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240" yWindow="105" windowWidth="14805" windowHeight="8010" tabRatio="778" firstSheet="3" activeTab="3"/>
  </bookViews>
  <sheets>
    <sheet name="Comparison City Headwise " sheetId="23" state="hidden" r:id="rId1"/>
    <sheet name="Comparison Mgr's Wise" sheetId="22" state="hidden" r:id="rId2"/>
    <sheet name="Yesterdays Product summary" sheetId="24" state="hidden" r:id="rId3"/>
    <sheet name="Sale Dashbaord -JDA" sheetId="30" r:id="rId4"/>
    <sheet name="Comparison YOY-MOM" sheetId="28" r:id="rId5"/>
    <sheet name="Comparison-Day Wise" sheetId="20" r:id="rId6"/>
    <sheet name="Tenurewise KPI" sheetId="5" r:id="rId7"/>
    <sheet name="Seniors Vs Juniors " sheetId="6" state="hidden" r:id="rId8"/>
    <sheet name="Western VS Central" sheetId="7" r:id="rId9"/>
    <sheet name="(D)" sheetId="21" state="hidden" r:id="rId10"/>
    <sheet name="Comparison Mgr's Wisr " sheetId="26" state="hidden" r:id="rId11"/>
    <sheet name="Mgr's n Tenurewise" sheetId="11" r:id="rId12"/>
    <sheet name="Mgr's n Source" sheetId="12" state="hidden" r:id="rId13"/>
    <sheet name=" Mgr's" sheetId="8" r:id="rId14"/>
    <sheet name="City Headwise" sheetId="13" r:id="rId15"/>
    <sheet name="City Head's N Tenurewise" sheetId="27" r:id="rId16"/>
    <sheet name="Mentor Wse" sheetId="14" r:id="rId17"/>
    <sheet name="Mentor Wise" sheetId="25" state="hidden" r:id="rId18"/>
    <sheet name="Asst.Manager  Wise" sheetId="15" r:id="rId19"/>
    <sheet name="Summary" sheetId="1" r:id="rId20"/>
    <sheet name="Sheet4" sheetId="4" r:id="rId21"/>
    <sheet name="Details" sheetId="2" r:id="rId22"/>
    <sheet name="Pivot_1" sheetId="9" r:id="rId23"/>
    <sheet name="Y'day Tenure Wise Productvity" sheetId="10" r:id="rId24"/>
    <sheet name="Captain Wse " sheetId="29" state="hidden" r:id="rId25"/>
    <sheet name="Sheet5" sheetId="18" state="hidden" r:id="rId26"/>
  </sheets>
  <externalReferences>
    <externalReference r:id="rId27"/>
    <externalReference r:id="rId28"/>
    <externalReference r:id="rId29"/>
    <externalReference r:id="rId30"/>
  </externalReferences>
  <definedNames>
    <definedName name="_xlnm._FilterDatabase" localSheetId="13" hidden="1">' Mgr''s'!$A$4:$Q$88</definedName>
    <definedName name="_xlnm._FilterDatabase" localSheetId="9" hidden="1">'(D)'!$S$9:$AI$47</definedName>
    <definedName name="_xlnm._FilterDatabase" localSheetId="18" hidden="1">'Asst.Manager  Wise'!$A$4:$N$4</definedName>
    <definedName name="_xlnm._FilterDatabase" localSheetId="24" hidden="1">'Captain Wse '!$A$4:$BH$4</definedName>
    <definedName name="_xlnm._FilterDatabase" localSheetId="15" hidden="1">'City Head''s N Tenurewise'!$A$4:$BO$88</definedName>
    <definedName name="_xlnm._FilterDatabase" localSheetId="14" hidden="1">'City Headwise'!$A$4:$N$4</definedName>
    <definedName name="_xlnm._FilterDatabase" localSheetId="0" hidden="1">'Comparison City Headwise '!$A$5:$V$5</definedName>
    <definedName name="_xlnm._FilterDatabase" localSheetId="1" hidden="1">'Comparison Mgr''s Wise'!$A$5:$Z$89</definedName>
    <definedName name="_xlnm._FilterDatabase" localSheetId="10" hidden="1">'Comparison Mgr''s Wisr '!$A$4:$W$94</definedName>
    <definedName name="_xlnm._FilterDatabase" localSheetId="4" hidden="1">'Comparison YOY-MOM'!$B$4:$K$88</definedName>
    <definedName name="_xlnm._FilterDatabase" localSheetId="21" hidden="1">Details!$A$1:$Y$2220</definedName>
    <definedName name="_xlnm._FilterDatabase" localSheetId="17" hidden="1">'Mentor Wise'!$A$4:$AZ$4</definedName>
    <definedName name="_xlnm._FilterDatabase" localSheetId="16" hidden="1">'Mentor Wse'!$A$4:$BS$4</definedName>
    <definedName name="_xlnm._FilterDatabase" localSheetId="12" hidden="1">'Mgr''s n Source'!$A$4:$CL$88</definedName>
    <definedName name="_xlnm._FilterDatabase" localSheetId="11" hidden="1">'Mgr''s n Tenurewise'!$A$4:$BO$88</definedName>
    <definedName name="_xlnm._FilterDatabase" localSheetId="7" hidden="1">'Seniors Vs Juniors '!$A$4:$AP$4</definedName>
    <definedName name="_xlnm._FilterDatabase" localSheetId="20" hidden="1">Sheet4!$A$307:$B$337</definedName>
    <definedName name="_xlnm._FilterDatabase" localSheetId="19" hidden="1">Summary!$A$1:$XFC$151</definedName>
    <definedName name="_xlnm._FilterDatabase" localSheetId="6" hidden="1">'Tenurewise KPI'!$A$4:$J$4</definedName>
    <definedName name="_xlnm._FilterDatabase" localSheetId="8" hidden="1">'Western VS Central'!$A$4:$N$4</definedName>
    <definedName name="abc">[4]Tables!$A$351:$C$371</definedName>
    <definedName name="Slicer_Manager">#N/A</definedName>
  </definedNames>
  <calcPr calcId="145621"/>
  <pivotCaches>
    <pivotCache cacheId="0" r:id="rId31"/>
    <pivotCache cacheId="1" r:id="rId32"/>
  </pivotCaches>
  <fileRecoveryPr autoRecover="0"/>
  <extLst>
    <ext xmlns:x14="http://schemas.microsoft.com/office/spreadsheetml/2009/9/main" uri="{876F7934-8845-4945-9796-88D515C7AA90}">
      <x14:pivotCaches>
        <pivotCache cacheId="20" r:id="rId33"/>
      </x14:pivotCaches>
    </ext>
    <ext xmlns:x14="http://schemas.microsoft.com/office/spreadsheetml/2009/9/main" uri="{BBE1A952-AA13-448e-AADC-164F8A28A991}">
      <x14:slicerCaches>
        <x14:slicerCache r:id="rId3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W152" i="1" l="1"/>
  <c r="AW153" i="1"/>
  <c r="AW154" i="1"/>
  <c r="AW155" i="1"/>
  <c r="AW156" i="1"/>
  <c r="AW157" i="1"/>
  <c r="AW158" i="1"/>
  <c r="AW159" i="1"/>
  <c r="AW160" i="1"/>
  <c r="AW161" i="1"/>
  <c r="AW162" i="1"/>
  <c r="AW163" i="1"/>
  <c r="O152" i="1"/>
  <c r="P152" i="1"/>
  <c r="Q152" i="1"/>
  <c r="R152" i="1"/>
  <c r="J152" i="1" s="1"/>
  <c r="S152" i="1"/>
  <c r="I152" i="1" s="1"/>
  <c r="T152" i="1"/>
  <c r="U152" i="1"/>
  <c r="V152" i="1"/>
  <c r="W152" i="1"/>
  <c r="X152" i="1"/>
  <c r="Y152" i="1"/>
  <c r="Z152" i="1"/>
  <c r="AE152" i="1"/>
  <c r="AG152" i="1"/>
  <c r="AH152" i="1"/>
  <c r="AI152" i="1"/>
  <c r="AJ152" i="1"/>
  <c r="AK152" i="1"/>
  <c r="AL152" i="1"/>
  <c r="AM152" i="1"/>
  <c r="AN152" i="1"/>
  <c r="AP152" i="1"/>
  <c r="O153" i="1"/>
  <c r="P153" i="1"/>
  <c r="Q153" i="1"/>
  <c r="R153" i="1"/>
  <c r="S153" i="1"/>
  <c r="T153" i="1"/>
  <c r="AF153" i="1" s="1"/>
  <c r="U153" i="1"/>
  <c r="V153" i="1"/>
  <c r="W153" i="1"/>
  <c r="X153" i="1"/>
  <c r="Y153" i="1"/>
  <c r="Z153" i="1"/>
  <c r="AE153" i="1"/>
  <c r="AG153" i="1"/>
  <c r="AH153" i="1"/>
  <c r="AI153" i="1"/>
  <c r="AJ153" i="1"/>
  <c r="AK153" i="1"/>
  <c r="AL153" i="1"/>
  <c r="AM153" i="1"/>
  <c r="AN153" i="1"/>
  <c r="AP153" i="1"/>
  <c r="O154" i="1"/>
  <c r="P154" i="1"/>
  <c r="Q154" i="1"/>
  <c r="R154" i="1"/>
  <c r="S154" i="1"/>
  <c r="T154" i="1"/>
  <c r="U154" i="1"/>
  <c r="V154" i="1"/>
  <c r="W154" i="1"/>
  <c r="X154" i="1"/>
  <c r="Y154" i="1"/>
  <c r="Z154" i="1"/>
  <c r="AE154" i="1"/>
  <c r="AG154" i="1"/>
  <c r="AH154" i="1"/>
  <c r="AI154" i="1"/>
  <c r="AC154" i="1" s="1"/>
  <c r="AJ154" i="1"/>
  <c r="AK154" i="1"/>
  <c r="AL154" i="1"/>
  <c r="AM154" i="1"/>
  <c r="AN154" i="1"/>
  <c r="AP154" i="1"/>
  <c r="O155" i="1"/>
  <c r="P155" i="1"/>
  <c r="Q155" i="1"/>
  <c r="AF155" i="1" s="1"/>
  <c r="R155" i="1"/>
  <c r="S155" i="1"/>
  <c r="T155" i="1"/>
  <c r="U155" i="1"/>
  <c r="V155" i="1"/>
  <c r="W155" i="1"/>
  <c r="X155" i="1"/>
  <c r="Y155" i="1"/>
  <c r="Z155" i="1"/>
  <c r="AE155" i="1"/>
  <c r="AG155" i="1"/>
  <c r="AH155" i="1"/>
  <c r="AI155" i="1"/>
  <c r="AC155" i="1" s="1"/>
  <c r="AJ155" i="1"/>
  <c r="AK155" i="1"/>
  <c r="AL155" i="1"/>
  <c r="AM155" i="1"/>
  <c r="AN155" i="1"/>
  <c r="AP155" i="1"/>
  <c r="O156" i="1"/>
  <c r="P156" i="1"/>
  <c r="Q156" i="1"/>
  <c r="R156" i="1"/>
  <c r="J156" i="1" s="1"/>
  <c r="S156" i="1"/>
  <c r="I156" i="1" s="1"/>
  <c r="T156" i="1"/>
  <c r="U156" i="1"/>
  <c r="V156" i="1"/>
  <c r="W156" i="1"/>
  <c r="X156" i="1"/>
  <c r="Y156" i="1"/>
  <c r="Z156" i="1"/>
  <c r="AE156" i="1"/>
  <c r="AG156" i="1"/>
  <c r="AH156" i="1"/>
  <c r="AI156" i="1"/>
  <c r="AC156" i="1" s="1"/>
  <c r="AJ156" i="1"/>
  <c r="AK156" i="1"/>
  <c r="AL156" i="1"/>
  <c r="AM156" i="1"/>
  <c r="AN156" i="1"/>
  <c r="AP156" i="1"/>
  <c r="O157" i="1"/>
  <c r="P157" i="1"/>
  <c r="Q157" i="1"/>
  <c r="AF157" i="1" s="1"/>
  <c r="R157" i="1"/>
  <c r="S157" i="1"/>
  <c r="T157" i="1"/>
  <c r="U157" i="1"/>
  <c r="V157" i="1"/>
  <c r="W157" i="1"/>
  <c r="X157" i="1"/>
  <c r="Y157" i="1"/>
  <c r="Z157" i="1"/>
  <c r="AE157" i="1"/>
  <c r="AG157" i="1"/>
  <c r="AH157" i="1"/>
  <c r="AI157" i="1"/>
  <c r="AC157" i="1" s="1"/>
  <c r="AJ157" i="1"/>
  <c r="AK157" i="1"/>
  <c r="AL157" i="1"/>
  <c r="AM157" i="1"/>
  <c r="AN157" i="1"/>
  <c r="AP157" i="1"/>
  <c r="O158" i="1"/>
  <c r="J158" i="1" s="1"/>
  <c r="P158" i="1"/>
  <c r="Q158" i="1"/>
  <c r="R158" i="1"/>
  <c r="S158" i="1"/>
  <c r="I158" i="1" s="1"/>
  <c r="T158" i="1"/>
  <c r="U158" i="1"/>
  <c r="V158" i="1"/>
  <c r="W158" i="1"/>
  <c r="X158" i="1"/>
  <c r="Y158" i="1"/>
  <c r="Z158" i="1"/>
  <c r="AE158" i="1"/>
  <c r="AG158" i="1"/>
  <c r="AH158" i="1"/>
  <c r="AI158" i="1"/>
  <c r="AJ158" i="1"/>
  <c r="AK158" i="1"/>
  <c r="AL158" i="1"/>
  <c r="AM158" i="1"/>
  <c r="AN158" i="1"/>
  <c r="AP158" i="1"/>
  <c r="O159" i="1"/>
  <c r="P159" i="1"/>
  <c r="Q159" i="1"/>
  <c r="AF159" i="1" s="1"/>
  <c r="R159" i="1"/>
  <c r="S159" i="1"/>
  <c r="T159" i="1"/>
  <c r="U159" i="1"/>
  <c r="V159" i="1"/>
  <c r="W159" i="1"/>
  <c r="X159" i="1"/>
  <c r="Y159" i="1"/>
  <c r="I159" i="1" s="1"/>
  <c r="Z159" i="1"/>
  <c r="AE159" i="1"/>
  <c r="AG159" i="1"/>
  <c r="AH159" i="1"/>
  <c r="AI159" i="1"/>
  <c r="AC159" i="1" s="1"/>
  <c r="AJ159" i="1"/>
  <c r="AK159" i="1"/>
  <c r="AL159" i="1"/>
  <c r="AM159" i="1"/>
  <c r="AN159" i="1"/>
  <c r="AP159" i="1"/>
  <c r="O160" i="1"/>
  <c r="J160" i="1" s="1"/>
  <c r="P160" i="1"/>
  <c r="Q160" i="1"/>
  <c r="R160" i="1"/>
  <c r="S160" i="1"/>
  <c r="I160" i="1" s="1"/>
  <c r="T160" i="1"/>
  <c r="U160" i="1"/>
  <c r="V160" i="1"/>
  <c r="W160" i="1"/>
  <c r="X160" i="1"/>
  <c r="Y160" i="1"/>
  <c r="Z160" i="1"/>
  <c r="AE160" i="1"/>
  <c r="F160" i="1" s="1"/>
  <c r="AG160" i="1"/>
  <c r="AH160" i="1"/>
  <c r="AI160" i="1"/>
  <c r="AJ160" i="1"/>
  <c r="AK160" i="1"/>
  <c r="AL160" i="1"/>
  <c r="AM160" i="1"/>
  <c r="AN160" i="1"/>
  <c r="AP160" i="1"/>
  <c r="O161" i="1"/>
  <c r="P161" i="1"/>
  <c r="Q161" i="1"/>
  <c r="AF161" i="1" s="1"/>
  <c r="R161" i="1"/>
  <c r="S161" i="1"/>
  <c r="T161" i="1"/>
  <c r="U161" i="1"/>
  <c r="V161" i="1"/>
  <c r="W161" i="1"/>
  <c r="X161" i="1"/>
  <c r="Y161" i="1"/>
  <c r="I161" i="1" s="1"/>
  <c r="Z161" i="1"/>
  <c r="AE161" i="1"/>
  <c r="AG161" i="1"/>
  <c r="AH161" i="1"/>
  <c r="AI161" i="1"/>
  <c r="AC161" i="1" s="1"/>
  <c r="AJ161" i="1"/>
  <c r="AK161" i="1"/>
  <c r="AL161" i="1"/>
  <c r="AM161" i="1"/>
  <c r="AN161" i="1"/>
  <c r="AP161" i="1"/>
  <c r="O162" i="1"/>
  <c r="J162" i="1" s="1"/>
  <c r="P162" i="1"/>
  <c r="Q162" i="1"/>
  <c r="R162" i="1"/>
  <c r="S162" i="1"/>
  <c r="I162" i="1" s="1"/>
  <c r="T162" i="1"/>
  <c r="U162" i="1"/>
  <c r="V162" i="1"/>
  <c r="W162" i="1"/>
  <c r="X162" i="1"/>
  <c r="Y162" i="1"/>
  <c r="Z162" i="1"/>
  <c r="AE162" i="1"/>
  <c r="AG162" i="1"/>
  <c r="AH162" i="1"/>
  <c r="AI162" i="1"/>
  <c r="AJ162" i="1"/>
  <c r="AK162" i="1"/>
  <c r="AL162" i="1"/>
  <c r="AM162" i="1"/>
  <c r="AN162" i="1"/>
  <c r="AP162" i="1"/>
  <c r="O163" i="1"/>
  <c r="P163" i="1"/>
  <c r="Q163" i="1"/>
  <c r="AF163" i="1" s="1"/>
  <c r="R163" i="1"/>
  <c r="S163" i="1"/>
  <c r="T163" i="1"/>
  <c r="U163" i="1"/>
  <c r="V163" i="1"/>
  <c r="W163" i="1"/>
  <c r="X163" i="1"/>
  <c r="Y163" i="1"/>
  <c r="I163" i="1" s="1"/>
  <c r="Z163" i="1"/>
  <c r="AE163" i="1"/>
  <c r="AG163" i="1"/>
  <c r="AH163" i="1"/>
  <c r="AI163" i="1"/>
  <c r="AC163" i="1" s="1"/>
  <c r="AJ163" i="1"/>
  <c r="AK163" i="1"/>
  <c r="AL163" i="1"/>
  <c r="AM163" i="1"/>
  <c r="AN163" i="1"/>
  <c r="AP163" i="1"/>
  <c r="F152" i="1"/>
  <c r="AD152" i="1" s="1"/>
  <c r="F153" i="1"/>
  <c r="F154" i="1"/>
  <c r="F157" i="1"/>
  <c r="F161" i="1"/>
  <c r="AF156" i="1" l="1"/>
  <c r="AA156" i="1" s="1"/>
  <c r="J163" i="1"/>
  <c r="AF160" i="1"/>
  <c r="AA160" i="1" s="1"/>
  <c r="J159" i="1"/>
  <c r="I155" i="1"/>
  <c r="J155" i="1"/>
  <c r="AF152" i="1"/>
  <c r="AA152" i="1" s="1"/>
  <c r="I157" i="1"/>
  <c r="I154" i="1"/>
  <c r="J161" i="1"/>
  <c r="J157" i="1"/>
  <c r="I153" i="1"/>
  <c r="AF162" i="1"/>
  <c r="AF158" i="1"/>
  <c r="J154" i="1"/>
  <c r="AF154" i="1"/>
  <c r="J153" i="1"/>
  <c r="AC160" i="1"/>
  <c r="AC153" i="1"/>
  <c r="F158" i="1"/>
  <c r="AD158" i="1" s="1"/>
  <c r="AD153" i="1"/>
  <c r="AC162" i="1"/>
  <c r="AA155" i="1"/>
  <c r="AD154" i="1"/>
  <c r="AD161" i="1"/>
  <c r="AC158" i="1"/>
  <c r="AC152" i="1"/>
  <c r="AD157" i="1"/>
  <c r="F162" i="1"/>
  <c r="AD162" i="1" s="1"/>
  <c r="AA158" i="1"/>
  <c r="AB158" i="1"/>
  <c r="AB152" i="1"/>
  <c r="AA159" i="1"/>
  <c r="AB159" i="1"/>
  <c r="AA154" i="1"/>
  <c r="AB154" i="1"/>
  <c r="AA163" i="1"/>
  <c r="AB163" i="1"/>
  <c r="AA161" i="1"/>
  <c r="AB161" i="1"/>
  <c r="AA162" i="1"/>
  <c r="AB162" i="1"/>
  <c r="AA157" i="1"/>
  <c r="AB157" i="1"/>
  <c r="AA153" i="1"/>
  <c r="AB153" i="1"/>
  <c r="AD160" i="1"/>
  <c r="F159" i="1"/>
  <c r="AD159" i="1" s="1"/>
  <c r="F156" i="1"/>
  <c r="AD156" i="1" s="1"/>
  <c r="F163" i="1"/>
  <c r="AD163" i="1" s="1"/>
  <c r="F155" i="1"/>
  <c r="AD155" i="1" s="1"/>
  <c r="AB155" i="1"/>
  <c r="AB156" i="1" l="1"/>
  <c r="AB160" i="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O119" i="1" l="1"/>
  <c r="P119" i="1"/>
  <c r="Q119" i="1"/>
  <c r="R119" i="1"/>
  <c r="S119" i="1"/>
  <c r="T119" i="1"/>
  <c r="U119" i="1"/>
  <c r="V119" i="1"/>
  <c r="W119" i="1"/>
  <c r="X119" i="1"/>
  <c r="Y119" i="1"/>
  <c r="Z119" i="1"/>
  <c r="AE119" i="1"/>
  <c r="AG119" i="1"/>
  <c r="AH119" i="1"/>
  <c r="AI119" i="1"/>
  <c r="AJ119" i="1"/>
  <c r="AK119" i="1"/>
  <c r="AL119" i="1"/>
  <c r="AM119" i="1"/>
  <c r="AN119" i="1"/>
  <c r="AQ119" i="1"/>
  <c r="AR119" i="1"/>
  <c r="AS119" i="1"/>
  <c r="AT119" i="1"/>
  <c r="AW119" i="1"/>
  <c r="O120" i="1"/>
  <c r="P120" i="1"/>
  <c r="Q120" i="1"/>
  <c r="R120" i="1"/>
  <c r="S120" i="1"/>
  <c r="T120" i="1"/>
  <c r="U120" i="1"/>
  <c r="V120" i="1"/>
  <c r="W120" i="1"/>
  <c r="X120" i="1"/>
  <c r="Y120" i="1"/>
  <c r="Z120" i="1"/>
  <c r="AE120" i="1"/>
  <c r="AG120" i="1"/>
  <c r="AH120" i="1"/>
  <c r="AI120" i="1"/>
  <c r="AJ120" i="1"/>
  <c r="AK120" i="1"/>
  <c r="AL120" i="1"/>
  <c r="AM120" i="1"/>
  <c r="AN120" i="1"/>
  <c r="AQ120" i="1"/>
  <c r="AR120" i="1"/>
  <c r="AS120" i="1"/>
  <c r="AT120" i="1"/>
  <c r="AW120" i="1"/>
  <c r="O121" i="1"/>
  <c r="P121" i="1"/>
  <c r="Q121" i="1"/>
  <c r="R121" i="1"/>
  <c r="S121" i="1"/>
  <c r="T121" i="1"/>
  <c r="U121" i="1"/>
  <c r="V121" i="1"/>
  <c r="W121" i="1"/>
  <c r="X121" i="1"/>
  <c r="Y121" i="1"/>
  <c r="Z121" i="1"/>
  <c r="AE121" i="1"/>
  <c r="AG121" i="1"/>
  <c r="AH121" i="1"/>
  <c r="AI121" i="1"/>
  <c r="AJ121" i="1"/>
  <c r="AK121" i="1"/>
  <c r="AL121" i="1"/>
  <c r="AM121" i="1"/>
  <c r="AN121" i="1"/>
  <c r="AQ121" i="1"/>
  <c r="AR121" i="1"/>
  <c r="AS121" i="1"/>
  <c r="AT121" i="1"/>
  <c r="AW121" i="1"/>
  <c r="O122" i="1"/>
  <c r="P122" i="1"/>
  <c r="Q122" i="1"/>
  <c r="R122" i="1"/>
  <c r="S122" i="1"/>
  <c r="T122" i="1"/>
  <c r="U122" i="1"/>
  <c r="V122" i="1"/>
  <c r="W122" i="1"/>
  <c r="X122" i="1"/>
  <c r="Y122" i="1"/>
  <c r="Z122" i="1"/>
  <c r="AE122" i="1"/>
  <c r="AG122" i="1"/>
  <c r="AH122" i="1"/>
  <c r="AI122" i="1"/>
  <c r="AJ122" i="1"/>
  <c r="AK122" i="1"/>
  <c r="AL122" i="1"/>
  <c r="AM122" i="1"/>
  <c r="AN122" i="1"/>
  <c r="AQ122" i="1"/>
  <c r="AR122" i="1"/>
  <c r="AS122" i="1"/>
  <c r="AT122" i="1"/>
  <c r="AW122" i="1"/>
  <c r="O123" i="1"/>
  <c r="P123" i="1"/>
  <c r="Q123" i="1"/>
  <c r="R123" i="1"/>
  <c r="S123" i="1"/>
  <c r="T123" i="1"/>
  <c r="U123" i="1"/>
  <c r="V123" i="1"/>
  <c r="W123" i="1"/>
  <c r="X123" i="1"/>
  <c r="Y123" i="1"/>
  <c r="Z123" i="1"/>
  <c r="AE123" i="1"/>
  <c r="AG123" i="1"/>
  <c r="AH123" i="1"/>
  <c r="AI123" i="1"/>
  <c r="AJ123" i="1"/>
  <c r="AK123" i="1"/>
  <c r="AL123" i="1"/>
  <c r="AM123" i="1"/>
  <c r="AN123" i="1"/>
  <c r="AQ123" i="1"/>
  <c r="AR123" i="1"/>
  <c r="AS123" i="1"/>
  <c r="AT123" i="1"/>
  <c r="AW123" i="1"/>
  <c r="O124" i="1"/>
  <c r="P124" i="1"/>
  <c r="Q124" i="1"/>
  <c r="R124" i="1"/>
  <c r="S124" i="1"/>
  <c r="T124" i="1"/>
  <c r="U124" i="1"/>
  <c r="V124" i="1"/>
  <c r="W124" i="1"/>
  <c r="X124" i="1"/>
  <c r="Y124" i="1"/>
  <c r="Z124" i="1"/>
  <c r="AE124" i="1"/>
  <c r="AG124" i="1"/>
  <c r="AH124" i="1"/>
  <c r="AI124" i="1"/>
  <c r="AJ124" i="1"/>
  <c r="AK124" i="1"/>
  <c r="AL124" i="1"/>
  <c r="AM124" i="1"/>
  <c r="AN124" i="1"/>
  <c r="AQ124" i="1"/>
  <c r="AR124" i="1"/>
  <c r="AS124" i="1"/>
  <c r="AT124" i="1"/>
  <c r="AW124" i="1"/>
  <c r="O125" i="1"/>
  <c r="P125" i="1"/>
  <c r="Q125" i="1"/>
  <c r="R125" i="1"/>
  <c r="S125" i="1"/>
  <c r="T125" i="1"/>
  <c r="U125" i="1"/>
  <c r="V125" i="1"/>
  <c r="W125" i="1"/>
  <c r="X125" i="1"/>
  <c r="Y125" i="1"/>
  <c r="Z125" i="1"/>
  <c r="AE125" i="1"/>
  <c r="AG125" i="1"/>
  <c r="AH125" i="1"/>
  <c r="AI125" i="1"/>
  <c r="AJ125" i="1"/>
  <c r="AK125" i="1"/>
  <c r="AL125" i="1"/>
  <c r="AM125" i="1"/>
  <c r="AN125" i="1"/>
  <c r="AQ125" i="1"/>
  <c r="AR125" i="1"/>
  <c r="AS125" i="1"/>
  <c r="AT125" i="1"/>
  <c r="AW125" i="1"/>
  <c r="O126" i="1"/>
  <c r="P126" i="1"/>
  <c r="Q126" i="1"/>
  <c r="R126" i="1"/>
  <c r="S126" i="1"/>
  <c r="T126" i="1"/>
  <c r="U126" i="1"/>
  <c r="V126" i="1"/>
  <c r="W126" i="1"/>
  <c r="X126" i="1"/>
  <c r="Y126" i="1"/>
  <c r="Z126" i="1"/>
  <c r="AE126" i="1"/>
  <c r="AG126" i="1"/>
  <c r="AH126" i="1"/>
  <c r="AI126" i="1"/>
  <c r="AJ126" i="1"/>
  <c r="AK126" i="1"/>
  <c r="AL126" i="1"/>
  <c r="AM126" i="1"/>
  <c r="AN126" i="1"/>
  <c r="AQ126" i="1"/>
  <c r="AR126" i="1"/>
  <c r="AS126" i="1"/>
  <c r="AT126" i="1"/>
  <c r="AW126" i="1"/>
  <c r="O127" i="1"/>
  <c r="P127" i="1"/>
  <c r="Q127" i="1"/>
  <c r="R127" i="1"/>
  <c r="S127" i="1"/>
  <c r="T127" i="1"/>
  <c r="U127" i="1"/>
  <c r="V127" i="1"/>
  <c r="W127" i="1"/>
  <c r="X127" i="1"/>
  <c r="Y127" i="1"/>
  <c r="Z127" i="1"/>
  <c r="AE127" i="1"/>
  <c r="AG127" i="1"/>
  <c r="AH127" i="1"/>
  <c r="AI127" i="1"/>
  <c r="AJ127" i="1"/>
  <c r="AK127" i="1"/>
  <c r="AL127" i="1"/>
  <c r="AM127" i="1"/>
  <c r="AN127" i="1"/>
  <c r="AQ127" i="1"/>
  <c r="AR127" i="1"/>
  <c r="AS127" i="1"/>
  <c r="AT127" i="1"/>
  <c r="AW127" i="1"/>
  <c r="O128" i="1"/>
  <c r="P128" i="1"/>
  <c r="Q128" i="1"/>
  <c r="R128" i="1"/>
  <c r="S128" i="1"/>
  <c r="T128" i="1"/>
  <c r="U128" i="1"/>
  <c r="V128" i="1"/>
  <c r="W128" i="1"/>
  <c r="X128" i="1"/>
  <c r="Y128" i="1"/>
  <c r="Z128" i="1"/>
  <c r="AE128" i="1"/>
  <c r="AG128" i="1"/>
  <c r="AH128" i="1"/>
  <c r="AI128" i="1"/>
  <c r="AJ128" i="1"/>
  <c r="AK128" i="1"/>
  <c r="AL128" i="1"/>
  <c r="AM128" i="1"/>
  <c r="AN128" i="1"/>
  <c r="AQ128" i="1"/>
  <c r="AR128" i="1"/>
  <c r="AS128" i="1"/>
  <c r="AT128" i="1"/>
  <c r="AW128" i="1"/>
  <c r="F119" i="1"/>
  <c r="H119" i="1"/>
  <c r="F120" i="1"/>
  <c r="H120" i="1"/>
  <c r="F121" i="1"/>
  <c r="H121" i="1"/>
  <c r="F122" i="1"/>
  <c r="H122" i="1"/>
  <c r="F123" i="1"/>
  <c r="H123" i="1"/>
  <c r="F124" i="1"/>
  <c r="H124" i="1"/>
  <c r="F125" i="1"/>
  <c r="H125" i="1"/>
  <c r="F126" i="1"/>
  <c r="H126" i="1"/>
  <c r="F127" i="1"/>
  <c r="H127" i="1"/>
  <c r="F128" i="1"/>
  <c r="H128" i="1"/>
  <c r="C119" i="1"/>
  <c r="C120" i="1"/>
  <c r="C121" i="1"/>
  <c r="C122" i="1"/>
  <c r="C123" i="1"/>
  <c r="U2039" i="2" s="1"/>
  <c r="C124" i="1"/>
  <c r="C125" i="1"/>
  <c r="C126" i="1"/>
  <c r="C127" i="1"/>
  <c r="C128" i="1"/>
  <c r="U2012" i="2" l="1"/>
  <c r="U2165" i="2"/>
  <c r="U2233" i="2"/>
  <c r="U1853" i="2"/>
  <c r="U1914" i="2"/>
  <c r="U2053" i="2"/>
  <c r="U2213" i="2"/>
  <c r="U2251" i="2"/>
  <c r="U1950" i="2"/>
  <c r="U1814" i="2"/>
  <c r="U1994" i="2"/>
  <c r="U2094" i="2"/>
  <c r="U2318" i="2"/>
  <c r="U2143" i="2"/>
  <c r="U1875" i="2"/>
  <c r="U2265" i="2"/>
  <c r="U1463" i="2"/>
  <c r="U1826" i="2"/>
  <c r="U1937" i="2"/>
  <c r="U1816" i="2"/>
  <c r="U1947" i="2"/>
  <c r="U2210" i="2"/>
  <c r="U2247" i="2"/>
  <c r="U2051" i="2"/>
  <c r="U1868" i="2"/>
  <c r="U1449" i="2"/>
  <c r="U2103" i="2"/>
  <c r="U2151" i="2"/>
  <c r="U2020" i="2"/>
  <c r="U1841" i="2"/>
  <c r="U2173" i="2"/>
  <c r="U2246" i="2"/>
  <c r="U1923" i="2"/>
  <c r="U1974" i="2"/>
  <c r="U2121" i="2"/>
  <c r="U2277" i="2"/>
  <c r="U1894" i="2"/>
  <c r="U2072" i="2"/>
  <c r="U1992" i="2"/>
  <c r="U1878" i="2"/>
  <c r="U2138" i="2"/>
  <c r="U2088" i="2"/>
  <c r="I120" i="1"/>
  <c r="I122" i="1"/>
  <c r="AP128" i="1"/>
  <c r="AP120" i="1"/>
  <c r="AP123" i="1"/>
  <c r="AP127" i="1"/>
  <c r="I126" i="1"/>
  <c r="AP126" i="1"/>
  <c r="AP119" i="1"/>
  <c r="AP124" i="1"/>
  <c r="I124" i="1"/>
  <c r="AC125" i="1"/>
  <c r="I119" i="1"/>
  <c r="AD126" i="1"/>
  <c r="AP125" i="1"/>
  <c r="AD122" i="1"/>
  <c r="AP122" i="1"/>
  <c r="AP121" i="1"/>
  <c r="AD128" i="1"/>
  <c r="AD121" i="1"/>
  <c r="AC123" i="1"/>
  <c r="AC128" i="1"/>
  <c r="AC121" i="1"/>
  <c r="AC127" i="1"/>
  <c r="AC120" i="1"/>
  <c r="J121" i="1"/>
  <c r="J123" i="1"/>
  <c r="AF120" i="1"/>
  <c r="AA120" i="1" s="1"/>
  <c r="J125" i="1"/>
  <c r="AF122" i="1"/>
  <c r="AB122" i="1" s="1"/>
  <c r="AD119" i="1"/>
  <c r="AF119" i="1"/>
  <c r="AA119" i="1" s="1"/>
  <c r="AF124" i="1"/>
  <c r="AA124" i="1" s="1"/>
  <c r="AF121" i="1"/>
  <c r="AA121" i="1" s="1"/>
  <c r="J120" i="1"/>
  <c r="AC119" i="1"/>
  <c r="AD123" i="1"/>
  <c r="AF126" i="1"/>
  <c r="AB126" i="1" s="1"/>
  <c r="AF123" i="1"/>
  <c r="AB123" i="1" s="1"/>
  <c r="J122" i="1"/>
  <c r="I121" i="1"/>
  <c r="I128" i="1"/>
  <c r="AF128" i="1"/>
  <c r="AB128" i="1" s="1"/>
  <c r="AD125" i="1"/>
  <c r="AF125" i="1"/>
  <c r="AB125" i="1" s="1"/>
  <c r="J124" i="1"/>
  <c r="I123" i="1"/>
  <c r="AC122" i="1"/>
  <c r="AD124" i="1"/>
  <c r="I127" i="1"/>
  <c r="J127" i="1"/>
  <c r="AD127" i="1"/>
  <c r="AF127" i="1"/>
  <c r="AA127" i="1" s="1"/>
  <c r="J126" i="1"/>
  <c r="I125" i="1"/>
  <c r="AC124" i="1"/>
  <c r="J128" i="1"/>
  <c r="AC126" i="1"/>
  <c r="AD120" i="1"/>
  <c r="J119" i="1"/>
  <c r="AA122" i="1" l="1"/>
  <c r="AB120" i="1"/>
  <c r="AA128" i="1"/>
  <c r="AB127" i="1"/>
  <c r="AA125" i="1"/>
  <c r="AA126" i="1"/>
  <c r="AB121" i="1"/>
  <c r="AB124" i="1"/>
  <c r="AB119" i="1"/>
  <c r="AA123" i="1"/>
  <c r="C2112" i="2" l="1"/>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1907" i="2" l="1"/>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711" i="2" l="1"/>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619" i="2" l="1"/>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O111" i="1"/>
  <c r="P111" i="1"/>
  <c r="Q111" i="1"/>
  <c r="R111" i="1"/>
  <c r="S111" i="1"/>
  <c r="T111" i="1"/>
  <c r="U111" i="1"/>
  <c r="V111" i="1"/>
  <c r="W111" i="1"/>
  <c r="X111" i="1"/>
  <c r="Y111" i="1"/>
  <c r="Z111" i="1"/>
  <c r="AE111" i="1"/>
  <c r="AG111" i="1"/>
  <c r="AH111" i="1"/>
  <c r="AI111" i="1"/>
  <c r="AJ111" i="1"/>
  <c r="AK111" i="1"/>
  <c r="AL111" i="1"/>
  <c r="AM111" i="1"/>
  <c r="AN111" i="1"/>
  <c r="AQ111" i="1"/>
  <c r="AR111" i="1"/>
  <c r="AS111" i="1"/>
  <c r="AT111" i="1"/>
  <c r="AW111" i="1"/>
  <c r="O112" i="1"/>
  <c r="P112" i="1"/>
  <c r="Q112" i="1"/>
  <c r="R112" i="1"/>
  <c r="S112" i="1"/>
  <c r="T112" i="1"/>
  <c r="U112" i="1"/>
  <c r="V112" i="1"/>
  <c r="W112" i="1"/>
  <c r="X112" i="1"/>
  <c r="Y112" i="1"/>
  <c r="Z112" i="1"/>
  <c r="AE112" i="1"/>
  <c r="AG112" i="1"/>
  <c r="AH112" i="1"/>
  <c r="AI112" i="1"/>
  <c r="AJ112" i="1"/>
  <c r="AK112" i="1"/>
  <c r="AL112" i="1"/>
  <c r="AM112" i="1"/>
  <c r="AN112" i="1"/>
  <c r="AQ112" i="1"/>
  <c r="AR112" i="1"/>
  <c r="AS112" i="1"/>
  <c r="AT112" i="1"/>
  <c r="AW112" i="1"/>
  <c r="O113" i="1"/>
  <c r="P113" i="1"/>
  <c r="Q113" i="1"/>
  <c r="R113" i="1"/>
  <c r="S113" i="1"/>
  <c r="T113" i="1"/>
  <c r="U113" i="1"/>
  <c r="V113" i="1"/>
  <c r="W113" i="1"/>
  <c r="X113" i="1"/>
  <c r="Y113" i="1"/>
  <c r="Z113" i="1"/>
  <c r="AE113" i="1"/>
  <c r="AG113" i="1"/>
  <c r="AH113" i="1"/>
  <c r="AI113" i="1"/>
  <c r="AJ113" i="1"/>
  <c r="AK113" i="1"/>
  <c r="AL113" i="1"/>
  <c r="AM113" i="1"/>
  <c r="AN113" i="1"/>
  <c r="AQ113" i="1"/>
  <c r="AR113" i="1"/>
  <c r="AS113" i="1"/>
  <c r="AT113" i="1"/>
  <c r="AW113" i="1"/>
  <c r="O114" i="1"/>
  <c r="P114" i="1"/>
  <c r="Q114" i="1"/>
  <c r="R114" i="1"/>
  <c r="S114" i="1"/>
  <c r="T114" i="1"/>
  <c r="U114" i="1"/>
  <c r="V114" i="1"/>
  <c r="W114" i="1"/>
  <c r="X114" i="1"/>
  <c r="Y114" i="1"/>
  <c r="Z114" i="1"/>
  <c r="AE114" i="1"/>
  <c r="AG114" i="1"/>
  <c r="AH114" i="1"/>
  <c r="AI114" i="1"/>
  <c r="AJ114" i="1"/>
  <c r="AK114" i="1"/>
  <c r="AL114" i="1"/>
  <c r="AM114" i="1"/>
  <c r="AN114" i="1"/>
  <c r="AQ114" i="1"/>
  <c r="AR114" i="1"/>
  <c r="AS114" i="1"/>
  <c r="AT114" i="1"/>
  <c r="AW114" i="1"/>
  <c r="O115" i="1"/>
  <c r="P115" i="1"/>
  <c r="Q115" i="1"/>
  <c r="R115" i="1"/>
  <c r="S115" i="1"/>
  <c r="T115" i="1"/>
  <c r="U115" i="1"/>
  <c r="V115" i="1"/>
  <c r="W115" i="1"/>
  <c r="X115" i="1"/>
  <c r="Y115" i="1"/>
  <c r="Z115" i="1"/>
  <c r="AE115" i="1"/>
  <c r="AG115" i="1"/>
  <c r="AH115" i="1"/>
  <c r="AI115" i="1"/>
  <c r="AJ115" i="1"/>
  <c r="AK115" i="1"/>
  <c r="AL115" i="1"/>
  <c r="AM115" i="1"/>
  <c r="AN115" i="1"/>
  <c r="AQ115" i="1"/>
  <c r="AR115" i="1"/>
  <c r="AS115" i="1"/>
  <c r="AT115" i="1"/>
  <c r="AW115" i="1"/>
  <c r="O116" i="1"/>
  <c r="P116" i="1"/>
  <c r="Q116" i="1"/>
  <c r="R116" i="1"/>
  <c r="S116" i="1"/>
  <c r="T116" i="1"/>
  <c r="U116" i="1"/>
  <c r="V116" i="1"/>
  <c r="W116" i="1"/>
  <c r="X116" i="1"/>
  <c r="Y116" i="1"/>
  <c r="Z116" i="1"/>
  <c r="AE116" i="1"/>
  <c r="AG116" i="1"/>
  <c r="AH116" i="1"/>
  <c r="AI116" i="1"/>
  <c r="AJ116" i="1"/>
  <c r="AK116" i="1"/>
  <c r="AL116" i="1"/>
  <c r="AM116" i="1"/>
  <c r="AN116" i="1"/>
  <c r="AQ116" i="1"/>
  <c r="AR116" i="1"/>
  <c r="AS116" i="1"/>
  <c r="AT116" i="1"/>
  <c r="AW116" i="1"/>
  <c r="O117" i="1"/>
  <c r="P117" i="1"/>
  <c r="Q117" i="1"/>
  <c r="R117" i="1"/>
  <c r="S117" i="1"/>
  <c r="T117" i="1"/>
  <c r="U117" i="1"/>
  <c r="V117" i="1"/>
  <c r="W117" i="1"/>
  <c r="X117" i="1"/>
  <c r="Y117" i="1"/>
  <c r="Z117" i="1"/>
  <c r="AE117" i="1"/>
  <c r="AG117" i="1"/>
  <c r="AH117" i="1"/>
  <c r="AI117" i="1"/>
  <c r="AJ117" i="1"/>
  <c r="AK117" i="1"/>
  <c r="AL117" i="1"/>
  <c r="AM117" i="1"/>
  <c r="AN117" i="1"/>
  <c r="AQ117" i="1"/>
  <c r="AR117" i="1"/>
  <c r="AS117" i="1"/>
  <c r="AT117" i="1"/>
  <c r="AW117" i="1"/>
  <c r="O118" i="1"/>
  <c r="P118" i="1"/>
  <c r="Q118" i="1"/>
  <c r="R118" i="1"/>
  <c r="S118" i="1"/>
  <c r="T118" i="1"/>
  <c r="U118" i="1"/>
  <c r="V118" i="1"/>
  <c r="W118" i="1"/>
  <c r="X118" i="1"/>
  <c r="Y118" i="1"/>
  <c r="Z118" i="1"/>
  <c r="AE118" i="1"/>
  <c r="AG118" i="1"/>
  <c r="AH118" i="1"/>
  <c r="AI118" i="1"/>
  <c r="AJ118" i="1"/>
  <c r="AK118" i="1"/>
  <c r="AL118" i="1"/>
  <c r="AM118" i="1"/>
  <c r="AN118" i="1"/>
  <c r="AQ118" i="1"/>
  <c r="AR118" i="1"/>
  <c r="AS118" i="1"/>
  <c r="AT118" i="1"/>
  <c r="AW118" i="1"/>
  <c r="F111" i="1"/>
  <c r="H111" i="1"/>
  <c r="F112" i="1"/>
  <c r="H112" i="1"/>
  <c r="F113" i="1"/>
  <c r="H113" i="1"/>
  <c r="F114" i="1"/>
  <c r="H114" i="1"/>
  <c r="F115" i="1"/>
  <c r="H115" i="1"/>
  <c r="F116" i="1"/>
  <c r="H116" i="1"/>
  <c r="F117" i="1"/>
  <c r="H117" i="1"/>
  <c r="F118" i="1"/>
  <c r="H118" i="1"/>
  <c r="C111" i="1"/>
  <c r="C112" i="1"/>
  <c r="C113" i="1"/>
  <c r="C114" i="1"/>
  <c r="C115" i="1"/>
  <c r="C116" i="1"/>
  <c r="C117" i="1"/>
  <c r="C118" i="1"/>
  <c r="U1800" i="2" l="1"/>
  <c r="U1433" i="2"/>
  <c r="U1565" i="2"/>
  <c r="U1379" i="2"/>
  <c r="U1309" i="2"/>
  <c r="U1970" i="2"/>
  <c r="U1695" i="2"/>
  <c r="U2118" i="2"/>
  <c r="U1899" i="2"/>
  <c r="U2068" i="2"/>
  <c r="U2296" i="2"/>
  <c r="U1336" i="2"/>
  <c r="U1340" i="2"/>
  <c r="U2028" i="2"/>
  <c r="U1472" i="2"/>
  <c r="U1528" i="2"/>
  <c r="U1682" i="2"/>
  <c r="U1767" i="2"/>
  <c r="U1930" i="2"/>
  <c r="U2182" i="2"/>
  <c r="U1835" i="2"/>
  <c r="U1315" i="2"/>
  <c r="U1371" i="2"/>
  <c r="U1556" i="2"/>
  <c r="U1789" i="2"/>
  <c r="U1445" i="2"/>
  <c r="U2006" i="2"/>
  <c r="U2153" i="2"/>
  <c r="U2306" i="2"/>
  <c r="U1706" i="2"/>
  <c r="U2104" i="2"/>
  <c r="U1859" i="2"/>
  <c r="U1368" i="2"/>
  <c r="U1316" i="2"/>
  <c r="U1792" i="2"/>
  <c r="U1444" i="2"/>
  <c r="U1709" i="2"/>
  <c r="U1553" i="2"/>
  <c r="U2259" i="2"/>
  <c r="U2214" i="2"/>
  <c r="U2055" i="2"/>
  <c r="U1803" i="2"/>
  <c r="U1959" i="2"/>
  <c r="U1356" i="2"/>
  <c r="U1780" i="2"/>
  <c r="U1331" i="2"/>
  <c r="U1817" i="2"/>
  <c r="U1453" i="2"/>
  <c r="U2273" i="2"/>
  <c r="U2043" i="2"/>
  <c r="U1543" i="2"/>
  <c r="U2199" i="2"/>
  <c r="U1945" i="2"/>
  <c r="U1675" i="2"/>
  <c r="U1311" i="2"/>
  <c r="U1448" i="2"/>
  <c r="U1700" i="2"/>
  <c r="U1785" i="2"/>
  <c r="U1365" i="2"/>
  <c r="U2253" i="2"/>
  <c r="U1810" i="2"/>
  <c r="U2050" i="2"/>
  <c r="U1953" i="2"/>
  <c r="U1550" i="2"/>
  <c r="U2208" i="2"/>
  <c r="U1332" i="2"/>
  <c r="U1684" i="2"/>
  <c r="U1896" i="2"/>
  <c r="U2125" i="2"/>
  <c r="U1530" i="2"/>
  <c r="U1474" i="2"/>
  <c r="U2275" i="2"/>
  <c r="U1763" i="2"/>
  <c r="U1343" i="2"/>
  <c r="U2076" i="2"/>
  <c r="U1973" i="2"/>
  <c r="U1860" i="2"/>
  <c r="U1376" i="2"/>
  <c r="U1440" i="2"/>
  <c r="U1793" i="2"/>
  <c r="U1302" i="2"/>
  <c r="U2109" i="2"/>
  <c r="U1911" i="2"/>
  <c r="U2159" i="2"/>
  <c r="U1562" i="2"/>
  <c r="U1691" i="2"/>
  <c r="U2312" i="2"/>
  <c r="AF113" i="1"/>
  <c r="AA113" i="1" s="1"/>
  <c r="AP114" i="1"/>
  <c r="AP113" i="1"/>
  <c r="AP118" i="1"/>
  <c r="AP112" i="1"/>
  <c r="AP111" i="1"/>
  <c r="AD113" i="1"/>
  <c r="AP117" i="1"/>
  <c r="AP116" i="1"/>
  <c r="AP115" i="1"/>
  <c r="AD115" i="1"/>
  <c r="I118" i="1"/>
  <c r="AF117" i="1"/>
  <c r="AB117" i="1" s="1"/>
  <c r="AF116" i="1"/>
  <c r="AA116" i="1" s="1"/>
  <c r="I114" i="1"/>
  <c r="I111" i="1"/>
  <c r="I117" i="1"/>
  <c r="AF115" i="1"/>
  <c r="AB115" i="1" s="1"/>
  <c r="AF118" i="1"/>
  <c r="AB118" i="1" s="1"/>
  <c r="J117" i="1"/>
  <c r="J114" i="1"/>
  <c r="AF112" i="1"/>
  <c r="AB112" i="1" s="1"/>
  <c r="J111" i="1"/>
  <c r="I112" i="1"/>
  <c r="I116" i="1"/>
  <c r="I113" i="1"/>
  <c r="J116" i="1"/>
  <c r="AF114" i="1"/>
  <c r="AA114" i="1" s="1"/>
  <c r="J113" i="1"/>
  <c r="AF111" i="1"/>
  <c r="AA111" i="1" s="1"/>
  <c r="I115" i="1"/>
  <c r="J112" i="1"/>
  <c r="J118" i="1"/>
  <c r="J115" i="1"/>
  <c r="AC115" i="1"/>
  <c r="AC114" i="1"/>
  <c r="AC111" i="1"/>
  <c r="AC117" i="1"/>
  <c r="AC113" i="1"/>
  <c r="AC116" i="1"/>
  <c r="AC118" i="1"/>
  <c r="AC112" i="1"/>
  <c r="AD112" i="1"/>
  <c r="AD114" i="1"/>
  <c r="AD116" i="1"/>
  <c r="AD118" i="1"/>
  <c r="AD111" i="1"/>
  <c r="AD117" i="1"/>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AB113" i="1" l="1"/>
  <c r="AA117" i="1"/>
  <c r="AA115" i="1"/>
  <c r="AA112" i="1"/>
  <c r="AB116" i="1"/>
  <c r="AB114" i="1"/>
  <c r="AB111" i="1"/>
  <c r="AA118" i="1"/>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251" i="2" l="1"/>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092" i="2" l="1"/>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AF21" i="21" l="1"/>
  <c r="AC21" i="21"/>
  <c r="Z21" i="21"/>
  <c r="Z22" i="21"/>
  <c r="AC22" i="21"/>
  <c r="AF22" i="21"/>
  <c r="Z23" i="21"/>
  <c r="AC23" i="21"/>
  <c r="AF23" i="21"/>
  <c r="AF19" i="21"/>
  <c r="AC19" i="21"/>
  <c r="Z19" i="21"/>
  <c r="X19" i="21"/>
  <c r="V19" i="21"/>
  <c r="C1007" i="2" l="1"/>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921" i="2" l="1"/>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664" i="2" l="1"/>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AW3" i="1" l="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O129" i="1"/>
  <c r="P129" i="1"/>
  <c r="Q129" i="1"/>
  <c r="R129" i="1"/>
  <c r="S129" i="1"/>
  <c r="T129" i="1"/>
  <c r="U129" i="1"/>
  <c r="V129" i="1"/>
  <c r="W129" i="1"/>
  <c r="X129" i="1"/>
  <c r="Y129" i="1"/>
  <c r="Z129" i="1"/>
  <c r="AE129" i="1"/>
  <c r="AG129" i="1"/>
  <c r="AH129" i="1"/>
  <c r="AI129" i="1"/>
  <c r="AJ129" i="1"/>
  <c r="AK129" i="1"/>
  <c r="AL129" i="1"/>
  <c r="AM129" i="1"/>
  <c r="AN129" i="1"/>
  <c r="AQ129" i="1"/>
  <c r="AR129" i="1"/>
  <c r="AS129" i="1"/>
  <c r="AT129" i="1"/>
  <c r="O130" i="1"/>
  <c r="P130" i="1"/>
  <c r="Q130" i="1"/>
  <c r="R130" i="1"/>
  <c r="S130" i="1"/>
  <c r="T130" i="1"/>
  <c r="U130" i="1"/>
  <c r="V130" i="1"/>
  <c r="W130" i="1"/>
  <c r="X130" i="1"/>
  <c r="Y130" i="1"/>
  <c r="Z130" i="1"/>
  <c r="AE130" i="1"/>
  <c r="F130" i="1" s="1"/>
  <c r="AG130" i="1"/>
  <c r="AH130" i="1"/>
  <c r="AI130" i="1"/>
  <c r="AJ130" i="1"/>
  <c r="AK130" i="1"/>
  <c r="AL130" i="1"/>
  <c r="AM130" i="1"/>
  <c r="AN130" i="1"/>
  <c r="AQ130" i="1"/>
  <c r="AR130" i="1"/>
  <c r="AS130" i="1"/>
  <c r="AT130" i="1"/>
  <c r="O131" i="1"/>
  <c r="P131" i="1"/>
  <c r="Q131" i="1"/>
  <c r="R131" i="1"/>
  <c r="S131" i="1"/>
  <c r="T131" i="1"/>
  <c r="U131" i="1"/>
  <c r="V131" i="1"/>
  <c r="W131" i="1"/>
  <c r="X131" i="1"/>
  <c r="Y131" i="1"/>
  <c r="Z131" i="1"/>
  <c r="AE131" i="1"/>
  <c r="F131" i="1" s="1"/>
  <c r="AG131" i="1"/>
  <c r="AH131" i="1"/>
  <c r="AI131" i="1"/>
  <c r="AJ131" i="1"/>
  <c r="AK131" i="1"/>
  <c r="AL131" i="1"/>
  <c r="AM131" i="1"/>
  <c r="AN131" i="1"/>
  <c r="AQ131" i="1"/>
  <c r="AR131" i="1"/>
  <c r="AS131" i="1"/>
  <c r="AT131" i="1"/>
  <c r="O132" i="1"/>
  <c r="P132" i="1"/>
  <c r="Q132" i="1"/>
  <c r="R132" i="1"/>
  <c r="S132" i="1"/>
  <c r="T132" i="1"/>
  <c r="U132" i="1"/>
  <c r="V132" i="1"/>
  <c r="W132" i="1"/>
  <c r="X132" i="1"/>
  <c r="Y132" i="1"/>
  <c r="Z132" i="1"/>
  <c r="AE132" i="1"/>
  <c r="F132" i="1" s="1"/>
  <c r="AG132" i="1"/>
  <c r="AH132" i="1"/>
  <c r="AI132" i="1"/>
  <c r="AJ132" i="1"/>
  <c r="AK132" i="1"/>
  <c r="AL132" i="1"/>
  <c r="AM132" i="1"/>
  <c r="AN132" i="1"/>
  <c r="AQ132" i="1"/>
  <c r="AR132" i="1"/>
  <c r="AS132" i="1"/>
  <c r="AT132" i="1"/>
  <c r="O133" i="1"/>
  <c r="P133" i="1"/>
  <c r="Q133" i="1"/>
  <c r="R133" i="1"/>
  <c r="S133" i="1"/>
  <c r="T133" i="1"/>
  <c r="U133" i="1"/>
  <c r="V133" i="1"/>
  <c r="W133" i="1"/>
  <c r="X133" i="1"/>
  <c r="Y133" i="1"/>
  <c r="Z133" i="1"/>
  <c r="AE133" i="1"/>
  <c r="F133" i="1" s="1"/>
  <c r="AG133" i="1"/>
  <c r="AH133" i="1"/>
  <c r="AI133" i="1"/>
  <c r="AJ133" i="1"/>
  <c r="AK133" i="1"/>
  <c r="AL133" i="1"/>
  <c r="AM133" i="1"/>
  <c r="AN133" i="1"/>
  <c r="AQ133" i="1"/>
  <c r="AR133" i="1"/>
  <c r="AS133" i="1"/>
  <c r="AT133" i="1"/>
  <c r="O134" i="1"/>
  <c r="P134" i="1"/>
  <c r="Q134" i="1"/>
  <c r="R134" i="1"/>
  <c r="S134" i="1"/>
  <c r="T134" i="1"/>
  <c r="U134" i="1"/>
  <c r="V134" i="1"/>
  <c r="W134" i="1"/>
  <c r="X134" i="1"/>
  <c r="Y134" i="1"/>
  <c r="Z134" i="1"/>
  <c r="AE134" i="1"/>
  <c r="F134" i="1" s="1"/>
  <c r="AG134" i="1"/>
  <c r="AH134" i="1"/>
  <c r="AI134" i="1"/>
  <c r="AJ134" i="1"/>
  <c r="AK134" i="1"/>
  <c r="AL134" i="1"/>
  <c r="AM134" i="1"/>
  <c r="AN134" i="1"/>
  <c r="AQ134" i="1"/>
  <c r="AR134" i="1"/>
  <c r="AS134" i="1"/>
  <c r="AT134" i="1"/>
  <c r="O135" i="1"/>
  <c r="P135" i="1"/>
  <c r="Q135" i="1"/>
  <c r="R135" i="1"/>
  <c r="S135" i="1"/>
  <c r="T135" i="1"/>
  <c r="U135" i="1"/>
  <c r="V135" i="1"/>
  <c r="W135" i="1"/>
  <c r="X135" i="1"/>
  <c r="Y135" i="1"/>
  <c r="Z135" i="1"/>
  <c r="AE135" i="1"/>
  <c r="AG135" i="1"/>
  <c r="AH135" i="1"/>
  <c r="AI135" i="1"/>
  <c r="AJ135" i="1"/>
  <c r="AK135" i="1"/>
  <c r="AL135" i="1"/>
  <c r="AM135" i="1"/>
  <c r="AN135" i="1"/>
  <c r="AQ135" i="1"/>
  <c r="AR135" i="1"/>
  <c r="AS135" i="1"/>
  <c r="AT135" i="1"/>
  <c r="O136" i="1"/>
  <c r="P136" i="1"/>
  <c r="Q136" i="1"/>
  <c r="R136" i="1"/>
  <c r="S136" i="1"/>
  <c r="T136" i="1"/>
  <c r="U136" i="1"/>
  <c r="V136" i="1"/>
  <c r="W136" i="1"/>
  <c r="X136" i="1"/>
  <c r="Y136" i="1"/>
  <c r="Z136" i="1"/>
  <c r="AE136" i="1"/>
  <c r="F136" i="1" s="1"/>
  <c r="AG136" i="1"/>
  <c r="AH136" i="1"/>
  <c r="AI136" i="1"/>
  <c r="AJ136" i="1"/>
  <c r="AK136" i="1"/>
  <c r="AL136" i="1"/>
  <c r="AM136" i="1"/>
  <c r="AN136" i="1"/>
  <c r="AQ136" i="1"/>
  <c r="AR136" i="1"/>
  <c r="AS136" i="1"/>
  <c r="AT136" i="1"/>
  <c r="O137" i="1"/>
  <c r="P137" i="1"/>
  <c r="Q137" i="1"/>
  <c r="R137" i="1"/>
  <c r="S137" i="1"/>
  <c r="T137" i="1"/>
  <c r="U137" i="1"/>
  <c r="V137" i="1"/>
  <c r="W137" i="1"/>
  <c r="X137" i="1"/>
  <c r="Y137" i="1"/>
  <c r="Z137" i="1"/>
  <c r="AE137" i="1"/>
  <c r="F137" i="1" s="1"/>
  <c r="AG137" i="1"/>
  <c r="AH137" i="1"/>
  <c r="AI137" i="1"/>
  <c r="AJ137" i="1"/>
  <c r="AK137" i="1"/>
  <c r="AL137" i="1"/>
  <c r="AM137" i="1"/>
  <c r="AN137" i="1"/>
  <c r="AQ137" i="1"/>
  <c r="AR137" i="1"/>
  <c r="AS137" i="1"/>
  <c r="AT137" i="1"/>
  <c r="O138" i="1"/>
  <c r="P138" i="1"/>
  <c r="Q138" i="1"/>
  <c r="R138" i="1"/>
  <c r="S138" i="1"/>
  <c r="T138" i="1"/>
  <c r="U138" i="1"/>
  <c r="V138" i="1"/>
  <c r="W138" i="1"/>
  <c r="X138" i="1"/>
  <c r="Y138" i="1"/>
  <c r="Z138" i="1"/>
  <c r="AE138" i="1"/>
  <c r="F138" i="1" s="1"/>
  <c r="AG138" i="1"/>
  <c r="AH138" i="1"/>
  <c r="AI138" i="1"/>
  <c r="AJ138" i="1"/>
  <c r="AK138" i="1"/>
  <c r="AL138" i="1"/>
  <c r="AM138" i="1"/>
  <c r="AN138" i="1"/>
  <c r="AQ138" i="1"/>
  <c r="AR138" i="1"/>
  <c r="AS138" i="1"/>
  <c r="AT138" i="1"/>
  <c r="O139" i="1"/>
  <c r="P139" i="1"/>
  <c r="Q139" i="1"/>
  <c r="R139" i="1"/>
  <c r="S139" i="1"/>
  <c r="T139" i="1"/>
  <c r="U139" i="1"/>
  <c r="V139" i="1"/>
  <c r="W139" i="1"/>
  <c r="X139" i="1"/>
  <c r="Y139" i="1"/>
  <c r="Z139" i="1"/>
  <c r="AE139" i="1"/>
  <c r="AG139" i="1"/>
  <c r="AH139" i="1"/>
  <c r="AI139" i="1"/>
  <c r="AJ139" i="1"/>
  <c r="AK139" i="1"/>
  <c r="AL139" i="1"/>
  <c r="AM139" i="1"/>
  <c r="AN139" i="1"/>
  <c r="AQ139" i="1"/>
  <c r="AR139" i="1"/>
  <c r="AS139" i="1"/>
  <c r="AT139" i="1"/>
  <c r="O140" i="1"/>
  <c r="P140" i="1"/>
  <c r="Q140" i="1"/>
  <c r="R140" i="1"/>
  <c r="S140" i="1"/>
  <c r="T140" i="1"/>
  <c r="U140" i="1"/>
  <c r="V140" i="1"/>
  <c r="W140" i="1"/>
  <c r="X140" i="1"/>
  <c r="Y140" i="1"/>
  <c r="Z140" i="1"/>
  <c r="AE140" i="1"/>
  <c r="F140" i="1" s="1"/>
  <c r="AG140" i="1"/>
  <c r="AH140" i="1"/>
  <c r="AI140" i="1"/>
  <c r="AJ140" i="1"/>
  <c r="AK140" i="1"/>
  <c r="AL140" i="1"/>
  <c r="AM140" i="1"/>
  <c r="AN140" i="1"/>
  <c r="AQ140" i="1"/>
  <c r="AR140" i="1"/>
  <c r="AS140" i="1"/>
  <c r="AT140" i="1"/>
  <c r="O141" i="1"/>
  <c r="P141" i="1"/>
  <c r="Q141" i="1"/>
  <c r="R141" i="1"/>
  <c r="S141" i="1"/>
  <c r="T141" i="1"/>
  <c r="U141" i="1"/>
  <c r="V141" i="1"/>
  <c r="W141" i="1"/>
  <c r="X141" i="1"/>
  <c r="Y141" i="1"/>
  <c r="Z141" i="1"/>
  <c r="AE141" i="1"/>
  <c r="F141" i="1" s="1"/>
  <c r="AG141" i="1"/>
  <c r="AH141" i="1"/>
  <c r="AI141" i="1"/>
  <c r="AJ141" i="1"/>
  <c r="AK141" i="1"/>
  <c r="AL141" i="1"/>
  <c r="AM141" i="1"/>
  <c r="AN141" i="1"/>
  <c r="AQ141" i="1"/>
  <c r="AR141" i="1"/>
  <c r="AS141" i="1"/>
  <c r="AT141" i="1"/>
  <c r="O142" i="1"/>
  <c r="P142" i="1"/>
  <c r="Q142" i="1"/>
  <c r="R142" i="1"/>
  <c r="S142" i="1"/>
  <c r="T142" i="1"/>
  <c r="U142" i="1"/>
  <c r="V142" i="1"/>
  <c r="W142" i="1"/>
  <c r="X142" i="1"/>
  <c r="Y142" i="1"/>
  <c r="Z142" i="1"/>
  <c r="AE142" i="1"/>
  <c r="F142" i="1" s="1"/>
  <c r="AG142" i="1"/>
  <c r="AH142" i="1"/>
  <c r="AI142" i="1"/>
  <c r="AJ142" i="1"/>
  <c r="AK142" i="1"/>
  <c r="AL142" i="1"/>
  <c r="AM142" i="1"/>
  <c r="AN142" i="1"/>
  <c r="AQ142" i="1"/>
  <c r="AR142" i="1"/>
  <c r="AS142" i="1"/>
  <c r="AT142" i="1"/>
  <c r="O143" i="1"/>
  <c r="P143" i="1"/>
  <c r="Q143" i="1"/>
  <c r="R143" i="1"/>
  <c r="S143" i="1"/>
  <c r="T143" i="1"/>
  <c r="U143" i="1"/>
  <c r="V143" i="1"/>
  <c r="W143" i="1"/>
  <c r="X143" i="1"/>
  <c r="Y143" i="1"/>
  <c r="Z143" i="1"/>
  <c r="AE143" i="1"/>
  <c r="F143" i="1" s="1"/>
  <c r="AG143" i="1"/>
  <c r="AH143" i="1"/>
  <c r="AI143" i="1"/>
  <c r="AJ143" i="1"/>
  <c r="AK143" i="1"/>
  <c r="AL143" i="1"/>
  <c r="AM143" i="1"/>
  <c r="AN143" i="1"/>
  <c r="AQ143" i="1"/>
  <c r="AR143" i="1"/>
  <c r="AS143" i="1"/>
  <c r="AT143" i="1"/>
  <c r="O144" i="1"/>
  <c r="P144" i="1"/>
  <c r="Q144" i="1"/>
  <c r="R144" i="1"/>
  <c r="S144" i="1"/>
  <c r="T144" i="1"/>
  <c r="U144" i="1"/>
  <c r="V144" i="1"/>
  <c r="W144" i="1"/>
  <c r="X144" i="1"/>
  <c r="Y144" i="1"/>
  <c r="Z144" i="1"/>
  <c r="AE144" i="1"/>
  <c r="AG144" i="1"/>
  <c r="AH144" i="1"/>
  <c r="AI144" i="1"/>
  <c r="AJ144" i="1"/>
  <c r="AK144" i="1"/>
  <c r="AL144" i="1"/>
  <c r="AM144" i="1"/>
  <c r="AN144" i="1"/>
  <c r="AQ144" i="1"/>
  <c r="AR144" i="1"/>
  <c r="AS144" i="1"/>
  <c r="AT144" i="1"/>
  <c r="O145" i="1"/>
  <c r="P145" i="1"/>
  <c r="Q145" i="1"/>
  <c r="R145" i="1"/>
  <c r="S145" i="1"/>
  <c r="T145" i="1"/>
  <c r="U145" i="1"/>
  <c r="V145" i="1"/>
  <c r="W145" i="1"/>
  <c r="X145" i="1"/>
  <c r="Y145" i="1"/>
  <c r="Z145" i="1"/>
  <c r="AE145" i="1"/>
  <c r="F145" i="1" s="1"/>
  <c r="AG145" i="1"/>
  <c r="AH145" i="1"/>
  <c r="AI145" i="1"/>
  <c r="AJ145" i="1"/>
  <c r="AK145" i="1"/>
  <c r="AL145" i="1"/>
  <c r="AM145" i="1"/>
  <c r="AN145" i="1"/>
  <c r="AQ145" i="1"/>
  <c r="AR145" i="1"/>
  <c r="AS145" i="1"/>
  <c r="AT145" i="1"/>
  <c r="O146" i="1"/>
  <c r="P146" i="1"/>
  <c r="Q146" i="1"/>
  <c r="R146" i="1"/>
  <c r="S146" i="1"/>
  <c r="T146" i="1"/>
  <c r="U146" i="1"/>
  <c r="V146" i="1"/>
  <c r="W146" i="1"/>
  <c r="X146" i="1"/>
  <c r="Y146" i="1"/>
  <c r="Z146" i="1"/>
  <c r="AE146" i="1"/>
  <c r="F146" i="1" s="1"/>
  <c r="AG146" i="1"/>
  <c r="AH146" i="1"/>
  <c r="AI146" i="1"/>
  <c r="AJ146" i="1"/>
  <c r="AK146" i="1"/>
  <c r="AL146" i="1"/>
  <c r="AM146" i="1"/>
  <c r="AN146" i="1"/>
  <c r="AQ146" i="1"/>
  <c r="AR146" i="1"/>
  <c r="AS146" i="1"/>
  <c r="AT146" i="1"/>
  <c r="O147" i="1"/>
  <c r="P147" i="1"/>
  <c r="Q147" i="1"/>
  <c r="R147" i="1"/>
  <c r="S147" i="1"/>
  <c r="T147" i="1"/>
  <c r="U147" i="1"/>
  <c r="V147" i="1"/>
  <c r="W147" i="1"/>
  <c r="X147" i="1"/>
  <c r="Y147" i="1"/>
  <c r="Z147" i="1"/>
  <c r="AE147" i="1"/>
  <c r="F147" i="1" s="1"/>
  <c r="AG147" i="1"/>
  <c r="AH147" i="1"/>
  <c r="AI147" i="1"/>
  <c r="AJ147" i="1"/>
  <c r="AK147" i="1"/>
  <c r="AL147" i="1"/>
  <c r="AM147" i="1"/>
  <c r="AN147" i="1"/>
  <c r="AQ147" i="1"/>
  <c r="AR147" i="1"/>
  <c r="AS147" i="1"/>
  <c r="AT147" i="1"/>
  <c r="O148" i="1"/>
  <c r="P148" i="1"/>
  <c r="Q148" i="1"/>
  <c r="R148" i="1"/>
  <c r="S148" i="1"/>
  <c r="T148" i="1"/>
  <c r="U148" i="1"/>
  <c r="V148" i="1"/>
  <c r="W148" i="1"/>
  <c r="X148" i="1"/>
  <c r="Y148" i="1"/>
  <c r="Z148" i="1"/>
  <c r="AE148" i="1"/>
  <c r="F148" i="1" s="1"/>
  <c r="AG148" i="1"/>
  <c r="AH148" i="1"/>
  <c r="AI148" i="1"/>
  <c r="AJ148" i="1"/>
  <c r="AK148" i="1"/>
  <c r="AL148" i="1"/>
  <c r="AM148" i="1"/>
  <c r="AN148" i="1"/>
  <c r="AQ148" i="1"/>
  <c r="AR148" i="1"/>
  <c r="AS148" i="1"/>
  <c r="AT148" i="1"/>
  <c r="O149" i="1"/>
  <c r="P149" i="1"/>
  <c r="Q149" i="1"/>
  <c r="R149" i="1"/>
  <c r="S149" i="1"/>
  <c r="T149" i="1"/>
  <c r="U149" i="1"/>
  <c r="V149" i="1"/>
  <c r="W149" i="1"/>
  <c r="X149" i="1"/>
  <c r="Y149" i="1"/>
  <c r="Z149" i="1"/>
  <c r="AE149" i="1"/>
  <c r="F149" i="1" s="1"/>
  <c r="AG149" i="1"/>
  <c r="AH149" i="1"/>
  <c r="AI149" i="1"/>
  <c r="AJ149" i="1"/>
  <c r="AK149" i="1"/>
  <c r="AL149" i="1"/>
  <c r="AM149" i="1"/>
  <c r="AN149" i="1"/>
  <c r="AQ149" i="1"/>
  <c r="AR149" i="1"/>
  <c r="AS149" i="1"/>
  <c r="AT149" i="1"/>
  <c r="O150" i="1"/>
  <c r="P150" i="1"/>
  <c r="Q150" i="1"/>
  <c r="R150" i="1"/>
  <c r="S150" i="1"/>
  <c r="T150" i="1"/>
  <c r="U150" i="1"/>
  <c r="V150" i="1"/>
  <c r="W150" i="1"/>
  <c r="X150" i="1"/>
  <c r="Y150" i="1"/>
  <c r="Z150" i="1"/>
  <c r="AE150" i="1"/>
  <c r="F150" i="1" s="1"/>
  <c r="AG150" i="1"/>
  <c r="AH150" i="1"/>
  <c r="AI150" i="1"/>
  <c r="AJ150" i="1"/>
  <c r="AK150" i="1"/>
  <c r="AL150" i="1"/>
  <c r="AM150" i="1"/>
  <c r="AN150" i="1"/>
  <c r="AQ150" i="1"/>
  <c r="AR150" i="1"/>
  <c r="AS150" i="1"/>
  <c r="AT150" i="1"/>
  <c r="O151" i="1"/>
  <c r="P151" i="1"/>
  <c r="Q151" i="1"/>
  <c r="R151" i="1"/>
  <c r="S151" i="1"/>
  <c r="T151" i="1"/>
  <c r="U151" i="1"/>
  <c r="V151" i="1"/>
  <c r="W151" i="1"/>
  <c r="X151" i="1"/>
  <c r="Y151" i="1"/>
  <c r="Z151" i="1"/>
  <c r="AE151" i="1"/>
  <c r="F151" i="1" s="1"/>
  <c r="AG151" i="1"/>
  <c r="AH151" i="1"/>
  <c r="AI151" i="1"/>
  <c r="AJ151" i="1"/>
  <c r="AK151" i="1"/>
  <c r="AL151" i="1"/>
  <c r="AM151" i="1"/>
  <c r="AN151" i="1"/>
  <c r="AQ151" i="1"/>
  <c r="AR151" i="1"/>
  <c r="AS151" i="1"/>
  <c r="AT151" i="1"/>
  <c r="H129" i="1"/>
  <c r="H130" i="1"/>
  <c r="H131" i="1"/>
  <c r="H132" i="1"/>
  <c r="H133" i="1"/>
  <c r="H134" i="1"/>
  <c r="H135" i="1"/>
  <c r="H136" i="1"/>
  <c r="H137" i="1"/>
  <c r="H138" i="1"/>
  <c r="H139" i="1"/>
  <c r="H140" i="1"/>
  <c r="H141" i="1"/>
  <c r="H142" i="1"/>
  <c r="H143" i="1"/>
  <c r="H144" i="1"/>
  <c r="H145" i="1"/>
  <c r="H146" i="1"/>
  <c r="H147" i="1"/>
  <c r="H148" i="1"/>
  <c r="H149" i="1"/>
  <c r="H150" i="1"/>
  <c r="H151" i="1"/>
  <c r="C129" i="1"/>
  <c r="C130" i="1"/>
  <c r="C131" i="1"/>
  <c r="C132" i="1"/>
  <c r="C133" i="1"/>
  <c r="C134" i="1"/>
  <c r="C135" i="1"/>
  <c r="C136" i="1"/>
  <c r="C137" i="1"/>
  <c r="C138" i="1"/>
  <c r="C139" i="1"/>
  <c r="C140" i="1"/>
  <c r="C141" i="1"/>
  <c r="C142" i="1"/>
  <c r="C143" i="1"/>
  <c r="C144" i="1"/>
  <c r="C145" i="1"/>
  <c r="C146" i="1"/>
  <c r="C147" i="1"/>
  <c r="C148" i="1"/>
  <c r="C149" i="1"/>
  <c r="C150" i="1"/>
  <c r="C151" i="1"/>
  <c r="AT110" i="1"/>
  <c r="AS110" i="1"/>
  <c r="AR110" i="1"/>
  <c r="AQ110" i="1"/>
  <c r="AT109" i="1"/>
  <c r="AS109" i="1"/>
  <c r="AR109" i="1"/>
  <c r="AQ109" i="1"/>
  <c r="AT108" i="1"/>
  <c r="AS108" i="1"/>
  <c r="AR108" i="1"/>
  <c r="AQ108" i="1"/>
  <c r="AT107" i="1"/>
  <c r="AS107" i="1"/>
  <c r="AR107" i="1"/>
  <c r="AQ107" i="1"/>
  <c r="AT106" i="1"/>
  <c r="AS106" i="1"/>
  <c r="AR106" i="1"/>
  <c r="AQ106" i="1"/>
  <c r="AT105" i="1"/>
  <c r="AS105" i="1"/>
  <c r="AR105" i="1"/>
  <c r="AQ105" i="1"/>
  <c r="AT104" i="1"/>
  <c r="AS104" i="1"/>
  <c r="AR104" i="1"/>
  <c r="AQ104" i="1"/>
  <c r="AT103" i="1"/>
  <c r="AS103" i="1"/>
  <c r="AR103" i="1"/>
  <c r="AQ103" i="1"/>
  <c r="AT102" i="1"/>
  <c r="AS102" i="1"/>
  <c r="AR102" i="1"/>
  <c r="AQ102" i="1"/>
  <c r="AT101" i="1"/>
  <c r="AS101" i="1"/>
  <c r="AR101" i="1"/>
  <c r="AQ101" i="1"/>
  <c r="AT100" i="1"/>
  <c r="AS100" i="1"/>
  <c r="AR100" i="1"/>
  <c r="AQ100" i="1"/>
  <c r="AT99" i="1"/>
  <c r="AS99" i="1"/>
  <c r="AR99" i="1"/>
  <c r="AQ99" i="1"/>
  <c r="AT98" i="1"/>
  <c r="AS98" i="1"/>
  <c r="AR98" i="1"/>
  <c r="AQ98" i="1"/>
  <c r="AT97" i="1"/>
  <c r="AS97" i="1"/>
  <c r="AR97" i="1"/>
  <c r="AQ97" i="1"/>
  <c r="AT96" i="1"/>
  <c r="AS96" i="1"/>
  <c r="AR96" i="1"/>
  <c r="AQ96" i="1"/>
  <c r="AT95" i="1"/>
  <c r="AS95" i="1"/>
  <c r="AR95" i="1"/>
  <c r="AQ95" i="1"/>
  <c r="AT94" i="1"/>
  <c r="AS94" i="1"/>
  <c r="AR94" i="1"/>
  <c r="AQ94" i="1"/>
  <c r="AT93" i="1"/>
  <c r="AS93" i="1"/>
  <c r="AR93" i="1"/>
  <c r="AQ93" i="1"/>
  <c r="AT92" i="1"/>
  <c r="AS92" i="1"/>
  <c r="AR92" i="1"/>
  <c r="AQ92" i="1"/>
  <c r="AT91" i="1"/>
  <c r="AS91" i="1"/>
  <c r="AR91" i="1"/>
  <c r="AQ91" i="1"/>
  <c r="AT90" i="1"/>
  <c r="AS90" i="1"/>
  <c r="AR90" i="1"/>
  <c r="AQ90" i="1"/>
  <c r="AT89" i="1"/>
  <c r="AS89" i="1"/>
  <c r="AR89" i="1"/>
  <c r="AQ89" i="1"/>
  <c r="AT88" i="1"/>
  <c r="AS88" i="1"/>
  <c r="AR88" i="1"/>
  <c r="AQ88" i="1"/>
  <c r="AT87" i="1"/>
  <c r="AS87" i="1"/>
  <c r="AR87" i="1"/>
  <c r="AQ87" i="1"/>
  <c r="AT86" i="1"/>
  <c r="AS86" i="1"/>
  <c r="AR86" i="1"/>
  <c r="AQ86" i="1"/>
  <c r="AT85" i="1"/>
  <c r="AS85" i="1"/>
  <c r="AR85" i="1"/>
  <c r="AQ85" i="1"/>
  <c r="AT84" i="1"/>
  <c r="AS84" i="1"/>
  <c r="AR84" i="1"/>
  <c r="AQ84" i="1"/>
  <c r="AT83" i="1"/>
  <c r="AS83" i="1"/>
  <c r="AR83" i="1"/>
  <c r="AQ83" i="1"/>
  <c r="AT82" i="1"/>
  <c r="AS82" i="1"/>
  <c r="AR82" i="1"/>
  <c r="AQ82" i="1"/>
  <c r="AT81" i="1"/>
  <c r="AS81" i="1"/>
  <c r="AR81" i="1"/>
  <c r="AQ81" i="1"/>
  <c r="AT80" i="1"/>
  <c r="AS80" i="1"/>
  <c r="AR80" i="1"/>
  <c r="AQ80" i="1"/>
  <c r="AT79" i="1"/>
  <c r="AS79" i="1"/>
  <c r="AR79" i="1"/>
  <c r="AQ79" i="1"/>
  <c r="AT78" i="1"/>
  <c r="AS78" i="1"/>
  <c r="AR78" i="1"/>
  <c r="AQ78" i="1"/>
  <c r="AT77" i="1"/>
  <c r="AS77" i="1"/>
  <c r="AR77" i="1"/>
  <c r="AQ77" i="1"/>
  <c r="AT76" i="1"/>
  <c r="AS76" i="1"/>
  <c r="AR76" i="1"/>
  <c r="AQ76" i="1"/>
  <c r="AT75" i="1"/>
  <c r="AS75" i="1"/>
  <c r="AR75" i="1"/>
  <c r="AQ75" i="1"/>
  <c r="AT74" i="1"/>
  <c r="AS74" i="1"/>
  <c r="AR74" i="1"/>
  <c r="AQ74" i="1"/>
  <c r="AT73" i="1"/>
  <c r="AS73" i="1"/>
  <c r="AR73" i="1"/>
  <c r="AQ73" i="1"/>
  <c r="AT72" i="1"/>
  <c r="AS72" i="1"/>
  <c r="AR72" i="1"/>
  <c r="AQ72" i="1"/>
  <c r="AT71" i="1"/>
  <c r="AS71" i="1"/>
  <c r="AR71" i="1"/>
  <c r="AQ71" i="1"/>
  <c r="AT70" i="1"/>
  <c r="AS70" i="1"/>
  <c r="AR70" i="1"/>
  <c r="AQ70" i="1"/>
  <c r="AT69" i="1"/>
  <c r="AS69" i="1"/>
  <c r="AR69" i="1"/>
  <c r="AQ69" i="1"/>
  <c r="AT68" i="1"/>
  <c r="AS68" i="1"/>
  <c r="AR68" i="1"/>
  <c r="AQ68" i="1"/>
  <c r="AT67" i="1"/>
  <c r="AS67" i="1"/>
  <c r="AR67" i="1"/>
  <c r="AQ67" i="1"/>
  <c r="AT66" i="1"/>
  <c r="AS66" i="1"/>
  <c r="AR66" i="1"/>
  <c r="AQ66" i="1"/>
  <c r="AT65" i="1"/>
  <c r="AS65" i="1"/>
  <c r="AR65" i="1"/>
  <c r="AQ65" i="1"/>
  <c r="AT64" i="1"/>
  <c r="AS64" i="1"/>
  <c r="AR64" i="1"/>
  <c r="AQ64" i="1"/>
  <c r="AT63" i="1"/>
  <c r="AS63" i="1"/>
  <c r="AR63" i="1"/>
  <c r="AQ63" i="1"/>
  <c r="AT62" i="1"/>
  <c r="AS62" i="1"/>
  <c r="AR62" i="1"/>
  <c r="AQ62" i="1"/>
  <c r="AT61" i="1"/>
  <c r="AS61" i="1"/>
  <c r="AR61" i="1"/>
  <c r="AQ61" i="1"/>
  <c r="AT60" i="1"/>
  <c r="AS60" i="1"/>
  <c r="AR60" i="1"/>
  <c r="AQ60" i="1"/>
  <c r="AT59" i="1"/>
  <c r="AS59" i="1"/>
  <c r="AR59" i="1"/>
  <c r="AQ59" i="1"/>
  <c r="AT58" i="1"/>
  <c r="AS58" i="1"/>
  <c r="AR58" i="1"/>
  <c r="AQ58" i="1"/>
  <c r="AT57" i="1"/>
  <c r="AS57" i="1"/>
  <c r="AR57" i="1"/>
  <c r="AQ57" i="1"/>
  <c r="AT56" i="1"/>
  <c r="AS56" i="1"/>
  <c r="AR56" i="1"/>
  <c r="AQ56" i="1"/>
  <c r="AT55" i="1"/>
  <c r="AS55" i="1"/>
  <c r="AR55" i="1"/>
  <c r="AQ55" i="1"/>
  <c r="AT54" i="1"/>
  <c r="AS54" i="1"/>
  <c r="AR54" i="1"/>
  <c r="AQ54" i="1"/>
  <c r="AT53" i="1"/>
  <c r="AS53" i="1"/>
  <c r="AR53" i="1"/>
  <c r="AQ53" i="1"/>
  <c r="AT52" i="1"/>
  <c r="AS52" i="1"/>
  <c r="AR52" i="1"/>
  <c r="AQ52" i="1"/>
  <c r="AT51" i="1"/>
  <c r="AS51" i="1"/>
  <c r="AR51" i="1"/>
  <c r="AQ51" i="1"/>
  <c r="AT50" i="1"/>
  <c r="AS50" i="1"/>
  <c r="AR50" i="1"/>
  <c r="AQ50" i="1"/>
  <c r="AT49" i="1"/>
  <c r="AS49" i="1"/>
  <c r="AR49" i="1"/>
  <c r="AQ49" i="1"/>
  <c r="AT48" i="1"/>
  <c r="AS48" i="1"/>
  <c r="AR48" i="1"/>
  <c r="AQ48" i="1"/>
  <c r="AT47" i="1"/>
  <c r="AS47" i="1"/>
  <c r="AR47" i="1"/>
  <c r="AQ47" i="1"/>
  <c r="AT46" i="1"/>
  <c r="AS46" i="1"/>
  <c r="AR46" i="1"/>
  <c r="AQ46" i="1"/>
  <c r="AT45" i="1"/>
  <c r="AS45" i="1"/>
  <c r="AR45" i="1"/>
  <c r="AQ45" i="1"/>
  <c r="AT44" i="1"/>
  <c r="AS44" i="1"/>
  <c r="AR44" i="1"/>
  <c r="AQ44" i="1"/>
  <c r="AT43" i="1"/>
  <c r="AS43" i="1"/>
  <c r="AR43" i="1"/>
  <c r="AQ43" i="1"/>
  <c r="AT42" i="1"/>
  <c r="AS42" i="1"/>
  <c r="AR42" i="1"/>
  <c r="AQ42" i="1"/>
  <c r="AT41" i="1"/>
  <c r="AS41" i="1"/>
  <c r="AR41" i="1"/>
  <c r="AQ41" i="1"/>
  <c r="AT40" i="1"/>
  <c r="AS40" i="1"/>
  <c r="AR40" i="1"/>
  <c r="AQ40" i="1"/>
  <c r="AT39" i="1"/>
  <c r="AS39" i="1"/>
  <c r="AR39" i="1"/>
  <c r="AQ39" i="1"/>
  <c r="AT38" i="1"/>
  <c r="AS38" i="1"/>
  <c r="AR38" i="1"/>
  <c r="AQ38" i="1"/>
  <c r="AT37" i="1"/>
  <c r="AS37" i="1"/>
  <c r="AR37" i="1"/>
  <c r="AQ37" i="1"/>
  <c r="AT36" i="1"/>
  <c r="AS36" i="1"/>
  <c r="AR36" i="1"/>
  <c r="AQ36" i="1"/>
  <c r="AT35" i="1"/>
  <c r="AS35" i="1"/>
  <c r="AR35" i="1"/>
  <c r="AQ35" i="1"/>
  <c r="AT34" i="1"/>
  <c r="AS34" i="1"/>
  <c r="AR34" i="1"/>
  <c r="AQ34" i="1"/>
  <c r="AT33" i="1"/>
  <c r="AS33" i="1"/>
  <c r="AR33" i="1"/>
  <c r="AQ33" i="1"/>
  <c r="AT32" i="1"/>
  <c r="AS32" i="1"/>
  <c r="AR32" i="1"/>
  <c r="AQ32" i="1"/>
  <c r="AT31" i="1"/>
  <c r="AS31" i="1"/>
  <c r="AR31" i="1"/>
  <c r="AQ31" i="1"/>
  <c r="AT30" i="1"/>
  <c r="AS30" i="1"/>
  <c r="AR30" i="1"/>
  <c r="AQ30" i="1"/>
  <c r="AT29" i="1"/>
  <c r="AS29" i="1"/>
  <c r="AR29" i="1"/>
  <c r="AQ29" i="1"/>
  <c r="AT28" i="1"/>
  <c r="AS28" i="1"/>
  <c r="AR28" i="1"/>
  <c r="AQ28" i="1"/>
  <c r="AT27" i="1"/>
  <c r="AS27" i="1"/>
  <c r="AR27" i="1"/>
  <c r="AQ27" i="1"/>
  <c r="AT26" i="1"/>
  <c r="AS26" i="1"/>
  <c r="AR26" i="1"/>
  <c r="AQ26" i="1"/>
  <c r="AT25" i="1"/>
  <c r="AS25" i="1"/>
  <c r="AR25" i="1"/>
  <c r="AQ25" i="1"/>
  <c r="AT24" i="1"/>
  <c r="AS24" i="1"/>
  <c r="AR24" i="1"/>
  <c r="AQ24" i="1"/>
  <c r="AT23" i="1"/>
  <c r="AS23" i="1"/>
  <c r="AR23" i="1"/>
  <c r="AQ23" i="1"/>
  <c r="AT22" i="1"/>
  <c r="AS22" i="1"/>
  <c r="AR22" i="1"/>
  <c r="AQ22" i="1"/>
  <c r="AT21" i="1"/>
  <c r="AS21" i="1"/>
  <c r="AR21" i="1"/>
  <c r="AQ21" i="1"/>
  <c r="AT20" i="1"/>
  <c r="AS20" i="1"/>
  <c r="AR20" i="1"/>
  <c r="AQ20" i="1"/>
  <c r="AT19" i="1"/>
  <c r="AS19" i="1"/>
  <c r="AR19" i="1"/>
  <c r="AQ19" i="1"/>
  <c r="AT18" i="1"/>
  <c r="AS18" i="1"/>
  <c r="AR18" i="1"/>
  <c r="AQ18" i="1"/>
  <c r="AT17" i="1"/>
  <c r="AS17" i="1"/>
  <c r="AR17" i="1"/>
  <c r="AQ17" i="1"/>
  <c r="AT16" i="1"/>
  <c r="AS16" i="1"/>
  <c r="AR16" i="1"/>
  <c r="AQ16" i="1"/>
  <c r="AT15" i="1"/>
  <c r="AS15" i="1"/>
  <c r="AR15" i="1"/>
  <c r="AQ15" i="1"/>
  <c r="AT14" i="1"/>
  <c r="AS14" i="1"/>
  <c r="AR14" i="1"/>
  <c r="AQ14" i="1"/>
  <c r="AT13" i="1"/>
  <c r="AS13" i="1"/>
  <c r="AR13" i="1"/>
  <c r="AQ13" i="1"/>
  <c r="AT12" i="1"/>
  <c r="AS12" i="1"/>
  <c r="AR12" i="1"/>
  <c r="AQ12" i="1"/>
  <c r="AT11" i="1"/>
  <c r="AS11" i="1"/>
  <c r="AR11" i="1"/>
  <c r="AQ11" i="1"/>
  <c r="AT10" i="1"/>
  <c r="AS10" i="1"/>
  <c r="AR10" i="1"/>
  <c r="AQ10" i="1"/>
  <c r="AT9" i="1"/>
  <c r="AS9" i="1"/>
  <c r="AR9" i="1"/>
  <c r="AQ9" i="1"/>
  <c r="AT8" i="1"/>
  <c r="AS8" i="1"/>
  <c r="AR8" i="1"/>
  <c r="AQ8" i="1"/>
  <c r="AT7" i="1"/>
  <c r="AS7" i="1"/>
  <c r="AR7" i="1"/>
  <c r="AQ7" i="1"/>
  <c r="AT6" i="1"/>
  <c r="AS6" i="1"/>
  <c r="AR6" i="1"/>
  <c r="AQ6" i="1"/>
  <c r="AT5" i="1"/>
  <c r="AS5" i="1"/>
  <c r="AR5" i="1"/>
  <c r="AQ5" i="1"/>
  <c r="AT4" i="1"/>
  <c r="AS4" i="1"/>
  <c r="AR4" i="1"/>
  <c r="AQ4" i="1"/>
  <c r="AT3" i="1"/>
  <c r="AS3" i="1"/>
  <c r="AR3" i="1"/>
  <c r="AQ3" i="1"/>
  <c r="AT2" i="1"/>
  <c r="AS2" i="1"/>
  <c r="AR2" i="1"/>
  <c r="AQ2"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U167" i="2" s="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U81" i="2" s="1"/>
  <c r="C20" i="1"/>
  <c r="C19" i="1"/>
  <c r="C18" i="1"/>
  <c r="C17" i="1"/>
  <c r="C16" i="1"/>
  <c r="C15" i="1"/>
  <c r="C14" i="1"/>
  <c r="C13" i="1"/>
  <c r="C12" i="1"/>
  <c r="C11" i="1"/>
  <c r="C10" i="1"/>
  <c r="C9" i="1"/>
  <c r="C8" i="1"/>
  <c r="C7" i="1"/>
  <c r="C6" i="1"/>
  <c r="C5" i="1"/>
  <c r="C4" i="1"/>
  <c r="C3" i="1"/>
  <c r="C2" i="1"/>
  <c r="AW2" i="1"/>
  <c r="Z110" i="1"/>
  <c r="Y110" i="1"/>
  <c r="X110" i="1"/>
  <c r="W110" i="1"/>
  <c r="V110" i="1"/>
  <c r="U110" i="1"/>
  <c r="T110" i="1"/>
  <c r="S110" i="1"/>
  <c r="R110" i="1"/>
  <c r="Q110" i="1"/>
  <c r="P110" i="1"/>
  <c r="O110" i="1"/>
  <c r="Z109" i="1"/>
  <c r="Y109" i="1"/>
  <c r="X109" i="1"/>
  <c r="W109" i="1"/>
  <c r="V109" i="1"/>
  <c r="U109" i="1"/>
  <c r="T109" i="1"/>
  <c r="S109" i="1"/>
  <c r="R109" i="1"/>
  <c r="Q109" i="1"/>
  <c r="P109" i="1"/>
  <c r="O109" i="1"/>
  <c r="Z108" i="1"/>
  <c r="Y108" i="1"/>
  <c r="X108" i="1"/>
  <c r="W108" i="1"/>
  <c r="V108" i="1"/>
  <c r="U108" i="1"/>
  <c r="T108" i="1"/>
  <c r="S108" i="1"/>
  <c r="R108" i="1"/>
  <c r="Q108" i="1"/>
  <c r="P108" i="1"/>
  <c r="O108" i="1"/>
  <c r="Z107" i="1"/>
  <c r="Y107" i="1"/>
  <c r="X107" i="1"/>
  <c r="W107" i="1"/>
  <c r="V107" i="1"/>
  <c r="U107" i="1"/>
  <c r="T107" i="1"/>
  <c r="S107" i="1"/>
  <c r="R107" i="1"/>
  <c r="Q107" i="1"/>
  <c r="P107" i="1"/>
  <c r="O107" i="1"/>
  <c r="Z106" i="1"/>
  <c r="Y106" i="1"/>
  <c r="X106" i="1"/>
  <c r="W106" i="1"/>
  <c r="V106" i="1"/>
  <c r="U106" i="1"/>
  <c r="T106" i="1"/>
  <c r="S106" i="1"/>
  <c r="R106" i="1"/>
  <c r="Q106" i="1"/>
  <c r="P106" i="1"/>
  <c r="O106" i="1"/>
  <c r="Z105" i="1"/>
  <c r="Y105" i="1"/>
  <c r="X105" i="1"/>
  <c r="W105" i="1"/>
  <c r="V105" i="1"/>
  <c r="U105" i="1"/>
  <c r="T105" i="1"/>
  <c r="S105" i="1"/>
  <c r="R105" i="1"/>
  <c r="Q105" i="1"/>
  <c r="P105" i="1"/>
  <c r="O105" i="1"/>
  <c r="Z104" i="1"/>
  <c r="Y104" i="1"/>
  <c r="X104" i="1"/>
  <c r="W104" i="1"/>
  <c r="V104" i="1"/>
  <c r="U104" i="1"/>
  <c r="T104" i="1"/>
  <c r="S104" i="1"/>
  <c r="R104" i="1"/>
  <c r="Q104" i="1"/>
  <c r="P104" i="1"/>
  <c r="O104" i="1"/>
  <c r="Z103" i="1"/>
  <c r="Y103" i="1"/>
  <c r="X103" i="1"/>
  <c r="W103" i="1"/>
  <c r="V103" i="1"/>
  <c r="U103" i="1"/>
  <c r="T103" i="1"/>
  <c r="S103" i="1"/>
  <c r="R103" i="1"/>
  <c r="Q103" i="1"/>
  <c r="P103" i="1"/>
  <c r="O103" i="1"/>
  <c r="Z102" i="1"/>
  <c r="Y102" i="1"/>
  <c r="X102" i="1"/>
  <c r="W102" i="1"/>
  <c r="V102" i="1"/>
  <c r="U102" i="1"/>
  <c r="T102" i="1"/>
  <c r="S102" i="1"/>
  <c r="R102" i="1"/>
  <c r="Q102" i="1"/>
  <c r="P102" i="1"/>
  <c r="O102" i="1"/>
  <c r="Z101" i="1"/>
  <c r="Y101" i="1"/>
  <c r="X101" i="1"/>
  <c r="W101" i="1"/>
  <c r="V101" i="1"/>
  <c r="U101" i="1"/>
  <c r="T101" i="1"/>
  <c r="S101" i="1"/>
  <c r="R101" i="1"/>
  <c r="Q101" i="1"/>
  <c r="P101" i="1"/>
  <c r="O101" i="1"/>
  <c r="Z100" i="1"/>
  <c r="Y100" i="1"/>
  <c r="X100" i="1"/>
  <c r="W100" i="1"/>
  <c r="V100" i="1"/>
  <c r="U100" i="1"/>
  <c r="T100" i="1"/>
  <c r="S100" i="1"/>
  <c r="R100" i="1"/>
  <c r="Q100" i="1"/>
  <c r="P100" i="1"/>
  <c r="O100" i="1"/>
  <c r="Z99" i="1"/>
  <c r="Y99" i="1"/>
  <c r="X99" i="1"/>
  <c r="W99" i="1"/>
  <c r="V99" i="1"/>
  <c r="U99" i="1"/>
  <c r="T99" i="1"/>
  <c r="S99" i="1"/>
  <c r="R99" i="1"/>
  <c r="Q99" i="1"/>
  <c r="P99" i="1"/>
  <c r="O99" i="1"/>
  <c r="Z98" i="1"/>
  <c r="Y98" i="1"/>
  <c r="X98" i="1"/>
  <c r="W98" i="1"/>
  <c r="V98" i="1"/>
  <c r="U98" i="1"/>
  <c r="T98" i="1"/>
  <c r="S98" i="1"/>
  <c r="R98" i="1"/>
  <c r="Q98" i="1"/>
  <c r="P98" i="1"/>
  <c r="O98" i="1"/>
  <c r="Z97" i="1"/>
  <c r="Y97" i="1"/>
  <c r="X97" i="1"/>
  <c r="W97" i="1"/>
  <c r="V97" i="1"/>
  <c r="U97" i="1"/>
  <c r="T97" i="1"/>
  <c r="S97" i="1"/>
  <c r="R97" i="1"/>
  <c r="Q97" i="1"/>
  <c r="P97" i="1"/>
  <c r="O97" i="1"/>
  <c r="Z96" i="1"/>
  <c r="Y96" i="1"/>
  <c r="X96" i="1"/>
  <c r="W96" i="1"/>
  <c r="V96" i="1"/>
  <c r="U96" i="1"/>
  <c r="T96" i="1"/>
  <c r="S96" i="1"/>
  <c r="R96" i="1"/>
  <c r="Q96" i="1"/>
  <c r="P96" i="1"/>
  <c r="O96" i="1"/>
  <c r="Z95" i="1"/>
  <c r="Y95" i="1"/>
  <c r="X95" i="1"/>
  <c r="W95" i="1"/>
  <c r="V95" i="1"/>
  <c r="U95" i="1"/>
  <c r="T95" i="1"/>
  <c r="S95" i="1"/>
  <c r="R95" i="1"/>
  <c r="Q95" i="1"/>
  <c r="P95" i="1"/>
  <c r="O95" i="1"/>
  <c r="Z94" i="1"/>
  <c r="Y94" i="1"/>
  <c r="X94" i="1"/>
  <c r="W94" i="1"/>
  <c r="V94" i="1"/>
  <c r="U94" i="1"/>
  <c r="T94" i="1"/>
  <c r="S94" i="1"/>
  <c r="R94" i="1"/>
  <c r="Q94" i="1"/>
  <c r="P94" i="1"/>
  <c r="O94" i="1"/>
  <c r="Z93" i="1"/>
  <c r="Y93" i="1"/>
  <c r="X93" i="1"/>
  <c r="W93" i="1"/>
  <c r="V93" i="1"/>
  <c r="U93" i="1"/>
  <c r="T93" i="1"/>
  <c r="S93" i="1"/>
  <c r="R93" i="1"/>
  <c r="Q93" i="1"/>
  <c r="P93" i="1"/>
  <c r="O93" i="1"/>
  <c r="Z92" i="1"/>
  <c r="Y92" i="1"/>
  <c r="X92" i="1"/>
  <c r="W92" i="1"/>
  <c r="V92" i="1"/>
  <c r="U92" i="1"/>
  <c r="T92" i="1"/>
  <c r="S92" i="1"/>
  <c r="R92" i="1"/>
  <c r="Q92" i="1"/>
  <c r="P92" i="1"/>
  <c r="O92" i="1"/>
  <c r="Z91" i="1"/>
  <c r="Y91" i="1"/>
  <c r="X91" i="1"/>
  <c r="W91" i="1"/>
  <c r="V91" i="1"/>
  <c r="U91" i="1"/>
  <c r="T91" i="1"/>
  <c r="S91" i="1"/>
  <c r="R91" i="1"/>
  <c r="Q91" i="1"/>
  <c r="P91" i="1"/>
  <c r="O91" i="1"/>
  <c r="Z90" i="1"/>
  <c r="Y90" i="1"/>
  <c r="X90" i="1"/>
  <c r="W90" i="1"/>
  <c r="V90" i="1"/>
  <c r="U90" i="1"/>
  <c r="T90" i="1"/>
  <c r="S90" i="1"/>
  <c r="R90" i="1"/>
  <c r="Q90" i="1"/>
  <c r="P90" i="1"/>
  <c r="O90" i="1"/>
  <c r="Z89" i="1"/>
  <c r="Y89" i="1"/>
  <c r="X89" i="1"/>
  <c r="W89" i="1"/>
  <c r="V89" i="1"/>
  <c r="U89" i="1"/>
  <c r="T89" i="1"/>
  <c r="S89" i="1"/>
  <c r="R89" i="1"/>
  <c r="Q89" i="1"/>
  <c r="P89" i="1"/>
  <c r="O89" i="1"/>
  <c r="Z88" i="1"/>
  <c r="Y88" i="1"/>
  <c r="X88" i="1"/>
  <c r="W88" i="1"/>
  <c r="V88" i="1"/>
  <c r="U88" i="1"/>
  <c r="T88" i="1"/>
  <c r="S88" i="1"/>
  <c r="R88" i="1"/>
  <c r="Q88" i="1"/>
  <c r="P88" i="1"/>
  <c r="O88" i="1"/>
  <c r="Z87" i="1"/>
  <c r="Y87" i="1"/>
  <c r="X87" i="1"/>
  <c r="W87" i="1"/>
  <c r="V87" i="1"/>
  <c r="U87" i="1"/>
  <c r="T87" i="1"/>
  <c r="S87" i="1"/>
  <c r="R87" i="1"/>
  <c r="Q87" i="1"/>
  <c r="P87" i="1"/>
  <c r="O87" i="1"/>
  <c r="Z86" i="1"/>
  <c r="Y86" i="1"/>
  <c r="X86" i="1"/>
  <c r="W86" i="1"/>
  <c r="V86" i="1"/>
  <c r="U86" i="1"/>
  <c r="T86" i="1"/>
  <c r="S86" i="1"/>
  <c r="R86" i="1"/>
  <c r="Q86" i="1"/>
  <c r="P86" i="1"/>
  <c r="O86" i="1"/>
  <c r="Z85" i="1"/>
  <c r="Y85" i="1"/>
  <c r="X85" i="1"/>
  <c r="W85" i="1"/>
  <c r="V85" i="1"/>
  <c r="U85" i="1"/>
  <c r="T85" i="1"/>
  <c r="S85" i="1"/>
  <c r="R85" i="1"/>
  <c r="Q85" i="1"/>
  <c r="P85" i="1"/>
  <c r="O85" i="1"/>
  <c r="Z84" i="1"/>
  <c r="Y84" i="1"/>
  <c r="X84" i="1"/>
  <c r="W84" i="1"/>
  <c r="V84" i="1"/>
  <c r="U84" i="1"/>
  <c r="T84" i="1"/>
  <c r="S84" i="1"/>
  <c r="R84" i="1"/>
  <c r="Q84" i="1"/>
  <c r="P84" i="1"/>
  <c r="O84" i="1"/>
  <c r="Z83" i="1"/>
  <c r="Y83" i="1"/>
  <c r="X83" i="1"/>
  <c r="W83" i="1"/>
  <c r="V83" i="1"/>
  <c r="U83" i="1"/>
  <c r="T83" i="1"/>
  <c r="S83" i="1"/>
  <c r="R83" i="1"/>
  <c r="Q83" i="1"/>
  <c r="P83" i="1"/>
  <c r="O83" i="1"/>
  <c r="Z82" i="1"/>
  <c r="Y82" i="1"/>
  <c r="X82" i="1"/>
  <c r="W82" i="1"/>
  <c r="V82" i="1"/>
  <c r="U82" i="1"/>
  <c r="T82" i="1"/>
  <c r="S82" i="1"/>
  <c r="R82" i="1"/>
  <c r="Q82" i="1"/>
  <c r="P82" i="1"/>
  <c r="O82" i="1"/>
  <c r="Z81" i="1"/>
  <c r="Y81" i="1"/>
  <c r="X81" i="1"/>
  <c r="W81" i="1"/>
  <c r="V81" i="1"/>
  <c r="U81" i="1"/>
  <c r="T81" i="1"/>
  <c r="S81" i="1"/>
  <c r="R81" i="1"/>
  <c r="Q81" i="1"/>
  <c r="P81" i="1"/>
  <c r="O81" i="1"/>
  <c r="Z80" i="1"/>
  <c r="Y80" i="1"/>
  <c r="X80" i="1"/>
  <c r="W80" i="1"/>
  <c r="V80" i="1"/>
  <c r="U80" i="1"/>
  <c r="T80" i="1"/>
  <c r="S80" i="1"/>
  <c r="R80" i="1"/>
  <c r="Q80" i="1"/>
  <c r="P80" i="1"/>
  <c r="O80" i="1"/>
  <c r="Z79" i="1"/>
  <c r="Y79" i="1"/>
  <c r="X79" i="1"/>
  <c r="W79" i="1"/>
  <c r="V79" i="1"/>
  <c r="U79" i="1"/>
  <c r="T79" i="1"/>
  <c r="S79" i="1"/>
  <c r="R79" i="1"/>
  <c r="Q79" i="1"/>
  <c r="P79" i="1"/>
  <c r="O79" i="1"/>
  <c r="Z78" i="1"/>
  <c r="Y78" i="1"/>
  <c r="X78" i="1"/>
  <c r="W78" i="1"/>
  <c r="V78" i="1"/>
  <c r="U78" i="1"/>
  <c r="T78" i="1"/>
  <c r="S78" i="1"/>
  <c r="R78" i="1"/>
  <c r="Q78" i="1"/>
  <c r="P78" i="1"/>
  <c r="O78" i="1"/>
  <c r="Z77" i="1"/>
  <c r="Y77" i="1"/>
  <c r="X77" i="1"/>
  <c r="W77" i="1"/>
  <c r="V77" i="1"/>
  <c r="U77" i="1"/>
  <c r="T77" i="1"/>
  <c r="S77" i="1"/>
  <c r="R77" i="1"/>
  <c r="Q77" i="1"/>
  <c r="P77" i="1"/>
  <c r="O77" i="1"/>
  <c r="Z76" i="1"/>
  <c r="Y76" i="1"/>
  <c r="X76" i="1"/>
  <c r="W76" i="1"/>
  <c r="V76" i="1"/>
  <c r="U76" i="1"/>
  <c r="T76" i="1"/>
  <c r="S76" i="1"/>
  <c r="R76" i="1"/>
  <c r="Q76" i="1"/>
  <c r="P76" i="1"/>
  <c r="O76" i="1"/>
  <c r="Z75" i="1"/>
  <c r="Y75" i="1"/>
  <c r="X75" i="1"/>
  <c r="W75" i="1"/>
  <c r="V75" i="1"/>
  <c r="U75" i="1"/>
  <c r="T75" i="1"/>
  <c r="S75" i="1"/>
  <c r="R75" i="1"/>
  <c r="Q75" i="1"/>
  <c r="P75" i="1"/>
  <c r="O75" i="1"/>
  <c r="Z74" i="1"/>
  <c r="Y74" i="1"/>
  <c r="X74" i="1"/>
  <c r="W74" i="1"/>
  <c r="V74" i="1"/>
  <c r="U74" i="1"/>
  <c r="T74" i="1"/>
  <c r="S74" i="1"/>
  <c r="R74" i="1"/>
  <c r="Q74" i="1"/>
  <c r="P74" i="1"/>
  <c r="O74" i="1"/>
  <c r="Z73" i="1"/>
  <c r="Y73" i="1"/>
  <c r="X73" i="1"/>
  <c r="W73" i="1"/>
  <c r="V73" i="1"/>
  <c r="U73" i="1"/>
  <c r="T73" i="1"/>
  <c r="S73" i="1"/>
  <c r="R73" i="1"/>
  <c r="Q73" i="1"/>
  <c r="P73" i="1"/>
  <c r="O73" i="1"/>
  <c r="Z72" i="1"/>
  <c r="Y72" i="1"/>
  <c r="X72" i="1"/>
  <c r="W72" i="1"/>
  <c r="V72" i="1"/>
  <c r="U72" i="1"/>
  <c r="T72" i="1"/>
  <c r="S72" i="1"/>
  <c r="R72" i="1"/>
  <c r="Q72" i="1"/>
  <c r="P72" i="1"/>
  <c r="O72" i="1"/>
  <c r="Z71" i="1"/>
  <c r="Y71" i="1"/>
  <c r="X71" i="1"/>
  <c r="W71" i="1"/>
  <c r="V71" i="1"/>
  <c r="U71" i="1"/>
  <c r="T71" i="1"/>
  <c r="S71" i="1"/>
  <c r="R71" i="1"/>
  <c r="Q71" i="1"/>
  <c r="P71" i="1"/>
  <c r="O71" i="1"/>
  <c r="Z70" i="1"/>
  <c r="Y70" i="1"/>
  <c r="X70" i="1"/>
  <c r="W70" i="1"/>
  <c r="V70" i="1"/>
  <c r="U70" i="1"/>
  <c r="T70" i="1"/>
  <c r="S70" i="1"/>
  <c r="R70" i="1"/>
  <c r="Q70" i="1"/>
  <c r="P70" i="1"/>
  <c r="O70" i="1"/>
  <c r="Z69" i="1"/>
  <c r="Y69" i="1"/>
  <c r="X69" i="1"/>
  <c r="W69" i="1"/>
  <c r="V69" i="1"/>
  <c r="U69" i="1"/>
  <c r="T69" i="1"/>
  <c r="S69" i="1"/>
  <c r="R69" i="1"/>
  <c r="Q69" i="1"/>
  <c r="P69" i="1"/>
  <c r="O69" i="1"/>
  <c r="Z68" i="1"/>
  <c r="Y68" i="1"/>
  <c r="X68" i="1"/>
  <c r="W68" i="1"/>
  <c r="V68" i="1"/>
  <c r="U68" i="1"/>
  <c r="T68" i="1"/>
  <c r="S68" i="1"/>
  <c r="R68" i="1"/>
  <c r="Q68" i="1"/>
  <c r="P68" i="1"/>
  <c r="O68" i="1"/>
  <c r="Z67" i="1"/>
  <c r="Y67" i="1"/>
  <c r="X67" i="1"/>
  <c r="W67" i="1"/>
  <c r="V67" i="1"/>
  <c r="U67" i="1"/>
  <c r="T67" i="1"/>
  <c r="S67" i="1"/>
  <c r="R67" i="1"/>
  <c r="Q67" i="1"/>
  <c r="P67" i="1"/>
  <c r="O67" i="1"/>
  <c r="Z66" i="1"/>
  <c r="Y66" i="1"/>
  <c r="X66" i="1"/>
  <c r="W66" i="1"/>
  <c r="V66" i="1"/>
  <c r="U66" i="1"/>
  <c r="T66" i="1"/>
  <c r="S66" i="1"/>
  <c r="R66" i="1"/>
  <c r="Q66" i="1"/>
  <c r="P66" i="1"/>
  <c r="O66" i="1"/>
  <c r="Z65" i="1"/>
  <c r="Y65" i="1"/>
  <c r="X65" i="1"/>
  <c r="W65" i="1"/>
  <c r="V65" i="1"/>
  <c r="U65" i="1"/>
  <c r="T65" i="1"/>
  <c r="S65" i="1"/>
  <c r="R65" i="1"/>
  <c r="Q65" i="1"/>
  <c r="P65" i="1"/>
  <c r="O65" i="1"/>
  <c r="Z64" i="1"/>
  <c r="Y64" i="1"/>
  <c r="X64" i="1"/>
  <c r="W64" i="1"/>
  <c r="V64" i="1"/>
  <c r="U64" i="1"/>
  <c r="T64" i="1"/>
  <c r="S64" i="1"/>
  <c r="R64" i="1"/>
  <c r="Q64" i="1"/>
  <c r="P64" i="1"/>
  <c r="O64" i="1"/>
  <c r="Z63" i="1"/>
  <c r="Y63" i="1"/>
  <c r="X63" i="1"/>
  <c r="W63" i="1"/>
  <c r="V63" i="1"/>
  <c r="U63" i="1"/>
  <c r="T63" i="1"/>
  <c r="S63" i="1"/>
  <c r="R63" i="1"/>
  <c r="Q63" i="1"/>
  <c r="P63" i="1"/>
  <c r="O63" i="1"/>
  <c r="Z62" i="1"/>
  <c r="Y62" i="1"/>
  <c r="X62" i="1"/>
  <c r="W62" i="1"/>
  <c r="V62" i="1"/>
  <c r="U62" i="1"/>
  <c r="T62" i="1"/>
  <c r="S62" i="1"/>
  <c r="R62" i="1"/>
  <c r="Q62" i="1"/>
  <c r="P62" i="1"/>
  <c r="O62" i="1"/>
  <c r="Z61" i="1"/>
  <c r="Y61" i="1"/>
  <c r="X61" i="1"/>
  <c r="W61" i="1"/>
  <c r="V61" i="1"/>
  <c r="U61" i="1"/>
  <c r="T61" i="1"/>
  <c r="S61" i="1"/>
  <c r="R61" i="1"/>
  <c r="Q61" i="1"/>
  <c r="P61" i="1"/>
  <c r="O61" i="1"/>
  <c r="Z60" i="1"/>
  <c r="Y60" i="1"/>
  <c r="X60" i="1"/>
  <c r="W60" i="1"/>
  <c r="V60" i="1"/>
  <c r="U60" i="1"/>
  <c r="T60" i="1"/>
  <c r="S60" i="1"/>
  <c r="R60" i="1"/>
  <c r="Q60" i="1"/>
  <c r="P60" i="1"/>
  <c r="O60" i="1"/>
  <c r="Z59" i="1"/>
  <c r="Y59" i="1"/>
  <c r="X59" i="1"/>
  <c r="W59" i="1"/>
  <c r="V59" i="1"/>
  <c r="U59" i="1"/>
  <c r="T59" i="1"/>
  <c r="S59" i="1"/>
  <c r="R59" i="1"/>
  <c r="Q59" i="1"/>
  <c r="P59" i="1"/>
  <c r="O59" i="1"/>
  <c r="Z58" i="1"/>
  <c r="Y58" i="1"/>
  <c r="X58" i="1"/>
  <c r="W58" i="1"/>
  <c r="V58" i="1"/>
  <c r="U58" i="1"/>
  <c r="T58" i="1"/>
  <c r="S58" i="1"/>
  <c r="R58" i="1"/>
  <c r="Q58" i="1"/>
  <c r="P58" i="1"/>
  <c r="O58" i="1"/>
  <c r="Z57" i="1"/>
  <c r="Y57" i="1"/>
  <c r="X57" i="1"/>
  <c r="W57" i="1"/>
  <c r="V57" i="1"/>
  <c r="U57" i="1"/>
  <c r="T57" i="1"/>
  <c r="S57" i="1"/>
  <c r="R57" i="1"/>
  <c r="Q57" i="1"/>
  <c r="P57" i="1"/>
  <c r="O57" i="1"/>
  <c r="Z56" i="1"/>
  <c r="Y56" i="1"/>
  <c r="X56" i="1"/>
  <c r="W56" i="1"/>
  <c r="V56" i="1"/>
  <c r="U56" i="1"/>
  <c r="T56" i="1"/>
  <c r="S56" i="1"/>
  <c r="R56" i="1"/>
  <c r="Q56" i="1"/>
  <c r="P56" i="1"/>
  <c r="O56" i="1"/>
  <c r="Z55" i="1"/>
  <c r="Y55" i="1"/>
  <c r="X55" i="1"/>
  <c r="W55" i="1"/>
  <c r="V55" i="1"/>
  <c r="U55" i="1"/>
  <c r="T55" i="1"/>
  <c r="S55" i="1"/>
  <c r="R55" i="1"/>
  <c r="Q55" i="1"/>
  <c r="P55" i="1"/>
  <c r="O55" i="1"/>
  <c r="Z54" i="1"/>
  <c r="Y54" i="1"/>
  <c r="X54" i="1"/>
  <c r="W54" i="1"/>
  <c r="V54" i="1"/>
  <c r="U54" i="1"/>
  <c r="T54" i="1"/>
  <c r="S54" i="1"/>
  <c r="R54" i="1"/>
  <c r="Q54" i="1"/>
  <c r="P54" i="1"/>
  <c r="O54" i="1"/>
  <c r="Z53" i="1"/>
  <c r="Y53" i="1"/>
  <c r="X53" i="1"/>
  <c r="W53" i="1"/>
  <c r="V53" i="1"/>
  <c r="U53" i="1"/>
  <c r="T53" i="1"/>
  <c r="S53" i="1"/>
  <c r="R53" i="1"/>
  <c r="Q53" i="1"/>
  <c r="P53" i="1"/>
  <c r="O53" i="1"/>
  <c r="Z52" i="1"/>
  <c r="Y52" i="1"/>
  <c r="X52" i="1"/>
  <c r="W52" i="1"/>
  <c r="V52" i="1"/>
  <c r="U52" i="1"/>
  <c r="T52" i="1"/>
  <c r="S52" i="1"/>
  <c r="R52" i="1"/>
  <c r="Q52" i="1"/>
  <c r="P52" i="1"/>
  <c r="O52" i="1"/>
  <c r="Z51" i="1"/>
  <c r="Y51" i="1"/>
  <c r="X51" i="1"/>
  <c r="W51" i="1"/>
  <c r="V51" i="1"/>
  <c r="U51" i="1"/>
  <c r="T51" i="1"/>
  <c r="S51" i="1"/>
  <c r="R51" i="1"/>
  <c r="Q51" i="1"/>
  <c r="P51" i="1"/>
  <c r="O51" i="1"/>
  <c r="Z50" i="1"/>
  <c r="Y50" i="1"/>
  <c r="X50" i="1"/>
  <c r="W50" i="1"/>
  <c r="V50" i="1"/>
  <c r="U50" i="1"/>
  <c r="T50" i="1"/>
  <c r="S50" i="1"/>
  <c r="R50" i="1"/>
  <c r="Q50" i="1"/>
  <c r="P50" i="1"/>
  <c r="O50" i="1"/>
  <c r="Z49" i="1"/>
  <c r="Y49" i="1"/>
  <c r="X49" i="1"/>
  <c r="W49" i="1"/>
  <c r="V49" i="1"/>
  <c r="U49" i="1"/>
  <c r="T49" i="1"/>
  <c r="S49" i="1"/>
  <c r="R49" i="1"/>
  <c r="Q49" i="1"/>
  <c r="P49" i="1"/>
  <c r="O49" i="1"/>
  <c r="Z48" i="1"/>
  <c r="Y48" i="1"/>
  <c r="X48" i="1"/>
  <c r="W48" i="1"/>
  <c r="V48" i="1"/>
  <c r="U48" i="1"/>
  <c r="T48" i="1"/>
  <c r="S48" i="1"/>
  <c r="R48" i="1"/>
  <c r="Q48" i="1"/>
  <c r="P48" i="1"/>
  <c r="O48" i="1"/>
  <c r="Z47" i="1"/>
  <c r="Y47" i="1"/>
  <c r="X47" i="1"/>
  <c r="W47" i="1"/>
  <c r="V47" i="1"/>
  <c r="U47" i="1"/>
  <c r="T47" i="1"/>
  <c r="S47" i="1"/>
  <c r="R47" i="1"/>
  <c r="Q47" i="1"/>
  <c r="P47" i="1"/>
  <c r="O47" i="1"/>
  <c r="Z46" i="1"/>
  <c r="Y46" i="1"/>
  <c r="X46" i="1"/>
  <c r="W46" i="1"/>
  <c r="V46" i="1"/>
  <c r="U46" i="1"/>
  <c r="T46" i="1"/>
  <c r="S46" i="1"/>
  <c r="R46" i="1"/>
  <c r="Q46" i="1"/>
  <c r="P46" i="1"/>
  <c r="O46" i="1"/>
  <c r="Z45" i="1"/>
  <c r="Y45" i="1"/>
  <c r="X45" i="1"/>
  <c r="W45" i="1"/>
  <c r="V45" i="1"/>
  <c r="U45" i="1"/>
  <c r="T45" i="1"/>
  <c r="S45" i="1"/>
  <c r="R45" i="1"/>
  <c r="Q45" i="1"/>
  <c r="P45" i="1"/>
  <c r="O45" i="1"/>
  <c r="Z44" i="1"/>
  <c r="Y44" i="1"/>
  <c r="X44" i="1"/>
  <c r="W44" i="1"/>
  <c r="V44" i="1"/>
  <c r="U44" i="1"/>
  <c r="T44" i="1"/>
  <c r="S44" i="1"/>
  <c r="R44" i="1"/>
  <c r="Q44" i="1"/>
  <c r="P44" i="1"/>
  <c r="O44" i="1"/>
  <c r="Z43" i="1"/>
  <c r="Y43" i="1"/>
  <c r="X43" i="1"/>
  <c r="W43" i="1"/>
  <c r="V43" i="1"/>
  <c r="U43" i="1"/>
  <c r="T43" i="1"/>
  <c r="S43" i="1"/>
  <c r="R43" i="1"/>
  <c r="Q43" i="1"/>
  <c r="P43" i="1"/>
  <c r="O43" i="1"/>
  <c r="Z42" i="1"/>
  <c r="Y42" i="1"/>
  <c r="X42" i="1"/>
  <c r="W42" i="1"/>
  <c r="V42" i="1"/>
  <c r="U42" i="1"/>
  <c r="T42" i="1"/>
  <c r="S42" i="1"/>
  <c r="R42" i="1"/>
  <c r="Q42" i="1"/>
  <c r="P42" i="1"/>
  <c r="O42" i="1"/>
  <c r="Z41" i="1"/>
  <c r="Y41" i="1"/>
  <c r="X41" i="1"/>
  <c r="W41" i="1"/>
  <c r="V41" i="1"/>
  <c r="U41" i="1"/>
  <c r="T41" i="1"/>
  <c r="S41" i="1"/>
  <c r="R41" i="1"/>
  <c r="Q41" i="1"/>
  <c r="P41" i="1"/>
  <c r="O41" i="1"/>
  <c r="Z40" i="1"/>
  <c r="Y40" i="1"/>
  <c r="X40" i="1"/>
  <c r="W40" i="1"/>
  <c r="V40" i="1"/>
  <c r="U40" i="1"/>
  <c r="T40" i="1"/>
  <c r="S40" i="1"/>
  <c r="R40" i="1"/>
  <c r="Q40" i="1"/>
  <c r="P40" i="1"/>
  <c r="O40" i="1"/>
  <c r="Z39" i="1"/>
  <c r="Y39" i="1"/>
  <c r="X39" i="1"/>
  <c r="W39" i="1"/>
  <c r="V39" i="1"/>
  <c r="U39" i="1"/>
  <c r="T39" i="1"/>
  <c r="S39" i="1"/>
  <c r="R39" i="1"/>
  <c r="Q39" i="1"/>
  <c r="P39" i="1"/>
  <c r="O39" i="1"/>
  <c r="Z38" i="1"/>
  <c r="Y38" i="1"/>
  <c r="X38" i="1"/>
  <c r="W38" i="1"/>
  <c r="V38" i="1"/>
  <c r="U38" i="1"/>
  <c r="T38" i="1"/>
  <c r="S38" i="1"/>
  <c r="R38" i="1"/>
  <c r="Q38" i="1"/>
  <c r="P38" i="1"/>
  <c r="O38" i="1"/>
  <c r="Z37" i="1"/>
  <c r="Y37" i="1"/>
  <c r="X37" i="1"/>
  <c r="W37" i="1"/>
  <c r="V37" i="1"/>
  <c r="U37" i="1"/>
  <c r="T37" i="1"/>
  <c r="S37" i="1"/>
  <c r="R37" i="1"/>
  <c r="Q37" i="1"/>
  <c r="P37" i="1"/>
  <c r="O37" i="1"/>
  <c r="Z36" i="1"/>
  <c r="Y36" i="1"/>
  <c r="X36" i="1"/>
  <c r="W36" i="1"/>
  <c r="V36" i="1"/>
  <c r="U36" i="1"/>
  <c r="T36" i="1"/>
  <c r="S36" i="1"/>
  <c r="R36" i="1"/>
  <c r="Q36" i="1"/>
  <c r="P36" i="1"/>
  <c r="O36" i="1"/>
  <c r="Z35" i="1"/>
  <c r="Y35" i="1"/>
  <c r="X35" i="1"/>
  <c r="W35" i="1"/>
  <c r="V35" i="1"/>
  <c r="U35" i="1"/>
  <c r="T35" i="1"/>
  <c r="S35" i="1"/>
  <c r="R35" i="1"/>
  <c r="Q35" i="1"/>
  <c r="P35" i="1"/>
  <c r="O35" i="1"/>
  <c r="Z34" i="1"/>
  <c r="Y34" i="1"/>
  <c r="X34" i="1"/>
  <c r="W34" i="1"/>
  <c r="V34" i="1"/>
  <c r="U34" i="1"/>
  <c r="T34" i="1"/>
  <c r="S34" i="1"/>
  <c r="R34" i="1"/>
  <c r="Q34" i="1"/>
  <c r="P34" i="1"/>
  <c r="O34" i="1"/>
  <c r="Z33" i="1"/>
  <c r="Y33" i="1"/>
  <c r="X33" i="1"/>
  <c r="W33" i="1"/>
  <c r="V33" i="1"/>
  <c r="U33" i="1"/>
  <c r="T33" i="1"/>
  <c r="S33" i="1"/>
  <c r="R33" i="1"/>
  <c r="Q33" i="1"/>
  <c r="P33" i="1"/>
  <c r="O33" i="1"/>
  <c r="Z32" i="1"/>
  <c r="Y32" i="1"/>
  <c r="X32" i="1"/>
  <c r="W32" i="1"/>
  <c r="V32" i="1"/>
  <c r="U32" i="1"/>
  <c r="T32" i="1"/>
  <c r="S32" i="1"/>
  <c r="R32" i="1"/>
  <c r="Q32" i="1"/>
  <c r="P32" i="1"/>
  <c r="O32" i="1"/>
  <c r="Z31" i="1"/>
  <c r="Y31" i="1"/>
  <c r="X31" i="1"/>
  <c r="W31" i="1"/>
  <c r="V31" i="1"/>
  <c r="U31" i="1"/>
  <c r="T31" i="1"/>
  <c r="S31" i="1"/>
  <c r="R31" i="1"/>
  <c r="Q31" i="1"/>
  <c r="P31" i="1"/>
  <c r="O31" i="1"/>
  <c r="Z30" i="1"/>
  <c r="Y30" i="1"/>
  <c r="X30" i="1"/>
  <c r="W30" i="1"/>
  <c r="V30" i="1"/>
  <c r="U30" i="1"/>
  <c r="T30" i="1"/>
  <c r="S30" i="1"/>
  <c r="R30" i="1"/>
  <c r="Q30" i="1"/>
  <c r="P30" i="1"/>
  <c r="O30" i="1"/>
  <c r="Z29" i="1"/>
  <c r="Y29" i="1"/>
  <c r="X29" i="1"/>
  <c r="W29" i="1"/>
  <c r="V29" i="1"/>
  <c r="U29" i="1"/>
  <c r="T29" i="1"/>
  <c r="S29" i="1"/>
  <c r="R29" i="1"/>
  <c r="Q29" i="1"/>
  <c r="P29" i="1"/>
  <c r="O29" i="1"/>
  <c r="Z28" i="1"/>
  <c r="Y28" i="1"/>
  <c r="X28" i="1"/>
  <c r="W28" i="1"/>
  <c r="V28" i="1"/>
  <c r="U28" i="1"/>
  <c r="T28" i="1"/>
  <c r="S28" i="1"/>
  <c r="R28" i="1"/>
  <c r="Q28" i="1"/>
  <c r="P28" i="1"/>
  <c r="O28" i="1"/>
  <c r="Z27" i="1"/>
  <c r="Y27" i="1"/>
  <c r="X27" i="1"/>
  <c r="W27" i="1"/>
  <c r="V27" i="1"/>
  <c r="U27" i="1"/>
  <c r="T27" i="1"/>
  <c r="S27" i="1"/>
  <c r="R27" i="1"/>
  <c r="Q27" i="1"/>
  <c r="P27" i="1"/>
  <c r="O27" i="1"/>
  <c r="Z26" i="1"/>
  <c r="Y26" i="1"/>
  <c r="X26" i="1"/>
  <c r="W26" i="1"/>
  <c r="V26" i="1"/>
  <c r="U26" i="1"/>
  <c r="T26" i="1"/>
  <c r="S26" i="1"/>
  <c r="R26" i="1"/>
  <c r="Q26" i="1"/>
  <c r="P26" i="1"/>
  <c r="O26" i="1"/>
  <c r="Z25" i="1"/>
  <c r="Y25" i="1"/>
  <c r="X25" i="1"/>
  <c r="W25" i="1"/>
  <c r="V25" i="1"/>
  <c r="U25" i="1"/>
  <c r="T25" i="1"/>
  <c r="S25" i="1"/>
  <c r="R25" i="1"/>
  <c r="Q25" i="1"/>
  <c r="P25" i="1"/>
  <c r="O25" i="1"/>
  <c r="Z24" i="1"/>
  <c r="Y24" i="1"/>
  <c r="X24" i="1"/>
  <c r="W24" i="1"/>
  <c r="V24" i="1"/>
  <c r="U24" i="1"/>
  <c r="T24" i="1"/>
  <c r="S24" i="1"/>
  <c r="R24" i="1"/>
  <c r="Q24" i="1"/>
  <c r="P24" i="1"/>
  <c r="O24" i="1"/>
  <c r="Z23" i="1"/>
  <c r="Y23" i="1"/>
  <c r="X23" i="1"/>
  <c r="W23" i="1"/>
  <c r="V23" i="1"/>
  <c r="U23" i="1"/>
  <c r="T23" i="1"/>
  <c r="S23" i="1"/>
  <c r="R23" i="1"/>
  <c r="Q23" i="1"/>
  <c r="P23" i="1"/>
  <c r="O23" i="1"/>
  <c r="Z22" i="1"/>
  <c r="Y22" i="1"/>
  <c r="X22" i="1"/>
  <c r="W22" i="1"/>
  <c r="V22" i="1"/>
  <c r="U22" i="1"/>
  <c r="T22" i="1"/>
  <c r="S22" i="1"/>
  <c r="R22" i="1"/>
  <c r="Q22" i="1"/>
  <c r="P22" i="1"/>
  <c r="O22" i="1"/>
  <c r="Z21" i="1"/>
  <c r="Y21" i="1"/>
  <c r="X21" i="1"/>
  <c r="W21" i="1"/>
  <c r="V21" i="1"/>
  <c r="U21" i="1"/>
  <c r="T21" i="1"/>
  <c r="S21" i="1"/>
  <c r="R21" i="1"/>
  <c r="Q21" i="1"/>
  <c r="P21" i="1"/>
  <c r="O21" i="1"/>
  <c r="Z20" i="1"/>
  <c r="Y20" i="1"/>
  <c r="X20" i="1"/>
  <c r="W20" i="1"/>
  <c r="V20" i="1"/>
  <c r="U20" i="1"/>
  <c r="T20" i="1"/>
  <c r="S20" i="1"/>
  <c r="R20" i="1"/>
  <c r="Q20" i="1"/>
  <c r="P20" i="1"/>
  <c r="O20" i="1"/>
  <c r="Z19" i="1"/>
  <c r="Y19" i="1"/>
  <c r="X19" i="1"/>
  <c r="W19" i="1"/>
  <c r="V19" i="1"/>
  <c r="U19" i="1"/>
  <c r="T19" i="1"/>
  <c r="S19" i="1"/>
  <c r="R19" i="1"/>
  <c r="Q19" i="1"/>
  <c r="P19" i="1"/>
  <c r="O19" i="1"/>
  <c r="Z18" i="1"/>
  <c r="Y18" i="1"/>
  <c r="X18" i="1"/>
  <c r="W18" i="1"/>
  <c r="V18" i="1"/>
  <c r="U18" i="1"/>
  <c r="T18" i="1"/>
  <c r="S18" i="1"/>
  <c r="R18" i="1"/>
  <c r="Q18" i="1"/>
  <c r="P18" i="1"/>
  <c r="O18" i="1"/>
  <c r="Z17" i="1"/>
  <c r="Y17" i="1"/>
  <c r="X17" i="1"/>
  <c r="W17" i="1"/>
  <c r="V17" i="1"/>
  <c r="U17" i="1"/>
  <c r="T17" i="1"/>
  <c r="S17" i="1"/>
  <c r="R17" i="1"/>
  <c r="Q17" i="1"/>
  <c r="P17" i="1"/>
  <c r="O17" i="1"/>
  <c r="Z16" i="1"/>
  <c r="Y16" i="1"/>
  <c r="X16" i="1"/>
  <c r="W16" i="1"/>
  <c r="V16" i="1"/>
  <c r="U16" i="1"/>
  <c r="T16" i="1"/>
  <c r="S16" i="1"/>
  <c r="R16" i="1"/>
  <c r="Q16" i="1"/>
  <c r="P16" i="1"/>
  <c r="O16" i="1"/>
  <c r="Z15" i="1"/>
  <c r="Y15" i="1"/>
  <c r="X15" i="1"/>
  <c r="W15" i="1"/>
  <c r="V15" i="1"/>
  <c r="U15" i="1"/>
  <c r="T15" i="1"/>
  <c r="S15" i="1"/>
  <c r="R15" i="1"/>
  <c r="Q15" i="1"/>
  <c r="P15" i="1"/>
  <c r="O15" i="1"/>
  <c r="Z14" i="1"/>
  <c r="Y14" i="1"/>
  <c r="X14" i="1"/>
  <c r="W14" i="1"/>
  <c r="V14" i="1"/>
  <c r="U14" i="1"/>
  <c r="T14" i="1"/>
  <c r="S14" i="1"/>
  <c r="R14" i="1"/>
  <c r="Q14" i="1"/>
  <c r="P14" i="1"/>
  <c r="O14" i="1"/>
  <c r="Z13" i="1"/>
  <c r="Y13" i="1"/>
  <c r="X13" i="1"/>
  <c r="W13" i="1"/>
  <c r="V13" i="1"/>
  <c r="U13" i="1"/>
  <c r="T13" i="1"/>
  <c r="S13" i="1"/>
  <c r="R13" i="1"/>
  <c r="Q13" i="1"/>
  <c r="P13" i="1"/>
  <c r="O13" i="1"/>
  <c r="Z12" i="1"/>
  <c r="Y12" i="1"/>
  <c r="X12" i="1"/>
  <c r="W12" i="1"/>
  <c r="V12" i="1"/>
  <c r="U12" i="1"/>
  <c r="T12" i="1"/>
  <c r="S12" i="1"/>
  <c r="R12" i="1"/>
  <c r="Q12" i="1"/>
  <c r="P12" i="1"/>
  <c r="O12" i="1"/>
  <c r="Z11" i="1"/>
  <c r="Y11" i="1"/>
  <c r="X11" i="1"/>
  <c r="W11" i="1"/>
  <c r="V11" i="1"/>
  <c r="U11" i="1"/>
  <c r="T11" i="1"/>
  <c r="S11" i="1"/>
  <c r="R11" i="1"/>
  <c r="Q11" i="1"/>
  <c r="P11" i="1"/>
  <c r="O11" i="1"/>
  <c r="Z10" i="1"/>
  <c r="Y10" i="1"/>
  <c r="X10" i="1"/>
  <c r="W10" i="1"/>
  <c r="V10" i="1"/>
  <c r="U10" i="1"/>
  <c r="T10" i="1"/>
  <c r="S10" i="1"/>
  <c r="R10" i="1"/>
  <c r="Q10" i="1"/>
  <c r="P10" i="1"/>
  <c r="O10" i="1"/>
  <c r="Z9" i="1"/>
  <c r="Y9" i="1"/>
  <c r="X9" i="1"/>
  <c r="W9" i="1"/>
  <c r="V9" i="1"/>
  <c r="U9" i="1"/>
  <c r="T9" i="1"/>
  <c r="S9" i="1"/>
  <c r="R9" i="1"/>
  <c r="Q9" i="1"/>
  <c r="P9" i="1"/>
  <c r="O9" i="1"/>
  <c r="Z8" i="1"/>
  <c r="Y8" i="1"/>
  <c r="X8" i="1"/>
  <c r="W8" i="1"/>
  <c r="V8" i="1"/>
  <c r="U8" i="1"/>
  <c r="T8" i="1"/>
  <c r="S8" i="1"/>
  <c r="R8" i="1"/>
  <c r="Q8" i="1"/>
  <c r="P8" i="1"/>
  <c r="O8" i="1"/>
  <c r="Z7" i="1"/>
  <c r="Y7" i="1"/>
  <c r="X7" i="1"/>
  <c r="W7" i="1"/>
  <c r="V7" i="1"/>
  <c r="U7" i="1"/>
  <c r="T7" i="1"/>
  <c r="S7" i="1"/>
  <c r="R7" i="1"/>
  <c r="Q7" i="1"/>
  <c r="P7" i="1"/>
  <c r="O7" i="1"/>
  <c r="Z6" i="1"/>
  <c r="Y6" i="1"/>
  <c r="X6" i="1"/>
  <c r="W6" i="1"/>
  <c r="V6" i="1"/>
  <c r="U6" i="1"/>
  <c r="T6" i="1"/>
  <c r="S6" i="1"/>
  <c r="R6" i="1"/>
  <c r="Q6" i="1"/>
  <c r="P6" i="1"/>
  <c r="O6" i="1"/>
  <c r="Z5" i="1"/>
  <c r="Y5" i="1"/>
  <c r="X5" i="1"/>
  <c r="W5" i="1"/>
  <c r="V5" i="1"/>
  <c r="U5" i="1"/>
  <c r="T5" i="1"/>
  <c r="S5" i="1"/>
  <c r="R5" i="1"/>
  <c r="Q5" i="1"/>
  <c r="P5" i="1"/>
  <c r="O5" i="1"/>
  <c r="Z4" i="1"/>
  <c r="Y4" i="1"/>
  <c r="X4" i="1"/>
  <c r="W4" i="1"/>
  <c r="V4" i="1"/>
  <c r="U4" i="1"/>
  <c r="T4" i="1"/>
  <c r="S4" i="1"/>
  <c r="R4" i="1"/>
  <c r="Q4" i="1"/>
  <c r="P4" i="1"/>
  <c r="O4" i="1"/>
  <c r="Z3" i="1"/>
  <c r="Y3" i="1"/>
  <c r="X3" i="1"/>
  <c r="W3" i="1"/>
  <c r="V3" i="1"/>
  <c r="U3" i="1"/>
  <c r="T3" i="1"/>
  <c r="S3" i="1"/>
  <c r="R3" i="1"/>
  <c r="Q3" i="1"/>
  <c r="P3" i="1"/>
  <c r="O3" i="1"/>
  <c r="Z2" i="1"/>
  <c r="Y2" i="1"/>
  <c r="X2" i="1"/>
  <c r="W2" i="1"/>
  <c r="V2" i="1"/>
  <c r="U2" i="1"/>
  <c r="T2" i="1"/>
  <c r="S2" i="1"/>
  <c r="R2" i="1"/>
  <c r="Q2" i="1"/>
  <c r="P2" i="1"/>
  <c r="O2"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U120" i="2" l="1"/>
  <c r="U288" i="2"/>
  <c r="U653" i="2"/>
  <c r="U530" i="2"/>
  <c r="U690" i="2"/>
  <c r="U802" i="2"/>
  <c r="U846" i="2"/>
  <c r="U389" i="2"/>
  <c r="U226" i="2"/>
  <c r="U1308" i="2"/>
  <c r="U980" i="2"/>
  <c r="U1084" i="2"/>
  <c r="U1156" i="2"/>
  <c r="U1200" i="2"/>
  <c r="U1696" i="2"/>
  <c r="U1712" i="2"/>
  <c r="U1377" i="2"/>
  <c r="U1434" i="2"/>
  <c r="U2117" i="2"/>
  <c r="U2297" i="2"/>
  <c r="U1898" i="2"/>
  <c r="U2067" i="2"/>
  <c r="U1969" i="2"/>
  <c r="U1563" i="2"/>
  <c r="U43" i="2"/>
  <c r="U339" i="2"/>
  <c r="U439" i="2"/>
  <c r="U753" i="2"/>
  <c r="U165" i="2"/>
  <c r="U273" i="2"/>
  <c r="U730" i="2"/>
  <c r="U879" i="2"/>
  <c r="U1117" i="2"/>
  <c r="U1262" i="2"/>
  <c r="U1920" i="2"/>
  <c r="U1476" i="2"/>
  <c r="U1760" i="2"/>
  <c r="U2016" i="2"/>
  <c r="U1649" i="2"/>
  <c r="U1425" i="2"/>
  <c r="U1613" i="2"/>
  <c r="U1238" i="2"/>
  <c r="U2169" i="2"/>
  <c r="U2243" i="2"/>
  <c r="U1842" i="2"/>
  <c r="U40" i="2"/>
  <c r="U108" i="2"/>
  <c r="U311" i="2"/>
  <c r="U637" i="2"/>
  <c r="U677" i="2"/>
  <c r="U417" i="2"/>
  <c r="U572" i="2"/>
  <c r="U838" i="2"/>
  <c r="U189" i="2"/>
  <c r="U865" i="2"/>
  <c r="U1063" i="2"/>
  <c r="U1160" i="2"/>
  <c r="U1188" i="2"/>
  <c r="U1892" i="2"/>
  <c r="U1335" i="2"/>
  <c r="U1976" i="2"/>
  <c r="U1681" i="2"/>
  <c r="U1342" i="2"/>
  <c r="U2074" i="2"/>
  <c r="U2278" i="2"/>
  <c r="U1766" i="2"/>
  <c r="U344" i="2"/>
  <c r="U431" i="2"/>
  <c r="U732" i="2"/>
  <c r="U754" i="2"/>
  <c r="U881" i="2"/>
  <c r="U1232" i="2"/>
  <c r="U1114" i="2"/>
  <c r="U1427" i="2"/>
  <c r="U214" i="2"/>
  <c r="U658" i="2"/>
  <c r="U394" i="2"/>
  <c r="U281" i="2"/>
  <c r="U1144" i="2"/>
  <c r="U2099" i="2"/>
  <c r="U1863" i="2"/>
  <c r="U2148" i="2"/>
  <c r="U440" i="2"/>
  <c r="U67" i="2"/>
  <c r="U251" i="2"/>
  <c r="U503" i="2"/>
  <c r="U780" i="2"/>
  <c r="U610" i="2"/>
  <c r="U743" i="2"/>
  <c r="U934" i="2"/>
  <c r="U178" i="2"/>
  <c r="U338" i="2"/>
  <c r="U1043" i="2"/>
  <c r="U891" i="2"/>
  <c r="U1093" i="2"/>
  <c r="U1660" i="2"/>
  <c r="U1500" i="2"/>
  <c r="U1737" i="2"/>
  <c r="U1410" i="2"/>
  <c r="U1869" i="2"/>
  <c r="U2101" i="2"/>
  <c r="U2299" i="2"/>
  <c r="U1999" i="2"/>
  <c r="U2150" i="2"/>
  <c r="U1598" i="2"/>
  <c r="U1266" i="2"/>
  <c r="U63" i="2"/>
  <c r="U332" i="2"/>
  <c r="U183" i="2"/>
  <c r="U497" i="2"/>
  <c r="U749" i="2"/>
  <c r="U773" i="2"/>
  <c r="U257" i="2"/>
  <c r="U615" i="2"/>
  <c r="U446" i="2"/>
  <c r="U897" i="2"/>
  <c r="U927" i="2"/>
  <c r="U1036" i="2"/>
  <c r="U1100" i="2"/>
  <c r="U1273" i="2"/>
  <c r="U1604" i="2"/>
  <c r="U1668" i="2"/>
  <c r="U1744" i="2"/>
  <c r="U1416" i="2"/>
  <c r="U1805" i="2"/>
  <c r="U1958" i="2"/>
  <c r="U1245" i="2"/>
  <c r="U1494" i="2"/>
  <c r="U2256" i="2"/>
  <c r="U2060" i="2"/>
  <c r="U2220" i="2"/>
  <c r="U83" i="2"/>
  <c r="U155" i="2"/>
  <c r="U593" i="2"/>
  <c r="U523" i="2"/>
  <c r="U358" i="2"/>
  <c r="U234" i="2"/>
  <c r="U841" i="2"/>
  <c r="U723" i="2"/>
  <c r="U794" i="2"/>
  <c r="U1123" i="2"/>
  <c r="U1223" i="2"/>
  <c r="U955" i="2"/>
  <c r="U474" i="2"/>
  <c r="U208" i="2"/>
  <c r="U20" i="2"/>
  <c r="U129" i="2"/>
  <c r="U286" i="2"/>
  <c r="U44" i="2"/>
  <c r="U340" i="2"/>
  <c r="U436" i="2"/>
  <c r="U171" i="2"/>
  <c r="U737" i="2"/>
  <c r="U480" i="2"/>
  <c r="U604" i="2"/>
  <c r="U756" i="2"/>
  <c r="U885" i="2"/>
  <c r="U1111" i="2"/>
  <c r="U1045" i="2"/>
  <c r="U940" i="2"/>
  <c r="U1756" i="2"/>
  <c r="U2024" i="2"/>
  <c r="U1432" i="2"/>
  <c r="U1525" i="2"/>
  <c r="U270" i="2"/>
  <c r="U2241" i="2"/>
  <c r="U1650" i="2"/>
  <c r="U1847" i="2"/>
  <c r="U1918" i="2"/>
  <c r="U1478" i="2"/>
  <c r="U2176" i="2"/>
  <c r="U92" i="2"/>
  <c r="U448" i="2"/>
  <c r="U256" i="2"/>
  <c r="U62" i="2"/>
  <c r="U498" i="2"/>
  <c r="U616" i="2"/>
  <c r="U330" i="2"/>
  <c r="U774" i="2"/>
  <c r="U929" i="2"/>
  <c r="U1247" i="2"/>
  <c r="U1272" i="2"/>
  <c r="U751" i="2"/>
  <c r="U1097" i="2"/>
  <c r="U899" i="2"/>
  <c r="U1034" i="2"/>
  <c r="U1418" i="2"/>
  <c r="U1495" i="2"/>
  <c r="U1666" i="2"/>
  <c r="U1862" i="2"/>
  <c r="U2110" i="2"/>
  <c r="U2158" i="2"/>
  <c r="U2003" i="2"/>
  <c r="U1743" i="2"/>
  <c r="U1606" i="2"/>
  <c r="U2304" i="2"/>
  <c r="U264" i="2"/>
  <c r="U49" i="2"/>
  <c r="U161" i="2"/>
  <c r="U946" i="2"/>
  <c r="U430" i="2"/>
  <c r="U726" i="2"/>
  <c r="U762" i="2"/>
  <c r="U1051" i="2"/>
  <c r="U1107" i="2"/>
  <c r="U875" i="2"/>
  <c r="U1484" i="2"/>
  <c r="U1609" i="2"/>
  <c r="U1421" i="2"/>
  <c r="U1753" i="2"/>
  <c r="U1965" i="2"/>
  <c r="U2289" i="2"/>
  <c r="U2062" i="2"/>
  <c r="U1905" i="2"/>
  <c r="U1643" i="2"/>
  <c r="U2112" i="2"/>
  <c r="U36" i="2"/>
  <c r="U307" i="2"/>
  <c r="U190" i="2"/>
  <c r="U568" i="2"/>
  <c r="U684" i="2"/>
  <c r="U418" i="2"/>
  <c r="U114" i="2"/>
  <c r="U638" i="2"/>
  <c r="U836" i="2"/>
  <c r="U1061" i="2"/>
  <c r="U1161" i="2"/>
  <c r="U871" i="2"/>
  <c r="U1349" i="2"/>
  <c r="U1768" i="2"/>
  <c r="U1189" i="2"/>
  <c r="U1689" i="2"/>
  <c r="U994" i="2"/>
  <c r="U1837" i="2"/>
  <c r="U1337" i="2"/>
  <c r="U1470" i="2"/>
  <c r="U2223" i="2"/>
  <c r="U2025" i="2"/>
  <c r="U1535" i="2"/>
  <c r="U2178" i="2"/>
  <c r="U1926" i="2"/>
  <c r="U100" i="2"/>
  <c r="U25" i="2"/>
  <c r="U202" i="2"/>
  <c r="U552" i="2"/>
  <c r="U405" i="2"/>
  <c r="U27" i="2"/>
  <c r="U104" i="2"/>
  <c r="U200" i="2"/>
  <c r="U408" i="2"/>
  <c r="U556" i="2"/>
  <c r="U632" i="2"/>
  <c r="U674" i="2"/>
  <c r="U826" i="2"/>
  <c r="U861" i="2"/>
  <c r="U1175" i="2"/>
  <c r="U1068" i="2"/>
  <c r="U1184" i="2"/>
  <c r="U1460" i="2"/>
  <c r="U1359" i="2"/>
  <c r="U1821" i="2"/>
  <c r="U317" i="2"/>
  <c r="U1002" i="2"/>
  <c r="U1778" i="2"/>
  <c r="U2046" i="2"/>
  <c r="U2202" i="2"/>
  <c r="U1678" i="2"/>
  <c r="U1546" i="2"/>
  <c r="U1941" i="2"/>
  <c r="U1325" i="2"/>
  <c r="U2268" i="2"/>
  <c r="U12" i="2"/>
  <c r="U216" i="2"/>
  <c r="U541" i="2"/>
  <c r="U133" i="2"/>
  <c r="U700" i="2"/>
  <c r="U812" i="2"/>
  <c r="U974" i="2"/>
  <c r="U662" i="2"/>
  <c r="U1076" i="2"/>
  <c r="U1148" i="2"/>
  <c r="U1204" i="2"/>
  <c r="U851" i="2"/>
  <c r="U1317" i="2"/>
  <c r="U1369" i="2"/>
  <c r="U1442" i="2"/>
  <c r="U2257" i="2"/>
  <c r="U2059" i="2"/>
  <c r="U1554" i="2"/>
  <c r="U2219" i="2"/>
  <c r="U1807" i="2"/>
  <c r="U1957" i="2"/>
  <c r="U1790" i="2"/>
  <c r="U398" i="2"/>
  <c r="U1707" i="2"/>
  <c r="U247" i="2"/>
  <c r="U507" i="2"/>
  <c r="U370" i="2"/>
  <c r="U910" i="2"/>
  <c r="U579" i="2"/>
  <c r="U462" i="2"/>
  <c r="U783" i="2"/>
  <c r="U1137" i="2"/>
  <c r="U1021" i="2"/>
  <c r="U1628" i="2"/>
  <c r="U967" i="2"/>
  <c r="U1504" i="2"/>
  <c r="U1592" i="2"/>
  <c r="U1405" i="2"/>
  <c r="U1286" i="2"/>
  <c r="U2093" i="2"/>
  <c r="U1731" i="2"/>
  <c r="U1213" i="2"/>
  <c r="U1874" i="2"/>
  <c r="U1993" i="2"/>
  <c r="U2142" i="2"/>
  <c r="U2319" i="2"/>
  <c r="U566" i="2"/>
  <c r="U2188" i="2"/>
  <c r="U809" i="2"/>
  <c r="U644" i="2"/>
  <c r="U987" i="2"/>
  <c r="U1303" i="2"/>
  <c r="U1193" i="2"/>
  <c r="U1693" i="2"/>
  <c r="U1795" i="2"/>
  <c r="U1559" i="2"/>
  <c r="U2166" i="2"/>
  <c r="U2234" i="2"/>
  <c r="U801" i="2"/>
  <c r="U289" i="2"/>
  <c r="U652" i="2"/>
  <c r="U1307" i="2"/>
  <c r="U2017" i="2"/>
  <c r="U2170" i="2"/>
  <c r="U87" i="2"/>
  <c r="U231" i="2"/>
  <c r="U589" i="2"/>
  <c r="U713" i="2"/>
  <c r="U797" i="2"/>
  <c r="U526" i="2"/>
  <c r="U470" i="2"/>
  <c r="U362" i="2"/>
  <c r="U957" i="2"/>
  <c r="U1219" i="2"/>
  <c r="U1292" i="2"/>
  <c r="U912" i="2"/>
  <c r="U1836" i="2"/>
  <c r="U1716" i="2"/>
  <c r="U1928" i="2"/>
  <c r="U1569" i="2"/>
  <c r="U1521" i="2"/>
  <c r="U1014" i="2"/>
  <c r="U2029" i="2"/>
  <c r="U2225" i="2"/>
  <c r="U1383" i="2"/>
  <c r="U1631" i="2"/>
  <c r="U2180" i="2"/>
  <c r="U295" i="2"/>
  <c r="U9" i="2"/>
  <c r="U117" i="2"/>
  <c r="U221" i="2"/>
  <c r="U135" i="2"/>
  <c r="U244" i="2"/>
  <c r="U74" i="2"/>
  <c r="U510" i="2"/>
  <c r="U374" i="2"/>
  <c r="U786" i="2"/>
  <c r="U969" i="2"/>
  <c r="U703" i="2"/>
  <c r="U900" i="2"/>
  <c r="U1024" i="2"/>
  <c r="U1136" i="2"/>
  <c r="U1284" i="2"/>
  <c r="U457" i="2"/>
  <c r="U1209" i="2"/>
  <c r="U1508" i="2"/>
  <c r="U1621" i="2"/>
  <c r="U2085" i="2"/>
  <c r="U1395" i="2"/>
  <c r="U2315" i="2"/>
  <c r="U1730" i="2"/>
  <c r="U1582" i="2"/>
  <c r="U1879" i="2"/>
  <c r="U1989" i="2"/>
  <c r="U2134" i="2"/>
  <c r="U240" i="2"/>
  <c r="U77" i="2"/>
  <c r="U514" i="2"/>
  <c r="U138" i="2"/>
  <c r="U454" i="2"/>
  <c r="U576" i="2"/>
  <c r="U706" i="2"/>
  <c r="U377" i="2"/>
  <c r="U1027" i="2"/>
  <c r="U1279" i="2"/>
  <c r="U1132" i="2"/>
  <c r="U972" i="2"/>
  <c r="U1512" i="2"/>
  <c r="U1585" i="2"/>
  <c r="U904" i="2"/>
  <c r="U2089" i="2"/>
  <c r="U2137" i="2"/>
  <c r="U1399" i="2"/>
  <c r="U1623" i="2"/>
  <c r="U1726" i="2"/>
  <c r="U2311" i="2"/>
  <c r="U1986" i="2"/>
  <c r="U1882" i="2"/>
  <c r="U42" i="2"/>
  <c r="U479" i="2"/>
  <c r="U166" i="2"/>
  <c r="U608" i="2"/>
  <c r="U752" i="2"/>
  <c r="U274" i="2"/>
  <c r="U731" i="2"/>
  <c r="U1239" i="2"/>
  <c r="U1044" i="2"/>
  <c r="U1116" i="2"/>
  <c r="U1264" i="2"/>
  <c r="U880" i="2"/>
  <c r="U1648" i="2"/>
  <c r="U1900" i="2"/>
  <c r="U935" i="2"/>
  <c r="U1968" i="2"/>
  <c r="U1426" i="2"/>
  <c r="U2065" i="2"/>
  <c r="U1614" i="2"/>
  <c r="U1475" i="2"/>
  <c r="U2295" i="2"/>
  <c r="U2116" i="2"/>
  <c r="U460" i="2"/>
  <c r="U371" i="2"/>
  <c r="U508" i="2"/>
  <c r="U580" i="2"/>
  <c r="U784" i="2"/>
  <c r="U710" i="2"/>
  <c r="U965" i="2"/>
  <c r="U1211" i="2"/>
  <c r="U908" i="2"/>
  <c r="U1732" i="2"/>
  <c r="U1872" i="2"/>
  <c r="U1629" i="2"/>
  <c r="U1505" i="2"/>
  <c r="U2321" i="2"/>
  <c r="U1995" i="2"/>
  <c r="U2095" i="2"/>
  <c r="U1022" i="2"/>
  <c r="U1138" i="2"/>
  <c r="U2144" i="2"/>
  <c r="U1590" i="2"/>
  <c r="U71" i="2"/>
  <c r="U463" i="2"/>
  <c r="U504" i="2"/>
  <c r="U141" i="2"/>
  <c r="U250" i="2"/>
  <c r="U582" i="2"/>
  <c r="U19" i="2"/>
  <c r="U211" i="2"/>
  <c r="U395" i="2"/>
  <c r="U132" i="2"/>
  <c r="U287" i="2"/>
  <c r="U657" i="2"/>
  <c r="U546" i="2"/>
  <c r="U818" i="2"/>
  <c r="U699" i="2"/>
  <c r="U1083" i="2"/>
  <c r="U1143" i="2"/>
  <c r="U1310" i="2"/>
  <c r="U1367" i="2"/>
  <c r="U1452" i="2"/>
  <c r="U1552" i="2"/>
  <c r="U1784" i="2"/>
  <c r="U1705" i="2"/>
  <c r="U1813" i="2"/>
  <c r="U982" i="2"/>
  <c r="U2249" i="2"/>
  <c r="U1949" i="2"/>
  <c r="U2052" i="2"/>
  <c r="U2212" i="2"/>
  <c r="U8" i="2"/>
  <c r="U220" i="2"/>
  <c r="U116" i="2"/>
  <c r="U383" i="2"/>
  <c r="U538" i="2"/>
  <c r="U808" i="2"/>
  <c r="U647" i="2"/>
  <c r="U297" i="2"/>
  <c r="U1152" i="2"/>
  <c r="U1196" i="2"/>
  <c r="U1304" i="2"/>
  <c r="U843" i="2"/>
  <c r="U1089" i="2"/>
  <c r="U986" i="2"/>
  <c r="U1373" i="2"/>
  <c r="U1797" i="2"/>
  <c r="U687" i="2"/>
  <c r="U1438" i="2"/>
  <c r="U2161" i="2"/>
  <c r="U1690" i="2"/>
  <c r="U1915" i="2"/>
  <c r="U2009" i="2"/>
  <c r="U2236" i="2"/>
  <c r="U1558" i="2"/>
  <c r="U1850" i="2"/>
  <c r="U112" i="2"/>
  <c r="U420" i="2"/>
  <c r="U33" i="2"/>
  <c r="U565" i="2"/>
  <c r="U305" i="2"/>
  <c r="U680" i="2"/>
  <c r="U194" i="2"/>
  <c r="U869" i="2"/>
  <c r="U639" i="2"/>
  <c r="U1163" i="2"/>
  <c r="U1060" i="2"/>
  <c r="U832" i="2"/>
  <c r="U1339" i="2"/>
  <c r="U1833" i="2"/>
  <c r="U1190" i="2"/>
  <c r="U990" i="2"/>
  <c r="U1931" i="2"/>
  <c r="U1347" i="2"/>
  <c r="U2034" i="2"/>
  <c r="U2190" i="2"/>
  <c r="U2227" i="2"/>
  <c r="U1770" i="2"/>
  <c r="U1686" i="2"/>
  <c r="U1467" i="2"/>
  <c r="U1531" i="2"/>
  <c r="U312" i="2"/>
  <c r="U41" i="2"/>
  <c r="U573" i="2"/>
  <c r="U185" i="2"/>
  <c r="U679" i="2"/>
  <c r="U866" i="2"/>
  <c r="U413" i="2"/>
  <c r="U109" i="2"/>
  <c r="U1187" i="2"/>
  <c r="U1344" i="2"/>
  <c r="U996" i="2"/>
  <c r="U1064" i="2"/>
  <c r="U839" i="2"/>
  <c r="U1840" i="2"/>
  <c r="U1473" i="2"/>
  <c r="U1529" i="2"/>
  <c r="U1158" i="2"/>
  <c r="U2185" i="2"/>
  <c r="U1762" i="2"/>
  <c r="U2031" i="2"/>
  <c r="U1925" i="2"/>
  <c r="U1683" i="2"/>
  <c r="U2224" i="2"/>
  <c r="U356" i="2"/>
  <c r="U476" i="2"/>
  <c r="U82" i="2"/>
  <c r="U239" i="2"/>
  <c r="U517" i="2"/>
  <c r="U717" i="2"/>
  <c r="U789" i="2"/>
  <c r="U150" i="2"/>
  <c r="U950" i="2"/>
  <c r="U916" i="2"/>
  <c r="U1300" i="2"/>
  <c r="U1009" i="2"/>
  <c r="U1225" i="2"/>
  <c r="U1724" i="2"/>
  <c r="U1637" i="2"/>
  <c r="U1513" i="2"/>
  <c r="U1130" i="2"/>
  <c r="U1886" i="2"/>
  <c r="U1387" i="2"/>
  <c r="U2126" i="2"/>
  <c r="U2079" i="2"/>
  <c r="U1982" i="2"/>
  <c r="U2284" i="2"/>
  <c r="U1574" i="2"/>
  <c r="U156" i="2"/>
  <c r="U424" i="2"/>
  <c r="U54" i="2"/>
  <c r="U601" i="2"/>
  <c r="U483" i="2"/>
  <c r="U728" i="2"/>
  <c r="U350" i="2"/>
  <c r="U763" i="2"/>
  <c r="U941" i="2"/>
  <c r="U265" i="2"/>
  <c r="U1256" i="2"/>
  <c r="U1228" i="2"/>
  <c r="U1109" i="2"/>
  <c r="U1645" i="2"/>
  <c r="U872" i="2"/>
  <c r="U1910" i="2"/>
  <c r="U1854" i="2"/>
  <c r="U2163" i="2"/>
  <c r="U1419" i="2"/>
  <c r="U2013" i="2"/>
  <c r="U2231" i="2"/>
  <c r="U1054" i="2"/>
  <c r="U1755" i="2"/>
  <c r="U1483" i="2"/>
  <c r="U72" i="2"/>
  <c r="U509" i="2"/>
  <c r="U581" i="2"/>
  <c r="U145" i="2"/>
  <c r="U246" i="2"/>
  <c r="U711" i="2"/>
  <c r="U966" i="2"/>
  <c r="U373" i="2"/>
  <c r="U461" i="2"/>
  <c r="U909" i="2"/>
  <c r="U1140" i="2"/>
  <c r="U1212" i="2"/>
  <c r="U1996" i="2"/>
  <c r="U1404" i="2"/>
  <c r="U1285" i="2"/>
  <c r="U1733" i="2"/>
  <c r="U2145" i="2"/>
  <c r="U1506" i="2"/>
  <c r="U1591" i="2"/>
  <c r="U1630" i="2"/>
  <c r="U2096" i="2"/>
  <c r="U2320" i="2"/>
  <c r="U1873" i="2"/>
  <c r="U80" i="2"/>
  <c r="U152" i="2"/>
  <c r="U478" i="2"/>
  <c r="U518" i="2"/>
  <c r="U237" i="2"/>
  <c r="U595" i="2"/>
  <c r="U354" i="2"/>
  <c r="U1007" i="2"/>
  <c r="U1299" i="2"/>
  <c r="U1128" i="2"/>
  <c r="U719" i="2"/>
  <c r="U1576" i="2"/>
  <c r="U1884" i="2"/>
  <c r="U1390" i="2"/>
  <c r="U952" i="2"/>
  <c r="U1983" i="2"/>
  <c r="U2077" i="2"/>
  <c r="U1722" i="2"/>
  <c r="U1514" i="2"/>
  <c r="U2286" i="2"/>
  <c r="U1635" i="2"/>
  <c r="U2127" i="2"/>
  <c r="U375" i="2"/>
  <c r="U577" i="2"/>
  <c r="U785" i="2"/>
  <c r="U511" i="2"/>
  <c r="U458" i="2"/>
  <c r="U702" i="2"/>
  <c r="U245" i="2"/>
  <c r="U901" i="2"/>
  <c r="U1135" i="2"/>
  <c r="U1283" i="2"/>
  <c r="U1208" i="2"/>
  <c r="U1025" i="2"/>
  <c r="U1620" i="2"/>
  <c r="U1396" i="2"/>
  <c r="U1876" i="2"/>
  <c r="U968" i="2"/>
  <c r="U1581" i="2"/>
  <c r="U1729" i="2"/>
  <c r="U2317" i="2"/>
  <c r="U2086" i="2"/>
  <c r="U1507" i="2"/>
  <c r="U1991" i="2"/>
  <c r="U2136" i="2"/>
  <c r="U23" i="2"/>
  <c r="U557" i="2"/>
  <c r="U825" i="2"/>
  <c r="U1069" i="2"/>
  <c r="U15" i="2"/>
  <c r="U128" i="2"/>
  <c r="U283" i="2"/>
  <c r="U545" i="2"/>
  <c r="U213" i="2"/>
  <c r="U696" i="2"/>
  <c r="U659" i="2"/>
  <c r="U849" i="2"/>
  <c r="U977" i="2"/>
  <c r="U393" i="2"/>
  <c r="U1080" i="2"/>
  <c r="U1312" i="2"/>
  <c r="U815" i="2"/>
  <c r="U1145" i="2"/>
  <c r="U1952" i="2"/>
  <c r="U1548" i="2"/>
  <c r="U1363" i="2"/>
  <c r="U1701" i="2"/>
  <c r="U1809" i="2"/>
  <c r="U2207" i="2"/>
  <c r="U1447" i="2"/>
  <c r="U1786" i="2"/>
  <c r="U2252" i="2"/>
  <c r="U79" i="2"/>
  <c r="U513" i="2"/>
  <c r="U705" i="2"/>
  <c r="U137" i="2"/>
  <c r="U278" i="2"/>
  <c r="U453" i="2"/>
  <c r="U574" i="2"/>
  <c r="U787" i="2"/>
  <c r="U1028" i="2"/>
  <c r="U971" i="2"/>
  <c r="U1133" i="2"/>
  <c r="U1584" i="2"/>
  <c r="U903" i="2"/>
  <c r="U1624" i="2"/>
  <c r="U1206" i="2"/>
  <c r="U1281" i="2"/>
  <c r="U1398" i="2"/>
  <c r="U2313" i="2"/>
  <c r="U2139" i="2"/>
  <c r="U1727" i="2"/>
  <c r="U1881" i="2"/>
  <c r="U2090" i="2"/>
  <c r="U1987" i="2"/>
  <c r="U1510" i="2"/>
  <c r="U284" i="2"/>
  <c r="U17" i="2"/>
  <c r="U391" i="2"/>
  <c r="U209" i="2"/>
  <c r="U850" i="2"/>
  <c r="U547" i="2"/>
  <c r="U130" i="2"/>
  <c r="U979" i="2"/>
  <c r="U655" i="2"/>
  <c r="U698" i="2"/>
  <c r="U1081" i="2"/>
  <c r="U1948" i="2"/>
  <c r="U1142" i="2"/>
  <c r="U1450" i="2"/>
  <c r="U2049" i="2"/>
  <c r="U1703" i="2"/>
  <c r="U1815" i="2"/>
  <c r="U817" i="2"/>
  <c r="U2211" i="2"/>
  <c r="U2248" i="2"/>
  <c r="U1782" i="2"/>
  <c r="U392" i="2"/>
  <c r="U18" i="2"/>
  <c r="U131" i="2"/>
  <c r="U548" i="2"/>
  <c r="U656" i="2"/>
  <c r="U285" i="2"/>
  <c r="U210" i="2"/>
  <c r="U1704" i="2"/>
  <c r="U1082" i="2"/>
  <c r="U1201" i="2"/>
  <c r="U1366" i="2"/>
  <c r="U1551" i="2"/>
  <c r="U1783" i="2"/>
  <c r="U1451" i="2"/>
  <c r="U1870" i="2"/>
  <c r="U1998" i="2"/>
  <c r="U224" i="2"/>
  <c r="U384" i="2"/>
  <c r="U6" i="2"/>
  <c r="U122" i="2"/>
  <c r="U294" i="2"/>
  <c r="U532" i="2"/>
  <c r="U648" i="2"/>
  <c r="U692" i="2"/>
  <c r="U804" i="2"/>
  <c r="U983" i="2"/>
  <c r="U1155" i="2"/>
  <c r="U847" i="2"/>
  <c r="U1088" i="2"/>
  <c r="U1380" i="2"/>
  <c r="U1436" i="2"/>
  <c r="U1306" i="2"/>
  <c r="U1843" i="2"/>
  <c r="U1921" i="2"/>
  <c r="U1799" i="2"/>
  <c r="U1566" i="2"/>
  <c r="U1699" i="2"/>
  <c r="U2171" i="2"/>
  <c r="U2018" i="2"/>
  <c r="U1197" i="2"/>
  <c r="U2244" i="2"/>
  <c r="U124" i="2"/>
  <c r="U292" i="2"/>
  <c r="U4" i="2"/>
  <c r="U693" i="2"/>
  <c r="U805" i="2"/>
  <c r="U535" i="2"/>
  <c r="U222" i="2"/>
  <c r="U386" i="2"/>
  <c r="U984" i="2"/>
  <c r="U650" i="2"/>
  <c r="U1198" i="2"/>
  <c r="U1305" i="2"/>
  <c r="U1381" i="2"/>
  <c r="U1437" i="2"/>
  <c r="U1153" i="2"/>
  <c r="U2069" i="2"/>
  <c r="U2293" i="2"/>
  <c r="U1698" i="2"/>
  <c r="U1567" i="2"/>
  <c r="U1902" i="2"/>
  <c r="U1966" i="2"/>
  <c r="U1086" i="2"/>
  <c r="U1798" i="2"/>
  <c r="U407" i="2"/>
  <c r="U320" i="2"/>
  <c r="U204" i="2"/>
  <c r="U26" i="2"/>
  <c r="U629" i="2"/>
  <c r="U102" i="2"/>
  <c r="U672" i="2"/>
  <c r="U554" i="2"/>
  <c r="U821" i="2"/>
  <c r="U1183" i="2"/>
  <c r="U1000" i="2"/>
  <c r="U1328" i="2"/>
  <c r="U1820" i="2"/>
  <c r="U1070" i="2"/>
  <c r="U1777" i="2"/>
  <c r="U1457" i="2"/>
  <c r="U1545" i="2"/>
  <c r="U860" i="2"/>
  <c r="U1174" i="2"/>
  <c r="U1942" i="2"/>
  <c r="U2045" i="2"/>
  <c r="U1361" i="2"/>
  <c r="U1679" i="2"/>
  <c r="U2204" i="2"/>
  <c r="U2272" i="2"/>
  <c r="U151" i="2"/>
  <c r="U355" i="2"/>
  <c r="U477" i="2"/>
  <c r="U519" i="2"/>
  <c r="U596" i="2"/>
  <c r="U790" i="2"/>
  <c r="U917" i="2"/>
  <c r="U718" i="2"/>
  <c r="U1008" i="2"/>
  <c r="U1129" i="2"/>
  <c r="U1888" i="2"/>
  <c r="U1980" i="2"/>
  <c r="U1636" i="2"/>
  <c r="U1226" i="2"/>
  <c r="U1389" i="2"/>
  <c r="U951" i="2"/>
  <c r="U1298" i="2"/>
  <c r="U1575" i="2"/>
  <c r="U2282" i="2"/>
  <c r="U2132" i="2"/>
  <c r="U1515" i="2"/>
  <c r="U2084" i="2"/>
  <c r="U1723" i="2"/>
  <c r="U164" i="2"/>
  <c r="U352" i="2"/>
  <c r="U55" i="2"/>
  <c r="U423" i="2"/>
  <c r="U729" i="2"/>
  <c r="U491" i="2"/>
  <c r="U262" i="2"/>
  <c r="U878" i="2"/>
  <c r="U949" i="2"/>
  <c r="U1055" i="2"/>
  <c r="U1251" i="2"/>
  <c r="U1612" i="2"/>
  <c r="U767" i="2"/>
  <c r="U1424" i="2"/>
  <c r="U1488" i="2"/>
  <c r="U1646" i="2"/>
  <c r="U1963" i="2"/>
  <c r="U1906" i="2"/>
  <c r="U1750" i="2"/>
  <c r="U2064" i="2"/>
  <c r="U2288" i="2"/>
  <c r="U144" i="2"/>
  <c r="U68" i="2"/>
  <c r="U367" i="2"/>
  <c r="U505" i="2"/>
  <c r="U709" i="2"/>
  <c r="U781" i="2"/>
  <c r="U465" i="2"/>
  <c r="U583" i="2"/>
  <c r="U249" i="2"/>
  <c r="U1019" i="2"/>
  <c r="U1139" i="2"/>
  <c r="U1288" i="2"/>
  <c r="U907" i="2"/>
  <c r="U2000" i="2"/>
  <c r="U1589" i="2"/>
  <c r="U1501" i="2"/>
  <c r="U1625" i="2"/>
  <c r="U963" i="2"/>
  <c r="U1403" i="2"/>
  <c r="U2102" i="2"/>
  <c r="U1867" i="2"/>
  <c r="U1734" i="2"/>
  <c r="U2152" i="2"/>
  <c r="U2300" i="2"/>
  <c r="U119" i="2"/>
  <c r="U300" i="2"/>
  <c r="U380" i="2"/>
  <c r="U645" i="2"/>
  <c r="U689" i="2"/>
  <c r="U540" i="2"/>
  <c r="U811" i="2"/>
  <c r="U845" i="2"/>
  <c r="U989" i="2"/>
  <c r="U1150" i="2"/>
  <c r="U1692" i="2"/>
  <c r="U1301" i="2"/>
  <c r="U1561" i="2"/>
  <c r="U1090" i="2"/>
  <c r="U1441" i="2"/>
  <c r="U1909" i="2"/>
  <c r="U1794" i="2"/>
  <c r="U2011" i="2"/>
  <c r="U1375" i="2"/>
  <c r="U2164" i="2"/>
  <c r="U218" i="2"/>
  <c r="U2232" i="2"/>
  <c r="U10" i="2"/>
  <c r="U115" i="2"/>
  <c r="U299" i="2"/>
  <c r="U537" i="2"/>
  <c r="U685" i="2"/>
  <c r="U381" i="2"/>
  <c r="U78" i="2"/>
  <c r="U139" i="2"/>
  <c r="U455" i="2"/>
  <c r="U515" i="2"/>
  <c r="U241" i="2"/>
  <c r="U378" i="2"/>
  <c r="U347" i="2"/>
  <c r="U438" i="2"/>
  <c r="U277" i="2"/>
  <c r="U607" i="2"/>
  <c r="U937" i="2"/>
  <c r="U1235" i="2"/>
  <c r="U883" i="2"/>
  <c r="U1656" i="2"/>
  <c r="U1050" i="2"/>
  <c r="U1616" i="2"/>
  <c r="U1761" i="2"/>
  <c r="U1429" i="2"/>
  <c r="U1265" i="2"/>
  <c r="U734" i="2"/>
  <c r="U766" i="2"/>
  <c r="U1118" i="2"/>
  <c r="U2245" i="2"/>
  <c r="U1922" i="2"/>
  <c r="U1486" i="2"/>
  <c r="U1845" i="2"/>
  <c r="U2172" i="2"/>
  <c r="U2019" i="2"/>
  <c r="U172" i="2"/>
  <c r="U336" i="2"/>
  <c r="U66" i="2"/>
  <c r="U501" i="2"/>
  <c r="U613" i="2"/>
  <c r="U777" i="2"/>
  <c r="U738" i="2"/>
  <c r="U886" i="2"/>
  <c r="U930" i="2"/>
  <c r="U442" i="2"/>
  <c r="U1040" i="2"/>
  <c r="U1096" i="2"/>
  <c r="U1240" i="2"/>
  <c r="U253" i="2"/>
  <c r="U2004" i="2"/>
  <c r="U1740" i="2"/>
  <c r="U1864" i="2"/>
  <c r="U1593" i="2"/>
  <c r="U1497" i="2"/>
  <c r="U1406" i="2"/>
  <c r="U2149" i="2"/>
  <c r="U2303" i="2"/>
  <c r="U2100" i="2"/>
  <c r="U22" i="2"/>
  <c r="U207" i="2"/>
  <c r="U549" i="2"/>
  <c r="U633" i="2"/>
  <c r="U97" i="2"/>
  <c r="U314" i="2"/>
  <c r="U1092" i="2"/>
  <c r="U410" i="2"/>
  <c r="U1330" i="2"/>
  <c r="U1676" i="2"/>
  <c r="U1541" i="2"/>
  <c r="U1781" i="2"/>
  <c r="U1355" i="2"/>
  <c r="U1454" i="2"/>
  <c r="U2041" i="2"/>
  <c r="U2197" i="2"/>
  <c r="U1943" i="2"/>
  <c r="U2270" i="2"/>
  <c r="U1818" i="2"/>
  <c r="U227" i="2"/>
  <c r="U291" i="2"/>
  <c r="U121" i="2"/>
  <c r="U531" i="2"/>
  <c r="U390" i="2"/>
  <c r="U654" i="2"/>
  <c r="U691" i="2"/>
  <c r="U803" i="2"/>
  <c r="U981" i="2"/>
  <c r="U1085" i="2"/>
  <c r="U1564" i="2"/>
  <c r="U1157" i="2"/>
  <c r="U1697" i="2"/>
  <c r="U1713" i="2"/>
  <c r="U1378" i="2"/>
  <c r="U1971" i="2"/>
  <c r="U1897" i="2"/>
  <c r="U2066" i="2"/>
  <c r="U2298" i="2"/>
  <c r="U2119" i="2"/>
  <c r="U1435" i="2"/>
  <c r="U163" i="2"/>
  <c r="U56" i="2"/>
  <c r="U263" i="2"/>
  <c r="U597" i="2"/>
  <c r="U765" i="2"/>
  <c r="U490" i="2"/>
  <c r="U353" i="2"/>
  <c r="U422" i="2"/>
  <c r="U727" i="2"/>
  <c r="U877" i="2"/>
  <c r="U1227" i="2"/>
  <c r="U1056" i="2"/>
  <c r="U1105" i="2"/>
  <c r="U947" i="2"/>
  <c r="U1912" i="2"/>
  <c r="U1254" i="2"/>
  <c r="U2167" i="2"/>
  <c r="U1647" i="2"/>
  <c r="U1751" i="2"/>
  <c r="U1851" i="2"/>
  <c r="U1487" i="2"/>
  <c r="U2235" i="2"/>
  <c r="U1611" i="2"/>
  <c r="U1423" i="2"/>
  <c r="U2014" i="2"/>
  <c r="U95" i="2"/>
  <c r="U196" i="2"/>
  <c r="U324" i="2"/>
  <c r="U561" i="2"/>
  <c r="U625" i="2"/>
  <c r="U401" i="2"/>
  <c r="U668" i="2"/>
  <c r="U921" i="2"/>
  <c r="U1167" i="2"/>
  <c r="U831" i="2"/>
  <c r="U1320" i="2"/>
  <c r="U1353" i="2"/>
  <c r="U1772" i="2"/>
  <c r="U1936" i="2"/>
  <c r="U1540" i="2"/>
  <c r="U1672" i="2"/>
  <c r="U1829" i="2"/>
  <c r="U855" i="2"/>
  <c r="U1466" i="2"/>
  <c r="U1074" i="2"/>
  <c r="U2195" i="2"/>
  <c r="U2038" i="2"/>
  <c r="U2262" i="2"/>
  <c r="U57" i="2"/>
  <c r="U495" i="2"/>
  <c r="U620" i="2"/>
  <c r="U770" i="2"/>
  <c r="U747" i="2"/>
  <c r="U925" i="2"/>
  <c r="U1275" i="2"/>
  <c r="U896" i="2"/>
  <c r="U1101" i="2"/>
  <c r="U1030" i="2"/>
  <c r="U1661" i="2"/>
  <c r="U1745" i="2"/>
  <c r="U1802" i="2"/>
  <c r="U1602" i="2"/>
  <c r="U1961" i="2"/>
  <c r="U2054" i="2"/>
  <c r="U1250" i="2"/>
  <c r="U1491" i="2"/>
  <c r="U1415" i="2"/>
  <c r="U2260" i="2"/>
  <c r="U2216" i="2"/>
  <c r="U60" i="2"/>
  <c r="U180" i="2"/>
  <c r="U328" i="2"/>
  <c r="U745" i="2"/>
  <c r="U768" i="2"/>
  <c r="U492" i="2"/>
  <c r="U261" i="2"/>
  <c r="U450" i="2"/>
  <c r="U893" i="2"/>
  <c r="U618" i="2"/>
  <c r="U1248" i="2"/>
  <c r="U1032" i="2"/>
  <c r="U923" i="2"/>
  <c r="U1278" i="2"/>
  <c r="U1748" i="2"/>
  <c r="U1412" i="2"/>
  <c r="U1600" i="2"/>
  <c r="U1664" i="2"/>
  <c r="U1856" i="2"/>
  <c r="U1489" i="2"/>
  <c r="U2106" i="2"/>
  <c r="U1907" i="2"/>
  <c r="U2308" i="2"/>
  <c r="U2156" i="2"/>
  <c r="U3" i="2"/>
  <c r="U387" i="2"/>
  <c r="U533" i="2"/>
  <c r="U649" i="2"/>
  <c r="U695" i="2"/>
  <c r="U290" i="2"/>
  <c r="U125" i="2"/>
  <c r="U609" i="2"/>
  <c r="U502" i="2"/>
  <c r="U441" i="2"/>
  <c r="U272" i="2"/>
  <c r="U160" i="2"/>
  <c r="U53" i="2"/>
  <c r="U486" i="2"/>
  <c r="U429" i="2"/>
  <c r="U349" i="2"/>
  <c r="U84" i="2"/>
  <c r="U235" i="2"/>
  <c r="U359" i="2"/>
  <c r="U475" i="2"/>
  <c r="U524" i="2"/>
  <c r="U724" i="2"/>
  <c r="U594" i="2"/>
  <c r="U157" i="2"/>
  <c r="U795" i="2"/>
  <c r="U1011" i="2"/>
  <c r="U959" i="2"/>
  <c r="U1224" i="2"/>
  <c r="U1125" i="2"/>
  <c r="U1580" i="2"/>
  <c r="U1297" i="2"/>
  <c r="U1394" i="2"/>
  <c r="U2033" i="2"/>
  <c r="U2189" i="2"/>
  <c r="U1639" i="2"/>
  <c r="U1719" i="2"/>
  <c r="U1934" i="2"/>
  <c r="U2230" i="2"/>
  <c r="U1519" i="2"/>
  <c r="U920" i="2"/>
  <c r="U1830" i="2"/>
  <c r="U360" i="2"/>
  <c r="U472" i="2"/>
  <c r="U721" i="2"/>
  <c r="U520" i="2"/>
  <c r="U791" i="2"/>
  <c r="U954" i="2"/>
  <c r="U590" i="2"/>
  <c r="U1012" i="2"/>
  <c r="U1296" i="2"/>
  <c r="U1126" i="2"/>
  <c r="U1640" i="2"/>
  <c r="U1720" i="2"/>
  <c r="U1392" i="2"/>
  <c r="U1516" i="2"/>
  <c r="U1221" i="2"/>
  <c r="U919" i="2"/>
  <c r="U2081" i="2"/>
  <c r="U2281" i="2"/>
  <c r="U1889" i="2"/>
  <c r="U1979" i="2"/>
  <c r="U2131" i="2"/>
  <c r="U1578" i="2"/>
  <c r="U228" i="2"/>
  <c r="U364" i="2"/>
  <c r="U468" i="2"/>
  <c r="U529" i="2"/>
  <c r="U89" i="2"/>
  <c r="U149" i="2"/>
  <c r="U716" i="2"/>
  <c r="U800" i="2"/>
  <c r="U962" i="2"/>
  <c r="U587" i="2"/>
  <c r="U1119" i="2"/>
  <c r="U1016" i="2"/>
  <c r="U915" i="2"/>
  <c r="U1289" i="2"/>
  <c r="U1972" i="2"/>
  <c r="U1388" i="2"/>
  <c r="U1573" i="2"/>
  <c r="U1633" i="2"/>
  <c r="U1217" i="2"/>
  <c r="U1711" i="2"/>
  <c r="U2274" i="2"/>
  <c r="U2075" i="2"/>
  <c r="U1895" i="2"/>
  <c r="U2124" i="2"/>
  <c r="U343" i="2"/>
  <c r="U276" i="2"/>
  <c r="U174" i="2"/>
  <c r="U488" i="2"/>
  <c r="U437" i="2"/>
  <c r="U212" i="2"/>
  <c r="U16" i="2"/>
  <c r="U396" i="2"/>
  <c r="U127" i="2"/>
  <c r="U697" i="2"/>
  <c r="U544" i="2"/>
  <c r="U660" i="2"/>
  <c r="U816" i="2"/>
  <c r="U1079" i="2"/>
  <c r="U282" i="2"/>
  <c r="U1362" i="2"/>
  <c r="U1808" i="2"/>
  <c r="U1146" i="2"/>
  <c r="U1549" i="2"/>
  <c r="U1313" i="2"/>
  <c r="U2209" i="2"/>
  <c r="U1202" i="2"/>
  <c r="U2254" i="2"/>
  <c r="U978" i="2"/>
  <c r="U1955" i="2"/>
  <c r="U2048" i="2"/>
  <c r="U1702" i="2"/>
  <c r="U1787" i="2"/>
  <c r="U206" i="2"/>
  <c r="U822" i="2"/>
  <c r="U862" i="2"/>
  <c r="U675" i="2"/>
  <c r="U409" i="2"/>
  <c r="U322" i="2"/>
  <c r="U555" i="2"/>
  <c r="U630" i="2"/>
  <c r="U516" i="2"/>
  <c r="U238" i="2"/>
  <c r="U1386" i="2"/>
  <c r="U2187" i="2"/>
  <c r="U759" i="2"/>
  <c r="U425" i="2"/>
  <c r="U873" i="2"/>
  <c r="U943" i="2"/>
  <c r="U1257" i="2"/>
  <c r="U2290" i="2"/>
  <c r="U1607" i="2"/>
  <c r="U1229" i="2"/>
  <c r="U11" i="2"/>
  <c r="U379" i="2"/>
  <c r="U219" i="2"/>
  <c r="U539" i="2"/>
  <c r="U118" i="2"/>
  <c r="U688" i="2"/>
  <c r="U301" i="2"/>
  <c r="U643" i="2"/>
  <c r="U1091" i="2"/>
  <c r="U1151" i="2"/>
  <c r="U988" i="2"/>
  <c r="U810" i="2"/>
  <c r="U844" i="2"/>
  <c r="U1560" i="2"/>
  <c r="U1852" i="2"/>
  <c r="U1796" i="2"/>
  <c r="U1194" i="2"/>
  <c r="U1374" i="2"/>
  <c r="U2015" i="2"/>
  <c r="U2237" i="2"/>
  <c r="U1694" i="2"/>
  <c r="U1439" i="2"/>
  <c r="U1913" i="2"/>
  <c r="U2168" i="2"/>
  <c r="U195" i="2"/>
  <c r="U306" i="2"/>
  <c r="U793" i="2"/>
  <c r="U522" i="2"/>
  <c r="U85" i="2"/>
  <c r="U154" i="2"/>
  <c r="U592" i="2"/>
  <c r="U722" i="2"/>
  <c r="U958" i="2"/>
  <c r="U233" i="2"/>
  <c r="U473" i="2"/>
  <c r="U357" i="2"/>
  <c r="U1124" i="2"/>
  <c r="U1294" i="2"/>
  <c r="U840" i="2"/>
  <c r="U1393" i="2"/>
  <c r="U1222" i="2"/>
  <c r="U1890" i="2"/>
  <c r="U1518" i="2"/>
  <c r="U2082" i="2"/>
  <c r="U2130" i="2"/>
  <c r="U1010" i="2"/>
  <c r="U2280" i="2"/>
  <c r="U1579" i="2"/>
  <c r="U1978" i="2"/>
  <c r="U1718" i="2"/>
  <c r="U1638" i="2"/>
  <c r="U452" i="2"/>
  <c r="U58" i="2"/>
  <c r="U259" i="2"/>
  <c r="U621" i="2"/>
  <c r="U494" i="2"/>
  <c r="U182" i="2"/>
  <c r="U326" i="2"/>
  <c r="U748" i="2"/>
  <c r="U926" i="2"/>
  <c r="U895" i="2"/>
  <c r="U1276" i="2"/>
  <c r="U771" i="2"/>
  <c r="U1029" i="2"/>
  <c r="U1492" i="2"/>
  <c r="U1102" i="2"/>
  <c r="U1801" i="2"/>
  <c r="U1414" i="2"/>
  <c r="U2057" i="2"/>
  <c r="U2217" i="2"/>
  <c r="U2261" i="2"/>
  <c r="U1746" i="2"/>
  <c r="U1603" i="2"/>
  <c r="U1662" i="2"/>
  <c r="U1962" i="2"/>
  <c r="U404" i="2"/>
  <c r="U28" i="2"/>
  <c r="U665" i="2"/>
  <c r="U94" i="2"/>
  <c r="U198" i="2"/>
  <c r="U321" i="2"/>
  <c r="U854" i="2"/>
  <c r="U627" i="2"/>
  <c r="U559" i="2"/>
  <c r="U1004" i="2"/>
  <c r="U1072" i="2"/>
  <c r="U1322" i="2"/>
  <c r="U1669" i="2"/>
  <c r="U1825" i="2"/>
  <c r="U1537" i="2"/>
  <c r="U828" i="2"/>
  <c r="U1169" i="2"/>
  <c r="U1351" i="2"/>
  <c r="U1462" i="2"/>
  <c r="U2266" i="2"/>
  <c r="U1939" i="2"/>
  <c r="U1181" i="2"/>
  <c r="U2036" i="2"/>
  <c r="U2192" i="2"/>
  <c r="U148" i="2"/>
  <c r="U467" i="2"/>
  <c r="U585" i="2"/>
  <c r="U90" i="2"/>
  <c r="U527" i="2"/>
  <c r="U230" i="2"/>
  <c r="U914" i="2"/>
  <c r="U365" i="2"/>
  <c r="U715" i="2"/>
  <c r="U961" i="2"/>
  <c r="U1291" i="2"/>
  <c r="U1216" i="2"/>
  <c r="U1120" i="2"/>
  <c r="U1017" i="2"/>
  <c r="U798" i="2"/>
  <c r="U1385" i="2"/>
  <c r="U1522" i="2"/>
  <c r="U1714" i="2"/>
  <c r="U2179" i="2"/>
  <c r="U2222" i="2"/>
  <c r="U1838" i="2"/>
  <c r="U2026" i="2"/>
  <c r="U1571" i="2"/>
  <c r="U1927" i="2"/>
  <c r="U419" i="2"/>
  <c r="U192" i="2"/>
  <c r="U34" i="2"/>
  <c r="U303" i="2"/>
  <c r="U681" i="2"/>
  <c r="U110" i="2"/>
  <c r="U640" i="2"/>
  <c r="U563" i="2"/>
  <c r="U833" i="2"/>
  <c r="U991" i="2"/>
  <c r="U1191" i="2"/>
  <c r="U1164" i="2"/>
  <c r="U1252" i="2"/>
  <c r="U1532" i="2"/>
  <c r="U1345" i="2"/>
  <c r="U1058" i="2"/>
  <c r="U867" i="2"/>
  <c r="U1933" i="2"/>
  <c r="U2229" i="2"/>
  <c r="U1687" i="2"/>
  <c r="U1831" i="2"/>
  <c r="U2186" i="2"/>
  <c r="U2032" i="2"/>
  <c r="U1848" i="2"/>
  <c r="U1916" i="2"/>
  <c r="U1757" i="2"/>
  <c r="U2022" i="2"/>
  <c r="U1479" i="2"/>
  <c r="U1651" i="2"/>
  <c r="U2239" i="2"/>
  <c r="U2174" i="2"/>
  <c r="U1526" i="2"/>
  <c r="U64" i="2"/>
  <c r="U252" i="2"/>
  <c r="U177" i="2"/>
  <c r="U890" i="2"/>
  <c r="U333" i="2"/>
  <c r="U742" i="2"/>
  <c r="U779" i="2"/>
  <c r="U933" i="2"/>
  <c r="U1267" i="2"/>
  <c r="U1244" i="2"/>
  <c r="U1037" i="2"/>
  <c r="U1094" i="2"/>
  <c r="U1812" i="2"/>
  <c r="U1409" i="2"/>
  <c r="U1597" i="2"/>
  <c r="U1951" i="2"/>
  <c r="U2205" i="2"/>
  <c r="U445" i="2"/>
  <c r="U1655" i="2"/>
  <c r="U2047" i="2"/>
  <c r="U2250" i="2"/>
  <c r="U1738" i="2"/>
  <c r="U1499" i="2"/>
  <c r="U143" i="2"/>
  <c r="U248" i="2"/>
  <c r="U464" i="2"/>
  <c r="U70" i="2"/>
  <c r="U506" i="2"/>
  <c r="U369" i="2"/>
  <c r="U584" i="2"/>
  <c r="U708" i="2"/>
  <c r="U906" i="2"/>
  <c r="U1287" i="2"/>
  <c r="U782" i="2"/>
  <c r="U964" i="2"/>
  <c r="U1020" i="2"/>
  <c r="U1141" i="2"/>
  <c r="U1214" i="2"/>
  <c r="U1588" i="2"/>
  <c r="U1736" i="2"/>
  <c r="U1402" i="2"/>
  <c r="U1997" i="2"/>
  <c r="U2141" i="2"/>
  <c r="U2322" i="2"/>
  <c r="U1503" i="2"/>
  <c r="U1871" i="2"/>
  <c r="U1627" i="2"/>
  <c r="U2092" i="2"/>
  <c r="U31" i="2"/>
  <c r="U400" i="2"/>
  <c r="U560" i="2"/>
  <c r="U325" i="2"/>
  <c r="U829" i="2"/>
  <c r="U1075" i="2"/>
  <c r="U1168" i="2"/>
  <c r="U1352" i="2"/>
  <c r="U1005" i="2"/>
  <c r="U1321" i="2"/>
  <c r="U1464" i="2"/>
  <c r="U1178" i="2"/>
  <c r="U623" i="2"/>
  <c r="U1673" i="2"/>
  <c r="U1773" i="2"/>
  <c r="U1538" i="2"/>
  <c r="U1938" i="2"/>
  <c r="U1827" i="2"/>
  <c r="U666" i="2"/>
  <c r="U2196" i="2"/>
  <c r="U2040" i="2"/>
  <c r="U2264" i="2"/>
  <c r="U29" i="2"/>
  <c r="U199" i="2"/>
  <c r="U323" i="2"/>
  <c r="U403" i="2"/>
  <c r="U664" i="2"/>
  <c r="U626" i="2"/>
  <c r="U93" i="2"/>
  <c r="U558" i="2"/>
  <c r="U1003" i="2"/>
  <c r="U1180" i="2"/>
  <c r="U827" i="2"/>
  <c r="U1073" i="2"/>
  <c r="U1940" i="2"/>
  <c r="U1536" i="2"/>
  <c r="U1350" i="2"/>
  <c r="U1461" i="2"/>
  <c r="U1323" i="2"/>
  <c r="U2193" i="2"/>
  <c r="U2267" i="2"/>
  <c r="U1823" i="2"/>
  <c r="U1170" i="2"/>
  <c r="U1774" i="2"/>
  <c r="U1670" i="2"/>
  <c r="U48" i="2"/>
  <c r="U489" i="2"/>
  <c r="U433" i="2"/>
  <c r="U764" i="2"/>
  <c r="U162" i="2"/>
  <c r="U602" i="2"/>
  <c r="U1255" i="2"/>
  <c r="U948" i="2"/>
  <c r="U1049" i="2"/>
  <c r="U876" i="2"/>
  <c r="U1752" i="2"/>
  <c r="U346" i="2"/>
  <c r="U1485" i="2"/>
  <c r="U1422" i="2"/>
  <c r="U1887" i="2"/>
  <c r="U2133" i="2"/>
  <c r="U1981" i="2"/>
  <c r="U2083" i="2"/>
  <c r="U1234" i="2"/>
  <c r="U2283" i="2"/>
  <c r="U1642" i="2"/>
  <c r="U1106" i="2"/>
  <c r="U1610" i="2"/>
  <c r="U316" i="2"/>
  <c r="U411" i="2"/>
  <c r="U201" i="2"/>
  <c r="U631" i="2"/>
  <c r="U678" i="2"/>
  <c r="U1067" i="2"/>
  <c r="U1171" i="2"/>
  <c r="U863" i="2"/>
  <c r="U1364" i="2"/>
  <c r="U1326" i="2"/>
  <c r="U1824" i="2"/>
  <c r="U1185" i="2"/>
  <c r="U823" i="2"/>
  <c r="U1458" i="2"/>
  <c r="U1775" i="2"/>
  <c r="U1547" i="2"/>
  <c r="U315" i="2"/>
  <c r="U669" i="2"/>
  <c r="U98" i="2"/>
  <c r="U819" i="2"/>
  <c r="U550" i="2"/>
  <c r="U857" i="2"/>
  <c r="U997" i="2"/>
  <c r="U1177" i="2"/>
  <c r="U1677" i="2"/>
  <c r="U1066" i="2"/>
  <c r="U1542" i="2"/>
  <c r="U2200" i="2"/>
  <c r="U1946" i="2"/>
  <c r="U103" i="2"/>
  <c r="U673" i="2"/>
  <c r="U318" i="2"/>
  <c r="U1071" i="2"/>
  <c r="U1324" i="2"/>
  <c r="U1360" i="2"/>
  <c r="U1172" i="2"/>
  <c r="U1001" i="2"/>
  <c r="U2201" i="2"/>
  <c r="U824" i="2"/>
  <c r="U1822" i="2"/>
  <c r="U1459" i="2"/>
  <c r="U2044" i="2"/>
  <c r="U136" i="2"/>
  <c r="U75" i="2"/>
  <c r="U50" i="2"/>
  <c r="U351" i="2"/>
  <c r="U158" i="2"/>
  <c r="U942" i="2"/>
  <c r="U266" i="2"/>
  <c r="U426" i="2"/>
  <c r="U598" i="2"/>
  <c r="U2063" i="2"/>
  <c r="U2114" i="2"/>
  <c r="U2291" i="2"/>
  <c r="U24" i="2"/>
  <c r="U203" i="2"/>
  <c r="U319" i="2"/>
  <c r="U553" i="2"/>
  <c r="U101" i="2"/>
  <c r="U406" i="2"/>
  <c r="U820" i="2"/>
  <c r="U628" i="2"/>
  <c r="U999" i="2"/>
  <c r="U859" i="2"/>
  <c r="U671" i="2"/>
  <c r="U1182" i="2"/>
  <c r="U1358" i="2"/>
  <c r="U1456" i="2"/>
  <c r="U1776" i="2"/>
  <c r="U1173" i="2"/>
  <c r="U1327" i="2"/>
  <c r="U2269" i="2"/>
  <c r="U2203" i="2"/>
  <c r="U51" i="2"/>
  <c r="U348" i="2"/>
  <c r="U159" i="2"/>
  <c r="U267" i="2"/>
  <c r="U427" i="2"/>
  <c r="U484" i="2"/>
  <c r="U760" i="2"/>
  <c r="U599" i="2"/>
  <c r="U874" i="2"/>
  <c r="U1052" i="2"/>
  <c r="U1108" i="2"/>
  <c r="U944" i="2"/>
  <c r="U1230" i="2"/>
  <c r="U1420" i="2"/>
  <c r="U1608" i="2"/>
  <c r="U1964" i="2"/>
  <c r="U1258" i="2"/>
  <c r="U2061" i="2"/>
  <c r="U2113" i="2"/>
  <c r="U1482" i="2"/>
  <c r="U1754" i="2"/>
  <c r="U1903" i="2"/>
  <c r="U46" i="2"/>
  <c r="U482" i="2"/>
  <c r="U170" i="2"/>
  <c r="U342" i="2"/>
  <c r="U736" i="2"/>
  <c r="U434" i="2"/>
  <c r="U606" i="2"/>
  <c r="U269" i="2"/>
  <c r="U758" i="2"/>
  <c r="U1047" i="2"/>
  <c r="U1260" i="2"/>
  <c r="U939" i="2"/>
  <c r="U1113" i="2"/>
  <c r="U1237" i="2"/>
  <c r="U1481" i="2"/>
  <c r="U1653" i="2"/>
  <c r="U1846" i="2"/>
  <c r="U1917" i="2"/>
  <c r="U1431" i="2"/>
  <c r="U1618" i="2"/>
  <c r="U2021" i="2"/>
  <c r="U2175" i="2"/>
  <c r="U2240" i="2"/>
  <c r="U443" i="2"/>
  <c r="U741" i="2"/>
  <c r="U337" i="2"/>
  <c r="U500" i="2"/>
  <c r="U612" i="2"/>
  <c r="U254" i="2"/>
  <c r="U173" i="2"/>
  <c r="U1099" i="2"/>
  <c r="U1271" i="2"/>
  <c r="U932" i="2"/>
  <c r="U778" i="2"/>
  <c r="U1242" i="2"/>
  <c r="U1741" i="2"/>
  <c r="U887" i="2"/>
  <c r="U2301" i="2"/>
  <c r="U1866" i="2"/>
  <c r="U2098" i="2"/>
  <c r="U2146" i="2"/>
  <c r="U1407" i="2"/>
  <c r="U1498" i="2"/>
  <c r="U1042" i="2"/>
  <c r="U2001" i="2"/>
  <c r="U1595" i="2"/>
  <c r="U1659" i="2"/>
  <c r="U304" i="2"/>
  <c r="U35" i="2"/>
  <c r="U111" i="2"/>
  <c r="U641" i="2"/>
  <c r="U193" i="2"/>
  <c r="U564" i="2"/>
  <c r="U834" i="2"/>
  <c r="U682" i="2"/>
  <c r="U1059" i="2"/>
  <c r="U868" i="2"/>
  <c r="U992" i="2"/>
  <c r="U1192" i="2"/>
  <c r="U1688" i="2"/>
  <c r="U1468" i="2"/>
  <c r="U1253" i="2"/>
  <c r="U1533" i="2"/>
  <c r="U1346" i="2"/>
  <c r="U2129" i="2"/>
  <c r="U2287" i="2"/>
  <c r="U1883" i="2"/>
  <c r="U1985" i="2"/>
  <c r="U1165" i="2"/>
  <c r="U2080" i="2"/>
  <c r="U236" i="2"/>
  <c r="U471" i="2"/>
  <c r="U521" i="2"/>
  <c r="U153" i="2"/>
  <c r="U86" i="2"/>
  <c r="U720" i="2"/>
  <c r="U792" i="2"/>
  <c r="U918" i="2"/>
  <c r="U361" i="2"/>
  <c r="U591" i="2"/>
  <c r="U953" i="2"/>
  <c r="U1127" i="2"/>
  <c r="U1295" i="2"/>
  <c r="U1220" i="2"/>
  <c r="U1013" i="2"/>
  <c r="U1832" i="2"/>
  <c r="U1932" i="2"/>
  <c r="U1577" i="2"/>
  <c r="U1721" i="2"/>
  <c r="U1517" i="2"/>
  <c r="U1641" i="2"/>
  <c r="U2191" i="2"/>
  <c r="U2035" i="2"/>
  <c r="U2228" i="2"/>
  <c r="U1391" i="2"/>
  <c r="U368" i="2"/>
  <c r="U69" i="2"/>
  <c r="U142" i="2"/>
  <c r="U1880" i="2"/>
  <c r="U1988" i="2"/>
  <c r="U1401" i="2"/>
  <c r="U1735" i="2"/>
  <c r="U2314" i="2"/>
  <c r="U1626" i="2"/>
  <c r="U1502" i="2"/>
  <c r="U1587" i="2"/>
  <c r="U2091" i="2"/>
  <c r="U2140" i="2"/>
  <c r="U459" i="2"/>
  <c r="U372" i="2"/>
  <c r="U73" i="2"/>
  <c r="U243" i="2"/>
  <c r="U512" i="2"/>
  <c r="U704" i="2"/>
  <c r="U578" i="2"/>
  <c r="U902" i="2"/>
  <c r="U970" i="2"/>
  <c r="U1023" i="2"/>
  <c r="U1728" i="2"/>
  <c r="U1134" i="2"/>
  <c r="U1210" i="2"/>
  <c r="U1397" i="2"/>
  <c r="U1509" i="2"/>
  <c r="U1583" i="2"/>
  <c r="U1619" i="2"/>
  <c r="U1990" i="2"/>
  <c r="U2087" i="2"/>
  <c r="U2135" i="2"/>
  <c r="U1877" i="2"/>
  <c r="U2316" i="2"/>
  <c r="U1282" i="2"/>
  <c r="U275" i="2"/>
  <c r="U168" i="2"/>
  <c r="U432" i="2"/>
  <c r="U47" i="2"/>
  <c r="U733" i="2"/>
  <c r="U487" i="2"/>
  <c r="U882" i="2"/>
  <c r="U345" i="2"/>
  <c r="U603" i="2"/>
  <c r="U755" i="2"/>
  <c r="U1115" i="2"/>
  <c r="U1263" i="2"/>
  <c r="U1048" i="2"/>
  <c r="U1844" i="2"/>
  <c r="U1428" i="2"/>
  <c r="U936" i="2"/>
  <c r="U1477" i="2"/>
  <c r="U1233" i="2"/>
  <c r="U1919" i="2"/>
  <c r="U2177" i="2"/>
  <c r="U1615" i="2"/>
  <c r="U1759" i="2"/>
  <c r="U2242" i="2"/>
  <c r="U2023" i="2"/>
  <c r="U1654" i="2"/>
  <c r="U260" i="2"/>
  <c r="U61" i="2"/>
  <c r="U179" i="2"/>
  <c r="U493" i="2"/>
  <c r="U769" i="2"/>
  <c r="U449" i="2"/>
  <c r="U744" i="2"/>
  <c r="U922" i="2"/>
  <c r="U619" i="2"/>
  <c r="U1104" i="2"/>
  <c r="U329" i="2"/>
  <c r="U1033" i="2"/>
  <c r="U2008" i="2"/>
  <c r="U1665" i="2"/>
  <c r="U1749" i="2"/>
  <c r="U892" i="2"/>
  <c r="U1411" i="2"/>
  <c r="U1855" i="2"/>
  <c r="U2105" i="2"/>
  <c r="U2309" i="2"/>
  <c r="U2155" i="2"/>
  <c r="U1277" i="2"/>
  <c r="U1490" i="2"/>
  <c r="U1599" i="2"/>
  <c r="U96" i="2"/>
  <c r="U30" i="2"/>
  <c r="U197" i="2"/>
  <c r="U624" i="2"/>
  <c r="U562" i="2"/>
  <c r="U830" i="2"/>
  <c r="U402" i="2"/>
  <c r="U667" i="2"/>
  <c r="U1179" i="2"/>
  <c r="U1319" i="2"/>
  <c r="U1166" i="2"/>
  <c r="U1828" i="2"/>
  <c r="U1006" i="2"/>
  <c r="U1354" i="2"/>
  <c r="U1465" i="2"/>
  <c r="U2037" i="2"/>
  <c r="U1671" i="2"/>
  <c r="U1539" i="2"/>
  <c r="U1935" i="2"/>
  <c r="U2194" i="2"/>
  <c r="U2263" i="2"/>
  <c r="U856" i="2"/>
  <c r="U1771" i="2"/>
  <c r="U175" i="2"/>
  <c r="U444" i="2"/>
  <c r="U335" i="2"/>
  <c r="U740" i="2"/>
  <c r="U776" i="2"/>
  <c r="U611" i="2"/>
  <c r="U1039" i="2"/>
  <c r="U1268" i="2"/>
  <c r="U1657" i="2"/>
  <c r="U1954" i="2"/>
  <c r="U807" i="2"/>
  <c r="U842" i="2"/>
  <c r="U382" i="2"/>
  <c r="U686" i="2"/>
  <c r="U298" i="2"/>
  <c r="U646" i="2"/>
  <c r="U1195" i="2"/>
  <c r="U985" i="2"/>
  <c r="U1849" i="2"/>
  <c r="U2162" i="2"/>
  <c r="U2238" i="2"/>
  <c r="U2010" i="2"/>
  <c r="U435" i="2"/>
  <c r="U268" i="2"/>
  <c r="U45" i="2"/>
  <c r="U481" i="2"/>
  <c r="U605" i="2"/>
  <c r="U757" i="2"/>
  <c r="U169" i="2"/>
  <c r="U341" i="2"/>
  <c r="U938" i="2"/>
  <c r="U1259" i="2"/>
  <c r="U884" i="2"/>
  <c r="U1112" i="2"/>
  <c r="U1236" i="2"/>
  <c r="U1480" i="2"/>
  <c r="U1652" i="2"/>
  <c r="U1617" i="2"/>
  <c r="U1046" i="2"/>
  <c r="U1430" i="2"/>
  <c r="U735" i="2"/>
  <c r="U1901" i="2"/>
  <c r="U2294" i="2"/>
  <c r="U2070" i="2"/>
  <c r="U1758" i="2"/>
  <c r="U1967" i="2"/>
  <c r="U2120" i="2"/>
  <c r="U176" i="2"/>
  <c r="U65" i="2"/>
  <c r="U614" i="2"/>
  <c r="U1243" i="2"/>
  <c r="U334" i="2"/>
  <c r="U1596" i="2"/>
  <c r="U1038" i="2"/>
  <c r="U888" i="2"/>
  <c r="U2206" i="2"/>
  <c r="U1811" i="2"/>
  <c r="U91" i="2"/>
  <c r="U147" i="2"/>
  <c r="U528" i="2"/>
  <c r="U366" i="2"/>
  <c r="U466" i="2"/>
  <c r="U586" i="2"/>
  <c r="U229" i="2"/>
  <c r="U913" i="2"/>
  <c r="U1215" i="2"/>
  <c r="U960" i="2"/>
  <c r="U714" i="2"/>
  <c r="U1121" i="2"/>
  <c r="U1924" i="2"/>
  <c r="U1018" i="2"/>
  <c r="U1384" i="2"/>
  <c r="U1290" i="2"/>
  <c r="U799" i="2"/>
  <c r="U2221" i="2"/>
  <c r="U1570" i="2"/>
  <c r="U1634" i="2"/>
  <c r="U1715" i="2"/>
  <c r="U1839" i="2"/>
  <c r="U2030" i="2"/>
  <c r="U1523" i="2"/>
  <c r="U2184" i="2"/>
  <c r="U39" i="2"/>
  <c r="U105" i="2"/>
  <c r="U186" i="2"/>
  <c r="U310" i="2"/>
  <c r="U414" i="2"/>
  <c r="U571" i="2"/>
  <c r="U184" i="2"/>
  <c r="U255" i="2"/>
  <c r="U331" i="2"/>
  <c r="U447" i="2"/>
  <c r="U617" i="2"/>
  <c r="U499" i="2"/>
  <c r="U775" i="2"/>
  <c r="U898" i="2"/>
  <c r="U1035" i="2"/>
  <c r="U750" i="2"/>
  <c r="U928" i="2"/>
  <c r="U1246" i="2"/>
  <c r="U1956" i="2"/>
  <c r="U1605" i="2"/>
  <c r="U1417" i="2"/>
  <c r="U1270" i="2"/>
  <c r="U1098" i="2"/>
  <c r="U1667" i="2"/>
  <c r="U2255" i="2"/>
  <c r="U1806" i="2"/>
  <c r="U2058" i="2"/>
  <c r="U2218" i="2"/>
  <c r="U1742" i="2"/>
  <c r="U32" i="2"/>
  <c r="U191" i="2"/>
  <c r="U113" i="2"/>
  <c r="U567" i="2"/>
  <c r="U642" i="2"/>
  <c r="U870" i="2"/>
  <c r="U302" i="2"/>
  <c r="U421" i="2"/>
  <c r="U683" i="2"/>
  <c r="U1348" i="2"/>
  <c r="U993" i="2"/>
  <c r="U1057" i="2"/>
  <c r="U1984" i="2"/>
  <c r="U1162" i="2"/>
  <c r="U1769" i="2"/>
  <c r="U1469" i="2"/>
  <c r="U1685" i="2"/>
  <c r="U835" i="2"/>
  <c r="U2285" i="2"/>
  <c r="U1534" i="2"/>
  <c r="U2078" i="2"/>
  <c r="U1885" i="2"/>
  <c r="U1338" i="2"/>
  <c r="U2128" i="2"/>
  <c r="U412" i="2"/>
  <c r="U21" i="2"/>
  <c r="U99" i="2"/>
  <c r="U205" i="2"/>
  <c r="U551" i="2"/>
  <c r="U858" i="2"/>
  <c r="U313" i="2"/>
  <c r="U670" i="2"/>
  <c r="U634" i="2"/>
  <c r="U1176" i="2"/>
  <c r="U1065" i="2"/>
  <c r="U998" i="2"/>
  <c r="U1544" i="2"/>
  <c r="U1944" i="2"/>
  <c r="U1779" i="2"/>
  <c r="U1674" i="2"/>
  <c r="U2042" i="2"/>
  <c r="U2198" i="2"/>
  <c r="U1329" i="2"/>
  <c r="U1186" i="2"/>
  <c r="U2271" i="2"/>
  <c r="U1357" i="2"/>
  <c r="U1455" i="2"/>
  <c r="U1819" i="2"/>
  <c r="U889" i="2"/>
  <c r="U1095" i="2"/>
  <c r="U739" i="2"/>
  <c r="U1041" i="2"/>
  <c r="U1241" i="2"/>
  <c r="U1408" i="2"/>
  <c r="U1496" i="2"/>
  <c r="U1269" i="2"/>
  <c r="U931" i="2"/>
  <c r="U2097" i="2"/>
  <c r="U1865" i="2"/>
  <c r="U2002" i="2"/>
  <c r="U2147" i="2"/>
  <c r="U2302" i="2"/>
  <c r="U1594" i="2"/>
  <c r="U1658" i="2"/>
  <c r="U1739" i="2"/>
  <c r="U107" i="2"/>
  <c r="U188" i="2"/>
  <c r="U416" i="2"/>
  <c r="U38" i="2"/>
  <c r="U636" i="2"/>
  <c r="U676" i="2"/>
  <c r="U309" i="2"/>
  <c r="U570" i="2"/>
  <c r="U837" i="2"/>
  <c r="U995" i="2"/>
  <c r="U1159" i="2"/>
  <c r="U864" i="2"/>
  <c r="U1062" i="2"/>
  <c r="U1680" i="2"/>
  <c r="U1341" i="2"/>
  <c r="U1765" i="2"/>
  <c r="U2073" i="2"/>
  <c r="U2123" i="2"/>
  <c r="U1527" i="2"/>
  <c r="U1334" i="2"/>
  <c r="U2279" i="2"/>
  <c r="U1471" i="2"/>
  <c r="U1977" i="2"/>
  <c r="U1891" i="2"/>
  <c r="U52" i="2"/>
  <c r="U428" i="2"/>
  <c r="U271" i="2"/>
  <c r="U485" i="2"/>
  <c r="U725" i="2"/>
  <c r="U761" i="2"/>
  <c r="U600" i="2"/>
  <c r="U945" i="2"/>
  <c r="U1231" i="2"/>
  <c r="U1053" i="2"/>
  <c r="U1644" i="2"/>
  <c r="U1904" i="2"/>
  <c r="U1110" i="2"/>
  <c r="U2115" i="2"/>
  <c r="U1261" i="2"/>
  <c r="U2292" i="2"/>
  <c r="U280" i="2"/>
  <c r="U14" i="2"/>
  <c r="U215" i="2"/>
  <c r="U661" i="2"/>
  <c r="U543" i="2"/>
  <c r="U134" i="2"/>
  <c r="U397" i="2"/>
  <c r="U853" i="2"/>
  <c r="U1147" i="2"/>
  <c r="U1203" i="2"/>
  <c r="U814" i="2"/>
  <c r="U1372" i="2"/>
  <c r="U976" i="2"/>
  <c r="U1788" i="2"/>
  <c r="U1557" i="2"/>
  <c r="U1078" i="2"/>
  <c r="U1446" i="2"/>
  <c r="U2305" i="2"/>
  <c r="U2111" i="2"/>
  <c r="U1861" i="2"/>
  <c r="U1710" i="2"/>
  <c r="U1314" i="2"/>
  <c r="U2005" i="2"/>
  <c r="U2160" i="2"/>
  <c r="U76" i="2"/>
  <c r="U140" i="2"/>
  <c r="U376" i="2"/>
  <c r="U456" i="2"/>
  <c r="U788" i="2"/>
  <c r="U242" i="2"/>
  <c r="U707" i="2"/>
  <c r="U575" i="2"/>
  <c r="U905" i="2"/>
  <c r="U973" i="2"/>
  <c r="U1131" i="2"/>
  <c r="U1207" i="2"/>
  <c r="U1280" i="2"/>
  <c r="U1908" i="2"/>
  <c r="U1400" i="2"/>
  <c r="U1725" i="2"/>
  <c r="U1026" i="2"/>
  <c r="U2157" i="2"/>
  <c r="U1511" i="2"/>
  <c r="U1586" i="2"/>
  <c r="U2310" i="2"/>
  <c r="U1857" i="2"/>
  <c r="U2107" i="2"/>
  <c r="U1622" i="2"/>
  <c r="U363" i="2"/>
  <c r="U88" i="2"/>
  <c r="U232" i="2"/>
  <c r="U525" i="2"/>
  <c r="U588" i="2"/>
  <c r="U712" i="2"/>
  <c r="U796" i="2"/>
  <c r="U469" i="2"/>
  <c r="U146" i="2"/>
  <c r="U1015" i="2"/>
  <c r="U911" i="2"/>
  <c r="U1520" i="2"/>
  <c r="U1568" i="2"/>
  <c r="U1632" i="2"/>
  <c r="U1717" i="2"/>
  <c r="U1122" i="2"/>
  <c r="U956" i="2"/>
  <c r="U1382" i="2"/>
  <c r="U2181" i="2"/>
  <c r="U2027" i="2"/>
  <c r="U1929" i="2"/>
  <c r="U2226" i="2"/>
  <c r="U1293" i="2"/>
  <c r="U1834" i="2"/>
  <c r="U1218" i="2"/>
  <c r="U59" i="2"/>
  <c r="U327" i="2"/>
  <c r="U451" i="2"/>
  <c r="U181" i="2"/>
  <c r="U496" i="2"/>
  <c r="U772" i="2"/>
  <c r="U894" i="2"/>
  <c r="U622" i="2"/>
  <c r="U258" i="2"/>
  <c r="U1031" i="2"/>
  <c r="U1103" i="2"/>
  <c r="U746" i="2"/>
  <c r="U1804" i="2"/>
  <c r="U1960" i="2"/>
  <c r="U1274" i="2"/>
  <c r="U1601" i="2"/>
  <c r="U1413" i="2"/>
  <c r="U1493" i="2"/>
  <c r="U924" i="2"/>
  <c r="U1249" i="2"/>
  <c r="U1663" i="2"/>
  <c r="U1747" i="2"/>
  <c r="U2258" i="2"/>
  <c r="U2215" i="2"/>
  <c r="U2056" i="2"/>
  <c r="U388" i="2"/>
  <c r="U5" i="2"/>
  <c r="U223" i="2"/>
  <c r="U126" i="2"/>
  <c r="U536" i="2"/>
  <c r="U293" i="2"/>
  <c r="U651" i="2"/>
  <c r="U694" i="2"/>
  <c r="U806" i="2"/>
  <c r="U1087" i="2"/>
  <c r="U1199" i="2"/>
  <c r="U848" i="2"/>
  <c r="U1154" i="2"/>
  <c r="U296" i="2"/>
  <c r="U7" i="2"/>
  <c r="U123" i="2"/>
  <c r="U534" i="2"/>
  <c r="U225" i="2"/>
  <c r="U385" i="2"/>
  <c r="U13" i="2"/>
  <c r="U279" i="2"/>
  <c r="U399" i="2"/>
  <c r="U701" i="2"/>
  <c r="U813" i="2"/>
  <c r="U217" i="2"/>
  <c r="U542" i="2"/>
  <c r="U663" i="2"/>
  <c r="U852" i="2"/>
  <c r="U975" i="2"/>
  <c r="U1077" i="2"/>
  <c r="U1708" i="2"/>
  <c r="U1205" i="2"/>
  <c r="U1318" i="2"/>
  <c r="U1443" i="2"/>
  <c r="U1370" i="2"/>
  <c r="U1149" i="2"/>
  <c r="U1555" i="2"/>
  <c r="U2307" i="2"/>
  <c r="U2007" i="2"/>
  <c r="U2154" i="2"/>
  <c r="U1858" i="2"/>
  <c r="U1791" i="2"/>
  <c r="U2108" i="2"/>
  <c r="U1524" i="2"/>
  <c r="U1572" i="2"/>
  <c r="U2183" i="2"/>
  <c r="U308" i="2"/>
  <c r="U37" i="2"/>
  <c r="U187" i="2"/>
  <c r="U415" i="2"/>
  <c r="U569" i="2"/>
  <c r="U106" i="2"/>
  <c r="U635" i="2"/>
  <c r="U1764" i="2"/>
  <c r="U1333" i="2"/>
  <c r="U2071" i="2"/>
  <c r="U1893" i="2"/>
  <c r="U1975" i="2"/>
  <c r="U2122" i="2"/>
  <c r="U2276" i="2"/>
  <c r="AC140" i="1"/>
  <c r="AP151" i="1"/>
  <c r="AP144" i="1"/>
  <c r="AP145" i="1"/>
  <c r="AP137" i="1"/>
  <c r="AP129" i="1"/>
  <c r="AP148" i="1"/>
  <c r="AF129" i="1"/>
  <c r="AA129" i="1" s="1"/>
  <c r="AP147" i="1"/>
  <c r="AP139" i="1"/>
  <c r="AP131" i="1"/>
  <c r="AP150" i="1"/>
  <c r="AP142" i="1"/>
  <c r="AP134" i="1"/>
  <c r="I131" i="1"/>
  <c r="AF139" i="1"/>
  <c r="AB139" i="1" s="1"/>
  <c r="AP132" i="1"/>
  <c r="AP149" i="1"/>
  <c r="AP141" i="1"/>
  <c r="AF137" i="1"/>
  <c r="AB137" i="1" s="1"/>
  <c r="J146" i="1"/>
  <c r="J138" i="1"/>
  <c r="AF133" i="1"/>
  <c r="AA133" i="1" s="1"/>
  <c r="I132" i="1"/>
  <c r="AC135" i="1"/>
  <c r="F135" i="1"/>
  <c r="AD135" i="1" s="1"/>
  <c r="F129" i="1"/>
  <c r="AD129" i="1" s="1"/>
  <c r="AP146" i="1"/>
  <c r="AP138" i="1"/>
  <c r="AP130" i="1"/>
  <c r="I144" i="1"/>
  <c r="AF140" i="1"/>
  <c r="AA140" i="1" s="1"/>
  <c r="I137" i="1"/>
  <c r="I130" i="1"/>
  <c r="J141" i="1"/>
  <c r="I136" i="1"/>
  <c r="J130" i="1"/>
  <c r="I142" i="1"/>
  <c r="AC139" i="1"/>
  <c r="F139" i="1"/>
  <c r="AD139" i="1" s="1"/>
  <c r="AP143" i="1"/>
  <c r="AP135" i="1"/>
  <c r="I149" i="1"/>
  <c r="I148" i="1"/>
  <c r="I140" i="1"/>
  <c r="J132" i="1"/>
  <c r="AP140" i="1"/>
  <c r="F144" i="1"/>
  <c r="AD144" i="1" s="1"/>
  <c r="AF138" i="1"/>
  <c r="AA138" i="1" s="1"/>
  <c r="J134" i="1"/>
  <c r="I133" i="1"/>
  <c r="J139" i="1"/>
  <c r="I145" i="1"/>
  <c r="AD140" i="1"/>
  <c r="I138" i="1"/>
  <c r="AC136" i="1"/>
  <c r="AD134" i="1"/>
  <c r="AC133" i="1"/>
  <c r="AF131" i="1"/>
  <c r="AA131" i="1" s="1"/>
  <c r="J129" i="1"/>
  <c r="AD147" i="1"/>
  <c r="AC142" i="1"/>
  <c r="I141" i="1"/>
  <c r="I135" i="1"/>
  <c r="AC131" i="1"/>
  <c r="J137" i="1"/>
  <c r="AP136" i="1"/>
  <c r="AF136" i="1"/>
  <c r="AA136" i="1" s="1"/>
  <c r="J135" i="1"/>
  <c r="AF134" i="1"/>
  <c r="AA134" i="1" s="1"/>
  <c r="AP133" i="1"/>
  <c r="I129" i="1"/>
  <c r="I151" i="1"/>
  <c r="AC146" i="1"/>
  <c r="AD136" i="1"/>
  <c r="I134" i="1"/>
  <c r="AC132" i="1"/>
  <c r="AD130" i="1"/>
  <c r="AC129" i="1"/>
  <c r="AF151" i="1"/>
  <c r="AB151" i="1" s="1"/>
  <c r="J151" i="1"/>
  <c r="AF150" i="1"/>
  <c r="AB150" i="1" s="1"/>
  <c r="AD149" i="1"/>
  <c r="J148" i="1"/>
  <c r="I147" i="1"/>
  <c r="AF145" i="1"/>
  <c r="AA145" i="1" s="1"/>
  <c r="AD142" i="1"/>
  <c r="J136" i="1"/>
  <c r="I150" i="1"/>
  <c r="J149" i="1"/>
  <c r="AF148" i="1"/>
  <c r="AB148" i="1" s="1"/>
  <c r="AF147" i="1"/>
  <c r="AA147" i="1" s="1"/>
  <c r="J147" i="1"/>
  <c r="AF146" i="1"/>
  <c r="AA146" i="1" s="1"/>
  <c r="AD145" i="1"/>
  <c r="J144" i="1"/>
  <c r="I143" i="1"/>
  <c r="J142" i="1"/>
  <c r="AF141" i="1"/>
  <c r="AB141" i="1" s="1"/>
  <c r="AD138" i="1"/>
  <c r="AF135" i="1"/>
  <c r="AA135" i="1" s="1"/>
  <c r="J133" i="1"/>
  <c r="AF132" i="1"/>
  <c r="AA132" i="1" s="1"/>
  <c r="J131" i="1"/>
  <c r="AF130" i="1"/>
  <c r="AB130" i="1" s="1"/>
  <c r="J150" i="1"/>
  <c r="AF149" i="1"/>
  <c r="AA149" i="1" s="1"/>
  <c r="I146" i="1"/>
  <c r="J145" i="1"/>
  <c r="AF144" i="1"/>
  <c r="AA144" i="1" s="1"/>
  <c r="AF143" i="1"/>
  <c r="AA143" i="1" s="1"/>
  <c r="J143" i="1"/>
  <c r="AF142" i="1"/>
  <c r="AB142" i="1" s="1"/>
  <c r="AD141" i="1"/>
  <c r="J140" i="1"/>
  <c r="I139" i="1"/>
  <c r="AD132" i="1"/>
  <c r="AC151" i="1"/>
  <c r="AC143" i="1"/>
  <c r="AD133" i="1"/>
  <c r="AC144" i="1"/>
  <c r="AD137" i="1"/>
  <c r="AC148" i="1"/>
  <c r="AC149" i="1"/>
  <c r="AC137" i="1"/>
  <c r="AD148" i="1"/>
  <c r="AC150" i="1"/>
  <c r="AC141" i="1"/>
  <c r="AC138" i="1"/>
  <c r="AC134" i="1"/>
  <c r="AC130" i="1"/>
  <c r="AC145" i="1"/>
  <c r="AD151" i="1"/>
  <c r="AD143" i="1"/>
  <c r="AD131" i="1"/>
  <c r="AC147" i="1"/>
  <c r="AD150" i="1"/>
  <c r="AD146" i="1"/>
  <c r="U2758" i="2"/>
  <c r="V2758" i="2"/>
  <c r="W2758" i="2"/>
  <c r="U2759" i="2"/>
  <c r="V2759" i="2"/>
  <c r="W2759" i="2"/>
  <c r="U2760" i="2"/>
  <c r="V2760" i="2"/>
  <c r="W2760" i="2"/>
  <c r="U2761" i="2"/>
  <c r="V2761" i="2"/>
  <c r="W2761" i="2"/>
  <c r="U2762" i="2"/>
  <c r="V2762" i="2"/>
  <c r="W2762" i="2"/>
  <c r="U2763" i="2"/>
  <c r="V2763" i="2"/>
  <c r="W2763" i="2"/>
  <c r="U2764" i="2"/>
  <c r="V2764" i="2"/>
  <c r="W2764" i="2"/>
  <c r="U2765" i="2"/>
  <c r="V2765" i="2"/>
  <c r="W2765" i="2"/>
  <c r="U2766" i="2"/>
  <c r="V2766" i="2"/>
  <c r="W2766" i="2"/>
  <c r="U2767" i="2"/>
  <c r="V2767" i="2"/>
  <c r="W2767" i="2"/>
  <c r="U2768" i="2"/>
  <c r="V2768" i="2"/>
  <c r="W2768" i="2"/>
  <c r="U2769" i="2"/>
  <c r="V2769" i="2"/>
  <c r="W2769" i="2"/>
  <c r="U2770" i="2"/>
  <c r="V2770" i="2"/>
  <c r="W2770" i="2"/>
  <c r="U2771" i="2"/>
  <c r="V2771" i="2"/>
  <c r="W2771" i="2"/>
  <c r="U2772" i="2"/>
  <c r="V2772" i="2"/>
  <c r="W2772" i="2"/>
  <c r="U2773" i="2"/>
  <c r="V2773" i="2"/>
  <c r="W2773" i="2"/>
  <c r="U2774" i="2"/>
  <c r="V2774" i="2"/>
  <c r="W2774" i="2"/>
  <c r="U2775" i="2"/>
  <c r="V2775" i="2"/>
  <c r="W2775" i="2"/>
  <c r="U2776" i="2"/>
  <c r="V2776" i="2"/>
  <c r="W2776" i="2"/>
  <c r="U2777" i="2"/>
  <c r="V2777" i="2"/>
  <c r="W2777" i="2"/>
  <c r="U2778" i="2"/>
  <c r="V2778" i="2"/>
  <c r="W2778" i="2"/>
  <c r="U2779" i="2"/>
  <c r="V2779" i="2"/>
  <c r="W2779" i="2"/>
  <c r="U2780" i="2"/>
  <c r="V2780" i="2"/>
  <c r="W2780" i="2"/>
  <c r="U2781" i="2"/>
  <c r="V2781" i="2"/>
  <c r="W2781" i="2"/>
  <c r="U2782" i="2"/>
  <c r="V2782" i="2"/>
  <c r="W2782" i="2"/>
  <c r="U2783" i="2"/>
  <c r="V2783" i="2"/>
  <c r="W2783" i="2"/>
  <c r="U2784" i="2"/>
  <c r="V2784" i="2"/>
  <c r="W2784" i="2"/>
  <c r="U2785" i="2"/>
  <c r="V2785" i="2"/>
  <c r="W2785" i="2"/>
  <c r="U2786" i="2"/>
  <c r="V2786" i="2"/>
  <c r="W2786" i="2"/>
  <c r="U2787" i="2"/>
  <c r="V2787" i="2"/>
  <c r="W2787" i="2"/>
  <c r="U2788" i="2"/>
  <c r="V2788" i="2"/>
  <c r="W2788" i="2"/>
  <c r="U2789" i="2"/>
  <c r="V2789" i="2"/>
  <c r="W2789" i="2"/>
  <c r="U2790" i="2"/>
  <c r="V2790" i="2"/>
  <c r="W2790" i="2"/>
  <c r="U2791" i="2"/>
  <c r="V2791" i="2"/>
  <c r="W2791" i="2"/>
  <c r="U2792" i="2"/>
  <c r="V2792" i="2"/>
  <c r="W2792" i="2"/>
  <c r="U2793" i="2"/>
  <c r="V2793" i="2"/>
  <c r="W2793" i="2"/>
  <c r="U2794" i="2"/>
  <c r="V2794" i="2"/>
  <c r="W2794" i="2"/>
  <c r="U2795" i="2"/>
  <c r="V2795" i="2"/>
  <c r="W2795" i="2"/>
  <c r="U2796" i="2"/>
  <c r="V2796" i="2"/>
  <c r="W2796" i="2"/>
  <c r="U2797" i="2"/>
  <c r="V2797" i="2"/>
  <c r="W2797" i="2"/>
  <c r="U2798" i="2"/>
  <c r="V2798" i="2"/>
  <c r="W2798" i="2"/>
  <c r="U2799" i="2"/>
  <c r="V2799" i="2"/>
  <c r="W2799" i="2"/>
  <c r="U2800" i="2"/>
  <c r="V2800" i="2"/>
  <c r="W2800" i="2"/>
  <c r="U2801" i="2"/>
  <c r="V2801" i="2"/>
  <c r="W2801" i="2"/>
  <c r="U2802" i="2"/>
  <c r="V2802" i="2"/>
  <c r="W2802" i="2"/>
  <c r="U2803" i="2"/>
  <c r="V2803" i="2"/>
  <c r="W2803" i="2"/>
  <c r="U2804" i="2"/>
  <c r="V2804" i="2"/>
  <c r="W2804" i="2"/>
  <c r="U2805" i="2"/>
  <c r="V2805" i="2"/>
  <c r="W2805" i="2"/>
  <c r="U2806" i="2"/>
  <c r="V2806" i="2"/>
  <c r="W2806" i="2"/>
  <c r="U2807" i="2"/>
  <c r="V2807" i="2"/>
  <c r="W2807" i="2"/>
  <c r="U2808" i="2"/>
  <c r="V2808" i="2"/>
  <c r="W2808" i="2"/>
  <c r="U2809" i="2"/>
  <c r="V2809" i="2"/>
  <c r="W2809" i="2"/>
  <c r="U2810" i="2"/>
  <c r="V2810" i="2"/>
  <c r="W2810" i="2"/>
  <c r="U2811" i="2"/>
  <c r="V2811" i="2"/>
  <c r="W2811" i="2"/>
  <c r="U2812" i="2"/>
  <c r="V2812" i="2"/>
  <c r="W2812" i="2"/>
  <c r="U2813" i="2"/>
  <c r="V2813" i="2"/>
  <c r="W2813" i="2"/>
  <c r="U2814" i="2"/>
  <c r="V2814" i="2"/>
  <c r="W2814" i="2"/>
  <c r="U2815" i="2"/>
  <c r="V2815" i="2"/>
  <c r="W2815" i="2"/>
  <c r="U2816" i="2"/>
  <c r="V2816" i="2"/>
  <c r="W2816" i="2"/>
  <c r="U2817" i="2"/>
  <c r="V2817" i="2"/>
  <c r="W2817" i="2"/>
  <c r="U2818" i="2"/>
  <c r="V2818" i="2"/>
  <c r="W2818" i="2"/>
  <c r="U2819" i="2"/>
  <c r="V2819" i="2"/>
  <c r="W2819" i="2"/>
  <c r="U2820" i="2"/>
  <c r="V2820" i="2"/>
  <c r="W2820" i="2"/>
  <c r="U2821" i="2"/>
  <c r="V2821" i="2"/>
  <c r="W2821" i="2"/>
  <c r="U2822" i="2"/>
  <c r="V2822" i="2"/>
  <c r="W2822" i="2"/>
  <c r="U2823" i="2"/>
  <c r="V2823" i="2"/>
  <c r="W2823" i="2"/>
  <c r="U2824" i="2"/>
  <c r="V2824" i="2"/>
  <c r="W2824" i="2"/>
  <c r="U2825" i="2"/>
  <c r="V2825" i="2"/>
  <c r="W2825" i="2"/>
  <c r="U2826" i="2"/>
  <c r="V2826" i="2"/>
  <c r="W2826" i="2"/>
  <c r="U2827" i="2"/>
  <c r="V2827" i="2"/>
  <c r="W2827" i="2"/>
  <c r="U2828" i="2"/>
  <c r="V2828" i="2"/>
  <c r="W2828" i="2"/>
  <c r="U2829" i="2"/>
  <c r="V2829" i="2"/>
  <c r="W2829" i="2"/>
  <c r="U2830" i="2"/>
  <c r="V2830" i="2"/>
  <c r="W2830" i="2"/>
  <c r="U2831" i="2"/>
  <c r="V2831" i="2"/>
  <c r="W2831" i="2"/>
  <c r="U2832" i="2"/>
  <c r="V2832" i="2"/>
  <c r="W2832" i="2"/>
  <c r="U2833" i="2"/>
  <c r="V2833" i="2"/>
  <c r="W2833" i="2"/>
  <c r="U2834" i="2"/>
  <c r="V2834" i="2"/>
  <c r="W2834" i="2"/>
  <c r="U2835" i="2"/>
  <c r="V2835" i="2"/>
  <c r="W2835" i="2"/>
  <c r="U2836" i="2"/>
  <c r="V2836" i="2"/>
  <c r="W2836" i="2"/>
  <c r="U2837" i="2"/>
  <c r="V2837" i="2"/>
  <c r="W2837" i="2"/>
  <c r="U2838" i="2"/>
  <c r="V2838" i="2"/>
  <c r="W2838" i="2"/>
  <c r="U2839" i="2"/>
  <c r="V2839" i="2"/>
  <c r="W2839" i="2"/>
  <c r="U2840" i="2"/>
  <c r="V2840" i="2"/>
  <c r="W2840" i="2"/>
  <c r="U2841" i="2"/>
  <c r="V2841" i="2"/>
  <c r="W2841" i="2"/>
  <c r="U2842" i="2"/>
  <c r="V2842" i="2"/>
  <c r="W2842" i="2"/>
  <c r="U2843" i="2"/>
  <c r="V2843" i="2"/>
  <c r="W2843" i="2"/>
  <c r="U2844" i="2"/>
  <c r="V2844" i="2"/>
  <c r="W2844" i="2"/>
  <c r="U2845" i="2"/>
  <c r="V2845" i="2"/>
  <c r="W2845" i="2"/>
  <c r="U2846" i="2"/>
  <c r="V2846" i="2"/>
  <c r="W2846" i="2"/>
  <c r="U2847" i="2"/>
  <c r="V2847" i="2"/>
  <c r="W2847" i="2"/>
  <c r="U2848" i="2"/>
  <c r="V2848" i="2"/>
  <c r="W2848" i="2"/>
  <c r="U2849" i="2"/>
  <c r="V2849" i="2"/>
  <c r="W2849" i="2"/>
  <c r="U2850" i="2"/>
  <c r="V2850" i="2"/>
  <c r="W2850" i="2"/>
  <c r="U2851" i="2"/>
  <c r="V2851" i="2"/>
  <c r="W2851" i="2"/>
  <c r="U2852" i="2"/>
  <c r="V2852" i="2"/>
  <c r="W2852" i="2"/>
  <c r="U2853" i="2"/>
  <c r="V2853" i="2"/>
  <c r="W2853" i="2"/>
  <c r="U2854" i="2"/>
  <c r="V2854" i="2"/>
  <c r="W2854" i="2"/>
  <c r="U2855" i="2"/>
  <c r="V2855" i="2"/>
  <c r="W2855" i="2"/>
  <c r="U2856" i="2"/>
  <c r="V2856" i="2"/>
  <c r="W2856" i="2"/>
  <c r="U2857" i="2"/>
  <c r="V2857" i="2"/>
  <c r="W2857" i="2"/>
  <c r="U2858" i="2"/>
  <c r="V2858" i="2"/>
  <c r="W2858" i="2"/>
  <c r="U2859" i="2"/>
  <c r="V2859" i="2"/>
  <c r="W2859" i="2"/>
  <c r="U2860" i="2"/>
  <c r="V2860" i="2"/>
  <c r="W2860" i="2"/>
  <c r="U2861" i="2"/>
  <c r="V2861" i="2"/>
  <c r="W2861" i="2"/>
  <c r="U2862" i="2"/>
  <c r="V2862" i="2"/>
  <c r="W2862" i="2"/>
  <c r="U2863" i="2"/>
  <c r="V2863" i="2"/>
  <c r="W2863" i="2"/>
  <c r="U2864" i="2"/>
  <c r="V2864" i="2"/>
  <c r="W2864" i="2"/>
  <c r="U2865" i="2"/>
  <c r="V2865" i="2"/>
  <c r="W2865" i="2"/>
  <c r="U2866" i="2"/>
  <c r="V2866" i="2"/>
  <c r="W2866" i="2"/>
  <c r="U2867" i="2"/>
  <c r="V2867" i="2"/>
  <c r="W2867" i="2"/>
  <c r="U2868" i="2"/>
  <c r="V2868" i="2"/>
  <c r="W2868" i="2"/>
  <c r="U2869" i="2"/>
  <c r="V2869" i="2"/>
  <c r="W2869" i="2"/>
  <c r="U2870" i="2"/>
  <c r="V2870" i="2"/>
  <c r="W2870" i="2"/>
  <c r="U2871" i="2"/>
  <c r="V2871" i="2"/>
  <c r="W2871" i="2"/>
  <c r="U2872" i="2"/>
  <c r="V2872" i="2"/>
  <c r="W2872" i="2"/>
  <c r="U2873" i="2"/>
  <c r="V2873" i="2"/>
  <c r="W2873" i="2"/>
  <c r="U2874" i="2"/>
  <c r="V2874" i="2"/>
  <c r="W2874" i="2"/>
  <c r="U2875" i="2"/>
  <c r="V2875" i="2"/>
  <c r="W2875" i="2"/>
  <c r="U2876" i="2"/>
  <c r="V2876" i="2"/>
  <c r="W2876" i="2"/>
  <c r="U2877" i="2"/>
  <c r="V2877" i="2"/>
  <c r="W2877" i="2"/>
  <c r="U2878" i="2"/>
  <c r="V2878" i="2"/>
  <c r="W2878" i="2"/>
  <c r="U2879" i="2"/>
  <c r="V2879" i="2"/>
  <c r="W2879" i="2"/>
  <c r="U2880" i="2"/>
  <c r="V2880" i="2"/>
  <c r="W2880" i="2"/>
  <c r="U2881" i="2"/>
  <c r="V2881" i="2"/>
  <c r="W2881" i="2"/>
  <c r="U2882" i="2"/>
  <c r="V2882" i="2"/>
  <c r="W2882" i="2"/>
  <c r="U2883" i="2"/>
  <c r="V2883" i="2"/>
  <c r="W2883" i="2"/>
  <c r="U2884" i="2"/>
  <c r="V2884" i="2"/>
  <c r="W2884" i="2"/>
  <c r="U2885" i="2"/>
  <c r="V2885" i="2"/>
  <c r="W2885" i="2"/>
  <c r="U2886" i="2"/>
  <c r="V2886" i="2"/>
  <c r="W2886" i="2"/>
  <c r="U2887" i="2"/>
  <c r="V2887" i="2"/>
  <c r="W2887" i="2"/>
  <c r="U2888" i="2"/>
  <c r="V2888" i="2"/>
  <c r="W2888" i="2"/>
  <c r="U2889" i="2"/>
  <c r="V2889" i="2"/>
  <c r="W2889" i="2"/>
  <c r="U2890" i="2"/>
  <c r="V2890" i="2"/>
  <c r="W2890" i="2"/>
  <c r="U2891" i="2"/>
  <c r="V2891" i="2"/>
  <c r="W2891" i="2"/>
  <c r="U2892" i="2"/>
  <c r="V2892" i="2"/>
  <c r="W2892" i="2"/>
  <c r="U2893" i="2"/>
  <c r="V2893" i="2"/>
  <c r="W2893" i="2"/>
  <c r="U2894" i="2"/>
  <c r="V2894" i="2"/>
  <c r="W2894" i="2"/>
  <c r="U2895" i="2"/>
  <c r="V2895" i="2"/>
  <c r="W2895" i="2"/>
  <c r="U2896" i="2"/>
  <c r="V2896" i="2"/>
  <c r="W2896" i="2"/>
  <c r="U2897" i="2"/>
  <c r="V2897" i="2"/>
  <c r="W2897" i="2"/>
  <c r="U2898" i="2"/>
  <c r="V2898" i="2"/>
  <c r="W2898" i="2"/>
  <c r="U2899" i="2"/>
  <c r="V2899" i="2"/>
  <c r="W2899" i="2"/>
  <c r="U2900" i="2"/>
  <c r="V2900" i="2"/>
  <c r="W2900" i="2"/>
  <c r="U2901" i="2"/>
  <c r="V2901" i="2"/>
  <c r="W2901" i="2"/>
  <c r="U2902" i="2"/>
  <c r="V2902" i="2"/>
  <c r="W2902" i="2"/>
  <c r="U2903" i="2"/>
  <c r="V2903" i="2"/>
  <c r="W2903" i="2"/>
  <c r="U2904" i="2"/>
  <c r="V2904" i="2"/>
  <c r="W2904" i="2"/>
  <c r="U2905" i="2"/>
  <c r="V2905" i="2"/>
  <c r="W2905" i="2"/>
  <c r="U2906" i="2"/>
  <c r="V2906" i="2"/>
  <c r="W2906" i="2"/>
  <c r="U2907" i="2"/>
  <c r="V2907" i="2"/>
  <c r="W2907" i="2"/>
  <c r="U2908" i="2"/>
  <c r="V2908" i="2"/>
  <c r="W2908" i="2"/>
  <c r="U2909" i="2"/>
  <c r="V2909" i="2"/>
  <c r="W2909" i="2"/>
  <c r="U2910" i="2"/>
  <c r="V2910" i="2"/>
  <c r="W2910" i="2"/>
  <c r="U2911" i="2"/>
  <c r="V2911" i="2"/>
  <c r="W2911" i="2"/>
  <c r="U2912" i="2"/>
  <c r="V2912" i="2"/>
  <c r="W2912" i="2"/>
  <c r="U2913" i="2"/>
  <c r="V2913" i="2"/>
  <c r="W2913" i="2"/>
  <c r="U2914" i="2"/>
  <c r="V2914" i="2"/>
  <c r="W2914" i="2"/>
  <c r="U2915" i="2"/>
  <c r="V2915" i="2"/>
  <c r="W2915" i="2"/>
  <c r="U2916" i="2"/>
  <c r="V2916" i="2"/>
  <c r="W2916" i="2"/>
  <c r="U2917" i="2"/>
  <c r="V2917" i="2"/>
  <c r="W2917" i="2"/>
  <c r="U2918" i="2"/>
  <c r="V2918" i="2"/>
  <c r="W2918" i="2"/>
  <c r="U2919" i="2"/>
  <c r="V2919" i="2"/>
  <c r="W2919" i="2"/>
  <c r="U2920" i="2"/>
  <c r="V2920" i="2"/>
  <c r="W2920" i="2"/>
  <c r="U2921" i="2"/>
  <c r="V2921" i="2"/>
  <c r="W2921" i="2"/>
  <c r="U2922" i="2"/>
  <c r="V2922" i="2"/>
  <c r="W2922" i="2"/>
  <c r="U2923" i="2"/>
  <c r="V2923" i="2"/>
  <c r="W2923" i="2"/>
  <c r="U2924" i="2"/>
  <c r="V2924" i="2"/>
  <c r="W2924" i="2"/>
  <c r="U2925" i="2"/>
  <c r="V2925" i="2"/>
  <c r="W2925" i="2"/>
  <c r="U2926" i="2"/>
  <c r="V2926" i="2"/>
  <c r="W2926" i="2"/>
  <c r="U2927" i="2"/>
  <c r="V2927" i="2"/>
  <c r="W2927" i="2"/>
  <c r="U2928" i="2"/>
  <c r="V2928" i="2"/>
  <c r="W2928" i="2"/>
  <c r="U2929" i="2"/>
  <c r="V2929" i="2"/>
  <c r="W2929" i="2"/>
  <c r="U2930" i="2"/>
  <c r="V2930" i="2"/>
  <c r="W2930" i="2"/>
  <c r="U2931" i="2"/>
  <c r="V2931" i="2"/>
  <c r="W2931" i="2"/>
  <c r="U2932" i="2"/>
  <c r="V2932" i="2"/>
  <c r="W2932" i="2"/>
  <c r="U2933" i="2"/>
  <c r="V2933" i="2"/>
  <c r="W2933" i="2"/>
  <c r="U2934" i="2"/>
  <c r="V2934" i="2"/>
  <c r="W2934" i="2"/>
  <c r="U2935" i="2"/>
  <c r="V2935" i="2"/>
  <c r="W2935" i="2"/>
  <c r="U2936" i="2"/>
  <c r="V2936" i="2"/>
  <c r="W2936" i="2"/>
  <c r="U2937" i="2"/>
  <c r="V2937" i="2"/>
  <c r="W2937" i="2"/>
  <c r="U2938" i="2"/>
  <c r="V2938" i="2"/>
  <c r="W2938" i="2"/>
  <c r="U2939" i="2"/>
  <c r="V2939" i="2"/>
  <c r="W2939" i="2"/>
  <c r="U2940" i="2"/>
  <c r="V2940" i="2"/>
  <c r="W2940" i="2"/>
  <c r="U2941" i="2"/>
  <c r="V2941" i="2"/>
  <c r="W2941" i="2"/>
  <c r="U2942" i="2"/>
  <c r="V2942" i="2"/>
  <c r="W2942" i="2"/>
  <c r="U2943" i="2"/>
  <c r="V2943" i="2"/>
  <c r="W2943" i="2"/>
  <c r="U2944" i="2"/>
  <c r="V2944" i="2"/>
  <c r="W2944" i="2"/>
  <c r="U2945" i="2"/>
  <c r="V2945" i="2"/>
  <c r="W2945" i="2"/>
  <c r="U2946" i="2"/>
  <c r="V2946" i="2"/>
  <c r="W2946" i="2"/>
  <c r="U2947" i="2"/>
  <c r="V2947" i="2"/>
  <c r="W2947" i="2"/>
  <c r="U2948" i="2"/>
  <c r="V2948" i="2"/>
  <c r="W2948" i="2"/>
  <c r="U2949" i="2"/>
  <c r="V2949" i="2"/>
  <c r="W2949" i="2"/>
  <c r="U2950" i="2"/>
  <c r="V2950" i="2"/>
  <c r="W2950" i="2"/>
  <c r="U2951" i="2"/>
  <c r="V2951" i="2"/>
  <c r="W2951" i="2"/>
  <c r="U2952" i="2"/>
  <c r="V2952" i="2"/>
  <c r="W2952" i="2"/>
  <c r="U2953" i="2"/>
  <c r="V2953" i="2"/>
  <c r="W2953" i="2"/>
  <c r="U2954" i="2"/>
  <c r="V2954" i="2"/>
  <c r="W2954" i="2"/>
  <c r="U2955" i="2"/>
  <c r="V2955" i="2"/>
  <c r="W2955" i="2"/>
  <c r="U2956" i="2"/>
  <c r="V2956" i="2"/>
  <c r="W2956" i="2"/>
  <c r="U2957" i="2"/>
  <c r="V2957" i="2"/>
  <c r="W2957" i="2"/>
  <c r="U2958" i="2"/>
  <c r="V2958" i="2"/>
  <c r="W2958" i="2"/>
  <c r="U2959" i="2"/>
  <c r="V2959" i="2"/>
  <c r="W2959" i="2"/>
  <c r="U2960" i="2"/>
  <c r="V2960" i="2"/>
  <c r="W2960" i="2"/>
  <c r="U2961" i="2"/>
  <c r="V2961" i="2"/>
  <c r="W2961" i="2"/>
  <c r="U2962" i="2"/>
  <c r="V2962" i="2"/>
  <c r="W2962" i="2"/>
  <c r="U2963" i="2"/>
  <c r="V2963" i="2"/>
  <c r="W2963" i="2"/>
  <c r="U2964" i="2"/>
  <c r="V2964" i="2"/>
  <c r="W2964" i="2"/>
  <c r="U2965" i="2"/>
  <c r="V2965" i="2"/>
  <c r="W2965" i="2"/>
  <c r="U2966" i="2"/>
  <c r="V2966" i="2"/>
  <c r="W2966" i="2"/>
  <c r="U2967" i="2"/>
  <c r="V2967" i="2"/>
  <c r="W2967" i="2"/>
  <c r="U2968" i="2"/>
  <c r="V2968" i="2"/>
  <c r="W2968" i="2"/>
  <c r="U2969" i="2"/>
  <c r="V2969" i="2"/>
  <c r="W2969" i="2"/>
  <c r="U2970" i="2"/>
  <c r="V2970" i="2"/>
  <c r="W2970" i="2"/>
  <c r="U2971" i="2"/>
  <c r="V2971" i="2"/>
  <c r="W2971" i="2"/>
  <c r="U2972" i="2"/>
  <c r="V2972" i="2"/>
  <c r="W2972" i="2"/>
  <c r="U2973" i="2"/>
  <c r="V2973" i="2"/>
  <c r="W2973" i="2"/>
  <c r="U2974" i="2"/>
  <c r="V2974" i="2"/>
  <c r="W2974" i="2"/>
  <c r="U2975" i="2"/>
  <c r="V2975" i="2"/>
  <c r="W2975" i="2"/>
  <c r="U2976" i="2"/>
  <c r="V2976" i="2"/>
  <c r="W2976" i="2"/>
  <c r="U2977" i="2"/>
  <c r="V2977" i="2"/>
  <c r="W2977" i="2"/>
  <c r="U2978" i="2"/>
  <c r="V2978" i="2"/>
  <c r="W2978" i="2"/>
  <c r="U2979" i="2"/>
  <c r="V2979" i="2"/>
  <c r="W2979" i="2"/>
  <c r="U2980" i="2"/>
  <c r="V2980" i="2"/>
  <c r="W2980" i="2"/>
  <c r="U2981" i="2"/>
  <c r="V2981" i="2"/>
  <c r="W2981" i="2"/>
  <c r="U2982" i="2"/>
  <c r="V2982" i="2"/>
  <c r="W2982" i="2"/>
  <c r="U2983" i="2"/>
  <c r="V2983" i="2"/>
  <c r="W2983" i="2"/>
  <c r="U2984" i="2"/>
  <c r="V2984" i="2"/>
  <c r="W2984" i="2"/>
  <c r="U2985" i="2"/>
  <c r="V2985" i="2"/>
  <c r="W2985" i="2"/>
  <c r="U2986" i="2"/>
  <c r="V2986" i="2"/>
  <c r="W2986" i="2"/>
  <c r="U2987" i="2"/>
  <c r="V2987" i="2"/>
  <c r="W2987" i="2"/>
  <c r="U2988" i="2"/>
  <c r="V2988" i="2"/>
  <c r="W2988" i="2"/>
  <c r="U2989" i="2"/>
  <c r="V2989" i="2"/>
  <c r="W2989" i="2"/>
  <c r="U2990" i="2"/>
  <c r="V2990" i="2"/>
  <c r="W2990" i="2"/>
  <c r="U2991" i="2"/>
  <c r="V2991" i="2"/>
  <c r="W2991" i="2"/>
  <c r="U2992" i="2"/>
  <c r="V2992" i="2"/>
  <c r="W2992" i="2"/>
  <c r="U2993" i="2"/>
  <c r="V2993" i="2"/>
  <c r="W2993" i="2"/>
  <c r="U2994" i="2"/>
  <c r="V2994" i="2"/>
  <c r="W2994" i="2"/>
  <c r="U2995" i="2"/>
  <c r="V2995" i="2"/>
  <c r="W2995" i="2"/>
  <c r="U2996" i="2"/>
  <c r="V2996" i="2"/>
  <c r="W2996" i="2"/>
  <c r="U2997" i="2"/>
  <c r="V2997" i="2"/>
  <c r="W2997" i="2"/>
  <c r="U2998" i="2"/>
  <c r="V2998" i="2"/>
  <c r="W2998" i="2"/>
  <c r="U2999" i="2"/>
  <c r="V2999" i="2"/>
  <c r="W2999" i="2"/>
  <c r="U3000" i="2"/>
  <c r="V3000" i="2"/>
  <c r="W3000" i="2"/>
  <c r="U3001" i="2"/>
  <c r="V3001" i="2"/>
  <c r="W3001" i="2"/>
  <c r="U3002" i="2"/>
  <c r="V3002" i="2"/>
  <c r="W3002" i="2"/>
  <c r="U3003" i="2"/>
  <c r="V3003" i="2"/>
  <c r="W3003" i="2"/>
  <c r="U3004" i="2"/>
  <c r="V3004" i="2"/>
  <c r="W3004" i="2"/>
  <c r="U3005" i="2"/>
  <c r="V3005" i="2"/>
  <c r="W3005" i="2"/>
  <c r="U3006" i="2"/>
  <c r="V3006" i="2"/>
  <c r="W3006" i="2"/>
  <c r="U3007" i="2"/>
  <c r="V3007" i="2"/>
  <c r="W3007" i="2"/>
  <c r="U3008" i="2"/>
  <c r="V3008" i="2"/>
  <c r="W3008" i="2"/>
  <c r="U3009" i="2"/>
  <c r="V3009" i="2"/>
  <c r="W3009" i="2"/>
  <c r="U3010" i="2"/>
  <c r="V3010" i="2"/>
  <c r="W3010" i="2"/>
  <c r="U3011" i="2"/>
  <c r="V3011" i="2"/>
  <c r="W3011" i="2"/>
  <c r="U3012" i="2"/>
  <c r="V3012" i="2"/>
  <c r="W3012" i="2"/>
  <c r="U3013" i="2"/>
  <c r="V3013" i="2"/>
  <c r="W3013" i="2"/>
  <c r="U3014" i="2"/>
  <c r="V3014" i="2"/>
  <c r="W3014" i="2"/>
  <c r="U3015" i="2"/>
  <c r="V3015" i="2"/>
  <c r="W3015" i="2"/>
  <c r="U3016" i="2"/>
  <c r="V3016" i="2"/>
  <c r="W3016" i="2"/>
  <c r="U3017" i="2"/>
  <c r="V3017" i="2"/>
  <c r="W3017" i="2"/>
  <c r="U3018" i="2"/>
  <c r="V3018" i="2"/>
  <c r="W3018" i="2"/>
  <c r="U3019" i="2"/>
  <c r="V3019" i="2"/>
  <c r="W3019" i="2"/>
  <c r="U3020" i="2"/>
  <c r="V3020" i="2"/>
  <c r="W3020" i="2"/>
  <c r="U3021" i="2"/>
  <c r="V3021" i="2"/>
  <c r="W3021" i="2"/>
  <c r="U3022" i="2"/>
  <c r="V3022" i="2"/>
  <c r="W3022" i="2"/>
  <c r="U3023" i="2"/>
  <c r="V3023" i="2"/>
  <c r="W3023" i="2"/>
  <c r="U3024" i="2"/>
  <c r="V3024" i="2"/>
  <c r="W3024" i="2"/>
  <c r="U3025" i="2"/>
  <c r="V3025" i="2"/>
  <c r="W3025" i="2"/>
  <c r="U3026" i="2"/>
  <c r="V3026" i="2"/>
  <c r="W3026" i="2"/>
  <c r="U3027" i="2"/>
  <c r="V3027" i="2"/>
  <c r="W3027" i="2"/>
  <c r="U3028" i="2"/>
  <c r="V3028" i="2"/>
  <c r="W3028" i="2"/>
  <c r="U3029" i="2"/>
  <c r="V3029" i="2"/>
  <c r="W3029" i="2"/>
  <c r="U3030" i="2"/>
  <c r="V3030" i="2"/>
  <c r="W3030" i="2"/>
  <c r="U3031" i="2"/>
  <c r="V3031" i="2"/>
  <c r="W3031" i="2"/>
  <c r="U3032" i="2"/>
  <c r="V3032" i="2"/>
  <c r="W3032" i="2"/>
  <c r="U3033" i="2"/>
  <c r="V3033" i="2"/>
  <c r="W3033" i="2"/>
  <c r="U3034" i="2"/>
  <c r="V3034" i="2"/>
  <c r="W3034" i="2"/>
  <c r="U3035" i="2"/>
  <c r="V3035" i="2"/>
  <c r="W3035" i="2"/>
  <c r="U3036" i="2"/>
  <c r="V3036" i="2"/>
  <c r="W3036" i="2"/>
  <c r="U3037" i="2"/>
  <c r="V3037" i="2"/>
  <c r="W3037" i="2"/>
  <c r="U3038" i="2"/>
  <c r="V3038" i="2"/>
  <c r="W3038" i="2"/>
  <c r="U3039" i="2"/>
  <c r="V3039" i="2"/>
  <c r="W3039" i="2"/>
  <c r="U3040" i="2"/>
  <c r="V3040" i="2"/>
  <c r="W3040" i="2"/>
  <c r="U3041" i="2"/>
  <c r="V3041" i="2"/>
  <c r="W3041" i="2"/>
  <c r="U3042" i="2"/>
  <c r="V3042" i="2"/>
  <c r="W3042" i="2"/>
  <c r="U3043" i="2"/>
  <c r="V3043" i="2"/>
  <c r="W3043" i="2"/>
  <c r="U3044" i="2"/>
  <c r="V3044" i="2"/>
  <c r="W3044" i="2"/>
  <c r="U3045" i="2"/>
  <c r="V3045" i="2"/>
  <c r="W3045" i="2"/>
  <c r="U3046" i="2"/>
  <c r="V3046" i="2"/>
  <c r="W3046" i="2"/>
  <c r="U3047" i="2"/>
  <c r="V3047" i="2"/>
  <c r="W3047" i="2"/>
  <c r="U3048" i="2"/>
  <c r="V3048" i="2"/>
  <c r="W3048" i="2"/>
  <c r="U3049" i="2"/>
  <c r="V3049" i="2"/>
  <c r="W3049" i="2"/>
  <c r="U3050" i="2"/>
  <c r="V3050" i="2"/>
  <c r="W3050" i="2"/>
  <c r="U3051" i="2"/>
  <c r="V3051" i="2"/>
  <c r="W3051" i="2"/>
  <c r="U3052" i="2"/>
  <c r="V3052" i="2"/>
  <c r="W3052" i="2"/>
  <c r="U3053" i="2"/>
  <c r="V3053" i="2"/>
  <c r="W3053" i="2"/>
  <c r="U3054" i="2"/>
  <c r="V3054" i="2"/>
  <c r="W3054" i="2"/>
  <c r="U3055" i="2"/>
  <c r="V3055" i="2"/>
  <c r="W3055" i="2"/>
  <c r="U3056" i="2"/>
  <c r="V3056" i="2"/>
  <c r="W3056" i="2"/>
  <c r="U3057" i="2"/>
  <c r="V3057" i="2"/>
  <c r="W3057" i="2"/>
  <c r="U3058" i="2"/>
  <c r="V3058" i="2"/>
  <c r="W3058" i="2"/>
  <c r="U3059" i="2"/>
  <c r="V3059" i="2"/>
  <c r="W3059" i="2"/>
  <c r="U3060" i="2"/>
  <c r="V3060" i="2"/>
  <c r="W3060" i="2"/>
  <c r="U3061" i="2"/>
  <c r="V3061" i="2"/>
  <c r="W3061" i="2"/>
  <c r="U3062" i="2"/>
  <c r="V3062" i="2"/>
  <c r="W3062" i="2"/>
  <c r="U3063" i="2"/>
  <c r="V3063" i="2"/>
  <c r="W3063" i="2"/>
  <c r="U3064" i="2"/>
  <c r="V3064" i="2"/>
  <c r="W3064" i="2"/>
  <c r="U3065" i="2"/>
  <c r="V3065" i="2"/>
  <c r="W3065" i="2"/>
  <c r="U3066" i="2"/>
  <c r="V3066" i="2"/>
  <c r="W3066" i="2"/>
  <c r="U3067" i="2"/>
  <c r="V3067" i="2"/>
  <c r="W3067" i="2"/>
  <c r="U3068" i="2"/>
  <c r="V3068" i="2"/>
  <c r="W3068" i="2"/>
  <c r="U3069" i="2"/>
  <c r="V3069" i="2"/>
  <c r="W3069" i="2"/>
  <c r="U3070" i="2"/>
  <c r="V3070" i="2"/>
  <c r="W3070" i="2"/>
  <c r="U3071" i="2"/>
  <c r="V3071" i="2"/>
  <c r="W3071" i="2"/>
  <c r="U3072" i="2"/>
  <c r="V3072" i="2"/>
  <c r="W3072" i="2"/>
  <c r="U3073" i="2"/>
  <c r="V3073" i="2"/>
  <c r="W3073" i="2"/>
  <c r="U3074" i="2"/>
  <c r="V3074" i="2"/>
  <c r="W3074" i="2"/>
  <c r="U3075" i="2"/>
  <c r="V3075" i="2"/>
  <c r="W3075" i="2"/>
  <c r="U3076" i="2"/>
  <c r="V3076" i="2"/>
  <c r="W3076" i="2"/>
  <c r="U3077" i="2"/>
  <c r="V3077" i="2"/>
  <c r="W3077" i="2"/>
  <c r="U3078" i="2"/>
  <c r="V3078" i="2"/>
  <c r="W3078" i="2"/>
  <c r="U3079" i="2"/>
  <c r="V3079" i="2"/>
  <c r="W3079" i="2"/>
  <c r="U3080" i="2"/>
  <c r="V3080" i="2"/>
  <c r="W3080" i="2"/>
  <c r="U3081" i="2"/>
  <c r="V3081" i="2"/>
  <c r="W3081" i="2"/>
  <c r="U3082" i="2"/>
  <c r="V3082" i="2"/>
  <c r="W3082" i="2"/>
  <c r="U3083" i="2"/>
  <c r="V3083" i="2"/>
  <c r="W3083" i="2"/>
  <c r="U3084" i="2"/>
  <c r="V3084" i="2"/>
  <c r="W3084" i="2"/>
  <c r="U3085" i="2"/>
  <c r="V3085" i="2"/>
  <c r="W3085" i="2"/>
  <c r="U3086" i="2"/>
  <c r="V3086" i="2"/>
  <c r="W3086" i="2"/>
  <c r="U3087" i="2"/>
  <c r="V3087" i="2"/>
  <c r="W3087" i="2"/>
  <c r="U3088" i="2"/>
  <c r="V3088" i="2"/>
  <c r="W3088" i="2"/>
  <c r="U3089" i="2"/>
  <c r="V3089" i="2"/>
  <c r="W3089" i="2"/>
  <c r="U3090" i="2"/>
  <c r="V3090" i="2"/>
  <c r="W3090" i="2"/>
  <c r="U3091" i="2"/>
  <c r="V3091" i="2"/>
  <c r="W3091" i="2"/>
  <c r="U3092" i="2"/>
  <c r="V3092" i="2"/>
  <c r="W3092" i="2"/>
  <c r="U3093" i="2"/>
  <c r="V3093" i="2"/>
  <c r="W3093" i="2"/>
  <c r="U3094" i="2"/>
  <c r="V3094" i="2"/>
  <c r="W3094" i="2"/>
  <c r="U3095" i="2"/>
  <c r="V3095" i="2"/>
  <c r="W3095" i="2"/>
  <c r="U3096" i="2"/>
  <c r="V3096" i="2"/>
  <c r="W3096" i="2"/>
  <c r="U3097" i="2"/>
  <c r="V3097" i="2"/>
  <c r="W3097" i="2"/>
  <c r="U3098" i="2"/>
  <c r="V3098" i="2"/>
  <c r="W3098" i="2"/>
  <c r="U3099" i="2"/>
  <c r="V3099" i="2"/>
  <c r="W3099" i="2"/>
  <c r="U3100" i="2"/>
  <c r="V3100" i="2"/>
  <c r="W3100" i="2"/>
  <c r="U3101" i="2"/>
  <c r="V3101" i="2"/>
  <c r="W3101" i="2"/>
  <c r="U3102" i="2"/>
  <c r="V3102" i="2"/>
  <c r="W3102" i="2"/>
  <c r="U3103" i="2"/>
  <c r="V3103" i="2"/>
  <c r="W3103" i="2"/>
  <c r="U3104" i="2"/>
  <c r="V3104" i="2"/>
  <c r="W3104" i="2"/>
  <c r="U3105" i="2"/>
  <c r="V3105" i="2"/>
  <c r="W3105" i="2"/>
  <c r="U3106" i="2"/>
  <c r="V3106" i="2"/>
  <c r="W3106" i="2"/>
  <c r="U3107" i="2"/>
  <c r="V3107" i="2"/>
  <c r="W3107" i="2"/>
  <c r="U3108" i="2"/>
  <c r="V3108" i="2"/>
  <c r="W3108" i="2"/>
  <c r="U3109" i="2"/>
  <c r="V3109" i="2"/>
  <c r="W3109" i="2"/>
  <c r="U3110" i="2"/>
  <c r="V3110" i="2"/>
  <c r="W3110" i="2"/>
  <c r="U3111" i="2"/>
  <c r="V3111" i="2"/>
  <c r="W3111" i="2"/>
  <c r="U3112" i="2"/>
  <c r="V3112" i="2"/>
  <c r="W3112" i="2"/>
  <c r="U3113" i="2"/>
  <c r="V3113" i="2"/>
  <c r="W3113" i="2"/>
  <c r="U3114" i="2"/>
  <c r="V3114" i="2"/>
  <c r="W3114" i="2"/>
  <c r="U3115" i="2"/>
  <c r="V3115" i="2"/>
  <c r="W3115" i="2"/>
  <c r="U3116" i="2"/>
  <c r="V3116" i="2"/>
  <c r="W3116" i="2"/>
  <c r="U3117" i="2"/>
  <c r="V3117" i="2"/>
  <c r="W3117" i="2"/>
  <c r="U3118" i="2"/>
  <c r="V3118" i="2"/>
  <c r="W3118" i="2"/>
  <c r="U3119" i="2"/>
  <c r="V3119" i="2"/>
  <c r="W3119" i="2"/>
  <c r="U3120" i="2"/>
  <c r="V3120" i="2"/>
  <c r="W3120" i="2"/>
  <c r="U3121" i="2"/>
  <c r="V3121" i="2"/>
  <c r="W3121" i="2"/>
  <c r="U3122" i="2"/>
  <c r="V3122" i="2"/>
  <c r="W3122" i="2"/>
  <c r="U3123" i="2"/>
  <c r="V3123" i="2"/>
  <c r="W3123" i="2"/>
  <c r="U3124" i="2"/>
  <c r="V3124" i="2"/>
  <c r="W3124" i="2"/>
  <c r="U3125" i="2"/>
  <c r="V3125" i="2"/>
  <c r="W3125" i="2"/>
  <c r="U3126" i="2"/>
  <c r="V3126" i="2"/>
  <c r="W3126" i="2"/>
  <c r="U3127" i="2"/>
  <c r="V3127" i="2"/>
  <c r="W3127" i="2"/>
  <c r="U3128" i="2"/>
  <c r="V3128" i="2"/>
  <c r="W3128" i="2"/>
  <c r="U3129" i="2"/>
  <c r="V3129" i="2"/>
  <c r="W3129" i="2"/>
  <c r="U3130" i="2"/>
  <c r="V3130" i="2"/>
  <c r="W3130" i="2"/>
  <c r="U3131" i="2"/>
  <c r="V3131" i="2"/>
  <c r="W3131" i="2"/>
  <c r="U3132" i="2"/>
  <c r="V3132" i="2"/>
  <c r="W3132" i="2"/>
  <c r="U3133" i="2"/>
  <c r="V3133" i="2"/>
  <c r="W3133" i="2"/>
  <c r="U3134" i="2"/>
  <c r="V3134" i="2"/>
  <c r="W3134" i="2"/>
  <c r="U3135" i="2"/>
  <c r="V3135" i="2"/>
  <c r="W3135" i="2"/>
  <c r="U3136" i="2"/>
  <c r="V3136" i="2"/>
  <c r="W3136" i="2"/>
  <c r="U3137" i="2"/>
  <c r="V3137" i="2"/>
  <c r="W3137" i="2"/>
  <c r="U3138" i="2"/>
  <c r="V3138" i="2"/>
  <c r="W3138" i="2"/>
  <c r="U3139" i="2"/>
  <c r="V3139" i="2"/>
  <c r="W3139" i="2"/>
  <c r="U3140" i="2"/>
  <c r="V3140" i="2"/>
  <c r="W3140" i="2"/>
  <c r="U3141" i="2"/>
  <c r="V3141" i="2"/>
  <c r="W3141" i="2"/>
  <c r="U3142" i="2"/>
  <c r="V3142" i="2"/>
  <c r="W3142" i="2"/>
  <c r="U3143" i="2"/>
  <c r="V3143" i="2"/>
  <c r="W3143" i="2"/>
  <c r="U3144" i="2"/>
  <c r="V3144" i="2"/>
  <c r="W3144" i="2"/>
  <c r="U3145" i="2"/>
  <c r="V3145" i="2"/>
  <c r="W3145" i="2"/>
  <c r="U3146" i="2"/>
  <c r="V3146" i="2"/>
  <c r="W3146" i="2"/>
  <c r="U3147" i="2"/>
  <c r="V3147" i="2"/>
  <c r="W3147" i="2"/>
  <c r="U3148" i="2"/>
  <c r="V3148" i="2"/>
  <c r="W3148" i="2"/>
  <c r="U3149" i="2"/>
  <c r="V3149" i="2"/>
  <c r="W3149" i="2"/>
  <c r="U3150" i="2"/>
  <c r="V3150" i="2"/>
  <c r="W3150" i="2"/>
  <c r="U3151" i="2"/>
  <c r="V3151" i="2"/>
  <c r="W3151" i="2"/>
  <c r="U3152" i="2"/>
  <c r="V3152" i="2"/>
  <c r="W3152" i="2"/>
  <c r="U3153" i="2"/>
  <c r="V3153" i="2"/>
  <c r="W3153" i="2"/>
  <c r="U3154" i="2"/>
  <c r="V3154" i="2"/>
  <c r="W3154" i="2"/>
  <c r="U3155" i="2"/>
  <c r="V3155" i="2"/>
  <c r="W3155" i="2"/>
  <c r="U3156" i="2"/>
  <c r="V3156" i="2"/>
  <c r="W3156" i="2"/>
  <c r="U3157" i="2"/>
  <c r="V3157" i="2"/>
  <c r="W3157" i="2"/>
  <c r="U3158" i="2"/>
  <c r="V3158" i="2"/>
  <c r="W3158" i="2"/>
  <c r="U3159" i="2"/>
  <c r="V3159" i="2"/>
  <c r="W3159" i="2"/>
  <c r="U3160" i="2"/>
  <c r="V3160" i="2"/>
  <c r="W3160" i="2"/>
  <c r="U3161" i="2"/>
  <c r="V3161" i="2"/>
  <c r="W3161" i="2"/>
  <c r="U3162" i="2"/>
  <c r="V3162" i="2"/>
  <c r="W3162" i="2"/>
  <c r="U3163" i="2"/>
  <c r="V3163" i="2"/>
  <c r="W3163" i="2"/>
  <c r="U3164" i="2"/>
  <c r="V3164" i="2"/>
  <c r="W3164" i="2"/>
  <c r="U3165" i="2"/>
  <c r="V3165" i="2"/>
  <c r="W3165" i="2"/>
  <c r="U3166" i="2"/>
  <c r="V3166" i="2"/>
  <c r="W3166" i="2"/>
  <c r="U3167" i="2"/>
  <c r="V3167" i="2"/>
  <c r="W3167" i="2"/>
  <c r="U3168" i="2"/>
  <c r="V3168" i="2"/>
  <c r="W3168" i="2"/>
  <c r="U3169" i="2"/>
  <c r="V3169" i="2"/>
  <c r="W3169" i="2"/>
  <c r="U3170" i="2"/>
  <c r="V3170" i="2"/>
  <c r="W3170" i="2"/>
  <c r="U3171" i="2"/>
  <c r="V3171" i="2"/>
  <c r="W3171" i="2"/>
  <c r="U3172" i="2"/>
  <c r="V3172" i="2"/>
  <c r="W3172" i="2"/>
  <c r="U3173" i="2"/>
  <c r="V3173" i="2"/>
  <c r="W3173" i="2"/>
  <c r="U3174" i="2"/>
  <c r="V3174" i="2"/>
  <c r="W3174" i="2"/>
  <c r="U3175" i="2"/>
  <c r="V3175" i="2"/>
  <c r="W3175" i="2"/>
  <c r="U3176" i="2"/>
  <c r="V3176" i="2"/>
  <c r="W3176" i="2"/>
  <c r="U3177" i="2"/>
  <c r="V3177" i="2"/>
  <c r="W3177" i="2"/>
  <c r="U3178" i="2"/>
  <c r="V3178" i="2"/>
  <c r="W3178" i="2"/>
  <c r="U3179" i="2"/>
  <c r="V3179" i="2"/>
  <c r="W3179" i="2"/>
  <c r="U3180" i="2"/>
  <c r="V3180" i="2"/>
  <c r="W3180" i="2"/>
  <c r="U3181" i="2"/>
  <c r="V3181" i="2"/>
  <c r="W3181" i="2"/>
  <c r="U3182" i="2"/>
  <c r="V3182" i="2"/>
  <c r="W3182" i="2"/>
  <c r="U3183" i="2"/>
  <c r="V3183" i="2"/>
  <c r="W3183" i="2"/>
  <c r="U3184" i="2"/>
  <c r="V3184" i="2"/>
  <c r="W3184" i="2"/>
  <c r="U3185" i="2"/>
  <c r="V3185" i="2"/>
  <c r="W3185" i="2"/>
  <c r="U3186" i="2"/>
  <c r="V3186" i="2"/>
  <c r="W3186" i="2"/>
  <c r="U3187" i="2"/>
  <c r="V3187" i="2"/>
  <c r="W3187" i="2"/>
  <c r="U3188" i="2"/>
  <c r="V3188" i="2"/>
  <c r="W3188" i="2"/>
  <c r="U3189" i="2"/>
  <c r="V3189" i="2"/>
  <c r="W3189" i="2"/>
  <c r="U3190" i="2"/>
  <c r="V3190" i="2"/>
  <c r="W3190" i="2"/>
  <c r="U3191" i="2"/>
  <c r="V3191" i="2"/>
  <c r="W3191" i="2"/>
  <c r="U3192" i="2"/>
  <c r="V3192" i="2"/>
  <c r="W3192" i="2"/>
  <c r="U3193" i="2"/>
  <c r="V3193" i="2"/>
  <c r="W3193" i="2"/>
  <c r="U3194" i="2"/>
  <c r="V3194" i="2"/>
  <c r="W3194" i="2"/>
  <c r="U3195" i="2"/>
  <c r="V3195" i="2"/>
  <c r="W3195" i="2"/>
  <c r="U3196" i="2"/>
  <c r="V3196" i="2"/>
  <c r="W3196" i="2"/>
  <c r="U3197" i="2"/>
  <c r="V3197" i="2"/>
  <c r="W3197" i="2"/>
  <c r="U3198" i="2"/>
  <c r="V3198" i="2"/>
  <c r="W3198" i="2"/>
  <c r="U3199" i="2"/>
  <c r="V3199" i="2"/>
  <c r="W3199" i="2"/>
  <c r="U3200" i="2"/>
  <c r="V3200" i="2"/>
  <c r="W3200" i="2"/>
  <c r="U3201" i="2"/>
  <c r="V3201" i="2"/>
  <c r="W3201" i="2"/>
  <c r="U3202" i="2"/>
  <c r="V3202" i="2"/>
  <c r="W3202" i="2"/>
  <c r="U3203" i="2"/>
  <c r="V3203" i="2"/>
  <c r="W3203" i="2"/>
  <c r="U3204" i="2"/>
  <c r="V3204" i="2"/>
  <c r="W3204" i="2"/>
  <c r="U3205" i="2"/>
  <c r="V3205" i="2"/>
  <c r="W3205" i="2"/>
  <c r="U3206" i="2"/>
  <c r="V3206" i="2"/>
  <c r="W3206" i="2"/>
  <c r="U3207" i="2"/>
  <c r="V3207" i="2"/>
  <c r="W3207" i="2"/>
  <c r="U3208" i="2"/>
  <c r="V3208" i="2"/>
  <c r="W3208" i="2"/>
  <c r="U3209" i="2"/>
  <c r="V3209" i="2"/>
  <c r="W3209" i="2"/>
  <c r="U3210" i="2"/>
  <c r="V3210" i="2"/>
  <c r="W3210" i="2"/>
  <c r="U3211" i="2"/>
  <c r="V3211" i="2"/>
  <c r="W3211" i="2"/>
  <c r="U3212" i="2"/>
  <c r="V3212" i="2"/>
  <c r="W3212" i="2"/>
  <c r="U3213" i="2"/>
  <c r="V3213" i="2"/>
  <c r="W3213" i="2"/>
  <c r="U3214" i="2"/>
  <c r="V3214" i="2"/>
  <c r="W3214" i="2"/>
  <c r="U3215" i="2"/>
  <c r="V3215" i="2"/>
  <c r="W3215" i="2"/>
  <c r="U3216" i="2"/>
  <c r="V3216" i="2"/>
  <c r="W3216" i="2"/>
  <c r="U3217" i="2"/>
  <c r="V3217" i="2"/>
  <c r="W3217" i="2"/>
  <c r="U3218" i="2"/>
  <c r="V3218" i="2"/>
  <c r="W3218" i="2"/>
  <c r="U3219" i="2"/>
  <c r="V3219" i="2"/>
  <c r="W3219" i="2"/>
  <c r="U3220" i="2"/>
  <c r="V3220" i="2"/>
  <c r="W3220" i="2"/>
  <c r="U3221" i="2"/>
  <c r="V3221" i="2"/>
  <c r="W3221" i="2"/>
  <c r="U3222" i="2"/>
  <c r="V3222" i="2"/>
  <c r="W3222" i="2"/>
  <c r="U3223" i="2"/>
  <c r="V3223" i="2"/>
  <c r="W3223" i="2"/>
  <c r="U3224" i="2"/>
  <c r="V3224" i="2"/>
  <c r="W3224" i="2"/>
  <c r="U3225" i="2"/>
  <c r="V3225" i="2"/>
  <c r="W3225" i="2"/>
  <c r="U3226" i="2"/>
  <c r="V3226" i="2"/>
  <c r="W3226" i="2"/>
  <c r="U3227" i="2"/>
  <c r="V3227" i="2"/>
  <c r="W3227" i="2"/>
  <c r="U3228" i="2"/>
  <c r="V3228" i="2"/>
  <c r="W3228" i="2"/>
  <c r="U3229" i="2"/>
  <c r="V3229" i="2"/>
  <c r="W3229" i="2"/>
  <c r="U3230" i="2"/>
  <c r="V3230" i="2"/>
  <c r="W3230" i="2"/>
  <c r="U3231" i="2"/>
  <c r="V3231" i="2"/>
  <c r="W3231" i="2"/>
  <c r="U3232" i="2"/>
  <c r="V3232" i="2"/>
  <c r="W3232" i="2"/>
  <c r="U3233" i="2"/>
  <c r="V3233" i="2"/>
  <c r="W3233" i="2"/>
  <c r="U3234" i="2"/>
  <c r="V3234" i="2"/>
  <c r="W3234" i="2"/>
  <c r="U3235" i="2"/>
  <c r="V3235" i="2"/>
  <c r="W3235" i="2"/>
  <c r="U3236" i="2"/>
  <c r="V3236" i="2"/>
  <c r="W3236" i="2"/>
  <c r="U3237" i="2"/>
  <c r="V3237" i="2"/>
  <c r="W3237" i="2"/>
  <c r="U3238" i="2"/>
  <c r="V3238" i="2"/>
  <c r="W3238" i="2"/>
  <c r="U3239" i="2"/>
  <c r="V3239" i="2"/>
  <c r="W3239" i="2"/>
  <c r="U3240" i="2"/>
  <c r="V3240" i="2"/>
  <c r="W3240" i="2"/>
  <c r="U3241" i="2"/>
  <c r="V3241" i="2"/>
  <c r="W3241" i="2"/>
  <c r="U3242" i="2"/>
  <c r="V3242" i="2"/>
  <c r="W3242" i="2"/>
  <c r="U3243" i="2"/>
  <c r="V3243" i="2"/>
  <c r="W3243" i="2"/>
  <c r="U3244" i="2"/>
  <c r="V3244" i="2"/>
  <c r="W3244" i="2"/>
  <c r="U3245" i="2"/>
  <c r="V3245" i="2"/>
  <c r="W3245" i="2"/>
  <c r="U3246" i="2"/>
  <c r="V3246" i="2"/>
  <c r="W3246" i="2"/>
  <c r="U3247" i="2"/>
  <c r="V3247" i="2"/>
  <c r="W3247" i="2"/>
  <c r="U3248" i="2"/>
  <c r="V3248" i="2"/>
  <c r="W3248" i="2"/>
  <c r="U3249" i="2"/>
  <c r="V3249" i="2"/>
  <c r="W3249" i="2"/>
  <c r="U3250" i="2"/>
  <c r="V3250" i="2"/>
  <c r="W3250" i="2"/>
  <c r="U3251" i="2"/>
  <c r="V3251" i="2"/>
  <c r="W3251" i="2"/>
  <c r="U3252" i="2"/>
  <c r="V3252" i="2"/>
  <c r="W3252" i="2"/>
  <c r="U3253" i="2"/>
  <c r="V3253" i="2"/>
  <c r="W3253" i="2"/>
  <c r="U3254" i="2"/>
  <c r="V3254" i="2"/>
  <c r="W3254" i="2"/>
  <c r="U3255" i="2"/>
  <c r="V3255" i="2"/>
  <c r="W3255" i="2"/>
  <c r="U3256" i="2"/>
  <c r="V3256" i="2"/>
  <c r="W3256" i="2"/>
  <c r="U3257" i="2"/>
  <c r="V3257" i="2"/>
  <c r="W3257" i="2"/>
  <c r="U3258" i="2"/>
  <c r="V3258" i="2"/>
  <c r="W3258" i="2"/>
  <c r="U3259" i="2"/>
  <c r="V3259" i="2"/>
  <c r="W3259" i="2"/>
  <c r="U3260" i="2"/>
  <c r="V3260" i="2"/>
  <c r="W3260" i="2"/>
  <c r="U3261" i="2"/>
  <c r="V3261" i="2"/>
  <c r="W3261" i="2"/>
  <c r="U3262" i="2"/>
  <c r="V3262" i="2"/>
  <c r="W3262" i="2"/>
  <c r="U3263" i="2"/>
  <c r="V3263" i="2"/>
  <c r="W3263" i="2"/>
  <c r="U3264" i="2"/>
  <c r="V3264" i="2"/>
  <c r="W3264" i="2"/>
  <c r="U3265" i="2"/>
  <c r="V3265" i="2"/>
  <c r="W3265" i="2"/>
  <c r="U3266" i="2"/>
  <c r="V3266" i="2"/>
  <c r="W3266" i="2"/>
  <c r="U3267" i="2"/>
  <c r="V3267" i="2"/>
  <c r="W3267" i="2"/>
  <c r="U3268" i="2"/>
  <c r="V3268" i="2"/>
  <c r="W3268" i="2"/>
  <c r="U3269" i="2"/>
  <c r="V3269" i="2"/>
  <c r="W3269" i="2"/>
  <c r="U3270" i="2"/>
  <c r="V3270" i="2"/>
  <c r="W3270" i="2"/>
  <c r="U3271" i="2"/>
  <c r="V3271" i="2"/>
  <c r="W3271" i="2"/>
  <c r="U3272" i="2"/>
  <c r="V3272" i="2"/>
  <c r="W3272" i="2"/>
  <c r="U3273" i="2"/>
  <c r="V3273" i="2"/>
  <c r="W3273" i="2"/>
  <c r="U3274" i="2"/>
  <c r="V3274" i="2"/>
  <c r="W3274" i="2"/>
  <c r="U3275" i="2"/>
  <c r="V3275" i="2"/>
  <c r="W3275" i="2"/>
  <c r="U3276" i="2"/>
  <c r="V3276" i="2"/>
  <c r="W3276" i="2"/>
  <c r="U3277" i="2"/>
  <c r="V3277" i="2"/>
  <c r="W3277" i="2"/>
  <c r="U3278" i="2"/>
  <c r="V3278" i="2"/>
  <c r="W3278" i="2"/>
  <c r="U3279" i="2"/>
  <c r="V3279" i="2"/>
  <c r="W3279" i="2"/>
  <c r="U3280" i="2"/>
  <c r="V3280" i="2"/>
  <c r="W3280" i="2"/>
  <c r="U3281" i="2"/>
  <c r="V3281" i="2"/>
  <c r="W3281" i="2"/>
  <c r="U3282" i="2"/>
  <c r="V3282" i="2"/>
  <c r="W3282" i="2"/>
  <c r="U3283" i="2"/>
  <c r="V3283" i="2"/>
  <c r="W3283" i="2"/>
  <c r="U3284" i="2"/>
  <c r="V3284" i="2"/>
  <c r="W3284" i="2"/>
  <c r="U3285" i="2"/>
  <c r="V3285" i="2"/>
  <c r="W3285" i="2"/>
  <c r="U3286" i="2"/>
  <c r="V3286" i="2"/>
  <c r="W3286" i="2"/>
  <c r="U3287" i="2"/>
  <c r="V3287" i="2"/>
  <c r="W3287" i="2"/>
  <c r="U3288" i="2"/>
  <c r="V3288" i="2"/>
  <c r="W3288" i="2"/>
  <c r="U3289" i="2"/>
  <c r="V3289" i="2"/>
  <c r="W3289" i="2"/>
  <c r="U3290" i="2"/>
  <c r="V3290" i="2"/>
  <c r="W3290" i="2"/>
  <c r="U3291" i="2"/>
  <c r="V3291" i="2"/>
  <c r="W3291" i="2"/>
  <c r="U3292" i="2"/>
  <c r="V3292" i="2"/>
  <c r="W3292" i="2"/>
  <c r="U3293" i="2"/>
  <c r="V3293" i="2"/>
  <c r="W3293" i="2"/>
  <c r="U3294" i="2"/>
  <c r="V3294" i="2"/>
  <c r="W3294" i="2"/>
  <c r="U3295" i="2"/>
  <c r="V3295" i="2"/>
  <c r="W3295" i="2"/>
  <c r="U3296" i="2"/>
  <c r="V3296" i="2"/>
  <c r="W3296" i="2"/>
  <c r="U3297" i="2"/>
  <c r="V3297" i="2"/>
  <c r="W3297" i="2"/>
  <c r="U3298" i="2"/>
  <c r="V3298" i="2"/>
  <c r="W3298" i="2"/>
  <c r="U3299" i="2"/>
  <c r="V3299" i="2"/>
  <c r="W3299" i="2"/>
  <c r="U3300" i="2"/>
  <c r="V3300" i="2"/>
  <c r="W3300" i="2"/>
  <c r="U3301" i="2"/>
  <c r="V3301" i="2"/>
  <c r="W3301" i="2"/>
  <c r="U3302" i="2"/>
  <c r="V3302" i="2"/>
  <c r="W3302" i="2"/>
  <c r="U3303" i="2"/>
  <c r="V3303" i="2"/>
  <c r="W3303" i="2"/>
  <c r="U3304" i="2"/>
  <c r="V3304" i="2"/>
  <c r="W3304" i="2"/>
  <c r="U3305" i="2"/>
  <c r="V3305" i="2"/>
  <c r="W3305" i="2"/>
  <c r="U3306" i="2"/>
  <c r="V3306" i="2"/>
  <c r="W3306" i="2"/>
  <c r="U3307" i="2"/>
  <c r="V3307" i="2"/>
  <c r="W3307" i="2"/>
  <c r="U3308" i="2"/>
  <c r="V3308" i="2"/>
  <c r="W3308" i="2"/>
  <c r="U3309" i="2"/>
  <c r="V3309" i="2"/>
  <c r="W3309" i="2"/>
  <c r="U3310" i="2"/>
  <c r="V3310" i="2"/>
  <c r="W3310" i="2"/>
  <c r="U3311" i="2"/>
  <c r="V3311" i="2"/>
  <c r="W3311" i="2"/>
  <c r="U3312" i="2"/>
  <c r="V3312" i="2"/>
  <c r="W3312" i="2"/>
  <c r="U3313" i="2"/>
  <c r="V3313" i="2"/>
  <c r="W3313" i="2"/>
  <c r="U3314" i="2"/>
  <c r="V3314" i="2"/>
  <c r="W3314" i="2"/>
  <c r="U3315" i="2"/>
  <c r="V3315" i="2"/>
  <c r="W3315" i="2"/>
  <c r="U3316" i="2"/>
  <c r="V3316" i="2"/>
  <c r="W3316" i="2"/>
  <c r="U3317" i="2"/>
  <c r="V3317" i="2"/>
  <c r="W3317" i="2"/>
  <c r="U3318" i="2"/>
  <c r="V3318" i="2"/>
  <c r="W3318" i="2"/>
  <c r="U3319" i="2"/>
  <c r="V3319" i="2"/>
  <c r="W3319" i="2"/>
  <c r="U3320" i="2"/>
  <c r="V3320" i="2"/>
  <c r="W3320" i="2"/>
  <c r="U3321" i="2"/>
  <c r="V3321" i="2"/>
  <c r="W3321" i="2"/>
  <c r="U3322" i="2"/>
  <c r="V3322" i="2"/>
  <c r="W3322" i="2"/>
  <c r="U3323" i="2"/>
  <c r="V3323" i="2"/>
  <c r="W3323" i="2"/>
  <c r="U3324" i="2"/>
  <c r="V3324" i="2"/>
  <c r="W3324" i="2"/>
  <c r="U3325" i="2"/>
  <c r="V3325" i="2"/>
  <c r="W3325" i="2"/>
  <c r="U3326" i="2"/>
  <c r="V3326" i="2"/>
  <c r="W3326" i="2"/>
  <c r="U3327" i="2"/>
  <c r="V3327" i="2"/>
  <c r="W3327" i="2"/>
  <c r="U3328" i="2"/>
  <c r="V3328" i="2"/>
  <c r="W3328" i="2"/>
  <c r="U3329" i="2"/>
  <c r="V3329" i="2"/>
  <c r="W3329" i="2"/>
  <c r="U3330" i="2"/>
  <c r="V3330" i="2"/>
  <c r="W3330" i="2"/>
  <c r="U3331" i="2"/>
  <c r="V3331" i="2"/>
  <c r="W3331" i="2"/>
  <c r="U3332" i="2"/>
  <c r="V3332" i="2"/>
  <c r="W3332" i="2"/>
  <c r="U3333" i="2"/>
  <c r="V3333" i="2"/>
  <c r="W3333" i="2"/>
  <c r="U3334" i="2"/>
  <c r="V3334" i="2"/>
  <c r="W3334" i="2"/>
  <c r="U3335" i="2"/>
  <c r="V3335" i="2"/>
  <c r="W3335" i="2"/>
  <c r="U3336" i="2"/>
  <c r="V3336" i="2"/>
  <c r="W3336" i="2"/>
  <c r="U3337" i="2"/>
  <c r="V3337" i="2"/>
  <c r="W3337" i="2"/>
  <c r="U3338" i="2"/>
  <c r="V3338" i="2"/>
  <c r="W3338" i="2"/>
  <c r="U3339" i="2"/>
  <c r="V3339" i="2"/>
  <c r="W3339" i="2"/>
  <c r="U3340" i="2"/>
  <c r="V3340" i="2"/>
  <c r="W3340" i="2"/>
  <c r="U3341" i="2"/>
  <c r="V3341" i="2"/>
  <c r="W3341" i="2"/>
  <c r="U3342" i="2"/>
  <c r="V3342" i="2"/>
  <c r="W3342" i="2"/>
  <c r="U3343" i="2"/>
  <c r="V3343" i="2"/>
  <c r="W3343" i="2"/>
  <c r="U3344" i="2"/>
  <c r="V3344" i="2"/>
  <c r="W3344" i="2"/>
  <c r="U3345" i="2"/>
  <c r="V3345" i="2"/>
  <c r="W3345" i="2"/>
  <c r="U3346" i="2"/>
  <c r="V3346" i="2"/>
  <c r="W3346" i="2"/>
  <c r="U3347" i="2"/>
  <c r="V3347" i="2"/>
  <c r="W3347" i="2"/>
  <c r="U3348" i="2"/>
  <c r="V3348" i="2"/>
  <c r="W3348" i="2"/>
  <c r="U3349" i="2"/>
  <c r="V3349" i="2"/>
  <c r="W3349" i="2"/>
  <c r="U3350" i="2"/>
  <c r="V3350" i="2"/>
  <c r="W3350" i="2"/>
  <c r="U3351" i="2"/>
  <c r="V3351" i="2"/>
  <c r="W3351" i="2"/>
  <c r="U3352" i="2"/>
  <c r="V3352" i="2"/>
  <c r="W3352" i="2"/>
  <c r="U3353" i="2"/>
  <c r="V3353" i="2"/>
  <c r="W3353" i="2"/>
  <c r="U3354" i="2"/>
  <c r="V3354" i="2"/>
  <c r="W3354" i="2"/>
  <c r="U3355" i="2"/>
  <c r="V3355" i="2"/>
  <c r="W3355" i="2"/>
  <c r="U3356" i="2"/>
  <c r="V3356" i="2"/>
  <c r="W3356" i="2"/>
  <c r="U3357" i="2"/>
  <c r="V3357" i="2"/>
  <c r="W3357" i="2"/>
  <c r="U3358" i="2"/>
  <c r="V3358" i="2"/>
  <c r="W3358" i="2"/>
  <c r="U3359" i="2"/>
  <c r="V3359" i="2"/>
  <c r="W3359" i="2"/>
  <c r="U3360" i="2"/>
  <c r="V3360" i="2"/>
  <c r="W3360" i="2"/>
  <c r="U3361" i="2"/>
  <c r="V3361" i="2"/>
  <c r="W3361" i="2"/>
  <c r="U3362" i="2"/>
  <c r="V3362" i="2"/>
  <c r="W3362" i="2"/>
  <c r="U3363" i="2"/>
  <c r="V3363" i="2"/>
  <c r="W3363" i="2"/>
  <c r="U3364" i="2"/>
  <c r="V3364" i="2"/>
  <c r="W3364" i="2"/>
  <c r="U3365" i="2"/>
  <c r="V3365" i="2"/>
  <c r="W3365" i="2"/>
  <c r="U3366" i="2"/>
  <c r="V3366" i="2"/>
  <c r="W3366" i="2"/>
  <c r="U3367" i="2"/>
  <c r="V3367" i="2"/>
  <c r="W3367" i="2"/>
  <c r="U3368" i="2"/>
  <c r="V3368" i="2"/>
  <c r="W3368" i="2"/>
  <c r="U3369" i="2"/>
  <c r="V3369" i="2"/>
  <c r="W3369" i="2"/>
  <c r="U3370" i="2"/>
  <c r="V3370" i="2"/>
  <c r="W3370" i="2"/>
  <c r="U3371" i="2"/>
  <c r="V3371" i="2"/>
  <c r="W3371" i="2"/>
  <c r="U3372" i="2"/>
  <c r="V3372" i="2"/>
  <c r="W3372" i="2"/>
  <c r="U3373" i="2"/>
  <c r="V3373" i="2"/>
  <c r="W3373" i="2"/>
  <c r="U3374" i="2"/>
  <c r="V3374" i="2"/>
  <c r="W3374" i="2"/>
  <c r="U3375" i="2"/>
  <c r="V3375" i="2"/>
  <c r="W3375" i="2"/>
  <c r="U3376" i="2"/>
  <c r="V3376" i="2"/>
  <c r="W3376" i="2"/>
  <c r="U3377" i="2"/>
  <c r="V3377" i="2"/>
  <c r="W3377" i="2"/>
  <c r="U3378" i="2"/>
  <c r="V3378" i="2"/>
  <c r="W3378" i="2"/>
  <c r="U3379" i="2"/>
  <c r="V3379" i="2"/>
  <c r="W3379" i="2"/>
  <c r="U3380" i="2"/>
  <c r="V3380" i="2"/>
  <c r="W3380" i="2"/>
  <c r="U3381" i="2"/>
  <c r="V3381" i="2"/>
  <c r="W3381" i="2"/>
  <c r="U3382" i="2"/>
  <c r="V3382" i="2"/>
  <c r="W3382" i="2"/>
  <c r="U3383" i="2"/>
  <c r="V3383" i="2"/>
  <c r="W3383" i="2"/>
  <c r="U3384" i="2"/>
  <c r="V3384" i="2"/>
  <c r="W3384" i="2"/>
  <c r="U3385" i="2"/>
  <c r="V3385" i="2"/>
  <c r="W3385" i="2"/>
  <c r="U3386" i="2"/>
  <c r="V3386" i="2"/>
  <c r="W3386" i="2"/>
  <c r="U3387" i="2"/>
  <c r="V3387" i="2"/>
  <c r="W3387" i="2"/>
  <c r="U3388" i="2"/>
  <c r="V3388" i="2"/>
  <c r="W3388" i="2"/>
  <c r="U3389" i="2"/>
  <c r="V3389" i="2"/>
  <c r="W3389" i="2"/>
  <c r="U3390" i="2"/>
  <c r="V3390" i="2"/>
  <c r="W3390" i="2"/>
  <c r="U3391" i="2"/>
  <c r="V3391" i="2"/>
  <c r="W3391" i="2"/>
  <c r="U3392" i="2"/>
  <c r="V3392" i="2"/>
  <c r="W3392" i="2"/>
  <c r="U3393" i="2"/>
  <c r="V3393" i="2"/>
  <c r="W3393" i="2"/>
  <c r="U3394" i="2"/>
  <c r="V3394" i="2"/>
  <c r="W3394" i="2"/>
  <c r="U3395" i="2"/>
  <c r="V3395" i="2"/>
  <c r="W3395" i="2"/>
  <c r="U3396" i="2"/>
  <c r="V3396" i="2"/>
  <c r="W3396" i="2"/>
  <c r="U3397" i="2"/>
  <c r="V3397" i="2"/>
  <c r="W3397" i="2"/>
  <c r="U3398" i="2"/>
  <c r="V3398" i="2"/>
  <c r="W3398" i="2"/>
  <c r="U3399" i="2"/>
  <c r="V3399" i="2"/>
  <c r="W3399" i="2"/>
  <c r="U3400" i="2"/>
  <c r="V3400" i="2"/>
  <c r="W3400" i="2"/>
  <c r="U3401" i="2"/>
  <c r="V3401" i="2"/>
  <c r="W3401" i="2"/>
  <c r="U3402" i="2"/>
  <c r="V3402" i="2"/>
  <c r="W3402" i="2"/>
  <c r="U3403" i="2"/>
  <c r="V3403" i="2"/>
  <c r="W3403" i="2"/>
  <c r="U3404" i="2"/>
  <c r="V3404" i="2"/>
  <c r="W3404" i="2"/>
  <c r="U3405" i="2"/>
  <c r="V3405" i="2"/>
  <c r="W3405" i="2"/>
  <c r="U3406" i="2"/>
  <c r="V3406" i="2"/>
  <c r="W3406" i="2"/>
  <c r="U3407" i="2"/>
  <c r="V3407" i="2"/>
  <c r="W3407" i="2"/>
  <c r="U3408" i="2"/>
  <c r="V3408" i="2"/>
  <c r="W3408" i="2"/>
  <c r="U3409" i="2"/>
  <c r="V3409" i="2"/>
  <c r="W3409" i="2"/>
  <c r="U3410" i="2"/>
  <c r="V3410" i="2"/>
  <c r="W3410" i="2"/>
  <c r="U3411" i="2"/>
  <c r="V3411" i="2"/>
  <c r="W3411" i="2"/>
  <c r="U3412" i="2"/>
  <c r="V3412" i="2"/>
  <c r="W3412" i="2"/>
  <c r="U3413" i="2"/>
  <c r="V3413" i="2"/>
  <c r="W3413" i="2"/>
  <c r="U3414" i="2"/>
  <c r="V3414" i="2"/>
  <c r="W3414" i="2"/>
  <c r="U3415" i="2"/>
  <c r="V3415" i="2"/>
  <c r="W3415" i="2"/>
  <c r="U3416" i="2"/>
  <c r="V3416" i="2"/>
  <c r="W3416" i="2"/>
  <c r="U3417" i="2"/>
  <c r="V3417" i="2"/>
  <c r="W3417" i="2"/>
  <c r="U3418" i="2"/>
  <c r="V3418" i="2"/>
  <c r="W3418" i="2"/>
  <c r="U3419" i="2"/>
  <c r="V3419" i="2"/>
  <c r="W3419" i="2"/>
  <c r="U3420" i="2"/>
  <c r="V3420" i="2"/>
  <c r="W3420" i="2"/>
  <c r="U3421" i="2"/>
  <c r="V3421" i="2"/>
  <c r="W3421" i="2"/>
  <c r="U3422" i="2"/>
  <c r="V3422" i="2"/>
  <c r="W3422" i="2"/>
  <c r="U3423" i="2"/>
  <c r="V3423" i="2"/>
  <c r="W3423" i="2"/>
  <c r="U3424" i="2"/>
  <c r="V3424" i="2"/>
  <c r="W3424" i="2"/>
  <c r="U3425" i="2"/>
  <c r="V3425" i="2"/>
  <c r="W3425" i="2"/>
  <c r="U3426" i="2"/>
  <c r="V3426" i="2"/>
  <c r="W3426" i="2"/>
  <c r="U3427" i="2"/>
  <c r="V3427" i="2"/>
  <c r="W3427" i="2"/>
  <c r="U3428" i="2"/>
  <c r="V3428" i="2"/>
  <c r="W3428" i="2"/>
  <c r="U3429" i="2"/>
  <c r="V3429" i="2"/>
  <c r="W3429" i="2"/>
  <c r="U3430" i="2"/>
  <c r="V3430" i="2"/>
  <c r="W3430" i="2"/>
  <c r="U3431" i="2"/>
  <c r="V3431" i="2"/>
  <c r="W3431" i="2"/>
  <c r="U3432" i="2"/>
  <c r="V3432" i="2"/>
  <c r="W3432" i="2"/>
  <c r="U3433" i="2"/>
  <c r="V3433" i="2"/>
  <c r="W3433" i="2"/>
  <c r="U3434" i="2"/>
  <c r="V3434" i="2"/>
  <c r="W3434" i="2"/>
  <c r="U3435" i="2"/>
  <c r="V3435" i="2"/>
  <c r="W3435" i="2"/>
  <c r="U3436" i="2"/>
  <c r="V3436" i="2"/>
  <c r="W3436" i="2"/>
  <c r="U3437" i="2"/>
  <c r="V3437" i="2"/>
  <c r="W3437" i="2"/>
  <c r="U3438" i="2"/>
  <c r="V3438" i="2"/>
  <c r="W3438" i="2"/>
  <c r="U3439" i="2"/>
  <c r="V3439" i="2"/>
  <c r="W3439" i="2"/>
  <c r="U3440" i="2"/>
  <c r="V3440" i="2"/>
  <c r="W3440" i="2"/>
  <c r="U3441" i="2"/>
  <c r="V3441" i="2"/>
  <c r="W3441" i="2"/>
  <c r="U3442" i="2"/>
  <c r="V3442" i="2"/>
  <c r="W3442" i="2"/>
  <c r="U3443" i="2"/>
  <c r="V3443" i="2"/>
  <c r="W3443" i="2"/>
  <c r="U3444" i="2"/>
  <c r="V3444" i="2"/>
  <c r="W3444" i="2"/>
  <c r="U3445" i="2"/>
  <c r="V3445" i="2"/>
  <c r="W3445" i="2"/>
  <c r="U3446" i="2"/>
  <c r="V3446" i="2"/>
  <c r="W3446" i="2"/>
  <c r="U3447" i="2"/>
  <c r="V3447" i="2"/>
  <c r="W3447" i="2"/>
  <c r="U3448" i="2"/>
  <c r="V3448" i="2"/>
  <c r="W3448" i="2"/>
  <c r="U3449" i="2"/>
  <c r="V3449" i="2"/>
  <c r="W3449" i="2"/>
  <c r="U3450" i="2"/>
  <c r="V3450" i="2"/>
  <c r="W3450" i="2"/>
  <c r="U3451" i="2"/>
  <c r="V3451" i="2"/>
  <c r="W3451" i="2"/>
  <c r="U3452" i="2"/>
  <c r="V3452" i="2"/>
  <c r="W3452" i="2"/>
  <c r="U3453" i="2"/>
  <c r="V3453" i="2"/>
  <c r="W3453" i="2"/>
  <c r="U3454" i="2"/>
  <c r="V3454" i="2"/>
  <c r="W3454" i="2"/>
  <c r="U3455" i="2"/>
  <c r="V3455" i="2"/>
  <c r="W3455" i="2"/>
  <c r="U3456" i="2"/>
  <c r="V3456" i="2"/>
  <c r="W3456" i="2"/>
  <c r="U3457" i="2"/>
  <c r="V3457" i="2"/>
  <c r="W3457" i="2"/>
  <c r="U3458" i="2"/>
  <c r="V3458" i="2"/>
  <c r="W3458" i="2"/>
  <c r="U3459" i="2"/>
  <c r="V3459" i="2"/>
  <c r="W3459" i="2"/>
  <c r="U3460" i="2"/>
  <c r="V3460" i="2"/>
  <c r="W3460" i="2"/>
  <c r="U3461" i="2"/>
  <c r="V3461" i="2"/>
  <c r="W3461" i="2"/>
  <c r="U3462" i="2"/>
  <c r="V3462" i="2"/>
  <c r="W3462" i="2"/>
  <c r="U3463" i="2"/>
  <c r="V3463" i="2"/>
  <c r="W3463" i="2"/>
  <c r="U3464" i="2"/>
  <c r="V3464" i="2"/>
  <c r="W3464" i="2"/>
  <c r="U3465" i="2"/>
  <c r="V3465" i="2"/>
  <c r="W3465" i="2"/>
  <c r="U3466" i="2"/>
  <c r="V3466" i="2"/>
  <c r="W3466" i="2"/>
  <c r="U3467" i="2"/>
  <c r="V3467" i="2"/>
  <c r="W3467" i="2"/>
  <c r="U3468" i="2"/>
  <c r="V3468" i="2"/>
  <c r="W3468" i="2"/>
  <c r="U3469" i="2"/>
  <c r="V3469" i="2"/>
  <c r="W3469" i="2"/>
  <c r="U3470" i="2"/>
  <c r="V3470" i="2"/>
  <c r="W3470" i="2"/>
  <c r="U3471" i="2"/>
  <c r="V3471" i="2"/>
  <c r="W3471" i="2"/>
  <c r="U3472" i="2"/>
  <c r="V3472" i="2"/>
  <c r="W3472" i="2"/>
  <c r="U3473" i="2"/>
  <c r="V3473" i="2"/>
  <c r="W3473" i="2"/>
  <c r="U3474" i="2"/>
  <c r="V3474" i="2"/>
  <c r="W3474" i="2"/>
  <c r="U3475" i="2"/>
  <c r="V3475" i="2"/>
  <c r="W3475" i="2"/>
  <c r="U3476" i="2"/>
  <c r="V3476" i="2"/>
  <c r="W3476" i="2"/>
  <c r="U3477" i="2"/>
  <c r="V3477" i="2"/>
  <c r="W3477" i="2"/>
  <c r="U3478" i="2"/>
  <c r="V3478" i="2"/>
  <c r="W3478" i="2"/>
  <c r="U3479" i="2"/>
  <c r="V3479" i="2"/>
  <c r="W3479" i="2"/>
  <c r="U3480" i="2"/>
  <c r="V3480" i="2"/>
  <c r="W3480" i="2"/>
  <c r="U3481" i="2"/>
  <c r="V3481" i="2"/>
  <c r="W3481" i="2"/>
  <c r="U3482" i="2"/>
  <c r="V3482" i="2"/>
  <c r="W3482" i="2"/>
  <c r="U3483" i="2"/>
  <c r="V3483" i="2"/>
  <c r="W3483" i="2"/>
  <c r="U3484" i="2"/>
  <c r="V3484" i="2"/>
  <c r="W3484" i="2"/>
  <c r="U3485" i="2"/>
  <c r="V3485" i="2"/>
  <c r="W3485" i="2"/>
  <c r="U3486" i="2"/>
  <c r="V3486" i="2"/>
  <c r="W3486" i="2"/>
  <c r="U3487" i="2"/>
  <c r="V3487" i="2"/>
  <c r="W3487" i="2"/>
  <c r="U3488" i="2"/>
  <c r="V3488" i="2"/>
  <c r="W3488" i="2"/>
  <c r="U3489" i="2"/>
  <c r="V3489" i="2"/>
  <c r="W3489" i="2"/>
  <c r="U3490" i="2"/>
  <c r="V3490" i="2"/>
  <c r="W3490" i="2"/>
  <c r="U3491" i="2"/>
  <c r="V3491" i="2"/>
  <c r="W3491" i="2"/>
  <c r="U3492" i="2"/>
  <c r="V3492" i="2"/>
  <c r="W3492" i="2"/>
  <c r="U3493" i="2"/>
  <c r="V3493" i="2"/>
  <c r="W3493" i="2"/>
  <c r="U3494" i="2"/>
  <c r="V3494" i="2"/>
  <c r="W3494" i="2"/>
  <c r="U3495" i="2"/>
  <c r="V3495" i="2"/>
  <c r="W3495" i="2"/>
  <c r="U3496" i="2"/>
  <c r="V3496" i="2"/>
  <c r="W3496" i="2"/>
  <c r="U3497" i="2"/>
  <c r="V3497" i="2"/>
  <c r="W3497" i="2"/>
  <c r="U3498" i="2"/>
  <c r="V3498" i="2"/>
  <c r="W3498" i="2"/>
  <c r="U3499" i="2"/>
  <c r="V3499" i="2"/>
  <c r="W3499" i="2"/>
  <c r="U3500" i="2"/>
  <c r="V3500" i="2"/>
  <c r="W3500" i="2"/>
  <c r="U3501" i="2"/>
  <c r="V3501" i="2"/>
  <c r="W3501" i="2"/>
  <c r="U3502" i="2"/>
  <c r="V3502" i="2"/>
  <c r="W3502" i="2"/>
  <c r="U3503" i="2"/>
  <c r="V3503" i="2"/>
  <c r="W3503" i="2"/>
  <c r="U3504" i="2"/>
  <c r="V3504" i="2"/>
  <c r="W3504" i="2"/>
  <c r="U3505" i="2"/>
  <c r="V3505" i="2"/>
  <c r="W3505" i="2"/>
  <c r="U3506" i="2"/>
  <c r="V3506" i="2"/>
  <c r="W3506" i="2"/>
  <c r="U3507" i="2"/>
  <c r="V3507" i="2"/>
  <c r="W3507" i="2"/>
  <c r="U3508" i="2"/>
  <c r="V3508" i="2"/>
  <c r="W3508" i="2"/>
  <c r="U3509" i="2"/>
  <c r="V3509" i="2"/>
  <c r="W3509" i="2"/>
  <c r="U3510" i="2"/>
  <c r="V3510" i="2"/>
  <c r="W3510" i="2"/>
  <c r="U3511" i="2"/>
  <c r="V3511" i="2"/>
  <c r="W3511" i="2"/>
  <c r="U3512" i="2"/>
  <c r="V3512" i="2"/>
  <c r="W3512" i="2"/>
  <c r="U3513" i="2"/>
  <c r="V3513" i="2"/>
  <c r="W3513" i="2"/>
  <c r="U3514" i="2"/>
  <c r="V3514" i="2"/>
  <c r="W3514" i="2"/>
  <c r="U3515" i="2"/>
  <c r="V3515" i="2"/>
  <c r="W3515" i="2"/>
  <c r="U3516" i="2"/>
  <c r="V3516" i="2"/>
  <c r="W3516" i="2"/>
  <c r="U3517" i="2"/>
  <c r="V3517" i="2"/>
  <c r="W3517" i="2"/>
  <c r="U3518" i="2"/>
  <c r="V3518" i="2"/>
  <c r="W3518" i="2"/>
  <c r="U3519" i="2"/>
  <c r="V3519" i="2"/>
  <c r="W3519" i="2"/>
  <c r="U3520" i="2"/>
  <c r="V3520" i="2"/>
  <c r="W3520" i="2"/>
  <c r="U3521" i="2"/>
  <c r="V3521" i="2"/>
  <c r="W3521" i="2"/>
  <c r="U3522" i="2"/>
  <c r="V3522" i="2"/>
  <c r="W3522" i="2"/>
  <c r="U3523" i="2"/>
  <c r="V3523" i="2"/>
  <c r="W3523" i="2"/>
  <c r="U3524" i="2"/>
  <c r="V3524" i="2"/>
  <c r="W3524" i="2"/>
  <c r="U3525" i="2"/>
  <c r="V3525" i="2"/>
  <c r="W3525" i="2"/>
  <c r="U3526" i="2"/>
  <c r="V3526" i="2"/>
  <c r="W3526" i="2"/>
  <c r="U3527" i="2"/>
  <c r="V3527" i="2"/>
  <c r="W3527" i="2"/>
  <c r="U3528" i="2"/>
  <c r="V3528" i="2"/>
  <c r="W3528" i="2"/>
  <c r="U3529" i="2"/>
  <c r="V3529" i="2"/>
  <c r="W3529" i="2"/>
  <c r="U3530" i="2"/>
  <c r="V3530" i="2"/>
  <c r="W3530" i="2"/>
  <c r="U3531" i="2"/>
  <c r="V3531" i="2"/>
  <c r="W3531" i="2"/>
  <c r="U3532" i="2"/>
  <c r="V3532" i="2"/>
  <c r="W3532" i="2"/>
  <c r="U3533" i="2"/>
  <c r="V3533" i="2"/>
  <c r="W3533" i="2"/>
  <c r="U3534" i="2"/>
  <c r="V3534" i="2"/>
  <c r="W3534" i="2"/>
  <c r="U3535" i="2"/>
  <c r="V3535" i="2"/>
  <c r="W3535" i="2"/>
  <c r="U3536" i="2"/>
  <c r="V3536" i="2"/>
  <c r="W3536" i="2"/>
  <c r="U3537" i="2"/>
  <c r="V3537" i="2"/>
  <c r="W3537" i="2"/>
  <c r="U3538" i="2"/>
  <c r="V3538" i="2"/>
  <c r="W3538" i="2"/>
  <c r="U3539" i="2"/>
  <c r="V3539" i="2"/>
  <c r="W3539" i="2"/>
  <c r="U3540" i="2"/>
  <c r="V3540" i="2"/>
  <c r="W3540" i="2"/>
  <c r="U3541" i="2"/>
  <c r="V3541" i="2"/>
  <c r="W3541" i="2"/>
  <c r="U3542" i="2"/>
  <c r="V3542" i="2"/>
  <c r="W3542" i="2"/>
  <c r="U3543" i="2"/>
  <c r="V3543" i="2"/>
  <c r="W3543" i="2"/>
  <c r="U3544" i="2"/>
  <c r="V3544" i="2"/>
  <c r="W3544" i="2"/>
  <c r="U3545" i="2"/>
  <c r="V3545" i="2"/>
  <c r="W3545" i="2"/>
  <c r="U3546" i="2"/>
  <c r="V3546" i="2"/>
  <c r="W3546" i="2"/>
  <c r="U3547" i="2"/>
  <c r="V3547" i="2"/>
  <c r="W3547" i="2"/>
  <c r="U3548" i="2"/>
  <c r="V3548" i="2"/>
  <c r="W3548" i="2"/>
  <c r="U3549" i="2"/>
  <c r="V3549" i="2"/>
  <c r="W3549" i="2"/>
  <c r="U3550" i="2"/>
  <c r="V3550" i="2"/>
  <c r="W3550" i="2"/>
  <c r="U3551" i="2"/>
  <c r="V3551" i="2"/>
  <c r="W3551" i="2"/>
  <c r="U3552" i="2"/>
  <c r="V3552" i="2"/>
  <c r="W3552" i="2"/>
  <c r="U3553" i="2"/>
  <c r="V3553" i="2"/>
  <c r="W3553" i="2"/>
  <c r="U3554" i="2"/>
  <c r="V3554" i="2"/>
  <c r="W3554" i="2"/>
  <c r="U3555" i="2"/>
  <c r="V3555" i="2"/>
  <c r="W3555" i="2"/>
  <c r="U3556" i="2"/>
  <c r="V3556" i="2"/>
  <c r="W3556" i="2"/>
  <c r="U3557" i="2"/>
  <c r="V3557" i="2"/>
  <c r="W3557" i="2"/>
  <c r="U3558" i="2"/>
  <c r="V3558" i="2"/>
  <c r="W3558" i="2"/>
  <c r="U3559" i="2"/>
  <c r="V3559" i="2"/>
  <c r="W3559" i="2"/>
  <c r="U3560" i="2"/>
  <c r="V3560" i="2"/>
  <c r="W3560" i="2"/>
  <c r="U3561" i="2"/>
  <c r="V3561" i="2"/>
  <c r="W3561" i="2"/>
  <c r="U3562" i="2"/>
  <c r="V3562" i="2"/>
  <c r="W3562" i="2"/>
  <c r="U3563" i="2"/>
  <c r="V3563" i="2"/>
  <c r="W3563" i="2"/>
  <c r="U3564" i="2"/>
  <c r="V3564" i="2"/>
  <c r="W3564" i="2"/>
  <c r="U3565" i="2"/>
  <c r="V3565" i="2"/>
  <c r="W3565" i="2"/>
  <c r="U3566" i="2"/>
  <c r="V3566" i="2"/>
  <c r="W3566" i="2"/>
  <c r="U3567" i="2"/>
  <c r="V3567" i="2"/>
  <c r="W3567" i="2"/>
  <c r="U3568" i="2"/>
  <c r="V3568" i="2"/>
  <c r="W3568" i="2"/>
  <c r="U3569" i="2"/>
  <c r="V3569" i="2"/>
  <c r="W3569" i="2"/>
  <c r="U3570" i="2"/>
  <c r="V3570" i="2"/>
  <c r="W3570" i="2"/>
  <c r="U3571" i="2"/>
  <c r="V3571" i="2"/>
  <c r="W3571" i="2"/>
  <c r="U3572" i="2"/>
  <c r="V3572" i="2"/>
  <c r="W3572" i="2"/>
  <c r="U3573" i="2"/>
  <c r="V3573" i="2"/>
  <c r="W3573" i="2"/>
  <c r="U3574" i="2"/>
  <c r="V3574" i="2"/>
  <c r="W3574" i="2"/>
  <c r="U3575" i="2"/>
  <c r="V3575" i="2"/>
  <c r="W3575" i="2"/>
  <c r="U3576" i="2"/>
  <c r="V3576" i="2"/>
  <c r="W3576" i="2"/>
  <c r="U3577" i="2"/>
  <c r="V3577" i="2"/>
  <c r="W3577" i="2"/>
  <c r="U3578" i="2"/>
  <c r="V3578" i="2"/>
  <c r="W3578" i="2"/>
  <c r="U3579" i="2"/>
  <c r="V3579" i="2"/>
  <c r="W3579" i="2"/>
  <c r="U3580" i="2"/>
  <c r="V3580" i="2"/>
  <c r="W3580" i="2"/>
  <c r="U3581" i="2"/>
  <c r="V3581" i="2"/>
  <c r="W3581" i="2"/>
  <c r="U3582" i="2"/>
  <c r="V3582" i="2"/>
  <c r="W3582" i="2"/>
  <c r="U3583" i="2"/>
  <c r="V3583" i="2"/>
  <c r="W3583" i="2"/>
  <c r="U3584" i="2"/>
  <c r="V3584" i="2"/>
  <c r="W3584" i="2"/>
  <c r="U3585" i="2"/>
  <c r="V3585" i="2"/>
  <c r="W3585" i="2"/>
  <c r="U3586" i="2"/>
  <c r="V3586" i="2"/>
  <c r="W3586" i="2"/>
  <c r="U3587" i="2"/>
  <c r="V3587" i="2"/>
  <c r="W3587" i="2"/>
  <c r="U3588" i="2"/>
  <c r="V3588" i="2"/>
  <c r="W3588" i="2"/>
  <c r="U3589" i="2"/>
  <c r="V3589" i="2"/>
  <c r="W3589" i="2"/>
  <c r="U3590" i="2"/>
  <c r="V3590" i="2"/>
  <c r="W3590" i="2"/>
  <c r="U3591" i="2"/>
  <c r="V3591" i="2"/>
  <c r="W3591" i="2"/>
  <c r="U3592" i="2"/>
  <c r="V3592" i="2"/>
  <c r="W3592" i="2"/>
  <c r="U3593" i="2"/>
  <c r="V3593" i="2"/>
  <c r="W3593" i="2"/>
  <c r="U3594" i="2"/>
  <c r="V3594" i="2"/>
  <c r="W3594" i="2"/>
  <c r="U3595" i="2"/>
  <c r="V3595" i="2"/>
  <c r="W3595" i="2"/>
  <c r="U3596" i="2"/>
  <c r="V3596" i="2"/>
  <c r="W3596" i="2"/>
  <c r="U3597" i="2"/>
  <c r="V3597" i="2"/>
  <c r="W3597" i="2"/>
  <c r="U3598" i="2"/>
  <c r="V3598" i="2"/>
  <c r="W3598" i="2"/>
  <c r="U3599" i="2"/>
  <c r="V3599" i="2"/>
  <c r="W3599" i="2"/>
  <c r="U3600" i="2"/>
  <c r="V3600" i="2"/>
  <c r="W3600" i="2"/>
  <c r="U3601" i="2"/>
  <c r="V3601" i="2"/>
  <c r="W3601" i="2"/>
  <c r="U3602" i="2"/>
  <c r="V3602" i="2"/>
  <c r="W3602" i="2"/>
  <c r="U3603" i="2"/>
  <c r="V3603" i="2"/>
  <c r="W3603" i="2"/>
  <c r="U3604" i="2"/>
  <c r="V3604" i="2"/>
  <c r="W3604" i="2"/>
  <c r="U3605" i="2"/>
  <c r="V3605" i="2"/>
  <c r="W3605" i="2"/>
  <c r="U3606" i="2"/>
  <c r="V3606" i="2"/>
  <c r="W3606" i="2"/>
  <c r="U3607" i="2"/>
  <c r="V3607" i="2"/>
  <c r="W3607" i="2"/>
  <c r="U3608" i="2"/>
  <c r="V3608" i="2"/>
  <c r="W3608" i="2"/>
  <c r="U3609" i="2"/>
  <c r="V3609" i="2"/>
  <c r="W3609" i="2"/>
  <c r="U3610" i="2"/>
  <c r="V3610" i="2"/>
  <c r="W3610" i="2"/>
  <c r="U3611" i="2"/>
  <c r="V3611" i="2"/>
  <c r="W3611" i="2"/>
  <c r="U3612" i="2"/>
  <c r="V3612" i="2"/>
  <c r="W3612" i="2"/>
  <c r="U3613" i="2"/>
  <c r="V3613" i="2"/>
  <c r="W3613" i="2"/>
  <c r="U3614" i="2"/>
  <c r="V3614" i="2"/>
  <c r="W3614" i="2"/>
  <c r="U3615" i="2"/>
  <c r="V3615" i="2"/>
  <c r="W3615" i="2"/>
  <c r="U3616" i="2"/>
  <c r="V3616" i="2"/>
  <c r="W3616" i="2"/>
  <c r="U3617" i="2"/>
  <c r="V3617" i="2"/>
  <c r="W3617" i="2"/>
  <c r="U3618" i="2"/>
  <c r="V3618" i="2"/>
  <c r="W3618" i="2"/>
  <c r="U3619" i="2"/>
  <c r="V3619" i="2"/>
  <c r="W3619" i="2"/>
  <c r="U3620" i="2"/>
  <c r="V3620" i="2"/>
  <c r="W3620" i="2"/>
  <c r="U3621" i="2"/>
  <c r="V3621" i="2"/>
  <c r="W3621" i="2"/>
  <c r="U3622" i="2"/>
  <c r="V3622" i="2"/>
  <c r="W3622" i="2"/>
  <c r="U3623" i="2"/>
  <c r="V3623" i="2"/>
  <c r="W3623" i="2"/>
  <c r="U3624" i="2"/>
  <c r="V3624" i="2"/>
  <c r="W3624" i="2"/>
  <c r="U3625" i="2"/>
  <c r="V3625" i="2"/>
  <c r="W3625" i="2"/>
  <c r="U3626" i="2"/>
  <c r="V3626" i="2"/>
  <c r="W3626" i="2"/>
  <c r="U3627" i="2"/>
  <c r="V3627" i="2"/>
  <c r="W3627" i="2"/>
  <c r="U3628" i="2"/>
  <c r="V3628" i="2"/>
  <c r="W3628" i="2"/>
  <c r="U3629" i="2"/>
  <c r="V3629" i="2"/>
  <c r="W3629" i="2"/>
  <c r="U3630" i="2"/>
  <c r="V3630" i="2"/>
  <c r="W3630" i="2"/>
  <c r="U3631" i="2"/>
  <c r="V3631" i="2"/>
  <c r="W3631" i="2"/>
  <c r="U3632" i="2"/>
  <c r="V3632" i="2"/>
  <c r="W3632" i="2"/>
  <c r="U3633" i="2"/>
  <c r="V3633" i="2"/>
  <c r="W3633" i="2"/>
  <c r="U3634" i="2"/>
  <c r="V3634" i="2"/>
  <c r="W3634" i="2"/>
  <c r="U3635" i="2"/>
  <c r="V3635" i="2"/>
  <c r="W3635" i="2"/>
  <c r="U3636" i="2"/>
  <c r="V3636" i="2"/>
  <c r="W3636" i="2"/>
  <c r="U3637" i="2"/>
  <c r="V3637" i="2"/>
  <c r="W3637" i="2"/>
  <c r="U3638" i="2"/>
  <c r="V3638" i="2"/>
  <c r="W3638" i="2"/>
  <c r="U3639" i="2"/>
  <c r="V3639" i="2"/>
  <c r="W3639" i="2"/>
  <c r="U3640" i="2"/>
  <c r="V3640" i="2"/>
  <c r="W3640" i="2"/>
  <c r="U3641" i="2"/>
  <c r="V3641" i="2"/>
  <c r="W3641" i="2"/>
  <c r="U3642" i="2"/>
  <c r="V3642" i="2"/>
  <c r="W3642" i="2"/>
  <c r="U3643" i="2"/>
  <c r="V3643" i="2"/>
  <c r="W3643" i="2"/>
  <c r="U3644" i="2"/>
  <c r="V3644" i="2"/>
  <c r="W3644" i="2"/>
  <c r="U3645" i="2"/>
  <c r="V3645" i="2"/>
  <c r="W3645" i="2"/>
  <c r="U3646" i="2"/>
  <c r="V3646" i="2"/>
  <c r="W3646" i="2"/>
  <c r="U3647" i="2"/>
  <c r="V3647" i="2"/>
  <c r="W3647" i="2"/>
  <c r="U3648" i="2"/>
  <c r="V3648" i="2"/>
  <c r="W3648" i="2"/>
  <c r="U3649" i="2"/>
  <c r="V3649" i="2"/>
  <c r="W3649" i="2"/>
  <c r="U3650" i="2"/>
  <c r="V3650" i="2"/>
  <c r="W3650" i="2"/>
  <c r="U3651" i="2"/>
  <c r="V3651" i="2"/>
  <c r="W3651" i="2"/>
  <c r="U3652" i="2"/>
  <c r="V3652" i="2"/>
  <c r="W3652" i="2"/>
  <c r="U3653" i="2"/>
  <c r="V3653" i="2"/>
  <c r="W3653" i="2"/>
  <c r="U3654" i="2"/>
  <c r="V3654" i="2"/>
  <c r="W3654" i="2"/>
  <c r="U3655" i="2"/>
  <c r="V3655" i="2"/>
  <c r="W3655" i="2"/>
  <c r="U3656" i="2"/>
  <c r="V3656" i="2"/>
  <c r="W3656" i="2"/>
  <c r="U3657" i="2"/>
  <c r="V3657" i="2"/>
  <c r="W3657" i="2"/>
  <c r="U3658" i="2"/>
  <c r="V3658" i="2"/>
  <c r="W3658" i="2"/>
  <c r="U3659" i="2"/>
  <c r="V3659" i="2"/>
  <c r="W3659" i="2"/>
  <c r="U3660" i="2"/>
  <c r="V3660" i="2"/>
  <c r="W3660" i="2"/>
  <c r="U3661" i="2"/>
  <c r="V3661" i="2"/>
  <c r="W3661" i="2"/>
  <c r="U3662" i="2"/>
  <c r="V3662" i="2"/>
  <c r="W3662" i="2"/>
  <c r="U3663" i="2"/>
  <c r="V3663" i="2"/>
  <c r="W3663" i="2"/>
  <c r="U3664" i="2"/>
  <c r="V3664" i="2"/>
  <c r="W3664" i="2"/>
  <c r="U3665" i="2"/>
  <c r="V3665" i="2"/>
  <c r="W3665" i="2"/>
  <c r="U3666" i="2"/>
  <c r="V3666" i="2"/>
  <c r="W3666" i="2"/>
  <c r="U3667" i="2"/>
  <c r="V3667" i="2"/>
  <c r="W3667" i="2"/>
  <c r="U3668" i="2"/>
  <c r="V3668" i="2"/>
  <c r="W3668" i="2"/>
  <c r="U3669" i="2"/>
  <c r="V3669" i="2"/>
  <c r="W3669" i="2"/>
  <c r="U3670" i="2"/>
  <c r="V3670" i="2"/>
  <c r="W3670" i="2"/>
  <c r="U3671" i="2"/>
  <c r="V3671" i="2"/>
  <c r="W3671" i="2"/>
  <c r="U3672" i="2"/>
  <c r="V3672" i="2"/>
  <c r="W3672" i="2"/>
  <c r="U3673" i="2"/>
  <c r="V3673" i="2"/>
  <c r="W3673" i="2"/>
  <c r="U3674" i="2"/>
  <c r="V3674" i="2"/>
  <c r="W3674" i="2"/>
  <c r="U3675" i="2"/>
  <c r="V3675" i="2"/>
  <c r="W3675" i="2"/>
  <c r="U3676" i="2"/>
  <c r="V3676" i="2"/>
  <c r="W3676" i="2"/>
  <c r="U3677" i="2"/>
  <c r="V3677" i="2"/>
  <c r="W3677" i="2"/>
  <c r="U3678" i="2"/>
  <c r="V3678" i="2"/>
  <c r="W3678" i="2"/>
  <c r="U3679" i="2"/>
  <c r="V3679" i="2"/>
  <c r="W3679" i="2"/>
  <c r="U3680" i="2"/>
  <c r="V3680" i="2"/>
  <c r="W3680" i="2"/>
  <c r="U3681" i="2"/>
  <c r="V3681" i="2"/>
  <c r="W3681" i="2"/>
  <c r="U3682" i="2"/>
  <c r="V3682" i="2"/>
  <c r="W3682" i="2"/>
  <c r="U3683" i="2"/>
  <c r="V3683" i="2"/>
  <c r="W3683" i="2"/>
  <c r="U3684" i="2"/>
  <c r="V3684" i="2"/>
  <c r="W3684" i="2"/>
  <c r="U3685" i="2"/>
  <c r="V3685" i="2"/>
  <c r="W3685" i="2"/>
  <c r="U3686" i="2"/>
  <c r="V3686" i="2"/>
  <c r="W3686" i="2"/>
  <c r="U3687" i="2"/>
  <c r="V3687" i="2"/>
  <c r="W3687" i="2"/>
  <c r="U3688" i="2"/>
  <c r="V3688" i="2"/>
  <c r="W3688" i="2"/>
  <c r="U3689" i="2"/>
  <c r="V3689" i="2"/>
  <c r="W3689" i="2"/>
  <c r="U3690" i="2"/>
  <c r="V3690" i="2"/>
  <c r="W3690" i="2"/>
  <c r="U3691" i="2"/>
  <c r="V3691" i="2"/>
  <c r="W3691" i="2"/>
  <c r="U3692" i="2"/>
  <c r="V3692" i="2"/>
  <c r="W3692" i="2"/>
  <c r="U3693" i="2"/>
  <c r="V3693" i="2"/>
  <c r="W3693" i="2"/>
  <c r="U3694" i="2"/>
  <c r="V3694" i="2"/>
  <c r="W3694" i="2"/>
  <c r="U3695" i="2"/>
  <c r="V3695" i="2"/>
  <c r="W3695" i="2"/>
  <c r="U3696" i="2"/>
  <c r="V3696" i="2"/>
  <c r="W3696" i="2"/>
  <c r="U3697" i="2"/>
  <c r="V3697" i="2"/>
  <c r="W3697" i="2"/>
  <c r="U3698" i="2"/>
  <c r="V3698" i="2"/>
  <c r="W3698" i="2"/>
  <c r="U3699" i="2"/>
  <c r="V3699" i="2"/>
  <c r="W3699" i="2"/>
  <c r="U3700" i="2"/>
  <c r="V3700" i="2"/>
  <c r="W3700" i="2"/>
  <c r="U3701" i="2"/>
  <c r="V3701" i="2"/>
  <c r="W3701" i="2"/>
  <c r="U3702" i="2"/>
  <c r="V3702" i="2"/>
  <c r="W3702" i="2"/>
  <c r="U3703" i="2"/>
  <c r="V3703" i="2"/>
  <c r="W3703" i="2"/>
  <c r="U3704" i="2"/>
  <c r="V3704" i="2"/>
  <c r="W3704" i="2"/>
  <c r="U3705" i="2"/>
  <c r="V3705" i="2"/>
  <c r="W3705" i="2"/>
  <c r="U3706" i="2"/>
  <c r="V3706" i="2"/>
  <c r="W3706" i="2"/>
  <c r="U3707" i="2"/>
  <c r="V3707" i="2"/>
  <c r="W3707" i="2"/>
  <c r="U3708" i="2"/>
  <c r="V3708" i="2"/>
  <c r="W3708" i="2"/>
  <c r="U3709" i="2"/>
  <c r="V3709" i="2"/>
  <c r="W3709" i="2"/>
  <c r="U3710" i="2"/>
  <c r="V3710" i="2"/>
  <c r="W3710" i="2"/>
  <c r="U3711" i="2"/>
  <c r="V3711" i="2"/>
  <c r="W3711" i="2"/>
  <c r="U3712" i="2"/>
  <c r="V3712" i="2"/>
  <c r="W3712" i="2"/>
  <c r="U3713" i="2"/>
  <c r="V3713" i="2"/>
  <c r="W3713" i="2"/>
  <c r="U3714" i="2"/>
  <c r="V3714" i="2"/>
  <c r="W3714" i="2"/>
  <c r="U3715" i="2"/>
  <c r="V3715" i="2"/>
  <c r="W3715" i="2"/>
  <c r="U3716" i="2"/>
  <c r="V3716" i="2"/>
  <c r="W3716" i="2"/>
  <c r="U3717" i="2"/>
  <c r="V3717" i="2"/>
  <c r="W3717" i="2"/>
  <c r="U3718" i="2"/>
  <c r="V3718" i="2"/>
  <c r="W3718" i="2"/>
  <c r="U3719" i="2"/>
  <c r="V3719" i="2"/>
  <c r="W3719" i="2"/>
  <c r="U3720" i="2"/>
  <c r="V3720" i="2"/>
  <c r="W3720" i="2"/>
  <c r="U3721" i="2"/>
  <c r="V3721" i="2"/>
  <c r="W3721" i="2"/>
  <c r="U3722" i="2"/>
  <c r="V3722" i="2"/>
  <c r="W3722" i="2"/>
  <c r="U3723" i="2"/>
  <c r="V3723" i="2"/>
  <c r="W3723" i="2"/>
  <c r="U3724" i="2"/>
  <c r="V3724" i="2"/>
  <c r="W3724" i="2"/>
  <c r="U3725" i="2"/>
  <c r="V3725" i="2"/>
  <c r="W3725" i="2"/>
  <c r="U3726" i="2"/>
  <c r="V3726" i="2"/>
  <c r="W3726" i="2"/>
  <c r="U3727" i="2"/>
  <c r="V3727" i="2"/>
  <c r="W3727" i="2"/>
  <c r="U3728" i="2"/>
  <c r="V3728" i="2"/>
  <c r="W3728" i="2"/>
  <c r="U3729" i="2"/>
  <c r="V3729" i="2"/>
  <c r="W3729" i="2"/>
  <c r="U3730" i="2"/>
  <c r="V3730" i="2"/>
  <c r="W3730" i="2"/>
  <c r="U3731" i="2"/>
  <c r="V3731" i="2"/>
  <c r="W3731" i="2"/>
  <c r="U3732" i="2"/>
  <c r="V3732" i="2"/>
  <c r="W3732" i="2"/>
  <c r="U3733" i="2"/>
  <c r="V3733" i="2"/>
  <c r="W3733" i="2"/>
  <c r="U3734" i="2"/>
  <c r="V3734" i="2"/>
  <c r="W3734" i="2"/>
  <c r="U3735" i="2"/>
  <c r="V3735" i="2"/>
  <c r="W3735" i="2"/>
  <c r="U3736" i="2"/>
  <c r="V3736" i="2"/>
  <c r="W3736" i="2"/>
  <c r="U3737" i="2"/>
  <c r="V3737" i="2"/>
  <c r="W3737" i="2"/>
  <c r="U3738" i="2"/>
  <c r="V3738" i="2"/>
  <c r="W3738" i="2"/>
  <c r="U3739" i="2"/>
  <c r="V3739" i="2"/>
  <c r="W3739" i="2"/>
  <c r="U3740" i="2"/>
  <c r="V3740" i="2"/>
  <c r="W3740" i="2"/>
  <c r="U3741" i="2"/>
  <c r="V3741" i="2"/>
  <c r="W3741" i="2"/>
  <c r="U3742" i="2"/>
  <c r="V3742" i="2"/>
  <c r="W3742" i="2"/>
  <c r="U3743" i="2"/>
  <c r="V3743" i="2"/>
  <c r="W3743" i="2"/>
  <c r="U3744" i="2"/>
  <c r="V3744" i="2"/>
  <c r="W3744" i="2"/>
  <c r="U3745" i="2"/>
  <c r="V3745" i="2"/>
  <c r="W3745" i="2"/>
  <c r="U3746" i="2"/>
  <c r="V3746" i="2"/>
  <c r="W3746" i="2"/>
  <c r="U3747" i="2"/>
  <c r="V3747" i="2"/>
  <c r="W3747" i="2"/>
  <c r="U3748" i="2"/>
  <c r="V3748" i="2"/>
  <c r="W3748" i="2"/>
  <c r="U3749" i="2"/>
  <c r="V3749" i="2"/>
  <c r="W3749" i="2"/>
  <c r="U3750" i="2"/>
  <c r="V3750" i="2"/>
  <c r="W3750" i="2"/>
  <c r="U3751" i="2"/>
  <c r="V3751" i="2"/>
  <c r="W3751" i="2"/>
  <c r="U3752" i="2"/>
  <c r="V3752" i="2"/>
  <c r="W3752" i="2"/>
  <c r="U3753" i="2"/>
  <c r="V3753" i="2"/>
  <c r="W3753" i="2"/>
  <c r="U3754" i="2"/>
  <c r="V3754" i="2"/>
  <c r="W3754" i="2"/>
  <c r="U3755" i="2"/>
  <c r="V3755" i="2"/>
  <c r="W3755" i="2"/>
  <c r="U3756" i="2"/>
  <c r="V3756" i="2"/>
  <c r="W3756" i="2"/>
  <c r="U3757" i="2"/>
  <c r="V3757" i="2"/>
  <c r="W3757" i="2"/>
  <c r="U3758" i="2"/>
  <c r="V3758" i="2"/>
  <c r="W3758" i="2"/>
  <c r="U3759" i="2"/>
  <c r="V3759" i="2"/>
  <c r="W3759" i="2"/>
  <c r="U3760" i="2"/>
  <c r="V3760" i="2"/>
  <c r="W3760" i="2"/>
  <c r="U3761" i="2"/>
  <c r="V3761" i="2"/>
  <c r="W3761" i="2"/>
  <c r="U3762" i="2"/>
  <c r="V3762" i="2"/>
  <c r="W3762" i="2"/>
  <c r="U3763" i="2"/>
  <c r="V3763" i="2"/>
  <c r="W3763" i="2"/>
  <c r="U3764" i="2"/>
  <c r="V3764" i="2"/>
  <c r="W3764" i="2"/>
  <c r="U3765" i="2"/>
  <c r="V3765" i="2"/>
  <c r="W3765" i="2"/>
  <c r="U3766" i="2"/>
  <c r="V3766" i="2"/>
  <c r="W3766" i="2"/>
  <c r="U3767" i="2"/>
  <c r="V3767" i="2"/>
  <c r="W3767" i="2"/>
  <c r="U3768" i="2"/>
  <c r="V3768" i="2"/>
  <c r="W3768" i="2"/>
  <c r="U3769" i="2"/>
  <c r="V3769" i="2"/>
  <c r="W3769" i="2"/>
  <c r="U3770" i="2"/>
  <c r="V3770" i="2"/>
  <c r="W3770" i="2"/>
  <c r="U3771" i="2"/>
  <c r="V3771" i="2"/>
  <c r="W3771" i="2"/>
  <c r="U3772" i="2"/>
  <c r="V3772" i="2"/>
  <c r="W3772" i="2"/>
  <c r="U3773" i="2"/>
  <c r="V3773" i="2"/>
  <c r="W3773" i="2"/>
  <c r="U3774" i="2"/>
  <c r="V3774" i="2"/>
  <c r="W3774" i="2"/>
  <c r="U3775" i="2"/>
  <c r="V3775" i="2"/>
  <c r="W3775" i="2"/>
  <c r="U3776" i="2"/>
  <c r="V3776" i="2"/>
  <c r="W3776" i="2"/>
  <c r="U3777" i="2"/>
  <c r="V3777" i="2"/>
  <c r="W3777" i="2"/>
  <c r="U3778" i="2"/>
  <c r="V3778" i="2"/>
  <c r="W3778" i="2"/>
  <c r="U3779" i="2"/>
  <c r="V3779" i="2"/>
  <c r="W3779" i="2"/>
  <c r="U3780" i="2"/>
  <c r="V3780" i="2"/>
  <c r="W3780" i="2"/>
  <c r="U3781" i="2"/>
  <c r="V3781" i="2"/>
  <c r="W3781" i="2"/>
  <c r="U3782" i="2"/>
  <c r="V3782" i="2"/>
  <c r="W3782" i="2"/>
  <c r="U3783" i="2"/>
  <c r="V3783" i="2"/>
  <c r="W3783" i="2"/>
  <c r="U3784" i="2"/>
  <c r="V3784" i="2"/>
  <c r="W3784" i="2"/>
  <c r="U3785" i="2"/>
  <c r="V3785" i="2"/>
  <c r="W3785" i="2"/>
  <c r="U3786" i="2"/>
  <c r="V3786" i="2"/>
  <c r="W3786" i="2"/>
  <c r="U3787" i="2"/>
  <c r="V3787" i="2"/>
  <c r="W3787" i="2"/>
  <c r="U3788" i="2"/>
  <c r="V3788" i="2"/>
  <c r="W3788" i="2"/>
  <c r="U3789" i="2"/>
  <c r="V3789" i="2"/>
  <c r="W3789" i="2"/>
  <c r="U3790" i="2"/>
  <c r="V3790" i="2"/>
  <c r="W3790" i="2"/>
  <c r="U3791" i="2"/>
  <c r="V3791" i="2"/>
  <c r="W3791" i="2"/>
  <c r="U3792" i="2"/>
  <c r="V3792" i="2"/>
  <c r="W3792" i="2"/>
  <c r="U3793" i="2"/>
  <c r="V3793" i="2"/>
  <c r="W3793" i="2"/>
  <c r="U3794" i="2"/>
  <c r="V3794" i="2"/>
  <c r="W3794" i="2"/>
  <c r="U3795" i="2"/>
  <c r="V3795" i="2"/>
  <c r="W3795" i="2"/>
  <c r="U3796" i="2"/>
  <c r="V3796" i="2"/>
  <c r="W3796" i="2"/>
  <c r="U3797" i="2"/>
  <c r="V3797" i="2"/>
  <c r="W3797" i="2"/>
  <c r="U3798" i="2"/>
  <c r="V3798" i="2"/>
  <c r="W3798" i="2"/>
  <c r="U3799" i="2"/>
  <c r="V3799" i="2"/>
  <c r="W3799" i="2"/>
  <c r="U3800" i="2"/>
  <c r="V3800" i="2"/>
  <c r="W3800" i="2"/>
  <c r="U3801" i="2"/>
  <c r="V3801" i="2"/>
  <c r="W3801" i="2"/>
  <c r="U3802" i="2"/>
  <c r="V3802" i="2"/>
  <c r="W3802" i="2"/>
  <c r="U3803" i="2"/>
  <c r="V3803" i="2"/>
  <c r="W3803" i="2"/>
  <c r="U3804" i="2"/>
  <c r="V3804" i="2"/>
  <c r="W3804" i="2"/>
  <c r="U3805" i="2"/>
  <c r="V3805" i="2"/>
  <c r="W3805" i="2"/>
  <c r="U3806" i="2"/>
  <c r="V3806" i="2"/>
  <c r="W3806" i="2"/>
  <c r="U3807" i="2"/>
  <c r="V3807" i="2"/>
  <c r="W3807" i="2"/>
  <c r="U3808" i="2"/>
  <c r="V3808" i="2"/>
  <c r="W3808" i="2"/>
  <c r="U3809" i="2"/>
  <c r="V3809" i="2"/>
  <c r="W3809" i="2"/>
  <c r="U3810" i="2"/>
  <c r="V3810" i="2"/>
  <c r="W3810" i="2"/>
  <c r="U3811" i="2"/>
  <c r="V3811" i="2"/>
  <c r="W3811" i="2"/>
  <c r="U3812" i="2"/>
  <c r="V3812" i="2"/>
  <c r="W3812" i="2"/>
  <c r="U3813" i="2"/>
  <c r="V3813" i="2"/>
  <c r="W3813" i="2"/>
  <c r="U3814" i="2"/>
  <c r="V3814" i="2"/>
  <c r="W3814" i="2"/>
  <c r="U3815" i="2"/>
  <c r="V3815" i="2"/>
  <c r="W3815" i="2"/>
  <c r="U3816" i="2"/>
  <c r="V3816" i="2"/>
  <c r="W3816" i="2"/>
  <c r="U3817" i="2"/>
  <c r="V3817" i="2"/>
  <c r="W3817" i="2"/>
  <c r="U3818" i="2"/>
  <c r="V3818" i="2"/>
  <c r="W3818" i="2"/>
  <c r="U3819" i="2"/>
  <c r="V3819" i="2"/>
  <c r="W3819" i="2"/>
  <c r="U3820" i="2"/>
  <c r="V3820" i="2"/>
  <c r="W3820" i="2"/>
  <c r="U3821" i="2"/>
  <c r="V3821" i="2"/>
  <c r="W3821" i="2"/>
  <c r="U3822" i="2"/>
  <c r="V3822" i="2"/>
  <c r="W3822" i="2"/>
  <c r="U3823" i="2"/>
  <c r="V3823" i="2"/>
  <c r="W3823" i="2"/>
  <c r="U3824" i="2"/>
  <c r="V3824" i="2"/>
  <c r="W3824" i="2"/>
  <c r="U3825" i="2"/>
  <c r="V3825" i="2"/>
  <c r="W3825" i="2"/>
  <c r="U3826" i="2"/>
  <c r="V3826" i="2"/>
  <c r="W3826" i="2"/>
  <c r="U3827" i="2"/>
  <c r="V3827" i="2"/>
  <c r="W3827" i="2"/>
  <c r="U3828" i="2"/>
  <c r="V3828" i="2"/>
  <c r="W3828" i="2"/>
  <c r="U3829" i="2"/>
  <c r="V3829" i="2"/>
  <c r="W3829" i="2"/>
  <c r="U3830" i="2"/>
  <c r="V3830" i="2"/>
  <c r="W3830" i="2"/>
  <c r="U3831" i="2"/>
  <c r="V3831" i="2"/>
  <c r="W3831" i="2"/>
  <c r="U3832" i="2"/>
  <c r="V3832" i="2"/>
  <c r="W3832" i="2"/>
  <c r="U3833" i="2"/>
  <c r="V3833" i="2"/>
  <c r="W3833" i="2"/>
  <c r="U3834" i="2"/>
  <c r="V3834" i="2"/>
  <c r="W3834" i="2"/>
  <c r="U3835" i="2"/>
  <c r="V3835" i="2"/>
  <c r="W3835" i="2"/>
  <c r="U3836" i="2"/>
  <c r="V3836" i="2"/>
  <c r="W3836" i="2"/>
  <c r="U3837" i="2"/>
  <c r="V3837" i="2"/>
  <c r="W3837" i="2"/>
  <c r="U3838" i="2"/>
  <c r="V3838" i="2"/>
  <c r="W3838" i="2"/>
  <c r="U3839" i="2"/>
  <c r="V3839" i="2"/>
  <c r="W3839" i="2"/>
  <c r="U3840" i="2"/>
  <c r="V3840" i="2"/>
  <c r="W3840" i="2"/>
  <c r="U3841" i="2"/>
  <c r="V3841" i="2"/>
  <c r="W3841" i="2"/>
  <c r="U3842" i="2"/>
  <c r="V3842" i="2"/>
  <c r="W3842" i="2"/>
  <c r="U3843" i="2"/>
  <c r="V3843" i="2"/>
  <c r="W3843" i="2"/>
  <c r="U3844" i="2"/>
  <c r="V3844" i="2"/>
  <c r="W3844" i="2"/>
  <c r="U3845" i="2"/>
  <c r="V3845" i="2"/>
  <c r="W3845" i="2"/>
  <c r="U3846" i="2"/>
  <c r="V3846" i="2"/>
  <c r="W3846" i="2"/>
  <c r="U3847" i="2"/>
  <c r="V3847" i="2"/>
  <c r="W3847" i="2"/>
  <c r="U3848" i="2"/>
  <c r="V3848" i="2"/>
  <c r="W3848" i="2"/>
  <c r="U3849" i="2"/>
  <c r="V3849" i="2"/>
  <c r="W3849" i="2"/>
  <c r="U3850" i="2"/>
  <c r="V3850" i="2"/>
  <c r="W3850" i="2"/>
  <c r="U3851" i="2"/>
  <c r="V3851" i="2"/>
  <c r="W3851" i="2"/>
  <c r="U3852" i="2"/>
  <c r="V3852" i="2"/>
  <c r="W3852" i="2"/>
  <c r="U3853" i="2"/>
  <c r="V3853" i="2"/>
  <c r="W3853" i="2"/>
  <c r="U3854" i="2"/>
  <c r="V3854" i="2"/>
  <c r="W3854" i="2"/>
  <c r="U3855" i="2"/>
  <c r="V3855" i="2"/>
  <c r="W3855" i="2"/>
  <c r="U3856" i="2"/>
  <c r="V3856" i="2"/>
  <c r="W3856" i="2"/>
  <c r="U3857" i="2"/>
  <c r="V3857" i="2"/>
  <c r="W3857" i="2"/>
  <c r="U3858" i="2"/>
  <c r="V3858" i="2"/>
  <c r="W3858" i="2"/>
  <c r="U3859" i="2"/>
  <c r="V3859" i="2"/>
  <c r="W3859" i="2"/>
  <c r="U3860" i="2"/>
  <c r="V3860" i="2"/>
  <c r="W3860" i="2"/>
  <c r="U3861" i="2"/>
  <c r="V3861" i="2"/>
  <c r="W3861" i="2"/>
  <c r="U3862" i="2"/>
  <c r="V3862" i="2"/>
  <c r="W3862" i="2"/>
  <c r="U3863" i="2"/>
  <c r="V3863" i="2"/>
  <c r="W3863" i="2"/>
  <c r="U3864" i="2"/>
  <c r="V3864" i="2"/>
  <c r="W3864" i="2"/>
  <c r="U3865" i="2"/>
  <c r="V3865" i="2"/>
  <c r="W3865" i="2"/>
  <c r="U3866" i="2"/>
  <c r="V3866" i="2"/>
  <c r="W3866" i="2"/>
  <c r="U3867" i="2"/>
  <c r="V3867" i="2"/>
  <c r="W3867" i="2"/>
  <c r="U3868" i="2"/>
  <c r="V3868" i="2"/>
  <c r="W3868" i="2"/>
  <c r="U3869" i="2"/>
  <c r="V3869" i="2"/>
  <c r="W3869" i="2"/>
  <c r="U3870" i="2"/>
  <c r="V3870" i="2"/>
  <c r="W3870" i="2"/>
  <c r="U3871" i="2"/>
  <c r="V3871" i="2"/>
  <c r="W3871" i="2"/>
  <c r="U3872" i="2"/>
  <c r="V3872" i="2"/>
  <c r="W3872" i="2"/>
  <c r="U3873" i="2"/>
  <c r="V3873" i="2"/>
  <c r="W3873" i="2"/>
  <c r="U3874" i="2"/>
  <c r="V3874" i="2"/>
  <c r="W3874" i="2"/>
  <c r="U3875" i="2"/>
  <c r="V3875" i="2"/>
  <c r="W3875" i="2"/>
  <c r="U3876" i="2"/>
  <c r="V3876" i="2"/>
  <c r="W3876" i="2"/>
  <c r="U3877" i="2"/>
  <c r="V3877" i="2"/>
  <c r="W3877" i="2"/>
  <c r="U3878" i="2"/>
  <c r="V3878" i="2"/>
  <c r="W3878" i="2"/>
  <c r="U3879" i="2"/>
  <c r="V3879" i="2"/>
  <c r="W3879" i="2"/>
  <c r="U3880" i="2"/>
  <c r="V3880" i="2"/>
  <c r="W3880" i="2"/>
  <c r="U3881" i="2"/>
  <c r="V3881" i="2"/>
  <c r="W3881" i="2"/>
  <c r="U3882" i="2"/>
  <c r="V3882" i="2"/>
  <c r="W3882" i="2"/>
  <c r="U3883" i="2"/>
  <c r="V3883" i="2"/>
  <c r="W3883" i="2"/>
  <c r="U3884" i="2"/>
  <c r="V3884" i="2"/>
  <c r="W3884" i="2"/>
  <c r="U3885" i="2"/>
  <c r="V3885" i="2"/>
  <c r="W3885" i="2"/>
  <c r="U3886" i="2"/>
  <c r="V3886" i="2"/>
  <c r="W3886" i="2"/>
  <c r="U3887" i="2"/>
  <c r="V3887" i="2"/>
  <c r="W3887" i="2"/>
  <c r="U3888" i="2"/>
  <c r="V3888" i="2"/>
  <c r="W3888" i="2"/>
  <c r="U3889" i="2"/>
  <c r="V3889" i="2"/>
  <c r="W3889" i="2"/>
  <c r="U3890" i="2"/>
  <c r="V3890" i="2"/>
  <c r="W3890" i="2"/>
  <c r="U3891" i="2"/>
  <c r="V3891" i="2"/>
  <c r="W3891" i="2"/>
  <c r="U3892" i="2"/>
  <c r="V3892" i="2"/>
  <c r="W3892" i="2"/>
  <c r="U3893" i="2"/>
  <c r="V3893" i="2"/>
  <c r="W3893" i="2"/>
  <c r="U3894" i="2"/>
  <c r="V3894" i="2"/>
  <c r="W3894" i="2"/>
  <c r="U3895" i="2"/>
  <c r="V3895" i="2"/>
  <c r="W3895" i="2"/>
  <c r="U3896" i="2"/>
  <c r="V3896" i="2"/>
  <c r="W3896" i="2"/>
  <c r="U3897" i="2"/>
  <c r="V3897" i="2"/>
  <c r="W3897" i="2"/>
  <c r="U3898" i="2"/>
  <c r="V3898" i="2"/>
  <c r="W3898" i="2"/>
  <c r="U3899" i="2"/>
  <c r="V3899" i="2"/>
  <c r="W3899" i="2"/>
  <c r="U3900" i="2"/>
  <c r="V3900" i="2"/>
  <c r="W3900" i="2"/>
  <c r="U3901" i="2"/>
  <c r="V3901" i="2"/>
  <c r="W3901" i="2"/>
  <c r="U3902" i="2"/>
  <c r="V3902" i="2"/>
  <c r="W3902" i="2"/>
  <c r="U3903" i="2"/>
  <c r="V3903" i="2"/>
  <c r="W3903" i="2"/>
  <c r="U3904" i="2"/>
  <c r="V3904" i="2"/>
  <c r="W3904" i="2"/>
  <c r="U3905" i="2"/>
  <c r="V3905" i="2"/>
  <c r="W3905" i="2"/>
  <c r="U3906" i="2"/>
  <c r="V3906" i="2"/>
  <c r="W3906" i="2"/>
  <c r="U3907" i="2"/>
  <c r="V3907" i="2"/>
  <c r="W3907" i="2"/>
  <c r="U3908" i="2"/>
  <c r="V3908" i="2"/>
  <c r="W3908" i="2"/>
  <c r="U3909" i="2"/>
  <c r="V3909" i="2"/>
  <c r="W3909" i="2"/>
  <c r="AB129" i="1" l="1"/>
  <c r="AA139" i="1"/>
  <c r="AB138" i="1"/>
  <c r="AA130" i="1"/>
  <c r="AA142" i="1"/>
  <c r="AA137" i="1"/>
  <c r="AB135" i="1"/>
  <c r="AA148" i="1"/>
  <c r="AA141" i="1"/>
  <c r="AB136" i="1"/>
  <c r="AB132" i="1"/>
  <c r="AB131" i="1"/>
  <c r="AB145" i="1"/>
  <c r="AA150" i="1"/>
  <c r="AB134" i="1"/>
  <c r="AB146" i="1"/>
  <c r="AB143" i="1"/>
  <c r="AB144" i="1"/>
  <c r="AB133" i="1"/>
  <c r="AB140" i="1"/>
  <c r="AA151" i="1"/>
  <c r="AB147" i="1"/>
  <c r="AB149" i="1"/>
  <c r="AF6" i="1" l="1"/>
  <c r="AF10" i="1"/>
  <c r="AF14" i="1"/>
  <c r="AF18" i="1"/>
  <c r="AF22" i="1"/>
  <c r="AF30" i="1"/>
  <c r="AF34" i="1"/>
  <c r="AF38" i="1"/>
  <c r="AF42" i="1"/>
  <c r="AF46" i="1"/>
  <c r="AF50" i="1"/>
  <c r="AF54" i="1"/>
  <c r="AF58" i="1"/>
  <c r="AF62" i="1"/>
  <c r="AF66" i="1"/>
  <c r="AF70" i="1"/>
  <c r="AF74" i="1"/>
  <c r="AF78" i="1"/>
  <c r="AF82" i="1"/>
  <c r="AF86" i="1"/>
  <c r="AF90" i="1"/>
  <c r="AF94" i="1"/>
  <c r="AF98" i="1"/>
  <c r="AF3" i="1"/>
  <c r="AF7" i="1"/>
  <c r="AF11" i="1"/>
  <c r="AF15" i="1"/>
  <c r="AF19" i="1"/>
  <c r="AF23" i="1"/>
  <c r="AF27" i="1"/>
  <c r="AF31" i="1"/>
  <c r="AF35" i="1"/>
  <c r="AF39" i="1"/>
  <c r="AF43" i="1"/>
  <c r="AF47" i="1"/>
  <c r="AF51" i="1"/>
  <c r="AF55" i="1"/>
  <c r="AF59" i="1"/>
  <c r="AF63" i="1"/>
  <c r="AF67" i="1"/>
  <c r="AF71" i="1"/>
  <c r="AF75" i="1"/>
  <c r="AF79" i="1"/>
  <c r="AF83" i="1"/>
  <c r="AF87" i="1"/>
  <c r="AF91" i="1"/>
  <c r="AF95" i="1"/>
  <c r="AF99" i="1"/>
  <c r="AF103" i="1"/>
  <c r="AF107" i="1"/>
  <c r="AF26" i="1"/>
  <c r="AF5" i="1"/>
  <c r="AF9" i="1"/>
  <c r="AF13" i="1"/>
  <c r="AF17" i="1"/>
  <c r="AF21" i="1"/>
  <c r="AF25" i="1"/>
  <c r="AF29" i="1"/>
  <c r="AF33" i="1"/>
  <c r="AF37" i="1"/>
  <c r="AF41" i="1"/>
  <c r="AF45" i="1"/>
  <c r="AF49" i="1"/>
  <c r="AF53" i="1"/>
  <c r="AF57" i="1"/>
  <c r="AF61" i="1"/>
  <c r="AF65" i="1"/>
  <c r="AF69" i="1"/>
  <c r="AF73" i="1"/>
  <c r="AF77" i="1"/>
  <c r="AF81" i="1"/>
  <c r="AF85" i="1"/>
  <c r="AF89" i="1"/>
  <c r="AF93" i="1"/>
  <c r="AF97" i="1"/>
  <c r="AF101" i="1"/>
  <c r="AF105" i="1"/>
  <c r="AF109" i="1"/>
  <c r="AF56" i="1"/>
  <c r="AF60" i="1"/>
  <c r="AF64" i="1"/>
  <c r="AF68" i="1"/>
  <c r="AF108" i="1"/>
  <c r="AF4" i="1"/>
  <c r="AF8" i="1"/>
  <c r="AF12" i="1"/>
  <c r="AF16" i="1"/>
  <c r="AF20" i="1"/>
  <c r="AF24" i="1"/>
  <c r="AF28" i="1"/>
  <c r="AF32" i="1"/>
  <c r="AF36" i="1"/>
  <c r="AF40" i="1"/>
  <c r="AF44" i="1"/>
  <c r="AF48" i="1"/>
  <c r="AF52" i="1"/>
  <c r="AF102" i="1"/>
  <c r="AF106" i="1"/>
  <c r="AF110" i="1"/>
  <c r="AF72" i="1"/>
  <c r="AF76" i="1"/>
  <c r="AF80" i="1"/>
  <c r="AF84" i="1"/>
  <c r="AF88" i="1"/>
  <c r="AF92" i="1"/>
  <c r="AF96" i="1"/>
  <c r="AF100" i="1"/>
  <c r="AF104" i="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U2" i="2" l="1"/>
  <c r="C2" i="2" l="1"/>
  <c r="C7" i="14" l="1"/>
  <c r="C39" i="14"/>
  <c r="C35" i="14"/>
  <c r="C41" i="14"/>
  <c r="C33" i="14"/>
  <c r="C37" i="14"/>
  <c r="C32" i="14" l="1"/>
  <c r="C38" i="14" s="1"/>
  <c r="C40" i="14" l="1"/>
  <c r="C36" i="14"/>
  <c r="C34" i="14"/>
  <c r="E7" i="14" l="1"/>
  <c r="I7" i="14"/>
  <c r="M7" i="14"/>
  <c r="Q7" i="14"/>
  <c r="U7" i="14"/>
  <c r="Y7" i="14"/>
  <c r="AC7" i="14"/>
  <c r="AG7" i="14"/>
  <c r="AK7" i="14"/>
  <c r="G33" i="14"/>
  <c r="K33" i="14"/>
  <c r="O33" i="14"/>
  <c r="S33" i="14"/>
  <c r="W33" i="14"/>
  <c r="AA33" i="14"/>
  <c r="AE33" i="14"/>
  <c r="AI33" i="14"/>
  <c r="AM33" i="14"/>
  <c r="F7" i="14"/>
  <c r="J7" i="14"/>
  <c r="N7" i="14"/>
  <c r="R7" i="14"/>
  <c r="V7" i="14"/>
  <c r="Z7" i="14"/>
  <c r="AD7" i="14"/>
  <c r="AH7" i="14"/>
  <c r="AL7" i="14"/>
  <c r="D33" i="14"/>
  <c r="H33" i="14"/>
  <c r="L33" i="14"/>
  <c r="P33" i="14"/>
  <c r="T33" i="14"/>
  <c r="X33" i="14"/>
  <c r="AB33" i="14"/>
  <c r="AF33" i="14"/>
  <c r="AJ33" i="14"/>
  <c r="AN33" i="14"/>
  <c r="G7" i="14"/>
  <c r="K7" i="14"/>
  <c r="O7" i="14"/>
  <c r="S7" i="14"/>
  <c r="W7" i="14"/>
  <c r="AA7" i="14"/>
  <c r="AE7" i="14"/>
  <c r="AI7" i="14"/>
  <c r="AM7" i="14"/>
  <c r="E33" i="14"/>
  <c r="I33" i="14"/>
  <c r="M33" i="14"/>
  <c r="Q33" i="14"/>
  <c r="U33" i="14"/>
  <c r="Y33" i="14"/>
  <c r="AC33" i="14"/>
  <c r="AG33" i="14"/>
  <c r="AK33" i="14"/>
  <c r="D7" i="14"/>
  <c r="H7" i="14"/>
  <c r="L7" i="14"/>
  <c r="P7" i="14"/>
  <c r="T7" i="14"/>
  <c r="X7" i="14"/>
  <c r="AB7" i="14"/>
  <c r="AF7" i="14"/>
  <c r="AJ7" i="14"/>
  <c r="AN7" i="14"/>
  <c r="F33" i="14"/>
  <c r="J33" i="14"/>
  <c r="N33" i="14"/>
  <c r="R33" i="14"/>
  <c r="V33" i="14"/>
  <c r="Z33" i="14"/>
  <c r="AD33" i="14"/>
  <c r="AH33" i="14"/>
  <c r="AL33" i="14"/>
  <c r="AD35" i="14" l="1"/>
  <c r="AD37" i="14"/>
  <c r="AD39" i="14"/>
  <c r="AD41" i="14"/>
  <c r="AD32" i="14" l="1"/>
  <c r="AD40" i="14" l="1"/>
  <c r="AD34" i="14"/>
  <c r="AD36" i="14"/>
  <c r="AD38" i="14"/>
  <c r="AV1" i="1" l="1"/>
  <c r="AU158" i="1" l="1"/>
  <c r="E158" i="1" s="1"/>
  <c r="AU152" i="1"/>
  <c r="E152" i="1" s="1"/>
  <c r="AU160" i="1"/>
  <c r="E160" i="1" s="1"/>
  <c r="AU153" i="1"/>
  <c r="E153" i="1" s="1"/>
  <c r="AU161" i="1"/>
  <c r="E161" i="1" s="1"/>
  <c r="AU154" i="1"/>
  <c r="E154" i="1" s="1"/>
  <c r="AU162" i="1"/>
  <c r="E162" i="1" s="1"/>
  <c r="AU155" i="1"/>
  <c r="E155" i="1" s="1"/>
  <c r="AU163" i="1"/>
  <c r="E163" i="1" s="1"/>
  <c r="AU156" i="1"/>
  <c r="E156" i="1" s="1"/>
  <c r="AU157" i="1"/>
  <c r="E157" i="1" s="1"/>
  <c r="AU159" i="1"/>
  <c r="E159" i="1" s="1"/>
  <c r="AU127" i="1"/>
  <c r="E127" i="1" s="1"/>
  <c r="AU119" i="1"/>
  <c r="E119" i="1" s="1"/>
  <c r="AU121" i="1"/>
  <c r="E121" i="1" s="1"/>
  <c r="AU123" i="1"/>
  <c r="E123" i="1" s="1"/>
  <c r="V2039" i="2" s="1"/>
  <c r="AU125" i="1"/>
  <c r="E125" i="1" s="1"/>
  <c r="AU122" i="1"/>
  <c r="E122" i="1" s="1"/>
  <c r="AU124" i="1"/>
  <c r="E124" i="1" s="1"/>
  <c r="AU126" i="1"/>
  <c r="E126" i="1" s="1"/>
  <c r="AU128" i="1"/>
  <c r="E128" i="1" s="1"/>
  <c r="AU120" i="1"/>
  <c r="E120" i="1" s="1"/>
  <c r="AU115" i="1"/>
  <c r="E115" i="1" s="1"/>
  <c r="AU117" i="1"/>
  <c r="E117" i="1" s="1"/>
  <c r="AU111" i="1"/>
  <c r="E111" i="1" s="1"/>
  <c r="AU113" i="1"/>
  <c r="E113" i="1" s="1"/>
  <c r="AU118" i="1"/>
  <c r="E118" i="1" s="1"/>
  <c r="AU116" i="1"/>
  <c r="E116" i="1" s="1"/>
  <c r="AU112" i="1"/>
  <c r="E112" i="1" s="1"/>
  <c r="AU114" i="1"/>
  <c r="E114" i="1" s="1"/>
  <c r="AU151" i="1"/>
  <c r="E151" i="1" s="1"/>
  <c r="AX151" i="1" s="1"/>
  <c r="AU129" i="1"/>
  <c r="E129" i="1" s="1"/>
  <c r="AU131" i="1"/>
  <c r="E131" i="1" s="1"/>
  <c r="AU133" i="1"/>
  <c r="E133" i="1" s="1"/>
  <c r="AU135" i="1"/>
  <c r="E135" i="1" s="1"/>
  <c r="AU137" i="1"/>
  <c r="E137" i="1" s="1"/>
  <c r="AU139" i="1"/>
  <c r="E139" i="1" s="1"/>
  <c r="AX139" i="1" s="1"/>
  <c r="AU141" i="1"/>
  <c r="E141" i="1" s="1"/>
  <c r="AX141" i="1" s="1"/>
  <c r="AU143" i="1"/>
  <c r="E143" i="1" s="1"/>
  <c r="AU145" i="1"/>
  <c r="E145" i="1" s="1"/>
  <c r="AX145" i="1" s="1"/>
  <c r="AU130" i="1"/>
  <c r="E130" i="1" s="1"/>
  <c r="AU132" i="1"/>
  <c r="E132" i="1" s="1"/>
  <c r="AU134" i="1"/>
  <c r="E134" i="1" s="1"/>
  <c r="AU136" i="1"/>
  <c r="E136" i="1" s="1"/>
  <c r="AU138" i="1"/>
  <c r="E138" i="1" s="1"/>
  <c r="AU140" i="1"/>
  <c r="E140" i="1" s="1"/>
  <c r="AU142" i="1"/>
  <c r="E142" i="1" s="1"/>
  <c r="AU144" i="1"/>
  <c r="E144" i="1" s="1"/>
  <c r="AU146" i="1"/>
  <c r="E146" i="1" s="1"/>
  <c r="AX146" i="1" s="1"/>
  <c r="AU148" i="1"/>
  <c r="E148" i="1" s="1"/>
  <c r="AX148" i="1" s="1"/>
  <c r="AU150" i="1"/>
  <c r="E150" i="1" s="1"/>
  <c r="AU147" i="1"/>
  <c r="E147" i="1" s="1"/>
  <c r="AU149" i="1"/>
  <c r="E149" i="1" s="1"/>
  <c r="AX149" i="1" s="1"/>
  <c r="AU3" i="1"/>
  <c r="E3" i="1" s="1"/>
  <c r="AU11" i="1"/>
  <c r="AU19" i="1"/>
  <c r="AU27" i="1"/>
  <c r="AU35" i="1"/>
  <c r="AU43" i="1"/>
  <c r="E43" i="1" s="1"/>
  <c r="AU51" i="1"/>
  <c r="AU59" i="1"/>
  <c r="AU67" i="1"/>
  <c r="E67" i="1" s="1"/>
  <c r="AU75" i="1"/>
  <c r="AU83" i="1"/>
  <c r="AU91" i="1"/>
  <c r="E91" i="1" s="1"/>
  <c r="AU99" i="1"/>
  <c r="AU107" i="1"/>
  <c r="E107" i="1" s="1"/>
  <c r="AU13" i="1"/>
  <c r="AU29" i="1"/>
  <c r="E29" i="1" s="1"/>
  <c r="AX29" i="1" s="1"/>
  <c r="AU45" i="1"/>
  <c r="E45" i="1" s="1"/>
  <c r="AU61" i="1"/>
  <c r="E61" i="1" s="1"/>
  <c r="AU77" i="1"/>
  <c r="AU93" i="1"/>
  <c r="AU109" i="1"/>
  <c r="AU4" i="1"/>
  <c r="E4" i="1" s="1"/>
  <c r="AU12" i="1"/>
  <c r="AU20" i="1"/>
  <c r="E20" i="1" s="1"/>
  <c r="AU28" i="1"/>
  <c r="AU36" i="1"/>
  <c r="E36" i="1" s="1"/>
  <c r="AU44" i="1"/>
  <c r="AU52" i="1"/>
  <c r="E52" i="1" s="1"/>
  <c r="AU60" i="1"/>
  <c r="E60" i="1" s="1"/>
  <c r="AU68" i="1"/>
  <c r="AU76" i="1"/>
  <c r="AU84" i="1"/>
  <c r="AU92" i="1"/>
  <c r="E92" i="1" s="1"/>
  <c r="AU100" i="1"/>
  <c r="AU108" i="1"/>
  <c r="E108" i="1" s="1"/>
  <c r="AU5" i="1"/>
  <c r="AU21" i="1"/>
  <c r="AU37" i="1"/>
  <c r="E37" i="1" s="1"/>
  <c r="AU53" i="1"/>
  <c r="E53" i="1" s="1"/>
  <c r="AU69" i="1"/>
  <c r="E69" i="1" s="1"/>
  <c r="AU85" i="1"/>
  <c r="E85" i="1" s="1"/>
  <c r="AU101" i="1"/>
  <c r="AU6" i="1"/>
  <c r="AU14" i="1"/>
  <c r="AU22" i="1"/>
  <c r="AU30" i="1"/>
  <c r="AU38" i="1"/>
  <c r="E38" i="1" s="1"/>
  <c r="AU46" i="1"/>
  <c r="AU54" i="1"/>
  <c r="AU62" i="1"/>
  <c r="E62" i="1" s="1"/>
  <c r="AU70" i="1"/>
  <c r="AU78" i="1"/>
  <c r="AU86" i="1"/>
  <c r="AU94" i="1"/>
  <c r="E94" i="1" s="1"/>
  <c r="AU102" i="1"/>
  <c r="E102" i="1" s="1"/>
  <c r="AU110" i="1"/>
  <c r="AU7" i="1"/>
  <c r="AU15" i="1"/>
  <c r="E15" i="1" s="1"/>
  <c r="AU23" i="1"/>
  <c r="E23" i="1" s="1"/>
  <c r="AU31" i="1"/>
  <c r="E31" i="1" s="1"/>
  <c r="AU39" i="1"/>
  <c r="AU47" i="1"/>
  <c r="AU55" i="1"/>
  <c r="AU63" i="1"/>
  <c r="AU71" i="1"/>
  <c r="AU79" i="1"/>
  <c r="E79" i="1" s="1"/>
  <c r="AU87" i="1"/>
  <c r="E87" i="1" s="1"/>
  <c r="AU95" i="1"/>
  <c r="E95" i="1" s="1"/>
  <c r="AU103" i="1"/>
  <c r="AU8" i="1"/>
  <c r="AU16" i="1"/>
  <c r="AU24" i="1"/>
  <c r="AU32" i="1"/>
  <c r="E32" i="1" s="1"/>
  <c r="AU40" i="1"/>
  <c r="AU48" i="1"/>
  <c r="AU56" i="1"/>
  <c r="E56" i="1" s="1"/>
  <c r="AU64" i="1"/>
  <c r="AU72" i="1"/>
  <c r="AU80" i="1"/>
  <c r="AU88" i="1"/>
  <c r="E88" i="1" s="1"/>
  <c r="AU96" i="1"/>
  <c r="E96" i="1" s="1"/>
  <c r="AX96" i="1" s="1"/>
  <c r="AU104" i="1"/>
  <c r="E104" i="1" s="1"/>
  <c r="AU10" i="1"/>
  <c r="AU26" i="1"/>
  <c r="E26" i="1" s="1"/>
  <c r="AU42" i="1"/>
  <c r="AU58" i="1"/>
  <c r="E58" i="1" s="1"/>
  <c r="AU74" i="1"/>
  <c r="E74" i="1" s="1"/>
  <c r="AU90" i="1"/>
  <c r="AU106" i="1"/>
  <c r="E106" i="1" s="1"/>
  <c r="AU9" i="1"/>
  <c r="AU17" i="1"/>
  <c r="AU25" i="1"/>
  <c r="AU33" i="1"/>
  <c r="E33" i="1" s="1"/>
  <c r="AU41" i="1"/>
  <c r="AU49" i="1"/>
  <c r="AU57" i="1"/>
  <c r="AU65" i="1"/>
  <c r="AU73" i="1"/>
  <c r="AU81" i="1"/>
  <c r="AU89" i="1"/>
  <c r="AU97" i="1"/>
  <c r="E97" i="1" s="1"/>
  <c r="AU105" i="1"/>
  <c r="E105" i="1" s="1"/>
  <c r="AU18" i="1"/>
  <c r="AU34" i="1"/>
  <c r="AU50" i="1"/>
  <c r="AU66" i="1"/>
  <c r="AU82" i="1"/>
  <c r="AU98" i="1"/>
  <c r="E98" i="1" s="1"/>
  <c r="AO155" i="1" l="1"/>
  <c r="AX155" i="1"/>
  <c r="AO162" i="1"/>
  <c r="AX162" i="1"/>
  <c r="AO154" i="1"/>
  <c r="AX154" i="1"/>
  <c r="AO161" i="1"/>
  <c r="AX161" i="1"/>
  <c r="AO159" i="1"/>
  <c r="AX159" i="1"/>
  <c r="AO153" i="1"/>
  <c r="AX153" i="1"/>
  <c r="AO157" i="1"/>
  <c r="AX157" i="1"/>
  <c r="AO160" i="1"/>
  <c r="AX160" i="1"/>
  <c r="AO156" i="1"/>
  <c r="AX156" i="1"/>
  <c r="AO152" i="1"/>
  <c r="AX152" i="1"/>
  <c r="AO163" i="1"/>
  <c r="AX163" i="1"/>
  <c r="AO158" i="1"/>
  <c r="AX158" i="1"/>
  <c r="V298" i="2"/>
  <c r="V382" i="2"/>
  <c r="V646" i="2"/>
  <c r="V807" i="2"/>
  <c r="V842" i="2"/>
  <c r="V1195" i="2"/>
  <c r="V686" i="2"/>
  <c r="V985" i="2"/>
  <c r="V2238" i="2"/>
  <c r="V1849" i="2"/>
  <c r="V2010" i="2"/>
  <c r="V2162" i="2"/>
  <c r="V61" i="2"/>
  <c r="V493" i="2"/>
  <c r="V260" i="2"/>
  <c r="V744" i="2"/>
  <c r="V179" i="2"/>
  <c r="V329" i="2"/>
  <c r="V449" i="2"/>
  <c r="V619" i="2"/>
  <c r="V1104" i="2"/>
  <c r="V892" i="2"/>
  <c r="V1033" i="2"/>
  <c r="V922" i="2"/>
  <c r="V769" i="2"/>
  <c r="V1277" i="2"/>
  <c r="V1749" i="2"/>
  <c r="V2155" i="2"/>
  <c r="V1411" i="2"/>
  <c r="V1490" i="2"/>
  <c r="V1665" i="2"/>
  <c r="V1855" i="2"/>
  <c r="V1599" i="2"/>
  <c r="V2008" i="2"/>
  <c r="V2105" i="2"/>
  <c r="V2309" i="2"/>
  <c r="V394" i="2"/>
  <c r="V214" i="2"/>
  <c r="V281" i="2"/>
  <c r="V658" i="2"/>
  <c r="V1144" i="2"/>
  <c r="V2099" i="2"/>
  <c r="V1863" i="2"/>
  <c r="V2148" i="2"/>
  <c r="V216" i="2"/>
  <c r="V12" i="2"/>
  <c r="V133" i="2"/>
  <c r="V541" i="2"/>
  <c r="V398" i="2"/>
  <c r="V851" i="2"/>
  <c r="V662" i="2"/>
  <c r="V700" i="2"/>
  <c r="V974" i="2"/>
  <c r="V1076" i="2"/>
  <c r="V1148" i="2"/>
  <c r="V1204" i="2"/>
  <c r="V812" i="2"/>
  <c r="V1317" i="2"/>
  <c r="V1707" i="2"/>
  <c r="V2059" i="2"/>
  <c r="V2219" i="2"/>
  <c r="V1790" i="2"/>
  <c r="V2257" i="2"/>
  <c r="V1554" i="2"/>
  <c r="V1807" i="2"/>
  <c r="V1369" i="2"/>
  <c r="V1957" i="2"/>
  <c r="V1442" i="2"/>
  <c r="V84" i="2"/>
  <c r="V157" i="2"/>
  <c r="V359" i="2"/>
  <c r="V235" i="2"/>
  <c r="V524" i="2"/>
  <c r="V475" i="2"/>
  <c r="V920" i="2"/>
  <c r="V1224" i="2"/>
  <c r="V594" i="2"/>
  <c r="V1011" i="2"/>
  <c r="V1297" i="2"/>
  <c r="V724" i="2"/>
  <c r="V959" i="2"/>
  <c r="V795" i="2"/>
  <c r="V1125" i="2"/>
  <c r="V2230" i="2"/>
  <c r="V1719" i="2"/>
  <c r="V1830" i="2"/>
  <c r="V2033" i="2"/>
  <c r="V1394" i="2"/>
  <c r="V1519" i="2"/>
  <c r="V1580" i="2"/>
  <c r="V1639" i="2"/>
  <c r="V1934" i="2"/>
  <c r="V2189" i="2"/>
  <c r="V22" i="2"/>
  <c r="V97" i="2"/>
  <c r="V549" i="2"/>
  <c r="V314" i="2"/>
  <c r="V410" i="2"/>
  <c r="V207" i="2"/>
  <c r="V1092" i="2"/>
  <c r="V633" i="2"/>
  <c r="V1541" i="2"/>
  <c r="V1355" i="2"/>
  <c r="V1454" i="2"/>
  <c r="V2270" i="2"/>
  <c r="V2041" i="2"/>
  <c r="V1330" i="2"/>
  <c r="V1676" i="2"/>
  <c r="V1943" i="2"/>
  <c r="V1818" i="2"/>
  <c r="V1781" i="2"/>
  <c r="V2197" i="2"/>
  <c r="V23" i="2"/>
  <c r="V557" i="2"/>
  <c r="V825" i="2"/>
  <c r="V1069" i="2"/>
  <c r="V1368" i="2"/>
  <c r="V1709" i="2"/>
  <c r="V1553" i="2"/>
  <c r="V1803" i="2"/>
  <c r="V2259" i="2"/>
  <c r="V1959" i="2"/>
  <c r="V2055" i="2"/>
  <c r="V1316" i="2"/>
  <c r="V1444" i="2"/>
  <c r="V1792" i="2"/>
  <c r="V2214" i="2"/>
  <c r="V1875" i="2"/>
  <c r="V1994" i="2"/>
  <c r="V2094" i="2"/>
  <c r="V2318" i="2"/>
  <c r="V2143" i="2"/>
  <c r="V96" i="2"/>
  <c r="V624" i="2"/>
  <c r="V30" i="2"/>
  <c r="V197" i="2"/>
  <c r="V856" i="2"/>
  <c r="V402" i="2"/>
  <c r="V1179" i="2"/>
  <c r="V1006" i="2"/>
  <c r="V1166" i="2"/>
  <c r="V562" i="2"/>
  <c r="V667" i="2"/>
  <c r="V830" i="2"/>
  <c r="V1771" i="2"/>
  <c r="V1539" i="2"/>
  <c r="V1828" i="2"/>
  <c r="V1935" i="2"/>
  <c r="V1319" i="2"/>
  <c r="V1354" i="2"/>
  <c r="V1671" i="2"/>
  <c r="V1465" i="2"/>
  <c r="V2037" i="2"/>
  <c r="V2263" i="2"/>
  <c r="V2194" i="2"/>
  <c r="V106" i="2"/>
  <c r="V37" i="2"/>
  <c r="V415" i="2"/>
  <c r="V308" i="2"/>
  <c r="V187" i="2"/>
  <c r="V635" i="2"/>
  <c r="V569" i="2"/>
  <c r="V1333" i="2"/>
  <c r="V1975" i="2"/>
  <c r="V1764" i="2"/>
  <c r="V1893" i="2"/>
  <c r="V2122" i="2"/>
  <c r="V2276" i="2"/>
  <c r="V2071" i="2"/>
  <c r="V112" i="2"/>
  <c r="V33" i="2"/>
  <c r="V565" i="2"/>
  <c r="V420" i="2"/>
  <c r="V680" i="2"/>
  <c r="V832" i="2"/>
  <c r="V194" i="2"/>
  <c r="V305" i="2"/>
  <c r="V869" i="2"/>
  <c r="V1163" i="2"/>
  <c r="V990" i="2"/>
  <c r="V1190" i="2"/>
  <c r="V1060" i="2"/>
  <c r="V639" i="2"/>
  <c r="V1931" i="2"/>
  <c r="V2227" i="2"/>
  <c r="V2190" i="2"/>
  <c r="V1347" i="2"/>
  <c r="V1833" i="2"/>
  <c r="V1339" i="2"/>
  <c r="V1467" i="2"/>
  <c r="V1531" i="2"/>
  <c r="V1770" i="2"/>
  <c r="V1686" i="2"/>
  <c r="V2034" i="2"/>
  <c r="V56" i="2"/>
  <c r="V597" i="2"/>
  <c r="V263" i="2"/>
  <c r="V490" i="2"/>
  <c r="V163" i="2"/>
  <c r="V422" i="2"/>
  <c r="V353" i="2"/>
  <c r="V765" i="2"/>
  <c r="V877" i="2"/>
  <c r="V1056" i="2"/>
  <c r="V947" i="2"/>
  <c r="V1227" i="2"/>
  <c r="V1254" i="2"/>
  <c r="V1105" i="2"/>
  <c r="V727" i="2"/>
  <c r="V1611" i="2"/>
  <c r="V1851" i="2"/>
  <c r="V2235" i="2"/>
  <c r="V1751" i="2"/>
  <c r="V1423" i="2"/>
  <c r="V1487" i="2"/>
  <c r="V1647" i="2"/>
  <c r="V1912" i="2"/>
  <c r="V2014" i="2"/>
  <c r="V2167" i="2"/>
  <c r="V566" i="2"/>
  <c r="V2188" i="2"/>
  <c r="V652" i="2"/>
  <c r="V289" i="2"/>
  <c r="V1307" i="2"/>
  <c r="V801" i="2"/>
  <c r="V2017" i="2"/>
  <c r="V2170" i="2"/>
  <c r="V1453" i="2"/>
  <c r="V1675" i="2"/>
  <c r="V2043" i="2"/>
  <c r="V2273" i="2"/>
  <c r="V1817" i="2"/>
  <c r="V1945" i="2"/>
  <c r="V1356" i="2"/>
  <c r="V1780" i="2"/>
  <c r="V1543" i="2"/>
  <c r="V1331" i="2"/>
  <c r="V2199" i="2"/>
  <c r="V1449" i="2"/>
  <c r="V1868" i="2"/>
  <c r="V2103" i="2"/>
  <c r="V2151" i="2"/>
  <c r="V208" i="2"/>
  <c r="V129" i="2"/>
  <c r="V20" i="2"/>
  <c r="V286" i="2"/>
  <c r="V80" i="2"/>
  <c r="V152" i="2"/>
  <c r="V237" i="2"/>
  <c r="V354" i="2"/>
  <c r="V518" i="2"/>
  <c r="V478" i="2"/>
  <c r="V952" i="2"/>
  <c r="V1128" i="2"/>
  <c r="V1576" i="2"/>
  <c r="V1299" i="2"/>
  <c r="V595" i="2"/>
  <c r="V1007" i="2"/>
  <c r="V719" i="2"/>
  <c r="V1390" i="2"/>
  <c r="V2286" i="2"/>
  <c r="V1722" i="2"/>
  <c r="V1635" i="2"/>
  <c r="V1884" i="2"/>
  <c r="V1983" i="2"/>
  <c r="V1514" i="2"/>
  <c r="V2077" i="2"/>
  <c r="V2127" i="2"/>
  <c r="V580" i="2"/>
  <c r="V784" i="2"/>
  <c r="V371" i="2"/>
  <c r="V508" i="2"/>
  <c r="V460" i="2"/>
  <c r="V1211" i="2"/>
  <c r="V1022" i="2"/>
  <c r="V710" i="2"/>
  <c r="V908" i="2"/>
  <c r="V1138" i="2"/>
  <c r="V965" i="2"/>
  <c r="V1629" i="2"/>
  <c r="V1995" i="2"/>
  <c r="V1505" i="2"/>
  <c r="V1732" i="2"/>
  <c r="V1590" i="2"/>
  <c r="V1872" i="2"/>
  <c r="V2144" i="2"/>
  <c r="V2095" i="2"/>
  <c r="V2321" i="2"/>
  <c r="V528" i="2"/>
  <c r="V229" i="2"/>
  <c r="V586" i="2"/>
  <c r="V147" i="2"/>
  <c r="V91" i="2"/>
  <c r="V366" i="2"/>
  <c r="V466" i="2"/>
  <c r="V714" i="2"/>
  <c r="V960" i="2"/>
  <c r="V1384" i="2"/>
  <c r="V799" i="2"/>
  <c r="V913" i="2"/>
  <c r="V1121" i="2"/>
  <c r="V1215" i="2"/>
  <c r="V1018" i="2"/>
  <c r="V1290" i="2"/>
  <c r="V1924" i="2"/>
  <c r="V1839" i="2"/>
  <c r="V1523" i="2"/>
  <c r="V1715" i="2"/>
  <c r="V1570" i="2"/>
  <c r="V1634" i="2"/>
  <c r="V2184" i="2"/>
  <c r="V2030" i="2"/>
  <c r="V2221" i="2"/>
  <c r="V296" i="2"/>
  <c r="V7" i="2"/>
  <c r="V534" i="2"/>
  <c r="V123" i="2"/>
  <c r="V225" i="2"/>
  <c r="V385" i="2"/>
  <c r="V1408" i="2"/>
  <c r="V1496" i="2"/>
  <c r="V889" i="2"/>
  <c r="V931" i="2"/>
  <c r="V1041" i="2"/>
  <c r="V1241" i="2"/>
  <c r="V739" i="2"/>
  <c r="V1095" i="2"/>
  <c r="V1269" i="2"/>
  <c r="V1739" i="2"/>
  <c r="V2147" i="2"/>
  <c r="V2302" i="2"/>
  <c r="V1594" i="2"/>
  <c r="V1658" i="2"/>
  <c r="V1865" i="2"/>
  <c r="V2097" i="2"/>
  <c r="V2002" i="2"/>
  <c r="V160" i="2"/>
  <c r="V272" i="2"/>
  <c r="V53" i="2"/>
  <c r="V349" i="2"/>
  <c r="V429" i="2"/>
  <c r="V486" i="2"/>
  <c r="V10" i="2"/>
  <c r="V381" i="2"/>
  <c r="V115" i="2"/>
  <c r="V537" i="2"/>
  <c r="V299" i="2"/>
  <c r="V685" i="2"/>
  <c r="V103" i="2"/>
  <c r="V824" i="2"/>
  <c r="V318" i="2"/>
  <c r="V673" i="2"/>
  <c r="V1360" i="2"/>
  <c r="V1001" i="2"/>
  <c r="V1172" i="2"/>
  <c r="V1071" i="2"/>
  <c r="V2201" i="2"/>
  <c r="V1822" i="2"/>
  <c r="V1324" i="2"/>
  <c r="V1459" i="2"/>
  <c r="V2044" i="2"/>
  <c r="V425" i="2"/>
  <c r="V1257" i="2"/>
  <c r="V759" i="2"/>
  <c r="V873" i="2"/>
  <c r="V943" i="2"/>
  <c r="V1229" i="2"/>
  <c r="V1607" i="2"/>
  <c r="V2290" i="2"/>
  <c r="V2275" i="2"/>
  <c r="V1332" i="2"/>
  <c r="V1530" i="2"/>
  <c r="V1684" i="2"/>
  <c r="V1763" i="2"/>
  <c r="V1973" i="2"/>
  <c r="V1343" i="2"/>
  <c r="V1474" i="2"/>
  <c r="V1896" i="2"/>
  <c r="V2076" i="2"/>
  <c r="V2125" i="2"/>
  <c r="V2012" i="2"/>
  <c r="V1914" i="2"/>
  <c r="V1853" i="2"/>
  <c r="V2233" i="2"/>
  <c r="V2165" i="2"/>
  <c r="V64" i="2"/>
  <c r="V333" i="2"/>
  <c r="V445" i="2"/>
  <c r="V252" i="2"/>
  <c r="V177" i="2"/>
  <c r="V1267" i="2"/>
  <c r="V1094" i="2"/>
  <c r="V779" i="2"/>
  <c r="V890" i="2"/>
  <c r="V1244" i="2"/>
  <c r="V742" i="2"/>
  <c r="V933" i="2"/>
  <c r="V1037" i="2"/>
  <c r="V1597" i="2"/>
  <c r="V1655" i="2"/>
  <c r="V1812" i="2"/>
  <c r="V1409" i="2"/>
  <c r="V1499" i="2"/>
  <c r="V1951" i="2"/>
  <c r="V2047" i="2"/>
  <c r="V1738" i="2"/>
  <c r="V2205" i="2"/>
  <c r="V2250" i="2"/>
  <c r="V57" i="2"/>
  <c r="V896" i="2"/>
  <c r="V495" i="2"/>
  <c r="V1275" i="2"/>
  <c r="V770" i="2"/>
  <c r="V1030" i="2"/>
  <c r="V620" i="2"/>
  <c r="V747" i="2"/>
  <c r="V1250" i="2"/>
  <c r="V925" i="2"/>
  <c r="V1101" i="2"/>
  <c r="V1661" i="2"/>
  <c r="V1745" i="2"/>
  <c r="V2054" i="2"/>
  <c r="V1961" i="2"/>
  <c r="V1415" i="2"/>
  <c r="V1802" i="2"/>
  <c r="V1491" i="2"/>
  <c r="V1602" i="2"/>
  <c r="V2216" i="2"/>
  <c r="V2260" i="2"/>
  <c r="V82" i="2"/>
  <c r="V517" i="2"/>
  <c r="V356" i="2"/>
  <c r="V150" i="2"/>
  <c r="V476" i="2"/>
  <c r="V239" i="2"/>
  <c r="V717" i="2"/>
  <c r="V789" i="2"/>
  <c r="V950" i="2"/>
  <c r="V1009" i="2"/>
  <c r="V1225" i="2"/>
  <c r="V916" i="2"/>
  <c r="V1300" i="2"/>
  <c r="V1130" i="2"/>
  <c r="V1637" i="2"/>
  <c r="V1387" i="2"/>
  <c r="V1886" i="2"/>
  <c r="V1982" i="2"/>
  <c r="V2126" i="2"/>
  <c r="V1513" i="2"/>
  <c r="V1574" i="2"/>
  <c r="V1724" i="2"/>
  <c r="V2284" i="2"/>
  <c r="V2079" i="2"/>
  <c r="V192" i="2"/>
  <c r="V34" i="2"/>
  <c r="V110" i="2"/>
  <c r="V419" i="2"/>
  <c r="V303" i="2"/>
  <c r="V640" i="2"/>
  <c r="V563" i="2"/>
  <c r="V1164" i="2"/>
  <c r="V1252" i="2"/>
  <c r="V681" i="2"/>
  <c r="V867" i="2"/>
  <c r="V991" i="2"/>
  <c r="V1191" i="2"/>
  <c r="V1058" i="2"/>
  <c r="V833" i="2"/>
  <c r="V1687" i="2"/>
  <c r="V1345" i="2"/>
  <c r="V1831" i="2"/>
  <c r="V1933" i="2"/>
  <c r="V1532" i="2"/>
  <c r="V2032" i="2"/>
  <c r="V2186" i="2"/>
  <c r="V2229" i="2"/>
  <c r="V516" i="2"/>
  <c r="V238" i="2"/>
  <c r="V2187" i="2"/>
  <c r="V1386" i="2"/>
  <c r="V2251" i="2"/>
  <c r="V1814" i="2"/>
  <c r="V1950" i="2"/>
  <c r="V2053" i="2"/>
  <c r="V2213" i="2"/>
  <c r="V94" i="2"/>
  <c r="V28" i="2"/>
  <c r="V404" i="2"/>
  <c r="V198" i="2"/>
  <c r="V321" i="2"/>
  <c r="V1072" i="2"/>
  <c r="V854" i="2"/>
  <c r="V665" i="2"/>
  <c r="V828" i="2"/>
  <c r="V1169" i="2"/>
  <c r="V1004" i="2"/>
  <c r="V627" i="2"/>
  <c r="V559" i="2"/>
  <c r="V1181" i="2"/>
  <c r="V1669" i="2"/>
  <c r="V1939" i="2"/>
  <c r="V1825" i="2"/>
  <c r="V2036" i="2"/>
  <c r="V1537" i="2"/>
  <c r="V1322" i="2"/>
  <c r="V1351" i="2"/>
  <c r="V1462" i="2"/>
  <c r="V2192" i="2"/>
  <c r="V2266" i="2"/>
  <c r="V4" i="2"/>
  <c r="V124" i="2"/>
  <c r="V292" i="2"/>
  <c r="V386" i="2"/>
  <c r="V222" i="2"/>
  <c r="V693" i="2"/>
  <c r="V805" i="2"/>
  <c r="V984" i="2"/>
  <c r="V535" i="2"/>
  <c r="V1086" i="2"/>
  <c r="V1198" i="2"/>
  <c r="V650" i="2"/>
  <c r="V1153" i="2"/>
  <c r="V1305" i="2"/>
  <c r="V1381" i="2"/>
  <c r="V1437" i="2"/>
  <c r="V1966" i="2"/>
  <c r="V1798" i="2"/>
  <c r="V1902" i="2"/>
  <c r="V2069" i="2"/>
  <c r="V1567" i="2"/>
  <c r="V1698" i="2"/>
  <c r="V2293" i="2"/>
  <c r="V536" i="2"/>
  <c r="V5" i="2"/>
  <c r="V293" i="2"/>
  <c r="V388" i="2"/>
  <c r="V848" i="2"/>
  <c r="V223" i="2"/>
  <c r="V126" i="2"/>
  <c r="V694" i="2"/>
  <c r="V806" i="2"/>
  <c r="V1087" i="2"/>
  <c r="V1199" i="2"/>
  <c r="V651" i="2"/>
  <c r="V1154" i="2"/>
  <c r="V409" i="2"/>
  <c r="V322" i="2"/>
  <c r="V206" i="2"/>
  <c r="V822" i="2"/>
  <c r="V555" i="2"/>
  <c r="V675" i="2"/>
  <c r="V630" i="2"/>
  <c r="V862" i="2"/>
  <c r="V45" i="2"/>
  <c r="V341" i="2"/>
  <c r="V605" i="2"/>
  <c r="V435" i="2"/>
  <c r="V169" i="2"/>
  <c r="V268" i="2"/>
  <c r="V481" i="2"/>
  <c r="V757" i="2"/>
  <c r="V1112" i="2"/>
  <c r="V1480" i="2"/>
  <c r="V1259" i="2"/>
  <c r="V735" i="2"/>
  <c r="V1046" i="2"/>
  <c r="V884" i="2"/>
  <c r="V1236" i="2"/>
  <c r="V938" i="2"/>
  <c r="V1617" i="2"/>
  <c r="V2070" i="2"/>
  <c r="V2294" i="2"/>
  <c r="V1652" i="2"/>
  <c r="V1758" i="2"/>
  <c r="V1967" i="2"/>
  <c r="V1430" i="2"/>
  <c r="V1901" i="2"/>
  <c r="V2120" i="2"/>
  <c r="V1376" i="2"/>
  <c r="V1440" i="2"/>
  <c r="V1562" i="2"/>
  <c r="V1793" i="2"/>
  <c r="V1302" i="2"/>
  <c r="V1860" i="2"/>
  <c r="V1691" i="2"/>
  <c r="V1911" i="2"/>
  <c r="V2312" i="2"/>
  <c r="V2109" i="2"/>
  <c r="V2159" i="2"/>
  <c r="V195" i="2"/>
  <c r="V306" i="2"/>
  <c r="V496" i="2"/>
  <c r="V59" i="2"/>
  <c r="V181" i="2"/>
  <c r="V327" i="2"/>
  <c r="V258" i="2"/>
  <c r="V451" i="2"/>
  <c r="V622" i="2"/>
  <c r="V746" i="2"/>
  <c r="V772" i="2"/>
  <c r="V1249" i="2"/>
  <c r="V924" i="2"/>
  <c r="V1031" i="2"/>
  <c r="V1103" i="2"/>
  <c r="V1274" i="2"/>
  <c r="V894" i="2"/>
  <c r="V1413" i="2"/>
  <c r="V1493" i="2"/>
  <c r="V1804" i="2"/>
  <c r="V1601" i="2"/>
  <c r="V1747" i="2"/>
  <c r="V1663" i="2"/>
  <c r="V1960" i="2"/>
  <c r="V2056" i="2"/>
  <c r="V2215" i="2"/>
  <c r="V2258" i="2"/>
  <c r="V32" i="2"/>
  <c r="V113" i="2"/>
  <c r="V421" i="2"/>
  <c r="V191" i="2"/>
  <c r="V302" i="2"/>
  <c r="V683" i="2"/>
  <c r="V993" i="2"/>
  <c r="V1057" i="2"/>
  <c r="V567" i="2"/>
  <c r="V642" i="2"/>
  <c r="V835" i="2"/>
  <c r="V870" i="2"/>
  <c r="V1162" i="2"/>
  <c r="V1469" i="2"/>
  <c r="V1685" i="2"/>
  <c r="V1338" i="2"/>
  <c r="V2078" i="2"/>
  <c r="V1769" i="2"/>
  <c r="V1534" i="2"/>
  <c r="V1348" i="2"/>
  <c r="V1885" i="2"/>
  <c r="V1984" i="2"/>
  <c r="V2128" i="2"/>
  <c r="V2285" i="2"/>
  <c r="V86" i="2"/>
  <c r="V720" i="2"/>
  <c r="V792" i="2"/>
  <c r="V153" i="2"/>
  <c r="V471" i="2"/>
  <c r="V361" i="2"/>
  <c r="V521" i="2"/>
  <c r="V236" i="2"/>
  <c r="V591" i="2"/>
  <c r="V918" i="2"/>
  <c r="V953" i="2"/>
  <c r="V1220" i="2"/>
  <c r="V1127" i="2"/>
  <c r="V1013" i="2"/>
  <c r="V1517" i="2"/>
  <c r="V2035" i="2"/>
  <c r="V1577" i="2"/>
  <c r="V1641" i="2"/>
  <c r="V1295" i="2"/>
  <c r="V1391" i="2"/>
  <c r="V1932" i="2"/>
  <c r="V1721" i="2"/>
  <c r="V1832" i="2"/>
  <c r="V2228" i="2"/>
  <c r="V2191" i="2"/>
  <c r="V3" i="2"/>
  <c r="V125" i="2"/>
  <c r="V533" i="2"/>
  <c r="V290" i="2"/>
  <c r="V387" i="2"/>
  <c r="V649" i="2"/>
  <c r="V695" i="2"/>
  <c r="V1757" i="2"/>
  <c r="V2022" i="2"/>
  <c r="V2174" i="2"/>
  <c r="V1916" i="2"/>
  <c r="V1479" i="2"/>
  <c r="V1526" i="2"/>
  <c r="V1651" i="2"/>
  <c r="V1848" i="2"/>
  <c r="V2239" i="2"/>
  <c r="V987" i="2"/>
  <c r="V644" i="2"/>
  <c r="V1193" i="2"/>
  <c r="V809" i="2"/>
  <c r="V1693" i="2"/>
  <c r="V1795" i="2"/>
  <c r="V1559" i="2"/>
  <c r="V1303" i="2"/>
  <c r="V2166" i="2"/>
  <c r="V2234" i="2"/>
  <c r="V344" i="2"/>
  <c r="V431" i="2"/>
  <c r="V1232" i="2"/>
  <c r="V732" i="2"/>
  <c r="V881" i="2"/>
  <c r="V754" i="2"/>
  <c r="V1114" i="2"/>
  <c r="V1427" i="2"/>
  <c r="V1309" i="2"/>
  <c r="V1565" i="2"/>
  <c r="V1899" i="2"/>
  <c r="V1379" i="2"/>
  <c r="V1970" i="2"/>
  <c r="V1433" i="2"/>
  <c r="V1695" i="2"/>
  <c r="V1800" i="2"/>
  <c r="V2296" i="2"/>
  <c r="V2118" i="2"/>
  <c r="V2068" i="2"/>
  <c r="V1463" i="2"/>
  <c r="V1937" i="2"/>
  <c r="V1826" i="2"/>
  <c r="V2265" i="2"/>
  <c r="V40" i="2"/>
  <c r="V189" i="2"/>
  <c r="V637" i="2"/>
  <c r="V677" i="2"/>
  <c r="V108" i="2"/>
  <c r="V311" i="2"/>
  <c r="V417" i="2"/>
  <c r="V1160" i="2"/>
  <c r="V572" i="2"/>
  <c r="V1188" i="2"/>
  <c r="V838" i="2"/>
  <c r="V1063" i="2"/>
  <c r="V865" i="2"/>
  <c r="V1681" i="2"/>
  <c r="V2278" i="2"/>
  <c r="V1335" i="2"/>
  <c r="V1766" i="2"/>
  <c r="V1892" i="2"/>
  <c r="V1342" i="2"/>
  <c r="V1976" i="2"/>
  <c r="V2074" i="2"/>
  <c r="V98" i="2"/>
  <c r="V669" i="2"/>
  <c r="V550" i="2"/>
  <c r="V315" i="2"/>
  <c r="V819" i="2"/>
  <c r="V857" i="2"/>
  <c r="V1177" i="2"/>
  <c r="V1066" i="2"/>
  <c r="V997" i="2"/>
  <c r="V1677" i="2"/>
  <c r="V1542" i="2"/>
  <c r="V1946" i="2"/>
  <c r="V2200" i="2"/>
  <c r="V173" i="2"/>
  <c r="V612" i="2"/>
  <c r="V337" i="2"/>
  <c r="V500" i="2"/>
  <c r="V254" i="2"/>
  <c r="V443" i="2"/>
  <c r="V741" i="2"/>
  <c r="V778" i="2"/>
  <c r="V1099" i="2"/>
  <c r="V887" i="2"/>
  <c r="V932" i="2"/>
  <c r="V1271" i="2"/>
  <c r="V1042" i="2"/>
  <c r="V1242" i="2"/>
  <c r="V1741" i="2"/>
  <c r="V1498" i="2"/>
  <c r="V2001" i="2"/>
  <c r="V1595" i="2"/>
  <c r="V1659" i="2"/>
  <c r="V1866" i="2"/>
  <c r="V1407" i="2"/>
  <c r="V2301" i="2"/>
  <c r="V2098" i="2"/>
  <c r="V2146" i="2"/>
  <c r="V1315" i="2"/>
  <c r="V1445" i="2"/>
  <c r="V1859" i="2"/>
  <c r="V2153" i="2"/>
  <c r="V1556" i="2"/>
  <c r="V1371" i="2"/>
  <c r="V1706" i="2"/>
  <c r="V1789" i="2"/>
  <c r="V2104" i="2"/>
  <c r="V2006" i="2"/>
  <c r="V2306" i="2"/>
  <c r="V462" i="2"/>
  <c r="V247" i="2"/>
  <c r="V370" i="2"/>
  <c r="V507" i="2"/>
  <c r="V1504" i="2"/>
  <c r="V1592" i="2"/>
  <c r="V1286" i="2"/>
  <c r="V579" i="2"/>
  <c r="V910" i="2"/>
  <c r="V1137" i="2"/>
  <c r="V967" i="2"/>
  <c r="V783" i="2"/>
  <c r="V1021" i="2"/>
  <c r="V1213" i="2"/>
  <c r="V1405" i="2"/>
  <c r="V1731" i="2"/>
  <c r="V1993" i="2"/>
  <c r="V1874" i="2"/>
  <c r="V2093" i="2"/>
  <c r="V1628" i="2"/>
  <c r="V2142" i="2"/>
  <c r="V2319" i="2"/>
  <c r="V277" i="2"/>
  <c r="V438" i="2"/>
  <c r="V347" i="2"/>
  <c r="V1616" i="2"/>
  <c r="V1656" i="2"/>
  <c r="V883" i="2"/>
  <c r="V1235" i="2"/>
  <c r="V1118" i="2"/>
  <c r="V607" i="2"/>
  <c r="V937" i="2"/>
  <c r="V1265" i="2"/>
  <c r="V1050" i="2"/>
  <c r="V734" i="2"/>
  <c r="V766" i="2"/>
  <c r="V1429" i="2"/>
  <c r="V1486" i="2"/>
  <c r="V2019" i="2"/>
  <c r="V1761" i="2"/>
  <c r="V1922" i="2"/>
  <c r="V1845" i="2"/>
  <c r="V2245" i="2"/>
  <c r="V2172" i="2"/>
  <c r="V21" i="2"/>
  <c r="V205" i="2"/>
  <c r="V551" i="2"/>
  <c r="V313" i="2"/>
  <c r="V412" i="2"/>
  <c r="V99" i="2"/>
  <c r="V1176" i="2"/>
  <c r="V1544" i="2"/>
  <c r="V634" i="2"/>
  <c r="V998" i="2"/>
  <c r="V1065" i="2"/>
  <c r="V858" i="2"/>
  <c r="V1186" i="2"/>
  <c r="V670" i="2"/>
  <c r="V1357" i="2"/>
  <c r="V1329" i="2"/>
  <c r="V1779" i="2"/>
  <c r="V1819" i="2"/>
  <c r="V2198" i="2"/>
  <c r="V1455" i="2"/>
  <c r="V1674" i="2"/>
  <c r="V1944" i="2"/>
  <c r="V2042" i="2"/>
  <c r="V2271" i="2"/>
  <c r="V1524" i="2"/>
  <c r="V1572" i="2"/>
  <c r="V2183" i="2"/>
  <c r="V245" i="2"/>
  <c r="V458" i="2"/>
  <c r="V511" i="2"/>
  <c r="V375" i="2"/>
  <c r="V577" i="2"/>
  <c r="V901" i="2"/>
  <c r="V968" i="2"/>
  <c r="V1208" i="2"/>
  <c r="V1283" i="2"/>
  <c r="V785" i="2"/>
  <c r="V1025" i="2"/>
  <c r="V1135" i="2"/>
  <c r="V702" i="2"/>
  <c r="V1581" i="2"/>
  <c r="V2086" i="2"/>
  <c r="V1396" i="2"/>
  <c r="V1620" i="2"/>
  <c r="V1507" i="2"/>
  <c r="V1876" i="2"/>
  <c r="V1729" i="2"/>
  <c r="V1991" i="2"/>
  <c r="V2136" i="2"/>
  <c r="V2317" i="2"/>
  <c r="V136" i="2"/>
  <c r="V75" i="2"/>
  <c r="V400" i="2"/>
  <c r="V560" i="2"/>
  <c r="V31" i="2"/>
  <c r="V325" i="2"/>
  <c r="V666" i="2"/>
  <c r="V829" i="2"/>
  <c r="V1168" i="2"/>
  <c r="V1352" i="2"/>
  <c r="V1464" i="2"/>
  <c r="V1075" i="2"/>
  <c r="V623" i="2"/>
  <c r="V1178" i="2"/>
  <c r="V1005" i="2"/>
  <c r="V1827" i="2"/>
  <c r="V1321" i="2"/>
  <c r="V1673" i="2"/>
  <c r="V1938" i="2"/>
  <c r="V1773" i="2"/>
  <c r="V1538" i="2"/>
  <c r="V2040" i="2"/>
  <c r="V2264" i="2"/>
  <c r="V2196" i="2"/>
  <c r="V488" i="2"/>
  <c r="V437" i="2"/>
  <c r="V174" i="2"/>
  <c r="V276" i="2"/>
  <c r="V343" i="2"/>
  <c r="V90" i="2"/>
  <c r="V365" i="2"/>
  <c r="V467" i="2"/>
  <c r="V148" i="2"/>
  <c r="V230" i="2"/>
  <c r="V527" i="2"/>
  <c r="V1120" i="2"/>
  <c r="V1216" i="2"/>
  <c r="V585" i="2"/>
  <c r="V1291" i="2"/>
  <c r="V715" i="2"/>
  <c r="V961" i="2"/>
  <c r="V1017" i="2"/>
  <c r="V914" i="2"/>
  <c r="V798" i="2"/>
  <c r="V2179" i="2"/>
  <c r="V2222" i="2"/>
  <c r="V1838" i="2"/>
  <c r="V1385" i="2"/>
  <c r="V1571" i="2"/>
  <c r="V1522" i="2"/>
  <c r="V1714" i="2"/>
  <c r="V1927" i="2"/>
  <c r="V2026" i="2"/>
  <c r="V352" i="2"/>
  <c r="V55" i="2"/>
  <c r="V164" i="2"/>
  <c r="V423" i="2"/>
  <c r="V491" i="2"/>
  <c r="V262" i="2"/>
  <c r="V1424" i="2"/>
  <c r="V1488" i="2"/>
  <c r="V729" i="2"/>
  <c r="V1251" i="2"/>
  <c r="V767" i="2"/>
  <c r="V878" i="2"/>
  <c r="V1055" i="2"/>
  <c r="V949" i="2"/>
  <c r="V1646" i="2"/>
  <c r="V1963" i="2"/>
  <c r="V1612" i="2"/>
  <c r="V1906" i="2"/>
  <c r="V1750" i="2"/>
  <c r="V2064" i="2"/>
  <c r="V2288" i="2"/>
  <c r="V128" i="2"/>
  <c r="V15" i="2"/>
  <c r="V213" i="2"/>
  <c r="V696" i="2"/>
  <c r="V393" i="2"/>
  <c r="V283" i="2"/>
  <c r="V545" i="2"/>
  <c r="V1080" i="2"/>
  <c r="V1312" i="2"/>
  <c r="V659" i="2"/>
  <c r="V849" i="2"/>
  <c r="V977" i="2"/>
  <c r="V1145" i="2"/>
  <c r="V815" i="2"/>
  <c r="V1701" i="2"/>
  <c r="V1809" i="2"/>
  <c r="V1548" i="2"/>
  <c r="V1447" i="2"/>
  <c r="V1786" i="2"/>
  <c r="V1363" i="2"/>
  <c r="V1952" i="2"/>
  <c r="V2207" i="2"/>
  <c r="V2252" i="2"/>
  <c r="V336" i="2"/>
  <c r="V66" i="2"/>
  <c r="V253" i="2"/>
  <c r="V501" i="2"/>
  <c r="V613" i="2"/>
  <c r="V442" i="2"/>
  <c r="V172" i="2"/>
  <c r="V1040" i="2"/>
  <c r="V1096" i="2"/>
  <c r="V1240" i="2"/>
  <c r="V886" i="2"/>
  <c r="V738" i="2"/>
  <c r="V777" i="2"/>
  <c r="V930" i="2"/>
  <c r="V1740" i="2"/>
  <c r="V2004" i="2"/>
  <c r="V1406" i="2"/>
  <c r="V1497" i="2"/>
  <c r="V1593" i="2"/>
  <c r="V1864" i="2"/>
  <c r="V2100" i="2"/>
  <c r="V2303" i="2"/>
  <c r="V2149" i="2"/>
  <c r="V1336" i="2"/>
  <c r="V1472" i="2"/>
  <c r="V1528" i="2"/>
  <c r="V1835" i="2"/>
  <c r="V2182" i="2"/>
  <c r="V1682" i="2"/>
  <c r="V2028" i="2"/>
  <c r="V1767" i="2"/>
  <c r="V1930" i="2"/>
  <c r="V1340" i="2"/>
  <c r="V1923" i="2"/>
  <c r="V2246" i="2"/>
  <c r="V1841" i="2"/>
  <c r="V2020" i="2"/>
  <c r="V2173" i="2"/>
  <c r="V1878" i="2"/>
  <c r="V1992" i="2"/>
  <c r="V2088" i="2"/>
  <c r="V2138" i="2"/>
  <c r="V1448" i="2"/>
  <c r="V1365" i="2"/>
  <c r="V1550" i="2"/>
  <c r="V1311" i="2"/>
  <c r="V1785" i="2"/>
  <c r="V1953" i="2"/>
  <c r="V1700" i="2"/>
  <c r="V1810" i="2"/>
  <c r="V2208" i="2"/>
  <c r="V2050" i="2"/>
  <c r="V2253" i="2"/>
  <c r="V1947" i="2"/>
  <c r="V2051" i="2"/>
  <c r="V1816" i="2"/>
  <c r="V2247" i="2"/>
  <c r="V2210" i="2"/>
  <c r="V1894" i="2"/>
  <c r="V2121" i="2"/>
  <c r="V2072" i="2"/>
  <c r="V1974" i="2"/>
  <c r="V2277" i="2"/>
  <c r="AO126" i="1"/>
  <c r="AX126" i="1"/>
  <c r="AO124" i="1"/>
  <c r="AX124" i="1"/>
  <c r="AO122" i="1"/>
  <c r="AX122" i="1"/>
  <c r="AO125" i="1"/>
  <c r="AX125" i="1"/>
  <c r="AO123" i="1"/>
  <c r="AX123" i="1"/>
  <c r="AO121" i="1"/>
  <c r="AX121" i="1"/>
  <c r="AO119" i="1"/>
  <c r="AX119" i="1"/>
  <c r="AO120" i="1"/>
  <c r="AX120" i="1"/>
  <c r="AO128" i="1"/>
  <c r="AX128" i="1"/>
  <c r="AO127" i="1"/>
  <c r="AX127" i="1"/>
  <c r="AO114" i="1"/>
  <c r="AX114" i="1"/>
  <c r="AO112" i="1"/>
  <c r="AX112" i="1"/>
  <c r="AO116" i="1"/>
  <c r="AX116" i="1"/>
  <c r="AO118" i="1"/>
  <c r="AX118" i="1"/>
  <c r="AO113" i="1"/>
  <c r="AX113" i="1"/>
  <c r="AO111" i="1"/>
  <c r="AX111" i="1"/>
  <c r="AO117" i="1"/>
  <c r="AX117" i="1"/>
  <c r="AO115" i="1"/>
  <c r="AX115" i="1"/>
  <c r="AX144" i="1"/>
  <c r="AX61" i="1"/>
  <c r="AX32" i="1"/>
  <c r="AX147" i="1"/>
  <c r="AX92" i="1"/>
  <c r="AX150" i="1"/>
  <c r="AX33" i="1"/>
  <c r="AX95" i="1"/>
  <c r="AX52" i="1"/>
  <c r="AX104" i="1"/>
  <c r="AX133" i="1"/>
  <c r="AX131" i="1"/>
  <c r="AX62" i="1"/>
  <c r="AX36" i="1"/>
  <c r="AX142" i="1"/>
  <c r="AX143" i="1"/>
  <c r="AX106" i="1"/>
  <c r="AX85" i="1"/>
  <c r="AX45" i="1"/>
  <c r="AX67" i="1"/>
  <c r="AX3" i="1"/>
  <c r="AX140" i="1"/>
  <c r="AX79" i="1"/>
  <c r="AX15" i="1"/>
  <c r="AX88" i="1"/>
  <c r="AX69" i="1"/>
  <c r="AX20" i="1"/>
  <c r="AX138" i="1"/>
  <c r="AX74" i="1"/>
  <c r="AX102" i="1"/>
  <c r="AX38" i="1"/>
  <c r="AX53" i="1"/>
  <c r="AX136" i="1"/>
  <c r="AX137" i="1"/>
  <c r="AX105" i="1"/>
  <c r="AX58" i="1"/>
  <c r="AX94" i="1"/>
  <c r="AX37" i="1"/>
  <c r="AX4" i="1"/>
  <c r="AX107" i="1"/>
  <c r="AX43" i="1"/>
  <c r="AX134" i="1"/>
  <c r="AX135" i="1"/>
  <c r="AX97" i="1"/>
  <c r="AX60" i="1"/>
  <c r="AX132" i="1"/>
  <c r="AX98" i="1"/>
  <c r="AX26" i="1"/>
  <c r="AX56" i="1"/>
  <c r="AX31" i="1"/>
  <c r="AX91" i="1"/>
  <c r="AX130" i="1"/>
  <c r="AX87" i="1"/>
  <c r="AX23" i="1"/>
  <c r="AX108" i="1"/>
  <c r="AX129" i="1"/>
  <c r="AO140" i="1"/>
  <c r="AO141" i="1"/>
  <c r="AO136" i="1"/>
  <c r="AO138" i="1"/>
  <c r="AO139" i="1"/>
  <c r="AO137" i="1"/>
  <c r="AO150" i="1"/>
  <c r="AO134" i="1"/>
  <c r="AO135" i="1"/>
  <c r="AO148" i="1"/>
  <c r="AO132" i="1"/>
  <c r="AO133" i="1"/>
  <c r="AO149" i="1"/>
  <c r="AO147" i="1"/>
  <c r="AO146" i="1"/>
  <c r="AO130" i="1"/>
  <c r="AO131" i="1"/>
  <c r="AO144" i="1"/>
  <c r="AO145" i="1"/>
  <c r="AO129" i="1"/>
  <c r="AO142" i="1"/>
  <c r="AO143" i="1"/>
  <c r="AO151" i="1"/>
  <c r="E57" i="1"/>
  <c r="E49" i="1"/>
  <c r="E93" i="1"/>
  <c r="E82" i="1"/>
  <c r="E40" i="1"/>
  <c r="E103" i="1"/>
  <c r="E39" i="1"/>
  <c r="E84" i="1"/>
  <c r="AX84" i="1" s="1"/>
  <c r="E83" i="1"/>
  <c r="E19" i="1"/>
  <c r="E34" i="1"/>
  <c r="E81" i="1"/>
  <c r="E17" i="1"/>
  <c r="E80" i="1"/>
  <c r="E16" i="1"/>
  <c r="E78" i="1"/>
  <c r="E14" i="1"/>
  <c r="E21" i="1"/>
  <c r="V81" i="2" s="1"/>
  <c r="E76" i="1"/>
  <c r="E12" i="1"/>
  <c r="E75" i="1"/>
  <c r="E11" i="1"/>
  <c r="E65" i="1"/>
  <c r="AX65" i="1" s="1"/>
  <c r="E63" i="1"/>
  <c r="E41" i="1"/>
  <c r="E100" i="1"/>
  <c r="E50" i="1"/>
  <c r="E89" i="1"/>
  <c r="E25" i="1"/>
  <c r="E42" i="1"/>
  <c r="E24" i="1"/>
  <c r="E86" i="1"/>
  <c r="E22" i="1"/>
  <c r="E18" i="1"/>
  <c r="E73" i="1"/>
  <c r="E9" i="1"/>
  <c r="E10" i="1"/>
  <c r="E72" i="1"/>
  <c r="V167" i="2" s="1"/>
  <c r="E8" i="1"/>
  <c r="E71" i="1"/>
  <c r="E7" i="1"/>
  <c r="E70" i="1"/>
  <c r="E6" i="1"/>
  <c r="E5" i="1"/>
  <c r="E68" i="1"/>
  <c r="E13" i="1"/>
  <c r="E64" i="1"/>
  <c r="E59" i="1"/>
  <c r="E55" i="1"/>
  <c r="E54" i="1"/>
  <c r="E101" i="1"/>
  <c r="E109" i="1"/>
  <c r="E51" i="1"/>
  <c r="E46" i="1"/>
  <c r="E90" i="1"/>
  <c r="E48" i="1"/>
  <c r="E47" i="1"/>
  <c r="E110" i="1"/>
  <c r="E44" i="1"/>
  <c r="E77" i="1"/>
  <c r="E99" i="1"/>
  <c r="E35" i="1"/>
  <c r="E66" i="1"/>
  <c r="E30" i="1"/>
  <c r="E28" i="1"/>
  <c r="E27" i="1"/>
  <c r="V95" i="2" l="1"/>
  <c r="V196" i="2"/>
  <c r="V324" i="2"/>
  <c r="V401" i="2"/>
  <c r="V625" i="2"/>
  <c r="V1320" i="2"/>
  <c r="V1672" i="2"/>
  <c r="V668" i="2"/>
  <c r="V831" i="2"/>
  <c r="V921" i="2"/>
  <c r="V561" i="2"/>
  <c r="V855" i="2"/>
  <c r="V1167" i="2"/>
  <c r="V1074" i="2"/>
  <c r="V2195" i="2"/>
  <c r="V2038" i="2"/>
  <c r="V1466" i="2"/>
  <c r="V2262" i="2"/>
  <c r="V1353" i="2"/>
  <c r="V1772" i="2"/>
  <c r="V1540" i="2"/>
  <c r="V1829" i="2"/>
  <c r="V1936" i="2"/>
  <c r="V568" i="2"/>
  <c r="V36" i="2"/>
  <c r="V114" i="2"/>
  <c r="V307" i="2"/>
  <c r="V418" i="2"/>
  <c r="V190" i="2"/>
  <c r="V638" i="2"/>
  <c r="V836" i="2"/>
  <c r="V871" i="2"/>
  <c r="V1768" i="2"/>
  <c r="V1161" i="2"/>
  <c r="V684" i="2"/>
  <c r="V994" i="2"/>
  <c r="V1061" i="2"/>
  <c r="V1189" i="2"/>
  <c r="V1349" i="2"/>
  <c r="V1926" i="2"/>
  <c r="V2025" i="2"/>
  <c r="V1470" i="2"/>
  <c r="V1337" i="2"/>
  <c r="V1689" i="2"/>
  <c r="V1837" i="2"/>
  <c r="V1535" i="2"/>
  <c r="V2178" i="2"/>
  <c r="V2223" i="2"/>
  <c r="V168" i="2"/>
  <c r="V432" i="2"/>
  <c r="V47" i="2"/>
  <c r="V487" i="2"/>
  <c r="V275" i="2"/>
  <c r="V345" i="2"/>
  <c r="V603" i="2"/>
  <c r="V733" i="2"/>
  <c r="V936" i="2"/>
  <c r="V1048" i="2"/>
  <c r="V755" i="2"/>
  <c r="V1115" i="2"/>
  <c r="V1233" i="2"/>
  <c r="V1263" i="2"/>
  <c r="V882" i="2"/>
  <c r="V1477" i="2"/>
  <c r="V1428" i="2"/>
  <c r="V2177" i="2"/>
  <c r="V1615" i="2"/>
  <c r="V1844" i="2"/>
  <c r="V1919" i="2"/>
  <c r="V2023" i="2"/>
  <c r="V1654" i="2"/>
  <c r="V1759" i="2"/>
  <c r="V2242" i="2"/>
  <c r="V440" i="2"/>
  <c r="V67" i="2"/>
  <c r="V503" i="2"/>
  <c r="V178" i="2"/>
  <c r="V338" i="2"/>
  <c r="V251" i="2"/>
  <c r="V743" i="2"/>
  <c r="V1043" i="2"/>
  <c r="V610" i="2"/>
  <c r="V934" i="2"/>
  <c r="V780" i="2"/>
  <c r="V1266" i="2"/>
  <c r="V891" i="2"/>
  <c r="V1093" i="2"/>
  <c r="V2299" i="2"/>
  <c r="V2150" i="2"/>
  <c r="V1737" i="2"/>
  <c r="V1598" i="2"/>
  <c r="V1999" i="2"/>
  <c r="V1869" i="2"/>
  <c r="V1410" i="2"/>
  <c r="V1500" i="2"/>
  <c r="V1660" i="2"/>
  <c r="V2101" i="2"/>
  <c r="V50" i="2"/>
  <c r="V266" i="2"/>
  <c r="V426" i="2"/>
  <c r="V351" i="2"/>
  <c r="V158" i="2"/>
  <c r="V942" i="2"/>
  <c r="V598" i="2"/>
  <c r="V2291" i="2"/>
  <c r="V2063" i="2"/>
  <c r="V2114" i="2"/>
  <c r="V11" i="2"/>
  <c r="V301" i="2"/>
  <c r="V688" i="2"/>
  <c r="V118" i="2"/>
  <c r="V219" i="2"/>
  <c r="V379" i="2"/>
  <c r="V539" i="2"/>
  <c r="V643" i="2"/>
  <c r="V810" i="2"/>
  <c r="V1560" i="2"/>
  <c r="V1091" i="2"/>
  <c r="V988" i="2"/>
  <c r="V1151" i="2"/>
  <c r="V844" i="2"/>
  <c r="V1194" i="2"/>
  <c r="V1913" i="2"/>
  <c r="V1796" i="2"/>
  <c r="V1852" i="2"/>
  <c r="V1374" i="2"/>
  <c r="V1694" i="2"/>
  <c r="V2015" i="2"/>
  <c r="V1439" i="2"/>
  <c r="V2168" i="2"/>
  <c r="V2237" i="2"/>
  <c r="V376" i="2"/>
  <c r="V456" i="2"/>
  <c r="V76" i="2"/>
  <c r="V140" i="2"/>
  <c r="V242" i="2"/>
  <c r="V1280" i="2"/>
  <c r="V1400" i="2"/>
  <c r="V575" i="2"/>
  <c r="V1131" i="2"/>
  <c r="V788" i="2"/>
  <c r="V707" i="2"/>
  <c r="V905" i="2"/>
  <c r="V1207" i="2"/>
  <c r="V1026" i="2"/>
  <c r="V973" i="2"/>
  <c r="V1725" i="2"/>
  <c r="V2107" i="2"/>
  <c r="V2310" i="2"/>
  <c r="V1857" i="2"/>
  <c r="V1586" i="2"/>
  <c r="V1908" i="2"/>
  <c r="V1511" i="2"/>
  <c r="V1622" i="2"/>
  <c r="V2157" i="2"/>
  <c r="V312" i="2"/>
  <c r="V41" i="2"/>
  <c r="V109" i="2"/>
  <c r="V413" i="2"/>
  <c r="V573" i="2"/>
  <c r="V185" i="2"/>
  <c r="V679" i="2"/>
  <c r="V839" i="2"/>
  <c r="V1064" i="2"/>
  <c r="V1344" i="2"/>
  <c r="V1187" i="2"/>
  <c r="V866" i="2"/>
  <c r="V1158" i="2"/>
  <c r="V996" i="2"/>
  <c r="V2185" i="2"/>
  <c r="V1473" i="2"/>
  <c r="V2031" i="2"/>
  <c r="V1529" i="2"/>
  <c r="V1683" i="2"/>
  <c r="V1925" i="2"/>
  <c r="V1762" i="2"/>
  <c r="V1840" i="2"/>
  <c r="V2224" i="2"/>
  <c r="V592" i="2"/>
  <c r="V85" i="2"/>
  <c r="V357" i="2"/>
  <c r="V522" i="2"/>
  <c r="V840" i="2"/>
  <c r="V473" i="2"/>
  <c r="V154" i="2"/>
  <c r="V233" i="2"/>
  <c r="V793" i="2"/>
  <c r="V958" i="2"/>
  <c r="V1222" i="2"/>
  <c r="V1294" i="2"/>
  <c r="V1124" i="2"/>
  <c r="V722" i="2"/>
  <c r="V1010" i="2"/>
  <c r="V1393" i="2"/>
  <c r="V1518" i="2"/>
  <c r="V1579" i="2"/>
  <c r="V1638" i="2"/>
  <c r="V1890" i="2"/>
  <c r="V1978" i="2"/>
  <c r="V1718" i="2"/>
  <c r="V2280" i="2"/>
  <c r="V2130" i="2"/>
  <c r="V2082" i="2"/>
  <c r="V8" i="2"/>
  <c r="V808" i="2"/>
  <c r="V220" i="2"/>
  <c r="V383" i="2"/>
  <c r="V116" i="2"/>
  <c r="V297" i="2"/>
  <c r="V1152" i="2"/>
  <c r="V1304" i="2"/>
  <c r="V538" i="2"/>
  <c r="V647" i="2"/>
  <c r="V843" i="2"/>
  <c r="V1089" i="2"/>
  <c r="V1196" i="2"/>
  <c r="V687" i="2"/>
  <c r="V986" i="2"/>
  <c r="V1373" i="2"/>
  <c r="V1915" i="2"/>
  <c r="V1690" i="2"/>
  <c r="V2009" i="2"/>
  <c r="V1438" i="2"/>
  <c r="V1850" i="2"/>
  <c r="V1558" i="2"/>
  <c r="V1797" i="2"/>
  <c r="V2161" i="2"/>
  <c r="V2236" i="2"/>
  <c r="V477" i="2"/>
  <c r="V519" i="2"/>
  <c r="V151" i="2"/>
  <c r="V355" i="2"/>
  <c r="V1008" i="2"/>
  <c r="V790" i="2"/>
  <c r="V718" i="2"/>
  <c r="V1129" i="2"/>
  <c r="V951" i="2"/>
  <c r="V1226" i="2"/>
  <c r="V596" i="2"/>
  <c r="V917" i="2"/>
  <c r="V1389" i="2"/>
  <c r="V1515" i="2"/>
  <c r="V1298" i="2"/>
  <c r="V1980" i="2"/>
  <c r="V1723" i="2"/>
  <c r="V1575" i="2"/>
  <c r="V1636" i="2"/>
  <c r="V1888" i="2"/>
  <c r="V2282" i="2"/>
  <c r="V2132" i="2"/>
  <c r="V2084" i="2"/>
  <c r="V72" i="2"/>
  <c r="V145" i="2"/>
  <c r="V373" i="2"/>
  <c r="V461" i="2"/>
  <c r="V509" i="2"/>
  <c r="V581" i="2"/>
  <c r="V246" i="2"/>
  <c r="V909" i="2"/>
  <c r="V711" i="2"/>
  <c r="V966" i="2"/>
  <c r="V1140" i="2"/>
  <c r="V1212" i="2"/>
  <c r="V1285" i="2"/>
  <c r="V1733" i="2"/>
  <c r="V1591" i="2"/>
  <c r="V1873" i="2"/>
  <c r="V2145" i="2"/>
  <c r="V1996" i="2"/>
  <c r="V1630" i="2"/>
  <c r="V1404" i="2"/>
  <c r="V1506" i="2"/>
  <c r="V2096" i="2"/>
  <c r="V2320" i="2"/>
  <c r="V120" i="2"/>
  <c r="V288" i="2"/>
  <c r="V389" i="2"/>
  <c r="V653" i="2"/>
  <c r="V226" i="2"/>
  <c r="V530" i="2"/>
  <c r="V1200" i="2"/>
  <c r="V1696" i="2"/>
  <c r="V1712" i="2"/>
  <c r="V802" i="2"/>
  <c r="V846" i="2"/>
  <c r="V980" i="2"/>
  <c r="V1084" i="2"/>
  <c r="V1156" i="2"/>
  <c r="V1308" i="2"/>
  <c r="V690" i="2"/>
  <c r="V2067" i="2"/>
  <c r="V1434" i="2"/>
  <c r="V1969" i="2"/>
  <c r="V1377" i="2"/>
  <c r="V1563" i="2"/>
  <c r="V1898" i="2"/>
  <c r="V2117" i="2"/>
  <c r="V2297" i="2"/>
  <c r="V416" i="2"/>
  <c r="V38" i="2"/>
  <c r="V309" i="2"/>
  <c r="V864" i="2"/>
  <c r="V188" i="2"/>
  <c r="V107" i="2"/>
  <c r="V837" i="2"/>
  <c r="V676" i="2"/>
  <c r="V1680" i="2"/>
  <c r="V995" i="2"/>
  <c r="V1062" i="2"/>
  <c r="V570" i="2"/>
  <c r="V1159" i="2"/>
  <c r="V636" i="2"/>
  <c r="V1341" i="2"/>
  <c r="V1765" i="2"/>
  <c r="V1891" i="2"/>
  <c r="V2123" i="2"/>
  <c r="V2073" i="2"/>
  <c r="V1527" i="2"/>
  <c r="V1977" i="2"/>
  <c r="V1334" i="2"/>
  <c r="V1471" i="2"/>
  <c r="V2279" i="2"/>
  <c r="V105" i="2"/>
  <c r="V39" i="2"/>
  <c r="V310" i="2"/>
  <c r="V186" i="2"/>
  <c r="V414" i="2"/>
  <c r="V571" i="2"/>
  <c r="V58" i="2"/>
  <c r="V621" i="2"/>
  <c r="V452" i="2"/>
  <c r="V182" i="2"/>
  <c r="V494" i="2"/>
  <c r="V259" i="2"/>
  <c r="V326" i="2"/>
  <c r="V895" i="2"/>
  <c r="V926" i="2"/>
  <c r="V1102" i="2"/>
  <c r="V1276" i="2"/>
  <c r="V771" i="2"/>
  <c r="V748" i="2"/>
  <c r="V1029" i="2"/>
  <c r="V1492" i="2"/>
  <c r="V1414" i="2"/>
  <c r="V1603" i="2"/>
  <c r="V1801" i="2"/>
  <c r="V2217" i="2"/>
  <c r="V1746" i="2"/>
  <c r="V1662" i="2"/>
  <c r="V1962" i="2"/>
  <c r="V2057" i="2"/>
  <c r="V2261" i="2"/>
  <c r="V19" i="2"/>
  <c r="V211" i="2"/>
  <c r="V287" i="2"/>
  <c r="V546" i="2"/>
  <c r="V395" i="2"/>
  <c r="V132" i="2"/>
  <c r="V1552" i="2"/>
  <c r="V1083" i="2"/>
  <c r="V982" i="2"/>
  <c r="V657" i="2"/>
  <c r="V1143" i="2"/>
  <c r="V818" i="2"/>
  <c r="V699" i="2"/>
  <c r="V2249" i="2"/>
  <c r="V1367" i="2"/>
  <c r="V1705" i="2"/>
  <c r="V1452" i="2"/>
  <c r="V1310" i="2"/>
  <c r="V1813" i="2"/>
  <c r="V1949" i="2"/>
  <c r="V1784" i="2"/>
  <c r="V2052" i="2"/>
  <c r="V2212" i="2"/>
  <c r="V137" i="2"/>
  <c r="V79" i="2"/>
  <c r="V453" i="2"/>
  <c r="V278" i="2"/>
  <c r="V513" i="2"/>
  <c r="V574" i="2"/>
  <c r="V903" i="2"/>
  <c r="V1584" i="2"/>
  <c r="V1624" i="2"/>
  <c r="V787" i="2"/>
  <c r="V971" i="2"/>
  <c r="V1206" i="2"/>
  <c r="V1281" i="2"/>
  <c r="V1028" i="2"/>
  <c r="V705" i="2"/>
  <c r="V1133" i="2"/>
  <c r="V1987" i="2"/>
  <c r="V2139" i="2"/>
  <c r="V1510" i="2"/>
  <c r="V1881" i="2"/>
  <c r="V1398" i="2"/>
  <c r="V1727" i="2"/>
  <c r="V2090" i="2"/>
  <c r="V2313" i="2"/>
  <c r="V9" i="2"/>
  <c r="V117" i="2"/>
  <c r="V221" i="2"/>
  <c r="V295" i="2"/>
  <c r="V13" i="2"/>
  <c r="V217" i="2"/>
  <c r="V279" i="2"/>
  <c r="V399" i="2"/>
  <c r="V542" i="2"/>
  <c r="V663" i="2"/>
  <c r="V701" i="2"/>
  <c r="V813" i="2"/>
  <c r="V852" i="2"/>
  <c r="V975" i="2"/>
  <c r="V1077" i="2"/>
  <c r="V1149" i="2"/>
  <c r="V1205" i="2"/>
  <c r="V2307" i="2"/>
  <c r="V1370" i="2"/>
  <c r="V1318" i="2"/>
  <c r="V1443" i="2"/>
  <c r="V1708" i="2"/>
  <c r="V1791" i="2"/>
  <c r="V2007" i="2"/>
  <c r="V1858" i="2"/>
  <c r="V1555" i="2"/>
  <c r="V2154" i="2"/>
  <c r="V2108" i="2"/>
  <c r="V104" i="2"/>
  <c r="V200" i="2"/>
  <c r="V408" i="2"/>
  <c r="V632" i="2"/>
  <c r="V27" i="2"/>
  <c r="V317" i="2"/>
  <c r="V674" i="2"/>
  <c r="V861" i="2"/>
  <c r="V1184" i="2"/>
  <c r="V826" i="2"/>
  <c r="V1068" i="2"/>
  <c r="V1175" i="2"/>
  <c r="V1002" i="2"/>
  <c r="V556" i="2"/>
  <c r="V1325" i="2"/>
  <c r="V1678" i="2"/>
  <c r="V2046" i="2"/>
  <c r="V1460" i="2"/>
  <c r="V1359" i="2"/>
  <c r="V1546" i="2"/>
  <c r="V1778" i="2"/>
  <c r="V1821" i="2"/>
  <c r="V1941" i="2"/>
  <c r="V2202" i="2"/>
  <c r="V2268" i="2"/>
  <c r="V441" i="2"/>
  <c r="V502" i="2"/>
  <c r="V609" i="2"/>
  <c r="V29" i="2"/>
  <c r="V93" i="2"/>
  <c r="V199" i="2"/>
  <c r="V403" i="2"/>
  <c r="V323" i="2"/>
  <c r="V1536" i="2"/>
  <c r="V1003" i="2"/>
  <c r="V626" i="2"/>
  <c r="V1073" i="2"/>
  <c r="V558" i="2"/>
  <c r="V1180" i="2"/>
  <c r="V1170" i="2"/>
  <c r="V664" i="2"/>
  <c r="V827" i="2"/>
  <c r="V1461" i="2"/>
  <c r="V1323" i="2"/>
  <c r="V2267" i="2"/>
  <c r="V1774" i="2"/>
  <c r="V1350" i="2"/>
  <c r="V1670" i="2"/>
  <c r="V1940" i="2"/>
  <c r="V1823" i="2"/>
  <c r="V2193" i="2"/>
  <c r="V46" i="2"/>
  <c r="V269" i="2"/>
  <c r="V170" i="2"/>
  <c r="V736" i="2"/>
  <c r="V342" i="2"/>
  <c r="V482" i="2"/>
  <c r="V434" i="2"/>
  <c r="V606" i="2"/>
  <c r="V758" i="2"/>
  <c r="V939" i="2"/>
  <c r="V1113" i="2"/>
  <c r="V1260" i="2"/>
  <c r="V1047" i="2"/>
  <c r="V1237" i="2"/>
  <c r="V1653" i="2"/>
  <c r="V1431" i="2"/>
  <c r="V1846" i="2"/>
  <c r="V1481" i="2"/>
  <c r="V1618" i="2"/>
  <c r="V1917" i="2"/>
  <c r="V2021" i="2"/>
  <c r="V2240" i="2"/>
  <c r="V2175" i="2"/>
  <c r="V88" i="2"/>
  <c r="V232" i="2"/>
  <c r="V146" i="2"/>
  <c r="V469" i="2"/>
  <c r="V525" i="2"/>
  <c r="V712" i="2"/>
  <c r="V363" i="2"/>
  <c r="V1520" i="2"/>
  <c r="V1568" i="2"/>
  <c r="V1632" i="2"/>
  <c r="V588" i="2"/>
  <c r="V796" i="2"/>
  <c r="V956" i="2"/>
  <c r="V1015" i="2"/>
  <c r="V911" i="2"/>
  <c r="V1122" i="2"/>
  <c r="V1218" i="2"/>
  <c r="V1293" i="2"/>
  <c r="V1717" i="2"/>
  <c r="V2027" i="2"/>
  <c r="V1382" i="2"/>
  <c r="V1929" i="2"/>
  <c r="V1834" i="2"/>
  <c r="V2181" i="2"/>
  <c r="V2226" i="2"/>
  <c r="V512" i="2"/>
  <c r="V73" i="2"/>
  <c r="V704" i="2"/>
  <c r="V243" i="2"/>
  <c r="V459" i="2"/>
  <c r="V372" i="2"/>
  <c r="V578" i="2"/>
  <c r="V1728" i="2"/>
  <c r="V1134" i="2"/>
  <c r="V902" i="2"/>
  <c r="V1023" i="2"/>
  <c r="V970" i="2"/>
  <c r="V1210" i="2"/>
  <c r="V1397" i="2"/>
  <c r="V1509" i="2"/>
  <c r="V1583" i="2"/>
  <c r="V1619" i="2"/>
  <c r="V1877" i="2"/>
  <c r="V1282" i="2"/>
  <c r="V1990" i="2"/>
  <c r="V2135" i="2"/>
  <c r="V2316" i="2"/>
  <c r="V2087" i="2"/>
  <c r="V121" i="2"/>
  <c r="V531" i="2"/>
  <c r="V227" i="2"/>
  <c r="V291" i="2"/>
  <c r="V390" i="2"/>
  <c r="V691" i="2"/>
  <c r="V654" i="2"/>
  <c r="V803" i="2"/>
  <c r="V981" i="2"/>
  <c r="V1085" i="2"/>
  <c r="V1157" i="2"/>
  <c r="V1713" i="2"/>
  <c r="V1971" i="2"/>
  <c r="V1897" i="2"/>
  <c r="V1435" i="2"/>
  <c r="V1697" i="2"/>
  <c r="V1378" i="2"/>
  <c r="V1564" i="2"/>
  <c r="V2066" i="2"/>
  <c r="V2119" i="2"/>
  <c r="V2298" i="2"/>
  <c r="V176" i="2"/>
  <c r="V65" i="2"/>
  <c r="V888" i="2"/>
  <c r="V334" i="2"/>
  <c r="V1243" i="2"/>
  <c r="V1038" i="2"/>
  <c r="V614" i="2"/>
  <c r="V1811" i="2"/>
  <c r="V1596" i="2"/>
  <c r="V2206" i="2"/>
  <c r="V87" i="2"/>
  <c r="V589" i="2"/>
  <c r="V231" i="2"/>
  <c r="V362" i="2"/>
  <c r="V912" i="2"/>
  <c r="V470" i="2"/>
  <c r="V526" i="2"/>
  <c r="V797" i="2"/>
  <c r="V1219" i="2"/>
  <c r="V1014" i="2"/>
  <c r="V1292" i="2"/>
  <c r="V713" i="2"/>
  <c r="V957" i="2"/>
  <c r="V1521" i="2"/>
  <c r="V2225" i="2"/>
  <c r="V1716" i="2"/>
  <c r="V1836" i="2"/>
  <c r="V1569" i="2"/>
  <c r="V1383" i="2"/>
  <c r="V2029" i="2"/>
  <c r="V1631" i="2"/>
  <c r="V1928" i="2"/>
  <c r="V2180" i="2"/>
  <c r="V224" i="2"/>
  <c r="V384" i="2"/>
  <c r="V6" i="2"/>
  <c r="V122" i="2"/>
  <c r="V294" i="2"/>
  <c r="V804" i="2"/>
  <c r="V1088" i="2"/>
  <c r="V1155" i="2"/>
  <c r="V532" i="2"/>
  <c r="V692" i="2"/>
  <c r="V983" i="2"/>
  <c r="V648" i="2"/>
  <c r="V847" i="2"/>
  <c r="V1197" i="2"/>
  <c r="V1843" i="2"/>
  <c r="V2171" i="2"/>
  <c r="V1699" i="2"/>
  <c r="V1921" i="2"/>
  <c r="V1566" i="2"/>
  <c r="V1799" i="2"/>
  <c r="V1306" i="2"/>
  <c r="V1380" i="2"/>
  <c r="V1436" i="2"/>
  <c r="V2244" i="2"/>
  <c r="V2018" i="2"/>
  <c r="V78" i="2"/>
  <c r="V455" i="2"/>
  <c r="V241" i="2"/>
  <c r="V378" i="2"/>
  <c r="V139" i="2"/>
  <c r="V515" i="2"/>
  <c r="V320" i="2"/>
  <c r="V102" i="2"/>
  <c r="V26" i="2"/>
  <c r="V629" i="2"/>
  <c r="V554" i="2"/>
  <c r="V407" i="2"/>
  <c r="V204" i="2"/>
  <c r="V821" i="2"/>
  <c r="V1000" i="2"/>
  <c r="V1328" i="2"/>
  <c r="V860" i="2"/>
  <c r="V1070" i="2"/>
  <c r="V1174" i="2"/>
  <c r="V672" i="2"/>
  <c r="V1183" i="2"/>
  <c r="V1361" i="2"/>
  <c r="V1457" i="2"/>
  <c r="V1942" i="2"/>
  <c r="V1545" i="2"/>
  <c r="V1777" i="2"/>
  <c r="V1679" i="2"/>
  <c r="V1820" i="2"/>
  <c r="V2045" i="2"/>
  <c r="V2272" i="2"/>
  <c r="V2204" i="2"/>
  <c r="V360" i="2"/>
  <c r="V472" i="2"/>
  <c r="V520" i="2"/>
  <c r="V1296" i="2"/>
  <c r="V1392" i="2"/>
  <c r="V1640" i="2"/>
  <c r="V1720" i="2"/>
  <c r="V1126" i="2"/>
  <c r="V721" i="2"/>
  <c r="V791" i="2"/>
  <c r="V1012" i="2"/>
  <c r="V919" i="2"/>
  <c r="V590" i="2"/>
  <c r="V954" i="2"/>
  <c r="V1221" i="2"/>
  <c r="V1979" i="2"/>
  <c r="V2131" i="2"/>
  <c r="V1889" i="2"/>
  <c r="V2281" i="2"/>
  <c r="V1516" i="2"/>
  <c r="V1578" i="2"/>
  <c r="V2081" i="2"/>
  <c r="V240" i="2"/>
  <c r="V576" i="2"/>
  <c r="V138" i="2"/>
  <c r="V77" i="2"/>
  <c r="V904" i="2"/>
  <c r="V377" i="2"/>
  <c r="V514" i="2"/>
  <c r="V454" i="2"/>
  <c r="V1512" i="2"/>
  <c r="V1027" i="2"/>
  <c r="V706" i="2"/>
  <c r="V972" i="2"/>
  <c r="V1132" i="2"/>
  <c r="V1279" i="2"/>
  <c r="V1585" i="2"/>
  <c r="V1399" i="2"/>
  <c r="V1623" i="2"/>
  <c r="V1726" i="2"/>
  <c r="V1882" i="2"/>
  <c r="V1986" i="2"/>
  <c r="V2089" i="2"/>
  <c r="V2137" i="2"/>
  <c r="V2311" i="2"/>
  <c r="V234" i="2"/>
  <c r="V83" i="2"/>
  <c r="V523" i="2"/>
  <c r="V474" i="2"/>
  <c r="V358" i="2"/>
  <c r="V155" i="2"/>
  <c r="V723" i="2"/>
  <c r="V955" i="2"/>
  <c r="V1123" i="2"/>
  <c r="V794" i="2"/>
  <c r="V841" i="2"/>
  <c r="V1223" i="2"/>
  <c r="V593" i="2"/>
  <c r="V144" i="2"/>
  <c r="V68" i="2"/>
  <c r="V583" i="2"/>
  <c r="V249" i="2"/>
  <c r="V505" i="2"/>
  <c r="V465" i="2"/>
  <c r="V367" i="2"/>
  <c r="V709" i="2"/>
  <c r="V781" i="2"/>
  <c r="V1288" i="2"/>
  <c r="V963" i="2"/>
  <c r="V1019" i="2"/>
  <c r="V1139" i="2"/>
  <c r="V907" i="2"/>
  <c r="V1501" i="2"/>
  <c r="V1589" i="2"/>
  <c r="V1867" i="2"/>
  <c r="V2102" i="2"/>
  <c r="V1734" i="2"/>
  <c r="V1403" i="2"/>
  <c r="V1625" i="2"/>
  <c r="V2000" i="2"/>
  <c r="V2152" i="2"/>
  <c r="V2300" i="2"/>
  <c r="V63" i="2"/>
  <c r="V615" i="2"/>
  <c r="V497" i="2"/>
  <c r="V183" i="2"/>
  <c r="V332" i="2"/>
  <c r="V257" i="2"/>
  <c r="V446" i="2"/>
  <c r="V749" i="2"/>
  <c r="V773" i="2"/>
  <c r="V1416" i="2"/>
  <c r="V1744" i="2"/>
  <c r="V1273" i="2"/>
  <c r="V1036" i="2"/>
  <c r="V1100" i="2"/>
  <c r="V927" i="2"/>
  <c r="V897" i="2"/>
  <c r="V1245" i="2"/>
  <c r="V1958" i="2"/>
  <c r="V1604" i="2"/>
  <c r="V1668" i="2"/>
  <c r="V1494" i="2"/>
  <c r="V1805" i="2"/>
  <c r="V2256" i="2"/>
  <c r="V2060" i="2"/>
  <c r="V2220" i="2"/>
  <c r="V43" i="2"/>
  <c r="V165" i="2"/>
  <c r="V339" i="2"/>
  <c r="V273" i="2"/>
  <c r="V439" i="2"/>
  <c r="V1760" i="2"/>
  <c r="V1238" i="2"/>
  <c r="V1262" i="2"/>
  <c r="V753" i="2"/>
  <c r="V730" i="2"/>
  <c r="V879" i="2"/>
  <c r="V1117" i="2"/>
  <c r="V1613" i="2"/>
  <c r="V1425" i="2"/>
  <c r="V1649" i="2"/>
  <c r="V2243" i="2"/>
  <c r="V1476" i="2"/>
  <c r="V1842" i="2"/>
  <c r="V1920" i="2"/>
  <c r="V2016" i="2"/>
  <c r="V2169" i="2"/>
  <c r="V248" i="2"/>
  <c r="V464" i="2"/>
  <c r="V584" i="2"/>
  <c r="V70" i="2"/>
  <c r="V143" i="2"/>
  <c r="V369" i="2"/>
  <c r="V506" i="2"/>
  <c r="V708" i="2"/>
  <c r="V906" i="2"/>
  <c r="V1736" i="2"/>
  <c r="V1214" i="2"/>
  <c r="V782" i="2"/>
  <c r="V964" i="2"/>
  <c r="V1020" i="2"/>
  <c r="V1287" i="2"/>
  <c r="V1141" i="2"/>
  <c r="V1402" i="2"/>
  <c r="V1588" i="2"/>
  <c r="V1627" i="2"/>
  <c r="V1871" i="2"/>
  <c r="V1997" i="2"/>
  <c r="V1503" i="2"/>
  <c r="V2141" i="2"/>
  <c r="V2322" i="2"/>
  <c r="V2092" i="2"/>
  <c r="V424" i="2"/>
  <c r="V54" i="2"/>
  <c r="V728" i="2"/>
  <c r="V872" i="2"/>
  <c r="V156" i="2"/>
  <c r="V265" i="2"/>
  <c r="V483" i="2"/>
  <c r="V350" i="2"/>
  <c r="V1256" i="2"/>
  <c r="V1054" i="2"/>
  <c r="V601" i="2"/>
  <c r="V1228" i="2"/>
  <c r="V763" i="2"/>
  <c r="V941" i="2"/>
  <c r="V1109" i="2"/>
  <c r="V1645" i="2"/>
  <c r="V1419" i="2"/>
  <c r="V1483" i="2"/>
  <c r="V2163" i="2"/>
  <c r="V1854" i="2"/>
  <c r="V1910" i="2"/>
  <c r="V1755" i="2"/>
  <c r="V2013" i="2"/>
  <c r="V2231" i="2"/>
  <c r="V48" i="2"/>
  <c r="V162" i="2"/>
  <c r="V433" i="2"/>
  <c r="V346" i="2"/>
  <c r="V489" i="2"/>
  <c r="V1752" i="2"/>
  <c r="V764" i="2"/>
  <c r="V1049" i="2"/>
  <c r="V948" i="2"/>
  <c r="V1255" i="2"/>
  <c r="V876" i="2"/>
  <c r="V1106" i="2"/>
  <c r="V1234" i="2"/>
  <c r="V602" i="2"/>
  <c r="V1485" i="2"/>
  <c r="V1422" i="2"/>
  <c r="V2083" i="2"/>
  <c r="V2283" i="2"/>
  <c r="V1887" i="2"/>
  <c r="V1610" i="2"/>
  <c r="V1642" i="2"/>
  <c r="V1981" i="2"/>
  <c r="V2133" i="2"/>
  <c r="V504" i="2"/>
  <c r="V71" i="2"/>
  <c r="V141" i="2"/>
  <c r="V250" i="2"/>
  <c r="V463" i="2"/>
  <c r="V582" i="2"/>
  <c r="V316" i="2"/>
  <c r="V201" i="2"/>
  <c r="V411" i="2"/>
  <c r="V631" i="2"/>
  <c r="V1067" i="2"/>
  <c r="V1171" i="2"/>
  <c r="V863" i="2"/>
  <c r="V1185" i="2"/>
  <c r="V823" i="2"/>
  <c r="V678" i="2"/>
  <c r="V1326" i="2"/>
  <c r="V1547" i="2"/>
  <c r="V1364" i="2"/>
  <c r="V1458" i="2"/>
  <c r="V1775" i="2"/>
  <c r="V1824" i="2"/>
  <c r="V392" i="2"/>
  <c r="V18" i="2"/>
  <c r="V285" i="2"/>
  <c r="V548" i="2"/>
  <c r="V131" i="2"/>
  <c r="V210" i="2"/>
  <c r="V1704" i="2"/>
  <c r="V656" i="2"/>
  <c r="V1201" i="2"/>
  <c r="V1082" i="2"/>
  <c r="V1451" i="2"/>
  <c r="V1870" i="2"/>
  <c r="V1551" i="2"/>
  <c r="V1783" i="2"/>
  <c r="V1366" i="2"/>
  <c r="V1998" i="2"/>
  <c r="V776" i="2"/>
  <c r="V444" i="2"/>
  <c r="V175" i="2"/>
  <c r="V335" i="2"/>
  <c r="V740" i="2"/>
  <c r="V1268" i="2"/>
  <c r="V611" i="2"/>
  <c r="V1039" i="2"/>
  <c r="V1954" i="2"/>
  <c r="V1657" i="2"/>
  <c r="V304" i="2"/>
  <c r="V35" i="2"/>
  <c r="V111" i="2"/>
  <c r="V641" i="2"/>
  <c r="V193" i="2"/>
  <c r="V682" i="2"/>
  <c r="V868" i="2"/>
  <c r="V992" i="2"/>
  <c r="V1192" i="2"/>
  <c r="V1688" i="2"/>
  <c r="V1059" i="2"/>
  <c r="V834" i="2"/>
  <c r="V564" i="2"/>
  <c r="V1165" i="2"/>
  <c r="V1253" i="2"/>
  <c r="V1533" i="2"/>
  <c r="V1883" i="2"/>
  <c r="V1985" i="2"/>
  <c r="V1346" i="2"/>
  <c r="V1468" i="2"/>
  <c r="V2080" i="2"/>
  <c r="V2129" i="2"/>
  <c r="V2287" i="2"/>
  <c r="V368" i="2"/>
  <c r="V69" i="2"/>
  <c r="V142" i="2"/>
  <c r="V2091" i="2"/>
  <c r="V1626" i="2"/>
  <c r="V1988" i="2"/>
  <c r="V1502" i="2"/>
  <c r="V1735" i="2"/>
  <c r="V1401" i="2"/>
  <c r="V1587" i="2"/>
  <c r="V1880" i="2"/>
  <c r="V2314" i="2"/>
  <c r="V2140" i="2"/>
  <c r="V608" i="2"/>
  <c r="V42" i="2"/>
  <c r="V752" i="2"/>
  <c r="V880" i="2"/>
  <c r="V479" i="2"/>
  <c r="V166" i="2"/>
  <c r="V274" i="2"/>
  <c r="V1264" i="2"/>
  <c r="V1648" i="2"/>
  <c r="V1044" i="2"/>
  <c r="V1116" i="2"/>
  <c r="V935" i="2"/>
  <c r="V1239" i="2"/>
  <c r="V731" i="2"/>
  <c r="V1614" i="2"/>
  <c r="V2065" i="2"/>
  <c r="V1475" i="2"/>
  <c r="V1426" i="2"/>
  <c r="V1900" i="2"/>
  <c r="V1968" i="2"/>
  <c r="V2116" i="2"/>
  <c r="V2295" i="2"/>
  <c r="V16" i="2"/>
  <c r="V544" i="2"/>
  <c r="V127" i="2"/>
  <c r="V816" i="2"/>
  <c r="V212" i="2"/>
  <c r="V282" i="2"/>
  <c r="V396" i="2"/>
  <c r="V660" i="2"/>
  <c r="V697" i="2"/>
  <c r="V1313" i="2"/>
  <c r="V1079" i="2"/>
  <c r="V978" i="2"/>
  <c r="V1146" i="2"/>
  <c r="V1202" i="2"/>
  <c r="V1549" i="2"/>
  <c r="V1787" i="2"/>
  <c r="V1955" i="2"/>
  <c r="V2254" i="2"/>
  <c r="V2209" i="2"/>
  <c r="V1702" i="2"/>
  <c r="V1362" i="2"/>
  <c r="V1808" i="2"/>
  <c r="V2048" i="2"/>
  <c r="V17" i="2"/>
  <c r="V130" i="2"/>
  <c r="V391" i="2"/>
  <c r="V655" i="2"/>
  <c r="V284" i="2"/>
  <c r="V209" i="2"/>
  <c r="V547" i="2"/>
  <c r="V979" i="2"/>
  <c r="V1142" i="2"/>
  <c r="V817" i="2"/>
  <c r="V1081" i="2"/>
  <c r="V698" i="2"/>
  <c r="V850" i="2"/>
  <c r="V2211" i="2"/>
  <c r="V1782" i="2"/>
  <c r="V2049" i="2"/>
  <c r="V1948" i="2"/>
  <c r="V1815" i="2"/>
  <c r="V1450" i="2"/>
  <c r="V1703" i="2"/>
  <c r="V2248" i="2"/>
  <c r="V256" i="2"/>
  <c r="V448" i="2"/>
  <c r="V616" i="2"/>
  <c r="V62" i="2"/>
  <c r="V92" i="2"/>
  <c r="V330" i="2"/>
  <c r="V498" i="2"/>
  <c r="V1272" i="2"/>
  <c r="V929" i="2"/>
  <c r="V1097" i="2"/>
  <c r="V774" i="2"/>
  <c r="V899" i="2"/>
  <c r="V1247" i="2"/>
  <c r="V751" i="2"/>
  <c r="V1034" i="2"/>
  <c r="V2003" i="2"/>
  <c r="V1495" i="2"/>
  <c r="V1862" i="2"/>
  <c r="V2158" i="2"/>
  <c r="V1606" i="2"/>
  <c r="V1743" i="2"/>
  <c r="V1418" i="2"/>
  <c r="V1666" i="2"/>
  <c r="V2304" i="2"/>
  <c r="V2110" i="2"/>
  <c r="V552" i="2"/>
  <c r="V25" i="2"/>
  <c r="V405" i="2"/>
  <c r="V202" i="2"/>
  <c r="V100" i="2"/>
  <c r="V89" i="2"/>
  <c r="V149" i="2"/>
  <c r="V228" i="2"/>
  <c r="V800" i="2"/>
  <c r="V529" i="2"/>
  <c r="V468" i="2"/>
  <c r="V364" i="2"/>
  <c r="V1016" i="2"/>
  <c r="V915" i="2"/>
  <c r="V1217" i="2"/>
  <c r="V1289" i="2"/>
  <c r="V1119" i="2"/>
  <c r="V587" i="2"/>
  <c r="V716" i="2"/>
  <c r="V962" i="2"/>
  <c r="V1573" i="2"/>
  <c r="V2075" i="2"/>
  <c r="V1388" i="2"/>
  <c r="V1711" i="2"/>
  <c r="V1972" i="2"/>
  <c r="V1633" i="2"/>
  <c r="V1895" i="2"/>
  <c r="V2274" i="2"/>
  <c r="V2124" i="2"/>
  <c r="V328" i="2"/>
  <c r="V60" i="2"/>
  <c r="V261" i="2"/>
  <c r="V618" i="2"/>
  <c r="V768" i="2"/>
  <c r="V450" i="2"/>
  <c r="V180" i="2"/>
  <c r="V492" i="2"/>
  <c r="V893" i="2"/>
  <c r="V1032" i="2"/>
  <c r="V1248" i="2"/>
  <c r="V1600" i="2"/>
  <c r="V1664" i="2"/>
  <c r="V923" i="2"/>
  <c r="V1278" i="2"/>
  <c r="V745" i="2"/>
  <c r="V1489" i="2"/>
  <c r="V1907" i="2"/>
  <c r="V1748" i="2"/>
  <c r="V1412" i="2"/>
  <c r="V1856" i="2"/>
  <c r="V2106" i="2"/>
  <c r="V2308" i="2"/>
  <c r="V2156" i="2"/>
  <c r="V600" i="2"/>
  <c r="V52" i="2"/>
  <c r="V485" i="2"/>
  <c r="V271" i="2"/>
  <c r="V428" i="2"/>
  <c r="V725" i="2"/>
  <c r="V761" i="2"/>
  <c r="V1110" i="2"/>
  <c r="V945" i="2"/>
  <c r="V1231" i="2"/>
  <c r="V1053" i="2"/>
  <c r="V1261" i="2"/>
  <c r="V2115" i="2"/>
  <c r="V1644" i="2"/>
  <c r="V1904" i="2"/>
  <c r="V2292" i="2"/>
  <c r="V280" i="2"/>
  <c r="V14" i="2"/>
  <c r="V397" i="2"/>
  <c r="V661" i="2"/>
  <c r="V134" i="2"/>
  <c r="V543" i="2"/>
  <c r="V215" i="2"/>
  <c r="V853" i="2"/>
  <c r="V976" i="2"/>
  <c r="V1147" i="2"/>
  <c r="V1203" i="2"/>
  <c r="V1078" i="2"/>
  <c r="V814" i="2"/>
  <c r="V1557" i="2"/>
  <c r="V1314" i="2"/>
  <c r="V1710" i="2"/>
  <c r="V1446" i="2"/>
  <c r="V1788" i="2"/>
  <c r="V1861" i="2"/>
  <c r="V2005" i="2"/>
  <c r="V1372" i="2"/>
  <c r="V2160" i="2"/>
  <c r="V2305" i="2"/>
  <c r="V2111" i="2"/>
  <c r="V184" i="2"/>
  <c r="V499" i="2"/>
  <c r="V255" i="2"/>
  <c r="V447" i="2"/>
  <c r="V331" i="2"/>
  <c r="V775" i="2"/>
  <c r="V928" i="2"/>
  <c r="V1035" i="2"/>
  <c r="V898" i="2"/>
  <c r="V1246" i="2"/>
  <c r="V1270" i="2"/>
  <c r="V617" i="2"/>
  <c r="V750" i="2"/>
  <c r="V1098" i="2"/>
  <c r="V1605" i="2"/>
  <c r="V1742" i="2"/>
  <c r="V1806" i="2"/>
  <c r="V1417" i="2"/>
  <c r="V1667" i="2"/>
  <c r="V1956" i="2"/>
  <c r="V2218" i="2"/>
  <c r="V2255" i="2"/>
  <c r="V2058" i="2"/>
  <c r="V51" i="2"/>
  <c r="V484" i="2"/>
  <c r="V760" i="2"/>
  <c r="V159" i="2"/>
  <c r="V348" i="2"/>
  <c r="V267" i="2"/>
  <c r="V427" i="2"/>
  <c r="V874" i="2"/>
  <c r="V944" i="2"/>
  <c r="V1608" i="2"/>
  <c r="V1230" i="2"/>
  <c r="V1052" i="2"/>
  <c r="V1108" i="2"/>
  <c r="V1258" i="2"/>
  <c r="V599" i="2"/>
  <c r="V2113" i="2"/>
  <c r="V1754" i="2"/>
  <c r="V1420" i="2"/>
  <c r="V1964" i="2"/>
  <c r="V1903" i="2"/>
  <c r="V1482" i="2"/>
  <c r="V2061" i="2"/>
  <c r="V480" i="2"/>
  <c r="V44" i="2"/>
  <c r="V171" i="2"/>
  <c r="V270" i="2"/>
  <c r="V340" i="2"/>
  <c r="V436" i="2"/>
  <c r="V885" i="2"/>
  <c r="V1432" i="2"/>
  <c r="V604" i="2"/>
  <c r="V756" i="2"/>
  <c r="V940" i="2"/>
  <c r="V1111" i="2"/>
  <c r="V737" i="2"/>
  <c r="V1045" i="2"/>
  <c r="V1525" i="2"/>
  <c r="V1918" i="2"/>
  <c r="V1478" i="2"/>
  <c r="V1650" i="2"/>
  <c r="V1847" i="2"/>
  <c r="V1756" i="2"/>
  <c r="V2024" i="2"/>
  <c r="V2176" i="2"/>
  <c r="V2241" i="2"/>
  <c r="V24" i="2"/>
  <c r="V101" i="2"/>
  <c r="V406" i="2"/>
  <c r="V319" i="2"/>
  <c r="V203" i="2"/>
  <c r="V553" i="2"/>
  <c r="V1456" i="2"/>
  <c r="V628" i="2"/>
  <c r="V671" i="2"/>
  <c r="V1182" i="2"/>
  <c r="V820" i="2"/>
  <c r="V999" i="2"/>
  <c r="V859" i="2"/>
  <c r="V1173" i="2"/>
  <c r="V1358" i="2"/>
  <c r="V2203" i="2"/>
  <c r="V1327" i="2"/>
  <c r="V1776" i="2"/>
  <c r="V2269" i="2"/>
  <c r="V645" i="2"/>
  <c r="V380" i="2"/>
  <c r="V540" i="2"/>
  <c r="V119" i="2"/>
  <c r="V218" i="2"/>
  <c r="V300" i="2"/>
  <c r="V845" i="2"/>
  <c r="V1150" i="2"/>
  <c r="V689" i="2"/>
  <c r="V811" i="2"/>
  <c r="V1090" i="2"/>
  <c r="V989" i="2"/>
  <c r="V1301" i="2"/>
  <c r="V2011" i="2"/>
  <c r="V1441" i="2"/>
  <c r="V1794" i="2"/>
  <c r="V1561" i="2"/>
  <c r="V1909" i="2"/>
  <c r="V1375" i="2"/>
  <c r="V1692" i="2"/>
  <c r="V2232" i="2"/>
  <c r="V2164" i="2"/>
  <c r="V264" i="2"/>
  <c r="V49" i="2"/>
  <c r="V430" i="2"/>
  <c r="V161" i="2"/>
  <c r="V726" i="2"/>
  <c r="V1051" i="2"/>
  <c r="V1107" i="2"/>
  <c r="V875" i="2"/>
  <c r="V762" i="2"/>
  <c r="V946" i="2"/>
  <c r="V1421" i="2"/>
  <c r="V1643" i="2"/>
  <c r="V2062" i="2"/>
  <c r="V1609" i="2"/>
  <c r="V1905" i="2"/>
  <c r="V1484" i="2"/>
  <c r="V1753" i="2"/>
  <c r="V1965" i="2"/>
  <c r="V2112" i="2"/>
  <c r="V2289" i="2"/>
  <c r="AX46" i="1"/>
  <c r="AX30" i="1"/>
  <c r="AX7" i="1"/>
  <c r="AX71" i="1"/>
  <c r="AX63" i="1"/>
  <c r="AX8" i="1"/>
  <c r="AX24" i="1"/>
  <c r="AX16" i="1"/>
  <c r="AX13" i="1"/>
  <c r="AX42" i="1"/>
  <c r="AX11" i="1"/>
  <c r="AX75" i="1"/>
  <c r="AX40" i="1"/>
  <c r="AX10" i="1"/>
  <c r="AX109" i="1"/>
  <c r="AX12" i="1"/>
  <c r="AX17" i="1"/>
  <c r="AX5" i="1"/>
  <c r="AX89" i="1"/>
  <c r="AX27" i="1"/>
  <c r="AX110" i="1"/>
  <c r="AX6" i="1"/>
  <c r="AX93" i="1"/>
  <c r="AX25" i="1"/>
  <c r="AX44" i="1"/>
  <c r="AX9" i="1"/>
  <c r="AX76" i="1"/>
  <c r="AX34" i="1"/>
  <c r="AX28" i="1"/>
  <c r="AX54" i="1"/>
  <c r="AX18" i="1"/>
  <c r="AX21" i="1"/>
  <c r="AX19" i="1"/>
  <c r="AX48" i="1"/>
  <c r="AX57" i="1"/>
  <c r="AX55" i="1"/>
  <c r="AX14" i="1"/>
  <c r="AX59" i="1"/>
  <c r="AX78" i="1"/>
  <c r="AX22" i="1"/>
  <c r="AX83" i="1"/>
  <c r="AX90" i="1"/>
  <c r="AX86" i="1"/>
  <c r="AX35" i="1"/>
  <c r="AX64" i="1"/>
  <c r="AX39" i="1"/>
  <c r="AX82" i="1"/>
  <c r="AX73" i="1"/>
  <c r="AX100" i="1"/>
  <c r="AX47" i="1"/>
  <c r="AX41" i="1"/>
  <c r="AX81" i="1"/>
  <c r="AX101" i="1"/>
  <c r="AX50" i="1"/>
  <c r="AX70" i="1"/>
  <c r="AX49" i="1"/>
  <c r="AX66" i="1"/>
  <c r="AX99" i="1"/>
  <c r="AX72" i="1"/>
  <c r="AX80" i="1"/>
  <c r="AX103" i="1"/>
  <c r="AX77" i="1"/>
  <c r="AX51" i="1"/>
  <c r="AX68" i="1"/>
  <c r="AC18" i="21"/>
  <c r="G5" i="20" l="1"/>
  <c r="F5" i="20"/>
  <c r="AG84" i="15" l="1"/>
  <c r="AE47" i="15"/>
  <c r="AB39" i="15"/>
  <c r="AB51" i="15"/>
  <c r="AB61" i="15"/>
  <c r="AB84" i="15"/>
  <c r="AC33" i="15"/>
  <c r="AC41" i="15"/>
  <c r="AC53" i="15"/>
  <c r="AC63" i="15"/>
  <c r="AD47" i="15"/>
  <c r="AE7" i="15"/>
  <c r="AE88" i="15" s="1"/>
  <c r="AE37" i="15"/>
  <c r="AE49" i="15"/>
  <c r="AE59" i="15"/>
  <c r="AE67" i="15"/>
  <c r="AF15" i="15"/>
  <c r="AF39" i="15"/>
  <c r="AF51" i="15"/>
  <c r="AF61" i="15"/>
  <c r="AF84" i="15"/>
  <c r="AG33" i="15"/>
  <c r="AB33" i="15"/>
  <c r="AB41" i="15"/>
  <c r="AB53" i="15"/>
  <c r="AB63" i="15"/>
  <c r="AC35" i="15"/>
  <c r="AC47" i="15"/>
  <c r="AC55" i="15"/>
  <c r="AC65" i="15"/>
  <c r="AD7" i="15"/>
  <c r="AD59" i="15"/>
  <c r="AE15" i="15"/>
  <c r="AE39" i="15"/>
  <c r="AE51" i="15"/>
  <c r="AE61" i="15"/>
  <c r="AE84" i="15"/>
  <c r="AF33" i="15"/>
  <c r="AF41" i="15"/>
  <c r="AF53" i="15"/>
  <c r="AF63" i="15"/>
  <c r="AG47" i="15"/>
  <c r="AB35" i="15"/>
  <c r="AB47" i="15"/>
  <c r="AB55" i="15"/>
  <c r="AB65" i="15"/>
  <c r="AC7" i="15"/>
  <c r="AC88" i="15" s="1"/>
  <c r="AC37" i="15"/>
  <c r="AC49" i="15"/>
  <c r="AC59" i="15"/>
  <c r="AC67" i="15"/>
  <c r="AD84" i="15"/>
  <c r="AE33" i="15"/>
  <c r="AE41" i="15"/>
  <c r="AE53" i="15"/>
  <c r="AE63" i="15"/>
  <c r="AF35" i="15"/>
  <c r="AF47" i="15"/>
  <c r="AF55" i="15"/>
  <c r="AF65" i="15"/>
  <c r="AG7" i="15"/>
  <c r="AG59" i="15"/>
  <c r="AB7" i="15"/>
  <c r="AB37" i="15"/>
  <c r="AB49" i="15"/>
  <c r="AB59" i="15"/>
  <c r="AB67" i="15"/>
  <c r="AC15" i="15"/>
  <c r="AC39" i="15"/>
  <c r="AC51" i="15"/>
  <c r="AC80" i="15" s="1"/>
  <c r="AC61" i="15"/>
  <c r="AC84" i="15"/>
  <c r="AD33" i="15"/>
  <c r="AE35" i="15"/>
  <c r="AE55" i="15"/>
  <c r="AE65" i="15"/>
  <c r="AF7" i="15"/>
  <c r="AF88" i="15" s="1"/>
  <c r="AF37" i="15"/>
  <c r="AF49" i="15"/>
  <c r="AF59" i="15"/>
  <c r="AF67" i="15"/>
  <c r="AC79" i="15" l="1"/>
  <c r="AC81" i="15"/>
  <c r="AB58" i="15"/>
  <c r="AB66" i="15" s="1"/>
  <c r="AE74" i="15"/>
  <c r="AB73" i="15"/>
  <c r="AF74" i="15"/>
  <c r="AC73" i="15"/>
  <c r="AE73" i="15"/>
  <c r="AF73" i="15"/>
  <c r="AC71" i="15"/>
  <c r="AE71" i="15"/>
  <c r="AF32" i="15"/>
  <c r="AF42" i="15" s="1"/>
  <c r="AF80" i="15"/>
  <c r="AB74" i="15"/>
  <c r="AE72" i="15"/>
  <c r="AC46" i="15"/>
  <c r="AC52" i="15" s="1"/>
  <c r="AF82" i="15"/>
  <c r="AC32" i="15"/>
  <c r="AC34" i="15" s="1"/>
  <c r="AF46" i="15"/>
  <c r="AF48" i="15" s="1"/>
  <c r="AC74" i="15"/>
  <c r="AB75" i="15"/>
  <c r="AB80" i="15"/>
  <c r="AE80" i="15"/>
  <c r="AE46" i="15"/>
  <c r="AE52" i="15" s="1"/>
  <c r="AC75" i="15"/>
  <c r="AC72" i="15"/>
  <c r="AB71" i="15"/>
  <c r="AB32" i="15"/>
  <c r="AB72" i="15"/>
  <c r="AF71" i="15"/>
  <c r="AG71" i="15"/>
  <c r="AE79" i="15"/>
  <c r="AF81" i="15"/>
  <c r="AE58" i="15"/>
  <c r="AE68" i="15" s="1"/>
  <c r="AF58" i="15"/>
  <c r="AF60" i="15" s="1"/>
  <c r="AF79" i="15"/>
  <c r="AE82" i="15"/>
  <c r="AD71" i="15"/>
  <c r="AF72" i="15"/>
  <c r="AB82" i="15"/>
  <c r="AC82" i="15"/>
  <c r="AB81" i="15"/>
  <c r="AF75" i="15"/>
  <c r="AE81" i="15"/>
  <c r="AB79" i="15"/>
  <c r="AB46" i="15"/>
  <c r="AB48" i="15" s="1"/>
  <c r="AE32" i="15"/>
  <c r="AE40" i="15" s="1"/>
  <c r="AC58" i="15"/>
  <c r="AE75" i="15"/>
  <c r="AB68" i="15" l="1"/>
  <c r="AF40" i="15"/>
  <c r="AB64" i="15"/>
  <c r="AB62" i="15"/>
  <c r="AB60" i="15"/>
  <c r="AB70" i="15"/>
  <c r="AC50" i="15"/>
  <c r="AC56" i="15"/>
  <c r="AE54" i="15"/>
  <c r="AC54" i="15"/>
  <c r="AF66" i="15"/>
  <c r="AF68" i="15"/>
  <c r="AF50" i="15"/>
  <c r="AC48" i="15"/>
  <c r="AF36" i="15"/>
  <c r="AF34" i="15"/>
  <c r="AF38" i="15"/>
  <c r="AB36" i="15"/>
  <c r="AE56" i="15"/>
  <c r="AE50" i="15"/>
  <c r="AF54" i="15"/>
  <c r="AF56" i="15"/>
  <c r="AF77" i="15"/>
  <c r="AF52" i="15"/>
  <c r="AE60" i="15"/>
  <c r="AB50" i="15"/>
  <c r="AC36" i="15"/>
  <c r="AC40" i="15"/>
  <c r="AC38" i="15"/>
  <c r="AE62" i="15"/>
  <c r="AB56" i="15"/>
  <c r="AC42" i="15"/>
  <c r="AB77" i="15"/>
  <c r="AE48" i="15"/>
  <c r="AB54" i="15"/>
  <c r="AE70" i="15"/>
  <c r="AE64" i="15"/>
  <c r="AE77" i="15"/>
  <c r="AE36" i="15"/>
  <c r="AC77" i="15"/>
  <c r="AB34" i="15"/>
  <c r="AB38" i="15"/>
  <c r="AB40" i="15"/>
  <c r="AB42" i="15"/>
  <c r="AE42" i="15"/>
  <c r="AE66" i="15"/>
  <c r="AE38" i="15"/>
  <c r="AE34" i="15"/>
  <c r="AF70" i="15"/>
  <c r="AC70" i="15"/>
  <c r="AF62" i="15"/>
  <c r="AF64" i="15"/>
  <c r="AB52" i="15"/>
  <c r="AC66" i="15"/>
  <c r="AC62" i="15"/>
  <c r="AC64" i="15"/>
  <c r="AC60" i="15"/>
  <c r="AC68" i="15"/>
  <c r="V26" i="21" l="1"/>
  <c r="X26" i="21"/>
  <c r="V27" i="21"/>
  <c r="X27" i="21"/>
  <c r="V28" i="21"/>
  <c r="X28" i="21"/>
  <c r="AF35" i="14" l="1"/>
  <c r="AF37" i="14"/>
  <c r="AF39" i="14"/>
  <c r="AF41" i="14"/>
  <c r="AI35" i="14"/>
  <c r="AI37" i="14"/>
  <c r="AI39" i="14"/>
  <c r="AI41" i="14"/>
  <c r="AF32" i="14" l="1"/>
  <c r="AF40" i="14" s="1"/>
  <c r="AI32" i="14"/>
  <c r="AI34" i="14" s="1"/>
  <c r="AF38" i="14" l="1"/>
  <c r="AF34" i="14"/>
  <c r="AF36" i="14"/>
  <c r="AI40" i="14"/>
  <c r="AI38" i="14"/>
  <c r="AI36" i="14"/>
  <c r="X23" i="21" l="1"/>
  <c r="X39" i="21" l="1"/>
  <c r="H87" i="28" l="1"/>
  <c r="H88" i="28" s="1"/>
  <c r="G87" i="28"/>
  <c r="G88" i="28" s="1"/>
  <c r="F87" i="28"/>
  <c r="F88" i="28" s="1"/>
  <c r="E87" i="28"/>
  <c r="E88" i="28" s="1"/>
  <c r="D87" i="28"/>
  <c r="D88" i="28" s="1"/>
  <c r="V10" i="21" l="1"/>
  <c r="V11" i="21"/>
  <c r="V12" i="21"/>
  <c r="I4" i="28" l="1"/>
  <c r="I10" i="28"/>
  <c r="I11" i="28"/>
  <c r="I12" i="28"/>
  <c r="I13" i="28"/>
  <c r="I19" i="28"/>
  <c r="I25" i="28"/>
  <c r="I42" i="28"/>
  <c r="I43" i="28"/>
  <c r="I44" i="28"/>
  <c r="I46" i="28"/>
  <c r="I56" i="28"/>
  <c r="I68" i="28"/>
  <c r="I75" i="28"/>
  <c r="I77" i="28"/>
  <c r="AF30" i="21" l="1"/>
  <c r="AS84" i="14" l="1"/>
  <c r="AT84" i="14"/>
  <c r="AP84" i="14"/>
  <c r="AS59" i="14"/>
  <c r="AS7" i="14"/>
  <c r="AR33" i="14"/>
  <c r="AT59" i="14"/>
  <c r="AT7" i="14"/>
  <c r="AQ33" i="14"/>
  <c r="AP59" i="14"/>
  <c r="AP7" i="14"/>
  <c r="AR84" i="14"/>
  <c r="AQ84" i="14"/>
  <c r="AS33" i="14"/>
  <c r="AR59" i="14"/>
  <c r="AR7" i="14"/>
  <c r="AT33" i="14"/>
  <c r="AQ59" i="14"/>
  <c r="AQ7" i="14"/>
  <c r="AP33" i="14"/>
  <c r="AR47" i="14"/>
  <c r="AQ47" i="14"/>
  <c r="AS47" i="14"/>
  <c r="AT47" i="14"/>
  <c r="AP47" i="14"/>
  <c r="AT71" i="14" l="1"/>
  <c r="AP71" i="14"/>
  <c r="AS71" i="14"/>
  <c r="AQ71" i="14"/>
  <c r="AR71" i="14"/>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X13" i="21" l="1"/>
  <c r="X14" i="21"/>
  <c r="X15" i="21"/>
  <c r="E35" i="14" l="1"/>
  <c r="E37" i="14"/>
  <c r="E39" i="14"/>
  <c r="E41" i="14"/>
  <c r="U35" i="14"/>
  <c r="U37" i="14"/>
  <c r="U39" i="14"/>
  <c r="U41" i="14"/>
  <c r="M35" i="14"/>
  <c r="M37" i="14"/>
  <c r="M39" i="14"/>
  <c r="M41" i="14"/>
  <c r="H35" i="14"/>
  <c r="H37" i="14"/>
  <c r="H39" i="14"/>
  <c r="H41" i="14"/>
  <c r="AN35" i="14"/>
  <c r="AN37" i="14"/>
  <c r="AN39" i="14"/>
  <c r="AN41" i="14"/>
  <c r="AE35" i="14"/>
  <c r="AE37" i="14"/>
  <c r="AE39" i="14"/>
  <c r="AE41" i="14"/>
  <c r="AA37" i="14"/>
  <c r="AA41" i="14" l="1"/>
  <c r="AA39" i="14"/>
  <c r="AA35" i="14"/>
  <c r="Q37" i="14"/>
  <c r="Q39" i="14"/>
  <c r="Q41" i="14"/>
  <c r="Q35" i="14"/>
  <c r="AE32" i="14"/>
  <c r="AE34" i="14" s="1"/>
  <c r="AN32" i="14"/>
  <c r="AN34" i="14" s="1"/>
  <c r="H32" i="14"/>
  <c r="H34" i="14" s="1"/>
  <c r="M32" i="14"/>
  <c r="M34" i="14" s="1"/>
  <c r="W37" i="14"/>
  <c r="W39" i="14"/>
  <c r="W41" i="14"/>
  <c r="W35" i="14"/>
  <c r="G37" i="14"/>
  <c r="AC37" i="14"/>
  <c r="AG37" i="14"/>
  <c r="AM37" i="14"/>
  <c r="T37" i="14"/>
  <c r="L37" i="14"/>
  <c r="AL37" i="14"/>
  <c r="V37" i="14"/>
  <c r="F37" i="14"/>
  <c r="K37" i="14"/>
  <c r="S37" i="14"/>
  <c r="Z37" i="14"/>
  <c r="Y37" i="14"/>
  <c r="N37" i="14"/>
  <c r="AJ37" i="14"/>
  <c r="AK37" i="14"/>
  <c r="D37" i="14"/>
  <c r="O37" i="14"/>
  <c r="AH37" i="14"/>
  <c r="AB37" i="14"/>
  <c r="J37" i="14"/>
  <c r="I37" i="14"/>
  <c r="R37" i="14"/>
  <c r="P37" i="14"/>
  <c r="X37" i="14"/>
  <c r="G39" i="14"/>
  <c r="AC39" i="14"/>
  <c r="AG39" i="14"/>
  <c r="AM39" i="14"/>
  <c r="T39" i="14"/>
  <c r="L39" i="14"/>
  <c r="AL39" i="14"/>
  <c r="V39" i="14"/>
  <c r="F39" i="14"/>
  <c r="K39" i="14"/>
  <c r="S39" i="14"/>
  <c r="Z39" i="14"/>
  <c r="Y39" i="14"/>
  <c r="N39" i="14"/>
  <c r="AJ39" i="14"/>
  <c r="AK39" i="14"/>
  <c r="D39" i="14"/>
  <c r="O39" i="14"/>
  <c r="AH39" i="14"/>
  <c r="AB39" i="14"/>
  <c r="J39" i="14"/>
  <c r="I39" i="14"/>
  <c r="R39" i="14"/>
  <c r="P39" i="14"/>
  <c r="X39" i="14"/>
  <c r="G41" i="14"/>
  <c r="AC41" i="14"/>
  <c r="AG41" i="14"/>
  <c r="AM41" i="14"/>
  <c r="T41" i="14"/>
  <c r="L41" i="14"/>
  <c r="AL41" i="14"/>
  <c r="V41" i="14"/>
  <c r="F41" i="14"/>
  <c r="K41" i="14"/>
  <c r="S41" i="14"/>
  <c r="Z41" i="14"/>
  <c r="Y41" i="14"/>
  <c r="N41" i="14"/>
  <c r="AJ41" i="14"/>
  <c r="AK41" i="14"/>
  <c r="D41" i="14"/>
  <c r="O41" i="14"/>
  <c r="AH41" i="14"/>
  <c r="AB41" i="14"/>
  <c r="J41" i="14"/>
  <c r="I41" i="14"/>
  <c r="R41" i="14"/>
  <c r="P41" i="14"/>
  <c r="X41" i="14"/>
  <c r="G35" i="14"/>
  <c r="AC35" i="14"/>
  <c r="AG35" i="14"/>
  <c r="AM35" i="14"/>
  <c r="T35" i="14"/>
  <c r="L35" i="14"/>
  <c r="AL35" i="14"/>
  <c r="V35" i="14"/>
  <c r="F35" i="14"/>
  <c r="K35" i="14"/>
  <c r="S35" i="14"/>
  <c r="Z35" i="14"/>
  <c r="Y35" i="14"/>
  <c r="N35" i="14"/>
  <c r="AJ35" i="14"/>
  <c r="AK35" i="14"/>
  <c r="D35" i="14"/>
  <c r="O35" i="14"/>
  <c r="U32" i="14"/>
  <c r="U34" i="14" s="1"/>
  <c r="E32" i="14"/>
  <c r="E34" i="14" s="1"/>
  <c r="AH35" i="14"/>
  <c r="AB35" i="14"/>
  <c r="J35" i="14"/>
  <c r="I35" i="14"/>
  <c r="R35" i="14"/>
  <c r="P35" i="14"/>
  <c r="X35" i="14"/>
  <c r="AG65" i="15"/>
  <c r="AG67" i="15"/>
  <c r="AG53" i="15"/>
  <c r="AG37" i="15"/>
  <c r="AD67" i="15"/>
  <c r="AD53" i="15"/>
  <c r="AD37" i="15"/>
  <c r="AG55" i="15"/>
  <c r="AG39" i="15"/>
  <c r="AG61" i="15"/>
  <c r="AD55" i="15"/>
  <c r="AD39" i="15"/>
  <c r="AD61" i="15"/>
  <c r="AG41" i="15"/>
  <c r="AG63" i="15"/>
  <c r="AG49" i="15"/>
  <c r="AD41" i="15"/>
  <c r="AD63" i="15"/>
  <c r="AD49" i="15"/>
  <c r="AG51" i="15"/>
  <c r="AG35" i="15"/>
  <c r="AD65" i="15"/>
  <c r="AD51" i="15"/>
  <c r="AD35" i="15"/>
  <c r="AQ67" i="14"/>
  <c r="AQ53" i="14"/>
  <c r="AQ37" i="14"/>
  <c r="AS67" i="14"/>
  <c r="AS53" i="14"/>
  <c r="AS37" i="14"/>
  <c r="AQ55" i="14"/>
  <c r="AQ39" i="14"/>
  <c r="AQ61" i="14"/>
  <c r="AS55" i="14"/>
  <c r="AS39" i="14"/>
  <c r="AS61" i="14"/>
  <c r="AQ41" i="14"/>
  <c r="AQ63" i="14"/>
  <c r="AQ49" i="14"/>
  <c r="AS41" i="14"/>
  <c r="AS63" i="14"/>
  <c r="AS49" i="14"/>
  <c r="AQ65" i="14"/>
  <c r="AQ51" i="14"/>
  <c r="AQ35" i="14"/>
  <c r="AS65" i="14"/>
  <c r="AS51" i="14"/>
  <c r="AS35" i="14"/>
  <c r="AT67" i="14"/>
  <c r="AT53" i="14"/>
  <c r="AT37" i="14"/>
  <c r="AR67" i="14"/>
  <c r="AR53" i="14"/>
  <c r="AR37" i="14"/>
  <c r="AP67" i="14"/>
  <c r="AP53" i="14"/>
  <c r="AP37" i="14"/>
  <c r="AT55" i="14"/>
  <c r="AT39" i="14"/>
  <c r="AT61" i="14"/>
  <c r="AR55" i="14"/>
  <c r="AR39" i="14"/>
  <c r="AR61" i="14"/>
  <c r="AP55" i="14"/>
  <c r="AP39" i="14"/>
  <c r="AP61" i="14"/>
  <c r="AT41" i="14"/>
  <c r="AT63" i="14"/>
  <c r="AT49" i="14"/>
  <c r="AR41" i="14"/>
  <c r="AR63" i="14"/>
  <c r="AR49" i="14"/>
  <c r="AP41" i="14"/>
  <c r="AP63" i="14"/>
  <c r="AP49" i="14"/>
  <c r="AT65" i="14"/>
  <c r="AT51" i="14"/>
  <c r="AT35" i="14"/>
  <c r="AR65" i="14"/>
  <c r="AR51" i="14"/>
  <c r="AR35" i="14"/>
  <c r="AP65" i="14"/>
  <c r="AP51" i="14"/>
  <c r="AP35" i="14"/>
  <c r="AA32" i="14" l="1"/>
  <c r="AA34" i="14" s="1"/>
  <c r="AS75" i="14"/>
  <c r="AQ72" i="14"/>
  <c r="Q32" i="14"/>
  <c r="Q38" i="14" s="1"/>
  <c r="AN36" i="14"/>
  <c r="AE36" i="14"/>
  <c r="M36" i="14"/>
  <c r="H36" i="14"/>
  <c r="M40" i="14"/>
  <c r="AN38" i="14"/>
  <c r="H40" i="14"/>
  <c r="AE38" i="14"/>
  <c r="AN40" i="14"/>
  <c r="M38" i="14"/>
  <c r="AE40" i="14"/>
  <c r="H38" i="14"/>
  <c r="E36" i="14"/>
  <c r="W32" i="14"/>
  <c r="W34" i="14" s="1"/>
  <c r="I32" i="14"/>
  <c r="I34" i="14" s="1"/>
  <c r="O32" i="14"/>
  <c r="O34" i="14" s="1"/>
  <c r="N32" i="14"/>
  <c r="N38" i="14" s="1"/>
  <c r="K32" i="14"/>
  <c r="K34" i="14" s="1"/>
  <c r="L32" i="14"/>
  <c r="L38" i="14" s="1"/>
  <c r="AC32" i="14"/>
  <c r="AC36" i="14" s="1"/>
  <c r="X32" i="14"/>
  <c r="X36" i="14" s="1"/>
  <c r="J32" i="14"/>
  <c r="J36" i="14" s="1"/>
  <c r="D32" i="14"/>
  <c r="D36" i="14" s="1"/>
  <c r="Y32" i="14"/>
  <c r="Y34" i="14" s="1"/>
  <c r="F32" i="14"/>
  <c r="F34" i="14" s="1"/>
  <c r="T32" i="14"/>
  <c r="T36" i="14" s="1"/>
  <c r="G32" i="14"/>
  <c r="G34" i="14" s="1"/>
  <c r="E40" i="14"/>
  <c r="P32" i="14"/>
  <c r="P36" i="14" s="1"/>
  <c r="AB32" i="14"/>
  <c r="AB34" i="14" s="1"/>
  <c r="U36" i="14"/>
  <c r="AK32" i="14"/>
  <c r="AK36" i="14" s="1"/>
  <c r="Z32" i="14"/>
  <c r="Z38" i="14" s="1"/>
  <c r="V32" i="14"/>
  <c r="V34" i="14" s="1"/>
  <c r="AM32" i="14"/>
  <c r="AM34" i="14" s="1"/>
  <c r="U40" i="14"/>
  <c r="E38" i="14"/>
  <c r="R32" i="14"/>
  <c r="R34" i="14" s="1"/>
  <c r="AH32" i="14"/>
  <c r="AH34" i="14" s="1"/>
  <c r="AJ32" i="14"/>
  <c r="AJ34" i="14" s="1"/>
  <c r="S32" i="14"/>
  <c r="S36" i="14" s="1"/>
  <c r="AL32" i="14"/>
  <c r="AL34" i="14" s="1"/>
  <c r="AG32" i="14"/>
  <c r="AG36" i="14" s="1"/>
  <c r="U38" i="14"/>
  <c r="AD72" i="15"/>
  <c r="AD32" i="15"/>
  <c r="AD36" i="15" s="1"/>
  <c r="AG80" i="15"/>
  <c r="AG79" i="15"/>
  <c r="AG46" i="15"/>
  <c r="AG50" i="15" s="1"/>
  <c r="AD74" i="15"/>
  <c r="AG82" i="15"/>
  <c r="AG73" i="15"/>
  <c r="AD80" i="15"/>
  <c r="AD46" i="15"/>
  <c r="AD56" i="15" s="1"/>
  <c r="AD79" i="15"/>
  <c r="AD82" i="15"/>
  <c r="AD73" i="15"/>
  <c r="AG81" i="15"/>
  <c r="AG75" i="15"/>
  <c r="AG58" i="15"/>
  <c r="AD81" i="15"/>
  <c r="AG72" i="15"/>
  <c r="AG32" i="15"/>
  <c r="AG38" i="15" s="1"/>
  <c r="AD75" i="15"/>
  <c r="AD58" i="15"/>
  <c r="AG74" i="15"/>
  <c r="AQ75" i="14"/>
  <c r="AQ81" i="14"/>
  <c r="AQ80" i="14"/>
  <c r="AS80" i="14"/>
  <c r="AQ73" i="14"/>
  <c r="AQ82" i="14"/>
  <c r="AQ79" i="14"/>
  <c r="AQ58" i="14"/>
  <c r="AQ68" i="14" s="1"/>
  <c r="AS32" i="14"/>
  <c r="AS40" i="14" s="1"/>
  <c r="AS81" i="14"/>
  <c r="AS73" i="14"/>
  <c r="AS74" i="14"/>
  <c r="AQ32" i="14"/>
  <c r="AQ38" i="14" s="1"/>
  <c r="AS82" i="14"/>
  <c r="AS46" i="14"/>
  <c r="AS56" i="14" s="1"/>
  <c r="AQ46" i="14"/>
  <c r="AQ56" i="14" s="1"/>
  <c r="AS79" i="14"/>
  <c r="AQ74" i="14"/>
  <c r="AS72" i="14"/>
  <c r="AS58" i="14"/>
  <c r="AT82" i="14"/>
  <c r="AP82" i="14"/>
  <c r="AR73" i="14"/>
  <c r="AR32" i="14"/>
  <c r="AR36" i="14" s="1"/>
  <c r="AR72" i="14"/>
  <c r="AP75" i="14"/>
  <c r="AR79" i="14"/>
  <c r="AR46" i="14"/>
  <c r="AR56" i="14" s="1"/>
  <c r="AR80" i="14"/>
  <c r="AT75" i="14"/>
  <c r="AP46" i="14"/>
  <c r="AP52" i="14" s="1"/>
  <c r="AP79" i="14"/>
  <c r="AR75" i="14"/>
  <c r="AP58" i="14"/>
  <c r="AR74" i="14"/>
  <c r="AP80" i="14"/>
  <c r="AT72" i="14"/>
  <c r="AT32" i="14"/>
  <c r="AT42" i="14" s="1"/>
  <c r="AT79" i="14"/>
  <c r="AT46" i="14"/>
  <c r="AT52" i="14" s="1"/>
  <c r="AP74" i="14"/>
  <c r="AR82" i="14"/>
  <c r="AP73" i="14"/>
  <c r="AT73" i="14"/>
  <c r="AP72" i="14"/>
  <c r="AP32" i="14"/>
  <c r="AP40" i="14" s="1"/>
  <c r="AT58" i="14"/>
  <c r="AT66" i="14" s="1"/>
  <c r="AP81" i="14"/>
  <c r="AT81" i="14"/>
  <c r="AT80" i="14"/>
  <c r="AR58" i="14"/>
  <c r="AR60" i="14" s="1"/>
  <c r="AT74" i="14"/>
  <c r="AR81" i="14"/>
  <c r="AA38" i="14" l="1"/>
  <c r="AA36" i="14"/>
  <c r="AA40" i="14"/>
  <c r="Q40" i="14"/>
  <c r="Q36" i="14"/>
  <c r="Q34" i="14"/>
  <c r="C42" i="14"/>
  <c r="J38" i="14"/>
  <c r="O40" i="14"/>
  <c r="I38" i="14"/>
  <c r="AC40" i="14"/>
  <c r="V38" i="14"/>
  <c r="AB40" i="14"/>
  <c r="AH36" i="14"/>
  <c r="W40" i="14"/>
  <c r="I40" i="14"/>
  <c r="W38" i="14"/>
  <c r="W36" i="14"/>
  <c r="AB36" i="14"/>
  <c r="O38" i="14"/>
  <c r="F38" i="14"/>
  <c r="Z36" i="14"/>
  <c r="X38" i="14"/>
  <c r="V36" i="14"/>
  <c r="AJ38" i="14"/>
  <c r="AJ36" i="14"/>
  <c r="AJ40" i="14"/>
  <c r="K38" i="14"/>
  <c r="AM38" i="14"/>
  <c r="K40" i="14"/>
  <c r="Y38" i="14"/>
  <c r="O36" i="14"/>
  <c r="K36" i="14"/>
  <c r="R38" i="14"/>
  <c r="Y36" i="14"/>
  <c r="G40" i="14"/>
  <c r="R40" i="14"/>
  <c r="L40" i="14"/>
  <c r="L34" i="14"/>
  <c r="N40" i="14"/>
  <c r="N34" i="14"/>
  <c r="AL38" i="14"/>
  <c r="AG38" i="14"/>
  <c r="AG34" i="14"/>
  <c r="S38" i="14"/>
  <c r="S34" i="14"/>
  <c r="AM40" i="14"/>
  <c r="T40" i="14"/>
  <c r="T34" i="14"/>
  <c r="J40" i="14"/>
  <c r="J34" i="14"/>
  <c r="F40" i="14"/>
  <c r="AG40" i="14"/>
  <c r="AL36" i="14"/>
  <c r="R36" i="14"/>
  <c r="AL40" i="14"/>
  <c r="AK38" i="14"/>
  <c r="AK34" i="14"/>
  <c r="P40" i="14"/>
  <c r="P34" i="14"/>
  <c r="G38" i="14"/>
  <c r="D38" i="14"/>
  <c r="V40" i="14"/>
  <c r="G36" i="14"/>
  <c r="F36" i="14"/>
  <c r="X40" i="14"/>
  <c r="X34" i="14"/>
  <c r="AB38" i="14"/>
  <c r="Y40" i="14"/>
  <c r="AC38" i="14"/>
  <c r="AC34" i="14"/>
  <c r="S40" i="14"/>
  <c r="AM36" i="14"/>
  <c r="Z40" i="14"/>
  <c r="Z34" i="14"/>
  <c r="T38" i="14"/>
  <c r="AH38" i="14"/>
  <c r="AK40" i="14"/>
  <c r="D40" i="14"/>
  <c r="D34" i="14"/>
  <c r="P38" i="14"/>
  <c r="AH40" i="14"/>
  <c r="L36" i="14"/>
  <c r="N36" i="14"/>
  <c r="I36" i="14"/>
  <c r="AD38" i="15"/>
  <c r="AG54" i="15"/>
  <c r="AD40" i="15"/>
  <c r="AD42" i="15"/>
  <c r="AD54" i="15"/>
  <c r="AG42" i="15"/>
  <c r="AG36" i="15"/>
  <c r="AG56" i="15"/>
  <c r="AG48" i="15"/>
  <c r="AG77" i="15"/>
  <c r="AD62" i="15"/>
  <c r="AD60" i="15"/>
  <c r="AD48" i="15"/>
  <c r="AD77" i="15"/>
  <c r="AD68" i="15"/>
  <c r="AG66" i="15"/>
  <c r="AG60" i="15"/>
  <c r="AD64" i="15"/>
  <c r="AG64" i="15"/>
  <c r="AD52" i="15"/>
  <c r="AD70" i="15"/>
  <c r="AD34" i="15"/>
  <c r="AG70" i="15"/>
  <c r="AG34" i="15"/>
  <c r="AG40" i="15"/>
  <c r="AG68" i="15"/>
  <c r="AG62" i="15"/>
  <c r="AD66" i="15"/>
  <c r="AD50" i="15"/>
  <c r="AG52" i="15"/>
  <c r="AS34" i="14"/>
  <c r="AQ66" i="14"/>
  <c r="AS42" i="14"/>
  <c r="AS36" i="14"/>
  <c r="AS38" i="14"/>
  <c r="AQ62" i="14"/>
  <c r="AQ64" i="14"/>
  <c r="AQ60" i="14"/>
  <c r="AQ48" i="14"/>
  <c r="AQ54" i="14"/>
  <c r="AQ34" i="14"/>
  <c r="AQ50" i="14"/>
  <c r="AQ52" i="14"/>
  <c r="AQ36" i="14"/>
  <c r="AQ42" i="14"/>
  <c r="AQ70" i="14"/>
  <c r="AS48" i="14"/>
  <c r="AQ40" i="14"/>
  <c r="AS54" i="14"/>
  <c r="AS77" i="14"/>
  <c r="AS50" i="14"/>
  <c r="AQ77" i="14"/>
  <c r="AS52" i="14"/>
  <c r="AS68" i="14"/>
  <c r="AS70" i="14"/>
  <c r="AS64" i="14"/>
  <c r="AS60" i="14"/>
  <c r="AS62" i="14"/>
  <c r="AS66" i="14"/>
  <c r="AR54" i="14"/>
  <c r="AT40" i="14"/>
  <c r="AP54" i="14"/>
  <c r="AT68" i="14"/>
  <c r="AR64" i="14"/>
  <c r="AR42" i="14"/>
  <c r="AP36" i="14"/>
  <c r="AP38" i="14"/>
  <c r="AT64" i="14"/>
  <c r="AR40" i="14"/>
  <c r="AT38" i="14"/>
  <c r="AP56" i="14"/>
  <c r="AP48" i="14"/>
  <c r="AP77" i="14"/>
  <c r="AT56" i="14"/>
  <c r="AT48" i="14"/>
  <c r="AT77" i="14"/>
  <c r="AP66" i="14"/>
  <c r="AP60" i="14"/>
  <c r="AP64" i="14"/>
  <c r="AR66" i="14"/>
  <c r="AT34" i="14"/>
  <c r="AT70" i="14"/>
  <c r="AR48" i="14"/>
  <c r="AR77" i="14"/>
  <c r="AP68" i="14"/>
  <c r="AR62" i="14"/>
  <c r="AT54" i="14"/>
  <c r="AT62" i="14"/>
  <c r="AT60" i="14"/>
  <c r="AP70" i="14"/>
  <c r="AP34" i="14"/>
  <c r="AT50" i="14"/>
  <c r="AT36" i="14"/>
  <c r="AR68" i="14"/>
  <c r="AP62" i="14"/>
  <c r="AP50" i="14"/>
  <c r="AR52" i="14"/>
  <c r="AR50" i="14"/>
  <c r="AP42" i="14"/>
  <c r="AR38" i="14"/>
  <c r="AR34" i="14"/>
  <c r="AR70" i="14"/>
  <c r="J2" i="1"/>
  <c r="X30" i="21" l="1"/>
  <c r="Z37" i="21" l="1"/>
  <c r="AC37" i="21"/>
  <c r="AO1" i="1" l="1"/>
  <c r="C87" i="28" l="1"/>
  <c r="C88" i="28" s="1"/>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J6" i="20" l="1"/>
  <c r="AF35" i="21" l="1"/>
  <c r="E25" i="21" l="1"/>
  <c r="Z16" i="21" l="1"/>
  <c r="W2" i="2" l="1"/>
  <c r="M25" i="21" l="1"/>
  <c r="AI25" i="21"/>
  <c r="AF25" i="21"/>
  <c r="N25" i="21" s="1"/>
  <c r="AG88" i="15" l="1"/>
  <c r="AG15" i="15"/>
  <c r="AF11" i="21" l="1"/>
  <c r="AF12" i="21"/>
  <c r="AF13" i="21"/>
  <c r="AF14" i="21"/>
  <c r="AF15" i="21"/>
  <c r="AF16" i="21"/>
  <c r="AF17" i="21"/>
  <c r="AF18" i="21"/>
  <c r="X38" i="21" l="1"/>
  <c r="X32" i="21"/>
  <c r="X33" i="21"/>
  <c r="X34" i="21"/>
  <c r="X35" i="21"/>
  <c r="X36" i="21"/>
  <c r="X37" i="21"/>
  <c r="Z38" i="21" l="1"/>
  <c r="Z39" i="21"/>
  <c r="Z40" i="21"/>
  <c r="Z41" i="21"/>
  <c r="Z42" i="21"/>
  <c r="Z43" i="21"/>
  <c r="H43" i="21" s="1"/>
  <c r="Z44" i="21"/>
  <c r="H44" i="21" s="1"/>
  <c r="Z45" i="21"/>
  <c r="H45" i="21" s="1"/>
  <c r="Z46" i="21"/>
  <c r="H46" i="21" s="1"/>
  <c r="Z47" i="21"/>
  <c r="C43" i="21"/>
  <c r="E43" i="21"/>
  <c r="G43" i="21"/>
  <c r="J43" i="21"/>
  <c r="L43" i="21"/>
  <c r="M43" i="21"/>
  <c r="O43" i="21"/>
  <c r="V43" i="21"/>
  <c r="X43" i="21"/>
  <c r="F43" i="21" s="1"/>
  <c r="AC43" i="21"/>
  <c r="K43" i="21" s="1"/>
  <c r="AF43" i="21"/>
  <c r="N43" i="21" s="1"/>
  <c r="AH43" i="21"/>
  <c r="AI43" i="21"/>
  <c r="AJ43" i="21"/>
  <c r="BG43" i="21"/>
  <c r="BH43" i="21"/>
  <c r="BJ43" i="21"/>
  <c r="BL43" i="21"/>
  <c r="BO43" i="21"/>
  <c r="BQ43" i="21"/>
  <c r="BR43" i="21"/>
  <c r="BT43" i="21"/>
  <c r="CA43" i="21"/>
  <c r="CC43" i="21"/>
  <c r="BK43" i="21" s="1"/>
  <c r="CE43" i="21"/>
  <c r="BM43" i="21" s="1"/>
  <c r="CH43" i="21"/>
  <c r="BP43" i="21" s="1"/>
  <c r="CK43" i="21"/>
  <c r="BS43" i="21" s="1"/>
  <c r="CM43" i="21"/>
  <c r="CN43" i="21"/>
  <c r="CO43" i="21"/>
  <c r="C44" i="21"/>
  <c r="E44" i="21"/>
  <c r="G44" i="21"/>
  <c r="J44" i="21"/>
  <c r="L44" i="21"/>
  <c r="M44" i="21"/>
  <c r="O44" i="21"/>
  <c r="V44" i="21"/>
  <c r="X44" i="21"/>
  <c r="F44" i="21" s="1"/>
  <c r="AC44" i="21"/>
  <c r="K44" i="21" s="1"/>
  <c r="AF44" i="21"/>
  <c r="N44" i="21" s="1"/>
  <c r="AH44" i="21"/>
  <c r="AI44" i="21"/>
  <c r="AJ44" i="21"/>
  <c r="BG44" i="21"/>
  <c r="BH44" i="21"/>
  <c r="BJ44" i="21"/>
  <c r="BL44" i="21"/>
  <c r="BO44" i="21"/>
  <c r="BQ44" i="21"/>
  <c r="BR44" i="21"/>
  <c r="BT44" i="21"/>
  <c r="CA44" i="21"/>
  <c r="CC44" i="21"/>
  <c r="BK44" i="21" s="1"/>
  <c r="CE44" i="21"/>
  <c r="BM44" i="21" s="1"/>
  <c r="CH44" i="21"/>
  <c r="BP44" i="21" s="1"/>
  <c r="CK44" i="21"/>
  <c r="BS44" i="21" s="1"/>
  <c r="CM44" i="21"/>
  <c r="CN44" i="21"/>
  <c r="CO44" i="21"/>
  <c r="C45" i="21"/>
  <c r="E45" i="21"/>
  <c r="G45" i="21"/>
  <c r="J45" i="21"/>
  <c r="L45" i="21"/>
  <c r="M45" i="21"/>
  <c r="O45" i="21"/>
  <c r="V45" i="21"/>
  <c r="X45" i="21"/>
  <c r="F45" i="21" s="1"/>
  <c r="AC45" i="21"/>
  <c r="K45" i="21" s="1"/>
  <c r="AF45" i="21"/>
  <c r="N45" i="21" s="1"/>
  <c r="AH45" i="21"/>
  <c r="AI45" i="21"/>
  <c r="AJ45" i="21"/>
  <c r="BG45" i="21"/>
  <c r="BH45" i="21"/>
  <c r="BJ45" i="21"/>
  <c r="BL45" i="21"/>
  <c r="BO45" i="21"/>
  <c r="BQ45" i="21"/>
  <c r="BR45" i="21"/>
  <c r="BT45" i="21"/>
  <c r="CA45" i="21"/>
  <c r="CC45" i="21"/>
  <c r="BK45" i="21" s="1"/>
  <c r="CE45" i="21"/>
  <c r="BM45" i="21" s="1"/>
  <c r="CH45" i="21"/>
  <c r="BP45" i="21" s="1"/>
  <c r="CK45" i="21"/>
  <c r="BS45" i="21" s="1"/>
  <c r="CM45" i="21"/>
  <c r="CN45" i="21"/>
  <c r="CO45" i="21"/>
  <c r="C46" i="21"/>
  <c r="E46" i="21"/>
  <c r="G46" i="21"/>
  <c r="J46" i="21"/>
  <c r="L46" i="21"/>
  <c r="M46" i="21"/>
  <c r="O46" i="21"/>
  <c r="V46" i="21"/>
  <c r="X46" i="21"/>
  <c r="F46" i="21" s="1"/>
  <c r="AC46" i="21"/>
  <c r="K46" i="21" s="1"/>
  <c r="AF46" i="21"/>
  <c r="N46" i="21" s="1"/>
  <c r="AH46" i="21"/>
  <c r="AI46" i="21"/>
  <c r="AJ46" i="21"/>
  <c r="BG46" i="21"/>
  <c r="BH46" i="21"/>
  <c r="BJ46" i="21"/>
  <c r="BL46" i="21"/>
  <c r="BO46" i="21"/>
  <c r="BQ46" i="21"/>
  <c r="BR46" i="21"/>
  <c r="BT46" i="21"/>
  <c r="CA46" i="21"/>
  <c r="CC46" i="21"/>
  <c r="BK46" i="21" s="1"/>
  <c r="CE46" i="21"/>
  <c r="BM46" i="21" s="1"/>
  <c r="CH46" i="21"/>
  <c r="BP46" i="21" s="1"/>
  <c r="CK46" i="21"/>
  <c r="BS46" i="21" s="1"/>
  <c r="CM46" i="21"/>
  <c r="CN46" i="21"/>
  <c r="CO46" i="21"/>
  <c r="C47" i="21"/>
  <c r="E47" i="21"/>
  <c r="G47" i="21"/>
  <c r="J47" i="21"/>
  <c r="L47" i="21"/>
  <c r="M47" i="21"/>
  <c r="O47" i="21"/>
  <c r="V47" i="21"/>
  <c r="X47" i="21"/>
  <c r="F47" i="21" s="1"/>
  <c r="H47" i="21"/>
  <c r="AC47" i="21"/>
  <c r="K47" i="21" s="1"/>
  <c r="AF47" i="21"/>
  <c r="N47" i="21" s="1"/>
  <c r="AH47" i="21"/>
  <c r="AI47" i="21"/>
  <c r="AJ47" i="21"/>
  <c r="BG47" i="21"/>
  <c r="BH47" i="21"/>
  <c r="BJ47" i="21"/>
  <c r="BL47" i="21"/>
  <c r="BO47" i="21"/>
  <c r="BQ47" i="21"/>
  <c r="BR47" i="21"/>
  <c r="BT47" i="21"/>
  <c r="CA47" i="21"/>
  <c r="CC47" i="21"/>
  <c r="BK47" i="21" s="1"/>
  <c r="CE47" i="21"/>
  <c r="BM47" i="21" s="1"/>
  <c r="CH47" i="21"/>
  <c r="BP47" i="21" s="1"/>
  <c r="CK47" i="21"/>
  <c r="BS47" i="21" s="1"/>
  <c r="CM47" i="21"/>
  <c r="CN47" i="21"/>
  <c r="CO47" i="21"/>
  <c r="BU43" i="21" l="1"/>
  <c r="BI46" i="21"/>
  <c r="D46" i="21"/>
  <c r="BU45" i="21"/>
  <c r="BU47" i="21"/>
  <c r="BU46" i="21"/>
  <c r="Q46" i="21"/>
  <c r="BV44" i="21"/>
  <c r="BI44" i="21"/>
  <c r="BI43" i="21"/>
  <c r="Q45" i="21"/>
  <c r="BV43" i="21"/>
  <c r="D45" i="21"/>
  <c r="BV47" i="21"/>
  <c r="BV45" i="21"/>
  <c r="BI47" i="21"/>
  <c r="Q47" i="21"/>
  <c r="D47" i="21"/>
  <c r="BV46" i="21"/>
  <c r="BI45" i="21"/>
  <c r="BU44" i="21"/>
  <c r="D43" i="21"/>
  <c r="Q44" i="21"/>
  <c r="D44" i="21"/>
  <c r="Q43" i="21"/>
  <c r="P46" i="21"/>
  <c r="P47" i="21"/>
  <c r="P45" i="21"/>
  <c r="P44" i="21"/>
  <c r="P43" i="21"/>
  <c r="I28" i="1" l="1"/>
  <c r="I20" i="1"/>
  <c r="I16" i="1"/>
  <c r="I12" i="1"/>
  <c r="I8" i="1"/>
  <c r="I4" i="1"/>
  <c r="I108" i="1"/>
  <c r="I104" i="1"/>
  <c r="I96" i="1"/>
  <c r="I92" i="1"/>
  <c r="I88" i="1"/>
  <c r="I84" i="1"/>
  <c r="I80" i="1"/>
  <c r="I76" i="1"/>
  <c r="I72" i="1"/>
  <c r="I68" i="1"/>
  <c r="I64" i="1"/>
  <c r="I60" i="1"/>
  <c r="I56" i="1"/>
  <c r="I52" i="1"/>
  <c r="I48" i="1"/>
  <c r="I44" i="1"/>
  <c r="I40" i="1"/>
  <c r="I36" i="1"/>
  <c r="I32" i="1"/>
  <c r="I24" i="1"/>
  <c r="I100" i="1"/>
  <c r="I109" i="1"/>
  <c r="I105" i="1"/>
  <c r="I101" i="1"/>
  <c r="I97" i="1"/>
  <c r="I93" i="1"/>
  <c r="I89" i="1"/>
  <c r="I85" i="1"/>
  <c r="I81" i="1"/>
  <c r="I77" i="1"/>
  <c r="I73" i="1"/>
  <c r="I69" i="1"/>
  <c r="I65" i="1"/>
  <c r="I61" i="1"/>
  <c r="I57" i="1"/>
  <c r="I53" i="1"/>
  <c r="I49" i="1"/>
  <c r="I45" i="1"/>
  <c r="I41" i="1"/>
  <c r="I37" i="1"/>
  <c r="I33" i="1"/>
  <c r="I29" i="1"/>
  <c r="I25" i="1"/>
  <c r="I21" i="1"/>
  <c r="I17" i="1"/>
  <c r="I13" i="1"/>
  <c r="I9" i="1"/>
  <c r="I5" i="1"/>
  <c r="I110" i="1"/>
  <c r="I106" i="1"/>
  <c r="I102" i="1"/>
  <c r="I98" i="1"/>
  <c r="I94" i="1"/>
  <c r="I90" i="1"/>
  <c r="I86" i="1"/>
  <c r="I82" i="1"/>
  <c r="I78" i="1"/>
  <c r="I74" i="1"/>
  <c r="I70" i="1"/>
  <c r="I66" i="1"/>
  <c r="I62" i="1"/>
  <c r="I58" i="1"/>
  <c r="I54" i="1"/>
  <c r="I50" i="1"/>
  <c r="I46" i="1"/>
  <c r="I42" i="1"/>
  <c r="I38" i="1"/>
  <c r="I34" i="1"/>
  <c r="I30" i="1"/>
  <c r="I26" i="1"/>
  <c r="I22" i="1"/>
  <c r="I18" i="1"/>
  <c r="I14" i="1"/>
  <c r="I10" i="1"/>
  <c r="I6" i="1"/>
  <c r="I107" i="1"/>
  <c r="I103" i="1"/>
  <c r="I99" i="1"/>
  <c r="I95" i="1"/>
  <c r="I91" i="1"/>
  <c r="I87" i="1"/>
  <c r="I83" i="1"/>
  <c r="I79" i="1"/>
  <c r="I75" i="1"/>
  <c r="I71" i="1"/>
  <c r="I67" i="1"/>
  <c r="I63" i="1"/>
  <c r="I59" i="1"/>
  <c r="I55" i="1"/>
  <c r="I51" i="1"/>
  <c r="I47" i="1"/>
  <c r="I43" i="1"/>
  <c r="I39" i="1"/>
  <c r="I35" i="1"/>
  <c r="I31" i="1"/>
  <c r="I27" i="1"/>
  <c r="I23" i="1"/>
  <c r="I19" i="1"/>
  <c r="I15" i="1"/>
  <c r="I11" i="1"/>
  <c r="I7" i="1"/>
  <c r="I3" i="1"/>
  <c r="J108" i="1"/>
  <c r="J104" i="1"/>
  <c r="J100" i="1"/>
  <c r="J96" i="1"/>
  <c r="J92" i="1"/>
  <c r="J88" i="1"/>
  <c r="J84" i="1"/>
  <c r="J80" i="1"/>
  <c r="J76" i="1"/>
  <c r="J72" i="1"/>
  <c r="J68" i="1"/>
  <c r="J64" i="1"/>
  <c r="J60" i="1"/>
  <c r="J56" i="1"/>
  <c r="J52" i="1"/>
  <c r="J48" i="1"/>
  <c r="J44" i="1"/>
  <c r="J40" i="1"/>
  <c r="J36" i="1"/>
  <c r="J32" i="1"/>
  <c r="J28" i="1"/>
  <c r="J24" i="1"/>
  <c r="J20" i="1"/>
  <c r="J16" i="1"/>
  <c r="J12" i="1"/>
  <c r="J8" i="1"/>
  <c r="J4" i="1"/>
  <c r="J109" i="1"/>
  <c r="J105" i="1"/>
  <c r="J101" i="1"/>
  <c r="J97" i="1"/>
  <c r="J93" i="1"/>
  <c r="J89" i="1"/>
  <c r="J85" i="1"/>
  <c r="J81" i="1"/>
  <c r="J77" i="1"/>
  <c r="J73" i="1"/>
  <c r="J69" i="1"/>
  <c r="J65" i="1"/>
  <c r="J61" i="1"/>
  <c r="J57" i="1"/>
  <c r="J53" i="1"/>
  <c r="J49" i="1"/>
  <c r="J45" i="1"/>
  <c r="J41" i="1"/>
  <c r="J37" i="1"/>
  <c r="J33" i="1"/>
  <c r="J29" i="1"/>
  <c r="J25" i="1"/>
  <c r="J21" i="1"/>
  <c r="J17" i="1"/>
  <c r="J13" i="1"/>
  <c r="J9" i="1"/>
  <c r="J5" i="1"/>
  <c r="J110" i="1"/>
  <c r="J106" i="1"/>
  <c r="J102" i="1"/>
  <c r="J98" i="1"/>
  <c r="J94" i="1"/>
  <c r="J90" i="1"/>
  <c r="J86" i="1"/>
  <c r="J82" i="1"/>
  <c r="J78" i="1"/>
  <c r="J74" i="1"/>
  <c r="J70" i="1"/>
  <c r="J66" i="1"/>
  <c r="J62" i="1"/>
  <c r="J58" i="1"/>
  <c r="J54" i="1"/>
  <c r="J50" i="1"/>
  <c r="J46" i="1"/>
  <c r="J42" i="1"/>
  <c r="J38" i="1"/>
  <c r="J34" i="1"/>
  <c r="J30" i="1"/>
  <c r="J26" i="1"/>
  <c r="J22" i="1"/>
  <c r="J18" i="1"/>
  <c r="J14" i="1"/>
  <c r="J10" i="1"/>
  <c r="J6" i="1"/>
  <c r="J107" i="1"/>
  <c r="J103" i="1"/>
  <c r="J99" i="1"/>
  <c r="J95" i="1"/>
  <c r="J91" i="1"/>
  <c r="J87" i="1"/>
  <c r="J83" i="1"/>
  <c r="J79" i="1"/>
  <c r="J75" i="1"/>
  <c r="J71" i="1"/>
  <c r="J67" i="1"/>
  <c r="J63" i="1"/>
  <c r="J59" i="1"/>
  <c r="J55" i="1"/>
  <c r="J51" i="1"/>
  <c r="J47" i="1"/>
  <c r="J43" i="1"/>
  <c r="J39" i="1"/>
  <c r="J35" i="1"/>
  <c r="J31" i="1"/>
  <c r="J27" i="1"/>
  <c r="J23" i="1"/>
  <c r="J19" i="1"/>
  <c r="J15" i="1"/>
  <c r="J11" i="1"/>
  <c r="J7" i="1"/>
  <c r="J3" i="1"/>
  <c r="Z18" i="21" l="1"/>
  <c r="Z17" i="21"/>
  <c r="AG106" i="1" l="1"/>
  <c r="AH106" i="1"/>
  <c r="AI106" i="1"/>
  <c r="AJ106" i="1"/>
  <c r="AK106" i="1"/>
  <c r="AL106" i="1"/>
  <c r="AM106" i="1"/>
  <c r="AN106" i="1"/>
  <c r="AG107" i="1"/>
  <c r="AH107" i="1"/>
  <c r="AI107" i="1"/>
  <c r="AJ107" i="1"/>
  <c r="AK107" i="1"/>
  <c r="AL107" i="1"/>
  <c r="AM107" i="1"/>
  <c r="AN107" i="1"/>
  <c r="AG108" i="1"/>
  <c r="AH108" i="1"/>
  <c r="AI108" i="1"/>
  <c r="AJ108" i="1"/>
  <c r="AK108" i="1"/>
  <c r="AL108" i="1"/>
  <c r="AM108" i="1"/>
  <c r="AN108" i="1"/>
  <c r="AG109" i="1"/>
  <c r="AH109" i="1"/>
  <c r="AI109" i="1"/>
  <c r="AJ109" i="1"/>
  <c r="AK109" i="1"/>
  <c r="AL109" i="1"/>
  <c r="AM109" i="1"/>
  <c r="AN109" i="1"/>
  <c r="AG110" i="1"/>
  <c r="AH110" i="1"/>
  <c r="AI110" i="1"/>
  <c r="AJ110" i="1"/>
  <c r="AK110" i="1"/>
  <c r="AL110" i="1"/>
  <c r="AM110" i="1"/>
  <c r="AN110" i="1"/>
  <c r="AG101" i="1"/>
  <c r="AH101" i="1"/>
  <c r="AI101" i="1"/>
  <c r="AJ101" i="1"/>
  <c r="AK101" i="1"/>
  <c r="AL101" i="1"/>
  <c r="AM101" i="1"/>
  <c r="AN101" i="1"/>
  <c r="AG102" i="1"/>
  <c r="AH102" i="1"/>
  <c r="AI102" i="1"/>
  <c r="AJ102" i="1"/>
  <c r="AK102" i="1"/>
  <c r="AL102" i="1"/>
  <c r="AM102" i="1"/>
  <c r="AN102" i="1"/>
  <c r="AG103" i="1"/>
  <c r="AH103" i="1"/>
  <c r="AI103" i="1"/>
  <c r="AJ103" i="1"/>
  <c r="AK103" i="1"/>
  <c r="AL103" i="1"/>
  <c r="AM103" i="1"/>
  <c r="AN103" i="1"/>
  <c r="AG104" i="1"/>
  <c r="AH104" i="1"/>
  <c r="AI104" i="1"/>
  <c r="AJ104" i="1"/>
  <c r="AK104" i="1"/>
  <c r="AL104" i="1"/>
  <c r="AM104" i="1"/>
  <c r="AN104" i="1"/>
  <c r="AG105" i="1"/>
  <c r="AH105" i="1"/>
  <c r="AI105" i="1"/>
  <c r="AJ105" i="1"/>
  <c r="AK105" i="1"/>
  <c r="AL105" i="1"/>
  <c r="AM105" i="1"/>
  <c r="AN105" i="1"/>
  <c r="AC106" i="1" l="1"/>
  <c r="AB109" i="1"/>
  <c r="AC108" i="1"/>
  <c r="AC110" i="1"/>
  <c r="AB110" i="1"/>
  <c r="AC107" i="1"/>
  <c r="AA106" i="1"/>
  <c r="AB107" i="1"/>
  <c r="AC109" i="1"/>
  <c r="AA108" i="1"/>
  <c r="AC103" i="1"/>
  <c r="AC102" i="1"/>
  <c r="AB105" i="1"/>
  <c r="AA103" i="1"/>
  <c r="AC105" i="1"/>
  <c r="AB101" i="1"/>
  <c r="AB102" i="1"/>
  <c r="AB104" i="1"/>
  <c r="AC104" i="1"/>
  <c r="AC101" i="1"/>
  <c r="AA110" i="1" l="1"/>
  <c r="AB108" i="1"/>
  <c r="AA109" i="1"/>
  <c r="AB106" i="1"/>
  <c r="AA107" i="1"/>
  <c r="AA105" i="1"/>
  <c r="AA101" i="1"/>
  <c r="AA104" i="1"/>
  <c r="AB103" i="1"/>
  <c r="AA102" i="1"/>
  <c r="AG95" i="1" l="1"/>
  <c r="AH95" i="1"/>
  <c r="AI95" i="1"/>
  <c r="AJ95" i="1"/>
  <c r="AK95" i="1"/>
  <c r="AL95" i="1"/>
  <c r="AM95" i="1"/>
  <c r="AN95" i="1"/>
  <c r="AG96" i="1"/>
  <c r="AH96" i="1"/>
  <c r="AI96" i="1"/>
  <c r="AJ96" i="1"/>
  <c r="AK96" i="1"/>
  <c r="AL96" i="1"/>
  <c r="AM96" i="1"/>
  <c r="AN96" i="1"/>
  <c r="AG97" i="1"/>
  <c r="AH97" i="1"/>
  <c r="AI97" i="1"/>
  <c r="AJ97" i="1"/>
  <c r="AK97" i="1"/>
  <c r="AL97" i="1"/>
  <c r="AM97" i="1"/>
  <c r="AN97" i="1"/>
  <c r="AG98" i="1"/>
  <c r="AH98" i="1"/>
  <c r="AI98" i="1"/>
  <c r="AJ98" i="1"/>
  <c r="AK98" i="1"/>
  <c r="AL98" i="1"/>
  <c r="AM98" i="1"/>
  <c r="AN98" i="1"/>
  <c r="AG99" i="1"/>
  <c r="AH99" i="1"/>
  <c r="AI99" i="1"/>
  <c r="AJ99" i="1"/>
  <c r="AK99" i="1"/>
  <c r="AL99" i="1"/>
  <c r="AM99" i="1"/>
  <c r="AN99" i="1"/>
  <c r="AG100" i="1"/>
  <c r="AH100" i="1"/>
  <c r="AI100" i="1"/>
  <c r="AJ100" i="1"/>
  <c r="AK100" i="1"/>
  <c r="AL100" i="1"/>
  <c r="AM100" i="1"/>
  <c r="AN100" i="1"/>
  <c r="AG90" i="1"/>
  <c r="AH90" i="1"/>
  <c r="AI90" i="1"/>
  <c r="AJ90" i="1"/>
  <c r="AK90" i="1"/>
  <c r="AL90" i="1"/>
  <c r="AM90" i="1"/>
  <c r="AN90" i="1"/>
  <c r="AG91" i="1"/>
  <c r="AH91" i="1"/>
  <c r="AI91" i="1"/>
  <c r="AJ91" i="1"/>
  <c r="AK91" i="1"/>
  <c r="AL91" i="1"/>
  <c r="AM91" i="1"/>
  <c r="AN91" i="1"/>
  <c r="AG92" i="1"/>
  <c r="AH92" i="1"/>
  <c r="AI92" i="1"/>
  <c r="AJ92" i="1"/>
  <c r="AK92" i="1"/>
  <c r="AL92" i="1"/>
  <c r="AM92" i="1"/>
  <c r="AN92" i="1"/>
  <c r="AG93" i="1"/>
  <c r="AH93" i="1"/>
  <c r="AI93" i="1"/>
  <c r="AJ93" i="1"/>
  <c r="AK93" i="1"/>
  <c r="AL93" i="1"/>
  <c r="AM93" i="1"/>
  <c r="AN93" i="1"/>
  <c r="AG94" i="1"/>
  <c r="AH94" i="1"/>
  <c r="AI94" i="1"/>
  <c r="AJ94" i="1"/>
  <c r="AK94" i="1"/>
  <c r="AL94" i="1"/>
  <c r="AM94" i="1"/>
  <c r="AN94" i="1"/>
  <c r="AF38" i="21"/>
  <c r="AC38" i="21"/>
  <c r="AA99" i="1" l="1"/>
  <c r="AC100" i="1"/>
  <c r="AC99" i="1"/>
  <c r="AC98" i="1"/>
  <c r="AA96" i="1"/>
  <c r="AC97" i="1"/>
  <c r="AC96" i="1"/>
  <c r="AA100" i="1"/>
  <c r="AB97" i="1"/>
  <c r="AB95" i="1"/>
  <c r="AA98" i="1"/>
  <c r="AC95" i="1"/>
  <c r="AC93" i="1"/>
  <c r="AC91" i="1"/>
  <c r="AA94" i="1"/>
  <c r="AB92" i="1"/>
  <c r="AA90" i="1"/>
  <c r="AC94" i="1"/>
  <c r="AB93" i="1"/>
  <c r="AC92" i="1"/>
  <c r="AC90" i="1"/>
  <c r="AB91" i="1" l="1"/>
  <c r="AB99" i="1"/>
  <c r="AB96" i="1"/>
  <c r="AA97" i="1"/>
  <c r="AB94" i="1"/>
  <c r="AB100" i="1"/>
  <c r="AB98" i="1"/>
  <c r="AA91" i="1"/>
  <c r="AA95" i="1"/>
  <c r="AA93" i="1"/>
  <c r="AB90" i="1"/>
  <c r="AA92" i="1"/>
  <c r="V2" i="2" l="1"/>
  <c r="AO107" i="1"/>
  <c r="AO106" i="1"/>
  <c r="AO103" i="1"/>
  <c r="AO71" i="1"/>
  <c r="AO35" i="1"/>
  <c r="AO108" i="1"/>
  <c r="AO72" i="1"/>
  <c r="AO24" i="1"/>
  <c r="AO97" i="1"/>
  <c r="AO61" i="1"/>
  <c r="AO25" i="1"/>
  <c r="AO94" i="1"/>
  <c r="AO58" i="1"/>
  <c r="AO26" i="1"/>
  <c r="AO33" i="1"/>
  <c r="AO75" i="1"/>
  <c r="AO28" i="1"/>
  <c r="AO65" i="1"/>
  <c r="AO27" i="1"/>
  <c r="AO104" i="1"/>
  <c r="AO68" i="1"/>
  <c r="AO20" i="1"/>
  <c r="AO93" i="1"/>
  <c r="AO53" i="1"/>
  <c r="AO21" i="1"/>
  <c r="AO90" i="1"/>
  <c r="AO54" i="1"/>
  <c r="AO22" i="1"/>
  <c r="AO80" i="1"/>
  <c r="AO34" i="1"/>
  <c r="AO39" i="1"/>
  <c r="AO29" i="1"/>
  <c r="AO99" i="1"/>
  <c r="AO95" i="1"/>
  <c r="AO59" i="1"/>
  <c r="AO19" i="1"/>
  <c r="AO100" i="1"/>
  <c r="AO64" i="1"/>
  <c r="AO16" i="1"/>
  <c r="AO89" i="1"/>
  <c r="AO49" i="1"/>
  <c r="AO17" i="1"/>
  <c r="AO82" i="1"/>
  <c r="AO50" i="1"/>
  <c r="AO18" i="1"/>
  <c r="AO43" i="1"/>
  <c r="AO109" i="1"/>
  <c r="AO66" i="1"/>
  <c r="AO76" i="1"/>
  <c r="AO30" i="1"/>
  <c r="AO91" i="1"/>
  <c r="AO55" i="1"/>
  <c r="AO11" i="1"/>
  <c r="AO96" i="1"/>
  <c r="AO60" i="1"/>
  <c r="AO8" i="1"/>
  <c r="AO81" i="1"/>
  <c r="AO45" i="1"/>
  <c r="AO13" i="1"/>
  <c r="AO78" i="1"/>
  <c r="AO46" i="1"/>
  <c r="AO14" i="1"/>
  <c r="AO79" i="1"/>
  <c r="AO110" i="1"/>
  <c r="AO67" i="1"/>
  <c r="AO87" i="1"/>
  <c r="AO51" i="1"/>
  <c r="AO7" i="1"/>
  <c r="AO92" i="1"/>
  <c r="AO48" i="1"/>
  <c r="AO4" i="1"/>
  <c r="AO77" i="1"/>
  <c r="AO41" i="1"/>
  <c r="AO5" i="1"/>
  <c r="AO74" i="1"/>
  <c r="AO42" i="1"/>
  <c r="AO10" i="1"/>
  <c r="AO36" i="1"/>
  <c r="AO69" i="1"/>
  <c r="AO105" i="1"/>
  <c r="AO62" i="1"/>
  <c r="AO83" i="1"/>
  <c r="AO47" i="1"/>
  <c r="AO3" i="1"/>
  <c r="AO88" i="1"/>
  <c r="AO44" i="1"/>
  <c r="AO73" i="1"/>
  <c r="AO37" i="1"/>
  <c r="AO70" i="1"/>
  <c r="AO38" i="1"/>
  <c r="AO6" i="1"/>
  <c r="AO86" i="1" l="1"/>
  <c r="AO63" i="1"/>
  <c r="AO102" i="1"/>
  <c r="AO56" i="1"/>
  <c r="AO85" i="1"/>
  <c r="AO98" i="1"/>
  <c r="AO52" i="1"/>
  <c r="AO101" i="1"/>
  <c r="AO31" i="1"/>
  <c r="AO9" i="1"/>
  <c r="AO84" i="1"/>
  <c r="AO57" i="1"/>
  <c r="AO12" i="1"/>
  <c r="AO23" i="1"/>
  <c r="AO32" i="1"/>
  <c r="AO40" i="1"/>
  <c r="AO15" i="1"/>
  <c r="AG86" i="1"/>
  <c r="AH86" i="1"/>
  <c r="AI86" i="1"/>
  <c r="AJ86" i="1"/>
  <c r="AK86" i="1"/>
  <c r="AL86" i="1"/>
  <c r="AM86" i="1"/>
  <c r="AN86" i="1"/>
  <c r="AG87" i="1"/>
  <c r="AH87" i="1"/>
  <c r="AI87" i="1"/>
  <c r="AJ87" i="1"/>
  <c r="AK87" i="1"/>
  <c r="AL87" i="1"/>
  <c r="AM87" i="1"/>
  <c r="AN87" i="1"/>
  <c r="AG88" i="1"/>
  <c r="AH88" i="1"/>
  <c r="AI88" i="1"/>
  <c r="AJ88" i="1"/>
  <c r="AK88" i="1"/>
  <c r="AL88" i="1"/>
  <c r="AM88" i="1"/>
  <c r="AN88" i="1"/>
  <c r="AG89" i="1"/>
  <c r="AH89" i="1"/>
  <c r="AI89" i="1"/>
  <c r="AJ89" i="1"/>
  <c r="AK89" i="1"/>
  <c r="AL89" i="1"/>
  <c r="AM89" i="1"/>
  <c r="AN89" i="1"/>
  <c r="AC89" i="1" l="1"/>
  <c r="AC88" i="1"/>
  <c r="AB87" i="1"/>
  <c r="AC86" i="1"/>
  <c r="AB86" i="1"/>
  <c r="AC87" i="1"/>
  <c r="AA88" i="1"/>
  <c r="AA89" i="1"/>
  <c r="AA86" i="1" l="1"/>
  <c r="AA87" i="1"/>
  <c r="AB88" i="1"/>
  <c r="AB89" i="1"/>
  <c r="AG85" i="1" l="1"/>
  <c r="AH85" i="1"/>
  <c r="AI85" i="1"/>
  <c r="AJ85" i="1"/>
  <c r="AK85" i="1"/>
  <c r="AL85" i="1"/>
  <c r="AM85" i="1"/>
  <c r="AN85" i="1"/>
  <c r="AB85" i="1" l="1"/>
  <c r="AC85" i="1"/>
  <c r="AA85" i="1" l="1"/>
  <c r="AF36" i="21" l="1"/>
  <c r="AG84" i="1" l="1"/>
  <c r="AH84" i="1"/>
  <c r="AI84" i="1"/>
  <c r="AJ84" i="1"/>
  <c r="AK84" i="1"/>
  <c r="AL84" i="1"/>
  <c r="AM84" i="1"/>
  <c r="AN84" i="1"/>
  <c r="AA84" i="1" l="1"/>
  <c r="AC84" i="1"/>
  <c r="AB84" i="1" l="1"/>
  <c r="AG3" i="1" l="1"/>
  <c r="AH3" i="1"/>
  <c r="AI3" i="1"/>
  <c r="AJ3" i="1"/>
  <c r="AK3" i="1"/>
  <c r="AL3" i="1"/>
  <c r="AM3" i="1"/>
  <c r="AN3" i="1"/>
  <c r="AG4" i="1"/>
  <c r="AH4" i="1"/>
  <c r="AI4" i="1"/>
  <c r="AJ4" i="1"/>
  <c r="AK4" i="1"/>
  <c r="AL4" i="1"/>
  <c r="AM4" i="1"/>
  <c r="AN4" i="1"/>
  <c r="AG5" i="1"/>
  <c r="AH5" i="1"/>
  <c r="AI5" i="1"/>
  <c r="AJ5" i="1"/>
  <c r="AK5" i="1"/>
  <c r="AL5" i="1"/>
  <c r="AM5" i="1"/>
  <c r="AN5" i="1"/>
  <c r="AG6" i="1"/>
  <c r="AH6" i="1"/>
  <c r="AI6" i="1"/>
  <c r="AJ6" i="1"/>
  <c r="AK6" i="1"/>
  <c r="AL6" i="1"/>
  <c r="AM6" i="1"/>
  <c r="AN6" i="1"/>
  <c r="AG7" i="1"/>
  <c r="AH7" i="1"/>
  <c r="AI7" i="1"/>
  <c r="AJ7" i="1"/>
  <c r="AK7" i="1"/>
  <c r="AL7" i="1"/>
  <c r="AM7" i="1"/>
  <c r="AN7" i="1"/>
  <c r="AG8" i="1"/>
  <c r="AH8" i="1"/>
  <c r="AI8" i="1"/>
  <c r="AJ8" i="1"/>
  <c r="AK8" i="1"/>
  <c r="AL8" i="1"/>
  <c r="AM8" i="1"/>
  <c r="AN8" i="1"/>
  <c r="AG9" i="1"/>
  <c r="AH9" i="1"/>
  <c r="AI9" i="1"/>
  <c r="AJ9" i="1"/>
  <c r="AK9" i="1"/>
  <c r="AL9" i="1"/>
  <c r="AM9" i="1"/>
  <c r="AN9" i="1"/>
  <c r="AG10" i="1"/>
  <c r="AH10" i="1"/>
  <c r="AI10" i="1"/>
  <c r="AJ10" i="1"/>
  <c r="AK10" i="1"/>
  <c r="AL10" i="1"/>
  <c r="AM10" i="1"/>
  <c r="AN10" i="1"/>
  <c r="AG11" i="1"/>
  <c r="AH11" i="1"/>
  <c r="AI11" i="1"/>
  <c r="AJ11" i="1"/>
  <c r="AK11" i="1"/>
  <c r="AL11" i="1"/>
  <c r="AM11" i="1"/>
  <c r="AN11" i="1"/>
  <c r="AG12" i="1"/>
  <c r="AH12" i="1"/>
  <c r="AI12" i="1"/>
  <c r="AJ12" i="1"/>
  <c r="AK12" i="1"/>
  <c r="AL12" i="1"/>
  <c r="AM12" i="1"/>
  <c r="AN12" i="1"/>
  <c r="AG13" i="1"/>
  <c r="AH13" i="1"/>
  <c r="AI13" i="1"/>
  <c r="AJ13" i="1"/>
  <c r="AK13" i="1"/>
  <c r="AL13" i="1"/>
  <c r="AM13" i="1"/>
  <c r="AN13" i="1"/>
  <c r="AG14" i="1"/>
  <c r="AH14" i="1"/>
  <c r="AI14" i="1"/>
  <c r="AJ14" i="1"/>
  <c r="AK14" i="1"/>
  <c r="AL14" i="1"/>
  <c r="AM14" i="1"/>
  <c r="AN14" i="1"/>
  <c r="AG15" i="1"/>
  <c r="AH15" i="1"/>
  <c r="AI15" i="1"/>
  <c r="AJ15" i="1"/>
  <c r="AK15" i="1"/>
  <c r="AL15" i="1"/>
  <c r="AM15" i="1"/>
  <c r="AN15" i="1"/>
  <c r="AG16" i="1"/>
  <c r="AH16" i="1"/>
  <c r="AI16" i="1"/>
  <c r="AF15" i="14" s="1"/>
  <c r="AJ16" i="1"/>
  <c r="AK16" i="1"/>
  <c r="AL16" i="1"/>
  <c r="AM16" i="1"/>
  <c r="AN16" i="1"/>
  <c r="AG17" i="1"/>
  <c r="AH17" i="1"/>
  <c r="AI17" i="1"/>
  <c r="AJ17" i="1"/>
  <c r="AK17" i="1"/>
  <c r="AL17" i="1"/>
  <c r="AM17" i="1"/>
  <c r="AN17" i="1"/>
  <c r="AG18" i="1"/>
  <c r="AH18" i="1"/>
  <c r="AI18" i="1"/>
  <c r="AJ18" i="1"/>
  <c r="AK18" i="1"/>
  <c r="AL18" i="1"/>
  <c r="AM18" i="1"/>
  <c r="AN18" i="1"/>
  <c r="AG19" i="1"/>
  <c r="AH19" i="1"/>
  <c r="AI19" i="1"/>
  <c r="AJ19" i="1"/>
  <c r="AK19" i="1"/>
  <c r="AL19" i="1"/>
  <c r="AM19" i="1"/>
  <c r="AN19" i="1"/>
  <c r="AG20" i="1"/>
  <c r="AH20" i="1"/>
  <c r="AI20" i="1"/>
  <c r="AJ20" i="1"/>
  <c r="AK20" i="1"/>
  <c r="AL20" i="1"/>
  <c r="AM20" i="1"/>
  <c r="AN20" i="1"/>
  <c r="AG21" i="1"/>
  <c r="AH21" i="1"/>
  <c r="AI21" i="1"/>
  <c r="AJ21" i="1"/>
  <c r="AK21" i="1"/>
  <c r="AL21" i="1"/>
  <c r="AM21" i="1"/>
  <c r="AN21" i="1"/>
  <c r="AG22" i="1"/>
  <c r="AH22" i="1"/>
  <c r="AI22" i="1"/>
  <c r="AJ22" i="1"/>
  <c r="AK22" i="1"/>
  <c r="AL22" i="1"/>
  <c r="AM22" i="1"/>
  <c r="AN22" i="1"/>
  <c r="AG23" i="1"/>
  <c r="AH23" i="1"/>
  <c r="AI23" i="1"/>
  <c r="AJ23" i="1"/>
  <c r="AK23" i="1"/>
  <c r="AL23" i="1"/>
  <c r="AM23" i="1"/>
  <c r="AN23" i="1"/>
  <c r="AG24" i="1"/>
  <c r="AH24" i="1"/>
  <c r="AI24" i="1"/>
  <c r="AJ24" i="1"/>
  <c r="AK24" i="1"/>
  <c r="AL24" i="1"/>
  <c r="AM24" i="1"/>
  <c r="AN24" i="1"/>
  <c r="AG25" i="1"/>
  <c r="AH25" i="1"/>
  <c r="AI25" i="1"/>
  <c r="AJ25" i="1"/>
  <c r="AK25" i="1"/>
  <c r="AL25" i="1"/>
  <c r="AM25" i="1"/>
  <c r="AN25" i="1"/>
  <c r="AG26" i="1"/>
  <c r="AH26" i="1"/>
  <c r="AI26" i="1"/>
  <c r="AJ26" i="1"/>
  <c r="AK26" i="1"/>
  <c r="AL26" i="1"/>
  <c r="AM26" i="1"/>
  <c r="AN26" i="1"/>
  <c r="AG27" i="1"/>
  <c r="AH27" i="1"/>
  <c r="AI27" i="1"/>
  <c r="AJ27" i="1"/>
  <c r="AK27" i="1"/>
  <c r="AL27" i="1"/>
  <c r="AM27" i="1"/>
  <c r="AN27" i="1"/>
  <c r="AG28" i="1"/>
  <c r="AH28" i="1"/>
  <c r="AI28" i="1"/>
  <c r="AJ28" i="1"/>
  <c r="AK28" i="1"/>
  <c r="AL28" i="1"/>
  <c r="AM28" i="1"/>
  <c r="AN28" i="1"/>
  <c r="AG29" i="1"/>
  <c r="AH29" i="1"/>
  <c r="AI29" i="1"/>
  <c r="AJ29" i="1"/>
  <c r="AK29" i="1"/>
  <c r="AL29" i="1"/>
  <c r="AM29" i="1"/>
  <c r="AN29" i="1"/>
  <c r="AG30" i="1"/>
  <c r="AH30" i="1"/>
  <c r="AI30" i="1"/>
  <c r="AJ30" i="1"/>
  <c r="AK30" i="1"/>
  <c r="AL30" i="1"/>
  <c r="AM30" i="1"/>
  <c r="AN30" i="1"/>
  <c r="AG31" i="1"/>
  <c r="AH31" i="1"/>
  <c r="AI31" i="1"/>
  <c r="AJ31" i="1"/>
  <c r="AK31" i="1"/>
  <c r="AL31" i="1"/>
  <c r="AM31" i="1"/>
  <c r="AN31" i="1"/>
  <c r="AG32" i="1"/>
  <c r="AH32" i="1"/>
  <c r="AI32" i="1"/>
  <c r="AJ32" i="1"/>
  <c r="AK32" i="1"/>
  <c r="AL32" i="1"/>
  <c r="AM32" i="1"/>
  <c r="AN32" i="1"/>
  <c r="AG33" i="1"/>
  <c r="AH33" i="1"/>
  <c r="AI33" i="1"/>
  <c r="AJ33" i="1"/>
  <c r="AK33" i="1"/>
  <c r="AL33" i="1"/>
  <c r="AM33" i="1"/>
  <c r="AN33" i="1"/>
  <c r="AG34" i="1"/>
  <c r="AH34" i="1"/>
  <c r="AI34" i="1"/>
  <c r="AJ34" i="1"/>
  <c r="AK34" i="1"/>
  <c r="AL34" i="1"/>
  <c r="AM34" i="1"/>
  <c r="AN34" i="1"/>
  <c r="AG35" i="1"/>
  <c r="AH35" i="1"/>
  <c r="AI35" i="1"/>
  <c r="AJ35" i="1"/>
  <c r="AK35" i="1"/>
  <c r="AL35" i="1"/>
  <c r="AM35" i="1"/>
  <c r="AN35" i="1"/>
  <c r="AG36" i="1"/>
  <c r="AH36" i="1"/>
  <c r="AI36" i="1"/>
  <c r="AJ36" i="1"/>
  <c r="AK36" i="1"/>
  <c r="AL36" i="1"/>
  <c r="AM36" i="1"/>
  <c r="AN36" i="1"/>
  <c r="AG37" i="1"/>
  <c r="AH37" i="1"/>
  <c r="AI37" i="1"/>
  <c r="AJ37" i="1"/>
  <c r="AK37" i="1"/>
  <c r="AL37" i="1"/>
  <c r="AM37" i="1"/>
  <c r="AN37" i="1"/>
  <c r="AG38" i="1"/>
  <c r="AH38" i="1"/>
  <c r="AI38" i="1"/>
  <c r="AJ38" i="1"/>
  <c r="AK38" i="1"/>
  <c r="AL38" i="1"/>
  <c r="AM38" i="1"/>
  <c r="AN38" i="1"/>
  <c r="AG39" i="1"/>
  <c r="AH39" i="1"/>
  <c r="AI39" i="1"/>
  <c r="AJ39" i="1"/>
  <c r="AK39" i="1"/>
  <c r="AL39" i="1"/>
  <c r="AM39" i="1"/>
  <c r="AN39" i="1"/>
  <c r="AG40" i="1"/>
  <c r="AH40" i="1"/>
  <c r="AI40" i="1"/>
  <c r="AJ40" i="1"/>
  <c r="AK40" i="1"/>
  <c r="AL40" i="1"/>
  <c r="AM40" i="1"/>
  <c r="AN40" i="1"/>
  <c r="AG41" i="1"/>
  <c r="AH41" i="1"/>
  <c r="AI41" i="1"/>
  <c r="AJ41" i="1"/>
  <c r="AK41" i="1"/>
  <c r="AL41" i="1"/>
  <c r="AM41" i="1"/>
  <c r="AN41" i="1"/>
  <c r="AG42" i="1"/>
  <c r="AH42" i="1"/>
  <c r="AI42" i="1"/>
  <c r="AJ42" i="1"/>
  <c r="AK42" i="1"/>
  <c r="AL42" i="1"/>
  <c r="AM42" i="1"/>
  <c r="AN42" i="1"/>
  <c r="AG43" i="1"/>
  <c r="AH43" i="1"/>
  <c r="AI43" i="1"/>
  <c r="AJ43" i="1"/>
  <c r="AK43" i="1"/>
  <c r="AL43" i="1"/>
  <c r="AM43" i="1"/>
  <c r="AN43" i="1"/>
  <c r="AQ88" i="14" s="1"/>
  <c r="AG44" i="1"/>
  <c r="AH44" i="1"/>
  <c r="AI44" i="1"/>
  <c r="AJ44" i="1"/>
  <c r="AK44" i="1"/>
  <c r="AL44" i="1"/>
  <c r="AM44" i="1"/>
  <c r="AN44" i="1"/>
  <c r="AG45" i="1"/>
  <c r="AH45" i="1"/>
  <c r="AI45" i="1"/>
  <c r="AJ45" i="1"/>
  <c r="AK45" i="1"/>
  <c r="AL45" i="1"/>
  <c r="AM45" i="1"/>
  <c r="AN45" i="1"/>
  <c r="AG46" i="1"/>
  <c r="AH46" i="1"/>
  <c r="AI46" i="1"/>
  <c r="AJ46" i="1"/>
  <c r="AK46" i="1"/>
  <c r="AL46" i="1"/>
  <c r="AM46" i="1"/>
  <c r="AN46" i="1"/>
  <c r="AG47" i="1"/>
  <c r="AH47" i="1"/>
  <c r="AI47" i="1"/>
  <c r="AJ47" i="1"/>
  <c r="AK47" i="1"/>
  <c r="AL47" i="1"/>
  <c r="AM47" i="1"/>
  <c r="AN47" i="1"/>
  <c r="AG48" i="1"/>
  <c r="AH48" i="1"/>
  <c r="AI48" i="1"/>
  <c r="AJ48" i="1"/>
  <c r="AK48" i="1"/>
  <c r="AL48" i="1"/>
  <c r="AM48" i="1"/>
  <c r="AN48" i="1"/>
  <c r="AG49" i="1"/>
  <c r="AH49" i="1"/>
  <c r="AI49" i="1"/>
  <c r="AJ49" i="1"/>
  <c r="AK49" i="1"/>
  <c r="AL49" i="1"/>
  <c r="AM49" i="1"/>
  <c r="AN49" i="1"/>
  <c r="AG50" i="1"/>
  <c r="AH50" i="1"/>
  <c r="AI50" i="1"/>
  <c r="AJ50" i="1"/>
  <c r="AK50" i="1"/>
  <c r="AL50" i="1"/>
  <c r="AM50" i="1"/>
  <c r="AN50" i="1"/>
  <c r="AG51" i="1"/>
  <c r="AH51" i="1"/>
  <c r="AI51" i="1"/>
  <c r="AJ51" i="1"/>
  <c r="AK51" i="1"/>
  <c r="AL51" i="1"/>
  <c r="AM51" i="1"/>
  <c r="AN51" i="1"/>
  <c r="AG52" i="1"/>
  <c r="AH52" i="1"/>
  <c r="AI52" i="1"/>
  <c r="AJ52" i="1"/>
  <c r="AK52" i="1"/>
  <c r="AL52" i="1"/>
  <c r="AM52" i="1"/>
  <c r="AN52" i="1"/>
  <c r="AG53" i="1"/>
  <c r="AH53" i="1"/>
  <c r="AI53" i="1"/>
  <c r="AJ53" i="1"/>
  <c r="AK53" i="1"/>
  <c r="AL53" i="1"/>
  <c r="AM53" i="1"/>
  <c r="AN53" i="1"/>
  <c r="AG54" i="1"/>
  <c r="AH54" i="1"/>
  <c r="AI54" i="1"/>
  <c r="AJ54" i="1"/>
  <c r="AK54" i="1"/>
  <c r="AL54" i="1"/>
  <c r="AM54" i="1"/>
  <c r="AN54" i="1"/>
  <c r="AG55" i="1"/>
  <c r="AH55" i="1"/>
  <c r="AI55" i="1"/>
  <c r="AJ55" i="1"/>
  <c r="AK55" i="1"/>
  <c r="AL55" i="1"/>
  <c r="AM55" i="1"/>
  <c r="AN55" i="1"/>
  <c r="AG56" i="1"/>
  <c r="AH56" i="1"/>
  <c r="AI56" i="1"/>
  <c r="AJ56" i="1"/>
  <c r="AK56" i="1"/>
  <c r="AL56" i="1"/>
  <c r="AM56" i="1"/>
  <c r="AN56" i="1"/>
  <c r="AG57" i="1"/>
  <c r="AH57" i="1"/>
  <c r="AI57" i="1"/>
  <c r="AJ57" i="1"/>
  <c r="AK57" i="1"/>
  <c r="AL57" i="1"/>
  <c r="AM57" i="1"/>
  <c r="AN57" i="1"/>
  <c r="AG58" i="1"/>
  <c r="AH58" i="1"/>
  <c r="AI58" i="1"/>
  <c r="AJ58" i="1"/>
  <c r="AK58" i="1"/>
  <c r="AL58" i="1"/>
  <c r="AM58" i="1"/>
  <c r="AN58" i="1"/>
  <c r="AG59" i="1"/>
  <c r="AH59" i="1"/>
  <c r="AI59" i="1"/>
  <c r="AJ59" i="1"/>
  <c r="AK59" i="1"/>
  <c r="AL59" i="1"/>
  <c r="AM59" i="1"/>
  <c r="AN59" i="1"/>
  <c r="AG60" i="1"/>
  <c r="AH60" i="1"/>
  <c r="AI60" i="1"/>
  <c r="AJ60" i="1"/>
  <c r="AK60" i="1"/>
  <c r="AL60" i="1"/>
  <c r="AM60" i="1"/>
  <c r="AN60" i="1"/>
  <c r="AG61" i="1"/>
  <c r="AH61" i="1"/>
  <c r="AI61" i="1"/>
  <c r="AJ61" i="1"/>
  <c r="AK61" i="1"/>
  <c r="AL61" i="1"/>
  <c r="AM61" i="1"/>
  <c r="AN61" i="1"/>
  <c r="AG62" i="1"/>
  <c r="AH62" i="1"/>
  <c r="AI62" i="1"/>
  <c r="AJ62" i="1"/>
  <c r="AK62" i="1"/>
  <c r="AL62" i="1"/>
  <c r="AM62" i="1"/>
  <c r="AN62" i="1"/>
  <c r="AG63" i="1"/>
  <c r="AH63" i="1"/>
  <c r="AI63" i="1"/>
  <c r="AJ63" i="1"/>
  <c r="AK63" i="1"/>
  <c r="AL63" i="1"/>
  <c r="AM63" i="1"/>
  <c r="AN63" i="1"/>
  <c r="AG64" i="1"/>
  <c r="AH64" i="1"/>
  <c r="AI64" i="1"/>
  <c r="AJ64" i="1"/>
  <c r="AK64" i="1"/>
  <c r="AL64" i="1"/>
  <c r="AM64" i="1"/>
  <c r="AN64" i="1"/>
  <c r="AG65" i="1"/>
  <c r="AH65" i="1"/>
  <c r="AI65" i="1"/>
  <c r="AJ65" i="1"/>
  <c r="AK65" i="1"/>
  <c r="AL65" i="1"/>
  <c r="AM65" i="1"/>
  <c r="AN65" i="1"/>
  <c r="AG66" i="1"/>
  <c r="AH66" i="1"/>
  <c r="AI66" i="1"/>
  <c r="AJ66" i="1"/>
  <c r="AK66" i="1"/>
  <c r="AL66" i="1"/>
  <c r="AM66" i="1"/>
  <c r="AN66" i="1"/>
  <c r="AG67" i="1"/>
  <c r="AH67" i="1"/>
  <c r="AI67" i="1"/>
  <c r="AJ67" i="1"/>
  <c r="AK67" i="1"/>
  <c r="AL67" i="1"/>
  <c r="AM67" i="1"/>
  <c r="AN67" i="1"/>
  <c r="AG68" i="1"/>
  <c r="AH68" i="1"/>
  <c r="AI68" i="1"/>
  <c r="AJ68" i="1"/>
  <c r="AK68" i="1"/>
  <c r="AL68" i="1"/>
  <c r="AM68" i="1"/>
  <c r="AN68" i="1"/>
  <c r="AG69" i="1"/>
  <c r="AH69" i="1"/>
  <c r="AI69" i="1"/>
  <c r="AJ69" i="1"/>
  <c r="AK69" i="1"/>
  <c r="AL69" i="1"/>
  <c r="AM69" i="1"/>
  <c r="AN69" i="1"/>
  <c r="AG70" i="1"/>
  <c r="AH70" i="1"/>
  <c r="AI70" i="1"/>
  <c r="AJ70" i="1"/>
  <c r="AK70" i="1"/>
  <c r="AL70" i="1"/>
  <c r="AM70" i="1"/>
  <c r="AN70" i="1"/>
  <c r="AG71" i="1"/>
  <c r="AH71" i="1"/>
  <c r="AI71" i="1"/>
  <c r="AJ71" i="1"/>
  <c r="AK71" i="1"/>
  <c r="AL71" i="1"/>
  <c r="AM71" i="1"/>
  <c r="AN71" i="1"/>
  <c r="AG72" i="1"/>
  <c r="AH72" i="1"/>
  <c r="AI72" i="1"/>
  <c r="AJ72" i="1"/>
  <c r="AK72" i="1"/>
  <c r="AL72" i="1"/>
  <c r="AM72" i="1"/>
  <c r="AN72" i="1"/>
  <c r="AG73" i="1"/>
  <c r="AH73" i="1"/>
  <c r="AI73" i="1"/>
  <c r="AJ73" i="1"/>
  <c r="AK73" i="1"/>
  <c r="AL73" i="1"/>
  <c r="AM73" i="1"/>
  <c r="AN73" i="1"/>
  <c r="AG74" i="1"/>
  <c r="AH74" i="1"/>
  <c r="AI74" i="1"/>
  <c r="AJ74" i="1"/>
  <c r="AK74" i="1"/>
  <c r="AL74" i="1"/>
  <c r="AM74" i="1"/>
  <c r="AN74" i="1"/>
  <c r="AG75" i="1"/>
  <c r="AH75" i="1"/>
  <c r="AI75" i="1"/>
  <c r="AJ75" i="1"/>
  <c r="AK75" i="1"/>
  <c r="AL75" i="1"/>
  <c r="AM75" i="1"/>
  <c r="AN75" i="1"/>
  <c r="AG76" i="1"/>
  <c r="AH76" i="1"/>
  <c r="AI76" i="1"/>
  <c r="AJ76" i="1"/>
  <c r="AK76" i="1"/>
  <c r="AL76" i="1"/>
  <c r="AM76" i="1"/>
  <c r="AN76" i="1"/>
  <c r="AG77" i="1"/>
  <c r="AH77" i="1"/>
  <c r="AI77" i="1"/>
  <c r="AJ77" i="1"/>
  <c r="AK77" i="1"/>
  <c r="AL77" i="1"/>
  <c r="AM77" i="1"/>
  <c r="AN77" i="1"/>
  <c r="AG78" i="1"/>
  <c r="AH78" i="1"/>
  <c r="AI78" i="1"/>
  <c r="AJ78" i="1"/>
  <c r="AK78" i="1"/>
  <c r="AL78" i="1"/>
  <c r="AM78" i="1"/>
  <c r="AN78" i="1"/>
  <c r="AG79" i="1"/>
  <c r="AH79" i="1"/>
  <c r="AI79" i="1"/>
  <c r="AJ79" i="1"/>
  <c r="AK79" i="1"/>
  <c r="AL79" i="1"/>
  <c r="AM79" i="1"/>
  <c r="AN79" i="1"/>
  <c r="AG80" i="1"/>
  <c r="AH80" i="1"/>
  <c r="AI80" i="1"/>
  <c r="AJ80" i="1"/>
  <c r="AK80" i="1"/>
  <c r="AL80" i="1"/>
  <c r="AM80" i="1"/>
  <c r="AN80" i="1"/>
  <c r="AG81" i="1"/>
  <c r="AH81" i="1"/>
  <c r="AI81" i="1"/>
  <c r="AJ81" i="1"/>
  <c r="AK81" i="1"/>
  <c r="AL81" i="1"/>
  <c r="AM81" i="1"/>
  <c r="AN81" i="1"/>
  <c r="AG82" i="1"/>
  <c r="AH82" i="1"/>
  <c r="AI82" i="1"/>
  <c r="AJ82" i="1"/>
  <c r="AK82" i="1"/>
  <c r="AL82" i="1"/>
  <c r="AM82" i="1"/>
  <c r="AN82" i="1"/>
  <c r="AG83" i="1"/>
  <c r="AH83" i="1"/>
  <c r="AI83" i="1"/>
  <c r="G15" i="14" s="1"/>
  <c r="AJ83" i="1"/>
  <c r="AK83" i="1"/>
  <c r="AL83" i="1"/>
  <c r="AM83" i="1"/>
  <c r="AN83" i="1"/>
  <c r="AB88" i="15" l="1"/>
  <c r="AB15" i="15"/>
  <c r="U15" i="14"/>
  <c r="AE15" i="14"/>
  <c r="AD15" i="14"/>
  <c r="V15" i="14"/>
  <c r="AM15" i="14"/>
  <c r="T15" i="14"/>
  <c r="F15" i="14"/>
  <c r="N15" i="14"/>
  <c r="M15" i="14"/>
  <c r="AI15" i="14"/>
  <c r="C15" i="14"/>
  <c r="E15" i="14"/>
  <c r="AN15" i="14"/>
  <c r="H15" i="14"/>
  <c r="R15" i="14"/>
  <c r="Q15" i="14"/>
  <c r="AC15" i="14"/>
  <c r="AJ15" i="14"/>
  <c r="D15" i="14"/>
  <c r="O15" i="14"/>
  <c r="AH15" i="14"/>
  <c r="I15" i="14"/>
  <c r="Y15" i="14"/>
  <c r="AK15" i="14"/>
  <c r="P15" i="14"/>
  <c r="X15" i="14"/>
  <c r="L15" i="14"/>
  <c r="S15" i="14"/>
  <c r="AG15" i="14"/>
  <c r="AQ15" i="14"/>
  <c r="K15" i="14"/>
  <c r="J15" i="14"/>
  <c r="AD88" i="15"/>
  <c r="AD15" i="15"/>
  <c r="AT88" i="14"/>
  <c r="AT15" i="14"/>
  <c r="AS88" i="14"/>
  <c r="AR88" i="14"/>
  <c r="AS15" i="14"/>
  <c r="AR15" i="14"/>
  <c r="AP88" i="14"/>
  <c r="AP15" i="14"/>
  <c r="AC70" i="1"/>
  <c r="AC26" i="1"/>
  <c r="AC54" i="1"/>
  <c r="AC73" i="1"/>
  <c r="AC41" i="1"/>
  <c r="AC29" i="1"/>
  <c r="AC12" i="1"/>
  <c r="AC74" i="1"/>
  <c r="AC30" i="1"/>
  <c r="AC55" i="1"/>
  <c r="AC81" i="1"/>
  <c r="AC76" i="1"/>
  <c r="AC63" i="1"/>
  <c r="AC46" i="1"/>
  <c r="AC45" i="1"/>
  <c r="AC34" i="1"/>
  <c r="AC21" i="1"/>
  <c r="AC17" i="1"/>
  <c r="AC16" i="1"/>
  <c r="AC5" i="1"/>
  <c r="AC66" i="1"/>
  <c r="AC58" i="1"/>
  <c r="AC20" i="1"/>
  <c r="AC52" i="1"/>
  <c r="AC25" i="1"/>
  <c r="AC82" i="1"/>
  <c r="AC48" i="1"/>
  <c r="AC33" i="1"/>
  <c r="AC42" i="1"/>
  <c r="AC13" i="1"/>
  <c r="AC83" i="1"/>
  <c r="AC78" i="1"/>
  <c r="AC69" i="1"/>
  <c r="AC68" i="1"/>
  <c r="AC61" i="1"/>
  <c r="AC60" i="1"/>
  <c r="AC38" i="1"/>
  <c r="AC37" i="1"/>
  <c r="AC23" i="1"/>
  <c r="AC22" i="1"/>
  <c r="AC9" i="1"/>
  <c r="AC8" i="1"/>
  <c r="AC80" i="1"/>
  <c r="AC79" i="1"/>
  <c r="AC77" i="1"/>
  <c r="AC75" i="1"/>
  <c r="AC72" i="1"/>
  <c r="AC71" i="1"/>
  <c r="AC67" i="1"/>
  <c r="AC65" i="1"/>
  <c r="AC64" i="1"/>
  <c r="AC62" i="1"/>
  <c r="AC59" i="1"/>
  <c r="AC57" i="1"/>
  <c r="AC56" i="1"/>
  <c r="AC53" i="1"/>
  <c r="AC51" i="1"/>
  <c r="AC50" i="1"/>
  <c r="AC49" i="1"/>
  <c r="AC47" i="1"/>
  <c r="AC44" i="1"/>
  <c r="AC43" i="1"/>
  <c r="AC40" i="1"/>
  <c r="AC39" i="1"/>
  <c r="AC36" i="1"/>
  <c r="AC35" i="1"/>
  <c r="AC32" i="1"/>
  <c r="AC31" i="1"/>
  <c r="AC28" i="1"/>
  <c r="AC27" i="1"/>
  <c r="AC24" i="1"/>
  <c r="AC19" i="1"/>
  <c r="AC18" i="1"/>
  <c r="AC15" i="1"/>
  <c r="AC14" i="1"/>
  <c r="AC11" i="1"/>
  <c r="AC10" i="1"/>
  <c r="AC7" i="1"/>
  <c r="AC6" i="1"/>
  <c r="AC4" i="1"/>
  <c r="AC3" i="1"/>
  <c r="AF37" i="21" l="1"/>
  <c r="X29" i="21" l="1"/>
  <c r="V21" i="21" l="1"/>
  <c r="AA61" i="1" l="1"/>
  <c r="AA42" i="1"/>
  <c r="AA13" i="1"/>
  <c r="AB9" i="1"/>
  <c r="AB83" i="1"/>
  <c r="AB78" i="1"/>
  <c r="AB76" i="1"/>
  <c r="AA74" i="1"/>
  <c r="AB69" i="1"/>
  <c r="AB46" i="1"/>
  <c r="AA26" i="1"/>
  <c r="AB17" i="1"/>
  <c r="AA21" i="1" l="1"/>
  <c r="AA70" i="1"/>
  <c r="AA30" i="1"/>
  <c r="AA55" i="1"/>
  <c r="AB5" i="1"/>
  <c r="AB34" i="1"/>
  <c r="AB23" i="1"/>
  <c r="AA38" i="1"/>
  <c r="AA5" i="1"/>
  <c r="AB30" i="1"/>
  <c r="AB55" i="1"/>
  <c r="AB74" i="1"/>
  <c r="AA46" i="1"/>
  <c r="AA76" i="1"/>
  <c r="AB21" i="1"/>
  <c r="AA17" i="1"/>
  <c r="AA34" i="1"/>
  <c r="AA83" i="1"/>
  <c r="AB70" i="1"/>
  <c r="AB42" i="1"/>
  <c r="AA78" i="1"/>
  <c r="AB13" i="1"/>
  <c r="AA69" i="1"/>
  <c r="AA9" i="1"/>
  <c r="AB26" i="1"/>
  <c r="AB38" i="1"/>
  <c r="AA23" i="1"/>
  <c r="AB61" i="1"/>
  <c r="AA59" i="1"/>
  <c r="AB59" i="1"/>
  <c r="AB51" i="1"/>
  <c r="AA51" i="1"/>
  <c r="AB29" i="1"/>
  <c r="AA29" i="1"/>
  <c r="AB54" i="1"/>
  <c r="AA54" i="1"/>
  <c r="AB73" i="1"/>
  <c r="AA73" i="1"/>
  <c r="AA18" i="1"/>
  <c r="AB18" i="1"/>
  <c r="AB31" i="1"/>
  <c r="AA31" i="1"/>
  <c r="AA56" i="1"/>
  <c r="AB56" i="1"/>
  <c r="AB11" i="1"/>
  <c r="AA11" i="1"/>
  <c r="AB80" i="1"/>
  <c r="AA80" i="1"/>
  <c r="AB12" i="1"/>
  <c r="AA12" i="1"/>
  <c r="AA41" i="1"/>
  <c r="AB41" i="1"/>
  <c r="AA14" i="1"/>
  <c r="AB14" i="1"/>
  <c r="AA27" i="1"/>
  <c r="AB27" i="1"/>
  <c r="AA43" i="1"/>
  <c r="AB43" i="1"/>
  <c r="AA71" i="1"/>
  <c r="AB71" i="1"/>
  <c r="AB36" i="1"/>
  <c r="AA36" i="1"/>
  <c r="AB53" i="1"/>
  <c r="AA53" i="1"/>
  <c r="AB72" i="1"/>
  <c r="AA72" i="1"/>
  <c r="AB7" i="1"/>
  <c r="AA7" i="1"/>
  <c r="AB32" i="1"/>
  <c r="AA32" i="1"/>
  <c r="AB77" i="1"/>
  <c r="AA77" i="1"/>
  <c r="AA8" i="1"/>
  <c r="AB8" i="1"/>
  <c r="AA22" i="1"/>
  <c r="AB22" i="1"/>
  <c r="AB37" i="1"/>
  <c r="AA37" i="1"/>
  <c r="AA60" i="1"/>
  <c r="AB60" i="1"/>
  <c r="AB68" i="1"/>
  <c r="AA68" i="1"/>
  <c r="AA6" i="1"/>
  <c r="AB6" i="1"/>
  <c r="AA35" i="1"/>
  <c r="AB35" i="1"/>
  <c r="AB44" i="1"/>
  <c r="AA44" i="1"/>
  <c r="AB65" i="1"/>
  <c r="AA65" i="1"/>
  <c r="AB19" i="1"/>
  <c r="AA19" i="1"/>
  <c r="AB16" i="1"/>
  <c r="AA16" i="1"/>
  <c r="AB45" i="1"/>
  <c r="AA45" i="1"/>
  <c r="AB63" i="1"/>
  <c r="AA63" i="1"/>
  <c r="AB81" i="1"/>
  <c r="AA81" i="1"/>
  <c r="AB3" i="1"/>
  <c r="AA3" i="1"/>
  <c r="AA47" i="1"/>
  <c r="AB47" i="1"/>
  <c r="AA64" i="1"/>
  <c r="AB64" i="1"/>
  <c r="AB40" i="1"/>
  <c r="AA40" i="1"/>
  <c r="AB62" i="1"/>
  <c r="AA62" i="1"/>
  <c r="AB15" i="1"/>
  <c r="AA15" i="1"/>
  <c r="AB25" i="1"/>
  <c r="AA25" i="1"/>
  <c r="AB52" i="1"/>
  <c r="AA52" i="1"/>
  <c r="AA10" i="1"/>
  <c r="AB10" i="1"/>
  <c r="AA39" i="1"/>
  <c r="AB39" i="1"/>
  <c r="AA50" i="1"/>
  <c r="AB50" i="1"/>
  <c r="AA79" i="1"/>
  <c r="AB79" i="1"/>
  <c r="AB28" i="1"/>
  <c r="AA28" i="1"/>
  <c r="AB49" i="1"/>
  <c r="AA49" i="1"/>
  <c r="AB67" i="1"/>
  <c r="AA67" i="1"/>
  <c r="AB4" i="1"/>
  <c r="AA4" i="1"/>
  <c r="AB24" i="1"/>
  <c r="AA24" i="1"/>
  <c r="AB57" i="1"/>
  <c r="AA57" i="1"/>
  <c r="AB75" i="1"/>
  <c r="AA75" i="1"/>
  <c r="AB20" i="1"/>
  <c r="AA20" i="1"/>
  <c r="AB33" i="1"/>
  <c r="AA33" i="1"/>
  <c r="AA48" i="1"/>
  <c r="AB48" i="1"/>
  <c r="AB58" i="1"/>
  <c r="AA58" i="1"/>
  <c r="AA66" i="1"/>
  <c r="AB66" i="1"/>
  <c r="AA82" i="1"/>
  <c r="AB82" i="1"/>
  <c r="Z31" i="21" l="1"/>
  <c r="X24" i="21" l="1"/>
  <c r="AF33" i="21" l="1"/>
  <c r="AC33" i="21"/>
  <c r="Z33" i="21"/>
  <c r="AC35" i="21" l="1"/>
  <c r="Z35" i="21"/>
  <c r="AF34" i="21" l="1"/>
  <c r="B5" i="29" l="1"/>
  <c r="I5" i="29" s="1"/>
  <c r="V5" i="29" s="1"/>
  <c r="C5" i="29" l="1"/>
  <c r="D5" i="29" s="1"/>
  <c r="H84" i="29"/>
  <c r="H51" i="29"/>
  <c r="I84" i="29"/>
  <c r="I51" i="29"/>
  <c r="F47" i="29"/>
  <c r="G84" i="29"/>
  <c r="I23" i="29"/>
  <c r="I65" i="29"/>
  <c r="I55" i="29"/>
  <c r="I47" i="29"/>
  <c r="I35" i="29"/>
  <c r="I21" i="29"/>
  <c r="I7" i="29"/>
  <c r="I88" i="29" s="1"/>
  <c r="H65" i="29"/>
  <c r="H55" i="29"/>
  <c r="H47" i="29"/>
  <c r="H35" i="29"/>
  <c r="H7" i="29"/>
  <c r="H88" i="29" s="1"/>
  <c r="G47" i="29"/>
  <c r="F84" i="29"/>
  <c r="E47" i="29"/>
  <c r="D84" i="29"/>
  <c r="C33" i="29"/>
  <c r="I67" i="29"/>
  <c r="I59" i="29"/>
  <c r="I49" i="29"/>
  <c r="I37" i="29"/>
  <c r="I22" i="29"/>
  <c r="I8" i="29"/>
  <c r="H67" i="29"/>
  <c r="H59" i="29"/>
  <c r="H49" i="29"/>
  <c r="H37" i="29"/>
  <c r="G59" i="29"/>
  <c r="F33" i="29"/>
  <c r="E59" i="29"/>
  <c r="D33" i="29"/>
  <c r="C47" i="29"/>
  <c r="C84" i="29"/>
  <c r="D59" i="29"/>
  <c r="G33" i="29"/>
  <c r="H33" i="29"/>
  <c r="H53" i="29"/>
  <c r="I33" i="29"/>
  <c r="I53" i="29"/>
  <c r="E33" i="29"/>
  <c r="F59" i="29"/>
  <c r="H15" i="29"/>
  <c r="H41" i="29"/>
  <c r="H63" i="29"/>
  <c r="I15" i="29"/>
  <c r="I16" i="29" s="1"/>
  <c r="I41" i="29"/>
  <c r="I63" i="29"/>
  <c r="C59" i="29"/>
  <c r="D47" i="29"/>
  <c r="E84" i="29"/>
  <c r="H39" i="29"/>
  <c r="H61" i="29"/>
  <c r="I9" i="29"/>
  <c r="I87" i="29" s="1"/>
  <c r="I39" i="29"/>
  <c r="I61" i="29"/>
  <c r="P5" i="29"/>
  <c r="F71" i="29" l="1"/>
  <c r="C71" i="29"/>
  <c r="I74" i="29"/>
  <c r="H81" i="29"/>
  <c r="I85" i="29"/>
  <c r="G5" i="29"/>
  <c r="T5" i="29" s="1"/>
  <c r="J5" i="29"/>
  <c r="I80" i="29"/>
  <c r="I81" i="29"/>
  <c r="E71" i="29"/>
  <c r="H74" i="29"/>
  <c r="I71" i="29"/>
  <c r="H79" i="29"/>
  <c r="H72" i="29"/>
  <c r="I86" i="29"/>
  <c r="G71" i="29"/>
  <c r="D7" i="29"/>
  <c r="D88" i="29" s="1"/>
  <c r="G7" i="29"/>
  <c r="I75" i="29"/>
  <c r="H46" i="29"/>
  <c r="H50" i="29" s="1"/>
  <c r="I30" i="29"/>
  <c r="I32" i="29"/>
  <c r="I34" i="29" s="1"/>
  <c r="H32" i="29"/>
  <c r="H36" i="29" s="1"/>
  <c r="I82" i="29"/>
  <c r="I73" i="29"/>
  <c r="H71" i="29"/>
  <c r="I46" i="29"/>
  <c r="I50" i="29" s="1"/>
  <c r="I28" i="29"/>
  <c r="I58" i="29"/>
  <c r="I62" i="29" s="1"/>
  <c r="D8" i="29"/>
  <c r="C7" i="29"/>
  <c r="C88" i="29" s="1"/>
  <c r="F7" i="29"/>
  <c r="F88" i="29" s="1"/>
  <c r="H80" i="29"/>
  <c r="H58" i="29"/>
  <c r="H60" i="29" s="1"/>
  <c r="H73" i="29"/>
  <c r="D71" i="29"/>
  <c r="C8" i="29"/>
  <c r="H82" i="29"/>
  <c r="H75" i="29"/>
  <c r="E7" i="29"/>
  <c r="E88" i="29" s="1"/>
  <c r="I79" i="29"/>
  <c r="I10" i="29"/>
  <c r="I29" i="29"/>
  <c r="I27" i="29"/>
  <c r="I17" i="29"/>
  <c r="I72" i="29"/>
  <c r="D15" i="29"/>
  <c r="D16" i="29" s="1"/>
  <c r="C15" i="29"/>
  <c r="F15" i="29"/>
  <c r="E15" i="29"/>
  <c r="D9" i="29"/>
  <c r="D85" i="29" s="1"/>
  <c r="C9" i="29"/>
  <c r="C87" i="29" s="1"/>
  <c r="H5" i="29"/>
  <c r="H16" i="29" s="1"/>
  <c r="E5" i="29"/>
  <c r="E9" i="29" s="1"/>
  <c r="E85" i="29" s="1"/>
  <c r="K5" i="29"/>
  <c r="AC5" i="29"/>
  <c r="W5" i="29" l="1"/>
  <c r="Q5" i="29"/>
  <c r="N5" i="29"/>
  <c r="G8" i="29"/>
  <c r="I48" i="29"/>
  <c r="I38" i="29"/>
  <c r="I42" i="29"/>
  <c r="H8" i="29"/>
  <c r="H24" i="29" s="1"/>
  <c r="H9" i="29"/>
  <c r="H21" i="29"/>
  <c r="H23" i="29"/>
  <c r="H22" i="29"/>
  <c r="E16" i="29"/>
  <c r="E17" i="29" s="1"/>
  <c r="E8" i="29"/>
  <c r="E10" i="29" s="1"/>
  <c r="H52" i="29"/>
  <c r="D17" i="29"/>
  <c r="I18" i="29"/>
  <c r="H56" i="29"/>
  <c r="H54" i="29"/>
  <c r="H34" i="29"/>
  <c r="H48" i="29"/>
  <c r="I56" i="29"/>
  <c r="I40" i="29"/>
  <c r="I52" i="29"/>
  <c r="I36" i="29"/>
  <c r="H77" i="29"/>
  <c r="I54" i="29"/>
  <c r="I77" i="29"/>
  <c r="H40" i="29"/>
  <c r="H38" i="29"/>
  <c r="H70" i="29"/>
  <c r="H42" i="29"/>
  <c r="I70" i="29"/>
  <c r="I68" i="29"/>
  <c r="H64" i="29"/>
  <c r="H66" i="29"/>
  <c r="D86" i="29"/>
  <c r="H68" i="29"/>
  <c r="H62" i="29"/>
  <c r="I60" i="29"/>
  <c r="I66" i="29"/>
  <c r="I24" i="29"/>
  <c r="I64" i="29"/>
  <c r="D87" i="29"/>
  <c r="D10" i="29"/>
  <c r="E87" i="29"/>
  <c r="C16" i="29"/>
  <c r="C17" i="29" s="1"/>
  <c r="C10" i="29"/>
  <c r="E86" i="29"/>
  <c r="C85" i="29"/>
  <c r="C86" i="29"/>
  <c r="AG5" i="29"/>
  <c r="AH5" i="29"/>
  <c r="X5" i="29"/>
  <c r="U5" i="29"/>
  <c r="O5" i="29"/>
  <c r="L5" i="29"/>
  <c r="R5" i="29"/>
  <c r="F5" i="29"/>
  <c r="X31" i="21"/>
  <c r="AD5" i="29" l="1"/>
  <c r="AA5" i="29"/>
  <c r="H28" i="29"/>
  <c r="H29" i="29"/>
  <c r="H30" i="29"/>
  <c r="H87" i="29"/>
  <c r="H86" i="29"/>
  <c r="H10" i="29"/>
  <c r="H17" i="29"/>
  <c r="F9" i="29"/>
  <c r="F87" i="29" s="1"/>
  <c r="F8" i="29"/>
  <c r="H85" i="29"/>
  <c r="F16" i="29"/>
  <c r="H27" i="29"/>
  <c r="AE5" i="29"/>
  <c r="M5" i="29"/>
  <c r="S5" i="29"/>
  <c r="Y5" i="29"/>
  <c r="AB5" i="29"/>
  <c r="AI5" i="29"/>
  <c r="F17" i="29" l="1"/>
  <c r="H18" i="29"/>
  <c r="F85" i="29"/>
  <c r="F10" i="29"/>
  <c r="F86" i="29"/>
  <c r="AK5" i="29"/>
  <c r="AF5" i="29"/>
  <c r="Z5" i="29"/>
  <c r="AL5" i="29" l="1"/>
  <c r="AF24" i="21"/>
  <c r="Z24" i="21"/>
  <c r="Z25" i="21"/>
  <c r="AM5" i="29" l="1"/>
  <c r="AN5" i="29" l="1"/>
  <c r="AO5" i="29" l="1"/>
  <c r="AP5" i="29" l="1"/>
  <c r="AQ5" i="29" l="1"/>
  <c r="AR5" i="29" l="1"/>
  <c r="AS5" i="29" l="1"/>
  <c r="AT5" i="29" l="1"/>
  <c r="AU5" i="29" l="1"/>
  <c r="AV5" i="29" l="1"/>
  <c r="AW5" i="29" l="1"/>
  <c r="AX5" i="29" l="1"/>
  <c r="J10" i="28"/>
  <c r="K10" i="28"/>
  <c r="K68" i="28"/>
  <c r="J68" i="28"/>
  <c r="J43" i="28"/>
  <c r="K43" i="28"/>
  <c r="J18" i="28"/>
  <c r="K18" i="28"/>
  <c r="J75" i="28"/>
  <c r="K75" i="28"/>
  <c r="K44" i="28"/>
  <c r="J44" i="28"/>
  <c r="J19" i="28"/>
  <c r="K19" i="28"/>
  <c r="J11" i="28"/>
  <c r="K11" i="28"/>
  <c r="K77" i="28"/>
  <c r="J77" i="28"/>
  <c r="K25" i="28"/>
  <c r="J25" i="28"/>
  <c r="J12" i="28"/>
  <c r="K12" i="28"/>
  <c r="J82" i="28"/>
  <c r="K82" i="28"/>
  <c r="J56" i="28"/>
  <c r="K56" i="28"/>
  <c r="J42" i="28"/>
  <c r="K42" i="28"/>
  <c r="J13" i="28"/>
  <c r="K13" i="28"/>
  <c r="H11" i="20"/>
  <c r="K11" i="20" s="1"/>
  <c r="N11" i="20" s="1"/>
  <c r="Q11" i="20" s="1"/>
  <c r="T11" i="20" s="1"/>
  <c r="W11" i="20" s="1"/>
  <c r="H5" i="20"/>
  <c r="K5" i="20" s="1"/>
  <c r="N5" i="20" s="1"/>
  <c r="Q5" i="20" s="1"/>
  <c r="T5" i="20" s="1"/>
  <c r="W5" i="20" s="1"/>
  <c r="AY5" i="29" l="1"/>
  <c r="G11" i="20"/>
  <c r="F11" i="20"/>
  <c r="AZ5" i="29" l="1"/>
  <c r="BA5" i="29" l="1"/>
  <c r="BB5" i="29" l="1"/>
  <c r="BC5" i="29" l="1"/>
  <c r="BD5" i="29" l="1"/>
  <c r="BE5" i="29" l="1"/>
  <c r="BF5" i="29" l="1"/>
  <c r="BG5" i="29" l="1"/>
  <c r="AJ13" i="21" l="1"/>
  <c r="X11" i="21" l="1"/>
  <c r="X12" i="21"/>
  <c r="X16" i="21"/>
  <c r="X17" i="21"/>
  <c r="X18" i="21"/>
  <c r="X21" i="21"/>
  <c r="X22" i="21"/>
  <c r="X10" i="21"/>
  <c r="CO42" i="21" l="1"/>
  <c r="CN42" i="21"/>
  <c r="CM42" i="21"/>
  <c r="CK42" i="21"/>
  <c r="BS42" i="21" s="1"/>
  <c r="CH42" i="21"/>
  <c r="BP42" i="21" s="1"/>
  <c r="CE42" i="21"/>
  <c r="BM42" i="21" s="1"/>
  <c r="CC42" i="21"/>
  <c r="BK42" i="21" s="1"/>
  <c r="CA42" i="21"/>
  <c r="BT42" i="21"/>
  <c r="BR42" i="21"/>
  <c r="BQ42" i="21"/>
  <c r="BO42" i="21"/>
  <c r="BL42" i="21"/>
  <c r="BJ42" i="21"/>
  <c r="BH42" i="21"/>
  <c r="BG42" i="21"/>
  <c r="CO41" i="21"/>
  <c r="CN41" i="21"/>
  <c r="CM41" i="21"/>
  <c r="CK41" i="21"/>
  <c r="BS41" i="21" s="1"/>
  <c r="CH41" i="21"/>
  <c r="BP41" i="21" s="1"/>
  <c r="CE41" i="21"/>
  <c r="BM41" i="21" s="1"/>
  <c r="CC41" i="21"/>
  <c r="BK41" i="21" s="1"/>
  <c r="CA41" i="21"/>
  <c r="BT41" i="21"/>
  <c r="BR41" i="21"/>
  <c r="BQ41" i="21"/>
  <c r="BO41" i="21"/>
  <c r="BL41" i="21"/>
  <c r="BJ41" i="21"/>
  <c r="BH41" i="21"/>
  <c r="BG41" i="21"/>
  <c r="CO40" i="21"/>
  <c r="CN40" i="21"/>
  <c r="CM40" i="21"/>
  <c r="CK40" i="21"/>
  <c r="BS40" i="21" s="1"/>
  <c r="CH40" i="21"/>
  <c r="BP40" i="21" s="1"/>
  <c r="CE40" i="21"/>
  <c r="BM40" i="21" s="1"/>
  <c r="CC40" i="21"/>
  <c r="BK40" i="21" s="1"/>
  <c r="CA40" i="21"/>
  <c r="BT40" i="21"/>
  <c r="BR40" i="21"/>
  <c r="BQ40" i="21"/>
  <c r="BO40" i="21"/>
  <c r="BL40" i="21"/>
  <c r="BJ40" i="21"/>
  <c r="BH40" i="21"/>
  <c r="BG40" i="21"/>
  <c r="CO39" i="21"/>
  <c r="CN39" i="21"/>
  <c r="CM39" i="21"/>
  <c r="CK39" i="21"/>
  <c r="BS39" i="21" s="1"/>
  <c r="CH39" i="21"/>
  <c r="BP39" i="21" s="1"/>
  <c r="CE39" i="21"/>
  <c r="BM39" i="21" s="1"/>
  <c r="CC39" i="21"/>
  <c r="BK39" i="21" s="1"/>
  <c r="CA39" i="21"/>
  <c r="BT39" i="21"/>
  <c r="BR39" i="21"/>
  <c r="BQ39" i="21"/>
  <c r="BO39" i="21"/>
  <c r="BL39" i="21"/>
  <c r="BJ39" i="21"/>
  <c r="BH39" i="21"/>
  <c r="BG39" i="21"/>
  <c r="CO38" i="21"/>
  <c r="CN38" i="21"/>
  <c r="CM38" i="21"/>
  <c r="CK38" i="21"/>
  <c r="BS38" i="21" s="1"/>
  <c r="CH38" i="21"/>
  <c r="BP38" i="21" s="1"/>
  <c r="CE38" i="21"/>
  <c r="BM38" i="21" s="1"/>
  <c r="CC38" i="21"/>
  <c r="BK38" i="21" s="1"/>
  <c r="CA38" i="21"/>
  <c r="BT38" i="21"/>
  <c r="BR38" i="21"/>
  <c r="BQ38" i="21"/>
  <c r="BO38" i="21"/>
  <c r="BL38" i="21"/>
  <c r="BJ38" i="21"/>
  <c r="BH38" i="21"/>
  <c r="BG38" i="21"/>
  <c r="CO37" i="21"/>
  <c r="CN37" i="21"/>
  <c r="CM37" i="21"/>
  <c r="CK37" i="21"/>
  <c r="BS37" i="21" s="1"/>
  <c r="CH37" i="21"/>
  <c r="BP37" i="21" s="1"/>
  <c r="CE37" i="21"/>
  <c r="BM37" i="21" s="1"/>
  <c r="CC37" i="21"/>
  <c r="BK37" i="21" s="1"/>
  <c r="CA37" i="21"/>
  <c r="BT37" i="21"/>
  <c r="BR37" i="21"/>
  <c r="BQ37" i="21"/>
  <c r="BO37" i="21"/>
  <c r="BL37" i="21"/>
  <c r="BJ37" i="21"/>
  <c r="BH37" i="21"/>
  <c r="BG37" i="21"/>
  <c r="CO36" i="21"/>
  <c r="CN36" i="21"/>
  <c r="CM36" i="21"/>
  <c r="CK36" i="21"/>
  <c r="BS36" i="21" s="1"/>
  <c r="CH36" i="21"/>
  <c r="BP36" i="21" s="1"/>
  <c r="CE36" i="21"/>
  <c r="BM36" i="21" s="1"/>
  <c r="CC36" i="21"/>
  <c r="BK36" i="21" s="1"/>
  <c r="CA36" i="21"/>
  <c r="BT36" i="21"/>
  <c r="BR36" i="21"/>
  <c r="BQ36" i="21"/>
  <c r="BO36" i="21"/>
  <c r="BL36" i="21"/>
  <c r="BJ36" i="21"/>
  <c r="BH36" i="21"/>
  <c r="BG36" i="21"/>
  <c r="CO35" i="21"/>
  <c r="CN35" i="21"/>
  <c r="CM35" i="21"/>
  <c r="CK35" i="21"/>
  <c r="BS35" i="21" s="1"/>
  <c r="CH35" i="21"/>
  <c r="BP35" i="21" s="1"/>
  <c r="CE35" i="21"/>
  <c r="BM35" i="21" s="1"/>
  <c r="CC35" i="21"/>
  <c r="BK35" i="21" s="1"/>
  <c r="CA35" i="21"/>
  <c r="BT35" i="21"/>
  <c r="BR35" i="21"/>
  <c r="BQ35" i="21"/>
  <c r="BO35" i="21"/>
  <c r="BL35" i="21"/>
  <c r="BJ35" i="21"/>
  <c r="BH35" i="21"/>
  <c r="BG35" i="21"/>
  <c r="CO34" i="21"/>
  <c r="CN34" i="21"/>
  <c r="CM34" i="21"/>
  <c r="CK34" i="21"/>
  <c r="BS34" i="21" s="1"/>
  <c r="CH34" i="21"/>
  <c r="BP34" i="21" s="1"/>
  <c r="CE34" i="21"/>
  <c r="BM34" i="21" s="1"/>
  <c r="CC34" i="21"/>
  <c r="BK34" i="21" s="1"/>
  <c r="CA34" i="21"/>
  <c r="BT34" i="21"/>
  <c r="BR34" i="21"/>
  <c r="BQ34" i="21"/>
  <c r="BO34" i="21"/>
  <c r="BL34" i="21"/>
  <c r="BJ34" i="21"/>
  <c r="BH34" i="21"/>
  <c r="BG34" i="21"/>
  <c r="CO33" i="21"/>
  <c r="CN33" i="21"/>
  <c r="CM33" i="21"/>
  <c r="CK33" i="21"/>
  <c r="BS33" i="21" s="1"/>
  <c r="CH33" i="21"/>
  <c r="BP33" i="21" s="1"/>
  <c r="CE33" i="21"/>
  <c r="BM33" i="21" s="1"/>
  <c r="CC33" i="21"/>
  <c r="BK33" i="21" s="1"/>
  <c r="CA33" i="21"/>
  <c r="BT33" i="21"/>
  <c r="BR33" i="21"/>
  <c r="BQ33" i="21"/>
  <c r="BO33" i="21"/>
  <c r="BL33" i="21"/>
  <c r="BJ33" i="21"/>
  <c r="BH33" i="21"/>
  <c r="BG33" i="21"/>
  <c r="CO32" i="21"/>
  <c r="CN32" i="21"/>
  <c r="CM32" i="21"/>
  <c r="CK32" i="21"/>
  <c r="BS32" i="21" s="1"/>
  <c r="CH32" i="21"/>
  <c r="BP32" i="21" s="1"/>
  <c r="CE32" i="21"/>
  <c r="BM32" i="21" s="1"/>
  <c r="CC32" i="21"/>
  <c r="BK32" i="21" s="1"/>
  <c r="CA32" i="21"/>
  <c r="BT32" i="21"/>
  <c r="BR32" i="21"/>
  <c r="BQ32" i="21"/>
  <c r="BO32" i="21"/>
  <c r="BL32" i="21"/>
  <c r="BJ32" i="21"/>
  <c r="BH32" i="21"/>
  <c r="BG32" i="21"/>
  <c r="CO31" i="21"/>
  <c r="CN31" i="21"/>
  <c r="CM31" i="21"/>
  <c r="CK31" i="21"/>
  <c r="BS31" i="21" s="1"/>
  <c r="CH31" i="21"/>
  <c r="BP31" i="21" s="1"/>
  <c r="CE31" i="21"/>
  <c r="BM31" i="21" s="1"/>
  <c r="CC31" i="21"/>
  <c r="BK31" i="21" s="1"/>
  <c r="CA31" i="21"/>
  <c r="BT31" i="21"/>
  <c r="BR31" i="21"/>
  <c r="BQ31" i="21"/>
  <c r="BO31" i="21"/>
  <c r="BL31" i="21"/>
  <c r="BJ31" i="21"/>
  <c r="BH31" i="21"/>
  <c r="BG31" i="21"/>
  <c r="CO30" i="21"/>
  <c r="CN30" i="21"/>
  <c r="CM30" i="21"/>
  <c r="CK30" i="21"/>
  <c r="BS30" i="21" s="1"/>
  <c r="CH30" i="21"/>
  <c r="BP30" i="21" s="1"/>
  <c r="CE30" i="21"/>
  <c r="BM30" i="21" s="1"/>
  <c r="CC30" i="21"/>
  <c r="BK30" i="21" s="1"/>
  <c r="CA30" i="21"/>
  <c r="BT30" i="21"/>
  <c r="BR30" i="21"/>
  <c r="BQ30" i="21"/>
  <c r="BO30" i="21"/>
  <c r="BL30" i="21"/>
  <c r="BJ30" i="21"/>
  <c r="BH30" i="21"/>
  <c r="BG30" i="21"/>
  <c r="CO29" i="21"/>
  <c r="CN29" i="21"/>
  <c r="CM29" i="21"/>
  <c r="CK29" i="21"/>
  <c r="BS29" i="21" s="1"/>
  <c r="CH29" i="21"/>
  <c r="BP29" i="21" s="1"/>
  <c r="CE29" i="21"/>
  <c r="BM29" i="21" s="1"/>
  <c r="CC29" i="21"/>
  <c r="BK29" i="21" s="1"/>
  <c r="CA29" i="21"/>
  <c r="BT29" i="21"/>
  <c r="BR29" i="21"/>
  <c r="BQ29" i="21"/>
  <c r="BO29" i="21"/>
  <c r="BL29" i="21"/>
  <c r="BJ29" i="21"/>
  <c r="BH29" i="21"/>
  <c r="BG29" i="21"/>
  <c r="CO28" i="21"/>
  <c r="CN28" i="21"/>
  <c r="CM28" i="21"/>
  <c r="CK28" i="21"/>
  <c r="BS28" i="21" s="1"/>
  <c r="CH28" i="21"/>
  <c r="BP28" i="21" s="1"/>
  <c r="CE28" i="21"/>
  <c r="BM28" i="21" s="1"/>
  <c r="CC28" i="21"/>
  <c r="BK28" i="21" s="1"/>
  <c r="CA28" i="21"/>
  <c r="BT28" i="21"/>
  <c r="BR28" i="21"/>
  <c r="BQ28" i="21"/>
  <c r="BO28" i="21"/>
  <c r="BL28" i="21"/>
  <c r="BJ28" i="21"/>
  <c r="BH28" i="21"/>
  <c r="BG28" i="21"/>
  <c r="CO27" i="21"/>
  <c r="CN27" i="21"/>
  <c r="CM27" i="21"/>
  <c r="CK27" i="21"/>
  <c r="BS27" i="21" s="1"/>
  <c r="CH27" i="21"/>
  <c r="BP27" i="21" s="1"/>
  <c r="CE27" i="21"/>
  <c r="BM27" i="21" s="1"/>
  <c r="CC27" i="21"/>
  <c r="CA27" i="21"/>
  <c r="BT27" i="21"/>
  <c r="BR27" i="21"/>
  <c r="BQ27" i="21"/>
  <c r="BO27" i="21"/>
  <c r="BN27" i="21"/>
  <c r="BL27" i="21"/>
  <c r="BK27" i="21"/>
  <c r="BJ27" i="21"/>
  <c r="BH27" i="21"/>
  <c r="BG27" i="21"/>
  <c r="CO26" i="21"/>
  <c r="CN26" i="21"/>
  <c r="CM26" i="21"/>
  <c r="CK26" i="21"/>
  <c r="BS26" i="21" s="1"/>
  <c r="CH26" i="21"/>
  <c r="BP26" i="21" s="1"/>
  <c r="CE26" i="21"/>
  <c r="BM26" i="21" s="1"/>
  <c r="CC26" i="21"/>
  <c r="CA26" i="21"/>
  <c r="BT26" i="21"/>
  <c r="BR26" i="21"/>
  <c r="BQ26" i="21"/>
  <c r="BO26" i="21"/>
  <c r="BN26" i="21"/>
  <c r="BL26" i="21"/>
  <c r="BK26" i="21"/>
  <c r="BJ26" i="21"/>
  <c r="BH26" i="21"/>
  <c r="BG26" i="21"/>
  <c r="CO25" i="21"/>
  <c r="CN25" i="21"/>
  <c r="CM25" i="21"/>
  <c r="CK25" i="21"/>
  <c r="BS25" i="21" s="1"/>
  <c r="CH25" i="21"/>
  <c r="BP25" i="21" s="1"/>
  <c r="CE25" i="21"/>
  <c r="BM25" i="21" s="1"/>
  <c r="CC25" i="21"/>
  <c r="BK25" i="21" s="1"/>
  <c r="CA25" i="21"/>
  <c r="BT25" i="21"/>
  <c r="BR25" i="21"/>
  <c r="BQ25" i="21"/>
  <c r="BO25" i="21"/>
  <c r="BN25" i="21"/>
  <c r="BL25" i="21"/>
  <c r="BJ25" i="21"/>
  <c r="BH25" i="21"/>
  <c r="BG25" i="21"/>
  <c r="CO24" i="21"/>
  <c r="CN24" i="21"/>
  <c r="CM24" i="21"/>
  <c r="CK24" i="21"/>
  <c r="BS24" i="21" s="1"/>
  <c r="CH24" i="21"/>
  <c r="BP24" i="21" s="1"/>
  <c r="CE24" i="21"/>
  <c r="BM24" i="21" s="1"/>
  <c r="CC24" i="21"/>
  <c r="BK24" i="21" s="1"/>
  <c r="CA24" i="21"/>
  <c r="BT24" i="21"/>
  <c r="BR24" i="21"/>
  <c r="BQ24" i="21"/>
  <c r="BO24" i="21"/>
  <c r="BN24" i="21"/>
  <c r="BL24" i="21"/>
  <c r="BJ24" i="21"/>
  <c r="BH24" i="21"/>
  <c r="BG24" i="21"/>
  <c r="CO23" i="21"/>
  <c r="CN23" i="21"/>
  <c r="CM23" i="21"/>
  <c r="CK23" i="21"/>
  <c r="BS23" i="21" s="1"/>
  <c r="CH23" i="21"/>
  <c r="BP23" i="21" s="1"/>
  <c r="CE23" i="21"/>
  <c r="BM23" i="21" s="1"/>
  <c r="CC23" i="21"/>
  <c r="BK23" i="21" s="1"/>
  <c r="CA23" i="21"/>
  <c r="BT23" i="21"/>
  <c r="BR23" i="21"/>
  <c r="BQ23" i="21"/>
  <c r="BO23" i="21"/>
  <c r="BN23" i="21"/>
  <c r="BL23" i="21"/>
  <c r="BJ23" i="21"/>
  <c r="BH23" i="21"/>
  <c r="BG23" i="21"/>
  <c r="CO22" i="21"/>
  <c r="CN22" i="21"/>
  <c r="CM22" i="21"/>
  <c r="CK22" i="21"/>
  <c r="BS22" i="21" s="1"/>
  <c r="CH22" i="21"/>
  <c r="BP22" i="21" s="1"/>
  <c r="CE22" i="21"/>
  <c r="BM22" i="21" s="1"/>
  <c r="CA22" i="21"/>
  <c r="BT22" i="21"/>
  <c r="BR22" i="21"/>
  <c r="BQ22" i="21"/>
  <c r="BO22" i="21"/>
  <c r="BN22" i="21"/>
  <c r="BL22" i="21"/>
  <c r="BJ22" i="21"/>
  <c r="BH22" i="21"/>
  <c r="BG22" i="21"/>
  <c r="CO21" i="21"/>
  <c r="CN21" i="21"/>
  <c r="CM21" i="21"/>
  <c r="CK21" i="21"/>
  <c r="BS21" i="21" s="1"/>
  <c r="CH21" i="21"/>
  <c r="BP21" i="21" s="1"/>
  <c r="CE21" i="21"/>
  <c r="BM21" i="21" s="1"/>
  <c r="CA21" i="21"/>
  <c r="BT21" i="21"/>
  <c r="BR21" i="21"/>
  <c r="BQ21" i="21"/>
  <c r="BO21" i="21"/>
  <c r="BN21" i="21"/>
  <c r="BL21" i="21"/>
  <c r="BJ21" i="21"/>
  <c r="BH21" i="21"/>
  <c r="BG21" i="21"/>
  <c r="CO20" i="21"/>
  <c r="CN20" i="21"/>
  <c r="CM20" i="21"/>
  <c r="CK20" i="21"/>
  <c r="BS20" i="21" s="1"/>
  <c r="CH20" i="21"/>
  <c r="BP20" i="21" s="1"/>
  <c r="CE20" i="21"/>
  <c r="BM20" i="21" s="1"/>
  <c r="CA20" i="21"/>
  <c r="BT20" i="21"/>
  <c r="BR20" i="21"/>
  <c r="BQ20" i="21"/>
  <c r="BO20" i="21"/>
  <c r="BN20" i="21"/>
  <c r="BL20" i="21"/>
  <c r="BJ20" i="21"/>
  <c r="BH20" i="21"/>
  <c r="BG20" i="21"/>
  <c r="CO19" i="21"/>
  <c r="CN19" i="21"/>
  <c r="CM19" i="21"/>
  <c r="CK19" i="21"/>
  <c r="BS19" i="21" s="1"/>
  <c r="CH19" i="21"/>
  <c r="BP19" i="21" s="1"/>
  <c r="CE19" i="21"/>
  <c r="BM19" i="21" s="1"/>
  <c r="CA19" i="21"/>
  <c r="BT19" i="21"/>
  <c r="BR19" i="21"/>
  <c r="BQ19" i="21"/>
  <c r="BO19" i="21"/>
  <c r="BN19" i="21"/>
  <c r="BL19" i="21"/>
  <c r="BJ19" i="21"/>
  <c r="BH19" i="21"/>
  <c r="BG19" i="21"/>
  <c r="CO18" i="21"/>
  <c r="CN18" i="21"/>
  <c r="CM18" i="21"/>
  <c r="CK18" i="21"/>
  <c r="BS18" i="21" s="1"/>
  <c r="CH18" i="21"/>
  <c r="BP18" i="21" s="1"/>
  <c r="CE18" i="21"/>
  <c r="BM18" i="21" s="1"/>
  <c r="CA18" i="21"/>
  <c r="BT18" i="21"/>
  <c r="BR18" i="21"/>
  <c r="BQ18" i="21"/>
  <c r="BO18" i="21"/>
  <c r="BN18" i="21"/>
  <c r="BL18" i="21"/>
  <c r="BJ18" i="21"/>
  <c r="BH18" i="21"/>
  <c r="BG18" i="21"/>
  <c r="CO17" i="21"/>
  <c r="CN17" i="21"/>
  <c r="CM17" i="21"/>
  <c r="CK17" i="21"/>
  <c r="BS17" i="21" s="1"/>
  <c r="CH17" i="21"/>
  <c r="BP17" i="21" s="1"/>
  <c r="CE17" i="21"/>
  <c r="BM17" i="21" s="1"/>
  <c r="CA17" i="21"/>
  <c r="BT17" i="21"/>
  <c r="BR17" i="21"/>
  <c r="BQ17" i="21"/>
  <c r="BO17" i="21"/>
  <c r="BN17" i="21"/>
  <c r="BL17" i="21"/>
  <c r="BJ17" i="21"/>
  <c r="BH17" i="21"/>
  <c r="BG17" i="21"/>
  <c r="CO16" i="21"/>
  <c r="CN16" i="21"/>
  <c r="CM16" i="21"/>
  <c r="CK16" i="21"/>
  <c r="BS16" i="21" s="1"/>
  <c r="CH16" i="21"/>
  <c r="BP16" i="21" s="1"/>
  <c r="CE16" i="21"/>
  <c r="BM16" i="21" s="1"/>
  <c r="CA16" i="21"/>
  <c r="BT16" i="21"/>
  <c r="BR16" i="21"/>
  <c r="BQ16" i="21"/>
  <c r="BO16" i="21"/>
  <c r="BN16" i="21"/>
  <c r="BL16" i="21"/>
  <c r="BJ16" i="21"/>
  <c r="BH16" i="21"/>
  <c r="BG16" i="21"/>
  <c r="CO15" i="21"/>
  <c r="CN15" i="21"/>
  <c r="CM15" i="21"/>
  <c r="CK15" i="21"/>
  <c r="BS15" i="21" s="1"/>
  <c r="CH15" i="21"/>
  <c r="BP15" i="21" s="1"/>
  <c r="CE15" i="21"/>
  <c r="BM15" i="21" s="1"/>
  <c r="CA15" i="21"/>
  <c r="BT15" i="21"/>
  <c r="BR15" i="21"/>
  <c r="BQ15" i="21"/>
  <c r="BO15" i="21"/>
  <c r="BN15" i="21"/>
  <c r="BL15" i="21"/>
  <c r="BJ15" i="21"/>
  <c r="BH15" i="21"/>
  <c r="BG15" i="21"/>
  <c r="CO14" i="21"/>
  <c r="CN14" i="21"/>
  <c r="CM14" i="21"/>
  <c r="CK14" i="21"/>
  <c r="BS14" i="21" s="1"/>
  <c r="CH14" i="21"/>
  <c r="BP14" i="21" s="1"/>
  <c r="CE14" i="21"/>
  <c r="BM14" i="21" s="1"/>
  <c r="CA14" i="21"/>
  <c r="BT14" i="21"/>
  <c r="BR14" i="21"/>
  <c r="BQ14" i="21"/>
  <c r="BO14" i="21"/>
  <c r="BN14" i="21"/>
  <c r="BL14" i="21"/>
  <c r="BJ14" i="21"/>
  <c r="BH14" i="21"/>
  <c r="BG14" i="21"/>
  <c r="CO13" i="21"/>
  <c r="CN13" i="21"/>
  <c r="CM13" i="21"/>
  <c r="CK13" i="21"/>
  <c r="BS13" i="21" s="1"/>
  <c r="CH13" i="21"/>
  <c r="BP13" i="21" s="1"/>
  <c r="CE13" i="21"/>
  <c r="BM13" i="21" s="1"/>
  <c r="CA13" i="21"/>
  <c r="BT13" i="21"/>
  <c r="BR13" i="21"/>
  <c r="BQ13" i="21"/>
  <c r="BO13" i="21"/>
  <c r="BN13" i="21"/>
  <c r="BL13" i="21"/>
  <c r="BJ13" i="21"/>
  <c r="BH13" i="21"/>
  <c r="BG13" i="21"/>
  <c r="CO12" i="21"/>
  <c r="CN12" i="21"/>
  <c r="CM12" i="21"/>
  <c r="CK12" i="21"/>
  <c r="BS12" i="21" s="1"/>
  <c r="CH12" i="21"/>
  <c r="BP12" i="21" s="1"/>
  <c r="CE12" i="21"/>
  <c r="BM12" i="21" s="1"/>
  <c r="CA12" i="21"/>
  <c r="BT12" i="21"/>
  <c r="BR12" i="21"/>
  <c r="BQ12" i="21"/>
  <c r="BO12" i="21"/>
  <c r="BN12" i="21"/>
  <c r="BL12" i="21"/>
  <c r="BJ12" i="21"/>
  <c r="BH12" i="21"/>
  <c r="BG12" i="21"/>
  <c r="CO11" i="21"/>
  <c r="CN11" i="21"/>
  <c r="CM11" i="21"/>
  <c r="CK11" i="21"/>
  <c r="BS11" i="21" s="1"/>
  <c r="CH11" i="21"/>
  <c r="BP11" i="21" s="1"/>
  <c r="CE11" i="21"/>
  <c r="BM11" i="21" s="1"/>
  <c r="CA11" i="21"/>
  <c r="BT11" i="21"/>
  <c r="BR11" i="21"/>
  <c r="BQ11" i="21"/>
  <c r="BO11" i="21"/>
  <c r="BN11" i="21"/>
  <c r="BL11" i="21"/>
  <c r="BJ11" i="21"/>
  <c r="BH11" i="21"/>
  <c r="BG11" i="21"/>
  <c r="BF11" i="21"/>
  <c r="BF12" i="21" s="1"/>
  <c r="DH10" i="21"/>
  <c r="DH11" i="21" s="1"/>
  <c r="DH12" i="21" s="1"/>
  <c r="DH13" i="21" s="1"/>
  <c r="DH14" i="21" s="1"/>
  <c r="DH15" i="21" s="1"/>
  <c r="DH16" i="21" s="1"/>
  <c r="DH17" i="21" s="1"/>
  <c r="DH18" i="21" s="1"/>
  <c r="DH19" i="21" s="1"/>
  <c r="DH20" i="21" s="1"/>
  <c r="DH21" i="21" s="1"/>
  <c r="DH22" i="21" s="1"/>
  <c r="DH23" i="21" s="1"/>
  <c r="DH24" i="21" s="1"/>
  <c r="DH25" i="21" s="1"/>
  <c r="DH26" i="21" s="1"/>
  <c r="DH27" i="21" s="1"/>
  <c r="DH28" i="21" s="1"/>
  <c r="DH29" i="21" s="1"/>
  <c r="DH30" i="21" s="1"/>
  <c r="DH31" i="21" s="1"/>
  <c r="DH32" i="21" s="1"/>
  <c r="DH33" i="21" s="1"/>
  <c r="DH34" i="21" s="1"/>
  <c r="DH35" i="21" s="1"/>
  <c r="DH36" i="21" s="1"/>
  <c r="DH37" i="21" s="1"/>
  <c r="DH38" i="21" s="1"/>
  <c r="DH39" i="21" s="1"/>
  <c r="DH40" i="21" s="1"/>
  <c r="DH41" i="21" s="1"/>
  <c r="DH42" i="21" s="1"/>
  <c r="DH43" i="21" s="1"/>
  <c r="DH44" i="21" s="1"/>
  <c r="DH45" i="21" s="1"/>
  <c r="DH46" i="21" s="1"/>
  <c r="DH47" i="21" s="1"/>
  <c r="CO10" i="21"/>
  <c r="CN10" i="21"/>
  <c r="CM10" i="21"/>
  <c r="CK10" i="21"/>
  <c r="CH10" i="21"/>
  <c r="CE10" i="21"/>
  <c r="BM10" i="21" s="1"/>
  <c r="CC10" i="21"/>
  <c r="CC11" i="21" s="1"/>
  <c r="CA10" i="21"/>
  <c r="BX10" i="21"/>
  <c r="CQ10" i="21" s="1"/>
  <c r="CQ11" i="21" s="1"/>
  <c r="CQ12" i="21" s="1"/>
  <c r="CQ13" i="21" s="1"/>
  <c r="CQ14" i="21" s="1"/>
  <c r="CQ15" i="21" s="1"/>
  <c r="CQ16" i="21" s="1"/>
  <c r="CQ17" i="21" s="1"/>
  <c r="CQ18" i="21" s="1"/>
  <c r="CQ19" i="21" s="1"/>
  <c r="CQ20" i="21" s="1"/>
  <c r="CQ21" i="21" s="1"/>
  <c r="CQ22" i="21" s="1"/>
  <c r="CQ23" i="21" s="1"/>
  <c r="CQ24" i="21" s="1"/>
  <c r="CQ25" i="21" s="1"/>
  <c r="CQ26" i="21" s="1"/>
  <c r="CQ27" i="21" s="1"/>
  <c r="CQ28" i="21" s="1"/>
  <c r="CQ29" i="21" s="1"/>
  <c r="CQ30" i="21" s="1"/>
  <c r="CQ31" i="21" s="1"/>
  <c r="CQ32" i="21" s="1"/>
  <c r="CQ33" i="21" s="1"/>
  <c r="CQ34" i="21" s="1"/>
  <c r="CQ35" i="21" s="1"/>
  <c r="CQ36" i="21" s="1"/>
  <c r="CQ37" i="21" s="1"/>
  <c r="CQ38" i="21" s="1"/>
  <c r="CQ39" i="21" s="1"/>
  <c r="CQ40" i="21" s="1"/>
  <c r="BT10" i="21"/>
  <c r="BR10" i="21"/>
  <c r="BQ10" i="21"/>
  <c r="BP10" i="21"/>
  <c r="BO10" i="21"/>
  <c r="BN10" i="21"/>
  <c r="BL10" i="21"/>
  <c r="BJ10" i="21"/>
  <c r="BH10" i="21"/>
  <c r="BG10" i="21"/>
  <c r="DE3" i="21"/>
  <c r="DD3" i="21"/>
  <c r="DC3" i="21"/>
  <c r="DB3" i="21"/>
  <c r="DA3" i="21"/>
  <c r="CZ3" i="21"/>
  <c r="CY3" i="21"/>
  <c r="CX3" i="21"/>
  <c r="CW3" i="21"/>
  <c r="CU3" i="21"/>
  <c r="CS3" i="21"/>
  <c r="CR3" i="21"/>
  <c r="CL3" i="21"/>
  <c r="CJ3" i="21"/>
  <c r="CI3" i="21"/>
  <c r="CG3" i="21"/>
  <c r="CF3" i="21"/>
  <c r="CD3" i="21"/>
  <c r="CB3" i="21"/>
  <c r="BZ3" i="21"/>
  <c r="BY3" i="21"/>
  <c r="DG2" i="21"/>
  <c r="DF2" i="21"/>
  <c r="DE2" i="21"/>
  <c r="DD2" i="21"/>
  <c r="DC2" i="21"/>
  <c r="DB2" i="21"/>
  <c r="DA2" i="21"/>
  <c r="CZ2" i="21"/>
  <c r="CY2" i="21"/>
  <c r="CX2" i="21"/>
  <c r="CW2" i="21"/>
  <c r="CV2" i="21"/>
  <c r="CU2" i="21"/>
  <c r="CT2" i="21"/>
  <c r="CS2" i="21"/>
  <c r="CR2" i="21"/>
  <c r="CN2" i="21"/>
  <c r="CM2" i="21"/>
  <c r="CL2" i="21"/>
  <c r="CK2" i="21"/>
  <c r="CJ2" i="21"/>
  <c r="CI2" i="21"/>
  <c r="CH2" i="21"/>
  <c r="CG2" i="21"/>
  <c r="CF2" i="21"/>
  <c r="CE2" i="21"/>
  <c r="CD2" i="21"/>
  <c r="CC2" i="21"/>
  <c r="CB2" i="21"/>
  <c r="CA2" i="21"/>
  <c r="BZ2" i="21"/>
  <c r="BY2" i="21"/>
  <c r="BV2" i="21"/>
  <c r="BU2" i="21"/>
  <c r="BT2" i="21"/>
  <c r="BS2" i="21"/>
  <c r="BR2" i="21"/>
  <c r="BQ2" i="21"/>
  <c r="BP2" i="21"/>
  <c r="BO2" i="21"/>
  <c r="BN2" i="21"/>
  <c r="BM2" i="21"/>
  <c r="BL2" i="21"/>
  <c r="BK2" i="21"/>
  <c r="BJ2" i="21"/>
  <c r="BI2" i="21"/>
  <c r="BH2" i="21"/>
  <c r="BG2" i="21"/>
  <c r="BI29" i="21" l="1"/>
  <c r="CA3" i="21"/>
  <c r="BQ3" i="21"/>
  <c r="CK3" i="21"/>
  <c r="BI16" i="21"/>
  <c r="BU28" i="21"/>
  <c r="BU41" i="21"/>
  <c r="BI37" i="21"/>
  <c r="BI41" i="21"/>
  <c r="BI38" i="21"/>
  <c r="CE3" i="21"/>
  <c r="BU40" i="21"/>
  <c r="BU37" i="21"/>
  <c r="BI17" i="21"/>
  <c r="BI34" i="21"/>
  <c r="CT3" i="21"/>
  <c r="BI10" i="21"/>
  <c r="BI13" i="21"/>
  <c r="BI21" i="21"/>
  <c r="BI25" i="21"/>
  <c r="BI30" i="21"/>
  <c r="BI31" i="21"/>
  <c r="BI33" i="21"/>
  <c r="BI36" i="21"/>
  <c r="CM3" i="21"/>
  <c r="CN3" i="21"/>
  <c r="DF3" i="21"/>
  <c r="BI11" i="21"/>
  <c r="BU11" i="21"/>
  <c r="BV11" i="21"/>
  <c r="BI12" i="21"/>
  <c r="BU12" i="21"/>
  <c r="BU16" i="21"/>
  <c r="BI20" i="21"/>
  <c r="BU20" i="21"/>
  <c r="BU23" i="21"/>
  <c r="BV25" i="21"/>
  <c r="BU26" i="21"/>
  <c r="BV26" i="21"/>
  <c r="BU27" i="21"/>
  <c r="BV28" i="21"/>
  <c r="BU30" i="21"/>
  <c r="BV35" i="21"/>
  <c r="BU39" i="21"/>
  <c r="BV39" i="21"/>
  <c r="BN3" i="21"/>
  <c r="BU13" i="21"/>
  <c r="BV13" i="21"/>
  <c r="BV14" i="21"/>
  <c r="BU17" i="21"/>
  <c r="BV17" i="21"/>
  <c r="BV18" i="21"/>
  <c r="BU21" i="21"/>
  <c r="BV21" i="21"/>
  <c r="BV22" i="21"/>
  <c r="BI26" i="21"/>
  <c r="BI32" i="21"/>
  <c r="BV32" i="21"/>
  <c r="BV41" i="21"/>
  <c r="BU42" i="21"/>
  <c r="BV42" i="21"/>
  <c r="BV34" i="21"/>
  <c r="BG1" i="21"/>
  <c r="BR3" i="21"/>
  <c r="BI35" i="21"/>
  <c r="BV38" i="21"/>
  <c r="BK10" i="21"/>
  <c r="BU10" i="21"/>
  <c r="BT3" i="21"/>
  <c r="BX11" i="21"/>
  <c r="BV12" i="21"/>
  <c r="BI15" i="21"/>
  <c r="BU15" i="21"/>
  <c r="BV16" i="21"/>
  <c r="BI19" i="21"/>
  <c r="BU19" i="21"/>
  <c r="BV20" i="21"/>
  <c r="BI23" i="21"/>
  <c r="BV23" i="21"/>
  <c r="BU24" i="21"/>
  <c r="BI27" i="21"/>
  <c r="BV27" i="21"/>
  <c r="BU29" i="21"/>
  <c r="BU31" i="21"/>
  <c r="BU32" i="21"/>
  <c r="BV33" i="21"/>
  <c r="BU34" i="21"/>
  <c r="BV36" i="21"/>
  <c r="BI39" i="21"/>
  <c r="BI40" i="21"/>
  <c r="BI42" i="21"/>
  <c r="BJ3" i="21"/>
  <c r="CO3" i="21"/>
  <c r="BG3" i="21"/>
  <c r="BP3" i="21"/>
  <c r="BV10" i="21"/>
  <c r="BI14" i="21"/>
  <c r="BU14" i="21"/>
  <c r="BV15" i="21"/>
  <c r="BI18" i="21"/>
  <c r="BU18" i="21"/>
  <c r="BV19" i="21"/>
  <c r="BI22" i="21"/>
  <c r="BU22" i="21"/>
  <c r="BI24" i="21"/>
  <c r="BV24" i="21"/>
  <c r="BU25" i="21"/>
  <c r="BI28" i="21"/>
  <c r="BV30" i="21"/>
  <c r="BV31" i="21"/>
  <c r="BU33" i="21"/>
  <c r="BU35" i="21"/>
  <c r="BU36" i="21"/>
  <c r="BV37" i="21"/>
  <c r="BU38" i="21"/>
  <c r="BV40" i="21"/>
  <c r="BX12" i="21"/>
  <c r="BF13" i="21"/>
  <c r="CC12" i="21"/>
  <c r="BK11" i="21"/>
  <c r="BM3" i="21"/>
  <c r="BV29" i="21"/>
  <c r="BH3" i="21"/>
  <c r="CH3" i="21"/>
  <c r="BS10" i="21"/>
  <c r="BS3" i="21" s="1"/>
  <c r="BO3" i="21"/>
  <c r="CC3" i="21"/>
  <c r="DG3" i="21"/>
  <c r="BL3" i="21"/>
  <c r="CV3" i="21"/>
  <c r="BK3" i="21" l="1"/>
  <c r="BV3" i="21"/>
  <c r="BU3" i="21"/>
  <c r="BI3" i="21"/>
  <c r="CC13" i="21"/>
  <c r="BK12" i="21"/>
  <c r="BF14" i="21"/>
  <c r="BX13" i="21"/>
  <c r="BX14" i="21" l="1"/>
  <c r="BF15" i="21"/>
  <c r="CC14" i="21"/>
  <c r="BK13" i="21"/>
  <c r="BX15" i="21" l="1"/>
  <c r="BF16" i="21"/>
  <c r="CC15" i="21"/>
  <c r="BK14" i="21"/>
  <c r="BF17" i="21" l="1"/>
  <c r="BX16" i="21"/>
  <c r="CC16" i="21"/>
  <c r="BK15" i="21"/>
  <c r="CC17" i="21" l="1"/>
  <c r="BK16" i="21"/>
  <c r="BF18" i="21"/>
  <c r="BX17" i="21"/>
  <c r="BX18" i="21" l="1"/>
  <c r="BF19" i="21"/>
  <c r="CC18" i="21"/>
  <c r="BK17" i="21"/>
  <c r="BF20" i="21" l="1"/>
  <c r="BX19" i="21"/>
  <c r="CC19" i="21"/>
  <c r="BK18" i="21"/>
  <c r="CC20" i="21" l="1"/>
  <c r="BK19" i="21"/>
  <c r="BF21" i="21"/>
  <c r="BX20" i="21"/>
  <c r="BX21" i="21" l="1"/>
  <c r="BF22" i="21"/>
  <c r="CC21" i="21"/>
  <c r="BK20" i="21"/>
  <c r="BX22" i="21" l="1"/>
  <c r="BF23" i="21"/>
  <c r="CC22" i="21"/>
  <c r="BK22" i="21" s="1"/>
  <c r="BK21" i="21"/>
  <c r="BX23" i="21" l="1"/>
  <c r="BF24" i="21"/>
  <c r="AX1" i="1"/>
  <c r="B47" i="27"/>
  <c r="B5" i="27"/>
  <c r="C5" i="27" s="1"/>
  <c r="A16" i="10"/>
  <c r="B16" i="10"/>
  <c r="C16" i="10"/>
  <c r="E16" i="10"/>
  <c r="F16" i="10"/>
  <c r="H16" i="10"/>
  <c r="I16" i="10"/>
  <c r="A32" i="10"/>
  <c r="B32" i="10"/>
  <c r="C32" i="10"/>
  <c r="E32" i="10"/>
  <c r="F32" i="10"/>
  <c r="H32" i="10"/>
  <c r="I32" i="10"/>
  <c r="A33" i="10"/>
  <c r="B33" i="10"/>
  <c r="C33" i="10"/>
  <c r="E33" i="10"/>
  <c r="F33" i="10"/>
  <c r="H33" i="10"/>
  <c r="I33" i="10"/>
  <c r="A34" i="10"/>
  <c r="B34" i="10"/>
  <c r="C34" i="10"/>
  <c r="E34" i="10"/>
  <c r="F34" i="10"/>
  <c r="H34" i="10"/>
  <c r="I34" i="10"/>
  <c r="A14" i="10"/>
  <c r="B14" i="10"/>
  <c r="C14" i="10"/>
  <c r="E14" i="10"/>
  <c r="F14" i="10"/>
  <c r="H14" i="10"/>
  <c r="I14" i="10"/>
  <c r="A15" i="10"/>
  <c r="B15" i="10"/>
  <c r="C15" i="10"/>
  <c r="E15" i="10"/>
  <c r="F15" i="10"/>
  <c r="H15" i="10"/>
  <c r="I15" i="10"/>
  <c r="D5" i="27" l="1"/>
  <c r="E5" i="27" s="1"/>
  <c r="F5" i="27" s="1"/>
  <c r="G5" i="27" s="1"/>
  <c r="H5" i="27" s="1"/>
  <c r="I5" i="27" s="1"/>
  <c r="J5" i="27" s="1"/>
  <c r="K5" i="27" s="1"/>
  <c r="L5" i="27" s="1"/>
  <c r="M5" i="27" s="1"/>
  <c r="BX24" i="21"/>
  <c r="BF25" i="21"/>
  <c r="G33" i="10"/>
  <c r="D16" i="10"/>
  <c r="J15" i="10"/>
  <c r="D33" i="10"/>
  <c r="G15" i="10"/>
  <c r="D15" i="10"/>
  <c r="J14" i="10"/>
  <c r="J32" i="10"/>
  <c r="J34" i="10"/>
  <c r="J33" i="10"/>
  <c r="G16" i="10"/>
  <c r="D14" i="10"/>
  <c r="D34" i="10"/>
  <c r="D32" i="10"/>
  <c r="J16" i="10"/>
  <c r="G14" i="10"/>
  <c r="G34" i="10"/>
  <c r="G32" i="10"/>
  <c r="N5" i="27" l="1"/>
  <c r="O5" i="27" s="1"/>
  <c r="P5" i="27" s="1"/>
  <c r="Q5" i="27" s="1"/>
  <c r="R5" i="27" s="1"/>
  <c r="T5" i="27"/>
  <c r="AA5" i="27" s="1"/>
  <c r="AH5" i="27" s="1"/>
  <c r="AO5" i="27" s="1"/>
  <c r="AV5" i="27" s="1"/>
  <c r="BC5" i="27" s="1"/>
  <c r="BJ5" i="27" s="1"/>
  <c r="BX25" i="21"/>
  <c r="BF26" i="21"/>
  <c r="W5" i="27" l="1"/>
  <c r="AD5" i="27" s="1"/>
  <c r="AK5" i="27" s="1"/>
  <c r="AR5" i="27" s="1"/>
  <c r="AY5" i="27" s="1"/>
  <c r="BF5" i="27" s="1"/>
  <c r="U5" i="27"/>
  <c r="AB5" i="27" s="1"/>
  <c r="AI5" i="27" s="1"/>
  <c r="AP5" i="27" s="1"/>
  <c r="AW5" i="27" s="1"/>
  <c r="BD5" i="27" s="1"/>
  <c r="V5" i="27"/>
  <c r="AC5" i="27" s="1"/>
  <c r="AJ5" i="27" s="1"/>
  <c r="AQ5" i="27" s="1"/>
  <c r="AX5" i="27" s="1"/>
  <c r="BE5" i="27" s="1"/>
  <c r="BF27" i="21"/>
  <c r="BX26" i="21"/>
  <c r="X5" i="27"/>
  <c r="AE5" i="27" s="1"/>
  <c r="AL5" i="27" s="1"/>
  <c r="AS5" i="27" s="1"/>
  <c r="AZ5" i="27" s="1"/>
  <c r="BG5" i="27" s="1"/>
  <c r="BN5" i="27" l="1"/>
  <c r="BF28" i="21"/>
  <c r="BX27" i="21"/>
  <c r="Y5" i="27"/>
  <c r="AF5" i="27" s="1"/>
  <c r="AM5" i="27" s="1"/>
  <c r="AT5" i="27" s="1"/>
  <c r="BA5" i="27" s="1"/>
  <c r="BH5" i="27" s="1"/>
  <c r="S5" i="27"/>
  <c r="Z5" i="27" s="1"/>
  <c r="AG5" i="27" s="1"/>
  <c r="AN5" i="27" s="1"/>
  <c r="AU5" i="27" s="1"/>
  <c r="BB5" i="27" s="1"/>
  <c r="BI5" i="27" s="1"/>
  <c r="V14" i="21"/>
  <c r="G61" i="29" l="1"/>
  <c r="E53" i="29"/>
  <c r="F39" i="29"/>
  <c r="G63" i="29"/>
  <c r="E39" i="29"/>
  <c r="G51" i="29"/>
  <c r="F65" i="29"/>
  <c r="C65" i="29"/>
  <c r="G49" i="29"/>
  <c r="G53" i="29"/>
  <c r="D39" i="29"/>
  <c r="G37" i="29"/>
  <c r="E65" i="29"/>
  <c r="F53" i="29"/>
  <c r="G35" i="29"/>
  <c r="C53" i="29"/>
  <c r="C39" i="29"/>
  <c r="D65" i="29"/>
  <c r="C63" i="29"/>
  <c r="F63" i="29"/>
  <c r="D37" i="29"/>
  <c r="C49" i="29"/>
  <c r="F49" i="29"/>
  <c r="D61" i="29"/>
  <c r="E35" i="29"/>
  <c r="G65" i="29"/>
  <c r="D53" i="29"/>
  <c r="D51" i="29"/>
  <c r="E37" i="29"/>
  <c r="E49" i="29"/>
  <c r="D35" i="29"/>
  <c r="C37" i="29"/>
  <c r="F37" i="29"/>
  <c r="D63" i="29"/>
  <c r="E51" i="29"/>
  <c r="D49" i="29"/>
  <c r="C61" i="29"/>
  <c r="F61" i="29"/>
  <c r="G39" i="29"/>
  <c r="C51" i="29"/>
  <c r="F51" i="29"/>
  <c r="E63" i="29"/>
  <c r="E61" i="29"/>
  <c r="C35" i="29"/>
  <c r="F35" i="29"/>
  <c r="BF29" i="21"/>
  <c r="BX28" i="21"/>
  <c r="G73" i="29" l="1"/>
  <c r="C81" i="29"/>
  <c r="G79" i="29"/>
  <c r="C74" i="29"/>
  <c r="E81" i="29"/>
  <c r="F74" i="29"/>
  <c r="D74" i="29"/>
  <c r="F81" i="29"/>
  <c r="G80" i="29"/>
  <c r="G72" i="29"/>
  <c r="E74" i="29"/>
  <c r="C72" i="29"/>
  <c r="C80" i="29"/>
  <c r="F73" i="29"/>
  <c r="E73" i="29"/>
  <c r="D72" i="29"/>
  <c r="F72" i="29"/>
  <c r="F80" i="29"/>
  <c r="E79" i="29"/>
  <c r="E72" i="29"/>
  <c r="D73" i="29"/>
  <c r="E80" i="29"/>
  <c r="D81" i="29"/>
  <c r="C79" i="29"/>
  <c r="G74" i="29"/>
  <c r="D79" i="29"/>
  <c r="C73" i="29"/>
  <c r="D80" i="29"/>
  <c r="F79" i="29"/>
  <c r="G81" i="29"/>
  <c r="BX29" i="21"/>
  <c r="BF30" i="21"/>
  <c r="BF31" i="21" l="1"/>
  <c r="BX30" i="21"/>
  <c r="BX31" i="21" l="1"/>
  <c r="BF32" i="21"/>
  <c r="BF33" i="21" l="1"/>
  <c r="BX32" i="21"/>
  <c r="BX33" i="21" l="1"/>
  <c r="BF34" i="21"/>
  <c r="BF35" i="21" l="1"/>
  <c r="BX34" i="21"/>
  <c r="BX35" i="21" l="1"/>
  <c r="BF36" i="21"/>
  <c r="BF37" i="21" l="1"/>
  <c r="BX36" i="21"/>
  <c r="BX37" i="21" l="1"/>
  <c r="BF38" i="21"/>
  <c r="BF39" i="21" l="1"/>
  <c r="BX38" i="21"/>
  <c r="BX39" i="21" l="1"/>
  <c r="BF40" i="21"/>
  <c r="BF41" i="21" l="1"/>
  <c r="BX40" i="21"/>
  <c r="BX41" i="21" l="1"/>
  <c r="BF42" i="21"/>
  <c r="BX42" i="21" l="1"/>
  <c r="BF43" i="21"/>
  <c r="G41" i="29"/>
  <c r="G32" i="29" s="1"/>
  <c r="G42" i="29" s="1"/>
  <c r="G67" i="29"/>
  <c r="G55" i="29"/>
  <c r="G46" i="29" s="1"/>
  <c r="G56" i="29" s="1"/>
  <c r="C21" i="29"/>
  <c r="C41" i="29"/>
  <c r="F21" i="29"/>
  <c r="F27" i="29" s="1"/>
  <c r="F41" i="29"/>
  <c r="E22" i="29"/>
  <c r="E28" i="29" s="1"/>
  <c r="E55" i="29"/>
  <c r="D23" i="29"/>
  <c r="D67" i="29"/>
  <c r="E21" i="29"/>
  <c r="E27" i="29" s="1"/>
  <c r="E41" i="29"/>
  <c r="D22" i="29"/>
  <c r="D28" i="29" s="1"/>
  <c r="D55" i="29"/>
  <c r="D21" i="29"/>
  <c r="D27" i="29" s="1"/>
  <c r="D41" i="29"/>
  <c r="C23" i="29"/>
  <c r="C67" i="29"/>
  <c r="F23" i="29"/>
  <c r="F67" i="29"/>
  <c r="C22" i="29"/>
  <c r="C55" i="29"/>
  <c r="F22" i="29"/>
  <c r="F28" i="29" s="1"/>
  <c r="F55" i="29"/>
  <c r="E23" i="29"/>
  <c r="E67" i="29"/>
  <c r="BF44" i="21" l="1"/>
  <c r="BX43" i="21"/>
  <c r="G82" i="29"/>
  <c r="G58" i="29"/>
  <c r="G68" i="29" s="1"/>
  <c r="G75" i="29"/>
  <c r="C58" i="29"/>
  <c r="C68" i="29" s="1"/>
  <c r="D75" i="29"/>
  <c r="D32" i="29"/>
  <c r="E75" i="29"/>
  <c r="E32" i="29"/>
  <c r="E42" i="29" s="1"/>
  <c r="C27" i="29"/>
  <c r="F82" i="29"/>
  <c r="F46" i="29"/>
  <c r="G48" i="29"/>
  <c r="G50" i="29"/>
  <c r="G52" i="29"/>
  <c r="G54" i="29"/>
  <c r="F30" i="29"/>
  <c r="F29" i="29"/>
  <c r="F18" i="29" s="1"/>
  <c r="E82" i="29"/>
  <c r="E46" i="29"/>
  <c r="E56" i="29" s="1"/>
  <c r="C75" i="29"/>
  <c r="C32" i="29"/>
  <c r="E30" i="29"/>
  <c r="E29" i="29"/>
  <c r="E18" i="29" s="1"/>
  <c r="C28" i="29"/>
  <c r="F75" i="29"/>
  <c r="F58" i="29"/>
  <c r="D46" i="29"/>
  <c r="D56" i="29" s="1"/>
  <c r="G36" i="29"/>
  <c r="G34" i="29"/>
  <c r="G38" i="29"/>
  <c r="G40" i="29"/>
  <c r="D30" i="29"/>
  <c r="D29" i="29"/>
  <c r="D18" i="29" s="1"/>
  <c r="E58" i="29"/>
  <c r="C82" i="29"/>
  <c r="C46" i="29"/>
  <c r="C29" i="29"/>
  <c r="C18" i="29" s="1"/>
  <c r="C30" i="29"/>
  <c r="D82" i="29"/>
  <c r="D58" i="29"/>
  <c r="D68" i="29" s="1"/>
  <c r="F32" i="29"/>
  <c r="BX44" i="21" l="1"/>
  <c r="BF45" i="21"/>
  <c r="G24" i="29"/>
  <c r="G60" i="29"/>
  <c r="G64" i="29"/>
  <c r="G70" i="29"/>
  <c r="G66" i="29"/>
  <c r="G62" i="29"/>
  <c r="G77" i="29"/>
  <c r="F34" i="29"/>
  <c r="F70" i="29"/>
  <c r="F40" i="29"/>
  <c r="F38" i="29"/>
  <c r="F36" i="29"/>
  <c r="C77" i="29"/>
  <c r="C48" i="29"/>
  <c r="C54" i="29"/>
  <c r="C52" i="29"/>
  <c r="C50" i="29"/>
  <c r="E66" i="29"/>
  <c r="E60" i="29"/>
  <c r="E24" i="29"/>
  <c r="E64" i="29"/>
  <c r="E62" i="29"/>
  <c r="F60" i="29"/>
  <c r="F24" i="29"/>
  <c r="F66" i="29"/>
  <c r="F64" i="29"/>
  <c r="F62" i="29"/>
  <c r="F48" i="29"/>
  <c r="F77" i="29"/>
  <c r="F54" i="29"/>
  <c r="F52" i="29"/>
  <c r="F50" i="29"/>
  <c r="D42" i="29"/>
  <c r="D70" i="29"/>
  <c r="D34" i="29"/>
  <c r="D40" i="29"/>
  <c r="D38" i="29"/>
  <c r="D36" i="29"/>
  <c r="C42" i="29"/>
  <c r="C70" i="29"/>
  <c r="C34" i="29"/>
  <c r="C40" i="29"/>
  <c r="C36" i="29"/>
  <c r="C38" i="29"/>
  <c r="D24" i="29"/>
  <c r="D60" i="29"/>
  <c r="D66" i="29"/>
  <c r="D64" i="29"/>
  <c r="D62" i="29"/>
  <c r="E48" i="29"/>
  <c r="E77" i="29"/>
  <c r="E54" i="29"/>
  <c r="E52" i="29"/>
  <c r="E50" i="29"/>
  <c r="C60" i="29"/>
  <c r="C24" i="29"/>
  <c r="C66" i="29"/>
  <c r="C64" i="29"/>
  <c r="C62" i="29"/>
  <c r="D48" i="29"/>
  <c r="D77" i="29"/>
  <c r="D52" i="29"/>
  <c r="D54" i="29"/>
  <c r="D50" i="29"/>
  <c r="E34" i="29"/>
  <c r="E70" i="29"/>
  <c r="E40" i="29"/>
  <c r="E36" i="29"/>
  <c r="E38" i="29"/>
  <c r="F42" i="29"/>
  <c r="C56" i="29"/>
  <c r="E68" i="29"/>
  <c r="F68" i="29"/>
  <c r="F56" i="29"/>
  <c r="BX45" i="21" l="1"/>
  <c r="BF46" i="21"/>
  <c r="BX46" i="21" l="1"/>
  <c r="BF47" i="21"/>
  <c r="BX47" i="21" s="1"/>
  <c r="AC11" i="21"/>
  <c r="AC12" i="21"/>
  <c r="AC13" i="21"/>
  <c r="AC14" i="21"/>
  <c r="AC15" i="21"/>
  <c r="AC16" i="21"/>
  <c r="AC17" i="21"/>
  <c r="AC24" i="21"/>
  <c r="AC25" i="21"/>
  <c r="AC26" i="21"/>
  <c r="AC27" i="21"/>
  <c r="AC28" i="21"/>
  <c r="AC29" i="21"/>
  <c r="AC30" i="21"/>
  <c r="AC31" i="21"/>
  <c r="AC32" i="21"/>
  <c r="AC34" i="21"/>
  <c r="AC36" i="21"/>
  <c r="AC39" i="21"/>
  <c r="AC40" i="21"/>
  <c r="AC41" i="21"/>
  <c r="AC42" i="21"/>
  <c r="Z11" i="21"/>
  <c r="Z12" i="21"/>
  <c r="Z13" i="21"/>
  <c r="Z14" i="21"/>
  <c r="Z15" i="21"/>
  <c r="Z26" i="21"/>
  <c r="Z27" i="21"/>
  <c r="Z28" i="21"/>
  <c r="Z29" i="21"/>
  <c r="Z30" i="21"/>
  <c r="Z32" i="21"/>
  <c r="Z34" i="21"/>
  <c r="Z36" i="21"/>
  <c r="AF31" i="21" l="1"/>
  <c r="X25" i="21" l="1"/>
  <c r="F25" i="21" s="1"/>
  <c r="C41" i="21" l="1"/>
  <c r="E41" i="21"/>
  <c r="G41" i="21"/>
  <c r="J41" i="21"/>
  <c r="L41" i="21"/>
  <c r="M41" i="21"/>
  <c r="O41" i="21"/>
  <c r="C42" i="21"/>
  <c r="E42" i="21"/>
  <c r="G42" i="21"/>
  <c r="J42" i="21"/>
  <c r="L42" i="21"/>
  <c r="M42" i="21"/>
  <c r="O42" i="21"/>
  <c r="X42" i="21"/>
  <c r="F42" i="21" s="1"/>
  <c r="V42" i="21"/>
  <c r="D42" i="21" l="1"/>
  <c r="D41" i="21"/>
  <c r="P42" i="21"/>
  <c r="Q41" i="21"/>
  <c r="Q42" i="21"/>
  <c r="P41" i="21"/>
  <c r="V32" i="26" l="1"/>
  <c r="V48" i="26"/>
  <c r="V79" i="26"/>
  <c r="S32" i="26"/>
  <c r="S48" i="26"/>
  <c r="S79" i="26"/>
  <c r="P32" i="26"/>
  <c r="P48" i="26"/>
  <c r="P79" i="26"/>
  <c r="M48" i="26"/>
  <c r="M79" i="26"/>
  <c r="J48" i="26"/>
  <c r="J79" i="26"/>
  <c r="G48" i="26"/>
  <c r="G79" i="26"/>
  <c r="D48" i="26"/>
  <c r="D79" i="26"/>
  <c r="U5" i="26" l="1"/>
  <c r="R5" i="26"/>
  <c r="O5" i="26"/>
  <c r="L5" i="26"/>
  <c r="I5" i="26"/>
  <c r="F5" i="26"/>
  <c r="C5" i="26"/>
  <c r="G4" i="26"/>
  <c r="J4" i="26" s="1"/>
  <c r="M4" i="26" s="1"/>
  <c r="P4" i="26" s="1"/>
  <c r="S4" i="26" s="1"/>
  <c r="V4" i="26" s="1"/>
  <c r="F4" i="26"/>
  <c r="I4" i="26" s="1"/>
  <c r="L4" i="26" s="1"/>
  <c r="O4" i="26" s="1"/>
  <c r="R4" i="26" s="1"/>
  <c r="U4" i="26" s="1"/>
  <c r="E4" i="26"/>
  <c r="H4" i="26" s="1"/>
  <c r="K4" i="26" s="1"/>
  <c r="N4" i="26" s="1"/>
  <c r="Q4" i="26" s="1"/>
  <c r="T4" i="26" s="1"/>
  <c r="B6" i="26"/>
  <c r="C6" i="26" s="1"/>
  <c r="AF10" i="21"/>
  <c r="AF26" i="21"/>
  <c r="AF27" i="21"/>
  <c r="AF28" i="21"/>
  <c r="AF29" i="21"/>
  <c r="AF32" i="21"/>
  <c r="D6" i="26" l="1"/>
  <c r="E6" i="26"/>
  <c r="AI37" i="21"/>
  <c r="AH37" i="21"/>
  <c r="F6" i="26" l="1"/>
  <c r="G6" i="26" s="1"/>
  <c r="H6" i="26"/>
  <c r="I6" i="26" l="1"/>
  <c r="J6" i="26" s="1"/>
  <c r="K6" i="26"/>
  <c r="L6" i="26" s="1"/>
  <c r="M6" i="26" l="1"/>
  <c r="N6" i="26"/>
  <c r="O6" i="26" s="1"/>
  <c r="P6" i="26" l="1"/>
  <c r="Q6" i="26"/>
  <c r="R6" i="26" s="1"/>
  <c r="T6" i="26" l="1"/>
  <c r="U6" i="26" s="1"/>
  <c r="V6" i="26" s="1"/>
  <c r="S6" i="26"/>
  <c r="AH36" i="21" l="1"/>
  <c r="AI36" i="21"/>
  <c r="AJ36" i="21"/>
  <c r="V36" i="21" l="1"/>
  <c r="A11" i="21" l="1"/>
  <c r="A12" i="21" s="1"/>
  <c r="A13" i="21" s="1"/>
  <c r="A14" i="21" s="1"/>
  <c r="A15" i="21" s="1"/>
  <c r="A16" i="21" s="1"/>
  <c r="A17" i="21" s="1"/>
  <c r="A18" i="21" s="1"/>
  <c r="A19" i="21" s="1"/>
  <c r="A20" i="21" s="1"/>
  <c r="A21" i="21" s="1"/>
  <c r="A22" i="21" s="1"/>
  <c r="A23" i="21" s="1"/>
  <c r="A24" i="21" s="1"/>
  <c r="A25" i="21" s="1"/>
  <c r="A26" i="21" s="1"/>
  <c r="A27" i="21" l="1"/>
  <c r="A28" i="21" s="1"/>
  <c r="A29" i="21" s="1"/>
  <c r="A30" i="21" s="1"/>
  <c r="A31" i="21" s="1"/>
  <c r="A32" i="21" s="1"/>
  <c r="A33" i="21" s="1"/>
  <c r="A34" i="21" s="1"/>
  <c r="A35" i="21" s="1"/>
  <c r="A36" i="21" s="1"/>
  <c r="A37" i="21" s="1"/>
  <c r="A38" i="21" s="1"/>
  <c r="A39" i="21" s="1"/>
  <c r="A40" i="21" s="1"/>
  <c r="A41" i="21" s="1"/>
  <c r="A42" i="21" s="1"/>
  <c r="A43" i="21" s="1"/>
  <c r="S26" i="21"/>
  <c r="B5" i="25"/>
  <c r="I5" i="25" s="1"/>
  <c r="Z10" i="21"/>
  <c r="AC10" i="21"/>
  <c r="V37" i="21"/>
  <c r="V38" i="21"/>
  <c r="S43" i="21" l="1"/>
  <c r="A44" i="21"/>
  <c r="C5" i="25"/>
  <c r="V5" i="25"/>
  <c r="P5" i="25"/>
  <c r="S44" i="21" l="1"/>
  <c r="A45" i="21"/>
  <c r="J5" i="25"/>
  <c r="G5" i="25"/>
  <c r="D5" i="25"/>
  <c r="A46" i="21" l="1"/>
  <c r="S45" i="21"/>
  <c r="N5" i="25"/>
  <c r="W5" i="25"/>
  <c r="T5" i="25"/>
  <c r="Q5" i="25"/>
  <c r="E5" i="25"/>
  <c r="K5" i="25"/>
  <c r="H5" i="25"/>
  <c r="S46" i="21" l="1"/>
  <c r="A47" i="21"/>
  <c r="S47" i="21" s="1"/>
  <c r="L5" i="25"/>
  <c r="F5" i="25"/>
  <c r="R5" i="25"/>
  <c r="U5" i="25"/>
  <c r="O5" i="25"/>
  <c r="AA5" i="25"/>
  <c r="X5" i="25"/>
  <c r="S5" i="25" l="1"/>
  <c r="M5" i="25"/>
  <c r="AC5" i="25"/>
  <c r="Y5" i="25"/>
  <c r="AD5" i="25" l="1"/>
  <c r="Z5" i="25"/>
  <c r="AE5" i="25" l="1"/>
  <c r="AJ31" i="21"/>
  <c r="AF5" i="25" l="1"/>
  <c r="AI29" i="21"/>
  <c r="AH29" i="21"/>
  <c r="AG5" i="25" l="1"/>
  <c r="AH5" i="25" l="1"/>
  <c r="AI5" i="25" l="1"/>
  <c r="AJ5" i="25" l="1"/>
  <c r="V29" i="21"/>
  <c r="AK5" i="25" l="1"/>
  <c r="AL5" i="25" l="1"/>
  <c r="AM5" i="25" l="1"/>
  <c r="AN5" i="25" l="1"/>
  <c r="AI32" i="21"/>
  <c r="V30" i="21"/>
  <c r="AH30" i="21"/>
  <c r="AI30" i="21"/>
  <c r="V31" i="21"/>
  <c r="AH31" i="21"/>
  <c r="AI31" i="21"/>
  <c r="AO5" i="25" l="1"/>
  <c r="AP5" i="25" l="1"/>
  <c r="AQ5" i="25" l="1"/>
  <c r="AR5" i="25" l="1"/>
  <c r="AS5" i="25" l="1"/>
  <c r="AT5" i="25" l="1"/>
  <c r="AU5" i="25" l="1"/>
  <c r="AV5" i="25" l="1"/>
  <c r="V23" i="21"/>
  <c r="AW5" i="25" l="1"/>
  <c r="AX5" i="25" l="1"/>
  <c r="AY5" i="25" l="1"/>
  <c r="AN2" i="1" l="1"/>
  <c r="G88" i="29" l="1"/>
  <c r="V22" i="21"/>
  <c r="S42" i="21" l="1"/>
  <c r="I6" i="24"/>
  <c r="K17" i="24" l="1"/>
  <c r="F6" i="24"/>
  <c r="K6" i="24"/>
  <c r="P6" i="24"/>
  <c r="U6" i="24"/>
  <c r="Z6" i="24"/>
  <c r="AE6" i="24"/>
  <c r="AJ6" i="24"/>
  <c r="N15" i="24"/>
  <c r="M15" i="24"/>
  <c r="L15" i="24"/>
  <c r="K15" i="24"/>
  <c r="P15" i="24" s="1"/>
  <c r="J15" i="24"/>
  <c r="O15" i="24" s="1"/>
  <c r="P4" i="24"/>
  <c r="U4" i="24" s="1"/>
  <c r="Z4" i="24" s="1"/>
  <c r="AJ4" i="24" s="1"/>
  <c r="AT4" i="24" s="1"/>
  <c r="J4" i="24"/>
  <c r="O4" i="24" s="1"/>
  <c r="T4" i="24" s="1"/>
  <c r="I4" i="24"/>
  <c r="N4" i="24" s="1"/>
  <c r="S4" i="24" s="1"/>
  <c r="H4" i="24"/>
  <c r="M4" i="24" s="1"/>
  <c r="R4" i="24" s="1"/>
  <c r="G4" i="24"/>
  <c r="L4" i="24" s="1"/>
  <c r="Q4" i="24" s="1"/>
  <c r="D17" i="24" l="1"/>
  <c r="F17" i="24"/>
  <c r="I17" i="24"/>
  <c r="B19" i="24"/>
  <c r="G19" i="24"/>
  <c r="AC6" i="24"/>
  <c r="S6" i="24"/>
  <c r="D6" i="24"/>
  <c r="AH6" i="24"/>
  <c r="X6" i="24"/>
  <c r="N6" i="24"/>
  <c r="L18" i="24"/>
  <c r="K18" i="24"/>
  <c r="V4" i="24"/>
  <c r="AF4" i="24" s="1"/>
  <c r="AP4" i="24" s="1"/>
  <c r="AA4" i="24"/>
  <c r="X4" i="24"/>
  <c r="AH4" i="24" s="1"/>
  <c r="AR4" i="24" s="1"/>
  <c r="AC4" i="24"/>
  <c r="O18" i="24"/>
  <c r="AB4" i="24"/>
  <c r="W4" i="24"/>
  <c r="AG4" i="24" s="1"/>
  <c r="AQ4" i="24" s="1"/>
  <c r="AD4" i="24"/>
  <c r="Y4" i="24"/>
  <c r="AI4" i="24" s="1"/>
  <c r="AS4" i="24" s="1"/>
  <c r="AE4" i="24"/>
  <c r="L17" i="24"/>
  <c r="M18" i="24"/>
  <c r="N18" i="24" s="1"/>
  <c r="L16" i="24"/>
  <c r="P18" i="24" l="1"/>
  <c r="AS6" i="24"/>
  <c r="AQ6" i="24"/>
  <c r="AP6" i="24"/>
  <c r="L19" i="24"/>
  <c r="AT6" i="24" l="1"/>
  <c r="AR6" i="24"/>
  <c r="AI28" i="21" l="1"/>
  <c r="AH28" i="21"/>
  <c r="AJ11" i="21" l="1"/>
  <c r="AJ12" i="21"/>
  <c r="AJ14" i="21"/>
  <c r="AJ15" i="21"/>
  <c r="AJ16" i="21"/>
  <c r="AJ17" i="21"/>
  <c r="AJ18" i="21"/>
  <c r="AJ19" i="21"/>
  <c r="AJ20" i="21"/>
  <c r="AJ21" i="21"/>
  <c r="AJ22" i="21"/>
  <c r="AJ23" i="21"/>
  <c r="AJ24" i="21"/>
  <c r="AJ25" i="21"/>
  <c r="AJ26" i="21"/>
  <c r="AJ27" i="21"/>
  <c r="AJ28" i="21"/>
  <c r="AJ29" i="21"/>
  <c r="AJ30" i="21"/>
  <c r="AJ32" i="21"/>
  <c r="AJ33" i="21"/>
  <c r="AJ34" i="21"/>
  <c r="AJ35" i="21"/>
  <c r="AJ37" i="21"/>
  <c r="AJ38" i="21"/>
  <c r="AJ39" i="21"/>
  <c r="AJ40" i="21"/>
  <c r="AJ41" i="21"/>
  <c r="AJ42" i="21"/>
  <c r="AF39" i="21"/>
  <c r="AF40" i="21"/>
  <c r="AF41" i="21"/>
  <c r="N41" i="21" s="1"/>
  <c r="AF42" i="21"/>
  <c r="N42" i="21" s="1"/>
  <c r="K41" i="21"/>
  <c r="K42" i="21"/>
  <c r="H41" i="21"/>
  <c r="H42" i="21"/>
  <c r="X40" i="21"/>
  <c r="X41" i="21"/>
  <c r="F41" i="21" s="1"/>
  <c r="V13" i="21"/>
  <c r="V15" i="21"/>
  <c r="V16" i="21"/>
  <c r="V17" i="21"/>
  <c r="V18" i="21"/>
  <c r="V24" i="21"/>
  <c r="V25" i="21"/>
  <c r="V32" i="21"/>
  <c r="V33" i="21"/>
  <c r="V34" i="21"/>
  <c r="V35" i="21"/>
  <c r="V39" i="21"/>
  <c r="V40" i="21"/>
  <c r="V41" i="21"/>
  <c r="Q92" i="22" l="1"/>
  <c r="Q91" i="22"/>
  <c r="N92" i="22"/>
  <c r="N91" i="22"/>
  <c r="K92" i="22"/>
  <c r="K91" i="22"/>
  <c r="H92" i="22"/>
  <c r="H91" i="22"/>
  <c r="E92" i="22"/>
  <c r="E91" i="22"/>
  <c r="C92" i="22"/>
  <c r="B92" i="22"/>
  <c r="C91" i="22"/>
  <c r="B91" i="22"/>
  <c r="K92" i="23"/>
  <c r="K91" i="23"/>
  <c r="H92" i="23"/>
  <c r="H91" i="23"/>
  <c r="E92" i="23"/>
  <c r="E91" i="23"/>
  <c r="B92" i="23"/>
  <c r="C92" i="23"/>
  <c r="C91" i="23"/>
  <c r="B91" i="23"/>
  <c r="D89" i="22"/>
  <c r="D88" i="22"/>
  <c r="D87" i="22"/>
  <c r="D86" i="22"/>
  <c r="D85" i="22"/>
  <c r="D83" i="22"/>
  <c r="D82" i="22"/>
  <c r="D81" i="22"/>
  <c r="D80" i="22"/>
  <c r="D79" i="22"/>
  <c r="D78" i="22"/>
  <c r="D76" i="22"/>
  <c r="D75" i="22"/>
  <c r="D74" i="22"/>
  <c r="D73" i="22"/>
  <c r="D72" i="22"/>
  <c r="D71" i="22"/>
  <c r="D69" i="22"/>
  <c r="D68" i="22"/>
  <c r="D67" i="22"/>
  <c r="D66" i="22"/>
  <c r="D65" i="22"/>
  <c r="D64" i="22"/>
  <c r="D63" i="22"/>
  <c r="D62" i="22"/>
  <c r="D61" i="22"/>
  <c r="D60" i="22"/>
  <c r="D59" i="22"/>
  <c r="D57" i="22"/>
  <c r="D56" i="22"/>
  <c r="D55" i="22"/>
  <c r="D54" i="22"/>
  <c r="D53" i="22"/>
  <c r="D52" i="22"/>
  <c r="D51" i="22"/>
  <c r="D50" i="22"/>
  <c r="D49" i="22"/>
  <c r="D48" i="22"/>
  <c r="D47" i="22"/>
  <c r="D43" i="22"/>
  <c r="D42" i="22"/>
  <c r="D41" i="22"/>
  <c r="D40" i="22"/>
  <c r="D39" i="22"/>
  <c r="D38" i="22"/>
  <c r="D37" i="22"/>
  <c r="D36" i="22"/>
  <c r="D35" i="22"/>
  <c r="D34" i="22"/>
  <c r="D33" i="22"/>
  <c r="D31" i="22"/>
  <c r="D30" i="22"/>
  <c r="D29" i="22"/>
  <c r="D28" i="22"/>
  <c r="D25" i="22"/>
  <c r="D24" i="22"/>
  <c r="D23" i="22"/>
  <c r="D22" i="22"/>
  <c r="D19" i="22"/>
  <c r="D18" i="22"/>
  <c r="D17" i="22"/>
  <c r="D16" i="22"/>
  <c r="D11" i="22"/>
  <c r="D10" i="22"/>
  <c r="D9" i="22"/>
  <c r="D8" i="22"/>
  <c r="D89" i="23"/>
  <c r="D88" i="23"/>
  <c r="D87" i="23"/>
  <c r="D86" i="23"/>
  <c r="D85" i="23"/>
  <c r="D83" i="23"/>
  <c r="D82" i="23"/>
  <c r="D81" i="23"/>
  <c r="D80" i="23"/>
  <c r="D79" i="23"/>
  <c r="D78" i="23"/>
  <c r="D76" i="23"/>
  <c r="D75" i="23"/>
  <c r="D74" i="23"/>
  <c r="D73" i="23"/>
  <c r="D72" i="23"/>
  <c r="D71" i="23"/>
  <c r="D69" i="23"/>
  <c r="D68" i="23"/>
  <c r="D67" i="23"/>
  <c r="D66" i="23"/>
  <c r="D65" i="23"/>
  <c r="D64" i="23"/>
  <c r="D63" i="23"/>
  <c r="D62" i="23"/>
  <c r="D61" i="23"/>
  <c r="D60" i="23"/>
  <c r="D59" i="23"/>
  <c r="D57" i="23"/>
  <c r="D56" i="23"/>
  <c r="D55" i="23"/>
  <c r="D54" i="23"/>
  <c r="D53" i="23"/>
  <c r="D52" i="23"/>
  <c r="D51" i="23"/>
  <c r="D50" i="23"/>
  <c r="D49" i="23"/>
  <c r="D48" i="23"/>
  <c r="D47" i="23"/>
  <c r="D43" i="23"/>
  <c r="D42" i="23"/>
  <c r="D41" i="23"/>
  <c r="D40" i="23"/>
  <c r="D39" i="23"/>
  <c r="D38" i="23"/>
  <c r="D37" i="23"/>
  <c r="D36" i="23"/>
  <c r="D35" i="23"/>
  <c r="D34" i="23"/>
  <c r="D33" i="23"/>
  <c r="D31" i="23"/>
  <c r="D30" i="23"/>
  <c r="D29" i="23"/>
  <c r="D28" i="23"/>
  <c r="D25" i="23"/>
  <c r="D24" i="23"/>
  <c r="D23" i="23"/>
  <c r="D22" i="23"/>
  <c r="D19" i="23"/>
  <c r="D18" i="23"/>
  <c r="D17" i="23"/>
  <c r="D16" i="23"/>
  <c r="D11" i="23"/>
  <c r="D10" i="23"/>
  <c r="D9" i="23"/>
  <c r="D8" i="23"/>
  <c r="M79" i="23"/>
  <c r="M48" i="23"/>
  <c r="J79" i="23"/>
  <c r="J48" i="23"/>
  <c r="G79" i="23"/>
  <c r="G48" i="23"/>
  <c r="F6" i="23"/>
  <c r="S79" i="22"/>
  <c r="S48" i="22"/>
  <c r="P79" i="22"/>
  <c r="P48" i="22"/>
  <c r="M79" i="22"/>
  <c r="M48" i="22"/>
  <c r="J79" i="22"/>
  <c r="J48" i="22"/>
  <c r="G79" i="22"/>
  <c r="G48" i="22"/>
  <c r="D91" i="22" l="1"/>
  <c r="D91" i="23"/>
  <c r="D92" i="22"/>
  <c r="D92" i="23"/>
  <c r="I6" i="23"/>
  <c r="S6" i="23" l="1"/>
  <c r="L6" i="23"/>
  <c r="N6" i="23" l="1"/>
  <c r="T6" i="23"/>
  <c r="U6" i="23" l="1"/>
  <c r="O6" i="23"/>
  <c r="P6" i="23" l="1"/>
  <c r="Q6" i="23" l="1"/>
  <c r="R6" i="23" l="1"/>
  <c r="F6" i="22" l="1"/>
  <c r="I6" i="22" l="1"/>
  <c r="W6" i="22" l="1"/>
  <c r="L6" i="22"/>
  <c r="X6" i="22" l="1"/>
  <c r="O6" i="22"/>
  <c r="S41" i="21"/>
  <c r="R6" i="22" l="1"/>
  <c r="Y6" i="22"/>
  <c r="J11" i="20"/>
  <c r="M11" i="20" s="1"/>
  <c r="P11" i="20" s="1"/>
  <c r="I11" i="20"/>
  <c r="T6" i="22" l="1"/>
  <c r="AB8" i="20"/>
  <c r="AB7" i="20"/>
  <c r="U7" i="20"/>
  <c r="U6" i="22" l="1"/>
  <c r="AB6" i="20"/>
  <c r="V6" i="22" l="1"/>
  <c r="AB5" i="20"/>
  <c r="C1" i="18"/>
  <c r="I31" i="10"/>
  <c r="H31" i="10"/>
  <c r="F31" i="10"/>
  <c r="E31" i="10"/>
  <c r="C31" i="10"/>
  <c r="B31" i="10"/>
  <c r="A31" i="10"/>
  <c r="I30" i="10"/>
  <c r="H30" i="10"/>
  <c r="F30" i="10"/>
  <c r="E30" i="10"/>
  <c r="C30" i="10"/>
  <c r="B30" i="10"/>
  <c r="A30" i="10"/>
  <c r="I29" i="10"/>
  <c r="H29" i="10"/>
  <c r="F29" i="10"/>
  <c r="E29" i="10"/>
  <c r="C29" i="10"/>
  <c r="B29" i="10"/>
  <c r="A29" i="10"/>
  <c r="I28" i="10"/>
  <c r="H28" i="10"/>
  <c r="F28" i="10"/>
  <c r="E28" i="10"/>
  <c r="C28" i="10"/>
  <c r="B28" i="10"/>
  <c r="A28" i="10"/>
  <c r="I27" i="10"/>
  <c r="H27" i="10"/>
  <c r="F27" i="10"/>
  <c r="E27" i="10"/>
  <c r="C27" i="10"/>
  <c r="B27" i="10"/>
  <c r="A27" i="10"/>
  <c r="I26" i="10"/>
  <c r="H26" i="10"/>
  <c r="F26" i="10"/>
  <c r="E26" i="10"/>
  <c r="C26" i="10"/>
  <c r="B26" i="10"/>
  <c r="A26" i="10"/>
  <c r="I25" i="10"/>
  <c r="H25" i="10"/>
  <c r="F25" i="10"/>
  <c r="E25" i="10"/>
  <c r="C25" i="10"/>
  <c r="B25" i="10"/>
  <c r="A25" i="10"/>
  <c r="I24" i="10"/>
  <c r="H24" i="10"/>
  <c r="F24" i="10"/>
  <c r="E24" i="10"/>
  <c r="C24" i="10"/>
  <c r="B24" i="10"/>
  <c r="A24" i="10"/>
  <c r="I23" i="10"/>
  <c r="H23" i="10"/>
  <c r="F23" i="10"/>
  <c r="E23" i="10"/>
  <c r="C23" i="10"/>
  <c r="B23" i="10"/>
  <c r="A23" i="10"/>
  <c r="I22" i="10"/>
  <c r="H22" i="10"/>
  <c r="F22" i="10"/>
  <c r="E22" i="10"/>
  <c r="C22" i="10"/>
  <c r="B22" i="10"/>
  <c r="A22" i="10"/>
  <c r="I21" i="10"/>
  <c r="H21" i="10"/>
  <c r="F21" i="10"/>
  <c r="E21" i="10"/>
  <c r="C21" i="10"/>
  <c r="B21" i="10"/>
  <c r="A21" i="10"/>
  <c r="E19" i="10"/>
  <c r="B19" i="10"/>
  <c r="I13" i="10"/>
  <c r="H13" i="10"/>
  <c r="F13" i="10"/>
  <c r="E13" i="10"/>
  <c r="C13" i="10"/>
  <c r="B13" i="10"/>
  <c r="A13" i="10"/>
  <c r="I12" i="10"/>
  <c r="H12" i="10"/>
  <c r="F12" i="10"/>
  <c r="E12" i="10"/>
  <c r="C12" i="10"/>
  <c r="B12" i="10"/>
  <c r="A12" i="10"/>
  <c r="I11" i="10"/>
  <c r="H11" i="10"/>
  <c r="F11" i="10"/>
  <c r="E11" i="10"/>
  <c r="C11" i="10"/>
  <c r="B11" i="10"/>
  <c r="A11" i="10"/>
  <c r="I10" i="10"/>
  <c r="H10" i="10"/>
  <c r="F10" i="10"/>
  <c r="E10" i="10"/>
  <c r="C10" i="10"/>
  <c r="B10" i="10"/>
  <c r="A10" i="10"/>
  <c r="I9" i="10"/>
  <c r="H9" i="10"/>
  <c r="F9" i="10"/>
  <c r="E9" i="10"/>
  <c r="C9" i="10"/>
  <c r="B9" i="10"/>
  <c r="A9" i="10"/>
  <c r="I8" i="10"/>
  <c r="H8" i="10"/>
  <c r="F8" i="10"/>
  <c r="E8" i="10"/>
  <c r="C8" i="10"/>
  <c r="B8" i="10"/>
  <c r="A8" i="10"/>
  <c r="I7" i="10"/>
  <c r="H7" i="10"/>
  <c r="F7" i="10"/>
  <c r="E7" i="10"/>
  <c r="C7" i="10"/>
  <c r="B7" i="10"/>
  <c r="A7" i="10"/>
  <c r="I6" i="10"/>
  <c r="H6" i="10"/>
  <c r="F6" i="10"/>
  <c r="E6" i="10"/>
  <c r="C6" i="10"/>
  <c r="B6" i="10"/>
  <c r="A6" i="10"/>
  <c r="I5" i="10"/>
  <c r="H5" i="10"/>
  <c r="F5" i="10"/>
  <c r="E5" i="10"/>
  <c r="C5" i="10"/>
  <c r="B5" i="10"/>
  <c r="A5" i="10"/>
  <c r="I4" i="10"/>
  <c r="H4" i="10"/>
  <c r="F4" i="10"/>
  <c r="E4" i="10"/>
  <c r="C4" i="10"/>
  <c r="B4" i="10"/>
  <c r="A4" i="10"/>
  <c r="I3" i="10"/>
  <c r="H3" i="10"/>
  <c r="F3" i="10"/>
  <c r="E3" i="10"/>
  <c r="C3" i="10"/>
  <c r="B3" i="10"/>
  <c r="A3" i="10"/>
  <c r="H1" i="10"/>
  <c r="E1" i="10"/>
  <c r="B1" i="10"/>
  <c r="AM2" i="1"/>
  <c r="AL2" i="1"/>
  <c r="AK2" i="1"/>
  <c r="AJ2" i="1"/>
  <c r="AI2" i="1"/>
  <c r="W15" i="14" s="1"/>
  <c r="AH2" i="1"/>
  <c r="AG2" i="1"/>
  <c r="AE2" i="1"/>
  <c r="AP1" i="1"/>
  <c r="B5" i="15"/>
  <c r="B5" i="14"/>
  <c r="C5" i="14" s="1"/>
  <c r="B47" i="13"/>
  <c r="B5" i="13"/>
  <c r="B47" i="12"/>
  <c r="B5" i="12"/>
  <c r="C5" i="12" s="1"/>
  <c r="B47" i="11"/>
  <c r="B5" i="11"/>
  <c r="C5" i="11" s="1"/>
  <c r="B47" i="8"/>
  <c r="B5" i="8"/>
  <c r="AI42" i="21"/>
  <c r="AH42" i="21"/>
  <c r="AI41" i="21"/>
  <c r="AH41" i="21"/>
  <c r="AI40" i="21"/>
  <c r="AH40" i="21"/>
  <c r="O40" i="21"/>
  <c r="N40" i="21"/>
  <c r="M40" i="21"/>
  <c r="L40" i="21"/>
  <c r="K40" i="21"/>
  <c r="J40" i="21"/>
  <c r="H40" i="21"/>
  <c r="G40" i="21"/>
  <c r="F40" i="21"/>
  <c r="E40" i="21"/>
  <c r="C40" i="21"/>
  <c r="AI39" i="21"/>
  <c r="AH39" i="21"/>
  <c r="O39" i="21"/>
  <c r="N39" i="21"/>
  <c r="M39" i="21"/>
  <c r="L39" i="21"/>
  <c r="K39" i="21"/>
  <c r="J39" i="21"/>
  <c r="H39" i="21"/>
  <c r="G39" i="21"/>
  <c r="F39" i="21"/>
  <c r="E39" i="21"/>
  <c r="C39" i="21"/>
  <c r="AI38" i="21"/>
  <c r="AH38" i="21"/>
  <c r="O38" i="21"/>
  <c r="N38" i="21"/>
  <c r="M38" i="21"/>
  <c r="L38" i="21"/>
  <c r="K38" i="21"/>
  <c r="J38" i="21"/>
  <c r="H38" i="21"/>
  <c r="G38" i="21"/>
  <c r="F38" i="21"/>
  <c r="E38" i="21"/>
  <c r="C38" i="21"/>
  <c r="H37" i="21"/>
  <c r="O37" i="21"/>
  <c r="N37" i="21"/>
  <c r="M37" i="21"/>
  <c r="L37" i="21"/>
  <c r="K37" i="21"/>
  <c r="J37" i="21"/>
  <c r="G37" i="21"/>
  <c r="F37" i="21"/>
  <c r="E37" i="21"/>
  <c r="C37" i="21"/>
  <c r="K36" i="21"/>
  <c r="F36" i="21"/>
  <c r="O36" i="21"/>
  <c r="N36" i="21"/>
  <c r="M36" i="21"/>
  <c r="L36" i="21"/>
  <c r="J36" i="21"/>
  <c r="H36" i="21"/>
  <c r="G36" i="21"/>
  <c r="E36" i="21"/>
  <c r="C36" i="21"/>
  <c r="AI35" i="21"/>
  <c r="AH35" i="21"/>
  <c r="O35" i="21"/>
  <c r="N35" i="21"/>
  <c r="M35" i="21"/>
  <c r="L35" i="21"/>
  <c r="K35" i="21"/>
  <c r="J35" i="21"/>
  <c r="H35" i="21"/>
  <c r="G35" i="21"/>
  <c r="F35" i="21"/>
  <c r="E35" i="21"/>
  <c r="C35" i="21"/>
  <c r="AI34" i="21"/>
  <c r="AH34" i="21"/>
  <c r="H34" i="21"/>
  <c r="F34" i="21"/>
  <c r="O34" i="21"/>
  <c r="N34" i="21"/>
  <c r="M34" i="21"/>
  <c r="L34" i="21"/>
  <c r="K34" i="21"/>
  <c r="J34" i="21"/>
  <c r="G34" i="21"/>
  <c r="E34" i="21"/>
  <c r="C34" i="21"/>
  <c r="AI33" i="21"/>
  <c r="AH33" i="21"/>
  <c r="O33" i="21"/>
  <c r="N33" i="21"/>
  <c r="M33" i="21"/>
  <c r="L33" i="21"/>
  <c r="K33" i="21"/>
  <c r="J33" i="21"/>
  <c r="H33" i="21"/>
  <c r="G33" i="21"/>
  <c r="F33" i="21"/>
  <c r="E33" i="21"/>
  <c r="C33" i="21"/>
  <c r="AH32" i="21"/>
  <c r="H32" i="21"/>
  <c r="F32" i="21"/>
  <c r="O32" i="21"/>
  <c r="N32" i="21"/>
  <c r="M32" i="21"/>
  <c r="L32" i="21"/>
  <c r="K32" i="21"/>
  <c r="J32" i="21"/>
  <c r="G32" i="21"/>
  <c r="E32" i="21"/>
  <c r="C32" i="21"/>
  <c r="O31" i="21"/>
  <c r="N31" i="21"/>
  <c r="M31" i="21"/>
  <c r="L31" i="21"/>
  <c r="K31" i="21"/>
  <c r="J31" i="21"/>
  <c r="H31" i="21"/>
  <c r="G31" i="21"/>
  <c r="F31" i="21"/>
  <c r="E31" i="21"/>
  <c r="C31" i="21"/>
  <c r="H30" i="21"/>
  <c r="F30" i="21"/>
  <c r="O30" i="21"/>
  <c r="N30" i="21"/>
  <c r="M30" i="21"/>
  <c r="L30" i="21"/>
  <c r="K30" i="21"/>
  <c r="J30" i="21"/>
  <c r="G30" i="21"/>
  <c r="E30" i="21"/>
  <c r="C30" i="21"/>
  <c r="N29" i="21"/>
  <c r="K29" i="21"/>
  <c r="H29" i="21"/>
  <c r="F29" i="21"/>
  <c r="O29" i="21"/>
  <c r="M29" i="21"/>
  <c r="L29" i="21"/>
  <c r="J29" i="21"/>
  <c r="G29" i="21"/>
  <c r="E29" i="21"/>
  <c r="C29" i="21"/>
  <c r="N28" i="21"/>
  <c r="K28" i="21"/>
  <c r="H28" i="21"/>
  <c r="O28" i="21"/>
  <c r="M28" i="21"/>
  <c r="L28" i="21"/>
  <c r="J28" i="21"/>
  <c r="G28" i="21"/>
  <c r="F28" i="21"/>
  <c r="E28" i="21"/>
  <c r="C28" i="21"/>
  <c r="AI27" i="21"/>
  <c r="AH27" i="21"/>
  <c r="O27" i="21"/>
  <c r="N27" i="21"/>
  <c r="M27" i="21"/>
  <c r="L27" i="21"/>
  <c r="K27" i="21"/>
  <c r="J27" i="21"/>
  <c r="I27" i="21"/>
  <c r="H27" i="21"/>
  <c r="G27" i="21"/>
  <c r="F27" i="21"/>
  <c r="E27" i="21"/>
  <c r="C27" i="21"/>
  <c r="AI26" i="21"/>
  <c r="AH26" i="21"/>
  <c r="N26" i="21"/>
  <c r="K26" i="21"/>
  <c r="F26" i="21"/>
  <c r="O26" i="21"/>
  <c r="M26" i="21"/>
  <c r="L26" i="21"/>
  <c r="J26" i="21"/>
  <c r="I26" i="21"/>
  <c r="H26" i="21"/>
  <c r="G26" i="21"/>
  <c r="E26" i="21"/>
  <c r="C26" i="21"/>
  <c r="AH25" i="21"/>
  <c r="K25" i="21"/>
  <c r="H25" i="21"/>
  <c r="O25" i="21"/>
  <c r="L25" i="21"/>
  <c r="J25" i="21"/>
  <c r="I25" i="21"/>
  <c r="G25" i="21"/>
  <c r="Q25" i="21" s="1"/>
  <c r="C25" i="21"/>
  <c r="AI24" i="21"/>
  <c r="AH24" i="21"/>
  <c r="N24" i="21"/>
  <c r="K24" i="21"/>
  <c r="F24" i="21"/>
  <c r="O24" i="21"/>
  <c r="M24" i="21"/>
  <c r="L24" i="21"/>
  <c r="J24" i="21"/>
  <c r="I24" i="21"/>
  <c r="H24" i="21"/>
  <c r="G24" i="21"/>
  <c r="E24" i="21"/>
  <c r="C24" i="21"/>
  <c r="AI23" i="21"/>
  <c r="AH23" i="21"/>
  <c r="N23" i="21"/>
  <c r="K23" i="21"/>
  <c r="O23" i="21"/>
  <c r="M23" i="21"/>
  <c r="L23" i="21"/>
  <c r="J23" i="21"/>
  <c r="I23" i="21"/>
  <c r="H23" i="21"/>
  <c r="G23" i="21"/>
  <c r="F23" i="21"/>
  <c r="E23" i="21"/>
  <c r="C23" i="21"/>
  <c r="AI22" i="21"/>
  <c r="AH22" i="21"/>
  <c r="N22" i="21"/>
  <c r="K22" i="21"/>
  <c r="F22" i="21"/>
  <c r="O22" i="21"/>
  <c r="M22" i="21"/>
  <c r="L22" i="21"/>
  <c r="J22" i="21"/>
  <c r="I22" i="21"/>
  <c r="H22" i="21"/>
  <c r="G22" i="21"/>
  <c r="E22" i="21"/>
  <c r="C22" i="21"/>
  <c r="AI21" i="21"/>
  <c r="AH21" i="21"/>
  <c r="N21" i="21"/>
  <c r="F21" i="21"/>
  <c r="O21" i="21"/>
  <c r="M21" i="21"/>
  <c r="L21" i="21"/>
  <c r="K21" i="21"/>
  <c r="J21" i="21"/>
  <c r="I21" i="21"/>
  <c r="H21" i="21"/>
  <c r="G21" i="21"/>
  <c r="E21" i="21"/>
  <c r="C21" i="21"/>
  <c r="AI20" i="21"/>
  <c r="AH20" i="21"/>
  <c r="N20" i="21"/>
  <c r="F20" i="21"/>
  <c r="O20" i="21"/>
  <c r="M20" i="21"/>
  <c r="L20" i="21"/>
  <c r="K20" i="21"/>
  <c r="J20" i="21"/>
  <c r="I20" i="21"/>
  <c r="H20" i="21"/>
  <c r="G20" i="21"/>
  <c r="E20" i="21"/>
  <c r="C20" i="21"/>
  <c r="AI19" i="21"/>
  <c r="AH19" i="21"/>
  <c r="N19" i="21"/>
  <c r="F19" i="21"/>
  <c r="O19" i="21"/>
  <c r="M19" i="21"/>
  <c r="L19" i="21"/>
  <c r="K19" i="21"/>
  <c r="J19" i="21"/>
  <c r="I19" i="21"/>
  <c r="H19" i="21"/>
  <c r="G19" i="21"/>
  <c r="E19" i="21"/>
  <c r="C19" i="21"/>
  <c r="AI18" i="21"/>
  <c r="AH18" i="21"/>
  <c r="N18" i="21"/>
  <c r="K18" i="21"/>
  <c r="F18" i="21"/>
  <c r="O18" i="21"/>
  <c r="M18" i="21"/>
  <c r="L18" i="21"/>
  <c r="J18" i="21"/>
  <c r="I18" i="21"/>
  <c r="H18" i="21"/>
  <c r="G18" i="21"/>
  <c r="E18" i="21"/>
  <c r="C18" i="21"/>
  <c r="AI17" i="21"/>
  <c r="AH17" i="21"/>
  <c r="N17" i="21"/>
  <c r="K17" i="21"/>
  <c r="F17" i="21"/>
  <c r="O17" i="21"/>
  <c r="M17" i="21"/>
  <c r="L17" i="21"/>
  <c r="J17" i="21"/>
  <c r="I17" i="21"/>
  <c r="H17" i="21"/>
  <c r="G17" i="21"/>
  <c r="E17" i="21"/>
  <c r="C17" i="21"/>
  <c r="AI16" i="21"/>
  <c r="AH16" i="21"/>
  <c r="N16" i="21"/>
  <c r="K16" i="21"/>
  <c r="F16" i="21"/>
  <c r="O16" i="21"/>
  <c r="M16" i="21"/>
  <c r="L16" i="21"/>
  <c r="J16" i="21"/>
  <c r="I16" i="21"/>
  <c r="H16" i="21"/>
  <c r="G16" i="21"/>
  <c r="E16" i="21"/>
  <c r="C16" i="21"/>
  <c r="AI15" i="21"/>
  <c r="AH15" i="21"/>
  <c r="N15" i="21"/>
  <c r="K15" i="21"/>
  <c r="O15" i="21"/>
  <c r="M15" i="21"/>
  <c r="L15" i="21"/>
  <c r="J15" i="21"/>
  <c r="I15" i="21"/>
  <c r="H15" i="21"/>
  <c r="G15" i="21"/>
  <c r="F15" i="21"/>
  <c r="E15" i="21"/>
  <c r="C15" i="21"/>
  <c r="AI14" i="21"/>
  <c r="AH14" i="21"/>
  <c r="K14" i="21"/>
  <c r="F14" i="21"/>
  <c r="O14" i="21"/>
  <c r="N14" i="21"/>
  <c r="M14" i="21"/>
  <c r="L14" i="21"/>
  <c r="J14" i="21"/>
  <c r="I14" i="21"/>
  <c r="H14" i="21"/>
  <c r="G14" i="21"/>
  <c r="E14" i="21"/>
  <c r="C14" i="21"/>
  <c r="AI13" i="21"/>
  <c r="AH13" i="21"/>
  <c r="K13" i="21"/>
  <c r="O13" i="21"/>
  <c r="N13" i="21"/>
  <c r="M13" i="21"/>
  <c r="L13" i="21"/>
  <c r="J13" i="21"/>
  <c r="I13" i="21"/>
  <c r="H13" i="21"/>
  <c r="G13" i="21"/>
  <c r="F13" i="21"/>
  <c r="E13" i="21"/>
  <c r="C13" i="21"/>
  <c r="AI12" i="21"/>
  <c r="AH12" i="21"/>
  <c r="K12" i="21"/>
  <c r="F12" i="21"/>
  <c r="O12" i="21"/>
  <c r="N12" i="21"/>
  <c r="M12" i="21"/>
  <c r="L12" i="21"/>
  <c r="J12" i="21"/>
  <c r="I12" i="21"/>
  <c r="H12" i="21"/>
  <c r="G12" i="21"/>
  <c r="E12" i="21"/>
  <c r="C12" i="21"/>
  <c r="AI11" i="21"/>
  <c r="AH11" i="21"/>
  <c r="K11" i="21"/>
  <c r="H11" i="21"/>
  <c r="F11" i="21"/>
  <c r="O11" i="21"/>
  <c r="N11" i="21"/>
  <c r="M11" i="21"/>
  <c r="L11" i="21"/>
  <c r="J11" i="21"/>
  <c r="I11" i="21"/>
  <c r="G11" i="21"/>
  <c r="E11" i="21"/>
  <c r="C11" i="21"/>
  <c r="BC10" i="21"/>
  <c r="BC11" i="21" s="1"/>
  <c r="BC12" i="21" s="1"/>
  <c r="BC13" i="21" s="1"/>
  <c r="BC14" i="21" s="1"/>
  <c r="BC15" i="21" s="1"/>
  <c r="BC16" i="21" s="1"/>
  <c r="BC17" i="21" s="1"/>
  <c r="BC18" i="21" s="1"/>
  <c r="BC19" i="21" s="1"/>
  <c r="BC20" i="21" s="1"/>
  <c r="BC21" i="21" s="1"/>
  <c r="BC22" i="21" s="1"/>
  <c r="BC23" i="21" s="1"/>
  <c r="BC24" i="21" s="1"/>
  <c r="BC25" i="21" s="1"/>
  <c r="BC26" i="21" s="1"/>
  <c r="BC27" i="21" s="1"/>
  <c r="BC28" i="21" s="1"/>
  <c r="BC29" i="21" s="1"/>
  <c r="BC30" i="21" s="1"/>
  <c r="BC31" i="21" s="1"/>
  <c r="BC32" i="21" s="1"/>
  <c r="BC33" i="21" s="1"/>
  <c r="BC34" i="21" s="1"/>
  <c r="BC35" i="21" s="1"/>
  <c r="BC36" i="21" s="1"/>
  <c r="BC37" i="21" s="1"/>
  <c r="BC38" i="21" s="1"/>
  <c r="BC39" i="21" s="1"/>
  <c r="BC40" i="21" s="1"/>
  <c r="BC41" i="21" s="1"/>
  <c r="BC42" i="21" s="1"/>
  <c r="BC43" i="21" s="1"/>
  <c r="BC44" i="21" s="1"/>
  <c r="BC45" i="21" s="1"/>
  <c r="BC46" i="21" s="1"/>
  <c r="BC47" i="21" s="1"/>
  <c r="AJ10" i="21"/>
  <c r="AI10" i="21"/>
  <c r="AH10" i="21"/>
  <c r="N10" i="21"/>
  <c r="K10" i="21"/>
  <c r="H10" i="21"/>
  <c r="F10" i="21"/>
  <c r="S10" i="21"/>
  <c r="AL10" i="21" s="1"/>
  <c r="AL11" i="21" s="1"/>
  <c r="AL12" i="21" s="1"/>
  <c r="AL13" i="21" s="1"/>
  <c r="AL14" i="21" s="1"/>
  <c r="AL15" i="21" s="1"/>
  <c r="AL16" i="21" s="1"/>
  <c r="AL17" i="21" s="1"/>
  <c r="AL18" i="21" s="1"/>
  <c r="AL19" i="21" s="1"/>
  <c r="AL20" i="21" s="1"/>
  <c r="AL21" i="21" s="1"/>
  <c r="AL22" i="21" s="1"/>
  <c r="AL23" i="21" s="1"/>
  <c r="AL24" i="21" s="1"/>
  <c r="AL25" i="21" s="1"/>
  <c r="AL26" i="21" s="1"/>
  <c r="AL27" i="21" s="1"/>
  <c r="AL28" i="21" s="1"/>
  <c r="AL29" i="21" s="1"/>
  <c r="AL30" i="21" s="1"/>
  <c r="AL31" i="21" s="1"/>
  <c r="AL32" i="21" s="1"/>
  <c r="AL33" i="21" s="1"/>
  <c r="AL34" i="21" s="1"/>
  <c r="AL35" i="21" s="1"/>
  <c r="AL36" i="21" s="1"/>
  <c r="AL37" i="21" s="1"/>
  <c r="AL38" i="21" s="1"/>
  <c r="AL39" i="21" s="1"/>
  <c r="AL40" i="21" s="1"/>
  <c r="O10" i="21"/>
  <c r="M10" i="21"/>
  <c r="L10" i="21"/>
  <c r="J10" i="21"/>
  <c r="I10" i="21"/>
  <c r="G10" i="21"/>
  <c r="E10" i="21"/>
  <c r="C10" i="21"/>
  <c r="B10" i="21"/>
  <c r="AZ3" i="21"/>
  <c r="AY3" i="21"/>
  <c r="AX3" i="21"/>
  <c r="AW3" i="21"/>
  <c r="AV3" i="21"/>
  <c r="AU3" i="21"/>
  <c r="AT3" i="21"/>
  <c r="AS3" i="21"/>
  <c r="AR3" i="21"/>
  <c r="AP3" i="21"/>
  <c r="AN3" i="21"/>
  <c r="AM3" i="21"/>
  <c r="AG3" i="21"/>
  <c r="AE3" i="21"/>
  <c r="C6" i="20" s="1"/>
  <c r="AD3" i="21"/>
  <c r="AB3" i="21"/>
  <c r="F6" i="20" s="1"/>
  <c r="AA3" i="21"/>
  <c r="Y3" i="21"/>
  <c r="W3" i="21"/>
  <c r="U3" i="21"/>
  <c r="T3" i="21"/>
  <c r="BB2" i="21"/>
  <c r="BA2" i="21"/>
  <c r="AZ2" i="21"/>
  <c r="AY2" i="21"/>
  <c r="AX2" i="21"/>
  <c r="AW2" i="21"/>
  <c r="AV2" i="21"/>
  <c r="AU2" i="21"/>
  <c r="AT2" i="21"/>
  <c r="AS2" i="21"/>
  <c r="AR2" i="21"/>
  <c r="AQ2" i="21"/>
  <c r="AP2" i="21"/>
  <c r="AO2" i="21"/>
  <c r="AN2" i="21"/>
  <c r="AM2" i="21"/>
  <c r="AI2" i="21"/>
  <c r="AH2" i="21"/>
  <c r="AG2" i="21"/>
  <c r="AF2" i="21"/>
  <c r="AE2" i="21"/>
  <c r="AD2" i="21"/>
  <c r="AC2" i="21"/>
  <c r="AB2" i="21"/>
  <c r="AA2" i="21"/>
  <c r="Z2" i="21"/>
  <c r="Y2" i="21"/>
  <c r="X2" i="21"/>
  <c r="W2" i="21"/>
  <c r="V2" i="21"/>
  <c r="U2" i="21"/>
  <c r="T2" i="21"/>
  <c r="Q2" i="21"/>
  <c r="P2" i="21"/>
  <c r="O2" i="21"/>
  <c r="N2" i="21"/>
  <c r="M2" i="21"/>
  <c r="L2" i="21"/>
  <c r="K2" i="21"/>
  <c r="J2" i="21"/>
  <c r="I2" i="21"/>
  <c r="H2" i="21"/>
  <c r="G2" i="21"/>
  <c r="F2" i="21"/>
  <c r="E2" i="21"/>
  <c r="D2" i="21"/>
  <c r="C2" i="21"/>
  <c r="B2" i="21"/>
  <c r="B47" i="7"/>
  <c r="B5" i="7"/>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L84" i="6"/>
  <c r="K84" i="6"/>
  <c r="J84" i="6"/>
  <c r="I84" i="6"/>
  <c r="H84" i="6"/>
  <c r="G84" i="6"/>
  <c r="F84" i="6"/>
  <c r="E84" i="6"/>
  <c r="D84" i="6"/>
  <c r="C84"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L67" i="6"/>
  <c r="K67" i="6"/>
  <c r="J67" i="6"/>
  <c r="I67" i="6"/>
  <c r="H67" i="6"/>
  <c r="G67" i="6"/>
  <c r="F67" i="6"/>
  <c r="E67" i="6"/>
  <c r="D67" i="6"/>
  <c r="C67"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L65" i="6"/>
  <c r="K65" i="6"/>
  <c r="J65" i="6"/>
  <c r="I65" i="6"/>
  <c r="H65" i="6"/>
  <c r="G65" i="6"/>
  <c r="F65" i="6"/>
  <c r="E65" i="6"/>
  <c r="D65" i="6"/>
  <c r="AO63" i="6"/>
  <c r="AN63" i="6"/>
  <c r="AM63" i="6"/>
  <c r="AL63" i="6"/>
  <c r="AK63" i="6"/>
  <c r="AJ63" i="6"/>
  <c r="AI63" i="6"/>
  <c r="AH63" i="6"/>
  <c r="AG63" i="6"/>
  <c r="AF63" i="6"/>
  <c r="AE63" i="6"/>
  <c r="AD63" i="6"/>
  <c r="AC63" i="6"/>
  <c r="AB63" i="6"/>
  <c r="AA63" i="6"/>
  <c r="Z63" i="6"/>
  <c r="Y63" i="6"/>
  <c r="X63" i="6"/>
  <c r="W63" i="6"/>
  <c r="V63" i="6"/>
  <c r="U63" i="6"/>
  <c r="T63" i="6"/>
  <c r="S63" i="6"/>
  <c r="R63" i="6"/>
  <c r="Q63" i="6"/>
  <c r="P63" i="6"/>
  <c r="O63" i="6"/>
  <c r="N63" i="6"/>
  <c r="M63" i="6"/>
  <c r="L63" i="6"/>
  <c r="K63" i="6"/>
  <c r="J63" i="6"/>
  <c r="I63" i="6"/>
  <c r="H63" i="6"/>
  <c r="G63" i="6"/>
  <c r="F63" i="6"/>
  <c r="E63" i="6"/>
  <c r="D63" i="6"/>
  <c r="AO61" i="6"/>
  <c r="AN61" i="6"/>
  <c r="AM61" i="6"/>
  <c r="AL61" i="6"/>
  <c r="AK61" i="6"/>
  <c r="AJ61" i="6"/>
  <c r="AI61" i="6"/>
  <c r="AH61" i="6"/>
  <c r="AG61" i="6"/>
  <c r="AF61" i="6"/>
  <c r="AE61" i="6"/>
  <c r="AD61" i="6"/>
  <c r="AC61" i="6"/>
  <c r="AB61" i="6"/>
  <c r="AA61" i="6"/>
  <c r="Z61" i="6"/>
  <c r="Y61" i="6"/>
  <c r="X61" i="6"/>
  <c r="W61" i="6"/>
  <c r="V61" i="6"/>
  <c r="U61" i="6"/>
  <c r="T61" i="6"/>
  <c r="S61" i="6"/>
  <c r="R61" i="6"/>
  <c r="Q61" i="6"/>
  <c r="P61" i="6"/>
  <c r="O61" i="6"/>
  <c r="N61" i="6"/>
  <c r="M61" i="6"/>
  <c r="L61" i="6"/>
  <c r="K61" i="6"/>
  <c r="J61" i="6"/>
  <c r="I61" i="6"/>
  <c r="H61" i="6"/>
  <c r="G61" i="6"/>
  <c r="F61" i="6"/>
  <c r="E61" i="6"/>
  <c r="D61" i="6"/>
  <c r="C61"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C59"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C53"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D51" i="6"/>
  <c r="AO49" i="6"/>
  <c r="AN49" i="6"/>
  <c r="AM49" i="6"/>
  <c r="AL49" i="6"/>
  <c r="AK49" i="6"/>
  <c r="AJ49" i="6"/>
  <c r="AI49" i="6"/>
  <c r="AH49" i="6"/>
  <c r="AG49" i="6"/>
  <c r="AF49" i="6"/>
  <c r="AE49" i="6"/>
  <c r="AD49" i="6"/>
  <c r="AC49" i="6"/>
  <c r="AB49" i="6"/>
  <c r="AA49" i="6"/>
  <c r="Z49" i="6"/>
  <c r="Y49" i="6"/>
  <c r="X49" i="6"/>
  <c r="W49" i="6"/>
  <c r="V49" i="6"/>
  <c r="U49" i="6"/>
  <c r="T49" i="6"/>
  <c r="S49" i="6"/>
  <c r="R49" i="6"/>
  <c r="Q49" i="6"/>
  <c r="P49" i="6"/>
  <c r="O49" i="6"/>
  <c r="N49" i="6"/>
  <c r="M49" i="6"/>
  <c r="L49" i="6"/>
  <c r="K49" i="6"/>
  <c r="J49" i="6"/>
  <c r="I49" i="6"/>
  <c r="H49" i="6"/>
  <c r="G49" i="6"/>
  <c r="F49" i="6"/>
  <c r="E49" i="6"/>
  <c r="D49" i="6"/>
  <c r="C49" i="6"/>
  <c r="B47" i="6"/>
  <c r="AO41" i="6"/>
  <c r="AN41" i="6"/>
  <c r="AM41" i="6"/>
  <c r="AL41" i="6"/>
  <c r="AK41" i="6"/>
  <c r="AJ41" i="6"/>
  <c r="AI41" i="6"/>
  <c r="AH41" i="6"/>
  <c r="AG41" i="6"/>
  <c r="AF41" i="6"/>
  <c r="AE41" i="6"/>
  <c r="AD41" i="6"/>
  <c r="AC41" i="6"/>
  <c r="AB41" i="6"/>
  <c r="AA41" i="6"/>
  <c r="Z41" i="6"/>
  <c r="Y41" i="6"/>
  <c r="X41" i="6"/>
  <c r="W41" i="6"/>
  <c r="V41" i="6"/>
  <c r="U41" i="6"/>
  <c r="T41" i="6"/>
  <c r="S41" i="6"/>
  <c r="R41" i="6"/>
  <c r="Q41" i="6"/>
  <c r="P41" i="6"/>
  <c r="O41" i="6"/>
  <c r="N41" i="6"/>
  <c r="M41" i="6"/>
  <c r="L41" i="6"/>
  <c r="K41" i="6"/>
  <c r="J41" i="6"/>
  <c r="I41" i="6"/>
  <c r="H41" i="6"/>
  <c r="G41" i="6"/>
  <c r="F41" i="6"/>
  <c r="E41" i="6"/>
  <c r="D41" i="6"/>
  <c r="AO39" i="6"/>
  <c r="AN39" i="6"/>
  <c r="AM39" i="6"/>
  <c r="AL39" i="6"/>
  <c r="AK39" i="6"/>
  <c r="AJ39" i="6"/>
  <c r="AI39" i="6"/>
  <c r="AH39" i="6"/>
  <c r="AG39" i="6"/>
  <c r="AF39" i="6"/>
  <c r="AE39" i="6"/>
  <c r="AD39" i="6"/>
  <c r="AC39" i="6"/>
  <c r="AB39" i="6"/>
  <c r="AA39" i="6"/>
  <c r="Z39" i="6"/>
  <c r="Y39" i="6"/>
  <c r="X39" i="6"/>
  <c r="W39" i="6"/>
  <c r="V39" i="6"/>
  <c r="U39" i="6"/>
  <c r="T39" i="6"/>
  <c r="S39" i="6"/>
  <c r="R39" i="6"/>
  <c r="Q39" i="6"/>
  <c r="P39" i="6"/>
  <c r="O39" i="6"/>
  <c r="N39" i="6"/>
  <c r="M39" i="6"/>
  <c r="L39" i="6"/>
  <c r="K39" i="6"/>
  <c r="J39" i="6"/>
  <c r="I39" i="6"/>
  <c r="H39" i="6"/>
  <c r="G39" i="6"/>
  <c r="F39" i="6"/>
  <c r="E39" i="6"/>
  <c r="D39" i="6"/>
  <c r="C39"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L37" i="6"/>
  <c r="K37" i="6"/>
  <c r="J37" i="6"/>
  <c r="I37" i="6"/>
  <c r="H37" i="6"/>
  <c r="G37" i="6"/>
  <c r="F37" i="6"/>
  <c r="E37" i="6"/>
  <c r="D37" i="6"/>
  <c r="C37"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L35" i="6"/>
  <c r="K35" i="6"/>
  <c r="J35" i="6"/>
  <c r="I35" i="6"/>
  <c r="H35" i="6"/>
  <c r="G35" i="6"/>
  <c r="F35" i="6"/>
  <c r="E35" i="6"/>
  <c r="D35" i="6"/>
  <c r="C35" i="6"/>
  <c r="AO33" i="6"/>
  <c r="AN33" i="6"/>
  <c r="AM33" i="6"/>
  <c r="AL33" i="6"/>
  <c r="AK33"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C33"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AO7" i="6"/>
  <c r="AO88" i="6" s="1"/>
  <c r="AN7" i="6"/>
  <c r="AN88" i="6" s="1"/>
  <c r="AM7" i="6"/>
  <c r="AM88" i="6" s="1"/>
  <c r="AL7" i="6"/>
  <c r="AL88" i="6" s="1"/>
  <c r="AK7" i="6"/>
  <c r="AK88" i="6" s="1"/>
  <c r="AJ7" i="6"/>
  <c r="AJ88" i="6" s="1"/>
  <c r="AI7" i="6"/>
  <c r="AI88" i="6" s="1"/>
  <c r="AH7" i="6"/>
  <c r="AH88" i="6" s="1"/>
  <c r="AG7" i="6"/>
  <c r="AG88" i="6" s="1"/>
  <c r="AF7" i="6"/>
  <c r="AF88" i="6" s="1"/>
  <c r="AE7" i="6"/>
  <c r="AE88" i="6" s="1"/>
  <c r="AD7" i="6"/>
  <c r="AD88" i="6" s="1"/>
  <c r="AC7" i="6"/>
  <c r="AC88" i="6" s="1"/>
  <c r="AB7" i="6"/>
  <c r="AB88" i="6" s="1"/>
  <c r="AA7" i="6"/>
  <c r="AA88" i="6" s="1"/>
  <c r="Z7" i="6"/>
  <c r="Z88" i="6" s="1"/>
  <c r="Y7" i="6"/>
  <c r="Y88" i="6" s="1"/>
  <c r="X7" i="6"/>
  <c r="X88" i="6" s="1"/>
  <c r="W7" i="6"/>
  <c r="W88" i="6" s="1"/>
  <c r="V7" i="6"/>
  <c r="V88" i="6" s="1"/>
  <c r="U7" i="6"/>
  <c r="U88" i="6" s="1"/>
  <c r="T7" i="6"/>
  <c r="T88" i="6" s="1"/>
  <c r="S7" i="6"/>
  <c r="S88" i="6" s="1"/>
  <c r="R7" i="6"/>
  <c r="R88" i="6" s="1"/>
  <c r="Q7" i="6"/>
  <c r="Q88" i="6" s="1"/>
  <c r="P7" i="6"/>
  <c r="P88" i="6" s="1"/>
  <c r="O7" i="6"/>
  <c r="O88" i="6" s="1"/>
  <c r="N7" i="6"/>
  <c r="N88" i="6" s="1"/>
  <c r="M7" i="6"/>
  <c r="M88" i="6" s="1"/>
  <c r="L7" i="6"/>
  <c r="L88" i="6" s="1"/>
  <c r="K7" i="6"/>
  <c r="K88" i="6" s="1"/>
  <c r="J7" i="6"/>
  <c r="J88" i="6" s="1"/>
  <c r="I7" i="6"/>
  <c r="I88" i="6" s="1"/>
  <c r="H7" i="6"/>
  <c r="H88" i="6" s="1"/>
  <c r="G7" i="6"/>
  <c r="G88" i="6" s="1"/>
  <c r="F7" i="6"/>
  <c r="F88" i="6" s="1"/>
  <c r="E7" i="6"/>
  <c r="E88" i="6" s="1"/>
  <c r="D7" i="6"/>
  <c r="D88" i="6" s="1"/>
  <c r="B5" i="6"/>
  <c r="C5" i="6" s="1"/>
  <c r="B47" i="5"/>
  <c r="B5" i="5"/>
  <c r="C5" i="15" l="1"/>
  <c r="D5" i="15"/>
  <c r="L5" i="15"/>
  <c r="X5" i="15" s="1"/>
  <c r="M5" i="15"/>
  <c r="Y5" i="15" s="1"/>
  <c r="AB15" i="14"/>
  <c r="AL15" i="14"/>
  <c r="AA15" i="14"/>
  <c r="Z15" i="14"/>
  <c r="C9" i="14"/>
  <c r="C22" i="14"/>
  <c r="C21" i="14"/>
  <c r="C23" i="14"/>
  <c r="C16" i="14"/>
  <c r="I5" i="14"/>
  <c r="B91" i="15"/>
  <c r="C5" i="8"/>
  <c r="C92" i="8" s="1"/>
  <c r="B92" i="8"/>
  <c r="J46" i="28"/>
  <c r="K46" i="28"/>
  <c r="B25" i="5"/>
  <c r="I24" i="28" s="1"/>
  <c r="G15" i="29"/>
  <c r="G9" i="29"/>
  <c r="C5" i="7"/>
  <c r="C5" i="5"/>
  <c r="D5" i="5" s="1"/>
  <c r="E5" i="5" s="1"/>
  <c r="F5" i="5" s="1"/>
  <c r="G5" i="5" s="1"/>
  <c r="H5" i="5" s="1"/>
  <c r="C5" i="13"/>
  <c r="D5" i="12"/>
  <c r="Q32" i="21"/>
  <c r="Q30" i="21"/>
  <c r="Q37" i="21"/>
  <c r="BB3" i="21"/>
  <c r="Q20" i="21"/>
  <c r="AQ3" i="21"/>
  <c r="BA3" i="21"/>
  <c r="P40" i="21"/>
  <c r="L3" i="21"/>
  <c r="Q19" i="21"/>
  <c r="P38" i="21"/>
  <c r="AO3" i="21"/>
  <c r="I3" i="21"/>
  <c r="Q21" i="21"/>
  <c r="P36" i="21"/>
  <c r="O3" i="21"/>
  <c r="E72" i="6"/>
  <c r="G72" i="6"/>
  <c r="I72" i="6"/>
  <c r="K72" i="6"/>
  <c r="M72" i="6"/>
  <c r="O72" i="6"/>
  <c r="Q72" i="6"/>
  <c r="S72" i="6"/>
  <c r="U72" i="6"/>
  <c r="W72" i="6"/>
  <c r="Y72" i="6"/>
  <c r="AA72" i="6"/>
  <c r="AC72" i="6"/>
  <c r="AE72" i="6"/>
  <c r="AG72" i="6"/>
  <c r="AK72" i="6"/>
  <c r="AM72" i="6"/>
  <c r="AO72" i="6"/>
  <c r="Q39" i="21"/>
  <c r="D40" i="21"/>
  <c r="D39" i="21"/>
  <c r="Q35" i="21"/>
  <c r="Q22" i="21"/>
  <c r="AI72" i="6"/>
  <c r="D35" i="21"/>
  <c r="P29" i="21"/>
  <c r="P34" i="21"/>
  <c r="D12" i="21"/>
  <c r="D14" i="21"/>
  <c r="D21" i="21"/>
  <c r="D36" i="21"/>
  <c r="Q33" i="21"/>
  <c r="Q31" i="21"/>
  <c r="D29" i="21"/>
  <c r="D12" i="10"/>
  <c r="G12" i="10"/>
  <c r="J12" i="10"/>
  <c r="J21" i="10"/>
  <c r="J23" i="10"/>
  <c r="J25" i="10"/>
  <c r="J27" i="10"/>
  <c r="J29" i="10"/>
  <c r="D31" i="10"/>
  <c r="G31" i="10"/>
  <c r="J31" i="10"/>
  <c r="D13" i="10"/>
  <c r="G13" i="10"/>
  <c r="J13" i="10"/>
  <c r="J22" i="10"/>
  <c r="J24" i="10"/>
  <c r="J26" i="10"/>
  <c r="J28" i="10"/>
  <c r="D30" i="10"/>
  <c r="G30" i="10"/>
  <c r="J30" i="10"/>
  <c r="D13" i="21"/>
  <c r="D10" i="21"/>
  <c r="Q10" i="21"/>
  <c r="D11" i="21"/>
  <c r="S12" i="21"/>
  <c r="S11" i="21"/>
  <c r="Q17" i="21"/>
  <c r="P11" i="21"/>
  <c r="P12" i="21"/>
  <c r="P13" i="21"/>
  <c r="P14" i="21"/>
  <c r="P10" i="21"/>
  <c r="Q11" i="21"/>
  <c r="Q12" i="21"/>
  <c r="Q13" i="21"/>
  <c r="Q14" i="21"/>
  <c r="P21" i="21"/>
  <c r="P24" i="21"/>
  <c r="P27" i="21"/>
  <c r="P35" i="21"/>
  <c r="Q38" i="21"/>
  <c r="P39" i="21"/>
  <c r="Q40" i="21"/>
  <c r="P20" i="21"/>
  <c r="Q27" i="21"/>
  <c r="Q36" i="21"/>
  <c r="D34" i="21"/>
  <c r="D15" i="21"/>
  <c r="D16" i="21"/>
  <c r="D19" i="21"/>
  <c r="D23" i="21"/>
  <c r="D24" i="21"/>
  <c r="D25" i="21"/>
  <c r="D30" i="21"/>
  <c r="D38" i="21"/>
  <c r="M3" i="21"/>
  <c r="P37" i="21"/>
  <c r="D37" i="21"/>
  <c r="D29" i="10"/>
  <c r="G29" i="10"/>
  <c r="Q34" i="21"/>
  <c r="P33" i="21"/>
  <c r="D33" i="21"/>
  <c r="D32" i="21"/>
  <c r="P32" i="21"/>
  <c r="C15" i="6"/>
  <c r="C16" i="6" s="1"/>
  <c r="D31" i="21"/>
  <c r="D27" i="21"/>
  <c r="E3" i="21"/>
  <c r="Q28" i="21"/>
  <c r="G3" i="21"/>
  <c r="Z3" i="21"/>
  <c r="Q29" i="21"/>
  <c r="H3" i="21"/>
  <c r="B1" i="21"/>
  <c r="P31" i="21"/>
  <c r="S74" i="6"/>
  <c r="U74" i="6"/>
  <c r="W74" i="6"/>
  <c r="Y74" i="6"/>
  <c r="AA74" i="6"/>
  <c r="AC74" i="6"/>
  <c r="AE74" i="6"/>
  <c r="AG74" i="6"/>
  <c r="AI74" i="6"/>
  <c r="AK74" i="6"/>
  <c r="P30" i="21"/>
  <c r="E74" i="6"/>
  <c r="G74" i="6"/>
  <c r="I74" i="6"/>
  <c r="K74" i="6"/>
  <c r="M74" i="6"/>
  <c r="O74" i="6"/>
  <c r="Q74" i="6"/>
  <c r="D11" i="10"/>
  <c r="G11" i="10"/>
  <c r="J11" i="10"/>
  <c r="D28" i="21"/>
  <c r="P28" i="21"/>
  <c r="C3" i="21"/>
  <c r="D26" i="21"/>
  <c r="Q26" i="21"/>
  <c r="AC3" i="21"/>
  <c r="J3" i="21"/>
  <c r="P26" i="21"/>
  <c r="P25" i="21"/>
  <c r="D10" i="10"/>
  <c r="G10" i="10"/>
  <c r="J10" i="10"/>
  <c r="D27" i="10"/>
  <c r="G27" i="10"/>
  <c r="AF3" i="21"/>
  <c r="Q24" i="21"/>
  <c r="B3" i="21"/>
  <c r="D22" i="21"/>
  <c r="D20" i="21"/>
  <c r="Q23" i="21"/>
  <c r="P22" i="21"/>
  <c r="P23" i="21"/>
  <c r="P19" i="21"/>
  <c r="D9" i="10"/>
  <c r="G9" i="10"/>
  <c r="J9" i="10"/>
  <c r="D28" i="10"/>
  <c r="G28" i="10"/>
  <c r="B59" i="6"/>
  <c r="D18" i="21"/>
  <c r="D17" i="21"/>
  <c r="N3" i="21"/>
  <c r="Q18" i="21"/>
  <c r="P17" i="21"/>
  <c r="P18" i="21"/>
  <c r="K82" i="6"/>
  <c r="M82" i="6"/>
  <c r="O82" i="6"/>
  <c r="Q82" i="6"/>
  <c r="S82" i="6"/>
  <c r="U82" i="6"/>
  <c r="W82" i="6"/>
  <c r="Y82" i="6"/>
  <c r="AA82" i="6"/>
  <c r="AC82" i="6"/>
  <c r="AE82" i="6"/>
  <c r="AG82" i="6"/>
  <c r="AI82" i="6"/>
  <c r="AK82" i="6"/>
  <c r="AM82" i="6"/>
  <c r="AO82" i="6"/>
  <c r="D4" i="10"/>
  <c r="G4" i="10"/>
  <c r="J4" i="10"/>
  <c r="D6" i="10"/>
  <c r="G6" i="10"/>
  <c r="J6" i="10"/>
  <c r="D8" i="10"/>
  <c r="G8" i="10"/>
  <c r="J8" i="10"/>
  <c r="D21" i="10"/>
  <c r="G21" i="10"/>
  <c r="D23" i="10"/>
  <c r="G23" i="10"/>
  <c r="D25" i="10"/>
  <c r="G25" i="10"/>
  <c r="P16" i="21"/>
  <c r="K3" i="21"/>
  <c r="Q16" i="21"/>
  <c r="N80" i="6"/>
  <c r="P80" i="6"/>
  <c r="R80" i="6"/>
  <c r="T80" i="6"/>
  <c r="V80" i="6"/>
  <c r="X80" i="6"/>
  <c r="Z80" i="6"/>
  <c r="AB80" i="6"/>
  <c r="AD80" i="6"/>
  <c r="AF80" i="6"/>
  <c r="AH80" i="6"/>
  <c r="AJ80" i="6"/>
  <c r="AL80" i="6"/>
  <c r="E81" i="6"/>
  <c r="G81" i="6"/>
  <c r="I81" i="6"/>
  <c r="K81" i="6"/>
  <c r="M81" i="6"/>
  <c r="O81" i="6"/>
  <c r="Q81" i="6"/>
  <c r="S81" i="6"/>
  <c r="U81" i="6"/>
  <c r="W81" i="6"/>
  <c r="Y81" i="6"/>
  <c r="AA81" i="6"/>
  <c r="AC81" i="6"/>
  <c r="AE81" i="6"/>
  <c r="AG81" i="6"/>
  <c r="AI81" i="6"/>
  <c r="AK81" i="6"/>
  <c r="E82" i="6"/>
  <c r="G82" i="6"/>
  <c r="I82" i="6"/>
  <c r="H82" i="6"/>
  <c r="J82" i="6"/>
  <c r="L82" i="6"/>
  <c r="N82" i="6"/>
  <c r="P82" i="6"/>
  <c r="R82" i="6"/>
  <c r="T82" i="6"/>
  <c r="V82" i="6"/>
  <c r="X82" i="6"/>
  <c r="Z82" i="6"/>
  <c r="AB82" i="6"/>
  <c r="AD82" i="6"/>
  <c r="AF82" i="6"/>
  <c r="AH82" i="6"/>
  <c r="AJ82" i="6"/>
  <c r="AL82" i="6"/>
  <c r="AN82" i="6"/>
  <c r="AB58" i="6"/>
  <c r="AB68" i="6" s="1"/>
  <c r="D81" i="6"/>
  <c r="F81" i="6"/>
  <c r="H81" i="6"/>
  <c r="J81" i="6"/>
  <c r="L81" i="6"/>
  <c r="N81" i="6"/>
  <c r="P81" i="6"/>
  <c r="R81" i="6"/>
  <c r="T81" i="6"/>
  <c r="V81" i="6"/>
  <c r="X81" i="6"/>
  <c r="Z81" i="6"/>
  <c r="AB81" i="6"/>
  <c r="AD81" i="6"/>
  <c r="AF81" i="6"/>
  <c r="AH81" i="6"/>
  <c r="AJ81" i="6"/>
  <c r="AL81" i="6"/>
  <c r="E80" i="6"/>
  <c r="G80" i="6"/>
  <c r="I80" i="6"/>
  <c r="K80" i="6"/>
  <c r="M80" i="6"/>
  <c r="O80" i="6"/>
  <c r="Q80" i="6"/>
  <c r="S80" i="6"/>
  <c r="U80" i="6"/>
  <c r="W80" i="6"/>
  <c r="Y80" i="6"/>
  <c r="AA80" i="6"/>
  <c r="AC80" i="6"/>
  <c r="AE80" i="6"/>
  <c r="AG80" i="6"/>
  <c r="AI80" i="6"/>
  <c r="AK80" i="6"/>
  <c r="C79" i="6"/>
  <c r="E79" i="6"/>
  <c r="G79" i="6"/>
  <c r="I79" i="6"/>
  <c r="K79" i="6"/>
  <c r="M79" i="6"/>
  <c r="O79" i="6"/>
  <c r="Q79" i="6"/>
  <c r="S79" i="6"/>
  <c r="U79" i="6"/>
  <c r="W79" i="6"/>
  <c r="Y79" i="6"/>
  <c r="AA79" i="6"/>
  <c r="AC79" i="6"/>
  <c r="AE79" i="6"/>
  <c r="AG79" i="6"/>
  <c r="AI79" i="6"/>
  <c r="AK79" i="6"/>
  <c r="AO58" i="6"/>
  <c r="AO60" i="6" s="1"/>
  <c r="AJ58" i="6"/>
  <c r="AJ60" i="6" s="1"/>
  <c r="AC2" i="1"/>
  <c r="X3" i="21"/>
  <c r="V3" i="21"/>
  <c r="P15" i="21"/>
  <c r="AI3" i="21"/>
  <c r="Q15" i="21"/>
  <c r="AH3" i="21"/>
  <c r="AJ3" i="21"/>
  <c r="AM80" i="6"/>
  <c r="AO80" i="6"/>
  <c r="AM58" i="6"/>
  <c r="AM68" i="6" s="1"/>
  <c r="L58" i="6"/>
  <c r="L62" i="6" s="1"/>
  <c r="T58" i="6"/>
  <c r="T60" i="6" s="1"/>
  <c r="B84" i="6"/>
  <c r="X32" i="6"/>
  <c r="X34" i="6" s="1"/>
  <c r="AN32" i="6"/>
  <c r="AN34" i="6" s="1"/>
  <c r="J58" i="6"/>
  <c r="J60" i="6" s="1"/>
  <c r="N58" i="6"/>
  <c r="N60" i="6" s="1"/>
  <c r="P58" i="6"/>
  <c r="P62" i="6" s="1"/>
  <c r="R58" i="6"/>
  <c r="R64" i="6" s="1"/>
  <c r="V58" i="6"/>
  <c r="V60" i="6" s="1"/>
  <c r="X58" i="6"/>
  <c r="X60" i="6" s="1"/>
  <c r="Z58" i="6"/>
  <c r="Z64" i="6" s="1"/>
  <c r="AD58" i="6"/>
  <c r="AD60" i="6" s="1"/>
  <c r="AF58" i="6"/>
  <c r="AF62" i="6" s="1"/>
  <c r="AH58" i="6"/>
  <c r="AH64" i="6" s="1"/>
  <c r="AL58" i="6"/>
  <c r="AL64" i="6" s="1"/>
  <c r="AN58" i="6"/>
  <c r="AN66" i="6" s="1"/>
  <c r="T32" i="6"/>
  <c r="T38" i="6" s="1"/>
  <c r="AB32" i="6"/>
  <c r="AB34" i="6" s="1"/>
  <c r="AJ32" i="6"/>
  <c r="AJ38" i="6" s="1"/>
  <c r="AM46" i="6"/>
  <c r="AM54" i="6" s="1"/>
  <c r="V46" i="6"/>
  <c r="X46" i="6"/>
  <c r="X50" i="6" s="1"/>
  <c r="Z46" i="6"/>
  <c r="AB46" i="6"/>
  <c r="AB52" i="6" s="1"/>
  <c r="AD46" i="6"/>
  <c r="AD48" i="6" s="1"/>
  <c r="AF46" i="6"/>
  <c r="AF50" i="6" s="1"/>
  <c r="AH46" i="6"/>
  <c r="AH50" i="6" s="1"/>
  <c r="AJ46" i="6"/>
  <c r="AJ48" i="6" s="1"/>
  <c r="AL46" i="6"/>
  <c r="AN46" i="6"/>
  <c r="S46" i="6"/>
  <c r="S48" i="6" s="1"/>
  <c r="H80" i="6"/>
  <c r="J80" i="6"/>
  <c r="L80" i="6"/>
  <c r="D80" i="6"/>
  <c r="F80" i="6"/>
  <c r="H58" i="6"/>
  <c r="H60" i="6" s="1"/>
  <c r="AE46" i="6"/>
  <c r="AE48" i="6" s="1"/>
  <c r="T46" i="6"/>
  <c r="T48" i="6" s="1"/>
  <c r="F46" i="6"/>
  <c r="F48" i="6" s="1"/>
  <c r="H46" i="6"/>
  <c r="H50" i="6" s="1"/>
  <c r="J46" i="6"/>
  <c r="L46" i="6"/>
  <c r="L52" i="6" s="1"/>
  <c r="N46" i="6"/>
  <c r="P46" i="6"/>
  <c r="P50" i="6" s="1"/>
  <c r="R46" i="6"/>
  <c r="F58" i="6"/>
  <c r="F60" i="6" s="1"/>
  <c r="D58" i="6"/>
  <c r="D60" i="6" s="1"/>
  <c r="D82" i="6"/>
  <c r="F82" i="6"/>
  <c r="B67" i="6"/>
  <c r="D46" i="6"/>
  <c r="D56" i="6" s="1"/>
  <c r="H32" i="6"/>
  <c r="K46" i="6"/>
  <c r="K48" i="6" s="1"/>
  <c r="AA46" i="6"/>
  <c r="AA48" i="6" s="1"/>
  <c r="AI46" i="6"/>
  <c r="AI48" i="6" s="1"/>
  <c r="E58" i="6"/>
  <c r="E60" i="6" s="1"/>
  <c r="G58" i="6"/>
  <c r="G60" i="6" s="1"/>
  <c r="I58" i="6"/>
  <c r="I60" i="6" s="1"/>
  <c r="K58" i="6"/>
  <c r="K62" i="6" s="1"/>
  <c r="M58" i="6"/>
  <c r="M60" i="6" s="1"/>
  <c r="O58" i="6"/>
  <c r="O60" i="6" s="1"/>
  <c r="Q58" i="6"/>
  <c r="Q60" i="6" s="1"/>
  <c r="S58" i="6"/>
  <c r="S62" i="6" s="1"/>
  <c r="U58" i="6"/>
  <c r="U60" i="6" s="1"/>
  <c r="W58" i="6"/>
  <c r="W60" i="6" s="1"/>
  <c r="Y58" i="6"/>
  <c r="Y60" i="6" s="1"/>
  <c r="AA58" i="6"/>
  <c r="AA62" i="6" s="1"/>
  <c r="AC58" i="6"/>
  <c r="AC60" i="6" s="1"/>
  <c r="AE58" i="6"/>
  <c r="AE60" i="6" s="1"/>
  <c r="AG58" i="6"/>
  <c r="AG60" i="6" s="1"/>
  <c r="AI58" i="6"/>
  <c r="AI62" i="6" s="1"/>
  <c r="AK58" i="6"/>
  <c r="AK60" i="6" s="1"/>
  <c r="L32" i="6"/>
  <c r="L34" i="6" s="1"/>
  <c r="D32" i="6"/>
  <c r="D34" i="6" s="1"/>
  <c r="P32" i="6"/>
  <c r="P36" i="6" s="1"/>
  <c r="AF32" i="6"/>
  <c r="AF34" i="6" s="1"/>
  <c r="D3" i="10"/>
  <c r="G3" i="10"/>
  <c r="J3" i="10"/>
  <c r="D5" i="10"/>
  <c r="G5" i="10"/>
  <c r="J5" i="10"/>
  <c r="D7" i="10"/>
  <c r="G7" i="10"/>
  <c r="J7" i="10"/>
  <c r="D22" i="10"/>
  <c r="G22" i="10"/>
  <c r="D24" i="10"/>
  <c r="G24" i="10"/>
  <c r="D26" i="10"/>
  <c r="G26" i="10"/>
  <c r="G46" i="6"/>
  <c r="O46" i="6"/>
  <c r="W46" i="6"/>
  <c r="W48" i="6" s="1"/>
  <c r="B61" i="6"/>
  <c r="D72" i="6"/>
  <c r="F72" i="6"/>
  <c r="H72" i="6"/>
  <c r="J72" i="6"/>
  <c r="L72" i="6"/>
  <c r="N72" i="6"/>
  <c r="P72" i="6"/>
  <c r="R72" i="6"/>
  <c r="T72" i="6"/>
  <c r="V72" i="6"/>
  <c r="X72" i="6"/>
  <c r="Z72" i="6"/>
  <c r="AB72" i="6"/>
  <c r="AD72" i="6"/>
  <c r="AF72" i="6"/>
  <c r="AH72" i="6"/>
  <c r="AJ72" i="6"/>
  <c r="AL72" i="6"/>
  <c r="AN72" i="6"/>
  <c r="D74" i="6"/>
  <c r="F74" i="6"/>
  <c r="H74" i="6"/>
  <c r="J74" i="6"/>
  <c r="L74" i="6"/>
  <c r="N74" i="6"/>
  <c r="P74" i="6"/>
  <c r="R74" i="6"/>
  <c r="T74" i="6"/>
  <c r="V74" i="6"/>
  <c r="X74" i="6"/>
  <c r="Z74" i="6"/>
  <c r="AB74" i="6"/>
  <c r="AD74" i="6"/>
  <c r="AF74" i="6"/>
  <c r="AH74" i="6"/>
  <c r="AJ74" i="6"/>
  <c r="AL74" i="6"/>
  <c r="E71" i="6"/>
  <c r="G71" i="6"/>
  <c r="I71" i="6"/>
  <c r="K71" i="6"/>
  <c r="M71" i="6"/>
  <c r="O71" i="6"/>
  <c r="Q71" i="6"/>
  <c r="S71" i="6"/>
  <c r="U71" i="6"/>
  <c r="W71" i="6"/>
  <c r="Y71" i="6"/>
  <c r="AA71" i="6"/>
  <c r="AC71" i="6"/>
  <c r="AE71" i="6"/>
  <c r="AG71" i="6"/>
  <c r="AI71" i="6"/>
  <c r="AK71" i="6"/>
  <c r="AM71" i="6"/>
  <c r="AO71" i="6"/>
  <c r="E73" i="6"/>
  <c r="G73" i="6"/>
  <c r="I73" i="6"/>
  <c r="K73" i="6"/>
  <c r="M73" i="6"/>
  <c r="O73" i="6"/>
  <c r="Q73" i="6"/>
  <c r="S73" i="6"/>
  <c r="U73" i="6"/>
  <c r="W73" i="6"/>
  <c r="Y73" i="6"/>
  <c r="AA73" i="6"/>
  <c r="AC73" i="6"/>
  <c r="AE73" i="6"/>
  <c r="AG73" i="6"/>
  <c r="AI73" i="6"/>
  <c r="AK73" i="6"/>
  <c r="AM73" i="6"/>
  <c r="AO73" i="6"/>
  <c r="E75" i="6"/>
  <c r="G75" i="6"/>
  <c r="I75" i="6"/>
  <c r="K75" i="6"/>
  <c r="M75" i="6"/>
  <c r="O75" i="6"/>
  <c r="Q75" i="6"/>
  <c r="S75" i="6"/>
  <c r="U75" i="6"/>
  <c r="W75" i="6"/>
  <c r="Y75" i="6"/>
  <c r="AA75" i="6"/>
  <c r="AC75" i="6"/>
  <c r="AE75" i="6"/>
  <c r="AG75" i="6"/>
  <c r="AI75" i="6"/>
  <c r="AK75" i="6"/>
  <c r="AM75" i="6"/>
  <c r="AO75" i="6"/>
  <c r="E46" i="6"/>
  <c r="E48" i="6" s="1"/>
  <c r="I46" i="6"/>
  <c r="I48" i="6" s="1"/>
  <c r="M46" i="6"/>
  <c r="M48" i="6" s="1"/>
  <c r="Q46" i="6"/>
  <c r="Q48" i="6" s="1"/>
  <c r="U46" i="6"/>
  <c r="U48" i="6" s="1"/>
  <c r="Y46" i="6"/>
  <c r="Y48" i="6" s="1"/>
  <c r="AC46" i="6"/>
  <c r="AC48" i="6" s="1"/>
  <c r="AG46" i="6"/>
  <c r="AG48" i="6" s="1"/>
  <c r="AK46" i="6"/>
  <c r="AK48" i="6" s="1"/>
  <c r="AO46" i="6"/>
  <c r="AO54" i="6" s="1"/>
  <c r="B49" i="6"/>
  <c r="B53" i="6"/>
  <c r="C9" i="6"/>
  <c r="D5" i="6"/>
  <c r="D16" i="6" s="1"/>
  <c r="D71" i="6"/>
  <c r="F71" i="6"/>
  <c r="H71" i="6"/>
  <c r="J71" i="6"/>
  <c r="L71" i="6"/>
  <c r="N71" i="6"/>
  <c r="P71" i="6"/>
  <c r="R71" i="6"/>
  <c r="T71" i="6"/>
  <c r="V71" i="6"/>
  <c r="X71" i="6"/>
  <c r="Z71" i="6"/>
  <c r="AB71" i="6"/>
  <c r="AD71" i="6"/>
  <c r="AF71" i="6"/>
  <c r="AH71" i="6"/>
  <c r="AJ71" i="6"/>
  <c r="AL71" i="6"/>
  <c r="AN71" i="6"/>
  <c r="D73" i="6"/>
  <c r="F73" i="6"/>
  <c r="H73" i="6"/>
  <c r="J73" i="6"/>
  <c r="L73" i="6"/>
  <c r="N73" i="6"/>
  <c r="P73" i="6"/>
  <c r="R73" i="6"/>
  <c r="T73" i="6"/>
  <c r="V73" i="6"/>
  <c r="X73" i="6"/>
  <c r="Z73" i="6"/>
  <c r="AB73" i="6"/>
  <c r="AD73" i="6"/>
  <c r="AF73" i="6"/>
  <c r="AH73" i="6"/>
  <c r="AJ73" i="6"/>
  <c r="AL73" i="6"/>
  <c r="AN73" i="6"/>
  <c r="D75" i="6"/>
  <c r="F75" i="6"/>
  <c r="H75" i="6"/>
  <c r="J75" i="6"/>
  <c r="L75" i="6"/>
  <c r="N75" i="6"/>
  <c r="P75" i="6"/>
  <c r="R75" i="6"/>
  <c r="T75" i="6"/>
  <c r="V75" i="6"/>
  <c r="X75" i="6"/>
  <c r="Z75" i="6"/>
  <c r="AB75" i="6"/>
  <c r="AD75" i="6"/>
  <c r="AF75" i="6"/>
  <c r="AH75" i="6"/>
  <c r="AJ75" i="6"/>
  <c r="AL75" i="6"/>
  <c r="AN75" i="6"/>
  <c r="F32" i="6"/>
  <c r="F38" i="6" s="1"/>
  <c r="J32" i="6"/>
  <c r="J38" i="6" s="1"/>
  <c r="N32" i="6"/>
  <c r="N38" i="6" s="1"/>
  <c r="R32" i="6"/>
  <c r="R38" i="6" s="1"/>
  <c r="V32" i="6"/>
  <c r="V38" i="6" s="1"/>
  <c r="Z32" i="6"/>
  <c r="Z38" i="6" s="1"/>
  <c r="AD32" i="6"/>
  <c r="AD38" i="6" s="1"/>
  <c r="AH32" i="6"/>
  <c r="AH38" i="6" s="1"/>
  <c r="AL32" i="6"/>
  <c r="AL38" i="6" s="1"/>
  <c r="F7" i="20"/>
  <c r="C72" i="6"/>
  <c r="B35" i="6"/>
  <c r="B39" i="6"/>
  <c r="E32" i="6"/>
  <c r="E36" i="6" s="1"/>
  <c r="G32" i="6"/>
  <c r="G38" i="6" s="1"/>
  <c r="I32" i="6"/>
  <c r="K32" i="6"/>
  <c r="K34" i="6" s="1"/>
  <c r="M32" i="6"/>
  <c r="O32" i="6"/>
  <c r="O34" i="6" s="1"/>
  <c r="Q32" i="6"/>
  <c r="S32" i="6"/>
  <c r="S34" i="6" s="1"/>
  <c r="U32" i="6"/>
  <c r="W32" i="6"/>
  <c r="W34" i="6" s="1"/>
  <c r="Y32" i="6"/>
  <c r="AA32" i="6"/>
  <c r="AA34" i="6" s="1"/>
  <c r="AC32" i="6"/>
  <c r="AE32" i="6"/>
  <c r="AE34" i="6" s="1"/>
  <c r="AG32" i="6"/>
  <c r="AI32" i="6"/>
  <c r="AI34" i="6" s="1"/>
  <c r="AK32" i="6"/>
  <c r="AM32" i="6"/>
  <c r="AM34" i="6" s="1"/>
  <c r="AO32" i="6"/>
  <c r="D79" i="6"/>
  <c r="H79" i="6"/>
  <c r="L79" i="6"/>
  <c r="P79" i="6"/>
  <c r="T79" i="6"/>
  <c r="X79" i="6"/>
  <c r="AB79" i="6"/>
  <c r="AF79" i="6"/>
  <c r="AJ79" i="6"/>
  <c r="AN79" i="6"/>
  <c r="AN80" i="6"/>
  <c r="C71" i="6"/>
  <c r="B33" i="6"/>
  <c r="B37" i="6"/>
  <c r="F79" i="6"/>
  <c r="J79" i="6"/>
  <c r="N79" i="6"/>
  <c r="R79" i="6"/>
  <c r="V79" i="6"/>
  <c r="Z79" i="6"/>
  <c r="AD79" i="6"/>
  <c r="AH79" i="6"/>
  <c r="AL79" i="6"/>
  <c r="AM79" i="6"/>
  <c r="AO79" i="6"/>
  <c r="AU2" i="1"/>
  <c r="AA5" i="15" l="1"/>
  <c r="O5" i="15"/>
  <c r="E5" i="15"/>
  <c r="I5" i="15"/>
  <c r="N5" i="15"/>
  <c r="Z5" i="15" s="1"/>
  <c r="U5" i="15"/>
  <c r="C27" i="14"/>
  <c r="C28" i="14"/>
  <c r="C17" i="14"/>
  <c r="C29" i="14"/>
  <c r="V5" i="14"/>
  <c r="P5" i="14"/>
  <c r="I23" i="14"/>
  <c r="I9" i="14"/>
  <c r="I21" i="14"/>
  <c r="I22" i="14"/>
  <c r="I16" i="14"/>
  <c r="D5" i="14"/>
  <c r="J5" i="14"/>
  <c r="G5" i="14"/>
  <c r="E2" i="1"/>
  <c r="I2" i="1"/>
  <c r="B90" i="7"/>
  <c r="B92" i="14"/>
  <c r="B92" i="13"/>
  <c r="B92" i="29"/>
  <c r="D5" i="11"/>
  <c r="G87" i="29"/>
  <c r="G10" i="29"/>
  <c r="G16" i="29"/>
  <c r="G86" i="29"/>
  <c r="G85" i="29"/>
  <c r="D5" i="7"/>
  <c r="K24" i="28"/>
  <c r="J24" i="28"/>
  <c r="D5" i="13"/>
  <c r="E5" i="13" s="1"/>
  <c r="D5" i="8"/>
  <c r="D92" i="8" s="1"/>
  <c r="Y4" i="21"/>
  <c r="CD4" i="21"/>
  <c r="CG4" i="21"/>
  <c r="BY4" i="21"/>
  <c r="BZ4" i="21"/>
  <c r="CL4" i="21"/>
  <c r="DE4" i="21"/>
  <c r="BG4" i="21"/>
  <c r="BT4" i="21"/>
  <c r="BN4" i="21"/>
  <c r="CK4" i="21"/>
  <c r="CY4" i="21"/>
  <c r="CR4" i="21"/>
  <c r="CW4" i="21"/>
  <c r="CJ4" i="21"/>
  <c r="CI4" i="21"/>
  <c r="BP4" i="21"/>
  <c r="CF4" i="21"/>
  <c r="BQ4" i="21"/>
  <c r="DC4" i="21"/>
  <c r="CX4" i="21"/>
  <c r="DA4" i="21"/>
  <c r="DD4" i="21"/>
  <c r="BR4" i="21"/>
  <c r="CS4" i="21"/>
  <c r="DB4" i="21"/>
  <c r="CU4" i="21"/>
  <c r="BJ4" i="21"/>
  <c r="CZ4" i="21"/>
  <c r="CE4" i="21"/>
  <c r="CB4" i="21"/>
  <c r="BL4" i="21"/>
  <c r="BH4" i="21"/>
  <c r="BM4" i="21"/>
  <c r="BO4" i="21"/>
  <c r="CH4" i="21"/>
  <c r="BS4" i="21"/>
  <c r="E5" i="12"/>
  <c r="Q3" i="21"/>
  <c r="G34" i="6"/>
  <c r="AL77" i="6"/>
  <c r="AN77" i="6"/>
  <c r="V77" i="6"/>
  <c r="Z77" i="6"/>
  <c r="AM42" i="6"/>
  <c r="AV4" i="21"/>
  <c r="B15" i="6"/>
  <c r="W4" i="21"/>
  <c r="U4" i="21"/>
  <c r="AA7" i="20"/>
  <c r="S13" i="21"/>
  <c r="F3" i="21"/>
  <c r="T4" i="21"/>
  <c r="AN4" i="21"/>
  <c r="E4" i="21"/>
  <c r="AS4" i="21"/>
  <c r="N4" i="21"/>
  <c r="B4" i="21"/>
  <c r="AF4" i="21"/>
  <c r="P3" i="21"/>
  <c r="AZ4" i="21"/>
  <c r="AR4" i="21"/>
  <c r="AE4" i="21"/>
  <c r="M4" i="21"/>
  <c r="AW4" i="21"/>
  <c r="AD4" i="21"/>
  <c r="H4" i="21"/>
  <c r="J4" i="21"/>
  <c r="Z4" i="21"/>
  <c r="AA5" i="20"/>
  <c r="AX4" i="21"/>
  <c r="AT4" i="21"/>
  <c r="AP4" i="21"/>
  <c r="AG4" i="21"/>
  <c r="AA4" i="21"/>
  <c r="O4" i="21"/>
  <c r="I4" i="21"/>
  <c r="AY4" i="21"/>
  <c r="AU4" i="21"/>
  <c r="AM4" i="21"/>
  <c r="AB4" i="21"/>
  <c r="L4" i="21"/>
  <c r="AA6" i="20"/>
  <c r="I6" i="20" s="1"/>
  <c r="AA8" i="20"/>
  <c r="G4" i="21"/>
  <c r="K4" i="21"/>
  <c r="AC4" i="21"/>
  <c r="C4" i="21"/>
  <c r="D3" i="21"/>
  <c r="T42" i="6"/>
  <c r="T50" i="6"/>
  <c r="W66" i="6"/>
  <c r="AL56" i="6"/>
  <c r="N64" i="6"/>
  <c r="AB62" i="6"/>
  <c r="AN56" i="6"/>
  <c r="AK50" i="6"/>
  <c r="H54" i="6"/>
  <c r="V52" i="6"/>
  <c r="AB60" i="6"/>
  <c r="W62" i="6"/>
  <c r="AM56" i="6"/>
  <c r="AN68" i="6"/>
  <c r="H56" i="6"/>
  <c r="X48" i="6"/>
  <c r="R68" i="6"/>
  <c r="R60" i="6"/>
  <c r="L66" i="6"/>
  <c r="X56" i="6"/>
  <c r="X54" i="6"/>
  <c r="AJ50" i="6"/>
  <c r="AN48" i="6"/>
  <c r="H48" i="6"/>
  <c r="AM48" i="6"/>
  <c r="AB40" i="6"/>
  <c r="AN54" i="6"/>
  <c r="S50" i="6"/>
  <c r="AD54" i="6"/>
  <c r="C86" i="6"/>
  <c r="AB66" i="6"/>
  <c r="AB64" i="6"/>
  <c r="H62" i="6"/>
  <c r="S68" i="6"/>
  <c r="AA64" i="6"/>
  <c r="AA60" i="6"/>
  <c r="AJ42" i="6"/>
  <c r="Z48" i="6"/>
  <c r="L77" i="6"/>
  <c r="AB77" i="6"/>
  <c r="N66" i="6"/>
  <c r="R62" i="6"/>
  <c r="X68" i="6"/>
  <c r="AF56" i="6"/>
  <c r="P56" i="6"/>
  <c r="AF54" i="6"/>
  <c r="P54" i="6"/>
  <c r="AJ52" i="6"/>
  <c r="T52" i="6"/>
  <c r="AM52" i="6"/>
  <c r="AB50" i="6"/>
  <c r="L50" i="6"/>
  <c r="AF48" i="6"/>
  <c r="P48" i="6"/>
  <c r="AN42" i="6"/>
  <c r="AB42" i="6"/>
  <c r="AN38" i="6"/>
  <c r="S56" i="6"/>
  <c r="S54" i="6"/>
  <c r="S52" i="6"/>
  <c r="V56" i="6"/>
  <c r="AL52" i="6"/>
  <c r="AD50" i="6"/>
  <c r="AM50" i="6"/>
  <c r="AH68" i="6"/>
  <c r="AD66" i="6"/>
  <c r="AD64" i="6"/>
  <c r="AH62" i="6"/>
  <c r="AH60" i="6"/>
  <c r="AB70" i="6"/>
  <c r="L68" i="6"/>
  <c r="X66" i="6"/>
  <c r="AJ64" i="6"/>
  <c r="AN62" i="6"/>
  <c r="X62" i="6"/>
  <c r="L60" i="6"/>
  <c r="AJ56" i="6"/>
  <c r="AB56" i="6"/>
  <c r="T56" i="6"/>
  <c r="L56" i="6"/>
  <c r="AJ54" i="6"/>
  <c r="AB54" i="6"/>
  <c r="T54" i="6"/>
  <c r="L54" i="6"/>
  <c r="AF52" i="6"/>
  <c r="X52" i="6"/>
  <c r="P52" i="6"/>
  <c r="H52" i="6"/>
  <c r="AN50" i="6"/>
  <c r="AB48" i="6"/>
  <c r="L48" i="6"/>
  <c r="AI68" i="6"/>
  <c r="G66" i="6"/>
  <c r="K64" i="6"/>
  <c r="G62" i="6"/>
  <c r="K60" i="6"/>
  <c r="AB36" i="6"/>
  <c r="AN52" i="6"/>
  <c r="L38" i="6"/>
  <c r="L70" i="6"/>
  <c r="AN40" i="6"/>
  <c r="AN36" i="6"/>
  <c r="L36" i="6"/>
  <c r="AB38" i="6"/>
  <c r="P64" i="6"/>
  <c r="AM62" i="6"/>
  <c r="AD56" i="6"/>
  <c r="AL54" i="6"/>
  <c r="V54" i="6"/>
  <c r="AD52" i="6"/>
  <c r="AL50" i="6"/>
  <c r="V50" i="6"/>
  <c r="AO52" i="6"/>
  <c r="F64" i="6"/>
  <c r="AM66" i="6"/>
  <c r="B79" i="6"/>
  <c r="V68" i="6"/>
  <c r="J68" i="6"/>
  <c r="V66" i="6"/>
  <c r="J66" i="6"/>
  <c r="V64" i="6"/>
  <c r="J64" i="6"/>
  <c r="AL62" i="6"/>
  <c r="Z62" i="6"/>
  <c r="AL60" i="6"/>
  <c r="Z60" i="6"/>
  <c r="AF68" i="6"/>
  <c r="AF66" i="6"/>
  <c r="T64" i="6"/>
  <c r="AF60" i="6"/>
  <c r="AK70" i="6"/>
  <c r="AG70" i="6"/>
  <c r="AC70" i="6"/>
  <c r="Y70" i="6"/>
  <c r="U70" i="6"/>
  <c r="Q70" i="6"/>
  <c r="M70" i="6"/>
  <c r="I70" i="6"/>
  <c r="E70" i="6"/>
  <c r="AM64" i="6"/>
  <c r="AM60" i="6"/>
  <c r="AF77" i="6"/>
  <c r="X36" i="6"/>
  <c r="AJ34" i="6"/>
  <c r="X70" i="6"/>
  <c r="AJ40" i="6"/>
  <c r="T40" i="6"/>
  <c r="X38" i="6"/>
  <c r="T34" i="6"/>
  <c r="C17" i="6"/>
  <c r="X77" i="6"/>
  <c r="AF36" i="6"/>
  <c r="AF38" i="6"/>
  <c r="P77" i="6"/>
  <c r="AL68" i="6"/>
  <c r="Z68" i="6"/>
  <c r="AL66" i="6"/>
  <c r="Z66" i="6"/>
  <c r="V62" i="6"/>
  <c r="J62" i="6"/>
  <c r="AF70" i="6"/>
  <c r="P68" i="6"/>
  <c r="H68" i="6"/>
  <c r="P66" i="6"/>
  <c r="H66" i="6"/>
  <c r="AF64" i="6"/>
  <c r="L64" i="6"/>
  <c r="P60" i="6"/>
  <c r="AO70" i="6"/>
  <c r="AO68" i="6"/>
  <c r="AA68" i="6"/>
  <c r="K68" i="6"/>
  <c r="AO66" i="6"/>
  <c r="AE66" i="6"/>
  <c r="O66" i="6"/>
  <c r="AO64" i="6"/>
  <c r="AI64" i="6"/>
  <c r="S64" i="6"/>
  <c r="AO62" i="6"/>
  <c r="AE62" i="6"/>
  <c r="O62" i="6"/>
  <c r="AI60" i="6"/>
  <c r="S60" i="6"/>
  <c r="O77" i="6"/>
  <c r="H77" i="6"/>
  <c r="J77" i="6"/>
  <c r="T77" i="6"/>
  <c r="AJ77" i="6"/>
  <c r="AD68" i="6"/>
  <c r="N68" i="6"/>
  <c r="F68" i="6"/>
  <c r="AH66" i="6"/>
  <c r="R66" i="6"/>
  <c r="AD62" i="6"/>
  <c r="N62" i="6"/>
  <c r="AN70" i="6"/>
  <c r="AJ68" i="6"/>
  <c r="T68" i="6"/>
  <c r="AJ66" i="6"/>
  <c r="T66" i="6"/>
  <c r="AN64" i="6"/>
  <c r="X64" i="6"/>
  <c r="H64" i="6"/>
  <c r="AJ62" i="6"/>
  <c r="T62" i="6"/>
  <c r="AN60" i="6"/>
  <c r="AM77" i="6"/>
  <c r="H70" i="6"/>
  <c r="R77" i="6"/>
  <c r="N77" i="6"/>
  <c r="AA77" i="6"/>
  <c r="AD77" i="6"/>
  <c r="AA56" i="6"/>
  <c r="O56" i="6"/>
  <c r="AA54" i="6"/>
  <c r="O54" i="6"/>
  <c r="AA52" i="6"/>
  <c r="O52" i="6"/>
  <c r="AA50" i="6"/>
  <c r="O50" i="6"/>
  <c r="AH56" i="6"/>
  <c r="Z56" i="6"/>
  <c r="R56" i="6"/>
  <c r="AH54" i="6"/>
  <c r="Z54" i="6"/>
  <c r="F54" i="6"/>
  <c r="AH52" i="6"/>
  <c r="Z52" i="6"/>
  <c r="R52" i="6"/>
  <c r="Z50" i="6"/>
  <c r="F50" i="6"/>
  <c r="O48" i="6"/>
  <c r="AL48" i="6"/>
  <c r="V48" i="6"/>
  <c r="R48" i="6"/>
  <c r="AJ70" i="6"/>
  <c r="T70" i="6"/>
  <c r="AF40" i="6"/>
  <c r="X40" i="6"/>
  <c r="L40" i="6"/>
  <c r="AJ36" i="6"/>
  <c r="T36" i="6"/>
  <c r="AF42" i="6"/>
  <c r="X42" i="6"/>
  <c r="L42" i="6"/>
  <c r="E42" i="6"/>
  <c r="U34" i="6"/>
  <c r="AH77" i="6"/>
  <c r="AH48" i="6"/>
  <c r="Y77" i="6"/>
  <c r="D66" i="6"/>
  <c r="D64" i="6"/>
  <c r="D62" i="6"/>
  <c r="AO77" i="6"/>
  <c r="Z70" i="6"/>
  <c r="AK42" i="6"/>
  <c r="M38" i="6"/>
  <c r="U40" i="6"/>
  <c r="J70" i="6"/>
  <c r="G42" i="6"/>
  <c r="AM38" i="6"/>
  <c r="P38" i="6"/>
  <c r="H38" i="6"/>
  <c r="J56" i="6"/>
  <c r="N54" i="6"/>
  <c r="J52" i="6"/>
  <c r="N50" i="6"/>
  <c r="AE77" i="6"/>
  <c r="N48" i="6"/>
  <c r="AE56" i="6"/>
  <c r="M56" i="6"/>
  <c r="AE54" i="6"/>
  <c r="M54" i="6"/>
  <c r="AE52" i="6"/>
  <c r="M52" i="6"/>
  <c r="AE50" i="6"/>
  <c r="K50" i="6"/>
  <c r="N56" i="6"/>
  <c r="F56" i="6"/>
  <c r="R54" i="6"/>
  <c r="J54" i="6"/>
  <c r="N52" i="6"/>
  <c r="F52" i="6"/>
  <c r="R50" i="6"/>
  <c r="J50" i="6"/>
  <c r="J48" i="6"/>
  <c r="F77" i="6"/>
  <c r="W42" i="6"/>
  <c r="W38" i="6"/>
  <c r="D40" i="6"/>
  <c r="F36" i="6"/>
  <c r="AH70" i="6"/>
  <c r="R70" i="6"/>
  <c r="P70" i="6"/>
  <c r="AE42" i="6"/>
  <c r="O42" i="6"/>
  <c r="AE38" i="6"/>
  <c r="O38" i="6"/>
  <c r="P42" i="6"/>
  <c r="H42" i="6"/>
  <c r="P34" i="6"/>
  <c r="H34" i="6"/>
  <c r="U42" i="6"/>
  <c r="AC38" i="6"/>
  <c r="AK34" i="6"/>
  <c r="E34" i="6"/>
  <c r="P40" i="6"/>
  <c r="H40" i="6"/>
  <c r="H36" i="6"/>
  <c r="D36" i="6"/>
  <c r="D42" i="6"/>
  <c r="D38" i="6"/>
  <c r="AI42" i="6"/>
  <c r="AA42" i="6"/>
  <c r="S42" i="6"/>
  <c r="K42" i="6"/>
  <c r="AI38" i="6"/>
  <c r="AA38" i="6"/>
  <c r="S38" i="6"/>
  <c r="K38" i="6"/>
  <c r="D70" i="6"/>
  <c r="F66" i="6"/>
  <c r="F62" i="6"/>
  <c r="I77" i="6"/>
  <c r="D68" i="6"/>
  <c r="W77" i="6"/>
  <c r="S77" i="6"/>
  <c r="AE68" i="6"/>
  <c r="W68" i="6"/>
  <c r="O68" i="6"/>
  <c r="G68" i="6"/>
  <c r="AI66" i="6"/>
  <c r="AA66" i="6"/>
  <c r="S66" i="6"/>
  <c r="K66" i="6"/>
  <c r="AE64" i="6"/>
  <c r="W64" i="6"/>
  <c r="O64" i="6"/>
  <c r="G64" i="6"/>
  <c r="G77" i="6"/>
  <c r="D77" i="6"/>
  <c r="AI56" i="6"/>
  <c r="AC56" i="6"/>
  <c r="W56" i="6"/>
  <c r="G56" i="6"/>
  <c r="AI54" i="6"/>
  <c r="AC54" i="6"/>
  <c r="W54" i="6"/>
  <c r="G54" i="6"/>
  <c r="AI52" i="6"/>
  <c r="AC52" i="6"/>
  <c r="W52" i="6"/>
  <c r="G52" i="6"/>
  <c r="U50" i="6"/>
  <c r="E50" i="6"/>
  <c r="AK77" i="6"/>
  <c r="U77" i="6"/>
  <c r="E77" i="6"/>
  <c r="D54" i="6"/>
  <c r="D52" i="6"/>
  <c r="D50" i="6"/>
  <c r="D48" i="6"/>
  <c r="AI77" i="6"/>
  <c r="G48" i="6"/>
  <c r="AH40" i="6"/>
  <c r="K77" i="6"/>
  <c r="AK56" i="6"/>
  <c r="U56" i="6"/>
  <c r="K56" i="6"/>
  <c r="E56" i="6"/>
  <c r="AK54" i="6"/>
  <c r="U54" i="6"/>
  <c r="K54" i="6"/>
  <c r="E54" i="6"/>
  <c r="AK52" i="6"/>
  <c r="U52" i="6"/>
  <c r="K52" i="6"/>
  <c r="E52" i="6"/>
  <c r="AI50" i="6"/>
  <c r="AC50" i="6"/>
  <c r="W50" i="6"/>
  <c r="M50" i="6"/>
  <c r="G50" i="6"/>
  <c r="R40" i="6"/>
  <c r="Z40" i="6"/>
  <c r="J40" i="6"/>
  <c r="AG77" i="6"/>
  <c r="AC77" i="6"/>
  <c r="Q77" i="6"/>
  <c r="M77" i="6"/>
  <c r="AK68" i="6"/>
  <c r="AG68" i="6"/>
  <c r="AC68" i="6"/>
  <c r="Y68" i="6"/>
  <c r="U68" i="6"/>
  <c r="Q68" i="6"/>
  <c r="M68" i="6"/>
  <c r="I68" i="6"/>
  <c r="E68" i="6"/>
  <c r="AK66" i="6"/>
  <c r="AG66" i="6"/>
  <c r="AC66" i="6"/>
  <c r="Y66" i="6"/>
  <c r="U66" i="6"/>
  <c r="Q66" i="6"/>
  <c r="M66" i="6"/>
  <c r="I66" i="6"/>
  <c r="E66" i="6"/>
  <c r="AK64" i="6"/>
  <c r="AG64" i="6"/>
  <c r="AC64" i="6"/>
  <c r="Y64" i="6"/>
  <c r="U64" i="6"/>
  <c r="Q64" i="6"/>
  <c r="M64" i="6"/>
  <c r="I64" i="6"/>
  <c r="E64" i="6"/>
  <c r="AK62" i="6"/>
  <c r="AG62" i="6"/>
  <c r="AC62" i="6"/>
  <c r="Y62" i="6"/>
  <c r="U62" i="6"/>
  <c r="Q62" i="6"/>
  <c r="M62" i="6"/>
  <c r="I62" i="6"/>
  <c r="E62" i="6"/>
  <c r="AL36" i="6"/>
  <c r="AO56" i="6"/>
  <c r="AG56" i="6"/>
  <c r="Y56" i="6"/>
  <c r="Q56" i="6"/>
  <c r="I56" i="6"/>
  <c r="AG54" i="6"/>
  <c r="Y54" i="6"/>
  <c r="Q54" i="6"/>
  <c r="I54" i="6"/>
  <c r="AG52" i="6"/>
  <c r="Y52" i="6"/>
  <c r="Q52" i="6"/>
  <c r="I52" i="6"/>
  <c r="AO50" i="6"/>
  <c r="AG50" i="6"/>
  <c r="Y50" i="6"/>
  <c r="Q50" i="6"/>
  <c r="I50" i="6"/>
  <c r="AO48" i="6"/>
  <c r="V36" i="6"/>
  <c r="AL70" i="6"/>
  <c r="AD70" i="6"/>
  <c r="V70" i="6"/>
  <c r="N70" i="6"/>
  <c r="AC42" i="6"/>
  <c r="M42" i="6"/>
  <c r="AK38" i="6"/>
  <c r="U38" i="6"/>
  <c r="E38" i="6"/>
  <c r="AC34" i="6"/>
  <c r="M34" i="6"/>
  <c r="AL40" i="6"/>
  <c r="AD40" i="6"/>
  <c r="V40" i="6"/>
  <c r="N40" i="6"/>
  <c r="F40" i="6"/>
  <c r="AD36" i="6"/>
  <c r="N36" i="6"/>
  <c r="C85" i="6"/>
  <c r="C87" i="6"/>
  <c r="AO42" i="6"/>
  <c r="AG42" i="6"/>
  <c r="Y42" i="6"/>
  <c r="Q42" i="6"/>
  <c r="I42" i="6"/>
  <c r="AO38" i="6"/>
  <c r="AG38" i="6"/>
  <c r="Y38" i="6"/>
  <c r="Q38" i="6"/>
  <c r="I38" i="6"/>
  <c r="AO34" i="6"/>
  <c r="AG34" i="6"/>
  <c r="Y34" i="6"/>
  <c r="Q34" i="6"/>
  <c r="I34" i="6"/>
  <c r="E40" i="6"/>
  <c r="AK36" i="6"/>
  <c r="AG40" i="6"/>
  <c r="M40" i="6"/>
  <c r="U36" i="6"/>
  <c r="C7" i="20"/>
  <c r="AL42" i="6"/>
  <c r="AH42" i="6"/>
  <c r="AD42" i="6"/>
  <c r="Z42" i="6"/>
  <c r="V42" i="6"/>
  <c r="R42" i="6"/>
  <c r="N42" i="6"/>
  <c r="J42" i="6"/>
  <c r="F42" i="6"/>
  <c r="AL34" i="6"/>
  <c r="AH34" i="6"/>
  <c r="AD34" i="6"/>
  <c r="Z34" i="6"/>
  <c r="V34" i="6"/>
  <c r="R34" i="6"/>
  <c r="N34" i="6"/>
  <c r="J34" i="6"/>
  <c r="F34" i="6"/>
  <c r="D22" i="6"/>
  <c r="D23" i="6"/>
  <c r="D21" i="6"/>
  <c r="D9" i="6"/>
  <c r="E5" i="6"/>
  <c r="Y40" i="6"/>
  <c r="Q40" i="6"/>
  <c r="I40" i="6"/>
  <c r="AC36" i="6"/>
  <c r="M36" i="6"/>
  <c r="AH36" i="6"/>
  <c r="Z36" i="6"/>
  <c r="R36" i="6"/>
  <c r="J36" i="6"/>
  <c r="F70" i="6"/>
  <c r="L6" i="20"/>
  <c r="AO40" i="6"/>
  <c r="B71" i="6"/>
  <c r="AM70" i="6"/>
  <c r="AM40" i="6"/>
  <c r="AM36" i="6"/>
  <c r="AI70" i="6"/>
  <c r="AI40" i="6"/>
  <c r="AI36" i="6"/>
  <c r="AE70" i="6"/>
  <c r="AE40" i="6"/>
  <c r="AE36" i="6"/>
  <c r="AA70" i="6"/>
  <c r="AA40" i="6"/>
  <c r="AA36" i="6"/>
  <c r="W70" i="6"/>
  <c r="W40" i="6"/>
  <c r="W36" i="6"/>
  <c r="S70" i="6"/>
  <c r="S40" i="6"/>
  <c r="S36" i="6"/>
  <c r="O70" i="6"/>
  <c r="O40" i="6"/>
  <c r="O36" i="6"/>
  <c r="K70" i="6"/>
  <c r="K40" i="6"/>
  <c r="K36" i="6"/>
  <c r="G70" i="6"/>
  <c r="G40" i="6"/>
  <c r="G36" i="6"/>
  <c r="B72" i="6"/>
  <c r="AK40" i="6"/>
  <c r="AC40" i="6"/>
  <c r="AO36" i="6"/>
  <c r="AG36" i="6"/>
  <c r="Y36" i="6"/>
  <c r="Q36" i="6"/>
  <c r="I36" i="6"/>
  <c r="V74" i="2" l="1"/>
  <c r="V374" i="2"/>
  <c r="V135" i="2"/>
  <c r="V244" i="2"/>
  <c r="V457" i="2"/>
  <c r="V510" i="2"/>
  <c r="V900" i="2"/>
  <c r="V1024" i="2"/>
  <c r="V1136" i="2"/>
  <c r="V703" i="2"/>
  <c r="V969" i="2"/>
  <c r="V1209" i="2"/>
  <c r="V1284" i="2"/>
  <c r="V786" i="2"/>
  <c r="V1621" i="2"/>
  <c r="V1582" i="2"/>
  <c r="V2315" i="2"/>
  <c r="V1879" i="2"/>
  <c r="V1508" i="2"/>
  <c r="V1395" i="2"/>
  <c r="V1989" i="2"/>
  <c r="V2085" i="2"/>
  <c r="V1730" i="2"/>
  <c r="V2134" i="2"/>
  <c r="T5" i="15"/>
  <c r="AF5" i="15"/>
  <c r="AF22" i="15" s="1"/>
  <c r="AB5" i="15"/>
  <c r="F5" i="15"/>
  <c r="G5" i="15"/>
  <c r="P5" i="15"/>
  <c r="J5" i="15"/>
  <c r="C18" i="14"/>
  <c r="I17" i="14"/>
  <c r="I28" i="14"/>
  <c r="I27" i="14"/>
  <c r="I29" i="14"/>
  <c r="N5" i="14"/>
  <c r="T5" i="14"/>
  <c r="G23" i="14"/>
  <c r="G9" i="14"/>
  <c r="G21" i="14"/>
  <c r="G22" i="14"/>
  <c r="G16" i="14"/>
  <c r="W5" i="14"/>
  <c r="Q5" i="14"/>
  <c r="J23" i="14"/>
  <c r="J9" i="14"/>
  <c r="J22" i="14"/>
  <c r="J21" i="14"/>
  <c r="J16" i="14"/>
  <c r="AC5" i="14"/>
  <c r="P23" i="14"/>
  <c r="P9" i="14"/>
  <c r="P21" i="14"/>
  <c r="P22" i="14"/>
  <c r="P16" i="14"/>
  <c r="E5" i="14"/>
  <c r="K5" i="14"/>
  <c r="H5" i="14"/>
  <c r="D23" i="14"/>
  <c r="D9" i="14"/>
  <c r="D21" i="14"/>
  <c r="D22" i="14"/>
  <c r="D16" i="14"/>
  <c r="AI5" i="14"/>
  <c r="V23" i="14"/>
  <c r="V9" i="14"/>
  <c r="V16" i="14"/>
  <c r="V22" i="14"/>
  <c r="V21" i="14"/>
  <c r="AF91" i="15"/>
  <c r="AB8" i="15"/>
  <c r="AB24" i="15" s="1"/>
  <c r="AB91" i="15"/>
  <c r="AB21" i="15"/>
  <c r="AB23" i="15"/>
  <c r="AB22" i="15"/>
  <c r="AB9" i="15"/>
  <c r="AB16" i="15"/>
  <c r="F12" i="20"/>
  <c r="F13" i="20" s="1"/>
  <c r="AO5" i="14"/>
  <c r="AO2" i="1"/>
  <c r="E9" i="13" s="1"/>
  <c r="CT4" i="21"/>
  <c r="G25" i="5"/>
  <c r="E25" i="5"/>
  <c r="C25" i="5"/>
  <c r="D25" i="5"/>
  <c r="F25" i="5"/>
  <c r="M5" i="11"/>
  <c r="T5" i="11" s="1"/>
  <c r="AA5" i="11" s="1"/>
  <c r="AH5" i="11" s="1"/>
  <c r="AO5" i="11" s="1"/>
  <c r="AV5" i="11" s="1"/>
  <c r="BC5" i="11" s="1"/>
  <c r="BJ5" i="11" s="1"/>
  <c r="F5" i="11"/>
  <c r="E5" i="11"/>
  <c r="N5" i="11" s="1"/>
  <c r="U5" i="11" s="1"/>
  <c r="AB5" i="11" s="1"/>
  <c r="AI5" i="11" s="1"/>
  <c r="AP5" i="11" s="1"/>
  <c r="AW5" i="11" s="1"/>
  <c r="BD5" i="11" s="1"/>
  <c r="G17" i="29"/>
  <c r="E5" i="7"/>
  <c r="K5" i="7"/>
  <c r="K5" i="13"/>
  <c r="E5" i="8"/>
  <c r="E92" i="8" s="1"/>
  <c r="DF4" i="21"/>
  <c r="BI4" i="21"/>
  <c r="AI4" i="21"/>
  <c r="CA4" i="21"/>
  <c r="AH4" i="21"/>
  <c r="BU4" i="21"/>
  <c r="CC4" i="21"/>
  <c r="CV4" i="21"/>
  <c r="CN4" i="21"/>
  <c r="CM4" i="21"/>
  <c r="BK4" i="21"/>
  <c r="BV4" i="21"/>
  <c r="DG4" i="21"/>
  <c r="F5" i="12"/>
  <c r="C12" i="20"/>
  <c r="C13" i="20" s="1"/>
  <c r="C63" i="6"/>
  <c r="C51" i="6"/>
  <c r="B51" i="6" s="1"/>
  <c r="E49" i="5"/>
  <c r="F49" i="5"/>
  <c r="H61" i="5"/>
  <c r="H8" i="5"/>
  <c r="H33" i="5"/>
  <c r="H23" i="5"/>
  <c r="C63" i="5"/>
  <c r="H84" i="5"/>
  <c r="D65" i="5"/>
  <c r="F59" i="5"/>
  <c r="G51" i="5"/>
  <c r="G65" i="5"/>
  <c r="G59" i="5"/>
  <c r="H51" i="5"/>
  <c r="G39" i="5"/>
  <c r="C35" i="5"/>
  <c r="E22" i="5"/>
  <c r="F9" i="5"/>
  <c r="F87" i="5" s="1"/>
  <c r="C15" i="5"/>
  <c r="C16" i="5" s="1"/>
  <c r="E23" i="5"/>
  <c r="D37" i="5"/>
  <c r="H15" i="5"/>
  <c r="H16" i="5" s="1"/>
  <c r="E37" i="5"/>
  <c r="F55" i="5"/>
  <c r="C84" i="5"/>
  <c r="F67" i="5"/>
  <c r="E9" i="5"/>
  <c r="E85" i="5" s="1"/>
  <c r="G15" i="5"/>
  <c r="G16" i="5" s="1"/>
  <c r="F22" i="5"/>
  <c r="D33" i="5"/>
  <c r="F35" i="5"/>
  <c r="H37" i="5"/>
  <c r="H7" i="5"/>
  <c r="H88" i="5" s="1"/>
  <c r="D15" i="5"/>
  <c r="D16" i="5" s="1"/>
  <c r="D23" i="5"/>
  <c r="E33" i="5"/>
  <c r="G35" i="5"/>
  <c r="C39" i="5"/>
  <c r="D51" i="5"/>
  <c r="F53" i="5"/>
  <c r="C59" i="5"/>
  <c r="E61" i="5"/>
  <c r="G63" i="5"/>
  <c r="E67" i="5"/>
  <c r="G84" i="5"/>
  <c r="H41" i="5"/>
  <c r="E53" i="5"/>
  <c r="G55" i="5"/>
  <c r="D61" i="5"/>
  <c r="F63" i="5"/>
  <c r="H65" i="5"/>
  <c r="D84" i="5"/>
  <c r="C9" i="5"/>
  <c r="C87" i="5" s="1"/>
  <c r="G9" i="5"/>
  <c r="G87" i="5" s="1"/>
  <c r="E15" i="5"/>
  <c r="E16" i="5" s="1"/>
  <c r="D22" i="5"/>
  <c r="H22" i="5"/>
  <c r="G23" i="5"/>
  <c r="F33" i="5"/>
  <c r="D35" i="5"/>
  <c r="H35" i="5"/>
  <c r="F37" i="5"/>
  <c r="D39" i="5"/>
  <c r="D9" i="5"/>
  <c r="D87" i="5" s="1"/>
  <c r="H9" i="5"/>
  <c r="F15" i="5"/>
  <c r="F16" i="5" s="1"/>
  <c r="H21" i="5"/>
  <c r="G22" i="5"/>
  <c r="F23" i="5"/>
  <c r="C33" i="5"/>
  <c r="G33" i="5"/>
  <c r="E35" i="5"/>
  <c r="C37" i="5"/>
  <c r="G37" i="5"/>
  <c r="E39" i="5"/>
  <c r="D49" i="5"/>
  <c r="H49" i="5"/>
  <c r="F51" i="5"/>
  <c r="D53" i="5"/>
  <c r="D55" i="5"/>
  <c r="H55" i="5"/>
  <c r="E59" i="5"/>
  <c r="C61" i="5"/>
  <c r="G61" i="5"/>
  <c r="E63" i="5"/>
  <c r="E65" i="5"/>
  <c r="C67" i="5"/>
  <c r="G67" i="5"/>
  <c r="E84" i="5"/>
  <c r="F39" i="5"/>
  <c r="C49" i="5"/>
  <c r="G49" i="5"/>
  <c r="E51" i="5"/>
  <c r="C53" i="5"/>
  <c r="G53" i="5"/>
  <c r="E55" i="5"/>
  <c r="D59" i="5"/>
  <c r="H59" i="5"/>
  <c r="F61" i="5"/>
  <c r="D63" i="5"/>
  <c r="H63" i="5"/>
  <c r="F65" i="5"/>
  <c r="D67" i="5"/>
  <c r="H67" i="5"/>
  <c r="F84" i="5"/>
  <c r="L52" i="23"/>
  <c r="V4" i="21"/>
  <c r="AO4" i="21"/>
  <c r="X4" i="21"/>
  <c r="S14" i="21"/>
  <c r="D4" i="21"/>
  <c r="BB4" i="21"/>
  <c r="F4" i="21"/>
  <c r="AQ4" i="21"/>
  <c r="Q4" i="21"/>
  <c r="BA4" i="21"/>
  <c r="P4" i="21"/>
  <c r="AN81" i="6"/>
  <c r="AM74" i="6"/>
  <c r="AM81" i="6"/>
  <c r="AN74" i="6"/>
  <c r="AO74" i="6"/>
  <c r="AO81" i="6"/>
  <c r="I12" i="20"/>
  <c r="I7" i="20"/>
  <c r="L7" i="20"/>
  <c r="O7" i="20" s="1"/>
  <c r="R6" i="20"/>
  <c r="E23" i="6"/>
  <c r="E21" i="6"/>
  <c r="E9" i="6"/>
  <c r="E85" i="6" s="1"/>
  <c r="F5" i="6"/>
  <c r="E22" i="6"/>
  <c r="E16" i="6"/>
  <c r="D27" i="6"/>
  <c r="D87" i="6"/>
  <c r="D85" i="6"/>
  <c r="D86" i="6"/>
  <c r="D29" i="6"/>
  <c r="D28" i="6"/>
  <c r="D17" i="6"/>
  <c r="O6" i="20"/>
  <c r="L12" i="20"/>
  <c r="U12" i="20" s="1"/>
  <c r="AF21" i="15" l="1"/>
  <c r="AF8" i="15"/>
  <c r="AF24" i="15" s="1"/>
  <c r="AF23" i="15"/>
  <c r="AF16" i="15"/>
  <c r="AF9" i="15"/>
  <c r="AF28" i="15" s="1"/>
  <c r="V5" i="15"/>
  <c r="AG5" i="15"/>
  <c r="AD5" i="15"/>
  <c r="AD23" i="15" s="1"/>
  <c r="R5" i="15"/>
  <c r="R91" i="15" s="1"/>
  <c r="Q5" i="15"/>
  <c r="K5" i="15"/>
  <c r="W5" i="15" s="1"/>
  <c r="AC5" i="15"/>
  <c r="H5" i="15"/>
  <c r="I18" i="14"/>
  <c r="J17" i="14"/>
  <c r="J27" i="14"/>
  <c r="V27" i="14"/>
  <c r="D17" i="14"/>
  <c r="V28" i="14"/>
  <c r="D28" i="14"/>
  <c r="J28" i="14"/>
  <c r="V17" i="14"/>
  <c r="D27" i="14"/>
  <c r="P17" i="14"/>
  <c r="P29" i="14"/>
  <c r="G17" i="14"/>
  <c r="G29" i="14"/>
  <c r="D29" i="14"/>
  <c r="J29" i="14"/>
  <c r="AA5" i="14"/>
  <c r="N23" i="14"/>
  <c r="N9" i="14"/>
  <c r="N21" i="14"/>
  <c r="N22" i="14"/>
  <c r="N16" i="14"/>
  <c r="AI9" i="14"/>
  <c r="AI16" i="14"/>
  <c r="AI21" i="14"/>
  <c r="AI23" i="14"/>
  <c r="AI22" i="14"/>
  <c r="O5" i="14"/>
  <c r="U5" i="14"/>
  <c r="H23" i="14"/>
  <c r="H9" i="14"/>
  <c r="H16" i="14"/>
  <c r="H22" i="14"/>
  <c r="H21" i="14"/>
  <c r="P28" i="14"/>
  <c r="Q9" i="14"/>
  <c r="AD5" i="14"/>
  <c r="Q16" i="14"/>
  <c r="Q23" i="14"/>
  <c r="Q21" i="14"/>
  <c r="Q22" i="14"/>
  <c r="G28" i="14"/>
  <c r="V29" i="14"/>
  <c r="R5" i="14"/>
  <c r="L5" i="14"/>
  <c r="F5" i="14"/>
  <c r="E23" i="14"/>
  <c r="E9" i="14"/>
  <c r="E21" i="14"/>
  <c r="E22" i="14"/>
  <c r="E16" i="14"/>
  <c r="X5" i="14"/>
  <c r="K23" i="14"/>
  <c r="K9" i="14"/>
  <c r="K21" i="14"/>
  <c r="K22" i="14"/>
  <c r="K16" i="14"/>
  <c r="P27" i="14"/>
  <c r="AC23" i="14"/>
  <c r="AC9" i="14"/>
  <c r="AC21" i="14"/>
  <c r="AC22" i="14"/>
  <c r="AC16" i="14"/>
  <c r="AJ5" i="14"/>
  <c r="W9" i="14"/>
  <c r="W22" i="14"/>
  <c r="W21" i="14"/>
  <c r="W16" i="14"/>
  <c r="G27" i="14"/>
  <c r="AG5" i="14"/>
  <c r="AM5" i="14"/>
  <c r="T23" i="14"/>
  <c r="T9" i="14"/>
  <c r="T21" i="14"/>
  <c r="T22" i="14"/>
  <c r="T16" i="14"/>
  <c r="AB10" i="15"/>
  <c r="AB85" i="15"/>
  <c r="AB92" i="15"/>
  <c r="AB86" i="15"/>
  <c r="AB28" i="15"/>
  <c r="AG8" i="15"/>
  <c r="AG24" i="15" s="1"/>
  <c r="AG91" i="15"/>
  <c r="AG23" i="15"/>
  <c r="AG9" i="15"/>
  <c r="AG87" i="15" s="1"/>
  <c r="AG21" i="15"/>
  <c r="AG16" i="15"/>
  <c r="AG22" i="15"/>
  <c r="AB87" i="15"/>
  <c r="AB30" i="15"/>
  <c r="AB29" i="15"/>
  <c r="AC21" i="15"/>
  <c r="AC23" i="15"/>
  <c r="AC22" i="15"/>
  <c r="AC91" i="15"/>
  <c r="AC8" i="15"/>
  <c r="AC24" i="15" s="1"/>
  <c r="AC9" i="15"/>
  <c r="AC16" i="15"/>
  <c r="AB17" i="15"/>
  <c r="AB27" i="15"/>
  <c r="AP5" i="14"/>
  <c r="E8" i="13"/>
  <c r="E23" i="13"/>
  <c r="E29" i="13" s="1"/>
  <c r="E22" i="13"/>
  <c r="E28" i="13" s="1"/>
  <c r="E21" i="13"/>
  <c r="E27" i="13" s="1"/>
  <c r="E92" i="13"/>
  <c r="E93" i="13" s="1"/>
  <c r="T91" i="15"/>
  <c r="AN47" i="14"/>
  <c r="AO47" i="14"/>
  <c r="AI47" i="14"/>
  <c r="AK47" i="14"/>
  <c r="AH47" i="14"/>
  <c r="AJ47" i="14"/>
  <c r="AL47" i="14"/>
  <c r="AA47" i="15"/>
  <c r="E65" i="13"/>
  <c r="E61" i="13"/>
  <c r="E59" i="13"/>
  <c r="E55" i="13"/>
  <c r="E53" i="13"/>
  <c r="E49" i="13"/>
  <c r="E39" i="13"/>
  <c r="E7" i="13"/>
  <c r="E88" i="13" s="1"/>
  <c r="E84" i="13"/>
  <c r="E67" i="13"/>
  <c r="Z47" i="15"/>
  <c r="E63" i="13"/>
  <c r="Y47" i="15"/>
  <c r="X47" i="15"/>
  <c r="E51" i="13"/>
  <c r="E41" i="13"/>
  <c r="W47" i="15"/>
  <c r="E37" i="13"/>
  <c r="E35" i="13"/>
  <c r="E33" i="13"/>
  <c r="E15" i="13"/>
  <c r="E16" i="13" s="1"/>
  <c r="E17" i="13" s="1"/>
  <c r="E86" i="13"/>
  <c r="E85" i="13"/>
  <c r="E87" i="13"/>
  <c r="K23" i="13"/>
  <c r="U47" i="15"/>
  <c r="T47" i="15"/>
  <c r="V47" i="15"/>
  <c r="S47" i="15"/>
  <c r="R47" i="15"/>
  <c r="P47" i="15"/>
  <c r="Q47" i="15"/>
  <c r="BC47" i="29"/>
  <c r="AM47" i="29"/>
  <c r="V47" i="29"/>
  <c r="BD47" i="29"/>
  <c r="AN47" i="29"/>
  <c r="W47" i="29"/>
  <c r="BE47" i="29"/>
  <c r="P47" i="29"/>
  <c r="AB47" i="29"/>
  <c r="T47" i="29"/>
  <c r="AC47" i="29"/>
  <c r="BF47" i="29"/>
  <c r="AU47" i="29"/>
  <c r="N47" i="29"/>
  <c r="AE47" i="29"/>
  <c r="AO47" i="29"/>
  <c r="Q47" i="29"/>
  <c r="M47" i="29"/>
  <c r="AH47" i="29"/>
  <c r="R47" i="29"/>
  <c r="AI47" i="29"/>
  <c r="AW47" i="29"/>
  <c r="AX47" i="29"/>
  <c r="U47" i="29"/>
  <c r="BG47" i="29"/>
  <c r="AQ47" i="29"/>
  <c r="Z47" i="29"/>
  <c r="J47" i="29"/>
  <c r="AR47" i="29"/>
  <c r="AA47" i="29"/>
  <c r="K47" i="29"/>
  <c r="AF47" i="29"/>
  <c r="AK47" i="29"/>
  <c r="AS47" i="29"/>
  <c r="AL47" i="29"/>
  <c r="X47" i="29"/>
  <c r="L47" i="29"/>
  <c r="AD47" i="29"/>
  <c r="AV47" i="29"/>
  <c r="O47" i="29"/>
  <c r="AG47" i="29"/>
  <c r="AT47" i="29"/>
  <c r="BA47" i="29"/>
  <c r="AY47" i="29"/>
  <c r="AZ47" i="29"/>
  <c r="S47" i="29"/>
  <c r="AP47" i="29"/>
  <c r="BB47" i="29"/>
  <c r="Y47" i="29"/>
  <c r="AB47" i="14"/>
  <c r="O47" i="15"/>
  <c r="D47" i="15"/>
  <c r="J47" i="15"/>
  <c r="K47" i="15"/>
  <c r="M47" i="15"/>
  <c r="F47" i="15"/>
  <c r="I47" i="15"/>
  <c r="G47" i="15"/>
  <c r="H47" i="15"/>
  <c r="E47" i="15"/>
  <c r="L47" i="15"/>
  <c r="N47" i="15"/>
  <c r="AG47" i="14"/>
  <c r="AM47" i="14"/>
  <c r="AC47" i="14"/>
  <c r="AE47" i="14"/>
  <c r="AD47" i="14"/>
  <c r="AF47" i="14"/>
  <c r="Z47" i="14"/>
  <c r="Y47" i="14"/>
  <c r="AA47" i="14"/>
  <c r="AX47" i="25"/>
  <c r="AT47" i="25"/>
  <c r="AP47" i="25"/>
  <c r="AL47" i="25"/>
  <c r="AH47" i="25"/>
  <c r="AY47" i="25"/>
  <c r="AU47" i="25"/>
  <c r="AQ47" i="25"/>
  <c r="AM47" i="25"/>
  <c r="AI47" i="25"/>
  <c r="AE47" i="25"/>
  <c r="Z47" i="25"/>
  <c r="AA47" i="25"/>
  <c r="AV47" i="25"/>
  <c r="AR47" i="25"/>
  <c r="AN47" i="25"/>
  <c r="AJ47" i="25"/>
  <c r="AF47" i="25"/>
  <c r="AW47" i="25"/>
  <c r="AS47" i="25"/>
  <c r="AO47" i="25"/>
  <c r="AK47" i="25"/>
  <c r="AG47" i="25"/>
  <c r="AC47" i="25"/>
  <c r="AD47" i="25"/>
  <c r="X47" i="14"/>
  <c r="R64" i="23"/>
  <c r="N56" i="23"/>
  <c r="S60" i="23"/>
  <c r="T36" i="23"/>
  <c r="F60" i="23"/>
  <c r="G60" i="23" s="1"/>
  <c r="S8" i="23"/>
  <c r="S89" i="23" s="1"/>
  <c r="O38" i="23"/>
  <c r="U50" i="23"/>
  <c r="O60" i="23"/>
  <c r="I68" i="23"/>
  <c r="I62" i="23"/>
  <c r="J62" i="23" s="1"/>
  <c r="U16" i="23"/>
  <c r="U17" i="23" s="1"/>
  <c r="R36" i="23"/>
  <c r="Q40" i="23"/>
  <c r="O50" i="23"/>
  <c r="I54" i="23"/>
  <c r="T56" i="23"/>
  <c r="Q62" i="23"/>
  <c r="P66" i="23"/>
  <c r="I85" i="23"/>
  <c r="J85" i="23" s="1"/>
  <c r="F68" i="23"/>
  <c r="G68" i="23" s="1"/>
  <c r="R8" i="23"/>
  <c r="R89" i="23" s="1"/>
  <c r="R16" i="23"/>
  <c r="R17" i="23" s="1"/>
  <c r="O34" i="23"/>
  <c r="O36" i="23"/>
  <c r="N38" i="23"/>
  <c r="N40" i="23"/>
  <c r="I42" i="23"/>
  <c r="U42" i="23"/>
  <c r="T50" i="23"/>
  <c r="T52" i="23"/>
  <c r="R54" i="23"/>
  <c r="Q56" i="23"/>
  <c r="N60" i="23"/>
  <c r="N62" i="23"/>
  <c r="I64" i="23"/>
  <c r="U64" i="23"/>
  <c r="U66" i="23"/>
  <c r="T68" i="23"/>
  <c r="Q85" i="23"/>
  <c r="L64" i="23"/>
  <c r="M64" i="23" s="1"/>
  <c r="F56" i="23"/>
  <c r="L38" i="23"/>
  <c r="F62" i="23"/>
  <c r="G62" i="23" s="1"/>
  <c r="I36" i="23"/>
  <c r="T34" i="23"/>
  <c r="Q52" i="23"/>
  <c r="I34" i="23"/>
  <c r="O54" i="23"/>
  <c r="N85" i="23"/>
  <c r="P36" i="23"/>
  <c r="I50" i="23"/>
  <c r="R56" i="23"/>
  <c r="N66" i="23"/>
  <c r="F38" i="23"/>
  <c r="Q16" i="23"/>
  <c r="Q17" i="23" s="1"/>
  <c r="N36" i="23"/>
  <c r="U38" i="23"/>
  <c r="T42" i="23"/>
  <c r="S52" i="23"/>
  <c r="P56" i="23"/>
  <c r="U60" i="23"/>
  <c r="T64" i="23"/>
  <c r="S68" i="23"/>
  <c r="F64" i="23"/>
  <c r="G64" i="23" s="1"/>
  <c r="P8" i="23"/>
  <c r="P89" i="23" s="1"/>
  <c r="P16" i="23"/>
  <c r="P17" i="23" s="1"/>
  <c r="L34" i="23"/>
  <c r="U34" i="23"/>
  <c r="U36" i="23"/>
  <c r="T38" i="23"/>
  <c r="T40" i="23"/>
  <c r="S42" i="23"/>
  <c r="R50" i="23"/>
  <c r="R52" i="23"/>
  <c r="P54" i="23"/>
  <c r="O56" i="23"/>
  <c r="I60" i="23"/>
  <c r="T60" i="23"/>
  <c r="T62" i="23"/>
  <c r="S64" i="23"/>
  <c r="S66" i="23"/>
  <c r="R68" i="23"/>
  <c r="O85" i="23"/>
  <c r="I8" i="23"/>
  <c r="J8" i="23" s="1"/>
  <c r="I66" i="23"/>
  <c r="L54" i="23"/>
  <c r="M54" i="23" s="1"/>
  <c r="F50" i="23"/>
  <c r="I40" i="23"/>
  <c r="S38" i="23"/>
  <c r="O8" i="23"/>
  <c r="O89" i="23" s="1"/>
  <c r="Q50" i="23"/>
  <c r="R66" i="23"/>
  <c r="P34" i="23"/>
  <c r="N42" i="23"/>
  <c r="S54" i="23"/>
  <c r="N64" i="23"/>
  <c r="R85" i="23"/>
  <c r="U8" i="23"/>
  <c r="R34" i="23"/>
  <c r="Q38" i="23"/>
  <c r="P42" i="23"/>
  <c r="O52" i="23"/>
  <c r="U54" i="23"/>
  <c r="Q60" i="23"/>
  <c r="P64" i="23"/>
  <c r="O68" i="23"/>
  <c r="T85" i="23"/>
  <c r="N8" i="23"/>
  <c r="N89" i="23" s="1"/>
  <c r="N16" i="23"/>
  <c r="N17" i="23" s="1"/>
  <c r="F34" i="23"/>
  <c r="S34" i="23"/>
  <c r="S36" i="23"/>
  <c r="R38" i="23"/>
  <c r="R40" i="23"/>
  <c r="Q42" i="23"/>
  <c r="P50" i="23"/>
  <c r="P52" i="23"/>
  <c r="N54" i="23"/>
  <c r="I56" i="23"/>
  <c r="U56" i="23"/>
  <c r="R60" i="23"/>
  <c r="R62" i="23"/>
  <c r="Q64" i="23"/>
  <c r="Q66" i="23"/>
  <c r="P68" i="23"/>
  <c r="L85" i="23"/>
  <c r="M85" i="23" s="1"/>
  <c r="U85" i="23"/>
  <c r="L40" i="23"/>
  <c r="M40" i="23" s="1"/>
  <c r="L56" i="23"/>
  <c r="L62" i="23"/>
  <c r="M62" i="23" s="1"/>
  <c r="R42" i="23"/>
  <c r="O16" i="23"/>
  <c r="O17" i="23" s="1"/>
  <c r="Q68" i="23"/>
  <c r="S40" i="23"/>
  <c r="S62" i="23"/>
  <c r="S16" i="23"/>
  <c r="S17" i="23" s="1"/>
  <c r="O40" i="23"/>
  <c r="U52" i="23"/>
  <c r="O62" i="23"/>
  <c r="U68" i="23"/>
  <c r="Q8" i="23"/>
  <c r="Q89" i="23" s="1"/>
  <c r="N34" i="23"/>
  <c r="I38" i="23"/>
  <c r="U40" i="23"/>
  <c r="S50" i="23"/>
  <c r="Q54" i="23"/>
  <c r="L60" i="23"/>
  <c r="M60" i="23" s="1"/>
  <c r="U62" i="23"/>
  <c r="T66" i="23"/>
  <c r="P85" i="23"/>
  <c r="I52" i="23"/>
  <c r="T8" i="23"/>
  <c r="T16" i="23"/>
  <c r="T17" i="23" s="1"/>
  <c r="Q34" i="23"/>
  <c r="Q36" i="23"/>
  <c r="P38" i="23"/>
  <c r="P40" i="23"/>
  <c r="O42" i="23"/>
  <c r="N50" i="23"/>
  <c r="N52" i="23"/>
  <c r="F54" i="23"/>
  <c r="G54" i="23" s="1"/>
  <c r="T54" i="23"/>
  <c r="S56" i="23"/>
  <c r="P60" i="23"/>
  <c r="P62" i="23"/>
  <c r="O64" i="23"/>
  <c r="O66" i="23"/>
  <c r="N68" i="23"/>
  <c r="F85" i="23"/>
  <c r="G85" i="23" s="1"/>
  <c r="S85" i="23"/>
  <c r="L68" i="23"/>
  <c r="M68" i="23" s="1"/>
  <c r="F40" i="23"/>
  <c r="G40" i="23" s="1"/>
  <c r="L50" i="23"/>
  <c r="F36" i="23"/>
  <c r="L36" i="23"/>
  <c r="S24" i="23"/>
  <c r="S9" i="23"/>
  <c r="S10" i="23"/>
  <c r="S22" i="23"/>
  <c r="S23" i="23"/>
  <c r="T10" i="23"/>
  <c r="N10" i="23"/>
  <c r="N86" i="23" s="1"/>
  <c r="T22" i="23"/>
  <c r="T23" i="23"/>
  <c r="N23" i="23"/>
  <c r="N9" i="23"/>
  <c r="N22" i="23"/>
  <c r="T24" i="23"/>
  <c r="T9" i="23"/>
  <c r="N24" i="23"/>
  <c r="O24" i="23"/>
  <c r="O9" i="23"/>
  <c r="U10" i="23"/>
  <c r="O10" i="23"/>
  <c r="O88" i="23" s="1"/>
  <c r="U22" i="23"/>
  <c r="O22" i="23"/>
  <c r="U23" i="23"/>
  <c r="O23" i="23"/>
  <c r="U24" i="23"/>
  <c r="U9" i="23"/>
  <c r="P22" i="23"/>
  <c r="P23" i="23"/>
  <c r="P24" i="23"/>
  <c r="P10" i="23"/>
  <c r="P9" i="23"/>
  <c r="Q24" i="23"/>
  <c r="Q9" i="23"/>
  <c r="Q10" i="23"/>
  <c r="Q22" i="23"/>
  <c r="Q23" i="23"/>
  <c r="R10" i="23"/>
  <c r="R22" i="23"/>
  <c r="R23" i="23"/>
  <c r="R24" i="23"/>
  <c r="R9" i="23"/>
  <c r="I10" i="23"/>
  <c r="I87" i="23" s="1"/>
  <c r="J87" i="23" s="1"/>
  <c r="I24" i="23"/>
  <c r="I16" i="23"/>
  <c r="I23" i="23"/>
  <c r="I22" i="23"/>
  <c r="BR47" i="14"/>
  <c r="BN47" i="14"/>
  <c r="BJ47" i="14"/>
  <c r="BF47" i="14"/>
  <c r="BB47" i="14"/>
  <c r="AX47" i="14"/>
  <c r="V47" i="14"/>
  <c r="R47" i="14"/>
  <c r="N47" i="14"/>
  <c r="J47" i="14"/>
  <c r="F47" i="14"/>
  <c r="J84" i="13"/>
  <c r="F84" i="13"/>
  <c r="L67" i="13"/>
  <c r="H67" i="13"/>
  <c r="C67" i="13"/>
  <c r="J65" i="13"/>
  <c r="F65" i="13"/>
  <c r="K63" i="13"/>
  <c r="G63" i="13"/>
  <c r="L61" i="13"/>
  <c r="H61" i="13"/>
  <c r="C61" i="13"/>
  <c r="J59" i="13"/>
  <c r="F59" i="13"/>
  <c r="L55" i="13"/>
  <c r="H55" i="13"/>
  <c r="M53" i="13"/>
  <c r="I53" i="13"/>
  <c r="D53" i="13"/>
  <c r="K51" i="13"/>
  <c r="G51" i="13"/>
  <c r="L49" i="13"/>
  <c r="H49" i="13"/>
  <c r="C49" i="13"/>
  <c r="K41" i="13"/>
  <c r="G41" i="13"/>
  <c r="K39" i="13"/>
  <c r="G39" i="13"/>
  <c r="M37" i="13"/>
  <c r="I37" i="13"/>
  <c r="D37" i="13"/>
  <c r="K35" i="13"/>
  <c r="G35" i="13"/>
  <c r="M33" i="13"/>
  <c r="I33" i="13"/>
  <c r="D33" i="13"/>
  <c r="K15" i="13"/>
  <c r="K16" i="13" s="1"/>
  <c r="G15" i="13"/>
  <c r="K7" i="13"/>
  <c r="K88" i="13" s="1"/>
  <c r="G7" i="13"/>
  <c r="G88" i="13" s="1"/>
  <c r="BO47" i="14"/>
  <c r="BK47" i="14"/>
  <c r="BG47" i="14"/>
  <c r="BC47" i="14"/>
  <c r="AY47" i="14"/>
  <c r="W47" i="14"/>
  <c r="S47" i="14"/>
  <c r="O47" i="14"/>
  <c r="K47" i="14"/>
  <c r="G47" i="14"/>
  <c r="C47" i="14"/>
  <c r="K84" i="13"/>
  <c r="G84" i="13"/>
  <c r="M67" i="13"/>
  <c r="I67" i="13"/>
  <c r="D67" i="13"/>
  <c r="K65" i="13"/>
  <c r="G65" i="13"/>
  <c r="L63" i="13"/>
  <c r="H63" i="13"/>
  <c r="M61" i="13"/>
  <c r="I61" i="13"/>
  <c r="D61" i="13"/>
  <c r="K59" i="13"/>
  <c r="G59" i="13"/>
  <c r="M55" i="13"/>
  <c r="I55" i="13"/>
  <c r="C55" i="13"/>
  <c r="J53" i="13"/>
  <c r="F53" i="13"/>
  <c r="L51" i="13"/>
  <c r="H51" i="13"/>
  <c r="M49" i="13"/>
  <c r="I49" i="13"/>
  <c r="D49" i="13"/>
  <c r="L41" i="13"/>
  <c r="H41" i="13"/>
  <c r="L39" i="13"/>
  <c r="H39" i="13"/>
  <c r="C39" i="13"/>
  <c r="J37" i="13"/>
  <c r="F37" i="13"/>
  <c r="L35" i="13"/>
  <c r="H35" i="13"/>
  <c r="C35" i="13"/>
  <c r="J33" i="13"/>
  <c r="F33" i="13"/>
  <c r="L15" i="13"/>
  <c r="H15" i="13"/>
  <c r="L7" i="13"/>
  <c r="H7" i="13"/>
  <c r="H88" i="13" s="1"/>
  <c r="C47" i="15"/>
  <c r="BP47" i="14"/>
  <c r="BL47" i="14"/>
  <c r="BH47" i="14"/>
  <c r="BD47" i="14"/>
  <c r="AZ47" i="14"/>
  <c r="AV47" i="14"/>
  <c r="T47" i="14"/>
  <c r="P47" i="14"/>
  <c r="L47" i="14"/>
  <c r="H47" i="14"/>
  <c r="D47" i="14"/>
  <c r="L84" i="13"/>
  <c r="H84" i="13"/>
  <c r="C84" i="13"/>
  <c r="J67" i="13"/>
  <c r="F67" i="13"/>
  <c r="L65" i="13"/>
  <c r="H65" i="13"/>
  <c r="M63" i="13"/>
  <c r="I63" i="13"/>
  <c r="C63" i="13"/>
  <c r="J61" i="13"/>
  <c r="F61" i="13"/>
  <c r="L59" i="13"/>
  <c r="H59" i="13"/>
  <c r="C59" i="13"/>
  <c r="J55" i="13"/>
  <c r="F55" i="13"/>
  <c r="K53" i="13"/>
  <c r="G53" i="13"/>
  <c r="M51" i="13"/>
  <c r="I51" i="13"/>
  <c r="C51" i="13"/>
  <c r="J49" i="13"/>
  <c r="F49" i="13"/>
  <c r="M41" i="13"/>
  <c r="I41" i="13"/>
  <c r="M39" i="13"/>
  <c r="I39" i="13"/>
  <c r="D39" i="13"/>
  <c r="K37" i="13"/>
  <c r="G37" i="13"/>
  <c r="M35" i="13"/>
  <c r="I35" i="13"/>
  <c r="D35" i="13"/>
  <c r="K33" i="13"/>
  <c r="G33" i="13"/>
  <c r="M15" i="13"/>
  <c r="I15" i="13"/>
  <c r="M7" i="13"/>
  <c r="I7" i="13"/>
  <c r="I88" i="13" s="1"/>
  <c r="BQ47" i="14"/>
  <c r="BM47" i="14"/>
  <c r="BI47" i="14"/>
  <c r="BE47" i="14"/>
  <c r="BA47" i="14"/>
  <c r="AW47" i="14"/>
  <c r="U47" i="14"/>
  <c r="Q47" i="14"/>
  <c r="M47" i="14"/>
  <c r="I47" i="14"/>
  <c r="E47" i="14"/>
  <c r="M84" i="13"/>
  <c r="I84" i="13"/>
  <c r="D84" i="13"/>
  <c r="K67" i="13"/>
  <c r="G67" i="13"/>
  <c r="M65" i="13"/>
  <c r="I65" i="13"/>
  <c r="C65" i="13"/>
  <c r="J63" i="13"/>
  <c r="F63" i="13"/>
  <c r="K61" i="13"/>
  <c r="G61" i="13"/>
  <c r="M59" i="13"/>
  <c r="I59" i="13"/>
  <c r="D59" i="13"/>
  <c r="K55" i="13"/>
  <c r="G55" i="13"/>
  <c r="L53" i="13"/>
  <c r="H53" i="13"/>
  <c r="C53" i="13"/>
  <c r="J51" i="13"/>
  <c r="F51" i="13"/>
  <c r="K49" i="13"/>
  <c r="G49" i="13"/>
  <c r="J41" i="13"/>
  <c r="F41" i="13"/>
  <c r="J39" i="13"/>
  <c r="F39" i="13"/>
  <c r="L37" i="13"/>
  <c r="H37" i="13"/>
  <c r="C37" i="13"/>
  <c r="J35" i="13"/>
  <c r="F35" i="13"/>
  <c r="L33" i="13"/>
  <c r="H33" i="13"/>
  <c r="C33" i="13"/>
  <c r="J15" i="13"/>
  <c r="C15" i="13"/>
  <c r="J7" i="13"/>
  <c r="J88" i="13" s="1"/>
  <c r="F10" i="23"/>
  <c r="F16" i="23"/>
  <c r="L10" i="23"/>
  <c r="L87" i="23" s="1"/>
  <c r="M87" i="23" s="1"/>
  <c r="L16" i="23"/>
  <c r="F15" i="13"/>
  <c r="D15" i="13"/>
  <c r="D16" i="13" s="1"/>
  <c r="C23" i="13"/>
  <c r="C22" i="13"/>
  <c r="C92" i="13"/>
  <c r="C9" i="13"/>
  <c r="C86" i="13" s="1"/>
  <c r="F52" i="23"/>
  <c r="D63" i="13"/>
  <c r="D9" i="13"/>
  <c r="D85" i="13" s="1"/>
  <c r="F66" i="23"/>
  <c r="G66" i="23" s="1"/>
  <c r="AX2" i="1"/>
  <c r="P91" i="15"/>
  <c r="D92" i="13"/>
  <c r="T22" i="15"/>
  <c r="T9" i="15"/>
  <c r="T85" i="15" s="1"/>
  <c r="V91" i="15"/>
  <c r="J91" i="15"/>
  <c r="G91" i="15"/>
  <c r="Q91" i="15"/>
  <c r="F91" i="15"/>
  <c r="O5" i="11"/>
  <c r="V5" i="11" s="1"/>
  <c r="AC5" i="11" s="1"/>
  <c r="AJ5" i="11" s="1"/>
  <c r="AQ5" i="11" s="1"/>
  <c r="AX5" i="11" s="1"/>
  <c r="BE5" i="11" s="1"/>
  <c r="G5" i="11"/>
  <c r="F5" i="13"/>
  <c r="F92" i="13" s="1"/>
  <c r="L5" i="7"/>
  <c r="F5" i="7"/>
  <c r="K8" i="13"/>
  <c r="L5" i="13"/>
  <c r="L22" i="13" s="1"/>
  <c r="K9" i="13"/>
  <c r="K85" i="13" s="1"/>
  <c r="K21" i="13"/>
  <c r="K22" i="13"/>
  <c r="F5" i="8"/>
  <c r="F92" i="8" s="1"/>
  <c r="G31" i="5"/>
  <c r="E31" i="5"/>
  <c r="D31" i="5"/>
  <c r="F31" i="5"/>
  <c r="C31" i="5"/>
  <c r="J22" i="15"/>
  <c r="J9" i="15"/>
  <c r="G9" i="15"/>
  <c r="G85" i="15" s="1"/>
  <c r="F9" i="15"/>
  <c r="G5" i="12"/>
  <c r="E87" i="6"/>
  <c r="C51" i="5"/>
  <c r="B51" i="5" s="1"/>
  <c r="I50" i="28" s="1"/>
  <c r="H30" i="5"/>
  <c r="E28" i="6"/>
  <c r="D51" i="13"/>
  <c r="C51" i="15"/>
  <c r="B63" i="6"/>
  <c r="B73" i="6" s="1"/>
  <c r="C73" i="6"/>
  <c r="D81" i="5"/>
  <c r="C72" i="5"/>
  <c r="L8" i="23"/>
  <c r="C80" i="6"/>
  <c r="L23" i="23"/>
  <c r="F79" i="5"/>
  <c r="C73" i="5"/>
  <c r="G71" i="5"/>
  <c r="F71" i="5"/>
  <c r="H75" i="5"/>
  <c r="E72" i="5"/>
  <c r="G82" i="5"/>
  <c r="E71" i="5"/>
  <c r="F80" i="5"/>
  <c r="E28" i="5"/>
  <c r="E87" i="5"/>
  <c r="E86" i="5"/>
  <c r="E29" i="5"/>
  <c r="D80" i="5"/>
  <c r="G85" i="5"/>
  <c r="F28" i="5"/>
  <c r="B39" i="5"/>
  <c r="I38" i="28" s="1"/>
  <c r="D85" i="5"/>
  <c r="E74" i="5"/>
  <c r="D86" i="5"/>
  <c r="F73" i="5"/>
  <c r="E17" i="5"/>
  <c r="E79" i="5"/>
  <c r="D29" i="5"/>
  <c r="D17" i="5"/>
  <c r="D71" i="5"/>
  <c r="F82" i="5"/>
  <c r="C85" i="5"/>
  <c r="F86" i="5"/>
  <c r="F85" i="5"/>
  <c r="G58" i="5"/>
  <c r="G66" i="5" s="1"/>
  <c r="D82" i="5"/>
  <c r="D79" i="5"/>
  <c r="F17" i="5"/>
  <c r="H72" i="5"/>
  <c r="F72" i="5"/>
  <c r="G86" i="5"/>
  <c r="B15" i="5"/>
  <c r="I14" i="28" s="1"/>
  <c r="F58" i="5"/>
  <c r="F64" i="5" s="1"/>
  <c r="B59" i="5"/>
  <c r="I58" i="28" s="1"/>
  <c r="B49" i="5"/>
  <c r="I48" i="28" s="1"/>
  <c r="B84" i="5"/>
  <c r="E58" i="5"/>
  <c r="E68" i="5" s="1"/>
  <c r="B37" i="5"/>
  <c r="I36" i="28" s="1"/>
  <c r="B33" i="5"/>
  <c r="I32" i="28" s="1"/>
  <c r="G28" i="5"/>
  <c r="H27" i="5"/>
  <c r="G29" i="5"/>
  <c r="D28" i="5"/>
  <c r="E81" i="5"/>
  <c r="F46" i="5"/>
  <c r="F50" i="5" s="1"/>
  <c r="G72" i="5"/>
  <c r="H32" i="5"/>
  <c r="H38" i="5" s="1"/>
  <c r="G17" i="5"/>
  <c r="G81" i="5"/>
  <c r="D74" i="5"/>
  <c r="G74" i="5"/>
  <c r="H73" i="5"/>
  <c r="F29" i="5"/>
  <c r="H85" i="5"/>
  <c r="B9" i="5"/>
  <c r="I8" i="28" s="1"/>
  <c r="D72" i="5"/>
  <c r="C86" i="5"/>
  <c r="E46" i="5"/>
  <c r="E54" i="5" s="1"/>
  <c r="E82" i="5"/>
  <c r="B53" i="5"/>
  <c r="I52" i="28" s="1"/>
  <c r="G79" i="5"/>
  <c r="G80" i="5"/>
  <c r="H86" i="5"/>
  <c r="H29" i="5"/>
  <c r="H82" i="5"/>
  <c r="H46" i="5"/>
  <c r="H56" i="5" s="1"/>
  <c r="D46" i="5"/>
  <c r="D52" i="5" s="1"/>
  <c r="H71" i="5"/>
  <c r="C71" i="5"/>
  <c r="H58" i="5"/>
  <c r="G46" i="5"/>
  <c r="G48" i="5" s="1"/>
  <c r="B67" i="5"/>
  <c r="I66" i="28" s="1"/>
  <c r="F81" i="5"/>
  <c r="F74" i="5"/>
  <c r="B63" i="5"/>
  <c r="I62" i="28" s="1"/>
  <c r="D58" i="5"/>
  <c r="D64" i="5" s="1"/>
  <c r="D73" i="5"/>
  <c r="E80" i="5"/>
  <c r="E73" i="5"/>
  <c r="C79" i="5"/>
  <c r="B61" i="5"/>
  <c r="I60" i="28" s="1"/>
  <c r="H79" i="5"/>
  <c r="H80" i="5"/>
  <c r="G73" i="5"/>
  <c r="B35" i="5"/>
  <c r="I34" i="28" s="1"/>
  <c r="H28" i="5"/>
  <c r="H17" i="5"/>
  <c r="H87" i="5"/>
  <c r="H10" i="5"/>
  <c r="M52" i="23"/>
  <c r="S15" i="21"/>
  <c r="R12" i="20"/>
  <c r="E86" i="6"/>
  <c r="E27" i="6"/>
  <c r="F22" i="6"/>
  <c r="F8" i="6"/>
  <c r="F24" i="6" s="1"/>
  <c r="G5" i="6"/>
  <c r="F23" i="6"/>
  <c r="F21" i="6"/>
  <c r="F9" i="6"/>
  <c r="F85" i="6" s="1"/>
  <c r="F16" i="6"/>
  <c r="E17" i="6"/>
  <c r="E29" i="6"/>
  <c r="D18" i="6"/>
  <c r="O12" i="20"/>
  <c r="R7" i="20"/>
  <c r="L13" i="20"/>
  <c r="C17" i="5"/>
  <c r="B16" i="5"/>
  <c r="I15" i="28" s="1"/>
  <c r="AD8" i="15" l="1"/>
  <c r="AD24" i="15" s="1"/>
  <c r="AF29" i="15"/>
  <c r="AF30" i="15"/>
  <c r="AF87" i="15"/>
  <c r="AF86" i="15"/>
  <c r="AF27" i="15"/>
  <c r="AF92" i="15"/>
  <c r="AF85" i="15"/>
  <c r="AF17" i="15"/>
  <c r="AF10" i="15"/>
  <c r="AD91" i="15"/>
  <c r="AD16" i="15"/>
  <c r="AD21" i="15"/>
  <c r="AD22" i="15"/>
  <c r="AD9" i="15"/>
  <c r="AD87" i="15" s="1"/>
  <c r="S5" i="15"/>
  <c r="AE5" i="15"/>
  <c r="AE16" i="15" s="1"/>
  <c r="V18" i="14"/>
  <c r="J18" i="14"/>
  <c r="T76" i="23"/>
  <c r="AI28" i="14"/>
  <c r="H82" i="13"/>
  <c r="D18" i="14"/>
  <c r="H27" i="14"/>
  <c r="N27" i="14"/>
  <c r="W28" i="14"/>
  <c r="AC27" i="14"/>
  <c r="E27" i="14"/>
  <c r="Q27" i="14"/>
  <c r="H28" i="14"/>
  <c r="H17" i="14"/>
  <c r="AI27" i="14"/>
  <c r="AG23" i="14"/>
  <c r="AG9" i="14"/>
  <c r="AG21" i="14"/>
  <c r="AG22" i="14"/>
  <c r="AG16" i="14"/>
  <c r="Y5" i="14"/>
  <c r="L23" i="14"/>
  <c r="L9" i="14"/>
  <c r="L21" i="14"/>
  <c r="L22" i="14"/>
  <c r="L16" i="14"/>
  <c r="AD16" i="14"/>
  <c r="AD9" i="14"/>
  <c r="AD21" i="14"/>
  <c r="AD22" i="14"/>
  <c r="AD23" i="14"/>
  <c r="AI29" i="14"/>
  <c r="AA21" i="14"/>
  <c r="AA16" i="14"/>
  <c r="AA9" i="14"/>
  <c r="AA22" i="14"/>
  <c r="T17" i="14"/>
  <c r="T29" i="14"/>
  <c r="K17" i="14"/>
  <c r="K29" i="14"/>
  <c r="Q29" i="14"/>
  <c r="AN5" i="14"/>
  <c r="AH5" i="14"/>
  <c r="U8" i="14"/>
  <c r="U23" i="14"/>
  <c r="U9" i="14"/>
  <c r="U21" i="14"/>
  <c r="U22" i="14"/>
  <c r="U16" i="14"/>
  <c r="T28" i="14"/>
  <c r="W17" i="14"/>
  <c r="AC17" i="14"/>
  <c r="AC29" i="14"/>
  <c r="K28" i="14"/>
  <c r="E17" i="14"/>
  <c r="E29" i="14"/>
  <c r="AE5" i="14"/>
  <c r="R23" i="14"/>
  <c r="R9" i="14"/>
  <c r="R22" i="14"/>
  <c r="R21" i="14"/>
  <c r="R16" i="14"/>
  <c r="AB5" i="14"/>
  <c r="O23" i="14"/>
  <c r="O9" i="14"/>
  <c r="O22" i="14"/>
  <c r="O21" i="14"/>
  <c r="O16" i="14"/>
  <c r="AI17" i="14"/>
  <c r="N17" i="14"/>
  <c r="N29" i="14"/>
  <c r="P18" i="14"/>
  <c r="T27" i="14"/>
  <c r="AM23" i="14"/>
  <c r="AM9" i="14"/>
  <c r="AM22" i="14"/>
  <c r="AM21" i="14"/>
  <c r="AM16" i="14"/>
  <c r="W27" i="14"/>
  <c r="AJ23" i="14"/>
  <c r="AJ9" i="14"/>
  <c r="AJ21" i="14"/>
  <c r="AJ22" i="14"/>
  <c r="AJ16" i="14"/>
  <c r="AC28" i="14"/>
  <c r="K27" i="14"/>
  <c r="AK5" i="14"/>
  <c r="X23" i="14"/>
  <c r="X9" i="14"/>
  <c r="X22" i="14"/>
  <c r="X21" i="14"/>
  <c r="X16" i="14"/>
  <c r="E28" i="14"/>
  <c r="S5" i="14"/>
  <c r="M5" i="14"/>
  <c r="F23" i="14"/>
  <c r="F9" i="14"/>
  <c r="F22" i="14"/>
  <c r="F21" i="14"/>
  <c r="F16" i="14"/>
  <c r="Q28" i="14"/>
  <c r="Q17" i="14"/>
  <c r="H29" i="14"/>
  <c r="N28" i="14"/>
  <c r="G18" i="14"/>
  <c r="AG28" i="15"/>
  <c r="AC10" i="15"/>
  <c r="AG85" i="15"/>
  <c r="AG27" i="15"/>
  <c r="AG86" i="15"/>
  <c r="AC87" i="15"/>
  <c r="AG17" i="15"/>
  <c r="AC86" i="15"/>
  <c r="AC92" i="15"/>
  <c r="AB18" i="15"/>
  <c r="AE22" i="15"/>
  <c r="AE91" i="15"/>
  <c r="AE8" i="15"/>
  <c r="AE24" i="15" s="1"/>
  <c r="AE21" i="15"/>
  <c r="AE23" i="15"/>
  <c r="AC17" i="15"/>
  <c r="AC28" i="15"/>
  <c r="AG10" i="15"/>
  <c r="AC29" i="15"/>
  <c r="AC30" i="15"/>
  <c r="AG30" i="15"/>
  <c r="AG29" i="15"/>
  <c r="AC85" i="15"/>
  <c r="AC27" i="15"/>
  <c r="AG92" i="15"/>
  <c r="AQ5" i="14"/>
  <c r="AP16" i="14"/>
  <c r="AP21" i="14"/>
  <c r="AP9" i="14"/>
  <c r="AP87" i="14" s="1"/>
  <c r="AP23" i="14"/>
  <c r="AP22" i="14"/>
  <c r="O76" i="23"/>
  <c r="E30" i="13"/>
  <c r="E10" i="13"/>
  <c r="E82" i="13"/>
  <c r="C21" i="15"/>
  <c r="C22" i="15"/>
  <c r="W15" i="15"/>
  <c r="X15" i="15"/>
  <c r="X16" i="15" s="1"/>
  <c r="Z15" i="15"/>
  <c r="Z16" i="15" s="1"/>
  <c r="Y15" i="15"/>
  <c r="Y16" i="15" s="1"/>
  <c r="C9" i="15"/>
  <c r="C85" i="15" s="1"/>
  <c r="C23" i="15"/>
  <c r="AA15" i="15"/>
  <c r="AA16" i="15" s="1"/>
  <c r="X91" i="15"/>
  <c r="Y91" i="15"/>
  <c r="Y9" i="15"/>
  <c r="Y87" i="15" s="1"/>
  <c r="AA91" i="15"/>
  <c r="AA9" i="15"/>
  <c r="AA85" i="15" s="1"/>
  <c r="X9" i="15"/>
  <c r="Z91" i="15"/>
  <c r="AA22" i="15"/>
  <c r="Z9" i="15"/>
  <c r="U91" i="15"/>
  <c r="Y22" i="15"/>
  <c r="Z22" i="15"/>
  <c r="X22" i="15"/>
  <c r="E71" i="13"/>
  <c r="E32" i="13"/>
  <c r="E72" i="13"/>
  <c r="E73" i="13"/>
  <c r="E75" i="13"/>
  <c r="E80" i="13"/>
  <c r="E74" i="13"/>
  <c r="E46" i="13"/>
  <c r="E50" i="13" s="1"/>
  <c r="E79" i="13"/>
  <c r="E81" i="13"/>
  <c r="E58" i="13"/>
  <c r="E60" i="13" s="1"/>
  <c r="C7" i="15"/>
  <c r="AA7" i="15"/>
  <c r="AA88" i="15" s="1"/>
  <c r="AA33" i="15"/>
  <c r="AA59" i="15"/>
  <c r="AA84" i="15"/>
  <c r="X7" i="15"/>
  <c r="X88" i="15" s="1"/>
  <c r="Z84" i="15"/>
  <c r="Z59" i="15"/>
  <c r="Y84" i="15"/>
  <c r="Z33" i="15"/>
  <c r="X59" i="15"/>
  <c r="X33" i="15"/>
  <c r="Y33" i="15"/>
  <c r="Y59" i="15"/>
  <c r="X84" i="15"/>
  <c r="W33" i="15"/>
  <c r="W84" i="15"/>
  <c r="W59" i="15"/>
  <c r="Y7" i="15"/>
  <c r="Y88" i="15" s="1"/>
  <c r="W7" i="15"/>
  <c r="W88" i="15" s="1"/>
  <c r="Z7" i="15"/>
  <c r="Z88" i="15" s="1"/>
  <c r="AA39" i="15"/>
  <c r="AA37" i="15"/>
  <c r="AA67" i="15"/>
  <c r="Y61" i="15"/>
  <c r="Y39" i="15"/>
  <c r="Y55" i="15"/>
  <c r="X61" i="15"/>
  <c r="X39" i="15"/>
  <c r="X55" i="15"/>
  <c r="Z61" i="15"/>
  <c r="Z51" i="15"/>
  <c r="Z39" i="15"/>
  <c r="Z65" i="15"/>
  <c r="Z55" i="15"/>
  <c r="Z67" i="15"/>
  <c r="AA35" i="15"/>
  <c r="Y35" i="15"/>
  <c r="Y41" i="15"/>
  <c r="X41" i="15"/>
  <c r="W35" i="15"/>
  <c r="W53" i="15"/>
  <c r="W41" i="15"/>
  <c r="AA49" i="15"/>
  <c r="AA65" i="15"/>
  <c r="AA63" i="15"/>
  <c r="Y37" i="15"/>
  <c r="Y53" i="15"/>
  <c r="Y67" i="15"/>
  <c r="X37" i="15"/>
  <c r="X53" i="15"/>
  <c r="X67" i="15"/>
  <c r="W61" i="15"/>
  <c r="W51" i="15"/>
  <c r="W39" i="15"/>
  <c r="W65" i="15"/>
  <c r="W55" i="15"/>
  <c r="Z49" i="15"/>
  <c r="Z41" i="15"/>
  <c r="AA51" i="15"/>
  <c r="AA41" i="15"/>
  <c r="Y63" i="15"/>
  <c r="X63" i="15"/>
  <c r="W37" i="15"/>
  <c r="W63" i="15"/>
  <c r="W49" i="15"/>
  <c r="AA61" i="15"/>
  <c r="AA55" i="15"/>
  <c r="AA53" i="15"/>
  <c r="Y49" i="15"/>
  <c r="Y51" i="15"/>
  <c r="Y65" i="15"/>
  <c r="X49" i="15"/>
  <c r="X51" i="15"/>
  <c r="X65" i="15"/>
  <c r="Z35" i="15"/>
  <c r="Z37" i="15"/>
  <c r="Z63" i="15"/>
  <c r="Z53" i="15"/>
  <c r="X35" i="15"/>
  <c r="W67" i="15"/>
  <c r="C15" i="15"/>
  <c r="C16" i="15" s="1"/>
  <c r="D79" i="13"/>
  <c r="L81" i="23"/>
  <c r="M81" i="23" s="1"/>
  <c r="L47" i="23"/>
  <c r="L57" i="23" s="1"/>
  <c r="M57" i="23" s="1"/>
  <c r="T92" i="15"/>
  <c r="E37" i="25"/>
  <c r="C9" i="27"/>
  <c r="C85" i="27" s="1"/>
  <c r="C7" i="27"/>
  <c r="B47" i="15"/>
  <c r="Q9" i="15"/>
  <c r="Q85" i="15" s="1"/>
  <c r="I82" i="13"/>
  <c r="V22" i="15"/>
  <c r="E18" i="13"/>
  <c r="V9" i="15"/>
  <c r="V85" i="15" s="1"/>
  <c r="K91" i="15"/>
  <c r="W91" i="15"/>
  <c r="Q22" i="15"/>
  <c r="R22" i="15"/>
  <c r="R9" i="15"/>
  <c r="R86" i="15" s="1"/>
  <c r="N87" i="23"/>
  <c r="I88" i="23"/>
  <c r="J88" i="23" s="1"/>
  <c r="M58" i="13"/>
  <c r="M60" i="13" s="1"/>
  <c r="C85" i="13"/>
  <c r="O28" i="23"/>
  <c r="N29" i="23"/>
  <c r="C28" i="13"/>
  <c r="D17" i="13"/>
  <c r="R29" i="23"/>
  <c r="S29" i="23"/>
  <c r="S18" i="23"/>
  <c r="O18" i="23"/>
  <c r="J15" i="25"/>
  <c r="J16" i="25" s="1"/>
  <c r="D37" i="25"/>
  <c r="I8" i="25"/>
  <c r="U55" i="25"/>
  <c r="T29" i="23"/>
  <c r="P59" i="23"/>
  <c r="P25" i="23" s="1"/>
  <c r="S59" i="25"/>
  <c r="V23" i="25"/>
  <c r="O15" i="25"/>
  <c r="O16" i="25" s="1"/>
  <c r="P53" i="27"/>
  <c r="S84" i="25"/>
  <c r="H84" i="25"/>
  <c r="O8" i="25"/>
  <c r="S37" i="27"/>
  <c r="W65" i="25"/>
  <c r="O49" i="25"/>
  <c r="F55" i="25"/>
  <c r="T9" i="27"/>
  <c r="T86" i="27" s="1"/>
  <c r="D61" i="25"/>
  <c r="S21" i="27"/>
  <c r="P37" i="25"/>
  <c r="U61" i="25"/>
  <c r="Q21" i="25"/>
  <c r="S8" i="25"/>
  <c r="Q33" i="25"/>
  <c r="Y49" i="25"/>
  <c r="V59" i="25"/>
  <c r="J84" i="27"/>
  <c r="D67" i="27"/>
  <c r="O7" i="25"/>
  <c r="O88" i="25" s="1"/>
  <c r="G21" i="27"/>
  <c r="T53" i="27"/>
  <c r="H47" i="25"/>
  <c r="G59" i="27"/>
  <c r="I39" i="27"/>
  <c r="R55" i="25"/>
  <c r="I51" i="27"/>
  <c r="O22" i="27"/>
  <c r="P47" i="25"/>
  <c r="L9" i="27"/>
  <c r="L87" i="27" s="1"/>
  <c r="D51" i="25"/>
  <c r="S41" i="25"/>
  <c r="N39" i="25"/>
  <c r="R65" i="27"/>
  <c r="C41" i="25"/>
  <c r="N41" i="25"/>
  <c r="X84" i="25"/>
  <c r="I53" i="25"/>
  <c r="L15" i="25"/>
  <c r="L16" i="25" s="1"/>
  <c r="C15" i="25"/>
  <c r="C16" i="25" s="1"/>
  <c r="T47" i="25"/>
  <c r="N35" i="27"/>
  <c r="F51" i="27"/>
  <c r="W21" i="25"/>
  <c r="Q37" i="27"/>
  <c r="C63" i="27"/>
  <c r="E84" i="27"/>
  <c r="J35" i="27"/>
  <c r="L59" i="27"/>
  <c r="T84" i="27"/>
  <c r="E23" i="27"/>
  <c r="M9" i="27"/>
  <c r="M86" i="27" s="1"/>
  <c r="J49" i="27"/>
  <c r="X7" i="25"/>
  <c r="X88" i="25" s="1"/>
  <c r="N63" i="27"/>
  <c r="M47" i="25"/>
  <c r="T21" i="27"/>
  <c r="U53" i="25"/>
  <c r="K67" i="25"/>
  <c r="P7" i="25"/>
  <c r="P88" i="25" s="1"/>
  <c r="O39" i="27"/>
  <c r="J67" i="25"/>
  <c r="N51" i="25"/>
  <c r="Q67" i="27"/>
  <c r="M59" i="27"/>
  <c r="R59" i="23"/>
  <c r="R61" i="23" s="1"/>
  <c r="D37" i="27"/>
  <c r="X49" i="25"/>
  <c r="X35" i="25"/>
  <c r="M49" i="25"/>
  <c r="J35" i="25"/>
  <c r="N39" i="27"/>
  <c r="M65" i="27"/>
  <c r="D55" i="25"/>
  <c r="R35" i="27"/>
  <c r="I61" i="27"/>
  <c r="O55" i="25"/>
  <c r="E9" i="27"/>
  <c r="E86" i="27" s="1"/>
  <c r="W49" i="25"/>
  <c r="I63" i="27"/>
  <c r="T23" i="25"/>
  <c r="R67" i="25"/>
  <c r="R82" i="25" s="1"/>
  <c r="F22" i="25"/>
  <c r="R37" i="27"/>
  <c r="K51" i="27"/>
  <c r="P39" i="25"/>
  <c r="I65" i="27"/>
  <c r="X33" i="25"/>
  <c r="X37" i="25"/>
  <c r="O41" i="27"/>
  <c r="H67" i="27"/>
  <c r="W23" i="25"/>
  <c r="G39" i="25"/>
  <c r="P21" i="25"/>
  <c r="D33" i="27"/>
  <c r="X9" i="25"/>
  <c r="X86" i="25" s="1"/>
  <c r="K15" i="25"/>
  <c r="K16" i="25" s="1"/>
  <c r="Y23" i="25"/>
  <c r="S51" i="27"/>
  <c r="J55" i="27"/>
  <c r="W7" i="25"/>
  <c r="W88" i="25" s="1"/>
  <c r="C21" i="27"/>
  <c r="E33" i="25"/>
  <c r="J15" i="27"/>
  <c r="J16" i="27" s="1"/>
  <c r="G47" i="25"/>
  <c r="N37" i="25"/>
  <c r="U35" i="25"/>
  <c r="G84" i="27"/>
  <c r="X61" i="25"/>
  <c r="C49" i="27"/>
  <c r="P8" i="25"/>
  <c r="Y41" i="25"/>
  <c r="J55" i="25"/>
  <c r="C55" i="27"/>
  <c r="B63" i="13"/>
  <c r="D71" i="13"/>
  <c r="T87" i="15"/>
  <c r="T15" i="27"/>
  <c r="T16" i="27" s="1"/>
  <c r="E63" i="27"/>
  <c r="K49" i="25"/>
  <c r="O21" i="25"/>
  <c r="C63" i="25"/>
  <c r="S21" i="25"/>
  <c r="L8" i="25"/>
  <c r="H35" i="25"/>
  <c r="S9" i="27"/>
  <c r="S87" i="27" s="1"/>
  <c r="P67" i="25"/>
  <c r="D53" i="27"/>
  <c r="Y21" i="25"/>
  <c r="Q33" i="27"/>
  <c r="Q23" i="25"/>
  <c r="N51" i="27"/>
  <c r="I21" i="25"/>
  <c r="S49" i="27"/>
  <c r="D84" i="27"/>
  <c r="T33" i="25"/>
  <c r="E8" i="25"/>
  <c r="P49" i="27"/>
  <c r="I53" i="27"/>
  <c r="Q39" i="27"/>
  <c r="F41" i="25"/>
  <c r="K63" i="25"/>
  <c r="M65" i="25"/>
  <c r="M39" i="27"/>
  <c r="L67" i="27"/>
  <c r="D53" i="25"/>
  <c r="L35" i="25"/>
  <c r="U59" i="25"/>
  <c r="Q51" i="27"/>
  <c r="I51" i="25"/>
  <c r="N53" i="25"/>
  <c r="P65" i="27"/>
  <c r="F47" i="25"/>
  <c r="Q35" i="27"/>
  <c r="R9" i="25"/>
  <c r="R85" i="25" s="1"/>
  <c r="H41" i="25"/>
  <c r="T51" i="25"/>
  <c r="F75" i="23"/>
  <c r="G75" i="23" s="1"/>
  <c r="R15" i="27"/>
  <c r="R16" i="27" s="1"/>
  <c r="J84" i="25"/>
  <c r="X67" i="25"/>
  <c r="N41" i="27"/>
  <c r="X15" i="25"/>
  <c r="X16" i="25" s="1"/>
  <c r="M59" i="25"/>
  <c r="O61" i="25"/>
  <c r="M53" i="27"/>
  <c r="F53" i="27"/>
  <c r="K61" i="25"/>
  <c r="K79" i="25" s="1"/>
  <c r="H35" i="27"/>
  <c r="H61" i="25"/>
  <c r="C59" i="27"/>
  <c r="R47" i="25"/>
  <c r="U41" i="25"/>
  <c r="G15" i="25"/>
  <c r="G16" i="25" s="1"/>
  <c r="O61" i="27"/>
  <c r="D41" i="27"/>
  <c r="Q49" i="25"/>
  <c r="R37" i="25"/>
  <c r="E47" i="25"/>
  <c r="S63" i="27"/>
  <c r="P49" i="25"/>
  <c r="R15" i="25"/>
  <c r="R16" i="25" s="1"/>
  <c r="N15" i="27"/>
  <c r="N16" i="27" s="1"/>
  <c r="Y7" i="25"/>
  <c r="Y88" i="25" s="1"/>
  <c r="N8" i="25"/>
  <c r="I37" i="27"/>
  <c r="F61" i="27"/>
  <c r="F33" i="25"/>
  <c r="U37" i="25"/>
  <c r="H33" i="27"/>
  <c r="Q84" i="27"/>
  <c r="Q61" i="25"/>
  <c r="W55" i="25"/>
  <c r="J37" i="25"/>
  <c r="T22" i="27"/>
  <c r="L84" i="25"/>
  <c r="V84" i="25"/>
  <c r="E22" i="27"/>
  <c r="D35" i="25"/>
  <c r="H49" i="25"/>
  <c r="K41" i="27"/>
  <c r="G63" i="27"/>
  <c r="D49" i="25"/>
  <c r="N35" i="25"/>
  <c r="G39" i="27"/>
  <c r="V53" i="25"/>
  <c r="P61" i="25"/>
  <c r="C8" i="25"/>
  <c r="C35" i="25"/>
  <c r="T61" i="27"/>
  <c r="R67" i="27"/>
  <c r="Y84" i="25"/>
  <c r="E15" i="27"/>
  <c r="E16" i="27" s="1"/>
  <c r="C39" i="25"/>
  <c r="V41" i="25"/>
  <c r="J51" i="27"/>
  <c r="G33" i="27"/>
  <c r="K7" i="25"/>
  <c r="K88" i="25" s="1"/>
  <c r="C55" i="25"/>
  <c r="M23" i="25"/>
  <c r="J53" i="25"/>
  <c r="Y53" i="25"/>
  <c r="H61" i="27"/>
  <c r="T39" i="25"/>
  <c r="T35" i="27"/>
  <c r="R63" i="25"/>
  <c r="E65" i="25"/>
  <c r="E21" i="27"/>
  <c r="K39" i="25"/>
  <c r="J39" i="27"/>
  <c r="I15" i="27"/>
  <c r="I16" i="27" s="1"/>
  <c r="F84" i="27"/>
  <c r="M15" i="25"/>
  <c r="M16" i="25" s="1"/>
  <c r="F9" i="25"/>
  <c r="F85" i="25" s="1"/>
  <c r="E21" i="25"/>
  <c r="P37" i="27"/>
  <c r="R51" i="25"/>
  <c r="C47" i="25"/>
  <c r="C61" i="25"/>
  <c r="D73" i="13"/>
  <c r="F59" i="23"/>
  <c r="F67" i="23" s="1"/>
  <c r="G67" i="23" s="1"/>
  <c r="I58" i="13"/>
  <c r="I60" i="13" s="1"/>
  <c r="T23" i="27"/>
  <c r="S15" i="27"/>
  <c r="S16" i="27" s="1"/>
  <c r="C41" i="27"/>
  <c r="I41" i="27"/>
  <c r="J47" i="25"/>
  <c r="P9" i="25"/>
  <c r="P87" i="25" s="1"/>
  <c r="P67" i="27"/>
  <c r="C61" i="27"/>
  <c r="Q37" i="25"/>
  <c r="M61" i="27"/>
  <c r="L63" i="25"/>
  <c r="I33" i="25"/>
  <c r="I23" i="25"/>
  <c r="Y9" i="25"/>
  <c r="Y87" i="25" s="1"/>
  <c r="L9" i="25"/>
  <c r="L85" i="25" s="1"/>
  <c r="S41" i="27"/>
  <c r="H65" i="27"/>
  <c r="K37" i="27"/>
  <c r="F39" i="25"/>
  <c r="D41" i="25"/>
  <c r="D65" i="27"/>
  <c r="I67" i="27"/>
  <c r="D59" i="25"/>
  <c r="V65" i="25"/>
  <c r="N22" i="25"/>
  <c r="P41" i="27"/>
  <c r="W59" i="25"/>
  <c r="E23" i="25"/>
  <c r="R61" i="27"/>
  <c r="I61" i="25"/>
  <c r="E59" i="27"/>
  <c r="K53" i="25"/>
  <c r="Y55" i="25"/>
  <c r="D15" i="25"/>
  <c r="D16" i="25" s="1"/>
  <c r="P39" i="27"/>
  <c r="L53" i="25"/>
  <c r="Q84" i="25"/>
  <c r="O15" i="27"/>
  <c r="O16" i="27" s="1"/>
  <c r="V61" i="25"/>
  <c r="C65" i="27"/>
  <c r="V55" i="25"/>
  <c r="U51" i="25"/>
  <c r="K67" i="27"/>
  <c r="I33" i="27"/>
  <c r="D39" i="27"/>
  <c r="D59" i="27"/>
  <c r="M51" i="27"/>
  <c r="V33" i="25"/>
  <c r="O51" i="27"/>
  <c r="Q53" i="27"/>
  <c r="J9" i="27"/>
  <c r="J87" i="27" s="1"/>
  <c r="V7" i="25"/>
  <c r="V88" i="25" s="1"/>
  <c r="Y35" i="25"/>
  <c r="N49" i="27"/>
  <c r="Y33" i="25"/>
  <c r="I65" i="25"/>
  <c r="H53" i="25"/>
  <c r="O35" i="27"/>
  <c r="I21" i="27"/>
  <c r="D33" i="25"/>
  <c r="K65" i="25"/>
  <c r="U8" i="25"/>
  <c r="I39" i="25"/>
  <c r="H63" i="27"/>
  <c r="K47" i="25"/>
  <c r="H7" i="25"/>
  <c r="H88" i="25" s="1"/>
  <c r="G9" i="27"/>
  <c r="G85" i="27" s="1"/>
  <c r="R55" i="27"/>
  <c r="U23" i="25"/>
  <c r="I84" i="25"/>
  <c r="E55" i="27"/>
  <c r="C65" i="25"/>
  <c r="G8" i="25"/>
  <c r="K59" i="27"/>
  <c r="L39" i="27"/>
  <c r="J59" i="25"/>
  <c r="M53" i="25"/>
  <c r="E35" i="27"/>
  <c r="S39" i="25"/>
  <c r="S55" i="25"/>
  <c r="I23" i="27"/>
  <c r="U39" i="25"/>
  <c r="T35" i="25"/>
  <c r="T63" i="27"/>
  <c r="N37" i="27"/>
  <c r="R61" i="25"/>
  <c r="J59" i="27"/>
  <c r="U65" i="25"/>
  <c r="F67" i="25"/>
  <c r="I35" i="27"/>
  <c r="F37" i="27"/>
  <c r="W37" i="25"/>
  <c r="D7" i="25"/>
  <c r="D88" i="25" s="1"/>
  <c r="J9" i="25"/>
  <c r="J85" i="25" s="1"/>
  <c r="G51" i="25"/>
  <c r="W9" i="25"/>
  <c r="W85" i="25" s="1"/>
  <c r="J33" i="25"/>
  <c r="C67" i="25"/>
  <c r="K39" i="27"/>
  <c r="K53" i="27"/>
  <c r="K61" i="27"/>
  <c r="Q59" i="25"/>
  <c r="R39" i="27"/>
  <c r="W15" i="25"/>
  <c r="W16" i="25" s="1"/>
  <c r="S23" i="25"/>
  <c r="C23" i="27"/>
  <c r="L15" i="27"/>
  <c r="L16" i="27" s="1"/>
  <c r="F67" i="27"/>
  <c r="P55" i="25"/>
  <c r="F35" i="25"/>
  <c r="J39" i="25"/>
  <c r="J49" i="25"/>
  <c r="X55" i="25"/>
  <c r="O39" i="25"/>
  <c r="W8" i="25"/>
  <c r="S49" i="25"/>
  <c r="Q59" i="27"/>
  <c r="S22" i="25"/>
  <c r="G22" i="27"/>
  <c r="R35" i="25"/>
  <c r="N7" i="25"/>
  <c r="N88" i="25" s="1"/>
  <c r="I89" i="23"/>
  <c r="J89" i="23" s="1"/>
  <c r="T86" i="15"/>
  <c r="D9" i="27"/>
  <c r="D85" i="27" s="1"/>
  <c r="T39" i="27"/>
  <c r="S35" i="27"/>
  <c r="R23" i="27"/>
  <c r="P65" i="25"/>
  <c r="I47" i="25"/>
  <c r="L61" i="27"/>
  <c r="G35" i="27"/>
  <c r="H39" i="27"/>
  <c r="S33" i="25"/>
  <c r="Y63" i="25"/>
  <c r="O67" i="25"/>
  <c r="W22" i="25"/>
  <c r="D61" i="27"/>
  <c r="C67" i="27"/>
  <c r="O37" i="27"/>
  <c r="L35" i="27"/>
  <c r="H55" i="25"/>
  <c r="Y39" i="25"/>
  <c r="T15" i="25"/>
  <c r="T16" i="25" s="1"/>
  <c r="T9" i="25"/>
  <c r="T85" i="25" s="1"/>
  <c r="N23" i="25"/>
  <c r="I84" i="27"/>
  <c r="T63" i="25"/>
  <c r="H84" i="27"/>
  <c r="R65" i="25"/>
  <c r="E35" i="25"/>
  <c r="F33" i="27"/>
  <c r="H23" i="25"/>
  <c r="V37" i="25"/>
  <c r="K59" i="25"/>
  <c r="L51" i="25"/>
  <c r="T59" i="27"/>
  <c r="R33" i="27"/>
  <c r="H63" i="25"/>
  <c r="T59" i="25"/>
  <c r="M61" i="25"/>
  <c r="E65" i="27"/>
  <c r="P22" i="27"/>
  <c r="T84" i="25"/>
  <c r="S67" i="25"/>
  <c r="I67" i="25"/>
  <c r="H39" i="25"/>
  <c r="O22" i="25"/>
  <c r="K15" i="27"/>
  <c r="K16" i="27" s="1"/>
  <c r="N33" i="27"/>
  <c r="M35" i="27"/>
  <c r="Q47" i="25"/>
  <c r="X53" i="25"/>
  <c r="Q67" i="25"/>
  <c r="H51" i="25"/>
  <c r="K21" i="25"/>
  <c r="E53" i="27"/>
  <c r="K55" i="25"/>
  <c r="K82" i="25" s="1"/>
  <c r="C35" i="27"/>
  <c r="R8" i="25"/>
  <c r="D47" i="25"/>
  <c r="F63" i="27"/>
  <c r="L55" i="25"/>
  <c r="I35" i="25"/>
  <c r="R53" i="25"/>
  <c r="P35" i="27"/>
  <c r="T55" i="27"/>
  <c r="S61" i="27"/>
  <c r="G9" i="25"/>
  <c r="G87" i="25" s="1"/>
  <c r="F49" i="25"/>
  <c r="H9" i="25"/>
  <c r="H85" i="25" s="1"/>
  <c r="F39" i="27"/>
  <c r="J61" i="27"/>
  <c r="F53" i="25"/>
  <c r="Y47" i="25"/>
  <c r="N67" i="25"/>
  <c r="S7" i="25"/>
  <c r="S88" i="25" s="1"/>
  <c r="I9" i="25"/>
  <c r="I86" i="25" s="1"/>
  <c r="M15" i="27"/>
  <c r="M16" i="27" s="1"/>
  <c r="P63" i="27"/>
  <c r="O67" i="27"/>
  <c r="O75" i="27" s="1"/>
  <c r="C37" i="27"/>
  <c r="O84" i="25"/>
  <c r="W67" i="25"/>
  <c r="Y15" i="25"/>
  <c r="Y16" i="25" s="1"/>
  <c r="F8" i="25"/>
  <c r="O49" i="27"/>
  <c r="G63" i="25"/>
  <c r="S51" i="25"/>
  <c r="P23" i="25"/>
  <c r="T41" i="25"/>
  <c r="P84" i="25"/>
  <c r="G21" i="25"/>
  <c r="G27" i="25" s="1"/>
  <c r="R21" i="25"/>
  <c r="S37" i="25"/>
  <c r="H51" i="27"/>
  <c r="M49" i="27"/>
  <c r="E61" i="27"/>
  <c r="G61" i="27"/>
  <c r="M35" i="25"/>
  <c r="S33" i="27"/>
  <c r="S65" i="27"/>
  <c r="V9" i="25"/>
  <c r="V87" i="25" s="1"/>
  <c r="G49" i="25"/>
  <c r="R9" i="27"/>
  <c r="R87" i="27" s="1"/>
  <c r="M55" i="25"/>
  <c r="M41" i="25"/>
  <c r="D51" i="27"/>
  <c r="N21" i="25"/>
  <c r="M22" i="27"/>
  <c r="N67" i="27"/>
  <c r="I41" i="25"/>
  <c r="L53" i="27"/>
  <c r="E49" i="27"/>
  <c r="G67" i="25"/>
  <c r="K55" i="27"/>
  <c r="K82" i="27" s="1"/>
  <c r="J67" i="27"/>
  <c r="M21" i="25"/>
  <c r="O33" i="27"/>
  <c r="X21" i="25"/>
  <c r="P15" i="27"/>
  <c r="P16" i="27" s="1"/>
  <c r="Q51" i="25"/>
  <c r="D23" i="27"/>
  <c r="X41" i="25"/>
  <c r="H15" i="25"/>
  <c r="H16" i="25" s="1"/>
  <c r="Q7" i="25"/>
  <c r="Q88" i="25" s="1"/>
  <c r="R28" i="23"/>
  <c r="G52" i="23"/>
  <c r="F81" i="23"/>
  <c r="G81" i="23" s="1"/>
  <c r="F87" i="23"/>
  <c r="G87" i="23" s="1"/>
  <c r="G10" i="23"/>
  <c r="F86" i="23"/>
  <c r="G86" i="23" s="1"/>
  <c r="F72" i="13"/>
  <c r="L73" i="13"/>
  <c r="J75" i="13"/>
  <c r="G82" i="13"/>
  <c r="G71" i="13"/>
  <c r="G32" i="13"/>
  <c r="G36" i="13" s="1"/>
  <c r="M72" i="13"/>
  <c r="I74" i="13"/>
  <c r="F46" i="13"/>
  <c r="F50" i="13" s="1"/>
  <c r="F79" i="13"/>
  <c r="J82" i="13"/>
  <c r="F32" i="13"/>
  <c r="F36" i="13" s="1"/>
  <c r="F71" i="13"/>
  <c r="L72" i="13"/>
  <c r="H74" i="13"/>
  <c r="I71" i="13"/>
  <c r="I32" i="13"/>
  <c r="H79" i="13"/>
  <c r="H46" i="13"/>
  <c r="H54" i="13" s="1"/>
  <c r="L82" i="13"/>
  <c r="J16" i="23"/>
  <c r="I17" i="23"/>
  <c r="Q86" i="23"/>
  <c r="Q11" i="23"/>
  <c r="P87" i="23"/>
  <c r="P11" i="23"/>
  <c r="P88" i="23"/>
  <c r="U31" i="23"/>
  <c r="U30" i="23"/>
  <c r="T31" i="23"/>
  <c r="T30" i="23"/>
  <c r="S31" i="23"/>
  <c r="S30" i="23"/>
  <c r="N81" i="23"/>
  <c r="P74" i="23"/>
  <c r="U83" i="23"/>
  <c r="P80" i="23"/>
  <c r="P47" i="23"/>
  <c r="P53" i="23" s="1"/>
  <c r="S73" i="23"/>
  <c r="Q59" i="23"/>
  <c r="Q69" i="23" s="1"/>
  <c r="Q74" i="23"/>
  <c r="J40" i="23"/>
  <c r="I75" i="23"/>
  <c r="J75" i="23" s="1"/>
  <c r="D93" i="13"/>
  <c r="B47" i="14"/>
  <c r="P29" i="23"/>
  <c r="G16" i="23"/>
  <c r="F17" i="23"/>
  <c r="C16" i="13"/>
  <c r="C17" i="13" s="1"/>
  <c r="B15" i="13"/>
  <c r="F75" i="13"/>
  <c r="I72" i="13"/>
  <c r="M75" i="13"/>
  <c r="F82" i="13"/>
  <c r="K72" i="13"/>
  <c r="G74" i="13"/>
  <c r="B49" i="13"/>
  <c r="C46" i="13"/>
  <c r="C50" i="13" s="1"/>
  <c r="C79" i="13"/>
  <c r="B61" i="13"/>
  <c r="J23" i="23"/>
  <c r="I29" i="23"/>
  <c r="R31" i="23"/>
  <c r="R30" i="23"/>
  <c r="M50" i="23"/>
  <c r="L80" i="23"/>
  <c r="M80" i="23" s="1"/>
  <c r="P75" i="23"/>
  <c r="S81" i="23"/>
  <c r="S80" i="23"/>
  <c r="S47" i="23"/>
  <c r="S51" i="23" s="1"/>
  <c r="O75" i="23"/>
  <c r="M56" i="23"/>
  <c r="L83" i="23"/>
  <c r="M83" i="23" s="1"/>
  <c r="P81" i="23"/>
  <c r="R74" i="23"/>
  <c r="P72" i="23"/>
  <c r="P33" i="23"/>
  <c r="P41" i="23" s="1"/>
  <c r="S74" i="23"/>
  <c r="J66" i="23"/>
  <c r="J60" i="23"/>
  <c r="I59" i="23"/>
  <c r="I67" i="23" s="1"/>
  <c r="J67" i="23" s="1"/>
  <c r="R81" i="23"/>
  <c r="R80" i="23"/>
  <c r="R47" i="23"/>
  <c r="R55" i="23" s="1"/>
  <c r="U73" i="23"/>
  <c r="F88" i="23"/>
  <c r="G88" i="23" s="1"/>
  <c r="Q88" i="23"/>
  <c r="Q28" i="23"/>
  <c r="U11" i="23"/>
  <c r="T11" i="23"/>
  <c r="T18" i="23"/>
  <c r="N18" i="23"/>
  <c r="P76" i="23"/>
  <c r="T65" i="27"/>
  <c r="K33" i="25"/>
  <c r="P33" i="27"/>
  <c r="E15" i="25"/>
  <c r="E16" i="25" s="1"/>
  <c r="K22" i="25"/>
  <c r="K37" i="25"/>
  <c r="T61" i="25"/>
  <c r="N33" i="25"/>
  <c r="X65" i="25"/>
  <c r="J8" i="25"/>
  <c r="O35" i="25"/>
  <c r="O41" i="25"/>
  <c r="G35" i="25"/>
  <c r="P35" i="25"/>
  <c r="F61" i="25"/>
  <c r="O63" i="25"/>
  <c r="C33" i="25"/>
  <c r="K84" i="25"/>
  <c r="N63" i="25"/>
  <c r="D49" i="27"/>
  <c r="I7" i="25"/>
  <c r="I88" i="25" s="1"/>
  <c r="F15" i="25"/>
  <c r="F16" i="25" s="1"/>
  <c r="E51" i="25"/>
  <c r="O23" i="25"/>
  <c r="M67" i="25"/>
  <c r="U22" i="25"/>
  <c r="C49" i="25"/>
  <c r="K8" i="25"/>
  <c r="R59" i="25"/>
  <c r="R49" i="25"/>
  <c r="N55" i="27"/>
  <c r="H15" i="27"/>
  <c r="H16" i="27" s="1"/>
  <c r="K35" i="27"/>
  <c r="I37" i="25"/>
  <c r="X22" i="25"/>
  <c r="K9" i="25"/>
  <c r="S63" i="25"/>
  <c r="R22" i="27"/>
  <c r="V67" i="25"/>
  <c r="D65" i="25"/>
  <c r="F23" i="25"/>
  <c r="X47" i="25"/>
  <c r="I22" i="27"/>
  <c r="F65" i="27"/>
  <c r="L37" i="27"/>
  <c r="U47" i="25"/>
  <c r="H9" i="27"/>
  <c r="H85" i="27" s="1"/>
  <c r="U63" i="25"/>
  <c r="M51" i="25"/>
  <c r="F22" i="27"/>
  <c r="I15" i="25"/>
  <c r="I16" i="25" s="1"/>
  <c r="E37" i="27"/>
  <c r="Q9" i="25"/>
  <c r="R53" i="27"/>
  <c r="F41" i="27"/>
  <c r="L59" i="25"/>
  <c r="M84" i="25"/>
  <c r="G7" i="25"/>
  <c r="G88" i="25" s="1"/>
  <c r="V8" i="25"/>
  <c r="L47" i="25"/>
  <c r="H8" i="25"/>
  <c r="O59" i="27"/>
  <c r="N61" i="25"/>
  <c r="O33" i="25"/>
  <c r="W53" i="25"/>
  <c r="Y22" i="25"/>
  <c r="G51" i="27"/>
  <c r="L39" i="25"/>
  <c r="I63" i="25"/>
  <c r="R23" i="25"/>
  <c r="D55" i="27"/>
  <c r="J37" i="27"/>
  <c r="E22" i="25"/>
  <c r="Q8" i="25"/>
  <c r="G65" i="25"/>
  <c r="I49" i="25"/>
  <c r="O51" i="25"/>
  <c r="V39" i="25"/>
  <c r="X39" i="25"/>
  <c r="L7" i="25"/>
  <c r="L88" i="25" s="1"/>
  <c r="Q41" i="27"/>
  <c r="O9" i="27"/>
  <c r="O86" i="27" s="1"/>
  <c r="K49" i="27"/>
  <c r="J53" i="27"/>
  <c r="H37" i="27"/>
  <c r="G53" i="27"/>
  <c r="J23" i="25"/>
  <c r="S9" i="25"/>
  <c r="S87" i="25" s="1"/>
  <c r="Q55" i="25"/>
  <c r="E61" i="25"/>
  <c r="Q15" i="25"/>
  <c r="Q16" i="25" s="1"/>
  <c r="O65" i="25"/>
  <c r="O59" i="25"/>
  <c r="E53" i="25"/>
  <c r="R84" i="25"/>
  <c r="D35" i="27"/>
  <c r="I55" i="27"/>
  <c r="E67" i="27"/>
  <c r="L65" i="27"/>
  <c r="E63" i="25"/>
  <c r="Q15" i="27"/>
  <c r="Q16" i="27" s="1"/>
  <c r="Y8" i="25"/>
  <c r="T49" i="25"/>
  <c r="X23" i="25"/>
  <c r="R41" i="27"/>
  <c r="S23" i="27"/>
  <c r="T49" i="27"/>
  <c r="I9" i="27"/>
  <c r="I85" i="27" s="1"/>
  <c r="O55" i="27"/>
  <c r="X51" i="25"/>
  <c r="M7" i="25"/>
  <c r="M88" i="25" s="1"/>
  <c r="J7" i="25"/>
  <c r="J88" i="25" s="1"/>
  <c r="T8" i="25"/>
  <c r="T55" i="25"/>
  <c r="C9" i="25"/>
  <c r="C85" i="25" s="1"/>
  <c r="L49" i="27"/>
  <c r="Y59" i="25"/>
  <c r="H59" i="25"/>
  <c r="S53" i="25"/>
  <c r="J21" i="25"/>
  <c r="K65" i="27"/>
  <c r="N84" i="25"/>
  <c r="R41" i="25"/>
  <c r="H22" i="25"/>
  <c r="H55" i="27"/>
  <c r="D63" i="27"/>
  <c r="O9" i="25"/>
  <c r="O87" i="25" s="1"/>
  <c r="C84" i="25"/>
  <c r="F51" i="25"/>
  <c r="O37" i="25"/>
  <c r="V51" i="25"/>
  <c r="Y67" i="25"/>
  <c r="W39" i="25"/>
  <c r="H67" i="25"/>
  <c r="K63" i="27"/>
  <c r="M37" i="27"/>
  <c r="I59" i="27"/>
  <c r="P61" i="27"/>
  <c r="N9" i="27"/>
  <c r="N86" i="27" s="1"/>
  <c r="M67" i="27"/>
  <c r="P15" i="25"/>
  <c r="P16" i="25" s="1"/>
  <c r="X8" i="25"/>
  <c r="X63" i="25"/>
  <c r="H37" i="25"/>
  <c r="P41" i="25"/>
  <c r="J51" i="25"/>
  <c r="E7" i="25"/>
  <c r="E88" i="25" s="1"/>
  <c r="T53" i="25"/>
  <c r="C53" i="27"/>
  <c r="H53" i="27"/>
  <c r="L84" i="27"/>
  <c r="D15" i="27"/>
  <c r="D16" i="27" s="1"/>
  <c r="Q63" i="27"/>
  <c r="T22" i="25"/>
  <c r="E49" i="25"/>
  <c r="G37" i="27"/>
  <c r="G84" i="25"/>
  <c r="R59" i="27"/>
  <c r="R21" i="27"/>
  <c r="S67" i="27"/>
  <c r="T51" i="27"/>
  <c r="K9" i="27"/>
  <c r="K87" i="27" s="1"/>
  <c r="Q65" i="27"/>
  <c r="J65" i="25"/>
  <c r="L37" i="25"/>
  <c r="Y37" i="25"/>
  <c r="T21" i="25"/>
  <c r="T7" i="25"/>
  <c r="T88" i="25" s="1"/>
  <c r="M8" i="25"/>
  <c r="E39" i="27"/>
  <c r="D84" i="25"/>
  <c r="Q41" i="25"/>
  <c r="G37" i="25"/>
  <c r="M9" i="25"/>
  <c r="M86" i="25" s="1"/>
  <c r="Q9" i="27"/>
  <c r="Q85" i="27" s="1"/>
  <c r="Y61" i="25"/>
  <c r="D67" i="25"/>
  <c r="E9" i="25"/>
  <c r="E86" i="25" s="1"/>
  <c r="L33" i="27"/>
  <c r="N53" i="27"/>
  <c r="D9" i="25"/>
  <c r="D86" i="25" s="1"/>
  <c r="V22" i="25"/>
  <c r="W61" i="25"/>
  <c r="Y65" i="25"/>
  <c r="U33" i="25"/>
  <c r="N59" i="25"/>
  <c r="E59" i="25"/>
  <c r="I55" i="25"/>
  <c r="M55" i="27"/>
  <c r="M33" i="27"/>
  <c r="G55" i="27"/>
  <c r="P59" i="27"/>
  <c r="N61" i="27"/>
  <c r="M63" i="27"/>
  <c r="N15" i="25"/>
  <c r="N16" i="25" s="1"/>
  <c r="R22" i="25"/>
  <c r="F84" i="25"/>
  <c r="E67" i="25"/>
  <c r="S65" i="25"/>
  <c r="V63" i="25"/>
  <c r="M39" i="25"/>
  <c r="S35" i="25"/>
  <c r="C39" i="27"/>
  <c r="H49" i="27"/>
  <c r="G67" i="27"/>
  <c r="P84" i="27"/>
  <c r="N84" i="27"/>
  <c r="P53" i="25"/>
  <c r="T65" i="25"/>
  <c r="C23" i="25"/>
  <c r="L51" i="27"/>
  <c r="F55" i="27"/>
  <c r="R63" i="27"/>
  <c r="L86" i="23"/>
  <c r="M86" i="23" s="1"/>
  <c r="M10" i="23"/>
  <c r="L88" i="23"/>
  <c r="M88" i="23" s="1"/>
  <c r="H71" i="13"/>
  <c r="H32" i="13"/>
  <c r="H42" i="13" s="1"/>
  <c r="C73" i="13"/>
  <c r="B37" i="13"/>
  <c r="K46" i="13"/>
  <c r="K54" i="13" s="1"/>
  <c r="K80" i="13"/>
  <c r="K79" i="13"/>
  <c r="K73" i="13"/>
  <c r="C72" i="13"/>
  <c r="B35" i="13"/>
  <c r="H75" i="13"/>
  <c r="G72" i="13"/>
  <c r="K75" i="13"/>
  <c r="B67" i="13"/>
  <c r="I91" i="23"/>
  <c r="J91" i="23" s="1"/>
  <c r="I28" i="23"/>
  <c r="J28" i="23" s="1"/>
  <c r="J22" i="23"/>
  <c r="Q30" i="23"/>
  <c r="Q31" i="23"/>
  <c r="P30" i="23"/>
  <c r="P31" i="23"/>
  <c r="O11" i="23"/>
  <c r="O87" i="23"/>
  <c r="N30" i="23"/>
  <c r="N31" i="23"/>
  <c r="N11" i="23"/>
  <c r="N88" i="23"/>
  <c r="S86" i="23"/>
  <c r="S88" i="23"/>
  <c r="S87" i="23"/>
  <c r="S11" i="23"/>
  <c r="G36" i="23"/>
  <c r="F73" i="23"/>
  <c r="G73" i="23" s="1"/>
  <c r="Q33" i="23"/>
  <c r="Q39" i="23" s="1"/>
  <c r="Q72" i="23"/>
  <c r="Q82" i="23"/>
  <c r="N33" i="23"/>
  <c r="N35" i="23" s="1"/>
  <c r="N72" i="23"/>
  <c r="N82" i="23"/>
  <c r="G34" i="23"/>
  <c r="F72" i="23"/>
  <c r="G72" i="23" s="1"/>
  <c r="O81" i="23"/>
  <c r="N76" i="23"/>
  <c r="M62" i="13"/>
  <c r="Q29" i="23"/>
  <c r="U29" i="23"/>
  <c r="L32" i="13"/>
  <c r="L42" i="13" s="1"/>
  <c r="L71" i="13"/>
  <c r="H73" i="13"/>
  <c r="F80" i="13"/>
  <c r="I80" i="13"/>
  <c r="L58" i="13"/>
  <c r="L64" i="13" s="1"/>
  <c r="H72" i="13"/>
  <c r="B39" i="13"/>
  <c r="C74" i="13"/>
  <c r="L75" i="13"/>
  <c r="H80" i="13"/>
  <c r="C82" i="13"/>
  <c r="K58" i="13"/>
  <c r="K68" i="13" s="1"/>
  <c r="H81" i="13"/>
  <c r="I75" i="13"/>
  <c r="C80" i="13"/>
  <c r="J73" i="13"/>
  <c r="M80" i="13"/>
  <c r="M46" i="13"/>
  <c r="M50" i="13" s="1"/>
  <c r="M79" i="13"/>
  <c r="M73" i="13"/>
  <c r="G80" i="13"/>
  <c r="J58" i="13"/>
  <c r="J66" i="13" s="1"/>
  <c r="C93" i="13"/>
  <c r="C87" i="13"/>
  <c r="J10" i="23"/>
  <c r="I86" i="23"/>
  <c r="J86" i="23" s="1"/>
  <c r="D87" i="13"/>
  <c r="D72" i="13"/>
  <c r="H58" i="13"/>
  <c r="H60" i="13" s="1"/>
  <c r="G58" i="13"/>
  <c r="G60" i="13" s="1"/>
  <c r="L29" i="23"/>
  <c r="M29" i="23" s="1"/>
  <c r="B51" i="13"/>
  <c r="D86" i="13"/>
  <c r="F82" i="23"/>
  <c r="G82" i="23" s="1"/>
  <c r="F9" i="27"/>
  <c r="F86" i="27" s="1"/>
  <c r="T33" i="27"/>
  <c r="S84" i="27"/>
  <c r="R51" i="27"/>
  <c r="K41" i="25"/>
  <c r="E84" i="25"/>
  <c r="D21" i="25"/>
  <c r="G53" i="25"/>
  <c r="J33" i="27"/>
  <c r="E41" i="27"/>
  <c r="E51" i="27"/>
  <c r="W33" i="25"/>
  <c r="F65" i="25"/>
  <c r="L49" i="25"/>
  <c r="C59" i="25"/>
  <c r="U7" i="25"/>
  <c r="U88" i="25" s="1"/>
  <c r="P22" i="25"/>
  <c r="F35" i="27"/>
  <c r="I49" i="27"/>
  <c r="J22" i="27"/>
  <c r="Q55" i="27"/>
  <c r="G15" i="27"/>
  <c r="G16" i="27" s="1"/>
  <c r="H33" i="25"/>
  <c r="H65" i="25"/>
  <c r="T67" i="25"/>
  <c r="L67" i="25"/>
  <c r="C53" i="25"/>
  <c r="H21" i="25"/>
  <c r="K33" i="27"/>
  <c r="C33" i="27"/>
  <c r="J63" i="25"/>
  <c r="D22" i="27"/>
  <c r="M22" i="25"/>
  <c r="R39" i="25"/>
  <c r="W41" i="25"/>
  <c r="Q49" i="27"/>
  <c r="N65" i="25"/>
  <c r="D22" i="25"/>
  <c r="V35" i="25"/>
  <c r="R7" i="25"/>
  <c r="R88" i="25" s="1"/>
  <c r="O65" i="27"/>
  <c r="C15" i="27"/>
  <c r="C16" i="27" s="1"/>
  <c r="T37" i="27"/>
  <c r="S39" i="27"/>
  <c r="R49" i="27"/>
  <c r="L33" i="25"/>
  <c r="D63" i="25"/>
  <c r="U15" i="25"/>
  <c r="U16" i="25" s="1"/>
  <c r="L63" i="27"/>
  <c r="O53" i="27"/>
  <c r="P51" i="27"/>
  <c r="Q53" i="25"/>
  <c r="U67" i="25"/>
  <c r="N55" i="25"/>
  <c r="J61" i="25"/>
  <c r="G33" i="25"/>
  <c r="Q22" i="25"/>
  <c r="D23" i="25"/>
  <c r="M84" i="27"/>
  <c r="C84" i="27"/>
  <c r="G41" i="27"/>
  <c r="N65" i="27"/>
  <c r="C22" i="27"/>
  <c r="F59" i="25"/>
  <c r="K35" i="25"/>
  <c r="Y51" i="25"/>
  <c r="C37" i="25"/>
  <c r="U9" i="25"/>
  <c r="U85" i="25" s="1"/>
  <c r="G23" i="25"/>
  <c r="H41" i="27"/>
  <c r="G61" i="25"/>
  <c r="C51" i="25"/>
  <c r="Q61" i="27"/>
  <c r="D8" i="25"/>
  <c r="F37" i="25"/>
  <c r="V49" i="25"/>
  <c r="P9" i="27"/>
  <c r="P85" i="27" s="1"/>
  <c r="E41" i="25"/>
  <c r="W63" i="25"/>
  <c r="I59" i="25"/>
  <c r="M33" i="25"/>
  <c r="H59" i="27"/>
  <c r="T41" i="27"/>
  <c r="S22" i="27"/>
  <c r="R84" i="27"/>
  <c r="G55" i="25"/>
  <c r="H22" i="27"/>
  <c r="E39" i="25"/>
  <c r="X59" i="25"/>
  <c r="D21" i="27"/>
  <c r="E33" i="27"/>
  <c r="J65" i="27"/>
  <c r="U84" i="25"/>
  <c r="O47" i="25"/>
  <c r="S61" i="25"/>
  <c r="F63" i="25"/>
  <c r="V21" i="25"/>
  <c r="C21" i="25"/>
  <c r="O84" i="27"/>
  <c r="N59" i="27"/>
  <c r="K84" i="27"/>
  <c r="M41" i="27"/>
  <c r="P55" i="27"/>
  <c r="Q39" i="25"/>
  <c r="Q35" i="25"/>
  <c r="P51" i="25"/>
  <c r="T37" i="25"/>
  <c r="V47" i="25"/>
  <c r="G22" i="25"/>
  <c r="O63" i="27"/>
  <c r="I22" i="25"/>
  <c r="M37" i="25"/>
  <c r="F15" i="27"/>
  <c r="F16" i="27" s="1"/>
  <c r="F21" i="25"/>
  <c r="U49" i="25"/>
  <c r="W35" i="25"/>
  <c r="J63" i="27"/>
  <c r="C7" i="25"/>
  <c r="C88" i="25" s="1"/>
  <c r="N9" i="25"/>
  <c r="N87" i="25" s="1"/>
  <c r="V15" i="25"/>
  <c r="V16" i="25" s="1"/>
  <c r="W84" i="25"/>
  <c r="L55" i="27"/>
  <c r="S59" i="27"/>
  <c r="D39" i="25"/>
  <c r="S53" i="27"/>
  <c r="P59" i="25"/>
  <c r="K51" i="25"/>
  <c r="L61" i="25"/>
  <c r="W51" i="25"/>
  <c r="T67" i="27"/>
  <c r="S47" i="25"/>
  <c r="S55" i="27"/>
  <c r="J41" i="27"/>
  <c r="J22" i="25"/>
  <c r="C22" i="25"/>
  <c r="G49" i="27"/>
  <c r="F23" i="27"/>
  <c r="R33" i="25"/>
  <c r="N47" i="25"/>
  <c r="J41" i="25"/>
  <c r="G41" i="25"/>
  <c r="F21" i="27"/>
  <c r="F7" i="25"/>
  <c r="F88" i="25" s="1"/>
  <c r="S15" i="25"/>
  <c r="S16" i="25" s="1"/>
  <c r="C51" i="27"/>
  <c r="G23" i="27"/>
  <c r="M63" i="25"/>
  <c r="P63" i="25"/>
  <c r="P33" i="25"/>
  <c r="F59" i="27"/>
  <c r="Q63" i="25"/>
  <c r="G59" i="25"/>
  <c r="G65" i="27"/>
  <c r="O53" i="25"/>
  <c r="N49" i="25"/>
  <c r="U21" i="25"/>
  <c r="F49" i="27"/>
  <c r="Q65" i="25"/>
  <c r="K23" i="25"/>
  <c r="E55" i="25"/>
  <c r="W47" i="25"/>
  <c r="C29" i="13"/>
  <c r="Q87" i="23"/>
  <c r="P86" i="23"/>
  <c r="O86" i="23"/>
  <c r="P28" i="23"/>
  <c r="O83" i="23"/>
  <c r="S76" i="23"/>
  <c r="U33" i="23"/>
  <c r="U39" i="23" s="1"/>
  <c r="U72" i="23"/>
  <c r="P83" i="23"/>
  <c r="R83" i="23"/>
  <c r="O82" i="23"/>
  <c r="J36" i="23"/>
  <c r="I73" i="23"/>
  <c r="J73" i="23" s="1"/>
  <c r="Q83" i="23"/>
  <c r="U76" i="23"/>
  <c r="O73" i="23"/>
  <c r="T83" i="23"/>
  <c r="R73" i="23"/>
  <c r="O59" i="23"/>
  <c r="O67" i="23" s="1"/>
  <c r="N73" i="23"/>
  <c r="R65" i="23"/>
  <c r="B47" i="29"/>
  <c r="U59" i="23"/>
  <c r="U69" i="23" s="1"/>
  <c r="U74" i="23"/>
  <c r="T33" i="23"/>
  <c r="T72" i="23"/>
  <c r="G56" i="23"/>
  <c r="F83" i="23"/>
  <c r="G83" i="23" s="1"/>
  <c r="N59" i="23"/>
  <c r="N63" i="23" s="1"/>
  <c r="T80" i="23"/>
  <c r="T81" i="23"/>
  <c r="T47" i="23"/>
  <c r="T55" i="23" s="1"/>
  <c r="N74" i="23"/>
  <c r="Q75" i="23"/>
  <c r="J68" i="23"/>
  <c r="N83" i="23"/>
  <c r="U7" i="15"/>
  <c r="U88" i="15" s="1"/>
  <c r="U59" i="15"/>
  <c r="U33" i="15"/>
  <c r="U84" i="15"/>
  <c r="U67" i="15"/>
  <c r="U41" i="15"/>
  <c r="U61" i="15"/>
  <c r="U53" i="15"/>
  <c r="U63" i="15"/>
  <c r="U65" i="15"/>
  <c r="U37" i="15"/>
  <c r="U55" i="15"/>
  <c r="U51" i="15"/>
  <c r="U35" i="15"/>
  <c r="U49" i="15"/>
  <c r="U39" i="15"/>
  <c r="P59" i="15"/>
  <c r="S59" i="15"/>
  <c r="Q84" i="15"/>
  <c r="T84" i="15"/>
  <c r="S33" i="15"/>
  <c r="S84" i="15"/>
  <c r="Q33" i="15"/>
  <c r="P33" i="15"/>
  <c r="R59" i="15"/>
  <c r="V59" i="15"/>
  <c r="R84" i="15"/>
  <c r="Q59" i="15"/>
  <c r="V33" i="15"/>
  <c r="V84" i="15"/>
  <c r="T33" i="15"/>
  <c r="R33" i="15"/>
  <c r="P84" i="15"/>
  <c r="T59" i="15"/>
  <c r="S53" i="15"/>
  <c r="S65" i="15"/>
  <c r="S39" i="15"/>
  <c r="R53" i="15"/>
  <c r="R39" i="15"/>
  <c r="P53" i="15"/>
  <c r="V53" i="15"/>
  <c r="V65" i="15"/>
  <c r="V39" i="15"/>
  <c r="Q53" i="15"/>
  <c r="P39" i="15"/>
  <c r="Q39" i="15"/>
  <c r="T65" i="15"/>
  <c r="P65" i="15"/>
  <c r="T39" i="15"/>
  <c r="T53" i="15"/>
  <c r="R65" i="15"/>
  <c r="P63" i="15"/>
  <c r="S51" i="15"/>
  <c r="Q63" i="15"/>
  <c r="R37" i="15"/>
  <c r="P51" i="15"/>
  <c r="V37" i="15"/>
  <c r="Q37" i="15"/>
  <c r="T51" i="15"/>
  <c r="V51" i="15"/>
  <c r="S63" i="15"/>
  <c r="P37" i="15"/>
  <c r="T37" i="15"/>
  <c r="S37" i="15"/>
  <c r="T63" i="15"/>
  <c r="R51" i="15"/>
  <c r="R63" i="15"/>
  <c r="V63" i="15"/>
  <c r="Q35" i="15"/>
  <c r="Q61" i="15"/>
  <c r="R35" i="15"/>
  <c r="S61" i="15"/>
  <c r="S49" i="15"/>
  <c r="P35" i="15"/>
  <c r="R49" i="15"/>
  <c r="V61" i="15"/>
  <c r="T35" i="15"/>
  <c r="P49" i="15"/>
  <c r="T61" i="15"/>
  <c r="R61" i="15"/>
  <c r="V49" i="15"/>
  <c r="P61" i="15"/>
  <c r="Q49" i="15"/>
  <c r="S35" i="15"/>
  <c r="T49" i="15"/>
  <c r="V35" i="15"/>
  <c r="V15" i="15"/>
  <c r="V16" i="15" s="1"/>
  <c r="T15" i="15"/>
  <c r="T16" i="15" s="1"/>
  <c r="T17" i="15" s="1"/>
  <c r="P15" i="15"/>
  <c r="P16" i="15" s="1"/>
  <c r="T67" i="15"/>
  <c r="T55" i="15"/>
  <c r="P55" i="15"/>
  <c r="V67" i="15"/>
  <c r="P41" i="15"/>
  <c r="T41" i="15"/>
  <c r="P67" i="15"/>
  <c r="V55" i="15"/>
  <c r="V41" i="15"/>
  <c r="Q55" i="15"/>
  <c r="Q67" i="15"/>
  <c r="S55" i="15"/>
  <c r="S41" i="15"/>
  <c r="R67" i="15"/>
  <c r="R41" i="15"/>
  <c r="S67" i="15"/>
  <c r="R55" i="15"/>
  <c r="O84" i="15"/>
  <c r="O63" i="15"/>
  <c r="O61" i="15"/>
  <c r="O49" i="15"/>
  <c r="O59" i="15"/>
  <c r="O65" i="15"/>
  <c r="O35" i="15"/>
  <c r="O37" i="15"/>
  <c r="O53" i="15"/>
  <c r="O33" i="15"/>
  <c r="O55" i="15"/>
  <c r="O39" i="15"/>
  <c r="O51" i="15"/>
  <c r="O41" i="15"/>
  <c r="O67" i="15"/>
  <c r="O15" i="15"/>
  <c r="O16" i="15" s="1"/>
  <c r="D59" i="15"/>
  <c r="E84" i="15"/>
  <c r="M33" i="15"/>
  <c r="D33" i="15"/>
  <c r="N59" i="15"/>
  <c r="K33" i="15"/>
  <c r="F84" i="15"/>
  <c r="G59" i="15"/>
  <c r="N33" i="15"/>
  <c r="E33" i="15"/>
  <c r="L84" i="15"/>
  <c r="F59" i="15"/>
  <c r="G33" i="15"/>
  <c r="M59" i="15"/>
  <c r="I33" i="15"/>
  <c r="L33" i="15"/>
  <c r="I59" i="15"/>
  <c r="J33" i="15"/>
  <c r="L59" i="15"/>
  <c r="M84" i="15"/>
  <c r="D84" i="15"/>
  <c r="N84" i="15"/>
  <c r="F33" i="15"/>
  <c r="H59" i="15"/>
  <c r="I84" i="15"/>
  <c r="K59" i="15"/>
  <c r="H33" i="15"/>
  <c r="G84" i="15"/>
  <c r="E59" i="15"/>
  <c r="J84" i="15"/>
  <c r="H84" i="15"/>
  <c r="K84" i="15"/>
  <c r="J59" i="15"/>
  <c r="F53" i="15"/>
  <c r="D65" i="15"/>
  <c r="H53" i="15"/>
  <c r="M65" i="15"/>
  <c r="L39" i="15"/>
  <c r="J53" i="15"/>
  <c r="E65" i="15"/>
  <c r="G39" i="15"/>
  <c r="F51" i="15"/>
  <c r="G37" i="15"/>
  <c r="E63" i="15"/>
  <c r="J51" i="15"/>
  <c r="L37" i="15"/>
  <c r="M63" i="15"/>
  <c r="H51" i="15"/>
  <c r="D63" i="15"/>
  <c r="N49" i="15"/>
  <c r="K49" i="15"/>
  <c r="I49" i="15"/>
  <c r="E61" i="15"/>
  <c r="M61" i="15"/>
  <c r="D61" i="15"/>
  <c r="E35" i="15"/>
  <c r="I35" i="15"/>
  <c r="F39" i="15"/>
  <c r="D53" i="15"/>
  <c r="I65" i="15"/>
  <c r="H39" i="15"/>
  <c r="M53" i="15"/>
  <c r="K65" i="15"/>
  <c r="J39" i="15"/>
  <c r="E53" i="15"/>
  <c r="N65" i="15"/>
  <c r="F37" i="15"/>
  <c r="G51" i="15"/>
  <c r="N37" i="15"/>
  <c r="J63" i="15"/>
  <c r="L51" i="15"/>
  <c r="K37" i="15"/>
  <c r="H63" i="15"/>
  <c r="I37" i="15"/>
  <c r="G49" i="15"/>
  <c r="L49" i="15"/>
  <c r="N61" i="15"/>
  <c r="K61" i="15"/>
  <c r="I61" i="15"/>
  <c r="N35" i="15"/>
  <c r="K35" i="15"/>
  <c r="F61" i="15"/>
  <c r="D39" i="15"/>
  <c r="I53" i="15"/>
  <c r="M39" i="15"/>
  <c r="K53" i="15"/>
  <c r="L65" i="15"/>
  <c r="E39" i="15"/>
  <c r="N53" i="15"/>
  <c r="G65" i="15"/>
  <c r="G63" i="15"/>
  <c r="N51" i="15"/>
  <c r="E37" i="15"/>
  <c r="L63" i="15"/>
  <c r="K51" i="15"/>
  <c r="M37" i="15"/>
  <c r="I51" i="15"/>
  <c r="D37" i="15"/>
  <c r="J49" i="15"/>
  <c r="H49" i="15"/>
  <c r="G61" i="15"/>
  <c r="L61" i="15"/>
  <c r="G35" i="15"/>
  <c r="L35" i="15"/>
  <c r="M35" i="15"/>
  <c r="F49" i="15"/>
  <c r="F65" i="15"/>
  <c r="I39" i="15"/>
  <c r="H65" i="15"/>
  <c r="K39" i="15"/>
  <c r="L53" i="15"/>
  <c r="J65" i="15"/>
  <c r="N39" i="15"/>
  <c r="G53" i="15"/>
  <c r="F63" i="15"/>
  <c r="N63" i="15"/>
  <c r="E51" i="15"/>
  <c r="J37" i="15"/>
  <c r="K63" i="15"/>
  <c r="M51" i="15"/>
  <c r="H37" i="15"/>
  <c r="I63" i="15"/>
  <c r="D51" i="15"/>
  <c r="E49" i="15"/>
  <c r="M49" i="15"/>
  <c r="D49" i="15"/>
  <c r="J61" i="15"/>
  <c r="H61" i="15"/>
  <c r="F35" i="15"/>
  <c r="J35" i="15"/>
  <c r="H35" i="15"/>
  <c r="D35" i="15"/>
  <c r="F41" i="15"/>
  <c r="J41" i="15"/>
  <c r="H41" i="15"/>
  <c r="F55" i="15"/>
  <c r="J55" i="15"/>
  <c r="H55" i="15"/>
  <c r="F67" i="15"/>
  <c r="J67" i="15"/>
  <c r="H67" i="15"/>
  <c r="E41" i="15"/>
  <c r="M41" i="15"/>
  <c r="D41" i="15"/>
  <c r="E55" i="15"/>
  <c r="M55" i="15"/>
  <c r="D55" i="15"/>
  <c r="E67" i="15"/>
  <c r="M67" i="15"/>
  <c r="D67" i="15"/>
  <c r="N41" i="15"/>
  <c r="K41" i="15"/>
  <c r="I41" i="15"/>
  <c r="N55" i="15"/>
  <c r="K55" i="15"/>
  <c r="I55" i="15"/>
  <c r="N67" i="15"/>
  <c r="K67" i="15"/>
  <c r="I67" i="15"/>
  <c r="G41" i="15"/>
  <c r="L41" i="15"/>
  <c r="G55" i="15"/>
  <c r="L55" i="15"/>
  <c r="G67" i="15"/>
  <c r="L67" i="15"/>
  <c r="L15" i="15"/>
  <c r="L16" i="15" s="1"/>
  <c r="I15" i="15"/>
  <c r="I16" i="15" s="1"/>
  <c r="D15" i="15"/>
  <c r="J15" i="15"/>
  <c r="J16" i="15" s="1"/>
  <c r="J17" i="15" s="1"/>
  <c r="H15" i="15"/>
  <c r="H16" i="15" s="1"/>
  <c r="N15" i="15"/>
  <c r="N16" i="15" s="1"/>
  <c r="K15" i="15"/>
  <c r="K16" i="15" s="1"/>
  <c r="C84" i="15"/>
  <c r="C53" i="15"/>
  <c r="C37" i="15"/>
  <c r="C59" i="15"/>
  <c r="C39" i="15"/>
  <c r="C61" i="15"/>
  <c r="C33" i="15"/>
  <c r="C67" i="15"/>
  <c r="C49" i="15"/>
  <c r="C35" i="15"/>
  <c r="R15" i="15"/>
  <c r="R16" i="15" s="1"/>
  <c r="G15" i="15"/>
  <c r="G16" i="15" s="1"/>
  <c r="G17" i="15" s="1"/>
  <c r="F15" i="15"/>
  <c r="F16" i="15" s="1"/>
  <c r="F17" i="15" s="1"/>
  <c r="S15" i="15"/>
  <c r="E15" i="15"/>
  <c r="E16" i="15" s="1"/>
  <c r="U15" i="15"/>
  <c r="U16" i="15" s="1"/>
  <c r="M15" i="15"/>
  <c r="M16" i="15" s="1"/>
  <c r="Q15" i="15"/>
  <c r="Q16" i="15" s="1"/>
  <c r="C91" i="15"/>
  <c r="D91" i="15"/>
  <c r="M9" i="15"/>
  <c r="L91" i="15"/>
  <c r="D22" i="15"/>
  <c r="Q51" i="15"/>
  <c r="L9" i="15"/>
  <c r="L87" i="15" s="1"/>
  <c r="D9" i="15"/>
  <c r="M91" i="15"/>
  <c r="L22" i="15"/>
  <c r="Q65" i="15"/>
  <c r="P22" i="15"/>
  <c r="N22" i="15"/>
  <c r="I9" i="15"/>
  <c r="O91" i="15"/>
  <c r="U9" i="15"/>
  <c r="U92" i="15" s="1"/>
  <c r="O9" i="15"/>
  <c r="E91" i="15"/>
  <c r="I22" i="15"/>
  <c r="U22" i="15"/>
  <c r="I91" i="15"/>
  <c r="P9" i="15"/>
  <c r="E9" i="15"/>
  <c r="N91" i="15"/>
  <c r="O22" i="15"/>
  <c r="N9" i="15"/>
  <c r="C63" i="15"/>
  <c r="C80" i="15" s="1"/>
  <c r="T59" i="23"/>
  <c r="T65" i="23" s="1"/>
  <c r="T74" i="23"/>
  <c r="G38" i="23"/>
  <c r="F74" i="23"/>
  <c r="G74" i="23" s="1"/>
  <c r="P73" i="23"/>
  <c r="Q81" i="23"/>
  <c r="M38" i="23"/>
  <c r="L74" i="23"/>
  <c r="M74" i="23" s="1"/>
  <c r="N75" i="23"/>
  <c r="O80" i="23"/>
  <c r="O47" i="23"/>
  <c r="O57" i="23" s="1"/>
  <c r="O74" i="23"/>
  <c r="S59" i="23"/>
  <c r="S65" i="23" s="1"/>
  <c r="R69" i="23"/>
  <c r="P18" i="23"/>
  <c r="R18" i="23"/>
  <c r="L17" i="23"/>
  <c r="M16" i="23"/>
  <c r="C71" i="13"/>
  <c r="B33" i="13"/>
  <c r="J72" i="13"/>
  <c r="F74" i="13"/>
  <c r="G79" i="13"/>
  <c r="G46" i="13"/>
  <c r="G50" i="13" s="1"/>
  <c r="C81" i="13"/>
  <c r="B53" i="13"/>
  <c r="K82" i="13"/>
  <c r="K71" i="13"/>
  <c r="K32" i="13"/>
  <c r="G73" i="13"/>
  <c r="J80" i="13"/>
  <c r="J46" i="13"/>
  <c r="J56" i="13" s="1"/>
  <c r="J79" i="13"/>
  <c r="G81" i="13"/>
  <c r="B59" i="13"/>
  <c r="C58" i="13"/>
  <c r="C60" i="13" s="1"/>
  <c r="J32" i="13"/>
  <c r="J40" i="13" s="1"/>
  <c r="J71" i="13"/>
  <c r="I46" i="13"/>
  <c r="I50" i="13" s="1"/>
  <c r="I79" i="13"/>
  <c r="F81" i="13"/>
  <c r="M82" i="13"/>
  <c r="M71" i="13"/>
  <c r="M32" i="13"/>
  <c r="M70" i="13" s="1"/>
  <c r="I73" i="13"/>
  <c r="G75" i="13"/>
  <c r="L80" i="13"/>
  <c r="L46" i="13"/>
  <c r="L50" i="13" s="1"/>
  <c r="L79" i="13"/>
  <c r="I81" i="13"/>
  <c r="I30" i="23"/>
  <c r="J24" i="23"/>
  <c r="R88" i="23"/>
  <c r="R86" i="23"/>
  <c r="R87" i="23"/>
  <c r="R11" i="23"/>
  <c r="O30" i="23"/>
  <c r="O19" i="23" s="1"/>
  <c r="O31" i="23"/>
  <c r="M36" i="23"/>
  <c r="L73" i="23"/>
  <c r="M73" i="23" s="1"/>
  <c r="S83" i="23"/>
  <c r="N47" i="23"/>
  <c r="N53" i="23" s="1"/>
  <c r="N80" i="23"/>
  <c r="Q73" i="23"/>
  <c r="J52" i="23"/>
  <c r="I81" i="23"/>
  <c r="J81" i="23" s="1"/>
  <c r="J38" i="23"/>
  <c r="I74" i="23"/>
  <c r="J74" i="23" s="1"/>
  <c r="J56" i="23"/>
  <c r="I83" i="23"/>
  <c r="J83" i="23" s="1"/>
  <c r="Q76" i="23"/>
  <c r="S72" i="23"/>
  <c r="S33" i="23"/>
  <c r="S37" i="23" s="1"/>
  <c r="R72" i="23"/>
  <c r="R33" i="23"/>
  <c r="R41" i="23" s="1"/>
  <c r="Q80" i="23"/>
  <c r="Q47" i="23"/>
  <c r="Q55" i="23" s="1"/>
  <c r="G50" i="23"/>
  <c r="F80" i="23"/>
  <c r="G80" i="23" s="1"/>
  <c r="F47" i="23"/>
  <c r="P82" i="23"/>
  <c r="M34" i="23"/>
  <c r="L72" i="23"/>
  <c r="M72" i="23" s="1"/>
  <c r="J50" i="23"/>
  <c r="I80" i="23"/>
  <c r="J80" i="23" s="1"/>
  <c r="I47" i="23"/>
  <c r="I55" i="23" s="1"/>
  <c r="J55" i="23" s="1"/>
  <c r="J34" i="23"/>
  <c r="I72" i="23"/>
  <c r="J72" i="23" s="1"/>
  <c r="I33" i="23"/>
  <c r="I39" i="23" s="1"/>
  <c r="J39" i="23" s="1"/>
  <c r="J64" i="23"/>
  <c r="J42" i="23"/>
  <c r="I76" i="23"/>
  <c r="J76" i="23" s="1"/>
  <c r="O72" i="23"/>
  <c r="O33" i="23"/>
  <c r="O35" i="23" s="1"/>
  <c r="J54" i="23"/>
  <c r="I82" i="23"/>
  <c r="J82" i="23" s="1"/>
  <c r="U81" i="23"/>
  <c r="U47" i="23"/>
  <c r="U57" i="23" s="1"/>
  <c r="U80" i="23"/>
  <c r="T73" i="23"/>
  <c r="B84" i="13"/>
  <c r="F73" i="13"/>
  <c r="M68" i="13"/>
  <c r="F58" i="13"/>
  <c r="F60" i="13" s="1"/>
  <c r="O29" i="23"/>
  <c r="U28" i="23"/>
  <c r="N28" i="23"/>
  <c r="T28" i="23"/>
  <c r="S28" i="23"/>
  <c r="R76" i="23"/>
  <c r="Q18" i="23"/>
  <c r="U18" i="23"/>
  <c r="T28" i="15"/>
  <c r="L21" i="13"/>
  <c r="L16" i="13"/>
  <c r="L8" i="13"/>
  <c r="L23" i="13"/>
  <c r="M5" i="13"/>
  <c r="M21" i="13" s="1"/>
  <c r="L9" i="13"/>
  <c r="F92" i="15"/>
  <c r="G92" i="15"/>
  <c r="F9" i="13"/>
  <c r="F93" i="13" s="1"/>
  <c r="J92" i="15"/>
  <c r="S91" i="15"/>
  <c r="H91" i="15"/>
  <c r="G5" i="13"/>
  <c r="G9" i="13" s="1"/>
  <c r="G86" i="13" s="1"/>
  <c r="F61" i="23"/>
  <c r="G61" i="23" s="1"/>
  <c r="Q86" i="15"/>
  <c r="K30" i="13"/>
  <c r="F16" i="13"/>
  <c r="K29" i="13"/>
  <c r="K86" i="13"/>
  <c r="K27" i="13"/>
  <c r="K10" i="13"/>
  <c r="K28" i="13"/>
  <c r="K17" i="13"/>
  <c r="K87" i="13"/>
  <c r="P5" i="11"/>
  <c r="H5" i="11"/>
  <c r="M5" i="7"/>
  <c r="G5" i="7"/>
  <c r="J52" i="28"/>
  <c r="K52" i="28"/>
  <c r="J34" i="28"/>
  <c r="K34" i="28"/>
  <c r="J60" i="28"/>
  <c r="K60" i="28"/>
  <c r="J50" i="28"/>
  <c r="K50" i="28"/>
  <c r="J36" i="28"/>
  <c r="K36" i="28"/>
  <c r="J58" i="28"/>
  <c r="K58" i="28"/>
  <c r="J15" i="28"/>
  <c r="K15" i="28"/>
  <c r="J62" i="28"/>
  <c r="K62" i="28"/>
  <c r="J66" i="28"/>
  <c r="K66" i="28"/>
  <c r="J8" i="28"/>
  <c r="K8" i="28"/>
  <c r="J32" i="28"/>
  <c r="K32" i="28"/>
  <c r="J48" i="28"/>
  <c r="K48" i="28"/>
  <c r="J38" i="28"/>
  <c r="K38" i="28"/>
  <c r="J83" i="28"/>
  <c r="K83" i="28"/>
  <c r="J14" i="28"/>
  <c r="K14" i="28"/>
  <c r="G5" i="8"/>
  <c r="G92" i="8" s="1"/>
  <c r="B86" i="5"/>
  <c r="J85" i="28" s="1"/>
  <c r="B31" i="5"/>
  <c r="I30" i="28" s="1"/>
  <c r="G87" i="15"/>
  <c r="J86" i="15"/>
  <c r="J87" i="15"/>
  <c r="F85" i="15"/>
  <c r="F86" i="15"/>
  <c r="J85" i="15"/>
  <c r="K22" i="15"/>
  <c r="K9" i="15"/>
  <c r="H22" i="15"/>
  <c r="H9" i="15"/>
  <c r="H86" i="15" s="1"/>
  <c r="G86" i="15"/>
  <c r="F87" i="15"/>
  <c r="J28" i="15"/>
  <c r="AR5" i="14"/>
  <c r="H5" i="12"/>
  <c r="C80" i="5"/>
  <c r="H42" i="5"/>
  <c r="XFD2" i="20"/>
  <c r="E62" i="5"/>
  <c r="B87" i="5"/>
  <c r="J86" i="28" s="1"/>
  <c r="B17" i="5"/>
  <c r="I16" i="28" s="1"/>
  <c r="B85" i="5"/>
  <c r="J84" i="28" s="1"/>
  <c r="H34" i="5"/>
  <c r="H36" i="5"/>
  <c r="B71" i="5"/>
  <c r="B79" i="5"/>
  <c r="I78" i="28" s="1"/>
  <c r="E18" i="6"/>
  <c r="D80" i="13"/>
  <c r="B80" i="6"/>
  <c r="H77" i="5"/>
  <c r="M8" i="23"/>
  <c r="L89" i="23"/>
  <c r="M89" i="23" s="1"/>
  <c r="E18" i="5"/>
  <c r="E66" i="5"/>
  <c r="E60" i="5"/>
  <c r="M23" i="23"/>
  <c r="B72" i="5"/>
  <c r="I71" i="28" s="1"/>
  <c r="B73" i="5"/>
  <c r="I72" i="28" s="1"/>
  <c r="E64" i="5"/>
  <c r="G18" i="5"/>
  <c r="H48" i="5"/>
  <c r="H50" i="5"/>
  <c r="F18" i="5"/>
  <c r="D18" i="5"/>
  <c r="F54" i="5"/>
  <c r="G60" i="5"/>
  <c r="F48" i="5"/>
  <c r="F56" i="5"/>
  <c r="F52" i="5"/>
  <c r="F60" i="5"/>
  <c r="F66" i="5"/>
  <c r="G68" i="5"/>
  <c r="F68" i="5"/>
  <c r="F62" i="5"/>
  <c r="F77" i="5"/>
  <c r="G64" i="5"/>
  <c r="H52" i="5"/>
  <c r="H18" i="5"/>
  <c r="E77" i="5"/>
  <c r="E52" i="5"/>
  <c r="E50" i="5"/>
  <c r="G62" i="5"/>
  <c r="H70" i="5"/>
  <c r="D54" i="5"/>
  <c r="G54" i="5"/>
  <c r="E56" i="5"/>
  <c r="B80" i="5"/>
  <c r="I79" i="28" s="1"/>
  <c r="G77" i="5"/>
  <c r="E48" i="5"/>
  <c r="D56" i="5"/>
  <c r="G56" i="5"/>
  <c r="D60" i="5"/>
  <c r="D48" i="5"/>
  <c r="D50" i="5"/>
  <c r="D62" i="5"/>
  <c r="D66" i="5"/>
  <c r="H24" i="5"/>
  <c r="H66" i="5"/>
  <c r="H62" i="5"/>
  <c r="G50" i="5"/>
  <c r="G52" i="5"/>
  <c r="D77" i="5"/>
  <c r="H60" i="5"/>
  <c r="D68" i="5"/>
  <c r="H68" i="5"/>
  <c r="H64" i="5"/>
  <c r="L66" i="23"/>
  <c r="S16" i="21"/>
  <c r="G23" i="6"/>
  <c r="G21" i="6"/>
  <c r="G9" i="6"/>
  <c r="G86" i="6" s="1"/>
  <c r="H5" i="6"/>
  <c r="G22" i="6"/>
  <c r="G8" i="6"/>
  <c r="G16" i="6"/>
  <c r="F28" i="6"/>
  <c r="F17" i="6"/>
  <c r="F27" i="6"/>
  <c r="R13" i="20"/>
  <c r="F10" i="6"/>
  <c r="F29" i="6"/>
  <c r="F30" i="6"/>
  <c r="O13" i="20"/>
  <c r="F87" i="6"/>
  <c r="F86" i="6"/>
  <c r="AD30" i="15" l="1"/>
  <c r="AE9" i="15"/>
  <c r="AE87" i="15" s="1"/>
  <c r="AF18" i="15"/>
  <c r="AD29" i="15"/>
  <c r="AD86" i="15"/>
  <c r="AD85" i="15"/>
  <c r="AD92" i="15"/>
  <c r="AD10" i="15"/>
  <c r="AD27" i="15"/>
  <c r="AD17" i="15"/>
  <c r="AD28" i="15"/>
  <c r="L55" i="23"/>
  <c r="M55" i="23" s="1"/>
  <c r="L51" i="23"/>
  <c r="M51" i="23" s="1"/>
  <c r="Q87" i="15"/>
  <c r="G73" i="27"/>
  <c r="M47" i="23"/>
  <c r="L53" i="23"/>
  <c r="M53" i="23" s="1"/>
  <c r="L49" i="23"/>
  <c r="M49" i="23" s="1"/>
  <c r="P73" i="25"/>
  <c r="H18" i="14"/>
  <c r="F80" i="27"/>
  <c r="AA86" i="15"/>
  <c r="AA87" i="15"/>
  <c r="AC18" i="15"/>
  <c r="P74" i="25"/>
  <c r="V81" i="25"/>
  <c r="C79" i="27"/>
  <c r="F82" i="25"/>
  <c r="I81" i="27"/>
  <c r="G28" i="27"/>
  <c r="F17" i="14"/>
  <c r="AD28" i="14"/>
  <c r="F27" i="14"/>
  <c r="AA28" i="14"/>
  <c r="K18" i="14"/>
  <c r="L27" i="14"/>
  <c r="U28" i="14"/>
  <c r="AG17" i="14"/>
  <c r="U27" i="14"/>
  <c r="AD27" i="14"/>
  <c r="L17" i="14"/>
  <c r="AG28" i="14"/>
  <c r="F28" i="14"/>
  <c r="X27" i="14"/>
  <c r="AJ17" i="14"/>
  <c r="L28" i="14"/>
  <c r="AG27" i="14"/>
  <c r="X17" i="14"/>
  <c r="AM17" i="14"/>
  <c r="O17" i="14"/>
  <c r="R17" i="14"/>
  <c r="AM27" i="14"/>
  <c r="O27" i="14"/>
  <c r="R27" i="14"/>
  <c r="U10" i="14"/>
  <c r="F29" i="14"/>
  <c r="AF5" i="14"/>
  <c r="S23" i="14"/>
  <c r="S9" i="14"/>
  <c r="S21" i="14"/>
  <c r="S22" i="14"/>
  <c r="S16" i="14"/>
  <c r="X28" i="14"/>
  <c r="AK23" i="14"/>
  <c r="AK9" i="14"/>
  <c r="AK85" i="14" s="1"/>
  <c r="AK22" i="14"/>
  <c r="AK21" i="14"/>
  <c r="AK16" i="14"/>
  <c r="AJ28" i="14"/>
  <c r="AM28" i="14"/>
  <c r="N18" i="14"/>
  <c r="O28" i="14"/>
  <c r="AB9" i="14"/>
  <c r="AB22" i="14"/>
  <c r="AB21" i="14"/>
  <c r="AB16" i="14"/>
  <c r="R28" i="14"/>
  <c r="AE23" i="14"/>
  <c r="AE9" i="14"/>
  <c r="AE16" i="14"/>
  <c r="AE21" i="14"/>
  <c r="AE22" i="14"/>
  <c r="U17" i="14"/>
  <c r="U30" i="14"/>
  <c r="U29" i="14"/>
  <c r="AA17" i="14"/>
  <c r="AL5" i="14"/>
  <c r="Y23" i="14"/>
  <c r="Y9" i="14"/>
  <c r="Y22" i="14"/>
  <c r="Y21" i="14"/>
  <c r="Y16" i="14"/>
  <c r="AJ27" i="14"/>
  <c r="T18" i="14"/>
  <c r="AA27" i="14"/>
  <c r="AD29" i="14"/>
  <c r="AD17" i="14"/>
  <c r="X29" i="14"/>
  <c r="AM29" i="14"/>
  <c r="O29" i="14"/>
  <c r="R29" i="14"/>
  <c r="AH8" i="14"/>
  <c r="AH23" i="14"/>
  <c r="AH9" i="14"/>
  <c r="AH85" i="14" s="1"/>
  <c r="AH21" i="14"/>
  <c r="AH22" i="14"/>
  <c r="AH16" i="14"/>
  <c r="Q18" i="14"/>
  <c r="AG29" i="14"/>
  <c r="Z5" i="14"/>
  <c r="M23" i="14"/>
  <c r="M9" i="14"/>
  <c r="M16" i="14"/>
  <c r="M22" i="14"/>
  <c r="M21" i="14"/>
  <c r="AJ29" i="14"/>
  <c r="E18" i="14"/>
  <c r="AC18" i="14"/>
  <c r="AN23" i="14"/>
  <c r="AN9" i="14"/>
  <c r="AN85" i="14" s="1"/>
  <c r="AN16" i="14"/>
  <c r="AN21" i="14"/>
  <c r="AN22" i="14"/>
  <c r="AI18" i="14"/>
  <c r="L29" i="14"/>
  <c r="AG18" i="15"/>
  <c r="AE30" i="15"/>
  <c r="AP85" i="14"/>
  <c r="AP86" i="14"/>
  <c r="AP27" i="14"/>
  <c r="AR16" i="14"/>
  <c r="AR21" i="14"/>
  <c r="AR22" i="14"/>
  <c r="AR9" i="14"/>
  <c r="AR86" i="14" s="1"/>
  <c r="AR23" i="14"/>
  <c r="AP28" i="14"/>
  <c r="AP92" i="14"/>
  <c r="AP17" i="14"/>
  <c r="AP29" i="14"/>
  <c r="AQ23" i="14"/>
  <c r="AQ16" i="14"/>
  <c r="AQ8" i="14"/>
  <c r="AQ24" i="14" s="1"/>
  <c r="AQ22" i="14"/>
  <c r="AQ21" i="14"/>
  <c r="AQ9" i="14"/>
  <c r="AQ86" i="14" s="1"/>
  <c r="AT5" i="14"/>
  <c r="AV5" i="14" s="1"/>
  <c r="C17" i="15"/>
  <c r="X92" i="15"/>
  <c r="X86" i="15"/>
  <c r="Z72" i="15"/>
  <c r="X80" i="15"/>
  <c r="Z46" i="15"/>
  <c r="Z48" i="15" s="1"/>
  <c r="AA72" i="15"/>
  <c r="X74" i="15"/>
  <c r="X85" i="15"/>
  <c r="Z28" i="15"/>
  <c r="X87" i="15"/>
  <c r="X28" i="15"/>
  <c r="AA28" i="15"/>
  <c r="W74" i="15"/>
  <c r="Z82" i="15"/>
  <c r="X46" i="15"/>
  <c r="X48" i="15" s="1"/>
  <c r="Z92" i="15"/>
  <c r="C29" i="15"/>
  <c r="E66" i="13"/>
  <c r="AA46" i="15"/>
  <c r="AA48" i="15" s="1"/>
  <c r="E54" i="13"/>
  <c r="E68" i="13"/>
  <c r="AA92" i="15"/>
  <c r="E70" i="13"/>
  <c r="X17" i="15"/>
  <c r="Y79" i="15"/>
  <c r="W46" i="15"/>
  <c r="W48" i="15" s="1"/>
  <c r="E40" i="13"/>
  <c r="E52" i="13"/>
  <c r="E36" i="13"/>
  <c r="Y85" i="15"/>
  <c r="Z85" i="15"/>
  <c r="Z87" i="15"/>
  <c r="Z86" i="15"/>
  <c r="Y92" i="15"/>
  <c r="AA79" i="15"/>
  <c r="Y46" i="15"/>
  <c r="Y48" i="15" s="1"/>
  <c r="Y28" i="15"/>
  <c r="Y17" i="15"/>
  <c r="C28" i="15"/>
  <c r="Y75" i="15"/>
  <c r="E64" i="13"/>
  <c r="E24" i="13"/>
  <c r="E42" i="13"/>
  <c r="E38" i="13"/>
  <c r="E34" i="13"/>
  <c r="E62" i="13"/>
  <c r="Y86" i="15"/>
  <c r="AA17" i="15"/>
  <c r="Z17" i="15"/>
  <c r="C27" i="15"/>
  <c r="X72" i="15"/>
  <c r="Z81" i="15"/>
  <c r="Z73" i="15"/>
  <c r="X79" i="15"/>
  <c r="Y80" i="15"/>
  <c r="AA81" i="15"/>
  <c r="AA82" i="15"/>
  <c r="W79" i="15"/>
  <c r="W73" i="15"/>
  <c r="AA75" i="15"/>
  <c r="AA80" i="15"/>
  <c r="Z75" i="15"/>
  <c r="Z79" i="15"/>
  <c r="W82" i="15"/>
  <c r="W80" i="15"/>
  <c r="X81" i="15"/>
  <c r="X73" i="15"/>
  <c r="Y81" i="15"/>
  <c r="Y73" i="15"/>
  <c r="W75" i="15"/>
  <c r="W81" i="15"/>
  <c r="W72" i="15"/>
  <c r="X75" i="15"/>
  <c r="Y72" i="15"/>
  <c r="Z74" i="15"/>
  <c r="Z80" i="15"/>
  <c r="X82" i="15"/>
  <c r="Y82" i="15"/>
  <c r="Y74" i="15"/>
  <c r="AA73" i="15"/>
  <c r="AA74" i="15"/>
  <c r="W58" i="15"/>
  <c r="W64" i="15" s="1"/>
  <c r="W71" i="15"/>
  <c r="W32" i="15"/>
  <c r="W34" i="15" s="1"/>
  <c r="Y58" i="15"/>
  <c r="Y64" i="15" s="1"/>
  <c r="Y71" i="15"/>
  <c r="Y32" i="15"/>
  <c r="Y36" i="15" s="1"/>
  <c r="X71" i="15"/>
  <c r="X32" i="15"/>
  <c r="X34" i="15" s="1"/>
  <c r="X58" i="15"/>
  <c r="X64" i="15" s="1"/>
  <c r="Z71" i="15"/>
  <c r="Z32" i="15"/>
  <c r="Z38" i="15" s="1"/>
  <c r="Z58" i="15"/>
  <c r="Z66" i="15" s="1"/>
  <c r="AA58" i="15"/>
  <c r="AA62" i="15" s="1"/>
  <c r="AA71" i="15"/>
  <c r="AA32" i="15"/>
  <c r="AA34" i="15" s="1"/>
  <c r="E56" i="13"/>
  <c r="E77" i="13"/>
  <c r="E48" i="13"/>
  <c r="R73" i="25"/>
  <c r="H80" i="25"/>
  <c r="Q92" i="15"/>
  <c r="Q17" i="15"/>
  <c r="D16" i="15"/>
  <c r="D17" i="15" s="1"/>
  <c r="D87" i="15"/>
  <c r="G59" i="23"/>
  <c r="F78" i="23"/>
  <c r="G78" i="23" s="1"/>
  <c r="F69" i="23"/>
  <c r="G69" i="23" s="1"/>
  <c r="M66" i="13"/>
  <c r="F63" i="23"/>
  <c r="G63" i="23" s="1"/>
  <c r="T29" i="27"/>
  <c r="T28" i="27"/>
  <c r="S19" i="23"/>
  <c r="V79" i="25"/>
  <c r="M74" i="27"/>
  <c r="I62" i="13"/>
  <c r="K75" i="25"/>
  <c r="Q72" i="27"/>
  <c r="P92" i="25"/>
  <c r="R63" i="23"/>
  <c r="O30" i="25"/>
  <c r="J72" i="25"/>
  <c r="R85" i="15"/>
  <c r="R17" i="15"/>
  <c r="R92" i="15"/>
  <c r="K92" i="15"/>
  <c r="R87" i="15"/>
  <c r="R28" i="15"/>
  <c r="S86" i="27"/>
  <c r="S27" i="27"/>
  <c r="S85" i="27"/>
  <c r="K80" i="25"/>
  <c r="C73" i="25"/>
  <c r="L85" i="27"/>
  <c r="S29" i="27"/>
  <c r="Y30" i="25"/>
  <c r="S28" i="27"/>
  <c r="C80" i="25"/>
  <c r="Q71" i="25"/>
  <c r="C75" i="25"/>
  <c r="W79" i="25"/>
  <c r="D82" i="27"/>
  <c r="J74" i="27"/>
  <c r="I71" i="25"/>
  <c r="U72" i="25"/>
  <c r="C82" i="27"/>
  <c r="I80" i="27"/>
  <c r="H71" i="27"/>
  <c r="I80" i="25"/>
  <c r="N73" i="25"/>
  <c r="O79" i="25"/>
  <c r="G80" i="27"/>
  <c r="S79" i="27"/>
  <c r="E17" i="27"/>
  <c r="Q28" i="15"/>
  <c r="S71" i="25"/>
  <c r="P29" i="25"/>
  <c r="S75" i="25"/>
  <c r="W92" i="25"/>
  <c r="H74" i="27"/>
  <c r="G29" i="27"/>
  <c r="V28" i="15"/>
  <c r="V86" i="15"/>
  <c r="F65" i="23"/>
  <c r="G65" i="23" s="1"/>
  <c r="P67" i="23"/>
  <c r="S55" i="23"/>
  <c r="I70" i="13"/>
  <c r="I66" i="13"/>
  <c r="V87" i="15"/>
  <c r="V17" i="15"/>
  <c r="R82" i="27"/>
  <c r="P65" i="23"/>
  <c r="P37" i="23"/>
  <c r="P63" i="23"/>
  <c r="T85" i="27"/>
  <c r="U79" i="25"/>
  <c r="D73" i="25"/>
  <c r="T17" i="27"/>
  <c r="P69" i="23"/>
  <c r="P61" i="23"/>
  <c r="J28" i="27"/>
  <c r="S75" i="27"/>
  <c r="Y81" i="25"/>
  <c r="G87" i="27"/>
  <c r="G86" i="27"/>
  <c r="J85" i="27"/>
  <c r="J86" i="27"/>
  <c r="E71" i="27"/>
  <c r="R81" i="27"/>
  <c r="L71" i="27"/>
  <c r="Q74" i="27"/>
  <c r="Y71" i="25"/>
  <c r="F29" i="25"/>
  <c r="B80" i="13"/>
  <c r="Q73" i="15"/>
  <c r="M64" i="13"/>
  <c r="M81" i="13" s="1"/>
  <c r="M81" i="27"/>
  <c r="T79" i="25"/>
  <c r="L86" i="27"/>
  <c r="X85" i="25"/>
  <c r="Y85" i="25"/>
  <c r="M71" i="27"/>
  <c r="X10" i="25"/>
  <c r="Q71" i="27"/>
  <c r="D81" i="25"/>
  <c r="N75" i="27"/>
  <c r="K73" i="25"/>
  <c r="D75" i="27"/>
  <c r="J79" i="27"/>
  <c r="E79" i="27"/>
  <c r="S81" i="25"/>
  <c r="U82" i="25"/>
  <c r="N80" i="27"/>
  <c r="P85" i="25"/>
  <c r="X87" i="25"/>
  <c r="P74" i="27"/>
  <c r="J17" i="27"/>
  <c r="T27" i="27"/>
  <c r="P27" i="25"/>
  <c r="X71" i="25"/>
  <c r="M71" i="25"/>
  <c r="K72" i="25"/>
  <c r="Q92" i="25"/>
  <c r="O74" i="27"/>
  <c r="R73" i="27"/>
  <c r="U71" i="25"/>
  <c r="W74" i="25"/>
  <c r="Q32" i="27"/>
  <c r="Q40" i="27" s="1"/>
  <c r="W81" i="25"/>
  <c r="Q27" i="25"/>
  <c r="I30" i="25"/>
  <c r="Y86" i="25"/>
  <c r="T87" i="27"/>
  <c r="I75" i="27"/>
  <c r="W17" i="25"/>
  <c r="S73" i="27"/>
  <c r="Y79" i="25"/>
  <c r="G38" i="13"/>
  <c r="C54" i="13"/>
  <c r="Q65" i="23"/>
  <c r="Q63" i="23"/>
  <c r="G42" i="13"/>
  <c r="Q25" i="23"/>
  <c r="B73" i="13"/>
  <c r="V92" i="15"/>
  <c r="P71" i="25"/>
  <c r="X72" i="25"/>
  <c r="X29" i="25"/>
  <c r="D79" i="25"/>
  <c r="D72" i="25"/>
  <c r="X17" i="25"/>
  <c r="I74" i="27"/>
  <c r="X27" i="25"/>
  <c r="H72" i="25"/>
  <c r="T72" i="27"/>
  <c r="S17" i="27"/>
  <c r="P86" i="25"/>
  <c r="T74" i="25"/>
  <c r="M30" i="25"/>
  <c r="P17" i="25"/>
  <c r="I82" i="27"/>
  <c r="Q79" i="25"/>
  <c r="N71" i="27"/>
  <c r="Q80" i="25"/>
  <c r="N73" i="27"/>
  <c r="R72" i="27"/>
  <c r="T72" i="25"/>
  <c r="O82" i="25"/>
  <c r="J46" i="27"/>
  <c r="J52" i="27" s="1"/>
  <c r="F82" i="27"/>
  <c r="C56" i="13"/>
  <c r="P75" i="27"/>
  <c r="V73" i="25"/>
  <c r="R92" i="25"/>
  <c r="I82" i="25"/>
  <c r="Q75" i="25"/>
  <c r="E30" i="25"/>
  <c r="F52" i="13"/>
  <c r="G40" i="13"/>
  <c r="L86" i="25"/>
  <c r="L87" i="25"/>
  <c r="F17" i="27"/>
  <c r="G71" i="27"/>
  <c r="S74" i="27"/>
  <c r="K74" i="25"/>
  <c r="I81" i="25"/>
  <c r="G74" i="27"/>
  <c r="L82" i="27"/>
  <c r="H79" i="25"/>
  <c r="R74" i="27"/>
  <c r="C27" i="27"/>
  <c r="E85" i="27"/>
  <c r="X73" i="25"/>
  <c r="K80" i="27"/>
  <c r="V30" i="25"/>
  <c r="C73" i="27"/>
  <c r="W30" i="25"/>
  <c r="S80" i="27"/>
  <c r="I79" i="25"/>
  <c r="X82" i="25"/>
  <c r="I92" i="25"/>
  <c r="P82" i="27"/>
  <c r="C74" i="25"/>
  <c r="I65" i="23"/>
  <c r="J65" i="23" s="1"/>
  <c r="I87" i="25"/>
  <c r="F79" i="27"/>
  <c r="C86" i="27"/>
  <c r="F10" i="25"/>
  <c r="F27" i="25"/>
  <c r="F54" i="13"/>
  <c r="R53" i="23"/>
  <c r="R57" i="23"/>
  <c r="O63" i="23"/>
  <c r="Y17" i="25"/>
  <c r="K81" i="25"/>
  <c r="D74" i="27"/>
  <c r="G27" i="27"/>
  <c r="Y27" i="25"/>
  <c r="F28" i="25"/>
  <c r="J32" i="25"/>
  <c r="J38" i="25" s="1"/>
  <c r="J80" i="27"/>
  <c r="Q72" i="25"/>
  <c r="R79" i="27"/>
  <c r="J71" i="27"/>
  <c r="M80" i="27"/>
  <c r="V74" i="25"/>
  <c r="C72" i="27"/>
  <c r="V82" i="15"/>
  <c r="D86" i="27"/>
  <c r="C87" i="27"/>
  <c r="R27" i="25"/>
  <c r="H75" i="27"/>
  <c r="N74" i="27"/>
  <c r="C17" i="27"/>
  <c r="C71" i="27"/>
  <c r="F72" i="27"/>
  <c r="P79" i="25"/>
  <c r="C58" i="27"/>
  <c r="C64" i="27" s="1"/>
  <c r="P82" i="25"/>
  <c r="S92" i="25"/>
  <c r="P30" i="25"/>
  <c r="C29" i="27"/>
  <c r="W87" i="25"/>
  <c r="R86" i="25"/>
  <c r="M74" i="25"/>
  <c r="C81" i="27"/>
  <c r="P75" i="25"/>
  <c r="I71" i="27"/>
  <c r="H82" i="27"/>
  <c r="R75" i="27"/>
  <c r="E92" i="25"/>
  <c r="I72" i="27"/>
  <c r="P10" i="25"/>
  <c r="G10" i="25"/>
  <c r="D81" i="27"/>
  <c r="W86" i="25"/>
  <c r="R17" i="25"/>
  <c r="E74" i="25"/>
  <c r="L72" i="25"/>
  <c r="N81" i="25"/>
  <c r="Q82" i="27"/>
  <c r="M85" i="27"/>
  <c r="E72" i="27"/>
  <c r="T87" i="25"/>
  <c r="W28" i="25"/>
  <c r="G17" i="25"/>
  <c r="P55" i="23"/>
  <c r="I10" i="25"/>
  <c r="N30" i="25"/>
  <c r="H46" i="25"/>
  <c r="H48" i="25" s="1"/>
  <c r="S81" i="27"/>
  <c r="M92" i="25"/>
  <c r="F81" i="25"/>
  <c r="N32" i="27"/>
  <c r="N34" i="27" s="1"/>
  <c r="R87" i="25"/>
  <c r="C74" i="27"/>
  <c r="N72" i="25"/>
  <c r="V82" i="25"/>
  <c r="M9" i="13"/>
  <c r="M27" i="13" s="1"/>
  <c r="O72" i="27"/>
  <c r="I29" i="25"/>
  <c r="W10" i="25"/>
  <c r="C28" i="27"/>
  <c r="I79" i="27"/>
  <c r="M17" i="27"/>
  <c r="M87" i="27"/>
  <c r="D46" i="25"/>
  <c r="D50" i="25" s="1"/>
  <c r="C82" i="25"/>
  <c r="J17" i="25"/>
  <c r="J28" i="25"/>
  <c r="W73" i="25"/>
  <c r="T73" i="27"/>
  <c r="C81" i="25"/>
  <c r="F73" i="27"/>
  <c r="L24" i="13"/>
  <c r="K56" i="13"/>
  <c r="I69" i="23"/>
  <c r="J69" i="23" s="1"/>
  <c r="P57" i="23"/>
  <c r="I42" i="13"/>
  <c r="R81" i="25"/>
  <c r="I85" i="25"/>
  <c r="I27" i="25"/>
  <c r="I17" i="25"/>
  <c r="T74" i="27"/>
  <c r="E81" i="27"/>
  <c r="Q82" i="25"/>
  <c r="O79" i="27"/>
  <c r="R25" i="23"/>
  <c r="D28" i="27"/>
  <c r="N79" i="27"/>
  <c r="I32" i="27"/>
  <c r="I36" i="27" s="1"/>
  <c r="T28" i="25"/>
  <c r="H81" i="27"/>
  <c r="E81" i="25"/>
  <c r="Q30" i="25"/>
  <c r="R29" i="25"/>
  <c r="R79" i="25"/>
  <c r="N75" i="25"/>
  <c r="D17" i="27"/>
  <c r="H73" i="25"/>
  <c r="H28" i="25"/>
  <c r="J27" i="25"/>
  <c r="L79" i="27"/>
  <c r="E73" i="27"/>
  <c r="F81" i="27"/>
  <c r="K17" i="25"/>
  <c r="U73" i="25"/>
  <c r="L17" i="25"/>
  <c r="D71" i="25"/>
  <c r="E46" i="27"/>
  <c r="E56" i="27" s="1"/>
  <c r="G86" i="25"/>
  <c r="J72" i="27"/>
  <c r="R75" i="25"/>
  <c r="W9" i="15"/>
  <c r="W86" i="15" s="1"/>
  <c r="W16" i="15"/>
  <c r="W22" i="15"/>
  <c r="M22" i="13"/>
  <c r="M8" i="13"/>
  <c r="M24" i="13" s="1"/>
  <c r="M23" i="13"/>
  <c r="C86" i="15"/>
  <c r="J71" i="25"/>
  <c r="N39" i="23"/>
  <c r="U74" i="25"/>
  <c r="C72" i="25"/>
  <c r="H38" i="13"/>
  <c r="D74" i="25"/>
  <c r="V17" i="25"/>
  <c r="H27" i="25"/>
  <c r="H74" i="25"/>
  <c r="W71" i="25"/>
  <c r="D82" i="25"/>
  <c r="L73" i="25"/>
  <c r="Q80" i="27"/>
  <c r="F46" i="25"/>
  <c r="F48" i="25" s="1"/>
  <c r="M46" i="25"/>
  <c r="M56" i="25" s="1"/>
  <c r="T81" i="27"/>
  <c r="S30" i="25"/>
  <c r="I74" i="25"/>
  <c r="U81" i="25"/>
  <c r="C75" i="27"/>
  <c r="H87" i="25"/>
  <c r="V85" i="25"/>
  <c r="L10" i="25"/>
  <c r="Y92" i="25"/>
  <c r="M79" i="25"/>
  <c r="G74" i="25"/>
  <c r="L17" i="27"/>
  <c r="D86" i="15"/>
  <c r="S9" i="15"/>
  <c r="S87" i="15" s="1"/>
  <c r="T29" i="25"/>
  <c r="T86" i="25"/>
  <c r="G85" i="25"/>
  <c r="D87" i="27"/>
  <c r="G29" i="25"/>
  <c r="K71" i="27"/>
  <c r="S86" i="25"/>
  <c r="P81" i="27"/>
  <c r="R46" i="25"/>
  <c r="R52" i="25" s="1"/>
  <c r="D27" i="27"/>
  <c r="T71" i="27"/>
  <c r="J75" i="27"/>
  <c r="G75" i="25"/>
  <c r="L82" i="25"/>
  <c r="T10" i="25"/>
  <c r="R58" i="25"/>
  <c r="R66" i="25" s="1"/>
  <c r="M28" i="27"/>
  <c r="G82" i="25"/>
  <c r="P32" i="27"/>
  <c r="P42" i="27" s="1"/>
  <c r="J46" i="25"/>
  <c r="J52" i="25" s="1"/>
  <c r="E72" i="25"/>
  <c r="L72" i="27"/>
  <c r="J74" i="25"/>
  <c r="Y82" i="25"/>
  <c r="D72" i="27"/>
  <c r="O75" i="25"/>
  <c r="K58" i="25"/>
  <c r="K60" i="25" s="1"/>
  <c r="V75" i="25"/>
  <c r="P73" i="27"/>
  <c r="S46" i="25"/>
  <c r="S54" i="25" s="1"/>
  <c r="V46" i="25"/>
  <c r="V52" i="25" s="1"/>
  <c r="O80" i="27"/>
  <c r="Y46" i="25"/>
  <c r="Y50" i="25" s="1"/>
  <c r="R74" i="25"/>
  <c r="G17" i="27"/>
  <c r="C30" i="25"/>
  <c r="S32" i="25"/>
  <c r="S38" i="25" s="1"/>
  <c r="E74" i="27"/>
  <c r="Y32" i="25"/>
  <c r="Y38" i="25" s="1"/>
  <c r="R71" i="27"/>
  <c r="P72" i="27"/>
  <c r="H82" i="25"/>
  <c r="D58" i="27"/>
  <c r="D60" i="27" s="1"/>
  <c r="E82" i="27"/>
  <c r="I32" i="25"/>
  <c r="I36" i="25" s="1"/>
  <c r="J82" i="27"/>
  <c r="M79" i="27"/>
  <c r="V71" i="25"/>
  <c r="F74" i="27"/>
  <c r="S82" i="25"/>
  <c r="V29" i="25"/>
  <c r="G79" i="27"/>
  <c r="K71" i="25"/>
  <c r="U43" i="23"/>
  <c r="K66" i="13"/>
  <c r="N19" i="23"/>
  <c r="D29" i="27"/>
  <c r="F58" i="27"/>
  <c r="F62" i="27" s="1"/>
  <c r="S79" i="25"/>
  <c r="K85" i="25"/>
  <c r="T80" i="27"/>
  <c r="K81" i="27"/>
  <c r="H73" i="27"/>
  <c r="H17" i="25"/>
  <c r="V27" i="25"/>
  <c r="T75" i="25"/>
  <c r="K79" i="27"/>
  <c r="M17" i="25"/>
  <c r="R27" i="27"/>
  <c r="C79" i="25"/>
  <c r="D73" i="27"/>
  <c r="E29" i="25"/>
  <c r="M27" i="25"/>
  <c r="O17" i="27"/>
  <c r="K85" i="27"/>
  <c r="M87" i="25"/>
  <c r="E85" i="25"/>
  <c r="P79" i="27"/>
  <c r="Y10" i="25"/>
  <c r="L71" i="25"/>
  <c r="K86" i="25"/>
  <c r="O80" i="25"/>
  <c r="O72" i="25"/>
  <c r="K86" i="27"/>
  <c r="H75" i="25"/>
  <c r="O85" i="27"/>
  <c r="E10" i="25"/>
  <c r="E82" i="25"/>
  <c r="K17" i="27"/>
  <c r="M85" i="25"/>
  <c r="Y28" i="25"/>
  <c r="E58" i="27"/>
  <c r="E68" i="27" s="1"/>
  <c r="M46" i="27"/>
  <c r="M54" i="27" s="1"/>
  <c r="O82" i="27"/>
  <c r="X81" i="25"/>
  <c r="S80" i="25"/>
  <c r="E58" i="25"/>
  <c r="E60" i="25" s="1"/>
  <c r="T92" i="25"/>
  <c r="D79" i="27"/>
  <c r="O73" i="25"/>
  <c r="I75" i="25"/>
  <c r="O71" i="25"/>
  <c r="I86" i="27"/>
  <c r="I27" i="27"/>
  <c r="T82" i="27"/>
  <c r="T32" i="25"/>
  <c r="T34" i="25" s="1"/>
  <c r="H86" i="27"/>
  <c r="H86" i="25"/>
  <c r="J10" i="25"/>
  <c r="X30" i="25"/>
  <c r="R58" i="27"/>
  <c r="R66" i="27" s="1"/>
  <c r="T30" i="25"/>
  <c r="W46" i="25"/>
  <c r="W50" i="25" s="1"/>
  <c r="C46" i="27"/>
  <c r="C54" i="27" s="1"/>
  <c r="R85" i="27"/>
  <c r="D75" i="25"/>
  <c r="S10" i="25"/>
  <c r="G92" i="25"/>
  <c r="R86" i="27"/>
  <c r="O74" i="25"/>
  <c r="X46" i="25"/>
  <c r="X52" i="25" s="1"/>
  <c r="J29" i="25"/>
  <c r="Q75" i="27"/>
  <c r="I58" i="27"/>
  <c r="N28" i="25"/>
  <c r="F72" i="25"/>
  <c r="Q73" i="27"/>
  <c r="Q29" i="25"/>
  <c r="R32" i="27"/>
  <c r="R34" i="27" s="1"/>
  <c r="F30" i="25"/>
  <c r="M58" i="25"/>
  <c r="M64" i="25" s="1"/>
  <c r="D87" i="25"/>
  <c r="O46" i="27"/>
  <c r="O54" i="27" s="1"/>
  <c r="F80" i="25"/>
  <c r="G82" i="27"/>
  <c r="T81" i="25"/>
  <c r="X75" i="25"/>
  <c r="W82" i="25"/>
  <c r="I72" i="25"/>
  <c r="L80" i="25"/>
  <c r="T80" i="25"/>
  <c r="T17" i="25"/>
  <c r="V28" i="25"/>
  <c r="Y73" i="25"/>
  <c r="P72" i="25"/>
  <c r="E27" i="27"/>
  <c r="K92" i="25"/>
  <c r="M81" i="25"/>
  <c r="L81" i="27"/>
  <c r="X32" i="25"/>
  <c r="X42" i="25" s="1"/>
  <c r="X92" i="25"/>
  <c r="F75" i="27"/>
  <c r="D80" i="27"/>
  <c r="R30" i="25"/>
  <c r="O32" i="27"/>
  <c r="O40" i="27" s="1"/>
  <c r="G72" i="27"/>
  <c r="E27" i="25"/>
  <c r="M29" i="25"/>
  <c r="E17" i="25"/>
  <c r="M58" i="27"/>
  <c r="M68" i="27" s="1"/>
  <c r="U80" i="25"/>
  <c r="E75" i="27"/>
  <c r="E87" i="25"/>
  <c r="O28" i="27"/>
  <c r="O87" i="27"/>
  <c r="V32" i="25"/>
  <c r="V38" i="25" s="1"/>
  <c r="J80" i="25"/>
  <c r="H10" i="25"/>
  <c r="M28" i="25"/>
  <c r="M93" i="25" s="1"/>
  <c r="Q28" i="25"/>
  <c r="C87" i="15"/>
  <c r="D30" i="25"/>
  <c r="H58" i="27"/>
  <c r="H66" i="27" s="1"/>
  <c r="M32" i="25"/>
  <c r="M34" i="25" s="1"/>
  <c r="G71" i="25"/>
  <c r="Q46" i="27"/>
  <c r="Q50" i="27" s="1"/>
  <c r="G81" i="25"/>
  <c r="R80" i="27"/>
  <c r="E46" i="25"/>
  <c r="E54" i="25" s="1"/>
  <c r="K75" i="27"/>
  <c r="D85" i="15"/>
  <c r="L92" i="15"/>
  <c r="T46" i="15"/>
  <c r="T48" i="15" s="1"/>
  <c r="H32" i="25"/>
  <c r="H38" i="25" s="1"/>
  <c r="N71" i="25"/>
  <c r="T27" i="25"/>
  <c r="Y75" i="25"/>
  <c r="C87" i="25"/>
  <c r="J81" i="25"/>
  <c r="N17" i="25"/>
  <c r="P46" i="27"/>
  <c r="P50" i="27" s="1"/>
  <c r="U46" i="25"/>
  <c r="U50" i="25" s="1"/>
  <c r="H71" i="25"/>
  <c r="D80" i="25"/>
  <c r="K73" i="27"/>
  <c r="P58" i="25"/>
  <c r="P68" i="25" s="1"/>
  <c r="P80" i="25"/>
  <c r="M32" i="27"/>
  <c r="M34" i="27" s="1"/>
  <c r="D29" i="25"/>
  <c r="D28" i="25"/>
  <c r="T46" i="27"/>
  <c r="T52" i="27" s="1"/>
  <c r="I28" i="27"/>
  <c r="G46" i="25"/>
  <c r="G52" i="25" s="1"/>
  <c r="G73" i="25"/>
  <c r="O28" i="25"/>
  <c r="T58" i="25"/>
  <c r="T62" i="25" s="1"/>
  <c r="F32" i="27"/>
  <c r="F42" i="27" s="1"/>
  <c r="O58" i="25"/>
  <c r="O64" i="25" s="1"/>
  <c r="C92" i="25"/>
  <c r="W72" i="25"/>
  <c r="Q81" i="25"/>
  <c r="K24" i="13"/>
  <c r="O58" i="27"/>
  <c r="O60" i="27" s="1"/>
  <c r="P46" i="25"/>
  <c r="P54" i="25" s="1"/>
  <c r="N81" i="27"/>
  <c r="E80" i="27"/>
  <c r="E71" i="25"/>
  <c r="K70" i="13"/>
  <c r="N46" i="25"/>
  <c r="N52" i="25" s="1"/>
  <c r="D10" i="25"/>
  <c r="O27" i="25"/>
  <c r="M10" i="25"/>
  <c r="D85" i="25"/>
  <c r="E28" i="25"/>
  <c r="H30" i="25"/>
  <c r="U32" i="25"/>
  <c r="U34" i="25" s="1"/>
  <c r="E79" i="25"/>
  <c r="N72" i="27"/>
  <c r="K74" i="27"/>
  <c r="K58" i="27"/>
  <c r="K64" i="27" s="1"/>
  <c r="S27" i="25"/>
  <c r="J73" i="25"/>
  <c r="L40" i="13"/>
  <c r="S17" i="25"/>
  <c r="G75" i="27"/>
  <c r="E80" i="25"/>
  <c r="N32" i="25"/>
  <c r="I68" i="13"/>
  <c r="R67" i="23"/>
  <c r="H58" i="25"/>
  <c r="H68" i="25" s="1"/>
  <c r="L74" i="27"/>
  <c r="J30" i="25"/>
  <c r="W75" i="25"/>
  <c r="T71" i="25"/>
  <c r="D46" i="27"/>
  <c r="D52" i="27" s="1"/>
  <c r="M75" i="27"/>
  <c r="N82" i="25"/>
  <c r="L46" i="25"/>
  <c r="L52" i="25" s="1"/>
  <c r="K60" i="13"/>
  <c r="H52" i="13"/>
  <c r="K72" i="27"/>
  <c r="B47" i="25"/>
  <c r="O10" i="25"/>
  <c r="C10" i="25"/>
  <c r="N87" i="27"/>
  <c r="C27" i="25"/>
  <c r="K46" i="27"/>
  <c r="K48" i="27" s="1"/>
  <c r="U28" i="25"/>
  <c r="O73" i="27"/>
  <c r="S69" i="23"/>
  <c r="G62" i="13"/>
  <c r="S57" i="23"/>
  <c r="L58" i="27"/>
  <c r="L64" i="27" s="1"/>
  <c r="H87" i="27"/>
  <c r="H46" i="27"/>
  <c r="H48" i="27" s="1"/>
  <c r="P71" i="27"/>
  <c r="N85" i="27"/>
  <c r="F87" i="27"/>
  <c r="X58" i="25"/>
  <c r="X64" i="25" s="1"/>
  <c r="O86" i="25"/>
  <c r="K32" i="27"/>
  <c r="K40" i="27" s="1"/>
  <c r="R10" i="25"/>
  <c r="C86" i="25"/>
  <c r="T79" i="27"/>
  <c r="O92" i="25"/>
  <c r="O81" i="27"/>
  <c r="J73" i="27"/>
  <c r="J75" i="25"/>
  <c r="N74" i="25"/>
  <c r="S53" i="23"/>
  <c r="D17" i="25"/>
  <c r="Q86" i="27"/>
  <c r="F74" i="25"/>
  <c r="Y80" i="25"/>
  <c r="O29" i="25"/>
  <c r="O17" i="25"/>
  <c r="O85" i="25"/>
  <c r="D32" i="27"/>
  <c r="D34" i="27" s="1"/>
  <c r="I17" i="27"/>
  <c r="J32" i="27"/>
  <c r="J42" i="27" s="1"/>
  <c r="U75" i="25"/>
  <c r="P87" i="27"/>
  <c r="X28" i="25"/>
  <c r="N80" i="25"/>
  <c r="N17" i="27"/>
  <c r="S72" i="27"/>
  <c r="S73" i="25"/>
  <c r="L81" i="13"/>
  <c r="I38" i="13"/>
  <c r="C18" i="13"/>
  <c r="F71" i="27"/>
  <c r="H28" i="27"/>
  <c r="P80" i="27"/>
  <c r="F79" i="25"/>
  <c r="C52" i="13"/>
  <c r="O32" i="25"/>
  <c r="F17" i="25"/>
  <c r="I64" i="13"/>
  <c r="D71" i="27"/>
  <c r="H72" i="27"/>
  <c r="E87" i="27"/>
  <c r="X80" i="25"/>
  <c r="J82" i="25"/>
  <c r="G32" i="27"/>
  <c r="G34" i="27" s="1"/>
  <c r="T46" i="25"/>
  <c r="T54" i="25" s="1"/>
  <c r="I36" i="13"/>
  <c r="I34" i="13"/>
  <c r="E29" i="27"/>
  <c r="Q79" i="27"/>
  <c r="O28" i="15"/>
  <c r="U27" i="25"/>
  <c r="S46" i="27"/>
  <c r="S56" i="27" s="1"/>
  <c r="T82" i="25"/>
  <c r="F27" i="27"/>
  <c r="H36" i="13"/>
  <c r="Q17" i="27"/>
  <c r="H32" i="27"/>
  <c r="H42" i="27" s="1"/>
  <c r="C32" i="25"/>
  <c r="C42" i="25" s="1"/>
  <c r="F75" i="25"/>
  <c r="X79" i="25"/>
  <c r="F58" i="25"/>
  <c r="F68" i="25" s="1"/>
  <c r="I58" i="25"/>
  <c r="I66" i="25" s="1"/>
  <c r="C32" i="27"/>
  <c r="C36" i="27" s="1"/>
  <c r="E32" i="27"/>
  <c r="E36" i="27" s="1"/>
  <c r="E28" i="27"/>
  <c r="I73" i="27"/>
  <c r="N58" i="25"/>
  <c r="N60" i="25" s="1"/>
  <c r="Y74" i="25"/>
  <c r="F85" i="27"/>
  <c r="F71" i="25"/>
  <c r="F28" i="27"/>
  <c r="N46" i="27"/>
  <c r="N54" i="27" s="1"/>
  <c r="L80" i="27"/>
  <c r="G28" i="25"/>
  <c r="G93" i="25" s="1"/>
  <c r="G30" i="25"/>
  <c r="P17" i="27"/>
  <c r="K32" i="25"/>
  <c r="K42" i="25" s="1"/>
  <c r="Q46" i="25"/>
  <c r="Q52" i="25" s="1"/>
  <c r="L62" i="13"/>
  <c r="J50" i="13"/>
  <c r="T53" i="23"/>
  <c r="N67" i="23"/>
  <c r="U28" i="15"/>
  <c r="M92" i="15"/>
  <c r="U17" i="15"/>
  <c r="B67" i="15"/>
  <c r="B59" i="15"/>
  <c r="M82" i="15"/>
  <c r="D46" i="15"/>
  <c r="D56" i="15" s="1"/>
  <c r="L60" i="13"/>
  <c r="C80" i="27"/>
  <c r="R46" i="27"/>
  <c r="R54" i="27" s="1"/>
  <c r="P28" i="25"/>
  <c r="Q81" i="27"/>
  <c r="D58" i="25"/>
  <c r="D60" i="25" s="1"/>
  <c r="Q58" i="27"/>
  <c r="Q64" i="27" s="1"/>
  <c r="C17" i="25"/>
  <c r="C28" i="25"/>
  <c r="I29" i="27"/>
  <c r="S85" i="25"/>
  <c r="I87" i="27"/>
  <c r="S29" i="25"/>
  <c r="S28" i="25"/>
  <c r="L79" i="25"/>
  <c r="H81" i="25"/>
  <c r="P28" i="27"/>
  <c r="U58" i="25"/>
  <c r="U60" i="25" s="1"/>
  <c r="P86" i="27"/>
  <c r="E73" i="25"/>
  <c r="G46" i="27"/>
  <c r="G52" i="27" s="1"/>
  <c r="G66" i="13"/>
  <c r="R35" i="23"/>
  <c r="Q37" i="23"/>
  <c r="I54" i="13"/>
  <c r="F40" i="13"/>
  <c r="O92" i="15"/>
  <c r="O46" i="15"/>
  <c r="O52" i="15" s="1"/>
  <c r="T57" i="23"/>
  <c r="O55" i="23"/>
  <c r="S43" i="23"/>
  <c r="O46" i="25"/>
  <c r="O48" i="25" s="1"/>
  <c r="R71" i="25"/>
  <c r="S71" i="27"/>
  <c r="G72" i="25"/>
  <c r="I46" i="27"/>
  <c r="I50" i="27" s="1"/>
  <c r="C71" i="25"/>
  <c r="D92" i="25"/>
  <c r="R29" i="27"/>
  <c r="B72" i="13"/>
  <c r="C29" i="25"/>
  <c r="O71" i="27"/>
  <c r="F42" i="13"/>
  <c r="L66" i="13"/>
  <c r="O39" i="23"/>
  <c r="S82" i="27"/>
  <c r="R80" i="25"/>
  <c r="F87" i="25"/>
  <c r="F86" i="25"/>
  <c r="U86" i="25"/>
  <c r="N61" i="23"/>
  <c r="O61" i="23"/>
  <c r="H92" i="25"/>
  <c r="L46" i="27"/>
  <c r="L50" i="27" s="1"/>
  <c r="P39" i="23"/>
  <c r="H80" i="27"/>
  <c r="R17" i="27"/>
  <c r="I17" i="15"/>
  <c r="V72" i="25"/>
  <c r="G58" i="25"/>
  <c r="G62" i="25" s="1"/>
  <c r="K28" i="25"/>
  <c r="I61" i="23"/>
  <c r="J61" i="23" s="1"/>
  <c r="T19" i="23"/>
  <c r="V86" i="25"/>
  <c r="W27" i="25"/>
  <c r="J87" i="25"/>
  <c r="J86" i="25"/>
  <c r="Y58" i="25"/>
  <c r="Y64" i="25" s="1"/>
  <c r="V58" i="25"/>
  <c r="V60" i="25" s="1"/>
  <c r="J58" i="25"/>
  <c r="J64" i="25" s="1"/>
  <c r="W58" i="25"/>
  <c r="W60" i="25" s="1"/>
  <c r="T32" i="27"/>
  <c r="T40" i="27" s="1"/>
  <c r="I46" i="25"/>
  <c r="I54" i="25" s="1"/>
  <c r="G79" i="25"/>
  <c r="N58" i="27"/>
  <c r="N68" i="27" s="1"/>
  <c r="H79" i="27"/>
  <c r="D27" i="25"/>
  <c r="K46" i="25"/>
  <c r="K54" i="25" s="1"/>
  <c r="S58" i="25"/>
  <c r="S68" i="25" s="1"/>
  <c r="T58" i="27"/>
  <c r="T64" i="27" s="1"/>
  <c r="F46" i="27"/>
  <c r="F50" i="27" s="1"/>
  <c r="J79" i="25"/>
  <c r="J92" i="25"/>
  <c r="U10" i="25"/>
  <c r="N29" i="25"/>
  <c r="T73" i="25"/>
  <c r="N10" i="25"/>
  <c r="M40" i="13"/>
  <c r="M34" i="13"/>
  <c r="G54" i="13"/>
  <c r="K34" i="13"/>
  <c r="S61" i="23"/>
  <c r="O51" i="23"/>
  <c r="O80" i="15"/>
  <c r="T82" i="15"/>
  <c r="L73" i="27"/>
  <c r="F68" i="13"/>
  <c r="K62" i="13"/>
  <c r="Q10" i="25"/>
  <c r="R28" i="27"/>
  <c r="F56" i="13"/>
  <c r="Q61" i="23"/>
  <c r="R72" i="25"/>
  <c r="U30" i="25"/>
  <c r="N92" i="25"/>
  <c r="Y29" i="25"/>
  <c r="W29" i="25"/>
  <c r="Q74" i="25"/>
  <c r="U17" i="25"/>
  <c r="P58" i="27"/>
  <c r="P68" i="27" s="1"/>
  <c r="S58" i="27"/>
  <c r="S68" i="27" s="1"/>
  <c r="R32" i="25"/>
  <c r="R36" i="25" s="1"/>
  <c r="Q32" i="25"/>
  <c r="Q36" i="25" s="1"/>
  <c r="P81" i="25"/>
  <c r="I28" i="25"/>
  <c r="Y72" i="25"/>
  <c r="U87" i="25"/>
  <c r="O81" i="25"/>
  <c r="V80" i="25"/>
  <c r="H66" i="13"/>
  <c r="I28" i="15"/>
  <c r="B51" i="15"/>
  <c r="I46" i="15"/>
  <c r="I54" i="15" s="1"/>
  <c r="V46" i="15"/>
  <c r="V48" i="15" s="1"/>
  <c r="U46" i="15"/>
  <c r="U48" i="15" s="1"/>
  <c r="H64" i="13"/>
  <c r="Q19" i="23"/>
  <c r="X74" i="25"/>
  <c r="V10" i="25"/>
  <c r="N82" i="27"/>
  <c r="Q67" i="23"/>
  <c r="M72" i="25"/>
  <c r="H29" i="25"/>
  <c r="G80" i="25"/>
  <c r="M72" i="27"/>
  <c r="L18" i="23"/>
  <c r="M18" i="23" s="1"/>
  <c r="M17" i="23"/>
  <c r="N46" i="15"/>
  <c r="N48" i="15" s="1"/>
  <c r="N82" i="15"/>
  <c r="E32" i="15"/>
  <c r="E34" i="15" s="1"/>
  <c r="E75" i="15"/>
  <c r="J72" i="15"/>
  <c r="G81" i="15"/>
  <c r="K74" i="15"/>
  <c r="I80" i="15"/>
  <c r="D74" i="15"/>
  <c r="N73" i="15"/>
  <c r="H74" i="15"/>
  <c r="L73" i="15"/>
  <c r="L74" i="15"/>
  <c r="F71" i="15"/>
  <c r="E71" i="15"/>
  <c r="M71" i="15"/>
  <c r="O82" i="15"/>
  <c r="S46" i="15"/>
  <c r="S56" i="15" s="1"/>
  <c r="S82" i="15"/>
  <c r="V72" i="15"/>
  <c r="P79" i="15"/>
  <c r="P73" i="15"/>
  <c r="T81" i="15"/>
  <c r="R81" i="15"/>
  <c r="V58" i="15"/>
  <c r="V66" i="15" s="1"/>
  <c r="S58" i="15"/>
  <c r="S68" i="15" s="1"/>
  <c r="U72" i="15"/>
  <c r="U75" i="15"/>
  <c r="O43" i="23"/>
  <c r="O71" i="23"/>
  <c r="R43" i="23"/>
  <c r="R71" i="23"/>
  <c r="J34" i="13"/>
  <c r="J70" i="13"/>
  <c r="G77" i="13"/>
  <c r="G48" i="13"/>
  <c r="U85" i="15"/>
  <c r="U87" i="15"/>
  <c r="U86" i="15"/>
  <c r="B49" i="15"/>
  <c r="C79" i="15"/>
  <c r="G46" i="15"/>
  <c r="G54" i="15" s="1"/>
  <c r="G82" i="15"/>
  <c r="K46" i="15"/>
  <c r="K48" i="15" s="1"/>
  <c r="K82" i="15"/>
  <c r="N32" i="15"/>
  <c r="N38" i="15" s="1"/>
  <c r="N75" i="15"/>
  <c r="M32" i="15"/>
  <c r="M34" i="15" s="1"/>
  <c r="M75" i="15"/>
  <c r="H32" i="15"/>
  <c r="H40" i="15" s="1"/>
  <c r="H75" i="15"/>
  <c r="H72" i="15"/>
  <c r="D80" i="15"/>
  <c r="L81" i="15"/>
  <c r="I74" i="15"/>
  <c r="D73" i="15"/>
  <c r="K80" i="15"/>
  <c r="I81" i="15"/>
  <c r="N72" i="15"/>
  <c r="M81" i="15"/>
  <c r="F74" i="15"/>
  <c r="N79" i="15"/>
  <c r="G73" i="15"/>
  <c r="J81" i="15"/>
  <c r="H58" i="15"/>
  <c r="H62" i="15" s="1"/>
  <c r="J71" i="15"/>
  <c r="I71" i="15"/>
  <c r="G58" i="15"/>
  <c r="G60" i="15" s="1"/>
  <c r="D71" i="15"/>
  <c r="O74" i="15"/>
  <c r="O79" i="15"/>
  <c r="R82" i="15"/>
  <c r="S32" i="15"/>
  <c r="S36" i="15" s="1"/>
  <c r="S75" i="15"/>
  <c r="V75" i="15"/>
  <c r="P75" i="15"/>
  <c r="Q79" i="15"/>
  <c r="R79" i="15"/>
  <c r="R72" i="15"/>
  <c r="T73" i="15"/>
  <c r="T80" i="15"/>
  <c r="R73" i="15"/>
  <c r="V74" i="15"/>
  <c r="R74" i="15"/>
  <c r="S81" i="15"/>
  <c r="T71" i="15"/>
  <c r="T32" i="15"/>
  <c r="T34" i="15" s="1"/>
  <c r="U79" i="15"/>
  <c r="U73" i="15"/>
  <c r="U71" i="15"/>
  <c r="U32" i="15"/>
  <c r="U36" i="15" s="1"/>
  <c r="T51" i="23"/>
  <c r="T82" i="23" s="1"/>
  <c r="T78" i="23"/>
  <c r="T49" i="23"/>
  <c r="U35" i="23"/>
  <c r="U71" i="23"/>
  <c r="L34" i="13"/>
  <c r="L70" i="13"/>
  <c r="K50" i="13"/>
  <c r="K48" i="13"/>
  <c r="K77" i="13"/>
  <c r="Q86" i="25"/>
  <c r="Q87" i="25"/>
  <c r="Q85" i="25"/>
  <c r="M82" i="25"/>
  <c r="M75" i="25"/>
  <c r="P43" i="23"/>
  <c r="P71" i="23"/>
  <c r="J29" i="23"/>
  <c r="I92" i="23"/>
  <c r="J92" i="23" s="1"/>
  <c r="H56" i="13"/>
  <c r="H77" i="13"/>
  <c r="H48" i="13"/>
  <c r="F48" i="13"/>
  <c r="F77" i="13"/>
  <c r="G32" i="25"/>
  <c r="G42" i="25" s="1"/>
  <c r="S32" i="27"/>
  <c r="S38" i="27" s="1"/>
  <c r="Q87" i="27"/>
  <c r="R28" i="25"/>
  <c r="C58" i="25"/>
  <c r="C66" i="25" s="1"/>
  <c r="W32" i="25"/>
  <c r="W34" i="25" s="1"/>
  <c r="S74" i="25"/>
  <c r="P32" i="25"/>
  <c r="P38" i="25" s="1"/>
  <c r="G58" i="27"/>
  <c r="G62" i="27" s="1"/>
  <c r="C46" i="25"/>
  <c r="C54" i="25" s="1"/>
  <c r="J81" i="27"/>
  <c r="J58" i="27"/>
  <c r="J66" i="27" s="1"/>
  <c r="S72" i="25"/>
  <c r="Q73" i="25"/>
  <c r="T63" i="23"/>
  <c r="S63" i="23"/>
  <c r="J62" i="13"/>
  <c r="U51" i="23"/>
  <c r="Q43" i="23"/>
  <c r="N51" i="23"/>
  <c r="M56" i="13"/>
  <c r="J36" i="13"/>
  <c r="N41" i="23"/>
  <c r="Q53" i="23"/>
  <c r="T61" i="23"/>
  <c r="N92" i="15"/>
  <c r="M86" i="15"/>
  <c r="I92" i="15"/>
  <c r="L86" i="15"/>
  <c r="P28" i="15"/>
  <c r="L28" i="15"/>
  <c r="D28" i="15"/>
  <c r="D92" i="15"/>
  <c r="M17" i="15"/>
  <c r="B39" i="15"/>
  <c r="B84" i="15"/>
  <c r="D82" i="15"/>
  <c r="O17" i="15"/>
  <c r="O73" i="15"/>
  <c r="T58" i="15"/>
  <c r="T68" i="15" s="1"/>
  <c r="Q71" i="15"/>
  <c r="N57" i="23"/>
  <c r="Q41" i="23"/>
  <c r="U61" i="23"/>
  <c r="U65" i="23"/>
  <c r="U75" i="23" s="1"/>
  <c r="R37" i="23"/>
  <c r="O37" i="23"/>
  <c r="Q57" i="23"/>
  <c r="F29" i="27"/>
  <c r="S41" i="23"/>
  <c r="N25" i="23"/>
  <c r="M54" i="13"/>
  <c r="N43" i="23"/>
  <c r="P19" i="23"/>
  <c r="K42" i="13"/>
  <c r="K38" i="13"/>
  <c r="M82" i="27"/>
  <c r="M80" i="25"/>
  <c r="H68" i="13"/>
  <c r="F64" i="13"/>
  <c r="K27" i="25"/>
  <c r="O41" i="23"/>
  <c r="N65" i="23"/>
  <c r="N69" i="23"/>
  <c r="F66" i="13"/>
  <c r="F62" i="13"/>
  <c r="U19" i="23"/>
  <c r="G56" i="13"/>
  <c r="L38" i="13"/>
  <c r="L74" i="13" s="1"/>
  <c r="T43" i="23"/>
  <c r="T71" i="23"/>
  <c r="K30" i="25"/>
  <c r="K29" i="25"/>
  <c r="I35" i="23"/>
  <c r="J35" i="23" s="1"/>
  <c r="I71" i="23"/>
  <c r="J71" i="23" s="1"/>
  <c r="J33" i="23"/>
  <c r="I57" i="23"/>
  <c r="J57" i="23" s="1"/>
  <c r="J47" i="23"/>
  <c r="I49" i="23"/>
  <c r="J49" i="23" s="1"/>
  <c r="I78" i="23"/>
  <c r="J78" i="23" s="1"/>
  <c r="L48" i="13"/>
  <c r="L77" i="13"/>
  <c r="J48" i="13"/>
  <c r="J77" i="13"/>
  <c r="P86" i="15"/>
  <c r="P87" i="15"/>
  <c r="P92" i="15"/>
  <c r="P85" i="15"/>
  <c r="O86" i="15"/>
  <c r="O85" i="15"/>
  <c r="O87" i="15"/>
  <c r="I86" i="15"/>
  <c r="I87" i="15"/>
  <c r="I85" i="15"/>
  <c r="B35" i="15"/>
  <c r="C72" i="15"/>
  <c r="L46" i="15"/>
  <c r="L48" i="15" s="1"/>
  <c r="L82" i="15"/>
  <c r="G32" i="15"/>
  <c r="G36" i="15" s="1"/>
  <c r="G75" i="15"/>
  <c r="I82" i="15"/>
  <c r="K32" i="15"/>
  <c r="K36" i="15" s="1"/>
  <c r="K75" i="15"/>
  <c r="D32" i="15"/>
  <c r="D75" i="15"/>
  <c r="F46" i="15"/>
  <c r="F52" i="15" s="1"/>
  <c r="F82" i="15"/>
  <c r="D72" i="15"/>
  <c r="E79" i="15"/>
  <c r="M80" i="15"/>
  <c r="M72" i="15"/>
  <c r="J79" i="15"/>
  <c r="M73" i="15"/>
  <c r="N80" i="15"/>
  <c r="E74" i="15"/>
  <c r="K72" i="15"/>
  <c r="I73" i="15"/>
  <c r="L80" i="15"/>
  <c r="F73" i="15"/>
  <c r="D81" i="15"/>
  <c r="K79" i="15"/>
  <c r="H80" i="15"/>
  <c r="H81" i="15"/>
  <c r="J58" i="15"/>
  <c r="J68" i="15" s="1"/>
  <c r="E58" i="15"/>
  <c r="E68" i="15" s="1"/>
  <c r="H34" i="13"/>
  <c r="H70" i="13"/>
  <c r="S49" i="23"/>
  <c r="S78" i="23"/>
  <c r="J17" i="23"/>
  <c r="I18" i="23"/>
  <c r="J18" i="23" s="1"/>
  <c r="F38" i="13"/>
  <c r="F70" i="13"/>
  <c r="Q58" i="25"/>
  <c r="Q66" i="25" s="1"/>
  <c r="T41" i="23"/>
  <c r="P46" i="15"/>
  <c r="P54" i="15" s="1"/>
  <c r="M46" i="15"/>
  <c r="M52" i="15" s="1"/>
  <c r="I53" i="23"/>
  <c r="J53" i="23" s="1"/>
  <c r="T69" i="23"/>
  <c r="U67" i="23"/>
  <c r="B63" i="15"/>
  <c r="L85" i="15"/>
  <c r="B61" i="15"/>
  <c r="B53" i="15"/>
  <c r="N17" i="15"/>
  <c r="T35" i="23"/>
  <c r="U29" i="25"/>
  <c r="G52" i="13"/>
  <c r="J38" i="13"/>
  <c r="O65" i="23"/>
  <c r="G64" i="13"/>
  <c r="E75" i="25"/>
  <c r="M73" i="27"/>
  <c r="G81" i="27"/>
  <c r="I73" i="25"/>
  <c r="U92" i="25"/>
  <c r="T25" i="23"/>
  <c r="U37" i="23"/>
  <c r="P35" i="23"/>
  <c r="B79" i="13"/>
  <c r="U63" i="23"/>
  <c r="L68" i="13"/>
  <c r="J52" i="13"/>
  <c r="H50" i="13"/>
  <c r="L36" i="13"/>
  <c r="M36" i="13"/>
  <c r="Q51" i="23"/>
  <c r="Q49" i="23"/>
  <c r="Q78" i="23"/>
  <c r="N85" i="15"/>
  <c r="N87" i="15"/>
  <c r="N86" i="15"/>
  <c r="H46" i="15"/>
  <c r="H54" i="15" s="1"/>
  <c r="H82" i="15"/>
  <c r="J32" i="15"/>
  <c r="J75" i="15"/>
  <c r="D79" i="15"/>
  <c r="J73" i="15"/>
  <c r="L72" i="15"/>
  <c r="K81" i="15"/>
  <c r="L79" i="15"/>
  <c r="E81" i="15"/>
  <c r="I72" i="15"/>
  <c r="F80" i="15"/>
  <c r="H71" i="15"/>
  <c r="O72" i="15"/>
  <c r="B15" i="15"/>
  <c r="P72" i="15"/>
  <c r="R80" i="15"/>
  <c r="L58" i="15"/>
  <c r="L71" i="15"/>
  <c r="F58" i="15"/>
  <c r="F66" i="15" s="1"/>
  <c r="N71" i="15"/>
  <c r="N58" i="15"/>
  <c r="D58" i="15"/>
  <c r="D68" i="15" s="1"/>
  <c r="O81" i="15"/>
  <c r="R58" i="15"/>
  <c r="R66" i="15" s="1"/>
  <c r="Q82" i="15"/>
  <c r="T75" i="15"/>
  <c r="S72" i="15"/>
  <c r="S73" i="15"/>
  <c r="V80" i="15"/>
  <c r="P80" i="15"/>
  <c r="Q81" i="15"/>
  <c r="P81" i="15"/>
  <c r="R71" i="15"/>
  <c r="R32" i="15"/>
  <c r="P71" i="15"/>
  <c r="P32" i="15"/>
  <c r="P40" i="15" s="1"/>
  <c r="U74" i="15"/>
  <c r="U82" i="15"/>
  <c r="U55" i="23"/>
  <c r="U49" i="23"/>
  <c r="U78" i="23"/>
  <c r="F49" i="23"/>
  <c r="G49" i="23" s="1"/>
  <c r="F51" i="23"/>
  <c r="G51" i="23" s="1"/>
  <c r="G47" i="23"/>
  <c r="F55" i="23"/>
  <c r="G55" i="23" s="1"/>
  <c r="F57" i="23"/>
  <c r="G57" i="23" s="1"/>
  <c r="F53" i="23"/>
  <c r="G53" i="23" s="1"/>
  <c r="S35" i="23"/>
  <c r="S71" i="23"/>
  <c r="N49" i="23"/>
  <c r="N78" i="23"/>
  <c r="J30" i="23"/>
  <c r="I56" i="13"/>
  <c r="I48" i="13"/>
  <c r="I77" i="13"/>
  <c r="O49" i="23"/>
  <c r="O78" i="23"/>
  <c r="E87" i="15"/>
  <c r="E85" i="15"/>
  <c r="E86" i="15"/>
  <c r="Q80" i="15"/>
  <c r="C71" i="15"/>
  <c r="B33" i="15"/>
  <c r="B37" i="15"/>
  <c r="C73" i="15"/>
  <c r="L32" i="15"/>
  <c r="L36" i="15" s="1"/>
  <c r="L75" i="15"/>
  <c r="I32" i="15"/>
  <c r="I34" i="15" s="1"/>
  <c r="I75" i="15"/>
  <c r="M58" i="15"/>
  <c r="M68" i="15" s="1"/>
  <c r="E46" i="15"/>
  <c r="E50" i="15" s="1"/>
  <c r="E82" i="15"/>
  <c r="J46" i="15"/>
  <c r="J50" i="15" s="1"/>
  <c r="J82" i="15"/>
  <c r="F32" i="15"/>
  <c r="F42" i="15" s="1"/>
  <c r="F75" i="15"/>
  <c r="F72" i="15"/>
  <c r="M79" i="15"/>
  <c r="H73" i="15"/>
  <c r="E80" i="15"/>
  <c r="N74" i="15"/>
  <c r="F79" i="15"/>
  <c r="G72" i="15"/>
  <c r="H79" i="15"/>
  <c r="E73" i="15"/>
  <c r="N81" i="15"/>
  <c r="M74" i="15"/>
  <c r="G79" i="15"/>
  <c r="K73" i="15"/>
  <c r="G80" i="15"/>
  <c r="J74" i="15"/>
  <c r="E72" i="15"/>
  <c r="I79" i="15"/>
  <c r="J80" i="15"/>
  <c r="G74" i="15"/>
  <c r="F81" i="15"/>
  <c r="K58" i="15"/>
  <c r="I58" i="15"/>
  <c r="I64" i="15" s="1"/>
  <c r="G71" i="15"/>
  <c r="K71" i="15"/>
  <c r="O75" i="15"/>
  <c r="O71" i="15"/>
  <c r="O32" i="15"/>
  <c r="O40" i="15" s="1"/>
  <c r="R75" i="15"/>
  <c r="T79" i="15"/>
  <c r="V79" i="15"/>
  <c r="T72" i="15"/>
  <c r="S79" i="15"/>
  <c r="V73" i="15"/>
  <c r="S80" i="15"/>
  <c r="T74" i="15"/>
  <c r="P74" i="15"/>
  <c r="V81" i="15"/>
  <c r="S74" i="15"/>
  <c r="V71" i="15"/>
  <c r="V32" i="15"/>
  <c r="S71" i="15"/>
  <c r="U80" i="15"/>
  <c r="U58" i="15"/>
  <c r="U68" i="15" s="1"/>
  <c r="N86" i="25"/>
  <c r="N85" i="25"/>
  <c r="N37" i="23"/>
  <c r="N71" i="23"/>
  <c r="Q35" i="23"/>
  <c r="Q71" i="23"/>
  <c r="C48" i="13"/>
  <c r="C77" i="13"/>
  <c r="F18" i="23"/>
  <c r="G18" i="23" s="1"/>
  <c r="G17" i="23"/>
  <c r="P51" i="23"/>
  <c r="P49" i="23"/>
  <c r="P78" i="23"/>
  <c r="Q74" i="15"/>
  <c r="O58" i="15"/>
  <c r="O60" i="15" s="1"/>
  <c r="Q58" i="15"/>
  <c r="Q66" i="15" s="1"/>
  <c r="U81" i="15"/>
  <c r="D32" i="25"/>
  <c r="D42" i="25" s="1"/>
  <c r="E32" i="25"/>
  <c r="E38" i="25" s="1"/>
  <c r="C66" i="13"/>
  <c r="T37" i="23"/>
  <c r="I43" i="23"/>
  <c r="J43" i="23" s="1"/>
  <c r="I51" i="23"/>
  <c r="J51" i="23" s="1"/>
  <c r="B71" i="13"/>
  <c r="R46" i="15"/>
  <c r="R52" i="15" s="1"/>
  <c r="T39" i="23"/>
  <c r="T75" i="23" s="1"/>
  <c r="M85" i="15"/>
  <c r="E92" i="15"/>
  <c r="M87" i="15"/>
  <c r="N28" i="15"/>
  <c r="C92" i="15"/>
  <c r="E17" i="15"/>
  <c r="L17" i="15"/>
  <c r="P58" i="15"/>
  <c r="P68" i="15" s="1"/>
  <c r="P82" i="15"/>
  <c r="P17" i="15"/>
  <c r="Q72" i="15"/>
  <c r="Q46" i="15"/>
  <c r="Q52" i="15" s="1"/>
  <c r="I37" i="23"/>
  <c r="J37" i="23" s="1"/>
  <c r="T75" i="27"/>
  <c r="W80" i="25"/>
  <c r="F73" i="25"/>
  <c r="C64" i="13"/>
  <c r="J54" i="13"/>
  <c r="F32" i="25"/>
  <c r="O53" i="23"/>
  <c r="N55" i="23"/>
  <c r="C68" i="13"/>
  <c r="Q17" i="25"/>
  <c r="N79" i="25"/>
  <c r="T67" i="23"/>
  <c r="K52" i="13"/>
  <c r="R39" i="23"/>
  <c r="R75" i="23" s="1"/>
  <c r="S82" i="23"/>
  <c r="R19" i="23"/>
  <c r="C62" i="13"/>
  <c r="K36" i="13"/>
  <c r="M42" i="13"/>
  <c r="U41" i="23"/>
  <c r="K40" i="13"/>
  <c r="J68" i="13"/>
  <c r="J64" i="13"/>
  <c r="G70" i="13"/>
  <c r="J42" i="13"/>
  <c r="N27" i="25"/>
  <c r="F92" i="25"/>
  <c r="M52" i="13"/>
  <c r="M77" i="13"/>
  <c r="M48" i="13"/>
  <c r="K87" i="25"/>
  <c r="K10" i="25"/>
  <c r="R51" i="23"/>
  <c r="R82" i="23" s="1"/>
  <c r="R78" i="23"/>
  <c r="R49" i="23"/>
  <c r="I63" i="23"/>
  <c r="J63" i="23" s="1"/>
  <c r="J59" i="23"/>
  <c r="M73" i="25"/>
  <c r="J60" i="13"/>
  <c r="M38" i="13"/>
  <c r="I52" i="13"/>
  <c r="O69" i="23"/>
  <c r="U53" i="23"/>
  <c r="H17" i="27"/>
  <c r="S67" i="23"/>
  <c r="S25" i="23"/>
  <c r="U25" i="23"/>
  <c r="K64" i="13"/>
  <c r="L54" i="13"/>
  <c r="S39" i="23"/>
  <c r="S75" i="23" s="1"/>
  <c r="O25" i="23"/>
  <c r="H62" i="13"/>
  <c r="L52" i="13"/>
  <c r="G68" i="13"/>
  <c r="I41" i="23"/>
  <c r="J41" i="23" s="1"/>
  <c r="L56" i="13"/>
  <c r="H40" i="13"/>
  <c r="F34" i="13"/>
  <c r="I40" i="13"/>
  <c r="G34" i="13"/>
  <c r="G23" i="13"/>
  <c r="G29" i="13" s="1"/>
  <c r="G8" i="13"/>
  <c r="G24" i="13" s="1"/>
  <c r="M16" i="13"/>
  <c r="L27" i="13"/>
  <c r="G22" i="13"/>
  <c r="G28" i="13" s="1"/>
  <c r="L30" i="13"/>
  <c r="L28" i="13"/>
  <c r="L29" i="13"/>
  <c r="H5" i="13"/>
  <c r="H23" i="13" s="1"/>
  <c r="G21" i="13"/>
  <c r="G27" i="13" s="1"/>
  <c r="L10" i="13"/>
  <c r="G16" i="13"/>
  <c r="G17" i="13" s="1"/>
  <c r="L17" i="13"/>
  <c r="S22" i="15"/>
  <c r="F87" i="13"/>
  <c r="F17" i="13"/>
  <c r="S16" i="15"/>
  <c r="F85" i="13"/>
  <c r="F86" i="13"/>
  <c r="H92" i="15"/>
  <c r="K18" i="13"/>
  <c r="I5" i="11"/>
  <c r="J5" i="11"/>
  <c r="Q5" i="11"/>
  <c r="W5" i="11"/>
  <c r="H5" i="7"/>
  <c r="J72" i="28"/>
  <c r="K72" i="28"/>
  <c r="J78" i="28"/>
  <c r="K78" i="28"/>
  <c r="J71" i="28"/>
  <c r="K71" i="28"/>
  <c r="J70" i="28"/>
  <c r="K70" i="28"/>
  <c r="K84" i="28"/>
  <c r="J79" i="28"/>
  <c r="K79" i="28"/>
  <c r="K86" i="28"/>
  <c r="K85" i="28"/>
  <c r="J16" i="28"/>
  <c r="K16" i="28"/>
  <c r="J30" i="28"/>
  <c r="K30" i="28"/>
  <c r="H5" i="8"/>
  <c r="H92" i="8" s="1"/>
  <c r="H87" i="15"/>
  <c r="H28" i="15"/>
  <c r="H17" i="15"/>
  <c r="K17" i="15"/>
  <c r="K86" i="15"/>
  <c r="H85" i="15"/>
  <c r="K87" i="15"/>
  <c r="K28" i="15"/>
  <c r="K85" i="15"/>
  <c r="AS5" i="14"/>
  <c r="I5" i="12"/>
  <c r="G28" i="6"/>
  <c r="H81" i="5"/>
  <c r="L24" i="23"/>
  <c r="M66" i="23"/>
  <c r="L82" i="23"/>
  <c r="M82" i="23" s="1"/>
  <c r="L59" i="23"/>
  <c r="L67" i="23" s="1"/>
  <c r="M67" i="23" s="1"/>
  <c r="L75" i="23"/>
  <c r="M75" i="23" s="1"/>
  <c r="G85" i="13"/>
  <c r="S17" i="21"/>
  <c r="G87" i="6"/>
  <c r="F18" i="6"/>
  <c r="G85" i="6"/>
  <c r="G24" i="6"/>
  <c r="H22" i="6"/>
  <c r="H8" i="6"/>
  <c r="H24" i="6" s="1"/>
  <c r="I5" i="6"/>
  <c r="H23" i="6"/>
  <c r="H21" i="6"/>
  <c r="H9" i="6"/>
  <c r="H86" i="6" s="1"/>
  <c r="H16" i="6"/>
  <c r="G27" i="6"/>
  <c r="G87" i="13"/>
  <c r="G17" i="6"/>
  <c r="G30" i="6"/>
  <c r="G29" i="6"/>
  <c r="G10" i="6"/>
  <c r="AE10" i="15" l="1"/>
  <c r="AE17" i="15"/>
  <c r="AE27" i="15"/>
  <c r="AE85" i="15"/>
  <c r="AE86" i="15"/>
  <c r="AE29" i="15"/>
  <c r="AE28" i="15"/>
  <c r="AE92" i="15"/>
  <c r="AD18" i="15"/>
  <c r="R18" i="14"/>
  <c r="AM18" i="14"/>
  <c r="AK87" i="14"/>
  <c r="F18" i="14"/>
  <c r="AK86" i="14"/>
  <c r="L18" i="14"/>
  <c r="AJ18" i="14"/>
  <c r="X18" i="14"/>
  <c r="AG18" i="14"/>
  <c r="AD18" i="14"/>
  <c r="AE28" i="14"/>
  <c r="S17" i="14"/>
  <c r="AH28" i="14"/>
  <c r="AE27" i="14"/>
  <c r="S28" i="14"/>
  <c r="Y27" i="14"/>
  <c r="AE17" i="14"/>
  <c r="AK27" i="14"/>
  <c r="S27" i="14"/>
  <c r="O18" i="14"/>
  <c r="AK17" i="14"/>
  <c r="M28" i="14"/>
  <c r="M27" i="14"/>
  <c r="M17" i="14"/>
  <c r="AN17" i="14"/>
  <c r="AH17" i="14"/>
  <c r="AH30" i="14"/>
  <c r="AH29" i="14"/>
  <c r="Y17" i="14"/>
  <c r="Y29" i="14"/>
  <c r="AB28" i="14"/>
  <c r="AK29" i="14"/>
  <c r="AF8" i="14"/>
  <c r="AF16" i="14"/>
  <c r="AF9" i="14"/>
  <c r="AF22" i="14"/>
  <c r="AF23" i="14"/>
  <c r="AF21" i="14"/>
  <c r="M29" i="14"/>
  <c r="AN28" i="14"/>
  <c r="AN29" i="14"/>
  <c r="AH27" i="14"/>
  <c r="Y28" i="14"/>
  <c r="AL9" i="14"/>
  <c r="AL87" i="14" s="1"/>
  <c r="AL21" i="14"/>
  <c r="AL22" i="14"/>
  <c r="AL16" i="14"/>
  <c r="U18" i="14"/>
  <c r="AB17" i="14"/>
  <c r="AK28" i="14"/>
  <c r="AN27" i="14"/>
  <c r="Z9" i="14"/>
  <c r="Z22" i="14"/>
  <c r="Z21" i="14"/>
  <c r="Z16" i="14"/>
  <c r="AH10" i="14"/>
  <c r="AE29" i="14"/>
  <c r="AB27" i="14"/>
  <c r="S29" i="14"/>
  <c r="AP93" i="14"/>
  <c r="AR87" i="14"/>
  <c r="AR85" i="14"/>
  <c r="AR27" i="14"/>
  <c r="AS16" i="14"/>
  <c r="AS9" i="14"/>
  <c r="AS23" i="14"/>
  <c r="AS21" i="14"/>
  <c r="AS22" i="14"/>
  <c r="AQ87" i="14"/>
  <c r="AQ27" i="14"/>
  <c r="AQ85" i="14"/>
  <c r="AR92" i="14"/>
  <c r="AR28" i="14"/>
  <c r="AR29" i="14"/>
  <c r="AP18" i="14"/>
  <c r="AR17" i="14"/>
  <c r="AQ10" i="14"/>
  <c r="AT23" i="14"/>
  <c r="AT16" i="14"/>
  <c r="AT8" i="14"/>
  <c r="AT24" i="14" s="1"/>
  <c r="AT22" i="14"/>
  <c r="AT21" i="14"/>
  <c r="AT9" i="14"/>
  <c r="AT86" i="14" s="1"/>
  <c r="AQ17" i="14"/>
  <c r="AQ29" i="14"/>
  <c r="AQ30" i="14"/>
  <c r="AQ28" i="14"/>
  <c r="AQ92" i="14"/>
  <c r="AA52" i="15"/>
  <c r="Z54" i="15"/>
  <c r="C18" i="15"/>
  <c r="Z56" i="15"/>
  <c r="Z52" i="15"/>
  <c r="Z50" i="15"/>
  <c r="X54" i="15"/>
  <c r="W56" i="15"/>
  <c r="AA56" i="15"/>
  <c r="X52" i="15"/>
  <c r="X50" i="15"/>
  <c r="AA50" i="15"/>
  <c r="X56" i="15"/>
  <c r="AA54" i="15"/>
  <c r="Y77" i="15"/>
  <c r="Y50" i="15"/>
  <c r="AA77" i="15"/>
  <c r="AA60" i="15"/>
  <c r="W52" i="15"/>
  <c r="W60" i="15"/>
  <c r="Z64" i="15"/>
  <c r="W54" i="15"/>
  <c r="Y54" i="15"/>
  <c r="W50" i="15"/>
  <c r="Z40" i="15"/>
  <c r="Y40" i="15"/>
  <c r="Z34" i="15"/>
  <c r="X77" i="15"/>
  <c r="Z77" i="15"/>
  <c r="Y38" i="15"/>
  <c r="Z60" i="15"/>
  <c r="Y34" i="15"/>
  <c r="Y56" i="15"/>
  <c r="Z42" i="15"/>
  <c r="Y52" i="15"/>
  <c r="AA40" i="15"/>
  <c r="X42" i="15"/>
  <c r="X38" i="15"/>
  <c r="W38" i="15"/>
  <c r="X36" i="15"/>
  <c r="Z68" i="15"/>
  <c r="Y66" i="15"/>
  <c r="W62" i="15"/>
  <c r="X60" i="15"/>
  <c r="Y60" i="15"/>
  <c r="X66" i="15"/>
  <c r="Y62" i="15"/>
  <c r="W68" i="15"/>
  <c r="AA38" i="15"/>
  <c r="W36" i="15"/>
  <c r="W42" i="15"/>
  <c r="AA42" i="15"/>
  <c r="AA68" i="15"/>
  <c r="X68" i="15"/>
  <c r="AA66" i="15"/>
  <c r="AA64" i="15"/>
  <c r="Z62" i="15"/>
  <c r="X62" i="15"/>
  <c r="W66" i="15"/>
  <c r="Y68" i="15"/>
  <c r="W77" i="15"/>
  <c r="AA36" i="15"/>
  <c r="AA70" i="15"/>
  <c r="Z36" i="15"/>
  <c r="Z70" i="15"/>
  <c r="X40" i="15"/>
  <c r="X70" i="15"/>
  <c r="Y42" i="15"/>
  <c r="Y70" i="15"/>
  <c r="W40" i="15"/>
  <c r="W70" i="15"/>
  <c r="AH87" i="14"/>
  <c r="AH86" i="14"/>
  <c r="AN87" i="14"/>
  <c r="AN92" i="14"/>
  <c r="AN86" i="14"/>
  <c r="T18" i="27"/>
  <c r="S18" i="27"/>
  <c r="E18" i="27"/>
  <c r="P18" i="25"/>
  <c r="G18" i="27"/>
  <c r="F18" i="25"/>
  <c r="S85" i="15"/>
  <c r="M74" i="13"/>
  <c r="S92" i="15"/>
  <c r="Q36" i="27"/>
  <c r="Q38" i="27"/>
  <c r="Q34" i="27"/>
  <c r="Q42" i="27"/>
  <c r="P93" i="25"/>
  <c r="Q93" i="25"/>
  <c r="W18" i="25"/>
  <c r="W92" i="15"/>
  <c r="X93" i="25"/>
  <c r="X18" i="25"/>
  <c r="C18" i="27"/>
  <c r="G18" i="25"/>
  <c r="W28" i="15"/>
  <c r="N40" i="15"/>
  <c r="J56" i="27"/>
  <c r="J54" i="27"/>
  <c r="J48" i="27"/>
  <c r="M28" i="13"/>
  <c r="J50" i="27"/>
  <c r="M17" i="13"/>
  <c r="F18" i="27"/>
  <c r="M30" i="13"/>
  <c r="M10" i="13"/>
  <c r="J36" i="25"/>
  <c r="M29" i="13"/>
  <c r="N42" i="27"/>
  <c r="C66" i="27"/>
  <c r="C68" i="27"/>
  <c r="H52" i="25"/>
  <c r="Y18" i="25"/>
  <c r="J42" i="25"/>
  <c r="T93" i="25"/>
  <c r="F93" i="25"/>
  <c r="J34" i="25"/>
  <c r="J40" i="25"/>
  <c r="R93" i="25"/>
  <c r="H54" i="25"/>
  <c r="H56" i="25"/>
  <c r="E48" i="27"/>
  <c r="J81" i="13"/>
  <c r="Y93" i="25"/>
  <c r="N36" i="27"/>
  <c r="H34" i="15"/>
  <c r="K18" i="25"/>
  <c r="B9" i="15"/>
  <c r="B86" i="15" s="1"/>
  <c r="S17" i="15"/>
  <c r="S28" i="15"/>
  <c r="T56" i="15"/>
  <c r="D54" i="15"/>
  <c r="S86" i="15"/>
  <c r="T50" i="15"/>
  <c r="W93" i="25"/>
  <c r="T52" i="15"/>
  <c r="C62" i="27"/>
  <c r="H50" i="25"/>
  <c r="N40" i="27"/>
  <c r="C60" i="27"/>
  <c r="N38" i="27"/>
  <c r="D52" i="25"/>
  <c r="I18" i="25"/>
  <c r="R18" i="25"/>
  <c r="D54" i="25"/>
  <c r="D48" i="25"/>
  <c r="I40" i="27"/>
  <c r="I42" i="27"/>
  <c r="M50" i="25"/>
  <c r="I34" i="27"/>
  <c r="I38" i="27"/>
  <c r="D56" i="25"/>
  <c r="J93" i="25"/>
  <c r="E54" i="27"/>
  <c r="I93" i="25"/>
  <c r="E52" i="27"/>
  <c r="E50" i="27"/>
  <c r="H21" i="13"/>
  <c r="R62" i="25"/>
  <c r="E77" i="27"/>
  <c r="J18" i="25"/>
  <c r="I70" i="27"/>
  <c r="D18" i="27"/>
  <c r="E40" i="15"/>
  <c r="T54" i="15"/>
  <c r="R24" i="25"/>
  <c r="H93" i="25"/>
  <c r="W17" i="15"/>
  <c r="W85" i="15"/>
  <c r="W87" i="15"/>
  <c r="F54" i="25"/>
  <c r="F52" i="25"/>
  <c r="M52" i="25"/>
  <c r="V18" i="25"/>
  <c r="M48" i="25"/>
  <c r="M54" i="25"/>
  <c r="S64" i="15"/>
  <c r="S66" i="15"/>
  <c r="S62" i="15"/>
  <c r="G52" i="15"/>
  <c r="O54" i="15"/>
  <c r="O48" i="15"/>
  <c r="U52" i="15"/>
  <c r="B80" i="15"/>
  <c r="O50" i="15"/>
  <c r="B71" i="15"/>
  <c r="V54" i="25"/>
  <c r="G50" i="15"/>
  <c r="H38" i="15"/>
  <c r="U56" i="15"/>
  <c r="N34" i="15"/>
  <c r="U54" i="15"/>
  <c r="F56" i="25"/>
  <c r="F50" i="25"/>
  <c r="R56" i="25"/>
  <c r="I38" i="25"/>
  <c r="R54" i="25"/>
  <c r="R50" i="25"/>
  <c r="X54" i="25"/>
  <c r="R48" i="25"/>
  <c r="T18" i="25"/>
  <c r="Y42" i="25"/>
  <c r="K66" i="25"/>
  <c r="K62" i="25"/>
  <c r="S38" i="15"/>
  <c r="M38" i="15"/>
  <c r="S34" i="15"/>
  <c r="S40" i="15"/>
  <c r="K34" i="15"/>
  <c r="M36" i="15"/>
  <c r="D48" i="15"/>
  <c r="K77" i="15"/>
  <c r="N77" i="15"/>
  <c r="D50" i="15"/>
  <c r="D52" i="15"/>
  <c r="M40" i="15"/>
  <c r="K54" i="15"/>
  <c r="D64" i="15"/>
  <c r="N54" i="15"/>
  <c r="K50" i="15"/>
  <c r="J70" i="15"/>
  <c r="H36" i="15"/>
  <c r="I50" i="15"/>
  <c r="I56" i="15"/>
  <c r="F70" i="25"/>
  <c r="P40" i="27"/>
  <c r="Y34" i="25"/>
  <c r="D62" i="27"/>
  <c r="D66" i="27"/>
  <c r="K64" i="25"/>
  <c r="P34" i="27"/>
  <c r="Y36" i="25"/>
  <c r="V56" i="25"/>
  <c r="D64" i="27"/>
  <c r="J50" i="25"/>
  <c r="I66" i="27"/>
  <c r="R60" i="25"/>
  <c r="R64" i="25"/>
  <c r="J54" i="25"/>
  <c r="J48" i="25"/>
  <c r="E52" i="25"/>
  <c r="R68" i="25"/>
  <c r="R77" i="25"/>
  <c r="J56" i="25"/>
  <c r="I60" i="27"/>
  <c r="N56" i="25"/>
  <c r="X68" i="25"/>
  <c r="E66" i="25"/>
  <c r="Y54" i="25"/>
  <c r="M50" i="27"/>
  <c r="I42" i="25"/>
  <c r="I34" i="25"/>
  <c r="S34" i="25"/>
  <c r="S36" i="25"/>
  <c r="Y56" i="25"/>
  <c r="Y52" i="25"/>
  <c r="W48" i="25"/>
  <c r="I40" i="25"/>
  <c r="E68" i="25"/>
  <c r="S40" i="25"/>
  <c r="S42" i="25"/>
  <c r="Y48" i="25"/>
  <c r="D56" i="27"/>
  <c r="X24" i="25"/>
  <c r="X66" i="25"/>
  <c r="R64" i="27"/>
  <c r="R62" i="27"/>
  <c r="Y40" i="25"/>
  <c r="K68" i="25"/>
  <c r="R60" i="27"/>
  <c r="R68" i="27"/>
  <c r="P38" i="27"/>
  <c r="V48" i="25"/>
  <c r="P36" i="27"/>
  <c r="V50" i="25"/>
  <c r="K24" i="25"/>
  <c r="D68" i="27"/>
  <c r="F66" i="25"/>
  <c r="F64" i="25"/>
  <c r="F77" i="25"/>
  <c r="F24" i="25"/>
  <c r="D54" i="27"/>
  <c r="F60" i="25"/>
  <c r="F62" i="25"/>
  <c r="T38" i="25"/>
  <c r="D24" i="25"/>
  <c r="H40" i="25"/>
  <c r="U48" i="25"/>
  <c r="C48" i="27"/>
  <c r="U54" i="25"/>
  <c r="D68" i="25"/>
  <c r="D64" i="25"/>
  <c r="U52" i="25"/>
  <c r="F64" i="27"/>
  <c r="K36" i="25"/>
  <c r="V40" i="25"/>
  <c r="T42" i="25"/>
  <c r="U66" i="25"/>
  <c r="K38" i="25"/>
  <c r="C42" i="27"/>
  <c r="C52" i="27"/>
  <c r="N64" i="25"/>
  <c r="H36" i="25"/>
  <c r="O68" i="25"/>
  <c r="S50" i="25"/>
  <c r="O66" i="25"/>
  <c r="P77" i="25"/>
  <c r="P24" i="25"/>
  <c r="F60" i="27"/>
  <c r="S56" i="25"/>
  <c r="X38" i="25"/>
  <c r="X70" i="25"/>
  <c r="O62" i="25"/>
  <c r="U56" i="25"/>
  <c r="V36" i="25"/>
  <c r="T52" i="25"/>
  <c r="X36" i="25"/>
  <c r="D93" i="25"/>
  <c r="C50" i="27"/>
  <c r="H42" i="25"/>
  <c r="H34" i="25"/>
  <c r="S52" i="25"/>
  <c r="P64" i="25"/>
  <c r="O60" i="25"/>
  <c r="P66" i="25"/>
  <c r="T40" i="25"/>
  <c r="X40" i="25"/>
  <c r="T36" i="25"/>
  <c r="V34" i="25"/>
  <c r="C77" i="27"/>
  <c r="C56" i="27"/>
  <c r="S52" i="27"/>
  <c r="S48" i="25"/>
  <c r="O24" i="25"/>
  <c r="P62" i="25"/>
  <c r="F66" i="27"/>
  <c r="F68" i="27"/>
  <c r="P60" i="25"/>
  <c r="X34" i="25"/>
  <c r="V42" i="25"/>
  <c r="O70" i="25"/>
  <c r="T36" i="27"/>
  <c r="T38" i="27"/>
  <c r="M48" i="27"/>
  <c r="E24" i="25"/>
  <c r="F36" i="27"/>
  <c r="W56" i="25"/>
  <c r="R70" i="27"/>
  <c r="O50" i="27"/>
  <c r="F34" i="27"/>
  <c r="T42" i="27"/>
  <c r="C40" i="27"/>
  <c r="M60" i="27"/>
  <c r="S48" i="27"/>
  <c r="M38" i="27"/>
  <c r="T60" i="25"/>
  <c r="M36" i="27"/>
  <c r="M40" i="27"/>
  <c r="T48" i="25"/>
  <c r="E56" i="25"/>
  <c r="E50" i="25"/>
  <c r="I62" i="27"/>
  <c r="P48" i="25"/>
  <c r="P50" i="25"/>
  <c r="E60" i="27"/>
  <c r="C70" i="27"/>
  <c r="C38" i="27"/>
  <c r="M66" i="27"/>
  <c r="M70" i="27"/>
  <c r="M62" i="27"/>
  <c r="M64" i="27"/>
  <c r="T66" i="25"/>
  <c r="T77" i="25"/>
  <c r="T64" i="25"/>
  <c r="T68" i="25"/>
  <c r="U42" i="25"/>
  <c r="T56" i="25"/>
  <c r="E48" i="25"/>
  <c r="S54" i="27"/>
  <c r="H18" i="25"/>
  <c r="E62" i="27"/>
  <c r="E64" i="27"/>
  <c r="C34" i="27"/>
  <c r="E77" i="25"/>
  <c r="K50" i="25"/>
  <c r="K62" i="27"/>
  <c r="T70" i="25"/>
  <c r="M42" i="27"/>
  <c r="T24" i="25"/>
  <c r="S50" i="27"/>
  <c r="I64" i="27"/>
  <c r="I68" i="27"/>
  <c r="P56" i="25"/>
  <c r="T50" i="25"/>
  <c r="P52" i="25"/>
  <c r="Q18" i="25"/>
  <c r="N18" i="25"/>
  <c r="N70" i="25"/>
  <c r="E18" i="25"/>
  <c r="D77" i="27"/>
  <c r="K42" i="27"/>
  <c r="K38" i="27"/>
  <c r="R42" i="27"/>
  <c r="R40" i="27"/>
  <c r="Q66" i="27"/>
  <c r="D48" i="27"/>
  <c r="H60" i="27"/>
  <c r="O52" i="27"/>
  <c r="X48" i="25"/>
  <c r="W52" i="25"/>
  <c r="M56" i="27"/>
  <c r="K34" i="27"/>
  <c r="M52" i="27"/>
  <c r="E64" i="25"/>
  <c r="P48" i="27"/>
  <c r="R36" i="27"/>
  <c r="G56" i="25"/>
  <c r="X56" i="25"/>
  <c r="X50" i="25"/>
  <c r="X77" i="25"/>
  <c r="X62" i="25"/>
  <c r="O48" i="27"/>
  <c r="O56" i="27"/>
  <c r="X60" i="25"/>
  <c r="I70" i="25"/>
  <c r="R56" i="27"/>
  <c r="K36" i="27"/>
  <c r="K70" i="27"/>
  <c r="D50" i="27"/>
  <c r="K81" i="13"/>
  <c r="T42" i="15"/>
  <c r="M18" i="25"/>
  <c r="T40" i="15"/>
  <c r="C93" i="25"/>
  <c r="E66" i="27"/>
  <c r="M60" i="25"/>
  <c r="M40" i="25"/>
  <c r="M68" i="25"/>
  <c r="G56" i="27"/>
  <c r="I54" i="27"/>
  <c r="M77" i="27"/>
  <c r="E62" i="25"/>
  <c r="Q68" i="27"/>
  <c r="R38" i="27"/>
  <c r="K52" i="27"/>
  <c r="I62" i="25"/>
  <c r="Q56" i="25"/>
  <c r="W54" i="25"/>
  <c r="N93" i="25"/>
  <c r="E93" i="25"/>
  <c r="H54" i="27"/>
  <c r="O18" i="25"/>
  <c r="M77" i="25"/>
  <c r="O34" i="27"/>
  <c r="M62" i="25"/>
  <c r="H24" i="25"/>
  <c r="N50" i="27"/>
  <c r="N52" i="27"/>
  <c r="G24" i="25"/>
  <c r="Y62" i="25"/>
  <c r="H70" i="25"/>
  <c r="W24" i="25"/>
  <c r="S60" i="25"/>
  <c r="N48" i="27"/>
  <c r="T50" i="27"/>
  <c r="N56" i="27"/>
  <c r="N66" i="27"/>
  <c r="O77" i="25"/>
  <c r="M66" i="25"/>
  <c r="M24" i="25"/>
  <c r="O52" i="25"/>
  <c r="O56" i="25"/>
  <c r="G68" i="25"/>
  <c r="G54" i="27"/>
  <c r="G50" i="27"/>
  <c r="I48" i="27"/>
  <c r="N70" i="27"/>
  <c r="O64" i="27"/>
  <c r="D38" i="27"/>
  <c r="E42" i="27"/>
  <c r="O54" i="25"/>
  <c r="H38" i="27"/>
  <c r="G66" i="25"/>
  <c r="G48" i="27"/>
  <c r="H77" i="25"/>
  <c r="H60" i="25"/>
  <c r="T54" i="27"/>
  <c r="N62" i="27"/>
  <c r="S70" i="25"/>
  <c r="I77" i="27"/>
  <c r="O50" i="25"/>
  <c r="G60" i="25"/>
  <c r="G64" i="25"/>
  <c r="L66" i="27"/>
  <c r="S93" i="25"/>
  <c r="U93" i="25"/>
  <c r="N64" i="27"/>
  <c r="S62" i="25"/>
  <c r="N60" i="27"/>
  <c r="S24" i="25"/>
  <c r="W66" i="25"/>
  <c r="S77" i="25"/>
  <c r="N77" i="27"/>
  <c r="S66" i="25"/>
  <c r="S64" i="25"/>
  <c r="Y66" i="25"/>
  <c r="J62" i="25"/>
  <c r="N24" i="25"/>
  <c r="O36" i="27"/>
  <c r="D70" i="27"/>
  <c r="K52" i="25"/>
  <c r="K77" i="25"/>
  <c r="N66" i="25"/>
  <c r="O77" i="27"/>
  <c r="N68" i="25"/>
  <c r="O70" i="27"/>
  <c r="O42" i="27"/>
  <c r="M42" i="25"/>
  <c r="M38" i="25"/>
  <c r="L56" i="25"/>
  <c r="L62" i="27"/>
  <c r="O93" i="25"/>
  <c r="D18" i="25"/>
  <c r="H56" i="27"/>
  <c r="D62" i="25"/>
  <c r="K77" i="27"/>
  <c r="K66" i="27"/>
  <c r="U70" i="25"/>
  <c r="Q54" i="27"/>
  <c r="N77" i="25"/>
  <c r="J38" i="27"/>
  <c r="U62" i="25"/>
  <c r="U64" i="25"/>
  <c r="G77" i="25"/>
  <c r="K34" i="25"/>
  <c r="K70" i="25"/>
  <c r="F38" i="27"/>
  <c r="H64" i="27"/>
  <c r="H70" i="27"/>
  <c r="H62" i="27"/>
  <c r="C40" i="25"/>
  <c r="C34" i="25"/>
  <c r="C36" i="25"/>
  <c r="G36" i="27"/>
  <c r="K60" i="27"/>
  <c r="Q48" i="27"/>
  <c r="U40" i="25"/>
  <c r="U38" i="25"/>
  <c r="P56" i="27"/>
  <c r="K50" i="27"/>
  <c r="F70" i="27"/>
  <c r="U24" i="25"/>
  <c r="U68" i="25"/>
  <c r="N54" i="25"/>
  <c r="G48" i="25"/>
  <c r="F40" i="27"/>
  <c r="I24" i="25"/>
  <c r="D77" i="25"/>
  <c r="D66" i="25"/>
  <c r="T34" i="27"/>
  <c r="Q52" i="27"/>
  <c r="P52" i="27"/>
  <c r="K68" i="27"/>
  <c r="U36" i="25"/>
  <c r="P54" i="27"/>
  <c r="U77" i="25"/>
  <c r="K54" i="27"/>
  <c r="J36" i="27"/>
  <c r="J40" i="27"/>
  <c r="K56" i="27"/>
  <c r="Q56" i="27"/>
  <c r="G54" i="25"/>
  <c r="K40" i="25"/>
  <c r="N50" i="25"/>
  <c r="N48" i="25"/>
  <c r="H68" i="27"/>
  <c r="G50" i="25"/>
  <c r="K93" i="25"/>
  <c r="H62" i="25"/>
  <c r="Q70" i="27"/>
  <c r="Q62" i="27"/>
  <c r="Q77" i="27"/>
  <c r="O38" i="27"/>
  <c r="D42" i="27"/>
  <c r="E40" i="27"/>
  <c r="E34" i="27"/>
  <c r="E70" i="27"/>
  <c r="M36" i="25"/>
  <c r="H36" i="27"/>
  <c r="Q50" i="25"/>
  <c r="L68" i="27"/>
  <c r="L48" i="25"/>
  <c r="R50" i="27"/>
  <c r="R48" i="27"/>
  <c r="R77" i="27"/>
  <c r="D40" i="27"/>
  <c r="D36" i="27"/>
  <c r="E38" i="27"/>
  <c r="H34" i="27"/>
  <c r="H40" i="27"/>
  <c r="Q54" i="25"/>
  <c r="R52" i="27"/>
  <c r="H66" i="25"/>
  <c r="H64" i="25"/>
  <c r="Q60" i="27"/>
  <c r="T48" i="27"/>
  <c r="T56" i="27"/>
  <c r="O66" i="27"/>
  <c r="O68" i="27"/>
  <c r="O62" i="27"/>
  <c r="M70" i="25"/>
  <c r="Q48" i="25"/>
  <c r="L50" i="25"/>
  <c r="L60" i="27"/>
  <c r="R34" i="25"/>
  <c r="L54" i="25"/>
  <c r="K56" i="25"/>
  <c r="J68" i="25"/>
  <c r="J60" i="25"/>
  <c r="K48" i="25"/>
  <c r="J24" i="25"/>
  <c r="Y24" i="25"/>
  <c r="I18" i="27"/>
  <c r="R42" i="25"/>
  <c r="R40" i="25"/>
  <c r="U18" i="25"/>
  <c r="R70" i="25"/>
  <c r="R38" i="25"/>
  <c r="J62" i="27"/>
  <c r="S62" i="27"/>
  <c r="F52" i="27"/>
  <c r="P34" i="25"/>
  <c r="S60" i="27"/>
  <c r="G68" i="27"/>
  <c r="S18" i="25"/>
  <c r="S64" i="27"/>
  <c r="S66" i="27"/>
  <c r="F48" i="27"/>
  <c r="C64" i="25"/>
  <c r="F56" i="27"/>
  <c r="P70" i="25"/>
  <c r="H52" i="27"/>
  <c r="G42" i="27"/>
  <c r="G40" i="27"/>
  <c r="C38" i="25"/>
  <c r="J77" i="25"/>
  <c r="J66" i="25"/>
  <c r="G38" i="27"/>
  <c r="J70" i="25"/>
  <c r="F54" i="27"/>
  <c r="S77" i="27"/>
  <c r="F77" i="27"/>
  <c r="N62" i="25"/>
  <c r="J34" i="27"/>
  <c r="I60" i="25"/>
  <c r="H77" i="27"/>
  <c r="I68" i="25"/>
  <c r="I64" i="25"/>
  <c r="H50" i="27"/>
  <c r="R18" i="27"/>
  <c r="H66" i="15"/>
  <c r="F56" i="15"/>
  <c r="G70" i="27"/>
  <c r="G36" i="25"/>
  <c r="G40" i="25"/>
  <c r="I48" i="25"/>
  <c r="Q42" i="25"/>
  <c r="C68" i="25"/>
  <c r="J64" i="27"/>
  <c r="U40" i="15"/>
  <c r="L34" i="15"/>
  <c r="G64" i="27"/>
  <c r="J68" i="27"/>
  <c r="G60" i="27"/>
  <c r="C62" i="25"/>
  <c r="C70" i="25"/>
  <c r="J77" i="27"/>
  <c r="C24" i="25"/>
  <c r="J70" i="27"/>
  <c r="C60" i="25"/>
  <c r="G66" i="27"/>
  <c r="K68" i="15"/>
  <c r="T36" i="15"/>
  <c r="L42" i="15"/>
  <c r="E66" i="15"/>
  <c r="O56" i="15"/>
  <c r="G70" i="15"/>
  <c r="G62" i="15"/>
  <c r="H68" i="15"/>
  <c r="G68" i="15"/>
  <c r="G66" i="15"/>
  <c r="M66" i="15"/>
  <c r="F54" i="15"/>
  <c r="G64" i="15"/>
  <c r="Y70" i="25"/>
  <c r="D36" i="25"/>
  <c r="Q40" i="25"/>
  <c r="W77" i="25"/>
  <c r="I56" i="25"/>
  <c r="Y77" i="25"/>
  <c r="Y68" i="25"/>
  <c r="P70" i="27"/>
  <c r="D34" i="25"/>
  <c r="V62" i="25"/>
  <c r="L48" i="27"/>
  <c r="P77" i="27"/>
  <c r="T77" i="27"/>
  <c r="P62" i="27"/>
  <c r="P64" i="27"/>
  <c r="T68" i="27"/>
  <c r="D40" i="25"/>
  <c r="D38" i="25"/>
  <c r="T70" i="27"/>
  <c r="V66" i="25"/>
  <c r="I77" i="25"/>
  <c r="Q38" i="25"/>
  <c r="W40" i="25"/>
  <c r="P60" i="27"/>
  <c r="E70" i="25"/>
  <c r="T62" i="27"/>
  <c r="W68" i="25"/>
  <c r="W64" i="25"/>
  <c r="W62" i="25"/>
  <c r="T66" i="27"/>
  <c r="V64" i="25"/>
  <c r="I50" i="25"/>
  <c r="V68" i="25"/>
  <c r="V70" i="25"/>
  <c r="V24" i="25"/>
  <c r="L77" i="27"/>
  <c r="Y60" i="25"/>
  <c r="I52" i="25"/>
  <c r="Q34" i="25"/>
  <c r="L54" i="27"/>
  <c r="W70" i="25"/>
  <c r="S70" i="27"/>
  <c r="C52" i="25"/>
  <c r="F50" i="15"/>
  <c r="W36" i="25"/>
  <c r="S40" i="27"/>
  <c r="S42" i="27"/>
  <c r="Q62" i="25"/>
  <c r="C50" i="25"/>
  <c r="C48" i="25"/>
  <c r="N42" i="25"/>
  <c r="N40" i="25"/>
  <c r="N34" i="25"/>
  <c r="N36" i="25"/>
  <c r="N38" i="25"/>
  <c r="Q70" i="25"/>
  <c r="Q64" i="25"/>
  <c r="C56" i="25"/>
  <c r="J52" i="15"/>
  <c r="L77" i="15"/>
  <c r="N52" i="15"/>
  <c r="O36" i="25"/>
  <c r="O34" i="25"/>
  <c r="O38" i="25"/>
  <c r="O42" i="25"/>
  <c r="O40" i="25"/>
  <c r="P66" i="27"/>
  <c r="T60" i="27"/>
  <c r="V77" i="25"/>
  <c r="L52" i="27"/>
  <c r="S36" i="27"/>
  <c r="L56" i="27"/>
  <c r="P40" i="25"/>
  <c r="W42" i="25"/>
  <c r="L52" i="15"/>
  <c r="Q77" i="25"/>
  <c r="Q60" i="25"/>
  <c r="U64" i="15"/>
  <c r="V64" i="15"/>
  <c r="V70" i="15"/>
  <c r="V54" i="15"/>
  <c r="S50" i="15"/>
  <c r="V50" i="15"/>
  <c r="V52" i="15"/>
  <c r="N50" i="15"/>
  <c r="E36" i="25"/>
  <c r="Q24" i="25"/>
  <c r="Q68" i="25"/>
  <c r="G34" i="25"/>
  <c r="J60" i="27"/>
  <c r="G77" i="27"/>
  <c r="V62" i="15"/>
  <c r="E36" i="15"/>
  <c r="P52" i="15"/>
  <c r="V68" i="15"/>
  <c r="E40" i="25"/>
  <c r="E42" i="25"/>
  <c r="E34" i="25"/>
  <c r="S52" i="15"/>
  <c r="J66" i="15"/>
  <c r="S34" i="27"/>
  <c r="T64" i="15"/>
  <c r="O68" i="15"/>
  <c r="K38" i="15"/>
  <c r="E38" i="15"/>
  <c r="J60" i="15"/>
  <c r="T60" i="15"/>
  <c r="U50" i="15"/>
  <c r="S54" i="15"/>
  <c r="N36" i="15"/>
  <c r="V77" i="15"/>
  <c r="N56" i="15"/>
  <c r="D70" i="15"/>
  <c r="R64" i="15"/>
  <c r="S70" i="15"/>
  <c r="G56" i="15"/>
  <c r="I48" i="15"/>
  <c r="C18" i="25"/>
  <c r="I52" i="27"/>
  <c r="I56" i="27"/>
  <c r="O64" i="15"/>
  <c r="R62" i="15"/>
  <c r="D66" i="15"/>
  <c r="R70" i="15"/>
  <c r="R68" i="15"/>
  <c r="D60" i="15"/>
  <c r="G42" i="15"/>
  <c r="T66" i="15"/>
  <c r="H42" i="15"/>
  <c r="I52" i="15"/>
  <c r="K52" i="15"/>
  <c r="G38" i="25"/>
  <c r="P36" i="25"/>
  <c r="C77" i="25"/>
  <c r="G70" i="25"/>
  <c r="R60" i="15"/>
  <c r="O66" i="15"/>
  <c r="K62" i="15"/>
  <c r="I62" i="15"/>
  <c r="R42" i="15"/>
  <c r="I60" i="15"/>
  <c r="F36" i="15"/>
  <c r="J56" i="15"/>
  <c r="E56" i="15"/>
  <c r="B73" i="15"/>
  <c r="I19" i="23"/>
  <c r="J19" i="23" s="1"/>
  <c r="E54" i="15"/>
  <c r="J42" i="15"/>
  <c r="T77" i="15"/>
  <c r="D62" i="15"/>
  <c r="I66" i="15"/>
  <c r="E52" i="15"/>
  <c r="I42" i="15"/>
  <c r="J38" i="15"/>
  <c r="H70" i="15"/>
  <c r="V56" i="15"/>
  <c r="U60" i="15"/>
  <c r="J40" i="15"/>
  <c r="B72" i="15"/>
  <c r="T62" i="15"/>
  <c r="K56" i="15"/>
  <c r="F36" i="25"/>
  <c r="F42" i="25"/>
  <c r="F34" i="25"/>
  <c r="F38" i="25"/>
  <c r="F40" i="25"/>
  <c r="E77" i="15"/>
  <c r="E48" i="15"/>
  <c r="F77" i="15"/>
  <c r="F48" i="15"/>
  <c r="D70" i="25"/>
  <c r="W38" i="25"/>
  <c r="P42" i="25"/>
  <c r="F62" i="15"/>
  <c r="N68" i="15"/>
  <c r="V34" i="15"/>
  <c r="O42" i="15"/>
  <c r="G34" i="15"/>
  <c r="K60" i="15"/>
  <c r="G40" i="15"/>
  <c r="H50" i="15"/>
  <c r="M50" i="15"/>
  <c r="L70" i="15"/>
  <c r="R34" i="15"/>
  <c r="E64" i="15"/>
  <c r="E60" i="15"/>
  <c r="F38" i="15"/>
  <c r="I38" i="15"/>
  <c r="D36" i="15"/>
  <c r="M62" i="15"/>
  <c r="J62" i="15"/>
  <c r="L68" i="15"/>
  <c r="H64" i="15"/>
  <c r="U38" i="15"/>
  <c r="R56" i="15"/>
  <c r="J34" i="15"/>
  <c r="N42" i="15"/>
  <c r="F34" i="15"/>
  <c r="L38" i="15"/>
  <c r="O77" i="15"/>
  <c r="I77" i="15"/>
  <c r="Q48" i="15"/>
  <c r="Q77" i="15"/>
  <c r="Q68" i="15"/>
  <c r="Q64" i="15"/>
  <c r="Q60" i="15"/>
  <c r="P56" i="15"/>
  <c r="P77" i="15"/>
  <c r="P48" i="15"/>
  <c r="G77" i="15"/>
  <c r="G48" i="15"/>
  <c r="M60" i="15"/>
  <c r="L64" i="15"/>
  <c r="I36" i="15"/>
  <c r="L50" i="15"/>
  <c r="N62" i="15"/>
  <c r="N64" i="15"/>
  <c r="K74" i="13"/>
  <c r="M64" i="15"/>
  <c r="L66" i="15"/>
  <c r="K64" i="15"/>
  <c r="I68" i="15"/>
  <c r="E62" i="15"/>
  <c r="V40" i="15"/>
  <c r="R36" i="15"/>
  <c r="Q50" i="15"/>
  <c r="V42" i="15"/>
  <c r="G38" i="15"/>
  <c r="F40" i="15"/>
  <c r="L54" i="15"/>
  <c r="V60" i="15"/>
  <c r="P50" i="15"/>
  <c r="Q62" i="15"/>
  <c r="O38" i="15"/>
  <c r="O70" i="15"/>
  <c r="H77" i="15"/>
  <c r="H48" i="15"/>
  <c r="M56" i="15"/>
  <c r="M77" i="15"/>
  <c r="M48" i="15"/>
  <c r="U34" i="15"/>
  <c r="U70" i="15"/>
  <c r="P60" i="15"/>
  <c r="P64" i="15"/>
  <c r="P70" i="15"/>
  <c r="F70" i="15"/>
  <c r="J74" i="13"/>
  <c r="K66" i="15"/>
  <c r="H52" i="15"/>
  <c r="K70" i="15"/>
  <c r="U62" i="15"/>
  <c r="J64" i="15"/>
  <c r="F64" i="15"/>
  <c r="U82" i="23"/>
  <c r="U66" i="15"/>
  <c r="O62" i="15"/>
  <c r="D34" i="15"/>
  <c r="M70" i="15"/>
  <c r="L40" i="15"/>
  <c r="D40" i="15"/>
  <c r="K40" i="15"/>
  <c r="J36" i="15"/>
  <c r="E70" i="15"/>
  <c r="D77" i="15"/>
  <c r="U77" i="15"/>
  <c r="R77" i="15"/>
  <c r="R48" i="15"/>
  <c r="J77" i="15"/>
  <c r="J48" i="15"/>
  <c r="S77" i="15"/>
  <c r="S48" i="15"/>
  <c r="P66" i="15"/>
  <c r="P62" i="15"/>
  <c r="V38" i="15"/>
  <c r="O34" i="15"/>
  <c r="I70" i="15"/>
  <c r="P34" i="15"/>
  <c r="Q54" i="15"/>
  <c r="Q56" i="15"/>
  <c r="N60" i="15"/>
  <c r="F60" i="15"/>
  <c r="L60" i="15"/>
  <c r="P36" i="15"/>
  <c r="O36" i="15"/>
  <c r="H56" i="15"/>
  <c r="D42" i="15"/>
  <c r="K42" i="15"/>
  <c r="L56" i="15"/>
  <c r="N66" i="15"/>
  <c r="L62" i="15"/>
  <c r="F68" i="15"/>
  <c r="T70" i="15"/>
  <c r="R40" i="15"/>
  <c r="R38" i="15"/>
  <c r="T38" i="15"/>
  <c r="R50" i="15"/>
  <c r="P42" i="15"/>
  <c r="S42" i="15"/>
  <c r="H60" i="15"/>
  <c r="J54" i="15"/>
  <c r="M54" i="15"/>
  <c r="D38" i="15"/>
  <c r="I40" i="15"/>
  <c r="M42" i="15"/>
  <c r="N70" i="15"/>
  <c r="B79" i="15"/>
  <c r="U42" i="15"/>
  <c r="S60" i="15"/>
  <c r="R54" i="15"/>
  <c r="P38" i="15"/>
  <c r="V36" i="15"/>
  <c r="E42" i="15"/>
  <c r="H8" i="13"/>
  <c r="H30" i="13" s="1"/>
  <c r="H9" i="13"/>
  <c r="H86" i="13" s="1"/>
  <c r="I5" i="13"/>
  <c r="J5" i="13" s="1"/>
  <c r="H22" i="13"/>
  <c r="G10" i="13"/>
  <c r="H16" i="13"/>
  <c r="G30" i="13"/>
  <c r="L18" i="13"/>
  <c r="B16" i="15"/>
  <c r="AD5" i="11"/>
  <c r="R5" i="11"/>
  <c r="K5" i="11"/>
  <c r="X5" i="11"/>
  <c r="I5" i="7"/>
  <c r="AW5" i="14"/>
  <c r="I5" i="8"/>
  <c r="I92" i="8" s="1"/>
  <c r="J5" i="12"/>
  <c r="G18" i="6"/>
  <c r="M59" i="23"/>
  <c r="L63" i="23"/>
  <c r="M63" i="23" s="1"/>
  <c r="L61" i="23"/>
  <c r="M61" i="23" s="1"/>
  <c r="L65" i="23"/>
  <c r="M65" i="23" s="1"/>
  <c r="L69" i="23"/>
  <c r="M69" i="23" s="1"/>
  <c r="L78" i="23"/>
  <c r="M78" i="23" s="1"/>
  <c r="L30" i="23"/>
  <c r="M24" i="23"/>
  <c r="U13" i="20"/>
  <c r="S18" i="21"/>
  <c r="G18" i="13"/>
  <c r="H87" i="6"/>
  <c r="H10" i="6"/>
  <c r="H29" i="6"/>
  <c r="H30" i="6"/>
  <c r="I23" i="6"/>
  <c r="I21" i="6"/>
  <c r="I9" i="6"/>
  <c r="I87" i="6" s="1"/>
  <c r="J5" i="6"/>
  <c r="O5" i="6"/>
  <c r="I22" i="6"/>
  <c r="I8" i="6"/>
  <c r="I24" i="6" s="1"/>
  <c r="I16" i="6"/>
  <c r="H28" i="6"/>
  <c r="H17" i="6"/>
  <c r="H85" i="6"/>
  <c r="H27" i="6"/>
  <c r="AE18" i="15" l="1"/>
  <c r="S18" i="14"/>
  <c r="AE18" i="14"/>
  <c r="M18" i="14"/>
  <c r="AL86" i="14"/>
  <c r="Z27" i="14"/>
  <c r="AK18" i="14"/>
  <c r="AL28" i="14"/>
  <c r="Z28" i="14"/>
  <c r="AF27" i="14"/>
  <c r="AF28" i="14"/>
  <c r="AF10" i="14"/>
  <c r="Z17" i="14"/>
  <c r="AF29" i="14"/>
  <c r="AF30" i="14"/>
  <c r="AL17" i="14"/>
  <c r="AH18" i="14"/>
  <c r="AL27" i="14"/>
  <c r="AF17" i="14"/>
  <c r="Y18" i="14"/>
  <c r="AN18" i="14"/>
  <c r="AL85" i="14"/>
  <c r="AR93" i="14"/>
  <c r="AQ18" i="14"/>
  <c r="AT87" i="14"/>
  <c r="AT85" i="14"/>
  <c r="AT27" i="14"/>
  <c r="AS27" i="14"/>
  <c r="AS87" i="14"/>
  <c r="AS85" i="14"/>
  <c r="AS29" i="14"/>
  <c r="AQ93" i="14"/>
  <c r="AS28" i="14"/>
  <c r="AS92" i="14"/>
  <c r="AS86" i="14"/>
  <c r="AS17" i="14"/>
  <c r="AT10" i="14"/>
  <c r="AR18" i="14"/>
  <c r="AT28" i="14"/>
  <c r="AT92" i="14"/>
  <c r="AT17" i="14"/>
  <c r="AT29" i="14"/>
  <c r="AT30" i="14"/>
  <c r="AN93" i="14"/>
  <c r="I9" i="13"/>
  <c r="I85" i="13" s="1"/>
  <c r="I22" i="13"/>
  <c r="B87" i="15"/>
  <c r="I16" i="13"/>
  <c r="I21" i="13"/>
  <c r="I8" i="13"/>
  <c r="I24" i="13" s="1"/>
  <c r="I23" i="13"/>
  <c r="M18" i="13"/>
  <c r="B85" i="15"/>
  <c r="B92" i="15"/>
  <c r="B17" i="15"/>
  <c r="H24" i="13"/>
  <c r="H27" i="13"/>
  <c r="H85" i="13"/>
  <c r="H87" i="13"/>
  <c r="H10" i="13"/>
  <c r="H28" i="13"/>
  <c r="H17" i="13"/>
  <c r="H29" i="13"/>
  <c r="L5" i="11"/>
  <c r="AK5" i="11"/>
  <c r="AE5" i="11"/>
  <c r="Y5" i="11"/>
  <c r="J5" i="7"/>
  <c r="AX5" i="14"/>
  <c r="AY5" i="14" s="1"/>
  <c r="J5" i="8"/>
  <c r="J92" i="8" s="1"/>
  <c r="K5" i="12"/>
  <c r="L19" i="23"/>
  <c r="M19" i="23" s="1"/>
  <c r="M30" i="23"/>
  <c r="S19" i="21"/>
  <c r="I86" i="6"/>
  <c r="I85" i="6"/>
  <c r="I17" i="6"/>
  <c r="J22" i="6"/>
  <c r="J8" i="6"/>
  <c r="J24" i="6" s="1"/>
  <c r="P5" i="6"/>
  <c r="S5" i="6"/>
  <c r="K5" i="6"/>
  <c r="J23" i="6"/>
  <c r="J21" i="6"/>
  <c r="J9" i="6"/>
  <c r="J85" i="6" s="1"/>
  <c r="J16" i="6"/>
  <c r="I27" i="6"/>
  <c r="I28" i="6"/>
  <c r="H18" i="6"/>
  <c r="O23" i="6"/>
  <c r="O21" i="6"/>
  <c r="O9" i="6"/>
  <c r="O86" i="6" s="1"/>
  <c r="W5" i="6"/>
  <c r="O22" i="6"/>
  <c r="O8" i="6"/>
  <c r="O24" i="6" s="1"/>
  <c r="O16" i="6"/>
  <c r="I30" i="6"/>
  <c r="I29" i="6"/>
  <c r="J22" i="13"/>
  <c r="J8" i="13"/>
  <c r="J23" i="13"/>
  <c r="J21" i="13"/>
  <c r="J9" i="13"/>
  <c r="J16" i="13"/>
  <c r="I10" i="6"/>
  <c r="AF18" i="14" l="1"/>
  <c r="AT93" i="14"/>
  <c r="AS93" i="14"/>
  <c r="AS18" i="14"/>
  <c r="AT18" i="14"/>
  <c r="I27" i="13"/>
  <c r="B9" i="13"/>
  <c r="B93" i="13" s="1"/>
  <c r="I87" i="13"/>
  <c r="I86" i="13"/>
  <c r="I28" i="13"/>
  <c r="I17" i="13"/>
  <c r="I29" i="13"/>
  <c r="I30" i="13"/>
  <c r="I10" i="13"/>
  <c r="H18" i="13"/>
  <c r="AL5" i="11"/>
  <c r="S5" i="11"/>
  <c r="AF5" i="11"/>
  <c r="AR5" i="11"/>
  <c r="K5" i="8"/>
  <c r="K92" i="8" s="1"/>
  <c r="L5" i="12"/>
  <c r="CJ5" i="12"/>
  <c r="S20" i="21"/>
  <c r="O17" i="6"/>
  <c r="O28" i="6"/>
  <c r="I18" i="6"/>
  <c r="J10" i="13"/>
  <c r="O87" i="6"/>
  <c r="O85" i="6"/>
  <c r="O27" i="6"/>
  <c r="J17" i="6"/>
  <c r="J27" i="6"/>
  <c r="J86" i="6"/>
  <c r="J28" i="13"/>
  <c r="O30" i="6"/>
  <c r="O29" i="6"/>
  <c r="AZ5" i="14"/>
  <c r="S23" i="6"/>
  <c r="S21" i="6"/>
  <c r="S9" i="6"/>
  <c r="S86" i="6" s="1"/>
  <c r="AA5" i="6"/>
  <c r="S22" i="6"/>
  <c r="S8" i="6"/>
  <c r="S24" i="6" s="1"/>
  <c r="S16" i="6"/>
  <c r="J17" i="13"/>
  <c r="J27" i="13"/>
  <c r="J85" i="13"/>
  <c r="J87" i="13"/>
  <c r="O10" i="6"/>
  <c r="B16" i="13"/>
  <c r="J30" i="13"/>
  <c r="J29" i="13"/>
  <c r="J24" i="13"/>
  <c r="W23" i="6"/>
  <c r="W21" i="6"/>
  <c r="W9" i="6"/>
  <c r="W86" i="6" s="1"/>
  <c r="AE5" i="6"/>
  <c r="W22" i="6"/>
  <c r="W8" i="6"/>
  <c r="W24" i="6" s="1"/>
  <c r="W16" i="6"/>
  <c r="J29" i="6"/>
  <c r="J30" i="6"/>
  <c r="K23" i="6"/>
  <c r="K21" i="6"/>
  <c r="K9" i="6"/>
  <c r="K87" i="6" s="1"/>
  <c r="AN5" i="6"/>
  <c r="T5" i="6"/>
  <c r="R5" i="6"/>
  <c r="L5" i="6"/>
  <c r="AM5" i="6"/>
  <c r="Q5" i="6"/>
  <c r="K22" i="6"/>
  <c r="K8" i="6"/>
  <c r="K24" i="6" s="1"/>
  <c r="K16" i="6"/>
  <c r="P22" i="6"/>
  <c r="P8" i="6"/>
  <c r="P24" i="6" s="1"/>
  <c r="X5" i="6"/>
  <c r="P23" i="6"/>
  <c r="P21" i="6"/>
  <c r="P9" i="6"/>
  <c r="P85" i="6" s="1"/>
  <c r="P16" i="6"/>
  <c r="J28" i="6"/>
  <c r="J86" i="13"/>
  <c r="J10" i="6"/>
  <c r="J87" i="6"/>
  <c r="B87" i="13" l="1"/>
  <c r="B85" i="13"/>
  <c r="I18" i="13"/>
  <c r="B17" i="13"/>
  <c r="B86" i="13"/>
  <c r="AM5" i="11"/>
  <c r="AS5" i="11"/>
  <c r="AY5" i="11"/>
  <c r="Z5" i="11"/>
  <c r="L5" i="8"/>
  <c r="CK5" i="12"/>
  <c r="S17" i="6"/>
  <c r="S28" i="6"/>
  <c r="K86" i="6"/>
  <c r="O18" i="6"/>
  <c r="W17" i="6"/>
  <c r="W28" i="6"/>
  <c r="S21" i="21"/>
  <c r="W87" i="6"/>
  <c r="J18" i="6"/>
  <c r="W85" i="6"/>
  <c r="W27" i="6"/>
  <c r="P86" i="6"/>
  <c r="S87" i="6"/>
  <c r="K85" i="6"/>
  <c r="P17" i="6"/>
  <c r="P27" i="6"/>
  <c r="P28" i="6"/>
  <c r="K17" i="6"/>
  <c r="K28" i="6"/>
  <c r="S85" i="6"/>
  <c r="S27" i="6"/>
  <c r="J18" i="13"/>
  <c r="P87" i="6"/>
  <c r="P10" i="6"/>
  <c r="P29" i="6"/>
  <c r="P30" i="6"/>
  <c r="Q23" i="6"/>
  <c r="Q21" i="6"/>
  <c r="Q9" i="6"/>
  <c r="Q87" i="6" s="1"/>
  <c r="Y5" i="6"/>
  <c r="Q22" i="6"/>
  <c r="Q8" i="6"/>
  <c r="Q24" i="6" s="1"/>
  <c r="Q16" i="6"/>
  <c r="L22" i="6"/>
  <c r="L8" i="6"/>
  <c r="L24" i="6" s="1"/>
  <c r="AO5" i="6"/>
  <c r="M5" i="6"/>
  <c r="L23" i="6"/>
  <c r="L21" i="6"/>
  <c r="L9" i="6"/>
  <c r="L86" i="6" s="1"/>
  <c r="L16" i="6"/>
  <c r="T22" i="6"/>
  <c r="T8" i="6"/>
  <c r="T24" i="6" s="1"/>
  <c r="AB5" i="6"/>
  <c r="T23" i="6"/>
  <c r="T21" i="6"/>
  <c r="T9" i="6"/>
  <c r="T86" i="6" s="1"/>
  <c r="T16" i="6"/>
  <c r="K30" i="6"/>
  <c r="K29" i="6"/>
  <c r="W30" i="6"/>
  <c r="W29" i="6"/>
  <c r="S30" i="6"/>
  <c r="S29" i="6"/>
  <c r="K10" i="6"/>
  <c r="W10" i="6"/>
  <c r="S10" i="6"/>
  <c r="X22" i="6"/>
  <c r="X8" i="6"/>
  <c r="X24" i="6" s="1"/>
  <c r="AF5" i="6"/>
  <c r="X23" i="6"/>
  <c r="X21" i="6"/>
  <c r="X9" i="6"/>
  <c r="X86" i="6" s="1"/>
  <c r="X16" i="6"/>
  <c r="AM23" i="6"/>
  <c r="AM21" i="6"/>
  <c r="AM9" i="6"/>
  <c r="AM85" i="6" s="1"/>
  <c r="AM22" i="6"/>
  <c r="AM8" i="6"/>
  <c r="AM24" i="6" s="1"/>
  <c r="AM16" i="6"/>
  <c r="R22" i="6"/>
  <c r="R8" i="6"/>
  <c r="R24" i="6" s="1"/>
  <c r="Z5" i="6"/>
  <c r="R23" i="6"/>
  <c r="R21" i="6"/>
  <c r="R9" i="6"/>
  <c r="R85" i="6" s="1"/>
  <c r="R16" i="6"/>
  <c r="AN22" i="6"/>
  <c r="AN8" i="6"/>
  <c r="AN24" i="6" s="1"/>
  <c r="AN23" i="6"/>
  <c r="AN21" i="6"/>
  <c r="AN9" i="6"/>
  <c r="AN86" i="6" s="1"/>
  <c r="AN16" i="6"/>
  <c r="K27" i="6"/>
  <c r="AE23" i="6"/>
  <c r="AE21" i="6"/>
  <c r="AE9" i="6"/>
  <c r="AE87" i="6" s="1"/>
  <c r="AE22" i="6"/>
  <c r="AE8" i="6"/>
  <c r="AE24" i="6" s="1"/>
  <c r="AE16" i="6"/>
  <c r="AA23" i="6"/>
  <c r="AA21" i="6"/>
  <c r="AA9" i="6"/>
  <c r="AI5" i="6"/>
  <c r="AA22" i="6"/>
  <c r="AA8" i="6"/>
  <c r="AA24" i="6" s="1"/>
  <c r="AA16" i="6"/>
  <c r="BA5" i="14"/>
  <c r="AG5" i="11" l="1"/>
  <c r="AT5" i="11"/>
  <c r="BN5" i="11"/>
  <c r="BF5" i="11"/>
  <c r="AZ5" i="11"/>
  <c r="L92" i="8"/>
  <c r="M5" i="8"/>
  <c r="S18" i="6"/>
  <c r="L85" i="6"/>
  <c r="Q28" i="6"/>
  <c r="AM86" i="6"/>
  <c r="W18" i="6"/>
  <c r="K18" i="6"/>
  <c r="T85" i="6"/>
  <c r="AE86" i="6"/>
  <c r="S22" i="21"/>
  <c r="AA17" i="6"/>
  <c r="AA28" i="6"/>
  <c r="P18" i="6"/>
  <c r="AE85" i="6"/>
  <c r="AA10" i="6"/>
  <c r="AE17" i="6"/>
  <c r="AE28" i="6"/>
  <c r="AE27" i="6"/>
  <c r="AA87" i="6"/>
  <c r="AN17" i="6"/>
  <c r="AN85" i="6"/>
  <c r="AN27" i="6"/>
  <c r="R17" i="6"/>
  <c r="R27" i="6"/>
  <c r="R86" i="6"/>
  <c r="T17" i="6"/>
  <c r="T27" i="6"/>
  <c r="T28" i="6"/>
  <c r="Q17" i="6"/>
  <c r="Q10" i="6"/>
  <c r="BB5" i="14"/>
  <c r="AM30" i="6"/>
  <c r="AM29" i="6"/>
  <c r="X87" i="6"/>
  <c r="X10" i="6"/>
  <c r="X29" i="6"/>
  <c r="X30" i="6"/>
  <c r="AI23" i="6"/>
  <c r="AI21" i="6"/>
  <c r="AI9" i="6"/>
  <c r="AI85" i="6" s="1"/>
  <c r="AI22" i="6"/>
  <c r="AI8" i="6"/>
  <c r="AI24" i="6" s="1"/>
  <c r="AI16" i="6"/>
  <c r="AE30" i="6"/>
  <c r="AE29" i="6"/>
  <c r="AN87" i="6"/>
  <c r="AN10" i="6"/>
  <c r="AN29" i="6"/>
  <c r="AN30" i="6"/>
  <c r="R29" i="6"/>
  <c r="R30" i="6"/>
  <c r="Z22" i="6"/>
  <c r="Z8" i="6"/>
  <c r="Z24" i="6" s="1"/>
  <c r="AH5" i="6"/>
  <c r="Z23" i="6"/>
  <c r="Z21" i="6"/>
  <c r="Z9" i="6"/>
  <c r="Z85" i="6" s="1"/>
  <c r="Z16" i="6"/>
  <c r="AF22" i="6"/>
  <c r="AF8" i="6"/>
  <c r="AF24" i="6" s="1"/>
  <c r="AF23" i="6"/>
  <c r="AF21" i="6"/>
  <c r="AF9" i="6"/>
  <c r="AF85" i="6" s="1"/>
  <c r="AF16" i="6"/>
  <c r="T87" i="6"/>
  <c r="T10" i="6"/>
  <c r="T29" i="6"/>
  <c r="T30" i="6"/>
  <c r="M23" i="6"/>
  <c r="M21" i="6"/>
  <c r="M9" i="6"/>
  <c r="M85" i="6" s="1"/>
  <c r="N5" i="6"/>
  <c r="U5" i="6"/>
  <c r="M22" i="6"/>
  <c r="M8" i="6"/>
  <c r="M24" i="6" s="1"/>
  <c r="M16" i="6"/>
  <c r="Y23" i="6"/>
  <c r="Y21" i="6"/>
  <c r="Y9" i="6"/>
  <c r="Y85" i="6" s="1"/>
  <c r="AG5" i="6"/>
  <c r="Y22" i="6"/>
  <c r="Y8" i="6"/>
  <c r="Y24" i="6" s="1"/>
  <c r="Y16" i="6"/>
  <c r="AM10" i="6"/>
  <c r="AA85" i="6"/>
  <c r="AA86" i="6"/>
  <c r="AA27" i="6"/>
  <c r="AE10" i="6"/>
  <c r="AN28" i="6"/>
  <c r="R10" i="6"/>
  <c r="R28" i="6"/>
  <c r="R87" i="6"/>
  <c r="AM87" i="6"/>
  <c r="AM17" i="6"/>
  <c r="AM28" i="6"/>
  <c r="AM27" i="6"/>
  <c r="X17" i="6"/>
  <c r="X85" i="6"/>
  <c r="X27" i="6"/>
  <c r="X28" i="6"/>
  <c r="L17" i="6"/>
  <c r="L27" i="6"/>
  <c r="Q86" i="6"/>
  <c r="Q85" i="6"/>
  <c r="Q27" i="6"/>
  <c r="AA30" i="6"/>
  <c r="AA29" i="6"/>
  <c r="AB22" i="6"/>
  <c r="AB8" i="6"/>
  <c r="AB24" i="6" s="1"/>
  <c r="AJ5" i="6"/>
  <c r="AB23" i="6"/>
  <c r="AB21" i="6"/>
  <c r="AB9" i="6"/>
  <c r="AB85" i="6" s="1"/>
  <c r="AB16" i="6"/>
  <c r="L87" i="6"/>
  <c r="L10" i="6"/>
  <c r="L29" i="6"/>
  <c r="L30" i="6"/>
  <c r="AO23" i="6"/>
  <c r="AO21" i="6"/>
  <c r="AO9" i="6"/>
  <c r="AO85" i="6" s="1"/>
  <c r="AO22" i="6"/>
  <c r="AO8" i="6"/>
  <c r="AO16" i="6"/>
  <c r="L28" i="6"/>
  <c r="Q30" i="6"/>
  <c r="Q29" i="6"/>
  <c r="BA5" i="11" l="1"/>
  <c r="AN5" i="11"/>
  <c r="BG5" i="11"/>
  <c r="M92" i="8"/>
  <c r="N5" i="8"/>
  <c r="AI86" i="6"/>
  <c r="T18" i="6"/>
  <c r="AN18" i="6"/>
  <c r="S23" i="21"/>
  <c r="AA18" i="6"/>
  <c r="Y87" i="6"/>
  <c r="Y28" i="6"/>
  <c r="L18" i="6"/>
  <c r="R18" i="6"/>
  <c r="AE18" i="6"/>
  <c r="Q18" i="6"/>
  <c r="Y17" i="6"/>
  <c r="Y86" i="6"/>
  <c r="Y27" i="6"/>
  <c r="M86" i="6"/>
  <c r="AF86" i="6"/>
  <c r="AO86" i="6"/>
  <c r="AF17" i="6"/>
  <c r="AF27" i="6"/>
  <c r="Z17" i="6"/>
  <c r="Z27" i="6"/>
  <c r="Z86" i="6"/>
  <c r="AO24" i="6"/>
  <c r="AO10" i="6"/>
  <c r="AO30" i="6"/>
  <c r="AO29" i="6"/>
  <c r="AB87" i="6"/>
  <c r="AB10" i="6"/>
  <c r="AB29" i="6"/>
  <c r="AB30" i="6"/>
  <c r="AG23" i="6"/>
  <c r="AG21" i="6"/>
  <c r="AG9" i="6"/>
  <c r="AG87" i="6" s="1"/>
  <c r="AG22" i="6"/>
  <c r="AG8" i="6"/>
  <c r="AG24" i="6" s="1"/>
  <c r="AG16" i="6"/>
  <c r="U23" i="6"/>
  <c r="U21" i="6"/>
  <c r="U9" i="6"/>
  <c r="U85" i="6" s="1"/>
  <c r="AC5" i="6"/>
  <c r="U22" i="6"/>
  <c r="U8" i="6"/>
  <c r="U24" i="6" s="1"/>
  <c r="U16" i="6"/>
  <c r="M30" i="6"/>
  <c r="M29" i="6"/>
  <c r="AI30" i="6"/>
  <c r="AI29" i="6"/>
  <c r="M10" i="6"/>
  <c r="AI10" i="6"/>
  <c r="X18" i="6"/>
  <c r="AO17" i="6"/>
  <c r="AO27" i="6"/>
  <c r="AJ22" i="6"/>
  <c r="AJ8" i="6"/>
  <c r="AJ24" i="6" s="1"/>
  <c r="AJ23" i="6"/>
  <c r="AJ21" i="6"/>
  <c r="AJ9" i="6"/>
  <c r="AJ86" i="6" s="1"/>
  <c r="AJ16" i="6"/>
  <c r="Y30" i="6"/>
  <c r="Y29" i="6"/>
  <c r="N22" i="6"/>
  <c r="N8" i="6"/>
  <c r="N24" i="6" s="1"/>
  <c r="V5" i="6"/>
  <c r="N23" i="6"/>
  <c r="N21" i="6"/>
  <c r="N9" i="6"/>
  <c r="N16" i="6"/>
  <c r="AF87" i="6"/>
  <c r="AF10" i="6"/>
  <c r="AF29" i="6"/>
  <c r="AF30" i="6"/>
  <c r="Z29" i="6"/>
  <c r="Z30" i="6"/>
  <c r="AH22" i="6"/>
  <c r="AH8" i="6"/>
  <c r="AH24" i="6" s="1"/>
  <c r="AH23" i="6"/>
  <c r="AH21" i="6"/>
  <c r="AH9" i="6"/>
  <c r="AH16" i="6"/>
  <c r="BC5" i="14"/>
  <c r="AO87" i="6"/>
  <c r="AO28" i="6"/>
  <c r="AB86" i="6"/>
  <c r="AB17" i="6"/>
  <c r="AB27" i="6"/>
  <c r="AB28" i="6"/>
  <c r="Y10" i="6"/>
  <c r="M17" i="6"/>
  <c r="M87" i="6"/>
  <c r="M28" i="6"/>
  <c r="M27" i="6"/>
  <c r="AF28" i="6"/>
  <c r="Z10" i="6"/>
  <c r="Z28" i="6"/>
  <c r="Z87" i="6"/>
  <c r="AI87" i="6"/>
  <c r="AI17" i="6"/>
  <c r="AI28" i="6"/>
  <c r="AI27" i="6"/>
  <c r="AM18" i="6"/>
  <c r="BH5" i="11" l="1"/>
  <c r="AU5" i="11"/>
  <c r="N92" i="8"/>
  <c r="O5" i="8"/>
  <c r="U87" i="6"/>
  <c r="U28" i="6"/>
  <c r="AJ85" i="6"/>
  <c r="N10" i="6"/>
  <c r="S24" i="21"/>
  <c r="Z18" i="6"/>
  <c r="AF18" i="6"/>
  <c r="Y18" i="6"/>
  <c r="U17" i="6"/>
  <c r="U86" i="6"/>
  <c r="U27" i="6"/>
  <c r="AG86" i="6"/>
  <c r="AG85" i="6"/>
  <c r="AG17" i="6"/>
  <c r="AH10" i="6"/>
  <c r="BD5" i="14"/>
  <c r="AH29" i="6"/>
  <c r="AH30" i="6"/>
  <c r="V22" i="6"/>
  <c r="V8" i="6"/>
  <c r="V24" i="6" s="1"/>
  <c r="AD5" i="6"/>
  <c r="V23" i="6"/>
  <c r="V21" i="6"/>
  <c r="V9" i="6"/>
  <c r="V16" i="6"/>
  <c r="U30" i="6"/>
  <c r="U29" i="6"/>
  <c r="AH85" i="6"/>
  <c r="N17" i="6"/>
  <c r="N27" i="6"/>
  <c r="N85" i="6"/>
  <c r="N28" i="6"/>
  <c r="AJ17" i="6"/>
  <c r="AJ27" i="6"/>
  <c r="U10" i="6"/>
  <c r="AG28" i="6"/>
  <c r="AG27" i="6"/>
  <c r="N29" i="6"/>
  <c r="N30" i="6"/>
  <c r="AJ87" i="6"/>
  <c r="AJ10" i="6"/>
  <c r="AJ29" i="6"/>
  <c r="AJ30" i="6"/>
  <c r="AC23" i="6"/>
  <c r="AC21" i="6"/>
  <c r="AC9" i="6"/>
  <c r="AC85" i="6" s="1"/>
  <c r="AK5" i="6"/>
  <c r="AC22" i="6"/>
  <c r="AC8" i="6"/>
  <c r="AC24" i="6" s="1"/>
  <c r="AC16" i="6"/>
  <c r="AG30" i="6"/>
  <c r="AG29" i="6"/>
  <c r="AH17" i="6"/>
  <c r="AH27" i="6"/>
  <c r="AH86" i="6"/>
  <c r="AH28" i="6"/>
  <c r="AH87" i="6"/>
  <c r="N87" i="6"/>
  <c r="N86" i="6"/>
  <c r="AJ28" i="6"/>
  <c r="AI18" i="6"/>
  <c r="M18" i="6"/>
  <c r="AG10" i="6"/>
  <c r="AB18" i="6"/>
  <c r="AO18" i="6"/>
  <c r="BB5" i="11" l="1"/>
  <c r="P5" i="8"/>
  <c r="AG18" i="6"/>
  <c r="V10" i="6"/>
  <c r="S25" i="21"/>
  <c r="AJ18" i="6"/>
  <c r="N18" i="6"/>
  <c r="U18" i="6"/>
  <c r="AC87" i="6"/>
  <c r="AC28" i="6"/>
  <c r="AC17" i="6"/>
  <c r="AC86" i="6"/>
  <c r="AC27" i="6"/>
  <c r="AK23" i="6"/>
  <c r="AK21" i="6"/>
  <c r="AK9" i="6"/>
  <c r="AK87" i="6" s="1"/>
  <c r="AK22" i="6"/>
  <c r="AK8" i="6"/>
  <c r="AK24" i="6" s="1"/>
  <c r="AK16" i="6"/>
  <c r="AC30" i="6"/>
  <c r="AC29" i="6"/>
  <c r="V29" i="6"/>
  <c r="V30" i="6"/>
  <c r="BE5" i="14"/>
  <c r="AC10" i="6"/>
  <c r="V87" i="6"/>
  <c r="V86" i="6"/>
  <c r="AD22" i="6"/>
  <c r="AD8" i="6"/>
  <c r="AD24" i="6" s="1"/>
  <c r="AL5" i="6"/>
  <c r="AD23" i="6"/>
  <c r="AD21" i="6"/>
  <c r="AD9" i="6"/>
  <c r="AD16" i="6"/>
  <c r="V17" i="6"/>
  <c r="V27" i="6"/>
  <c r="V85" i="6"/>
  <c r="V28" i="6"/>
  <c r="AH18" i="6"/>
  <c r="BI5" i="11" l="1"/>
  <c r="AC18" i="6"/>
  <c r="AK86" i="6"/>
  <c r="AK85" i="6"/>
  <c r="AK17" i="6"/>
  <c r="AD10" i="6"/>
  <c r="AD29" i="6"/>
  <c r="AD30" i="6"/>
  <c r="BF5" i="14"/>
  <c r="AK30" i="6"/>
  <c r="AK29" i="6"/>
  <c r="AD87" i="6"/>
  <c r="AD86" i="6"/>
  <c r="AK10" i="6"/>
  <c r="AL22" i="6"/>
  <c r="AL8" i="6"/>
  <c r="AL24" i="6" s="1"/>
  <c r="AL23" i="6"/>
  <c r="AL21" i="6"/>
  <c r="AL9" i="6"/>
  <c r="AL16" i="6"/>
  <c r="AD17" i="6"/>
  <c r="AD27" i="6"/>
  <c r="AD85" i="6"/>
  <c r="AD28" i="6"/>
  <c r="V18" i="6"/>
  <c r="AK28" i="6"/>
  <c r="AK27" i="6"/>
  <c r="S27" i="21" l="1"/>
  <c r="AK18" i="6"/>
  <c r="AL10" i="6"/>
  <c r="AD18" i="6"/>
  <c r="AL29" i="6"/>
  <c r="AL30" i="6"/>
  <c r="AL28" i="6"/>
  <c r="AL17" i="6"/>
  <c r="B16" i="6"/>
  <c r="BG5" i="14"/>
  <c r="AL87" i="6"/>
  <c r="AL27" i="6"/>
  <c r="AL85" i="6"/>
  <c r="AL86" i="6"/>
  <c r="B9" i="6"/>
  <c r="S28" i="21" l="1"/>
  <c r="B87" i="6"/>
  <c r="B85" i="6"/>
  <c r="B86" i="6"/>
  <c r="BH5" i="14"/>
  <c r="AL18" i="6"/>
  <c r="B17" i="6"/>
  <c r="S29" i="21" l="1"/>
  <c r="BI5" i="14"/>
  <c r="S30" i="21" l="1"/>
  <c r="BJ5" i="14"/>
  <c r="S31" i="21" l="1"/>
  <c r="BK5" i="14"/>
  <c r="S32" i="21" l="1"/>
  <c r="BL5" i="14"/>
  <c r="S33" i="21" l="1"/>
  <c r="BM5" i="14"/>
  <c r="S34" i="21" l="1"/>
  <c r="BN5" i="14"/>
  <c r="S35" i="21" l="1"/>
  <c r="BO5" i="14"/>
  <c r="S36" i="21" l="1"/>
  <c r="BP5" i="14"/>
  <c r="S37" i="21" l="1"/>
  <c r="BQ5" i="14"/>
  <c r="S38" i="21" l="1"/>
  <c r="BR5" i="14"/>
  <c r="S39" i="21" l="1"/>
  <c r="S40" i="21"/>
  <c r="I13" i="20" l="1"/>
  <c r="I5" i="20" l="1"/>
  <c r="L5" i="20" s="1"/>
  <c r="O5" i="20" s="1"/>
  <c r="R5" i="20" s="1"/>
  <c r="U5" i="20" s="1"/>
  <c r="J5" i="20"/>
  <c r="M5" i="20" s="1"/>
  <c r="P5" i="20" s="1"/>
  <c r="S5" i="20" s="1"/>
  <c r="V5" i="20" s="1"/>
  <c r="L11" i="20"/>
  <c r="O11" i="20" s="1"/>
  <c r="R11" i="20" s="1"/>
  <c r="U11" i="20" s="1"/>
  <c r="S11" i="20"/>
  <c r="V11" i="20" s="1"/>
  <c r="M17" i="24" l="1"/>
  <c r="N17" i="24" s="1"/>
  <c r="O17" i="24" l="1"/>
  <c r="P17" i="24" s="1"/>
  <c r="H19" i="24" s="1"/>
  <c r="I19" i="24" s="1"/>
  <c r="K16" i="24" s="1"/>
  <c r="AI8" i="24" s="1"/>
  <c r="V8" i="24" s="1"/>
  <c r="O8" i="24" s="1"/>
  <c r="J8" i="24" s="1"/>
  <c r="AN8" i="24" s="1"/>
  <c r="AD8" i="24" s="1"/>
  <c r="T8" i="24" s="1"/>
  <c r="I16" i="24" l="1"/>
  <c r="J19" i="24"/>
  <c r="K19" i="24" s="1"/>
  <c r="AP5" i="24"/>
  <c r="AP8" i="24" s="1"/>
  <c r="B8" i="24"/>
  <c r="AS5" i="24"/>
  <c r="E8" i="24"/>
  <c r="F5" i="24"/>
  <c r="I5" i="24"/>
  <c r="H8" i="24"/>
  <c r="N5" i="24"/>
  <c r="M8" i="24"/>
  <c r="U5" i="24"/>
  <c r="Q8" i="24"/>
  <c r="U8" i="24" s="1"/>
  <c r="X5" i="24"/>
  <c r="W8" i="24"/>
  <c r="X8" i="24" s="1"/>
  <c r="AE5" i="24"/>
  <c r="AA8" i="24"/>
  <c r="AE8" i="24" s="1"/>
  <c r="AH5" i="24"/>
  <c r="AG8" i="24"/>
  <c r="AO5" i="24"/>
  <c r="AK8" i="24"/>
  <c r="AQ5" i="24"/>
  <c r="D5" i="24"/>
  <c r="C8" i="24"/>
  <c r="D8" i="24" s="1"/>
  <c r="K5" i="24"/>
  <c r="G8" i="24"/>
  <c r="K8" i="24" s="1"/>
  <c r="P5" i="24"/>
  <c r="L8" i="24"/>
  <c r="P8" i="24" s="1"/>
  <c r="S5" i="24"/>
  <c r="R8" i="24"/>
  <c r="Z5" i="24"/>
  <c r="Y8" i="24"/>
  <c r="Z8" i="24" s="1"/>
  <c r="AC5" i="24"/>
  <c r="AB8" i="24"/>
  <c r="AJ5" i="24"/>
  <c r="AF8" i="24"/>
  <c r="AJ8" i="24" s="1"/>
  <c r="AM5" i="24"/>
  <c r="AL8" i="24"/>
  <c r="D16" i="24"/>
  <c r="M16" i="24"/>
  <c r="C19" i="24"/>
  <c r="D19" i="24" s="1"/>
  <c r="F16" i="24"/>
  <c r="E19" i="24"/>
  <c r="F19" i="24" s="1"/>
  <c r="O16" i="24"/>
  <c r="F8" i="24" l="1"/>
  <c r="AM8" i="24"/>
  <c r="AH8" i="24"/>
  <c r="N8" i="24"/>
  <c r="I8" i="24"/>
  <c r="AC8" i="24"/>
  <c r="S8" i="24"/>
  <c r="AO8" i="24"/>
  <c r="O19" i="24"/>
  <c r="P19" i="24" s="1"/>
  <c r="P16" i="24"/>
  <c r="N16" i="24"/>
  <c r="M19" i="24"/>
  <c r="N19" i="24" s="1"/>
  <c r="AQ8" i="24"/>
  <c r="AR8" i="24" s="1"/>
  <c r="AR5" i="24"/>
  <c r="AS8" i="24"/>
  <c r="AT8" i="24" s="1"/>
  <c r="AT5" i="24"/>
  <c r="I9" i="23" l="1"/>
  <c r="I11" i="23" l="1"/>
  <c r="J11" i="23" s="1"/>
  <c r="I31" i="23"/>
  <c r="J31" i="23" s="1"/>
  <c r="I25" i="23"/>
  <c r="J25" i="23" s="1"/>
  <c r="J9" i="23"/>
  <c r="C55" i="6" l="1"/>
  <c r="C55" i="15"/>
  <c r="B55" i="15" s="1"/>
  <c r="D55" i="13"/>
  <c r="C55" i="5"/>
  <c r="N22" i="27" l="1"/>
  <c r="N28" i="27" s="1"/>
  <c r="G22" i="15"/>
  <c r="G28" i="15" s="1"/>
  <c r="G22" i="29"/>
  <c r="G28" i="29" s="1"/>
  <c r="L22" i="27"/>
  <c r="L28" i="27" s="1"/>
  <c r="K22" i="27"/>
  <c r="K28" i="27" s="1"/>
  <c r="F22" i="13"/>
  <c r="F28" i="13" s="1"/>
  <c r="M22" i="15"/>
  <c r="M28" i="15" s="1"/>
  <c r="F23" i="23"/>
  <c r="E22" i="15"/>
  <c r="E28" i="15" s="1"/>
  <c r="Q22" i="27"/>
  <c r="F22" i="15"/>
  <c r="F28" i="15" s="1"/>
  <c r="L22" i="25"/>
  <c r="L65" i="25"/>
  <c r="C22" i="6"/>
  <c r="D22" i="13"/>
  <c r="G6" i="20"/>
  <c r="C22" i="5"/>
  <c r="C46" i="6"/>
  <c r="C56" i="6" s="1"/>
  <c r="C82" i="5"/>
  <c r="C46" i="5"/>
  <c r="C56" i="5" s="1"/>
  <c r="B55" i="5"/>
  <c r="I54" i="28" s="1"/>
  <c r="D82" i="13"/>
  <c r="D46" i="13"/>
  <c r="D56" i="13" s="1"/>
  <c r="B55" i="13"/>
  <c r="C82" i="15"/>
  <c r="C46" i="15"/>
  <c r="B82" i="15"/>
  <c r="C82" i="6"/>
  <c r="B55" i="6"/>
  <c r="G23" i="23" l="1"/>
  <c r="F29" i="23"/>
  <c r="B82" i="5"/>
  <c r="I81" i="28" s="1"/>
  <c r="Q28" i="27"/>
  <c r="B22" i="15"/>
  <c r="B28" i="15" s="1"/>
  <c r="C56" i="15"/>
  <c r="B46" i="15"/>
  <c r="L28" i="25"/>
  <c r="L74" i="25"/>
  <c r="L81" i="25"/>
  <c r="L58" i="25"/>
  <c r="AF2" i="1"/>
  <c r="C65" i="15"/>
  <c r="B65" i="15" s="1"/>
  <c r="D65" i="13"/>
  <c r="C65" i="5"/>
  <c r="C65" i="6"/>
  <c r="B82" i="6"/>
  <c r="B46" i="13"/>
  <c r="B56" i="13" s="1"/>
  <c r="C54" i="5"/>
  <c r="B46" i="5"/>
  <c r="I45" i="28" s="1"/>
  <c r="C50" i="5"/>
  <c r="C48" i="5"/>
  <c r="C52" i="5"/>
  <c r="B22" i="5"/>
  <c r="I21" i="28" s="1"/>
  <c r="C28" i="5"/>
  <c r="D28" i="13"/>
  <c r="B22" i="13"/>
  <c r="B82" i="13"/>
  <c r="C54" i="6"/>
  <c r="C50" i="6"/>
  <c r="B46" i="6"/>
  <c r="C48" i="6"/>
  <c r="C52" i="6"/>
  <c r="H6" i="20"/>
  <c r="G7" i="20"/>
  <c r="G12" i="20"/>
  <c r="C28" i="6"/>
  <c r="B22" i="6"/>
  <c r="B28" i="6" s="1"/>
  <c r="C50" i="15"/>
  <c r="C48" i="15"/>
  <c r="C54" i="15"/>
  <c r="C52" i="15"/>
  <c r="D48" i="13"/>
  <c r="D50" i="13"/>
  <c r="D54" i="13"/>
  <c r="D52" i="13"/>
  <c r="AL23" i="14" l="1"/>
  <c r="AL29" i="14" s="1"/>
  <c r="AL18" i="14" s="1"/>
  <c r="W23" i="14"/>
  <c r="W29" i="14" s="1"/>
  <c r="W18" i="14" s="1"/>
  <c r="AB23" i="14"/>
  <c r="AB29" i="14" s="1"/>
  <c r="AB18" i="14" s="1"/>
  <c r="AA23" i="14"/>
  <c r="Z23" i="14"/>
  <c r="V23" i="15"/>
  <c r="V29" i="15" s="1"/>
  <c r="V18" i="15" s="1"/>
  <c r="N23" i="15"/>
  <c r="N29" i="15" s="1"/>
  <c r="N18" i="15" s="1"/>
  <c r="D23" i="15"/>
  <c r="D29" i="15" s="1"/>
  <c r="D18" i="15" s="1"/>
  <c r="O23" i="15"/>
  <c r="O29" i="15" s="1"/>
  <c r="O18" i="15" s="1"/>
  <c r="L23" i="15"/>
  <c r="L29" i="15" s="1"/>
  <c r="L18" i="15" s="1"/>
  <c r="I23" i="15"/>
  <c r="I29" i="15" s="1"/>
  <c r="I18" i="15" s="1"/>
  <c r="H23" i="15"/>
  <c r="H29" i="15" s="1"/>
  <c r="H18" i="15" s="1"/>
  <c r="K23" i="15"/>
  <c r="K29" i="15" s="1"/>
  <c r="K18" i="15" s="1"/>
  <c r="AA23" i="15"/>
  <c r="AA29" i="15" s="1"/>
  <c r="AA18" i="15" s="1"/>
  <c r="X23" i="15"/>
  <c r="X29" i="15" s="1"/>
  <c r="X18" i="15" s="1"/>
  <c r="J23" i="15"/>
  <c r="J29" i="15" s="1"/>
  <c r="J18" i="15" s="1"/>
  <c r="T23" i="15"/>
  <c r="T29" i="15" s="1"/>
  <c r="T18" i="15" s="1"/>
  <c r="P23" i="15"/>
  <c r="P29" i="15" s="1"/>
  <c r="P18" i="15" s="1"/>
  <c r="W23" i="15"/>
  <c r="W29" i="15" s="1"/>
  <c r="W18" i="15" s="1"/>
  <c r="Z23" i="15"/>
  <c r="Z29" i="15" s="1"/>
  <c r="Z18" i="15" s="1"/>
  <c r="U23" i="15"/>
  <c r="Y23" i="15"/>
  <c r="R23" i="15"/>
  <c r="R29" i="15" s="1"/>
  <c r="R18" i="15" s="1"/>
  <c r="Q23" i="15"/>
  <c r="Q29" i="15" s="1"/>
  <c r="Q18" i="15" s="1"/>
  <c r="S23" i="15"/>
  <c r="S29" i="15" s="1"/>
  <c r="S18" i="15" s="1"/>
  <c r="P23" i="27"/>
  <c r="P29" i="27" s="1"/>
  <c r="P18" i="27" s="1"/>
  <c r="M23" i="27"/>
  <c r="M29" i="27" s="1"/>
  <c r="M18" i="27" s="1"/>
  <c r="O23" i="27"/>
  <c r="O29" i="27" s="1"/>
  <c r="O18" i="27" s="1"/>
  <c r="H23" i="27"/>
  <c r="H29" i="27" s="1"/>
  <c r="H18" i="27" s="1"/>
  <c r="J23" i="27"/>
  <c r="J29" i="27" s="1"/>
  <c r="J18" i="27" s="1"/>
  <c r="N23" i="27"/>
  <c r="N29" i="27" s="1"/>
  <c r="N18" i="27" s="1"/>
  <c r="G23" i="15"/>
  <c r="G29" i="15" s="1"/>
  <c r="G18" i="15" s="1"/>
  <c r="G23" i="29"/>
  <c r="L23" i="27"/>
  <c r="L29" i="27" s="1"/>
  <c r="L18" i="27" s="1"/>
  <c r="K23" i="27"/>
  <c r="K29" i="27" s="1"/>
  <c r="K18" i="27" s="1"/>
  <c r="F23" i="13"/>
  <c r="M23" i="15"/>
  <c r="M29" i="15" s="1"/>
  <c r="M18" i="15" s="1"/>
  <c r="F24" i="23"/>
  <c r="F30" i="23" s="1"/>
  <c r="G29" i="23"/>
  <c r="J45" i="28"/>
  <c r="K45" i="28"/>
  <c r="J81" i="28"/>
  <c r="K81" i="28"/>
  <c r="J54" i="28"/>
  <c r="K54" i="28"/>
  <c r="J21" i="28"/>
  <c r="K21" i="28"/>
  <c r="E23" i="15"/>
  <c r="Q23" i="27"/>
  <c r="F23" i="15"/>
  <c r="L23" i="25"/>
  <c r="L29" i="25" s="1"/>
  <c r="L18" i="25" s="1"/>
  <c r="L68" i="25"/>
  <c r="L64" i="25"/>
  <c r="L60" i="25"/>
  <c r="L62" i="25"/>
  <c r="L24" i="25"/>
  <c r="L77" i="25"/>
  <c r="L66" i="25"/>
  <c r="AA2" i="1"/>
  <c r="C74" i="6"/>
  <c r="B65" i="6"/>
  <c r="C58" i="6"/>
  <c r="C66" i="6" s="1"/>
  <c r="C81" i="6"/>
  <c r="C81" i="5"/>
  <c r="C74" i="5"/>
  <c r="C58" i="5"/>
  <c r="C66" i="5" s="1"/>
  <c r="B65" i="5"/>
  <c r="I64" i="28" s="1"/>
  <c r="D81" i="13"/>
  <c r="D74" i="13"/>
  <c r="D58" i="13"/>
  <c r="D66" i="13" s="1"/>
  <c r="B65" i="13"/>
  <c r="C81" i="15"/>
  <c r="C74" i="15"/>
  <c r="C58" i="15"/>
  <c r="B28" i="13"/>
  <c r="AB2" i="1"/>
  <c r="M6" i="20"/>
  <c r="D23" i="13"/>
  <c r="C23" i="6"/>
  <c r="XFD3" i="20"/>
  <c r="XFD4" i="20" s="1"/>
  <c r="G13" i="20"/>
  <c r="H12" i="20"/>
  <c r="B52" i="6"/>
  <c r="B50" i="6"/>
  <c r="B54" i="6"/>
  <c r="B48" i="6"/>
  <c r="B56" i="5"/>
  <c r="I55" i="28" s="1"/>
  <c r="B54" i="5"/>
  <c r="I53" i="28" s="1"/>
  <c r="B50" i="5"/>
  <c r="I49" i="28" s="1"/>
  <c r="B48" i="5"/>
  <c r="I47" i="28" s="1"/>
  <c r="B52" i="5"/>
  <c r="I51" i="28" s="1"/>
  <c r="H7" i="20"/>
  <c r="B28" i="5"/>
  <c r="I27" i="28" s="1"/>
  <c r="B48" i="13"/>
  <c r="B54" i="13"/>
  <c r="B50" i="13"/>
  <c r="B52" i="13"/>
  <c r="B56" i="15"/>
  <c r="B54" i="15"/>
  <c r="B50" i="15"/>
  <c r="B48" i="15"/>
  <c r="B52" i="15"/>
  <c r="B56" i="6"/>
  <c r="AA29" i="14" l="1"/>
  <c r="AA18" i="14" s="1"/>
  <c r="Z29" i="14"/>
  <c r="Z18" i="14" s="1"/>
  <c r="Y29" i="15"/>
  <c r="Y18" i="15" s="1"/>
  <c r="U29" i="15"/>
  <c r="U18" i="15" s="1"/>
  <c r="G29" i="29"/>
  <c r="G18" i="29" s="1"/>
  <c r="G30" i="29"/>
  <c r="F29" i="13"/>
  <c r="F18" i="13" s="1"/>
  <c r="G30" i="23"/>
  <c r="F19" i="23"/>
  <c r="G19" i="23" s="1"/>
  <c r="G24" i="23"/>
  <c r="J55" i="28"/>
  <c r="K55" i="28"/>
  <c r="J53" i="28"/>
  <c r="K53" i="28"/>
  <c r="J64" i="28"/>
  <c r="K64" i="28"/>
  <c r="J47" i="28"/>
  <c r="K47" i="28"/>
  <c r="J27" i="28"/>
  <c r="K27" i="28"/>
  <c r="J49" i="28"/>
  <c r="K49" i="28"/>
  <c r="J51" i="28"/>
  <c r="K51" i="28"/>
  <c r="E29" i="15"/>
  <c r="E18" i="15" s="1"/>
  <c r="B23" i="15"/>
  <c r="B29" i="15" s="1"/>
  <c r="B18" i="15" s="1"/>
  <c r="Q29" i="27"/>
  <c r="Q18" i="27" s="1"/>
  <c r="F29" i="15"/>
  <c r="F18" i="15" s="1"/>
  <c r="C66" i="15"/>
  <c r="B58" i="15"/>
  <c r="L30" i="25"/>
  <c r="B74" i="13"/>
  <c r="B81" i="13"/>
  <c r="D64" i="13"/>
  <c r="D68" i="13"/>
  <c r="D62" i="13"/>
  <c r="D60" i="13"/>
  <c r="B58" i="13"/>
  <c r="B66" i="13" s="1"/>
  <c r="D77" i="13"/>
  <c r="C23" i="5"/>
  <c r="B58" i="5"/>
  <c r="I57" i="28" s="1"/>
  <c r="C64" i="5"/>
  <c r="C60" i="5"/>
  <c r="C68" i="5"/>
  <c r="C62" i="5"/>
  <c r="C77" i="5"/>
  <c r="B74" i="6"/>
  <c r="B81" i="6"/>
  <c r="B81" i="15"/>
  <c r="B74" i="15"/>
  <c r="C64" i="15"/>
  <c r="C62" i="15"/>
  <c r="C68" i="15"/>
  <c r="C60" i="15"/>
  <c r="C77" i="15"/>
  <c r="B81" i="5"/>
  <c r="I80" i="28" s="1"/>
  <c r="B74" i="5"/>
  <c r="I73" i="28" s="1"/>
  <c r="C60" i="6"/>
  <c r="C62" i="6"/>
  <c r="C68" i="6"/>
  <c r="B58" i="6"/>
  <c r="B66" i="6" s="1"/>
  <c r="C64" i="6"/>
  <c r="C77" i="6"/>
  <c r="H13" i="20"/>
  <c r="D29" i="13"/>
  <c r="D18" i="13" s="1"/>
  <c r="B23" i="13"/>
  <c r="B29" i="13" s="1"/>
  <c r="B18" i="13" s="1"/>
  <c r="M7" i="20"/>
  <c r="N6" i="20"/>
  <c r="M12" i="20"/>
  <c r="S6" i="20"/>
  <c r="T6" i="20" s="1"/>
  <c r="C29" i="6"/>
  <c r="C18" i="6" s="1"/>
  <c r="B23" i="6"/>
  <c r="B29" i="6" s="1"/>
  <c r="B18" i="6" s="1"/>
  <c r="I87" i="28" l="1"/>
  <c r="I88" i="28" s="1"/>
  <c r="J80" i="28"/>
  <c r="K80" i="28"/>
  <c r="J73" i="28"/>
  <c r="K73" i="28"/>
  <c r="B66" i="5"/>
  <c r="I65" i="28" s="1"/>
  <c r="B60" i="15"/>
  <c r="B68" i="15"/>
  <c r="B64" i="15"/>
  <c r="B62" i="15"/>
  <c r="B77" i="15"/>
  <c r="B60" i="5"/>
  <c r="I59" i="28" s="1"/>
  <c r="B64" i="5"/>
  <c r="I63" i="28" s="1"/>
  <c r="B62" i="5"/>
  <c r="I61" i="28" s="1"/>
  <c r="B68" i="5"/>
  <c r="I67" i="28" s="1"/>
  <c r="B77" i="5"/>
  <c r="I76" i="28" s="1"/>
  <c r="B68" i="6"/>
  <c r="B64" i="6"/>
  <c r="B60" i="6"/>
  <c r="B62" i="6"/>
  <c r="B77" i="6"/>
  <c r="C29" i="5"/>
  <c r="C18" i="5" s="1"/>
  <c r="B23" i="5"/>
  <c r="I22" i="28" s="1"/>
  <c r="B60" i="13"/>
  <c r="B62" i="13"/>
  <c r="B64" i="13"/>
  <c r="B68" i="13"/>
  <c r="B77" i="13"/>
  <c r="B66" i="15"/>
  <c r="N12" i="20"/>
  <c r="M13" i="20"/>
  <c r="S12" i="20"/>
  <c r="T12" i="20" s="1"/>
  <c r="N7" i="20"/>
  <c r="S7" i="20"/>
  <c r="T7" i="20" s="1"/>
  <c r="J87" i="28" l="1"/>
  <c r="J61" i="28"/>
  <c r="K61" i="28"/>
  <c r="J65" i="28"/>
  <c r="K65" i="28"/>
  <c r="J67" i="28"/>
  <c r="K67" i="28"/>
  <c r="J57" i="28"/>
  <c r="K57" i="28"/>
  <c r="J76" i="28"/>
  <c r="K76" i="28"/>
  <c r="J59" i="28"/>
  <c r="K59" i="28"/>
  <c r="J63" i="28"/>
  <c r="K63" i="28"/>
  <c r="B29" i="5"/>
  <c r="I28" i="28" s="1"/>
  <c r="N13" i="20"/>
  <c r="S13" i="20"/>
  <c r="T13" i="20" s="1"/>
  <c r="J88" i="28" l="1"/>
  <c r="K87" i="28"/>
  <c r="J22" i="28"/>
  <c r="K22" i="28"/>
  <c r="B18" i="5"/>
  <c r="I17" i="28" s="1"/>
  <c r="K88" i="28" l="1"/>
  <c r="J17" i="28"/>
  <c r="K17" i="28"/>
  <c r="J28" i="28"/>
  <c r="K28" i="28"/>
  <c r="E41" i="5" l="1"/>
  <c r="E75" i="5" s="1"/>
  <c r="D41" i="5"/>
  <c r="D75" i="5" s="1"/>
  <c r="F41" i="5"/>
  <c r="F75" i="5" s="1"/>
  <c r="G41" i="5"/>
  <c r="C41" i="13"/>
  <c r="C75" i="13" s="1"/>
  <c r="L42" i="23"/>
  <c r="M42" i="23" s="1"/>
  <c r="L22" i="23" l="1"/>
  <c r="L91" i="23" s="1"/>
  <c r="M91" i="23" s="1"/>
  <c r="L76" i="23"/>
  <c r="M76" i="23" s="1"/>
  <c r="L33" i="23"/>
  <c r="M33" i="23" s="1"/>
  <c r="C32" i="13"/>
  <c r="C40" i="13" s="1"/>
  <c r="E32" i="5"/>
  <c r="E38" i="5" s="1"/>
  <c r="D32" i="5"/>
  <c r="D36" i="5" s="1"/>
  <c r="G75" i="5"/>
  <c r="G32" i="5"/>
  <c r="G42" i="5" s="1"/>
  <c r="C21" i="13"/>
  <c r="D21" i="5"/>
  <c r="E21" i="5"/>
  <c r="F21" i="5"/>
  <c r="F32" i="5"/>
  <c r="F42" i="5" s="1"/>
  <c r="G21" i="5"/>
  <c r="C42" i="13" l="1"/>
  <c r="D40" i="5"/>
  <c r="E70" i="5"/>
  <c r="M22" i="23"/>
  <c r="L35" i="23"/>
  <c r="M35" i="23" s="1"/>
  <c r="L28" i="23"/>
  <c r="L92" i="23" s="1"/>
  <c r="M92" i="23" s="1"/>
  <c r="D42" i="5"/>
  <c r="C34" i="13"/>
  <c r="D38" i="5"/>
  <c r="E40" i="5"/>
  <c r="C38" i="13"/>
  <c r="L39" i="23"/>
  <c r="M39" i="23" s="1"/>
  <c r="L37" i="23"/>
  <c r="M37" i="23" s="1"/>
  <c r="L71" i="23"/>
  <c r="M71" i="23" s="1"/>
  <c r="L41" i="23"/>
  <c r="M41" i="23" s="1"/>
  <c r="L43" i="23"/>
  <c r="M43" i="23" s="1"/>
  <c r="D34" i="5"/>
  <c r="E36" i="5"/>
  <c r="C36" i="13"/>
  <c r="E42" i="5"/>
  <c r="E34" i="5"/>
  <c r="D70" i="5"/>
  <c r="C70" i="13"/>
  <c r="G27" i="5"/>
  <c r="F34" i="5"/>
  <c r="F70" i="5"/>
  <c r="F36" i="5"/>
  <c r="F38" i="5"/>
  <c r="F40" i="5"/>
  <c r="D27" i="5"/>
  <c r="C27" i="13"/>
  <c r="F27" i="5"/>
  <c r="E27" i="5"/>
  <c r="G38" i="5"/>
  <c r="G70" i="5"/>
  <c r="G36" i="5"/>
  <c r="G40" i="5"/>
  <c r="G34" i="5"/>
  <c r="M28" i="23" l="1"/>
  <c r="V92" i="25" l="1"/>
  <c r="V93" i="25"/>
  <c r="L9" i="23" l="1"/>
  <c r="L11" i="23" l="1"/>
  <c r="M11" i="23" s="1"/>
  <c r="M9" i="23"/>
  <c r="L25" i="23"/>
  <c r="M25" i="23" s="1"/>
  <c r="L31" i="23"/>
  <c r="M31" i="23" s="1"/>
  <c r="C41" i="15" l="1"/>
  <c r="C32" i="15" s="1"/>
  <c r="L41" i="25"/>
  <c r="L32" i="25" s="1"/>
  <c r="C75" i="15" l="1"/>
  <c r="L21" i="25"/>
  <c r="L92" i="25" s="1"/>
  <c r="L34" i="25"/>
  <c r="L70" i="25"/>
  <c r="L40" i="25"/>
  <c r="L38" i="25"/>
  <c r="L36" i="25"/>
  <c r="L42" i="25"/>
  <c r="L75" i="25"/>
  <c r="L27" i="25" l="1"/>
  <c r="L93" i="25" s="1"/>
  <c r="C36" i="15"/>
  <c r="C38" i="15"/>
  <c r="C40" i="15"/>
  <c r="C34" i="15"/>
  <c r="C70" i="15"/>
  <c r="C42" i="15"/>
  <c r="D41" i="13" l="1"/>
  <c r="D32" i="13" s="1"/>
  <c r="P21" i="27" l="1"/>
  <c r="P27" i="27" s="1"/>
  <c r="M21" i="27"/>
  <c r="M27" i="27" s="1"/>
  <c r="O21" i="27"/>
  <c r="O27" i="27" s="1"/>
  <c r="H21" i="27"/>
  <c r="H27" i="27" s="1"/>
  <c r="J21" i="27"/>
  <c r="J27" i="27" s="1"/>
  <c r="N21" i="27"/>
  <c r="N27" i="27" s="1"/>
  <c r="G21" i="29"/>
  <c r="G27" i="29" s="1"/>
  <c r="Q21" i="27"/>
  <c r="D34" i="13"/>
  <c r="D70" i="13"/>
  <c r="D40" i="13"/>
  <c r="D36" i="13"/>
  <c r="D38" i="13"/>
  <c r="D42" i="13"/>
  <c r="D75" i="13"/>
  <c r="Q27" i="27" l="1"/>
  <c r="K6" i="20" l="1"/>
  <c r="J7" i="20"/>
  <c r="K7" i="20" s="1"/>
  <c r="J12" i="20"/>
  <c r="K12" i="20" l="1"/>
  <c r="J13" i="20"/>
  <c r="K13" i="20" s="1"/>
  <c r="R8" i="27" l="1"/>
  <c r="R10" i="27" l="1"/>
  <c r="R30" i="27"/>
  <c r="R24" i="27"/>
  <c r="S8" i="27" l="1"/>
  <c r="S30" i="27" l="1"/>
  <c r="S10" i="27"/>
  <c r="S24" i="27"/>
  <c r="T8" i="27" l="1"/>
  <c r="T24" i="27" s="1"/>
  <c r="T30" i="27" l="1"/>
  <c r="T10" i="27"/>
  <c r="F8" i="13" l="1"/>
  <c r="F30" i="13" l="1"/>
  <c r="F10" i="13"/>
  <c r="F24" i="13"/>
  <c r="S7" i="27" l="1"/>
  <c r="S88" i="27" s="1"/>
  <c r="R7" i="27"/>
  <c r="R88" i="27" s="1"/>
  <c r="T7" i="27"/>
  <c r="T88" i="27" s="1"/>
  <c r="F7" i="13"/>
  <c r="F88" i="13" s="1"/>
  <c r="V7" i="15" l="1"/>
  <c r="V88" i="15" s="1"/>
  <c r="C7" i="8" l="1"/>
  <c r="I7" i="8"/>
  <c r="I88" i="8" s="1"/>
  <c r="F7" i="8"/>
  <c r="F88" i="8" s="1"/>
  <c r="Q8" i="26"/>
  <c r="H7" i="8"/>
  <c r="H88" i="8" s="1"/>
  <c r="E7" i="8"/>
  <c r="E88" i="8" s="1"/>
  <c r="T7" i="15"/>
  <c r="T88" i="15" s="1"/>
  <c r="D7" i="8"/>
  <c r="D88" i="8" s="1"/>
  <c r="AO84" i="14" l="1"/>
  <c r="AO7" i="14"/>
  <c r="AO88" i="14" s="1"/>
  <c r="AN88" i="14"/>
  <c r="AO33" i="14"/>
  <c r="AO59" i="14"/>
  <c r="AN59" i="14"/>
  <c r="AN84" i="14"/>
  <c r="AO49" i="14"/>
  <c r="AO65" i="14"/>
  <c r="AO51" i="14"/>
  <c r="AN53" i="14"/>
  <c r="AN63" i="14"/>
  <c r="AO63" i="14"/>
  <c r="AN65" i="14"/>
  <c r="AO37" i="14"/>
  <c r="AO61" i="14"/>
  <c r="AO41" i="14"/>
  <c r="AN49" i="14"/>
  <c r="AN61" i="14"/>
  <c r="AO53" i="14"/>
  <c r="AO67" i="14"/>
  <c r="AN67" i="14"/>
  <c r="AO39" i="14"/>
  <c r="AO35" i="14"/>
  <c r="AO55" i="14"/>
  <c r="AN51" i="14"/>
  <c r="AN55" i="14"/>
  <c r="AL63" i="14"/>
  <c r="AK67" i="14"/>
  <c r="AJ63" i="14"/>
  <c r="AI67" i="14"/>
  <c r="AH67" i="14"/>
  <c r="AL59" i="14"/>
  <c r="AJ59" i="14"/>
  <c r="AH63" i="14"/>
  <c r="AK65" i="14"/>
  <c r="AJ51" i="14"/>
  <c r="AL65" i="14"/>
  <c r="AK61" i="14"/>
  <c r="AJ65" i="14"/>
  <c r="AI61" i="14"/>
  <c r="AH61" i="14"/>
  <c r="AL49" i="14"/>
  <c r="AJ49" i="14"/>
  <c r="AI55" i="14"/>
  <c r="AL53" i="14"/>
  <c r="AK59" i="14"/>
  <c r="AJ53" i="14"/>
  <c r="AI59" i="14"/>
  <c r="AH59" i="14"/>
  <c r="AK55" i="14"/>
  <c r="AI65" i="14"/>
  <c r="AL55" i="14"/>
  <c r="AK51" i="14"/>
  <c r="AJ55" i="14"/>
  <c r="AI51" i="14"/>
  <c r="AH51" i="14"/>
  <c r="AK53" i="14"/>
  <c r="AI53" i="14"/>
  <c r="AL84" i="14"/>
  <c r="AJ61" i="14"/>
  <c r="AI88" i="14"/>
  <c r="AH65" i="14"/>
  <c r="AK84" i="14"/>
  <c r="AI84" i="14"/>
  <c r="AL67" i="14"/>
  <c r="AH53" i="14"/>
  <c r="AJ88" i="14"/>
  <c r="AK49" i="14"/>
  <c r="AI49" i="14"/>
  <c r="AH49" i="14"/>
  <c r="AK63" i="14"/>
  <c r="AI63" i="14"/>
  <c r="AH88" i="14"/>
  <c r="AL61" i="14"/>
  <c r="AH55" i="14"/>
  <c r="AJ84" i="14"/>
  <c r="AK88" i="14"/>
  <c r="AH84" i="14"/>
  <c r="AJ67" i="14"/>
  <c r="AL51" i="14"/>
  <c r="AL88" i="14"/>
  <c r="AO15" i="14"/>
  <c r="AO16" i="14" s="1"/>
  <c r="C87" i="14"/>
  <c r="AO22" i="14"/>
  <c r="AO21" i="14"/>
  <c r="AO23" i="14"/>
  <c r="AO9" i="14"/>
  <c r="G7" i="8"/>
  <c r="G88" i="8" s="1"/>
  <c r="N92" i="14"/>
  <c r="Q87" i="14"/>
  <c r="E86" i="14"/>
  <c r="R92" i="14"/>
  <c r="F92" i="14"/>
  <c r="O92" i="14"/>
  <c r="H65" i="14"/>
  <c r="S92" i="14"/>
  <c r="AB86" i="14"/>
  <c r="M87" i="14"/>
  <c r="AF87" i="14"/>
  <c r="AV8" i="14"/>
  <c r="AW21" i="14"/>
  <c r="AY22" i="14"/>
  <c r="AY21" i="14"/>
  <c r="AY9" i="14"/>
  <c r="AY86" i="14" s="1"/>
  <c r="AZ9" i="14"/>
  <c r="AZ86" i="14" s="1"/>
  <c r="BA23" i="14"/>
  <c r="BB9" i="14"/>
  <c r="BC9" i="14"/>
  <c r="BC87" i="14" s="1"/>
  <c r="BC8" i="14"/>
  <c r="BD23" i="14"/>
  <c r="BE23" i="14"/>
  <c r="BF8" i="14"/>
  <c r="BG8" i="14"/>
  <c r="BG21" i="14"/>
  <c r="BH22" i="14"/>
  <c r="BI21" i="14"/>
  <c r="BJ8" i="14"/>
  <c r="BK9" i="14"/>
  <c r="BK86" i="14" s="1"/>
  <c r="BK8" i="14"/>
  <c r="BL8" i="14"/>
  <c r="BM23" i="14"/>
  <c r="BN8" i="14"/>
  <c r="BO23" i="14"/>
  <c r="BO9" i="14"/>
  <c r="BO87" i="14" s="1"/>
  <c r="BP9" i="14"/>
  <c r="BP87" i="14" s="1"/>
  <c r="BQ22" i="14"/>
  <c r="BR9" i="14"/>
  <c r="BR85" i="14" s="1"/>
  <c r="BR8" i="14"/>
  <c r="R65" i="14"/>
  <c r="AF88" i="14"/>
  <c r="L84" i="29"/>
  <c r="AV65" i="29"/>
  <c r="AF63" i="29"/>
  <c r="Q61" i="29"/>
  <c r="BC55" i="29"/>
  <c r="AN53" i="29"/>
  <c r="X51" i="29"/>
  <c r="BE41" i="29"/>
  <c r="BB84" i="29"/>
  <c r="AI67" i="29"/>
  <c r="T65" i="29"/>
  <c r="BC61" i="29"/>
  <c r="AN59" i="29"/>
  <c r="W55" i="29"/>
  <c r="BF51" i="29"/>
  <c r="AQ49" i="29"/>
  <c r="AC41" i="29"/>
  <c r="N39" i="29"/>
  <c r="AW35" i="29"/>
  <c r="AG33" i="29"/>
  <c r="P15" i="29"/>
  <c r="P16" i="29" s="1"/>
  <c r="BA67" i="29"/>
  <c r="V63" i="29"/>
  <c r="AK55" i="29"/>
  <c r="BD49" i="29"/>
  <c r="BE37" i="29"/>
  <c r="Z33" i="29"/>
  <c r="AZ84" i="29"/>
  <c r="AF61" i="29"/>
  <c r="P49" i="29"/>
  <c r="O35" i="29"/>
  <c r="AO67" i="29"/>
  <c r="AX53" i="29"/>
  <c r="T39" i="29"/>
  <c r="AV15" i="29"/>
  <c r="AV16" i="29" s="1"/>
  <c r="BB55" i="29"/>
  <c r="K33" i="29"/>
  <c r="AK59" i="29"/>
  <c r="AB33" i="29"/>
  <c r="AG67" i="29"/>
  <c r="BA61" i="29"/>
  <c r="Y55" i="29"/>
  <c r="AS49" i="29"/>
  <c r="AA39" i="29"/>
  <c r="AN35" i="29"/>
  <c r="AX15" i="29"/>
  <c r="AX16" i="29" s="1"/>
  <c r="Q7" i="29"/>
  <c r="Q88" i="29" s="1"/>
  <c r="AY15" i="29"/>
  <c r="AY16" i="29" s="1"/>
  <c r="AD53" i="29"/>
  <c r="S15" i="29"/>
  <c r="S16" i="29" s="1"/>
  <c r="AO55" i="29"/>
  <c r="L33" i="29"/>
  <c r="V8" i="29"/>
  <c r="AF84" i="29"/>
  <c r="R67" i="29"/>
  <c r="BA63" i="29"/>
  <c r="AL61" i="29"/>
  <c r="V59" i="29"/>
  <c r="J55" i="29"/>
  <c r="AS51" i="29"/>
  <c r="AC49" i="29"/>
  <c r="L41" i="29"/>
  <c r="BD67" i="29"/>
  <c r="AO65" i="29"/>
  <c r="Y63" i="29"/>
  <c r="J61" i="29"/>
  <c r="AR55" i="29"/>
  <c r="AB53" i="29"/>
  <c r="M51" i="29"/>
  <c r="AX41" i="29"/>
  <c r="AH39" i="29"/>
  <c r="S37" i="29"/>
  <c r="BB33" i="29"/>
  <c r="AK15" i="29"/>
  <c r="AK16" i="29" s="1"/>
  <c r="AQ84" i="29"/>
  <c r="M65" i="29"/>
  <c r="AF59" i="29"/>
  <c r="AU51" i="29"/>
  <c r="AZ39" i="29"/>
  <c r="S35" i="29"/>
  <c r="AI7" i="29"/>
  <c r="AI88" i="29" s="1"/>
  <c r="BD63" i="29"/>
  <c r="AN51" i="29"/>
  <c r="Y37" i="29"/>
  <c r="BA7" i="29"/>
  <c r="BA88" i="29" s="1"/>
  <c r="T59" i="29"/>
  <c r="AU41" i="29"/>
  <c r="AS33" i="29"/>
  <c r="N65" i="29"/>
  <c r="BG35" i="29"/>
  <c r="AP65" i="29"/>
  <c r="AF37" i="29"/>
  <c r="W84" i="29"/>
  <c r="AR63" i="29"/>
  <c r="M59" i="29"/>
  <c r="AI51" i="29"/>
  <c r="BE39" i="29"/>
  <c r="Q37" i="29"/>
  <c r="AD33" i="29"/>
  <c r="AN7" i="29"/>
  <c r="AN88" i="29" s="1"/>
  <c r="AD35" i="29"/>
  <c r="AW61" i="29"/>
  <c r="Z35" i="29"/>
  <c r="BG63" i="29"/>
  <c r="P37" i="29"/>
  <c r="P9" i="29"/>
  <c r="P87" i="29" s="1"/>
  <c r="BA84" i="29"/>
  <c r="AM67" i="29"/>
  <c r="W65" i="29"/>
  <c r="BF61" i="29"/>
  <c r="AQ59" i="29"/>
  <c r="AD55" i="29"/>
  <c r="O53" i="29"/>
  <c r="AX49" i="29"/>
  <c r="AF41" i="29"/>
  <c r="AC84" i="29"/>
  <c r="K67" i="29"/>
  <c r="AT63" i="29"/>
  <c r="AD61" i="29"/>
  <c r="O59" i="29"/>
  <c r="AW53" i="29"/>
  <c r="AG51" i="29"/>
  <c r="R49" i="29"/>
  <c r="BC39" i="29"/>
  <c r="AN37" i="29"/>
  <c r="X35" i="29"/>
  <c r="BE15" i="29"/>
  <c r="BE16" i="29" s="1"/>
  <c r="AP7" i="29"/>
  <c r="AP88" i="29" s="1"/>
  <c r="BB65" i="29"/>
  <c r="W61" i="29"/>
  <c r="AL53" i="29"/>
  <c r="BG41" i="29"/>
  <c r="BF35" i="29"/>
  <c r="AC15" i="29"/>
  <c r="AC16" i="29" s="1"/>
  <c r="AL67" i="29"/>
  <c r="AC55" i="29"/>
  <c r="X39" i="29"/>
  <c r="AZ15" i="29"/>
  <c r="AZ16" i="29" s="1"/>
  <c r="J63" i="29"/>
  <c r="AZ49" i="29"/>
  <c r="BC35" i="29"/>
  <c r="AF7" i="29"/>
  <c r="AF88" i="29" s="1"/>
  <c r="AI41" i="29"/>
  <c r="AD84" i="29"/>
  <c r="AA49" i="29"/>
  <c r="I92" i="29"/>
  <c r="I93" i="29" s="1"/>
  <c r="AH65" i="29"/>
  <c r="BB59" i="29"/>
  <c r="Z53" i="29"/>
  <c r="AV41" i="29"/>
  <c r="AS37" i="29"/>
  <c r="BE33" i="29"/>
  <c r="Q15" i="29"/>
  <c r="Q16" i="29" s="1"/>
  <c r="L39" i="29"/>
  <c r="R7" i="29"/>
  <c r="R88" i="29" s="1"/>
  <c r="AI39" i="29"/>
  <c r="V84" i="29"/>
  <c r="AD41" i="29"/>
  <c r="L7" i="29"/>
  <c r="L88" i="29" s="1"/>
  <c r="X84" i="29"/>
  <c r="J67" i="29"/>
  <c r="AS63" i="29"/>
  <c r="AC61" i="29"/>
  <c r="N59" i="29"/>
  <c r="AZ53" i="29"/>
  <c r="AK51" i="29"/>
  <c r="U49" i="29"/>
  <c r="BB39" i="29"/>
  <c r="AV67" i="29"/>
  <c r="AF65" i="29"/>
  <c r="Q63" i="29"/>
  <c r="AZ59" i="29"/>
  <c r="AI55" i="29"/>
  <c r="T53" i="29"/>
  <c r="BC49" i="29"/>
  <c r="AP41" i="29"/>
  <c r="Z39" i="29"/>
  <c r="K37" i="29"/>
  <c r="AT33" i="29"/>
  <c r="AB15" i="29"/>
  <c r="AB16" i="29" s="1"/>
  <c r="Z84" i="29"/>
  <c r="AU63" i="29"/>
  <c r="P59" i="29"/>
  <c r="AD51" i="29"/>
  <c r="AG39" i="29"/>
  <c r="BA33" i="29"/>
  <c r="AC92" i="14"/>
  <c r="AD87" i="14"/>
  <c r="Q92" i="14"/>
  <c r="N86" i="14"/>
  <c r="T86" i="14"/>
  <c r="AA92" i="14"/>
  <c r="L92" i="14"/>
  <c r="F85" i="14"/>
  <c r="O87" i="14"/>
  <c r="AA87" i="14"/>
  <c r="Y86" i="14"/>
  <c r="Y92" i="14"/>
  <c r="AE85" i="14"/>
  <c r="AV23" i="14"/>
  <c r="AV22" i="14"/>
  <c r="AW9" i="14"/>
  <c r="AW86" i="14" s="1"/>
  <c r="AX9" i="14"/>
  <c r="AX85" i="14" s="1"/>
  <c r="AY23" i="14"/>
  <c r="AX23" i="14"/>
  <c r="AZ23" i="14"/>
  <c r="BA22" i="14"/>
  <c r="BB23" i="14"/>
  <c r="BB8" i="14"/>
  <c r="BC21" i="14"/>
  <c r="BD8" i="14"/>
  <c r="BE9" i="14"/>
  <c r="BE87" i="14" s="1"/>
  <c r="BF21" i="14"/>
  <c r="BF9" i="14"/>
  <c r="BF86" i="14" s="1"/>
  <c r="BG23" i="14"/>
  <c r="BH21" i="14"/>
  <c r="BI22" i="14"/>
  <c r="BJ21" i="14"/>
  <c r="BJ9" i="14"/>
  <c r="BJ86" i="14" s="1"/>
  <c r="BK23" i="14"/>
  <c r="BL22" i="14"/>
  <c r="BM22" i="14"/>
  <c r="BN22" i="14"/>
  <c r="BN23" i="14"/>
  <c r="BO8" i="14"/>
  <c r="BP23" i="14"/>
  <c r="BQ9" i="14"/>
  <c r="BQ87" i="14" s="1"/>
  <c r="BQ8" i="14"/>
  <c r="BR22" i="14"/>
  <c r="AB84" i="29"/>
  <c r="N67" i="29"/>
  <c r="AW63" i="29"/>
  <c r="AG61" i="29"/>
  <c r="R59" i="29"/>
  <c r="BD53" i="29"/>
  <c r="AO51" i="29"/>
  <c r="Y49" i="29"/>
  <c r="BF39" i="29"/>
  <c r="AZ67" i="29"/>
  <c r="AK65" i="29"/>
  <c r="U63" i="29"/>
  <c r="BD59" i="29"/>
  <c r="AN55" i="29"/>
  <c r="X53" i="29"/>
  <c r="BG49" i="29"/>
  <c r="AT41" i="29"/>
  <c r="AD39" i="29"/>
  <c r="O37" i="29"/>
  <c r="AX33" i="29"/>
  <c r="AF15" i="29"/>
  <c r="AF16" i="29" s="1"/>
  <c r="AH84" i="29"/>
  <c r="BC63" i="29"/>
  <c r="X59" i="29"/>
  <c r="AM51" i="29"/>
  <c r="AS39" i="29"/>
  <c r="BG33" i="29"/>
  <c r="Z7" i="29"/>
  <c r="Z88" i="29" s="1"/>
  <c r="AV63" i="29"/>
  <c r="AE51" i="29"/>
  <c r="N37" i="29"/>
  <c r="AK7" i="29"/>
  <c r="AK88" i="29" s="1"/>
  <c r="L59" i="29"/>
  <c r="V41" i="29"/>
  <c r="AN33" i="29"/>
  <c r="AE63" i="29"/>
  <c r="AQ35" i="29"/>
  <c r="Q65" i="29"/>
  <c r="J37" i="29"/>
  <c r="O84" i="29"/>
  <c r="AI63" i="29"/>
  <c r="BF55" i="29"/>
  <c r="AA51" i="29"/>
  <c r="AW39" i="29"/>
  <c r="L37" i="29"/>
  <c r="X33" i="29"/>
  <c r="AH7" i="29"/>
  <c r="AH88" i="29" s="1"/>
  <c r="N35" i="29"/>
  <c r="X61" i="29"/>
  <c r="BC33" i="29"/>
  <c r="AH63" i="29"/>
  <c r="AX35" i="29"/>
  <c r="V21" i="29"/>
  <c r="AW84" i="29"/>
  <c r="AH67" i="29"/>
  <c r="S65" i="29"/>
  <c r="BB61" i="29"/>
  <c r="AM59" i="29"/>
  <c r="Z55" i="29"/>
  <c r="K53" i="29"/>
  <c r="AT49" i="29"/>
  <c r="AB41" i="29"/>
  <c r="Y84" i="29"/>
  <c r="BE65" i="29"/>
  <c r="AP63" i="29"/>
  <c r="Z61" i="29"/>
  <c r="K59" i="29"/>
  <c r="AS53" i="29"/>
  <c r="AC51" i="29"/>
  <c r="N49" i="29"/>
  <c r="AY39" i="29"/>
  <c r="AI37" i="29"/>
  <c r="T35" i="29"/>
  <c r="BA15" i="29"/>
  <c r="BA16" i="29" s="1"/>
  <c r="AL7" i="29"/>
  <c r="AL88" i="29" s="1"/>
  <c r="AT65" i="29"/>
  <c r="O61" i="29"/>
  <c r="AC53" i="29"/>
  <c r="AY41" i="29"/>
  <c r="AZ35" i="29"/>
  <c r="R15" i="29"/>
  <c r="R16" i="29" s="1"/>
  <c r="U67" i="29"/>
  <c r="BC53" i="29"/>
  <c r="S39" i="29"/>
  <c r="AU15" i="29"/>
  <c r="AU16" i="29" s="1"/>
  <c r="AI61" i="29"/>
  <c r="AR49" i="29"/>
  <c r="AR35" i="29"/>
  <c r="T7" i="29"/>
  <c r="T88" i="29" s="1"/>
  <c r="BA39" i="29"/>
  <c r="N84" i="29"/>
  <c r="AM41" i="29"/>
  <c r="BD84" i="29"/>
  <c r="Z65" i="29"/>
  <c r="AT59" i="29"/>
  <c r="R53" i="29"/>
  <c r="AN41" i="29"/>
  <c r="AM37" i="29"/>
  <c r="AZ33" i="29"/>
  <c r="K15" i="29"/>
  <c r="K16" i="29" s="1"/>
  <c r="AT37" i="29"/>
  <c r="AT67" i="29"/>
  <c r="BF37" i="29"/>
  <c r="BE67" i="29"/>
  <c r="BD39" i="29"/>
  <c r="V22" i="29"/>
  <c r="P22" i="29"/>
  <c r="BC67" i="29"/>
  <c r="AN65" i="29"/>
  <c r="X63" i="29"/>
  <c r="BG59" i="29"/>
  <c r="AU55" i="29"/>
  <c r="AE53" i="29"/>
  <c r="P51" i="29"/>
  <c r="AW41" i="29"/>
  <c r="AT84" i="29"/>
  <c r="AA67" i="29"/>
  <c r="L65" i="29"/>
  <c r="AU61" i="29"/>
  <c r="AE59" i="29"/>
  <c r="O55" i="29"/>
  <c r="AX51" i="29"/>
  <c r="AH49" i="29"/>
  <c r="U41" i="29"/>
  <c r="BD37" i="29"/>
  <c r="AO35" i="29"/>
  <c r="Y33" i="29"/>
  <c r="BF7" i="29"/>
  <c r="BF88" i="29" s="1"/>
  <c r="AK67" i="29"/>
  <c r="BD61" i="29"/>
  <c r="T55" i="29"/>
  <c r="AN49" i="29"/>
  <c r="AO37" i="29"/>
  <c r="J33" i="29"/>
  <c r="AI84" i="29"/>
  <c r="AX59" i="29"/>
  <c r="AA41" i="29"/>
  <c r="AR33" i="29"/>
  <c r="Y65" i="29"/>
  <c r="Q53" i="29"/>
  <c r="AW37" i="29"/>
  <c r="Z15" i="29"/>
  <c r="Z16" i="29" s="1"/>
  <c r="AM53" i="29"/>
  <c r="N15" i="29"/>
  <c r="N16" i="29" s="1"/>
  <c r="P55" i="29"/>
  <c r="AL15" i="29"/>
  <c r="AL16" i="29" s="1"/>
  <c r="Q67" i="29"/>
  <c r="AK61" i="29"/>
  <c r="BG53" i="29"/>
  <c r="AB49" i="29"/>
  <c r="P39" i="29"/>
  <c r="AC35" i="29"/>
  <c r="AM15" i="29"/>
  <c r="AM16" i="29" s="1"/>
  <c r="AH41" i="29"/>
  <c r="W15" i="29"/>
  <c r="W16" i="29" s="1"/>
  <c r="O51" i="29"/>
  <c r="AA7" i="29"/>
  <c r="AA88" i="29" s="1"/>
  <c r="AG53" i="29"/>
  <c r="U15" i="29"/>
  <c r="U16" i="29" s="1"/>
  <c r="AO84" i="29"/>
  <c r="Z67" i="29"/>
  <c r="K65" i="29"/>
  <c r="AT61" i="29"/>
  <c r="AD59" i="29"/>
  <c r="R55" i="29"/>
  <c r="BA51" i="29"/>
  <c r="AL49" i="29"/>
  <c r="T41" i="29"/>
  <c r="Q84" i="29"/>
  <c r="AW65" i="29"/>
  <c r="AG63" i="29"/>
  <c r="R61" i="29"/>
  <c r="AZ55" i="29"/>
  <c r="AK53" i="29"/>
  <c r="U51" i="29"/>
  <c r="BF41" i="29"/>
  <c r="AQ39" i="29"/>
  <c r="AA37" i="29"/>
  <c r="L35" i="29"/>
  <c r="AS15" i="29"/>
  <c r="AS16" i="29" s="1"/>
  <c r="BG84" i="29"/>
  <c r="AC65" i="29"/>
  <c r="AW59" i="29"/>
  <c r="M53" i="29"/>
  <c r="Z41" i="29"/>
  <c r="AI35" i="29"/>
  <c r="AZ7" i="29"/>
  <c r="AZ88" i="29" s="1"/>
  <c r="W92" i="14"/>
  <c r="AC86" i="14"/>
  <c r="K86" i="14"/>
  <c r="H92" i="14"/>
  <c r="W87" i="14"/>
  <c r="U92" i="14"/>
  <c r="AM87" i="14"/>
  <c r="X92" i="14"/>
  <c r="R85" i="14"/>
  <c r="U85" i="14"/>
  <c r="X87" i="14"/>
  <c r="AB92" i="14"/>
  <c r="M92" i="14"/>
  <c r="AV9" i="14"/>
  <c r="AV86" i="14" s="1"/>
  <c r="Z86" i="14"/>
  <c r="AW8" i="14"/>
  <c r="AW23" i="14"/>
  <c r="AX21" i="14"/>
  <c r="AY8" i="14"/>
  <c r="AZ8" i="14"/>
  <c r="BA9" i="14"/>
  <c r="BA86" i="14" s="1"/>
  <c r="BA8" i="14"/>
  <c r="BB21" i="14"/>
  <c r="BC23" i="14"/>
  <c r="BD22" i="14"/>
  <c r="BE8" i="14"/>
  <c r="BE22" i="14"/>
  <c r="BF23" i="14"/>
  <c r="BG22" i="14"/>
  <c r="BH9" i="14"/>
  <c r="BH86" i="14" s="1"/>
  <c r="BI9" i="14"/>
  <c r="BI85" i="14" s="1"/>
  <c r="BI8" i="14"/>
  <c r="BJ22" i="14"/>
  <c r="BK21" i="14"/>
  <c r="BL9" i="14"/>
  <c r="BL85" i="14" s="1"/>
  <c r="BM9" i="14"/>
  <c r="BM87" i="14" s="1"/>
  <c r="BM8" i="14"/>
  <c r="BN9" i="14"/>
  <c r="BN87" i="14" s="1"/>
  <c r="BP21" i="14"/>
  <c r="BP8" i="14"/>
  <c r="BQ21" i="14"/>
  <c r="BR23" i="14"/>
  <c r="AG88" i="14"/>
  <c r="AS84" i="29"/>
  <c r="AD67" i="29"/>
  <c r="O65" i="29"/>
  <c r="AX61" i="29"/>
  <c r="AH59" i="29"/>
  <c r="V55" i="29"/>
  <c r="BE51" i="29"/>
  <c r="AP49" i="29"/>
  <c r="X41" i="29"/>
  <c r="U84" i="29"/>
  <c r="BA65" i="29"/>
  <c r="AL63" i="29"/>
  <c r="V61" i="29"/>
  <c r="BD55" i="29"/>
  <c r="AO53" i="29"/>
  <c r="Y51" i="29"/>
  <c r="J49" i="29"/>
  <c r="AU39" i="29"/>
  <c r="AE37" i="29"/>
  <c r="P35" i="29"/>
  <c r="AW15" i="29"/>
  <c r="AW16" i="29" s="1"/>
  <c r="AG7" i="29"/>
  <c r="AG88" i="29" s="1"/>
  <c r="AL65" i="29"/>
  <c r="BE59" i="29"/>
  <c r="U53" i="29"/>
  <c r="AQ41" i="29"/>
  <c r="AP35" i="29"/>
  <c r="M15" i="29"/>
  <c r="M16" i="29" s="1"/>
  <c r="M67" i="29"/>
  <c r="AU53" i="29"/>
  <c r="BA37" i="29"/>
  <c r="AD15" i="29"/>
  <c r="AD16" i="29" s="1"/>
  <c r="AA61" i="29"/>
  <c r="S49" i="29"/>
  <c r="AG35" i="29"/>
  <c r="S84" i="29"/>
  <c r="AC39" i="29"/>
  <c r="AW67" i="29"/>
  <c r="AV39" i="29"/>
  <c r="AV84" i="29"/>
  <c r="R65" i="29"/>
  <c r="AL59" i="29"/>
  <c r="J53" i="29"/>
  <c r="AE41" i="29"/>
  <c r="AG37" i="29"/>
  <c r="AU33" i="29"/>
  <c r="BD7" i="29"/>
  <c r="BD88" i="29" s="1"/>
  <c r="AC37" i="29"/>
  <c r="BC65" i="29"/>
  <c r="AK37" i="29"/>
  <c r="AF67" i="29"/>
  <c r="AE39" i="29"/>
  <c r="V92" i="29"/>
  <c r="P21" i="29"/>
  <c r="AY67" i="29"/>
  <c r="AI65" i="29"/>
  <c r="T63" i="29"/>
  <c r="BC59" i="29"/>
  <c r="AQ55" i="29"/>
  <c r="AA53" i="29"/>
  <c r="L51" i="29"/>
  <c r="AS41" i="29"/>
  <c r="AP84" i="29"/>
  <c r="W67" i="29"/>
  <c r="BF63" i="29"/>
  <c r="AQ61" i="29"/>
  <c r="AA59" i="29"/>
  <c r="K55" i="29"/>
  <c r="AT51" i="29"/>
  <c r="AD49" i="29"/>
  <c r="Q41" i="29"/>
  <c r="AZ37" i="29"/>
  <c r="AK35" i="29"/>
  <c r="U33" i="29"/>
  <c r="BB7" i="29"/>
  <c r="BB88" i="29" s="1"/>
  <c r="AB67" i="29"/>
  <c r="AV61" i="29"/>
  <c r="L55" i="29"/>
  <c r="AE49" i="29"/>
  <c r="AH37" i="29"/>
  <c r="BD15" i="29"/>
  <c r="BD16" i="29" s="1"/>
  <c r="AA84" i="29"/>
  <c r="Y59" i="29"/>
  <c r="S41" i="29"/>
  <c r="AM33" i="29"/>
  <c r="AY63" i="29"/>
  <c r="BG51" i="29"/>
  <c r="AQ37" i="29"/>
  <c r="J15" i="29"/>
  <c r="BD51" i="29"/>
  <c r="AQ7" i="29"/>
  <c r="AQ88" i="29" s="1"/>
  <c r="Y53" i="29"/>
  <c r="O15" i="29"/>
  <c r="O16" i="29" s="1"/>
  <c r="BG65" i="29"/>
  <c r="AB61" i="29"/>
  <c r="AY53" i="29"/>
  <c r="T49" i="29"/>
  <c r="K39" i="29"/>
  <c r="W35" i="29"/>
  <c r="AG15" i="29"/>
  <c r="AG16" i="29" s="1"/>
  <c r="J41" i="29"/>
  <c r="BE7" i="29"/>
  <c r="BE88" i="29" s="1"/>
  <c r="AF49" i="29"/>
  <c r="K7" i="29"/>
  <c r="K88" i="29" s="1"/>
  <c r="AY51" i="29"/>
  <c r="AR7" i="29"/>
  <c r="AR88" i="29" s="1"/>
  <c r="P23" i="29"/>
  <c r="T84" i="29"/>
  <c r="BD65" i="29"/>
  <c r="AO63" i="29"/>
  <c r="Y61" i="29"/>
  <c r="J59" i="29"/>
  <c r="AV53" i="29"/>
  <c r="AF51" i="29"/>
  <c r="Q49" i="29"/>
  <c r="AX39" i="29"/>
  <c r="AR67" i="29"/>
  <c r="AB65" i="29"/>
  <c r="M63" i="29"/>
  <c r="AV59" i="29"/>
  <c r="AE55" i="29"/>
  <c r="P53" i="29"/>
  <c r="AY49" i="29"/>
  <c r="AL41" i="29"/>
  <c r="V39" i="29"/>
  <c r="BE35" i="29"/>
  <c r="AP33" i="29"/>
  <c r="X15" i="29"/>
  <c r="X16" i="29" s="1"/>
  <c r="R84" i="29"/>
  <c r="AM63" i="29"/>
  <c r="BA55" i="29"/>
  <c r="V51" i="29"/>
  <c r="AB39" i="29"/>
  <c r="AQ33" i="29"/>
  <c r="N7" i="29"/>
  <c r="N88" i="29" s="1"/>
  <c r="O63" i="29"/>
  <c r="AW49" i="29"/>
  <c r="AL35" i="29"/>
  <c r="S7" i="29"/>
  <c r="S88" i="29" s="1"/>
  <c r="AF55" i="29"/>
  <c r="AP39" i="29"/>
  <c r="R33" i="29"/>
  <c r="P61" i="29"/>
  <c r="AW33" i="29"/>
  <c r="AR61" i="29"/>
  <c r="V35" i="29"/>
  <c r="AX67" i="29"/>
  <c r="S63" i="29"/>
  <c r="AP55" i="29"/>
  <c r="K51" i="29"/>
  <c r="AL39" i="29"/>
  <c r="AY35" i="29"/>
  <c r="N33" i="29"/>
  <c r="Y7" i="29"/>
  <c r="Y88" i="29" s="1"/>
  <c r="AE33" i="29"/>
  <c r="AL55" i="29"/>
  <c r="BF15" i="29"/>
  <c r="BF16" i="29" s="1"/>
  <c r="K61" i="29"/>
  <c r="BD33" i="29"/>
  <c r="BE84" i="29"/>
  <c r="AQ67" i="29"/>
  <c r="AA65" i="29"/>
  <c r="L63" i="29"/>
  <c r="AU59" i="29"/>
  <c r="AH55" i="29"/>
  <c r="S53" i="29"/>
  <c r="BB49" i="29"/>
  <c r="AK41" i="29"/>
  <c r="AG84" i="29"/>
  <c r="O67" i="29"/>
  <c r="AX63" i="29"/>
  <c r="AH61" i="29"/>
  <c r="S59" i="29"/>
  <c r="BA53" i="29"/>
  <c r="AL51" i="29"/>
  <c r="V49" i="29"/>
  <c r="BG39" i="29"/>
  <c r="AR37" i="29"/>
  <c r="AB35" i="29"/>
  <c r="M33" i="29"/>
  <c r="AT7" i="29"/>
  <c r="AT88" i="29" s="1"/>
  <c r="L67" i="29"/>
  <c r="AE61" i="29"/>
  <c r="AT53" i="29"/>
  <c r="O49" i="29"/>
  <c r="R37" i="29"/>
  <c r="AH15" i="29"/>
  <c r="AH16" i="29" s="1"/>
  <c r="K92" i="14"/>
  <c r="T92" i="14"/>
  <c r="H85" i="14"/>
  <c r="E92" i="14"/>
  <c r="U51" i="14"/>
  <c r="AG85" i="14"/>
  <c r="AD92" i="14"/>
  <c r="L85" i="14"/>
  <c r="S86" i="14"/>
  <c r="AV21" i="14"/>
  <c r="Z92" i="14"/>
  <c r="AW22" i="14"/>
  <c r="AX22" i="14"/>
  <c r="AX8" i="14"/>
  <c r="AZ21" i="14"/>
  <c r="AZ22" i="14"/>
  <c r="BA21" i="14"/>
  <c r="BB22" i="14"/>
  <c r="BC22" i="14"/>
  <c r="BD21" i="14"/>
  <c r="BD9" i="14"/>
  <c r="BD85" i="14" s="1"/>
  <c r="BE21" i="14"/>
  <c r="BF22" i="14"/>
  <c r="BG9" i="14"/>
  <c r="BG86" i="14" s="1"/>
  <c r="BH23" i="14"/>
  <c r="BH8" i="14"/>
  <c r="BI23" i="14"/>
  <c r="BJ23" i="14"/>
  <c r="BK22" i="14"/>
  <c r="BL21" i="14"/>
  <c r="BL23" i="14"/>
  <c r="BM21" i="14"/>
  <c r="BN21" i="14"/>
  <c r="BO21" i="14"/>
  <c r="BO22" i="14"/>
  <c r="BP22" i="14"/>
  <c r="BQ23" i="14"/>
  <c r="BR21" i="14"/>
  <c r="U55" i="14"/>
  <c r="U65" i="14"/>
  <c r="AU67" i="29"/>
  <c r="AE65" i="29"/>
  <c r="P63" i="29"/>
  <c r="AY59" i="29"/>
  <c r="AM55" i="29"/>
  <c r="W53" i="29"/>
  <c r="BF49" i="29"/>
  <c r="AO41" i="29"/>
  <c r="AL84" i="29"/>
  <c r="S67" i="29"/>
  <c r="BB63" i="29"/>
  <c r="AM61" i="29"/>
  <c r="W59" i="29"/>
  <c r="BE53" i="29"/>
  <c r="AP51" i="29"/>
  <c r="Z49" i="29"/>
  <c r="M41" i="29"/>
  <c r="AV37" i="29"/>
  <c r="AF35" i="29"/>
  <c r="Q33" i="29"/>
  <c r="AX7" i="29"/>
  <c r="AX88" i="29" s="1"/>
  <c r="T67" i="29"/>
  <c r="AN61" i="29"/>
  <c r="BB53" i="29"/>
  <c r="W49" i="29"/>
  <c r="X37" i="29"/>
  <c r="AT15" i="29"/>
  <c r="AT16" i="29" s="1"/>
  <c r="K84" i="29"/>
  <c r="Q59" i="29"/>
  <c r="AT39" i="29"/>
  <c r="V33" i="29"/>
  <c r="AQ63" i="29"/>
  <c r="AH51" i="29"/>
  <c r="Z37" i="29"/>
  <c r="BC7" i="29"/>
  <c r="BC88" i="29" s="1"/>
  <c r="W51" i="29"/>
  <c r="W7" i="29"/>
  <c r="W88" i="29" s="1"/>
  <c r="AQ51" i="29"/>
  <c r="AW7" i="29"/>
  <c r="AW88" i="29" s="1"/>
  <c r="AY65" i="29"/>
  <c r="T61" i="29"/>
  <c r="AQ53" i="29"/>
  <c r="L49" i="29"/>
  <c r="BC37" i="29"/>
  <c r="R35" i="29"/>
  <c r="AA15" i="29"/>
  <c r="AA16" i="29" s="1"/>
  <c r="AN39" i="29"/>
  <c r="AU7" i="29"/>
  <c r="AU88" i="29" s="1"/>
  <c r="AR41" i="29"/>
  <c r="AU84" i="29"/>
  <c r="R51" i="29"/>
  <c r="X7" i="29"/>
  <c r="X88" i="29" s="1"/>
  <c r="P92" i="29"/>
  <c r="P84" i="29"/>
  <c r="AZ65" i="29"/>
  <c r="AK63" i="29"/>
  <c r="U61" i="29"/>
  <c r="BG55" i="29"/>
  <c r="AR53" i="29"/>
  <c r="AB51" i="29"/>
  <c r="M49" i="29"/>
  <c r="BF84" i="29"/>
  <c r="AN67" i="29"/>
  <c r="X65" i="29"/>
  <c r="BG61" i="29"/>
  <c r="AR59" i="29"/>
  <c r="AA55" i="29"/>
  <c r="L53" i="29"/>
  <c r="AU49" i="29"/>
  <c r="AG41" i="29"/>
  <c r="R39" i="29"/>
  <c r="BA35" i="29"/>
  <c r="AL33" i="29"/>
  <c r="T15" i="29"/>
  <c r="T16" i="29" s="1"/>
  <c r="J84" i="29"/>
  <c r="AD63" i="29"/>
  <c r="AS55" i="29"/>
  <c r="N51" i="29"/>
  <c r="Q39" i="29"/>
  <c r="AK33" i="29"/>
  <c r="J7" i="29"/>
  <c r="AO61" i="29"/>
  <c r="X49" i="29"/>
  <c r="AE35" i="29"/>
  <c r="O7" i="29"/>
  <c r="O88" i="29" s="1"/>
  <c r="X55" i="29"/>
  <c r="AK39" i="29"/>
  <c r="BB15" i="29"/>
  <c r="BB16" i="29" s="1"/>
  <c r="AG59" i="29"/>
  <c r="AA33" i="29"/>
  <c r="S61" i="29"/>
  <c r="AY33" i="29"/>
  <c r="AP67" i="29"/>
  <c r="K63" i="29"/>
  <c r="AG55" i="29"/>
  <c r="BA49" i="29"/>
  <c r="AF39" i="29"/>
  <c r="AT35" i="29"/>
  <c r="BC15" i="29"/>
  <c r="BC16" i="29" s="1"/>
  <c r="U7" i="29"/>
  <c r="U88" i="29" s="1"/>
  <c r="O33" i="29"/>
  <c r="M55" i="29"/>
  <c r="AI15" i="29"/>
  <c r="AI16" i="29" s="1"/>
  <c r="AB59" i="29"/>
  <c r="AH33" i="29"/>
  <c r="P8" i="29"/>
  <c r="AK84" i="29"/>
  <c r="V67" i="29"/>
  <c r="BE63" i="29"/>
  <c r="AP61" i="29"/>
  <c r="Z59" i="29"/>
  <c r="N55" i="29"/>
  <c r="AW51" i="29"/>
  <c r="AG49" i="29"/>
  <c r="P41" i="29"/>
  <c r="M84" i="29"/>
  <c r="AS65" i="29"/>
  <c r="AC63" i="29"/>
  <c r="N61" i="29"/>
  <c r="AV55" i="29"/>
  <c r="AF53" i="29"/>
  <c r="Q51" i="29"/>
  <c r="BB41" i="29"/>
  <c r="AM39" i="29"/>
  <c r="W37" i="29"/>
  <c r="BF33" i="29"/>
  <c r="AO15" i="29"/>
  <c r="AO16" i="29" s="1"/>
  <c r="AY84" i="29"/>
  <c r="U65" i="29"/>
  <c r="AO59" i="29"/>
  <c r="BC51" i="29"/>
  <c r="R41" i="29"/>
  <c r="Y35" i="29"/>
  <c r="AO7" i="29"/>
  <c r="AO88" i="29" s="1"/>
  <c r="AD65" i="29"/>
  <c r="N53" i="29"/>
  <c r="AD37" i="29"/>
  <c r="BG7" i="29"/>
  <c r="BG88" i="29" s="1"/>
  <c r="AS59" i="29"/>
  <c r="BC41" i="29"/>
  <c r="K35" i="29"/>
  <c r="AU65" i="29"/>
  <c r="AP37" i="29"/>
  <c r="BF65" i="29"/>
  <c r="BB37" i="29"/>
  <c r="AE84" i="29"/>
  <c r="AZ63" i="29"/>
  <c r="U59" i="29"/>
  <c r="AR51" i="29"/>
  <c r="O41" i="29"/>
  <c r="V37" i="29"/>
  <c r="AI33" i="29"/>
  <c r="AS7" i="29"/>
  <c r="AS88" i="29" s="1"/>
  <c r="AU35" i="29"/>
  <c r="AN63" i="29"/>
  <c r="AV35" i="29"/>
  <c r="AG65" i="29"/>
  <c r="AL37" i="29"/>
  <c r="V9" i="29"/>
  <c r="V86" i="29" s="1"/>
  <c r="BG67" i="29"/>
  <c r="AR65" i="29"/>
  <c r="AB63" i="29"/>
  <c r="M61" i="29"/>
  <c r="AY55" i="29"/>
  <c r="AI53" i="29"/>
  <c r="T51" i="29"/>
  <c r="BA41" i="29"/>
  <c r="AX84" i="29"/>
  <c r="AE67" i="29"/>
  <c r="P65" i="29"/>
  <c r="AY61" i="29"/>
  <c r="AI59" i="29"/>
  <c r="S55" i="29"/>
  <c r="BB51" i="29"/>
  <c r="AM49" i="29"/>
  <c r="Y41" i="29"/>
  <c r="J39" i="29"/>
  <c r="AS35" i="29"/>
  <c r="AC33" i="29"/>
  <c r="L15" i="29"/>
  <c r="L16" i="29" s="1"/>
  <c r="AS67" i="29"/>
  <c r="N63" i="29"/>
  <c r="AB55" i="29"/>
  <c r="AV49" i="29"/>
  <c r="AY37" i="29"/>
  <c r="T33" i="29"/>
  <c r="AM65" i="29"/>
  <c r="V53" i="29"/>
  <c r="AU37" i="29"/>
  <c r="Y15" i="29"/>
  <c r="Y16" i="29" s="1"/>
  <c r="BA59" i="29"/>
  <c r="K49" i="29"/>
  <c r="Q35" i="29"/>
  <c r="AC67" i="29"/>
  <c r="M39" i="29"/>
  <c r="X67" i="29"/>
  <c r="Y39" i="29"/>
  <c r="AN84" i="29"/>
  <c r="J65" i="29"/>
  <c r="AC59" i="29"/>
  <c r="AZ51" i="29"/>
  <c r="W41" i="29"/>
  <c r="AB37" i="29"/>
  <c r="AO33" i="29"/>
  <c r="AY7" i="29"/>
  <c r="AY88" i="29" s="1"/>
  <c r="M37" i="29"/>
  <c r="V65" i="29"/>
  <c r="T37" i="29"/>
  <c r="P67" i="29"/>
  <c r="BG37" i="29"/>
  <c r="V23" i="29"/>
  <c r="AC22" i="29"/>
  <c r="T23" i="29"/>
  <c r="K22" i="29"/>
  <c r="J92" i="29"/>
  <c r="T92" i="29"/>
  <c r="T9" i="29"/>
  <c r="T85" i="29" s="1"/>
  <c r="W8" i="29"/>
  <c r="X9" i="29"/>
  <c r="X86" i="29" s="1"/>
  <c r="O23" i="29"/>
  <c r="Q9" i="29"/>
  <c r="Q87" i="29" s="1"/>
  <c r="X8" i="29"/>
  <c r="U92" i="29"/>
  <c r="AH22" i="29"/>
  <c r="N9" i="29"/>
  <c r="N87" i="29" s="1"/>
  <c r="R23" i="29"/>
  <c r="L21" i="29"/>
  <c r="N22" i="29"/>
  <c r="AG22" i="29"/>
  <c r="O22" i="29"/>
  <c r="AH9" i="29"/>
  <c r="AH87" i="29" s="1"/>
  <c r="AD21" i="29"/>
  <c r="Y21" i="29"/>
  <c r="AB8" i="29"/>
  <c r="AI22" i="29"/>
  <c r="S21" i="29"/>
  <c r="M9" i="29"/>
  <c r="M85" i="29" s="1"/>
  <c r="AD92" i="29"/>
  <c r="AI21" i="29"/>
  <c r="AE9" i="29"/>
  <c r="AE87" i="29" s="1"/>
  <c r="AI8" i="29"/>
  <c r="AE8" i="29"/>
  <c r="AB92" i="29"/>
  <c r="AF8" i="29"/>
  <c r="Z8" i="29"/>
  <c r="AK9" i="29"/>
  <c r="AK87" i="29" s="1"/>
  <c r="AK23" i="29"/>
  <c r="AL21" i="29"/>
  <c r="AM8" i="29"/>
  <c r="AN23" i="29"/>
  <c r="AN21" i="29"/>
  <c r="AO23" i="29"/>
  <c r="AP23" i="29"/>
  <c r="AP8" i="29"/>
  <c r="AQ21" i="29"/>
  <c r="AB59" i="14"/>
  <c r="AB84" i="14"/>
  <c r="AS23" i="29"/>
  <c r="AT22" i="29"/>
  <c r="AU8" i="29"/>
  <c r="AU23" i="29"/>
  <c r="AV9" i="29"/>
  <c r="AV87" i="29" s="1"/>
  <c r="AW8" i="29"/>
  <c r="AX23" i="29"/>
  <c r="AX9" i="29"/>
  <c r="AX87" i="29" s="1"/>
  <c r="AY23" i="29"/>
  <c r="AZ21" i="29"/>
  <c r="BA21" i="29"/>
  <c r="BB9" i="29"/>
  <c r="BB86" i="29" s="1"/>
  <c r="BB21" i="29"/>
  <c r="BC8" i="29"/>
  <c r="BD21" i="29"/>
  <c r="BE23" i="29"/>
  <c r="BE8" i="29"/>
  <c r="BF23" i="29"/>
  <c r="D92" i="29"/>
  <c r="D93" i="29" s="1"/>
  <c r="BG21" i="29"/>
  <c r="AD59" i="14"/>
  <c r="AM53" i="14"/>
  <c r="AF51" i="14"/>
  <c r="AF55" i="14"/>
  <c r="AG67" i="14"/>
  <c r="AF65" i="14"/>
  <c r="AD65" i="14"/>
  <c r="AB61" i="14"/>
  <c r="AD61" i="14"/>
  <c r="AC65" i="14"/>
  <c r="AE67" i="14"/>
  <c r="AD67" i="14"/>
  <c r="AC67" i="14"/>
  <c r="AA59" i="14"/>
  <c r="AA63" i="14"/>
  <c r="Z67" i="14"/>
  <c r="Y55" i="14"/>
  <c r="Z65" i="14"/>
  <c r="AX84" i="25"/>
  <c r="AH84" i="25"/>
  <c r="AQ67" i="25"/>
  <c r="Z67" i="25"/>
  <c r="AJ65" i="25"/>
  <c r="AS63" i="25"/>
  <c r="AC63" i="25"/>
  <c r="AL61" i="25"/>
  <c r="AU59" i="25"/>
  <c r="AE59" i="25"/>
  <c r="AN55" i="25"/>
  <c r="AW53" i="25"/>
  <c r="AG53" i="25"/>
  <c r="AP51" i="25"/>
  <c r="AY49" i="25"/>
  <c r="AI49" i="25"/>
  <c r="AS41" i="25"/>
  <c r="AC41" i="25"/>
  <c r="AL39" i="25"/>
  <c r="AU37" i="25"/>
  <c r="AE37" i="25"/>
  <c r="AN35" i="25"/>
  <c r="AW33" i="25"/>
  <c r="AG33" i="25"/>
  <c r="AP15" i="25"/>
  <c r="AP16" i="25" s="1"/>
  <c r="AY7" i="25"/>
  <c r="AY88" i="25" s="1"/>
  <c r="AI7" i="25"/>
  <c r="AI88" i="25" s="1"/>
  <c r="AJ41" i="25"/>
  <c r="AL37" i="25"/>
  <c r="AJ33" i="25"/>
  <c r="AL7" i="25"/>
  <c r="AL88" i="25" s="1"/>
  <c r="AQ84" i="25"/>
  <c r="Z84" i="25"/>
  <c r="AJ67" i="25"/>
  <c r="AS65" i="25"/>
  <c r="AC65" i="25"/>
  <c r="AL63" i="25"/>
  <c r="AU61" i="25"/>
  <c r="AE61" i="25"/>
  <c r="AN59" i="25"/>
  <c r="AW55" i="25"/>
  <c r="AG55" i="25"/>
  <c r="AP53" i="25"/>
  <c r="AY51" i="25"/>
  <c r="AI51" i="25"/>
  <c r="AR49" i="25"/>
  <c r="AA49" i="25"/>
  <c r="AL41" i="25"/>
  <c r="AU39" i="25"/>
  <c r="AE39" i="25"/>
  <c r="AN37" i="25"/>
  <c r="AW35" i="25"/>
  <c r="AG35" i="25"/>
  <c r="AP33" i="25"/>
  <c r="AY15" i="25"/>
  <c r="AY16" i="25" s="1"/>
  <c r="AI15" i="25"/>
  <c r="AI16" i="25" s="1"/>
  <c r="AR7" i="25"/>
  <c r="AR88" i="25" s="1"/>
  <c r="AA7" i="25"/>
  <c r="AA88" i="25" s="1"/>
  <c r="AC39" i="25"/>
  <c r="AE35" i="25"/>
  <c r="AG15" i="25"/>
  <c r="AG16" i="25" s="1"/>
  <c r="AR84" i="25"/>
  <c r="AA84" i="25"/>
  <c r="AK67" i="25"/>
  <c r="AT65" i="25"/>
  <c r="AD65" i="25"/>
  <c r="AM63" i="25"/>
  <c r="AV61" i="25"/>
  <c r="AF61" i="25"/>
  <c r="AO59" i="25"/>
  <c r="AX55" i="25"/>
  <c r="AH55" i="25"/>
  <c r="AQ53" i="25"/>
  <c r="Z53" i="25"/>
  <c r="AJ51" i="25"/>
  <c r="AS49" i="25"/>
  <c r="AC49" i="25"/>
  <c r="AM41" i="25"/>
  <c r="AV39" i="25"/>
  <c r="AF39" i="25"/>
  <c r="AO37" i="25"/>
  <c r="AX35" i="25"/>
  <c r="AH35" i="25"/>
  <c r="AQ33" i="25"/>
  <c r="Z33" i="25"/>
  <c r="AJ15" i="25"/>
  <c r="AJ16" i="25" s="1"/>
  <c r="AS7" i="25"/>
  <c r="AS88" i="25" s="1"/>
  <c r="AC7" i="25"/>
  <c r="AC88" i="25" s="1"/>
  <c r="AG39" i="25"/>
  <c r="AI35" i="25"/>
  <c r="AK15" i="25"/>
  <c r="AK16" i="25" s="1"/>
  <c r="AS84" i="25"/>
  <c r="AC84" i="25"/>
  <c r="AL67" i="25"/>
  <c r="AU65" i="25"/>
  <c r="AE65" i="25"/>
  <c r="AN63" i="25"/>
  <c r="AW61" i="25"/>
  <c r="AG61" i="25"/>
  <c r="AP59" i="25"/>
  <c r="AY55" i="25"/>
  <c r="AI55" i="25"/>
  <c r="AR53" i="25"/>
  <c r="AA53" i="25"/>
  <c r="AK51" i="25"/>
  <c r="AT49" i="25"/>
  <c r="AD49" i="25"/>
  <c r="AA9" i="25"/>
  <c r="AA85" i="25" s="1"/>
  <c r="AC9" i="25"/>
  <c r="AC87" i="25" s="1"/>
  <c r="Z8" i="25"/>
  <c r="AD22" i="25"/>
  <c r="AD9" i="25"/>
  <c r="AD86" i="25" s="1"/>
  <c r="AE8" i="25"/>
  <c r="AF8" i="25"/>
  <c r="AG8" i="25"/>
  <c r="AH23" i="25"/>
  <c r="AH21" i="25"/>
  <c r="AI8" i="25"/>
  <c r="AJ21" i="25"/>
  <c r="AK23" i="25"/>
  <c r="AL21" i="25"/>
  <c r="AL22" i="25"/>
  <c r="AM8" i="25"/>
  <c r="BB67" i="29"/>
  <c r="AT55" i="29"/>
  <c r="AO39" i="29"/>
  <c r="P33" i="29"/>
  <c r="R63" i="29"/>
  <c r="Z51" i="29"/>
  <c r="U37" i="29"/>
  <c r="AM7" i="29"/>
  <c r="AM88" i="29" s="1"/>
  <c r="AO49" i="29"/>
  <c r="BC84" i="29"/>
  <c r="J51" i="29"/>
  <c r="AB7" i="29"/>
  <c r="AB88" i="29" s="1"/>
  <c r="AQ65" i="29"/>
  <c r="L61" i="29"/>
  <c r="AH53" i="29"/>
  <c r="BD41" i="29"/>
  <c r="AX37" i="29"/>
  <c r="M35" i="29"/>
  <c r="V15" i="29"/>
  <c r="V16" i="29" s="1"/>
  <c r="W39" i="29"/>
  <c r="AD7" i="29"/>
  <c r="AD88" i="29" s="1"/>
  <c r="K41" i="29"/>
  <c r="AM84" i="29"/>
  <c r="AI49" i="29"/>
  <c r="P7" i="29"/>
  <c r="P88" i="29" s="1"/>
  <c r="J23" i="29"/>
  <c r="AC9" i="29"/>
  <c r="AC87" i="29" s="1"/>
  <c r="AC23" i="29"/>
  <c r="K9" i="29"/>
  <c r="K87" i="29" s="1"/>
  <c r="AC21" i="29"/>
  <c r="AC92" i="29"/>
  <c r="W22" i="29"/>
  <c r="R22" i="29"/>
  <c r="L8" i="29"/>
  <c r="W9" i="29"/>
  <c r="W87" i="29" s="1"/>
  <c r="X23" i="29"/>
  <c r="O92" i="29"/>
  <c r="O9" i="29"/>
  <c r="O86" i="29" s="1"/>
  <c r="W23" i="29"/>
  <c r="R92" i="29"/>
  <c r="AG8" i="29"/>
  <c r="N21" i="29"/>
  <c r="X22" i="29"/>
  <c r="L22" i="29"/>
  <c r="AH21" i="29"/>
  <c r="AH23" i="29"/>
  <c r="Y22" i="29"/>
  <c r="AE23" i="29"/>
  <c r="AA8" i="29"/>
  <c r="Y9" i="29"/>
  <c r="Y87" i="29" s="1"/>
  <c r="M92" i="29"/>
  <c r="M93" i="29" s="1"/>
  <c r="M21" i="29"/>
  <c r="AD23" i="29"/>
  <c r="AE22" i="29"/>
  <c r="AD8" i="29"/>
  <c r="AE21" i="29"/>
  <c r="M8" i="29"/>
  <c r="AF23" i="29"/>
  <c r="AK21" i="29"/>
  <c r="Z22" i="29"/>
  <c r="Z9" i="29"/>
  <c r="Z87" i="29" s="1"/>
  <c r="AL22" i="29"/>
  <c r="AM23" i="29"/>
  <c r="AM21" i="29"/>
  <c r="AN8" i="29"/>
  <c r="AO8" i="29"/>
  <c r="AO21" i="29"/>
  <c r="AP9" i="29"/>
  <c r="AP85" i="29" s="1"/>
  <c r="AQ22" i="29"/>
  <c r="AR9" i="29"/>
  <c r="AR86" i="29" s="1"/>
  <c r="AR8" i="29"/>
  <c r="AS22" i="29"/>
  <c r="AT8" i="29"/>
  <c r="AT9" i="29"/>
  <c r="AT85" i="29" s="1"/>
  <c r="AU21" i="29"/>
  <c r="AV23" i="29"/>
  <c r="AW21" i="29"/>
  <c r="AW22" i="29"/>
  <c r="AX22" i="29"/>
  <c r="AX28" i="29" s="1"/>
  <c r="AY21" i="29"/>
  <c r="AZ9" i="29"/>
  <c r="AZ86" i="29" s="1"/>
  <c r="BA23" i="29"/>
  <c r="BA8" i="29"/>
  <c r="BB22" i="29"/>
  <c r="BC23" i="29"/>
  <c r="BD8" i="29"/>
  <c r="BD23" i="29"/>
  <c r="BE9" i="29"/>
  <c r="BE86" i="29" s="1"/>
  <c r="F92" i="29"/>
  <c r="F93" i="29" s="1"/>
  <c r="BF8" i="29"/>
  <c r="BG22" i="29"/>
  <c r="BG8" i="29"/>
  <c r="AG61" i="14"/>
  <c r="AG53" i="14"/>
  <c r="AM55" i="14"/>
  <c r="AF67" i="14"/>
  <c r="AF84" i="14"/>
  <c r="AG59" i="14"/>
  <c r="AG51" i="14"/>
  <c r="AM67" i="14"/>
  <c r="AF49" i="14"/>
  <c r="AC84" i="14"/>
  <c r="AD84" i="14"/>
  <c r="AE59" i="14"/>
  <c r="AF59" i="14"/>
  <c r="AB65" i="14"/>
  <c r="AC51" i="14"/>
  <c r="AB63" i="14"/>
  <c r="AE65" i="14"/>
  <c r="AE53" i="14"/>
  <c r="AC63" i="14"/>
  <c r="AB55" i="14"/>
  <c r="AA84" i="14"/>
  <c r="Y84" i="14"/>
  <c r="Y67" i="14"/>
  <c r="Y51" i="14"/>
  <c r="Y49" i="14"/>
  <c r="AA49" i="14"/>
  <c r="Y53" i="14"/>
  <c r="AA61" i="14"/>
  <c r="AL84" i="25"/>
  <c r="AU67" i="25"/>
  <c r="AE67" i="25"/>
  <c r="AN65" i="25"/>
  <c r="AW63" i="25"/>
  <c r="AG63" i="25"/>
  <c r="AP61" i="25"/>
  <c r="AY59" i="25"/>
  <c r="AI59" i="25"/>
  <c r="AR55" i="25"/>
  <c r="AA55" i="25"/>
  <c r="AK53" i="25"/>
  <c r="AT51" i="25"/>
  <c r="AD51" i="25"/>
  <c r="AM49" i="25"/>
  <c r="AW41" i="25"/>
  <c r="AG41" i="25"/>
  <c r="AP39" i="25"/>
  <c r="AY37" i="25"/>
  <c r="AI37" i="25"/>
  <c r="AR35" i="25"/>
  <c r="AA35" i="25"/>
  <c r="AK33" i="25"/>
  <c r="AT15" i="25"/>
  <c r="AT16" i="25" s="1"/>
  <c r="AD15" i="25"/>
  <c r="AD16" i="25" s="1"/>
  <c r="AM7" i="25"/>
  <c r="AM88" i="25" s="1"/>
  <c r="AR41" i="25"/>
  <c r="AX37" i="25"/>
  <c r="Z35" i="25"/>
  <c r="AC15" i="25"/>
  <c r="AC16" i="25" s="1"/>
  <c r="AU84" i="25"/>
  <c r="AE84" i="25"/>
  <c r="AN67" i="25"/>
  <c r="AW65" i="25"/>
  <c r="AG65" i="25"/>
  <c r="AP63" i="25"/>
  <c r="AY61" i="25"/>
  <c r="AI61" i="25"/>
  <c r="AR59" i="25"/>
  <c r="AA59" i="25"/>
  <c r="AK55" i="25"/>
  <c r="AT53" i="25"/>
  <c r="AD53" i="25"/>
  <c r="AM51" i="25"/>
  <c r="AV49" i="25"/>
  <c r="AF49" i="25"/>
  <c r="AP41" i="25"/>
  <c r="AY39" i="25"/>
  <c r="AI39" i="25"/>
  <c r="AR37" i="25"/>
  <c r="AA37" i="25"/>
  <c r="AK35" i="25"/>
  <c r="AT33" i="25"/>
  <c r="AD33" i="25"/>
  <c r="AM15" i="25"/>
  <c r="AM16" i="25" s="1"/>
  <c r="AV7" i="25"/>
  <c r="AV88" i="25" s="1"/>
  <c r="AF7" i="25"/>
  <c r="AF88" i="25" s="1"/>
  <c r="AO39" i="25"/>
  <c r="AQ35" i="25"/>
  <c r="AS15" i="25"/>
  <c r="AS16" i="25" s="1"/>
  <c r="AV84" i="25"/>
  <c r="AF84" i="25"/>
  <c r="AO67" i="25"/>
  <c r="AX65" i="25"/>
  <c r="AH65" i="25"/>
  <c r="AQ63" i="25"/>
  <c r="Z63" i="25"/>
  <c r="AJ61" i="25"/>
  <c r="AS59" i="25"/>
  <c r="AC59" i="25"/>
  <c r="AL55" i="25"/>
  <c r="AU53" i="25"/>
  <c r="AE53" i="25"/>
  <c r="AN51" i="25"/>
  <c r="AW49" i="25"/>
  <c r="AG49" i="25"/>
  <c r="AQ41" i="25"/>
  <c r="Z41" i="25"/>
  <c r="AJ39" i="25"/>
  <c r="AS37" i="25"/>
  <c r="AC37" i="25"/>
  <c r="AL35" i="25"/>
  <c r="AU33" i="25"/>
  <c r="AE33" i="25"/>
  <c r="AN15" i="25"/>
  <c r="AN16" i="25" s="1"/>
  <c r="AW7" i="25"/>
  <c r="AW88" i="25" s="1"/>
  <c r="AG7" i="25"/>
  <c r="AG88" i="25" s="1"/>
  <c r="AS39" i="25"/>
  <c r="AY35" i="25"/>
  <c r="AW15" i="25"/>
  <c r="AW16" i="25" s="1"/>
  <c r="AW84" i="25"/>
  <c r="AG84" i="25"/>
  <c r="AP67" i="25"/>
  <c r="AY65" i="25"/>
  <c r="AI65" i="25"/>
  <c r="AR63" i="25"/>
  <c r="AA63" i="25"/>
  <c r="AK61" i="25"/>
  <c r="AT59" i="25"/>
  <c r="AD59" i="25"/>
  <c r="AM55" i="25"/>
  <c r="AV53" i="25"/>
  <c r="AF53" i="25"/>
  <c r="AO51" i="25"/>
  <c r="AX49" i="25"/>
  <c r="AH49" i="25"/>
  <c r="AA8" i="25"/>
  <c r="AC22" i="25"/>
  <c r="Z22" i="25"/>
  <c r="Z9" i="25"/>
  <c r="Z87" i="25" s="1"/>
  <c r="AD21" i="25"/>
  <c r="AE21" i="25"/>
  <c r="AF21" i="25"/>
  <c r="AG23" i="25"/>
  <c r="AG22" i="25"/>
  <c r="AH8" i="25"/>
  <c r="AI9" i="25"/>
  <c r="AI85" i="25" s="1"/>
  <c r="AJ8" i="25"/>
  <c r="AK8" i="25"/>
  <c r="AK9" i="25"/>
  <c r="AK86" i="25" s="1"/>
  <c r="AL23" i="25"/>
  <c r="AM23" i="25"/>
  <c r="AN21" i="25"/>
  <c r="AR84" i="29"/>
  <c r="BF59" i="29"/>
  <c r="AZ41" i="29"/>
  <c r="J35" i="29"/>
  <c r="AX65" i="29"/>
  <c r="AP53" i="29"/>
  <c r="O39" i="29"/>
  <c r="AE15" i="29"/>
  <c r="AE16" i="29" s="1"/>
  <c r="U55" i="29"/>
  <c r="AP15" i="29"/>
  <c r="AP16" i="29" s="1"/>
  <c r="BE55" i="29"/>
  <c r="BG15" i="29"/>
  <c r="BG16" i="29" s="1"/>
  <c r="Y67" i="29"/>
  <c r="AS61" i="29"/>
  <c r="Q55" i="29"/>
  <c r="AK49" i="29"/>
  <c r="U39" i="29"/>
  <c r="AH35" i="29"/>
  <c r="AR15" i="29"/>
  <c r="AR16" i="29" s="1"/>
  <c r="M7" i="29"/>
  <c r="M88" i="29" s="1"/>
  <c r="AN15" i="29"/>
  <c r="AN16" i="29" s="1"/>
  <c r="AV51" i="29"/>
  <c r="AV7" i="29"/>
  <c r="AV88" i="29" s="1"/>
  <c r="BF53" i="29"/>
  <c r="AQ15" i="29"/>
  <c r="AQ16" i="29" s="1"/>
  <c r="J21" i="29"/>
  <c r="J9" i="29"/>
  <c r="J85" i="29" s="1"/>
  <c r="K23" i="29"/>
  <c r="T22" i="29"/>
  <c r="AC8" i="29"/>
  <c r="K21" i="29"/>
  <c r="W21" i="29"/>
  <c r="N23" i="29"/>
  <c r="L23" i="29"/>
  <c r="Q23" i="29"/>
  <c r="R9" i="29"/>
  <c r="R86" i="29" s="1"/>
  <c r="L92" i="29"/>
  <c r="AH8" i="29"/>
  <c r="Q92" i="29"/>
  <c r="N8" i="29"/>
  <c r="X21" i="29"/>
  <c r="N92" i="29"/>
  <c r="R8" i="29"/>
  <c r="L9" i="29"/>
  <c r="L86" i="29" s="1"/>
  <c r="U8" i="29"/>
  <c r="U22" i="29"/>
  <c r="AI23" i="29"/>
  <c r="S23" i="29"/>
  <c r="AA23" i="29"/>
  <c r="Y92" i="29"/>
  <c r="AB21" i="29"/>
  <c r="M23" i="29"/>
  <c r="AD22" i="29"/>
  <c r="S92" i="29"/>
  <c r="AA9" i="29"/>
  <c r="AA87" i="29" s="1"/>
  <c r="S8" i="29"/>
  <c r="AB22" i="29"/>
  <c r="Z21" i="29"/>
  <c r="Z23" i="29"/>
  <c r="AF21" i="29"/>
  <c r="AF9" i="29"/>
  <c r="AL8" i="29"/>
  <c r="AL23" i="29"/>
  <c r="AM22" i="29"/>
  <c r="AN22" i="29"/>
  <c r="AO9" i="29"/>
  <c r="AO87" i="29" s="1"/>
  <c r="AO22" i="29"/>
  <c r="AP22" i="29"/>
  <c r="AQ23" i="29"/>
  <c r="AR22" i="29"/>
  <c r="AS9" i="29"/>
  <c r="AS86" i="29" s="1"/>
  <c r="AS21" i="29"/>
  <c r="AT23" i="29"/>
  <c r="AU9" i="29"/>
  <c r="AU86" i="29" s="1"/>
  <c r="AV8" i="29"/>
  <c r="AW23" i="29"/>
  <c r="AX8" i="29"/>
  <c r="AY9" i="29"/>
  <c r="AY86" i="29" s="1"/>
  <c r="AZ22" i="29"/>
  <c r="AZ23" i="29"/>
  <c r="BA9" i="29"/>
  <c r="BA87" i="29" s="1"/>
  <c r="BB8" i="29"/>
  <c r="BC9" i="29"/>
  <c r="BC87" i="29" s="1"/>
  <c r="BD22" i="29"/>
  <c r="BE22" i="29"/>
  <c r="BF9" i="29"/>
  <c r="BF86" i="29" s="1"/>
  <c r="E92" i="29"/>
  <c r="E93" i="29" s="1"/>
  <c r="BF22" i="29"/>
  <c r="BG23" i="29"/>
  <c r="AF63" i="14"/>
  <c r="AG55" i="14"/>
  <c r="AM63" i="14"/>
  <c r="AG49" i="14"/>
  <c r="AM51" i="14"/>
  <c r="AM59" i="14"/>
  <c r="AM88" i="14"/>
  <c r="AE84" i="14"/>
  <c r="AD63" i="14"/>
  <c r="AB53" i="14"/>
  <c r="AE49" i="14"/>
  <c r="AD49" i="14"/>
  <c r="AC49" i="14"/>
  <c r="AE61" i="14"/>
  <c r="AD53" i="14"/>
  <c r="AB67" i="14"/>
  <c r="AC55" i="14"/>
  <c r="Y59" i="14"/>
  <c r="Z84" i="14"/>
  <c r="AA53" i="14"/>
  <c r="Z49" i="14"/>
  <c r="AA65" i="14"/>
  <c r="Y65" i="14"/>
  <c r="AA51" i="14"/>
  <c r="Z53" i="14"/>
  <c r="Y63" i="14"/>
  <c r="AP84" i="25"/>
  <c r="AY67" i="25"/>
  <c r="AI67" i="25"/>
  <c r="AR65" i="25"/>
  <c r="AA65" i="25"/>
  <c r="AK63" i="25"/>
  <c r="AT61" i="25"/>
  <c r="AD61" i="25"/>
  <c r="AM59" i="25"/>
  <c r="AV55" i="25"/>
  <c r="AF55" i="25"/>
  <c r="AO53" i="25"/>
  <c r="AX51" i="25"/>
  <c r="AH51" i="25"/>
  <c r="AQ49" i="25"/>
  <c r="Z49" i="25"/>
  <c r="AK41" i="25"/>
  <c r="AT39" i="25"/>
  <c r="AD39" i="25"/>
  <c r="AM37" i="25"/>
  <c r="AV35" i="25"/>
  <c r="AF35" i="25"/>
  <c r="AO33" i="25"/>
  <c r="AX15" i="25"/>
  <c r="AX16" i="25" s="1"/>
  <c r="AH15" i="25"/>
  <c r="AH16" i="25" s="1"/>
  <c r="AQ7" i="25"/>
  <c r="AQ88" i="25" s="1"/>
  <c r="Z7" i="25"/>
  <c r="Z88" i="25" s="1"/>
  <c r="AK39" i="25"/>
  <c r="AM35" i="25"/>
  <c r="AO15" i="25"/>
  <c r="AO16" i="25" s="1"/>
  <c r="AY84" i="25"/>
  <c r="AI84" i="25"/>
  <c r="AR67" i="25"/>
  <c r="AA67" i="25"/>
  <c r="AK65" i="25"/>
  <c r="AT63" i="25"/>
  <c r="AD63" i="25"/>
  <c r="AM61" i="25"/>
  <c r="AV59" i="25"/>
  <c r="AF59" i="25"/>
  <c r="AO55" i="25"/>
  <c r="AX53" i="25"/>
  <c r="AH53" i="25"/>
  <c r="AQ51" i="25"/>
  <c r="Z51" i="25"/>
  <c r="AJ49" i="25"/>
  <c r="AT41" i="25"/>
  <c r="AD41" i="25"/>
  <c r="AM39" i="25"/>
  <c r="AV37" i="25"/>
  <c r="AF37" i="25"/>
  <c r="AO35" i="25"/>
  <c r="AX33" i="25"/>
  <c r="AH33" i="25"/>
  <c r="AQ15" i="25"/>
  <c r="AQ16" i="25" s="1"/>
  <c r="Z15" i="25"/>
  <c r="AJ7" i="25"/>
  <c r="AJ88" i="25" s="1"/>
  <c r="AA41" i="25"/>
  <c r="AD37" i="25"/>
  <c r="AF33" i="25"/>
  <c r="AH7" i="25"/>
  <c r="AH88" i="25" s="1"/>
  <c r="AJ84" i="25"/>
  <c r="AS67" i="25"/>
  <c r="AC67" i="25"/>
  <c r="AL65" i="25"/>
  <c r="AU63" i="25"/>
  <c r="AE63" i="25"/>
  <c r="AN61" i="25"/>
  <c r="AW59" i="25"/>
  <c r="AG59" i="25"/>
  <c r="AP55" i="25"/>
  <c r="AY53" i="25"/>
  <c r="AI53" i="25"/>
  <c r="AR51" i="25"/>
  <c r="AA51" i="25"/>
  <c r="AK49" i="25"/>
  <c r="AU41" i="25"/>
  <c r="AE41" i="25"/>
  <c r="AN39" i="25"/>
  <c r="AW37" i="25"/>
  <c r="AG37" i="25"/>
  <c r="AP35" i="25"/>
  <c r="AY33" i="25"/>
  <c r="AI33" i="25"/>
  <c r="AR15" i="25"/>
  <c r="AR16" i="25" s="1"/>
  <c r="AA15" i="25"/>
  <c r="AA16" i="25" s="1"/>
  <c r="AK7" i="25"/>
  <c r="AK88" i="25" s="1"/>
  <c r="AF41" i="25"/>
  <c r="AH37" i="25"/>
  <c r="AN33" i="25"/>
  <c r="AP7" i="25"/>
  <c r="AP88" i="25" s="1"/>
  <c r="AK84" i="25"/>
  <c r="AT67" i="25"/>
  <c r="AD67" i="25"/>
  <c r="AM65" i="25"/>
  <c r="AV63" i="25"/>
  <c r="AF63" i="25"/>
  <c r="AO61" i="25"/>
  <c r="AX59" i="25"/>
  <c r="AH59" i="25"/>
  <c r="AQ55" i="25"/>
  <c r="Z55" i="25"/>
  <c r="AJ53" i="25"/>
  <c r="AS51" i="25"/>
  <c r="AC51" i="25"/>
  <c r="AL49" i="25"/>
  <c r="AA23" i="25"/>
  <c r="AC23" i="25"/>
  <c r="AC8" i="25"/>
  <c r="AD23" i="25"/>
  <c r="Z23" i="25"/>
  <c r="AE23" i="25"/>
  <c r="AF23" i="25"/>
  <c r="AF22" i="25"/>
  <c r="AG21" i="25"/>
  <c r="AH22" i="25"/>
  <c r="AI21" i="25"/>
  <c r="AJ23" i="25"/>
  <c r="AJ22" i="25"/>
  <c r="AK22" i="25"/>
  <c r="AL8" i="25"/>
  <c r="AM21" i="25"/>
  <c r="AN22" i="25"/>
  <c r="V7" i="29"/>
  <c r="V88" i="29" s="1"/>
  <c r="W63" i="29"/>
  <c r="BE49" i="29"/>
  <c r="BB35" i="29"/>
  <c r="AE7" i="29"/>
  <c r="AE88" i="29" s="1"/>
  <c r="AW55" i="29"/>
  <c r="N41" i="29"/>
  <c r="W33" i="29"/>
  <c r="BE61" i="29"/>
  <c r="U35" i="29"/>
  <c r="Z63" i="29"/>
  <c r="AM35" i="29"/>
  <c r="BF67" i="29"/>
  <c r="AA63" i="29"/>
  <c r="AX55" i="29"/>
  <c r="S51" i="29"/>
  <c r="AR39" i="29"/>
  <c r="BD35" i="29"/>
  <c r="S33" i="29"/>
  <c r="AC7" i="29"/>
  <c r="AC88" i="29" s="1"/>
  <c r="AV33" i="29"/>
  <c r="AP59" i="29"/>
  <c r="AF33" i="29"/>
  <c r="AZ61" i="29"/>
  <c r="AA35" i="29"/>
  <c r="J8" i="29"/>
  <c r="K92" i="29"/>
  <c r="T21" i="29"/>
  <c r="J22" i="29"/>
  <c r="H92" i="29"/>
  <c r="H93" i="29" s="1"/>
  <c r="T8" i="29"/>
  <c r="K8" i="29"/>
  <c r="Q22" i="29"/>
  <c r="AG9" i="29"/>
  <c r="AG86" i="29" s="1"/>
  <c r="U21" i="29"/>
  <c r="R21" i="29"/>
  <c r="AG23" i="29"/>
  <c r="U9" i="29"/>
  <c r="U85" i="29" s="1"/>
  <c r="W92" i="29"/>
  <c r="Q8" i="29"/>
  <c r="X92" i="29"/>
  <c r="X93" i="29" s="1"/>
  <c r="U23" i="29"/>
  <c r="Q21" i="29"/>
  <c r="AG21" i="29"/>
  <c r="O8" i="29"/>
  <c r="O21" i="29"/>
  <c r="AA22" i="29"/>
  <c r="S22" i="29"/>
  <c r="AD9" i="29"/>
  <c r="AD85" i="29" s="1"/>
  <c r="AI9" i="29"/>
  <c r="AI85" i="29" s="1"/>
  <c r="S9" i="29"/>
  <c r="S85" i="29" s="1"/>
  <c r="AB9" i="29"/>
  <c r="AB87" i="29" s="1"/>
  <c r="AA21" i="29"/>
  <c r="Y23" i="29"/>
  <c r="AA92" i="29"/>
  <c r="Y8" i="29"/>
  <c r="AB23" i="29"/>
  <c r="M22" i="29"/>
  <c r="Z92" i="29"/>
  <c r="AF22" i="29"/>
  <c r="AK8" i="29"/>
  <c r="AK22" i="29"/>
  <c r="AL9" i="29"/>
  <c r="AL86" i="29" s="1"/>
  <c r="AM9" i="29"/>
  <c r="AM86" i="29" s="1"/>
  <c r="AN9" i="29"/>
  <c r="AN87" i="29" s="1"/>
  <c r="AP21" i="29"/>
  <c r="AQ9" i="29"/>
  <c r="AQ85" i="29" s="1"/>
  <c r="AQ8" i="29"/>
  <c r="AR21" i="29"/>
  <c r="AR23" i="29"/>
  <c r="AS8" i="29"/>
  <c r="AT21" i="29"/>
  <c r="AU22" i="29"/>
  <c r="AV21" i="29"/>
  <c r="AV22" i="29"/>
  <c r="AW9" i="29"/>
  <c r="AW86" i="29" s="1"/>
  <c r="AX21" i="29"/>
  <c r="AY22" i="29"/>
  <c r="AY8" i="29"/>
  <c r="AZ8" i="29"/>
  <c r="BA22" i="29"/>
  <c r="BB23" i="29"/>
  <c r="BC21" i="29"/>
  <c r="BC22" i="29"/>
  <c r="BD9" i="29"/>
  <c r="BD85" i="29" s="1"/>
  <c r="BE21" i="29"/>
  <c r="C92" i="29"/>
  <c r="C93" i="29" s="1"/>
  <c r="BF21" i="29"/>
  <c r="G92" i="29"/>
  <c r="G93" i="29" s="1"/>
  <c r="BG9" i="29"/>
  <c r="BG85" i="29" s="1"/>
  <c r="AG63" i="14"/>
  <c r="AM65" i="14"/>
  <c r="AM49" i="14"/>
  <c r="AM84" i="14"/>
  <c r="AG84" i="14"/>
  <c r="AM61" i="14"/>
  <c r="AC59" i="14"/>
  <c r="AG65" i="14"/>
  <c r="AF53" i="14"/>
  <c r="AF61" i="14"/>
  <c r="AE63" i="14"/>
  <c r="AC61" i="14"/>
  <c r="AB49" i="14"/>
  <c r="AE51" i="14"/>
  <c r="AD51" i="14"/>
  <c r="AB51" i="14"/>
  <c r="AC53" i="14"/>
  <c r="AD55" i="14"/>
  <c r="AE55" i="14"/>
  <c r="Z59" i="14"/>
  <c r="Z61" i="14"/>
  <c r="Z51" i="14"/>
  <c r="Z63" i="14"/>
  <c r="AA67" i="14"/>
  <c r="AA55" i="14"/>
  <c r="Z55" i="14"/>
  <c r="Y61" i="14"/>
  <c r="AT84" i="25"/>
  <c r="AD84" i="25"/>
  <c r="AM67" i="25"/>
  <c r="AV65" i="25"/>
  <c r="AF65" i="25"/>
  <c r="AO63" i="25"/>
  <c r="AX61" i="25"/>
  <c r="AH61" i="25"/>
  <c r="AQ59" i="25"/>
  <c r="Z59" i="25"/>
  <c r="AJ55" i="25"/>
  <c r="AS53" i="25"/>
  <c r="AC53" i="25"/>
  <c r="AL51" i="25"/>
  <c r="AU49" i="25"/>
  <c r="AE49" i="25"/>
  <c r="AO41" i="25"/>
  <c r="AX39" i="25"/>
  <c r="AH39" i="25"/>
  <c r="AQ37" i="25"/>
  <c r="Z37" i="25"/>
  <c r="AJ35" i="25"/>
  <c r="AS33" i="25"/>
  <c r="AC33" i="25"/>
  <c r="AL15" i="25"/>
  <c r="AL16" i="25" s="1"/>
  <c r="AU7" i="25"/>
  <c r="AU88" i="25" s="1"/>
  <c r="AE7" i="25"/>
  <c r="AE88" i="25" s="1"/>
  <c r="AW39" i="25"/>
  <c r="AU35" i="25"/>
  <c r="AA33" i="25"/>
  <c r="AD7" i="25"/>
  <c r="AD88" i="25" s="1"/>
  <c r="AM84" i="25"/>
  <c r="AV67" i="25"/>
  <c r="AF67" i="25"/>
  <c r="AO65" i="25"/>
  <c r="AX63" i="25"/>
  <c r="AH63" i="25"/>
  <c r="AQ61" i="25"/>
  <c r="Z61" i="25"/>
  <c r="AJ59" i="25"/>
  <c r="AS55" i="25"/>
  <c r="AC55" i="25"/>
  <c r="AL53" i="25"/>
  <c r="AU51" i="25"/>
  <c r="AE51" i="25"/>
  <c r="AN49" i="25"/>
  <c r="AX41" i="25"/>
  <c r="AH41" i="25"/>
  <c r="AQ39" i="25"/>
  <c r="Z39" i="25"/>
  <c r="AJ37" i="25"/>
  <c r="AS35" i="25"/>
  <c r="AC35" i="25"/>
  <c r="AL33" i="25"/>
  <c r="AU15" i="25"/>
  <c r="AU16" i="25" s="1"/>
  <c r="AE15" i="25"/>
  <c r="AE16" i="25" s="1"/>
  <c r="AN7" i="25"/>
  <c r="AN88" i="25" s="1"/>
  <c r="AN41" i="25"/>
  <c r="AP37" i="25"/>
  <c r="AR33" i="25"/>
  <c r="AT7" i="25"/>
  <c r="AT88" i="25" s="1"/>
  <c r="AN84" i="25"/>
  <c r="AW67" i="25"/>
  <c r="AG67" i="25"/>
  <c r="AP65" i="25"/>
  <c r="AY63" i="25"/>
  <c r="AI63" i="25"/>
  <c r="AR61" i="25"/>
  <c r="AA61" i="25"/>
  <c r="AK59" i="25"/>
  <c r="AT55" i="25"/>
  <c r="AD55" i="25"/>
  <c r="AM53" i="25"/>
  <c r="AV51" i="25"/>
  <c r="AF51" i="25"/>
  <c r="AO49" i="25"/>
  <c r="AY41" i="25"/>
  <c r="AI41" i="25"/>
  <c r="AR39" i="25"/>
  <c r="AA39" i="25"/>
  <c r="AK37" i="25"/>
  <c r="AT35" i="25"/>
  <c r="AD35" i="25"/>
  <c r="AM33" i="25"/>
  <c r="AV15" i="25"/>
  <c r="AV16" i="25" s="1"/>
  <c r="AF15" i="25"/>
  <c r="AF16" i="25" s="1"/>
  <c r="AO7" i="25"/>
  <c r="AO88" i="25" s="1"/>
  <c r="AV41" i="25"/>
  <c r="AT37" i="25"/>
  <c r="AV33" i="25"/>
  <c r="AX7" i="25"/>
  <c r="AX88" i="25" s="1"/>
  <c r="AO84" i="25"/>
  <c r="AX67" i="25"/>
  <c r="AH67" i="25"/>
  <c r="AQ65" i="25"/>
  <c r="Z65" i="25"/>
  <c r="AJ63" i="25"/>
  <c r="AS61" i="25"/>
  <c r="AC61" i="25"/>
  <c r="AL59" i="25"/>
  <c r="AU55" i="25"/>
  <c r="AE55" i="25"/>
  <c r="AN53" i="25"/>
  <c r="AW51" i="25"/>
  <c r="AG51" i="25"/>
  <c r="AP49" i="25"/>
  <c r="AA21" i="25"/>
  <c r="AA22" i="25"/>
  <c r="AC21" i="25"/>
  <c r="AD8" i="25"/>
  <c r="Z21" i="25"/>
  <c r="AE9" i="25"/>
  <c r="AE22" i="25"/>
  <c r="AF9" i="25"/>
  <c r="AF86" i="25" s="1"/>
  <c r="AG9" i="25"/>
  <c r="AG85" i="25" s="1"/>
  <c r="AH9" i="25"/>
  <c r="AH87" i="25" s="1"/>
  <c r="AI22" i="25"/>
  <c r="AI23" i="25"/>
  <c r="AJ9" i="25"/>
  <c r="AK21" i="25"/>
  <c r="AL9" i="25"/>
  <c r="AL87" i="25" s="1"/>
  <c r="AN8" i="25"/>
  <c r="AO9" i="25"/>
  <c r="AO87" i="25" s="1"/>
  <c r="AP8" i="25"/>
  <c r="AQ21" i="25"/>
  <c r="AQ23" i="25"/>
  <c r="AR23" i="25"/>
  <c r="AS21" i="25"/>
  <c r="AT23" i="25"/>
  <c r="X84" i="14"/>
  <c r="AU22" i="25"/>
  <c r="X55" i="14"/>
  <c r="X65" i="14"/>
  <c r="AU23" i="25"/>
  <c r="AV8" i="25"/>
  <c r="AV9" i="25"/>
  <c r="AV86" i="25" s="1"/>
  <c r="AW23" i="25"/>
  <c r="AX8" i="25"/>
  <c r="AY8" i="25"/>
  <c r="BP84" i="14"/>
  <c r="AZ84" i="14"/>
  <c r="L84" i="14"/>
  <c r="BL67" i="14"/>
  <c r="AV67" i="14"/>
  <c r="H67" i="14"/>
  <c r="BH65" i="14"/>
  <c r="S65" i="14"/>
  <c r="BP63" i="14"/>
  <c r="AZ63" i="14"/>
  <c r="K63" i="14"/>
  <c r="BK61" i="14"/>
  <c r="W61" i="14"/>
  <c r="G61" i="14"/>
  <c r="BG59" i="14"/>
  <c r="S59" i="14"/>
  <c r="C59" i="14"/>
  <c r="BC55" i="14"/>
  <c r="N55" i="14"/>
  <c r="BN53" i="14"/>
  <c r="AX53" i="14"/>
  <c r="J53" i="14"/>
  <c r="BJ51" i="14"/>
  <c r="V51" i="14"/>
  <c r="BR49" i="14"/>
  <c r="BB49" i="14"/>
  <c r="N49" i="14"/>
  <c r="BN41" i="14"/>
  <c r="AX41" i="14"/>
  <c r="BE39" i="14"/>
  <c r="BQ37" i="14"/>
  <c r="BA37" i="14"/>
  <c r="BM35" i="14"/>
  <c r="AW35" i="14"/>
  <c r="BI33" i="14"/>
  <c r="BE15" i="14"/>
  <c r="BE16" i="14" s="1"/>
  <c r="BL7" i="14"/>
  <c r="BL88" i="14" s="1"/>
  <c r="AV7" i="14"/>
  <c r="AV88" i="14" s="1"/>
  <c r="BE84" i="14"/>
  <c r="Q84" i="14"/>
  <c r="BQ67" i="14"/>
  <c r="BA67" i="14"/>
  <c r="M67" i="14"/>
  <c r="BM65" i="14"/>
  <c r="AW65" i="14"/>
  <c r="E65" i="14"/>
  <c r="BE63" i="14"/>
  <c r="P63" i="14"/>
  <c r="BP61" i="14"/>
  <c r="AZ61" i="14"/>
  <c r="L61" i="14"/>
  <c r="BL59" i="14"/>
  <c r="AV59" i="14"/>
  <c r="H59" i="14"/>
  <c r="BH55" i="14"/>
  <c r="S55" i="14"/>
  <c r="C55" i="14"/>
  <c r="BC53" i="14"/>
  <c r="O53" i="14"/>
  <c r="BO51" i="14"/>
  <c r="AY51" i="14"/>
  <c r="G51" i="14"/>
  <c r="BG49" i="14"/>
  <c r="S49" i="14"/>
  <c r="C49" i="14"/>
  <c r="BC41" i="14"/>
  <c r="BJ39" i="14"/>
  <c r="BF37" i="14"/>
  <c r="BR35" i="14"/>
  <c r="BB35" i="14"/>
  <c r="BN33" i="14"/>
  <c r="AX33" i="14"/>
  <c r="BJ15" i="14"/>
  <c r="BJ16" i="14" s="1"/>
  <c r="BQ7" i="14"/>
  <c r="BQ88" i="14" s="1"/>
  <c r="BA7" i="14"/>
  <c r="BA88" i="14" s="1"/>
  <c r="BJ84" i="14"/>
  <c r="V84" i="14"/>
  <c r="F84" i="14"/>
  <c r="BF67" i="14"/>
  <c r="R67" i="14"/>
  <c r="BR65" i="14"/>
  <c r="BB65" i="14"/>
  <c r="L65" i="14"/>
  <c r="BJ63" i="14"/>
  <c r="V63" i="14"/>
  <c r="E63" i="14"/>
  <c r="BE61" i="14"/>
  <c r="Q61" i="14"/>
  <c r="BQ59" i="14"/>
  <c r="BA59" i="14"/>
  <c r="M59" i="14"/>
  <c r="BM55" i="14"/>
  <c r="AW55" i="14"/>
  <c r="H55" i="14"/>
  <c r="BH53" i="14"/>
  <c r="T53" i="14"/>
  <c r="D53" i="14"/>
  <c r="BD51" i="14"/>
  <c r="N51" i="14"/>
  <c r="BL49" i="14"/>
  <c r="AV49" i="14"/>
  <c r="H49" i="14"/>
  <c r="BH41" i="14"/>
  <c r="BO39" i="14"/>
  <c r="AY39" i="14"/>
  <c r="BK37" i="14"/>
  <c r="BG35" i="14"/>
  <c r="BC33" i="14"/>
  <c r="BO15" i="14"/>
  <c r="BO16" i="14" s="1"/>
  <c r="AY15" i="14"/>
  <c r="AY16" i="14" s="1"/>
  <c r="BF7" i="14"/>
  <c r="BF88" i="14" s="1"/>
  <c r="BK84" i="14"/>
  <c r="W84" i="14"/>
  <c r="G84" i="14"/>
  <c r="BG67" i="14"/>
  <c r="S67" i="14"/>
  <c r="C67" i="14"/>
  <c r="BC65" i="14"/>
  <c r="M65" i="14"/>
  <c r="BK63" i="14"/>
  <c r="W63" i="14"/>
  <c r="F63" i="14"/>
  <c r="BF61" i="14"/>
  <c r="R61" i="14"/>
  <c r="BR59" i="14"/>
  <c r="BB59" i="14"/>
  <c r="N59" i="14"/>
  <c r="BN55" i="14"/>
  <c r="AX55" i="14"/>
  <c r="I55" i="14"/>
  <c r="BI53" i="14"/>
  <c r="U53" i="14"/>
  <c r="E53" i="14"/>
  <c r="BE51" i="14"/>
  <c r="O51" i="14"/>
  <c r="BM49" i="14"/>
  <c r="AW49" i="14"/>
  <c r="I49" i="14"/>
  <c r="BI41" i="14"/>
  <c r="BP39" i="14"/>
  <c r="AZ39" i="14"/>
  <c r="BL37" i="14"/>
  <c r="AV37" i="14"/>
  <c r="BH35" i="14"/>
  <c r="BD33" i="14"/>
  <c r="BP15" i="14"/>
  <c r="BP16" i="14" s="1"/>
  <c r="AZ15" i="14"/>
  <c r="AZ16" i="14" s="1"/>
  <c r="BG7" i="14"/>
  <c r="BG88" i="14" s="1"/>
  <c r="I86" i="14"/>
  <c r="I92" i="14"/>
  <c r="V92" i="14"/>
  <c r="D86" i="14"/>
  <c r="J92" i="14"/>
  <c r="J86" i="14"/>
  <c r="AM9" i="25"/>
  <c r="AM85" i="25" s="1"/>
  <c r="AQ8" i="25"/>
  <c r="AS23" i="25"/>
  <c r="AU8" i="25"/>
  <c r="AV21" i="25"/>
  <c r="AX23" i="25"/>
  <c r="AV84" i="14"/>
  <c r="T67" i="14"/>
  <c r="N65" i="14"/>
  <c r="G63" i="14"/>
  <c r="C61" i="14"/>
  <c r="BO55" i="14"/>
  <c r="BJ53" i="14"/>
  <c r="BF51" i="14"/>
  <c r="J49" i="14"/>
  <c r="BA39" i="14"/>
  <c r="AW37" i="14"/>
  <c r="BI35" i="14"/>
  <c r="BH7" i="14"/>
  <c r="BH88" i="14" s="1"/>
  <c r="BM67" i="14"/>
  <c r="I67" i="14"/>
  <c r="L63" i="14"/>
  <c r="H61" i="14"/>
  <c r="D59" i="14"/>
  <c r="AY53" i="14"/>
  <c r="W51" i="14"/>
  <c r="O49" i="14"/>
  <c r="BF39" i="14"/>
  <c r="BB37" i="14"/>
  <c r="AX35" i="14"/>
  <c r="BM7" i="14"/>
  <c r="BM88" i="14" s="1"/>
  <c r="R84" i="14"/>
  <c r="N67" i="14"/>
  <c r="BF63" i="14"/>
  <c r="BA61" i="14"/>
  <c r="AW59" i="14"/>
  <c r="T55" i="14"/>
  <c r="BD53" i="14"/>
  <c r="AZ51" i="14"/>
  <c r="T49" i="14"/>
  <c r="BK39" i="14"/>
  <c r="BG37" i="14"/>
  <c r="BC35" i="14"/>
  <c r="BO33" i="14"/>
  <c r="BK15" i="14"/>
  <c r="BK16" i="14" s="1"/>
  <c r="BG84" i="14"/>
  <c r="C84" i="14"/>
  <c r="AY65" i="14"/>
  <c r="R63" i="14"/>
  <c r="N61" i="14"/>
  <c r="BJ55" i="14"/>
  <c r="E55" i="14"/>
  <c r="BA51" i="14"/>
  <c r="U49" i="14"/>
  <c r="BL39" i="14"/>
  <c r="BH37" i="14"/>
  <c r="BP33" i="14"/>
  <c r="BL15" i="14"/>
  <c r="BL16" i="14" s="1"/>
  <c r="C92" i="14"/>
  <c r="AN9" i="25"/>
  <c r="AN85" i="25" s="1"/>
  <c r="AO22" i="25"/>
  <c r="AP9" i="25"/>
  <c r="AP86" i="25" s="1"/>
  <c r="AP23" i="25"/>
  <c r="AQ22" i="25"/>
  <c r="AR22" i="25"/>
  <c r="AS22" i="25"/>
  <c r="AS8" i="25"/>
  <c r="X59" i="14"/>
  <c r="X63" i="14"/>
  <c r="X51" i="14"/>
  <c r="X53" i="14"/>
  <c r="X67" i="14"/>
  <c r="AV22" i="25"/>
  <c r="AW21" i="25"/>
  <c r="AX22" i="25"/>
  <c r="AY22" i="25"/>
  <c r="AY9" i="25"/>
  <c r="AY86" i="25" s="1"/>
  <c r="BD84" i="14"/>
  <c r="P84" i="14"/>
  <c r="BP67" i="14"/>
  <c r="AZ67" i="14"/>
  <c r="L67" i="14"/>
  <c r="BL65" i="14"/>
  <c r="AV65" i="14"/>
  <c r="D65" i="14"/>
  <c r="BD63" i="14"/>
  <c r="O63" i="14"/>
  <c r="BO61" i="14"/>
  <c r="AY61" i="14"/>
  <c r="K61" i="14"/>
  <c r="BK59" i="14"/>
  <c r="W59" i="14"/>
  <c r="G59" i="14"/>
  <c r="BG55" i="14"/>
  <c r="R55" i="14"/>
  <c r="BR53" i="14"/>
  <c r="BB53" i="14"/>
  <c r="N53" i="14"/>
  <c r="BN51" i="14"/>
  <c r="AX51" i="14"/>
  <c r="F51" i="14"/>
  <c r="BF49" i="14"/>
  <c r="R49" i="14"/>
  <c r="BR41" i="14"/>
  <c r="BB41" i="14"/>
  <c r="BI39" i="14"/>
  <c r="BE37" i="14"/>
  <c r="BQ35" i="14"/>
  <c r="BA35" i="14"/>
  <c r="BM33" i="14"/>
  <c r="AW33" i="14"/>
  <c r="BI15" i="14"/>
  <c r="BI16" i="14" s="1"/>
  <c r="BP7" i="14"/>
  <c r="BP88" i="14" s="1"/>
  <c r="AZ7" i="14"/>
  <c r="AZ88" i="14" s="1"/>
  <c r="BI84" i="14"/>
  <c r="U84" i="14"/>
  <c r="E84" i="14"/>
  <c r="BE67" i="14"/>
  <c r="Q67" i="14"/>
  <c r="BQ65" i="14"/>
  <c r="BA65" i="14"/>
  <c r="K65" i="14"/>
  <c r="BI63" i="14"/>
  <c r="T63" i="14"/>
  <c r="D63" i="14"/>
  <c r="BD61" i="14"/>
  <c r="P61" i="14"/>
  <c r="BP59" i="14"/>
  <c r="AZ59" i="14"/>
  <c r="L59" i="14"/>
  <c r="BL55" i="14"/>
  <c r="AV55" i="14"/>
  <c r="G55" i="14"/>
  <c r="BG53" i="14"/>
  <c r="S53" i="14"/>
  <c r="C53" i="14"/>
  <c r="BC51" i="14"/>
  <c r="M51" i="14"/>
  <c r="BK49" i="14"/>
  <c r="W49" i="14"/>
  <c r="G49" i="14"/>
  <c r="BG41" i="14"/>
  <c r="BN39" i="14"/>
  <c r="AX39" i="14"/>
  <c r="BJ37" i="14"/>
  <c r="BF35" i="14"/>
  <c r="BR33" i="14"/>
  <c r="BB33" i="14"/>
  <c r="BN15" i="14"/>
  <c r="BN16" i="14" s="1"/>
  <c r="AX15" i="14"/>
  <c r="AX16" i="14" s="1"/>
  <c r="BE7" i="14"/>
  <c r="BE88" i="14" s="1"/>
  <c r="BN84" i="14"/>
  <c r="AX84" i="14"/>
  <c r="J84" i="14"/>
  <c r="BJ67" i="14"/>
  <c r="V67" i="14"/>
  <c r="F67" i="14"/>
  <c r="BF65" i="14"/>
  <c r="P65" i="14"/>
  <c r="BN63" i="14"/>
  <c r="AX63" i="14"/>
  <c r="I63" i="14"/>
  <c r="BI61" i="14"/>
  <c r="U61" i="14"/>
  <c r="E61" i="14"/>
  <c r="BE59" i="14"/>
  <c r="Q59" i="14"/>
  <c r="BQ55" i="14"/>
  <c r="BA55" i="14"/>
  <c r="L55" i="14"/>
  <c r="BL53" i="14"/>
  <c r="AV53" i="14"/>
  <c r="H53" i="14"/>
  <c r="BH51" i="14"/>
  <c r="S51" i="14"/>
  <c r="BP49" i="14"/>
  <c r="AZ49" i="14"/>
  <c r="L49" i="14"/>
  <c r="BL41" i="14"/>
  <c r="AV41" i="14"/>
  <c r="BC39" i="14"/>
  <c r="BO37" i="14"/>
  <c r="AY37" i="14"/>
  <c r="BK35" i="14"/>
  <c r="BG33" i="14"/>
  <c r="BC15" i="14"/>
  <c r="BC16" i="14" s="1"/>
  <c r="BJ7" i="14"/>
  <c r="BJ88" i="14" s="1"/>
  <c r="BO84" i="14"/>
  <c r="AY84" i="14"/>
  <c r="K84" i="14"/>
  <c r="BK67" i="14"/>
  <c r="W67" i="14"/>
  <c r="G67" i="14"/>
  <c r="BG65" i="14"/>
  <c r="Q65" i="14"/>
  <c r="BO63" i="14"/>
  <c r="AY63" i="14"/>
  <c r="J63" i="14"/>
  <c r="BJ61" i="14"/>
  <c r="V61" i="14"/>
  <c r="F61" i="14"/>
  <c r="BF59" i="14"/>
  <c r="R59" i="14"/>
  <c r="BR55" i="14"/>
  <c r="BB55" i="14"/>
  <c r="M55" i="14"/>
  <c r="BM53" i="14"/>
  <c r="AW53" i="14"/>
  <c r="I53" i="14"/>
  <c r="BI51" i="14"/>
  <c r="T51" i="14"/>
  <c r="BQ49" i="14"/>
  <c r="BA49" i="14"/>
  <c r="M49" i="14"/>
  <c r="BM41" i="14"/>
  <c r="AW41" i="14"/>
  <c r="BD39" i="14"/>
  <c r="BP37" i="14"/>
  <c r="AZ37" i="14"/>
  <c r="BL35" i="14"/>
  <c r="AV35" i="14"/>
  <c r="BH33" i="14"/>
  <c r="BD15" i="14"/>
  <c r="BD16" i="14" s="1"/>
  <c r="BK7" i="14"/>
  <c r="BK88" i="14" s="1"/>
  <c r="J51" i="14"/>
  <c r="R51" i="14"/>
  <c r="P85" i="14"/>
  <c r="G85" i="14"/>
  <c r="U63" i="14"/>
  <c r="AN23" i="25"/>
  <c r="AR21" i="25"/>
  <c r="AT22" i="25"/>
  <c r="AU21" i="25"/>
  <c r="AU9" i="25"/>
  <c r="AU85" i="25" s="1"/>
  <c r="AW9" i="25"/>
  <c r="AW86" i="25" s="1"/>
  <c r="AY23" i="25"/>
  <c r="H84" i="14"/>
  <c r="D67" i="14"/>
  <c r="BL63" i="14"/>
  <c r="BG61" i="14"/>
  <c r="BC59" i="14"/>
  <c r="J55" i="14"/>
  <c r="F53" i="14"/>
  <c r="BN49" i="14"/>
  <c r="BQ39" i="14"/>
  <c r="BM37" i="14"/>
  <c r="BE33" i="14"/>
  <c r="BA15" i="14"/>
  <c r="BA16" i="14" s="1"/>
  <c r="BA84" i="14"/>
  <c r="AW67" i="14"/>
  <c r="BI65" i="14"/>
  <c r="BQ63" i="14"/>
  <c r="BL61" i="14"/>
  <c r="BH59" i="14"/>
  <c r="BD55" i="14"/>
  <c r="BO53" i="14"/>
  <c r="BK51" i="14"/>
  <c r="BC49" i="14"/>
  <c r="BO41" i="14"/>
  <c r="BF84" i="14"/>
  <c r="BR67" i="14"/>
  <c r="BN65" i="14"/>
  <c r="F65" i="14"/>
  <c r="BQ61" i="14"/>
  <c r="BM59" i="14"/>
  <c r="BI55" i="14"/>
  <c r="D55" i="14"/>
  <c r="BP51" i="14"/>
  <c r="BH49" i="14"/>
  <c r="BD41" i="14"/>
  <c r="AY33" i="14"/>
  <c r="BR7" i="14"/>
  <c r="BR88" i="14" s="1"/>
  <c r="S84" i="14"/>
  <c r="BC67" i="14"/>
  <c r="BO65" i="14"/>
  <c r="BG63" i="14"/>
  <c r="BR61" i="14"/>
  <c r="BN59" i="14"/>
  <c r="J59" i="14"/>
  <c r="BE53" i="14"/>
  <c r="BQ51" i="14"/>
  <c r="BI49" i="14"/>
  <c r="BE41" i="14"/>
  <c r="BD35" i="14"/>
  <c r="AZ33" i="14"/>
  <c r="AV15" i="14"/>
  <c r="AV16" i="14" s="1"/>
  <c r="H51" i="14"/>
  <c r="AM22" i="25"/>
  <c r="AO21" i="25"/>
  <c r="AO8" i="25"/>
  <c r="AP22" i="25"/>
  <c r="AQ9" i="25"/>
  <c r="AQ85" i="25" s="1"/>
  <c r="AR8" i="25"/>
  <c r="AS9" i="25"/>
  <c r="AS86" i="25" s="1"/>
  <c r="AT21" i="25"/>
  <c r="AT9" i="25"/>
  <c r="AT85" i="25" s="1"/>
  <c r="X49" i="14"/>
  <c r="AV23" i="25"/>
  <c r="AW8" i="25"/>
  <c r="AX21" i="25"/>
  <c r="AX9" i="25"/>
  <c r="AX85" i="25" s="1"/>
  <c r="AY21" i="25"/>
  <c r="BH84" i="14"/>
  <c r="T84" i="14"/>
  <c r="D84" i="14"/>
  <c r="BD67" i="14"/>
  <c r="P67" i="14"/>
  <c r="BP65" i="14"/>
  <c r="AZ65" i="14"/>
  <c r="I65" i="14"/>
  <c r="BH63" i="14"/>
  <c r="S63" i="14"/>
  <c r="C63" i="14"/>
  <c r="BC61" i="14"/>
  <c r="O61" i="14"/>
  <c r="BO59" i="14"/>
  <c r="AY59" i="14"/>
  <c r="K59" i="14"/>
  <c r="BK55" i="14"/>
  <c r="W55" i="14"/>
  <c r="F55" i="14"/>
  <c r="BF53" i="14"/>
  <c r="R53" i="14"/>
  <c r="BR51" i="14"/>
  <c r="BB51" i="14"/>
  <c r="L51" i="14"/>
  <c r="BJ49" i="14"/>
  <c r="V49" i="14"/>
  <c r="F49" i="14"/>
  <c r="BF41" i="14"/>
  <c r="BM39" i="14"/>
  <c r="AW39" i="14"/>
  <c r="BI37" i="14"/>
  <c r="BE35" i="14"/>
  <c r="BQ33" i="14"/>
  <c r="BA33" i="14"/>
  <c r="BM15" i="14"/>
  <c r="BM16" i="14" s="1"/>
  <c r="AW15" i="14"/>
  <c r="AW16" i="14" s="1"/>
  <c r="BD7" i="14"/>
  <c r="BD88" i="14" s="1"/>
  <c r="BM84" i="14"/>
  <c r="AW84" i="14"/>
  <c r="I84" i="14"/>
  <c r="BI67" i="14"/>
  <c r="U67" i="14"/>
  <c r="E67" i="14"/>
  <c r="BE65" i="14"/>
  <c r="O65" i="14"/>
  <c r="BM63" i="14"/>
  <c r="AW63" i="14"/>
  <c r="H63" i="14"/>
  <c r="BH61" i="14"/>
  <c r="T61" i="14"/>
  <c r="D61" i="14"/>
  <c r="BD59" i="14"/>
  <c r="P59" i="14"/>
  <c r="BP55" i="14"/>
  <c r="AZ55" i="14"/>
  <c r="K55" i="14"/>
  <c r="BK53" i="14"/>
  <c r="W53" i="14"/>
  <c r="G53" i="14"/>
  <c r="BG51" i="14"/>
  <c r="Q51" i="14"/>
  <c r="BO49" i="14"/>
  <c r="AY49" i="14"/>
  <c r="K49" i="14"/>
  <c r="BK41" i="14"/>
  <c r="BR39" i="14"/>
  <c r="BB39" i="14"/>
  <c r="BN37" i="14"/>
  <c r="AX37" i="14"/>
  <c r="BJ35" i="14"/>
  <c r="BF33" i="14"/>
  <c r="BR15" i="14"/>
  <c r="BR16" i="14" s="1"/>
  <c r="BB15" i="14"/>
  <c r="BB16" i="14" s="1"/>
  <c r="BB17" i="14" s="1"/>
  <c r="BI7" i="14"/>
  <c r="BI88" i="14" s="1"/>
  <c r="BR84" i="14"/>
  <c r="BB84" i="14"/>
  <c r="N84" i="14"/>
  <c r="BN67" i="14"/>
  <c r="AX67" i="14"/>
  <c r="J67" i="14"/>
  <c r="BJ65" i="14"/>
  <c r="V65" i="14"/>
  <c r="BR63" i="14"/>
  <c r="BB63" i="14"/>
  <c r="M63" i="14"/>
  <c r="BM61" i="14"/>
  <c r="AW61" i="14"/>
  <c r="I61" i="14"/>
  <c r="BI59" i="14"/>
  <c r="U59" i="14"/>
  <c r="E59" i="14"/>
  <c r="BE55" i="14"/>
  <c r="P55" i="14"/>
  <c r="BP53" i="14"/>
  <c r="AZ53" i="14"/>
  <c r="L53" i="14"/>
  <c r="BL51" i="14"/>
  <c r="AV51" i="14"/>
  <c r="D51" i="14"/>
  <c r="BD49" i="14"/>
  <c r="P49" i="14"/>
  <c r="BP41" i="14"/>
  <c r="AZ41" i="14"/>
  <c r="BG39" i="14"/>
  <c r="BC37" i="14"/>
  <c r="BO35" i="14"/>
  <c r="AY35" i="14"/>
  <c r="BK33" i="14"/>
  <c r="BG15" i="14"/>
  <c r="BG16" i="14" s="1"/>
  <c r="BN7" i="14"/>
  <c r="BN88" i="14" s="1"/>
  <c r="AX7" i="14"/>
  <c r="AX88" i="14" s="1"/>
  <c r="BC84" i="14"/>
  <c r="O84" i="14"/>
  <c r="BO67" i="14"/>
  <c r="AY67" i="14"/>
  <c r="K67" i="14"/>
  <c r="BK65" i="14"/>
  <c r="W65" i="14"/>
  <c r="C65" i="14"/>
  <c r="BC63" i="14"/>
  <c r="N63" i="14"/>
  <c r="BN61" i="14"/>
  <c r="AX61" i="14"/>
  <c r="J61" i="14"/>
  <c r="BJ59" i="14"/>
  <c r="V59" i="14"/>
  <c r="F59" i="14"/>
  <c r="BF55" i="14"/>
  <c r="Q55" i="14"/>
  <c r="BQ53" i="14"/>
  <c r="BA53" i="14"/>
  <c r="M53" i="14"/>
  <c r="BM51" i="14"/>
  <c r="AW51" i="14"/>
  <c r="E51" i="14"/>
  <c r="BE49" i="14"/>
  <c r="Q49" i="14"/>
  <c r="BQ41" i="14"/>
  <c r="BA41" i="14"/>
  <c r="BH39" i="14"/>
  <c r="BD37" i="14"/>
  <c r="BP35" i="14"/>
  <c r="AZ35" i="14"/>
  <c r="BL33" i="14"/>
  <c r="AV33" i="14"/>
  <c r="BH15" i="14"/>
  <c r="BH16" i="14" s="1"/>
  <c r="BO7" i="14"/>
  <c r="BO88" i="14" s="1"/>
  <c r="AY7" i="14"/>
  <c r="AY88" i="14" s="1"/>
  <c r="P92" i="14"/>
  <c r="G92" i="14"/>
  <c r="V85" i="14"/>
  <c r="D92" i="14"/>
  <c r="AO23" i="25"/>
  <c r="AP21" i="25"/>
  <c r="AR9" i="25"/>
  <c r="AR87" i="25" s="1"/>
  <c r="AT8" i="25"/>
  <c r="X61" i="14"/>
  <c r="AW22" i="25"/>
  <c r="BL84" i="14"/>
  <c r="BH67" i="14"/>
  <c r="BD65" i="14"/>
  <c r="AV63" i="14"/>
  <c r="S61" i="14"/>
  <c r="O59" i="14"/>
  <c r="AY55" i="14"/>
  <c r="V53" i="14"/>
  <c r="P51" i="14"/>
  <c r="AX49" i="14"/>
  <c r="BJ41" i="14"/>
  <c r="BQ15" i="14"/>
  <c r="BQ16" i="14" s="1"/>
  <c r="BQ84" i="14"/>
  <c r="M84" i="14"/>
  <c r="T65" i="14"/>
  <c r="BA63" i="14"/>
  <c r="AV61" i="14"/>
  <c r="T59" i="14"/>
  <c r="O55" i="14"/>
  <c r="K53" i="14"/>
  <c r="C51" i="14"/>
  <c r="AY41" i="14"/>
  <c r="BR37" i="14"/>
  <c r="BN35" i="14"/>
  <c r="BJ33" i="14"/>
  <c r="BF15" i="14"/>
  <c r="BF16" i="14" s="1"/>
  <c r="AW7" i="14"/>
  <c r="AW88" i="14" s="1"/>
  <c r="BB67" i="14"/>
  <c r="AX65" i="14"/>
  <c r="Q63" i="14"/>
  <c r="M61" i="14"/>
  <c r="I59" i="14"/>
  <c r="P53" i="14"/>
  <c r="I51" i="14"/>
  <c r="D49" i="14"/>
  <c r="BB7" i="14"/>
  <c r="BB88" i="14" s="1"/>
  <c r="O67" i="14"/>
  <c r="G65" i="14"/>
  <c r="BB61" i="14"/>
  <c r="AX59" i="14"/>
  <c r="V55" i="14"/>
  <c r="Q53" i="14"/>
  <c r="K51" i="14"/>
  <c r="E49" i="14"/>
  <c r="AV39" i="14"/>
  <c r="BC7" i="14"/>
  <c r="BC88" i="14" s="1"/>
  <c r="J65" i="14"/>
  <c r="AZ85" i="14"/>
  <c r="P86" i="29"/>
  <c r="BB85" i="14"/>
  <c r="BB87" i="14"/>
  <c r="AM85" i="14"/>
  <c r="J88" i="29"/>
  <c r="C88" i="8"/>
  <c r="S8" i="26"/>
  <c r="Q89" i="26"/>
  <c r="S89" i="26" s="1"/>
  <c r="AH27" i="29" l="1"/>
  <c r="K75" i="29"/>
  <c r="BR87" i="14"/>
  <c r="Q27" i="29"/>
  <c r="O27" i="29"/>
  <c r="BR17" i="14"/>
  <c r="AC82" i="14"/>
  <c r="W93" i="29"/>
  <c r="AA80" i="14"/>
  <c r="AV17" i="14"/>
  <c r="AT73" i="25"/>
  <c r="N93" i="29"/>
  <c r="AF10" i="29"/>
  <c r="AC28" i="25"/>
  <c r="AG73" i="29"/>
  <c r="AF86" i="14"/>
  <c r="AB87" i="14"/>
  <c r="AF85" i="14"/>
  <c r="AD85" i="14"/>
  <c r="AB85" i="14"/>
  <c r="BR27" i="14"/>
  <c r="BB28" i="14"/>
  <c r="BB27" i="14"/>
  <c r="AD27" i="25"/>
  <c r="AO73" i="14"/>
  <c r="AN75" i="14"/>
  <c r="AI75" i="14"/>
  <c r="AJ73" i="14"/>
  <c r="AK73" i="14"/>
  <c r="AO29" i="14"/>
  <c r="AO17" i="14"/>
  <c r="AO27" i="14"/>
  <c r="AJ86" i="14"/>
  <c r="AJ85" i="14"/>
  <c r="AJ87" i="14"/>
  <c r="AO86" i="14"/>
  <c r="AO87" i="14"/>
  <c r="AO85" i="14"/>
  <c r="AO28" i="14"/>
  <c r="AO92" i="14"/>
  <c r="AI85" i="14"/>
  <c r="AI87" i="14"/>
  <c r="AI86" i="14"/>
  <c r="AL80" i="14"/>
  <c r="AH82" i="14"/>
  <c r="AH79" i="14"/>
  <c r="AH46" i="14"/>
  <c r="AH52" i="14" s="1"/>
  <c r="AI79" i="14"/>
  <c r="AI46" i="14"/>
  <c r="AI54" i="14" s="1"/>
  <c r="AK79" i="14"/>
  <c r="AK46" i="14"/>
  <c r="AK50" i="14" s="1"/>
  <c r="AH81" i="14"/>
  <c r="AI81" i="14"/>
  <c r="AK81" i="14"/>
  <c r="AH80" i="14"/>
  <c r="AI80" i="14"/>
  <c r="AJ82" i="14"/>
  <c r="AK80" i="14"/>
  <c r="AL82" i="14"/>
  <c r="AK82" i="14"/>
  <c r="AJ81" i="14"/>
  <c r="AL81" i="14"/>
  <c r="AI82" i="14"/>
  <c r="AJ79" i="14"/>
  <c r="AJ46" i="14"/>
  <c r="AJ56" i="14" s="1"/>
  <c r="AL79" i="14"/>
  <c r="AL46" i="14"/>
  <c r="AL56" i="14" s="1"/>
  <c r="AJ80" i="14"/>
  <c r="AN82" i="14"/>
  <c r="AN80" i="14"/>
  <c r="AO82" i="14"/>
  <c r="AO81" i="14"/>
  <c r="AN79" i="14"/>
  <c r="AN46" i="14"/>
  <c r="AN52" i="14" s="1"/>
  <c r="AN81" i="14"/>
  <c r="AO80" i="14"/>
  <c r="AO79" i="14"/>
  <c r="AO46" i="14"/>
  <c r="AO54" i="14" s="1"/>
  <c r="AH72" i="14"/>
  <c r="AK75" i="14"/>
  <c r="AI73" i="14"/>
  <c r="AL71" i="14"/>
  <c r="AJ74" i="14"/>
  <c r="AI71" i="14"/>
  <c r="AK71" i="14"/>
  <c r="AH74" i="14"/>
  <c r="AI74" i="14"/>
  <c r="AJ72" i="14"/>
  <c r="AK74" i="14"/>
  <c r="AL72" i="14"/>
  <c r="AI72" i="14"/>
  <c r="AK72" i="14"/>
  <c r="AJ75" i="14"/>
  <c r="AL75" i="14"/>
  <c r="AH71" i="14"/>
  <c r="AL74" i="14"/>
  <c r="AH73" i="14"/>
  <c r="AJ71" i="14"/>
  <c r="AH75" i="14"/>
  <c r="AL73" i="14"/>
  <c r="AH58" i="14"/>
  <c r="AI58" i="14"/>
  <c r="AK58" i="14"/>
  <c r="AJ58" i="14"/>
  <c r="AL58" i="14"/>
  <c r="AN73" i="14"/>
  <c r="AO72" i="14"/>
  <c r="AO74" i="14"/>
  <c r="AN74" i="14"/>
  <c r="AN72" i="14"/>
  <c r="AO75" i="14"/>
  <c r="AN58" i="14"/>
  <c r="AO58" i="14"/>
  <c r="AO62" i="14" s="1"/>
  <c r="AO71" i="14"/>
  <c r="AO32" i="14"/>
  <c r="AO36" i="14" s="1"/>
  <c r="AN71" i="14"/>
  <c r="BP85" i="14"/>
  <c r="BN17" i="14"/>
  <c r="BR28" i="14"/>
  <c r="M93" i="14"/>
  <c r="BM17" i="14"/>
  <c r="AC87" i="14"/>
  <c r="AH72" i="29"/>
  <c r="AD86" i="14"/>
  <c r="BP28" i="14"/>
  <c r="AZ28" i="14"/>
  <c r="AX87" i="14"/>
  <c r="BJ87" i="14"/>
  <c r="AX27" i="14"/>
  <c r="BC27" i="14"/>
  <c r="BQ86" i="14"/>
  <c r="P28" i="29"/>
  <c r="T80" i="29"/>
  <c r="X74" i="14"/>
  <c r="F86" i="14"/>
  <c r="P80" i="14"/>
  <c r="AE87" i="14"/>
  <c r="AE86" i="14"/>
  <c r="BJ10" i="14"/>
  <c r="X85" i="14"/>
  <c r="BM85" i="14"/>
  <c r="BF27" i="29"/>
  <c r="F87" i="14"/>
  <c r="N85" i="14"/>
  <c r="N87" i="14"/>
  <c r="AC72" i="29"/>
  <c r="BH87" i="14"/>
  <c r="AK86" i="29"/>
  <c r="BP17" i="14"/>
  <c r="K85" i="14"/>
  <c r="AZ17" i="14"/>
  <c r="P93" i="29"/>
  <c r="R87" i="14"/>
  <c r="X86" i="14"/>
  <c r="AC85" i="14"/>
  <c r="W86" i="14"/>
  <c r="BD17" i="14"/>
  <c r="S85" i="14"/>
  <c r="S87" i="14"/>
  <c r="Z72" i="14"/>
  <c r="BJ85" i="14"/>
  <c r="BG87" i="14"/>
  <c r="AG86" i="14"/>
  <c r="AV87" i="14"/>
  <c r="BH17" i="14"/>
  <c r="AX17" i="14"/>
  <c r="W85" i="14"/>
  <c r="BN85" i="14"/>
  <c r="BQ17" i="14"/>
  <c r="BJ17" i="14"/>
  <c r="AV85" i="29"/>
  <c r="K87" i="14"/>
  <c r="BG17" i="14"/>
  <c r="AE86" i="29"/>
  <c r="AB93" i="14"/>
  <c r="Q86" i="29"/>
  <c r="M87" i="29"/>
  <c r="BE28" i="14"/>
  <c r="AB72" i="14"/>
  <c r="T87" i="29"/>
  <c r="BO85" i="14"/>
  <c r="N85" i="29"/>
  <c r="Y85" i="14"/>
  <c r="O86" i="14"/>
  <c r="Y87" i="14"/>
  <c r="U86" i="14"/>
  <c r="BD72" i="29"/>
  <c r="AC93" i="29"/>
  <c r="AC85" i="29"/>
  <c r="AX85" i="29"/>
  <c r="BB85" i="29"/>
  <c r="AO85" i="29"/>
  <c r="W86" i="29"/>
  <c r="AC86" i="29"/>
  <c r="L81" i="29"/>
  <c r="AZ75" i="29"/>
  <c r="W74" i="29"/>
  <c r="AP87" i="29"/>
  <c r="BE85" i="29"/>
  <c r="J87" i="29"/>
  <c r="AZ27" i="14"/>
  <c r="Z86" i="25"/>
  <c r="AR85" i="29"/>
  <c r="AR80" i="29"/>
  <c r="L86" i="14"/>
  <c r="AA86" i="25"/>
  <c r="K85" i="29"/>
  <c r="AP81" i="29"/>
  <c r="Z85" i="25"/>
  <c r="BF87" i="29"/>
  <c r="AA85" i="29"/>
  <c r="BD80" i="29"/>
  <c r="AK87" i="25"/>
  <c r="Z85" i="14"/>
  <c r="BI86" i="14"/>
  <c r="AH85" i="29"/>
  <c r="AA85" i="14"/>
  <c r="AS85" i="29"/>
  <c r="BF81" i="29"/>
  <c r="AQ86" i="29"/>
  <c r="AI86" i="25"/>
  <c r="BA86" i="29"/>
  <c r="R87" i="29"/>
  <c r="BK87" i="14"/>
  <c r="BE85" i="14"/>
  <c r="Z87" i="14"/>
  <c r="H86" i="14"/>
  <c r="Z85" i="29"/>
  <c r="X87" i="29"/>
  <c r="V87" i="29"/>
  <c r="L87" i="29"/>
  <c r="AD87" i="25"/>
  <c r="BI17" i="14"/>
  <c r="BL17" i="14"/>
  <c r="AS87" i="29"/>
  <c r="AZ85" i="29"/>
  <c r="BD86" i="14"/>
  <c r="AA86" i="14"/>
  <c r="BL87" i="14"/>
  <c r="L87" i="14"/>
  <c r="H87" i="14"/>
  <c r="BK17" i="14"/>
  <c r="BE17" i="14"/>
  <c r="AA28" i="25"/>
  <c r="BC86" i="29"/>
  <c r="AD82" i="14"/>
  <c r="AN81" i="25"/>
  <c r="G86" i="14"/>
  <c r="AD87" i="29"/>
  <c r="AG87" i="29"/>
  <c r="E85" i="14"/>
  <c r="AV28" i="29"/>
  <c r="AH81" i="29"/>
  <c r="AY87" i="25"/>
  <c r="AI87" i="29"/>
  <c r="Q86" i="14"/>
  <c r="U86" i="29"/>
  <c r="BF85" i="14"/>
  <c r="AI86" i="29"/>
  <c r="AF85" i="29"/>
  <c r="AC85" i="25"/>
  <c r="BC86" i="14"/>
  <c r="Q85" i="14"/>
  <c r="AT87" i="29"/>
  <c r="AE85" i="29"/>
  <c r="BF17" i="14"/>
  <c r="BO17" i="14"/>
  <c r="AK27" i="25"/>
  <c r="AE10" i="25"/>
  <c r="AT27" i="29"/>
  <c r="BA85" i="14"/>
  <c r="O85" i="14"/>
  <c r="BG87" i="29"/>
  <c r="Y85" i="29"/>
  <c r="AF86" i="29"/>
  <c r="T87" i="14"/>
  <c r="AY87" i="14"/>
  <c r="AF87" i="25"/>
  <c r="U87" i="14"/>
  <c r="AW85" i="14"/>
  <c r="AY17" i="14"/>
  <c r="AC27" i="25"/>
  <c r="AR27" i="29"/>
  <c r="AE17" i="29"/>
  <c r="BA27" i="14"/>
  <c r="O85" i="29"/>
  <c r="AF87" i="29"/>
  <c r="M86" i="14"/>
  <c r="M85" i="14"/>
  <c r="T85" i="14"/>
  <c r="AW17" i="14"/>
  <c r="BA17" i="14"/>
  <c r="BC17" i="14"/>
  <c r="BD87" i="29"/>
  <c r="AJ10" i="25"/>
  <c r="AV72" i="25"/>
  <c r="Z93" i="14"/>
  <c r="T27" i="29"/>
  <c r="Q93" i="29"/>
  <c r="BM27" i="14"/>
  <c r="AX28" i="14"/>
  <c r="BQ27" i="14"/>
  <c r="BK28" i="14"/>
  <c r="E87" i="14"/>
  <c r="E93" i="14"/>
  <c r="BK27" i="14"/>
  <c r="AV80" i="29"/>
  <c r="Q72" i="29"/>
  <c r="AD93" i="14"/>
  <c r="AY85" i="29"/>
  <c r="AU87" i="29"/>
  <c r="AV27" i="29"/>
  <c r="AK28" i="29"/>
  <c r="BE27" i="14"/>
  <c r="AA27" i="25"/>
  <c r="BO28" i="14"/>
  <c r="BF28" i="14"/>
  <c r="BC28" i="14"/>
  <c r="Q93" i="14"/>
  <c r="AW28" i="14"/>
  <c r="AL86" i="25"/>
  <c r="X27" i="29"/>
  <c r="BO27" i="14"/>
  <c r="T93" i="14"/>
  <c r="AI82" i="29"/>
  <c r="S86" i="29"/>
  <c r="Z93" i="29"/>
  <c r="K93" i="29"/>
  <c r="AA17" i="25"/>
  <c r="AR28" i="29"/>
  <c r="Y93" i="29"/>
  <c r="P27" i="29"/>
  <c r="BP27" i="14"/>
  <c r="BC28" i="29"/>
  <c r="R27" i="29"/>
  <c r="K27" i="29"/>
  <c r="AR17" i="29"/>
  <c r="AC17" i="25"/>
  <c r="AE27" i="29"/>
  <c r="BJ28" i="14"/>
  <c r="Q81" i="29"/>
  <c r="BB74" i="29"/>
  <c r="AB81" i="14"/>
  <c r="S82" i="29"/>
  <c r="BA81" i="29"/>
  <c r="AC80" i="25"/>
  <c r="AQ82" i="25"/>
  <c r="AY82" i="29"/>
  <c r="AK28" i="25"/>
  <c r="AL87" i="29"/>
  <c r="AI73" i="29"/>
  <c r="AO82" i="29"/>
  <c r="BJ27" i="14"/>
  <c r="AU82" i="25"/>
  <c r="BE81" i="29"/>
  <c r="R82" i="29"/>
  <c r="AP74" i="29"/>
  <c r="R74" i="29"/>
  <c r="AD72" i="25"/>
  <c r="AP72" i="25"/>
  <c r="AL72" i="25"/>
  <c r="AC74" i="14"/>
  <c r="M72" i="29"/>
  <c r="AR80" i="25"/>
  <c r="K93" i="14"/>
  <c r="AO58" i="29"/>
  <c r="AO68" i="29" s="1"/>
  <c r="AZ80" i="29"/>
  <c r="AO86" i="25"/>
  <c r="AG86" i="25"/>
  <c r="AF27" i="29"/>
  <c r="AM87" i="29"/>
  <c r="F72" i="14"/>
  <c r="BN27" i="14"/>
  <c r="AV27" i="14"/>
  <c r="AF73" i="14"/>
  <c r="AM87" i="25"/>
  <c r="BB28" i="29"/>
  <c r="M27" i="29"/>
  <c r="AJ87" i="25"/>
  <c r="AV87" i="25"/>
  <c r="D85" i="14"/>
  <c r="AF73" i="29"/>
  <c r="AO28" i="29"/>
  <c r="D87" i="14"/>
  <c r="BC27" i="29"/>
  <c r="Z27" i="29"/>
  <c r="AD17" i="25"/>
  <c r="X28" i="29"/>
  <c r="V17" i="29"/>
  <c r="BD27" i="14"/>
  <c r="AH85" i="25"/>
  <c r="AE86" i="25"/>
  <c r="AE87" i="25"/>
  <c r="AW87" i="29"/>
  <c r="I85" i="14"/>
  <c r="AE85" i="25"/>
  <c r="AR72" i="29"/>
  <c r="Z28" i="29"/>
  <c r="AD28" i="25"/>
  <c r="AC74" i="25"/>
  <c r="BE28" i="29"/>
  <c r="P86" i="14"/>
  <c r="V86" i="14"/>
  <c r="V87" i="14"/>
  <c r="BA81" i="14"/>
  <c r="S74" i="14"/>
  <c r="BL82" i="14"/>
  <c r="AI28" i="25"/>
  <c r="AK73" i="25"/>
  <c r="AE80" i="25"/>
  <c r="AX27" i="29"/>
  <c r="AB85" i="29"/>
  <c r="AJ86" i="25"/>
  <c r="AJ85" i="25"/>
  <c r="W72" i="14"/>
  <c r="AF10" i="25"/>
  <c r="AK58" i="25"/>
  <c r="AK60" i="25" s="1"/>
  <c r="BE27" i="29"/>
  <c r="AP27" i="29"/>
  <c r="M28" i="29"/>
  <c r="AI10" i="29"/>
  <c r="AP58" i="29"/>
  <c r="AP62" i="29" s="1"/>
  <c r="AI27" i="25"/>
  <c r="AG73" i="25"/>
  <c r="AU75" i="25"/>
  <c r="AM74" i="25"/>
  <c r="AR86" i="25"/>
  <c r="D93" i="14"/>
  <c r="AO27" i="25"/>
  <c r="AV28" i="25"/>
  <c r="AP10" i="25"/>
  <c r="AY28" i="29"/>
  <c r="AK27" i="29"/>
  <c r="Y28" i="29"/>
  <c r="W93" i="14"/>
  <c r="AM28" i="25"/>
  <c r="AO28" i="25"/>
  <c r="I93" i="14"/>
  <c r="AN86" i="29"/>
  <c r="BF28" i="29"/>
  <c r="Y27" i="29"/>
  <c r="U93" i="14"/>
  <c r="Y93" i="14"/>
  <c r="AB27" i="29"/>
  <c r="AK17" i="25"/>
  <c r="BF27" i="14"/>
  <c r="W28" i="29"/>
  <c r="AW28" i="25"/>
  <c r="AW85" i="25"/>
  <c r="AQ86" i="25"/>
  <c r="J87" i="14"/>
  <c r="AL85" i="25"/>
  <c r="J85" i="14"/>
  <c r="Q82" i="14"/>
  <c r="N74" i="14"/>
  <c r="G87" i="14"/>
  <c r="AF85" i="25"/>
  <c r="AZ72" i="14"/>
  <c r="BQ75" i="14"/>
  <c r="BQ81" i="14"/>
  <c r="AP28" i="25"/>
  <c r="BK80" i="14"/>
  <c r="R72" i="14"/>
  <c r="BL27" i="14"/>
  <c r="X93" i="14"/>
  <c r="AY28" i="14"/>
  <c r="AS87" i="25"/>
  <c r="BG81" i="29"/>
  <c r="C85" i="14"/>
  <c r="O58" i="14"/>
  <c r="BA75" i="14"/>
  <c r="L73" i="14"/>
  <c r="H82" i="14"/>
  <c r="S28" i="29"/>
  <c r="AP28" i="29"/>
  <c r="W27" i="29"/>
  <c r="Y81" i="14"/>
  <c r="O93" i="29"/>
  <c r="AT81" i="29"/>
  <c r="AF82" i="29"/>
  <c r="P72" i="14"/>
  <c r="BO72" i="14"/>
  <c r="AX73" i="14"/>
  <c r="BB80" i="14"/>
  <c r="BP58" i="14"/>
  <c r="BP62" i="14" s="1"/>
  <c r="AN87" i="25"/>
  <c r="AP85" i="25"/>
  <c r="AP87" i="25"/>
  <c r="AU86" i="25"/>
  <c r="P87" i="14"/>
  <c r="I87" i="14"/>
  <c r="I58" i="14"/>
  <c r="AP27" i="25"/>
  <c r="P93" i="14"/>
  <c r="M81" i="14"/>
  <c r="BB74" i="14"/>
  <c r="L80" i="14"/>
  <c r="AY27" i="25"/>
  <c r="AU27" i="25"/>
  <c r="BI80" i="14"/>
  <c r="BF58" i="14"/>
  <c r="BF66" i="14" s="1"/>
  <c r="AV81" i="14"/>
  <c r="AW27" i="25"/>
  <c r="AW80" i="25"/>
  <c r="AA74" i="25"/>
  <c r="Q28" i="29"/>
  <c r="AS80" i="25"/>
  <c r="AW73" i="25"/>
  <c r="U74" i="29"/>
  <c r="K72" i="14"/>
  <c r="T80" i="14"/>
  <c r="AQ28" i="25"/>
  <c r="J93" i="14"/>
  <c r="BE80" i="14"/>
  <c r="AQ27" i="25"/>
  <c r="AL10" i="25"/>
  <c r="AE28" i="25"/>
  <c r="AV17" i="25"/>
  <c r="AL17" i="25"/>
  <c r="AQ58" i="25"/>
  <c r="AQ68" i="25" s="1"/>
  <c r="BA28" i="29"/>
  <c r="AU28" i="29"/>
  <c r="AA93" i="29"/>
  <c r="AA28" i="29"/>
  <c r="U27" i="29"/>
  <c r="AM27" i="25"/>
  <c r="AF28" i="25"/>
  <c r="AO17" i="25"/>
  <c r="AV82" i="25"/>
  <c r="Y58" i="14"/>
  <c r="AS10" i="29"/>
  <c r="AM28" i="29"/>
  <c r="BG17" i="29"/>
  <c r="AG28" i="25"/>
  <c r="AF81" i="25"/>
  <c r="AT58" i="25"/>
  <c r="AT66" i="25" s="1"/>
  <c r="AM17" i="25"/>
  <c r="AE81" i="14"/>
  <c r="AE73" i="14"/>
  <c r="AW27" i="29"/>
  <c r="AQ28" i="29"/>
  <c r="R28" i="29"/>
  <c r="AF74" i="25"/>
  <c r="AH82" i="25"/>
  <c r="AI17" i="25"/>
  <c r="B67" i="25"/>
  <c r="Y72" i="14"/>
  <c r="AF82" i="14"/>
  <c r="AM72" i="14"/>
  <c r="AD58" i="14"/>
  <c r="AZ27" i="29"/>
  <c r="AT28" i="29"/>
  <c r="AQ27" i="29"/>
  <c r="AN27" i="29"/>
  <c r="AB93" i="29"/>
  <c r="AI27" i="29"/>
  <c r="L27" i="29"/>
  <c r="U93" i="29"/>
  <c r="J93" i="29"/>
  <c r="AO17" i="29"/>
  <c r="Z58" i="29"/>
  <c r="Z64" i="29" s="1"/>
  <c r="AI17" i="29"/>
  <c r="BC17" i="29"/>
  <c r="B84" i="29"/>
  <c r="AT17" i="29"/>
  <c r="AU58" i="29"/>
  <c r="AU66" i="29" s="1"/>
  <c r="AY72" i="29"/>
  <c r="X17" i="29"/>
  <c r="AG17" i="29"/>
  <c r="S75" i="29"/>
  <c r="AD17" i="29"/>
  <c r="M17" i="29"/>
  <c r="H93" i="14"/>
  <c r="AS17" i="29"/>
  <c r="AD58" i="29"/>
  <c r="AD66" i="29" s="1"/>
  <c r="N17" i="29"/>
  <c r="AX58" i="29"/>
  <c r="AX62" i="29" s="1"/>
  <c r="AE58" i="29"/>
  <c r="AE64" i="29" s="1"/>
  <c r="K17" i="29"/>
  <c r="BH27" i="14"/>
  <c r="L93" i="14"/>
  <c r="AA93" i="14"/>
  <c r="AC93" i="14"/>
  <c r="AL81" i="29"/>
  <c r="BE17" i="29"/>
  <c r="AQ58" i="29"/>
  <c r="AQ66" i="29" s="1"/>
  <c r="AV17" i="29"/>
  <c r="BQ28" i="14"/>
  <c r="BG27" i="14"/>
  <c r="S93" i="14"/>
  <c r="F93" i="14"/>
  <c r="AX58" i="14"/>
  <c r="AX64" i="14" s="1"/>
  <c r="AX86" i="25"/>
  <c r="AT86" i="25"/>
  <c r="AF17" i="25"/>
  <c r="AA80" i="25"/>
  <c r="AZ28" i="29"/>
  <c r="AS27" i="29"/>
  <c r="AN28" i="29"/>
  <c r="AB28" i="29"/>
  <c r="AD28" i="29"/>
  <c r="L93" i="29"/>
  <c r="T28" i="29"/>
  <c r="AQ17" i="29"/>
  <c r="AN17" i="29"/>
  <c r="AD58" i="25"/>
  <c r="AD68" i="25" s="1"/>
  <c r="AS74" i="25"/>
  <c r="AY74" i="25"/>
  <c r="AL28" i="29"/>
  <c r="N27" i="29"/>
  <c r="AC27" i="29"/>
  <c r="Z80" i="29"/>
  <c r="AL27" i="25"/>
  <c r="AO73" i="25"/>
  <c r="AI80" i="25"/>
  <c r="AG81" i="25"/>
  <c r="BD27" i="29"/>
  <c r="BA27" i="29"/>
  <c r="AL27" i="29"/>
  <c r="AE10" i="29"/>
  <c r="S27" i="29"/>
  <c r="AD27" i="29"/>
  <c r="N28" i="29"/>
  <c r="T93" i="29"/>
  <c r="AC28" i="29"/>
  <c r="AC58" i="29"/>
  <c r="AC62" i="29" s="1"/>
  <c r="V81" i="29"/>
  <c r="L17" i="29"/>
  <c r="Y75" i="29"/>
  <c r="BB17" i="29"/>
  <c r="BF17" i="29"/>
  <c r="O17" i="29"/>
  <c r="BD17" i="29"/>
  <c r="V93" i="29"/>
  <c r="AQ74" i="29"/>
  <c r="AM17" i="29"/>
  <c r="AE81" i="29"/>
  <c r="AU17" i="29"/>
  <c r="R17" i="29"/>
  <c r="V27" i="29"/>
  <c r="L73" i="29"/>
  <c r="AM80" i="29"/>
  <c r="AF17" i="29"/>
  <c r="BL28" i="14"/>
  <c r="BI28" i="14"/>
  <c r="AV28" i="14"/>
  <c r="AD80" i="29"/>
  <c r="AB17" i="29"/>
  <c r="N58" i="29"/>
  <c r="N62" i="29" s="1"/>
  <c r="AC82" i="29"/>
  <c r="AY17" i="29"/>
  <c r="BB82" i="29"/>
  <c r="AK82" i="29"/>
  <c r="BH28" i="14"/>
  <c r="AY27" i="14"/>
  <c r="O93" i="14"/>
  <c r="R93" i="14"/>
  <c r="N93" i="14"/>
  <c r="AA27" i="29"/>
  <c r="AY81" i="25"/>
  <c r="BD28" i="29"/>
  <c r="S93" i="29"/>
  <c r="AP17" i="29"/>
  <c r="BF58" i="29"/>
  <c r="BF68" i="29" s="1"/>
  <c r="AF27" i="25"/>
  <c r="AM82" i="25"/>
  <c r="AG80" i="14"/>
  <c r="AM82" i="14"/>
  <c r="BG28" i="29"/>
  <c r="AU27" i="29"/>
  <c r="AO27" i="29"/>
  <c r="AC10" i="29"/>
  <c r="AL28" i="25"/>
  <c r="AI72" i="25"/>
  <c r="AX72" i="25"/>
  <c r="BG27" i="29"/>
  <c r="B7" i="29"/>
  <c r="B88" i="29" s="1"/>
  <c r="AS82" i="29"/>
  <c r="P81" i="29"/>
  <c r="AG81" i="29"/>
  <c r="AL17" i="29"/>
  <c r="Z17" i="29"/>
  <c r="AX80" i="29"/>
  <c r="V28" i="29"/>
  <c r="AM73" i="29"/>
  <c r="BA17" i="29"/>
  <c r="AB75" i="29"/>
  <c r="AM58" i="29"/>
  <c r="AM66" i="29" s="1"/>
  <c r="BM28" i="14"/>
  <c r="B67" i="29"/>
  <c r="Q17" i="29"/>
  <c r="AN72" i="29"/>
  <c r="P17" i="29"/>
  <c r="BI27" i="14"/>
  <c r="AZ58" i="14"/>
  <c r="AZ62" i="14" s="1"/>
  <c r="S82" i="14"/>
  <c r="AE58" i="14"/>
  <c r="AY27" i="29"/>
  <c r="AS28" i="29"/>
  <c r="AM27" i="29"/>
  <c r="L28" i="29"/>
  <c r="R93" i="29"/>
  <c r="AJ80" i="25"/>
  <c r="AA58" i="14"/>
  <c r="AG74" i="14"/>
  <c r="BB27" i="29"/>
  <c r="AD93" i="29"/>
  <c r="O28" i="29"/>
  <c r="K28" i="29"/>
  <c r="Y17" i="29"/>
  <c r="AS72" i="29"/>
  <c r="N80" i="29"/>
  <c r="T17" i="29"/>
  <c r="AA17" i="29"/>
  <c r="AQ81" i="29"/>
  <c r="AH17" i="29"/>
  <c r="Y58" i="29"/>
  <c r="Y62" i="29" s="1"/>
  <c r="BG28" i="14"/>
  <c r="BD28" i="14"/>
  <c r="R86" i="14"/>
  <c r="W17" i="29"/>
  <c r="P74" i="29"/>
  <c r="O73" i="29"/>
  <c r="BN28" i="14"/>
  <c r="BA28" i="14"/>
  <c r="AZ17" i="29"/>
  <c r="AC17" i="29"/>
  <c r="X72" i="29"/>
  <c r="AU80" i="29"/>
  <c r="AK17" i="29"/>
  <c r="AX75" i="29"/>
  <c r="V58" i="29"/>
  <c r="V66" i="29" s="1"/>
  <c r="S17" i="29"/>
  <c r="AX17" i="29"/>
  <c r="AW27" i="14"/>
  <c r="V82" i="14"/>
  <c r="G93" i="14"/>
  <c r="L58" i="14"/>
  <c r="BK58" i="14"/>
  <c r="BK68" i="14" s="1"/>
  <c r="AX28" i="25"/>
  <c r="W80" i="14"/>
  <c r="BB58" i="14"/>
  <c r="BB68" i="14" s="1"/>
  <c r="AY80" i="14"/>
  <c r="AN27" i="25"/>
  <c r="BM80" i="14"/>
  <c r="BJ58" i="14"/>
  <c r="BJ64" i="14" s="1"/>
  <c r="K82" i="14"/>
  <c r="X72" i="14"/>
  <c r="BM58" i="14"/>
  <c r="BM62" i="14" s="1"/>
  <c r="AW80" i="14"/>
  <c r="BG74" i="14"/>
  <c r="BK75" i="14"/>
  <c r="BR80" i="14"/>
  <c r="AX27" i="25"/>
  <c r="X73" i="14"/>
  <c r="AT27" i="25"/>
  <c r="F81" i="14"/>
  <c r="AR27" i="25"/>
  <c r="AW75" i="14"/>
  <c r="BH80" i="14"/>
  <c r="BR75" i="14"/>
  <c r="W58" i="14"/>
  <c r="AY28" i="25"/>
  <c r="X71" i="14"/>
  <c r="AR28" i="25"/>
  <c r="C93" i="14"/>
  <c r="D81" i="14"/>
  <c r="BQ58" i="14"/>
  <c r="BQ68" i="14" s="1"/>
  <c r="BC75" i="14"/>
  <c r="Q74" i="14"/>
  <c r="BG58" i="14"/>
  <c r="BG68" i="14" s="1"/>
  <c r="AG27" i="29"/>
  <c r="AN28" i="25"/>
  <c r="AJ28" i="25"/>
  <c r="AG27" i="25"/>
  <c r="AX58" i="25"/>
  <c r="AX68" i="25" s="1"/>
  <c r="AQ17" i="25"/>
  <c r="AV58" i="25"/>
  <c r="AV68" i="25" s="1"/>
  <c r="B7" i="25"/>
  <c r="B88" i="25" s="1"/>
  <c r="AE27" i="25"/>
  <c r="AS17" i="25"/>
  <c r="AT17" i="25"/>
  <c r="AW28" i="29"/>
  <c r="AH27" i="25"/>
  <c r="AG17" i="25"/>
  <c r="B84" i="25"/>
  <c r="AP17" i="25"/>
  <c r="W80" i="29"/>
  <c r="AW17" i="29"/>
  <c r="I74" i="14"/>
  <c r="AT28" i="25"/>
  <c r="I81" i="14"/>
  <c r="Q58" i="14"/>
  <c r="G58" i="14"/>
  <c r="AS28" i="25"/>
  <c r="BJ82" i="14"/>
  <c r="B84" i="14"/>
  <c r="AV27" i="25"/>
  <c r="V93" i="14"/>
  <c r="BA58" i="14"/>
  <c r="BA68" i="14" s="1"/>
  <c r="AU28" i="25"/>
  <c r="AU17" i="25"/>
  <c r="AH28" i="25"/>
  <c r="AF58" i="25"/>
  <c r="AF62" i="25" s="1"/>
  <c r="AX17" i="25"/>
  <c r="AM58" i="14"/>
  <c r="U28" i="29"/>
  <c r="AN17" i="25"/>
  <c r="B8" i="25"/>
  <c r="AJ17" i="25"/>
  <c r="V75" i="14"/>
  <c r="AA73" i="29"/>
  <c r="BN58" i="14"/>
  <c r="BN68" i="14" s="1"/>
  <c r="BH73" i="14"/>
  <c r="AW58" i="14"/>
  <c r="AW62" i="14" s="1"/>
  <c r="H73" i="14"/>
  <c r="N80" i="14"/>
  <c r="AS27" i="25"/>
  <c r="AE17" i="25"/>
  <c r="B8" i="29"/>
  <c r="AR17" i="25"/>
  <c r="AH17" i="25"/>
  <c r="AW17" i="25"/>
  <c r="AC58" i="25"/>
  <c r="AC68" i="25" s="1"/>
  <c r="AJ27" i="25"/>
  <c r="AY17" i="25"/>
  <c r="U17" i="29"/>
  <c r="L71" i="14"/>
  <c r="T73" i="14"/>
  <c r="AV74" i="14"/>
  <c r="E46" i="14"/>
  <c r="E52" i="14" s="1"/>
  <c r="E79" i="14"/>
  <c r="K80" i="14"/>
  <c r="Q81" i="14"/>
  <c r="K71" i="14"/>
  <c r="O72" i="14"/>
  <c r="S73" i="14"/>
  <c r="W74" i="14"/>
  <c r="D79" i="14"/>
  <c r="D46" i="14"/>
  <c r="D50" i="14" s="1"/>
  <c r="I80" i="14"/>
  <c r="P81" i="14"/>
  <c r="BJ32" i="14"/>
  <c r="BJ42" i="14" s="1"/>
  <c r="BJ71" i="14"/>
  <c r="BN72" i="14"/>
  <c r="BR73" i="14"/>
  <c r="AY75" i="14"/>
  <c r="C80" i="14"/>
  <c r="B51" i="14"/>
  <c r="K81" i="14"/>
  <c r="O82" i="14"/>
  <c r="T58" i="14"/>
  <c r="Q71" i="14"/>
  <c r="I73" i="14"/>
  <c r="M74" i="14"/>
  <c r="BJ75" i="14"/>
  <c r="AX79" i="14"/>
  <c r="AX46" i="14"/>
  <c r="AX56" i="14" s="1"/>
  <c r="V81" i="14"/>
  <c r="AY82" i="14"/>
  <c r="AR85" i="25"/>
  <c r="AR10" i="25"/>
  <c r="AO29" i="25"/>
  <c r="AO30" i="25"/>
  <c r="H71" i="14"/>
  <c r="AV71" i="14"/>
  <c r="AV32" i="14"/>
  <c r="AV40" i="14" s="1"/>
  <c r="BL71" i="14"/>
  <c r="BL32" i="14"/>
  <c r="BL40" i="14" s="1"/>
  <c r="L72" i="14"/>
  <c r="BP72" i="14"/>
  <c r="P73" i="14"/>
  <c r="BD73" i="14"/>
  <c r="D74" i="14"/>
  <c r="T74" i="14"/>
  <c r="BH74" i="14"/>
  <c r="Q46" i="14"/>
  <c r="Q54" i="14" s="1"/>
  <c r="Q79" i="14"/>
  <c r="BE79" i="14"/>
  <c r="BE46" i="14"/>
  <c r="BE50" i="14" s="1"/>
  <c r="E80" i="14"/>
  <c r="BF82" i="14"/>
  <c r="F58" i="14"/>
  <c r="V58" i="14"/>
  <c r="B65" i="14"/>
  <c r="G71" i="14"/>
  <c r="W71" i="14"/>
  <c r="BK71" i="14"/>
  <c r="BK32" i="14"/>
  <c r="BK34" i="14" s="1"/>
  <c r="AY72" i="14"/>
  <c r="O73" i="14"/>
  <c r="BC73" i="14"/>
  <c r="C74" i="14"/>
  <c r="B39" i="14"/>
  <c r="AZ75" i="14"/>
  <c r="BP75" i="14"/>
  <c r="P46" i="14"/>
  <c r="P54" i="14" s="1"/>
  <c r="P79" i="14"/>
  <c r="BD46" i="14"/>
  <c r="BD56" i="14" s="1"/>
  <c r="BD79" i="14"/>
  <c r="D80" i="14"/>
  <c r="AV80" i="14"/>
  <c r="BL80" i="14"/>
  <c r="L81" i="14"/>
  <c r="AZ81" i="14"/>
  <c r="BP81" i="14"/>
  <c r="P82" i="14"/>
  <c r="BE82" i="14"/>
  <c r="E58" i="14"/>
  <c r="U58" i="14"/>
  <c r="BI58" i="14"/>
  <c r="BI62" i="14" s="1"/>
  <c r="R71" i="14"/>
  <c r="BF71" i="14"/>
  <c r="BF32" i="14"/>
  <c r="BF40" i="14" s="1"/>
  <c r="V72" i="14"/>
  <c r="BJ72" i="14"/>
  <c r="J73" i="14"/>
  <c r="BN73" i="14"/>
  <c r="BR74" i="14"/>
  <c r="K79" i="14"/>
  <c r="K46" i="14"/>
  <c r="K50" i="14" s="1"/>
  <c r="AY79" i="14"/>
  <c r="AY46" i="14"/>
  <c r="AY56" i="14" s="1"/>
  <c r="BO79" i="14"/>
  <c r="BO46" i="14"/>
  <c r="BO56" i="14" s="1"/>
  <c r="Q80" i="14"/>
  <c r="BG80" i="14"/>
  <c r="G81" i="14"/>
  <c r="W81" i="14"/>
  <c r="BK81" i="14"/>
  <c r="AZ82" i="14"/>
  <c r="BP82" i="14"/>
  <c r="P58" i="14"/>
  <c r="BD58" i="14"/>
  <c r="BD64" i="14" s="1"/>
  <c r="M71" i="14"/>
  <c r="BA71" i="14"/>
  <c r="BA32" i="14"/>
  <c r="BA34" i="14" s="1"/>
  <c r="BQ32" i="14"/>
  <c r="BQ34" i="14" s="1"/>
  <c r="BQ71" i="14"/>
  <c r="Q72" i="14"/>
  <c r="BE72" i="14"/>
  <c r="E73" i="14"/>
  <c r="U73" i="14"/>
  <c r="BI73" i="14"/>
  <c r="AW74" i="14"/>
  <c r="BM74" i="14"/>
  <c r="BF75" i="14"/>
  <c r="F79" i="14"/>
  <c r="F46" i="14"/>
  <c r="F50" i="14" s="1"/>
  <c r="V79" i="14"/>
  <c r="V46" i="14"/>
  <c r="V54" i="14" s="1"/>
  <c r="BJ79" i="14"/>
  <c r="BJ46" i="14"/>
  <c r="BJ50" i="14" s="1"/>
  <c r="R81" i="14"/>
  <c r="BF81" i="14"/>
  <c r="F82" i="14"/>
  <c r="W82" i="14"/>
  <c r="BK82" i="14"/>
  <c r="K58" i="14"/>
  <c r="AY58" i="14"/>
  <c r="AY66" i="14" s="1"/>
  <c r="BO58" i="14"/>
  <c r="BO64" i="14" s="1"/>
  <c r="B63" i="14"/>
  <c r="AX87" i="25"/>
  <c r="AX10" i="25"/>
  <c r="AV29" i="25"/>
  <c r="AV30" i="25"/>
  <c r="X46" i="14"/>
  <c r="X52" i="14" s="1"/>
  <c r="X79" i="14"/>
  <c r="AT87" i="25"/>
  <c r="AT10" i="25"/>
  <c r="AS85" i="25"/>
  <c r="AS10" i="25"/>
  <c r="AQ87" i="25"/>
  <c r="AQ10" i="25"/>
  <c r="H80" i="14"/>
  <c r="AZ32" i="14"/>
  <c r="AZ42" i="14" s="1"/>
  <c r="AZ71" i="14"/>
  <c r="BD72" i="14"/>
  <c r="H74" i="14"/>
  <c r="BE75" i="14"/>
  <c r="BI79" i="14"/>
  <c r="BI46" i="14"/>
  <c r="BI50" i="14" s="1"/>
  <c r="BQ80" i="14"/>
  <c r="BE81" i="14"/>
  <c r="J58" i="14"/>
  <c r="AY32" i="14"/>
  <c r="AY71" i="14"/>
  <c r="B37" i="14"/>
  <c r="C73" i="14"/>
  <c r="G74" i="14"/>
  <c r="BD75" i="14"/>
  <c r="BH46" i="14"/>
  <c r="BH50" i="14" s="1"/>
  <c r="BH79" i="14"/>
  <c r="BP80" i="14"/>
  <c r="D82" i="14"/>
  <c r="BI82" i="14"/>
  <c r="F71" i="14"/>
  <c r="J72" i="14"/>
  <c r="N73" i="14"/>
  <c r="R74" i="14"/>
  <c r="BO75" i="14"/>
  <c r="BC46" i="14"/>
  <c r="BC54" i="14" s="1"/>
  <c r="BC79" i="14"/>
  <c r="BO81" i="14"/>
  <c r="BD82" i="14"/>
  <c r="BH58" i="14"/>
  <c r="BH24" i="14" s="1"/>
  <c r="BE32" i="14"/>
  <c r="BE42" i="14" s="1"/>
  <c r="BE71" i="14"/>
  <c r="U72" i="14"/>
  <c r="BM73" i="14"/>
  <c r="BQ74" i="14"/>
  <c r="BN79" i="14"/>
  <c r="BN46" i="14"/>
  <c r="BN54" i="14" s="1"/>
  <c r="J82" i="14"/>
  <c r="BC58" i="14"/>
  <c r="BC66" i="14" s="1"/>
  <c r="AY29" i="25"/>
  <c r="AY30" i="25"/>
  <c r="AW87" i="25"/>
  <c r="AW10" i="25"/>
  <c r="AU87" i="25"/>
  <c r="AU10" i="25"/>
  <c r="AN30" i="25"/>
  <c r="AN29" i="25"/>
  <c r="R80" i="14"/>
  <c r="J80" i="14"/>
  <c r="C86" i="14"/>
  <c r="B9" i="14"/>
  <c r="B22" i="14"/>
  <c r="D71" i="14"/>
  <c r="T71" i="14"/>
  <c r="BH71" i="14"/>
  <c r="BH32" i="14"/>
  <c r="BH40" i="14" s="1"/>
  <c r="H72" i="14"/>
  <c r="AV72" i="14"/>
  <c r="BL72" i="14"/>
  <c r="AZ73" i="14"/>
  <c r="BP73" i="14"/>
  <c r="P74" i="14"/>
  <c r="BD74" i="14"/>
  <c r="BM75" i="14"/>
  <c r="M46" i="14"/>
  <c r="M50" i="14" s="1"/>
  <c r="M79" i="14"/>
  <c r="BA46" i="14"/>
  <c r="BA56" i="14" s="1"/>
  <c r="BA79" i="14"/>
  <c r="BQ46" i="14"/>
  <c r="BQ52" i="14" s="1"/>
  <c r="BQ79" i="14"/>
  <c r="AW81" i="14"/>
  <c r="BM81" i="14"/>
  <c r="M82" i="14"/>
  <c r="BB82" i="14"/>
  <c r="BR82" i="14"/>
  <c r="R58" i="14"/>
  <c r="B33" i="14"/>
  <c r="C71" i="14"/>
  <c r="S71" i="14"/>
  <c r="BG71" i="14"/>
  <c r="BG32" i="14"/>
  <c r="BG42" i="14" s="1"/>
  <c r="G72" i="14"/>
  <c r="BK72" i="14"/>
  <c r="K73" i="14"/>
  <c r="AY73" i="14"/>
  <c r="BO73" i="14"/>
  <c r="O74" i="14"/>
  <c r="BC74" i="14"/>
  <c r="AV75" i="14"/>
  <c r="BL75" i="14"/>
  <c r="L46" i="14"/>
  <c r="L54" i="14" s="1"/>
  <c r="L79" i="14"/>
  <c r="AZ46" i="14"/>
  <c r="AZ56" i="14" s="1"/>
  <c r="AZ79" i="14"/>
  <c r="BP79" i="14"/>
  <c r="BP46" i="14"/>
  <c r="BP54" i="14" s="1"/>
  <c r="S80" i="14"/>
  <c r="H81" i="14"/>
  <c r="BL81" i="14"/>
  <c r="L82" i="14"/>
  <c r="BA82" i="14"/>
  <c r="BQ82" i="14"/>
  <c r="BE58" i="14"/>
  <c r="BE24" i="14" s="1"/>
  <c r="N71" i="14"/>
  <c r="BB32" i="14"/>
  <c r="BB34" i="14" s="1"/>
  <c r="BB71" i="14"/>
  <c r="BR32" i="14"/>
  <c r="BR40" i="14" s="1"/>
  <c r="BR71" i="14"/>
  <c r="BF72" i="14"/>
  <c r="F73" i="14"/>
  <c r="V73" i="14"/>
  <c r="BJ73" i="14"/>
  <c r="J74" i="14"/>
  <c r="AX74" i="14"/>
  <c r="BN74" i="14"/>
  <c r="BG75" i="14"/>
  <c r="G46" i="14"/>
  <c r="G54" i="14" s="1"/>
  <c r="G79" i="14"/>
  <c r="W46" i="14"/>
  <c r="W54" i="14" s="1"/>
  <c r="W79" i="14"/>
  <c r="BK79" i="14"/>
  <c r="BK46" i="14"/>
  <c r="BK56" i="14" s="1"/>
  <c r="M80" i="14"/>
  <c r="BC80" i="14"/>
  <c r="B53" i="14"/>
  <c r="C81" i="14"/>
  <c r="S81" i="14"/>
  <c r="BG81" i="14"/>
  <c r="G82" i="14"/>
  <c r="AV82" i="14"/>
  <c r="I71" i="14"/>
  <c r="AW32" i="14"/>
  <c r="AW34" i="14" s="1"/>
  <c r="AW71" i="14"/>
  <c r="BM32" i="14"/>
  <c r="BM40" i="14" s="1"/>
  <c r="BM71" i="14"/>
  <c r="M72" i="14"/>
  <c r="BA72" i="14"/>
  <c r="BQ72" i="14"/>
  <c r="Q73" i="14"/>
  <c r="BE73" i="14"/>
  <c r="E74" i="14"/>
  <c r="U74" i="14"/>
  <c r="BI74" i="14"/>
  <c r="BB75" i="14"/>
  <c r="R46" i="14"/>
  <c r="R50" i="14" s="1"/>
  <c r="R79" i="14"/>
  <c r="BF79" i="14"/>
  <c r="BF46" i="14"/>
  <c r="BF54" i="14" s="1"/>
  <c r="F80" i="14"/>
  <c r="AX80" i="14"/>
  <c r="BN80" i="14"/>
  <c r="N81" i="14"/>
  <c r="BB81" i="14"/>
  <c r="BR81" i="14"/>
  <c r="R82" i="14"/>
  <c r="BG82" i="14"/>
  <c r="AY85" i="25"/>
  <c r="AY10" i="25"/>
  <c r="X81" i="14"/>
  <c r="X80" i="14"/>
  <c r="X58" i="14"/>
  <c r="AP29" i="25"/>
  <c r="AP30" i="25"/>
  <c r="AN86" i="25"/>
  <c r="AN10" i="25"/>
  <c r="BP32" i="14"/>
  <c r="BP71" i="14"/>
  <c r="D73" i="14"/>
  <c r="BL74" i="14"/>
  <c r="U79" i="14"/>
  <c r="U46" i="14"/>
  <c r="U54" i="14" s="1"/>
  <c r="BA80" i="14"/>
  <c r="E82" i="14"/>
  <c r="BO32" i="14"/>
  <c r="BO42" i="14" s="1"/>
  <c r="BO71" i="14"/>
  <c r="BC72" i="14"/>
  <c r="BG73" i="14"/>
  <c r="BK74" i="14"/>
  <c r="T79" i="14"/>
  <c r="T46" i="14"/>
  <c r="T50" i="14" s="1"/>
  <c r="AZ80" i="14"/>
  <c r="BD81" i="14"/>
  <c r="T82" i="14"/>
  <c r="V71" i="14"/>
  <c r="AX72" i="14"/>
  <c r="BB73" i="14"/>
  <c r="BF74" i="14"/>
  <c r="O46" i="14"/>
  <c r="O56" i="14" s="1"/>
  <c r="O79" i="14"/>
  <c r="AY81" i="14"/>
  <c r="D58" i="14"/>
  <c r="E72" i="14"/>
  <c r="BI72" i="14"/>
  <c r="AW73" i="14"/>
  <c r="BA74" i="14"/>
  <c r="J46" i="14"/>
  <c r="J56" i="14" s="1"/>
  <c r="J79" i="14"/>
  <c r="BF80" i="14"/>
  <c r="BJ81" i="14"/>
  <c r="BO82" i="14"/>
  <c r="B61" i="14"/>
  <c r="AX29" i="25"/>
  <c r="AX30" i="25"/>
  <c r="AS29" i="25"/>
  <c r="AS30" i="25"/>
  <c r="AM86" i="25"/>
  <c r="AM10" i="25"/>
  <c r="B23" i="14"/>
  <c r="P71" i="14"/>
  <c r="BD71" i="14"/>
  <c r="BD32" i="14"/>
  <c r="BD36" i="14" s="1"/>
  <c r="D72" i="14"/>
  <c r="T72" i="14"/>
  <c r="BH72" i="14"/>
  <c r="AV73" i="14"/>
  <c r="BL73" i="14"/>
  <c r="L74" i="14"/>
  <c r="AZ74" i="14"/>
  <c r="BP74" i="14"/>
  <c r="BI75" i="14"/>
  <c r="I46" i="14"/>
  <c r="I52" i="14" s="1"/>
  <c r="I79" i="14"/>
  <c r="AW79" i="14"/>
  <c r="AW46" i="14"/>
  <c r="AW54" i="14" s="1"/>
  <c r="BM46" i="14"/>
  <c r="BM54" i="14" s="1"/>
  <c r="BM79" i="14"/>
  <c r="O80" i="14"/>
  <c r="E81" i="14"/>
  <c r="U81" i="14"/>
  <c r="BI81" i="14"/>
  <c r="I82" i="14"/>
  <c r="AX82" i="14"/>
  <c r="BN82" i="14"/>
  <c r="N58" i="14"/>
  <c r="BR58" i="14"/>
  <c r="BR66" i="14" s="1"/>
  <c r="B67" i="14"/>
  <c r="O71" i="14"/>
  <c r="BC71" i="14"/>
  <c r="BC32" i="14"/>
  <c r="BC38" i="14" s="1"/>
  <c r="B35" i="14"/>
  <c r="C72" i="14"/>
  <c r="S72" i="14"/>
  <c r="BG72" i="14"/>
  <c r="G73" i="14"/>
  <c r="W73" i="14"/>
  <c r="BK73" i="14"/>
  <c r="K74" i="14"/>
  <c r="AY74" i="14"/>
  <c r="BO74" i="14"/>
  <c r="BH75" i="14"/>
  <c r="H46" i="14"/>
  <c r="H50" i="14" s="1"/>
  <c r="H79" i="14"/>
  <c r="AV79" i="14"/>
  <c r="AV46" i="14"/>
  <c r="AV52" i="14" s="1"/>
  <c r="BL79" i="14"/>
  <c r="BL46" i="14"/>
  <c r="BL54" i="14" s="1"/>
  <c r="BD80" i="14"/>
  <c r="T81" i="14"/>
  <c r="BH81" i="14"/>
  <c r="AW82" i="14"/>
  <c r="BM82" i="14"/>
  <c r="M58" i="14"/>
  <c r="J71" i="14"/>
  <c r="AX32" i="14"/>
  <c r="AX36" i="14" s="1"/>
  <c r="AX71" i="14"/>
  <c r="BN71" i="14"/>
  <c r="BN32" i="14"/>
  <c r="BN38" i="14" s="1"/>
  <c r="N72" i="14"/>
  <c r="BB72" i="14"/>
  <c r="BR72" i="14"/>
  <c r="R73" i="14"/>
  <c r="BF73" i="14"/>
  <c r="F74" i="14"/>
  <c r="V74" i="14"/>
  <c r="BJ74" i="14"/>
  <c r="C46" i="14"/>
  <c r="C56" i="14" s="1"/>
  <c r="B49" i="14"/>
  <c r="C79" i="14"/>
  <c r="S79" i="14"/>
  <c r="S46" i="14"/>
  <c r="S52" i="14" s="1"/>
  <c r="BG46" i="14"/>
  <c r="BG52" i="14" s="1"/>
  <c r="BG79" i="14"/>
  <c r="G80" i="14"/>
  <c r="BO80" i="14"/>
  <c r="O81" i="14"/>
  <c r="BC81" i="14"/>
  <c r="B55" i="14"/>
  <c r="C82" i="14"/>
  <c r="BH82" i="14"/>
  <c r="H58" i="14"/>
  <c r="AV58" i="14"/>
  <c r="AV24" i="14" s="1"/>
  <c r="BL58" i="14"/>
  <c r="BL24" i="14" s="1"/>
  <c r="E71" i="14"/>
  <c r="U42" i="14"/>
  <c r="U71" i="14"/>
  <c r="BI71" i="14"/>
  <c r="BI32" i="14"/>
  <c r="I72" i="14"/>
  <c r="AW72" i="14"/>
  <c r="BM72" i="14"/>
  <c r="M73" i="14"/>
  <c r="BA73" i="14"/>
  <c r="BQ73" i="14"/>
  <c r="BE74" i="14"/>
  <c r="AX75" i="14"/>
  <c r="BN75" i="14"/>
  <c r="N79" i="14"/>
  <c r="N46" i="14"/>
  <c r="N54" i="14" s="1"/>
  <c r="BB79" i="14"/>
  <c r="BB46" i="14"/>
  <c r="BB56" i="14" s="1"/>
  <c r="BR79" i="14"/>
  <c r="BR46" i="14"/>
  <c r="BR56" i="14" s="1"/>
  <c r="V80" i="14"/>
  <c r="BJ80" i="14"/>
  <c r="J81" i="14"/>
  <c r="AX81" i="14"/>
  <c r="BN81" i="14"/>
  <c r="N82" i="14"/>
  <c r="BC82" i="14"/>
  <c r="C58" i="14"/>
  <c r="B59" i="14"/>
  <c r="S58" i="14"/>
  <c r="AW30" i="25"/>
  <c r="AW29" i="25"/>
  <c r="AV85" i="25"/>
  <c r="AV10" i="25"/>
  <c r="AU30" i="25"/>
  <c r="AU29" i="25"/>
  <c r="X82" i="14"/>
  <c r="AT29" i="25"/>
  <c r="AT30" i="25"/>
  <c r="AR30" i="25"/>
  <c r="AR29" i="25"/>
  <c r="AQ30" i="25"/>
  <c r="AQ29" i="25"/>
  <c r="AO85" i="25"/>
  <c r="AO10" i="25"/>
  <c r="AI30" i="25"/>
  <c r="AI29" i="25"/>
  <c r="AH86" i="25"/>
  <c r="AH10" i="25"/>
  <c r="AG87" i="25"/>
  <c r="AG10" i="25"/>
  <c r="Z27" i="25"/>
  <c r="B21" i="25"/>
  <c r="AP46" i="25"/>
  <c r="AP56" i="25" s="1"/>
  <c r="AP79" i="25"/>
  <c r="AG80" i="25"/>
  <c r="AE82" i="25"/>
  <c r="AL58" i="25"/>
  <c r="AL66" i="25" s="1"/>
  <c r="B65" i="25"/>
  <c r="AV32" i="25"/>
  <c r="AV34" i="25" s="1"/>
  <c r="AV71" i="25"/>
  <c r="AV75" i="25"/>
  <c r="AM71" i="25"/>
  <c r="AM32" i="25"/>
  <c r="AM34" i="25" s="1"/>
  <c r="AT72" i="25"/>
  <c r="AR74" i="25"/>
  <c r="AI75" i="25"/>
  <c r="AY75" i="25"/>
  <c r="AO46" i="25"/>
  <c r="AO54" i="25" s="1"/>
  <c r="AO79" i="25"/>
  <c r="AF80" i="25"/>
  <c r="AV80" i="25"/>
  <c r="AM81" i="25"/>
  <c r="AD82" i="25"/>
  <c r="AT82" i="25"/>
  <c r="AR32" i="25"/>
  <c r="AR40" i="25" s="1"/>
  <c r="AR71" i="25"/>
  <c r="AP73" i="25"/>
  <c r="AN75" i="25"/>
  <c r="AL71" i="25"/>
  <c r="AL32" i="25"/>
  <c r="AL34" i="25" s="1"/>
  <c r="AC72" i="25"/>
  <c r="AS72" i="25"/>
  <c r="AJ73" i="25"/>
  <c r="B39" i="25"/>
  <c r="Z74" i="25"/>
  <c r="AQ74" i="25"/>
  <c r="AH75" i="25"/>
  <c r="AX75" i="25"/>
  <c r="AN79" i="25"/>
  <c r="AN46" i="25"/>
  <c r="AN50" i="25" s="1"/>
  <c r="AU80" i="25"/>
  <c r="AL81" i="25"/>
  <c r="AC82" i="25"/>
  <c r="AS82" i="25"/>
  <c r="AJ58" i="25"/>
  <c r="AJ64" i="25" s="1"/>
  <c r="B61" i="25"/>
  <c r="AA71" i="25"/>
  <c r="AA32" i="25"/>
  <c r="AA34" i="25" s="1"/>
  <c r="AU72" i="25"/>
  <c r="AW74" i="25"/>
  <c r="AC71" i="25"/>
  <c r="AC32" i="25"/>
  <c r="AC34" i="25" s="1"/>
  <c r="AS71" i="25"/>
  <c r="AS32" i="25"/>
  <c r="AS36" i="25" s="1"/>
  <c r="AJ72" i="25"/>
  <c r="B37" i="25"/>
  <c r="Z73" i="25"/>
  <c r="AQ73" i="25"/>
  <c r="AH74" i="25"/>
  <c r="AX74" i="25"/>
  <c r="AO75" i="25"/>
  <c r="AE79" i="25"/>
  <c r="AE46" i="25"/>
  <c r="AE56" i="25" s="1"/>
  <c r="AU79" i="25"/>
  <c r="AU46" i="25"/>
  <c r="AU52" i="25" s="1"/>
  <c r="AL80" i="25"/>
  <c r="AC81" i="25"/>
  <c r="AS81" i="25"/>
  <c r="AJ82" i="25"/>
  <c r="Z58" i="25"/>
  <c r="Z60" i="25" s="1"/>
  <c r="B59" i="25"/>
  <c r="AA75" i="14"/>
  <c r="Z82" i="14"/>
  <c r="AA82" i="14"/>
  <c r="Z80" i="14"/>
  <c r="Y71" i="14"/>
  <c r="Z58" i="14"/>
  <c r="AE82" i="14"/>
  <c r="AC75" i="14"/>
  <c r="AC81" i="14"/>
  <c r="AB80" i="14"/>
  <c r="AC73" i="14"/>
  <c r="AD80" i="14"/>
  <c r="AE80" i="14"/>
  <c r="AB79" i="14"/>
  <c r="AB46" i="14"/>
  <c r="AB52" i="14" s="1"/>
  <c r="AG71" i="14"/>
  <c r="AF72" i="14"/>
  <c r="AF81" i="14"/>
  <c r="AC58" i="14"/>
  <c r="AM73" i="14"/>
  <c r="AM79" i="14"/>
  <c r="AM46" i="14"/>
  <c r="AM50" i="14" s="1"/>
  <c r="BG86" i="29"/>
  <c r="BG10" i="29"/>
  <c r="BD86" i="29"/>
  <c r="BD10" i="29"/>
  <c r="BB29" i="29"/>
  <c r="BB30" i="29"/>
  <c r="AW85" i="29"/>
  <c r="AW10" i="29"/>
  <c r="AR30" i="29"/>
  <c r="AR29" i="29"/>
  <c r="AQ87" i="29"/>
  <c r="AQ10" i="29"/>
  <c r="AN85" i="29"/>
  <c r="AN10" i="29"/>
  <c r="AM85" i="29"/>
  <c r="AM10" i="29"/>
  <c r="AL85" i="29"/>
  <c r="AL10" i="29"/>
  <c r="AF92" i="29"/>
  <c r="AF28" i="29"/>
  <c r="AB30" i="29"/>
  <c r="AB29" i="29"/>
  <c r="Y30" i="29"/>
  <c r="Y29" i="29"/>
  <c r="AB86" i="29"/>
  <c r="AB10" i="29"/>
  <c r="S87" i="29"/>
  <c r="S10" i="29"/>
  <c r="AD86" i="29"/>
  <c r="AD10" i="29"/>
  <c r="U29" i="29"/>
  <c r="U30" i="29"/>
  <c r="U87" i="29"/>
  <c r="U10" i="29"/>
  <c r="AG29" i="29"/>
  <c r="AG30" i="29"/>
  <c r="AG85" i="29"/>
  <c r="AG10" i="29"/>
  <c r="B22" i="29"/>
  <c r="J28" i="29"/>
  <c r="AA72" i="29"/>
  <c r="AF71" i="29"/>
  <c r="AF32" i="29"/>
  <c r="AF34" i="29" s="1"/>
  <c r="AV71" i="29"/>
  <c r="AV32" i="29"/>
  <c r="AV38" i="29" s="1"/>
  <c r="S71" i="29"/>
  <c r="S32" i="29"/>
  <c r="S34" i="29" s="1"/>
  <c r="AR74" i="29"/>
  <c r="S80" i="29"/>
  <c r="AX82" i="29"/>
  <c r="AM72" i="29"/>
  <c r="U72" i="29"/>
  <c r="W71" i="29"/>
  <c r="W32" i="29"/>
  <c r="W34" i="29" s="1"/>
  <c r="N75" i="29"/>
  <c r="AW82" i="29"/>
  <c r="BB72" i="29"/>
  <c r="BE46" i="29"/>
  <c r="BE50" i="29" s="1"/>
  <c r="BE79" i="29"/>
  <c r="AJ30" i="25"/>
  <c r="AJ29" i="25"/>
  <c r="AF29" i="25"/>
  <c r="AF30" i="25"/>
  <c r="AE30" i="25"/>
  <c r="AE29" i="25"/>
  <c r="Z30" i="25"/>
  <c r="B23" i="25"/>
  <c r="Z29" i="25"/>
  <c r="AD30" i="25"/>
  <c r="AD29" i="25"/>
  <c r="AC29" i="25"/>
  <c r="AC30" i="25"/>
  <c r="AA30" i="25"/>
  <c r="AA29" i="25"/>
  <c r="AL79" i="25"/>
  <c r="AL46" i="25"/>
  <c r="AL52" i="25" s="1"/>
  <c r="AJ81" i="25"/>
  <c r="B55" i="25"/>
  <c r="Z82" i="25"/>
  <c r="AH58" i="25"/>
  <c r="AH24" i="25" s="1"/>
  <c r="AN71" i="25"/>
  <c r="AN32" i="25"/>
  <c r="AN42" i="25" s="1"/>
  <c r="AH73" i="25"/>
  <c r="AF75" i="25"/>
  <c r="AI32" i="25"/>
  <c r="AI42" i="25" s="1"/>
  <c r="AI71" i="25"/>
  <c r="AY32" i="25"/>
  <c r="AY42" i="25" s="1"/>
  <c r="AY71" i="25"/>
  <c r="AN74" i="25"/>
  <c r="AE75" i="25"/>
  <c r="AK46" i="25"/>
  <c r="AK56" i="25" s="1"/>
  <c r="AK79" i="25"/>
  <c r="AI81" i="25"/>
  <c r="AP82" i="25"/>
  <c r="AG58" i="25"/>
  <c r="AG24" i="25" s="1"/>
  <c r="AW58" i="25"/>
  <c r="AW68" i="25" s="1"/>
  <c r="AF71" i="25"/>
  <c r="AF32" i="25"/>
  <c r="AF42" i="25" s="1"/>
  <c r="AD73" i="25"/>
  <c r="AA75" i="25"/>
  <c r="B15" i="25"/>
  <c r="Z16" i="25"/>
  <c r="AH32" i="25"/>
  <c r="AH42" i="25" s="1"/>
  <c r="AH71" i="25"/>
  <c r="AX71" i="25"/>
  <c r="AX32" i="25"/>
  <c r="AX40" i="25" s="1"/>
  <c r="AO72" i="25"/>
  <c r="AF73" i="25"/>
  <c r="AV73" i="25"/>
  <c r="AD75" i="25"/>
  <c r="AT75" i="25"/>
  <c r="AJ46" i="25"/>
  <c r="AJ56" i="25" s="1"/>
  <c r="AJ79" i="25"/>
  <c r="B51" i="25"/>
  <c r="Z80" i="25"/>
  <c r="AQ80" i="25"/>
  <c r="AH81" i="25"/>
  <c r="AX81" i="25"/>
  <c r="AO82" i="25"/>
  <c r="AM72" i="25"/>
  <c r="AK74" i="25"/>
  <c r="AO32" i="25"/>
  <c r="AO36" i="25" s="1"/>
  <c r="AO71" i="25"/>
  <c r="AF72" i="25"/>
  <c r="AM73" i="25"/>
  <c r="AD74" i="25"/>
  <c r="AT74" i="25"/>
  <c r="AK75" i="25"/>
  <c r="B49" i="25"/>
  <c r="Z79" i="25"/>
  <c r="Z46" i="25"/>
  <c r="Z54" i="25" s="1"/>
  <c r="AQ79" i="25"/>
  <c r="AQ46" i="25"/>
  <c r="AQ52" i="25" s="1"/>
  <c r="AH80" i="25"/>
  <c r="AX80" i="25"/>
  <c r="AO81" i="25"/>
  <c r="AF82" i="25"/>
  <c r="AM58" i="25"/>
  <c r="AM24" i="25" s="1"/>
  <c r="AA73" i="14"/>
  <c r="Z75" i="14"/>
  <c r="Z81" i="14"/>
  <c r="Z79" i="14"/>
  <c r="Z46" i="14"/>
  <c r="Z54" i="14" s="1"/>
  <c r="AA81" i="14"/>
  <c r="AB75" i="14"/>
  <c r="AD81" i="14"/>
  <c r="AC46" i="14"/>
  <c r="AC54" i="14" s="1"/>
  <c r="AC79" i="14"/>
  <c r="AD46" i="14"/>
  <c r="AD50" i="14" s="1"/>
  <c r="AD79" i="14"/>
  <c r="AE79" i="14"/>
  <c r="AE46" i="14"/>
  <c r="AE50" i="14" s="1"/>
  <c r="AE74" i="14"/>
  <c r="AE72" i="14"/>
  <c r="AB74" i="14"/>
  <c r="AF71" i="14"/>
  <c r="AM80" i="14"/>
  <c r="AG46" i="14"/>
  <c r="AG56" i="14" s="1"/>
  <c r="AG79" i="14"/>
  <c r="AC71" i="14"/>
  <c r="AC42" i="14"/>
  <c r="AG82" i="14"/>
  <c r="AG72" i="14"/>
  <c r="AM71" i="14"/>
  <c r="BG29" i="29"/>
  <c r="BG30" i="29"/>
  <c r="BF85" i="29"/>
  <c r="BF10" i="29"/>
  <c r="BC85" i="29"/>
  <c r="BC10" i="29"/>
  <c r="BA85" i="29"/>
  <c r="BA10" i="29"/>
  <c r="AZ30" i="29"/>
  <c r="AZ29" i="29"/>
  <c r="AY87" i="29"/>
  <c r="AY10" i="29"/>
  <c r="AW29" i="29"/>
  <c r="AW30" i="29"/>
  <c r="AU85" i="29"/>
  <c r="AU10" i="29"/>
  <c r="AT29" i="29"/>
  <c r="AT30" i="29"/>
  <c r="AB71" i="14"/>
  <c r="AQ29" i="29"/>
  <c r="AQ30" i="29"/>
  <c r="AO86" i="29"/>
  <c r="AO10" i="29"/>
  <c r="AL29" i="29"/>
  <c r="AL30" i="29"/>
  <c r="Z30" i="29"/>
  <c r="Z29" i="29"/>
  <c r="AA86" i="29"/>
  <c r="AA10" i="29"/>
  <c r="M29" i="29"/>
  <c r="M30" i="29"/>
  <c r="AA29" i="29"/>
  <c r="AA30" i="29"/>
  <c r="S30" i="29"/>
  <c r="S29" i="29"/>
  <c r="AI29" i="29"/>
  <c r="AI30" i="29"/>
  <c r="L85" i="29"/>
  <c r="L10" i="29"/>
  <c r="R85" i="29"/>
  <c r="R10" i="29"/>
  <c r="Q30" i="29"/>
  <c r="Q29" i="29"/>
  <c r="L30" i="29"/>
  <c r="L29" i="29"/>
  <c r="N30" i="29"/>
  <c r="N29" i="29"/>
  <c r="K29" i="29"/>
  <c r="K30" i="29"/>
  <c r="J86" i="29"/>
  <c r="J10" i="29"/>
  <c r="B9" i="29"/>
  <c r="B21" i="29"/>
  <c r="J27" i="29"/>
  <c r="AK79" i="29"/>
  <c r="AK46" i="29"/>
  <c r="AK50" i="29" s="1"/>
  <c r="Q82" i="29"/>
  <c r="BE82" i="29"/>
  <c r="U82" i="29"/>
  <c r="O74" i="29"/>
  <c r="B35" i="29"/>
  <c r="J72" i="29"/>
  <c r="AM29" i="25"/>
  <c r="AM30" i="25"/>
  <c r="AL29" i="25"/>
  <c r="AL30" i="25"/>
  <c r="AK85" i="25"/>
  <c r="AK10" i="25"/>
  <c r="AI87" i="25"/>
  <c r="AI10" i="25"/>
  <c r="AG30" i="25"/>
  <c r="AG29" i="25"/>
  <c r="B9" i="25"/>
  <c r="Z10" i="25"/>
  <c r="B22" i="25"/>
  <c r="Z28" i="25"/>
  <c r="AH46" i="25"/>
  <c r="AH50" i="25" s="1"/>
  <c r="AH79" i="25"/>
  <c r="AX46" i="25"/>
  <c r="AX52" i="25" s="1"/>
  <c r="AX79" i="25"/>
  <c r="AO80" i="25"/>
  <c r="AV81" i="25"/>
  <c r="AY72" i="25"/>
  <c r="AE71" i="25"/>
  <c r="AE32" i="25"/>
  <c r="AE40" i="25" s="1"/>
  <c r="AU32" i="25"/>
  <c r="AU36" i="25" s="1"/>
  <c r="AU71" i="25"/>
  <c r="AC73" i="25"/>
  <c r="AS73" i="25"/>
  <c r="AJ74" i="25"/>
  <c r="B41" i="25"/>
  <c r="Z75" i="25"/>
  <c r="AQ75" i="25"/>
  <c r="AG79" i="25"/>
  <c r="AG46" i="25"/>
  <c r="AG52" i="25" s="1"/>
  <c r="AW46" i="25"/>
  <c r="AW56" i="25" s="1"/>
  <c r="AW79" i="25"/>
  <c r="AN80" i="25"/>
  <c r="AE81" i="25"/>
  <c r="AU81" i="25"/>
  <c r="AL82" i="25"/>
  <c r="AS58" i="25"/>
  <c r="AS24" i="25" s="1"/>
  <c r="B63" i="25"/>
  <c r="AQ72" i="25"/>
  <c r="AO74" i="25"/>
  <c r="AD32" i="25"/>
  <c r="AD38" i="25" s="1"/>
  <c r="AD71" i="25"/>
  <c r="AT32" i="25"/>
  <c r="AT42" i="25" s="1"/>
  <c r="AT71" i="25"/>
  <c r="AK72" i="25"/>
  <c r="AA73" i="25"/>
  <c r="AR73" i="25"/>
  <c r="AI74" i="25"/>
  <c r="AP75" i="25"/>
  <c r="AF79" i="25"/>
  <c r="AF46" i="25"/>
  <c r="AF50" i="25" s="1"/>
  <c r="AV79" i="25"/>
  <c r="AV46" i="25"/>
  <c r="AV52" i="25" s="1"/>
  <c r="AM80" i="25"/>
  <c r="AD81" i="25"/>
  <c r="AT81" i="25"/>
  <c r="AK82" i="25"/>
  <c r="AA58" i="25"/>
  <c r="AA60" i="25" s="1"/>
  <c r="AR58" i="25"/>
  <c r="AR64" i="25" s="1"/>
  <c r="B35" i="25"/>
  <c r="Z72" i="25"/>
  <c r="AX73" i="25"/>
  <c r="AR75" i="25"/>
  <c r="AK71" i="25"/>
  <c r="AK32" i="25"/>
  <c r="AK36" i="25" s="1"/>
  <c r="AA72" i="25"/>
  <c r="AR72" i="25"/>
  <c r="AI73" i="25"/>
  <c r="AY73" i="25"/>
  <c r="AP74" i="25"/>
  <c r="AG75" i="25"/>
  <c r="AW75" i="25"/>
  <c r="AM79" i="25"/>
  <c r="AM46" i="25"/>
  <c r="AM52" i="25" s="1"/>
  <c r="AD80" i="25"/>
  <c r="AT80" i="25"/>
  <c r="AK81" i="25"/>
  <c r="AA82" i="25"/>
  <c r="AR82" i="25"/>
  <c r="AI58" i="25"/>
  <c r="AI68" i="25" s="1"/>
  <c r="AY58" i="25"/>
  <c r="AY68" i="25" s="1"/>
  <c r="Y74" i="14"/>
  <c r="AA46" i="14"/>
  <c r="AA56" i="14" s="1"/>
  <c r="AA79" i="14"/>
  <c r="Z73" i="14"/>
  <c r="Y46" i="14"/>
  <c r="Y50" i="14" s="1"/>
  <c r="Y79" i="14"/>
  <c r="Y80" i="14"/>
  <c r="AA74" i="14"/>
  <c r="AA71" i="14"/>
  <c r="AD75" i="14"/>
  <c r="AE75" i="14"/>
  <c r="AB82" i="14"/>
  <c r="AC72" i="14"/>
  <c r="AD73" i="14"/>
  <c r="AC80" i="14"/>
  <c r="AF75" i="14"/>
  <c r="AF58" i="14"/>
  <c r="AF46" i="14"/>
  <c r="AF54" i="14" s="1"/>
  <c r="AF79" i="14"/>
  <c r="AG58" i="14"/>
  <c r="AG81" i="14"/>
  <c r="BE87" i="29"/>
  <c r="BE10" i="29"/>
  <c r="BD30" i="29"/>
  <c r="BD29" i="29"/>
  <c r="BC29" i="29"/>
  <c r="BC30" i="29"/>
  <c r="BA29" i="29"/>
  <c r="BA30" i="29"/>
  <c r="AZ87" i="29"/>
  <c r="AZ10" i="29"/>
  <c r="AV30" i="29"/>
  <c r="AV29" i="29"/>
  <c r="AT86" i="29"/>
  <c r="AT10" i="29"/>
  <c r="AR87" i="29"/>
  <c r="AR10" i="29"/>
  <c r="AP86" i="29"/>
  <c r="AP10" i="29"/>
  <c r="AM30" i="29"/>
  <c r="AM29" i="29"/>
  <c r="Z86" i="29"/>
  <c r="Z10" i="29"/>
  <c r="AF30" i="29"/>
  <c r="AF29" i="29"/>
  <c r="AE28" i="29"/>
  <c r="AE92" i="29"/>
  <c r="AD30" i="29"/>
  <c r="AD29" i="29"/>
  <c r="Y86" i="29"/>
  <c r="Y10" i="29"/>
  <c r="AE30" i="29"/>
  <c r="AE29" i="29"/>
  <c r="AH30" i="29"/>
  <c r="AH29" i="29"/>
  <c r="W30" i="29"/>
  <c r="W29" i="29"/>
  <c r="O87" i="29"/>
  <c r="O10" i="29"/>
  <c r="X29" i="29"/>
  <c r="X30" i="29"/>
  <c r="W85" i="29"/>
  <c r="W10" i="29"/>
  <c r="K86" i="29"/>
  <c r="K10" i="29"/>
  <c r="AC30" i="29"/>
  <c r="AC29" i="29"/>
  <c r="B23" i="29"/>
  <c r="J29" i="29"/>
  <c r="J30" i="29"/>
  <c r="AI46" i="29"/>
  <c r="AI50" i="29" s="1"/>
  <c r="AI79" i="29"/>
  <c r="AX73" i="29"/>
  <c r="BD75" i="29"/>
  <c r="J80" i="29"/>
  <c r="B51" i="29"/>
  <c r="AO79" i="29"/>
  <c r="AO46" i="29"/>
  <c r="AO50" i="29" s="1"/>
  <c r="U73" i="29"/>
  <c r="P71" i="29"/>
  <c r="P32" i="29"/>
  <c r="P34" i="29" s="1"/>
  <c r="AO74" i="29"/>
  <c r="AT82" i="29"/>
  <c r="AK30" i="25"/>
  <c r="AK29" i="25"/>
  <c r="AH30" i="25"/>
  <c r="AH29" i="25"/>
  <c r="AD85" i="25"/>
  <c r="AD10" i="25"/>
  <c r="AC86" i="25"/>
  <c r="AC10" i="25"/>
  <c r="AA87" i="25"/>
  <c r="AA10" i="25"/>
  <c r="AD79" i="25"/>
  <c r="AD46" i="25"/>
  <c r="AD56" i="25" s="1"/>
  <c r="AT79" i="25"/>
  <c r="AT46" i="25"/>
  <c r="AT56" i="25" s="1"/>
  <c r="AK80" i="25"/>
  <c r="AA81" i="25"/>
  <c r="AR81" i="25"/>
  <c r="AI82" i="25"/>
  <c r="AY82" i="25"/>
  <c r="AP58" i="25"/>
  <c r="AP64" i="25" s="1"/>
  <c r="AG74" i="25"/>
  <c r="Z32" i="25"/>
  <c r="Z38" i="25" s="1"/>
  <c r="B33" i="25"/>
  <c r="Z71" i="25"/>
  <c r="AQ32" i="25"/>
  <c r="AQ42" i="25" s="1"/>
  <c r="AQ71" i="25"/>
  <c r="AH72" i="25"/>
  <c r="AV74" i="25"/>
  <c r="AM75" i="25"/>
  <c r="AC79" i="25"/>
  <c r="AC46" i="25"/>
  <c r="AC56" i="25" s="1"/>
  <c r="AS46" i="25"/>
  <c r="AS54" i="25" s="1"/>
  <c r="AS79" i="25"/>
  <c r="Z81" i="25"/>
  <c r="B53" i="25"/>
  <c r="AQ81" i="25"/>
  <c r="AX82" i="25"/>
  <c r="AO58" i="25"/>
  <c r="AO24" i="25" s="1"/>
  <c r="AE72" i="25"/>
  <c r="AP71" i="25"/>
  <c r="AP32" i="25"/>
  <c r="AG72" i="25"/>
  <c r="AW72" i="25"/>
  <c r="AN73" i="25"/>
  <c r="AE74" i="25"/>
  <c r="AU74" i="25"/>
  <c r="AL75" i="25"/>
  <c r="AA46" i="25"/>
  <c r="AA56" i="25" s="1"/>
  <c r="AA79" i="25"/>
  <c r="AR46" i="25"/>
  <c r="AR56" i="25" s="1"/>
  <c r="AR79" i="25"/>
  <c r="AY80" i="25"/>
  <c r="AP81" i="25"/>
  <c r="AG82" i="25"/>
  <c r="AW82" i="25"/>
  <c r="AN58" i="25"/>
  <c r="AJ71" i="25"/>
  <c r="AJ32" i="25"/>
  <c r="AJ36" i="25" s="1"/>
  <c r="AL73" i="25"/>
  <c r="AJ75" i="25"/>
  <c r="AG71" i="25"/>
  <c r="AG32" i="25"/>
  <c r="AG42" i="25" s="1"/>
  <c r="AW71" i="25"/>
  <c r="AW32" i="25"/>
  <c r="AN72" i="25"/>
  <c r="AE73" i="25"/>
  <c r="AU73" i="25"/>
  <c r="AL74" i="25"/>
  <c r="AC75" i="25"/>
  <c r="AS75" i="25"/>
  <c r="AI79" i="25"/>
  <c r="AI46" i="25"/>
  <c r="AI56" i="25" s="1"/>
  <c r="AY79" i="25"/>
  <c r="AY46" i="25"/>
  <c r="AY56" i="25" s="1"/>
  <c r="AP80" i="25"/>
  <c r="AW81" i="25"/>
  <c r="AN82" i="25"/>
  <c r="AE58" i="25"/>
  <c r="AE24" i="25" s="1"/>
  <c r="AU58" i="25"/>
  <c r="AA72" i="14"/>
  <c r="Y73" i="14"/>
  <c r="Y75" i="14"/>
  <c r="Z74" i="14"/>
  <c r="Y82" i="14"/>
  <c r="Z71" i="14"/>
  <c r="Z42" i="14"/>
  <c r="AD72" i="14"/>
  <c r="AD74" i="14"/>
  <c r="AB73" i="14"/>
  <c r="AF74" i="14"/>
  <c r="AM75" i="14"/>
  <c r="AG73" i="14"/>
  <c r="AD71" i="14"/>
  <c r="AE42" i="14"/>
  <c r="AE71" i="14"/>
  <c r="AF80" i="14"/>
  <c r="AG75" i="14"/>
  <c r="AM81" i="14"/>
  <c r="AM74" i="14"/>
  <c r="BF30" i="29"/>
  <c r="BF29" i="29"/>
  <c r="BE30" i="29"/>
  <c r="BE29" i="29"/>
  <c r="BB87" i="29"/>
  <c r="BB10" i="29"/>
  <c r="AY29" i="29"/>
  <c r="AY30" i="29"/>
  <c r="AX86" i="29"/>
  <c r="AX10" i="29"/>
  <c r="AX29" i="29"/>
  <c r="AX30" i="29"/>
  <c r="AV86" i="29"/>
  <c r="AV10" i="29"/>
  <c r="AU29" i="29"/>
  <c r="AU30" i="29"/>
  <c r="AS29" i="29"/>
  <c r="AS30" i="29"/>
  <c r="AB58" i="14"/>
  <c r="AP30" i="29"/>
  <c r="AP29" i="29"/>
  <c r="AO29" i="29"/>
  <c r="AO30" i="29"/>
  <c r="AN30" i="29"/>
  <c r="AN29" i="29"/>
  <c r="AK29" i="29"/>
  <c r="AK30" i="29"/>
  <c r="AK85" i="29"/>
  <c r="AK10" i="29"/>
  <c r="M86" i="29"/>
  <c r="M10" i="29"/>
  <c r="AI28" i="29"/>
  <c r="AI92" i="29"/>
  <c r="AH86" i="29"/>
  <c r="AH10" i="29"/>
  <c r="AG28" i="29"/>
  <c r="AG92" i="29"/>
  <c r="R30" i="29"/>
  <c r="R29" i="29"/>
  <c r="N86" i="29"/>
  <c r="N10" i="29"/>
  <c r="AH92" i="29"/>
  <c r="AH28" i="29"/>
  <c r="Q85" i="29"/>
  <c r="Q10" i="29"/>
  <c r="O30" i="29"/>
  <c r="O29" i="29"/>
  <c r="X85" i="29"/>
  <c r="X10" i="29"/>
  <c r="T86" i="29"/>
  <c r="T10" i="29"/>
  <c r="T30" i="29"/>
  <c r="T29" i="29"/>
  <c r="V30" i="29"/>
  <c r="V29" i="29"/>
  <c r="BG73" i="29"/>
  <c r="T73" i="29"/>
  <c r="M73" i="29"/>
  <c r="AO32" i="29"/>
  <c r="AO40" i="29" s="1"/>
  <c r="AO71" i="29"/>
  <c r="AB73" i="29"/>
  <c r="W75" i="29"/>
  <c r="B65" i="29"/>
  <c r="Y74" i="29"/>
  <c r="M74" i="29"/>
  <c r="K79" i="29"/>
  <c r="K46" i="29"/>
  <c r="K54" i="29" s="1"/>
  <c r="BA58" i="29"/>
  <c r="BA68" i="29" s="1"/>
  <c r="AU73" i="29"/>
  <c r="T71" i="29"/>
  <c r="T32" i="29"/>
  <c r="T38" i="29" s="1"/>
  <c r="AY73" i="29"/>
  <c r="AV79" i="29"/>
  <c r="AV46" i="29"/>
  <c r="AV54" i="29" s="1"/>
  <c r="AB82" i="29"/>
  <c r="AC71" i="29"/>
  <c r="AC32" i="29"/>
  <c r="AC40" i="29" s="1"/>
  <c r="B39" i="29"/>
  <c r="J74" i="29"/>
  <c r="AM79" i="29"/>
  <c r="AM46" i="29"/>
  <c r="AM50" i="29" s="1"/>
  <c r="BB80" i="29"/>
  <c r="AI58" i="29"/>
  <c r="AI24" i="29" s="1"/>
  <c r="BA75" i="29"/>
  <c r="AI81" i="29"/>
  <c r="V85" i="29"/>
  <c r="V10" i="29"/>
  <c r="AL73" i="29"/>
  <c r="AV72" i="29"/>
  <c r="AU72" i="29"/>
  <c r="AI71" i="29"/>
  <c r="AI32" i="29"/>
  <c r="AI34" i="29" s="1"/>
  <c r="V73" i="29"/>
  <c r="O75" i="29"/>
  <c r="U58" i="29"/>
  <c r="U60" i="29" s="1"/>
  <c r="BB73" i="29"/>
  <c r="AP73" i="29"/>
  <c r="K72" i="29"/>
  <c r="BC75" i="29"/>
  <c r="AS58" i="29"/>
  <c r="AS64" i="29" s="1"/>
  <c r="AD73" i="29"/>
  <c r="N81" i="29"/>
  <c r="Y72" i="29"/>
  <c r="R75" i="29"/>
  <c r="BC80" i="29"/>
  <c r="BF32" i="29"/>
  <c r="BF71" i="29"/>
  <c r="W73" i="29"/>
  <c r="AM74" i="29"/>
  <c r="BB75" i="29"/>
  <c r="Q80" i="29"/>
  <c r="AF81" i="29"/>
  <c r="AV82" i="29"/>
  <c r="P75" i="29"/>
  <c r="AG46" i="29"/>
  <c r="AG50" i="29" s="1"/>
  <c r="AG79" i="29"/>
  <c r="AW80" i="29"/>
  <c r="N82" i="29"/>
  <c r="AH32" i="29"/>
  <c r="AH42" i="29" s="1"/>
  <c r="AH71" i="29"/>
  <c r="AB58" i="29"/>
  <c r="AB60" i="29" s="1"/>
  <c r="M82" i="29"/>
  <c r="O71" i="29"/>
  <c r="O32" i="29"/>
  <c r="O36" i="29" s="1"/>
  <c r="AT72" i="29"/>
  <c r="AF74" i="29"/>
  <c r="BA46" i="29"/>
  <c r="BA50" i="29" s="1"/>
  <c r="BA79" i="29"/>
  <c r="AG82" i="29"/>
  <c r="AY32" i="29"/>
  <c r="AY42" i="29" s="1"/>
  <c r="AY71" i="29"/>
  <c r="AA71" i="29"/>
  <c r="AA32" i="29"/>
  <c r="AA36" i="29" s="1"/>
  <c r="AG58" i="29"/>
  <c r="AG62" i="29" s="1"/>
  <c r="AK74" i="29"/>
  <c r="X82" i="29"/>
  <c r="AE72" i="29"/>
  <c r="X46" i="29"/>
  <c r="X54" i="29" s="1"/>
  <c r="X79" i="29"/>
  <c r="AK32" i="29"/>
  <c r="AK42" i="29" s="1"/>
  <c r="AK71" i="29"/>
  <c r="Q74" i="29"/>
  <c r="AL32" i="29"/>
  <c r="AL38" i="29" s="1"/>
  <c r="AL71" i="29"/>
  <c r="BA72" i="29"/>
  <c r="AG75" i="29"/>
  <c r="AU46" i="29"/>
  <c r="AU56" i="29" s="1"/>
  <c r="AU79" i="29"/>
  <c r="AA82" i="29"/>
  <c r="AR58" i="29"/>
  <c r="AR60" i="29" s="1"/>
  <c r="M79" i="29"/>
  <c r="M46" i="29"/>
  <c r="M54" i="29" s="1"/>
  <c r="AB80" i="29"/>
  <c r="AR81" i="29"/>
  <c r="BG82" i="29"/>
  <c r="R80" i="29"/>
  <c r="AR75" i="29"/>
  <c r="AN74" i="29"/>
  <c r="R72" i="29"/>
  <c r="BC73" i="29"/>
  <c r="L46" i="29"/>
  <c r="L56" i="29" s="1"/>
  <c r="L79" i="29"/>
  <c r="AQ80" i="29"/>
  <c r="Z73" i="29"/>
  <c r="AH80" i="29"/>
  <c r="V71" i="29"/>
  <c r="V32" i="29"/>
  <c r="AT74" i="29"/>
  <c r="Q58" i="29"/>
  <c r="Q62" i="29" s="1"/>
  <c r="X73" i="29"/>
  <c r="W79" i="29"/>
  <c r="W46" i="29"/>
  <c r="W54" i="29" s="1"/>
  <c r="BB81" i="29"/>
  <c r="Q32" i="29"/>
  <c r="Q34" i="29" s="1"/>
  <c r="Q71" i="29"/>
  <c r="AF72" i="29"/>
  <c r="AV73" i="29"/>
  <c r="M75" i="29"/>
  <c r="Z46" i="29"/>
  <c r="Z50" i="29" s="1"/>
  <c r="Z79" i="29"/>
  <c r="AP80" i="29"/>
  <c r="W58" i="29"/>
  <c r="AO75" i="29"/>
  <c r="BF46" i="29"/>
  <c r="BF50" i="29" s="1"/>
  <c r="BF79" i="29"/>
  <c r="W81" i="29"/>
  <c r="AM82" i="29"/>
  <c r="AY58" i="29"/>
  <c r="AY60" i="29" s="1"/>
  <c r="B15" i="14"/>
  <c r="U75" i="14"/>
  <c r="N75" i="14"/>
  <c r="W75" i="14"/>
  <c r="E75" i="14"/>
  <c r="U82" i="14"/>
  <c r="BQ30" i="14"/>
  <c r="BQ29" i="14"/>
  <c r="BL30" i="14"/>
  <c r="BL29" i="14"/>
  <c r="BJ29" i="14"/>
  <c r="BJ30" i="14"/>
  <c r="BI30" i="14"/>
  <c r="BI29" i="14"/>
  <c r="BH29" i="14"/>
  <c r="BH30" i="14"/>
  <c r="BG85" i="14"/>
  <c r="BG10" i="14"/>
  <c r="BD87" i="14"/>
  <c r="BD10" i="14"/>
  <c r="AG92" i="14"/>
  <c r="AG87" i="14"/>
  <c r="U80" i="14"/>
  <c r="R73" i="29"/>
  <c r="O79" i="29"/>
  <c r="O46" i="29"/>
  <c r="O56" i="29" s="1"/>
  <c r="M71" i="29"/>
  <c r="M32" i="29"/>
  <c r="M38" i="29" s="1"/>
  <c r="AB72" i="29"/>
  <c r="AR73" i="29"/>
  <c r="BG74" i="29"/>
  <c r="V79" i="29"/>
  <c r="V46" i="29"/>
  <c r="V56" i="29" s="1"/>
  <c r="AL80" i="29"/>
  <c r="S58" i="29"/>
  <c r="S60" i="29" s="1"/>
  <c r="AK75" i="29"/>
  <c r="BB79" i="29"/>
  <c r="BB46" i="29"/>
  <c r="S81" i="29"/>
  <c r="AH82" i="29"/>
  <c r="BD32" i="29"/>
  <c r="BD34" i="29" s="1"/>
  <c r="BD71" i="29"/>
  <c r="AL82" i="29"/>
  <c r="AE32" i="29"/>
  <c r="AE71" i="29"/>
  <c r="N71" i="29"/>
  <c r="N32" i="29"/>
  <c r="AL74" i="29"/>
  <c r="K80" i="29"/>
  <c r="AP82" i="29"/>
  <c r="V72" i="29"/>
  <c r="AW32" i="29"/>
  <c r="AW42" i="29" s="1"/>
  <c r="AW71" i="29"/>
  <c r="R71" i="29"/>
  <c r="R32" i="29"/>
  <c r="R42" i="29" s="1"/>
  <c r="AL72" i="29"/>
  <c r="AW79" i="29"/>
  <c r="AW46" i="29"/>
  <c r="AW56" i="29" s="1"/>
  <c r="AQ71" i="29"/>
  <c r="AQ32" i="29"/>
  <c r="AQ34" i="29" s="1"/>
  <c r="AB74" i="29"/>
  <c r="V80" i="29"/>
  <c r="BA82" i="29"/>
  <c r="AP71" i="29"/>
  <c r="AP32" i="29"/>
  <c r="AP38" i="29" s="1"/>
  <c r="BE72" i="29"/>
  <c r="V74" i="29"/>
  <c r="AL75" i="29"/>
  <c r="AY46" i="29"/>
  <c r="AY50" i="29" s="1"/>
  <c r="AY79" i="29"/>
  <c r="AE82" i="29"/>
  <c r="AV58" i="29"/>
  <c r="AV60" i="29" s="1"/>
  <c r="AX74" i="29"/>
  <c r="Q79" i="29"/>
  <c r="Q46" i="29"/>
  <c r="Q52" i="29" s="1"/>
  <c r="AF80" i="29"/>
  <c r="AV81" i="29"/>
  <c r="B59" i="29"/>
  <c r="J58" i="29"/>
  <c r="J66" i="29" s="1"/>
  <c r="P30" i="29"/>
  <c r="P29" i="29"/>
  <c r="AY80" i="29"/>
  <c r="AF79" i="29"/>
  <c r="AF46" i="29"/>
  <c r="AF54" i="29" s="1"/>
  <c r="J75" i="29"/>
  <c r="B41" i="29"/>
  <c r="W72" i="29"/>
  <c r="K74" i="29"/>
  <c r="T79" i="29"/>
  <c r="T46" i="29"/>
  <c r="T50" i="29" s="1"/>
  <c r="AY81" i="29"/>
  <c r="Y81" i="29"/>
  <c r="J16" i="29"/>
  <c r="B15" i="29"/>
  <c r="AQ73" i="29"/>
  <c r="BG80" i="29"/>
  <c r="AM32" i="29"/>
  <c r="AM36" i="29" s="1"/>
  <c r="AM71" i="29"/>
  <c r="AH73" i="29"/>
  <c r="AE46" i="29"/>
  <c r="AE50" i="29" s="1"/>
  <c r="AE79" i="29"/>
  <c r="L82" i="29"/>
  <c r="U71" i="29"/>
  <c r="U32" i="29"/>
  <c r="U36" i="29" s="1"/>
  <c r="AK72" i="29"/>
  <c r="AZ73" i="29"/>
  <c r="Q75" i="29"/>
  <c r="AD79" i="29"/>
  <c r="AD46" i="29"/>
  <c r="AD50" i="29" s="1"/>
  <c r="AT80" i="29"/>
  <c r="K82" i="29"/>
  <c r="AA58" i="29"/>
  <c r="AS75" i="29"/>
  <c r="L80" i="29"/>
  <c r="AA81" i="29"/>
  <c r="AQ82" i="29"/>
  <c r="BC58" i="29"/>
  <c r="BC60" i="29" s="1"/>
  <c r="AE74" i="29"/>
  <c r="AK73" i="29"/>
  <c r="AC73" i="29"/>
  <c r="AU71" i="29"/>
  <c r="AU32" i="29"/>
  <c r="AU36" i="29" s="1"/>
  <c r="AE75" i="29"/>
  <c r="J81" i="29"/>
  <c r="B53" i="29"/>
  <c r="AL58" i="29"/>
  <c r="AL60" i="29" s="1"/>
  <c r="AV74" i="29"/>
  <c r="AC74" i="29"/>
  <c r="AG72" i="29"/>
  <c r="S79" i="29"/>
  <c r="S46" i="29"/>
  <c r="S52" i="29" s="1"/>
  <c r="BA73" i="29"/>
  <c r="AU81" i="29"/>
  <c r="AP72" i="29"/>
  <c r="AQ75" i="29"/>
  <c r="U81" i="29"/>
  <c r="BE58" i="29"/>
  <c r="BE60" i="29" s="1"/>
  <c r="P72" i="29"/>
  <c r="AE73" i="29"/>
  <c r="AU74" i="29"/>
  <c r="B49" i="29"/>
  <c r="J46" i="29"/>
  <c r="J54" i="29" s="1"/>
  <c r="J79" i="29"/>
  <c r="Y80" i="29"/>
  <c r="AO81" i="29"/>
  <c r="BD82" i="29"/>
  <c r="X75" i="29"/>
  <c r="AP79" i="29"/>
  <c r="AP46" i="29"/>
  <c r="AP50" i="29" s="1"/>
  <c r="BE80" i="29"/>
  <c r="V82" i="29"/>
  <c r="AH58" i="29"/>
  <c r="AH60" i="29" s="1"/>
  <c r="R75" i="14"/>
  <c r="G75" i="14"/>
  <c r="O75" i="14"/>
  <c r="M75" i="14"/>
  <c r="H75" i="14"/>
  <c r="Q75" i="14"/>
  <c r="BR29" i="14"/>
  <c r="BR30" i="14"/>
  <c r="BN86" i="14"/>
  <c r="BN10" i="14"/>
  <c r="BM86" i="14"/>
  <c r="BM10" i="14"/>
  <c r="BL86" i="14"/>
  <c r="BL10" i="14"/>
  <c r="BI87" i="14"/>
  <c r="BI10" i="14"/>
  <c r="BH85" i="14"/>
  <c r="BH10" i="14"/>
  <c r="BF29" i="14"/>
  <c r="BF30" i="14"/>
  <c r="BC29" i="14"/>
  <c r="BC30" i="14"/>
  <c r="BA87" i="14"/>
  <c r="BA10" i="14"/>
  <c r="AW29" i="14"/>
  <c r="AW30" i="14"/>
  <c r="AV85" i="14"/>
  <c r="AV10" i="14"/>
  <c r="AM86" i="14"/>
  <c r="AI72" i="29"/>
  <c r="Z75" i="29"/>
  <c r="M81" i="29"/>
  <c r="AW58" i="29"/>
  <c r="AW60" i="29" s="1"/>
  <c r="L72" i="29"/>
  <c r="BF75" i="29"/>
  <c r="U80" i="29"/>
  <c r="AK81" i="29"/>
  <c r="AZ82" i="29"/>
  <c r="T75" i="29"/>
  <c r="AL79" i="29"/>
  <c r="AL46" i="29"/>
  <c r="AL52" i="29" s="1"/>
  <c r="BA80" i="29"/>
  <c r="O80" i="29"/>
  <c r="AH75" i="29"/>
  <c r="AB79" i="29"/>
  <c r="AB46" i="29"/>
  <c r="AB56" i="29" s="1"/>
  <c r="P82" i="29"/>
  <c r="AM81" i="29"/>
  <c r="AW73" i="29"/>
  <c r="AR71" i="29"/>
  <c r="AR32" i="29"/>
  <c r="AR42" i="29" s="1"/>
  <c r="AA75" i="29"/>
  <c r="J71" i="29"/>
  <c r="B33" i="29"/>
  <c r="J32" i="29"/>
  <c r="J34" i="29" s="1"/>
  <c r="AO73" i="29"/>
  <c r="AN46" i="29"/>
  <c r="AN54" i="29" s="1"/>
  <c r="AN79" i="29"/>
  <c r="T82" i="29"/>
  <c r="Y32" i="29"/>
  <c r="Y40" i="29" s="1"/>
  <c r="Y71" i="29"/>
  <c r="AO72" i="29"/>
  <c r="BD73" i="29"/>
  <c r="U75" i="29"/>
  <c r="AH79" i="29"/>
  <c r="AH46" i="29"/>
  <c r="AH56" i="29" s="1"/>
  <c r="O82" i="29"/>
  <c r="AW75" i="29"/>
  <c r="P80" i="29"/>
  <c r="AU82" i="29"/>
  <c r="BG58" i="29"/>
  <c r="BG60" i="29" s="1"/>
  <c r="BD74" i="29"/>
  <c r="BF73" i="29"/>
  <c r="AT73" i="29"/>
  <c r="AZ71" i="29"/>
  <c r="AZ32" i="29"/>
  <c r="AZ38" i="29" s="1"/>
  <c r="AN75" i="29"/>
  <c r="R81" i="29"/>
  <c r="AT58" i="29"/>
  <c r="AT60" i="29" s="1"/>
  <c r="AM75" i="29"/>
  <c r="BA74" i="29"/>
  <c r="AR46" i="29"/>
  <c r="AR54" i="29" s="1"/>
  <c r="AR79" i="29"/>
  <c r="S74" i="29"/>
  <c r="BC81" i="29"/>
  <c r="AZ72" i="29"/>
  <c r="AY75" i="29"/>
  <c r="AC81" i="29"/>
  <c r="T72" i="29"/>
  <c r="AY74" i="29"/>
  <c r="N79" i="29"/>
  <c r="N46" i="29"/>
  <c r="N50" i="29" s="1"/>
  <c r="AC80" i="29"/>
  <c r="AS81" i="29"/>
  <c r="K58" i="29"/>
  <c r="K60" i="29" s="1"/>
  <c r="AT79" i="29"/>
  <c r="AT46" i="29"/>
  <c r="K81" i="29"/>
  <c r="Z82" i="29"/>
  <c r="AX72" i="29"/>
  <c r="BC32" i="29"/>
  <c r="BC38" i="29" s="1"/>
  <c r="BC71" i="29"/>
  <c r="N72" i="29"/>
  <c r="X32" i="29"/>
  <c r="X38" i="29" s="1"/>
  <c r="X71" i="29"/>
  <c r="AW74" i="29"/>
  <c r="AA80" i="29"/>
  <c r="BF82" i="29"/>
  <c r="J73" i="29"/>
  <c r="B37" i="29"/>
  <c r="AQ72" i="29"/>
  <c r="AN71" i="29"/>
  <c r="AN32" i="29"/>
  <c r="AN40" i="29" s="1"/>
  <c r="V75" i="29"/>
  <c r="L58" i="29"/>
  <c r="L60" i="29" s="1"/>
  <c r="N73" i="29"/>
  <c r="AE80" i="29"/>
  <c r="BG71" i="29"/>
  <c r="BG32" i="29"/>
  <c r="BG42" i="29" s="1"/>
  <c r="AS74" i="29"/>
  <c r="X58" i="29"/>
  <c r="X60" i="29" s="1"/>
  <c r="AX32" i="29"/>
  <c r="AX38" i="29" s="1"/>
  <c r="AX71" i="29"/>
  <c r="AD74" i="29"/>
  <c r="AT75" i="29"/>
  <c r="BG79" i="29"/>
  <c r="BG46" i="29"/>
  <c r="BG56" i="29" s="1"/>
  <c r="X81" i="29"/>
  <c r="AN82" i="29"/>
  <c r="BD58" i="29"/>
  <c r="BD60" i="29" s="1"/>
  <c r="BF74" i="29"/>
  <c r="Y79" i="29"/>
  <c r="Y46" i="29"/>
  <c r="Y54" i="29" s="1"/>
  <c r="AO80" i="29"/>
  <c r="BD81" i="29"/>
  <c r="R58" i="29"/>
  <c r="R60" i="29" s="1"/>
  <c r="I75" i="14"/>
  <c r="L75" i="14"/>
  <c r="K75" i="14"/>
  <c r="C75" i="14"/>
  <c r="D75" i="14"/>
  <c r="BQ85" i="14"/>
  <c r="BQ10" i="14"/>
  <c r="BP29" i="14"/>
  <c r="BP30" i="14"/>
  <c r="BN29" i="14"/>
  <c r="BN30" i="14"/>
  <c r="BK29" i="14"/>
  <c r="BK30" i="14"/>
  <c r="BG30" i="14"/>
  <c r="BG29" i="14"/>
  <c r="BF87" i="14"/>
  <c r="BF10" i="14"/>
  <c r="BE86" i="14"/>
  <c r="BE10" i="14"/>
  <c r="BB29" i="14"/>
  <c r="BB18" i="14" s="1"/>
  <c r="BB30" i="14"/>
  <c r="AZ29" i="14"/>
  <c r="AZ30" i="14"/>
  <c r="AX30" i="14"/>
  <c r="AX29" i="14"/>
  <c r="AY29" i="14"/>
  <c r="AY30" i="14"/>
  <c r="AX86" i="14"/>
  <c r="AX10" i="14"/>
  <c r="AW87" i="14"/>
  <c r="AW10" i="14"/>
  <c r="AV29" i="14"/>
  <c r="AV30" i="14"/>
  <c r="AM92" i="14"/>
  <c r="BA32" i="29"/>
  <c r="BA34" i="29" s="1"/>
  <c r="BA71" i="29"/>
  <c r="AG74" i="29"/>
  <c r="P58" i="29"/>
  <c r="P60" i="29" s="1"/>
  <c r="AT32" i="29"/>
  <c r="AT38" i="29" s="1"/>
  <c r="AT71" i="29"/>
  <c r="K73" i="29"/>
  <c r="Z74" i="29"/>
  <c r="AP75" i="29"/>
  <c r="BC79" i="29"/>
  <c r="BC46" i="29"/>
  <c r="BC54" i="29" s="1"/>
  <c r="T81" i="29"/>
  <c r="AZ58" i="29"/>
  <c r="AZ60" i="29" s="1"/>
  <c r="U79" i="29"/>
  <c r="U46" i="29"/>
  <c r="AK80" i="29"/>
  <c r="AZ81" i="29"/>
  <c r="AD75" i="29"/>
  <c r="AI74" i="29"/>
  <c r="L74" i="29"/>
  <c r="BE32" i="29"/>
  <c r="BE36" i="29" s="1"/>
  <c r="BE71" i="29"/>
  <c r="AS73" i="29"/>
  <c r="AV75" i="29"/>
  <c r="Z81" i="29"/>
  <c r="BB58" i="29"/>
  <c r="AA46" i="29"/>
  <c r="AA56" i="29" s="1"/>
  <c r="AA79" i="29"/>
  <c r="AI75" i="29"/>
  <c r="BC72" i="29"/>
  <c r="AZ79" i="29"/>
  <c r="AZ46" i="29"/>
  <c r="AZ56" i="29" s="1"/>
  <c r="B63" i="29"/>
  <c r="X74" i="29"/>
  <c r="BF72" i="29"/>
  <c r="BG75" i="29"/>
  <c r="AN73" i="29"/>
  <c r="BC74" i="29"/>
  <c r="R46" i="29"/>
  <c r="R52" i="29" s="1"/>
  <c r="R79" i="29"/>
  <c r="AG80" i="29"/>
  <c r="AW81" i="29"/>
  <c r="O58" i="29"/>
  <c r="O60" i="29" s="1"/>
  <c r="AF75" i="29"/>
  <c r="AX46" i="29"/>
  <c r="AX56" i="29" s="1"/>
  <c r="AX79" i="29"/>
  <c r="O81" i="29"/>
  <c r="AD82" i="29"/>
  <c r="P85" i="29"/>
  <c r="P10" i="29"/>
  <c r="P73" i="29"/>
  <c r="Z72" i="29"/>
  <c r="AD72" i="29"/>
  <c r="AD71" i="29"/>
  <c r="AD32" i="29"/>
  <c r="Q73" i="29"/>
  <c r="BE74" i="29"/>
  <c r="AI80" i="29"/>
  <c r="M58" i="29"/>
  <c r="M60" i="29" s="1"/>
  <c r="BG72" i="29"/>
  <c r="AS32" i="29"/>
  <c r="AS42" i="29" s="1"/>
  <c r="AS71" i="29"/>
  <c r="AU75" i="29"/>
  <c r="T58" i="29"/>
  <c r="T60" i="29" s="1"/>
  <c r="Y73" i="29"/>
  <c r="AN80" i="29"/>
  <c r="S72" i="29"/>
  <c r="AZ74" i="29"/>
  <c r="AF58" i="29"/>
  <c r="AF60" i="29" s="1"/>
  <c r="BB32" i="29"/>
  <c r="BB34" i="29" s="1"/>
  <c r="BB71" i="29"/>
  <c r="S73" i="29"/>
  <c r="AH74" i="29"/>
  <c r="M80" i="29"/>
  <c r="AB81" i="29"/>
  <c r="AR82" i="29"/>
  <c r="B61" i="29"/>
  <c r="L75" i="29"/>
  <c r="AC79" i="29"/>
  <c r="AC46" i="29"/>
  <c r="AC54" i="29" s="1"/>
  <c r="AS80" i="29"/>
  <c r="B55" i="29"/>
  <c r="J82" i="29"/>
  <c r="L32" i="29"/>
  <c r="L36" i="29" s="1"/>
  <c r="L71" i="29"/>
  <c r="AD81" i="29"/>
  <c r="AA74" i="29"/>
  <c r="AS46" i="29"/>
  <c r="AS54" i="29" s="1"/>
  <c r="AS79" i="29"/>
  <c r="Y82" i="29"/>
  <c r="AB71" i="29"/>
  <c r="AB32" i="29"/>
  <c r="AB34" i="29" s="1"/>
  <c r="AK58" i="29"/>
  <c r="AK60" i="29" s="1"/>
  <c r="K32" i="29"/>
  <c r="K36" i="29" s="1"/>
  <c r="K71" i="29"/>
  <c r="T74" i="29"/>
  <c r="AX81" i="29"/>
  <c r="O72" i="29"/>
  <c r="P46" i="29"/>
  <c r="P52" i="29" s="1"/>
  <c r="P79" i="29"/>
  <c r="Z32" i="29"/>
  <c r="Z34" i="29" s="1"/>
  <c r="Z71" i="29"/>
  <c r="BE73" i="29"/>
  <c r="BD46" i="29"/>
  <c r="BD56" i="29" s="1"/>
  <c r="BD79" i="29"/>
  <c r="AG71" i="29"/>
  <c r="AG32" i="29"/>
  <c r="AG40" i="29" s="1"/>
  <c r="AW72" i="29"/>
  <c r="N74" i="29"/>
  <c r="AC75" i="29"/>
  <c r="AQ79" i="29"/>
  <c r="AQ46" i="29"/>
  <c r="AQ56" i="29" s="1"/>
  <c r="BF80" i="29"/>
  <c r="W82" i="29"/>
  <c r="AN58" i="29"/>
  <c r="AN60" i="29" s="1"/>
  <c r="BE75" i="29"/>
  <c r="X80" i="29"/>
  <c r="AN81" i="29"/>
  <c r="BC82" i="29"/>
  <c r="F75" i="14"/>
  <c r="T75" i="14"/>
  <c r="J75" i="14"/>
  <c r="P75" i="14"/>
  <c r="S75" i="14"/>
  <c r="AE92" i="14"/>
  <c r="BR86" i="14"/>
  <c r="BR10" i="14"/>
  <c r="BP86" i="14"/>
  <c r="BP10" i="14"/>
  <c r="BO86" i="14"/>
  <c r="BO10" i="14"/>
  <c r="BO29" i="14"/>
  <c r="BO30" i="14"/>
  <c r="BM30" i="14"/>
  <c r="BM29" i="14"/>
  <c r="BK85" i="14"/>
  <c r="BK10" i="14"/>
  <c r="BE30" i="14"/>
  <c r="BE29" i="14"/>
  <c r="BD30" i="14"/>
  <c r="BD29" i="14"/>
  <c r="BC85" i="14"/>
  <c r="BC10" i="14"/>
  <c r="BB86" i="14"/>
  <c r="BB10" i="14"/>
  <c r="BA30" i="14"/>
  <c r="BA29" i="14"/>
  <c r="AZ87" i="14"/>
  <c r="AZ10" i="14"/>
  <c r="AY85" i="14"/>
  <c r="AY10" i="14"/>
  <c r="AF92" i="14"/>
  <c r="BR18" i="14" l="1"/>
  <c r="AH93" i="29"/>
  <c r="AI52" i="14"/>
  <c r="AB66" i="14"/>
  <c r="AG60" i="14"/>
  <c r="AF68" i="14"/>
  <c r="AF24" i="14"/>
  <c r="AC66" i="14"/>
  <c r="Z66" i="14"/>
  <c r="S62" i="14"/>
  <c r="H64" i="14"/>
  <c r="M62" i="14"/>
  <c r="N66" i="14"/>
  <c r="D66" i="14"/>
  <c r="X62" i="14"/>
  <c r="R66" i="14"/>
  <c r="J64" i="14"/>
  <c r="K66" i="14"/>
  <c r="P62" i="14"/>
  <c r="U68" i="14"/>
  <c r="U24" i="14"/>
  <c r="E68" i="14"/>
  <c r="V68" i="14"/>
  <c r="F62" i="14"/>
  <c r="T68" i="14"/>
  <c r="AM62" i="14"/>
  <c r="G60" i="14"/>
  <c r="Q60" i="14"/>
  <c r="W60" i="14"/>
  <c r="L60" i="14"/>
  <c r="AA60" i="14"/>
  <c r="AE60" i="14"/>
  <c r="AD60" i="14"/>
  <c r="Y60" i="14"/>
  <c r="I60" i="14"/>
  <c r="O60" i="14"/>
  <c r="AN68" i="14"/>
  <c r="AL66" i="14"/>
  <c r="AJ68" i="14"/>
  <c r="AK68" i="14"/>
  <c r="AI66" i="14"/>
  <c r="AH66" i="14"/>
  <c r="AH24" i="14"/>
  <c r="AV18" i="14"/>
  <c r="AK64" i="25"/>
  <c r="AK42" i="14"/>
  <c r="AO93" i="14"/>
  <c r="AO18" i="14"/>
  <c r="AJ60" i="14"/>
  <c r="AL50" i="14"/>
  <c r="AH70" i="14"/>
  <c r="AK52" i="14"/>
  <c r="AH54" i="14"/>
  <c r="AI60" i="14"/>
  <c r="AO50" i="14"/>
  <c r="AO56" i="14"/>
  <c r="AL54" i="14"/>
  <c r="AK54" i="14"/>
  <c r="AI50" i="14"/>
  <c r="AI56" i="14"/>
  <c r="AN60" i="14"/>
  <c r="AJ42" i="14"/>
  <c r="AK56" i="14"/>
  <c r="AH50" i="14"/>
  <c r="AO34" i="14"/>
  <c r="AO52" i="14"/>
  <c r="AN50" i="14"/>
  <c r="AJ50" i="14"/>
  <c r="AH56" i="14"/>
  <c r="AJ64" i="14"/>
  <c r="AO68" i="14"/>
  <c r="AI64" i="14"/>
  <c r="AL64" i="14"/>
  <c r="AJ62" i="14"/>
  <c r="AO40" i="14"/>
  <c r="AN56" i="14"/>
  <c r="AH62" i="14"/>
  <c r="AI68" i="14"/>
  <c r="AH68" i="14"/>
  <c r="AN66" i="14"/>
  <c r="AN54" i="14"/>
  <c r="AL52" i="14"/>
  <c r="AO66" i="14"/>
  <c r="AK64" i="14"/>
  <c r="AH64" i="14"/>
  <c r="AO64" i="14"/>
  <c r="AK66" i="14"/>
  <c r="AI62" i="14"/>
  <c r="AO60" i="14"/>
  <c r="AO42" i="14"/>
  <c r="AL60" i="14"/>
  <c r="AK60" i="14"/>
  <c r="AH60" i="14"/>
  <c r="AH42" i="14"/>
  <c r="AL42" i="14"/>
  <c r="AJ52" i="14"/>
  <c r="AJ54" i="14"/>
  <c r="AN64" i="14"/>
  <c r="AL62" i="14"/>
  <c r="AK62" i="14"/>
  <c r="AN62" i="14"/>
  <c r="AJ66" i="14"/>
  <c r="AL68" i="14"/>
  <c r="AO48" i="14"/>
  <c r="AO77" i="14"/>
  <c r="AN48" i="14"/>
  <c r="AN77" i="14"/>
  <c r="AL48" i="14"/>
  <c r="AL77" i="14"/>
  <c r="AJ48" i="14"/>
  <c r="AJ77" i="14"/>
  <c r="AK77" i="14"/>
  <c r="AK48" i="14"/>
  <c r="AI48" i="14"/>
  <c r="AI77" i="14"/>
  <c r="AH48" i="14"/>
  <c r="AH77" i="14"/>
  <c r="AN42" i="14"/>
  <c r="AN70" i="14"/>
  <c r="AO38" i="14"/>
  <c r="AO70" i="14"/>
  <c r="AJ70" i="14"/>
  <c r="AK70" i="14"/>
  <c r="AI42" i="14"/>
  <c r="AI70" i="14"/>
  <c r="AL70" i="14"/>
  <c r="BN18" i="14"/>
  <c r="BM18" i="14"/>
  <c r="BG18" i="14"/>
  <c r="BP18" i="14"/>
  <c r="BJ18" i="14"/>
  <c r="C68" i="14"/>
  <c r="BI18" i="14"/>
  <c r="AW18" i="14"/>
  <c r="AZ18" i="14"/>
  <c r="BD18" i="14"/>
  <c r="AX18" i="14"/>
  <c r="BQ18" i="14"/>
  <c r="BH18" i="14"/>
  <c r="AF93" i="14"/>
  <c r="BE18" i="14"/>
  <c r="BC18" i="14"/>
  <c r="BK18" i="14"/>
  <c r="BA18" i="14"/>
  <c r="BL18" i="14"/>
  <c r="BO18" i="14"/>
  <c r="W18" i="29"/>
  <c r="AY18" i="14"/>
  <c r="AE18" i="29"/>
  <c r="AV18" i="29"/>
  <c r="M18" i="29"/>
  <c r="AF24" i="25"/>
  <c r="BF18" i="14"/>
  <c r="O18" i="29"/>
  <c r="AX18" i="29"/>
  <c r="BD18" i="29"/>
  <c r="BF18" i="29"/>
  <c r="AQ18" i="29"/>
  <c r="AF18" i="29"/>
  <c r="AA18" i="25"/>
  <c r="AR18" i="29"/>
  <c r="AK66" i="25"/>
  <c r="AT60" i="25"/>
  <c r="AK62" i="25"/>
  <c r="N24" i="29"/>
  <c r="AO66" i="29"/>
  <c r="AH18" i="25"/>
  <c r="AI18" i="25"/>
  <c r="AD18" i="29"/>
  <c r="T18" i="29"/>
  <c r="AN18" i="29"/>
  <c r="AS18" i="29"/>
  <c r="BC18" i="29"/>
  <c r="AK18" i="29"/>
  <c r="AH18" i="29"/>
  <c r="S18" i="29"/>
  <c r="R18" i="29"/>
  <c r="L18" i="29"/>
  <c r="AA18" i="29"/>
  <c r="BB18" i="29"/>
  <c r="AO18" i="29"/>
  <c r="V18" i="29"/>
  <c r="AE60" i="29"/>
  <c r="AQ60" i="29"/>
  <c r="I68" i="14"/>
  <c r="AP66" i="29"/>
  <c r="N60" i="29"/>
  <c r="AE70" i="29"/>
  <c r="AK24" i="25"/>
  <c r="AQ24" i="29"/>
  <c r="AM93" i="14"/>
  <c r="AE24" i="29"/>
  <c r="AT24" i="25"/>
  <c r="AK68" i="25"/>
  <c r="N70" i="29"/>
  <c r="AC60" i="25"/>
  <c r="AE93" i="29"/>
  <c r="AC18" i="29"/>
  <c r="AC18" i="25"/>
  <c r="U18" i="29"/>
  <c r="AG93" i="14"/>
  <c r="AU18" i="29"/>
  <c r="AY18" i="29"/>
  <c r="BA18" i="29"/>
  <c r="Q18" i="29"/>
  <c r="Z18" i="29"/>
  <c r="Y18" i="29"/>
  <c r="AT18" i="25"/>
  <c r="AN40" i="25"/>
  <c r="BE52" i="29"/>
  <c r="BF70" i="29"/>
  <c r="AL18" i="25"/>
  <c r="AZ18" i="29"/>
  <c r="X18" i="29"/>
  <c r="AM18" i="25"/>
  <c r="AK18" i="25"/>
  <c r="AM18" i="29"/>
  <c r="AG18" i="25"/>
  <c r="K18" i="29"/>
  <c r="BG18" i="29"/>
  <c r="S42" i="14"/>
  <c r="BF24" i="29"/>
  <c r="BL38" i="14"/>
  <c r="BG60" i="14"/>
  <c r="BF60" i="29"/>
  <c r="Y60" i="29"/>
  <c r="Y24" i="29"/>
  <c r="AV60" i="25"/>
  <c r="AV24" i="25"/>
  <c r="AZ60" i="14"/>
  <c r="AZ68" i="14"/>
  <c r="AX54" i="14"/>
  <c r="AI52" i="29"/>
  <c r="H42" i="14"/>
  <c r="AO24" i="29"/>
  <c r="AL56" i="25"/>
  <c r="BA38" i="14"/>
  <c r="AO60" i="29"/>
  <c r="AO62" i="29"/>
  <c r="AO64" i="29"/>
  <c r="Y62" i="14"/>
  <c r="AD24" i="29"/>
  <c r="Y64" i="14"/>
  <c r="AP64" i="29"/>
  <c r="I62" i="14"/>
  <c r="AP60" i="29"/>
  <c r="I42" i="14"/>
  <c r="AP68" i="29"/>
  <c r="AD70" i="29"/>
  <c r="AD60" i="29"/>
  <c r="BQ60" i="14"/>
  <c r="I66" i="14"/>
  <c r="AD64" i="29"/>
  <c r="I64" i="14"/>
  <c r="AD62" i="29"/>
  <c r="AI93" i="29"/>
  <c r="AP24" i="29"/>
  <c r="BB60" i="14"/>
  <c r="AD68" i="29"/>
  <c r="Y68" i="14"/>
  <c r="Y66" i="14"/>
  <c r="AP18" i="29"/>
  <c r="AE18" i="25"/>
  <c r="AJ18" i="25"/>
  <c r="AO18" i="25"/>
  <c r="AF93" i="29"/>
  <c r="L42" i="14"/>
  <c r="Q42" i="14"/>
  <c r="K42" i="14"/>
  <c r="AX60" i="29"/>
  <c r="W42" i="14"/>
  <c r="AX38" i="25"/>
  <c r="AR36" i="25"/>
  <c r="D42" i="14"/>
  <c r="AM54" i="14"/>
  <c r="AR38" i="25"/>
  <c r="AX24" i="25"/>
  <c r="AJ42" i="25"/>
  <c r="AV42" i="29"/>
  <c r="AX24" i="29"/>
  <c r="N42" i="14"/>
  <c r="AE93" i="14"/>
  <c r="AU60" i="29"/>
  <c r="AN56" i="25"/>
  <c r="AA36" i="25"/>
  <c r="AC38" i="25"/>
  <c r="BF60" i="14"/>
  <c r="AU24" i="29"/>
  <c r="AV40" i="29"/>
  <c r="AF40" i="29"/>
  <c r="AV36" i="29"/>
  <c r="BK60" i="14"/>
  <c r="AV42" i="14"/>
  <c r="V52" i="14"/>
  <c r="AF42" i="29"/>
  <c r="AV38" i="14"/>
  <c r="AF36" i="29"/>
  <c r="AA38" i="25"/>
  <c r="AN52" i="25"/>
  <c r="BK38" i="14"/>
  <c r="BK40" i="14"/>
  <c r="AS42" i="25"/>
  <c r="Z64" i="25"/>
  <c r="AW24" i="14"/>
  <c r="AZ66" i="14"/>
  <c r="BF56" i="29"/>
  <c r="O42" i="14"/>
  <c r="K52" i="29"/>
  <c r="AL40" i="25"/>
  <c r="AL42" i="25"/>
  <c r="N18" i="29"/>
  <c r="AT18" i="29"/>
  <c r="AG18" i="29"/>
  <c r="AR18" i="25"/>
  <c r="S36" i="29"/>
  <c r="BA52" i="29"/>
  <c r="BF52" i="29"/>
  <c r="S38" i="29"/>
  <c r="P38" i="29"/>
  <c r="R42" i="14"/>
  <c r="AO42" i="29"/>
  <c r="AL38" i="25"/>
  <c r="AS38" i="25"/>
  <c r="AO52" i="25"/>
  <c r="AD18" i="25"/>
  <c r="AF18" i="25"/>
  <c r="AZ40" i="14"/>
  <c r="AZ24" i="14"/>
  <c r="AV18" i="25"/>
  <c r="AT62" i="25"/>
  <c r="O64" i="14"/>
  <c r="O68" i="14"/>
  <c r="BN60" i="14"/>
  <c r="BG66" i="14"/>
  <c r="BG24" i="14"/>
  <c r="AP18" i="25"/>
  <c r="BH56" i="14"/>
  <c r="BH36" i="14"/>
  <c r="AX52" i="14"/>
  <c r="BL42" i="14"/>
  <c r="BL36" i="14"/>
  <c r="BI70" i="14"/>
  <c r="BJ40" i="14"/>
  <c r="BH54" i="14"/>
  <c r="BJ38" i="14"/>
  <c r="BF36" i="14"/>
  <c r="BE42" i="29"/>
  <c r="AW40" i="29"/>
  <c r="BD52" i="14"/>
  <c r="I56" i="14"/>
  <c r="AZ64" i="14"/>
  <c r="P42" i="14"/>
  <c r="AP52" i="25"/>
  <c r="AC68" i="29"/>
  <c r="N36" i="29"/>
  <c r="AP54" i="25"/>
  <c r="AR42" i="25"/>
  <c r="BB36" i="14"/>
  <c r="Z62" i="29"/>
  <c r="AU54" i="25"/>
  <c r="AD24" i="25"/>
  <c r="AX60" i="25"/>
  <c r="T42" i="14"/>
  <c r="V60" i="29"/>
  <c r="AM60" i="29"/>
  <c r="W36" i="29"/>
  <c r="U52" i="14"/>
  <c r="U56" i="14"/>
  <c r="V70" i="29"/>
  <c r="AC60" i="29"/>
  <c r="AC24" i="25"/>
  <c r="AM60" i="14"/>
  <c r="AQ60" i="25"/>
  <c r="AX60" i="14"/>
  <c r="AQ64" i="25"/>
  <c r="V24" i="29"/>
  <c r="AM24" i="29"/>
  <c r="M42" i="14"/>
  <c r="G42" i="14"/>
  <c r="Z60" i="29"/>
  <c r="AC24" i="29"/>
  <c r="AG42" i="14"/>
  <c r="AQ24" i="25"/>
  <c r="BA60" i="14"/>
  <c r="BP24" i="14"/>
  <c r="AX62" i="14"/>
  <c r="J42" i="14"/>
  <c r="F42" i="14"/>
  <c r="AK52" i="29"/>
  <c r="AK54" i="29"/>
  <c r="E42" i="14"/>
  <c r="Z24" i="29"/>
  <c r="Y42" i="14"/>
  <c r="AA70" i="14"/>
  <c r="AE54" i="25"/>
  <c r="AD60" i="25"/>
  <c r="BE56" i="29"/>
  <c r="AQ62" i="25"/>
  <c r="AN36" i="25"/>
  <c r="AB56" i="14"/>
  <c r="AF60" i="25"/>
  <c r="BA24" i="14"/>
  <c r="AW60" i="14"/>
  <c r="E56" i="14"/>
  <c r="BP70" i="14"/>
  <c r="BO54" i="14"/>
  <c r="AY70" i="14"/>
  <c r="AX24" i="14"/>
  <c r="AC64" i="29"/>
  <c r="AC66" i="29"/>
  <c r="AQ62" i="29"/>
  <c r="AE68" i="29"/>
  <c r="AT64" i="25"/>
  <c r="AQ66" i="25"/>
  <c r="Z68" i="29"/>
  <c r="AQ64" i="29"/>
  <c r="AX66" i="25"/>
  <c r="BP68" i="14"/>
  <c r="BP66" i="14"/>
  <c r="AX68" i="14"/>
  <c r="AX66" i="14"/>
  <c r="W38" i="29"/>
  <c r="W42" i="29"/>
  <c r="AN38" i="25"/>
  <c r="AM42" i="25"/>
  <c r="BQ38" i="14"/>
  <c r="U70" i="14"/>
  <c r="BO52" i="14"/>
  <c r="BQ24" i="14"/>
  <c r="E54" i="14"/>
  <c r="AY54" i="14"/>
  <c r="BP60" i="14"/>
  <c r="AE62" i="29"/>
  <c r="AE66" i="29"/>
  <c r="AT68" i="25"/>
  <c r="BP64" i="14"/>
  <c r="BN64" i="14"/>
  <c r="Z66" i="29"/>
  <c r="AM68" i="29"/>
  <c r="O66" i="14"/>
  <c r="O62" i="14"/>
  <c r="J64" i="29"/>
  <c r="BC36" i="29"/>
  <c r="AF42" i="14"/>
  <c r="BJ36" i="14"/>
  <c r="AI42" i="29"/>
  <c r="AI40" i="29"/>
  <c r="S40" i="29"/>
  <c r="AG54" i="14"/>
  <c r="BM60" i="14"/>
  <c r="BF42" i="14"/>
  <c r="AP36" i="29"/>
  <c r="BJ52" i="14"/>
  <c r="BF38" i="14"/>
  <c r="AW56" i="14"/>
  <c r="T54" i="14"/>
  <c r="BB24" i="14"/>
  <c r="BB38" i="14"/>
  <c r="BD54" i="14"/>
  <c r="BN52" i="14"/>
  <c r="F52" i="14"/>
  <c r="BF24" i="14"/>
  <c r="Q52" i="14"/>
  <c r="BQ64" i="14"/>
  <c r="AE66" i="14"/>
  <c r="O52" i="29"/>
  <c r="BC56" i="29"/>
  <c r="T40" i="29"/>
  <c r="J56" i="29"/>
  <c r="O54" i="29"/>
  <c r="AG52" i="29"/>
  <c r="V42" i="29"/>
  <c r="U42" i="29"/>
  <c r="AY38" i="25"/>
  <c r="BN56" i="14"/>
  <c r="BK24" i="14"/>
  <c r="BQ36" i="14"/>
  <c r="BK36" i="14"/>
  <c r="AZ38" i="14"/>
  <c r="AV36" i="14"/>
  <c r="BQ40" i="14"/>
  <c r="BE54" i="14"/>
  <c r="AE68" i="14"/>
  <c r="AV66" i="25"/>
  <c r="BM66" i="14"/>
  <c r="BA66" i="14"/>
  <c r="AM66" i="14"/>
  <c r="AD64" i="14"/>
  <c r="BG36" i="29"/>
  <c r="AY40" i="29"/>
  <c r="T56" i="29"/>
  <c r="AA42" i="25"/>
  <c r="BQ56" i="14"/>
  <c r="B81" i="25"/>
  <c r="BP40" i="14"/>
  <c r="BI56" i="14"/>
  <c r="AX68" i="29"/>
  <c r="N66" i="29"/>
  <c r="AU68" i="29"/>
  <c r="BF62" i="14"/>
  <c r="Q38" i="29"/>
  <c r="T36" i="29"/>
  <c r="AO36" i="29"/>
  <c r="T42" i="29"/>
  <c r="AQ36" i="29"/>
  <c r="AO54" i="29"/>
  <c r="AM34" i="29"/>
  <c r="AQ38" i="29"/>
  <c r="AY36" i="25"/>
  <c r="AX40" i="14"/>
  <c r="BF68" i="14"/>
  <c r="BQ62" i="14"/>
  <c r="AD62" i="14"/>
  <c r="AI60" i="29"/>
  <c r="BA60" i="29"/>
  <c r="AH36" i="25"/>
  <c r="AX42" i="14"/>
  <c r="B73" i="14"/>
  <c r="P60" i="14"/>
  <c r="AU62" i="29"/>
  <c r="AX64" i="29"/>
  <c r="AN18" i="25"/>
  <c r="AQ18" i="25"/>
  <c r="AG93" i="29"/>
  <c r="BE18" i="29"/>
  <c r="AU18" i="25"/>
  <c r="AW18" i="25"/>
  <c r="AS18" i="25"/>
  <c r="AW18" i="29"/>
  <c r="AY18" i="25"/>
  <c r="P18" i="29"/>
  <c r="AI18" i="29"/>
  <c r="AL18" i="29"/>
  <c r="AB18" i="29"/>
  <c r="AX18" i="25"/>
  <c r="B71" i="25"/>
  <c r="AX40" i="29"/>
  <c r="Y56" i="29"/>
  <c r="AA40" i="29"/>
  <c r="AB54" i="29"/>
  <c r="T54" i="29"/>
  <c r="AO52" i="29"/>
  <c r="J38" i="29"/>
  <c r="AZ36" i="29"/>
  <c r="AM42" i="29"/>
  <c r="AM54" i="29"/>
  <c r="Z42" i="29"/>
  <c r="K56" i="29"/>
  <c r="BA56" i="29"/>
  <c r="AX56" i="25"/>
  <c r="BO40" i="14"/>
  <c r="AY38" i="14"/>
  <c r="W64" i="14"/>
  <c r="BK64" i="14"/>
  <c r="AB40" i="29"/>
  <c r="AV56" i="29"/>
  <c r="AT34" i="25"/>
  <c r="BA40" i="14"/>
  <c r="BO34" i="14"/>
  <c r="AY34" i="14"/>
  <c r="BE56" i="14"/>
  <c r="D52" i="14"/>
  <c r="B74" i="14"/>
  <c r="AU64" i="29"/>
  <c r="BM68" i="14"/>
  <c r="AQ68" i="29"/>
  <c r="BF66" i="29"/>
  <c r="AX66" i="29"/>
  <c r="BF64" i="14"/>
  <c r="R34" i="29"/>
  <c r="AG56" i="29"/>
  <c r="M60" i="14"/>
  <c r="BI42" i="14"/>
  <c r="L56" i="14"/>
  <c r="BM24" i="14"/>
  <c r="D56" i="14"/>
  <c r="BN24" i="14"/>
  <c r="AZ34" i="14"/>
  <c r="BB62" i="14"/>
  <c r="BK62" i="14"/>
  <c r="BF64" i="29"/>
  <c r="BK66" i="14"/>
  <c r="AX34" i="25"/>
  <c r="V38" i="29"/>
  <c r="AI38" i="25"/>
  <c r="AE50" i="25"/>
  <c r="G52" i="14"/>
  <c r="BG36" i="14"/>
  <c r="B29" i="14"/>
  <c r="BG34" i="14"/>
  <c r="B71" i="14"/>
  <c r="BH34" i="14"/>
  <c r="V60" i="14"/>
  <c r="L68" i="14"/>
  <c r="Y64" i="29"/>
  <c r="AX62" i="25"/>
  <c r="L64" i="14"/>
  <c r="AG34" i="29"/>
  <c r="P50" i="29"/>
  <c r="Z54" i="29"/>
  <c r="BD38" i="29"/>
  <c r="Y34" i="29"/>
  <c r="V40" i="29"/>
  <c r="V34" i="29"/>
  <c r="AH34" i="29"/>
  <c r="AX42" i="25"/>
  <c r="BM56" i="14"/>
  <c r="BH42" i="14"/>
  <c r="D60" i="14"/>
  <c r="O50" i="14"/>
  <c r="G56" i="14"/>
  <c r="BD60" i="14"/>
  <c r="BI60" i="14"/>
  <c r="BJ24" i="14"/>
  <c r="L66" i="14"/>
  <c r="BJ68" i="14"/>
  <c r="BG62" i="14"/>
  <c r="N68" i="29"/>
  <c r="AD62" i="25"/>
  <c r="AM62" i="29"/>
  <c r="L40" i="29"/>
  <c r="AD42" i="29"/>
  <c r="K38" i="29"/>
  <c r="AQ42" i="29"/>
  <c r="Q42" i="29"/>
  <c r="U34" i="29"/>
  <c r="V52" i="29"/>
  <c r="AM56" i="29"/>
  <c r="AM40" i="29"/>
  <c r="BF34" i="29"/>
  <c r="AM42" i="14"/>
  <c r="AQ54" i="25"/>
  <c r="AK52" i="25"/>
  <c r="AR60" i="25"/>
  <c r="AI40" i="25"/>
  <c r="AS60" i="25"/>
  <c r="AM36" i="25"/>
  <c r="BG38" i="14"/>
  <c r="BA52" i="14"/>
  <c r="BB42" i="14"/>
  <c r="M52" i="14"/>
  <c r="BO38" i="14"/>
  <c r="M56" i="14"/>
  <c r="Y66" i="29"/>
  <c r="AD66" i="25"/>
  <c r="AV64" i="25"/>
  <c r="L62" i="14"/>
  <c r="BQ66" i="14"/>
  <c r="BJ66" i="14"/>
  <c r="N64" i="29"/>
  <c r="AD64" i="25"/>
  <c r="AM64" i="29"/>
  <c r="AE64" i="14"/>
  <c r="AA62" i="14"/>
  <c r="Y68" i="29"/>
  <c r="Z36" i="29"/>
  <c r="V36" i="29"/>
  <c r="AI34" i="25"/>
  <c r="AZ50" i="29"/>
  <c r="AF50" i="29"/>
  <c r="AL56" i="29"/>
  <c r="AQ50" i="25"/>
  <c r="AB50" i="14"/>
  <c r="BM50" i="14"/>
  <c r="T56" i="14"/>
  <c r="AZ54" i="29"/>
  <c r="AC50" i="25"/>
  <c r="AG50" i="14"/>
  <c r="AJ50" i="25"/>
  <c r="BB50" i="14"/>
  <c r="P50" i="14"/>
  <c r="AL50" i="29"/>
  <c r="Q50" i="14"/>
  <c r="AF52" i="29"/>
  <c r="AV50" i="25"/>
  <c r="AV54" i="25"/>
  <c r="BL50" i="14"/>
  <c r="AA50" i="25"/>
  <c r="AD34" i="25"/>
  <c r="AW50" i="25"/>
  <c r="AJ40" i="25"/>
  <c r="AD42" i="25"/>
  <c r="Z56" i="14"/>
  <c r="BP52" i="14"/>
  <c r="AA68" i="14"/>
  <c r="V62" i="29"/>
  <c r="V68" i="29"/>
  <c r="AE62" i="14"/>
  <c r="V64" i="29"/>
  <c r="AD54" i="29"/>
  <c r="AD56" i="29"/>
  <c r="AX50" i="29"/>
  <c r="AS38" i="29"/>
  <c r="AE34" i="29"/>
  <c r="X52" i="29"/>
  <c r="AC42" i="29"/>
  <c r="BD50" i="29"/>
  <c r="AX54" i="29"/>
  <c r="K34" i="29"/>
  <c r="AH40" i="29"/>
  <c r="AZ40" i="29"/>
  <c r="AN52" i="29"/>
  <c r="AP42" i="29"/>
  <c r="BF40" i="29"/>
  <c r="AN56" i="29"/>
  <c r="BG50" i="29"/>
  <c r="AE52" i="29"/>
  <c r="AN34" i="29"/>
  <c r="BA40" i="29"/>
  <c r="AZ34" i="29"/>
  <c r="BF38" i="29"/>
  <c r="AE38" i="29"/>
  <c r="BA38" i="29"/>
  <c r="AU34" i="29"/>
  <c r="AK38" i="29"/>
  <c r="AH38" i="29"/>
  <c r="AY52" i="29"/>
  <c r="J60" i="29"/>
  <c r="AE56" i="29"/>
  <c r="AP34" i="29"/>
  <c r="V50" i="29"/>
  <c r="Q40" i="29"/>
  <c r="X56" i="29"/>
  <c r="AG60" i="29"/>
  <c r="BC52" i="29"/>
  <c r="AV50" i="29"/>
  <c r="AB60" i="14"/>
  <c r="AG34" i="25"/>
  <c r="AO60" i="25"/>
  <c r="Y52" i="14"/>
  <c r="AT54" i="25"/>
  <c r="AO40" i="25"/>
  <c r="AM52" i="14"/>
  <c r="AB42" i="14"/>
  <c r="Z50" i="25"/>
  <c r="AM38" i="25"/>
  <c r="AF38" i="25"/>
  <c r="AG60" i="25"/>
  <c r="AI54" i="25"/>
  <c r="Z56" i="25"/>
  <c r="AS34" i="25"/>
  <c r="AJ38" i="25"/>
  <c r="BN42" i="14"/>
  <c r="BE40" i="14"/>
  <c r="BM36" i="14"/>
  <c r="AV60" i="14"/>
  <c r="BC34" i="14"/>
  <c r="AW50" i="14"/>
  <c r="AW38" i="14"/>
  <c r="V50" i="14"/>
  <c r="AW40" i="14"/>
  <c r="AY50" i="14"/>
  <c r="BB64" i="14"/>
  <c r="AA64" i="14"/>
  <c r="Y36" i="29"/>
  <c r="AC50" i="14"/>
  <c r="AY34" i="25"/>
  <c r="AJ54" i="25"/>
  <c r="AV42" i="25"/>
  <c r="J54" i="14"/>
  <c r="B82" i="14"/>
  <c r="BN40" i="14"/>
  <c r="BC40" i="14"/>
  <c r="BQ50" i="14"/>
  <c r="BP56" i="14"/>
  <c r="AD68" i="14"/>
  <c r="W56" i="29"/>
  <c r="N40" i="29"/>
  <c r="J62" i="29"/>
  <c r="Y38" i="29"/>
  <c r="AU42" i="29"/>
  <c r="AN38" i="29"/>
  <c r="BF36" i="29"/>
  <c r="N38" i="29"/>
  <c r="Z56" i="29"/>
  <c r="AH50" i="29"/>
  <c r="AO38" i="29"/>
  <c r="BF42" i="29"/>
  <c r="J50" i="29"/>
  <c r="AU40" i="29"/>
  <c r="P36" i="29"/>
  <c r="S50" i="29"/>
  <c r="AE42" i="29"/>
  <c r="AE40" i="29"/>
  <c r="N34" i="29"/>
  <c r="M34" i="29"/>
  <c r="W50" i="29"/>
  <c r="Q60" i="29"/>
  <c r="AE36" i="29"/>
  <c r="AK40" i="29"/>
  <c r="AA34" i="29"/>
  <c r="AI54" i="29"/>
  <c r="AF52" i="14"/>
  <c r="AI50" i="25"/>
  <c r="AE36" i="25"/>
  <c r="AF60" i="14"/>
  <c r="AC52" i="14"/>
  <c r="AK54" i="25"/>
  <c r="AD54" i="25"/>
  <c r="AD40" i="25"/>
  <c r="AF36" i="25"/>
  <c r="AX54" i="25"/>
  <c r="Z52" i="14"/>
  <c r="AW36" i="14"/>
  <c r="BI34" i="14"/>
  <c r="BL60" i="14"/>
  <c r="H60" i="14"/>
  <c r="BI36" i="14"/>
  <c r="BC52" i="14"/>
  <c r="BK50" i="14"/>
  <c r="BA50" i="14"/>
  <c r="B28" i="14"/>
  <c r="F56" i="14"/>
  <c r="BK54" i="14"/>
  <c r="E60" i="14"/>
  <c r="P56" i="14"/>
  <c r="BJ60" i="14"/>
  <c r="BF62" i="29"/>
  <c r="AM68" i="14"/>
  <c r="AM64" i="14"/>
  <c r="AF64" i="25"/>
  <c r="AX64" i="25"/>
  <c r="W62" i="14"/>
  <c r="G64" i="14"/>
  <c r="BB66" i="14"/>
  <c r="BM64" i="14"/>
  <c r="BJ62" i="14"/>
  <c r="AD66" i="14"/>
  <c r="AA66" i="14"/>
  <c r="U56" i="29"/>
  <c r="U52" i="29"/>
  <c r="BB64" i="29"/>
  <c r="BB68" i="29"/>
  <c r="BB62" i="29"/>
  <c r="AN62" i="29"/>
  <c r="AN64" i="29"/>
  <c r="AN68" i="29"/>
  <c r="Z70" i="29"/>
  <c r="Z38" i="29"/>
  <c r="AB38" i="29"/>
  <c r="AB36" i="29"/>
  <c r="BB36" i="29"/>
  <c r="BB38" i="29"/>
  <c r="T68" i="29"/>
  <c r="T66" i="29"/>
  <c r="T62" i="29"/>
  <c r="BA70" i="29"/>
  <c r="BA42" i="29"/>
  <c r="BD64" i="29"/>
  <c r="BD62" i="29"/>
  <c r="BD68" i="29"/>
  <c r="X64" i="29"/>
  <c r="X68" i="29"/>
  <c r="X62" i="29"/>
  <c r="N54" i="29"/>
  <c r="N56" i="29"/>
  <c r="AT64" i="29"/>
  <c r="AT66" i="29"/>
  <c r="AT68" i="29"/>
  <c r="BE66" i="29"/>
  <c r="BE62" i="29"/>
  <c r="BE64" i="29"/>
  <c r="AL24" i="29"/>
  <c r="AL66" i="29"/>
  <c r="AL64" i="29"/>
  <c r="AL68" i="29"/>
  <c r="AL62" i="29"/>
  <c r="AV68" i="29"/>
  <c r="AV66" i="29"/>
  <c r="AV64" i="29"/>
  <c r="BD42" i="29"/>
  <c r="BD40" i="29"/>
  <c r="L50" i="29"/>
  <c r="L52" i="29"/>
  <c r="AR62" i="29"/>
  <c r="AR64" i="29"/>
  <c r="AR68" i="29"/>
  <c r="AB66" i="29"/>
  <c r="AB68" i="29"/>
  <c r="AB62" i="29"/>
  <c r="AC34" i="29"/>
  <c r="AC38" i="29"/>
  <c r="AW40" i="25"/>
  <c r="AW36" i="25"/>
  <c r="AW34" i="25"/>
  <c r="AW42" i="25"/>
  <c r="AC50" i="29"/>
  <c r="AW36" i="29"/>
  <c r="BE38" i="29"/>
  <c r="AS50" i="29"/>
  <c r="L42" i="29"/>
  <c r="AR56" i="29"/>
  <c r="M52" i="29"/>
  <c r="BE40" i="29"/>
  <c r="AD34" i="29"/>
  <c r="AW54" i="29"/>
  <c r="R50" i="29"/>
  <c r="BB60" i="29"/>
  <c r="Z40" i="29"/>
  <c r="AT42" i="29"/>
  <c r="AX34" i="29"/>
  <c r="AR50" i="29"/>
  <c r="AA42" i="29"/>
  <c r="AW38" i="29"/>
  <c r="P56" i="29"/>
  <c r="B79" i="29"/>
  <c r="AA54" i="29"/>
  <c r="AK36" i="29"/>
  <c r="BG52" i="29"/>
  <c r="AP56" i="29"/>
  <c r="AL40" i="29"/>
  <c r="S54" i="29"/>
  <c r="AP52" i="29"/>
  <c r="M42" i="29"/>
  <c r="AD38" i="29"/>
  <c r="M66" i="29"/>
  <c r="M64" i="29"/>
  <c r="M62" i="29"/>
  <c r="AZ64" i="29"/>
  <c r="AZ66" i="29"/>
  <c r="AZ68" i="29"/>
  <c r="BG68" i="29"/>
  <c r="BG62" i="29"/>
  <c r="BG66" i="29"/>
  <c r="AW66" i="29"/>
  <c r="AW68" i="29"/>
  <c r="AW64" i="29"/>
  <c r="AG42" i="29"/>
  <c r="AG36" i="29"/>
  <c r="O24" i="29"/>
  <c r="O64" i="29"/>
  <c r="O62" i="29"/>
  <c r="O68" i="29"/>
  <c r="O66" i="29"/>
  <c r="P24" i="29"/>
  <c r="P66" i="29"/>
  <c r="P62" i="29"/>
  <c r="P64" i="29"/>
  <c r="P68" i="29"/>
  <c r="BG38" i="29"/>
  <c r="BG40" i="29"/>
  <c r="AT56" i="29"/>
  <c r="AT52" i="29"/>
  <c r="AH24" i="29"/>
  <c r="AH62" i="29"/>
  <c r="AH66" i="29"/>
  <c r="AH64" i="29"/>
  <c r="AH68" i="29"/>
  <c r="Q56" i="29"/>
  <c r="Q50" i="29"/>
  <c r="S62" i="29"/>
  <c r="S66" i="29"/>
  <c r="S68" i="29"/>
  <c r="W64" i="29"/>
  <c r="W66" i="29"/>
  <c r="W62" i="29"/>
  <c r="W60" i="29"/>
  <c r="O40" i="29"/>
  <c r="O42" i="29"/>
  <c r="O34" i="29"/>
  <c r="AU68" i="25"/>
  <c r="AU60" i="25"/>
  <c r="AU64" i="25"/>
  <c r="AU62" i="25"/>
  <c r="AN24" i="25"/>
  <c r="AN64" i="25"/>
  <c r="AN68" i="25"/>
  <c r="AN60" i="25"/>
  <c r="AN66" i="25"/>
  <c r="AN62" i="25"/>
  <c r="AS40" i="29"/>
  <c r="AC52" i="29"/>
  <c r="R54" i="29"/>
  <c r="L34" i="29"/>
  <c r="AS52" i="29"/>
  <c r="AS34" i="29"/>
  <c r="AD36" i="29"/>
  <c r="BC40" i="29"/>
  <c r="X40" i="29"/>
  <c r="BD54" i="29"/>
  <c r="AA52" i="29"/>
  <c r="X34" i="29"/>
  <c r="AN42" i="29"/>
  <c r="Y52" i="29"/>
  <c r="AU54" i="29"/>
  <c r="AY54" i="29"/>
  <c r="K40" i="29"/>
  <c r="J42" i="29"/>
  <c r="R36" i="29"/>
  <c r="AB52" i="29"/>
  <c r="AU50" i="29"/>
  <c r="BA36" i="29"/>
  <c r="AW52" i="29"/>
  <c r="P42" i="29"/>
  <c r="BB42" i="29"/>
  <c r="BC42" i="29"/>
  <c r="AK66" i="29"/>
  <c r="AK68" i="29"/>
  <c r="AK62" i="29"/>
  <c r="R62" i="29"/>
  <c r="R66" i="29"/>
  <c r="R68" i="29"/>
  <c r="L66" i="29"/>
  <c r="L68" i="29"/>
  <c r="L64" i="29"/>
  <c r="K68" i="29"/>
  <c r="K62" i="29"/>
  <c r="K66" i="29"/>
  <c r="AR40" i="29"/>
  <c r="AR34" i="29"/>
  <c r="AU70" i="29"/>
  <c r="AU38" i="29"/>
  <c r="BC24" i="29"/>
  <c r="BC66" i="29"/>
  <c r="BC64" i="29"/>
  <c r="BC68" i="29"/>
  <c r="BC62" i="29"/>
  <c r="BB52" i="29"/>
  <c r="BB54" i="29"/>
  <c r="BB50" i="29"/>
  <c r="AL70" i="29"/>
  <c r="AL34" i="29"/>
  <c r="AL36" i="29"/>
  <c r="AL42" i="29"/>
  <c r="U66" i="29"/>
  <c r="U64" i="29"/>
  <c r="U62" i="29"/>
  <c r="AP42" i="25"/>
  <c r="AP38" i="25"/>
  <c r="AP34" i="25"/>
  <c r="AP40" i="25"/>
  <c r="AD40" i="29"/>
  <c r="AX36" i="29"/>
  <c r="AT50" i="29"/>
  <c r="AR38" i="29"/>
  <c r="R38" i="29"/>
  <c r="AH52" i="29"/>
  <c r="M40" i="29"/>
  <c r="AF24" i="29"/>
  <c r="AF64" i="29"/>
  <c r="AF62" i="29"/>
  <c r="AF68" i="29"/>
  <c r="AF66" i="29"/>
  <c r="AA24" i="29"/>
  <c r="AA66" i="29"/>
  <c r="AA68" i="29"/>
  <c r="AA64" i="29"/>
  <c r="AA62" i="29"/>
  <c r="AA60" i="29"/>
  <c r="AY64" i="29"/>
  <c r="AY66" i="29"/>
  <c r="AY68" i="29"/>
  <c r="AY38" i="29"/>
  <c r="AY34" i="29"/>
  <c r="AD70" i="14"/>
  <c r="AD42" i="14"/>
  <c r="AQ50" i="29"/>
  <c r="X42" i="29"/>
  <c r="U54" i="29"/>
  <c r="AT40" i="29"/>
  <c r="AQ52" i="29"/>
  <c r="AT36" i="29"/>
  <c r="M56" i="29"/>
  <c r="J40" i="29"/>
  <c r="AI36" i="29"/>
  <c r="AS60" i="29"/>
  <c r="Y56" i="14"/>
  <c r="AE60" i="25"/>
  <c r="AW54" i="25"/>
  <c r="AY50" i="25"/>
  <c r="AC42" i="25"/>
  <c r="AU38" i="25"/>
  <c r="AR50" i="25"/>
  <c r="AU40" i="25"/>
  <c r="AG36" i="25"/>
  <c r="AS50" i="25"/>
  <c r="AV40" i="25"/>
  <c r="AP60" i="25"/>
  <c r="AA54" i="25"/>
  <c r="AF50" i="14"/>
  <c r="AI60" i="25"/>
  <c r="AT52" i="25"/>
  <c r="AM50" i="25"/>
  <c r="Z36" i="25"/>
  <c r="AU34" i="25"/>
  <c r="AA54" i="14"/>
  <c r="AF56" i="25"/>
  <c r="AK40" i="25"/>
  <c r="AO56" i="25"/>
  <c r="AH54" i="25"/>
  <c r="N42" i="29"/>
  <c r="B28" i="29"/>
  <c r="AE52" i="14"/>
  <c r="AE56" i="14"/>
  <c r="AC54" i="25"/>
  <c r="AU50" i="25"/>
  <c r="AQ38" i="25"/>
  <c r="Z62" i="25"/>
  <c r="AS56" i="25"/>
  <c r="AL54" i="25"/>
  <c r="AM54" i="25"/>
  <c r="AF52" i="25"/>
  <c r="Z66" i="25"/>
  <c r="S60" i="14"/>
  <c r="BC56" i="14"/>
  <c r="N50" i="14"/>
  <c r="AY40" i="14"/>
  <c r="B72" i="14"/>
  <c r="BR60" i="14"/>
  <c r="N60" i="14"/>
  <c r="BI54" i="14"/>
  <c r="C62" i="14"/>
  <c r="BJ54" i="14"/>
  <c r="J50" i="14"/>
  <c r="X60" i="14"/>
  <c r="X54" i="14"/>
  <c r="R56" i="14"/>
  <c r="BB54" i="14"/>
  <c r="BE38" i="14"/>
  <c r="S54" i="14"/>
  <c r="W50" i="14"/>
  <c r="H54" i="14"/>
  <c r="L50" i="14"/>
  <c r="R60" i="14"/>
  <c r="J52" i="14"/>
  <c r="BC60" i="14"/>
  <c r="BM38" i="14"/>
  <c r="BD42" i="14"/>
  <c r="J60" i="14"/>
  <c r="C64" i="14"/>
  <c r="AY60" i="14"/>
  <c r="R54" i="14"/>
  <c r="AZ54" i="14"/>
  <c r="BL52" i="14"/>
  <c r="C66" i="14"/>
  <c r="BF56" i="14"/>
  <c r="BD38" i="14"/>
  <c r="BP36" i="14"/>
  <c r="AY42" i="14"/>
  <c r="BN36" i="14"/>
  <c r="K52" i="14"/>
  <c r="AI68" i="29"/>
  <c r="BA66" i="29"/>
  <c r="AE62" i="25"/>
  <c r="AB64" i="14"/>
  <c r="AH62" i="25"/>
  <c r="AR62" i="25"/>
  <c r="D64" i="14"/>
  <c r="BC62" i="14"/>
  <c r="J66" i="14"/>
  <c r="AS66" i="29"/>
  <c r="AH66" i="25"/>
  <c r="AS62" i="29"/>
  <c r="AF62" i="14"/>
  <c r="AC62" i="25"/>
  <c r="S66" i="14"/>
  <c r="S68" i="14"/>
  <c r="X64" i="14"/>
  <c r="P66" i="14"/>
  <c r="AY64" i="14"/>
  <c r="T62" i="14"/>
  <c r="BH68" i="14"/>
  <c r="BA64" i="29"/>
  <c r="AJ62" i="25"/>
  <c r="AB68" i="14"/>
  <c r="AE64" i="25"/>
  <c r="AF68" i="25"/>
  <c r="AS62" i="25"/>
  <c r="N62" i="14"/>
  <c r="X68" i="14"/>
  <c r="BO62" i="14"/>
  <c r="BI64" i="14"/>
  <c r="S64" i="14"/>
  <c r="BH62" i="14"/>
  <c r="D68" i="14"/>
  <c r="BO66" i="14"/>
  <c r="Q64" i="29"/>
  <c r="AV62" i="25"/>
  <c r="AE68" i="25"/>
  <c r="Q62" i="14"/>
  <c r="BE68" i="14"/>
  <c r="F68" i="14"/>
  <c r="AV64" i="14"/>
  <c r="AQ36" i="25"/>
  <c r="Z42" i="25"/>
  <c r="AK42" i="25"/>
  <c r="AE42" i="25"/>
  <c r="AH38" i="25"/>
  <c r="AQ40" i="25"/>
  <c r="AC36" i="25"/>
  <c r="BD40" i="14"/>
  <c r="BP38" i="14"/>
  <c r="BE36" i="14"/>
  <c r="BP42" i="14"/>
  <c r="AV70" i="14"/>
  <c r="T60" i="14"/>
  <c r="K54" i="14"/>
  <c r="C52" i="14"/>
  <c r="H66" i="14"/>
  <c r="Q68" i="29"/>
  <c r="AB62" i="14"/>
  <c r="AS66" i="25"/>
  <c r="AG62" i="25"/>
  <c r="AW66" i="25"/>
  <c r="AG68" i="25"/>
  <c r="U62" i="14"/>
  <c r="D62" i="14"/>
  <c r="AS64" i="25"/>
  <c r="AW62" i="25"/>
  <c r="AY62" i="25"/>
  <c r="AA64" i="25"/>
  <c r="AG64" i="14"/>
  <c r="AO66" i="25"/>
  <c r="BL68" i="14"/>
  <c r="BE64" i="14"/>
  <c r="BA62" i="14"/>
  <c r="AY62" i="14"/>
  <c r="G68" i="14"/>
  <c r="BR62" i="14"/>
  <c r="U66" i="14"/>
  <c r="AG68" i="14"/>
  <c r="AJ66" i="25"/>
  <c r="AS68" i="25"/>
  <c r="AO64" i="25"/>
  <c r="AH68" i="25"/>
  <c r="AV66" i="14"/>
  <c r="Q68" i="14"/>
  <c r="V62" i="14"/>
  <c r="BL64" i="14"/>
  <c r="BG64" i="14"/>
  <c r="BN62" i="14"/>
  <c r="G66" i="14"/>
  <c r="BH64" i="14"/>
  <c r="N64" i="14"/>
  <c r="V66" i="14"/>
  <c r="AI66" i="29"/>
  <c r="AC66" i="25"/>
  <c r="AG62" i="14"/>
  <c r="AI66" i="25"/>
  <c r="AM62" i="25"/>
  <c r="AF66" i="25"/>
  <c r="AA62" i="25"/>
  <c r="H68" i="14"/>
  <c r="AW66" i="14"/>
  <c r="R64" i="14"/>
  <c r="BA64" i="14"/>
  <c r="AE38" i="25"/>
  <c r="AG56" i="25"/>
  <c r="AY52" i="25"/>
  <c r="Z34" i="25"/>
  <c r="AG40" i="25"/>
  <c r="AR54" i="25"/>
  <c r="AY60" i="25"/>
  <c r="AD52" i="25"/>
  <c r="AG50" i="25"/>
  <c r="B27" i="29"/>
  <c r="AD54" i="14"/>
  <c r="AM60" i="25"/>
  <c r="AH52" i="25"/>
  <c r="AF34" i="25"/>
  <c r="AC60" i="14"/>
  <c r="AD52" i="14"/>
  <c r="Z60" i="14"/>
  <c r="AO42" i="25"/>
  <c r="AH40" i="25"/>
  <c r="AJ60" i="25"/>
  <c r="AT36" i="25"/>
  <c r="AL60" i="25"/>
  <c r="B27" i="25"/>
  <c r="X56" i="14"/>
  <c r="N56" i="14"/>
  <c r="BR50" i="14"/>
  <c r="O54" i="14"/>
  <c r="S50" i="14"/>
  <c r="BR36" i="14"/>
  <c r="AX34" i="14"/>
  <c r="AV50" i="14"/>
  <c r="O52" i="14"/>
  <c r="I50" i="14"/>
  <c r="BF52" i="14"/>
  <c r="BC36" i="14"/>
  <c r="BG56" i="14"/>
  <c r="BR54" i="14"/>
  <c r="BF50" i="14"/>
  <c r="BI40" i="14"/>
  <c r="BA36" i="14"/>
  <c r="AV56" i="14"/>
  <c r="BG54" i="14"/>
  <c r="C54" i="14"/>
  <c r="BE60" i="14"/>
  <c r="R52" i="14"/>
  <c r="BH60" i="14"/>
  <c r="H52" i="14"/>
  <c r="BO60" i="14"/>
  <c r="K60" i="14"/>
  <c r="W56" i="14"/>
  <c r="U60" i="14"/>
  <c r="AY36" i="14"/>
  <c r="F60" i="14"/>
  <c r="AV34" i="14"/>
  <c r="BR38" i="14"/>
  <c r="AC64" i="25"/>
  <c r="AM64" i="25"/>
  <c r="AG64" i="25"/>
  <c r="Z62" i="14"/>
  <c r="AV68" i="14"/>
  <c r="P64" i="14"/>
  <c r="K62" i="14"/>
  <c r="U64" i="14"/>
  <c r="AW64" i="14"/>
  <c r="AI62" i="29"/>
  <c r="AG66" i="29"/>
  <c r="AP68" i="25"/>
  <c r="AF64" i="14"/>
  <c r="AR66" i="25"/>
  <c r="AI64" i="25"/>
  <c r="M68" i="14"/>
  <c r="E64" i="14"/>
  <c r="R62" i="14"/>
  <c r="T64" i="14"/>
  <c r="F66" i="14"/>
  <c r="M64" i="14"/>
  <c r="Z68" i="14"/>
  <c r="AL64" i="25"/>
  <c r="AY64" i="25"/>
  <c r="K64" i="14"/>
  <c r="E66" i="14"/>
  <c r="V64" i="14"/>
  <c r="M66" i="14"/>
  <c r="H62" i="14"/>
  <c r="BN66" i="14"/>
  <c r="BI68" i="14"/>
  <c r="J68" i="14"/>
  <c r="W66" i="14"/>
  <c r="Q64" i="14"/>
  <c r="Q66" i="14"/>
  <c r="BR68" i="14"/>
  <c r="P68" i="14"/>
  <c r="J62" i="14"/>
  <c r="AL62" i="25"/>
  <c r="AO68" i="25"/>
  <c r="AA68" i="25"/>
  <c r="AP66" i="25"/>
  <c r="X66" i="14"/>
  <c r="R68" i="14"/>
  <c r="F64" i="14"/>
  <c r="N68" i="14"/>
  <c r="BD62" i="14"/>
  <c r="E62" i="14"/>
  <c r="BD66" i="14"/>
  <c r="U38" i="29"/>
  <c r="AA50" i="14"/>
  <c r="AK34" i="25"/>
  <c r="AT40" i="25"/>
  <c r="AO34" i="25"/>
  <c r="AV38" i="25"/>
  <c r="AW60" i="25"/>
  <c r="AH60" i="25"/>
  <c r="AA42" i="14"/>
  <c r="AZ52" i="14"/>
  <c r="BP34" i="14"/>
  <c r="BR34" i="14"/>
  <c r="BM42" i="14"/>
  <c r="BI38" i="14"/>
  <c r="AG64" i="29"/>
  <c r="AC62" i="14"/>
  <c r="BE62" i="14"/>
  <c r="BC68" i="14"/>
  <c r="AM68" i="25"/>
  <c r="T66" i="14"/>
  <c r="AI64" i="29"/>
  <c r="AC68" i="14"/>
  <c r="AC64" i="14"/>
  <c r="AM66" i="25"/>
  <c r="Z64" i="14"/>
  <c r="BH66" i="14"/>
  <c r="W68" i="14"/>
  <c r="AW68" i="14"/>
  <c r="BL62" i="14"/>
  <c r="BE66" i="14"/>
  <c r="K68" i="14"/>
  <c r="AE66" i="25"/>
  <c r="AG66" i="25"/>
  <c r="AO62" i="25"/>
  <c r="AH64" i="25"/>
  <c r="G62" i="14"/>
  <c r="BL66" i="14"/>
  <c r="AV62" i="14"/>
  <c r="AN66" i="29"/>
  <c r="AN24" i="29"/>
  <c r="AQ54" i="29"/>
  <c r="AQ77" i="29"/>
  <c r="AQ48" i="29"/>
  <c r="AG38" i="29"/>
  <c r="AG70" i="29"/>
  <c r="BD52" i="29"/>
  <c r="BD77" i="29"/>
  <c r="BD48" i="29"/>
  <c r="P54" i="29"/>
  <c r="P77" i="29"/>
  <c r="P48" i="29"/>
  <c r="K42" i="29"/>
  <c r="K70" i="29"/>
  <c r="AK64" i="29"/>
  <c r="AK24" i="29"/>
  <c r="AB42" i="29"/>
  <c r="AB70" i="29"/>
  <c r="AS56" i="29"/>
  <c r="AS48" i="29"/>
  <c r="AS77" i="29"/>
  <c r="L38" i="29"/>
  <c r="L70" i="29"/>
  <c r="B82" i="29"/>
  <c r="AC56" i="29"/>
  <c r="AC48" i="29"/>
  <c r="AC77" i="29"/>
  <c r="BB40" i="29"/>
  <c r="BB70" i="29"/>
  <c r="T64" i="29"/>
  <c r="T24" i="29"/>
  <c r="AS36" i="29"/>
  <c r="AS70" i="29"/>
  <c r="M68" i="29"/>
  <c r="M24" i="29"/>
  <c r="AX52" i="29"/>
  <c r="AX48" i="29"/>
  <c r="AX77" i="29"/>
  <c r="R56" i="29"/>
  <c r="R77" i="29"/>
  <c r="R48" i="29"/>
  <c r="AZ52" i="29"/>
  <c r="AZ77" i="29"/>
  <c r="AZ48" i="29"/>
  <c r="AA50" i="29"/>
  <c r="AA48" i="29"/>
  <c r="AA77" i="29"/>
  <c r="BB66" i="29"/>
  <c r="BB24" i="29"/>
  <c r="BE34" i="29"/>
  <c r="BE70" i="29"/>
  <c r="U50" i="29"/>
  <c r="U77" i="29"/>
  <c r="U48" i="29"/>
  <c r="AZ62" i="29"/>
  <c r="AZ24" i="29"/>
  <c r="BC50" i="29"/>
  <c r="BC77" i="29"/>
  <c r="BC48" i="29"/>
  <c r="AT34" i="29"/>
  <c r="AT70" i="29"/>
  <c r="R64" i="29"/>
  <c r="R24" i="29"/>
  <c r="Y50" i="29"/>
  <c r="Y77" i="29"/>
  <c r="Y48" i="29"/>
  <c r="BD66" i="29"/>
  <c r="BD24" i="29"/>
  <c r="BG54" i="29"/>
  <c r="BG77" i="29"/>
  <c r="BG48" i="29"/>
  <c r="AX42" i="29"/>
  <c r="AX70" i="29"/>
  <c r="X66" i="29"/>
  <c r="X24" i="29"/>
  <c r="BG34" i="29"/>
  <c r="BG70" i="29"/>
  <c r="L62" i="29"/>
  <c r="L24" i="29"/>
  <c r="AN36" i="29"/>
  <c r="AN70" i="29"/>
  <c r="B73" i="29"/>
  <c r="X36" i="29"/>
  <c r="X70" i="29"/>
  <c r="BC34" i="29"/>
  <c r="BC70" i="29"/>
  <c r="AT54" i="29"/>
  <c r="AT77" i="29"/>
  <c r="AT48" i="29"/>
  <c r="K64" i="29"/>
  <c r="K24" i="29"/>
  <c r="N52" i="29"/>
  <c r="N77" i="29"/>
  <c r="N48" i="29"/>
  <c r="AR52" i="29"/>
  <c r="AR77" i="29"/>
  <c r="AR48" i="29"/>
  <c r="AT62" i="29"/>
  <c r="AT24" i="29"/>
  <c r="AZ42" i="29"/>
  <c r="AZ70" i="29"/>
  <c r="BG64" i="29"/>
  <c r="BG24" i="29"/>
  <c r="AH54" i="29"/>
  <c r="AH48" i="29"/>
  <c r="AH77" i="29"/>
  <c r="Y42" i="29"/>
  <c r="Y70" i="29"/>
  <c r="AN50" i="29"/>
  <c r="AN48" i="29"/>
  <c r="AN77" i="29"/>
  <c r="J36" i="29"/>
  <c r="B32" i="29"/>
  <c r="B34" i="29" s="1"/>
  <c r="J70" i="29"/>
  <c r="B71" i="29"/>
  <c r="AR36" i="29"/>
  <c r="AR70" i="29"/>
  <c r="AB50" i="29"/>
  <c r="AB48" i="29"/>
  <c r="AB77" i="29"/>
  <c r="AL54" i="29"/>
  <c r="AL48" i="29"/>
  <c r="AL77" i="29"/>
  <c r="AW62" i="29"/>
  <c r="AW24" i="29"/>
  <c r="AP54" i="29"/>
  <c r="AP77" i="29"/>
  <c r="AP48" i="29"/>
  <c r="J52" i="29"/>
  <c r="B46" i="29"/>
  <c r="B56" i="29" s="1"/>
  <c r="J77" i="29"/>
  <c r="J48" i="29"/>
  <c r="BE68" i="29"/>
  <c r="BE24" i="29"/>
  <c r="S56" i="29"/>
  <c r="S77" i="29"/>
  <c r="S48" i="29"/>
  <c r="B81" i="29"/>
  <c r="AD52" i="29"/>
  <c r="AD77" i="29"/>
  <c r="AD48" i="29"/>
  <c r="U40" i="29"/>
  <c r="U70" i="29"/>
  <c r="AE54" i="29"/>
  <c r="AE77" i="29"/>
  <c r="AE48" i="29"/>
  <c r="AM38" i="29"/>
  <c r="AM70" i="29"/>
  <c r="B16" i="29"/>
  <c r="B17" i="29" s="1"/>
  <c r="J17" i="29"/>
  <c r="J18" i="29" s="1"/>
  <c r="T52" i="29"/>
  <c r="T48" i="29"/>
  <c r="T77" i="29"/>
  <c r="B75" i="29"/>
  <c r="AF56" i="29"/>
  <c r="AF77" i="29"/>
  <c r="AF48" i="29"/>
  <c r="J68" i="29"/>
  <c r="B58" i="29"/>
  <c r="J24" i="29"/>
  <c r="Q54" i="29"/>
  <c r="Q77" i="29"/>
  <c r="Q48" i="29"/>
  <c r="AV62" i="29"/>
  <c r="AV24" i="29"/>
  <c r="AY56" i="29"/>
  <c r="AY77" i="29"/>
  <c r="AY48" i="29"/>
  <c r="AP40" i="29"/>
  <c r="AP70" i="29"/>
  <c r="AQ40" i="29"/>
  <c r="AQ70" i="29"/>
  <c r="AW50" i="29"/>
  <c r="AW77" i="29"/>
  <c r="AW48" i="29"/>
  <c r="R40" i="29"/>
  <c r="R70" i="29"/>
  <c r="AW34" i="29"/>
  <c r="AW70" i="29"/>
  <c r="BD36" i="29"/>
  <c r="BD70" i="29"/>
  <c r="BB56" i="29"/>
  <c r="BB48" i="29"/>
  <c r="BB77" i="29"/>
  <c r="S64" i="29"/>
  <c r="S24" i="29"/>
  <c r="V54" i="29"/>
  <c r="V48" i="29"/>
  <c r="V77" i="29"/>
  <c r="M36" i="29"/>
  <c r="M70" i="29"/>
  <c r="O50" i="29"/>
  <c r="O77" i="29"/>
  <c r="O48" i="29"/>
  <c r="B16" i="14"/>
  <c r="B17" i="14" s="1"/>
  <c r="AY62" i="29"/>
  <c r="AY24" i="29"/>
  <c r="BF54" i="29"/>
  <c r="BF77" i="29"/>
  <c r="BF48" i="29"/>
  <c r="W68" i="29"/>
  <c r="W24" i="29"/>
  <c r="Z52" i="29"/>
  <c r="Z77" i="29"/>
  <c r="Z48" i="29"/>
  <c r="Q36" i="29"/>
  <c r="Q70" i="29"/>
  <c r="W52" i="29"/>
  <c r="W48" i="29"/>
  <c r="W77" i="29"/>
  <c r="Q66" i="29"/>
  <c r="Q24" i="29"/>
  <c r="L54" i="29"/>
  <c r="L48" i="29"/>
  <c r="L77" i="29"/>
  <c r="M50" i="29"/>
  <c r="M77" i="29"/>
  <c r="M48" i="29"/>
  <c r="AR66" i="29"/>
  <c r="AR24" i="29"/>
  <c r="AU52" i="29"/>
  <c r="AU77" i="29"/>
  <c r="AU48" i="29"/>
  <c r="AK34" i="29"/>
  <c r="AK70" i="29"/>
  <c r="X50" i="29"/>
  <c r="X77" i="29"/>
  <c r="X48" i="29"/>
  <c r="AG68" i="29"/>
  <c r="AG24" i="29"/>
  <c r="AA38" i="29"/>
  <c r="AA70" i="29"/>
  <c r="AY36" i="29"/>
  <c r="AY70" i="29"/>
  <c r="BA54" i="29"/>
  <c r="BA48" i="29"/>
  <c r="BA77" i="29"/>
  <c r="O38" i="29"/>
  <c r="O70" i="29"/>
  <c r="AB64" i="29"/>
  <c r="AB24" i="29"/>
  <c r="AH36" i="29"/>
  <c r="AH70" i="29"/>
  <c r="AG54" i="29"/>
  <c r="AG48" i="29"/>
  <c r="AG77" i="29"/>
  <c r="AS68" i="29"/>
  <c r="AS24" i="29"/>
  <c r="U68" i="29"/>
  <c r="U24" i="29"/>
  <c r="AI38" i="29"/>
  <c r="AI70" i="29"/>
  <c r="AM52" i="29"/>
  <c r="AM77" i="29"/>
  <c r="AM48" i="29"/>
  <c r="B74" i="29"/>
  <c r="AC36" i="29"/>
  <c r="AC70" i="29"/>
  <c r="AV52" i="29"/>
  <c r="AV48" i="29"/>
  <c r="AV77" i="29"/>
  <c r="T34" i="29"/>
  <c r="T70" i="29"/>
  <c r="BA62" i="29"/>
  <c r="BA24" i="29"/>
  <c r="K50" i="29"/>
  <c r="K48" i="29"/>
  <c r="K77" i="29"/>
  <c r="AO34" i="29"/>
  <c r="AO70" i="29"/>
  <c r="AE70" i="14"/>
  <c r="Z70" i="14"/>
  <c r="AU66" i="25"/>
  <c r="AU24" i="25"/>
  <c r="AY54" i="25"/>
  <c r="AY48" i="25"/>
  <c r="AY77" i="25"/>
  <c r="AI52" i="25"/>
  <c r="AI48" i="25"/>
  <c r="AI77" i="25"/>
  <c r="AW38" i="25"/>
  <c r="AW70" i="25"/>
  <c r="AG38" i="25"/>
  <c r="AG70" i="25"/>
  <c r="AJ34" i="25"/>
  <c r="AJ70" i="25"/>
  <c r="AR52" i="25"/>
  <c r="AR77" i="25"/>
  <c r="AR48" i="25"/>
  <c r="AA52" i="25"/>
  <c r="AA77" i="25"/>
  <c r="AA48" i="25"/>
  <c r="AP36" i="25"/>
  <c r="AP70" i="25"/>
  <c r="AS52" i="25"/>
  <c r="AS77" i="25"/>
  <c r="AS48" i="25"/>
  <c r="AC52" i="25"/>
  <c r="AC77" i="25"/>
  <c r="AC48" i="25"/>
  <c r="AQ34" i="25"/>
  <c r="AQ70" i="25"/>
  <c r="Z40" i="25"/>
  <c r="B32" i="25"/>
  <c r="B40" i="25" s="1"/>
  <c r="Z70" i="25"/>
  <c r="AP62" i="25"/>
  <c r="AP24" i="25"/>
  <c r="AT50" i="25"/>
  <c r="AT77" i="25"/>
  <c r="AT48" i="25"/>
  <c r="AD50" i="25"/>
  <c r="AD48" i="25"/>
  <c r="AD77" i="25"/>
  <c r="P40" i="29"/>
  <c r="P70" i="29"/>
  <c r="AO56" i="29"/>
  <c r="AO77" i="29"/>
  <c r="AO48" i="29"/>
  <c r="B80" i="29"/>
  <c r="AI56" i="29"/>
  <c r="AI77" i="29"/>
  <c r="AI48" i="29"/>
  <c r="B29" i="29"/>
  <c r="B30" i="29"/>
  <c r="AG66" i="14"/>
  <c r="AF56" i="14"/>
  <c r="AF48" i="14"/>
  <c r="AF77" i="14"/>
  <c r="AF66" i="14"/>
  <c r="Y54" i="14"/>
  <c r="Y48" i="14"/>
  <c r="Y77" i="14"/>
  <c r="AA52" i="14"/>
  <c r="AA48" i="14"/>
  <c r="AA77" i="14"/>
  <c r="AY66" i="25"/>
  <c r="AY24" i="25"/>
  <c r="AI62" i="25"/>
  <c r="AI24" i="25"/>
  <c r="AM56" i="25"/>
  <c r="AM48" i="25"/>
  <c r="AM77" i="25"/>
  <c r="AK38" i="25"/>
  <c r="AK70" i="25"/>
  <c r="B72" i="25"/>
  <c r="AR68" i="25"/>
  <c r="AR24" i="25"/>
  <c r="AA66" i="25"/>
  <c r="AA24" i="25"/>
  <c r="AV56" i="25"/>
  <c r="AV77" i="25"/>
  <c r="AV48" i="25"/>
  <c r="AF54" i="25"/>
  <c r="AF77" i="25"/>
  <c r="AF48" i="25"/>
  <c r="AT38" i="25"/>
  <c r="AT70" i="25"/>
  <c r="AD36" i="25"/>
  <c r="AD70" i="25"/>
  <c r="AW52" i="25"/>
  <c r="AW77" i="25"/>
  <c r="AW48" i="25"/>
  <c r="AG54" i="25"/>
  <c r="AG77" i="25"/>
  <c r="AG48" i="25"/>
  <c r="B75" i="25"/>
  <c r="AU42" i="25"/>
  <c r="AU70" i="25"/>
  <c r="AE34" i="25"/>
  <c r="AE70" i="25"/>
  <c r="AX50" i="25"/>
  <c r="AX48" i="25"/>
  <c r="AX77" i="25"/>
  <c r="AH56" i="25"/>
  <c r="AH77" i="25"/>
  <c r="AH48" i="25"/>
  <c r="B28" i="25"/>
  <c r="B92" i="25"/>
  <c r="B87" i="25"/>
  <c r="B86" i="25"/>
  <c r="B10" i="25"/>
  <c r="B85" i="25"/>
  <c r="B72" i="29"/>
  <c r="AK56" i="29"/>
  <c r="AK48" i="29"/>
  <c r="AK77" i="29"/>
  <c r="B10" i="29"/>
  <c r="B85" i="29"/>
  <c r="B86" i="29"/>
  <c r="B87" i="29"/>
  <c r="B93" i="29"/>
  <c r="AB70" i="14"/>
  <c r="AM70" i="14"/>
  <c r="AC70" i="14"/>
  <c r="AG52" i="14"/>
  <c r="AG48" i="14"/>
  <c r="AG77" i="14"/>
  <c r="AF70" i="14"/>
  <c r="AE54" i="14"/>
  <c r="AE48" i="14"/>
  <c r="AE77" i="14"/>
  <c r="AD56" i="14"/>
  <c r="AD48" i="14"/>
  <c r="AD77" i="14"/>
  <c r="AC56" i="14"/>
  <c r="AC48" i="14"/>
  <c r="AC77" i="14"/>
  <c r="Z50" i="14"/>
  <c r="Z77" i="14"/>
  <c r="Z48" i="14"/>
  <c r="AQ56" i="25"/>
  <c r="AQ48" i="25"/>
  <c r="AQ77" i="25"/>
  <c r="Z52" i="25"/>
  <c r="Z77" i="25"/>
  <c r="Z48" i="25"/>
  <c r="B46" i="25"/>
  <c r="B50" i="25" s="1"/>
  <c r="B79" i="25"/>
  <c r="AO38" i="25"/>
  <c r="AO70" i="25"/>
  <c r="B80" i="25"/>
  <c r="AJ52" i="25"/>
  <c r="AJ48" i="25"/>
  <c r="AJ77" i="25"/>
  <c r="AX36" i="25"/>
  <c r="AX70" i="25"/>
  <c r="AH34" i="25"/>
  <c r="AH70" i="25"/>
  <c r="Z17" i="25"/>
  <c r="Z18" i="25" s="1"/>
  <c r="B16" i="25"/>
  <c r="B17" i="25" s="1"/>
  <c r="AF40" i="25"/>
  <c r="AF70" i="25"/>
  <c r="AW64" i="25"/>
  <c r="AW24" i="25"/>
  <c r="AK50" i="25"/>
  <c r="AK77" i="25"/>
  <c r="AK48" i="25"/>
  <c r="AY40" i="25"/>
  <c r="AY70" i="25"/>
  <c r="AI36" i="25"/>
  <c r="AI70" i="25"/>
  <c r="AN34" i="25"/>
  <c r="AN70" i="25"/>
  <c r="B82" i="25"/>
  <c r="AL50" i="25"/>
  <c r="AL48" i="25"/>
  <c r="AL77" i="25"/>
  <c r="B29" i="25"/>
  <c r="B30" i="25"/>
  <c r="BE54" i="29"/>
  <c r="BE48" i="29"/>
  <c r="BE77" i="29"/>
  <c r="W40" i="29"/>
  <c r="W70" i="29"/>
  <c r="S42" i="29"/>
  <c r="S70" i="29"/>
  <c r="AV34" i="29"/>
  <c r="AV70" i="29"/>
  <c r="AF38" i="29"/>
  <c r="AF70" i="29"/>
  <c r="AM56" i="14"/>
  <c r="AM77" i="14"/>
  <c r="AM48" i="14"/>
  <c r="AG70" i="14"/>
  <c r="AB54" i="14"/>
  <c r="AB77" i="14"/>
  <c r="AB48" i="14"/>
  <c r="Y70" i="14"/>
  <c r="Z68" i="25"/>
  <c r="B58" i="25"/>
  <c r="B64" i="25" s="1"/>
  <c r="Z24" i="25"/>
  <c r="AU56" i="25"/>
  <c r="AU48" i="25"/>
  <c r="AU77" i="25"/>
  <c r="AE52" i="25"/>
  <c r="AE48" i="25"/>
  <c r="AE77" i="25"/>
  <c r="B73" i="25"/>
  <c r="AS40" i="25"/>
  <c r="AS70" i="25"/>
  <c r="AC40" i="25"/>
  <c r="AC70" i="25"/>
  <c r="AA40" i="25"/>
  <c r="AA70" i="25"/>
  <c r="AJ68" i="25"/>
  <c r="AJ24" i="25"/>
  <c r="AN54" i="25"/>
  <c r="AN48" i="25"/>
  <c r="AN77" i="25"/>
  <c r="B74" i="25"/>
  <c r="AL36" i="25"/>
  <c r="AL70" i="25"/>
  <c r="AR34" i="25"/>
  <c r="AR70" i="25"/>
  <c r="AO50" i="25"/>
  <c r="AO77" i="25"/>
  <c r="AO48" i="25"/>
  <c r="AM40" i="25"/>
  <c r="AM70" i="25"/>
  <c r="AV36" i="25"/>
  <c r="AV70" i="25"/>
  <c r="AL68" i="25"/>
  <c r="AL24" i="25"/>
  <c r="AP50" i="25"/>
  <c r="AP77" i="25"/>
  <c r="AP48" i="25"/>
  <c r="C60" i="14"/>
  <c r="B58" i="14"/>
  <c r="B60" i="14" s="1"/>
  <c r="BR52" i="14"/>
  <c r="BR77" i="14"/>
  <c r="BR48" i="14"/>
  <c r="BB52" i="14"/>
  <c r="BB48" i="14"/>
  <c r="BB77" i="14"/>
  <c r="N52" i="14"/>
  <c r="N77" i="14"/>
  <c r="N48" i="14"/>
  <c r="E70" i="14"/>
  <c r="BG50" i="14"/>
  <c r="BG77" i="14"/>
  <c r="BG48" i="14"/>
  <c r="S56" i="14"/>
  <c r="S77" i="14"/>
  <c r="S48" i="14"/>
  <c r="B79" i="14"/>
  <c r="C50" i="14"/>
  <c r="B46" i="14"/>
  <c r="B50" i="14" s="1"/>
  <c r="C48" i="14"/>
  <c r="C77" i="14"/>
  <c r="BN34" i="14"/>
  <c r="BN70" i="14"/>
  <c r="AX38" i="14"/>
  <c r="AX70" i="14"/>
  <c r="J70" i="14"/>
  <c r="BL56" i="14"/>
  <c r="BL77" i="14"/>
  <c r="BL48" i="14"/>
  <c r="AV54" i="14"/>
  <c r="AV48" i="14"/>
  <c r="AV77" i="14"/>
  <c r="H56" i="14"/>
  <c r="H77" i="14"/>
  <c r="H48" i="14"/>
  <c r="BC42" i="14"/>
  <c r="BC70" i="14"/>
  <c r="O70" i="14"/>
  <c r="BR64" i="14"/>
  <c r="BR24" i="14"/>
  <c r="BM52" i="14"/>
  <c r="BM77" i="14"/>
  <c r="BM48" i="14"/>
  <c r="AW52" i="14"/>
  <c r="AW77" i="14"/>
  <c r="AW48" i="14"/>
  <c r="I54" i="14"/>
  <c r="I48" i="14"/>
  <c r="I77" i="14"/>
  <c r="BD34" i="14"/>
  <c r="BD70" i="14"/>
  <c r="P70" i="14"/>
  <c r="J77" i="14"/>
  <c r="J48" i="14"/>
  <c r="O48" i="14"/>
  <c r="O77" i="14"/>
  <c r="V42" i="14"/>
  <c r="V70" i="14"/>
  <c r="T52" i="14"/>
  <c r="T77" i="14"/>
  <c r="T48" i="14"/>
  <c r="BO36" i="14"/>
  <c r="BO70" i="14"/>
  <c r="U50" i="14"/>
  <c r="U77" i="14"/>
  <c r="U48" i="14"/>
  <c r="BF48" i="14"/>
  <c r="BF77" i="14"/>
  <c r="R77" i="14"/>
  <c r="R48" i="14"/>
  <c r="BM34" i="14"/>
  <c r="BM70" i="14"/>
  <c r="AW42" i="14"/>
  <c r="AW70" i="14"/>
  <c r="I70" i="14"/>
  <c r="B81" i="14"/>
  <c r="BK52" i="14"/>
  <c r="BK48" i="14"/>
  <c r="BK77" i="14"/>
  <c r="W52" i="14"/>
  <c r="W48" i="14"/>
  <c r="W77" i="14"/>
  <c r="G50" i="14"/>
  <c r="G48" i="14"/>
  <c r="G77" i="14"/>
  <c r="BR42" i="14"/>
  <c r="BR70" i="14"/>
  <c r="BB40" i="14"/>
  <c r="BB70" i="14"/>
  <c r="N70" i="14"/>
  <c r="BP50" i="14"/>
  <c r="BP48" i="14"/>
  <c r="BP77" i="14"/>
  <c r="AZ50" i="14"/>
  <c r="AZ48" i="14"/>
  <c r="AZ77" i="14"/>
  <c r="L52" i="14"/>
  <c r="L77" i="14"/>
  <c r="L48" i="14"/>
  <c r="BG40" i="14"/>
  <c r="BG70" i="14"/>
  <c r="S70" i="14"/>
  <c r="C70" i="14"/>
  <c r="BQ54" i="14"/>
  <c r="BQ77" i="14"/>
  <c r="BQ48" i="14"/>
  <c r="BA54" i="14"/>
  <c r="BA77" i="14"/>
  <c r="BA48" i="14"/>
  <c r="M54" i="14"/>
  <c r="M48" i="14"/>
  <c r="M77" i="14"/>
  <c r="BH38" i="14"/>
  <c r="BH70" i="14"/>
  <c r="T70" i="14"/>
  <c r="D70" i="14"/>
  <c r="B86" i="14"/>
  <c r="B87" i="14"/>
  <c r="B85" i="14"/>
  <c r="B93" i="14"/>
  <c r="BC64" i="14"/>
  <c r="BC24" i="14"/>
  <c r="BN50" i="14"/>
  <c r="BN77" i="14"/>
  <c r="BN48" i="14"/>
  <c r="BE34" i="14"/>
  <c r="BE70" i="14"/>
  <c r="BC50" i="14"/>
  <c r="BC48" i="14"/>
  <c r="BC77" i="14"/>
  <c r="F70" i="14"/>
  <c r="BH52" i="14"/>
  <c r="BH77" i="14"/>
  <c r="BH48" i="14"/>
  <c r="BI52" i="14"/>
  <c r="BI48" i="14"/>
  <c r="BI77" i="14"/>
  <c r="AZ36" i="14"/>
  <c r="AZ70" i="14"/>
  <c r="X50" i="14"/>
  <c r="X48" i="14"/>
  <c r="X77" i="14"/>
  <c r="BO68" i="14"/>
  <c r="BO24" i="14"/>
  <c r="AY68" i="14"/>
  <c r="AY24" i="14"/>
  <c r="BJ56" i="14"/>
  <c r="BJ48" i="14"/>
  <c r="BJ77" i="14"/>
  <c r="V56" i="14"/>
  <c r="V77" i="14"/>
  <c r="V48" i="14"/>
  <c r="F54" i="14"/>
  <c r="F48" i="14"/>
  <c r="F77" i="14"/>
  <c r="BQ42" i="14"/>
  <c r="BQ70" i="14"/>
  <c r="BA42" i="14"/>
  <c r="BA70" i="14"/>
  <c r="M70" i="14"/>
  <c r="BD68" i="14"/>
  <c r="BD24" i="14"/>
  <c r="BO50" i="14"/>
  <c r="BO77" i="14"/>
  <c r="BO48" i="14"/>
  <c r="AY52" i="14"/>
  <c r="AY48" i="14"/>
  <c r="AY77" i="14"/>
  <c r="K56" i="14"/>
  <c r="K77" i="14"/>
  <c r="K48" i="14"/>
  <c r="BF34" i="14"/>
  <c r="BF70" i="14"/>
  <c r="R70" i="14"/>
  <c r="BI66" i="14"/>
  <c r="BI24" i="14"/>
  <c r="BD50" i="14"/>
  <c r="BD48" i="14"/>
  <c r="BD77" i="14"/>
  <c r="P52" i="14"/>
  <c r="P77" i="14"/>
  <c r="P48" i="14"/>
  <c r="BK42" i="14"/>
  <c r="BK70" i="14"/>
  <c r="W70" i="14"/>
  <c r="G70" i="14"/>
  <c r="BE52" i="14"/>
  <c r="BE77" i="14"/>
  <c r="BE48" i="14"/>
  <c r="Q56" i="14"/>
  <c r="Q77" i="14"/>
  <c r="Q48" i="14"/>
  <c r="BL34" i="14"/>
  <c r="BL70" i="14"/>
  <c r="H70" i="14"/>
  <c r="AX50" i="14"/>
  <c r="AX77" i="14"/>
  <c r="AX48" i="14"/>
  <c r="Q70" i="14"/>
  <c r="B80" i="14"/>
  <c r="BJ34" i="14"/>
  <c r="BJ70" i="14"/>
  <c r="D54" i="14"/>
  <c r="D77" i="14"/>
  <c r="D48" i="14"/>
  <c r="K70" i="14"/>
  <c r="E50" i="14"/>
  <c r="E48" i="14"/>
  <c r="E77" i="14"/>
  <c r="L70" i="14"/>
  <c r="B18" i="14" l="1"/>
  <c r="B52" i="29"/>
  <c r="B56" i="25"/>
  <c r="B36" i="29"/>
  <c r="B18" i="29"/>
  <c r="B52" i="14"/>
  <c r="B40" i="29"/>
  <c r="B42" i="29"/>
  <c r="B93" i="25"/>
  <c r="B42" i="25"/>
  <c r="B38" i="25"/>
  <c r="B36" i="25"/>
  <c r="B54" i="14"/>
  <c r="B38" i="29"/>
  <c r="B54" i="29"/>
  <c r="B24" i="29"/>
  <c r="B68" i="29"/>
  <c r="B64" i="14"/>
  <c r="B66" i="29"/>
  <c r="B60" i="29"/>
  <c r="B64" i="29"/>
  <c r="B66" i="14"/>
  <c r="B62" i="14"/>
  <c r="B62" i="25"/>
  <c r="B62" i="29"/>
  <c r="B24" i="25"/>
  <c r="B68" i="25"/>
  <c r="B18" i="25"/>
  <c r="B52" i="25"/>
  <c r="B70" i="29"/>
  <c r="B66" i="25"/>
  <c r="B60" i="25"/>
  <c r="B68" i="14"/>
  <c r="B56" i="14"/>
  <c r="B48" i="14"/>
  <c r="B77" i="14"/>
  <c r="B54" i="25"/>
  <c r="B77" i="25"/>
  <c r="B48" i="25"/>
  <c r="B34" i="25"/>
  <c r="B70" i="25"/>
  <c r="B50" i="29"/>
  <c r="B48" i="29"/>
  <c r="B77" i="29"/>
  <c r="M8" i="27" l="1"/>
  <c r="M24" i="27" l="1"/>
  <c r="M30" i="27"/>
  <c r="M10" i="27"/>
  <c r="P8" i="27" l="1"/>
  <c r="N8" i="27"/>
  <c r="O8" i="27"/>
  <c r="P30" i="27" l="1"/>
  <c r="P10" i="27"/>
  <c r="P24" i="27"/>
  <c r="O30" i="27"/>
  <c r="O10" i="27"/>
  <c r="O24" i="27"/>
  <c r="N10" i="27"/>
  <c r="N30" i="27"/>
  <c r="N24" i="27"/>
  <c r="H7" i="27" l="1"/>
  <c r="H88" i="27" s="1"/>
  <c r="R7" i="15"/>
  <c r="R88" i="15" s="1"/>
  <c r="J7" i="27"/>
  <c r="J88" i="27" s="1"/>
  <c r="P7" i="27"/>
  <c r="P88" i="27" s="1"/>
  <c r="N7" i="27"/>
  <c r="N88" i="27" s="1"/>
  <c r="F88" i="14"/>
  <c r="Z88" i="14"/>
  <c r="AE88" i="14"/>
  <c r="D88" i="14"/>
  <c r="J88" i="14"/>
  <c r="R88" i="14"/>
  <c r="X88" i="14" l="1"/>
  <c r="G7" i="15"/>
  <c r="G88" i="15" s="1"/>
  <c r="L88" i="14"/>
  <c r="S7" i="15"/>
  <c r="S88" i="15" s="1"/>
  <c r="K88" i="14"/>
  <c r="H7" i="15"/>
  <c r="H88" i="15" s="1"/>
  <c r="E7" i="27"/>
  <c r="E88" i="27" s="1"/>
  <c r="F7" i="5"/>
  <c r="F88" i="5" s="1"/>
  <c r="G7" i="5"/>
  <c r="G88" i="5" s="1"/>
  <c r="M7" i="27"/>
  <c r="M88" i="27" s="1"/>
  <c r="O7" i="27"/>
  <c r="O88" i="27" s="1"/>
  <c r="D7" i="13"/>
  <c r="D88" i="13" s="1"/>
  <c r="W88" i="14"/>
  <c r="Q7" i="27"/>
  <c r="Q88" i="27" s="1"/>
  <c r="O7" i="15"/>
  <c r="O88" i="15" s="1"/>
  <c r="T88" i="14"/>
  <c r="P7" i="15"/>
  <c r="P88" i="15" s="1"/>
  <c r="U88" i="14"/>
  <c r="G7" i="27"/>
  <c r="G88" i="27" s="1"/>
  <c r="C7" i="13"/>
  <c r="K7" i="15"/>
  <c r="K88" i="15" s="1"/>
  <c r="AB88" i="14"/>
  <c r="V88" i="14"/>
  <c r="L7" i="15"/>
  <c r="L88" i="15" s="1"/>
  <c r="AC88" i="14"/>
  <c r="M7" i="15"/>
  <c r="M88" i="15" s="1"/>
  <c r="O88" i="14"/>
  <c r="S88" i="14"/>
  <c r="Y88" i="14"/>
  <c r="P88" i="14"/>
  <c r="M88" i="14"/>
  <c r="AD88" i="14"/>
  <c r="D7" i="27"/>
  <c r="D88" i="27" s="1"/>
  <c r="K7" i="27"/>
  <c r="K88" i="27" s="1"/>
  <c r="N88" i="14"/>
  <c r="F7" i="27"/>
  <c r="F88" i="27" s="1"/>
  <c r="E7" i="5"/>
  <c r="E88" i="5" s="1"/>
  <c r="E88" i="14"/>
  <c r="J7" i="15"/>
  <c r="J88" i="15" s="1"/>
  <c r="H88" i="14"/>
  <c r="D7" i="15"/>
  <c r="Q88" i="14"/>
  <c r="I7" i="15"/>
  <c r="I88" i="15" s="1"/>
  <c r="F7" i="15"/>
  <c r="F88" i="15" s="1"/>
  <c r="I88" i="14"/>
  <c r="G88" i="14"/>
  <c r="N7" i="15"/>
  <c r="N88" i="15" s="1"/>
  <c r="I7" i="27"/>
  <c r="I88" i="27" s="1"/>
  <c r="D7" i="5"/>
  <c r="D88" i="5" s="1"/>
  <c r="C88" i="27"/>
  <c r="E7" i="15"/>
  <c r="E88" i="15" s="1"/>
  <c r="C84" i="8"/>
  <c r="C53" i="8"/>
  <c r="C37" i="8"/>
  <c r="C61" i="8"/>
  <c r="U10" i="22"/>
  <c r="U88" i="22" s="1"/>
  <c r="C67" i="8"/>
  <c r="U23" i="22"/>
  <c r="C59" i="8"/>
  <c r="C39" i="8"/>
  <c r="U24" i="22"/>
  <c r="C33" i="8"/>
  <c r="C49" i="8"/>
  <c r="C35" i="8"/>
  <c r="F15" i="8"/>
  <c r="F16" i="8" s="1"/>
  <c r="H16" i="26"/>
  <c r="I10" i="22"/>
  <c r="I88" i="22" s="1"/>
  <c r="J88" i="22" s="1"/>
  <c r="N16" i="26"/>
  <c r="V23" i="22"/>
  <c r="E15" i="8"/>
  <c r="E16" i="8" s="1"/>
  <c r="L10" i="22"/>
  <c r="L87" i="22" s="1"/>
  <c r="M87" i="22" s="1"/>
  <c r="G15" i="8"/>
  <c r="G16" i="8" s="1"/>
  <c r="E10" i="26"/>
  <c r="E88" i="26" s="1"/>
  <c r="G88" i="26" s="1"/>
  <c r="N10" i="26"/>
  <c r="N87" i="26" s="1"/>
  <c r="P87" i="26" s="1"/>
  <c r="V24" i="22"/>
  <c r="C9" i="8"/>
  <c r="E16" i="26"/>
  <c r="M15" i="8"/>
  <c r="M16" i="8" s="1"/>
  <c r="H10" i="26"/>
  <c r="H88" i="26" s="1"/>
  <c r="J88" i="26" s="1"/>
  <c r="I16" i="22"/>
  <c r="R10" i="22"/>
  <c r="R86" i="22" s="1"/>
  <c r="S86" i="22" s="1"/>
  <c r="L16" i="22"/>
  <c r="V10" i="22"/>
  <c r="C15" i="8"/>
  <c r="R16" i="22"/>
  <c r="N52" i="26"/>
  <c r="L52" i="22"/>
  <c r="C63" i="8"/>
  <c r="D9" i="8"/>
  <c r="D86" i="8" s="1"/>
  <c r="D23" i="8"/>
  <c r="D22" i="8"/>
  <c r="R52" i="22"/>
  <c r="E9" i="8"/>
  <c r="E87" i="8" s="1"/>
  <c r="C51" i="8"/>
  <c r="L8" i="22"/>
  <c r="M8" i="22" s="1"/>
  <c r="F9" i="8"/>
  <c r="F86" i="8" s="1"/>
  <c r="L66" i="22"/>
  <c r="M66" i="22" s="1"/>
  <c r="G9" i="8"/>
  <c r="G85" i="8" s="1"/>
  <c r="H23" i="8"/>
  <c r="H22" i="8"/>
  <c r="H9" i="8"/>
  <c r="H86" i="8" s="1"/>
  <c r="H21" i="8"/>
  <c r="I21" i="8"/>
  <c r="I9" i="8"/>
  <c r="I23" i="8"/>
  <c r="I22" i="8"/>
  <c r="J23" i="8"/>
  <c r="J21" i="8"/>
  <c r="J9" i="8"/>
  <c r="J22" i="8"/>
  <c r="K23" i="8"/>
  <c r="K9" i="8"/>
  <c r="K22" i="8"/>
  <c r="K21" i="8"/>
  <c r="L22" i="8"/>
  <c r="L21" i="8"/>
  <c r="L9" i="8"/>
  <c r="L87" i="8" s="1"/>
  <c r="L23" i="8"/>
  <c r="M9" i="8"/>
  <c r="M87" i="8" s="1"/>
  <c r="N22" i="8"/>
  <c r="N9" i="8"/>
  <c r="N85" i="8" s="1"/>
  <c r="N21" i="8"/>
  <c r="N23" i="8"/>
  <c r="O21" i="8"/>
  <c r="O23" i="8"/>
  <c r="O22" i="8"/>
  <c r="O9" i="8"/>
  <c r="O87" i="8" s="1"/>
  <c r="P22" i="8"/>
  <c r="P8" i="8"/>
  <c r="P9" i="8"/>
  <c r="P85" i="8" s="1"/>
  <c r="P23" i="8"/>
  <c r="P21" i="8"/>
  <c r="C55" i="8"/>
  <c r="M22" i="8"/>
  <c r="I23" i="22"/>
  <c r="R23" i="22"/>
  <c r="E23" i="26"/>
  <c r="R66" i="22"/>
  <c r="S66" i="22" s="1"/>
  <c r="C22" i="8"/>
  <c r="H23" i="26"/>
  <c r="N66" i="26"/>
  <c r="F22" i="8"/>
  <c r="L23" i="22"/>
  <c r="N23" i="26"/>
  <c r="G22" i="8"/>
  <c r="E22" i="8"/>
  <c r="C65" i="8"/>
  <c r="G23" i="8"/>
  <c r="E24" i="26"/>
  <c r="C23" i="8"/>
  <c r="L24" i="22"/>
  <c r="M23" i="8"/>
  <c r="F23" i="8"/>
  <c r="H24" i="26"/>
  <c r="I24" i="22"/>
  <c r="N24" i="26"/>
  <c r="R24" i="22"/>
  <c r="E23" i="8"/>
  <c r="O9" i="22"/>
  <c r="P9" i="22" s="1"/>
  <c r="L42" i="22"/>
  <c r="I42" i="22"/>
  <c r="C41" i="8"/>
  <c r="R9" i="22"/>
  <c r="S9" i="22" s="1"/>
  <c r="N9" i="26"/>
  <c r="P9" i="26" s="1"/>
  <c r="N42" i="26"/>
  <c r="R42" i="22"/>
  <c r="E22" i="26"/>
  <c r="M21" i="8"/>
  <c r="F21" i="8"/>
  <c r="L22" i="22"/>
  <c r="I22" i="22"/>
  <c r="N22" i="26"/>
  <c r="C21" i="8"/>
  <c r="H22" i="26"/>
  <c r="R22" i="22"/>
  <c r="E9" i="26"/>
  <c r="G9" i="26" s="1"/>
  <c r="I9" i="22"/>
  <c r="J9" i="22" s="1"/>
  <c r="K9" i="26"/>
  <c r="M9" i="26" s="1"/>
  <c r="T9" i="26"/>
  <c r="V9" i="26" s="1"/>
  <c r="O8" i="8"/>
  <c r="N8" i="8"/>
  <c r="B9" i="26"/>
  <c r="D9" i="26" s="1"/>
  <c r="B8" i="26"/>
  <c r="D8" i="26" s="1"/>
  <c r="F8" i="22"/>
  <c r="G8" i="22" s="1"/>
  <c r="M7" i="8"/>
  <c r="M88" i="8" s="1"/>
  <c r="K7" i="8"/>
  <c r="K88" i="8" s="1"/>
  <c r="M8" i="8"/>
  <c r="L7" i="8"/>
  <c r="L88" i="8" s="1"/>
  <c r="J7" i="8"/>
  <c r="L8" i="8"/>
  <c r="D84" i="8"/>
  <c r="D59" i="8"/>
  <c r="D33" i="8"/>
  <c r="M59" i="8"/>
  <c r="J84" i="8"/>
  <c r="P7" i="8"/>
  <c r="P88" i="8" s="1"/>
  <c r="O59" i="8"/>
  <c r="K33" i="8"/>
  <c r="I33" i="8"/>
  <c r="F59" i="8"/>
  <c r="H84" i="8"/>
  <c r="H59" i="8"/>
  <c r="H33" i="8"/>
  <c r="E84" i="8"/>
  <c r="E33" i="8"/>
  <c r="J33" i="8"/>
  <c r="G84" i="8"/>
  <c r="O33" i="8"/>
  <c r="I59" i="8"/>
  <c r="F84" i="8"/>
  <c r="L84" i="8"/>
  <c r="L59" i="8"/>
  <c r="L33" i="8"/>
  <c r="M84" i="8"/>
  <c r="M33" i="8"/>
  <c r="J59" i="8"/>
  <c r="K84" i="8"/>
  <c r="G59" i="8"/>
  <c r="I84" i="8"/>
  <c r="N84" i="8"/>
  <c r="F33" i="8"/>
  <c r="N33" i="8"/>
  <c r="P84" i="8"/>
  <c r="P59" i="8"/>
  <c r="P33" i="8"/>
  <c r="N7" i="8"/>
  <c r="N88" i="8" s="1"/>
  <c r="E59" i="8"/>
  <c r="N59" i="8"/>
  <c r="O84" i="8"/>
  <c r="K59" i="8"/>
  <c r="G33" i="8"/>
  <c r="O7" i="8"/>
  <c r="O88" i="8" s="1"/>
  <c r="F61" i="8"/>
  <c r="D39" i="8"/>
  <c r="I53" i="8"/>
  <c r="P39" i="8"/>
  <c r="H53" i="8"/>
  <c r="M39" i="8"/>
  <c r="K39" i="8"/>
  <c r="J39" i="8"/>
  <c r="N65" i="8"/>
  <c r="F63" i="8"/>
  <c r="G51" i="8"/>
  <c r="N37" i="8"/>
  <c r="J63" i="8"/>
  <c r="K37" i="8"/>
  <c r="O37" i="8"/>
  <c r="D51" i="8"/>
  <c r="M49" i="8"/>
  <c r="P49" i="8"/>
  <c r="D49" i="8"/>
  <c r="N61" i="8"/>
  <c r="J61" i="8"/>
  <c r="M61" i="8"/>
  <c r="D61" i="8"/>
  <c r="G35" i="8"/>
  <c r="D35" i="8"/>
  <c r="O49" i="8"/>
  <c r="I49" i="8"/>
  <c r="O35" i="8"/>
  <c r="F53" i="8"/>
  <c r="D65" i="8"/>
  <c r="P65" i="8"/>
  <c r="M65" i="8"/>
  <c r="O65" i="8"/>
  <c r="L65" i="8"/>
  <c r="N53" i="8"/>
  <c r="G39" i="8"/>
  <c r="G37" i="8"/>
  <c r="N51" i="8"/>
  <c r="J51" i="8"/>
  <c r="K51" i="8"/>
  <c r="O51" i="8"/>
  <c r="M51" i="8"/>
  <c r="H63" i="8"/>
  <c r="H37" i="8"/>
  <c r="P51" i="8"/>
  <c r="I63" i="8"/>
  <c r="I37" i="8"/>
  <c r="G49" i="8"/>
  <c r="E49" i="8"/>
  <c r="L49" i="8"/>
  <c r="H49" i="8"/>
  <c r="P61" i="8"/>
  <c r="H35" i="8"/>
  <c r="F49" i="8"/>
  <c r="F65" i="8"/>
  <c r="I39" i="8"/>
  <c r="H65" i="8"/>
  <c r="O53" i="8"/>
  <c r="K53" i="8"/>
  <c r="L39" i="8"/>
  <c r="J53" i="8"/>
  <c r="E39" i="8"/>
  <c r="E65" i="8"/>
  <c r="G65" i="8"/>
  <c r="F51" i="8"/>
  <c r="G63" i="8"/>
  <c r="E63" i="8"/>
  <c r="E37" i="8"/>
  <c r="L63" i="8"/>
  <c r="L37" i="8"/>
  <c r="O63" i="8"/>
  <c r="M63" i="8"/>
  <c r="M37" i="8"/>
  <c r="I51" i="8"/>
  <c r="D63" i="8"/>
  <c r="D37" i="8"/>
  <c r="G61" i="8"/>
  <c r="E61" i="8"/>
  <c r="L61" i="8"/>
  <c r="O61" i="8"/>
  <c r="N35" i="8"/>
  <c r="J35" i="8"/>
  <c r="E35" i="8"/>
  <c r="I35" i="8"/>
  <c r="F39" i="8"/>
  <c r="D53" i="8"/>
  <c r="I65" i="8"/>
  <c r="P53" i="8"/>
  <c r="H39" i="8"/>
  <c r="M53" i="8"/>
  <c r="O39" i="8"/>
  <c r="K65" i="8"/>
  <c r="L53" i="8"/>
  <c r="J65" i="8"/>
  <c r="E53" i="8"/>
  <c r="N39" i="8"/>
  <c r="G53" i="8"/>
  <c r="F37" i="8"/>
  <c r="N63" i="8"/>
  <c r="E51" i="8"/>
  <c r="J37" i="8"/>
  <c r="L51" i="8"/>
  <c r="K63" i="8"/>
  <c r="H51" i="8"/>
  <c r="P63" i="8"/>
  <c r="P37" i="8"/>
  <c r="N49" i="8"/>
  <c r="J49" i="8"/>
  <c r="K49" i="8"/>
  <c r="K61" i="8"/>
  <c r="H61" i="8"/>
  <c r="I61" i="8"/>
  <c r="F35" i="8"/>
  <c r="K35" i="8"/>
  <c r="M35" i="8"/>
  <c r="P35" i="8"/>
  <c r="L35" i="8"/>
  <c r="N41" i="8"/>
  <c r="K41" i="8"/>
  <c r="M41" i="8"/>
  <c r="P41" i="8"/>
  <c r="L55" i="8"/>
  <c r="M55" i="8"/>
  <c r="P55" i="8"/>
  <c r="D55" i="8"/>
  <c r="G67" i="8"/>
  <c r="L67" i="8"/>
  <c r="G41" i="8"/>
  <c r="L41" i="8"/>
  <c r="D41" i="8"/>
  <c r="G55" i="8"/>
  <c r="E55" i="8"/>
  <c r="O55" i="8"/>
  <c r="J67" i="8"/>
  <c r="H67" i="8"/>
  <c r="I67" i="8"/>
  <c r="K67" i="8"/>
  <c r="O41" i="8"/>
  <c r="I41" i="8"/>
  <c r="J55" i="8"/>
  <c r="K55" i="8"/>
  <c r="H55" i="8"/>
  <c r="I55" i="8"/>
  <c r="F67" i="8"/>
  <c r="N67" i="8"/>
  <c r="D67" i="8"/>
  <c r="F41" i="8"/>
  <c r="J41" i="8"/>
  <c r="H41" i="8"/>
  <c r="F55" i="8"/>
  <c r="N55" i="8"/>
  <c r="M67" i="8"/>
  <c r="P67" i="8"/>
  <c r="E67" i="8"/>
  <c r="O67" i="8"/>
  <c r="T85" i="26"/>
  <c r="V85" i="26" s="1"/>
  <c r="H85" i="26"/>
  <c r="J85" i="26" s="1"/>
  <c r="Q60" i="26"/>
  <c r="E60" i="26"/>
  <c r="N34" i="26"/>
  <c r="B34" i="26"/>
  <c r="H8" i="26"/>
  <c r="J8" i="26" s="1"/>
  <c r="K85" i="26"/>
  <c r="M85" i="26" s="1"/>
  <c r="T60" i="26"/>
  <c r="H60" i="26"/>
  <c r="Q34" i="26"/>
  <c r="E34" i="26"/>
  <c r="K8" i="26"/>
  <c r="M8" i="26" s="1"/>
  <c r="N85" i="26"/>
  <c r="P85" i="26" s="1"/>
  <c r="B85" i="26"/>
  <c r="D85" i="26" s="1"/>
  <c r="K60" i="26"/>
  <c r="T34" i="26"/>
  <c r="H34" i="26"/>
  <c r="N8" i="26"/>
  <c r="P8" i="26" s="1"/>
  <c r="Q85" i="26"/>
  <c r="S85" i="26" s="1"/>
  <c r="E85" i="26"/>
  <c r="G85" i="26" s="1"/>
  <c r="N60" i="26"/>
  <c r="B60" i="26"/>
  <c r="K34" i="26"/>
  <c r="T8" i="26"/>
  <c r="V8" i="26" s="1"/>
  <c r="E8" i="26"/>
  <c r="G8" i="26" s="1"/>
  <c r="H64" i="26"/>
  <c r="E54" i="26"/>
  <c r="B56" i="26"/>
  <c r="H36" i="26"/>
  <c r="E62" i="26"/>
  <c r="T64" i="26"/>
  <c r="K40" i="26"/>
  <c r="B42" i="26"/>
  <c r="N68" i="26"/>
  <c r="B36" i="26"/>
  <c r="H38" i="26"/>
  <c r="E64" i="26"/>
  <c r="T66" i="26"/>
  <c r="K42" i="26"/>
  <c r="E38" i="26"/>
  <c r="K36" i="26"/>
  <c r="B38" i="26"/>
  <c r="N64" i="26"/>
  <c r="Q66" i="26"/>
  <c r="T68" i="26"/>
  <c r="Q38" i="26"/>
  <c r="Q54" i="26"/>
  <c r="T56" i="26"/>
  <c r="K68" i="26"/>
  <c r="Q62" i="26"/>
  <c r="H52" i="26"/>
  <c r="E40" i="26"/>
  <c r="T42" i="26"/>
  <c r="K56" i="26"/>
  <c r="T36" i="26"/>
  <c r="N62" i="26"/>
  <c r="Q64" i="26"/>
  <c r="H54" i="26"/>
  <c r="E42" i="26"/>
  <c r="T62" i="26"/>
  <c r="E36" i="26"/>
  <c r="T38" i="26"/>
  <c r="K52" i="26"/>
  <c r="B54" i="26"/>
  <c r="H56" i="26"/>
  <c r="B62" i="26"/>
  <c r="B40" i="26"/>
  <c r="H42" i="26"/>
  <c r="E68" i="26"/>
  <c r="B50" i="26"/>
  <c r="N38" i="26"/>
  <c r="Q40" i="26"/>
  <c r="H66" i="26"/>
  <c r="E56" i="26"/>
  <c r="K38" i="26"/>
  <c r="E50" i="26"/>
  <c r="B52" i="26"/>
  <c r="N40" i="26"/>
  <c r="Q42" i="26"/>
  <c r="H68" i="26"/>
  <c r="Q36" i="26"/>
  <c r="H62" i="26"/>
  <c r="E52" i="26"/>
  <c r="T54" i="26"/>
  <c r="K66" i="26"/>
  <c r="N36" i="26"/>
  <c r="T40" i="26"/>
  <c r="K54" i="26"/>
  <c r="Q68" i="26"/>
  <c r="T50" i="26"/>
  <c r="K62" i="26"/>
  <c r="B64" i="26"/>
  <c r="N54" i="26"/>
  <c r="Q56" i="26"/>
  <c r="H50" i="26"/>
  <c r="Q50" i="26"/>
  <c r="T52" i="26"/>
  <c r="K64" i="26"/>
  <c r="B66" i="26"/>
  <c r="N56" i="26"/>
  <c r="K50" i="26"/>
  <c r="N50" i="26"/>
  <c r="Q52" i="26"/>
  <c r="H40" i="26"/>
  <c r="E66" i="26"/>
  <c r="B68" i="26"/>
  <c r="B10" i="26"/>
  <c r="B86" i="26" s="1"/>
  <c r="D86" i="26" s="1"/>
  <c r="K10" i="26"/>
  <c r="K87" i="26" s="1"/>
  <c r="M87" i="26" s="1"/>
  <c r="Q10" i="26"/>
  <c r="Q86" i="26" s="1"/>
  <c r="S86" i="26" s="1"/>
  <c r="T10" i="26"/>
  <c r="T86" i="26" s="1"/>
  <c r="V86" i="26" s="1"/>
  <c r="T23" i="26"/>
  <c r="Q23" i="26"/>
  <c r="T22" i="26"/>
  <c r="K23" i="26"/>
  <c r="K22" i="26"/>
  <c r="B23" i="26"/>
  <c r="B22" i="26"/>
  <c r="Q22" i="26"/>
  <c r="J15" i="8"/>
  <c r="J16" i="8" s="1"/>
  <c r="Q16" i="26"/>
  <c r="O15" i="8"/>
  <c r="O16" i="8" s="1"/>
  <c r="K15" i="8"/>
  <c r="K16" i="8" s="1"/>
  <c r="H15" i="8"/>
  <c r="H16" i="8" s="1"/>
  <c r="P15" i="8"/>
  <c r="P16" i="8" s="1"/>
  <c r="L15" i="8"/>
  <c r="L16" i="8" s="1"/>
  <c r="I15" i="8"/>
  <c r="I16" i="8" s="1"/>
  <c r="K16" i="26"/>
  <c r="B16" i="26"/>
  <c r="D15" i="8"/>
  <c r="D16" i="8" s="1"/>
  <c r="T16" i="26"/>
  <c r="N15" i="8"/>
  <c r="N16" i="8" s="1"/>
  <c r="Q24" i="26"/>
  <c r="T24" i="26"/>
  <c r="K24" i="26"/>
  <c r="B24" i="26"/>
  <c r="W85" i="22"/>
  <c r="R85" i="22"/>
  <c r="S85" i="22" s="1"/>
  <c r="F85" i="22"/>
  <c r="G85" i="22" s="1"/>
  <c r="V68" i="22"/>
  <c r="O68" i="22"/>
  <c r="Y66" i="22"/>
  <c r="U66" i="22"/>
  <c r="F66" i="22"/>
  <c r="V64" i="22"/>
  <c r="O64" i="22"/>
  <c r="P64" i="22" s="1"/>
  <c r="Y62" i="22"/>
  <c r="U62" i="22"/>
  <c r="L62" i="22"/>
  <c r="X60" i="22"/>
  <c r="T60" i="22"/>
  <c r="I60" i="22"/>
  <c r="W56" i="22"/>
  <c r="R56" i="22"/>
  <c r="F56" i="22"/>
  <c r="V54" i="22"/>
  <c r="O54" i="22"/>
  <c r="Y52" i="22"/>
  <c r="U52" i="22"/>
  <c r="F52" i="22"/>
  <c r="V50" i="22"/>
  <c r="O50" i="22"/>
  <c r="Y42" i="22"/>
  <c r="U42" i="22"/>
  <c r="Y40" i="22"/>
  <c r="U40" i="22"/>
  <c r="L40" i="22"/>
  <c r="X38" i="22"/>
  <c r="T38" i="22"/>
  <c r="I38" i="22"/>
  <c r="W36" i="22"/>
  <c r="R36" i="22"/>
  <c r="F36" i="22"/>
  <c r="V34" i="22"/>
  <c r="O34" i="22"/>
  <c r="Y16" i="22"/>
  <c r="Y17" i="22" s="1"/>
  <c r="U16" i="22"/>
  <c r="U17" i="22" s="1"/>
  <c r="W8" i="22"/>
  <c r="W89" i="22" s="1"/>
  <c r="R8" i="22"/>
  <c r="S8" i="22" s="1"/>
  <c r="X85" i="22"/>
  <c r="T85" i="22"/>
  <c r="I85" i="22"/>
  <c r="J85" i="22" s="1"/>
  <c r="W68" i="22"/>
  <c r="R68" i="22"/>
  <c r="F68" i="22"/>
  <c r="V66" i="22"/>
  <c r="I66" i="22"/>
  <c r="W64" i="22"/>
  <c r="R64" i="22"/>
  <c r="F64" i="22"/>
  <c r="V62" i="22"/>
  <c r="O62" i="22"/>
  <c r="Y60" i="22"/>
  <c r="U60" i="22"/>
  <c r="L60" i="22"/>
  <c r="X56" i="22"/>
  <c r="T56" i="22"/>
  <c r="I56" i="22"/>
  <c r="W54" i="22"/>
  <c r="R54" i="22"/>
  <c r="F54" i="22"/>
  <c r="V52" i="22"/>
  <c r="I52" i="22"/>
  <c r="W50" i="22"/>
  <c r="R50" i="22"/>
  <c r="F50" i="22"/>
  <c r="V42" i="22"/>
  <c r="F42" i="22"/>
  <c r="V40" i="22"/>
  <c r="O40" i="22"/>
  <c r="Y38" i="22"/>
  <c r="U38" i="22"/>
  <c r="L38" i="22"/>
  <c r="X36" i="22"/>
  <c r="T36" i="22"/>
  <c r="I36" i="22"/>
  <c r="W34" i="22"/>
  <c r="R34" i="22"/>
  <c r="F34" i="22"/>
  <c r="V16" i="22"/>
  <c r="V17" i="22" s="1"/>
  <c r="X8" i="22"/>
  <c r="X89" i="22" s="1"/>
  <c r="T8" i="22"/>
  <c r="T89" i="22" s="1"/>
  <c r="I8" i="22"/>
  <c r="J8" i="22" s="1"/>
  <c r="Y85" i="22"/>
  <c r="U85" i="22"/>
  <c r="L85" i="22"/>
  <c r="M85" i="22" s="1"/>
  <c r="X68" i="22"/>
  <c r="T68" i="22"/>
  <c r="I68" i="22"/>
  <c r="W66" i="22"/>
  <c r="O66" i="22"/>
  <c r="X64" i="22"/>
  <c r="T64" i="22"/>
  <c r="I64" i="22"/>
  <c r="J64" i="22" s="1"/>
  <c r="W62" i="22"/>
  <c r="R62" i="22"/>
  <c r="F62" i="22"/>
  <c r="V60" i="22"/>
  <c r="O60" i="22"/>
  <c r="Y56" i="22"/>
  <c r="U56" i="22"/>
  <c r="L56" i="22"/>
  <c r="X54" i="22"/>
  <c r="T54" i="22"/>
  <c r="I54" i="22"/>
  <c r="W52" i="22"/>
  <c r="O52" i="22"/>
  <c r="X50" i="22"/>
  <c r="T50" i="22"/>
  <c r="I50" i="22"/>
  <c r="W42" i="22"/>
  <c r="O42" i="22"/>
  <c r="W40" i="22"/>
  <c r="R40" i="22"/>
  <c r="F40" i="22"/>
  <c r="V38" i="22"/>
  <c r="O38" i="22"/>
  <c r="Y36" i="22"/>
  <c r="U36" i="22"/>
  <c r="L36" i="22"/>
  <c r="X34" i="22"/>
  <c r="T34" i="22"/>
  <c r="I34" i="22"/>
  <c r="W16" i="22"/>
  <c r="W17" i="22" s="1"/>
  <c r="Y8" i="22"/>
  <c r="Y89" i="22" s="1"/>
  <c r="U8" i="22"/>
  <c r="U89" i="22" s="1"/>
  <c r="V85" i="22"/>
  <c r="O85" i="22"/>
  <c r="P85" i="22" s="1"/>
  <c r="Y68" i="22"/>
  <c r="U68" i="22"/>
  <c r="L68" i="22"/>
  <c r="X66" i="22"/>
  <c r="T66" i="22"/>
  <c r="Y64" i="22"/>
  <c r="U64" i="22"/>
  <c r="L64" i="22"/>
  <c r="X62" i="22"/>
  <c r="T62" i="22"/>
  <c r="I62" i="22"/>
  <c r="W60" i="22"/>
  <c r="R60" i="22"/>
  <c r="F60" i="22"/>
  <c r="V56" i="22"/>
  <c r="O56" i="22"/>
  <c r="Y54" i="22"/>
  <c r="U54" i="22"/>
  <c r="L54" i="22"/>
  <c r="X52" i="22"/>
  <c r="T52" i="22"/>
  <c r="Y50" i="22"/>
  <c r="U50" i="22"/>
  <c r="L50" i="22"/>
  <c r="X42" i="22"/>
  <c r="T42" i="22"/>
  <c r="X40" i="22"/>
  <c r="T40" i="22"/>
  <c r="I40" i="22"/>
  <c r="W38" i="22"/>
  <c r="R38" i="22"/>
  <c r="F38" i="22"/>
  <c r="V36" i="22"/>
  <c r="O36" i="22"/>
  <c r="Y34" i="22"/>
  <c r="U34" i="22"/>
  <c r="L34" i="22"/>
  <c r="X16" i="22"/>
  <c r="X17" i="22" s="1"/>
  <c r="T16" i="22"/>
  <c r="T17" i="22" s="1"/>
  <c r="V8" i="22"/>
  <c r="V89" i="22" s="1"/>
  <c r="O8" i="22"/>
  <c r="P8" i="22" s="1"/>
  <c r="F10" i="22"/>
  <c r="F87" i="22" s="1"/>
  <c r="G87" i="22" s="1"/>
  <c r="F24" i="22"/>
  <c r="W23" i="22"/>
  <c r="W24" i="22"/>
  <c r="F16" i="22"/>
  <c r="F23" i="22"/>
  <c r="O16" i="22"/>
  <c r="W10" i="22"/>
  <c r="W87" i="22" s="1"/>
  <c r="O24" i="22"/>
  <c r="O10" i="22"/>
  <c r="O86" i="22" s="1"/>
  <c r="P86" i="22" s="1"/>
  <c r="X23" i="22"/>
  <c r="O22" i="22"/>
  <c r="X24" i="22"/>
  <c r="X10" i="22"/>
  <c r="X87" i="22" s="1"/>
  <c r="F22" i="22"/>
  <c r="O23" i="22"/>
  <c r="Y22" i="22"/>
  <c r="Y23" i="22"/>
  <c r="Y24" i="22"/>
  <c r="Y9" i="22"/>
  <c r="Y10" i="22"/>
  <c r="Y86" i="22" s="1"/>
  <c r="T22" i="22"/>
  <c r="T23" i="22"/>
  <c r="T9" i="22"/>
  <c r="T24" i="22"/>
  <c r="T10" i="22"/>
  <c r="T86" i="22" s="1"/>
  <c r="C7" i="11" l="1"/>
  <c r="C88" i="11" s="1"/>
  <c r="C22" i="11"/>
  <c r="C15" i="11"/>
  <c r="C16" i="11" s="1"/>
  <c r="C9" i="11"/>
  <c r="C21" i="11"/>
  <c r="C23" i="11"/>
  <c r="D88" i="15"/>
  <c r="J86" i="8"/>
  <c r="J93" i="8"/>
  <c r="K86" i="8"/>
  <c r="K93" i="8"/>
  <c r="I87" i="8"/>
  <c r="I93" i="8"/>
  <c r="C39" i="11"/>
  <c r="C37" i="11"/>
  <c r="C35" i="11"/>
  <c r="C33" i="11"/>
  <c r="N17" i="8"/>
  <c r="H17" i="8"/>
  <c r="J17" i="8"/>
  <c r="V18" i="22"/>
  <c r="U86" i="22"/>
  <c r="D87" i="8"/>
  <c r="W86" i="22"/>
  <c r="Q88" i="26"/>
  <c r="S88" i="26" s="1"/>
  <c r="P17" i="8"/>
  <c r="K31" i="26"/>
  <c r="M31" i="26" s="1"/>
  <c r="N86" i="8"/>
  <c r="L17" i="8"/>
  <c r="T31" i="26"/>
  <c r="V31" i="26" s="1"/>
  <c r="O31" i="22"/>
  <c r="P31" i="22" s="1"/>
  <c r="B31" i="26"/>
  <c r="D31" i="26" s="1"/>
  <c r="O17" i="8"/>
  <c r="U18" i="22"/>
  <c r="B88" i="26"/>
  <c r="D88" i="26" s="1"/>
  <c r="L86" i="8"/>
  <c r="D17" i="8"/>
  <c r="K17" i="8"/>
  <c r="I17" i="8"/>
  <c r="G28" i="8"/>
  <c r="E86" i="26"/>
  <c r="G86" i="26" s="1"/>
  <c r="P87" i="8"/>
  <c r="N86" i="26"/>
  <c r="P86" i="26" s="1"/>
  <c r="O88" i="22"/>
  <c r="P88" i="22" s="1"/>
  <c r="O87" i="22"/>
  <c r="P87" i="22" s="1"/>
  <c r="B87" i="26"/>
  <c r="D87" i="26" s="1"/>
  <c r="R87" i="22"/>
  <c r="S87" i="22" s="1"/>
  <c r="I87" i="22"/>
  <c r="J87" i="22" s="1"/>
  <c r="N88" i="26"/>
  <c r="P88" i="26" s="1"/>
  <c r="I85" i="8"/>
  <c r="R88" i="22"/>
  <c r="S88" i="22" s="1"/>
  <c r="T28" i="22"/>
  <c r="L85" i="8"/>
  <c r="L28" i="8"/>
  <c r="L88" i="22"/>
  <c r="M88" i="22" s="1"/>
  <c r="N87" i="8"/>
  <c r="Y11" i="22"/>
  <c r="Q87" i="26"/>
  <c r="S87" i="26" s="1"/>
  <c r="F75" i="8"/>
  <c r="O86" i="8"/>
  <c r="O27" i="8"/>
  <c r="N28" i="8"/>
  <c r="K27" i="8"/>
  <c r="E86" i="8"/>
  <c r="D85" i="8"/>
  <c r="N27" i="8"/>
  <c r="L27" i="8"/>
  <c r="H87" i="8"/>
  <c r="E89" i="26"/>
  <c r="G89" i="26" s="1"/>
  <c r="K89" i="26"/>
  <c r="M89" i="26" s="1"/>
  <c r="X86" i="22"/>
  <c r="F86" i="22"/>
  <c r="G86" i="22" s="1"/>
  <c r="F88" i="22"/>
  <c r="G88" i="22" s="1"/>
  <c r="T87" i="26"/>
  <c r="V87" i="26" s="1"/>
  <c r="J87" i="8"/>
  <c r="I28" i="8"/>
  <c r="H85" i="8"/>
  <c r="G86" i="8"/>
  <c r="X29" i="22"/>
  <c r="K86" i="26"/>
  <c r="M86" i="26" s="1"/>
  <c r="H27" i="8"/>
  <c r="U29" i="22"/>
  <c r="T18" i="22"/>
  <c r="P27" i="8"/>
  <c r="K28" i="8"/>
  <c r="H28" i="8"/>
  <c r="F87" i="8"/>
  <c r="E85" i="8"/>
  <c r="D28" i="8"/>
  <c r="C87" i="8"/>
  <c r="J88" i="8"/>
  <c r="B7" i="8"/>
  <c r="B88" i="8" s="1"/>
  <c r="F29" i="8"/>
  <c r="G93" i="8"/>
  <c r="Y87" i="22"/>
  <c r="Y28" i="22"/>
  <c r="O89" i="22"/>
  <c r="P89" i="22" s="1"/>
  <c r="W59" i="22"/>
  <c r="W65" i="22" s="1"/>
  <c r="W18" i="22"/>
  <c r="Y18" i="22"/>
  <c r="H89" i="26"/>
  <c r="J89" i="26" s="1"/>
  <c r="K88" i="26"/>
  <c r="M88" i="26" s="1"/>
  <c r="T88" i="26"/>
  <c r="V88" i="26" s="1"/>
  <c r="B89" i="26"/>
  <c r="D89" i="26" s="1"/>
  <c r="M27" i="8"/>
  <c r="G17" i="8"/>
  <c r="V29" i="22"/>
  <c r="F17" i="8"/>
  <c r="T87" i="22"/>
  <c r="AE7" i="11"/>
  <c r="AE88" i="11" s="1"/>
  <c r="T7" i="11"/>
  <c r="T88" i="11" s="1"/>
  <c r="O7" i="11"/>
  <c r="O88" i="11" s="1"/>
  <c r="K7" i="11"/>
  <c r="K88" i="11" s="1"/>
  <c r="U7" i="11"/>
  <c r="U88" i="11" s="1"/>
  <c r="AC7" i="11"/>
  <c r="AC88" i="11" s="1"/>
  <c r="R7" i="11"/>
  <c r="R88" i="11" s="1"/>
  <c r="Y7" i="11"/>
  <c r="Y88" i="11" s="1"/>
  <c r="Q7" i="11"/>
  <c r="Q88" i="11" s="1"/>
  <c r="L7" i="11"/>
  <c r="L88" i="11" s="1"/>
  <c r="AB7" i="11"/>
  <c r="AB88" i="11" s="1"/>
  <c r="M7" i="11"/>
  <c r="M88" i="11" s="1"/>
  <c r="N7" i="11"/>
  <c r="N88" i="11" s="1"/>
  <c r="E7" i="11"/>
  <c r="E88" i="11" s="1"/>
  <c r="D7" i="11"/>
  <c r="D88" i="11" s="1"/>
  <c r="G7" i="11"/>
  <c r="G88" i="11" s="1"/>
  <c r="AA7" i="11"/>
  <c r="AA88" i="11" s="1"/>
  <c r="Z7" i="11"/>
  <c r="Z88" i="11" s="1"/>
  <c r="H7" i="11"/>
  <c r="H88" i="11" s="1"/>
  <c r="F7" i="11"/>
  <c r="F88" i="11" s="1"/>
  <c r="X7" i="11"/>
  <c r="X88" i="11" s="1"/>
  <c r="J7" i="11"/>
  <c r="J88" i="11" s="1"/>
  <c r="AD7" i="11"/>
  <c r="AD88" i="11" s="1"/>
  <c r="I7" i="11"/>
  <c r="I88" i="11" s="1"/>
  <c r="P7" i="11"/>
  <c r="P88" i="11" s="1"/>
  <c r="V7" i="11"/>
  <c r="V88" i="11" s="1"/>
  <c r="W7" i="11"/>
  <c r="W88" i="11" s="1"/>
  <c r="S7" i="11"/>
  <c r="S88" i="11" s="1"/>
  <c r="E29" i="8"/>
  <c r="I29" i="8"/>
  <c r="O82" i="8"/>
  <c r="F27" i="8"/>
  <c r="E28" i="8"/>
  <c r="F28" i="8"/>
  <c r="M28" i="8"/>
  <c r="P10" i="8"/>
  <c r="M85" i="8"/>
  <c r="J85" i="8"/>
  <c r="J28" i="8"/>
  <c r="F85" i="8"/>
  <c r="L89" i="22"/>
  <c r="M89" i="22" s="1"/>
  <c r="C85" i="8"/>
  <c r="H87" i="26"/>
  <c r="J87" i="26" s="1"/>
  <c r="E17" i="8"/>
  <c r="B84" i="8"/>
  <c r="S10" i="26"/>
  <c r="H93" i="8"/>
  <c r="D93" i="8"/>
  <c r="C88" i="14"/>
  <c r="T29" i="22"/>
  <c r="Y88" i="22"/>
  <c r="Y29" i="22"/>
  <c r="I89" i="22"/>
  <c r="J89" i="22" s="1"/>
  <c r="W29" i="22"/>
  <c r="X18" i="22"/>
  <c r="V59" i="22"/>
  <c r="V69" i="22" s="1"/>
  <c r="N89" i="26"/>
  <c r="P89" i="26" s="1"/>
  <c r="T89" i="26"/>
  <c r="V89" i="26" s="1"/>
  <c r="F89" i="22"/>
  <c r="G89" i="22" s="1"/>
  <c r="P86" i="8"/>
  <c r="M86" i="8"/>
  <c r="K87" i="8"/>
  <c r="I86" i="8"/>
  <c r="J27" i="8"/>
  <c r="I27" i="8"/>
  <c r="G87" i="8"/>
  <c r="V86" i="22"/>
  <c r="V88" i="22"/>
  <c r="H86" i="26"/>
  <c r="J86" i="26" s="1"/>
  <c r="U87" i="22"/>
  <c r="G29" i="8"/>
  <c r="G18" i="8" s="1"/>
  <c r="H29" i="8"/>
  <c r="H18" i="8" s="1"/>
  <c r="F93" i="8"/>
  <c r="E93" i="8"/>
  <c r="D29" i="8"/>
  <c r="C88" i="15"/>
  <c r="C88" i="13"/>
  <c r="R89" i="22"/>
  <c r="S89" i="22" s="1"/>
  <c r="W63" i="22"/>
  <c r="V87" i="22"/>
  <c r="C86" i="8"/>
  <c r="M17" i="8"/>
  <c r="T88" i="22"/>
  <c r="T11" i="22"/>
  <c r="T30" i="22"/>
  <c r="T19" i="22" s="1"/>
  <c r="T31" i="22"/>
  <c r="X88" i="22"/>
  <c r="X30" i="22"/>
  <c r="P10" i="22"/>
  <c r="O11" i="22"/>
  <c r="P11" i="22" s="1"/>
  <c r="W88" i="22"/>
  <c r="W30" i="22"/>
  <c r="G10" i="22"/>
  <c r="L33" i="22"/>
  <c r="L39" i="22" s="1"/>
  <c r="M39" i="22" s="1"/>
  <c r="L47" i="22"/>
  <c r="L57" i="22" s="1"/>
  <c r="M57" i="22" s="1"/>
  <c r="M54" i="22"/>
  <c r="L82" i="22"/>
  <c r="M82" i="22" s="1"/>
  <c r="S60" i="22"/>
  <c r="R59" i="22"/>
  <c r="R61" i="22" s="1"/>
  <c r="S61" i="22" s="1"/>
  <c r="W61" i="22"/>
  <c r="M64" i="22"/>
  <c r="M68" i="22"/>
  <c r="I33" i="22"/>
  <c r="I39" i="22" s="1"/>
  <c r="J39" i="22" s="1"/>
  <c r="S40" i="22"/>
  <c r="R75" i="22"/>
  <c r="S75" i="22" s="1"/>
  <c r="S62" i="22"/>
  <c r="R33" i="22"/>
  <c r="R37" i="22" s="1"/>
  <c r="S37" i="22" s="1"/>
  <c r="R47" i="22"/>
  <c r="R51" i="22" s="1"/>
  <c r="S51" i="22" s="1"/>
  <c r="S54" i="22"/>
  <c r="R82" i="22"/>
  <c r="S82" i="22" s="1"/>
  <c r="M60" i="22"/>
  <c r="L59" i="22"/>
  <c r="L65" i="22" s="1"/>
  <c r="M65" i="22" s="1"/>
  <c r="S64" i="22"/>
  <c r="S68" i="22"/>
  <c r="M40" i="22"/>
  <c r="L75" i="22"/>
  <c r="M75" i="22" s="1"/>
  <c r="M62" i="22"/>
  <c r="V10" i="26"/>
  <c r="T11" i="26"/>
  <c r="V11" i="26" s="1"/>
  <c r="M10" i="26"/>
  <c r="K11" i="26"/>
  <c r="M11" i="26" s="1"/>
  <c r="D10" i="26"/>
  <c r="B11" i="26"/>
  <c r="D11" i="26" s="1"/>
  <c r="N47" i="26"/>
  <c r="N55" i="26" s="1"/>
  <c r="P55" i="26" s="1"/>
  <c r="P54" i="26"/>
  <c r="N82" i="26"/>
  <c r="P82" i="26" s="1"/>
  <c r="P40" i="26"/>
  <c r="N75" i="26"/>
  <c r="P75" i="26" s="1"/>
  <c r="P62" i="26"/>
  <c r="P64" i="26"/>
  <c r="P68" i="26"/>
  <c r="P60" i="26"/>
  <c r="N59" i="26"/>
  <c r="N65" i="26" s="1"/>
  <c r="P65" i="26" s="1"/>
  <c r="N33" i="26"/>
  <c r="N37" i="26" s="1"/>
  <c r="P37" i="26" s="1"/>
  <c r="C41" i="11"/>
  <c r="C53" i="11"/>
  <c r="C49" i="11"/>
  <c r="BH84" i="27"/>
  <c r="AR84" i="27"/>
  <c r="AB84" i="27"/>
  <c r="AY84" i="27"/>
  <c r="AD84" i="27"/>
  <c r="BB67" i="27"/>
  <c r="AL67" i="27"/>
  <c r="V67" i="27"/>
  <c r="AX65" i="27"/>
  <c r="AH65" i="27"/>
  <c r="BJ63" i="27"/>
  <c r="AT63" i="27"/>
  <c r="AD63" i="27"/>
  <c r="BF61" i="27"/>
  <c r="AP61" i="27"/>
  <c r="Z61" i="27"/>
  <c r="BB59" i="27"/>
  <c r="AL59" i="27"/>
  <c r="V59" i="27"/>
  <c r="AV55" i="27"/>
  <c r="AF55" i="27"/>
  <c r="BD53" i="27"/>
  <c r="AN53" i="27"/>
  <c r="X53" i="27"/>
  <c r="AV51" i="27"/>
  <c r="AF51" i="27"/>
  <c r="BD49" i="27"/>
  <c r="AN49" i="27"/>
  <c r="X49" i="27"/>
  <c r="AS84" i="27"/>
  <c r="W84" i="27"/>
  <c r="AW67" i="27"/>
  <c r="AG67" i="27"/>
  <c r="BI65" i="27"/>
  <c r="AS65" i="27"/>
  <c r="AC65" i="27"/>
  <c r="Z84" i="27"/>
  <c r="AM67" i="27"/>
  <c r="AY65" i="27"/>
  <c r="U65" i="27"/>
  <c r="AR63" i="27"/>
  <c r="W63" i="27"/>
  <c r="AS61" i="27"/>
  <c r="X61" i="27"/>
  <c r="AU59" i="27"/>
  <c r="Y59" i="27"/>
  <c r="AT55" i="27"/>
  <c r="Y55" i="27"/>
  <c r="AU53" i="27"/>
  <c r="BB84" i="27"/>
  <c r="BH67" i="27"/>
  <c r="AB67" i="27"/>
  <c r="AF65" i="27"/>
  <c r="AV63" i="27"/>
  <c r="AA63" i="27"/>
  <c r="AW61" i="27"/>
  <c r="AB61" i="27"/>
  <c r="AY59" i="27"/>
  <c r="AC59" i="27"/>
  <c r="AX55" i="27"/>
  <c r="AC55" i="27"/>
  <c r="AY53" i="27"/>
  <c r="AD53" i="27"/>
  <c r="AV67" i="27"/>
  <c r="AB65" i="27"/>
  <c r="AY67" i="27"/>
  <c r="AE65" i="27"/>
  <c r="Y63" i="27"/>
  <c r="U61" i="27"/>
  <c r="AB59" i="27"/>
  <c r="V55" i="27"/>
  <c r="AC53" i="27"/>
  <c r="AW51" i="27"/>
  <c r="AA51" i="27"/>
  <c r="AX49" i="27"/>
  <c r="AC49" i="27"/>
  <c r="BA41" i="27"/>
  <c r="AK41" i="27"/>
  <c r="U41" i="27"/>
  <c r="AW39" i="27"/>
  <c r="AG39" i="27"/>
  <c r="AW84" i="27"/>
  <c r="W65" i="27"/>
  <c r="BE61" i="27"/>
  <c r="AK59" i="27"/>
  <c r="C51" i="11"/>
  <c r="AV84" i="27"/>
  <c r="AF84" i="27"/>
  <c r="BE84" i="27"/>
  <c r="AI84" i="27"/>
  <c r="BF67" i="27"/>
  <c r="AP67" i="27"/>
  <c r="Z67" i="27"/>
  <c r="BB65" i="27"/>
  <c r="AL65" i="27"/>
  <c r="V65" i="27"/>
  <c r="AX63" i="27"/>
  <c r="AH63" i="27"/>
  <c r="BJ61" i="27"/>
  <c r="AT61" i="27"/>
  <c r="AD61" i="27"/>
  <c r="BF59" i="27"/>
  <c r="AP59" i="27"/>
  <c r="Z59" i="27"/>
  <c r="AZ55" i="27"/>
  <c r="AJ55" i="27"/>
  <c r="BH53" i="27"/>
  <c r="AR53" i="27"/>
  <c r="AB53" i="27"/>
  <c r="AZ51" i="27"/>
  <c r="AJ51" i="27"/>
  <c r="BH49" i="27"/>
  <c r="AR49" i="27"/>
  <c r="AB49" i="27"/>
  <c r="AX84" i="27"/>
  <c r="AC84" i="27"/>
  <c r="BA67" i="27"/>
  <c r="AK67" i="27"/>
  <c r="U67" i="27"/>
  <c r="AW65" i="27"/>
  <c r="AG65" i="27"/>
  <c r="AK84" i="27"/>
  <c r="AU67" i="27"/>
  <c r="BG65" i="27"/>
  <c r="AA65" i="27"/>
  <c r="AW63" i="27"/>
  <c r="AB63" i="27"/>
  <c r="AY61" i="27"/>
  <c r="AC61" i="27"/>
  <c r="AZ59" i="27"/>
  <c r="AE59" i="27"/>
  <c r="AY55" i="27"/>
  <c r="AD55" i="27"/>
  <c r="BA53" i="27"/>
  <c r="AE53" i="27"/>
  <c r="V84" i="27"/>
  <c r="AJ67" i="27"/>
  <c r="AN65" i="27"/>
  <c r="BA63" i="27"/>
  <c r="AF63" i="27"/>
  <c r="BC61" i="27"/>
  <c r="AG61" i="27"/>
  <c r="BD59" i="27"/>
  <c r="AI59" i="27"/>
  <c r="BC55" i="27"/>
  <c r="AH55" i="27"/>
  <c r="BE53" i="27"/>
  <c r="AI53" i="27"/>
  <c r="AL84" i="27"/>
  <c r="AR65" i="27"/>
  <c r="U84" i="27"/>
  <c r="AU65" i="27"/>
  <c r="AJ63" i="27"/>
  <c r="AF61" i="27"/>
  <c r="AM59" i="27"/>
  <c r="AG55" i="27"/>
  <c r="AM53" i="27"/>
  <c r="BB51" i="27"/>
  <c r="AG51" i="27"/>
  <c r="BC49" i="27"/>
  <c r="AH49" i="27"/>
  <c r="BE41" i="27"/>
  <c r="AO41" i="27"/>
  <c r="Y41" i="27"/>
  <c r="BA39" i="27"/>
  <c r="AK39" i="27"/>
  <c r="U39" i="27"/>
  <c r="AZ65" i="27"/>
  <c r="AE63" i="27"/>
  <c r="BA59" i="27"/>
  <c r="AL55" i="27"/>
  <c r="W53" i="27"/>
  <c r="AP51" i="27"/>
  <c r="BG49" i="27"/>
  <c r="AE49" i="27"/>
  <c r="AV41" i="27"/>
  <c r="AA41" i="27"/>
  <c r="AX39" i="27"/>
  <c r="AB39" i="27"/>
  <c r="BA37" i="27"/>
  <c r="AK37" i="27"/>
  <c r="U37" i="27"/>
  <c r="AW35" i="27"/>
  <c r="AG35" i="27"/>
  <c r="BI33" i="27"/>
  <c r="AS33" i="27"/>
  <c r="AC33" i="27"/>
  <c r="BG23" i="27"/>
  <c r="AQ23" i="27"/>
  <c r="AA23" i="27"/>
  <c r="BA22" i="27"/>
  <c r="AK22" i="27"/>
  <c r="U22" i="27"/>
  <c r="AY21" i="27"/>
  <c r="AI21" i="27"/>
  <c r="BN15" i="27"/>
  <c r="BN16" i="27" s="1"/>
  <c r="AU15" i="27"/>
  <c r="AU16" i="27" s="1"/>
  <c r="AE15" i="27"/>
  <c r="AE16" i="27" s="1"/>
  <c r="BG9" i="27"/>
  <c r="AQ9" i="27"/>
  <c r="AA9" i="27"/>
  <c r="AA85" i="27" s="1"/>
  <c r="BA8" i="27"/>
  <c r="AK8" i="27"/>
  <c r="U8" i="27"/>
  <c r="BD63" i="27"/>
  <c r="AK61" i="27"/>
  <c r="U59" i="27"/>
  <c r="U55" i="27"/>
  <c r="U53" i="27"/>
  <c r="AO51" i="27"/>
  <c r="AY49" i="27"/>
  <c r="V49" i="27"/>
  <c r="AU41" i="27"/>
  <c r="Z41" i="27"/>
  <c r="AQ39" i="27"/>
  <c r="V39" i="27"/>
  <c r="AV37" i="27"/>
  <c r="AF37" i="27"/>
  <c r="BD35" i="27"/>
  <c r="AN35" i="27"/>
  <c r="X35" i="27"/>
  <c r="AV33" i="27"/>
  <c r="AF33" i="27"/>
  <c r="BF23" i="27"/>
  <c r="AP23" i="27"/>
  <c r="Z23" i="27"/>
  <c r="AZ22" i="27"/>
  <c r="AJ22" i="27"/>
  <c r="BJ21" i="27"/>
  <c r="AT21" i="27"/>
  <c r="AD21" i="27"/>
  <c r="BF15" i="27"/>
  <c r="BF16" i="27" s="1"/>
  <c r="AP15" i="27"/>
  <c r="AP16" i="27" s="1"/>
  <c r="Z15" i="27"/>
  <c r="Z16" i="27" s="1"/>
  <c r="BB9" i="27"/>
  <c r="AL9" i="27"/>
  <c r="AL87" i="27" s="1"/>
  <c r="V9" i="27"/>
  <c r="V87" i="27" s="1"/>
  <c r="AV8" i="27"/>
  <c r="AF8" i="27"/>
  <c r="AA67" i="27"/>
  <c r="AU61" i="27"/>
  <c r="BB53" i="27"/>
  <c r="W51" i="27"/>
  <c r="BD41" i="27"/>
  <c r="BN39" i="27"/>
  <c r="BG37" i="27"/>
  <c r="AA37" i="27"/>
  <c r="AM35" i="27"/>
  <c r="AY33" i="27"/>
  <c r="BI23" i="27"/>
  <c r="AC23" i="27"/>
  <c r="AQ22" i="27"/>
  <c r="AW21" i="27"/>
  <c r="BE15" i="27"/>
  <c r="BE16" i="27" s="1"/>
  <c r="Y15" i="27"/>
  <c r="Y16" i="27" s="1"/>
  <c r="AK9" i="27"/>
  <c r="AK87" i="27" s="1"/>
  <c r="AY8" i="27"/>
  <c r="BH7" i="27"/>
  <c r="BH88" i="27" s="1"/>
  <c r="AR7" i="27"/>
  <c r="AR88" i="27" s="1"/>
  <c r="AB7" i="27"/>
  <c r="AB88" i="27" s="1"/>
  <c r="AQ59" i="27"/>
  <c r="Z49" i="27"/>
  <c r="Z39" i="27"/>
  <c r="BG35" i="27"/>
  <c r="AM33" i="27"/>
  <c r="Y23" i="27"/>
  <c r="W22" i="27"/>
  <c r="AK15" i="27"/>
  <c r="AK16" i="27" s="1"/>
  <c r="BN8" i="27"/>
  <c r="BF7" i="27"/>
  <c r="BF88" i="27" s="1"/>
  <c r="Z7" i="27"/>
  <c r="Z88" i="27" s="1"/>
  <c r="AQ53" i="27"/>
  <c r="BC41" i="27"/>
  <c r="AX37" i="27"/>
  <c r="AD35" i="27"/>
  <c r="AJ65" i="27"/>
  <c r="AF59" i="27"/>
  <c r="BA51" i="27"/>
  <c r="AW49" i="27"/>
  <c r="AX41" i="27"/>
  <c r="AT39" i="27"/>
  <c r="BB37" i="27"/>
  <c r="V37" i="27"/>
  <c r="AH35" i="27"/>
  <c r="AT33" i="27"/>
  <c r="BD23" i="27"/>
  <c r="X23" i="27"/>
  <c r="AL22" i="27"/>
  <c r="AZ21" i="27"/>
  <c r="BH15" i="27"/>
  <c r="BH16" i="27" s="1"/>
  <c r="AB15" i="27"/>
  <c r="AB16" i="27" s="1"/>
  <c r="AF9" i="27"/>
  <c r="AF85" i="27" s="1"/>
  <c r="AT8" i="27"/>
  <c r="BI7" i="27"/>
  <c r="BI88" i="27" s="1"/>
  <c r="AS7" i="27"/>
  <c r="AS88" i="27" s="1"/>
  <c r="AC7" i="27"/>
  <c r="AC88" i="27" s="1"/>
  <c r="AY63" i="27"/>
  <c r="AS51" i="27"/>
  <c r="AD41" i="27"/>
  <c r="AU37" i="27"/>
  <c r="BN33" i="27"/>
  <c r="AG23" i="27"/>
  <c r="BA21" i="27"/>
  <c r="AS15" i="27"/>
  <c r="AS16" i="27" s="1"/>
  <c r="Y9" i="27"/>
  <c r="Y87" i="27" s="1"/>
  <c r="BB7" i="27"/>
  <c r="BB88" i="27" s="1"/>
  <c r="V7" i="27"/>
  <c r="V88" i="27" s="1"/>
  <c r="AR59" i="27"/>
  <c r="AA49" i="27"/>
  <c r="AN39" i="27"/>
  <c r="BB35" i="27"/>
  <c r="AP33" i="27"/>
  <c r="AV21" i="27"/>
  <c r="BC7" i="27"/>
  <c r="BC88" i="27" s="1"/>
  <c r="AB23" i="27"/>
  <c r="X21" i="27"/>
  <c r="BG7" i="27"/>
  <c r="BG88" i="27" s="1"/>
  <c r="AH22" i="27"/>
  <c r="AZ9" i="27"/>
  <c r="AZ86" i="27" s="1"/>
  <c r="AE7" i="27"/>
  <c r="AE88" i="27" s="1"/>
  <c r="AF15" i="27"/>
  <c r="AF16" i="27" s="1"/>
  <c r="Z8" i="27"/>
  <c r="AY7" i="11"/>
  <c r="AY88" i="11" s="1"/>
  <c r="O9" i="11"/>
  <c r="O86" i="11" s="1"/>
  <c r="BC9" i="11"/>
  <c r="BC87" i="11" s="1"/>
  <c r="S15" i="11"/>
  <c r="S16" i="11" s="1"/>
  <c r="AI15" i="11"/>
  <c r="AI16" i="11" s="1"/>
  <c r="AY15" i="11"/>
  <c r="AY16" i="11" s="1"/>
  <c r="AI21" i="11"/>
  <c r="U22" i="11"/>
  <c r="BI7" i="11"/>
  <c r="BI88" i="11" s="1"/>
  <c r="AC9" i="11"/>
  <c r="AC87" i="11" s="1"/>
  <c r="E15" i="11"/>
  <c r="E16" i="11" s="1"/>
  <c r="U15" i="11"/>
  <c r="U16" i="11" s="1"/>
  <c r="AK15" i="11"/>
  <c r="AK16" i="11" s="1"/>
  <c r="BD84" i="27"/>
  <c r="X84" i="27"/>
  <c r="Y84" i="27"/>
  <c r="AH67" i="27"/>
  <c r="AT65" i="27"/>
  <c r="BF63" i="27"/>
  <c r="Z63" i="27"/>
  <c r="AL61" i="27"/>
  <c r="AX59" i="27"/>
  <c r="BH55" i="27"/>
  <c r="AB55" i="27"/>
  <c r="AJ53" i="27"/>
  <c r="AR51" i="27"/>
  <c r="AZ49" i="27"/>
  <c r="BI84" i="27"/>
  <c r="BI67" i="27"/>
  <c r="AC67" i="27"/>
  <c r="AO65" i="27"/>
  <c r="BN67" i="27"/>
  <c r="AQ65" i="27"/>
  <c r="AM63" i="27"/>
  <c r="AN61" i="27"/>
  <c r="AO59" i="27"/>
  <c r="AO55" i="27"/>
  <c r="AP53" i="27"/>
  <c r="AZ67" i="27"/>
  <c r="Y65" i="27"/>
  <c r="U63" i="27"/>
  <c r="W61" i="27"/>
  <c r="X59" i="27"/>
  <c r="W55" i="27"/>
  <c r="Y53" i="27"/>
  <c r="BN84" i="27"/>
  <c r="BE63" i="27"/>
  <c r="BH59" i="27"/>
  <c r="BI53" i="27"/>
  <c r="AQ51" i="27"/>
  <c r="AS49" i="27"/>
  <c r="AW41" i="27"/>
  <c r="BI39" i="27"/>
  <c r="AC39" i="27"/>
  <c r="BI63" i="27"/>
  <c r="W59" i="27"/>
  <c r="AH53" i="27"/>
  <c r="AI51" i="27"/>
  <c r="AT49" i="27"/>
  <c r="BB41" i="27"/>
  <c r="V41" i="27"/>
  <c r="AM39" i="27"/>
  <c r="BE37" i="27"/>
  <c r="AG37" i="27"/>
  <c r="BE35" i="27"/>
  <c r="AK35" i="27"/>
  <c r="BE33" i="27"/>
  <c r="AK33" i="27"/>
  <c r="BN23" i="27"/>
  <c r="AM23" i="27"/>
  <c r="BI22" i="27"/>
  <c r="AO22" i="27"/>
  <c r="BN21" i="27"/>
  <c r="AQ21" i="27"/>
  <c r="W21" i="27"/>
  <c r="AQ15" i="27"/>
  <c r="AQ16" i="27" s="1"/>
  <c r="W15" i="27"/>
  <c r="W16" i="27" s="1"/>
  <c r="AU9" i="27"/>
  <c r="AU87" i="27" s="1"/>
  <c r="W9" i="27"/>
  <c r="W87" i="27" s="1"/>
  <c r="AS8" i="27"/>
  <c r="Y8" i="27"/>
  <c r="AO63" i="27"/>
  <c r="AV59" i="27"/>
  <c r="AK55" i="27"/>
  <c r="BJ51" i="27"/>
  <c r="Z51" i="27"/>
  <c r="AD49" i="27"/>
  <c r="AP41" i="27"/>
  <c r="BB39" i="27"/>
  <c r="AA39" i="27"/>
  <c r="AR37" i="27"/>
  <c r="X37" i="27"/>
  <c r="AR35" i="27"/>
  <c r="BH33" i="27"/>
  <c r="AN33" i="27"/>
  <c r="BJ23" i="27"/>
  <c r="AL23" i="27"/>
  <c r="BH22" i="27"/>
  <c r="AN22" i="27"/>
  <c r="BF21" i="27"/>
  <c r="AL21" i="27"/>
  <c r="BJ15" i="27"/>
  <c r="BJ16" i="27" s="1"/>
  <c r="AL15" i="27"/>
  <c r="AL16" i="27" s="1"/>
  <c r="BJ9" i="27"/>
  <c r="BJ87" i="27" s="1"/>
  <c r="AP9" i="27"/>
  <c r="AP87" i="27" s="1"/>
  <c r="BH8" i="27"/>
  <c r="AN8" i="27"/>
  <c r="BA84" i="27"/>
  <c r="BC59" i="27"/>
  <c r="AY51" i="27"/>
  <c r="AG49" i="27"/>
  <c r="AZ39" i="27"/>
  <c r="AQ37" i="27"/>
  <c r="AU35" i="27"/>
  <c r="AQ33" i="27"/>
  <c r="AS23" i="27"/>
  <c r="AY22" i="27"/>
  <c r="AO21" i="27"/>
  <c r="AO15" i="27"/>
  <c r="AO16" i="27" s="1"/>
  <c r="AS9" i="27"/>
  <c r="AS10" i="27" s="1"/>
  <c r="AQ8" i="27"/>
  <c r="AZ7" i="27"/>
  <c r="AZ88" i="27" s="1"/>
  <c r="AF7" i="27"/>
  <c r="AF88" i="27" s="1"/>
  <c r="AA55" i="27"/>
  <c r="AN41" i="27"/>
  <c r="W37" i="27"/>
  <c r="W33" i="27"/>
  <c r="BC22" i="27"/>
  <c r="BA15" i="27"/>
  <c r="BA16" i="27" s="1"/>
  <c r="BC8" i="27"/>
  <c r="AP7" i="27"/>
  <c r="AP88" i="27" s="1"/>
  <c r="AE55" i="27"/>
  <c r="AH41" i="27"/>
  <c r="BJ35" i="27"/>
  <c r="AN67" i="27"/>
  <c r="AU55" i="27"/>
  <c r="Y51" i="27"/>
  <c r="BH41" i="27"/>
  <c r="AI39" i="27"/>
  <c r="AL37" i="27"/>
  <c r="AP35" i="27"/>
  <c r="AP72" i="27" s="1"/>
  <c r="AL33" i="27"/>
  <c r="AN23" i="27"/>
  <c r="AT22" i="27"/>
  <c r="AR21" i="27"/>
  <c r="AR15" i="27"/>
  <c r="AR16" i="27" s="1"/>
  <c r="AN9" i="27"/>
  <c r="AN10" i="27" s="1"/>
  <c r="AL8" i="27"/>
  <c r="BA7" i="27"/>
  <c r="BA88" i="27" s="1"/>
  <c r="AG7" i="27"/>
  <c r="AG88" i="27" s="1"/>
  <c r="BG61" i="27"/>
  <c r="AO49" i="27"/>
  <c r="BN37" i="27"/>
  <c r="AU33" i="27"/>
  <c r="AE22" i="27"/>
  <c r="BI15" i="27"/>
  <c r="BI16" i="27" s="1"/>
  <c r="AU8" i="27"/>
  <c r="AL7" i="27"/>
  <c r="AL88" i="27" s="1"/>
  <c r="AJ61" i="27"/>
  <c r="AR41" i="27"/>
  <c r="AP37" i="27"/>
  <c r="BF33" i="27"/>
  <c r="AN15" i="27"/>
  <c r="AN16" i="27" s="1"/>
  <c r="AN17" i="27" s="1"/>
  <c r="W7" i="27"/>
  <c r="W88" i="27" s="1"/>
  <c r="BD21" i="27"/>
  <c r="AQ7" i="27"/>
  <c r="AQ88" i="27" s="1"/>
  <c r="BD15" i="27"/>
  <c r="BD16" i="27" s="1"/>
  <c r="AU7" i="27"/>
  <c r="AU88" i="27" s="1"/>
  <c r="BH9" i="27"/>
  <c r="BH85" i="27" s="1"/>
  <c r="AI7" i="27"/>
  <c r="AI88" i="27" s="1"/>
  <c r="BE8" i="11"/>
  <c r="G15" i="11"/>
  <c r="G16" i="11" s="1"/>
  <c r="AA15" i="11"/>
  <c r="AA16" i="11" s="1"/>
  <c r="AU15" i="11"/>
  <c r="AU16" i="11" s="1"/>
  <c r="AQ21" i="11"/>
  <c r="BA7" i="11"/>
  <c r="BA88" i="11" s="1"/>
  <c r="U9" i="11"/>
  <c r="U85" i="11" s="1"/>
  <c r="I15" i="11"/>
  <c r="I16" i="11" s="1"/>
  <c r="AC15" i="11"/>
  <c r="AC16" i="11" s="1"/>
  <c r="AW15" i="11"/>
  <c r="AW16" i="11" s="1"/>
  <c r="E21" i="11"/>
  <c r="AW21" i="11"/>
  <c r="AI22" i="11"/>
  <c r="U23" i="11"/>
  <c r="BE23" i="11"/>
  <c r="S33" i="11"/>
  <c r="AI33" i="11"/>
  <c r="F9" i="11"/>
  <c r="F87" i="11" s="1"/>
  <c r="R15" i="11"/>
  <c r="R16" i="11" s="1"/>
  <c r="AX15" i="11"/>
  <c r="AX16" i="11" s="1"/>
  <c r="AX21" i="11"/>
  <c r="BD22" i="11"/>
  <c r="M33" i="11"/>
  <c r="AH33" i="11"/>
  <c r="AZ33" i="11"/>
  <c r="H35" i="11"/>
  <c r="X35" i="11"/>
  <c r="AN35" i="11"/>
  <c r="BD35" i="11"/>
  <c r="L37" i="11"/>
  <c r="AB37" i="11"/>
  <c r="AR37" i="11"/>
  <c r="BH37" i="11"/>
  <c r="P39" i="11"/>
  <c r="AF39" i="11"/>
  <c r="AV39" i="11"/>
  <c r="D9" i="11"/>
  <c r="H15" i="11"/>
  <c r="H16" i="11" s="1"/>
  <c r="AN15" i="11"/>
  <c r="AN16" i="11" s="1"/>
  <c r="BD21" i="11"/>
  <c r="AB23" i="11"/>
  <c r="F33" i="11"/>
  <c r="AB33" i="11"/>
  <c r="AU33" i="11"/>
  <c r="G35" i="11"/>
  <c r="W35" i="11"/>
  <c r="AM35" i="11"/>
  <c r="BC35" i="11"/>
  <c r="O37" i="11"/>
  <c r="AE37" i="11"/>
  <c r="AU37" i="11"/>
  <c r="G39" i="11"/>
  <c r="W39" i="11"/>
  <c r="AM39" i="11"/>
  <c r="BC39" i="11"/>
  <c r="AH9" i="11"/>
  <c r="AH85" i="11" s="1"/>
  <c r="N15" i="11"/>
  <c r="N16" i="11" s="1"/>
  <c r="AT15" i="11"/>
  <c r="AT16" i="11" s="1"/>
  <c r="T22" i="11"/>
  <c r="AA23" i="11"/>
  <c r="J33" i="11"/>
  <c r="AF33" i="11"/>
  <c r="AX33" i="11"/>
  <c r="J35" i="11"/>
  <c r="Z35" i="11"/>
  <c r="AP35" i="11"/>
  <c r="BF35" i="11"/>
  <c r="R37" i="11"/>
  <c r="AH37" i="11"/>
  <c r="AX37" i="11"/>
  <c r="J39" i="11"/>
  <c r="Z39" i="11"/>
  <c r="AP39" i="11"/>
  <c r="BF39" i="11"/>
  <c r="R41" i="11"/>
  <c r="AH41" i="11"/>
  <c r="AX41" i="11"/>
  <c r="J49" i="11"/>
  <c r="Z49" i="11"/>
  <c r="AP49" i="11"/>
  <c r="BF49" i="11"/>
  <c r="R51" i="11"/>
  <c r="AH51" i="11"/>
  <c r="AX51" i="11"/>
  <c r="J53" i="11"/>
  <c r="Z53" i="11"/>
  <c r="AP53" i="11"/>
  <c r="BF53" i="11"/>
  <c r="R55" i="11"/>
  <c r="AH55" i="11"/>
  <c r="AX55" i="11"/>
  <c r="H59" i="11"/>
  <c r="X59" i="11"/>
  <c r="AN59" i="11"/>
  <c r="BD59" i="11"/>
  <c r="L61" i="11"/>
  <c r="AZ15" i="11"/>
  <c r="AZ16" i="11" s="1"/>
  <c r="Y33" i="11"/>
  <c r="Y35" i="11"/>
  <c r="AJ84" i="27"/>
  <c r="AO84" i="27"/>
  <c r="AT67" i="27"/>
  <c r="BF65" i="27"/>
  <c r="Z65" i="27"/>
  <c r="AL63" i="27"/>
  <c r="AX61" i="27"/>
  <c r="BJ59" i="27"/>
  <c r="AD59" i="27"/>
  <c r="AN55" i="27"/>
  <c r="AV53" i="27"/>
  <c r="BD51" i="27"/>
  <c r="X51" i="27"/>
  <c r="AF49" i="27"/>
  <c r="AH84" i="27"/>
  <c r="AO67" i="27"/>
  <c r="BA65" i="27"/>
  <c r="AU84" i="27"/>
  <c r="W67" i="27"/>
  <c r="BC63" i="27"/>
  <c r="BD61" i="27"/>
  <c r="BE59" i="27"/>
  <c r="BE55" i="27"/>
  <c r="BF53" i="27"/>
  <c r="AG84" i="27"/>
  <c r="AV65" i="27"/>
  <c r="AK63" i="27"/>
  <c r="AM61" i="27"/>
  <c r="AN59" i="27"/>
  <c r="AM55" i="27"/>
  <c r="AO53" i="27"/>
  <c r="BH65" i="27"/>
  <c r="BN65" i="27"/>
  <c r="AQ61" i="27"/>
  <c r="AQ55" i="27"/>
  <c r="BG51" i="27"/>
  <c r="BI49" i="27"/>
  <c r="BI41" i="27"/>
  <c r="AC41" i="27"/>
  <c r="AO39" i="27"/>
  <c r="X67" i="27"/>
  <c r="AA61" i="27"/>
  <c r="AW53" i="27"/>
  <c r="AX51" i="27"/>
  <c r="BA49" i="27"/>
  <c r="BG41" i="27"/>
  <c r="AF41" i="27"/>
  <c r="AR39" i="27"/>
  <c r="BI37" i="27"/>
  <c r="AO37" i="27"/>
  <c r="BI35" i="27"/>
  <c r="AO35" i="27"/>
  <c r="U35" i="27"/>
  <c r="AO33" i="27"/>
  <c r="U33" i="27"/>
  <c r="AU23" i="27"/>
  <c r="W23" i="27"/>
  <c r="AS22" i="27"/>
  <c r="Y22" i="27"/>
  <c r="AU21" i="27"/>
  <c r="AA21" i="27"/>
  <c r="AY15" i="27"/>
  <c r="AY16" i="27" s="1"/>
  <c r="AA15" i="27"/>
  <c r="AA16" i="27" s="1"/>
  <c r="AY9" i="27"/>
  <c r="AY87" i="27" s="1"/>
  <c r="AE9" i="27"/>
  <c r="AE87" i="27" s="1"/>
  <c r="AW8" i="27"/>
  <c r="AC8" i="27"/>
  <c r="AM65" i="27"/>
  <c r="Y61" i="27"/>
  <c r="AW55" i="27"/>
  <c r="AG53" i="27"/>
  <c r="AH51" i="27"/>
  <c r="AK49" i="27"/>
  <c r="AZ41" i="27"/>
  <c r="BG39" i="27"/>
  <c r="AF39" i="27"/>
  <c r="AZ37" i="27"/>
  <c r="AB37" i="27"/>
  <c r="AV35" i="27"/>
  <c r="AB35" i="27"/>
  <c r="AR33" i="27"/>
  <c r="X33" i="27"/>
  <c r="AT23" i="27"/>
  <c r="V23" i="27"/>
  <c r="AR22" i="27"/>
  <c r="X22" i="27"/>
  <c r="AP21" i="27"/>
  <c r="V21" i="27"/>
  <c r="AT15" i="27"/>
  <c r="AT16" i="27" s="1"/>
  <c r="V15" i="27"/>
  <c r="V16" i="27" s="1"/>
  <c r="AT9" i="27"/>
  <c r="AT86" i="27" s="1"/>
  <c r="Z9" i="27"/>
  <c r="Z87" i="27" s="1"/>
  <c r="AR8" i="27"/>
  <c r="X8" i="27"/>
  <c r="AI63" i="27"/>
  <c r="Z53" i="27"/>
  <c r="AU49" i="27"/>
  <c r="X41" i="27"/>
  <c r="AY37" i="27"/>
  <c r="BC35" i="27"/>
  <c r="BG33" i="27"/>
  <c r="BA23" i="27"/>
  <c r="BG22" i="27"/>
  <c r="BE21" i="27"/>
  <c r="AW15" i="27"/>
  <c r="AW16" i="27" s="1"/>
  <c r="BA9" i="27"/>
  <c r="BA85" i="27" s="1"/>
  <c r="BG8" i="27"/>
  <c r="BD7" i="27"/>
  <c r="BD88" i="27" s="1"/>
  <c r="AJ7" i="27"/>
  <c r="AJ88" i="27" s="1"/>
  <c r="AE61" i="27"/>
  <c r="BJ41" i="27"/>
  <c r="AM37" i="27"/>
  <c r="BC33" i="27"/>
  <c r="BN22" i="27"/>
  <c r="AC21" i="27"/>
  <c r="AG9" i="27"/>
  <c r="AG86" i="27" s="1"/>
  <c r="AX7" i="27"/>
  <c r="AX88" i="27" s="1"/>
  <c r="BN61" i="27"/>
  <c r="AP49" i="27"/>
  <c r="AH37" i="27"/>
  <c r="AH33" i="27"/>
  <c r="BG59" i="27"/>
  <c r="AM51" i="27"/>
  <c r="U49" i="27"/>
  <c r="BD39" i="27"/>
  <c r="AT37" i="27"/>
  <c r="AX35" i="27"/>
  <c r="BB33" i="27"/>
  <c r="AV23" i="27"/>
  <c r="BB22" i="27"/>
  <c r="BH21" i="27"/>
  <c r="AZ15" i="27"/>
  <c r="AZ16" i="27" s="1"/>
  <c r="AV9" i="27"/>
  <c r="BB8" i="27"/>
  <c r="BE7" i="27"/>
  <c r="BE88" i="27" s="1"/>
  <c r="AK7" i="27"/>
  <c r="AK88" i="27" s="1"/>
  <c r="BC65" i="27"/>
  <c r="AD51" i="27"/>
  <c r="AJ39" i="27"/>
  <c r="AI35" i="27"/>
  <c r="AU22" i="27"/>
  <c r="U21" i="27"/>
  <c r="AO9" i="27"/>
  <c r="AO87" i="27" s="1"/>
  <c r="AT7" i="27"/>
  <c r="AT88" i="27" s="1"/>
  <c r="AZ63" i="27"/>
  <c r="BE49" i="27"/>
  <c r="BF37" i="27"/>
  <c r="V35" i="27"/>
  <c r="AX22" i="27"/>
  <c r="AM7" i="27"/>
  <c r="AM88" i="27" s="1"/>
  <c r="Z22" i="27"/>
  <c r="AP8" i="27"/>
  <c r="AF21" i="27"/>
  <c r="BN7" i="27"/>
  <c r="BN88" i="27" s="1"/>
  <c r="AN21" i="27"/>
  <c r="AY7" i="27"/>
  <c r="AY88" i="27" s="1"/>
  <c r="BG7" i="11"/>
  <c r="BG88" i="11" s="1"/>
  <c r="AQ9" i="11"/>
  <c r="AQ87" i="11" s="1"/>
  <c r="W15" i="11"/>
  <c r="W16" i="11" s="1"/>
  <c r="AQ15" i="11"/>
  <c r="AQ16" i="11" s="1"/>
  <c r="AA21" i="11"/>
  <c r="AW7" i="11"/>
  <c r="AW88" i="11" s="1"/>
  <c r="M9" i="11"/>
  <c r="M85" i="11" s="1"/>
  <c r="BE9" i="11"/>
  <c r="BE86" i="11" s="1"/>
  <c r="Y15" i="11"/>
  <c r="Y16" i="11" s="1"/>
  <c r="AS15" i="11"/>
  <c r="AS16" i="11" s="1"/>
  <c r="BI15" i="11"/>
  <c r="BI16" i="11" s="1"/>
  <c r="AO21" i="11"/>
  <c r="AA22" i="11"/>
  <c r="E23" i="11"/>
  <c r="AW23" i="11"/>
  <c r="O33" i="11"/>
  <c r="AE33" i="11"/>
  <c r="BF7" i="11"/>
  <c r="BF88" i="11" s="1"/>
  <c r="J15" i="11"/>
  <c r="J16" i="11" s="1"/>
  <c r="AP15" i="11"/>
  <c r="AP16" i="11" s="1"/>
  <c r="AP21" i="11"/>
  <c r="AX22" i="11"/>
  <c r="H33" i="11"/>
  <c r="AC33" i="11"/>
  <c r="AV33" i="11"/>
  <c r="D35" i="11"/>
  <c r="T35" i="11"/>
  <c r="AJ35" i="11"/>
  <c r="AZ35" i="11"/>
  <c r="H37" i="11"/>
  <c r="X37" i="11"/>
  <c r="AN37" i="11"/>
  <c r="BD37" i="11"/>
  <c r="L39" i="11"/>
  <c r="AB39" i="11"/>
  <c r="AR39" i="11"/>
  <c r="BD7" i="11"/>
  <c r="BD88" i="11" s="1"/>
  <c r="AJ9" i="11"/>
  <c r="AJ87" i="11" s="1"/>
  <c r="AF15" i="11"/>
  <c r="AF16" i="11" s="1"/>
  <c r="AV21" i="11"/>
  <c r="AW22" i="11"/>
  <c r="BC23" i="11"/>
  <c r="V33" i="11"/>
  <c r="AQ33" i="11"/>
  <c r="BG33" i="11"/>
  <c r="S35" i="11"/>
  <c r="AI35" i="11"/>
  <c r="AY35" i="11"/>
  <c r="K37" i="11"/>
  <c r="AA37" i="11"/>
  <c r="AQ37" i="11"/>
  <c r="BG37" i="11"/>
  <c r="S39" i="11"/>
  <c r="AI39" i="11"/>
  <c r="AY39" i="11"/>
  <c r="BB7" i="11"/>
  <c r="BB88" i="11" s="1"/>
  <c r="F15" i="11"/>
  <c r="F16" i="11" s="1"/>
  <c r="AL15" i="11"/>
  <c r="AL16" i="11" s="1"/>
  <c r="D22" i="11"/>
  <c r="F23" i="11"/>
  <c r="E33" i="11"/>
  <c r="Z33" i="11"/>
  <c r="AT33" i="11"/>
  <c r="F35" i="11"/>
  <c r="V35" i="11"/>
  <c r="AL35" i="11"/>
  <c r="BB35" i="11"/>
  <c r="N37" i="11"/>
  <c r="AD37" i="11"/>
  <c r="AT37" i="11"/>
  <c r="F39" i="11"/>
  <c r="V39" i="11"/>
  <c r="AL39" i="11"/>
  <c r="BB39" i="11"/>
  <c r="N41" i="11"/>
  <c r="AD41" i="11"/>
  <c r="AT41" i="11"/>
  <c r="F49" i="11"/>
  <c r="V49" i="11"/>
  <c r="AL49" i="11"/>
  <c r="BB49" i="11"/>
  <c r="N51" i="11"/>
  <c r="AD51" i="11"/>
  <c r="AT51" i="11"/>
  <c r="F53" i="11"/>
  <c r="V53" i="11"/>
  <c r="AL53" i="11"/>
  <c r="BB53" i="11"/>
  <c r="N55" i="11"/>
  <c r="AD55" i="11"/>
  <c r="AT55" i="11"/>
  <c r="D59" i="11"/>
  <c r="T59" i="11"/>
  <c r="AJ59" i="11"/>
  <c r="AZ59" i="11"/>
  <c r="H61" i="11"/>
  <c r="T15" i="11"/>
  <c r="T16" i="11" s="1"/>
  <c r="D33" i="11"/>
  <c r="I35" i="11"/>
  <c r="E37" i="11"/>
  <c r="AN84" i="27"/>
  <c r="AT84" i="27"/>
  <c r="AX67" i="27"/>
  <c r="BJ65" i="27"/>
  <c r="AD65" i="27"/>
  <c r="AP63" i="27"/>
  <c r="BB61" i="27"/>
  <c r="V61" i="27"/>
  <c r="AH59" i="27"/>
  <c r="AR55" i="27"/>
  <c r="AZ53" i="27"/>
  <c r="BH51" i="27"/>
  <c r="AB51" i="27"/>
  <c r="AJ49" i="27"/>
  <c r="AM84" i="27"/>
  <c r="AS67" i="27"/>
  <c r="BE65" i="27"/>
  <c r="BF84" i="27"/>
  <c r="AE67" i="27"/>
  <c r="BH63" i="27"/>
  <c r="BI61" i="27"/>
  <c r="BN59" i="27"/>
  <c r="BJ55" i="27"/>
  <c r="BN53" i="27"/>
  <c r="AQ84" i="27"/>
  <c r="BD65" i="27"/>
  <c r="AQ63" i="27"/>
  <c r="AR61" i="27"/>
  <c r="AS59" i="27"/>
  <c r="AS55" i="27"/>
  <c r="AT53" i="27"/>
  <c r="AF67" i="27"/>
  <c r="AI67" i="27"/>
  <c r="BA61" i="27"/>
  <c r="BB55" i="27"/>
  <c r="V53" i="27"/>
  <c r="V51" i="27"/>
  <c r="W49" i="27"/>
  <c r="AG41" i="27"/>
  <c r="AS39" i="27"/>
  <c r="BD67" i="27"/>
  <c r="AO61" i="27"/>
  <c r="Z55" i="27"/>
  <c r="BE51" i="27"/>
  <c r="U51" i="27"/>
  <c r="Y49" i="27"/>
  <c r="AL41" i="27"/>
  <c r="BC39" i="27"/>
  <c r="W39" i="27"/>
  <c r="AS37" i="27"/>
  <c r="Y37" i="27"/>
  <c r="AS35" i="27"/>
  <c r="Y35" i="27"/>
  <c r="AW33" i="27"/>
  <c r="Y33" i="27"/>
  <c r="AY23" i="27"/>
  <c r="AE23" i="27"/>
  <c r="AW22" i="27"/>
  <c r="AC22" i="27"/>
  <c r="BC21" i="27"/>
  <c r="AE21" i="27"/>
  <c r="BC15" i="27"/>
  <c r="BC16" i="27" s="1"/>
  <c r="AI15" i="27"/>
  <c r="AI16" i="27" s="1"/>
  <c r="BC9" i="27"/>
  <c r="BC85" i="27" s="1"/>
  <c r="AI9" i="27"/>
  <c r="AI85" i="27" s="1"/>
  <c r="BE8" i="27"/>
  <c r="AG8" i="27"/>
  <c r="AQ67" i="27"/>
  <c r="AZ61" i="27"/>
  <c r="BN55" i="27"/>
  <c r="AS53" i="27"/>
  <c r="AU51" i="27"/>
  <c r="AQ49" i="27"/>
  <c r="BF41" i="27"/>
  <c r="AE41" i="27"/>
  <c r="AL39" i="27"/>
  <c r="BD37" i="27"/>
  <c r="AJ37" i="27"/>
  <c r="AZ35" i="27"/>
  <c r="AF35" i="27"/>
  <c r="AZ33" i="27"/>
  <c r="AB33" i="27"/>
  <c r="AX23" i="27"/>
  <c r="AD23" i="27"/>
  <c r="AV22" i="27"/>
  <c r="AV28" i="27" s="1"/>
  <c r="AB22" i="27"/>
  <c r="AX21" i="27"/>
  <c r="Z21" i="27"/>
  <c r="AX15" i="27"/>
  <c r="AX16" i="27" s="1"/>
  <c r="AD15" i="27"/>
  <c r="AD16" i="27" s="1"/>
  <c r="AX9" i="27"/>
  <c r="AX86" i="27" s="1"/>
  <c r="AD9" i="27"/>
  <c r="AD86" i="27" s="1"/>
  <c r="AZ8" i="27"/>
  <c r="AB8" i="27"/>
  <c r="BN63" i="27"/>
  <c r="AP55" i="27"/>
  <c r="BJ49" i="27"/>
  <c r="AI41" i="27"/>
  <c r="AE39" i="27"/>
  <c r="BN35" i="27"/>
  <c r="W35" i="27"/>
  <c r="AA33" i="27"/>
  <c r="U23" i="27"/>
  <c r="AA22" i="27"/>
  <c r="Y21" i="27"/>
  <c r="BI9" i="27"/>
  <c r="BI87" i="27" s="1"/>
  <c r="U9" i="27"/>
  <c r="U87" i="27" s="1"/>
  <c r="AA8" i="27"/>
  <c r="AN7" i="27"/>
  <c r="AN88" i="27" s="1"/>
  <c r="BG67" i="27"/>
  <c r="BB49" i="27"/>
  <c r="BC37" i="27"/>
  <c r="AA35" i="27"/>
  <c r="AO23" i="27"/>
  <c r="AS21" i="27"/>
  <c r="AS27" i="27" s="1"/>
  <c r="AW9" i="27"/>
  <c r="AW87" i="27" s="1"/>
  <c r="W8" i="27"/>
  <c r="X63" i="27"/>
  <c r="AE51" i="27"/>
  <c r="AD39" i="27"/>
  <c r="AX33" i="27"/>
  <c r="AV61" i="27"/>
  <c r="AA53" i="27"/>
  <c r="AI49" i="27"/>
  <c r="AB41" i="27"/>
  <c r="BJ37" i="27"/>
  <c r="BF35" i="27"/>
  <c r="BJ33" i="27"/>
  <c r="V33" i="27"/>
  <c r="BJ22" i="27"/>
  <c r="V22" i="27"/>
  <c r="AB21" i="27"/>
  <c r="BD9" i="27"/>
  <c r="BJ8" i="27"/>
  <c r="V8" i="27"/>
  <c r="AO7" i="27"/>
  <c r="AO88" i="27" s="1"/>
  <c r="U7" i="27"/>
  <c r="U88" i="27" s="1"/>
  <c r="AL53" i="27"/>
  <c r="BF39" i="27"/>
  <c r="AY35" i="27"/>
  <c r="AW23" i="27"/>
  <c r="AK21" i="27"/>
  <c r="BE9" i="27"/>
  <c r="BE87" i="27" s="1"/>
  <c r="BJ7" i="27"/>
  <c r="BJ88" i="27" s="1"/>
  <c r="AA84" i="27"/>
  <c r="AT51" i="27"/>
  <c r="BJ39" i="27"/>
  <c r="AL35" i="27"/>
  <c r="AZ23" i="27"/>
  <c r="AH8" i="27"/>
  <c r="BF22" i="27"/>
  <c r="AR9" i="27"/>
  <c r="AR87" i="27" s="1"/>
  <c r="AJ23" i="27"/>
  <c r="AX8" i="27"/>
  <c r="AP22" i="27"/>
  <c r="BF8" i="27"/>
  <c r="BC7" i="11"/>
  <c r="BC88" i="11" s="1"/>
  <c r="AI9" i="11"/>
  <c r="AI87" i="11" s="1"/>
  <c r="O15" i="11"/>
  <c r="O16" i="11" s="1"/>
  <c r="AM15" i="11"/>
  <c r="AM16" i="11" s="1"/>
  <c r="BG15" i="11"/>
  <c r="BG16" i="11" s="1"/>
  <c r="E22" i="11"/>
  <c r="E9" i="11"/>
  <c r="AW9" i="11"/>
  <c r="AW85" i="11" s="1"/>
  <c r="Q15" i="11"/>
  <c r="Q16" i="11" s="1"/>
  <c r="AO15" i="11"/>
  <c r="AO16" i="11" s="1"/>
  <c r="BE15" i="11"/>
  <c r="BE16" i="11" s="1"/>
  <c r="AC21" i="11"/>
  <c r="G22" i="11"/>
  <c r="BC22" i="11"/>
  <c r="AO23" i="11"/>
  <c r="K33" i="11"/>
  <c r="AA33" i="11"/>
  <c r="AX7" i="11"/>
  <c r="AX88" i="11" s="1"/>
  <c r="V9" i="11"/>
  <c r="V87" i="11" s="1"/>
  <c r="AH15" i="11"/>
  <c r="AH16" i="11" s="1"/>
  <c r="AH21" i="11"/>
  <c r="AH22" i="11"/>
  <c r="BD23" i="11"/>
  <c r="X33" i="11"/>
  <c r="AR33" i="11"/>
  <c r="BH33" i="11"/>
  <c r="P35" i="11"/>
  <c r="AF35" i="11"/>
  <c r="AV35" i="11"/>
  <c r="D37" i="11"/>
  <c r="T37" i="11"/>
  <c r="AJ37" i="11"/>
  <c r="AZ37" i="11"/>
  <c r="H39" i="11"/>
  <c r="X39" i="11"/>
  <c r="AN39" i="11"/>
  <c r="AV7" i="11"/>
  <c r="AV88" i="11" s="1"/>
  <c r="AB9" i="11"/>
  <c r="AB87" i="11" s="1"/>
  <c r="X15" i="11"/>
  <c r="X16" i="11" s="1"/>
  <c r="BD15" i="11"/>
  <c r="BD16" i="11" s="1"/>
  <c r="AB22" i="11"/>
  <c r="AX23" i="11"/>
  <c r="Q33" i="11"/>
  <c r="AL33" i="11"/>
  <c r="BC33" i="11"/>
  <c r="O35" i="11"/>
  <c r="AE35" i="11"/>
  <c r="AU35" i="11"/>
  <c r="G37" i="11"/>
  <c r="W37" i="11"/>
  <c r="AM37" i="11"/>
  <c r="BC37" i="11"/>
  <c r="O39" i="11"/>
  <c r="AE39" i="11"/>
  <c r="AU39" i="11"/>
  <c r="AT7" i="11"/>
  <c r="AT88" i="11" s="1"/>
  <c r="AX9" i="11"/>
  <c r="AX85" i="11" s="1"/>
  <c r="AD15" i="11"/>
  <c r="AD16" i="11" s="1"/>
  <c r="F21" i="11"/>
  <c r="F27" i="11" s="1"/>
  <c r="AV22" i="11"/>
  <c r="AV23" i="11"/>
  <c r="U33" i="11"/>
  <c r="AP33" i="11"/>
  <c r="BF33" i="11"/>
  <c r="R35" i="11"/>
  <c r="AH35" i="11"/>
  <c r="AX35" i="11"/>
  <c r="AZ84" i="27"/>
  <c r="AP65" i="27"/>
  <c r="AT59" i="27"/>
  <c r="AN51" i="27"/>
  <c r="Y67" i="27"/>
  <c r="AG63" i="27"/>
  <c r="AK53" i="27"/>
  <c r="BI59" i="27"/>
  <c r="AP84" i="27"/>
  <c r="AL51" i="27"/>
  <c r="Y39" i="27"/>
  <c r="AC51" i="27"/>
  <c r="AH39" i="27"/>
  <c r="AC35" i="27"/>
  <c r="AI23" i="27"/>
  <c r="AM21" i="27"/>
  <c r="AM9" i="27"/>
  <c r="AM86" i="27" s="1"/>
  <c r="AC63" i="27"/>
  <c r="BF49" i="27"/>
  <c r="BH37" i="27"/>
  <c r="BD33" i="27"/>
  <c r="BD22" i="27"/>
  <c r="BB15" i="27"/>
  <c r="BB16" i="27" s="1"/>
  <c r="BD8" i="27"/>
  <c r="AK51" i="27"/>
  <c r="AE35" i="27"/>
  <c r="AG21" i="27"/>
  <c r="AV7" i="27"/>
  <c r="AV88" i="27" s="1"/>
  <c r="AQ35" i="27"/>
  <c r="AM8" i="27"/>
  <c r="AT35" i="27"/>
  <c r="AM41" i="27"/>
  <c r="AD33" i="27"/>
  <c r="AJ15" i="27"/>
  <c r="AJ16" i="27" s="1"/>
  <c r="Y7" i="27"/>
  <c r="Y88" i="27" s="1"/>
  <c r="AE33" i="27"/>
  <c r="AD7" i="27"/>
  <c r="AD88" i="27" s="1"/>
  <c r="Z33" i="27"/>
  <c r="AA7" i="27"/>
  <c r="AA88" i="27" s="1"/>
  <c r="AU7" i="11"/>
  <c r="AU88" i="11" s="1"/>
  <c r="BC15" i="11"/>
  <c r="BC16" i="11" s="1"/>
  <c r="M15" i="11"/>
  <c r="M16" i="11" s="1"/>
  <c r="BE21" i="11"/>
  <c r="W33" i="11"/>
  <c r="BF15" i="11"/>
  <c r="BF16" i="11" s="1"/>
  <c r="AN33" i="11"/>
  <c r="AR35" i="11"/>
  <c r="AV37" i="11"/>
  <c r="AZ39" i="11"/>
  <c r="F22" i="11"/>
  <c r="AY33" i="11"/>
  <c r="BG35" i="11"/>
  <c r="K39" i="11"/>
  <c r="AP9" i="11"/>
  <c r="AP87" i="11" s="1"/>
  <c r="AQ23" i="11"/>
  <c r="N35" i="11"/>
  <c r="J37" i="11"/>
  <c r="AP37" i="11"/>
  <c r="R39" i="11"/>
  <c r="AX39" i="11"/>
  <c r="Z41" i="11"/>
  <c r="BF41" i="11"/>
  <c r="AH49" i="11"/>
  <c r="J51" i="11"/>
  <c r="AP51" i="11"/>
  <c r="R53" i="11"/>
  <c r="AX53" i="11"/>
  <c r="Z55" i="11"/>
  <c r="BF55" i="11"/>
  <c r="AF59" i="11"/>
  <c r="D61" i="11"/>
  <c r="D23" i="11"/>
  <c r="BE35" i="11"/>
  <c r="Q39" i="11"/>
  <c r="E41" i="11"/>
  <c r="AA41" i="11"/>
  <c r="AV41" i="11"/>
  <c r="M49" i="11"/>
  <c r="AI49" i="11"/>
  <c r="BD49" i="11"/>
  <c r="O51" i="11"/>
  <c r="AJ51" i="11"/>
  <c r="BE51" i="11"/>
  <c r="U53" i="11"/>
  <c r="AQ53" i="11"/>
  <c r="G55" i="11"/>
  <c r="AB55" i="11"/>
  <c r="AW55" i="11"/>
  <c r="N59" i="11"/>
  <c r="AI59" i="11"/>
  <c r="D21" i="11"/>
  <c r="D27" i="11" s="1"/>
  <c r="AP23" i="11"/>
  <c r="E35" i="11"/>
  <c r="Q37" i="11"/>
  <c r="AC39" i="11"/>
  <c r="I41" i="11"/>
  <c r="AE41" i="11"/>
  <c r="AZ41" i="11"/>
  <c r="Q49" i="11"/>
  <c r="AM49" i="11"/>
  <c r="BH49" i="11"/>
  <c r="X51" i="11"/>
  <c r="AS51" i="11"/>
  <c r="D53" i="11"/>
  <c r="Y53" i="11"/>
  <c r="AU53" i="11"/>
  <c r="K55" i="11"/>
  <c r="AF55" i="11"/>
  <c r="BA55" i="11"/>
  <c r="R59" i="11"/>
  <c r="BD9" i="11"/>
  <c r="BD85" i="11" s="1"/>
  <c r="AJ23" i="11"/>
  <c r="Q35" i="11"/>
  <c r="AC37" i="11"/>
  <c r="Y39" i="11"/>
  <c r="M41" i="11"/>
  <c r="AI41" i="11"/>
  <c r="BD41" i="11"/>
  <c r="P49" i="11"/>
  <c r="AK49" i="11"/>
  <c r="BG49" i="11"/>
  <c r="W51" i="11"/>
  <c r="AR51" i="11"/>
  <c r="H53" i="11"/>
  <c r="AC53" i="11"/>
  <c r="AY53" i="11"/>
  <c r="I55" i="11"/>
  <c r="AE55" i="11"/>
  <c r="AZ55" i="11"/>
  <c r="Q59" i="11"/>
  <c r="AL59" i="11"/>
  <c r="BG59" i="11"/>
  <c r="V61" i="11"/>
  <c r="AL61" i="11"/>
  <c r="BB61" i="11"/>
  <c r="N63" i="11"/>
  <c r="AD63" i="11"/>
  <c r="AT63" i="11"/>
  <c r="F65" i="11"/>
  <c r="V65" i="11"/>
  <c r="AL65" i="11"/>
  <c r="BB65" i="11"/>
  <c r="N67" i="11"/>
  <c r="AD67" i="11"/>
  <c r="AT67" i="11"/>
  <c r="D84" i="11"/>
  <c r="BE37" i="11"/>
  <c r="AM41" i="11"/>
  <c r="K51" i="11"/>
  <c r="AR53" i="11"/>
  <c r="J59" i="11"/>
  <c r="BE59" i="11"/>
  <c r="X61" i="11"/>
  <c r="AS61" i="11"/>
  <c r="D63" i="11"/>
  <c r="Y63" i="11"/>
  <c r="AU63" i="11"/>
  <c r="K65" i="11"/>
  <c r="AF65" i="11"/>
  <c r="BA65" i="11"/>
  <c r="Q67" i="11"/>
  <c r="AM67" i="11"/>
  <c r="BH67" i="11"/>
  <c r="BA39" i="11"/>
  <c r="O49" i="11"/>
  <c r="AA51" i="11"/>
  <c r="BH53" i="11"/>
  <c r="E59" i="11"/>
  <c r="BC59" i="11"/>
  <c r="AB61" i="11"/>
  <c r="AW61" i="11"/>
  <c r="M63" i="11"/>
  <c r="AI63" i="11"/>
  <c r="BD63" i="11"/>
  <c r="O65" i="11"/>
  <c r="AJ65" i="11"/>
  <c r="BE65" i="11"/>
  <c r="U67" i="11"/>
  <c r="AQ67" i="11"/>
  <c r="AV9" i="11"/>
  <c r="AV85" i="11" s="1"/>
  <c r="AK39" i="11"/>
  <c r="I49" i="11"/>
  <c r="AQ51" i="11"/>
  <c r="X55" i="11"/>
  <c r="AT59" i="11"/>
  <c r="O61" i="11"/>
  <c r="AK61" i="11"/>
  <c r="BG61" i="11"/>
  <c r="W63" i="11"/>
  <c r="AR63" i="11"/>
  <c r="H65" i="11"/>
  <c r="AC65" i="11"/>
  <c r="AY65" i="11"/>
  <c r="I67" i="11"/>
  <c r="AE67" i="11"/>
  <c r="AZ67" i="11"/>
  <c r="P84" i="11"/>
  <c r="AF84" i="11"/>
  <c r="AV84" i="11"/>
  <c r="U39" i="11"/>
  <c r="AN55" i="11"/>
  <c r="AZ61" i="11"/>
  <c r="AG65" i="11"/>
  <c r="I84" i="11"/>
  <c r="AD84" i="11"/>
  <c r="AY84" i="11"/>
  <c r="Y49" i="11"/>
  <c r="BF59" i="11"/>
  <c r="AK63" i="11"/>
  <c r="AW65" i="11"/>
  <c r="F84" i="11"/>
  <c r="AC84" i="11"/>
  <c r="AX84" i="11"/>
  <c r="D49" i="11"/>
  <c r="T61" i="11"/>
  <c r="BA63" i="11"/>
  <c r="AI67" i="11"/>
  <c r="Q84" i="11"/>
  <c r="AL84" i="11"/>
  <c r="BG84" i="11"/>
  <c r="G53" i="11"/>
  <c r="AJ61" i="11"/>
  <c r="AV63" i="11"/>
  <c r="H67" i="11"/>
  <c r="O84" i="11"/>
  <c r="AK84" i="11"/>
  <c r="BF84" i="11"/>
  <c r="BJ61" i="11"/>
  <c r="BJ41" i="11"/>
  <c r="BJ8" i="11"/>
  <c r="BJ23" i="11"/>
  <c r="BJ21" i="11"/>
  <c r="AD67" i="27"/>
  <c r="AH61" i="27"/>
  <c r="AF53" i="27"/>
  <c r="BE67" i="27"/>
  <c r="AI65" i="27"/>
  <c r="AI55" i="27"/>
  <c r="BH61" i="27"/>
  <c r="BG84" i="27"/>
  <c r="AX53" i="27"/>
  <c r="BE39" i="27"/>
  <c r="BN51" i="27"/>
  <c r="BH39" i="27"/>
  <c r="BA35" i="27"/>
  <c r="BC23" i="27"/>
  <c r="BG21" i="27"/>
  <c r="BG27" i="27" s="1"/>
  <c r="BN9" i="27"/>
  <c r="AE84" i="27"/>
  <c r="BC51" i="27"/>
  <c r="AV39" i="27"/>
  <c r="AV74" i="27" s="1"/>
  <c r="AJ35" i="27"/>
  <c r="AH23" i="27"/>
  <c r="AH21" i="27"/>
  <c r="AH9" i="27"/>
  <c r="AH87" i="27" s="1"/>
  <c r="AA59" i="27"/>
  <c r="AI37" i="27"/>
  <c r="AI22" i="27"/>
  <c r="AI8" i="27"/>
  <c r="AU39" i="27"/>
  <c r="U15" i="27"/>
  <c r="AY39" i="27"/>
  <c r="BN49" i="27"/>
  <c r="Z35" i="27"/>
  <c r="AJ21" i="27"/>
  <c r="AW7" i="27"/>
  <c r="AW88" i="27" s="1"/>
  <c r="AE37" i="27"/>
  <c r="AE73" i="27" s="1"/>
  <c r="AE8" i="27"/>
  <c r="Z37" i="27"/>
  <c r="AV15" i="27"/>
  <c r="AV16" i="27" s="1"/>
  <c r="AV17" i="27" s="1"/>
  <c r="AB9" i="27"/>
  <c r="AB10" i="27" s="1"/>
  <c r="AE15" i="11"/>
  <c r="AE16" i="11" s="1"/>
  <c r="AO9" i="11"/>
  <c r="AO87" i="11" s="1"/>
  <c r="G33" i="11"/>
  <c r="Z15" i="11"/>
  <c r="Z16" i="11" s="1"/>
  <c r="R33" i="11"/>
  <c r="AB35" i="11"/>
  <c r="AF37" i="11"/>
  <c r="AJ39" i="11"/>
  <c r="AV15" i="11"/>
  <c r="AV16" i="11" s="1"/>
  <c r="AG33" i="11"/>
  <c r="AQ35" i="11"/>
  <c r="AY37" i="11"/>
  <c r="BG39" i="11"/>
  <c r="AP22" i="11"/>
  <c r="BB33" i="11"/>
  <c r="F37" i="11"/>
  <c r="AL37" i="11"/>
  <c r="N39" i="11"/>
  <c r="AT39" i="11"/>
  <c r="V41" i="11"/>
  <c r="BB41" i="11"/>
  <c r="AD49" i="11"/>
  <c r="F51" i="11"/>
  <c r="AL51" i="11"/>
  <c r="N53" i="11"/>
  <c r="AT53" i="11"/>
  <c r="V55" i="11"/>
  <c r="BB55" i="11"/>
  <c r="AB59" i="11"/>
  <c r="BH59" i="11"/>
  <c r="AO22" i="11"/>
  <c r="AO35" i="11"/>
  <c r="BA37" i="11"/>
  <c r="BH39" i="11"/>
  <c r="U41" i="11"/>
  <c r="AQ41" i="11"/>
  <c r="H49" i="11"/>
  <c r="AC49" i="11"/>
  <c r="AY49" i="11"/>
  <c r="I51" i="11"/>
  <c r="AE51" i="11"/>
  <c r="AZ51" i="11"/>
  <c r="P53" i="11"/>
  <c r="AK53" i="11"/>
  <c r="BG53" i="11"/>
  <c r="W55" i="11"/>
  <c r="AR55" i="11"/>
  <c r="I59" i="11"/>
  <c r="AD59" i="11"/>
  <c r="AR15" i="11"/>
  <c r="AR16" i="11" s="1"/>
  <c r="BE22" i="11"/>
  <c r="BE33" i="11"/>
  <c r="BA35" i="11"/>
  <c r="M39" i="11"/>
  <c r="D41" i="11"/>
  <c r="Y41" i="11"/>
  <c r="AU41" i="11"/>
  <c r="L49" i="11"/>
  <c r="AG49" i="11"/>
  <c r="BC49" i="11"/>
  <c r="S51" i="11"/>
  <c r="AN51" i="11"/>
  <c r="BI51" i="11"/>
  <c r="T53" i="11"/>
  <c r="AO53" i="11"/>
  <c r="E55" i="11"/>
  <c r="AA55" i="11"/>
  <c r="AV55" i="11"/>
  <c r="M59" i="11"/>
  <c r="AH59" i="11"/>
  <c r="BA33" i="11"/>
  <c r="M37" i="11"/>
  <c r="I39" i="11"/>
  <c r="H41" i="11"/>
  <c r="AC41" i="11"/>
  <c r="AY41" i="11"/>
  <c r="K49" i="11"/>
  <c r="AF49" i="11"/>
  <c r="BA49" i="11"/>
  <c r="Q51" i="11"/>
  <c r="AM51" i="11"/>
  <c r="BH51" i="11"/>
  <c r="X53" i="11"/>
  <c r="AS53" i="11"/>
  <c r="D55" i="11"/>
  <c r="Y55" i="11"/>
  <c r="AU55" i="11"/>
  <c r="K59" i="11"/>
  <c r="AG59" i="11"/>
  <c r="BB59" i="11"/>
  <c r="R61" i="11"/>
  <c r="AH61" i="11"/>
  <c r="AX61" i="11"/>
  <c r="J63" i="11"/>
  <c r="Z63" i="11"/>
  <c r="AP63" i="11"/>
  <c r="BF63" i="11"/>
  <c r="R65" i="11"/>
  <c r="AH65" i="11"/>
  <c r="AX65" i="11"/>
  <c r="J67" i="11"/>
  <c r="Z67" i="11"/>
  <c r="AP67" i="11"/>
  <c r="BF67" i="11"/>
  <c r="AS35" i="11"/>
  <c r="Q41" i="11"/>
  <c r="AO49" i="11"/>
  <c r="W53" i="11"/>
  <c r="BD55" i="11"/>
  <c r="AX59" i="11"/>
  <c r="S61" i="11"/>
  <c r="AN61" i="11"/>
  <c r="BI61" i="11"/>
  <c r="T63" i="11"/>
  <c r="AO63" i="11"/>
  <c r="E65" i="11"/>
  <c r="AA65" i="11"/>
  <c r="AV65" i="11"/>
  <c r="L67" i="11"/>
  <c r="AG67" i="11"/>
  <c r="BC67" i="11"/>
  <c r="AO37" i="11"/>
  <c r="BC41" i="11"/>
  <c r="E51" i="11"/>
  <c r="AM53" i="11"/>
  <c r="AY55" i="11"/>
  <c r="AU59" i="11"/>
  <c r="W61" i="11"/>
  <c r="AR61" i="11"/>
  <c r="H63" i="11"/>
  <c r="AC63" i="11"/>
  <c r="AY63" i="11"/>
  <c r="I65" i="11"/>
  <c r="AE65" i="11"/>
  <c r="AZ65" i="11"/>
  <c r="P67" i="11"/>
  <c r="AK67" i="11"/>
  <c r="BG67" i="11"/>
  <c r="Y37" i="11"/>
  <c r="AW41" i="11"/>
  <c r="U51" i="11"/>
  <c r="BC53" i="11"/>
  <c r="AM59" i="11"/>
  <c r="I61" i="11"/>
  <c r="AF61" i="11"/>
  <c r="BA61" i="11"/>
  <c r="Q63" i="11"/>
  <c r="AM63" i="11"/>
  <c r="BH63" i="11"/>
  <c r="X65" i="11"/>
  <c r="AS65" i="11"/>
  <c r="D67" i="11"/>
  <c r="Y67" i="11"/>
  <c r="AU67" i="11"/>
  <c r="L84" i="11"/>
  <c r="AB84" i="11"/>
  <c r="AR84" i="11"/>
  <c r="BH84" i="11"/>
  <c r="P51" i="11"/>
  <c r="AE61" i="11"/>
  <c r="L65" i="11"/>
  <c r="AS67" i="11"/>
  <c r="Y84" i="11"/>
  <c r="AT84" i="11"/>
  <c r="AW33" i="11"/>
  <c r="O59" i="11"/>
  <c r="P63" i="11"/>
  <c r="AB65" i="11"/>
  <c r="BI67" i="11"/>
  <c r="W84" i="11"/>
  <c r="AS84" i="11"/>
  <c r="I37" i="11"/>
  <c r="AY59" i="11"/>
  <c r="AF63" i="11"/>
  <c r="M67" i="11"/>
  <c r="K84" i="11"/>
  <c r="AG84" i="11"/>
  <c r="BB84" i="11"/>
  <c r="AK51" i="11"/>
  <c r="N61" i="11"/>
  <c r="AA63" i="11"/>
  <c r="BH65" i="11"/>
  <c r="J84" i="11"/>
  <c r="AE84" i="11"/>
  <c r="BA84" i="11"/>
  <c r="BJ84" i="11"/>
  <c r="BJ49" i="11"/>
  <c r="BJ22" i="11"/>
  <c r="BJ35" i="11"/>
  <c r="BJ15" i="11"/>
  <c r="BJ16" i="11" s="1"/>
  <c r="BN51" i="11"/>
  <c r="BN35" i="11"/>
  <c r="BN41" i="11"/>
  <c r="BN65" i="11"/>
  <c r="C59" i="11"/>
  <c r="BN39" i="11"/>
  <c r="BN84" i="11"/>
  <c r="C67" i="11"/>
  <c r="BN15" i="11"/>
  <c r="BN16" i="11" s="1"/>
  <c r="BN55" i="11"/>
  <c r="BN33" i="11"/>
  <c r="BN53" i="11"/>
  <c r="C65" i="11"/>
  <c r="C55" i="11"/>
  <c r="BJ67" i="27"/>
  <c r="V63" i="27"/>
  <c r="X55" i="27"/>
  <c r="BC84" i="27"/>
  <c r="BC67" i="27"/>
  <c r="AJ59" i="27"/>
  <c r="BG63" i="27"/>
  <c r="BJ53" i="27"/>
  <c r="AW59" i="27"/>
  <c r="AS41" i="27"/>
  <c r="BA55" i="27"/>
  <c r="AQ41" i="27"/>
  <c r="AC37" i="27"/>
  <c r="AG33" i="27"/>
  <c r="AG22" i="27"/>
  <c r="AM15" i="27"/>
  <c r="AM16" i="27" s="1"/>
  <c r="AO8" i="27"/>
  <c r="BG53" i="27"/>
  <c r="AJ41" i="27"/>
  <c r="BH35" i="27"/>
  <c r="BB23" i="27"/>
  <c r="BB21" i="27"/>
  <c r="BB27" i="27" s="1"/>
  <c r="BF9" i="27"/>
  <c r="BF86" i="27" s="1"/>
  <c r="X65" i="27"/>
  <c r="AP39" i="27"/>
  <c r="AK23" i="27"/>
  <c r="AC9" i="27"/>
  <c r="BF51" i="27"/>
  <c r="AM22" i="27"/>
  <c r="BI51" i="27"/>
  <c r="BC53" i="27"/>
  <c r="AD37" i="27"/>
  <c r="AD22" i="27"/>
  <c r="AD8" i="27"/>
  <c r="AY41" i="27"/>
  <c r="AC15" i="27"/>
  <c r="AC16" i="27" s="1"/>
  <c r="W41" i="27"/>
  <c r="BH23" i="27"/>
  <c r="AR23" i="27"/>
  <c r="K15" i="11"/>
  <c r="K16" i="11" s="1"/>
  <c r="BE7" i="11"/>
  <c r="BE88" i="11" s="1"/>
  <c r="BA15" i="11"/>
  <c r="BA16" i="11" s="1"/>
  <c r="AC23" i="11"/>
  <c r="N9" i="11"/>
  <c r="N87" i="11" s="1"/>
  <c r="AI23" i="11"/>
  <c r="L35" i="11"/>
  <c r="P37" i="11"/>
  <c r="T39" i="11"/>
  <c r="P15" i="11"/>
  <c r="P16" i="11" s="1"/>
  <c r="L33" i="11"/>
  <c r="AA35" i="11"/>
  <c r="AI37" i="11"/>
  <c r="AQ39" i="11"/>
  <c r="BB15" i="11"/>
  <c r="BB16" i="11" s="1"/>
  <c r="AK33" i="11"/>
  <c r="AT35" i="11"/>
  <c r="Z37" i="11"/>
  <c r="BF37" i="11"/>
  <c r="AH39" i="11"/>
  <c r="J41" i="11"/>
  <c r="AP41" i="11"/>
  <c r="R49" i="11"/>
  <c r="AX49" i="11"/>
  <c r="Z51" i="11"/>
  <c r="BF51" i="11"/>
  <c r="AH53" i="11"/>
  <c r="J55" i="11"/>
  <c r="AP55" i="11"/>
  <c r="P59" i="11"/>
  <c r="AV59" i="11"/>
  <c r="BH7" i="11"/>
  <c r="BH88" i="11" s="1"/>
  <c r="BI33" i="11"/>
  <c r="AK37" i="11"/>
  <c r="AW39" i="11"/>
  <c r="P41" i="11"/>
  <c r="AK41" i="11"/>
  <c r="BG41" i="11"/>
  <c r="X49" i="11"/>
  <c r="AS49" i="11"/>
  <c r="D51" i="11"/>
  <c r="Y51" i="11"/>
  <c r="AU51" i="11"/>
  <c r="K53" i="11"/>
  <c r="AF53" i="11"/>
  <c r="BA53" i="11"/>
  <c r="Q55" i="11"/>
  <c r="AM55" i="11"/>
  <c r="BH55" i="11"/>
  <c r="Y59" i="11"/>
  <c r="L15" i="11"/>
  <c r="L16" i="11" s="1"/>
  <c r="AJ22" i="11"/>
  <c r="AO33" i="11"/>
  <c r="AK35" i="11"/>
  <c r="AW37" i="11"/>
  <c r="BE39" i="11"/>
  <c r="T41" i="11"/>
  <c r="AO41" i="11"/>
  <c r="G49" i="11"/>
  <c r="AB49" i="11"/>
  <c r="AW49" i="11"/>
  <c r="M51" i="11"/>
  <c r="AI51" i="11"/>
  <c r="BD51" i="11"/>
  <c r="O53" i="11"/>
  <c r="AJ53" i="11"/>
  <c r="BE53" i="11"/>
  <c r="U55" i="11"/>
  <c r="AQ55" i="11"/>
  <c r="G59" i="11"/>
  <c r="AC59" i="11"/>
  <c r="AJ15" i="11"/>
  <c r="AJ16" i="11" s="1"/>
  <c r="AJ33" i="11"/>
  <c r="AW35" i="11"/>
  <c r="BI37" i="11"/>
  <c r="BD39" i="11"/>
  <c r="X41" i="11"/>
  <c r="AS41" i="11"/>
  <c r="E49" i="11"/>
  <c r="AA49" i="11"/>
  <c r="AV49" i="11"/>
  <c r="L51" i="11"/>
  <c r="AG51" i="11"/>
  <c r="BC51" i="11"/>
  <c r="S53" i="11"/>
  <c r="AN53" i="11"/>
  <c r="BI53" i="11"/>
  <c r="T55" i="11"/>
  <c r="AO55" i="11"/>
  <c r="F59" i="11"/>
  <c r="AA59" i="11"/>
  <c r="AW59" i="11"/>
  <c r="M61" i="11"/>
  <c r="AD61" i="11"/>
  <c r="AT61" i="11"/>
  <c r="F63" i="11"/>
  <c r="V63" i="11"/>
  <c r="AL63" i="11"/>
  <c r="BB63" i="11"/>
  <c r="N65" i="11"/>
  <c r="AD65" i="11"/>
  <c r="AT65" i="11"/>
  <c r="F67" i="11"/>
  <c r="V67" i="11"/>
  <c r="AL67" i="11"/>
  <c r="BB67" i="11"/>
  <c r="AD33" i="11"/>
  <c r="BI39" i="11"/>
  <c r="T49" i="11"/>
  <c r="BA51" i="11"/>
  <c r="AI55" i="11"/>
  <c r="AP59" i="11"/>
  <c r="K61" i="11"/>
  <c r="AI61" i="11"/>
  <c r="BD61" i="11"/>
  <c r="O63" i="11"/>
  <c r="AJ63" i="11"/>
  <c r="BE63" i="11"/>
  <c r="U65" i="11"/>
  <c r="AQ65" i="11"/>
  <c r="G67" i="11"/>
  <c r="AB67" i="11"/>
  <c r="AW67" i="11"/>
  <c r="AC35" i="11"/>
  <c r="AG41" i="11"/>
  <c r="BE49" i="11"/>
  <c r="Q53" i="11"/>
  <c r="AC55" i="11"/>
  <c r="AO59" i="11"/>
  <c r="Q61" i="11"/>
  <c r="AM61" i="11"/>
  <c r="BH61" i="11"/>
  <c r="X63" i="11"/>
  <c r="AS63" i="11"/>
  <c r="D65" i="11"/>
  <c r="Y65" i="11"/>
  <c r="AU65" i="11"/>
  <c r="K67" i="11"/>
  <c r="AF67" i="11"/>
  <c r="BA67" i="11"/>
  <c r="M35" i="11"/>
  <c r="AB41" i="11"/>
  <c r="AZ49" i="11"/>
  <c r="AG53" i="11"/>
  <c r="U59" i="11"/>
  <c r="BI59" i="11"/>
  <c r="AA61" i="11"/>
  <c r="AV61" i="11"/>
  <c r="L63" i="11"/>
  <c r="AG63" i="11"/>
  <c r="BC63" i="11"/>
  <c r="S65" i="11"/>
  <c r="AN65" i="11"/>
  <c r="BI65" i="11"/>
  <c r="T67" i="11"/>
  <c r="AO67" i="11"/>
  <c r="G84" i="11"/>
  <c r="X84" i="11"/>
  <c r="AN84" i="11"/>
  <c r="BD84" i="11"/>
  <c r="AU49" i="11"/>
  <c r="F61" i="11"/>
  <c r="AQ63" i="11"/>
  <c r="X67" i="11"/>
  <c r="S84" i="11"/>
  <c r="AO84" i="11"/>
  <c r="AB15" i="11"/>
  <c r="AB16" i="11" s="1"/>
  <c r="S55" i="11"/>
  <c r="AU61" i="11"/>
  <c r="G65" i="11"/>
  <c r="AN67" i="11"/>
  <c r="R84" i="11"/>
  <c r="AM84" i="11"/>
  <c r="BI84" i="11"/>
  <c r="AB53" i="11"/>
  <c r="K63" i="11"/>
  <c r="AR65" i="11"/>
  <c r="E84" i="11"/>
  <c r="AA84" i="11"/>
  <c r="AW84" i="11"/>
  <c r="AR41" i="11"/>
  <c r="AS59" i="11"/>
  <c r="E63" i="11"/>
  <c r="AM65" i="11"/>
  <c r="AY67" i="11"/>
  <c r="Z84" i="11"/>
  <c r="AU84" i="11"/>
  <c r="BJ63" i="11"/>
  <c r="BJ53" i="11"/>
  <c r="BJ33" i="11"/>
  <c r="BJ55" i="11"/>
  <c r="BJ39" i="11"/>
  <c r="BJ7" i="11"/>
  <c r="BJ88" i="11" s="1"/>
  <c r="BN49" i="11"/>
  <c r="BN61" i="11"/>
  <c r="BN37" i="11"/>
  <c r="BN7" i="11"/>
  <c r="BN88" i="11" s="1"/>
  <c r="BN63" i="11"/>
  <c r="BN67" i="11"/>
  <c r="C61" i="11"/>
  <c r="S67" i="11"/>
  <c r="BC84" i="11"/>
  <c r="AO61" i="11"/>
  <c r="BD67" i="11"/>
  <c r="AQ84" i="11"/>
  <c r="BI55" i="11"/>
  <c r="Q65" i="11"/>
  <c r="U84" i="11"/>
  <c r="BJ67" i="11"/>
  <c r="BJ37" i="11"/>
  <c r="BJ9" i="11"/>
  <c r="BJ86" i="11" s="1"/>
  <c r="C84" i="11"/>
  <c r="BN59" i="11"/>
  <c r="C63" i="11"/>
  <c r="BJ84" i="27"/>
  <c r="BB63" i="27"/>
  <c r="BD55" i="27"/>
  <c r="AV49" i="27"/>
  <c r="AK65" i="27"/>
  <c r="AI61" i="27"/>
  <c r="AR67" i="27"/>
  <c r="BI55" i="27"/>
  <c r="AU63" i="27"/>
  <c r="AM49" i="27"/>
  <c r="AS63" i="27"/>
  <c r="AL49" i="27"/>
  <c r="AW37" i="27"/>
  <c r="BA33" i="27"/>
  <c r="BE22" i="27"/>
  <c r="BG15" i="27"/>
  <c r="BG16" i="27" s="1"/>
  <c r="BG17" i="27" s="1"/>
  <c r="BI8" i="27"/>
  <c r="AG59" i="27"/>
  <c r="BN41" i="27"/>
  <c r="AN37" i="27"/>
  <c r="AJ33" i="27"/>
  <c r="AF22" i="27"/>
  <c r="AH15" i="27"/>
  <c r="AH16" i="27" s="1"/>
  <c r="AJ8" i="27"/>
  <c r="AT41" i="27"/>
  <c r="AI33" i="27"/>
  <c r="AG15" i="27"/>
  <c r="AG16" i="27" s="1"/>
  <c r="X7" i="27"/>
  <c r="X88" i="27" s="1"/>
  <c r="BE23" i="27"/>
  <c r="AH7" i="27"/>
  <c r="AH88" i="27" s="1"/>
  <c r="AN63" i="27"/>
  <c r="X39" i="27"/>
  <c r="AF23" i="27"/>
  <c r="X9" i="27"/>
  <c r="BF55" i="27"/>
  <c r="BF82" i="27" s="1"/>
  <c r="BI21" i="27"/>
  <c r="BG55" i="27"/>
  <c r="AJ9" i="27"/>
  <c r="AJ86" i="27" s="1"/>
  <c r="X15" i="27"/>
  <c r="X16" i="27" s="1"/>
  <c r="AA9" i="11"/>
  <c r="AA87" i="11" s="1"/>
  <c r="BC21" i="11"/>
  <c r="BC27" i="11" s="1"/>
  <c r="AG15" i="11"/>
  <c r="AG16" i="11" s="1"/>
  <c r="AQ22" i="11"/>
  <c r="AM33" i="11"/>
  <c r="AC22" i="11"/>
  <c r="BD33" i="11"/>
  <c r="BH35" i="11"/>
  <c r="D39" i="11"/>
  <c r="T9" i="11"/>
  <c r="T86" i="11" s="1"/>
  <c r="AH23" i="11"/>
  <c r="K35" i="11"/>
  <c r="S37" i="11"/>
  <c r="AA39" i="11"/>
  <c r="V15" i="11"/>
  <c r="V16" i="11" s="1"/>
  <c r="P33" i="11"/>
  <c r="AD35" i="11"/>
  <c r="V37" i="11"/>
  <c r="BB37" i="11"/>
  <c r="AD39" i="11"/>
  <c r="F41" i="11"/>
  <c r="AL41" i="11"/>
  <c r="N49" i="11"/>
  <c r="AT49" i="11"/>
  <c r="V51" i="11"/>
  <c r="BB51" i="11"/>
  <c r="AD53" i="11"/>
  <c r="F55" i="11"/>
  <c r="AL55" i="11"/>
  <c r="L59" i="11"/>
  <c r="AR59" i="11"/>
  <c r="P61" i="11"/>
  <c r="AS33" i="11"/>
  <c r="U37" i="11"/>
  <c r="AG39" i="11"/>
  <c r="K41" i="11"/>
  <c r="AF41" i="11"/>
  <c r="BA41" i="11"/>
  <c r="S49" i="11"/>
  <c r="AN49" i="11"/>
  <c r="BI49" i="11"/>
  <c r="T51" i="11"/>
  <c r="AO51" i="11"/>
  <c r="E53" i="11"/>
  <c r="AA53" i="11"/>
  <c r="AA81" i="11" s="1"/>
  <c r="AV53" i="11"/>
  <c r="L55" i="11"/>
  <c r="L82" i="11" s="1"/>
  <c r="AG55" i="11"/>
  <c r="BC55" i="11"/>
  <c r="BC82" i="11" s="1"/>
  <c r="S59" i="11"/>
  <c r="AZ7" i="11"/>
  <c r="AZ88" i="11" s="1"/>
  <c r="AJ21" i="11"/>
  <c r="T33" i="11"/>
  <c r="U35" i="11"/>
  <c r="AG37" i="11"/>
  <c r="AS39" i="11"/>
  <c r="O41" i="11"/>
  <c r="AJ41" i="11"/>
  <c r="BE41" i="11"/>
  <c r="W49" i="11"/>
  <c r="AR49" i="11"/>
  <c r="H51" i="11"/>
  <c r="AC51" i="11"/>
  <c r="AY51" i="11"/>
  <c r="I53" i="11"/>
  <c r="AE53" i="11"/>
  <c r="AZ53" i="11"/>
  <c r="P55" i="11"/>
  <c r="AK55" i="11"/>
  <c r="BG55" i="11"/>
  <c r="W59" i="11"/>
  <c r="D15" i="11"/>
  <c r="D16" i="11" s="1"/>
  <c r="N33" i="11"/>
  <c r="AG35" i="11"/>
  <c r="AS37" i="11"/>
  <c r="AO39" i="11"/>
  <c r="S41" i="11"/>
  <c r="AN41" i="11"/>
  <c r="BI41" i="11"/>
  <c r="U49" i="11"/>
  <c r="AQ49" i="11"/>
  <c r="G51" i="11"/>
  <c r="AB51" i="11"/>
  <c r="AW51" i="11"/>
  <c r="M53" i="11"/>
  <c r="AI53" i="11"/>
  <c r="BD53" i="11"/>
  <c r="O55" i="11"/>
  <c r="AJ55" i="11"/>
  <c r="BE55" i="11"/>
  <c r="V59" i="11"/>
  <c r="AQ59" i="11"/>
  <c r="G61" i="11"/>
  <c r="Z61" i="11"/>
  <c r="AP61" i="11"/>
  <c r="BF61" i="11"/>
  <c r="R63" i="11"/>
  <c r="AH63" i="11"/>
  <c r="AX63" i="11"/>
  <c r="J65" i="11"/>
  <c r="Z65" i="11"/>
  <c r="AP65" i="11"/>
  <c r="BF65" i="11"/>
  <c r="R67" i="11"/>
  <c r="AH67" i="11"/>
  <c r="AX67" i="11"/>
  <c r="H84" i="11"/>
  <c r="E39" i="11"/>
  <c r="BH41" i="11"/>
  <c r="AF51" i="11"/>
  <c r="M55" i="11"/>
  <c r="AE59" i="11"/>
  <c r="E61" i="11"/>
  <c r="AC61" i="11"/>
  <c r="AY61" i="11"/>
  <c r="I63" i="11"/>
  <c r="AE63" i="11"/>
  <c r="AZ63" i="11"/>
  <c r="P65" i="11"/>
  <c r="AK65" i="11"/>
  <c r="BG65" i="11"/>
  <c r="W67" i="11"/>
  <c r="AR67" i="11"/>
  <c r="I33" i="11"/>
  <c r="L41" i="11"/>
  <c r="AJ49" i="11"/>
  <c r="AV51" i="11"/>
  <c r="H55" i="11"/>
  <c r="Z59" i="11"/>
  <c r="J61" i="11"/>
  <c r="AG61" i="11"/>
  <c r="BC61" i="11"/>
  <c r="S63" i="11"/>
  <c r="AN63" i="11"/>
  <c r="BI63" i="11"/>
  <c r="T65" i="11"/>
  <c r="AO65" i="11"/>
  <c r="E67" i="11"/>
  <c r="AA67" i="11"/>
  <c r="AV67" i="11"/>
  <c r="BH15" i="11"/>
  <c r="BH16" i="11" s="1"/>
  <c r="G41" i="11"/>
  <c r="AE49" i="11"/>
  <c r="L53" i="11"/>
  <c r="AS55" i="11"/>
  <c r="BA59" i="11"/>
  <c r="U61" i="11"/>
  <c r="AQ61" i="11"/>
  <c r="G63" i="11"/>
  <c r="AB63" i="11"/>
  <c r="AW63" i="11"/>
  <c r="M65" i="11"/>
  <c r="AI65" i="11"/>
  <c r="BD65" i="11"/>
  <c r="O67" i="11"/>
  <c r="AJ67" i="11"/>
  <c r="BE67" i="11"/>
  <c r="T84" i="11"/>
  <c r="AJ84" i="11"/>
  <c r="AZ84" i="11"/>
  <c r="W41" i="11"/>
  <c r="AK59" i="11"/>
  <c r="U63" i="11"/>
  <c r="BC65" i="11"/>
  <c r="N84" i="11"/>
  <c r="AI84" i="11"/>
  <c r="BE84" i="11"/>
  <c r="AW53" i="11"/>
  <c r="Y61" i="11"/>
  <c r="BG63" i="11"/>
  <c r="M84" i="11"/>
  <c r="AH84" i="11"/>
  <c r="BG51" i="11"/>
  <c r="W65" i="11"/>
  <c r="V84" i="11"/>
  <c r="BI35" i="11"/>
  <c r="BE61" i="11"/>
  <c r="AC67" i="11"/>
  <c r="AP84" i="11"/>
  <c r="BJ59" i="11"/>
  <c r="BJ65" i="11"/>
  <c r="BJ51" i="11"/>
  <c r="G21" i="11"/>
  <c r="BG86" i="27"/>
  <c r="BB86" i="27"/>
  <c r="BB87" i="27"/>
  <c r="AQ85" i="27"/>
  <c r="V86" i="27"/>
  <c r="AK85" i="27"/>
  <c r="BB85" i="27"/>
  <c r="C86" i="11"/>
  <c r="AL86" i="27"/>
  <c r="AL85" i="27"/>
  <c r="BC85" i="11"/>
  <c r="G9" i="11"/>
  <c r="G87" i="11" s="1"/>
  <c r="AZ85" i="27"/>
  <c r="V85" i="27"/>
  <c r="AN86" i="27"/>
  <c r="G23" i="11"/>
  <c r="AQ87" i="27"/>
  <c r="AF87" i="27"/>
  <c r="AQ86" i="27"/>
  <c r="BG85" i="27"/>
  <c r="C87" i="11"/>
  <c r="C85" i="11"/>
  <c r="H22" i="11"/>
  <c r="P9" i="11"/>
  <c r="H23" i="11"/>
  <c r="H9" i="11"/>
  <c r="H21" i="11"/>
  <c r="P22" i="11"/>
  <c r="J9" i="11"/>
  <c r="J86" i="11" s="1"/>
  <c r="W9" i="11"/>
  <c r="W86" i="11" s="1"/>
  <c r="I9" i="11"/>
  <c r="I85" i="11" s="1"/>
  <c r="Q9" i="11"/>
  <c r="J22" i="11"/>
  <c r="I22" i="11"/>
  <c r="AD22" i="11"/>
  <c r="AD9" i="11"/>
  <c r="AD86" i="11" s="1"/>
  <c r="X9" i="11"/>
  <c r="X87" i="11" s="1"/>
  <c r="X22" i="11"/>
  <c r="R9" i="11"/>
  <c r="K9" i="11"/>
  <c r="AD23" i="11"/>
  <c r="X23" i="11"/>
  <c r="AE9" i="11"/>
  <c r="AE86" i="11" s="1"/>
  <c r="AK21" i="11"/>
  <c r="AE22" i="11"/>
  <c r="AK22" i="11"/>
  <c r="AE23" i="11"/>
  <c r="L9" i="11"/>
  <c r="L86" i="11" s="1"/>
  <c r="Y22" i="11"/>
  <c r="Y23" i="11"/>
  <c r="AK23" i="11"/>
  <c r="AE21" i="11"/>
  <c r="L22" i="11"/>
  <c r="Y9" i="11"/>
  <c r="AK9" i="11"/>
  <c r="AK87" i="11" s="1"/>
  <c r="AF22" i="11"/>
  <c r="AF23" i="11"/>
  <c r="AL21" i="11"/>
  <c r="AL22" i="11"/>
  <c r="AR23" i="11"/>
  <c r="S9" i="11"/>
  <c r="AR22" i="11"/>
  <c r="AF21" i="11"/>
  <c r="AL23" i="11"/>
  <c r="AR9" i="11"/>
  <c r="AR87" i="11" s="1"/>
  <c r="AF9" i="11"/>
  <c r="AF87" i="11" s="1"/>
  <c r="AL9" i="11"/>
  <c r="AL85" i="11" s="1"/>
  <c r="AR21" i="11"/>
  <c r="AM9" i="11"/>
  <c r="AM87" i="11" s="1"/>
  <c r="AS22" i="11"/>
  <c r="AM21" i="11"/>
  <c r="AY22" i="11"/>
  <c r="AY23" i="11"/>
  <c r="AS9" i="11"/>
  <c r="AS87" i="11" s="1"/>
  <c r="Z22" i="11"/>
  <c r="AY9" i="11"/>
  <c r="AY85" i="11" s="1"/>
  <c r="AY21" i="11"/>
  <c r="AS23" i="11"/>
  <c r="Z9" i="11"/>
  <c r="Z86" i="11" s="1"/>
  <c r="AM22" i="11"/>
  <c r="AM23" i="11"/>
  <c r="AS21" i="11"/>
  <c r="AT9" i="11"/>
  <c r="AT87" i="11" s="1"/>
  <c r="AG23" i="11"/>
  <c r="AZ9" i="11"/>
  <c r="AZ86" i="11" s="1"/>
  <c r="BF21" i="11"/>
  <c r="AT21" i="11"/>
  <c r="AT23" i="11"/>
  <c r="AG22" i="11"/>
  <c r="BN21" i="11"/>
  <c r="AZ21" i="11"/>
  <c r="BF9" i="11"/>
  <c r="BF85" i="11" s="1"/>
  <c r="AT22" i="11"/>
  <c r="AG21" i="11"/>
  <c r="AG9" i="11"/>
  <c r="AG86" i="11" s="1"/>
  <c r="BN23" i="11"/>
  <c r="BN22" i="11"/>
  <c r="AZ23" i="11"/>
  <c r="BF22" i="11"/>
  <c r="BN9" i="11"/>
  <c r="BN8" i="11"/>
  <c r="AZ22" i="11"/>
  <c r="BF8" i="11"/>
  <c r="BF23" i="11"/>
  <c r="BG8" i="11"/>
  <c r="BA21" i="11"/>
  <c r="AN21" i="11"/>
  <c r="BA22" i="11"/>
  <c r="BG21" i="11"/>
  <c r="AN9" i="11"/>
  <c r="AN86" i="11" s="1"/>
  <c r="BG9" i="11"/>
  <c r="BG85" i="11" s="1"/>
  <c r="BA9" i="11"/>
  <c r="BA87" i="11" s="1"/>
  <c r="AN22" i="11"/>
  <c r="AN23" i="11"/>
  <c r="BG22" i="11"/>
  <c r="BG23" i="11"/>
  <c r="BA23" i="11"/>
  <c r="AU21" i="11"/>
  <c r="BH8" i="11"/>
  <c r="BH23" i="11"/>
  <c r="AU22" i="11"/>
  <c r="BH9" i="11"/>
  <c r="BH21" i="11"/>
  <c r="AU9" i="11"/>
  <c r="AU87" i="11" s="1"/>
  <c r="AU23" i="11"/>
  <c r="BH22" i="11"/>
  <c r="BB23" i="11"/>
  <c r="BB22" i="11"/>
  <c r="BB9" i="11"/>
  <c r="BB86" i="11" s="1"/>
  <c r="BB21" i="11"/>
  <c r="BI22" i="11"/>
  <c r="BI9" i="11"/>
  <c r="BI86" i="11" s="1"/>
  <c r="BI21" i="11"/>
  <c r="BI8" i="11"/>
  <c r="BI23" i="11"/>
  <c r="O22" i="11"/>
  <c r="S22" i="11"/>
  <c r="R22" i="11"/>
  <c r="Q22" i="11"/>
  <c r="V22" i="11"/>
  <c r="M22" i="11"/>
  <c r="N22" i="11"/>
  <c r="K22" i="11"/>
  <c r="W22" i="11"/>
  <c r="L23" i="11"/>
  <c r="W23" i="11"/>
  <c r="S23" i="11"/>
  <c r="R23" i="11"/>
  <c r="Q23" i="11"/>
  <c r="K23" i="11"/>
  <c r="N23" i="11"/>
  <c r="Z23" i="11"/>
  <c r="V23" i="11"/>
  <c r="J23" i="11"/>
  <c r="T23" i="11"/>
  <c r="M23" i="11"/>
  <c r="I23" i="11"/>
  <c r="P23" i="11"/>
  <c r="O23" i="11"/>
  <c r="M21" i="11"/>
  <c r="N21" i="11"/>
  <c r="O21" i="11"/>
  <c r="J21" i="11"/>
  <c r="V21" i="11"/>
  <c r="I21" i="11"/>
  <c r="S21" i="11"/>
  <c r="R21" i="11"/>
  <c r="BD8" i="11"/>
  <c r="BC8" i="11"/>
  <c r="AS8" i="11"/>
  <c r="AT8" i="11"/>
  <c r="AX8" i="11"/>
  <c r="AV8" i="11"/>
  <c r="BB8" i="11"/>
  <c r="BA8" i="11"/>
  <c r="AR8" i="11"/>
  <c r="AU8" i="11"/>
  <c r="AY8" i="11"/>
  <c r="AZ8" i="11"/>
  <c r="AW8" i="11"/>
  <c r="AS7" i="11"/>
  <c r="AS88" i="11" s="1"/>
  <c r="AQ7" i="11"/>
  <c r="AQ88" i="11" s="1"/>
  <c r="AR7" i="11"/>
  <c r="AR88" i="11" s="1"/>
  <c r="AL7" i="11"/>
  <c r="AL88" i="11" s="1"/>
  <c r="AM7" i="11"/>
  <c r="AM88" i="11" s="1"/>
  <c r="AP7" i="11"/>
  <c r="AP88" i="11" s="1"/>
  <c r="AN7" i="11"/>
  <c r="AN88" i="11" s="1"/>
  <c r="AG7" i="11"/>
  <c r="AG88" i="11" s="1"/>
  <c r="AH7" i="11"/>
  <c r="AH88" i="11" s="1"/>
  <c r="AO7" i="11"/>
  <c r="AO88" i="11" s="1"/>
  <c r="AK7" i="11"/>
  <c r="AK88" i="11" s="1"/>
  <c r="AF7" i="11"/>
  <c r="AF88" i="11" s="1"/>
  <c r="AI7" i="11"/>
  <c r="AI88" i="11" s="1"/>
  <c r="AJ7" i="11"/>
  <c r="AJ88" i="11" s="1"/>
  <c r="R28" i="22"/>
  <c r="S28" i="22" s="1"/>
  <c r="S22" i="22"/>
  <c r="H28" i="26"/>
  <c r="J28" i="26" s="1"/>
  <c r="J22" i="26"/>
  <c r="C27" i="8"/>
  <c r="P22" i="26"/>
  <c r="N28" i="26"/>
  <c r="J22" i="22"/>
  <c r="I28" i="22"/>
  <c r="J28" i="22" s="1"/>
  <c r="L28" i="22"/>
  <c r="M28" i="22" s="1"/>
  <c r="M22" i="22"/>
  <c r="E28" i="26"/>
  <c r="G28" i="26" s="1"/>
  <c r="G22" i="26"/>
  <c r="R76" i="22"/>
  <c r="S76" i="22" s="1"/>
  <c r="S42" i="22"/>
  <c r="R43" i="22"/>
  <c r="S43" i="22" s="1"/>
  <c r="N76" i="26"/>
  <c r="P76" i="26" s="1"/>
  <c r="P42" i="26"/>
  <c r="N43" i="26"/>
  <c r="P43" i="26" s="1"/>
  <c r="C75" i="8"/>
  <c r="J42" i="22"/>
  <c r="I76" i="22"/>
  <c r="J76" i="22" s="1"/>
  <c r="M42" i="22"/>
  <c r="L76" i="22"/>
  <c r="M76" i="22" s="1"/>
  <c r="L43" i="22"/>
  <c r="M43" i="22" s="1"/>
  <c r="R30" i="22"/>
  <c r="S24" i="22"/>
  <c r="R31" i="22"/>
  <c r="S31" i="22" s="1"/>
  <c r="P24" i="26"/>
  <c r="N30" i="26"/>
  <c r="N31" i="26"/>
  <c r="P31" i="26" s="1"/>
  <c r="I30" i="22"/>
  <c r="J24" i="22"/>
  <c r="I31" i="22"/>
  <c r="J31" i="22" s="1"/>
  <c r="H30" i="26"/>
  <c r="J24" i="26"/>
  <c r="M29" i="8"/>
  <c r="M18" i="8" s="1"/>
  <c r="M30" i="8"/>
  <c r="L30" i="22"/>
  <c r="M24" i="22"/>
  <c r="B23" i="8"/>
  <c r="C29" i="8"/>
  <c r="G24" i="26"/>
  <c r="E30" i="26"/>
  <c r="E31" i="26"/>
  <c r="G31" i="26" s="1"/>
  <c r="B65" i="8"/>
  <c r="P23" i="26"/>
  <c r="N29" i="26"/>
  <c r="P29" i="26" s="1"/>
  <c r="N93" i="26"/>
  <c r="P93" i="26" s="1"/>
  <c r="M23" i="22"/>
  <c r="L29" i="22"/>
  <c r="L91" i="22"/>
  <c r="M91" i="22" s="1"/>
  <c r="P66" i="26"/>
  <c r="H29" i="26"/>
  <c r="J23" i="26"/>
  <c r="H93" i="26"/>
  <c r="J93" i="26" s="1"/>
  <c r="B22" i="8"/>
  <c r="C28" i="8"/>
  <c r="G23" i="26"/>
  <c r="E29" i="26"/>
  <c r="E93" i="26"/>
  <c r="G93" i="26" s="1"/>
  <c r="R29" i="22"/>
  <c r="S23" i="22"/>
  <c r="R91" i="22"/>
  <c r="S91" i="22" s="1"/>
  <c r="I29" i="22"/>
  <c r="J23" i="22"/>
  <c r="I91" i="22"/>
  <c r="J91" i="22" s="1"/>
  <c r="C82" i="8"/>
  <c r="B55" i="8"/>
  <c r="P29" i="8"/>
  <c r="P18" i="8" s="1"/>
  <c r="P30" i="8"/>
  <c r="P92" i="8"/>
  <c r="P28" i="8"/>
  <c r="P93" i="8" s="1"/>
  <c r="O85" i="8"/>
  <c r="O10" i="8"/>
  <c r="O28" i="8"/>
  <c r="O93" i="8" s="1"/>
  <c r="O92" i="8"/>
  <c r="O29" i="8"/>
  <c r="O18" i="8" s="1"/>
  <c r="O30" i="8"/>
  <c r="N29" i="8"/>
  <c r="N18" i="8" s="1"/>
  <c r="N30" i="8"/>
  <c r="N93" i="8"/>
  <c r="N10" i="8"/>
  <c r="M93" i="8"/>
  <c r="M10" i="8"/>
  <c r="L29" i="8"/>
  <c r="L18" i="8" s="1"/>
  <c r="L30" i="8"/>
  <c r="L93" i="8"/>
  <c r="L10" i="8"/>
  <c r="K85" i="8"/>
  <c r="K29" i="8"/>
  <c r="K18" i="8" s="1"/>
  <c r="J29" i="8"/>
  <c r="J18" i="8" s="1"/>
  <c r="B51" i="8"/>
  <c r="C80" i="8"/>
  <c r="R81" i="22"/>
  <c r="S81" i="22" s="1"/>
  <c r="S52" i="22"/>
  <c r="B63" i="8"/>
  <c r="M52" i="22"/>
  <c r="L81" i="22"/>
  <c r="M81" i="22" s="1"/>
  <c r="L53" i="22"/>
  <c r="M53" i="22" s="1"/>
  <c r="N81" i="26"/>
  <c r="P81" i="26" s="1"/>
  <c r="P52" i="26"/>
  <c r="N53" i="26"/>
  <c r="P53" i="26" s="1"/>
  <c r="S16" i="22"/>
  <c r="R17" i="22"/>
  <c r="C16" i="8"/>
  <c r="B15" i="8"/>
  <c r="M16" i="22"/>
  <c r="L17" i="22"/>
  <c r="S10" i="22"/>
  <c r="R11" i="22"/>
  <c r="S11" i="22" s="1"/>
  <c r="I17" i="22"/>
  <c r="J16" i="22"/>
  <c r="J10" i="26"/>
  <c r="E17" i="26"/>
  <c r="G16" i="26"/>
  <c r="C93" i="8"/>
  <c r="B9" i="8"/>
  <c r="V30" i="22"/>
  <c r="V19" i="22" s="1"/>
  <c r="P10" i="26"/>
  <c r="N11" i="26"/>
  <c r="P11" i="26" s="1"/>
  <c r="E87" i="26"/>
  <c r="G87" i="26" s="1"/>
  <c r="G10" i="26"/>
  <c r="E11" i="26"/>
  <c r="G11" i="26" s="1"/>
  <c r="L86" i="22"/>
  <c r="M86" i="22" s="1"/>
  <c r="M10" i="22"/>
  <c r="P16" i="26"/>
  <c r="N17" i="26"/>
  <c r="I86" i="22"/>
  <c r="J86" i="22" s="1"/>
  <c r="J10" i="22"/>
  <c r="I11" i="22"/>
  <c r="J11" i="22" s="1"/>
  <c r="J16" i="26"/>
  <c r="H17" i="26"/>
  <c r="C72" i="8"/>
  <c r="B35" i="8"/>
  <c r="C79" i="8"/>
  <c r="B49" i="8"/>
  <c r="C46" i="8"/>
  <c r="C50" i="8" s="1"/>
  <c r="B33" i="8"/>
  <c r="C71" i="8"/>
  <c r="C32" i="8"/>
  <c r="C36" i="8" s="1"/>
  <c r="U30" i="22"/>
  <c r="U19" i="22" s="1"/>
  <c r="B39" i="8"/>
  <c r="C74" i="8"/>
  <c r="B59" i="8"/>
  <c r="C58" i="8"/>
  <c r="C66" i="8" s="1"/>
  <c r="B67" i="8"/>
  <c r="B61" i="8"/>
  <c r="B37" i="8"/>
  <c r="C73" i="8"/>
  <c r="B53" i="8"/>
  <c r="C81" i="8"/>
  <c r="Y31" i="22"/>
  <c r="Y30" i="22"/>
  <c r="Y19" i="22" s="1"/>
  <c r="O29" i="22"/>
  <c r="O91" i="22"/>
  <c r="P91" i="22" s="1"/>
  <c r="P23" i="22"/>
  <c r="G22" i="22"/>
  <c r="F28" i="22"/>
  <c r="G28" i="22" s="1"/>
  <c r="P22" i="22"/>
  <c r="O28" i="22"/>
  <c r="P28" i="22" s="1"/>
  <c r="P24" i="22"/>
  <c r="O30" i="22"/>
  <c r="P16" i="22"/>
  <c r="O17" i="22"/>
  <c r="F29" i="22"/>
  <c r="G23" i="22"/>
  <c r="F91" i="22"/>
  <c r="G91" i="22" s="1"/>
  <c r="F17" i="22"/>
  <c r="G16" i="22"/>
  <c r="G24" i="22"/>
  <c r="F30" i="22"/>
  <c r="M34" i="22"/>
  <c r="L72" i="22"/>
  <c r="M72" i="22" s="1"/>
  <c r="U33" i="22"/>
  <c r="U39" i="22" s="1"/>
  <c r="U72" i="22"/>
  <c r="Y33" i="22"/>
  <c r="Y37" i="22" s="1"/>
  <c r="Y72" i="22"/>
  <c r="P36" i="22"/>
  <c r="O73" i="22"/>
  <c r="P73" i="22" s="1"/>
  <c r="V73" i="22"/>
  <c r="G38" i="22"/>
  <c r="F74" i="22"/>
  <c r="G74" i="22" s="1"/>
  <c r="S38" i="22"/>
  <c r="R74" i="22"/>
  <c r="S74" i="22" s="1"/>
  <c r="W74" i="22"/>
  <c r="J40" i="22"/>
  <c r="I75" i="22"/>
  <c r="J75" i="22" s="1"/>
  <c r="T75" i="22"/>
  <c r="X75" i="22"/>
  <c r="T76" i="22"/>
  <c r="X76" i="22"/>
  <c r="M50" i="22"/>
  <c r="L80" i="22"/>
  <c r="M80" i="22" s="1"/>
  <c r="U80" i="22"/>
  <c r="U47" i="22"/>
  <c r="U51" i="22" s="1"/>
  <c r="Y47" i="22"/>
  <c r="Y51" i="22" s="1"/>
  <c r="Y80" i="22"/>
  <c r="T81" i="22"/>
  <c r="X81" i="22"/>
  <c r="U82" i="22"/>
  <c r="Y82" i="22"/>
  <c r="P56" i="22"/>
  <c r="O83" i="22"/>
  <c r="P83" i="22" s="1"/>
  <c r="V83" i="22"/>
  <c r="G60" i="22"/>
  <c r="F59" i="22"/>
  <c r="F61" i="22" s="1"/>
  <c r="G61" i="22" s="1"/>
  <c r="J62" i="22"/>
  <c r="J34" i="22"/>
  <c r="I72" i="22"/>
  <c r="J72" i="22" s="1"/>
  <c r="T72" i="22"/>
  <c r="T33" i="22"/>
  <c r="T37" i="22" s="1"/>
  <c r="X72" i="22"/>
  <c r="X33" i="22"/>
  <c r="X35" i="22" s="1"/>
  <c r="M36" i="22"/>
  <c r="L73" i="22"/>
  <c r="M73" i="22" s="1"/>
  <c r="U73" i="22"/>
  <c r="Y73" i="22"/>
  <c r="P38" i="22"/>
  <c r="O74" i="22"/>
  <c r="P74" i="22" s="1"/>
  <c r="V74" i="22"/>
  <c r="G40" i="22"/>
  <c r="F75" i="22"/>
  <c r="G75" i="22" s="1"/>
  <c r="W75" i="22"/>
  <c r="P42" i="22"/>
  <c r="O76" i="22"/>
  <c r="P76" i="22" s="1"/>
  <c r="W76" i="22"/>
  <c r="J50" i="22"/>
  <c r="I80" i="22"/>
  <c r="J80" i="22" s="1"/>
  <c r="I47" i="22"/>
  <c r="I53" i="22" s="1"/>
  <c r="J53" i="22" s="1"/>
  <c r="T80" i="22"/>
  <c r="T47" i="22"/>
  <c r="T53" i="22" s="1"/>
  <c r="X80" i="22"/>
  <c r="X47" i="22"/>
  <c r="X53" i="22" s="1"/>
  <c r="P52" i="22"/>
  <c r="O81" i="22"/>
  <c r="P81" i="22" s="1"/>
  <c r="W81" i="22"/>
  <c r="J54" i="22"/>
  <c r="I82" i="22"/>
  <c r="J82" i="22" s="1"/>
  <c r="T82" i="22"/>
  <c r="X82" i="22"/>
  <c r="M56" i="22"/>
  <c r="L83" i="22"/>
  <c r="M83" i="22" s="1"/>
  <c r="U83" i="22"/>
  <c r="Y83" i="22"/>
  <c r="P60" i="22"/>
  <c r="O59" i="22"/>
  <c r="O25" i="22" s="1"/>
  <c r="P25" i="22" s="1"/>
  <c r="G62" i="22"/>
  <c r="P66" i="22"/>
  <c r="J68" i="22"/>
  <c r="G34" i="22"/>
  <c r="F72" i="22"/>
  <c r="G72" i="22" s="1"/>
  <c r="F33" i="22"/>
  <c r="F41" i="22" s="1"/>
  <c r="G41" i="22" s="1"/>
  <c r="S34" i="22"/>
  <c r="R72" i="22"/>
  <c r="S72" i="22" s="1"/>
  <c r="W72" i="22"/>
  <c r="W33" i="22"/>
  <c r="W71" i="22" s="1"/>
  <c r="J36" i="22"/>
  <c r="I73" i="22"/>
  <c r="J73" i="22" s="1"/>
  <c r="T73" i="22"/>
  <c r="X73" i="22"/>
  <c r="M38" i="22"/>
  <c r="L74" i="22"/>
  <c r="M74" i="22" s="1"/>
  <c r="U74" i="22"/>
  <c r="Y74" i="22"/>
  <c r="P40" i="22"/>
  <c r="O75" i="22"/>
  <c r="P75" i="22" s="1"/>
  <c r="V75" i="22"/>
  <c r="G42" i="22"/>
  <c r="F76" i="22"/>
  <c r="G76" i="22" s="1"/>
  <c r="V76" i="22"/>
  <c r="G50" i="22"/>
  <c r="F80" i="22"/>
  <c r="G80" i="22" s="1"/>
  <c r="F47" i="22"/>
  <c r="F53" i="22" s="1"/>
  <c r="G53" i="22" s="1"/>
  <c r="S50" i="22"/>
  <c r="R80" i="22"/>
  <c r="S80" i="22" s="1"/>
  <c r="W80" i="22"/>
  <c r="W47" i="22"/>
  <c r="W53" i="22" s="1"/>
  <c r="J52" i="22"/>
  <c r="I81" i="22"/>
  <c r="J81" i="22" s="1"/>
  <c r="V81" i="22"/>
  <c r="G54" i="22"/>
  <c r="F82" i="22"/>
  <c r="G82" i="22" s="1"/>
  <c r="W82" i="22"/>
  <c r="J56" i="22"/>
  <c r="I83" i="22"/>
  <c r="J83" i="22" s="1"/>
  <c r="T83" i="22"/>
  <c r="X83" i="22"/>
  <c r="U59" i="22"/>
  <c r="U61" i="22" s="1"/>
  <c r="Y59" i="22"/>
  <c r="Y61" i="22" s="1"/>
  <c r="P62" i="22"/>
  <c r="G64" i="22"/>
  <c r="J66" i="22"/>
  <c r="G68" i="22"/>
  <c r="P34" i="22"/>
  <c r="O33" i="22"/>
  <c r="O37" i="22" s="1"/>
  <c r="P37" i="22" s="1"/>
  <c r="O72" i="22"/>
  <c r="P72" i="22" s="1"/>
  <c r="V72" i="22"/>
  <c r="V33" i="22"/>
  <c r="V71" i="22" s="1"/>
  <c r="G36" i="22"/>
  <c r="F73" i="22"/>
  <c r="G73" i="22" s="1"/>
  <c r="S36" i="22"/>
  <c r="R73" i="22"/>
  <c r="S73" i="22" s="1"/>
  <c r="W73" i="22"/>
  <c r="J38" i="22"/>
  <c r="I74" i="22"/>
  <c r="J74" i="22" s="1"/>
  <c r="T74" i="22"/>
  <c r="X74" i="22"/>
  <c r="U75" i="22"/>
  <c r="Y75" i="22"/>
  <c r="U76" i="22"/>
  <c r="Y76" i="22"/>
  <c r="P50" i="22"/>
  <c r="O47" i="22"/>
  <c r="O53" i="22" s="1"/>
  <c r="P53" i="22" s="1"/>
  <c r="O80" i="22"/>
  <c r="P80" i="22" s="1"/>
  <c r="V47" i="22"/>
  <c r="V53" i="22" s="1"/>
  <c r="V80" i="22"/>
  <c r="G52" i="22"/>
  <c r="F81" i="22"/>
  <c r="G81" i="22" s="1"/>
  <c r="U81" i="22"/>
  <c r="Y81" i="22"/>
  <c r="P54" i="22"/>
  <c r="O82" i="22"/>
  <c r="P82" i="22" s="1"/>
  <c r="V82" i="22"/>
  <c r="G56" i="22"/>
  <c r="F83" i="22"/>
  <c r="G83" i="22" s="1"/>
  <c r="S56" i="22"/>
  <c r="R83" i="22"/>
  <c r="S83" i="22" s="1"/>
  <c r="W83" i="22"/>
  <c r="J60" i="22"/>
  <c r="I59" i="22"/>
  <c r="I25" i="22" s="1"/>
  <c r="J25" i="22" s="1"/>
  <c r="T59" i="22"/>
  <c r="T61" i="22" s="1"/>
  <c r="X59" i="22"/>
  <c r="X61" i="22" s="1"/>
  <c r="G66" i="22"/>
  <c r="P68" i="22"/>
  <c r="D24" i="26"/>
  <c r="B30" i="26"/>
  <c r="M24" i="26"/>
  <c r="K30" i="26"/>
  <c r="V24" i="26"/>
  <c r="T30" i="26"/>
  <c r="S24" i="26"/>
  <c r="Q30" i="26"/>
  <c r="V16" i="26"/>
  <c r="T17" i="26"/>
  <c r="D16" i="26"/>
  <c r="B17" i="26"/>
  <c r="M16" i="26"/>
  <c r="K17" i="26"/>
  <c r="S16" i="26"/>
  <c r="Q17" i="26"/>
  <c r="S22" i="26"/>
  <c r="Q28" i="26"/>
  <c r="S28" i="26" s="1"/>
  <c r="D22" i="26"/>
  <c r="B28" i="26"/>
  <c r="D28" i="26" s="1"/>
  <c r="B93" i="26"/>
  <c r="D93" i="26" s="1"/>
  <c r="B29" i="26"/>
  <c r="D23" i="26"/>
  <c r="M22" i="26"/>
  <c r="K28" i="26"/>
  <c r="M28" i="26" s="1"/>
  <c r="K93" i="26"/>
  <c r="M93" i="26" s="1"/>
  <c r="M23" i="26"/>
  <c r="K29" i="26"/>
  <c r="V22" i="26"/>
  <c r="T28" i="26"/>
  <c r="V28" i="26" s="1"/>
  <c r="Q29" i="26"/>
  <c r="Q93" i="26"/>
  <c r="S93" i="26" s="1"/>
  <c r="S23" i="26"/>
  <c r="T93" i="26"/>
  <c r="V93" i="26" s="1"/>
  <c r="V23" i="26"/>
  <c r="T29" i="26"/>
  <c r="D68" i="26"/>
  <c r="G66" i="26"/>
  <c r="J40" i="26"/>
  <c r="H75" i="26"/>
  <c r="J75" i="26" s="1"/>
  <c r="S52" i="26"/>
  <c r="Q81" i="26"/>
  <c r="S81" i="26" s="1"/>
  <c r="P50" i="26"/>
  <c r="N80" i="26"/>
  <c r="P80" i="26" s="1"/>
  <c r="M50" i="26"/>
  <c r="K47" i="26"/>
  <c r="K55" i="26" s="1"/>
  <c r="M55" i="26" s="1"/>
  <c r="K80" i="26"/>
  <c r="M80" i="26" s="1"/>
  <c r="P56" i="26"/>
  <c r="N83" i="26"/>
  <c r="P83" i="26" s="1"/>
  <c r="D66" i="26"/>
  <c r="M64" i="26"/>
  <c r="V52" i="26"/>
  <c r="T81" i="26"/>
  <c r="V81" i="26" s="1"/>
  <c r="S50" i="26"/>
  <c r="Q47" i="26"/>
  <c r="Q51" i="26" s="1"/>
  <c r="S51" i="26" s="1"/>
  <c r="Q80" i="26"/>
  <c r="S80" i="26" s="1"/>
  <c r="J50" i="26"/>
  <c r="H80" i="26"/>
  <c r="J80" i="26" s="1"/>
  <c r="H47" i="26"/>
  <c r="H51" i="26" s="1"/>
  <c r="J51" i="26" s="1"/>
  <c r="S56" i="26"/>
  <c r="Q83" i="26"/>
  <c r="S83" i="26" s="1"/>
  <c r="D64" i="26"/>
  <c r="M62" i="26"/>
  <c r="V50" i="26"/>
  <c r="T80" i="26"/>
  <c r="V80" i="26" s="1"/>
  <c r="T47" i="26"/>
  <c r="T53" i="26" s="1"/>
  <c r="V53" i="26" s="1"/>
  <c r="S68" i="26"/>
  <c r="M54" i="26"/>
  <c r="K82" i="26"/>
  <c r="M82" i="26" s="1"/>
  <c r="V40" i="26"/>
  <c r="T75" i="26"/>
  <c r="V75" i="26" s="1"/>
  <c r="P36" i="26"/>
  <c r="N73" i="26"/>
  <c r="P73" i="26" s="1"/>
  <c r="M66" i="26"/>
  <c r="V54" i="26"/>
  <c r="T82" i="26"/>
  <c r="V82" i="26" s="1"/>
  <c r="G52" i="26"/>
  <c r="E81" i="26"/>
  <c r="G81" i="26" s="1"/>
  <c r="J62" i="26"/>
  <c r="S36" i="26"/>
  <c r="Q73" i="26"/>
  <c r="S73" i="26" s="1"/>
  <c r="J68" i="26"/>
  <c r="S42" i="26"/>
  <c r="Q76" i="26"/>
  <c r="S76" i="26" s="1"/>
  <c r="D52" i="26"/>
  <c r="B81" i="26"/>
  <c r="D81" i="26" s="1"/>
  <c r="G50" i="26"/>
  <c r="E47" i="26"/>
  <c r="E51" i="26" s="1"/>
  <c r="G51" i="26" s="1"/>
  <c r="E80" i="26"/>
  <c r="G80" i="26" s="1"/>
  <c r="M38" i="26"/>
  <c r="K74" i="26"/>
  <c r="M74" i="26" s="1"/>
  <c r="G56" i="26"/>
  <c r="E83" i="26"/>
  <c r="G83" i="26" s="1"/>
  <c r="J66" i="26"/>
  <c r="S40" i="26"/>
  <c r="Q75" i="26"/>
  <c r="S75" i="26" s="1"/>
  <c r="P38" i="26"/>
  <c r="N74" i="26"/>
  <c r="P74" i="26" s="1"/>
  <c r="D50" i="26"/>
  <c r="B47" i="26"/>
  <c r="B57" i="26" s="1"/>
  <c r="D57" i="26" s="1"/>
  <c r="B80" i="26"/>
  <c r="D80" i="26" s="1"/>
  <c r="G68" i="26"/>
  <c r="J42" i="26"/>
  <c r="H76" i="26"/>
  <c r="J76" i="26" s="1"/>
  <c r="D40" i="26"/>
  <c r="B75" i="26"/>
  <c r="D75" i="26" s="1"/>
  <c r="D62" i="26"/>
  <c r="J56" i="26"/>
  <c r="H83" i="26"/>
  <c r="J83" i="26" s="1"/>
  <c r="D54" i="26"/>
  <c r="B82" i="26"/>
  <c r="D82" i="26" s="1"/>
  <c r="M52" i="26"/>
  <c r="K81" i="26"/>
  <c r="M81" i="26" s="1"/>
  <c r="V38" i="26"/>
  <c r="T74" i="26"/>
  <c r="V74" i="26" s="1"/>
  <c r="G36" i="26"/>
  <c r="E73" i="26"/>
  <c r="G73" i="26" s="1"/>
  <c r="V62" i="26"/>
  <c r="G42" i="26"/>
  <c r="E76" i="26"/>
  <c r="G76" i="26" s="1"/>
  <c r="J54" i="26"/>
  <c r="H82" i="26"/>
  <c r="J82" i="26" s="1"/>
  <c r="S64" i="26"/>
  <c r="V36" i="26"/>
  <c r="T73" i="26"/>
  <c r="V73" i="26" s="1"/>
  <c r="M56" i="26"/>
  <c r="K83" i="26"/>
  <c r="M83" i="26" s="1"/>
  <c r="V42" i="26"/>
  <c r="T76" i="26"/>
  <c r="V76" i="26" s="1"/>
  <c r="G40" i="26"/>
  <c r="E75" i="26"/>
  <c r="G75" i="26" s="1"/>
  <c r="J52" i="26"/>
  <c r="H81" i="26"/>
  <c r="J81" i="26" s="1"/>
  <c r="S62" i="26"/>
  <c r="M68" i="26"/>
  <c r="V56" i="26"/>
  <c r="T83" i="26"/>
  <c r="V83" i="26" s="1"/>
  <c r="S54" i="26"/>
  <c r="Q82" i="26"/>
  <c r="S82" i="26" s="1"/>
  <c r="S38" i="26"/>
  <c r="Q74" i="26"/>
  <c r="S74" i="26" s="1"/>
  <c r="V68" i="26"/>
  <c r="S66" i="26"/>
  <c r="D38" i="26"/>
  <c r="B74" i="26"/>
  <c r="D74" i="26" s="1"/>
  <c r="M36" i="26"/>
  <c r="K73" i="26"/>
  <c r="M73" i="26" s="1"/>
  <c r="G38" i="26"/>
  <c r="E74" i="26"/>
  <c r="G74" i="26" s="1"/>
  <c r="M42" i="26"/>
  <c r="K76" i="26"/>
  <c r="M76" i="26" s="1"/>
  <c r="V66" i="26"/>
  <c r="G64" i="26"/>
  <c r="J38" i="26"/>
  <c r="H74" i="26"/>
  <c r="J74" i="26" s="1"/>
  <c r="D36" i="26"/>
  <c r="B73" i="26"/>
  <c r="D73" i="26" s="1"/>
  <c r="D42" i="26"/>
  <c r="B76" i="26"/>
  <c r="D76" i="26" s="1"/>
  <c r="M40" i="26"/>
  <c r="K75" i="26"/>
  <c r="M75" i="26" s="1"/>
  <c r="V64" i="26"/>
  <c r="G62" i="26"/>
  <c r="J36" i="26"/>
  <c r="H73" i="26"/>
  <c r="J73" i="26" s="1"/>
  <c r="D56" i="26"/>
  <c r="B83" i="26"/>
  <c r="D83" i="26" s="1"/>
  <c r="G54" i="26"/>
  <c r="E82" i="26"/>
  <c r="G82" i="26" s="1"/>
  <c r="J64" i="26"/>
  <c r="M34" i="26"/>
  <c r="K72" i="26"/>
  <c r="M72" i="26" s="1"/>
  <c r="K33" i="26"/>
  <c r="K37" i="26" s="1"/>
  <c r="M37" i="26" s="1"/>
  <c r="D60" i="26"/>
  <c r="B59" i="26"/>
  <c r="B61" i="26" s="1"/>
  <c r="D61" i="26" s="1"/>
  <c r="J34" i="26"/>
  <c r="H72" i="26"/>
  <c r="J72" i="26" s="1"/>
  <c r="H33" i="26"/>
  <c r="H43" i="26" s="1"/>
  <c r="J43" i="26" s="1"/>
  <c r="V34" i="26"/>
  <c r="T72" i="26"/>
  <c r="V72" i="26" s="1"/>
  <c r="T33" i="26"/>
  <c r="T35" i="26" s="1"/>
  <c r="V35" i="26" s="1"/>
  <c r="M60" i="26"/>
  <c r="K59" i="26"/>
  <c r="K65" i="26" s="1"/>
  <c r="M65" i="26" s="1"/>
  <c r="G34" i="26"/>
  <c r="E72" i="26"/>
  <c r="G72" i="26" s="1"/>
  <c r="E33" i="26"/>
  <c r="E37" i="26" s="1"/>
  <c r="G37" i="26" s="1"/>
  <c r="S34" i="26"/>
  <c r="Q72" i="26"/>
  <c r="S72" i="26" s="1"/>
  <c r="Q33" i="26"/>
  <c r="Q37" i="26" s="1"/>
  <c r="S37" i="26" s="1"/>
  <c r="J60" i="26"/>
  <c r="H59" i="26"/>
  <c r="H69" i="26" s="1"/>
  <c r="J69" i="26" s="1"/>
  <c r="V60" i="26"/>
  <c r="T59" i="26"/>
  <c r="T69" i="26" s="1"/>
  <c r="V69" i="26" s="1"/>
  <c r="D34" i="26"/>
  <c r="B72" i="26"/>
  <c r="D72" i="26" s="1"/>
  <c r="B33" i="26"/>
  <c r="B37" i="26" s="1"/>
  <c r="D37" i="26" s="1"/>
  <c r="P34" i="26"/>
  <c r="N72" i="26"/>
  <c r="P72" i="26" s="1"/>
  <c r="G60" i="26"/>
  <c r="E59" i="26"/>
  <c r="E69" i="26" s="1"/>
  <c r="G69" i="26" s="1"/>
  <c r="S60" i="26"/>
  <c r="Q59" i="26"/>
  <c r="Q67" i="26" s="1"/>
  <c r="S67" i="26" s="1"/>
  <c r="N46" i="8"/>
  <c r="N56" i="8" s="1"/>
  <c r="N82" i="8"/>
  <c r="F46" i="8"/>
  <c r="F52" i="8" s="1"/>
  <c r="F82" i="8"/>
  <c r="H32" i="8"/>
  <c r="H34" i="8" s="1"/>
  <c r="H75" i="8"/>
  <c r="J32" i="8"/>
  <c r="J75" i="8"/>
  <c r="I46" i="8"/>
  <c r="I54" i="8" s="1"/>
  <c r="I82" i="8"/>
  <c r="H46" i="8"/>
  <c r="H54" i="8" s="1"/>
  <c r="H82" i="8"/>
  <c r="K46" i="8"/>
  <c r="K50" i="8" s="1"/>
  <c r="K82" i="8"/>
  <c r="J46" i="8"/>
  <c r="J56" i="8" s="1"/>
  <c r="J82" i="8"/>
  <c r="I32" i="8"/>
  <c r="I40" i="8" s="1"/>
  <c r="I75" i="8"/>
  <c r="O32" i="8"/>
  <c r="O38" i="8" s="1"/>
  <c r="O75" i="8"/>
  <c r="E46" i="8"/>
  <c r="E56" i="8" s="1"/>
  <c r="E82" i="8"/>
  <c r="G46" i="8"/>
  <c r="G52" i="8" s="1"/>
  <c r="G82" i="8"/>
  <c r="D32" i="8"/>
  <c r="D38" i="8" s="1"/>
  <c r="D75" i="8"/>
  <c r="L32" i="8"/>
  <c r="L42" i="8" s="1"/>
  <c r="L75" i="8"/>
  <c r="G32" i="8"/>
  <c r="G38" i="8" s="1"/>
  <c r="G75" i="8"/>
  <c r="D46" i="8"/>
  <c r="D52" i="8" s="1"/>
  <c r="D82" i="8"/>
  <c r="P46" i="8"/>
  <c r="P50" i="8" s="1"/>
  <c r="P82" i="8"/>
  <c r="M46" i="8"/>
  <c r="M52" i="8" s="1"/>
  <c r="M82" i="8"/>
  <c r="L46" i="8"/>
  <c r="L56" i="8" s="1"/>
  <c r="L82" i="8"/>
  <c r="P32" i="8"/>
  <c r="P38" i="8" s="1"/>
  <c r="P75" i="8"/>
  <c r="M32" i="8"/>
  <c r="M36" i="8" s="1"/>
  <c r="M75" i="8"/>
  <c r="K32" i="8"/>
  <c r="K36" i="8" s="1"/>
  <c r="K75" i="8"/>
  <c r="N32" i="8"/>
  <c r="N75" i="8"/>
  <c r="L72" i="8"/>
  <c r="P72" i="8"/>
  <c r="M72" i="8"/>
  <c r="K72" i="8"/>
  <c r="F72" i="8"/>
  <c r="K79" i="8"/>
  <c r="J79" i="8"/>
  <c r="N79" i="8"/>
  <c r="P73" i="8"/>
  <c r="H80" i="8"/>
  <c r="L80" i="8"/>
  <c r="J73" i="8"/>
  <c r="E80" i="8"/>
  <c r="F73" i="8"/>
  <c r="G81" i="8"/>
  <c r="N74" i="8"/>
  <c r="E81" i="8"/>
  <c r="L81" i="8"/>
  <c r="O74" i="8"/>
  <c r="M81" i="8"/>
  <c r="H74" i="8"/>
  <c r="P81" i="8"/>
  <c r="D81" i="8"/>
  <c r="F74" i="8"/>
  <c r="I72" i="8"/>
  <c r="E72" i="8"/>
  <c r="J72" i="8"/>
  <c r="N72" i="8"/>
  <c r="D73" i="8"/>
  <c r="I80" i="8"/>
  <c r="M73" i="8"/>
  <c r="L73" i="8"/>
  <c r="E73" i="8"/>
  <c r="F80" i="8"/>
  <c r="E74" i="8"/>
  <c r="J81" i="8"/>
  <c r="L74" i="8"/>
  <c r="K81" i="8"/>
  <c r="O81" i="8"/>
  <c r="I74" i="8"/>
  <c r="F79" i="8"/>
  <c r="H72" i="8"/>
  <c r="H79" i="8"/>
  <c r="L79" i="8"/>
  <c r="E79" i="8"/>
  <c r="G79" i="8"/>
  <c r="I73" i="8"/>
  <c r="P80" i="8"/>
  <c r="H73" i="8"/>
  <c r="M80" i="8"/>
  <c r="O80" i="8"/>
  <c r="K80" i="8"/>
  <c r="J80" i="8"/>
  <c r="N80" i="8"/>
  <c r="G73" i="8"/>
  <c r="G74" i="8"/>
  <c r="N81" i="8"/>
  <c r="F81" i="8"/>
  <c r="O72" i="8"/>
  <c r="I79" i="8"/>
  <c r="O79" i="8"/>
  <c r="O46" i="8"/>
  <c r="O50" i="8" s="1"/>
  <c r="D72" i="8"/>
  <c r="G72" i="8"/>
  <c r="D79" i="8"/>
  <c r="P79" i="8"/>
  <c r="M79" i="8"/>
  <c r="D80" i="8"/>
  <c r="O73" i="8"/>
  <c r="K73" i="8"/>
  <c r="N73" i="8"/>
  <c r="G80" i="8"/>
  <c r="J74" i="8"/>
  <c r="K74" i="8"/>
  <c r="M74" i="8"/>
  <c r="H81" i="8"/>
  <c r="P74" i="8"/>
  <c r="I81" i="8"/>
  <c r="D74" i="8"/>
  <c r="G71" i="8"/>
  <c r="K58" i="8"/>
  <c r="K60" i="8" s="1"/>
  <c r="N58" i="8"/>
  <c r="E58" i="8"/>
  <c r="E60" i="8" s="1"/>
  <c r="P71" i="8"/>
  <c r="P58" i="8"/>
  <c r="P60" i="8" s="1"/>
  <c r="N71" i="8"/>
  <c r="F71" i="8"/>
  <c r="F32" i="8"/>
  <c r="F38" i="8" s="1"/>
  <c r="G58" i="8"/>
  <c r="G60" i="8" s="1"/>
  <c r="J58" i="8"/>
  <c r="J60" i="8" s="1"/>
  <c r="M71" i="8"/>
  <c r="L71" i="8"/>
  <c r="L58" i="8"/>
  <c r="L60" i="8" s="1"/>
  <c r="I58" i="8"/>
  <c r="I60" i="8" s="1"/>
  <c r="O71" i="8"/>
  <c r="J71" i="8"/>
  <c r="E71" i="8"/>
  <c r="H71" i="8"/>
  <c r="H58" i="8"/>
  <c r="H60" i="8" s="1"/>
  <c r="F58" i="8"/>
  <c r="F60" i="8" s="1"/>
  <c r="I71" i="8"/>
  <c r="K71" i="8"/>
  <c r="O58" i="8"/>
  <c r="O60" i="8" s="1"/>
  <c r="M58" i="8"/>
  <c r="M60" i="8" s="1"/>
  <c r="D71" i="8"/>
  <c r="D58" i="8"/>
  <c r="D60" i="8" s="1"/>
  <c r="AZ87" i="27" l="1"/>
  <c r="AK86" i="27"/>
  <c r="AN87" i="27"/>
  <c r="AI28" i="27"/>
  <c r="Y86" i="27"/>
  <c r="AA87" i="27"/>
  <c r="BJ86" i="27"/>
  <c r="V28" i="27"/>
  <c r="Z82" i="27"/>
  <c r="AN85" i="27"/>
  <c r="BC17" i="11"/>
  <c r="O28" i="11"/>
  <c r="AH27" i="11"/>
  <c r="AF27" i="27"/>
  <c r="O87" i="11"/>
  <c r="AC86" i="11"/>
  <c r="AF86" i="27"/>
  <c r="O27" i="11"/>
  <c r="BB17" i="27"/>
  <c r="AK82" i="11"/>
  <c r="BB82" i="27"/>
  <c r="AU86" i="27"/>
  <c r="AS86" i="27"/>
  <c r="AL28" i="27"/>
  <c r="AQ27" i="27"/>
  <c r="BC28" i="11"/>
  <c r="V17" i="27"/>
  <c r="Y85" i="27"/>
  <c r="W86" i="27"/>
  <c r="Y27" i="27"/>
  <c r="BA86" i="27"/>
  <c r="AA86" i="27"/>
  <c r="D17" i="11"/>
  <c r="AC72" i="27"/>
  <c r="AU28" i="27"/>
  <c r="AQ28" i="11"/>
  <c r="AA28" i="27"/>
  <c r="BA87" i="27"/>
  <c r="AS85" i="27"/>
  <c r="AC80" i="11"/>
  <c r="AE27" i="27"/>
  <c r="Z27" i="27"/>
  <c r="AH75" i="27"/>
  <c r="AK17" i="27"/>
  <c r="AQ28" i="27"/>
  <c r="AH74" i="11"/>
  <c r="C17" i="11"/>
  <c r="C28" i="11"/>
  <c r="C27" i="11"/>
  <c r="C29" i="11"/>
  <c r="AO80" i="11"/>
  <c r="N67" i="26"/>
  <c r="P67" i="26" s="1"/>
  <c r="I43" i="22"/>
  <c r="J43" i="22" s="1"/>
  <c r="D18" i="8"/>
  <c r="Z86" i="27"/>
  <c r="AA27" i="27"/>
  <c r="AG87" i="27"/>
  <c r="AG17" i="27"/>
  <c r="W19" i="22"/>
  <c r="AV10" i="27"/>
  <c r="AS87" i="27"/>
  <c r="W67" i="22"/>
  <c r="I18" i="8"/>
  <c r="BI27" i="27"/>
  <c r="V27" i="27"/>
  <c r="W69" i="22"/>
  <c r="AY72" i="27"/>
  <c r="F28" i="11"/>
  <c r="AB17" i="11"/>
  <c r="AY86" i="27"/>
  <c r="BJ81" i="27"/>
  <c r="V17" i="11"/>
  <c r="AC10" i="27"/>
  <c r="AM17" i="27"/>
  <c r="AP28" i="11"/>
  <c r="AT87" i="27"/>
  <c r="BG81" i="27"/>
  <c r="BD28" i="27"/>
  <c r="AP82" i="27"/>
  <c r="U87" i="11"/>
  <c r="M17" i="11"/>
  <c r="AU85" i="27"/>
  <c r="AF28" i="27"/>
  <c r="AJ86" i="11"/>
  <c r="AC27" i="11"/>
  <c r="W73" i="27"/>
  <c r="AP86" i="27"/>
  <c r="AC28" i="11"/>
  <c r="BA81" i="11"/>
  <c r="M87" i="11"/>
  <c r="F17" i="11"/>
  <c r="F85" i="11"/>
  <c r="AO85" i="27"/>
  <c r="AO86" i="27"/>
  <c r="BF87" i="27"/>
  <c r="AR80" i="27"/>
  <c r="AK27" i="27"/>
  <c r="M27" i="11"/>
  <c r="V28" i="11"/>
  <c r="BH87" i="27"/>
  <c r="AP75" i="11"/>
  <c r="M28" i="11"/>
  <c r="F86" i="11"/>
  <c r="E87" i="11"/>
  <c r="BE85" i="27"/>
  <c r="BH86" i="27"/>
  <c r="V85" i="11"/>
  <c r="O17" i="11"/>
  <c r="BA10" i="27"/>
  <c r="AD87" i="27"/>
  <c r="AW86" i="27"/>
  <c r="AX87" i="27"/>
  <c r="BE86" i="27"/>
  <c r="U85" i="27"/>
  <c r="Y74" i="27"/>
  <c r="AD28" i="27"/>
  <c r="BJ28" i="27"/>
  <c r="AQ17" i="27"/>
  <c r="V27" i="11"/>
  <c r="E85" i="11"/>
  <c r="E86" i="11"/>
  <c r="BC87" i="27"/>
  <c r="AC85" i="27"/>
  <c r="U86" i="27"/>
  <c r="AV87" i="11"/>
  <c r="AW87" i="11"/>
  <c r="AM81" i="11"/>
  <c r="BD10" i="27"/>
  <c r="AX17" i="27"/>
  <c r="AL17" i="27"/>
  <c r="BE87" i="11"/>
  <c r="BB28" i="27"/>
  <c r="AW85" i="27"/>
  <c r="AM28" i="27"/>
  <c r="X74" i="27"/>
  <c r="C32" i="11"/>
  <c r="C34" i="11" s="1"/>
  <c r="AR85" i="27"/>
  <c r="BE28" i="11"/>
  <c r="BE27" i="11"/>
  <c r="AG27" i="27"/>
  <c r="AY17" i="27"/>
  <c r="AS82" i="11"/>
  <c r="AA72" i="27"/>
  <c r="AW86" i="11"/>
  <c r="AO86" i="11"/>
  <c r="D86" i="11"/>
  <c r="D87" i="11"/>
  <c r="D85" i="11"/>
  <c r="BG28" i="27"/>
  <c r="AG28" i="27"/>
  <c r="AJ85" i="11"/>
  <c r="AM85" i="27"/>
  <c r="BI86" i="27"/>
  <c r="AJ27" i="11"/>
  <c r="AI86" i="11"/>
  <c r="AR86" i="27"/>
  <c r="BI85" i="27"/>
  <c r="AP28" i="27"/>
  <c r="Z28" i="27"/>
  <c r="BH27" i="27"/>
  <c r="AP27" i="27"/>
  <c r="AA17" i="27"/>
  <c r="Y28" i="27"/>
  <c r="AQ86" i="11"/>
  <c r="AQ85" i="11"/>
  <c r="X10" i="27"/>
  <c r="AJ72" i="27"/>
  <c r="AC87" i="27"/>
  <c r="AC17" i="11"/>
  <c r="AS28" i="27"/>
  <c r="AV86" i="27"/>
  <c r="N27" i="11"/>
  <c r="N28" i="11"/>
  <c r="AC86" i="27"/>
  <c r="H82" i="11"/>
  <c r="BE28" i="27"/>
  <c r="AO85" i="11"/>
  <c r="N85" i="11"/>
  <c r="AV87" i="27"/>
  <c r="AH87" i="11"/>
  <c r="AE85" i="27"/>
  <c r="AT81" i="27"/>
  <c r="AV85" i="27"/>
  <c r="AH28" i="11"/>
  <c r="AI86" i="27"/>
  <c r="AH81" i="11"/>
  <c r="AB86" i="11"/>
  <c r="BD87" i="11"/>
  <c r="BD86" i="11"/>
  <c r="AU86" i="11"/>
  <c r="H86" i="11"/>
  <c r="BD86" i="27"/>
  <c r="BD87" i="27"/>
  <c r="AJ17" i="11"/>
  <c r="AJ28" i="11"/>
  <c r="BF73" i="27"/>
  <c r="AB28" i="11"/>
  <c r="AB85" i="27"/>
  <c r="U10" i="27"/>
  <c r="B9" i="27"/>
  <c r="U16" i="27"/>
  <c r="B15" i="27"/>
  <c r="X86" i="11"/>
  <c r="I27" i="11"/>
  <c r="G75" i="11"/>
  <c r="R86" i="11"/>
  <c r="X57" i="22"/>
  <c r="BD85" i="27"/>
  <c r="AH17" i="11"/>
  <c r="X19" i="22"/>
  <c r="AH27" i="27"/>
  <c r="AW28" i="11"/>
  <c r="AU72" i="27"/>
  <c r="AY80" i="27"/>
  <c r="AD17" i="27"/>
  <c r="BC17" i="27"/>
  <c r="BE17" i="11"/>
  <c r="F57" i="22"/>
  <c r="G57" i="22" s="1"/>
  <c r="V61" i="22"/>
  <c r="G54" i="8"/>
  <c r="Y41" i="22"/>
  <c r="AJ85" i="27"/>
  <c r="R81" i="11"/>
  <c r="M40" i="8"/>
  <c r="M42" i="8"/>
  <c r="AH86" i="27"/>
  <c r="R41" i="22"/>
  <c r="S41" i="22" s="1"/>
  <c r="P54" i="8"/>
  <c r="I61" i="22"/>
  <c r="J61" i="22" s="1"/>
  <c r="M74" i="11"/>
  <c r="X80" i="11"/>
  <c r="G82" i="11"/>
  <c r="BH28" i="27"/>
  <c r="AU10" i="27"/>
  <c r="D50" i="8"/>
  <c r="H36" i="8"/>
  <c r="E55" i="26"/>
  <c r="G55" i="26" s="1"/>
  <c r="E67" i="26"/>
  <c r="G67" i="26" s="1"/>
  <c r="T87" i="11"/>
  <c r="M34" i="8"/>
  <c r="M38" i="8"/>
  <c r="H50" i="8"/>
  <c r="F50" i="8"/>
  <c r="K54" i="8"/>
  <c r="L52" i="8"/>
  <c r="I28" i="11"/>
  <c r="BJ74" i="27"/>
  <c r="Y43" i="22"/>
  <c r="D40" i="8"/>
  <c r="D54" i="8"/>
  <c r="L36" i="8"/>
  <c r="K43" i="26"/>
  <c r="M43" i="26" s="1"/>
  <c r="E53" i="26"/>
  <c r="G53" i="26" s="1"/>
  <c r="F37" i="22"/>
  <c r="G37" i="22" s="1"/>
  <c r="F55" i="22"/>
  <c r="G55" i="22" s="1"/>
  <c r="Y39" i="22"/>
  <c r="I55" i="22"/>
  <c r="J55" i="22" s="1"/>
  <c r="O57" i="22"/>
  <c r="P57" i="22" s="1"/>
  <c r="U55" i="22"/>
  <c r="Y35" i="22"/>
  <c r="U71" i="22"/>
  <c r="X87" i="27"/>
  <c r="X85" i="27"/>
  <c r="K40" i="8"/>
  <c r="E57" i="26"/>
  <c r="G57" i="26" s="1"/>
  <c r="O51" i="22"/>
  <c r="P51" i="22" s="1"/>
  <c r="Q43" i="26"/>
  <c r="S43" i="26" s="1"/>
  <c r="H38" i="8"/>
  <c r="O40" i="8"/>
  <c r="D56" i="8"/>
  <c r="F51" i="22"/>
  <c r="G51" i="22" s="1"/>
  <c r="AF86" i="11"/>
  <c r="AX28" i="27"/>
  <c r="AT17" i="27"/>
  <c r="D34" i="8"/>
  <c r="M50" i="8"/>
  <c r="I38" i="8"/>
  <c r="M54" i="8"/>
  <c r="M56" i="8"/>
  <c r="D42" i="8"/>
  <c r="I42" i="8"/>
  <c r="H61" i="26"/>
  <c r="J61" i="26" s="1"/>
  <c r="X39" i="22"/>
  <c r="AT28" i="11"/>
  <c r="H56" i="8"/>
  <c r="K35" i="26"/>
  <c r="M35" i="26" s="1"/>
  <c r="E63" i="26"/>
  <c r="G63" i="26" s="1"/>
  <c r="B55" i="26"/>
  <c r="D55" i="26" s="1"/>
  <c r="K39" i="26"/>
  <c r="M39" i="26" s="1"/>
  <c r="H63" i="26"/>
  <c r="J63" i="26" s="1"/>
  <c r="I57" i="22"/>
  <c r="J57" i="22" s="1"/>
  <c r="I51" i="22"/>
  <c r="J51" i="22" s="1"/>
  <c r="W43" i="22"/>
  <c r="T35" i="22"/>
  <c r="V57" i="22"/>
  <c r="K34" i="8"/>
  <c r="D36" i="8"/>
  <c r="J52" i="8"/>
  <c r="P52" i="8"/>
  <c r="H40" i="8"/>
  <c r="H52" i="8"/>
  <c r="J50" i="8"/>
  <c r="H42" i="8"/>
  <c r="E61" i="26"/>
  <c r="G61" i="26" s="1"/>
  <c r="E65" i="26"/>
  <c r="G65" i="26" s="1"/>
  <c r="Q55" i="26"/>
  <c r="S55" i="26" s="1"/>
  <c r="B51" i="26"/>
  <c r="D51" i="26" s="1"/>
  <c r="H67" i="26"/>
  <c r="J67" i="26" s="1"/>
  <c r="B53" i="26"/>
  <c r="D53" i="26" s="1"/>
  <c r="T51" i="26"/>
  <c r="V51" i="26" s="1"/>
  <c r="K63" i="26"/>
  <c r="M63" i="26" s="1"/>
  <c r="V55" i="22"/>
  <c r="U43" i="22"/>
  <c r="U41" i="22"/>
  <c r="W35" i="22"/>
  <c r="C38" i="8"/>
  <c r="X86" i="27"/>
  <c r="AV17" i="11"/>
  <c r="R65" i="22"/>
  <c r="S65" i="22" s="1"/>
  <c r="AT27" i="11"/>
  <c r="AM85" i="11"/>
  <c r="AX86" i="11"/>
  <c r="AC17" i="27"/>
  <c r="Q80" i="11"/>
  <c r="AL27" i="27"/>
  <c r="E82" i="11"/>
  <c r="AN80" i="11"/>
  <c r="W82" i="11"/>
  <c r="AZ80" i="11"/>
  <c r="S27" i="11"/>
  <c r="W28" i="11"/>
  <c r="AP86" i="11"/>
  <c r="AL87" i="11"/>
  <c r="AE87" i="11"/>
  <c r="AE27" i="11"/>
  <c r="X28" i="11"/>
  <c r="BA27" i="11"/>
  <c r="S86" i="11"/>
  <c r="AP85" i="11"/>
  <c r="P17" i="11"/>
  <c r="AS30" i="11"/>
  <c r="AN85" i="11"/>
  <c r="P87" i="11"/>
  <c r="P28" i="11"/>
  <c r="G86" i="11"/>
  <c r="AL28" i="11"/>
  <c r="Y28" i="11"/>
  <c r="H85" i="11"/>
  <c r="J27" i="11"/>
  <c r="R28" i="11"/>
  <c r="AU85" i="11"/>
  <c r="BA86" i="11"/>
  <c r="AG85" i="11"/>
  <c r="AG87" i="11"/>
  <c r="AR85" i="11"/>
  <c r="AF85" i="11"/>
  <c r="AK27" i="11"/>
  <c r="I86" i="11"/>
  <c r="BJ87" i="11"/>
  <c r="AB86" i="27"/>
  <c r="AB87" i="27"/>
  <c r="BD81" i="11"/>
  <c r="AD81" i="11"/>
  <c r="D28" i="11"/>
  <c r="AN27" i="27"/>
  <c r="AF10" i="27"/>
  <c r="AK10" i="27"/>
  <c r="R27" i="11"/>
  <c r="AU28" i="11"/>
  <c r="AM86" i="11"/>
  <c r="R87" i="11"/>
  <c r="AW81" i="11"/>
  <c r="AH17" i="27"/>
  <c r="AR10" i="27"/>
  <c r="AW10" i="27"/>
  <c r="AQ17" i="11"/>
  <c r="AZ17" i="27"/>
  <c r="AU27" i="27"/>
  <c r="L40" i="8"/>
  <c r="J70" i="8"/>
  <c r="F56" i="8"/>
  <c r="B43" i="26"/>
  <c r="D43" i="26" s="1"/>
  <c r="Q63" i="26"/>
  <c r="S63" i="26" s="1"/>
  <c r="Q65" i="26"/>
  <c r="S65" i="26" s="1"/>
  <c r="K53" i="26"/>
  <c r="M53" i="26" s="1"/>
  <c r="K67" i="26"/>
  <c r="M67" i="26" s="1"/>
  <c r="Q69" i="26"/>
  <c r="S69" i="26" s="1"/>
  <c r="K51" i="26"/>
  <c r="M51" i="26" s="1"/>
  <c r="O35" i="22"/>
  <c r="P35" i="22" s="1"/>
  <c r="F69" i="22"/>
  <c r="G69" i="22" s="1"/>
  <c r="T57" i="22"/>
  <c r="X37" i="22"/>
  <c r="O39" i="22"/>
  <c r="P39" i="22" s="1"/>
  <c r="B82" i="8"/>
  <c r="B28" i="8"/>
  <c r="O34" i="8"/>
  <c r="K38" i="8"/>
  <c r="O36" i="8"/>
  <c r="N54" i="8"/>
  <c r="K52" i="8"/>
  <c r="E50" i="8"/>
  <c r="E54" i="8"/>
  <c r="F36" i="8"/>
  <c r="K42" i="8"/>
  <c r="G70" i="8"/>
  <c r="G56" i="8"/>
  <c r="O42" i="8"/>
  <c r="K56" i="8"/>
  <c r="Q35" i="26"/>
  <c r="S35" i="26" s="1"/>
  <c r="E35" i="26"/>
  <c r="G35" i="26" s="1"/>
  <c r="K61" i="26"/>
  <c r="M61" i="26" s="1"/>
  <c r="O55" i="22"/>
  <c r="P55" i="22" s="1"/>
  <c r="U53" i="22"/>
  <c r="F65" i="22"/>
  <c r="G65" i="22" s="1"/>
  <c r="F43" i="22"/>
  <c r="G43" i="22" s="1"/>
  <c r="O41" i="22"/>
  <c r="P41" i="22" s="1"/>
  <c r="F35" i="22"/>
  <c r="G35" i="22" s="1"/>
  <c r="T55" i="22"/>
  <c r="F39" i="22"/>
  <c r="G39" i="22" s="1"/>
  <c r="S28" i="11"/>
  <c r="BF86" i="11"/>
  <c r="AS85" i="11"/>
  <c r="AS28" i="11"/>
  <c r="AL27" i="11"/>
  <c r="AD85" i="11"/>
  <c r="Q86" i="11"/>
  <c r="O82" i="11"/>
  <c r="X17" i="27"/>
  <c r="S81" i="11"/>
  <c r="AV28" i="11"/>
  <c r="AF17" i="27"/>
  <c r="N61" i="26"/>
  <c r="P61" i="26" s="1"/>
  <c r="R63" i="22"/>
  <c r="S63" i="22" s="1"/>
  <c r="L69" i="22"/>
  <c r="M69" i="22" s="1"/>
  <c r="P70" i="8"/>
  <c r="T63" i="26"/>
  <c r="V63" i="26" s="1"/>
  <c r="AJ17" i="27"/>
  <c r="N69" i="26"/>
  <c r="P69" i="26" s="1"/>
  <c r="L63" i="22"/>
  <c r="M63" i="22" s="1"/>
  <c r="R69" i="22"/>
  <c r="S69" i="22" s="1"/>
  <c r="L61" i="22"/>
  <c r="M61" i="22" s="1"/>
  <c r="R55" i="22"/>
  <c r="S55" i="22" s="1"/>
  <c r="B39" i="26"/>
  <c r="D39" i="26" s="1"/>
  <c r="V37" i="22"/>
  <c r="J34" i="8"/>
  <c r="L34" i="8"/>
  <c r="F34" i="8"/>
  <c r="P40" i="8"/>
  <c r="F54" i="8"/>
  <c r="L38" i="8"/>
  <c r="J36" i="8"/>
  <c r="I36" i="8"/>
  <c r="E52" i="8"/>
  <c r="P42" i="8"/>
  <c r="P56" i="8"/>
  <c r="I56" i="8"/>
  <c r="Q61" i="26"/>
  <c r="S61" i="26" s="1"/>
  <c r="B35" i="26"/>
  <c r="D35" i="26" s="1"/>
  <c r="T61" i="26"/>
  <c r="V61" i="26" s="1"/>
  <c r="K41" i="26"/>
  <c r="M41" i="26" s="1"/>
  <c r="E39" i="26"/>
  <c r="G39" i="26" s="1"/>
  <c r="B41" i="26"/>
  <c r="D41" i="26" s="1"/>
  <c r="T55" i="26"/>
  <c r="V55" i="26" s="1"/>
  <c r="Q57" i="26"/>
  <c r="S57" i="26" s="1"/>
  <c r="O69" i="22"/>
  <c r="P69" i="22" s="1"/>
  <c r="V35" i="22"/>
  <c r="W51" i="22"/>
  <c r="U57" i="22"/>
  <c r="X55" i="22"/>
  <c r="U37" i="22"/>
  <c r="T71" i="22"/>
  <c r="U35" i="22"/>
  <c r="K28" i="11"/>
  <c r="Q28" i="11"/>
  <c r="BB27" i="11"/>
  <c r="AG27" i="11"/>
  <c r="AS27" i="11"/>
  <c r="AK86" i="11"/>
  <c r="AF28" i="11"/>
  <c r="Q87" i="11"/>
  <c r="H87" i="11"/>
  <c r="H27" i="11"/>
  <c r="AJ87" i="27"/>
  <c r="E28" i="11"/>
  <c r="AW28" i="27"/>
  <c r="AW72" i="27"/>
  <c r="N63" i="26"/>
  <c r="P63" i="26" s="1"/>
  <c r="R35" i="22"/>
  <c r="S35" i="22" s="1"/>
  <c r="AG28" i="11"/>
  <c r="Q85" i="11"/>
  <c r="V67" i="22"/>
  <c r="N64" i="8"/>
  <c r="N66" i="8"/>
  <c r="N62" i="8"/>
  <c r="P29" i="11"/>
  <c r="K29" i="11"/>
  <c r="W29" i="11"/>
  <c r="BH10" i="11"/>
  <c r="BH86" i="11"/>
  <c r="P68" i="8"/>
  <c r="P66" i="8"/>
  <c r="P64" i="8"/>
  <c r="P62" i="8"/>
  <c r="P24" i="8"/>
  <c r="E68" i="8"/>
  <c r="E64" i="8"/>
  <c r="E62" i="8"/>
  <c r="E66" i="8"/>
  <c r="K62" i="8"/>
  <c r="K66" i="8"/>
  <c r="K64" i="8"/>
  <c r="M29" i="11"/>
  <c r="Z29" i="11"/>
  <c r="R29" i="11"/>
  <c r="Z85" i="11"/>
  <c r="Z87" i="11"/>
  <c r="K85" i="11"/>
  <c r="K86" i="11"/>
  <c r="O52" i="8"/>
  <c r="N70" i="8"/>
  <c r="BH17" i="11"/>
  <c r="I34" i="8"/>
  <c r="I50" i="8"/>
  <c r="G40" i="8"/>
  <c r="N52" i="8"/>
  <c r="G50" i="8"/>
  <c r="L50" i="8"/>
  <c r="J54" i="8"/>
  <c r="I52" i="8"/>
  <c r="N36" i="8"/>
  <c r="F40" i="8"/>
  <c r="L54" i="8"/>
  <c r="N40" i="8"/>
  <c r="J38" i="8"/>
  <c r="N50" i="8"/>
  <c r="P36" i="8"/>
  <c r="M70" i="8"/>
  <c r="H65" i="26"/>
  <c r="J65" i="26" s="1"/>
  <c r="H37" i="26"/>
  <c r="J37" i="26" s="1"/>
  <c r="H39" i="26"/>
  <c r="J39" i="26" s="1"/>
  <c r="K69" i="26"/>
  <c r="M69" i="26" s="1"/>
  <c r="H53" i="26"/>
  <c r="J53" i="26" s="1"/>
  <c r="T37" i="26"/>
  <c r="V37" i="26" s="1"/>
  <c r="E43" i="26"/>
  <c r="G43" i="26" s="1"/>
  <c r="T39" i="26"/>
  <c r="V39" i="26" s="1"/>
  <c r="B63" i="26"/>
  <c r="D63" i="26" s="1"/>
  <c r="Q41" i="26"/>
  <c r="S41" i="26" s="1"/>
  <c r="B65" i="26"/>
  <c r="D65" i="26" s="1"/>
  <c r="Q53" i="26"/>
  <c r="S53" i="26" s="1"/>
  <c r="B69" i="26"/>
  <c r="D69" i="26" s="1"/>
  <c r="F67" i="22"/>
  <c r="G67" i="22" s="1"/>
  <c r="T39" i="22"/>
  <c r="W37" i="22"/>
  <c r="I67" i="22"/>
  <c r="J67" i="22" s="1"/>
  <c r="O63" i="22"/>
  <c r="P63" i="22" s="1"/>
  <c r="V43" i="22"/>
  <c r="Y57" i="22"/>
  <c r="O43" i="22"/>
  <c r="P43" i="22" s="1"/>
  <c r="V39" i="22"/>
  <c r="X71" i="22"/>
  <c r="C54" i="8"/>
  <c r="C40" i="8"/>
  <c r="BI28" i="11"/>
  <c r="BH87" i="11"/>
  <c r="AU10" i="11"/>
  <c r="BG86" i="11"/>
  <c r="BG27" i="11"/>
  <c r="AZ28" i="11"/>
  <c r="AY86" i="11"/>
  <c r="BN28" i="11"/>
  <c r="Y87" i="11"/>
  <c r="AR28" i="11"/>
  <c r="L28" i="11"/>
  <c r="J28" i="11"/>
  <c r="J29" i="11"/>
  <c r="D70" i="8"/>
  <c r="D68" i="8"/>
  <c r="D66" i="8"/>
  <c r="D64" i="8"/>
  <c r="D62" i="8"/>
  <c r="M66" i="8"/>
  <c r="M62" i="8"/>
  <c r="M64" i="8"/>
  <c r="F68" i="8"/>
  <c r="F64" i="8"/>
  <c r="F62" i="8"/>
  <c r="F66" i="8"/>
  <c r="I68" i="8"/>
  <c r="I64" i="8"/>
  <c r="I66" i="8"/>
  <c r="I62" i="8"/>
  <c r="J62" i="8"/>
  <c r="J64" i="8"/>
  <c r="J66" i="8"/>
  <c r="X65" i="22"/>
  <c r="X69" i="22"/>
  <c r="X67" i="22"/>
  <c r="Y69" i="22"/>
  <c r="Y25" i="22"/>
  <c r="Y65" i="22"/>
  <c r="Y67" i="22"/>
  <c r="Y63" i="22"/>
  <c r="I29" i="11"/>
  <c r="V29" i="11"/>
  <c r="Q29" i="11"/>
  <c r="L29" i="11"/>
  <c r="BI10" i="11"/>
  <c r="BI87" i="11"/>
  <c r="BB10" i="11"/>
  <c r="BB85" i="11"/>
  <c r="BB87" i="11"/>
  <c r="AN87" i="11"/>
  <c r="L85" i="11"/>
  <c r="L87" i="11"/>
  <c r="AD29" i="11"/>
  <c r="J85" i="11"/>
  <c r="J87" i="11"/>
  <c r="H29" i="11"/>
  <c r="J40" i="8"/>
  <c r="N38" i="8"/>
  <c r="I70" i="8"/>
  <c r="Q39" i="26"/>
  <c r="S39" i="26" s="1"/>
  <c r="E41" i="26"/>
  <c r="G41" i="26" s="1"/>
  <c r="H41" i="26"/>
  <c r="J41" i="26" s="1"/>
  <c r="I69" i="22"/>
  <c r="J69" i="22" s="1"/>
  <c r="F63" i="22"/>
  <c r="G63" i="22" s="1"/>
  <c r="W41" i="22"/>
  <c r="I63" i="22"/>
  <c r="J63" i="22" s="1"/>
  <c r="T43" i="22"/>
  <c r="T41" i="22"/>
  <c r="W39" i="22"/>
  <c r="C68" i="8"/>
  <c r="C64" i="8"/>
  <c r="C52" i="8"/>
  <c r="BH85" i="11"/>
  <c r="AZ27" i="11"/>
  <c r="AR17" i="11"/>
  <c r="AT81" i="11"/>
  <c r="B58" i="8"/>
  <c r="B62" i="8" s="1"/>
  <c r="AD87" i="11"/>
  <c r="AA85" i="11"/>
  <c r="AA86" i="11"/>
  <c r="O62" i="8"/>
  <c r="O66" i="8"/>
  <c r="O64" i="8"/>
  <c r="O68" i="8"/>
  <c r="H68" i="8"/>
  <c r="H64" i="8"/>
  <c r="H66" i="8"/>
  <c r="H62" i="8"/>
  <c r="L64" i="8"/>
  <c r="L66" i="8"/>
  <c r="L62" i="8"/>
  <c r="G68" i="8"/>
  <c r="G62" i="8"/>
  <c r="G64" i="8"/>
  <c r="G66" i="8"/>
  <c r="S59" i="26"/>
  <c r="T63" i="22"/>
  <c r="T25" i="22"/>
  <c r="T67" i="22"/>
  <c r="T65" i="22"/>
  <c r="T69" i="22"/>
  <c r="U69" i="22"/>
  <c r="U67" i="22"/>
  <c r="U65" i="22"/>
  <c r="B29" i="8"/>
  <c r="O29" i="11"/>
  <c r="T29" i="11"/>
  <c r="N29" i="11"/>
  <c r="S29" i="11"/>
  <c r="BA10" i="11"/>
  <c r="BA85" i="11"/>
  <c r="AT10" i="11"/>
  <c r="AT85" i="11"/>
  <c r="AT86" i="11"/>
  <c r="W85" i="11"/>
  <c r="W87" i="11"/>
  <c r="O54" i="8"/>
  <c r="T43" i="26"/>
  <c r="V43" i="26" s="1"/>
  <c r="T41" i="26"/>
  <c r="V41" i="26" s="1"/>
  <c r="B67" i="26"/>
  <c r="D67" i="26" s="1"/>
  <c r="N34" i="8"/>
  <c r="P34" i="8"/>
  <c r="N60" i="8"/>
  <c r="G34" i="8"/>
  <c r="G36" i="8"/>
  <c r="N42" i="8"/>
  <c r="K70" i="8"/>
  <c r="G42" i="8"/>
  <c r="L70" i="8"/>
  <c r="J42" i="8"/>
  <c r="H70" i="8"/>
  <c r="H35" i="26"/>
  <c r="J35" i="26" s="1"/>
  <c r="T65" i="26"/>
  <c r="V65" i="26" s="1"/>
  <c r="T67" i="26"/>
  <c r="V67" i="26" s="1"/>
  <c r="T57" i="26"/>
  <c r="V57" i="26" s="1"/>
  <c r="K57" i="26"/>
  <c r="M57" i="26" s="1"/>
  <c r="H55" i="26"/>
  <c r="J55" i="26" s="1"/>
  <c r="H57" i="26"/>
  <c r="J57" i="26" s="1"/>
  <c r="W57" i="22"/>
  <c r="Y53" i="22"/>
  <c r="W55" i="22"/>
  <c r="V41" i="22"/>
  <c r="O67" i="22"/>
  <c r="P67" i="22" s="1"/>
  <c r="O61" i="22"/>
  <c r="P61" i="22" s="1"/>
  <c r="Y55" i="22"/>
  <c r="X43" i="22"/>
  <c r="X41" i="22"/>
  <c r="Y71" i="22"/>
  <c r="C62" i="8"/>
  <c r="C60" i="8"/>
  <c r="C34" i="8"/>
  <c r="BI85" i="11"/>
  <c r="BI27" i="11"/>
  <c r="AZ87" i="11"/>
  <c r="AN27" i="11"/>
  <c r="BF27" i="11"/>
  <c r="AY27" i="11"/>
  <c r="AM27" i="11"/>
  <c r="Y85" i="11"/>
  <c r="Y86" i="11"/>
  <c r="K87" i="11"/>
  <c r="AD28" i="11"/>
  <c r="G29" i="11"/>
  <c r="G85" i="11"/>
  <c r="N86" i="11"/>
  <c r="F29" i="11"/>
  <c r="U86" i="11"/>
  <c r="AO74" i="11"/>
  <c r="K17" i="11"/>
  <c r="BN82" i="11"/>
  <c r="BN72" i="11"/>
  <c r="BJ28" i="11"/>
  <c r="BG81" i="11"/>
  <c r="BB75" i="11"/>
  <c r="BG74" i="11"/>
  <c r="AJ27" i="27"/>
  <c r="AK74" i="11"/>
  <c r="AP80" i="11"/>
  <c r="BF17" i="11"/>
  <c r="BD17" i="11"/>
  <c r="AW10" i="11"/>
  <c r="AM17" i="11"/>
  <c r="AB27" i="27"/>
  <c r="BC27" i="27"/>
  <c r="AD75" i="11"/>
  <c r="AV27" i="11"/>
  <c r="AP17" i="11"/>
  <c r="AO27" i="11"/>
  <c r="BE27" i="27"/>
  <c r="Y72" i="11"/>
  <c r="T28" i="11"/>
  <c r="AN17" i="11"/>
  <c r="X72" i="11"/>
  <c r="R17" i="11"/>
  <c r="E27" i="11"/>
  <c r="AA17" i="11"/>
  <c r="BH10" i="27"/>
  <c r="BD27" i="27"/>
  <c r="AR27" i="27"/>
  <c r="BA17" i="27"/>
  <c r="AY28" i="27"/>
  <c r="AQ73" i="27"/>
  <c r="W17" i="27"/>
  <c r="BN27" i="27"/>
  <c r="E17" i="11"/>
  <c r="AI27" i="11"/>
  <c r="AV27" i="27"/>
  <c r="Y10" i="27"/>
  <c r="AZ27" i="27"/>
  <c r="BC75" i="27"/>
  <c r="AW27" i="27"/>
  <c r="V10" i="27"/>
  <c r="AP17" i="27"/>
  <c r="BJ27" i="27"/>
  <c r="AA10" i="27"/>
  <c r="AU17" i="27"/>
  <c r="AD81" i="27"/>
  <c r="N51" i="26"/>
  <c r="P51" i="26" s="1"/>
  <c r="L51" i="22"/>
  <c r="M51" i="22" s="1"/>
  <c r="R57" i="22"/>
  <c r="S57" i="22" s="1"/>
  <c r="R39" i="22"/>
  <c r="S39" i="22" s="1"/>
  <c r="V65" i="22"/>
  <c r="V63" i="22"/>
  <c r="E18" i="8"/>
  <c r="AA29" i="11"/>
  <c r="G28" i="11"/>
  <c r="Q17" i="11"/>
  <c r="BG17" i="11"/>
  <c r="T17" i="11"/>
  <c r="F81" i="11"/>
  <c r="AZ72" i="11"/>
  <c r="AP27" i="11"/>
  <c r="AA28" i="11"/>
  <c r="Y17" i="11"/>
  <c r="AA27" i="11"/>
  <c r="AW17" i="27"/>
  <c r="AR28" i="27"/>
  <c r="AZ73" i="27"/>
  <c r="BD27" i="11"/>
  <c r="AX17" i="11"/>
  <c r="AW27" i="11"/>
  <c r="I17" i="11"/>
  <c r="AU17" i="11"/>
  <c r="AR17" i="27"/>
  <c r="AO27" i="27"/>
  <c r="BJ17" i="27"/>
  <c r="AM74" i="27"/>
  <c r="AI80" i="27"/>
  <c r="U17" i="11"/>
  <c r="U28" i="11"/>
  <c r="S17" i="11"/>
  <c r="AH28" i="27"/>
  <c r="BH17" i="27"/>
  <c r="BE17" i="27"/>
  <c r="Z17" i="27"/>
  <c r="AT27" i="27"/>
  <c r="AE17" i="27"/>
  <c r="AY27" i="27"/>
  <c r="AV82" i="27"/>
  <c r="N35" i="26"/>
  <c r="P35" i="26" s="1"/>
  <c r="N57" i="26"/>
  <c r="P57" i="26" s="1"/>
  <c r="I37" i="22"/>
  <c r="J37" i="22" s="1"/>
  <c r="Y29" i="11"/>
  <c r="X29" i="11"/>
  <c r="X85" i="11"/>
  <c r="I87" i="11"/>
  <c r="T85" i="11"/>
  <c r="AB85" i="11"/>
  <c r="E29" i="11"/>
  <c r="AB29" i="11"/>
  <c r="B9" i="11"/>
  <c r="B87" i="11" s="1"/>
  <c r="BB28" i="11"/>
  <c r="BH28" i="11"/>
  <c r="BH27" i="11"/>
  <c r="AU27" i="11"/>
  <c r="BG28" i="11"/>
  <c r="AN28" i="11"/>
  <c r="BA28" i="11"/>
  <c r="BF28" i="11"/>
  <c r="BN27" i="11"/>
  <c r="S85" i="11"/>
  <c r="AM28" i="11"/>
  <c r="AS29" i="11"/>
  <c r="Z28" i="11"/>
  <c r="AY28" i="11"/>
  <c r="S87" i="11"/>
  <c r="R85" i="11"/>
  <c r="AE28" i="11"/>
  <c r="P86" i="11"/>
  <c r="P85" i="11"/>
  <c r="H28" i="11"/>
  <c r="AG72" i="11"/>
  <c r="U73" i="11"/>
  <c r="BJ82" i="11"/>
  <c r="AG80" i="11"/>
  <c r="AW73" i="11"/>
  <c r="L17" i="11"/>
  <c r="BB17" i="11"/>
  <c r="BA17" i="11"/>
  <c r="BJ17" i="11"/>
  <c r="AO28" i="11"/>
  <c r="BD10" i="11"/>
  <c r="R74" i="11"/>
  <c r="AD17" i="11"/>
  <c r="AO17" i="11"/>
  <c r="BI10" i="27"/>
  <c r="AI75" i="27"/>
  <c r="AB28" i="27"/>
  <c r="AL72" i="11"/>
  <c r="AL17" i="11"/>
  <c r="AA73" i="11"/>
  <c r="D72" i="11"/>
  <c r="AX28" i="11"/>
  <c r="AS17" i="11"/>
  <c r="BN28" i="27"/>
  <c r="X28" i="27"/>
  <c r="AZ17" i="11"/>
  <c r="N17" i="11"/>
  <c r="AX27" i="11"/>
  <c r="AI28" i="11"/>
  <c r="AQ27" i="11"/>
  <c r="BD17" i="27"/>
  <c r="AE28" i="27"/>
  <c r="AO17" i="27"/>
  <c r="AN28" i="27"/>
  <c r="W27" i="27"/>
  <c r="BI28" i="27"/>
  <c r="AK17" i="11"/>
  <c r="AI17" i="11"/>
  <c r="AZ10" i="27"/>
  <c r="BA27" i="27"/>
  <c r="AD75" i="27"/>
  <c r="AB17" i="27"/>
  <c r="W28" i="27"/>
  <c r="Y17" i="27"/>
  <c r="W80" i="27"/>
  <c r="BB10" i="27"/>
  <c r="AD27" i="27"/>
  <c r="AZ28" i="27"/>
  <c r="AI27" i="27"/>
  <c r="BA28" i="27"/>
  <c r="AL82" i="27"/>
  <c r="B84" i="27"/>
  <c r="BE81" i="27"/>
  <c r="BH81" i="27"/>
  <c r="N41" i="26"/>
  <c r="P41" i="26" s="1"/>
  <c r="L41" i="22"/>
  <c r="M41" i="22" s="1"/>
  <c r="I35" i="22"/>
  <c r="J35" i="22" s="1"/>
  <c r="L55" i="22"/>
  <c r="M55" i="22" s="1"/>
  <c r="L35" i="22"/>
  <c r="M35" i="22" s="1"/>
  <c r="B7" i="11"/>
  <c r="B88" i="11" s="1"/>
  <c r="L37" i="22"/>
  <c r="M37" i="22" s="1"/>
  <c r="F18" i="8"/>
  <c r="AE29" i="11"/>
  <c r="AE85" i="11"/>
  <c r="AC29" i="11"/>
  <c r="D29" i="11"/>
  <c r="V86" i="11"/>
  <c r="M86" i="11"/>
  <c r="U29" i="11"/>
  <c r="AC85" i="11"/>
  <c r="O85" i="11"/>
  <c r="AR27" i="11"/>
  <c r="AF27" i="11"/>
  <c r="AK28" i="11"/>
  <c r="G27" i="11"/>
  <c r="AS73" i="11"/>
  <c r="BE75" i="11"/>
  <c r="AG17" i="11"/>
  <c r="AJ10" i="27"/>
  <c r="B84" i="11"/>
  <c r="BJ74" i="11"/>
  <c r="BD74" i="11"/>
  <c r="U82" i="11"/>
  <c r="BN17" i="11"/>
  <c r="AL80" i="11"/>
  <c r="Z17" i="11"/>
  <c r="AE17" i="11"/>
  <c r="BJ27" i="11"/>
  <c r="D81" i="11"/>
  <c r="AM27" i="27"/>
  <c r="AN80" i="27"/>
  <c r="X17" i="11"/>
  <c r="P72" i="11"/>
  <c r="BF28" i="27"/>
  <c r="BE10" i="27"/>
  <c r="AX27" i="27"/>
  <c r="AI17" i="27"/>
  <c r="AC28" i="27"/>
  <c r="AF17" i="11"/>
  <c r="AB74" i="11"/>
  <c r="J17" i="11"/>
  <c r="BI17" i="11"/>
  <c r="W17" i="11"/>
  <c r="AO10" i="27"/>
  <c r="AC27" i="27"/>
  <c r="BI72" i="27"/>
  <c r="AQ82" i="27"/>
  <c r="BF74" i="11"/>
  <c r="AT17" i="11"/>
  <c r="H17" i="11"/>
  <c r="L73" i="11"/>
  <c r="BD28" i="11"/>
  <c r="AW17" i="11"/>
  <c r="G17" i="11"/>
  <c r="BI17" i="27"/>
  <c r="AT28" i="27"/>
  <c r="BC28" i="27"/>
  <c r="BF27" i="27"/>
  <c r="AO28" i="27"/>
  <c r="AY17" i="11"/>
  <c r="X27" i="27"/>
  <c r="AS17" i="27"/>
  <c r="AL10" i="27"/>
  <c r="BF17" i="27"/>
  <c r="AJ28" i="27"/>
  <c r="AQ10" i="27"/>
  <c r="BN17" i="27"/>
  <c r="AK28" i="27"/>
  <c r="AF80" i="27"/>
  <c r="M68" i="8"/>
  <c r="M24" i="8"/>
  <c r="O70" i="8"/>
  <c r="O24" i="8"/>
  <c r="L68" i="8"/>
  <c r="L24" i="8"/>
  <c r="J68" i="8"/>
  <c r="N68" i="8"/>
  <c r="N24" i="8"/>
  <c r="K68" i="8"/>
  <c r="G59" i="26"/>
  <c r="E25" i="26"/>
  <c r="G25" i="26" s="1"/>
  <c r="V59" i="26"/>
  <c r="T25" i="26"/>
  <c r="V25" i="26" s="1"/>
  <c r="J59" i="26"/>
  <c r="M59" i="26"/>
  <c r="K25" i="26"/>
  <c r="M25" i="26" s="1"/>
  <c r="D59" i="26"/>
  <c r="B25" i="26"/>
  <c r="D25" i="26" s="1"/>
  <c r="X63" i="22"/>
  <c r="U63" i="22"/>
  <c r="G59" i="22"/>
  <c r="B81" i="8"/>
  <c r="B74" i="8"/>
  <c r="C42" i="8"/>
  <c r="C70" i="8"/>
  <c r="B71" i="8"/>
  <c r="C56" i="8"/>
  <c r="B46" i="8"/>
  <c r="B54" i="8" s="1"/>
  <c r="C48" i="8"/>
  <c r="C77" i="8"/>
  <c r="B79" i="8"/>
  <c r="B72" i="8"/>
  <c r="J17" i="26"/>
  <c r="H18" i="26"/>
  <c r="J18" i="26" s="1"/>
  <c r="P17" i="26"/>
  <c r="N18" i="26"/>
  <c r="P18" i="26" s="1"/>
  <c r="B86" i="8"/>
  <c r="B85" i="8"/>
  <c r="B93" i="8"/>
  <c r="B87" i="8"/>
  <c r="G17" i="26"/>
  <c r="E18" i="26"/>
  <c r="G18" i="26" s="1"/>
  <c r="I18" i="22"/>
  <c r="J18" i="22" s="1"/>
  <c r="J17" i="22"/>
  <c r="L18" i="22"/>
  <c r="M18" i="22" s="1"/>
  <c r="M17" i="22"/>
  <c r="C17" i="8"/>
  <c r="C18" i="8" s="1"/>
  <c r="B16" i="8"/>
  <c r="B17" i="8" s="1"/>
  <c r="R18" i="22"/>
  <c r="S18" i="22" s="1"/>
  <c r="S17" i="22"/>
  <c r="B73" i="8"/>
  <c r="B80" i="8"/>
  <c r="J29" i="22"/>
  <c r="I92" i="22"/>
  <c r="J92" i="22" s="1"/>
  <c r="S29" i="22"/>
  <c r="R92" i="22"/>
  <c r="S92" i="22" s="1"/>
  <c r="G29" i="26"/>
  <c r="E94" i="26"/>
  <c r="G94" i="26" s="1"/>
  <c r="J29" i="26"/>
  <c r="H94" i="26"/>
  <c r="J94" i="26" s="1"/>
  <c r="M29" i="22"/>
  <c r="L92" i="22"/>
  <c r="M92" i="22" s="1"/>
  <c r="G30" i="26"/>
  <c r="M30" i="22"/>
  <c r="J30" i="26"/>
  <c r="J30" i="22"/>
  <c r="P30" i="26"/>
  <c r="S30" i="22"/>
  <c r="N94" i="26"/>
  <c r="P94" i="26" s="1"/>
  <c r="P28" i="26"/>
  <c r="BI30" i="11"/>
  <c r="BI29" i="11"/>
  <c r="BB29" i="11"/>
  <c r="BB30" i="11"/>
  <c r="AU29" i="11"/>
  <c r="AU30" i="11"/>
  <c r="BH29" i="11"/>
  <c r="BH30" i="11"/>
  <c r="BA29" i="11"/>
  <c r="BA30" i="11"/>
  <c r="BG29" i="11"/>
  <c r="BG30" i="11"/>
  <c r="AN29" i="11"/>
  <c r="BG87" i="11"/>
  <c r="BG10" i="11"/>
  <c r="BF30" i="11"/>
  <c r="BF29" i="11"/>
  <c r="BN87" i="11"/>
  <c r="BN85" i="11"/>
  <c r="BN86" i="11"/>
  <c r="BN10" i="11"/>
  <c r="AZ29" i="11"/>
  <c r="AZ30" i="11"/>
  <c r="BN30" i="11"/>
  <c r="BN29" i="11"/>
  <c r="BF87" i="11"/>
  <c r="BF10" i="11"/>
  <c r="AT29" i="11"/>
  <c r="AT30" i="11"/>
  <c r="AZ85" i="11"/>
  <c r="AZ10" i="11"/>
  <c r="AG29" i="11"/>
  <c r="AM29" i="11"/>
  <c r="AY87" i="11"/>
  <c r="AY10" i="11"/>
  <c r="AS86" i="11"/>
  <c r="AS10" i="11"/>
  <c r="AY29" i="11"/>
  <c r="AY30" i="11"/>
  <c r="AL86" i="11"/>
  <c r="AR86" i="11"/>
  <c r="AR10" i="11"/>
  <c r="AL29" i="11"/>
  <c r="AR29" i="11"/>
  <c r="AR30" i="11"/>
  <c r="AF29" i="11"/>
  <c r="AK85" i="11"/>
  <c r="AK29" i="11"/>
  <c r="BJ80" i="11"/>
  <c r="BJ58" i="11"/>
  <c r="BI72" i="11"/>
  <c r="BG80" i="11"/>
  <c r="AK58" i="11"/>
  <c r="W75" i="11"/>
  <c r="BA58" i="11"/>
  <c r="L81" i="11"/>
  <c r="AE79" i="11"/>
  <c r="AE46" i="11"/>
  <c r="AE54" i="11" s="1"/>
  <c r="Z58" i="11"/>
  <c r="AV80" i="11"/>
  <c r="AJ79" i="11"/>
  <c r="AJ46" i="11"/>
  <c r="AJ52" i="11" s="1"/>
  <c r="L75" i="11"/>
  <c r="I32" i="11"/>
  <c r="I42" i="11" s="1"/>
  <c r="I71" i="11"/>
  <c r="AE58" i="11"/>
  <c r="M82" i="11"/>
  <c r="AF80" i="11"/>
  <c r="BH75" i="11"/>
  <c r="E74" i="11"/>
  <c r="AQ58" i="11"/>
  <c r="V58" i="11"/>
  <c r="BE82" i="11"/>
  <c r="AJ82" i="11"/>
  <c r="AI81" i="11"/>
  <c r="M81" i="11"/>
  <c r="AW80" i="11"/>
  <c r="AB80" i="11"/>
  <c r="G80" i="11"/>
  <c r="AQ79" i="11"/>
  <c r="AQ46" i="11"/>
  <c r="AQ52" i="11" s="1"/>
  <c r="U79" i="11"/>
  <c r="U46" i="11"/>
  <c r="U50" i="11" s="1"/>
  <c r="BI75" i="11"/>
  <c r="AN75" i="11"/>
  <c r="S75" i="11"/>
  <c r="N71" i="11"/>
  <c r="N32" i="11"/>
  <c r="N40" i="11" s="1"/>
  <c r="W58" i="11"/>
  <c r="BG82" i="11"/>
  <c r="P82" i="11"/>
  <c r="AZ81" i="11"/>
  <c r="AE81" i="11"/>
  <c r="I81" i="11"/>
  <c r="AY80" i="11"/>
  <c r="H80" i="11"/>
  <c r="AR79" i="11"/>
  <c r="AR46" i="11"/>
  <c r="AR54" i="11" s="1"/>
  <c r="W79" i="11"/>
  <c r="W46" i="11"/>
  <c r="W52" i="11" s="1"/>
  <c r="AJ75" i="11"/>
  <c r="O75" i="11"/>
  <c r="AS74" i="11"/>
  <c r="AG73" i="11"/>
  <c r="U72" i="11"/>
  <c r="T71" i="11"/>
  <c r="T32" i="11"/>
  <c r="T42" i="11" s="1"/>
  <c r="S58" i="11"/>
  <c r="AG82" i="11"/>
  <c r="AV81" i="11"/>
  <c r="E81" i="11"/>
  <c r="T80" i="11"/>
  <c r="BI46" i="11"/>
  <c r="BI56" i="11" s="1"/>
  <c r="BI79" i="11"/>
  <c r="AN46" i="11"/>
  <c r="AN50" i="11" s="1"/>
  <c r="AN79" i="11"/>
  <c r="S79" i="11"/>
  <c r="S46" i="11"/>
  <c r="S50" i="11" s="1"/>
  <c r="BA75" i="11"/>
  <c r="AF75" i="11"/>
  <c r="K75" i="11"/>
  <c r="AG74" i="11"/>
  <c r="AS71" i="11"/>
  <c r="AS32" i="11"/>
  <c r="AS40" i="11" s="1"/>
  <c r="AR58" i="11"/>
  <c r="L58" i="11"/>
  <c r="AL82" i="11"/>
  <c r="F82" i="11"/>
  <c r="BB80" i="11"/>
  <c r="V80" i="11"/>
  <c r="AT79" i="11"/>
  <c r="AT46" i="11"/>
  <c r="AT50" i="11" s="1"/>
  <c r="N79" i="11"/>
  <c r="N46" i="11"/>
  <c r="N54" i="11" s="1"/>
  <c r="AL75" i="11"/>
  <c r="F75" i="11"/>
  <c r="AD74" i="11"/>
  <c r="BB73" i="11"/>
  <c r="V73" i="11"/>
  <c r="AD72" i="11"/>
  <c r="P71" i="11"/>
  <c r="P32" i="11"/>
  <c r="P34" i="11" s="1"/>
  <c r="AA74" i="11"/>
  <c r="S73" i="11"/>
  <c r="K72" i="11"/>
  <c r="AH29" i="11"/>
  <c r="D74" i="11"/>
  <c r="BH72" i="11"/>
  <c r="BD32" i="11"/>
  <c r="BD34" i="11" s="1"/>
  <c r="BD71" i="11"/>
  <c r="AM71" i="11"/>
  <c r="AM32" i="11"/>
  <c r="AM42" i="11" s="1"/>
  <c r="BG82" i="27"/>
  <c r="AF29" i="27"/>
  <c r="AF30" i="27"/>
  <c r="BE29" i="27"/>
  <c r="BE30" i="27"/>
  <c r="AI32" i="27"/>
  <c r="AI38" i="27" s="1"/>
  <c r="AI71" i="27"/>
  <c r="AT75" i="27"/>
  <c r="AJ32" i="27"/>
  <c r="AJ34" i="27" s="1"/>
  <c r="AJ71" i="27"/>
  <c r="AN73" i="27"/>
  <c r="BN75" i="27"/>
  <c r="AG58" i="27"/>
  <c r="BA32" i="27"/>
  <c r="BA36" i="27" s="1"/>
  <c r="BA71" i="27"/>
  <c r="AW73" i="27"/>
  <c r="AL46" i="27"/>
  <c r="AL52" i="27" s="1"/>
  <c r="AL79" i="27"/>
  <c r="AM46" i="27"/>
  <c r="AM50" i="27" s="1"/>
  <c r="AM79" i="27"/>
  <c r="BI82" i="27"/>
  <c r="AV46" i="27"/>
  <c r="AV50" i="27" s="1"/>
  <c r="AV79" i="27"/>
  <c r="BD82" i="27"/>
  <c r="B63" i="11"/>
  <c r="BN58" i="11"/>
  <c r="BN24" i="11" s="1"/>
  <c r="BJ85" i="11"/>
  <c r="BJ10" i="11"/>
  <c r="BJ73" i="11"/>
  <c r="BI82" i="11"/>
  <c r="B61" i="11"/>
  <c r="BN73" i="11"/>
  <c r="BN80" i="11"/>
  <c r="BN79" i="11"/>
  <c r="BN46" i="11"/>
  <c r="BN52" i="11" s="1"/>
  <c r="BJ71" i="11"/>
  <c r="BJ32" i="11"/>
  <c r="BJ34" i="11" s="1"/>
  <c r="BJ81" i="11"/>
  <c r="AS58" i="11"/>
  <c r="AR75" i="11"/>
  <c r="AB81" i="11"/>
  <c r="S82" i="11"/>
  <c r="AU79" i="11"/>
  <c r="AU46" i="11"/>
  <c r="AU56" i="11" s="1"/>
  <c r="BI58" i="11"/>
  <c r="U58" i="11"/>
  <c r="AG81" i="11"/>
  <c r="AZ46" i="11"/>
  <c r="AZ54" i="11" s="1"/>
  <c r="AZ79" i="11"/>
  <c r="AB75" i="11"/>
  <c r="M72" i="11"/>
  <c r="AO58" i="11"/>
  <c r="AC82" i="11"/>
  <c r="Q81" i="11"/>
  <c r="BE79" i="11"/>
  <c r="BE46" i="11"/>
  <c r="BE52" i="11" s="1"/>
  <c r="AG75" i="11"/>
  <c r="AC72" i="11"/>
  <c r="AP58" i="11"/>
  <c r="AI82" i="11"/>
  <c r="BA80" i="11"/>
  <c r="T79" i="11"/>
  <c r="T46" i="11"/>
  <c r="T52" i="11" s="1"/>
  <c r="BI74" i="11"/>
  <c r="AD32" i="11"/>
  <c r="AD40" i="11" s="1"/>
  <c r="AD71" i="11"/>
  <c r="AW58" i="11"/>
  <c r="AA58" i="11"/>
  <c r="F58" i="11"/>
  <c r="AO82" i="11"/>
  <c r="T82" i="11"/>
  <c r="BI81" i="11"/>
  <c r="AN81" i="11"/>
  <c r="BC80" i="11"/>
  <c r="L80" i="11"/>
  <c r="AV46" i="11"/>
  <c r="AV54" i="11" s="1"/>
  <c r="AV79" i="11"/>
  <c r="AA46" i="11"/>
  <c r="AA50" i="11" s="1"/>
  <c r="AA79" i="11"/>
  <c r="E46" i="11"/>
  <c r="E50" i="11" s="1"/>
  <c r="E79" i="11"/>
  <c r="AS75" i="11"/>
  <c r="X75" i="11"/>
  <c r="BI73" i="11"/>
  <c r="AW72" i="11"/>
  <c r="AJ71" i="11"/>
  <c r="AJ32" i="11"/>
  <c r="AJ42" i="11" s="1"/>
  <c r="AC58" i="11"/>
  <c r="G58" i="11"/>
  <c r="AQ82" i="11"/>
  <c r="BE81" i="11"/>
  <c r="AJ81" i="11"/>
  <c r="O81" i="11"/>
  <c r="BD80" i="11"/>
  <c r="AI80" i="11"/>
  <c r="M80" i="11"/>
  <c r="AW79" i="11"/>
  <c r="AW46" i="11"/>
  <c r="AW52" i="11" s="1"/>
  <c r="AB46" i="11"/>
  <c r="AB52" i="11" s="1"/>
  <c r="AB79" i="11"/>
  <c r="G79" i="11"/>
  <c r="G46" i="11"/>
  <c r="G54" i="11" s="1"/>
  <c r="AO75" i="11"/>
  <c r="T75" i="11"/>
  <c r="BE74" i="11"/>
  <c r="AK72" i="11"/>
  <c r="AO71" i="11"/>
  <c r="AO32" i="11"/>
  <c r="AO42" i="11" s="1"/>
  <c r="Y58" i="11"/>
  <c r="BH82" i="11"/>
  <c r="AM82" i="11"/>
  <c r="Q82" i="11"/>
  <c r="AF81" i="11"/>
  <c r="K81" i="11"/>
  <c r="AU80" i="11"/>
  <c r="Y80" i="11"/>
  <c r="D80" i="11"/>
  <c r="AS46" i="11"/>
  <c r="AS50" i="11" s="1"/>
  <c r="AS79" i="11"/>
  <c r="X46" i="11"/>
  <c r="X79" i="11"/>
  <c r="BG75" i="11"/>
  <c r="AK75" i="11"/>
  <c r="P75" i="11"/>
  <c r="AW74" i="11"/>
  <c r="AK73" i="11"/>
  <c r="BI32" i="11"/>
  <c r="BI42" i="11" s="1"/>
  <c r="BI71" i="11"/>
  <c r="AV58" i="11"/>
  <c r="P58" i="11"/>
  <c r="AP82" i="11"/>
  <c r="J82" i="11"/>
  <c r="BF80" i="11"/>
  <c r="Z80" i="11"/>
  <c r="AX79" i="11"/>
  <c r="AX46" i="11"/>
  <c r="AX54" i="11" s="1"/>
  <c r="R79" i="11"/>
  <c r="R46" i="11"/>
  <c r="R50" i="11" s="1"/>
  <c r="J75" i="11"/>
  <c r="BF73" i="11"/>
  <c r="Z73" i="11"/>
  <c r="AT72" i="11"/>
  <c r="AK71" i="11"/>
  <c r="AK32" i="11"/>
  <c r="AQ74" i="11"/>
  <c r="AI73" i="11"/>
  <c r="AA72" i="11"/>
  <c r="L32" i="11"/>
  <c r="L42" i="11" s="1"/>
  <c r="L71" i="11"/>
  <c r="T74" i="11"/>
  <c r="P73" i="11"/>
  <c r="L72" i="11"/>
  <c r="AI29" i="11"/>
  <c r="AR29" i="27"/>
  <c r="AR30" i="27"/>
  <c r="BH29" i="27"/>
  <c r="BH30" i="27"/>
  <c r="W75" i="27"/>
  <c r="AY75" i="27"/>
  <c r="AD73" i="27"/>
  <c r="BC81" i="27"/>
  <c r="BI80" i="27"/>
  <c r="BF80" i="27"/>
  <c r="AK29" i="27"/>
  <c r="AK30" i="27"/>
  <c r="AP74" i="27"/>
  <c r="BF85" i="27"/>
  <c r="BF10" i="27"/>
  <c r="BB30" i="27"/>
  <c r="BB29" i="27"/>
  <c r="BH72" i="27"/>
  <c r="AJ75" i="27"/>
  <c r="AG32" i="27"/>
  <c r="AG34" i="27" s="1"/>
  <c r="AG71" i="27"/>
  <c r="AC73" i="27"/>
  <c r="AQ75" i="27"/>
  <c r="BA82" i="27"/>
  <c r="AS75" i="27"/>
  <c r="AW58" i="27"/>
  <c r="AJ58" i="27"/>
  <c r="X82" i="27"/>
  <c r="C82" i="11"/>
  <c r="B55" i="11"/>
  <c r="B65" i="11"/>
  <c r="BN32" i="11"/>
  <c r="BN40" i="11" s="1"/>
  <c r="BN71" i="11"/>
  <c r="B67" i="11"/>
  <c r="B59" i="11"/>
  <c r="C58" i="11"/>
  <c r="BN75" i="11"/>
  <c r="BJ72" i="11"/>
  <c r="BJ46" i="11"/>
  <c r="BJ52" i="11" s="1"/>
  <c r="BJ79" i="11"/>
  <c r="AK80" i="11"/>
  <c r="AY58" i="11"/>
  <c r="I73" i="11"/>
  <c r="O58" i="11"/>
  <c r="AW32" i="11"/>
  <c r="AW36" i="11" s="1"/>
  <c r="AW71" i="11"/>
  <c r="P80" i="11"/>
  <c r="AM58" i="11"/>
  <c r="BC81" i="11"/>
  <c r="U80" i="11"/>
  <c r="AW75" i="11"/>
  <c r="Y73" i="11"/>
  <c r="AU58" i="11"/>
  <c r="AU24" i="11" s="1"/>
  <c r="AY82" i="11"/>
  <c r="E80" i="11"/>
  <c r="BC75" i="11"/>
  <c r="AO73" i="11"/>
  <c r="AX58" i="11"/>
  <c r="AX24" i="11" s="1"/>
  <c r="BD82" i="11"/>
  <c r="W81" i="11"/>
  <c r="AO79" i="11"/>
  <c r="AO46" i="11"/>
  <c r="Q75" i="11"/>
  <c r="AS72" i="11"/>
  <c r="BB58" i="11"/>
  <c r="AG58" i="11"/>
  <c r="K58" i="11"/>
  <c r="AU82" i="11"/>
  <c r="Y82" i="11"/>
  <c r="D82" i="11"/>
  <c r="AS81" i="11"/>
  <c r="X81" i="11"/>
  <c r="BH80" i="11"/>
  <c r="AM80" i="11"/>
  <c r="BA79" i="11"/>
  <c r="BA46" i="11"/>
  <c r="BA52" i="11" s="1"/>
  <c r="AF46" i="11"/>
  <c r="AF52" i="11" s="1"/>
  <c r="AF79" i="11"/>
  <c r="K79" i="11"/>
  <c r="K46" i="11"/>
  <c r="K50" i="11" s="1"/>
  <c r="AY75" i="11"/>
  <c r="AC75" i="11"/>
  <c r="H75" i="11"/>
  <c r="I74" i="11"/>
  <c r="M73" i="11"/>
  <c r="BA71" i="11"/>
  <c r="BA32" i="11"/>
  <c r="BA36" i="11" s="1"/>
  <c r="AH58" i="11"/>
  <c r="M58" i="11"/>
  <c r="AV82" i="11"/>
  <c r="AA82" i="11"/>
  <c r="AO81" i="11"/>
  <c r="T81" i="11"/>
  <c r="BI80" i="11"/>
  <c r="S80" i="11"/>
  <c r="BC79" i="11"/>
  <c r="BC46" i="11"/>
  <c r="BC52" i="11" s="1"/>
  <c r="AG79" i="11"/>
  <c r="AG46" i="11"/>
  <c r="AG56" i="11" s="1"/>
  <c r="L79" i="11"/>
  <c r="L46" i="11"/>
  <c r="L54" i="11" s="1"/>
  <c r="AU75" i="11"/>
  <c r="Y75" i="11"/>
  <c r="D75" i="11"/>
  <c r="BA72" i="11"/>
  <c r="BE32" i="11"/>
  <c r="BE40" i="11" s="1"/>
  <c r="BE71" i="11"/>
  <c r="AD58" i="11"/>
  <c r="I58" i="11"/>
  <c r="AR82" i="11"/>
  <c r="AK81" i="11"/>
  <c r="P81" i="11"/>
  <c r="AE80" i="11"/>
  <c r="I80" i="11"/>
  <c r="AY79" i="11"/>
  <c r="AY46" i="11"/>
  <c r="AY52" i="11" s="1"/>
  <c r="AC79" i="11"/>
  <c r="AC46" i="11"/>
  <c r="AC56" i="11" s="1"/>
  <c r="H46" i="11"/>
  <c r="H52" i="11" s="1"/>
  <c r="H79" i="11"/>
  <c r="AQ75" i="11"/>
  <c r="U75" i="11"/>
  <c r="BH74" i="11"/>
  <c r="BA73" i="11"/>
  <c r="AO72" i="11"/>
  <c r="BH58" i="11"/>
  <c r="AB58" i="11"/>
  <c r="BB82" i="11"/>
  <c r="V82" i="11"/>
  <c r="N81" i="11"/>
  <c r="F80" i="11"/>
  <c r="AD79" i="11"/>
  <c r="AD46" i="11"/>
  <c r="AD56" i="11" s="1"/>
  <c r="V75" i="11"/>
  <c r="AT74" i="11"/>
  <c r="N74" i="11"/>
  <c r="AL73" i="11"/>
  <c r="F73" i="11"/>
  <c r="BB71" i="11"/>
  <c r="BB32" i="11"/>
  <c r="BB34" i="11" s="1"/>
  <c r="AY73" i="11"/>
  <c r="AQ72" i="11"/>
  <c r="AG32" i="11"/>
  <c r="AG38" i="11" s="1"/>
  <c r="AG71" i="11"/>
  <c r="AJ74" i="11"/>
  <c r="AF73" i="11"/>
  <c r="AB72" i="11"/>
  <c r="R32" i="11"/>
  <c r="R34" i="11" s="1"/>
  <c r="R71" i="11"/>
  <c r="G71" i="11"/>
  <c r="G32" i="11"/>
  <c r="G36" i="11" s="1"/>
  <c r="Z73" i="27"/>
  <c r="Z72" i="27"/>
  <c r="BN79" i="27"/>
  <c r="BN46" i="27"/>
  <c r="BN52" i="27" s="1"/>
  <c r="BN80" i="27"/>
  <c r="AY74" i="27"/>
  <c r="AU74" i="27"/>
  <c r="AI73" i="27"/>
  <c r="AA58" i="27"/>
  <c r="AA24" i="27" s="1"/>
  <c r="AH85" i="27"/>
  <c r="AH10" i="27"/>
  <c r="AH30" i="27"/>
  <c r="AH29" i="27"/>
  <c r="BC80" i="27"/>
  <c r="BN10" i="27"/>
  <c r="BN86" i="27"/>
  <c r="BN87" i="27"/>
  <c r="BN85" i="27"/>
  <c r="BC30" i="27"/>
  <c r="BC29" i="27"/>
  <c r="BA72" i="27"/>
  <c r="BH74" i="27"/>
  <c r="BE74" i="27"/>
  <c r="AX81" i="27"/>
  <c r="AI82" i="27"/>
  <c r="AF81" i="27"/>
  <c r="BJ29" i="11"/>
  <c r="BJ30" i="11"/>
  <c r="BJ75" i="11"/>
  <c r="G81" i="11"/>
  <c r="D46" i="11"/>
  <c r="D56" i="11" s="1"/>
  <c r="D79" i="11"/>
  <c r="BF58" i="11"/>
  <c r="Y79" i="11"/>
  <c r="Y46" i="11"/>
  <c r="Y56" i="11" s="1"/>
  <c r="AN82" i="11"/>
  <c r="U74" i="11"/>
  <c r="AT58" i="11"/>
  <c r="X82" i="11"/>
  <c r="AQ80" i="11"/>
  <c r="I79" i="11"/>
  <c r="I46" i="11"/>
  <c r="I54" i="11" s="1"/>
  <c r="AV86" i="11"/>
  <c r="AV10" i="11"/>
  <c r="BC58" i="11"/>
  <c r="E58" i="11"/>
  <c r="BH81" i="11"/>
  <c r="AA80" i="11"/>
  <c r="O46" i="11"/>
  <c r="O54" i="11" s="1"/>
  <c r="O79" i="11"/>
  <c r="BA74" i="11"/>
  <c r="BE58" i="11"/>
  <c r="BE24" i="11" s="1"/>
  <c r="J58" i="11"/>
  <c r="AR81" i="11"/>
  <c r="K80" i="11"/>
  <c r="AM75" i="11"/>
  <c r="BE73" i="11"/>
  <c r="BG58" i="11"/>
  <c r="BG66" i="11" s="1"/>
  <c r="AL58" i="11"/>
  <c r="Q58" i="11"/>
  <c r="AZ82" i="11"/>
  <c r="AE82" i="11"/>
  <c r="I82" i="11"/>
  <c r="AY81" i="11"/>
  <c r="AC81" i="11"/>
  <c r="H81" i="11"/>
  <c r="AR80" i="11"/>
  <c r="W80" i="11"/>
  <c r="BG46" i="11"/>
  <c r="BG56" i="11" s="1"/>
  <c r="BG79" i="11"/>
  <c r="AK46" i="11"/>
  <c r="AK50" i="11" s="1"/>
  <c r="AK79" i="11"/>
  <c r="P46" i="11"/>
  <c r="P54" i="11" s="1"/>
  <c r="P79" i="11"/>
  <c r="BD75" i="11"/>
  <c r="AI75" i="11"/>
  <c r="M75" i="11"/>
  <c r="Y74" i="11"/>
  <c r="AC73" i="11"/>
  <c r="Q72" i="11"/>
  <c r="AJ29" i="11"/>
  <c r="R58" i="11"/>
  <c r="BA82" i="11"/>
  <c r="AF82" i="11"/>
  <c r="K82" i="11"/>
  <c r="AU81" i="11"/>
  <c r="Y81" i="11"/>
  <c r="AS80" i="11"/>
  <c r="BH46" i="11"/>
  <c r="BH52" i="11" s="1"/>
  <c r="BH79" i="11"/>
  <c r="AM46" i="11"/>
  <c r="AM50" i="11" s="1"/>
  <c r="AM79" i="11"/>
  <c r="Q46" i="11"/>
  <c r="Q54" i="11" s="1"/>
  <c r="Q79" i="11"/>
  <c r="AZ75" i="11"/>
  <c r="AE75" i="11"/>
  <c r="I75" i="11"/>
  <c r="AC74" i="11"/>
  <c r="Q73" i="11"/>
  <c r="E72" i="11"/>
  <c r="AP29" i="11"/>
  <c r="AI58" i="11"/>
  <c r="N58" i="11"/>
  <c r="AW82" i="11"/>
  <c r="AB82" i="11"/>
  <c r="AQ81" i="11"/>
  <c r="U81" i="11"/>
  <c r="BE80" i="11"/>
  <c r="AJ80" i="11"/>
  <c r="O80" i="11"/>
  <c r="BD79" i="11"/>
  <c r="BD46" i="11"/>
  <c r="BD56" i="11" s="1"/>
  <c r="AI46" i="11"/>
  <c r="AI56" i="11" s="1"/>
  <c r="AI79" i="11"/>
  <c r="M46" i="11"/>
  <c r="M50" i="11" s="1"/>
  <c r="M79" i="11"/>
  <c r="AV75" i="11"/>
  <c r="AA75" i="11"/>
  <c r="E75" i="11"/>
  <c r="Q74" i="11"/>
  <c r="BE72" i="11"/>
  <c r="AF58" i="11"/>
  <c r="BF82" i="11"/>
  <c r="Z82" i="11"/>
  <c r="AX81" i="11"/>
  <c r="J80" i="11"/>
  <c r="AH79" i="11"/>
  <c r="AH46" i="11"/>
  <c r="AH50" i="11" s="1"/>
  <c r="BF75" i="11"/>
  <c r="Z75" i="11"/>
  <c r="AX74" i="11"/>
  <c r="AP73" i="11"/>
  <c r="J73" i="11"/>
  <c r="N72" i="11"/>
  <c r="AQ29" i="11"/>
  <c r="K74" i="11"/>
  <c r="BG72" i="11"/>
  <c r="AY32" i="11"/>
  <c r="AY36" i="11" s="1"/>
  <c r="AY71" i="11"/>
  <c r="AZ74" i="11"/>
  <c r="AV73" i="11"/>
  <c r="AR72" i="11"/>
  <c r="AN32" i="11"/>
  <c r="AN42" i="11" s="1"/>
  <c r="AN71" i="11"/>
  <c r="W32" i="11"/>
  <c r="W42" i="11" s="1"/>
  <c r="W71" i="11"/>
  <c r="Z32" i="27"/>
  <c r="Z36" i="27" s="1"/>
  <c r="Z71" i="27"/>
  <c r="AE32" i="27"/>
  <c r="AE36" i="27" s="1"/>
  <c r="AE71" i="27"/>
  <c r="AD32" i="27"/>
  <c r="AD40" i="27" s="1"/>
  <c r="AD71" i="27"/>
  <c r="AM75" i="27"/>
  <c r="AT72" i="27"/>
  <c r="AQ72" i="27"/>
  <c r="AE72" i="27"/>
  <c r="AK80" i="27"/>
  <c r="BD32" i="27"/>
  <c r="BD36" i="27" s="1"/>
  <c r="BD71" i="27"/>
  <c r="BH73" i="27"/>
  <c r="BF46" i="27"/>
  <c r="BF52" i="27" s="1"/>
  <c r="BF79" i="27"/>
  <c r="AM87" i="27"/>
  <c r="AM10" i="27"/>
  <c r="AI30" i="27"/>
  <c r="AI29" i="27"/>
  <c r="AH74" i="27"/>
  <c r="AC80" i="27"/>
  <c r="AL80" i="27"/>
  <c r="BI58" i="27"/>
  <c r="BI24" i="27" s="1"/>
  <c r="AK81" i="27"/>
  <c r="AT58" i="27"/>
  <c r="AT24" i="27" s="1"/>
  <c r="AX72" i="11"/>
  <c r="AH72" i="11"/>
  <c r="R72" i="11"/>
  <c r="BF71" i="11"/>
  <c r="BF32" i="11"/>
  <c r="BF42" i="11" s="1"/>
  <c r="AP71" i="11"/>
  <c r="AP32" i="11"/>
  <c r="AP38" i="11" s="1"/>
  <c r="U71" i="11"/>
  <c r="U32" i="11"/>
  <c r="U36" i="11" s="1"/>
  <c r="AV29" i="11"/>
  <c r="AV30" i="11"/>
  <c r="AX87" i="11"/>
  <c r="AX10" i="11"/>
  <c r="AU74" i="11"/>
  <c r="AE74" i="11"/>
  <c r="O74" i="11"/>
  <c r="BC73" i="11"/>
  <c r="AM73" i="11"/>
  <c r="W73" i="11"/>
  <c r="G73" i="11"/>
  <c r="AU72" i="11"/>
  <c r="AE72" i="11"/>
  <c r="O72" i="11"/>
  <c r="BC71" i="11"/>
  <c r="BC32" i="11"/>
  <c r="BC34" i="11" s="1"/>
  <c r="AL71" i="11"/>
  <c r="AL32" i="11"/>
  <c r="AL42" i="11" s="1"/>
  <c r="Q71" i="11"/>
  <c r="Q32" i="11"/>
  <c r="Q42" i="11" s="1"/>
  <c r="AX29" i="11"/>
  <c r="AX30" i="11"/>
  <c r="AN74" i="11"/>
  <c r="X74" i="11"/>
  <c r="H74" i="11"/>
  <c r="AZ73" i="11"/>
  <c r="AJ73" i="11"/>
  <c r="T73" i="11"/>
  <c r="D73" i="11"/>
  <c r="AV72" i="11"/>
  <c r="AF72" i="11"/>
  <c r="BH32" i="11"/>
  <c r="BH34" i="11" s="1"/>
  <c r="BH71" i="11"/>
  <c r="AR32" i="11"/>
  <c r="AR38" i="11" s="1"/>
  <c r="AR71" i="11"/>
  <c r="X32" i="11"/>
  <c r="X42" i="11" s="1"/>
  <c r="X71" i="11"/>
  <c r="BD29" i="11"/>
  <c r="BD30" i="11"/>
  <c r="AA71" i="11"/>
  <c r="AA32" i="11"/>
  <c r="K71" i="11"/>
  <c r="K32" i="11"/>
  <c r="K34" i="11" s="1"/>
  <c r="AO29" i="11"/>
  <c r="AI85" i="11"/>
  <c r="AJ29" i="27"/>
  <c r="AJ30" i="27"/>
  <c r="AZ29" i="27"/>
  <c r="AZ30" i="27"/>
  <c r="AL72" i="27"/>
  <c r="AT80" i="27"/>
  <c r="AW29" i="27"/>
  <c r="AW30" i="27"/>
  <c r="BF74" i="27"/>
  <c r="AL81" i="27"/>
  <c r="V32" i="27"/>
  <c r="V40" i="27" s="1"/>
  <c r="V71" i="27"/>
  <c r="BJ71" i="27"/>
  <c r="BJ32" i="27"/>
  <c r="BJ42" i="27" s="1"/>
  <c r="BF72" i="27"/>
  <c r="BJ73" i="27"/>
  <c r="AB75" i="27"/>
  <c r="AI79" i="27"/>
  <c r="AI46" i="27"/>
  <c r="AI50" i="27" s="1"/>
  <c r="AA81" i="27"/>
  <c r="AX71" i="27"/>
  <c r="AX32" i="27"/>
  <c r="AX34" i="27" s="1"/>
  <c r="AD74" i="27"/>
  <c r="AE80" i="27"/>
  <c r="AO29" i="27"/>
  <c r="AO30" i="27"/>
  <c r="BC73" i="27"/>
  <c r="BB46" i="27"/>
  <c r="BB50" i="27" s="1"/>
  <c r="BB79" i="27"/>
  <c r="U29" i="27"/>
  <c r="U30" i="27"/>
  <c r="B23" i="27"/>
  <c r="AA32" i="27"/>
  <c r="AA34" i="27" s="1"/>
  <c r="AA71" i="27"/>
  <c r="W72" i="27"/>
  <c r="BN72" i="27"/>
  <c r="AE74" i="27"/>
  <c r="BJ79" i="27"/>
  <c r="BJ46" i="27"/>
  <c r="BJ50" i="27" s="1"/>
  <c r="AD85" i="27"/>
  <c r="AD10" i="27"/>
  <c r="AX85" i="27"/>
  <c r="AX10" i="27"/>
  <c r="AD29" i="27"/>
  <c r="AD30" i="27"/>
  <c r="AX30" i="27"/>
  <c r="AX29" i="27"/>
  <c r="AB32" i="27"/>
  <c r="AB42" i="27" s="1"/>
  <c r="AB71" i="27"/>
  <c r="AZ32" i="27"/>
  <c r="AZ40" i="27" s="1"/>
  <c r="AZ71" i="27"/>
  <c r="AF72" i="27"/>
  <c r="AZ72" i="27"/>
  <c r="AJ73" i="27"/>
  <c r="BD73" i="27"/>
  <c r="AL74" i="27"/>
  <c r="AE75" i="27"/>
  <c r="BF75" i="27"/>
  <c r="AQ46" i="27"/>
  <c r="AQ52" i="27" s="1"/>
  <c r="AQ79" i="27"/>
  <c r="AU80" i="27"/>
  <c r="AS81" i="27"/>
  <c r="BN82" i="27"/>
  <c r="AI87" i="27"/>
  <c r="AI10" i="27"/>
  <c r="BC86" i="27"/>
  <c r="BC10" i="27"/>
  <c r="AE30" i="27"/>
  <c r="AE29" i="27"/>
  <c r="AY30" i="27"/>
  <c r="AY29" i="27"/>
  <c r="Y32" i="27"/>
  <c r="Y36" i="27" s="1"/>
  <c r="Y71" i="27"/>
  <c r="AW32" i="27"/>
  <c r="AW38" i="27" s="1"/>
  <c r="AW71" i="27"/>
  <c r="Y72" i="27"/>
  <c r="AS72" i="27"/>
  <c r="Y73" i="27"/>
  <c r="AS73" i="27"/>
  <c r="W74" i="27"/>
  <c r="BC74" i="27"/>
  <c r="AL75" i="27"/>
  <c r="Y46" i="27"/>
  <c r="Y52" i="27" s="1"/>
  <c r="Y79" i="27"/>
  <c r="U80" i="27"/>
  <c r="B51" i="27"/>
  <c r="BE80" i="27"/>
  <c r="AS74" i="27"/>
  <c r="AG75" i="27"/>
  <c r="W79" i="27"/>
  <c r="W46" i="27"/>
  <c r="W56" i="27" s="1"/>
  <c r="V80" i="27"/>
  <c r="V81" i="27"/>
  <c r="AS82" i="27"/>
  <c r="AS58" i="27"/>
  <c r="BJ82" i="27"/>
  <c r="BN58" i="27"/>
  <c r="AJ79" i="27"/>
  <c r="AJ46" i="27"/>
  <c r="AJ56" i="27" s="1"/>
  <c r="AB80" i="27"/>
  <c r="BH80" i="27"/>
  <c r="AZ81" i="27"/>
  <c r="AR82" i="27"/>
  <c r="AH58" i="27"/>
  <c r="E73" i="11"/>
  <c r="I72" i="11"/>
  <c r="D71" i="11"/>
  <c r="D32" i="11"/>
  <c r="D42" i="11" s="1"/>
  <c r="AZ58" i="11"/>
  <c r="AZ60" i="11" s="1"/>
  <c r="AJ58" i="11"/>
  <c r="AJ60" i="11" s="1"/>
  <c r="T58" i="11"/>
  <c r="T60" i="11" s="1"/>
  <c r="D58" i="11"/>
  <c r="D60" i="11" s="1"/>
  <c r="AT82" i="11"/>
  <c r="AD82" i="11"/>
  <c r="N82" i="11"/>
  <c r="BB81" i="11"/>
  <c r="AL81" i="11"/>
  <c r="V81" i="11"/>
  <c r="AT80" i="11"/>
  <c r="AD80" i="11"/>
  <c r="N80" i="11"/>
  <c r="BB46" i="11"/>
  <c r="BB54" i="11" s="1"/>
  <c r="BB79" i="11"/>
  <c r="AL46" i="11"/>
  <c r="AL56" i="11" s="1"/>
  <c r="AL79" i="11"/>
  <c r="V79" i="11"/>
  <c r="V46" i="11"/>
  <c r="V54" i="11" s="1"/>
  <c r="F46" i="11"/>
  <c r="F50" i="11" s="1"/>
  <c r="F79" i="11"/>
  <c r="AT75" i="11"/>
  <c r="N75" i="11"/>
  <c r="BB74" i="11"/>
  <c r="AL74" i="11"/>
  <c r="V74" i="11"/>
  <c r="F74" i="11"/>
  <c r="AT73" i="11"/>
  <c r="AD73" i="11"/>
  <c r="N73" i="11"/>
  <c r="BB72" i="11"/>
  <c r="V72" i="11"/>
  <c r="F72" i="11"/>
  <c r="AT71" i="11"/>
  <c r="AT32" i="11"/>
  <c r="AT34" i="11" s="1"/>
  <c r="Z71" i="11"/>
  <c r="Z32" i="11"/>
  <c r="Z36" i="11" s="1"/>
  <c r="E32" i="11"/>
  <c r="E34" i="11" s="1"/>
  <c r="E71" i="11"/>
  <c r="AY74" i="11"/>
  <c r="AI74" i="11"/>
  <c r="S74" i="11"/>
  <c r="BG73" i="11"/>
  <c r="AQ73" i="11"/>
  <c r="K73" i="11"/>
  <c r="AY72" i="11"/>
  <c r="AI72" i="11"/>
  <c r="S72" i="11"/>
  <c r="BG71" i="11"/>
  <c r="BG32" i="11"/>
  <c r="BG36" i="11" s="1"/>
  <c r="AQ71" i="11"/>
  <c r="AQ32" i="11"/>
  <c r="AQ38" i="11" s="1"/>
  <c r="V32" i="11"/>
  <c r="V38" i="11" s="1"/>
  <c r="V71" i="11"/>
  <c r="BC29" i="11"/>
  <c r="BC30" i="11"/>
  <c r="AR74" i="11"/>
  <c r="L74" i="11"/>
  <c r="BD73" i="11"/>
  <c r="AN73" i="11"/>
  <c r="X73" i="11"/>
  <c r="H73" i="11"/>
  <c r="AJ72" i="11"/>
  <c r="T72" i="11"/>
  <c r="AV32" i="11"/>
  <c r="AV34" i="11" s="1"/>
  <c r="AV71" i="11"/>
  <c r="AC71" i="11"/>
  <c r="AC32" i="11"/>
  <c r="AC42" i="11" s="1"/>
  <c r="H32" i="11"/>
  <c r="H38" i="11" s="1"/>
  <c r="H71" i="11"/>
  <c r="AE32" i="11"/>
  <c r="AE42" i="11" s="1"/>
  <c r="AE71" i="11"/>
  <c r="O32" i="11"/>
  <c r="O40" i="11" s="1"/>
  <c r="O71" i="11"/>
  <c r="AW29" i="11"/>
  <c r="AW30" i="11"/>
  <c r="BE85" i="11"/>
  <c r="BE10" i="11"/>
  <c r="V72" i="27"/>
  <c r="BE46" i="27"/>
  <c r="BE50" i="27" s="1"/>
  <c r="BE79" i="27"/>
  <c r="U27" i="27"/>
  <c r="AI72" i="27"/>
  <c r="AJ74" i="27"/>
  <c r="AD80" i="27"/>
  <c r="AV29" i="27"/>
  <c r="AV18" i="27" s="1"/>
  <c r="AV30" i="27"/>
  <c r="BB32" i="27"/>
  <c r="BB34" i="27" s="1"/>
  <c r="BB71" i="27"/>
  <c r="AX72" i="27"/>
  <c r="AT73" i="27"/>
  <c r="BD74" i="27"/>
  <c r="U79" i="27"/>
  <c r="U46" i="27"/>
  <c r="U54" i="27" s="1"/>
  <c r="B49" i="27"/>
  <c r="AM80" i="27"/>
  <c r="BG58" i="27"/>
  <c r="BG60" i="27" s="1"/>
  <c r="AH32" i="27"/>
  <c r="AH40" i="27" s="1"/>
  <c r="AH71" i="27"/>
  <c r="AH73" i="27"/>
  <c r="AP46" i="27"/>
  <c r="AP52" i="27" s="1"/>
  <c r="AP79" i="27"/>
  <c r="AG85" i="27"/>
  <c r="AG10" i="27"/>
  <c r="BC32" i="27"/>
  <c r="BC40" i="27" s="1"/>
  <c r="BC71" i="27"/>
  <c r="AM73" i="27"/>
  <c r="BJ75" i="27"/>
  <c r="BA30" i="27"/>
  <c r="BA29" i="27"/>
  <c r="BG32" i="27"/>
  <c r="BG40" i="27" s="1"/>
  <c r="BG71" i="27"/>
  <c r="BC72" i="27"/>
  <c r="AY73" i="27"/>
  <c r="X75" i="27"/>
  <c r="AU46" i="27"/>
  <c r="AU52" i="27" s="1"/>
  <c r="AU79" i="27"/>
  <c r="Z81" i="27"/>
  <c r="Z85" i="27"/>
  <c r="Z10" i="27"/>
  <c r="AT85" i="27"/>
  <c r="AT10" i="27"/>
  <c r="V30" i="27"/>
  <c r="V29" i="27"/>
  <c r="AT30" i="27"/>
  <c r="AT29" i="27"/>
  <c r="X32" i="27"/>
  <c r="X42" i="27" s="1"/>
  <c r="X71" i="27"/>
  <c r="AR71" i="27"/>
  <c r="AR32" i="27"/>
  <c r="AR42" i="27" s="1"/>
  <c r="AB72" i="27"/>
  <c r="AV72" i="27"/>
  <c r="AB73" i="27"/>
  <c r="AF74" i="27"/>
  <c r="BG74" i="27"/>
  <c r="AZ75" i="27"/>
  <c r="AK79" i="27"/>
  <c r="AK46" i="27"/>
  <c r="AK52" i="27" s="1"/>
  <c r="AH80" i="27"/>
  <c r="AG81" i="27"/>
  <c r="AW82" i="27"/>
  <c r="AE86" i="27"/>
  <c r="AE10" i="27"/>
  <c r="AY85" i="27"/>
  <c r="AY10" i="27"/>
  <c r="W30" i="27"/>
  <c r="W29" i="27"/>
  <c r="AU29" i="27"/>
  <c r="AU30" i="27"/>
  <c r="U32" i="27"/>
  <c r="U36" i="27" s="1"/>
  <c r="U71" i="27"/>
  <c r="B33" i="27"/>
  <c r="AO32" i="27"/>
  <c r="AO36" i="27" s="1"/>
  <c r="AO71" i="27"/>
  <c r="B35" i="27"/>
  <c r="U72" i="27"/>
  <c r="AO72" i="27"/>
  <c r="AO73" i="27"/>
  <c r="BI73" i="27"/>
  <c r="AR74" i="27"/>
  <c r="AF75" i="27"/>
  <c r="BG75" i="27"/>
  <c r="BA79" i="27"/>
  <c r="BA46" i="27"/>
  <c r="BA56" i="27" s="1"/>
  <c r="AX80" i="27"/>
  <c r="AW81" i="27"/>
  <c r="AO74" i="27"/>
  <c r="AC75" i="27"/>
  <c r="BI75" i="27"/>
  <c r="BI79" i="27"/>
  <c r="BI46" i="27"/>
  <c r="BI56" i="27" s="1"/>
  <c r="BG80" i="27"/>
  <c r="AO81" i="27"/>
  <c r="AM82" i="27"/>
  <c r="AN58" i="27"/>
  <c r="BF81" i="27"/>
  <c r="BE82" i="27"/>
  <c r="BE58" i="27"/>
  <c r="AF46" i="27"/>
  <c r="AF54" i="27" s="1"/>
  <c r="AF79" i="27"/>
  <c r="X80" i="27"/>
  <c r="BD80" i="27"/>
  <c r="AV81" i="27"/>
  <c r="AN82" i="27"/>
  <c r="AD58" i="27"/>
  <c r="AD60" i="27" s="1"/>
  <c r="BJ58" i="27"/>
  <c r="BJ60" i="27" s="1"/>
  <c r="Y71" i="11"/>
  <c r="Y32" i="11"/>
  <c r="Y38" i="11" s="1"/>
  <c r="BD58" i="11"/>
  <c r="AN58" i="11"/>
  <c r="X58" i="11"/>
  <c r="H58" i="11"/>
  <c r="AX82" i="11"/>
  <c r="AH82" i="11"/>
  <c r="R82" i="11"/>
  <c r="BF81" i="11"/>
  <c r="AP81" i="11"/>
  <c r="Z81" i="11"/>
  <c r="J81" i="11"/>
  <c r="AX80" i="11"/>
  <c r="AH80" i="11"/>
  <c r="R80" i="11"/>
  <c r="BF79" i="11"/>
  <c r="BF46" i="11"/>
  <c r="BF52" i="11" s="1"/>
  <c r="AP79" i="11"/>
  <c r="AP46" i="11"/>
  <c r="AP56" i="11" s="1"/>
  <c r="Z46" i="11"/>
  <c r="Z52" i="11" s="1"/>
  <c r="Z79" i="11"/>
  <c r="J79" i="11"/>
  <c r="J46" i="11"/>
  <c r="J56" i="11" s="1"/>
  <c r="AX75" i="11"/>
  <c r="AH75" i="11"/>
  <c r="R75" i="11"/>
  <c r="AP74" i="11"/>
  <c r="Z74" i="11"/>
  <c r="J74" i="11"/>
  <c r="AX73" i="11"/>
  <c r="AH73" i="11"/>
  <c r="R73" i="11"/>
  <c r="BF72" i="11"/>
  <c r="AP72" i="11"/>
  <c r="Z72" i="11"/>
  <c r="J72" i="11"/>
  <c r="AX71" i="11"/>
  <c r="AX32" i="11"/>
  <c r="AX34" i="11" s="1"/>
  <c r="AF71" i="11"/>
  <c r="AF32" i="11"/>
  <c r="J71" i="11"/>
  <c r="J32" i="11"/>
  <c r="J42" i="11" s="1"/>
  <c r="AH86" i="11"/>
  <c r="BC74" i="11"/>
  <c r="AM74" i="11"/>
  <c r="W74" i="11"/>
  <c r="G74" i="11"/>
  <c r="AU73" i="11"/>
  <c r="AE73" i="11"/>
  <c r="O73" i="11"/>
  <c r="BC72" i="11"/>
  <c r="AM72" i="11"/>
  <c r="W72" i="11"/>
  <c r="G72" i="11"/>
  <c r="AU71" i="11"/>
  <c r="AU32" i="11"/>
  <c r="AU42" i="11" s="1"/>
  <c r="AB71" i="11"/>
  <c r="AB32" i="11"/>
  <c r="AB36" i="11" s="1"/>
  <c r="F71" i="11"/>
  <c r="F32" i="11"/>
  <c r="AV74" i="11"/>
  <c r="AF74" i="11"/>
  <c r="P74" i="11"/>
  <c r="BH73" i="11"/>
  <c r="AR73" i="11"/>
  <c r="AB73" i="11"/>
  <c r="BD72" i="11"/>
  <c r="AN72" i="11"/>
  <c r="H72" i="11"/>
  <c r="AZ71" i="11"/>
  <c r="AZ32" i="11"/>
  <c r="AZ42" i="11" s="1"/>
  <c r="AH71" i="11"/>
  <c r="AH32" i="11"/>
  <c r="AH36" i="11" s="1"/>
  <c r="M71" i="11"/>
  <c r="M32" i="11"/>
  <c r="M38" i="11" s="1"/>
  <c r="AI71" i="11"/>
  <c r="AI32" i="11"/>
  <c r="AI38" i="11" s="1"/>
  <c r="S32" i="11"/>
  <c r="S40" i="11" s="1"/>
  <c r="S71" i="11"/>
  <c r="BE29" i="11"/>
  <c r="BE30" i="11"/>
  <c r="BF32" i="27"/>
  <c r="BF40" i="27" s="1"/>
  <c r="BF71" i="27"/>
  <c r="AP73" i="27"/>
  <c r="AR75" i="27"/>
  <c r="AU71" i="27"/>
  <c r="AU32" i="27"/>
  <c r="AU40" i="27" s="1"/>
  <c r="BN73" i="27"/>
  <c r="AO46" i="27"/>
  <c r="AO54" i="27" s="1"/>
  <c r="AO79" i="27"/>
  <c r="AN29" i="27"/>
  <c r="AN18" i="27" s="1"/>
  <c r="AN30" i="27"/>
  <c r="AL32" i="27"/>
  <c r="AL36" i="27" s="1"/>
  <c r="AL71" i="27"/>
  <c r="AL73" i="27"/>
  <c r="AI74" i="27"/>
  <c r="BH75" i="27"/>
  <c r="Y80" i="27"/>
  <c r="AU82" i="27"/>
  <c r="BJ72" i="27"/>
  <c r="AE82" i="27"/>
  <c r="W32" i="27"/>
  <c r="W36" i="27" s="1"/>
  <c r="W71" i="27"/>
  <c r="AN75" i="27"/>
  <c r="AA82" i="27"/>
  <c r="AS29" i="27"/>
  <c r="AS30" i="27"/>
  <c r="AQ32" i="27"/>
  <c r="AQ34" i="27" s="1"/>
  <c r="AQ71" i="27"/>
  <c r="AZ74" i="27"/>
  <c r="AG46" i="27"/>
  <c r="AG54" i="27" s="1"/>
  <c r="AG79" i="27"/>
  <c r="BC58" i="27"/>
  <c r="AP85" i="27"/>
  <c r="AP10" i="27"/>
  <c r="BJ85" i="27"/>
  <c r="BJ10" i="27"/>
  <c r="AL30" i="27"/>
  <c r="AL29" i="27"/>
  <c r="BJ29" i="27"/>
  <c r="BJ30" i="27"/>
  <c r="AN32" i="27"/>
  <c r="AN38" i="27" s="1"/>
  <c r="AN71" i="27"/>
  <c r="BH32" i="27"/>
  <c r="BH40" i="27" s="1"/>
  <c r="BH71" i="27"/>
  <c r="AR72" i="27"/>
  <c r="X73" i="27"/>
  <c r="AR73" i="27"/>
  <c r="AA74" i="27"/>
  <c r="BB74" i="27"/>
  <c r="AP75" i="27"/>
  <c r="AD46" i="27"/>
  <c r="AD50" i="27" s="1"/>
  <c r="AD79" i="27"/>
  <c r="Z80" i="27"/>
  <c r="BJ80" i="27"/>
  <c r="AK82" i="27"/>
  <c r="AV58" i="27"/>
  <c r="W85" i="27"/>
  <c r="W10" i="27"/>
  <c r="AM30" i="27"/>
  <c r="AM29" i="27"/>
  <c r="BN30" i="27"/>
  <c r="BN29" i="27"/>
  <c r="AK32" i="27"/>
  <c r="AK36" i="27" s="1"/>
  <c r="AK71" i="27"/>
  <c r="BE32" i="27"/>
  <c r="BE71" i="27"/>
  <c r="AK72" i="27"/>
  <c r="BE72" i="27"/>
  <c r="AG73" i="27"/>
  <c r="BE73" i="27"/>
  <c r="V75" i="27"/>
  <c r="BB75" i="27"/>
  <c r="AT79" i="27"/>
  <c r="AT46" i="27"/>
  <c r="AT52" i="27" s="1"/>
  <c r="AH81" i="27"/>
  <c r="W58" i="27"/>
  <c r="AC74" i="27"/>
  <c r="BI74" i="27"/>
  <c r="AW75" i="27"/>
  <c r="AS79" i="27"/>
  <c r="AS46" i="27"/>
  <c r="AS56" i="27" s="1"/>
  <c r="AQ80" i="27"/>
  <c r="BI81" i="27"/>
  <c r="BH58" i="27"/>
  <c r="Y81" i="27"/>
  <c r="W82" i="27"/>
  <c r="X58" i="27"/>
  <c r="B63" i="27"/>
  <c r="AP81" i="27"/>
  <c r="AO82" i="27"/>
  <c r="AO58" i="27"/>
  <c r="AZ46" i="27"/>
  <c r="AZ54" i="27" s="1"/>
  <c r="AZ79" i="27"/>
  <c r="AJ81" i="27"/>
  <c r="AB82" i="27"/>
  <c r="BH82" i="27"/>
  <c r="AX58" i="27"/>
  <c r="B15" i="11"/>
  <c r="B22" i="11"/>
  <c r="BC86" i="11"/>
  <c r="BC10" i="11"/>
  <c r="AB29" i="27"/>
  <c r="AB30" i="27"/>
  <c r="AP32" i="27"/>
  <c r="AP34" i="27" s="1"/>
  <c r="AP71" i="27"/>
  <c r="BB72" i="27"/>
  <c r="AN74" i="27"/>
  <c r="AA79" i="27"/>
  <c r="AA46" i="27"/>
  <c r="AA54" i="27" s="1"/>
  <c r="AR58" i="27"/>
  <c r="AR60" i="27" s="1"/>
  <c r="AG29" i="27"/>
  <c r="AG30" i="27"/>
  <c r="BN71" i="27"/>
  <c r="BN32" i="27"/>
  <c r="BN36" i="27" s="1"/>
  <c r="AU73" i="27"/>
  <c r="AS80" i="27"/>
  <c r="X29" i="27"/>
  <c r="X30" i="27"/>
  <c r="BD30" i="27"/>
  <c r="BD29" i="27"/>
  <c r="AT32" i="27"/>
  <c r="AT36" i="27" s="1"/>
  <c r="AT71" i="27"/>
  <c r="AH72" i="27"/>
  <c r="V73" i="27"/>
  <c r="BB73" i="27"/>
  <c r="AT74" i="27"/>
  <c r="AX75" i="27"/>
  <c r="AW46" i="27"/>
  <c r="AW54" i="27" s="1"/>
  <c r="AW79" i="27"/>
  <c r="BA80" i="27"/>
  <c r="AF58" i="27"/>
  <c r="AD72" i="27"/>
  <c r="AX73" i="27"/>
  <c r="AQ81" i="27"/>
  <c r="Y30" i="27"/>
  <c r="Y29" i="27"/>
  <c r="AM32" i="27"/>
  <c r="AM42" i="27" s="1"/>
  <c r="AM71" i="27"/>
  <c r="BG72" i="27"/>
  <c r="Z74" i="27"/>
  <c r="Z79" i="27"/>
  <c r="Z46" i="27"/>
  <c r="Z54" i="27" s="1"/>
  <c r="AQ58" i="27"/>
  <c r="AC29" i="27"/>
  <c r="AC30" i="27"/>
  <c r="BI29" i="27"/>
  <c r="BI30" i="27"/>
  <c r="AY32" i="27"/>
  <c r="AY42" i="27" s="1"/>
  <c r="AY71" i="27"/>
  <c r="AM72" i="27"/>
  <c r="AA73" i="27"/>
  <c r="BG73" i="27"/>
  <c r="BD75" i="27"/>
  <c r="BB81" i="27"/>
  <c r="Z29" i="27"/>
  <c r="Z30" i="27"/>
  <c r="AP30" i="27"/>
  <c r="AP29" i="27"/>
  <c r="BF29" i="27"/>
  <c r="BF30" i="27"/>
  <c r="AF32" i="27"/>
  <c r="AF38" i="27" s="1"/>
  <c r="AF71" i="27"/>
  <c r="AV71" i="27"/>
  <c r="AV32" i="27"/>
  <c r="AV36" i="27" s="1"/>
  <c r="X72" i="27"/>
  <c r="AN72" i="27"/>
  <c r="BD72" i="27"/>
  <c r="AF73" i="27"/>
  <c r="AV73" i="27"/>
  <c r="V74" i="27"/>
  <c r="AQ74" i="27"/>
  <c r="Z75" i="27"/>
  <c r="AU75" i="27"/>
  <c r="V79" i="27"/>
  <c r="V46" i="27"/>
  <c r="V52" i="27" s="1"/>
  <c r="AY46" i="27"/>
  <c r="AY50" i="27" s="1"/>
  <c r="AY79" i="27"/>
  <c r="AO80" i="27"/>
  <c r="U81" i="27"/>
  <c r="B53" i="27"/>
  <c r="U82" i="27"/>
  <c r="B55" i="27"/>
  <c r="B59" i="27"/>
  <c r="U58" i="27"/>
  <c r="U64" i="27" s="1"/>
  <c r="BG87" i="27"/>
  <c r="BG10" i="27"/>
  <c r="U28" i="27"/>
  <c r="B22" i="27"/>
  <c r="AA30" i="27"/>
  <c r="AA29" i="27"/>
  <c r="AQ30" i="27"/>
  <c r="AQ29" i="27"/>
  <c r="BG30" i="27"/>
  <c r="BG29" i="27"/>
  <c r="BG18" i="27" s="1"/>
  <c r="AC32" i="27"/>
  <c r="AC38" i="27" s="1"/>
  <c r="AC71" i="27"/>
  <c r="AS32" i="27"/>
  <c r="AS36" i="27" s="1"/>
  <c r="AS71" i="27"/>
  <c r="BI32" i="27"/>
  <c r="BI38" i="27" s="1"/>
  <c r="BI71" i="27"/>
  <c r="AG72" i="27"/>
  <c r="B37" i="27"/>
  <c r="U73" i="27"/>
  <c r="AK73" i="27"/>
  <c r="BA73" i="27"/>
  <c r="AB74" i="27"/>
  <c r="AX74" i="27"/>
  <c r="AA75" i="27"/>
  <c r="AV75" i="27"/>
  <c r="AE46" i="27"/>
  <c r="AE56" i="27" s="1"/>
  <c r="AE79" i="27"/>
  <c r="BG46" i="27"/>
  <c r="BG56" i="27" s="1"/>
  <c r="BG79" i="27"/>
  <c r="AP80" i="27"/>
  <c r="W81" i="27"/>
  <c r="BA58" i="27"/>
  <c r="U74" i="27"/>
  <c r="B39" i="27"/>
  <c r="AK74" i="27"/>
  <c r="BA74" i="27"/>
  <c r="Y75" i="27"/>
  <c r="AO75" i="27"/>
  <c r="BE75" i="27"/>
  <c r="AH46" i="27"/>
  <c r="AH54" i="27" s="1"/>
  <c r="AH79" i="27"/>
  <c r="BC46" i="27"/>
  <c r="BC54" i="27" s="1"/>
  <c r="BC79" i="27"/>
  <c r="AG80" i="27"/>
  <c r="BB80" i="27"/>
  <c r="AM81" i="27"/>
  <c r="AG82" i="27"/>
  <c r="AM58" i="27"/>
  <c r="AM60" i="27" s="1"/>
  <c r="AI81" i="27"/>
  <c r="AH82" i="27"/>
  <c r="BC82" i="27"/>
  <c r="AI58" i="27"/>
  <c r="AI60" i="27" s="1"/>
  <c r="BD58" i="27"/>
  <c r="BD60" i="27" s="1"/>
  <c r="AE81" i="27"/>
  <c r="BA81" i="27"/>
  <c r="AD82" i="27"/>
  <c r="AY82" i="27"/>
  <c r="AE58" i="27"/>
  <c r="AE60" i="27" s="1"/>
  <c r="AZ58" i="27"/>
  <c r="AZ60" i="27" s="1"/>
  <c r="B67" i="27"/>
  <c r="AB46" i="27"/>
  <c r="AB56" i="27" s="1"/>
  <c r="AB79" i="27"/>
  <c r="AR79" i="27"/>
  <c r="AR46" i="27"/>
  <c r="AR56" i="27" s="1"/>
  <c r="BH46" i="27"/>
  <c r="BH52" i="27" s="1"/>
  <c r="BH79" i="27"/>
  <c r="AJ80" i="27"/>
  <c r="AZ80" i="27"/>
  <c r="AB81" i="27"/>
  <c r="AR81" i="27"/>
  <c r="AJ82" i="27"/>
  <c r="AZ82" i="27"/>
  <c r="Z58" i="27"/>
  <c r="Z60" i="27" s="1"/>
  <c r="AP58" i="27"/>
  <c r="AP60" i="27" s="1"/>
  <c r="BF58" i="27"/>
  <c r="BF60" i="27" s="1"/>
  <c r="B51" i="11"/>
  <c r="C80" i="11"/>
  <c r="C71" i="11"/>
  <c r="B33" i="11"/>
  <c r="AK58" i="27"/>
  <c r="AG74" i="27"/>
  <c r="AW74" i="27"/>
  <c r="U75" i="27"/>
  <c r="AK75" i="27"/>
  <c r="BA75" i="27"/>
  <c r="AC46" i="27"/>
  <c r="AC52" i="27" s="1"/>
  <c r="AC79" i="27"/>
  <c r="AX46" i="27"/>
  <c r="AX52" i="27" s="1"/>
  <c r="AX79" i="27"/>
  <c r="AA80" i="27"/>
  <c r="AW80" i="27"/>
  <c r="AC81" i="27"/>
  <c r="V82" i="27"/>
  <c r="AB58" i="27"/>
  <c r="AB60" i="27" s="1"/>
  <c r="B61" i="27"/>
  <c r="AY81" i="27"/>
  <c r="AC82" i="27"/>
  <c r="AX82" i="27"/>
  <c r="AC58" i="27"/>
  <c r="AC60" i="27" s="1"/>
  <c r="AY58" i="27"/>
  <c r="AY60" i="27" s="1"/>
  <c r="AU81" i="27"/>
  <c r="Y82" i="27"/>
  <c r="AT82" i="27"/>
  <c r="Y58" i="27"/>
  <c r="Y60" i="27" s="1"/>
  <c r="AU58" i="27"/>
  <c r="AU60" i="27" s="1"/>
  <c r="B65" i="27"/>
  <c r="X79" i="27"/>
  <c r="X46" i="27"/>
  <c r="X56" i="27" s="1"/>
  <c r="AN46" i="27"/>
  <c r="AN54" i="27" s="1"/>
  <c r="AN79" i="27"/>
  <c r="BD79" i="27"/>
  <c r="BD46" i="27"/>
  <c r="BD50" i="27" s="1"/>
  <c r="AV80" i="27"/>
  <c r="X81" i="27"/>
  <c r="AN81" i="27"/>
  <c r="BD81" i="27"/>
  <c r="AF82" i="27"/>
  <c r="V58" i="27"/>
  <c r="AL58" i="27"/>
  <c r="BB58" i="27"/>
  <c r="C79" i="11"/>
  <c r="C46" i="11"/>
  <c r="C56" i="11" s="1"/>
  <c r="B49" i="11"/>
  <c r="C72" i="11"/>
  <c r="B35" i="11"/>
  <c r="C73" i="11"/>
  <c r="B37" i="11"/>
  <c r="C81" i="11"/>
  <c r="B53" i="11"/>
  <c r="C74" i="11"/>
  <c r="B39" i="11"/>
  <c r="C75" i="11"/>
  <c r="B41" i="11"/>
  <c r="B23" i="11"/>
  <c r="N39" i="26"/>
  <c r="P39" i="26" s="1"/>
  <c r="P33" i="26"/>
  <c r="N71" i="26"/>
  <c r="P71" i="26" s="1"/>
  <c r="N78" i="26"/>
  <c r="P78" i="26" s="1"/>
  <c r="P59" i="26"/>
  <c r="N25" i="26"/>
  <c r="P25" i="26" s="1"/>
  <c r="N49" i="26"/>
  <c r="P49" i="26" s="1"/>
  <c r="P47" i="26"/>
  <c r="L67" i="22"/>
  <c r="M67" i="22" s="1"/>
  <c r="M59" i="22"/>
  <c r="R53" i="22"/>
  <c r="S53" i="22" s="1"/>
  <c r="R49" i="22"/>
  <c r="S49" i="22" s="1"/>
  <c r="S47" i="22"/>
  <c r="R78" i="22"/>
  <c r="S78" i="22" s="1"/>
  <c r="R71" i="22"/>
  <c r="S71" i="22" s="1"/>
  <c r="S33" i="22"/>
  <c r="I41" i="22"/>
  <c r="J41" i="22" s="1"/>
  <c r="I71" i="22"/>
  <c r="J71" i="22" s="1"/>
  <c r="J33" i="22"/>
  <c r="R67" i="22"/>
  <c r="S67" i="22" s="1"/>
  <c r="S59" i="22"/>
  <c r="R25" i="22"/>
  <c r="S25" i="22" s="1"/>
  <c r="M47" i="22"/>
  <c r="L49" i="22"/>
  <c r="M49" i="22" s="1"/>
  <c r="L78" i="22"/>
  <c r="M78" i="22" s="1"/>
  <c r="L71" i="22"/>
  <c r="M71" i="22" s="1"/>
  <c r="M33" i="22"/>
  <c r="F42" i="8"/>
  <c r="F70" i="8"/>
  <c r="O56" i="8"/>
  <c r="O48" i="8"/>
  <c r="O77" i="8"/>
  <c r="L48" i="8"/>
  <c r="L77" i="8"/>
  <c r="M48" i="8"/>
  <c r="M77" i="8"/>
  <c r="P48" i="8"/>
  <c r="P77" i="8"/>
  <c r="D48" i="8"/>
  <c r="D77" i="8"/>
  <c r="G48" i="8"/>
  <c r="G77" i="8"/>
  <c r="E48" i="8"/>
  <c r="E77" i="8"/>
  <c r="J48" i="8"/>
  <c r="J77" i="8"/>
  <c r="K48" i="8"/>
  <c r="K77" i="8"/>
  <c r="H48" i="8"/>
  <c r="H77" i="8"/>
  <c r="I48" i="8"/>
  <c r="I77" i="8"/>
  <c r="F48" i="8"/>
  <c r="F77" i="8"/>
  <c r="N48" i="8"/>
  <c r="N77" i="8"/>
  <c r="D33" i="26"/>
  <c r="B71" i="26"/>
  <c r="D71" i="26" s="1"/>
  <c r="Q71" i="26"/>
  <c r="S71" i="26" s="1"/>
  <c r="S33" i="26"/>
  <c r="G33" i="26"/>
  <c r="E71" i="26"/>
  <c r="G71" i="26" s="1"/>
  <c r="V33" i="26"/>
  <c r="T71" i="26"/>
  <c r="V71" i="26" s="1"/>
  <c r="J33" i="26"/>
  <c r="H71" i="26"/>
  <c r="J71" i="26" s="1"/>
  <c r="M33" i="26"/>
  <c r="K71" i="26"/>
  <c r="M71" i="26" s="1"/>
  <c r="D47" i="26"/>
  <c r="B78" i="26"/>
  <c r="D78" i="26" s="1"/>
  <c r="B49" i="26"/>
  <c r="D49" i="26" s="1"/>
  <c r="G47" i="26"/>
  <c r="E49" i="26"/>
  <c r="G49" i="26" s="1"/>
  <c r="E78" i="26"/>
  <c r="G78" i="26" s="1"/>
  <c r="T49" i="26"/>
  <c r="V49" i="26" s="1"/>
  <c r="V47" i="26"/>
  <c r="T78" i="26"/>
  <c r="V78" i="26" s="1"/>
  <c r="H78" i="26"/>
  <c r="J78" i="26" s="1"/>
  <c r="J47" i="26"/>
  <c r="H49" i="26"/>
  <c r="J49" i="26" s="1"/>
  <c r="S47" i="26"/>
  <c r="Q78" i="26"/>
  <c r="S78" i="26" s="1"/>
  <c r="Q49" i="26"/>
  <c r="S49" i="26" s="1"/>
  <c r="K49" i="26"/>
  <c r="M49" i="26" s="1"/>
  <c r="M47" i="26"/>
  <c r="K78" i="26"/>
  <c r="M78" i="26" s="1"/>
  <c r="T94" i="26"/>
  <c r="V94" i="26" s="1"/>
  <c r="V29" i="26"/>
  <c r="S29" i="26"/>
  <c r="Q94" i="26"/>
  <c r="S94" i="26" s="1"/>
  <c r="K94" i="26"/>
  <c r="M94" i="26" s="1"/>
  <c r="M29" i="26"/>
  <c r="B94" i="26"/>
  <c r="D94" i="26" s="1"/>
  <c r="D29" i="26"/>
  <c r="S17" i="26"/>
  <c r="Q18" i="26"/>
  <c r="S18" i="26" s="1"/>
  <c r="M17" i="26"/>
  <c r="K18" i="26"/>
  <c r="M18" i="26" s="1"/>
  <c r="D17" i="26"/>
  <c r="B18" i="26"/>
  <c r="D18" i="26" s="1"/>
  <c r="V17" i="26"/>
  <c r="T18" i="26"/>
  <c r="V18" i="26" s="1"/>
  <c r="S30" i="26"/>
  <c r="V30" i="26"/>
  <c r="M30" i="26"/>
  <c r="D30" i="26"/>
  <c r="I65" i="22"/>
  <c r="J65" i="22" s="1"/>
  <c r="J59" i="22"/>
  <c r="V51" i="22"/>
  <c r="V49" i="22"/>
  <c r="V78" i="22"/>
  <c r="O78" i="22"/>
  <c r="P78" i="22" s="1"/>
  <c r="P47" i="22"/>
  <c r="O49" i="22"/>
  <c r="P49" i="22" s="1"/>
  <c r="O71" i="22"/>
  <c r="P71" i="22" s="1"/>
  <c r="P33" i="22"/>
  <c r="W78" i="22"/>
  <c r="W49" i="22"/>
  <c r="G47" i="22"/>
  <c r="F78" i="22"/>
  <c r="G78" i="22" s="1"/>
  <c r="F49" i="22"/>
  <c r="G49" i="22" s="1"/>
  <c r="G33" i="22"/>
  <c r="F71" i="22"/>
  <c r="G71" i="22" s="1"/>
  <c r="O65" i="22"/>
  <c r="P65" i="22" s="1"/>
  <c r="P59" i="22"/>
  <c r="X51" i="22"/>
  <c r="X49" i="22"/>
  <c r="X78" i="22"/>
  <c r="T51" i="22"/>
  <c r="T49" i="22"/>
  <c r="T78" i="22"/>
  <c r="I49" i="22"/>
  <c r="J49" i="22" s="1"/>
  <c r="I78" i="22"/>
  <c r="J78" i="22" s="1"/>
  <c r="J47" i="22"/>
  <c r="Y78" i="22"/>
  <c r="Y49" i="22"/>
  <c r="U49" i="22"/>
  <c r="U78" i="22"/>
  <c r="G30" i="22"/>
  <c r="F18" i="22"/>
  <c r="G18" i="22" s="1"/>
  <c r="G17" i="22"/>
  <c r="G29" i="22"/>
  <c r="F92" i="22"/>
  <c r="G92" i="22" s="1"/>
  <c r="P17" i="22"/>
  <c r="O18" i="22"/>
  <c r="P18" i="22" s="1"/>
  <c r="P30" i="22"/>
  <c r="O92" i="22"/>
  <c r="P92" i="22" s="1"/>
  <c r="P29" i="22"/>
  <c r="BC18" i="11" l="1"/>
  <c r="BB18" i="27"/>
  <c r="V18" i="27"/>
  <c r="D18" i="11"/>
  <c r="AK18" i="27"/>
  <c r="C18" i="11"/>
  <c r="AB18" i="11"/>
  <c r="AG18" i="27"/>
  <c r="AM18" i="27"/>
  <c r="V18" i="11"/>
  <c r="M18" i="11"/>
  <c r="AN54" i="11"/>
  <c r="F18" i="11"/>
  <c r="AL18" i="27"/>
  <c r="O18" i="11"/>
  <c r="C38" i="11"/>
  <c r="AX18" i="27"/>
  <c r="AQ18" i="27"/>
  <c r="AY18" i="27"/>
  <c r="C68" i="11"/>
  <c r="C36" i="11"/>
  <c r="C40" i="11"/>
  <c r="AA18" i="27"/>
  <c r="Q19" i="26"/>
  <c r="S19" i="26" s="1"/>
  <c r="B85" i="11"/>
  <c r="AC18" i="11"/>
  <c r="B28" i="27"/>
  <c r="AH18" i="27"/>
  <c r="T19" i="26"/>
  <c r="V19" i="26" s="1"/>
  <c r="AZ18" i="27"/>
  <c r="AR18" i="11"/>
  <c r="AD18" i="27"/>
  <c r="AF18" i="27"/>
  <c r="P18" i="11"/>
  <c r="AH18" i="11"/>
  <c r="X18" i="27"/>
  <c r="BC18" i="27"/>
  <c r="AT18" i="27"/>
  <c r="AV18" i="11"/>
  <c r="AC18" i="27"/>
  <c r="Y18" i="27"/>
  <c r="W18" i="27"/>
  <c r="B86" i="11"/>
  <c r="Z18" i="27"/>
  <c r="B28" i="11"/>
  <c r="N19" i="26"/>
  <c r="P19" i="26" s="1"/>
  <c r="AD38" i="11"/>
  <c r="AQ18" i="11"/>
  <c r="AJ18" i="11"/>
  <c r="AJ54" i="11"/>
  <c r="BE18" i="11"/>
  <c r="AJ18" i="27"/>
  <c r="BJ18" i="27"/>
  <c r="N42" i="11"/>
  <c r="AL18" i="11"/>
  <c r="AP18" i="27"/>
  <c r="AB18" i="27"/>
  <c r="AP18" i="11"/>
  <c r="AU18" i="27"/>
  <c r="B50" i="8"/>
  <c r="B86" i="27"/>
  <c r="B85" i="27"/>
  <c r="B87" i="27"/>
  <c r="U17" i="27"/>
  <c r="U18" i="27" s="1"/>
  <c r="B16" i="27"/>
  <c r="B17" i="27" s="1"/>
  <c r="BD42" i="27"/>
  <c r="BI18" i="27"/>
  <c r="BD18" i="27"/>
  <c r="BN18" i="27"/>
  <c r="AX38" i="27"/>
  <c r="AM40" i="11"/>
  <c r="R52" i="11"/>
  <c r="R56" i="11"/>
  <c r="AR52" i="11"/>
  <c r="AV52" i="27"/>
  <c r="AW18" i="11"/>
  <c r="BA18" i="27"/>
  <c r="AQ54" i="11"/>
  <c r="AE56" i="11"/>
  <c r="W50" i="11"/>
  <c r="AQ50" i="11"/>
  <c r="AJ56" i="11"/>
  <c r="BG18" i="11"/>
  <c r="BA40" i="27"/>
  <c r="BA38" i="27"/>
  <c r="BF18" i="27"/>
  <c r="AX18" i="11"/>
  <c r="W54" i="11"/>
  <c r="BH18" i="11"/>
  <c r="AA42" i="27"/>
  <c r="AA38" i="27"/>
  <c r="AK18" i="11"/>
  <c r="AA40" i="27"/>
  <c r="W40" i="11"/>
  <c r="BC40" i="11"/>
  <c r="P40" i="11"/>
  <c r="F70" i="11"/>
  <c r="BD38" i="11"/>
  <c r="AU54" i="27"/>
  <c r="AH56" i="27"/>
  <c r="T36" i="11"/>
  <c r="N38" i="11"/>
  <c r="AO18" i="27"/>
  <c r="AO18" i="11"/>
  <c r="N36" i="11"/>
  <c r="AG56" i="27"/>
  <c r="U54" i="11"/>
  <c r="AB56" i="11"/>
  <c r="BA56" i="11"/>
  <c r="AF18" i="11"/>
  <c r="B52" i="8"/>
  <c r="AE52" i="11"/>
  <c r="AQ56" i="11"/>
  <c r="BE18" i="27"/>
  <c r="Y18" i="11"/>
  <c r="V38" i="27"/>
  <c r="BJ18" i="11"/>
  <c r="Y56" i="27"/>
  <c r="E19" i="26"/>
  <c r="G19" i="26" s="1"/>
  <c r="AX56" i="27"/>
  <c r="AQ54" i="27"/>
  <c r="W36" i="11"/>
  <c r="BD40" i="27"/>
  <c r="AY40" i="11"/>
  <c r="AQ50" i="27"/>
  <c r="AE42" i="27"/>
  <c r="AO36" i="11"/>
  <c r="AL38" i="27"/>
  <c r="AV40" i="11"/>
  <c r="BC36" i="11"/>
  <c r="W38" i="11"/>
  <c r="I56" i="11"/>
  <c r="R19" i="22"/>
  <c r="S19" i="22" s="1"/>
  <c r="I19" i="22"/>
  <c r="J19" i="22" s="1"/>
  <c r="AG36" i="27"/>
  <c r="U56" i="27"/>
  <c r="AX42" i="27"/>
  <c r="V56" i="27"/>
  <c r="AA52" i="27"/>
  <c r="AM54" i="27"/>
  <c r="AG38" i="27"/>
  <c r="AP40" i="11"/>
  <c r="AX56" i="11"/>
  <c r="AM56" i="27"/>
  <c r="AJ36" i="11"/>
  <c r="AG42" i="27"/>
  <c r="BH54" i="11"/>
  <c r="AG34" i="11"/>
  <c r="BN42" i="11"/>
  <c r="L36" i="11"/>
  <c r="AP36" i="11"/>
  <c r="AC56" i="27"/>
  <c r="AG40" i="27"/>
  <c r="AM52" i="27"/>
  <c r="Q40" i="11"/>
  <c r="AI18" i="11"/>
  <c r="AW50" i="11"/>
  <c r="AL54" i="11"/>
  <c r="V36" i="27"/>
  <c r="BD38" i="27"/>
  <c r="BI60" i="27"/>
  <c r="AM34" i="27"/>
  <c r="AN40" i="27"/>
  <c r="X38" i="27"/>
  <c r="BJ56" i="27"/>
  <c r="AM38" i="11"/>
  <c r="AJ54" i="27"/>
  <c r="BG52" i="27"/>
  <c r="U62" i="27"/>
  <c r="AJ52" i="27"/>
  <c r="AD56" i="27"/>
  <c r="BG50" i="27"/>
  <c r="AM36" i="27"/>
  <c r="AH52" i="11"/>
  <c r="AR40" i="11"/>
  <c r="AT52" i="11"/>
  <c r="BD42" i="11"/>
  <c r="P52" i="11"/>
  <c r="P42" i="11"/>
  <c r="AG42" i="11"/>
  <c r="V42" i="27"/>
  <c r="BE70" i="27"/>
  <c r="R38" i="11"/>
  <c r="R42" i="11"/>
  <c r="AX52" i="11"/>
  <c r="AV54" i="27"/>
  <c r="AX36" i="27"/>
  <c r="AI36" i="27"/>
  <c r="N56" i="11"/>
  <c r="AW52" i="27"/>
  <c r="BA42" i="27"/>
  <c r="U42" i="27"/>
  <c r="AB54" i="27"/>
  <c r="U40" i="27"/>
  <c r="W54" i="27"/>
  <c r="AV42" i="27"/>
  <c r="AX40" i="27"/>
  <c r="Z40" i="27"/>
  <c r="AD36" i="27"/>
  <c r="BJ52" i="27"/>
  <c r="AS18" i="27"/>
  <c r="O38" i="11"/>
  <c r="G40" i="11"/>
  <c r="AF70" i="11"/>
  <c r="BE56" i="27"/>
  <c r="AH38" i="27"/>
  <c r="L40" i="11"/>
  <c r="N52" i="11"/>
  <c r="I36" i="11"/>
  <c r="AE18" i="27"/>
  <c r="AE40" i="27"/>
  <c r="BJ38" i="27"/>
  <c r="AI18" i="27"/>
  <c r="W34" i="11"/>
  <c r="AF60" i="11"/>
  <c r="Y54" i="11"/>
  <c r="AN56" i="11"/>
  <c r="AR56" i="11"/>
  <c r="S52" i="11"/>
  <c r="BA50" i="11"/>
  <c r="AR18" i="27"/>
  <c r="L34" i="11"/>
  <c r="AT36" i="11"/>
  <c r="AZ18" i="11"/>
  <c r="BB18" i="11"/>
  <c r="BG60" i="11"/>
  <c r="BH56" i="11"/>
  <c r="AP60" i="11"/>
  <c r="AK42" i="27"/>
  <c r="AE54" i="27"/>
  <c r="AO42" i="27"/>
  <c r="BN56" i="27"/>
  <c r="BD36" i="11"/>
  <c r="G38" i="11"/>
  <c r="AP34" i="11"/>
  <c r="BE60" i="11"/>
  <c r="D50" i="11"/>
  <c r="AJ42" i="27"/>
  <c r="P38" i="11"/>
  <c r="S56" i="11"/>
  <c r="AA18" i="11"/>
  <c r="U18" i="11"/>
  <c r="O52" i="11"/>
  <c r="N60" i="11"/>
  <c r="AA60" i="27"/>
  <c r="AL38" i="11"/>
  <c r="AT40" i="11"/>
  <c r="D52" i="11"/>
  <c r="AU52" i="11"/>
  <c r="U68" i="27"/>
  <c r="AE38" i="11"/>
  <c r="B75" i="11"/>
  <c r="AT56" i="27"/>
  <c r="Y42" i="27"/>
  <c r="AK40" i="27"/>
  <c r="AB40" i="27"/>
  <c r="AK38" i="27"/>
  <c r="AV38" i="27"/>
  <c r="Y54" i="27"/>
  <c r="AJ40" i="27"/>
  <c r="AE34" i="11"/>
  <c r="K38" i="11"/>
  <c r="V50" i="11"/>
  <c r="AX54" i="27"/>
  <c r="BH18" i="27"/>
  <c r="AF54" i="11"/>
  <c r="BI40" i="11"/>
  <c r="AC36" i="11"/>
  <c r="AO60" i="11"/>
  <c r="AZ50" i="11"/>
  <c r="BN50" i="11"/>
  <c r="BN38" i="11"/>
  <c r="C64" i="11"/>
  <c r="AI34" i="27"/>
  <c r="K42" i="11"/>
  <c r="S60" i="11"/>
  <c r="AT18" i="11"/>
  <c r="AQ40" i="27"/>
  <c r="J40" i="11"/>
  <c r="AZ34" i="11"/>
  <c r="AN36" i="11"/>
  <c r="AB38" i="11"/>
  <c r="BH38" i="11"/>
  <c r="X34" i="11"/>
  <c r="U66" i="27"/>
  <c r="AW40" i="27"/>
  <c r="AG52" i="27"/>
  <c r="Z42" i="27"/>
  <c r="X36" i="27"/>
  <c r="BB54" i="27"/>
  <c r="BG38" i="27"/>
  <c r="AU56" i="27"/>
  <c r="AI40" i="27"/>
  <c r="AO50" i="27"/>
  <c r="AB36" i="27"/>
  <c r="X34" i="27"/>
  <c r="X38" i="11"/>
  <c r="AT56" i="11"/>
  <c r="BE52" i="27"/>
  <c r="Y50" i="27"/>
  <c r="Y34" i="27"/>
  <c r="AJ38" i="27"/>
  <c r="AW18" i="27"/>
  <c r="BD18" i="11"/>
  <c r="AJ38" i="11"/>
  <c r="AE36" i="11"/>
  <c r="AD34" i="27"/>
  <c r="Q38" i="11"/>
  <c r="AU54" i="11"/>
  <c r="AC54" i="11"/>
  <c r="Q60" i="11"/>
  <c r="Z38" i="27"/>
  <c r="AJ40" i="11"/>
  <c r="BC50" i="11"/>
  <c r="AO38" i="11"/>
  <c r="C60" i="11"/>
  <c r="BN34" i="11"/>
  <c r="AD38" i="27"/>
  <c r="Y52" i="11"/>
  <c r="AO34" i="11"/>
  <c r="BF18" i="11"/>
  <c r="BI18" i="11"/>
  <c r="S62" i="11"/>
  <c r="AS18" i="11"/>
  <c r="AU42" i="27"/>
  <c r="AY54" i="27"/>
  <c r="AC54" i="27"/>
  <c r="BE42" i="27"/>
  <c r="AS34" i="27"/>
  <c r="AY34" i="27"/>
  <c r="BG36" i="27"/>
  <c r="AW42" i="27"/>
  <c r="BB42" i="27"/>
  <c r="BE38" i="27"/>
  <c r="BE36" i="27"/>
  <c r="AR70" i="27"/>
  <c r="H34" i="11"/>
  <c r="AN38" i="11"/>
  <c r="AQ34" i="11"/>
  <c r="BJ34" i="27"/>
  <c r="BF34" i="11"/>
  <c r="AW56" i="11"/>
  <c r="AI60" i="11"/>
  <c r="AS52" i="11"/>
  <c r="BG50" i="11"/>
  <c r="AL60" i="11"/>
  <c r="BE38" i="11"/>
  <c r="BN50" i="27"/>
  <c r="G34" i="11"/>
  <c r="AD50" i="11"/>
  <c r="H50" i="11"/>
  <c r="L50" i="11"/>
  <c r="E52" i="11"/>
  <c r="AU60" i="11"/>
  <c r="AM60" i="11"/>
  <c r="AW34" i="11"/>
  <c r="BF38" i="11"/>
  <c r="AM56" i="11"/>
  <c r="Y60" i="11"/>
  <c r="BI54" i="11"/>
  <c r="C62" i="11"/>
  <c r="BA42" i="11"/>
  <c r="Y66" i="11"/>
  <c r="X18" i="11"/>
  <c r="M34" i="11"/>
  <c r="S36" i="11"/>
  <c r="B19" i="26"/>
  <c r="D19" i="26" s="1"/>
  <c r="BJ36" i="27"/>
  <c r="S34" i="11"/>
  <c r="AM36" i="11"/>
  <c r="BF50" i="11"/>
  <c r="AH34" i="27"/>
  <c r="AB34" i="27"/>
  <c r="AZ56" i="27"/>
  <c r="AR54" i="27"/>
  <c r="AZ52" i="27"/>
  <c r="AY56" i="27"/>
  <c r="BA54" i="27"/>
  <c r="BC56" i="27"/>
  <c r="AI54" i="27"/>
  <c r="BB52" i="27"/>
  <c r="BC50" i="27"/>
  <c r="AC34" i="27"/>
  <c r="B82" i="27"/>
  <c r="AO52" i="27"/>
  <c r="AN36" i="27"/>
  <c r="AV34" i="27"/>
  <c r="AH36" i="27"/>
  <c r="BB36" i="27"/>
  <c r="BE34" i="27"/>
  <c r="AK56" i="27"/>
  <c r="BB40" i="27"/>
  <c r="AR38" i="27"/>
  <c r="AR36" i="27"/>
  <c r="AN42" i="27"/>
  <c r="BF34" i="27"/>
  <c r="AB34" i="11"/>
  <c r="J34" i="11"/>
  <c r="BF36" i="11"/>
  <c r="AH56" i="11"/>
  <c r="BF54" i="27"/>
  <c r="BA50" i="27"/>
  <c r="AB38" i="27"/>
  <c r="BC34" i="27"/>
  <c r="AV70" i="11"/>
  <c r="AD52" i="11"/>
  <c r="D34" i="11"/>
  <c r="AS40" i="27"/>
  <c r="AW34" i="27"/>
  <c r="R36" i="11"/>
  <c r="AT60" i="27"/>
  <c r="BF50" i="27"/>
  <c r="BE36" i="11"/>
  <c r="AC40" i="11"/>
  <c r="AF56" i="11"/>
  <c r="R60" i="11"/>
  <c r="Q36" i="11"/>
  <c r="H54" i="11"/>
  <c r="AY54" i="11"/>
  <c r="J60" i="11"/>
  <c r="BA40" i="11"/>
  <c r="BJ42" i="11"/>
  <c r="BA38" i="11"/>
  <c r="AC50" i="11"/>
  <c r="AS54" i="11"/>
  <c r="AX60" i="11"/>
  <c r="AW42" i="11"/>
  <c r="BJ50" i="11"/>
  <c r="AD34" i="11"/>
  <c r="M36" i="11"/>
  <c r="BN60" i="11"/>
  <c r="AG40" i="11"/>
  <c r="E54" i="11"/>
  <c r="AY18" i="11"/>
  <c r="AG18" i="11"/>
  <c r="AN18" i="11"/>
  <c r="B64" i="8"/>
  <c r="B60" i="8"/>
  <c r="BC36" i="27"/>
  <c r="BC38" i="27"/>
  <c r="AN40" i="11"/>
  <c r="BI52" i="11"/>
  <c r="AY56" i="11"/>
  <c r="BC54" i="11"/>
  <c r="AD36" i="11"/>
  <c r="BN18" i="11"/>
  <c r="H19" i="26"/>
  <c r="J19" i="26" s="1"/>
  <c r="AE18" i="11"/>
  <c r="E18" i="11"/>
  <c r="AO68" i="11"/>
  <c r="AO24" i="27"/>
  <c r="AO66" i="27"/>
  <c r="AO64" i="27"/>
  <c r="AO62" i="27"/>
  <c r="AO68" i="27"/>
  <c r="X24" i="27"/>
  <c r="X66" i="27"/>
  <c r="X62" i="27"/>
  <c r="X64" i="27"/>
  <c r="X68" i="27"/>
  <c r="W24" i="27"/>
  <c r="W62" i="27"/>
  <c r="W66" i="27"/>
  <c r="W68" i="27"/>
  <c r="W64" i="27"/>
  <c r="X66" i="11"/>
  <c r="X62" i="11"/>
  <c r="X68" i="11"/>
  <c r="X64" i="11"/>
  <c r="BD24" i="11"/>
  <c r="BD66" i="11"/>
  <c r="BD62" i="11"/>
  <c r="BD64" i="11"/>
  <c r="BD68" i="11"/>
  <c r="BE24" i="27"/>
  <c r="BE68" i="27"/>
  <c r="BE66" i="27"/>
  <c r="BE62" i="27"/>
  <c r="BE64" i="27"/>
  <c r="H70" i="11"/>
  <c r="H42" i="11"/>
  <c r="H40" i="11"/>
  <c r="E70" i="11"/>
  <c r="E40" i="11"/>
  <c r="AH24" i="27"/>
  <c r="AH62" i="27"/>
  <c r="AH64" i="27"/>
  <c r="AH66" i="27"/>
  <c r="AH68" i="27"/>
  <c r="BN24" i="27"/>
  <c r="BN66" i="27"/>
  <c r="BN62" i="27"/>
  <c r="BN64" i="27"/>
  <c r="BN68" i="27"/>
  <c r="AS24" i="27"/>
  <c r="AS68" i="27"/>
  <c r="AS66" i="27"/>
  <c r="AS64" i="27"/>
  <c r="AS62" i="27"/>
  <c r="BF66" i="11"/>
  <c r="BF62" i="11"/>
  <c r="BF68" i="11"/>
  <c r="BF60" i="11"/>
  <c r="BF24" i="11"/>
  <c r="BF64" i="11"/>
  <c r="AG54" i="11"/>
  <c r="AG50" i="11"/>
  <c r="BB24" i="11"/>
  <c r="BB66" i="11"/>
  <c r="BB62" i="11"/>
  <c r="BB60" i="11"/>
  <c r="BB68" i="11"/>
  <c r="BB64" i="11"/>
  <c r="O66" i="11"/>
  <c r="O68" i="11"/>
  <c r="O64" i="11"/>
  <c r="O60" i="11"/>
  <c r="O62" i="11"/>
  <c r="AK36" i="11"/>
  <c r="AK34" i="11"/>
  <c r="AV24" i="11"/>
  <c r="AV68" i="11"/>
  <c r="AV60" i="11"/>
  <c r="AV62" i="11"/>
  <c r="AV66" i="11"/>
  <c r="AV64" i="11"/>
  <c r="AC62" i="11"/>
  <c r="AC66" i="11"/>
  <c r="AC68" i="11"/>
  <c r="AC64" i="11"/>
  <c r="AC60" i="11"/>
  <c r="AW24" i="11"/>
  <c r="AW64" i="11"/>
  <c r="AW68" i="11"/>
  <c r="AW66" i="11"/>
  <c r="AW62" i="11"/>
  <c r="AW60" i="11"/>
  <c r="L64" i="11"/>
  <c r="L66" i="11"/>
  <c r="L62" i="11"/>
  <c r="L68" i="11"/>
  <c r="L60" i="11"/>
  <c r="AK66" i="11"/>
  <c r="AK64" i="11"/>
  <c r="AK60" i="11"/>
  <c r="AK68" i="11"/>
  <c r="AK62" i="11"/>
  <c r="AA56" i="27"/>
  <c r="W34" i="27"/>
  <c r="AP38" i="27"/>
  <c r="AU38" i="11"/>
  <c r="AN56" i="27"/>
  <c r="BD52" i="27"/>
  <c r="AF50" i="27"/>
  <c r="BI42" i="27"/>
  <c r="AO40" i="27"/>
  <c r="AO34" i="27"/>
  <c r="AP50" i="27"/>
  <c r="U50" i="27"/>
  <c r="BB70" i="27"/>
  <c r="O34" i="11"/>
  <c r="AZ36" i="27"/>
  <c r="AZ34" i="27"/>
  <c r="AE52" i="27"/>
  <c r="BF36" i="27"/>
  <c r="AL54" i="27"/>
  <c r="T38" i="11"/>
  <c r="AZ38" i="11"/>
  <c r="E36" i="11"/>
  <c r="Q50" i="11"/>
  <c r="AI56" i="27"/>
  <c r="BE40" i="27"/>
  <c r="BC52" i="27"/>
  <c r="AY40" i="27"/>
  <c r="F38" i="11"/>
  <c r="V42" i="11"/>
  <c r="BH36" i="27"/>
  <c r="BI52" i="27"/>
  <c r="W42" i="27"/>
  <c r="T40" i="11"/>
  <c r="Z38" i="11"/>
  <c r="K54" i="11"/>
  <c r="Q56" i="11"/>
  <c r="AB42" i="11"/>
  <c r="BJ38" i="11"/>
  <c r="BD56" i="27"/>
  <c r="AL50" i="27"/>
  <c r="AF42" i="11"/>
  <c r="B29" i="11"/>
  <c r="V24" i="27"/>
  <c r="V68" i="27"/>
  <c r="V62" i="27"/>
  <c r="V64" i="27"/>
  <c r="V66" i="27"/>
  <c r="AL24" i="27"/>
  <c r="AL62" i="27"/>
  <c r="AL66" i="27"/>
  <c r="AL68" i="27"/>
  <c r="AL64" i="27"/>
  <c r="AK24" i="27"/>
  <c r="AK64" i="27"/>
  <c r="AK66" i="27"/>
  <c r="AK62" i="27"/>
  <c r="AK68" i="27"/>
  <c r="AQ24" i="27"/>
  <c r="AQ68" i="27"/>
  <c r="AQ62" i="27"/>
  <c r="AQ66" i="27"/>
  <c r="AQ64" i="27"/>
  <c r="AF24" i="27"/>
  <c r="AF66" i="27"/>
  <c r="AF64" i="27"/>
  <c r="AF68" i="27"/>
  <c r="AF62" i="27"/>
  <c r="Y24" i="27"/>
  <c r="Y62" i="27"/>
  <c r="Y66" i="27"/>
  <c r="Y68" i="27"/>
  <c r="Y64" i="27"/>
  <c r="AY24" i="27"/>
  <c r="AY66" i="27"/>
  <c r="AY68" i="27"/>
  <c r="AY64" i="27"/>
  <c r="AY62" i="27"/>
  <c r="AB24" i="27"/>
  <c r="AB64" i="27"/>
  <c r="AB62" i="27"/>
  <c r="AB66" i="27"/>
  <c r="AB68" i="27"/>
  <c r="BF24" i="27"/>
  <c r="BF66" i="27"/>
  <c r="BF64" i="27"/>
  <c r="BF68" i="27"/>
  <c r="BF62" i="27"/>
  <c r="Z24" i="27"/>
  <c r="Z68" i="27"/>
  <c r="Z62" i="27"/>
  <c r="Z64" i="27"/>
  <c r="Z66" i="27"/>
  <c r="AZ24" i="27"/>
  <c r="AZ64" i="27"/>
  <c r="AZ62" i="27"/>
  <c r="AZ68" i="27"/>
  <c r="AZ66" i="27"/>
  <c r="BD24" i="27"/>
  <c r="BD64" i="27"/>
  <c r="BD68" i="27"/>
  <c r="BD62" i="27"/>
  <c r="BD66" i="27"/>
  <c r="AR24" i="27"/>
  <c r="AR68" i="27"/>
  <c r="AR62" i="27"/>
  <c r="AR66" i="27"/>
  <c r="AR64" i="27"/>
  <c r="AX70" i="11"/>
  <c r="AX40" i="11"/>
  <c r="AD24" i="27"/>
  <c r="AD66" i="27"/>
  <c r="AD64" i="27"/>
  <c r="AD62" i="27"/>
  <c r="AD68" i="27"/>
  <c r="AQ70" i="11"/>
  <c r="AQ40" i="11"/>
  <c r="AQ42" i="11"/>
  <c r="AQ36" i="11"/>
  <c r="V52" i="11"/>
  <c r="V56" i="11"/>
  <c r="T68" i="11"/>
  <c r="T64" i="11"/>
  <c r="T62" i="11"/>
  <c r="T66" i="11"/>
  <c r="AZ24" i="11"/>
  <c r="AZ66" i="11"/>
  <c r="AZ62" i="11"/>
  <c r="AZ64" i="11"/>
  <c r="AZ68" i="11"/>
  <c r="K70" i="11"/>
  <c r="K36" i="11"/>
  <c r="K40" i="11"/>
  <c r="AR70" i="11"/>
  <c r="AR42" i="11"/>
  <c r="BC70" i="11"/>
  <c r="BC38" i="11"/>
  <c r="AY70" i="11"/>
  <c r="AY42" i="11"/>
  <c r="AY38" i="11"/>
  <c r="M54" i="11"/>
  <c r="M56" i="11"/>
  <c r="M52" i="11"/>
  <c r="AK52" i="11"/>
  <c r="AK54" i="11"/>
  <c r="AG68" i="11"/>
  <c r="AG62" i="11"/>
  <c r="AG64" i="11"/>
  <c r="AG66" i="11"/>
  <c r="AG60" i="11"/>
  <c r="AO56" i="11"/>
  <c r="AO54" i="11"/>
  <c r="AO50" i="11"/>
  <c r="AW24" i="27"/>
  <c r="AW62" i="27"/>
  <c r="AW68" i="27"/>
  <c r="AW66" i="27"/>
  <c r="AW60" i="27"/>
  <c r="AW64" i="27"/>
  <c r="P66" i="11"/>
  <c r="P62" i="11"/>
  <c r="P68" i="11"/>
  <c r="P64" i="11"/>
  <c r="P60" i="11"/>
  <c r="X54" i="11"/>
  <c r="X56" i="11"/>
  <c r="G52" i="11"/>
  <c r="G50" i="11"/>
  <c r="G66" i="11"/>
  <c r="G60" i="11"/>
  <c r="G64" i="11"/>
  <c r="G62" i="11"/>
  <c r="G68" i="11"/>
  <c r="AA52" i="11"/>
  <c r="AA56" i="11"/>
  <c r="AA64" i="11"/>
  <c r="AA60" i="11"/>
  <c r="AA66" i="11"/>
  <c r="AA62" i="11"/>
  <c r="AA68" i="11"/>
  <c r="BI24" i="11"/>
  <c r="BI62" i="11"/>
  <c r="BI64" i="11"/>
  <c r="BI60" i="11"/>
  <c r="BI66" i="11"/>
  <c r="BI68" i="11"/>
  <c r="AE68" i="11"/>
  <c r="AE66" i="11"/>
  <c r="AE60" i="11"/>
  <c r="AE64" i="11"/>
  <c r="AE62" i="11"/>
  <c r="BJ24" i="11"/>
  <c r="BJ64" i="11"/>
  <c r="BJ66" i="11"/>
  <c r="BJ62" i="11"/>
  <c r="BJ68" i="11"/>
  <c r="BJ60" i="11"/>
  <c r="AN50" i="27"/>
  <c r="BH50" i="27"/>
  <c r="BI34" i="27"/>
  <c r="AP42" i="27"/>
  <c r="BH34" i="27"/>
  <c r="AL60" i="27"/>
  <c r="AF56" i="27"/>
  <c r="X50" i="27"/>
  <c r="AK60" i="27"/>
  <c r="C52" i="11"/>
  <c r="AR50" i="27"/>
  <c r="B74" i="27"/>
  <c r="U60" i="27"/>
  <c r="AF70" i="27"/>
  <c r="AQ60" i="27"/>
  <c r="AF60" i="27"/>
  <c r="AT40" i="27"/>
  <c r="AU38" i="27"/>
  <c r="BH56" i="27"/>
  <c r="AO60" i="27"/>
  <c r="AP54" i="27"/>
  <c r="X60" i="27"/>
  <c r="BI54" i="27"/>
  <c r="BI40" i="27"/>
  <c r="W60" i="27"/>
  <c r="AT50" i="27"/>
  <c r="Z52" i="27"/>
  <c r="BH42" i="27"/>
  <c r="AL70" i="27"/>
  <c r="AU34" i="27"/>
  <c r="AH34" i="11"/>
  <c r="AF40" i="11"/>
  <c r="F34" i="11"/>
  <c r="AF34" i="11"/>
  <c r="AH38" i="11"/>
  <c r="AH42" i="11"/>
  <c r="AP50" i="11"/>
  <c r="J54" i="11"/>
  <c r="AP54" i="11"/>
  <c r="X60" i="11"/>
  <c r="BD60" i="11"/>
  <c r="BE60" i="27"/>
  <c r="AF42" i="27"/>
  <c r="U34" i="27"/>
  <c r="AW56" i="27"/>
  <c r="AH52" i="27"/>
  <c r="AZ42" i="27"/>
  <c r="AF40" i="27"/>
  <c r="AR34" i="27"/>
  <c r="AY38" i="27"/>
  <c r="AD52" i="27"/>
  <c r="F36" i="11"/>
  <c r="BB36" i="11"/>
  <c r="F40" i="11"/>
  <c r="AL40" i="11"/>
  <c r="AH60" i="27"/>
  <c r="AB52" i="27"/>
  <c r="BN60" i="27"/>
  <c r="AS60" i="27"/>
  <c r="V54" i="27"/>
  <c r="W50" i="27"/>
  <c r="AS38" i="27"/>
  <c r="AS54" i="27"/>
  <c r="V70" i="27"/>
  <c r="AF36" i="11"/>
  <c r="X40" i="11"/>
  <c r="AL34" i="11"/>
  <c r="AU40" i="11"/>
  <c r="AR36" i="11"/>
  <c r="AZ40" i="11"/>
  <c r="BF56" i="11"/>
  <c r="E42" i="11"/>
  <c r="AV42" i="11"/>
  <c r="Y40" i="11"/>
  <c r="AI42" i="11"/>
  <c r="O50" i="11"/>
  <c r="BJ36" i="11"/>
  <c r="AK38" i="11"/>
  <c r="BG42" i="11"/>
  <c r="AT42" i="27"/>
  <c r="BB38" i="11"/>
  <c r="F42" i="11"/>
  <c r="BB24" i="27"/>
  <c r="BB66" i="27"/>
  <c r="BB64" i="27"/>
  <c r="BB62" i="27"/>
  <c r="BB68" i="27"/>
  <c r="BA24" i="27"/>
  <c r="BA66" i="27"/>
  <c r="BA62" i="27"/>
  <c r="BA64" i="27"/>
  <c r="BA68" i="27"/>
  <c r="BC24" i="27"/>
  <c r="BC64" i="27"/>
  <c r="BC62" i="27"/>
  <c r="BC66" i="27"/>
  <c r="BC68" i="27"/>
  <c r="AU70" i="11"/>
  <c r="AU36" i="11"/>
  <c r="H64" i="11"/>
  <c r="H62" i="11"/>
  <c r="H68" i="11"/>
  <c r="H66" i="11"/>
  <c r="AN64" i="11"/>
  <c r="AN66" i="11"/>
  <c r="AN62" i="11"/>
  <c r="AN68" i="11"/>
  <c r="AN24" i="27"/>
  <c r="AN66" i="27"/>
  <c r="AN68" i="27"/>
  <c r="AN62" i="27"/>
  <c r="AN64" i="27"/>
  <c r="O70" i="11"/>
  <c r="O36" i="11"/>
  <c r="Z70" i="11"/>
  <c r="Z42" i="11"/>
  <c r="BD52" i="11"/>
  <c r="BD50" i="11"/>
  <c r="BC24" i="11"/>
  <c r="BC66" i="11"/>
  <c r="BC62" i="11"/>
  <c r="BC68" i="11"/>
  <c r="BC64" i="11"/>
  <c r="BC60" i="11"/>
  <c r="AT24" i="11"/>
  <c r="AT68" i="11"/>
  <c r="AT66" i="11"/>
  <c r="AT62" i="11"/>
  <c r="AT60" i="11"/>
  <c r="AT64" i="11"/>
  <c r="BH66" i="11"/>
  <c r="BH24" i="11"/>
  <c r="BH64" i="11"/>
  <c r="BH60" i="11"/>
  <c r="BH68" i="11"/>
  <c r="BH62" i="11"/>
  <c r="AD68" i="11"/>
  <c r="AD60" i="11"/>
  <c r="AD66" i="11"/>
  <c r="AD64" i="11"/>
  <c r="AD62" i="11"/>
  <c r="AH68" i="11"/>
  <c r="AH60" i="11"/>
  <c r="AH62" i="11"/>
  <c r="AH64" i="11"/>
  <c r="AH66" i="11"/>
  <c r="K68" i="11"/>
  <c r="K62" i="11"/>
  <c r="K60" i="11"/>
  <c r="K66" i="11"/>
  <c r="K64" i="11"/>
  <c r="AY24" i="11"/>
  <c r="AY66" i="11"/>
  <c r="AY68" i="11"/>
  <c r="AY62" i="11"/>
  <c r="AY60" i="11"/>
  <c r="AY64" i="11"/>
  <c r="AJ24" i="27"/>
  <c r="AJ62" i="27"/>
  <c r="AJ64" i="27"/>
  <c r="AJ66" i="27"/>
  <c r="AJ68" i="27"/>
  <c r="AJ60" i="27"/>
  <c r="F66" i="11"/>
  <c r="F64" i="11"/>
  <c r="F62" i="11"/>
  <c r="F68" i="11"/>
  <c r="F60" i="11"/>
  <c r="T56" i="11"/>
  <c r="T54" i="11"/>
  <c r="BE54" i="11"/>
  <c r="BE56" i="11"/>
  <c r="U66" i="11"/>
  <c r="U68" i="11"/>
  <c r="U64" i="11"/>
  <c r="U62" i="11"/>
  <c r="U60" i="11"/>
  <c r="AS24" i="11"/>
  <c r="AS62" i="11"/>
  <c r="AS68" i="11"/>
  <c r="AS66" i="11"/>
  <c r="AS64" i="11"/>
  <c r="AS60" i="11"/>
  <c r="AG24" i="27"/>
  <c r="AG66" i="27"/>
  <c r="AG62" i="27"/>
  <c r="AG60" i="27"/>
  <c r="AG68" i="27"/>
  <c r="AG64" i="27"/>
  <c r="AS42" i="11"/>
  <c r="AS34" i="11"/>
  <c r="AS36" i="11"/>
  <c r="W62" i="11"/>
  <c r="W66" i="11"/>
  <c r="W64" i="11"/>
  <c r="W68" i="11"/>
  <c r="W60" i="11"/>
  <c r="AQ62" i="11"/>
  <c r="AQ64" i="11"/>
  <c r="AQ68" i="11"/>
  <c r="AQ66" i="11"/>
  <c r="AQ60" i="11"/>
  <c r="Z66" i="11"/>
  <c r="Z62" i="11"/>
  <c r="Z68" i="11"/>
  <c r="Z64" i="11"/>
  <c r="Z60" i="11"/>
  <c r="BA24" i="11"/>
  <c r="BA64" i="11"/>
  <c r="BA68" i="11"/>
  <c r="BA60" i="11"/>
  <c r="BA66" i="11"/>
  <c r="BA62" i="11"/>
  <c r="X52" i="27"/>
  <c r="AC42" i="27"/>
  <c r="AO70" i="27"/>
  <c r="AT38" i="27"/>
  <c r="AI36" i="11"/>
  <c r="BG38" i="11"/>
  <c r="AI40" i="11"/>
  <c r="AP40" i="27"/>
  <c r="O42" i="11"/>
  <c r="BN70" i="27"/>
  <c r="BN40" i="27"/>
  <c r="BN42" i="27"/>
  <c r="AX24" i="27"/>
  <c r="AX66" i="27"/>
  <c r="AX64" i="27"/>
  <c r="AX62" i="27"/>
  <c r="AX68" i="27"/>
  <c r="BH24" i="27"/>
  <c r="BH62" i="27"/>
  <c r="BH64" i="27"/>
  <c r="BH66" i="27"/>
  <c r="BH68" i="27"/>
  <c r="AV24" i="27"/>
  <c r="AV66" i="27"/>
  <c r="AV64" i="27"/>
  <c r="AV68" i="27"/>
  <c r="AV62" i="27"/>
  <c r="BH70" i="27"/>
  <c r="BH38" i="27"/>
  <c r="B29" i="27"/>
  <c r="AA40" i="11"/>
  <c r="AA36" i="11"/>
  <c r="BH70" i="11"/>
  <c r="BH42" i="11"/>
  <c r="BH36" i="11"/>
  <c r="BH40" i="11"/>
  <c r="AU24" i="27"/>
  <c r="AU62" i="27"/>
  <c r="AU66" i="27"/>
  <c r="AU64" i="27"/>
  <c r="AU68" i="27"/>
  <c r="AC24" i="27"/>
  <c r="AC64" i="27"/>
  <c r="AC68" i="27"/>
  <c r="AC66" i="27"/>
  <c r="AC62" i="27"/>
  <c r="AP24" i="27"/>
  <c r="AP66" i="27"/>
  <c r="AP64" i="27"/>
  <c r="AP68" i="27"/>
  <c r="AP62" i="27"/>
  <c r="AE24" i="27"/>
  <c r="AE62" i="27"/>
  <c r="AE68" i="27"/>
  <c r="AE64" i="27"/>
  <c r="AE66" i="27"/>
  <c r="AI24" i="27"/>
  <c r="AI66" i="27"/>
  <c r="AI68" i="27"/>
  <c r="AI62" i="27"/>
  <c r="AI64" i="27"/>
  <c r="AM24" i="27"/>
  <c r="AM62" i="27"/>
  <c r="AM64" i="27"/>
  <c r="AM68" i="27"/>
  <c r="AM66" i="27"/>
  <c r="AS70" i="27"/>
  <c r="AS42" i="27"/>
  <c r="AQ36" i="27"/>
  <c r="AQ42" i="27"/>
  <c r="S70" i="11"/>
  <c r="S42" i="11"/>
  <c r="S38" i="11"/>
  <c r="J70" i="11"/>
  <c r="J38" i="11"/>
  <c r="BJ24" i="27"/>
  <c r="BJ68" i="27"/>
  <c r="BJ62" i="27"/>
  <c r="BJ66" i="27"/>
  <c r="BJ64" i="27"/>
  <c r="BG24" i="27"/>
  <c r="BG68" i="27"/>
  <c r="BG62" i="27"/>
  <c r="BG66" i="27"/>
  <c r="BG64" i="27"/>
  <c r="AE70" i="11"/>
  <c r="AE40" i="11"/>
  <c r="F56" i="11"/>
  <c r="F52" i="11"/>
  <c r="BB52" i="11"/>
  <c r="BB56" i="11"/>
  <c r="D66" i="11"/>
  <c r="D64" i="11"/>
  <c r="D68" i="11"/>
  <c r="D62" i="11"/>
  <c r="AJ62" i="11"/>
  <c r="AJ66" i="11"/>
  <c r="AJ64" i="11"/>
  <c r="AJ68" i="11"/>
  <c r="D40" i="11"/>
  <c r="D38" i="11"/>
  <c r="U42" i="11"/>
  <c r="U40" i="11"/>
  <c r="U34" i="11"/>
  <c r="AI52" i="11"/>
  <c r="AI54" i="11"/>
  <c r="E60" i="11"/>
  <c r="E62" i="11"/>
  <c r="E68" i="11"/>
  <c r="E66" i="11"/>
  <c r="E64" i="11"/>
  <c r="AB66" i="11"/>
  <c r="AB62" i="11"/>
  <c r="AB68" i="11"/>
  <c r="AB64" i="11"/>
  <c r="AB60" i="11"/>
  <c r="I64" i="11"/>
  <c r="I62" i="11"/>
  <c r="I66" i="11"/>
  <c r="I68" i="11"/>
  <c r="I60" i="11"/>
  <c r="M62" i="11"/>
  <c r="M68" i="11"/>
  <c r="M66" i="11"/>
  <c r="M64" i="11"/>
  <c r="M60" i="11"/>
  <c r="AV52" i="11"/>
  <c r="AV56" i="11"/>
  <c r="AM70" i="11"/>
  <c r="AM34" i="11"/>
  <c r="AR24" i="11"/>
  <c r="AR62" i="11"/>
  <c r="AR66" i="11"/>
  <c r="AR64" i="11"/>
  <c r="AR60" i="11"/>
  <c r="AR68" i="11"/>
  <c r="V68" i="11"/>
  <c r="V64" i="11"/>
  <c r="V62" i="11"/>
  <c r="V60" i="11"/>
  <c r="V66" i="11"/>
  <c r="I38" i="11"/>
  <c r="I40" i="11"/>
  <c r="BF42" i="27"/>
  <c r="AL40" i="27"/>
  <c r="AF36" i="27"/>
  <c r="O19" i="22"/>
  <c r="P19" i="22" s="1"/>
  <c r="F19" i="22"/>
  <c r="G19" i="22" s="1"/>
  <c r="K19" i="26"/>
  <c r="M19" i="26" s="1"/>
  <c r="C42" i="11"/>
  <c r="C54" i="11"/>
  <c r="C50" i="11"/>
  <c r="BB60" i="27"/>
  <c r="V60" i="27"/>
  <c r="BD54" i="27"/>
  <c r="X54" i="27"/>
  <c r="AH50" i="27"/>
  <c r="BA60" i="27"/>
  <c r="V50" i="27"/>
  <c r="AF34" i="27"/>
  <c r="Z50" i="27"/>
  <c r="BA52" i="27"/>
  <c r="BB38" i="27"/>
  <c r="AS52" i="27"/>
  <c r="BN34" i="27"/>
  <c r="AX60" i="27"/>
  <c r="AO56" i="27"/>
  <c r="BH60" i="27"/>
  <c r="AC40" i="27"/>
  <c r="AV60" i="27"/>
  <c r="BC60" i="27"/>
  <c r="AL34" i="27"/>
  <c r="BN38" i="27"/>
  <c r="H36" i="11"/>
  <c r="AU34" i="11"/>
  <c r="J36" i="11"/>
  <c r="AX38" i="11"/>
  <c r="Z40" i="11"/>
  <c r="AX42" i="11"/>
  <c r="Z54" i="11"/>
  <c r="BF54" i="11"/>
  <c r="H60" i="11"/>
  <c r="AN60" i="11"/>
  <c r="Y34" i="11"/>
  <c r="AN60" i="27"/>
  <c r="BI50" i="27"/>
  <c r="BG42" i="27"/>
  <c r="AR40" i="27"/>
  <c r="AO38" i="27"/>
  <c r="AM38" i="27"/>
  <c r="BG34" i="11"/>
  <c r="Z34" i="11"/>
  <c r="AT70" i="11"/>
  <c r="V36" i="11"/>
  <c r="AT38" i="11"/>
  <c r="V40" i="11"/>
  <c r="BB40" i="11"/>
  <c r="AT42" i="11"/>
  <c r="AL50" i="11"/>
  <c r="E38" i="11"/>
  <c r="AL42" i="27"/>
  <c r="W40" i="27"/>
  <c r="Y38" i="27"/>
  <c r="AB70" i="27"/>
  <c r="AX70" i="27"/>
  <c r="V34" i="27"/>
  <c r="AA34" i="11"/>
  <c r="AR34" i="11"/>
  <c r="AV36" i="11"/>
  <c r="AX36" i="11"/>
  <c r="AK54" i="27"/>
  <c r="AE34" i="27"/>
  <c r="AV38" i="11"/>
  <c r="AY34" i="11"/>
  <c r="J52" i="11"/>
  <c r="Z56" i="11"/>
  <c r="AA42" i="11"/>
  <c r="K56" i="11"/>
  <c r="AC38" i="11"/>
  <c r="M42" i="11"/>
  <c r="AZ56" i="11"/>
  <c r="K52" i="11"/>
  <c r="AF38" i="11"/>
  <c r="Y42" i="11"/>
  <c r="BC42" i="11"/>
  <c r="U52" i="11"/>
  <c r="AW40" i="11"/>
  <c r="AK42" i="11"/>
  <c r="X50" i="11"/>
  <c r="BE34" i="11"/>
  <c r="AM52" i="11"/>
  <c r="BI34" i="11"/>
  <c r="L52" i="11"/>
  <c r="AB54" i="11"/>
  <c r="P56" i="11"/>
  <c r="BG52" i="11"/>
  <c r="L19" i="22"/>
  <c r="M19" i="22" s="1"/>
  <c r="AP68" i="11"/>
  <c r="N66" i="11"/>
  <c r="S66" i="11"/>
  <c r="AM66" i="11"/>
  <c r="AX64" i="11"/>
  <c r="N68" i="11"/>
  <c r="J64" i="11"/>
  <c r="AF64" i="11"/>
  <c r="AM62" i="11"/>
  <c r="AO62" i="11"/>
  <c r="AP66" i="11"/>
  <c r="AT66" i="27"/>
  <c r="BI62" i="27"/>
  <c r="AM68" i="11"/>
  <c r="AM18" i="11"/>
  <c r="AL66" i="11"/>
  <c r="Q68" i="11"/>
  <c r="AP64" i="11"/>
  <c r="AL68" i="11"/>
  <c r="AU62" i="11"/>
  <c r="R68" i="11"/>
  <c r="S64" i="11"/>
  <c r="N18" i="11"/>
  <c r="AF62" i="11"/>
  <c r="AI62" i="11"/>
  <c r="AD18" i="11"/>
  <c r="L18" i="11"/>
  <c r="R64" i="11"/>
  <c r="AI66" i="11"/>
  <c r="R18" i="11"/>
  <c r="BA18" i="11"/>
  <c r="AU18" i="11"/>
  <c r="N64" i="11"/>
  <c r="AP62" i="11"/>
  <c r="AA62" i="27"/>
  <c r="BG68" i="11"/>
  <c r="BN54" i="11"/>
  <c r="BN68" i="11"/>
  <c r="AL62" i="11"/>
  <c r="AU64" i="11"/>
  <c r="AI68" i="11"/>
  <c r="S68" i="11"/>
  <c r="J66" i="11"/>
  <c r="G18" i="11"/>
  <c r="BE62" i="11"/>
  <c r="AX62" i="11"/>
  <c r="Q62" i="11"/>
  <c r="H18" i="11"/>
  <c r="BG24" i="11"/>
  <c r="B66" i="8"/>
  <c r="K18" i="11"/>
  <c r="B58" i="11"/>
  <c r="B60" i="11" s="1"/>
  <c r="W70" i="11"/>
  <c r="I52" i="11"/>
  <c r="C66" i="11"/>
  <c r="AG70" i="27"/>
  <c r="BI70" i="11"/>
  <c r="BI38" i="11"/>
  <c r="BJ54" i="11"/>
  <c r="BI36" i="11"/>
  <c r="BI66" i="27"/>
  <c r="AA68" i="27"/>
  <c r="AT68" i="27"/>
  <c r="Y64" i="11"/>
  <c r="BG62" i="11"/>
  <c r="AO64" i="11"/>
  <c r="Q64" i="11"/>
  <c r="AF66" i="11"/>
  <c r="AU68" i="11"/>
  <c r="BN66" i="11"/>
  <c r="AF68" i="11"/>
  <c r="BN62" i="11"/>
  <c r="BG64" i="11"/>
  <c r="AT64" i="27"/>
  <c r="AA66" i="27"/>
  <c r="BI68" i="27"/>
  <c r="BE66" i="11"/>
  <c r="AM64" i="11"/>
  <c r="N62" i="11"/>
  <c r="BE68" i="11"/>
  <c r="S18" i="11"/>
  <c r="T18" i="11"/>
  <c r="B18" i="8"/>
  <c r="Y68" i="11"/>
  <c r="BN64" i="11"/>
  <c r="Q18" i="11"/>
  <c r="I18" i="11"/>
  <c r="J18" i="11"/>
  <c r="Z18" i="11"/>
  <c r="AT62" i="27"/>
  <c r="R62" i="11"/>
  <c r="BI64" i="27"/>
  <c r="R66" i="11"/>
  <c r="Q66" i="11"/>
  <c r="AX68" i="11"/>
  <c r="J62" i="11"/>
  <c r="AA64" i="27"/>
  <c r="AI64" i="11"/>
  <c r="AX66" i="11"/>
  <c r="AU66" i="11"/>
  <c r="AO66" i="11"/>
  <c r="J68" i="11"/>
  <c r="AL64" i="11"/>
  <c r="BE64" i="11"/>
  <c r="B68" i="8"/>
  <c r="Y62" i="11"/>
  <c r="W18" i="11"/>
  <c r="B74" i="11"/>
  <c r="B81" i="11"/>
  <c r="B73" i="11"/>
  <c r="B72" i="11"/>
  <c r="B79" i="11"/>
  <c r="C48" i="11"/>
  <c r="C77" i="11"/>
  <c r="B46" i="11"/>
  <c r="B50" i="11" s="1"/>
  <c r="BD48" i="27"/>
  <c r="BD77" i="27"/>
  <c r="AN52" i="27"/>
  <c r="AN48" i="27"/>
  <c r="AN77" i="27"/>
  <c r="X48" i="27"/>
  <c r="X77" i="27"/>
  <c r="AX50" i="27"/>
  <c r="AX77" i="27"/>
  <c r="AX48" i="27"/>
  <c r="AC50" i="27"/>
  <c r="AC48" i="27"/>
  <c r="AC77" i="27"/>
  <c r="B71" i="11"/>
  <c r="C70" i="11"/>
  <c r="B32" i="11"/>
  <c r="B40" i="11" s="1"/>
  <c r="B80" i="11"/>
  <c r="BH54" i="27"/>
  <c r="BH77" i="27"/>
  <c r="BH48" i="27"/>
  <c r="AR52" i="27"/>
  <c r="AR77" i="27"/>
  <c r="AR48" i="27"/>
  <c r="AB50" i="27"/>
  <c r="AB48" i="27"/>
  <c r="AB77" i="27"/>
  <c r="BC77" i="27"/>
  <c r="BC48" i="27"/>
  <c r="AH48" i="27"/>
  <c r="AH77" i="27"/>
  <c r="BG54" i="27"/>
  <c r="BG48" i="27"/>
  <c r="BG77" i="27"/>
  <c r="AE50" i="27"/>
  <c r="AE48" i="27"/>
  <c r="AE77" i="27"/>
  <c r="B73" i="27"/>
  <c r="BI36" i="27"/>
  <c r="BI70" i="27"/>
  <c r="AC36" i="27"/>
  <c r="AC70" i="27"/>
  <c r="U24" i="27"/>
  <c r="B58" i="27"/>
  <c r="B81" i="27"/>
  <c r="AY52" i="27"/>
  <c r="AY48" i="27"/>
  <c r="AY77" i="27"/>
  <c r="V48" i="27"/>
  <c r="V77" i="27"/>
  <c r="AV40" i="27"/>
  <c r="AV70" i="27"/>
  <c r="AY36" i="27"/>
  <c r="AY70" i="27"/>
  <c r="Z56" i="27"/>
  <c r="Z48" i="27"/>
  <c r="Z77" i="27"/>
  <c r="AM40" i="27"/>
  <c r="AM70" i="27"/>
  <c r="AW50" i="27"/>
  <c r="AW48" i="27"/>
  <c r="AW77" i="27"/>
  <c r="AT34" i="27"/>
  <c r="AT70" i="27"/>
  <c r="AA50" i="27"/>
  <c r="AA48" i="27"/>
  <c r="AA77" i="27"/>
  <c r="AP36" i="27"/>
  <c r="AP70" i="27"/>
  <c r="B16" i="11"/>
  <c r="B17" i="11" s="1"/>
  <c r="AZ50" i="27"/>
  <c r="AZ77" i="27"/>
  <c r="AZ48" i="27"/>
  <c r="AS50" i="27"/>
  <c r="AS77" i="27"/>
  <c r="AS48" i="27"/>
  <c r="AT54" i="27"/>
  <c r="AT48" i="27"/>
  <c r="AT77" i="27"/>
  <c r="AK34" i="27"/>
  <c r="AK70" i="27"/>
  <c r="AD54" i="27"/>
  <c r="AD48" i="27"/>
  <c r="AD77" i="27"/>
  <c r="AN34" i="27"/>
  <c r="AN70" i="27"/>
  <c r="AG50" i="27"/>
  <c r="AG48" i="27"/>
  <c r="AG77" i="27"/>
  <c r="AQ38" i="27"/>
  <c r="AQ70" i="27"/>
  <c r="W38" i="27"/>
  <c r="W70" i="27"/>
  <c r="AO77" i="27"/>
  <c r="AO48" i="27"/>
  <c r="AU36" i="27"/>
  <c r="AU70" i="27"/>
  <c r="BF38" i="27"/>
  <c r="BF70" i="27"/>
  <c r="AI34" i="11"/>
  <c r="AI70" i="11"/>
  <c r="M40" i="11"/>
  <c r="M70" i="11"/>
  <c r="AH40" i="11"/>
  <c r="AH70" i="11"/>
  <c r="AZ36" i="11"/>
  <c r="AZ70" i="11"/>
  <c r="AB40" i="11"/>
  <c r="AB70" i="11"/>
  <c r="J50" i="11"/>
  <c r="J77" i="11"/>
  <c r="J48" i="11"/>
  <c r="Z50" i="11"/>
  <c r="Z77" i="11"/>
  <c r="Z48" i="11"/>
  <c r="AP52" i="11"/>
  <c r="AP48" i="11"/>
  <c r="AP77" i="11"/>
  <c r="BF77" i="11"/>
  <c r="BF48" i="11"/>
  <c r="Y36" i="11"/>
  <c r="Y70" i="11"/>
  <c r="AF52" i="27"/>
  <c r="AF48" i="27"/>
  <c r="AF77" i="27"/>
  <c r="BI48" i="27"/>
  <c r="BI77" i="27"/>
  <c r="BA48" i="27"/>
  <c r="BA77" i="27"/>
  <c r="B72" i="27"/>
  <c r="B71" i="27"/>
  <c r="U38" i="27"/>
  <c r="U70" i="27"/>
  <c r="AK50" i="27"/>
  <c r="AK48" i="27"/>
  <c r="AK77" i="27"/>
  <c r="X40" i="27"/>
  <c r="X70" i="27"/>
  <c r="AU50" i="27"/>
  <c r="AU48" i="27"/>
  <c r="AU77" i="27"/>
  <c r="BG34" i="27"/>
  <c r="BG70" i="27"/>
  <c r="BC42" i="27"/>
  <c r="BC70" i="27"/>
  <c r="AP56" i="27"/>
  <c r="AP77" i="27"/>
  <c r="AP48" i="27"/>
  <c r="AH42" i="27"/>
  <c r="AH70" i="27"/>
  <c r="B79" i="27"/>
  <c r="U52" i="27"/>
  <c r="B46" i="27"/>
  <c r="B54" i="27" s="1"/>
  <c r="U77" i="27"/>
  <c r="U48" i="27"/>
  <c r="BE54" i="27"/>
  <c r="BE48" i="27"/>
  <c r="BE77" i="27"/>
  <c r="AC34" i="11"/>
  <c r="AC70" i="11"/>
  <c r="V34" i="11"/>
  <c r="V70" i="11"/>
  <c r="BG40" i="11"/>
  <c r="BG70" i="11"/>
  <c r="F54" i="11"/>
  <c r="F48" i="11"/>
  <c r="F77" i="11"/>
  <c r="V77" i="11"/>
  <c r="V48" i="11"/>
  <c r="AL52" i="11"/>
  <c r="AL77" i="11"/>
  <c r="AL48" i="11"/>
  <c r="BB50" i="11"/>
  <c r="BB77" i="11"/>
  <c r="BB48" i="11"/>
  <c r="D36" i="11"/>
  <c r="D70" i="11"/>
  <c r="AJ50" i="27"/>
  <c r="AJ48" i="27"/>
  <c r="AJ77" i="27"/>
  <c r="W52" i="27"/>
  <c r="W48" i="27"/>
  <c r="W77" i="27"/>
  <c r="B80" i="27"/>
  <c r="Y48" i="27"/>
  <c r="Y77" i="27"/>
  <c r="AW36" i="27"/>
  <c r="AW70" i="27"/>
  <c r="Y40" i="27"/>
  <c r="Y70" i="27"/>
  <c r="AQ56" i="27"/>
  <c r="AQ48" i="27"/>
  <c r="AQ77" i="27"/>
  <c r="AZ38" i="27"/>
  <c r="AZ70" i="27"/>
  <c r="BJ54" i="27"/>
  <c r="BJ77" i="27"/>
  <c r="BJ48" i="27"/>
  <c r="AA36" i="27"/>
  <c r="AA70" i="27"/>
  <c r="BB56" i="27"/>
  <c r="BB48" i="27"/>
  <c r="BB77" i="27"/>
  <c r="AI52" i="27"/>
  <c r="AI48" i="27"/>
  <c r="AI77" i="27"/>
  <c r="BJ40" i="27"/>
  <c r="BJ70" i="27"/>
  <c r="AA38" i="11"/>
  <c r="AA70" i="11"/>
  <c r="X36" i="11"/>
  <c r="X70" i="11"/>
  <c r="Q34" i="11"/>
  <c r="Q70" i="11"/>
  <c r="AL36" i="11"/>
  <c r="AL70" i="11"/>
  <c r="U38" i="11"/>
  <c r="U70" i="11"/>
  <c r="AP42" i="11"/>
  <c r="AP70" i="11"/>
  <c r="BF40" i="11"/>
  <c r="BF70" i="11"/>
  <c r="BF56" i="27"/>
  <c r="BF77" i="27"/>
  <c r="BF48" i="27"/>
  <c r="BD34" i="27"/>
  <c r="BD70" i="27"/>
  <c r="AD42" i="27"/>
  <c r="AD70" i="27"/>
  <c r="AE38" i="27"/>
  <c r="AE70" i="27"/>
  <c r="Z34" i="27"/>
  <c r="Z70" i="27"/>
  <c r="AN34" i="11"/>
  <c r="AN70" i="11"/>
  <c r="AH54" i="11"/>
  <c r="AH48" i="11"/>
  <c r="AH77" i="11"/>
  <c r="M77" i="11"/>
  <c r="M48" i="11"/>
  <c r="AI50" i="11"/>
  <c r="AI77" i="11"/>
  <c r="AI48" i="11"/>
  <c r="BD54" i="11"/>
  <c r="BD48" i="11"/>
  <c r="BD77" i="11"/>
  <c r="Q52" i="11"/>
  <c r="Q77" i="11"/>
  <c r="Q48" i="11"/>
  <c r="AM54" i="11"/>
  <c r="AM77" i="11"/>
  <c r="AM48" i="11"/>
  <c r="BH50" i="11"/>
  <c r="BH48" i="11"/>
  <c r="BH77" i="11"/>
  <c r="P50" i="11"/>
  <c r="P77" i="11"/>
  <c r="P48" i="11"/>
  <c r="AK56" i="11"/>
  <c r="AK48" i="11"/>
  <c r="AK77" i="11"/>
  <c r="BG54" i="11"/>
  <c r="BG77" i="11"/>
  <c r="BG48" i="11"/>
  <c r="O56" i="11"/>
  <c r="O77" i="11"/>
  <c r="O48" i="11"/>
  <c r="I50" i="11"/>
  <c r="I77" i="11"/>
  <c r="I48" i="11"/>
  <c r="Y50" i="11"/>
  <c r="Y77" i="11"/>
  <c r="Y48" i="11"/>
  <c r="D54" i="11"/>
  <c r="D77" i="11"/>
  <c r="D48" i="11"/>
  <c r="BN54" i="27"/>
  <c r="BN48" i="27"/>
  <c r="BN77" i="27"/>
  <c r="G42" i="11"/>
  <c r="G70" i="11"/>
  <c r="R40" i="11"/>
  <c r="R70" i="11"/>
  <c r="AG36" i="11"/>
  <c r="AG70" i="11"/>
  <c r="BB42" i="11"/>
  <c r="BB70" i="11"/>
  <c r="AD54" i="11"/>
  <c r="AD48" i="11"/>
  <c r="AD77" i="11"/>
  <c r="H56" i="11"/>
  <c r="H77" i="11"/>
  <c r="H48" i="11"/>
  <c r="AC52" i="11"/>
  <c r="AC48" i="11"/>
  <c r="AC77" i="11"/>
  <c r="AY50" i="11"/>
  <c r="AY77" i="11"/>
  <c r="AY48" i="11"/>
  <c r="BE42" i="11"/>
  <c r="BE70" i="11"/>
  <c r="L56" i="11"/>
  <c r="L48" i="11"/>
  <c r="L77" i="11"/>
  <c r="AG52" i="11"/>
  <c r="AG77" i="11"/>
  <c r="AG48" i="11"/>
  <c r="BC56" i="11"/>
  <c r="BC77" i="11"/>
  <c r="BC48" i="11"/>
  <c r="BA34" i="11"/>
  <c r="BA70" i="11"/>
  <c r="K77" i="11"/>
  <c r="K48" i="11"/>
  <c r="AF50" i="11"/>
  <c r="AF48" i="11"/>
  <c r="AF77" i="11"/>
  <c r="BA54" i="11"/>
  <c r="BA77" i="11"/>
  <c r="BA48" i="11"/>
  <c r="AO52" i="11"/>
  <c r="AO77" i="11"/>
  <c r="AO48" i="11"/>
  <c r="AW38" i="11"/>
  <c r="AW70" i="11"/>
  <c r="BJ56" i="11"/>
  <c r="BJ48" i="11"/>
  <c r="BJ77" i="11"/>
  <c r="BN36" i="11"/>
  <c r="BN70" i="11"/>
  <c r="B82" i="11"/>
  <c r="L38" i="11"/>
  <c r="L70" i="11"/>
  <c r="AK40" i="11"/>
  <c r="AK70" i="11"/>
  <c r="R54" i="11"/>
  <c r="R48" i="11"/>
  <c r="R77" i="11"/>
  <c r="AX50" i="11"/>
  <c r="AX77" i="11"/>
  <c r="AX48" i="11"/>
  <c r="X52" i="11"/>
  <c r="X77" i="11"/>
  <c r="X48" i="11"/>
  <c r="AS56" i="11"/>
  <c r="AS77" i="11"/>
  <c r="AS48" i="11"/>
  <c r="AO40" i="11"/>
  <c r="AO70" i="11"/>
  <c r="G56" i="11"/>
  <c r="G77" i="11"/>
  <c r="G48" i="11"/>
  <c r="AB50" i="11"/>
  <c r="AB77" i="11"/>
  <c r="AB48" i="11"/>
  <c r="AW54" i="11"/>
  <c r="AW48" i="11"/>
  <c r="AW77" i="11"/>
  <c r="AJ34" i="11"/>
  <c r="AJ70" i="11"/>
  <c r="E56" i="11"/>
  <c r="E48" i="11"/>
  <c r="E77" i="11"/>
  <c r="AA54" i="11"/>
  <c r="AA77" i="11"/>
  <c r="AA48" i="11"/>
  <c r="AV50" i="11"/>
  <c r="AV77" i="11"/>
  <c r="AV48" i="11"/>
  <c r="AD42" i="11"/>
  <c r="AD70" i="11"/>
  <c r="T50" i="11"/>
  <c r="T48" i="11"/>
  <c r="T77" i="11"/>
  <c r="BE50" i="11"/>
  <c r="BE48" i="11"/>
  <c r="BE77" i="11"/>
  <c r="AZ52" i="11"/>
  <c r="AZ77" i="11"/>
  <c r="AZ48" i="11"/>
  <c r="AU50" i="11"/>
  <c r="AU48" i="11"/>
  <c r="AU77" i="11"/>
  <c r="BJ40" i="11"/>
  <c r="BJ70" i="11"/>
  <c r="BN56" i="11"/>
  <c r="BN48" i="11"/>
  <c r="BN77" i="11"/>
  <c r="AV56" i="27"/>
  <c r="AV48" i="27"/>
  <c r="AV77" i="27"/>
  <c r="AM48" i="27"/>
  <c r="AM77" i="27"/>
  <c r="AL56" i="27"/>
  <c r="AL77" i="27"/>
  <c r="AL48" i="27"/>
  <c r="BA34" i="27"/>
  <c r="BA70" i="27"/>
  <c r="AJ36" i="27"/>
  <c r="AJ70" i="27"/>
  <c r="AI42" i="27"/>
  <c r="AI70" i="27"/>
  <c r="BD40" i="11"/>
  <c r="BD70" i="11"/>
  <c r="P36" i="11"/>
  <c r="P70" i="11"/>
  <c r="N50" i="11"/>
  <c r="N48" i="11"/>
  <c r="N77" i="11"/>
  <c r="AT54" i="11"/>
  <c r="AT48" i="11"/>
  <c r="AT77" i="11"/>
  <c r="AS38" i="11"/>
  <c r="AS70" i="11"/>
  <c r="S54" i="11"/>
  <c r="S77" i="11"/>
  <c r="S48" i="11"/>
  <c r="AN52" i="11"/>
  <c r="AN48" i="11"/>
  <c r="AN77" i="11"/>
  <c r="BI50" i="11"/>
  <c r="BI48" i="11"/>
  <c r="BI77" i="11"/>
  <c r="T34" i="11"/>
  <c r="T70" i="11"/>
  <c r="W56" i="11"/>
  <c r="W77" i="11"/>
  <c r="W48" i="11"/>
  <c r="AR50" i="11"/>
  <c r="AR77" i="11"/>
  <c r="AR48" i="11"/>
  <c r="N34" i="11"/>
  <c r="N70" i="11"/>
  <c r="U56" i="11"/>
  <c r="U77" i="11"/>
  <c r="U48" i="11"/>
  <c r="AQ77" i="11"/>
  <c r="AQ48" i="11"/>
  <c r="I34" i="11"/>
  <c r="I70" i="11"/>
  <c r="AJ50" i="11"/>
  <c r="AJ77" i="11"/>
  <c r="AJ48" i="11"/>
  <c r="AE50" i="11"/>
  <c r="AE77" i="11"/>
  <c r="AE48" i="11"/>
  <c r="B56" i="8"/>
  <c r="B48" i="8"/>
  <c r="B77" i="8"/>
  <c r="B52" i="27" l="1"/>
  <c r="B52" i="11"/>
  <c r="BN74" i="11"/>
  <c r="B18" i="27"/>
  <c r="BN81" i="27"/>
  <c r="BN74" i="27"/>
  <c r="B56" i="11"/>
  <c r="B62" i="11"/>
  <c r="B36" i="11"/>
  <c r="B50" i="27"/>
  <c r="B54" i="11"/>
  <c r="B60" i="27"/>
  <c r="B62" i="27"/>
  <c r="BN81" i="11"/>
  <c r="C7" i="5"/>
  <c r="L7" i="27"/>
  <c r="F8" i="23"/>
  <c r="C7" i="6"/>
  <c r="Q7" i="15"/>
  <c r="B68" i="27"/>
  <c r="B66" i="11"/>
  <c r="B34" i="11"/>
  <c r="B38" i="11"/>
  <c r="B64" i="11"/>
  <c r="B64" i="27"/>
  <c r="B68" i="11"/>
  <c r="B66" i="27"/>
  <c r="B18" i="11"/>
  <c r="B56" i="27"/>
  <c r="B48" i="27"/>
  <c r="B77" i="27"/>
  <c r="B42" i="11"/>
  <c r="B70" i="11"/>
  <c r="B48" i="11"/>
  <c r="B77" i="11"/>
  <c r="Q88" i="15" l="1"/>
  <c r="B7" i="15"/>
  <c r="B88" i="15" s="1"/>
  <c r="L88" i="27"/>
  <c r="B7" i="27"/>
  <c r="B88" i="27" s="1"/>
  <c r="F89" i="23"/>
  <c r="G89" i="23" s="1"/>
  <c r="G8" i="23"/>
  <c r="B7" i="13"/>
  <c r="B88" i="13" s="1"/>
  <c r="AA88" i="14"/>
  <c r="B7" i="14"/>
  <c r="B88" i="14" s="1"/>
  <c r="C88" i="6"/>
  <c r="B7" i="6"/>
  <c r="B88" i="6" s="1"/>
  <c r="B7" i="5"/>
  <c r="V6" i="20" s="1"/>
  <c r="C88" i="5"/>
  <c r="I6" i="28" l="1"/>
  <c r="B88" i="5"/>
  <c r="K6" i="28" l="1"/>
  <c r="J6" i="28"/>
  <c r="V7" i="20"/>
  <c r="W7" i="20" s="1"/>
  <c r="V12" i="20"/>
  <c r="W6" i="20"/>
  <c r="V13" i="20" l="1"/>
  <c r="W13" i="20" s="1"/>
  <c r="W12" i="20"/>
  <c r="E41" i="8" l="1"/>
  <c r="C41" i="5"/>
  <c r="B41" i="5" s="1"/>
  <c r="I40" i="28" s="1"/>
  <c r="C41" i="6"/>
  <c r="C75" i="6" s="1"/>
  <c r="L41" i="27"/>
  <c r="B41" i="27" s="1"/>
  <c r="F42" i="23"/>
  <c r="F33" i="23" s="1"/>
  <c r="Q41" i="15"/>
  <c r="B41" i="15" s="1"/>
  <c r="E21" i="8"/>
  <c r="Q21" i="15"/>
  <c r="AK93" i="14" l="1"/>
  <c r="Q21" i="11"/>
  <c r="Q27" i="11" s="1"/>
  <c r="AH93" i="14"/>
  <c r="D21" i="8"/>
  <c r="D27" i="8" s="1"/>
  <c r="P21" i="11"/>
  <c r="P27" i="11" s="1"/>
  <c r="K21" i="27"/>
  <c r="K27" i="27" s="1"/>
  <c r="T21" i="11"/>
  <c r="T27" i="11" s="1"/>
  <c r="U21" i="11"/>
  <c r="U27" i="11" s="1"/>
  <c r="L21" i="15"/>
  <c r="L27" i="15" s="1"/>
  <c r="H21" i="15"/>
  <c r="H27" i="15" s="1"/>
  <c r="D21" i="15"/>
  <c r="D27" i="15" s="1"/>
  <c r="I21" i="15"/>
  <c r="I27" i="15" s="1"/>
  <c r="V21" i="15"/>
  <c r="V27" i="15" s="1"/>
  <c r="O21" i="15"/>
  <c r="O27" i="15" s="1"/>
  <c r="N21" i="15"/>
  <c r="N27" i="15" s="1"/>
  <c r="K21" i="15"/>
  <c r="K27" i="15" s="1"/>
  <c r="M21" i="15"/>
  <c r="M27" i="15" s="1"/>
  <c r="S21" i="15"/>
  <c r="S27" i="15" s="1"/>
  <c r="F21" i="15"/>
  <c r="F27" i="15" s="1"/>
  <c r="R21" i="15"/>
  <c r="R27" i="15" s="1"/>
  <c r="G21" i="15"/>
  <c r="G27" i="15" s="1"/>
  <c r="E21" i="15"/>
  <c r="E27" i="15" s="1"/>
  <c r="AD21" i="11"/>
  <c r="AD27" i="11" s="1"/>
  <c r="X21" i="15"/>
  <c r="X27" i="15" s="1"/>
  <c r="T21" i="15"/>
  <c r="T27" i="15" s="1"/>
  <c r="J21" i="15"/>
  <c r="J27" i="15" s="1"/>
  <c r="P21" i="15"/>
  <c r="P27" i="15" s="1"/>
  <c r="AB21" i="11"/>
  <c r="AB27" i="11" s="1"/>
  <c r="AA21" i="15"/>
  <c r="AA27" i="15" s="1"/>
  <c r="Z21" i="11"/>
  <c r="Z27" i="11" s="1"/>
  <c r="Z21" i="15"/>
  <c r="Z27" i="15" s="1"/>
  <c r="F22" i="23"/>
  <c r="G22" i="23" s="1"/>
  <c r="W21" i="15"/>
  <c r="W27" i="15" s="1"/>
  <c r="W21" i="11"/>
  <c r="W27" i="11" s="1"/>
  <c r="Y21" i="15"/>
  <c r="Y27" i="15" s="1"/>
  <c r="D21" i="13"/>
  <c r="D27" i="13" s="1"/>
  <c r="Y21" i="11"/>
  <c r="Y27" i="11" s="1"/>
  <c r="D6" i="20"/>
  <c r="P6" i="20" s="1"/>
  <c r="Q6" i="20" s="1"/>
  <c r="L21" i="27"/>
  <c r="C21" i="6"/>
  <c r="C27" i="6" s="1"/>
  <c r="C21" i="5"/>
  <c r="B21" i="5" s="1"/>
  <c r="I20" i="28" s="1"/>
  <c r="X22" i="22"/>
  <c r="X28" i="22" s="1"/>
  <c r="U22" i="22"/>
  <c r="U28" i="22" s="1"/>
  <c r="W22" i="22"/>
  <c r="W28" i="22" s="1"/>
  <c r="V22" i="22"/>
  <c r="V28" i="22" s="1"/>
  <c r="U21" i="15"/>
  <c r="U27" i="15" s="1"/>
  <c r="G21" i="8"/>
  <c r="G27" i="8" s="1"/>
  <c r="X21" i="11"/>
  <c r="X27" i="11" s="1"/>
  <c r="F21" i="13"/>
  <c r="F27" i="13" s="1"/>
  <c r="L21" i="11"/>
  <c r="L27" i="11" s="1"/>
  <c r="K21" i="11"/>
  <c r="K27" i="11" s="1"/>
  <c r="B75" i="15"/>
  <c r="F35" i="23"/>
  <c r="G35" i="23" s="1"/>
  <c r="F71" i="23"/>
  <c r="G71" i="23" s="1"/>
  <c r="F37" i="23"/>
  <c r="G37" i="23" s="1"/>
  <c r="G33" i="23"/>
  <c r="F39" i="23"/>
  <c r="G39" i="23" s="1"/>
  <c r="F41" i="23"/>
  <c r="G41" i="23" s="1"/>
  <c r="B75" i="5"/>
  <c r="I74" i="28" s="1"/>
  <c r="B32" i="13"/>
  <c r="F76" i="23"/>
  <c r="G76" i="23" s="1"/>
  <c r="L32" i="27"/>
  <c r="L42" i="27" s="1"/>
  <c r="C32" i="6"/>
  <c r="B41" i="14"/>
  <c r="E27" i="8"/>
  <c r="B75" i="27"/>
  <c r="Q75" i="15"/>
  <c r="B41" i="13"/>
  <c r="F43" i="23"/>
  <c r="G43" i="23" s="1"/>
  <c r="L75" i="27"/>
  <c r="B41" i="6"/>
  <c r="C32" i="5"/>
  <c r="C42" i="5" s="1"/>
  <c r="Q27" i="15"/>
  <c r="X75" i="14"/>
  <c r="Q32" i="15"/>
  <c r="Q42" i="15" s="1"/>
  <c r="G42" i="23"/>
  <c r="C75" i="5"/>
  <c r="E75" i="8"/>
  <c r="B41" i="8"/>
  <c r="B75" i="8" s="1"/>
  <c r="E32" i="8"/>
  <c r="AK92" i="14" l="1"/>
  <c r="AJ93" i="14"/>
  <c r="AJ92" i="14"/>
  <c r="AI92" i="14"/>
  <c r="AI93" i="14"/>
  <c r="AH92" i="14"/>
  <c r="AL92" i="14"/>
  <c r="AL93" i="14"/>
  <c r="B21" i="27"/>
  <c r="B27" i="27" s="1"/>
  <c r="D7" i="20"/>
  <c r="E7" i="20" s="1"/>
  <c r="D12" i="20"/>
  <c r="P12" i="20" s="1"/>
  <c r="Q12" i="20" s="1"/>
  <c r="B27" i="5"/>
  <c r="I26" i="28" s="1"/>
  <c r="J20" i="28"/>
  <c r="F91" i="23"/>
  <c r="G91" i="23" s="1"/>
  <c r="F28" i="23"/>
  <c r="G28" i="23" s="1"/>
  <c r="B21" i="6"/>
  <c r="B27" i="6" s="1"/>
  <c r="B21" i="8"/>
  <c r="B27" i="8" s="1"/>
  <c r="C27" i="5"/>
  <c r="L27" i="27"/>
  <c r="E6" i="20"/>
  <c r="B21" i="15"/>
  <c r="B27" i="15" s="1"/>
  <c r="B21" i="14"/>
  <c r="B27" i="14" s="1"/>
  <c r="B21" i="13"/>
  <c r="B27" i="13" s="1"/>
  <c r="B21" i="11"/>
  <c r="B27" i="11" s="1"/>
  <c r="E36" i="8"/>
  <c r="E34" i="8"/>
  <c r="B32" i="8"/>
  <c r="E40" i="8"/>
  <c r="E38" i="8"/>
  <c r="E70" i="8"/>
  <c r="X70" i="14"/>
  <c r="B32" i="14"/>
  <c r="B42" i="14" s="1"/>
  <c r="B75" i="6"/>
  <c r="C38" i="6"/>
  <c r="C40" i="6"/>
  <c r="C36" i="6"/>
  <c r="B32" i="6"/>
  <c r="B42" i="6" s="1"/>
  <c r="C70" i="6"/>
  <c r="C34" i="6"/>
  <c r="B36" i="13"/>
  <c r="B70" i="13"/>
  <c r="B34" i="13"/>
  <c r="B40" i="13"/>
  <c r="B38" i="13"/>
  <c r="X42" i="14"/>
  <c r="C34" i="5"/>
  <c r="C36" i="5"/>
  <c r="C70" i="5"/>
  <c r="C40" i="5"/>
  <c r="C38" i="5"/>
  <c r="B32" i="5"/>
  <c r="I31" i="28" s="1"/>
  <c r="B42" i="13"/>
  <c r="B75" i="13"/>
  <c r="E42" i="8"/>
  <c r="Q38" i="15"/>
  <c r="Q34" i="15"/>
  <c r="Q70" i="15"/>
  <c r="B32" i="15"/>
  <c r="Q40" i="15"/>
  <c r="Q36" i="15"/>
  <c r="B75" i="14"/>
  <c r="K40" i="28"/>
  <c r="J40" i="28"/>
  <c r="B32" i="27"/>
  <c r="L38" i="27"/>
  <c r="L70" i="27"/>
  <c r="L36" i="27"/>
  <c r="L40" i="27"/>
  <c r="L34" i="27"/>
  <c r="K74" i="28"/>
  <c r="J74" i="28"/>
  <c r="C42" i="6"/>
  <c r="E12" i="20" l="1"/>
  <c r="D13" i="20"/>
  <c r="E13" i="20" s="1"/>
  <c r="F92" i="23"/>
  <c r="G92" i="23" s="1"/>
  <c r="P7" i="20"/>
  <c r="Q7" i="20" s="1"/>
  <c r="K26" i="28"/>
  <c r="K20" i="28"/>
  <c r="B36" i="15"/>
  <c r="B40" i="15"/>
  <c r="B38" i="15"/>
  <c r="B34" i="15"/>
  <c r="B70" i="15"/>
  <c r="B42" i="15"/>
  <c r="B40" i="5"/>
  <c r="I39" i="28" s="1"/>
  <c r="B34" i="5"/>
  <c r="I33" i="28" s="1"/>
  <c r="B70" i="5"/>
  <c r="I69" i="28" s="1"/>
  <c r="B36" i="5"/>
  <c r="I35" i="28" s="1"/>
  <c r="B38" i="5"/>
  <c r="I37" i="28" s="1"/>
  <c r="B42" i="5"/>
  <c r="I41" i="28" s="1"/>
  <c r="B40" i="6"/>
  <c r="B34" i="6"/>
  <c r="B38" i="6"/>
  <c r="B70" i="6"/>
  <c r="B36" i="6"/>
  <c r="B34" i="27"/>
  <c r="B70" i="27"/>
  <c r="B36" i="27"/>
  <c r="B40" i="27"/>
  <c r="B38" i="27"/>
  <c r="B42" i="27"/>
  <c r="B42" i="8"/>
  <c r="B34" i="8"/>
  <c r="B38" i="8"/>
  <c r="B40" i="8"/>
  <c r="B70" i="8"/>
  <c r="B36" i="8"/>
  <c r="B38" i="14"/>
  <c r="B40" i="14"/>
  <c r="B34" i="14"/>
  <c r="B36" i="14"/>
  <c r="B70" i="14"/>
  <c r="P13" i="20" l="1"/>
  <c r="Q13" i="20" s="1"/>
  <c r="J26" i="28"/>
  <c r="K41" i="28"/>
  <c r="J41" i="28"/>
  <c r="K69" i="28"/>
  <c r="J69" i="28"/>
  <c r="K35" i="28"/>
  <c r="J35" i="28"/>
  <c r="K37" i="28"/>
  <c r="J37" i="28"/>
  <c r="J39" i="28"/>
  <c r="K39" i="28"/>
  <c r="K31" i="28"/>
  <c r="J31" i="28"/>
  <c r="K33" i="28"/>
  <c r="J33" i="28"/>
  <c r="Y8" i="15" l="1"/>
  <c r="AA8" i="15"/>
  <c r="Z8" i="15"/>
  <c r="C8" i="6"/>
  <c r="AQ8" i="11"/>
  <c r="E8" i="6"/>
  <c r="K8" i="8"/>
  <c r="D8" i="6"/>
  <c r="AP8" i="11"/>
  <c r="K30" i="8" l="1"/>
  <c r="K24" i="8"/>
  <c r="K10" i="8"/>
  <c r="C30" i="6"/>
  <c r="B8" i="6"/>
  <c r="C24" i="6"/>
  <c r="C10" i="6"/>
  <c r="D10" i="6"/>
  <c r="D30" i="6"/>
  <c r="D24" i="6"/>
  <c r="Z24" i="15"/>
  <c r="Z30" i="15"/>
  <c r="Z10" i="15"/>
  <c r="AA30" i="15"/>
  <c r="AA24" i="15"/>
  <c r="AA10" i="15"/>
  <c r="AP10" i="11"/>
  <c r="AP30" i="11"/>
  <c r="AP24" i="11"/>
  <c r="E24" i="6"/>
  <c r="E30" i="6"/>
  <c r="E10" i="6"/>
  <c r="AQ10" i="11"/>
  <c r="AQ30" i="11"/>
  <c r="AQ24" i="11"/>
  <c r="Y24" i="15"/>
  <c r="Y10" i="15"/>
  <c r="Y30" i="15"/>
  <c r="B24" i="6" l="1"/>
  <c r="B10" i="6"/>
  <c r="B30" i="6"/>
  <c r="AM8" i="11" l="1"/>
  <c r="AG8" i="11"/>
  <c r="AN8" i="11"/>
  <c r="AJ8" i="11"/>
  <c r="AK8" i="11"/>
  <c r="I8" i="8"/>
  <c r="J8" i="8"/>
  <c r="X8" i="15" l="1"/>
  <c r="X24" i="15" s="1"/>
  <c r="AH8" i="11"/>
  <c r="AH24" i="11" s="1"/>
  <c r="AI8" i="11"/>
  <c r="AL8" i="11"/>
  <c r="AO8" i="11"/>
  <c r="AO30" i="11" s="1"/>
  <c r="AJ24" i="11"/>
  <c r="AJ30" i="11"/>
  <c r="AJ10" i="11"/>
  <c r="AN10" i="11"/>
  <c r="AN30" i="11"/>
  <c r="AN24" i="11"/>
  <c r="AG10" i="11"/>
  <c r="AG24" i="11"/>
  <c r="AG30" i="11"/>
  <c r="I24" i="8"/>
  <c r="I10" i="8"/>
  <c r="I30" i="8"/>
  <c r="AM30" i="11"/>
  <c r="AM10" i="11"/>
  <c r="AM24" i="11"/>
  <c r="J24" i="8"/>
  <c r="J30" i="8"/>
  <c r="J10" i="8"/>
  <c r="AK30" i="11"/>
  <c r="AK24" i="11"/>
  <c r="AK10" i="11"/>
  <c r="X10" i="15" l="1"/>
  <c r="X30" i="15"/>
  <c r="AH10" i="11"/>
  <c r="AH30" i="11"/>
  <c r="AI10" i="11"/>
  <c r="AI30" i="11"/>
  <c r="AI24" i="11"/>
  <c r="AL24" i="11"/>
  <c r="AL10" i="11"/>
  <c r="AL30" i="11"/>
  <c r="AO24" i="11"/>
  <c r="AO10" i="11"/>
  <c r="AF8" i="11" l="1"/>
  <c r="AF10" i="11" l="1"/>
  <c r="AF24" i="11"/>
  <c r="AF30" i="11"/>
  <c r="E61" i="7" l="1"/>
  <c r="K84" i="7"/>
  <c r="G35" i="7"/>
  <c r="H55" i="7"/>
  <c r="L35" i="7"/>
  <c r="L21" i="7"/>
  <c r="L7" i="7"/>
  <c r="H22" i="7"/>
  <c r="G84" i="7"/>
  <c r="I37" i="7"/>
  <c r="I23" i="7"/>
  <c r="D37" i="7"/>
  <c r="F49" i="7"/>
  <c r="C35" i="7"/>
  <c r="E39" i="7"/>
  <c r="E59" i="7"/>
  <c r="K15" i="7"/>
  <c r="K16" i="7" s="1"/>
  <c r="D61" i="7"/>
  <c r="J63" i="7"/>
  <c r="E37" i="7"/>
  <c r="F63" i="7"/>
  <c r="J49" i="7"/>
  <c r="K22" i="7"/>
  <c r="G41" i="7"/>
  <c r="G61" i="7"/>
  <c r="G65" i="7"/>
  <c r="M59" i="7"/>
  <c r="L65" i="7"/>
  <c r="H37" i="7"/>
  <c r="K67" i="7"/>
  <c r="L23" i="7"/>
  <c r="F61" i="7"/>
  <c r="M49" i="7"/>
  <c r="I59" i="7"/>
  <c r="C84" i="7"/>
  <c r="L41" i="7"/>
  <c r="J67" i="7"/>
  <c r="M23" i="7"/>
  <c r="M65" i="7"/>
  <c r="L15" i="7"/>
  <c r="L16" i="7" s="1"/>
  <c r="M55" i="7"/>
  <c r="I22" i="7"/>
  <c r="I15" i="7"/>
  <c r="I16" i="7" s="1"/>
  <c r="F8" i="7"/>
  <c r="I49" i="7"/>
  <c r="J59" i="7"/>
  <c r="G59" i="7"/>
  <c r="K37" i="7"/>
  <c r="E35" i="7"/>
  <c r="K59" i="7"/>
  <c r="M51" i="7"/>
  <c r="L49" i="7"/>
  <c r="F67" i="7"/>
  <c r="F7" i="7"/>
  <c r="F88" i="7" s="1"/>
  <c r="J8" i="7"/>
  <c r="K41" i="7"/>
  <c r="I39" i="7"/>
  <c r="E7" i="7"/>
  <c r="E88" i="7" s="1"/>
  <c r="H7" i="7"/>
  <c r="H88" i="7" s="1"/>
  <c r="F39" i="7"/>
  <c r="D21" i="7"/>
  <c r="K23" i="7"/>
  <c r="L9" i="7"/>
  <c r="F15" i="7"/>
  <c r="F16" i="7" s="1"/>
  <c r="E65" i="7"/>
  <c r="J51" i="7"/>
  <c r="E51" i="7"/>
  <c r="L8" i="7"/>
  <c r="F9" i="7"/>
  <c r="C51" i="7"/>
  <c r="M7" i="7"/>
  <c r="M22" i="7"/>
  <c r="M33" i="7"/>
  <c r="G8" i="7"/>
  <c r="C55" i="7"/>
  <c r="J41" i="7"/>
  <c r="C33" i="7"/>
  <c r="J61" i="7"/>
  <c r="E84" i="7"/>
  <c r="G39" i="7"/>
  <c r="H59" i="7"/>
  <c r="J23" i="7"/>
  <c r="K51" i="7"/>
  <c r="L59" i="7"/>
  <c r="G37" i="7"/>
  <c r="H49" i="7"/>
  <c r="J37" i="7"/>
  <c r="I67" i="7"/>
  <c r="J21" i="7"/>
  <c r="C39" i="7"/>
  <c r="E41" i="7"/>
  <c r="D90" i="7"/>
  <c r="F33" i="7"/>
  <c r="L22" i="7"/>
  <c r="G51" i="7"/>
  <c r="K61" i="7"/>
  <c r="K65" i="7"/>
  <c r="H65" i="7"/>
  <c r="J9" i="7"/>
  <c r="G55" i="7"/>
  <c r="D63" i="7"/>
  <c r="H15" i="7"/>
  <c r="H16" i="7" s="1"/>
  <c r="F41" i="7"/>
  <c r="H9" i="7"/>
  <c r="E63" i="7"/>
  <c r="H84" i="7"/>
  <c r="D33" i="7"/>
  <c r="M41" i="7"/>
  <c r="D53" i="7"/>
  <c r="L37" i="7"/>
  <c r="F35" i="7"/>
  <c r="C53" i="7"/>
  <c r="M37" i="7"/>
  <c r="L61" i="7"/>
  <c r="I33" i="7"/>
  <c r="C90" i="7"/>
  <c r="J7" i="7"/>
  <c r="J88" i="7" s="1"/>
  <c r="H39" i="7"/>
  <c r="G23" i="7"/>
  <c r="I41" i="7"/>
  <c r="D84" i="7"/>
  <c r="M35" i="7"/>
  <c r="J35" i="7"/>
  <c r="E9" i="7"/>
  <c r="E86" i="7" s="1"/>
  <c r="L67" i="7"/>
  <c r="H33" i="7"/>
  <c r="I84" i="7"/>
  <c r="K55" i="7"/>
  <c r="G22" i="7"/>
  <c r="M84" i="7"/>
  <c r="D9" i="7"/>
  <c r="D86" i="7" s="1"/>
  <c r="D67" i="7"/>
  <c r="F22" i="7"/>
  <c r="F28" i="7" s="1"/>
  <c r="I8" i="7"/>
  <c r="D39" i="7"/>
  <c r="F23" i="7"/>
  <c r="J39" i="7"/>
  <c r="E15" i="7"/>
  <c r="E16" i="7" s="1"/>
  <c r="F37" i="7"/>
  <c r="F73" i="7" s="1"/>
  <c r="K39" i="7"/>
  <c r="M21" i="7"/>
  <c r="C61" i="7"/>
  <c r="G7" i="7"/>
  <c r="G88" i="7" s="1"/>
  <c r="K21" i="7"/>
  <c r="H21" i="7"/>
  <c r="C22" i="7"/>
  <c r="H67" i="7"/>
  <c r="K33" i="7"/>
  <c r="K8" i="7"/>
  <c r="J55" i="7"/>
  <c r="I21" i="7"/>
  <c r="C65" i="7"/>
  <c r="E53" i="7"/>
  <c r="I61" i="7"/>
  <c r="C23" i="7"/>
  <c r="C49" i="7"/>
  <c r="L33" i="7"/>
  <c r="D23" i="7"/>
  <c r="D59" i="7"/>
  <c r="J22" i="7"/>
  <c r="C15" i="7"/>
  <c r="E49" i="7"/>
  <c r="K49" i="7"/>
  <c r="J84" i="7"/>
  <c r="E21" i="7"/>
  <c r="I7" i="7"/>
  <c r="I88" i="7" s="1"/>
  <c r="M9" i="7"/>
  <c r="D65" i="7"/>
  <c r="I51" i="7"/>
  <c r="G21" i="7"/>
  <c r="I9" i="7"/>
  <c r="E55" i="7"/>
  <c r="F59" i="7"/>
  <c r="H61" i="7"/>
  <c r="M63" i="7"/>
  <c r="H8" i="7"/>
  <c r="L84" i="7"/>
  <c r="C59" i="7"/>
  <c r="M15" i="7"/>
  <c r="M16" i="7" s="1"/>
  <c r="AP2" i="1"/>
  <c r="L63" i="7"/>
  <c r="D41" i="7"/>
  <c r="C9" i="7"/>
  <c r="C87" i="7" s="1"/>
  <c r="J33" i="7"/>
  <c r="L51" i="7"/>
  <c r="D35" i="7"/>
  <c r="F55" i="7"/>
  <c r="F65" i="7"/>
  <c r="G9" i="7"/>
  <c r="H41" i="7"/>
  <c r="H35" i="7"/>
  <c r="G33" i="7"/>
  <c r="G49" i="7"/>
  <c r="C67" i="7"/>
  <c r="H51" i="7"/>
  <c r="F84" i="7"/>
  <c r="I63" i="7"/>
  <c r="M39" i="7"/>
  <c r="C37" i="7"/>
  <c r="F21" i="7"/>
  <c r="I55" i="7"/>
  <c r="K9" i="7"/>
  <c r="F51" i="7"/>
  <c r="K35" i="7"/>
  <c r="K7" i="7"/>
  <c r="K88" i="7" s="1"/>
  <c r="G67" i="7"/>
  <c r="E22" i="7"/>
  <c r="M67" i="7"/>
  <c r="D22" i="7"/>
  <c r="E23" i="7"/>
  <c r="I65" i="7"/>
  <c r="D51" i="7"/>
  <c r="I35" i="7"/>
  <c r="D15" i="7"/>
  <c r="D16" i="7" s="1"/>
  <c r="L39" i="7"/>
  <c r="D49" i="7"/>
  <c r="D55" i="7"/>
  <c r="H23" i="7"/>
  <c r="J65" i="7"/>
  <c r="M61" i="7"/>
  <c r="E33" i="7"/>
  <c r="J15" i="7"/>
  <c r="J16" i="7" s="1"/>
  <c r="E67" i="7"/>
  <c r="E90" i="7"/>
  <c r="E91" i="7" s="1"/>
  <c r="G63" i="7"/>
  <c r="L55" i="7"/>
  <c r="M8" i="7"/>
  <c r="G15" i="7"/>
  <c r="G16" i="7" s="1"/>
  <c r="K63" i="7"/>
  <c r="C63" i="7"/>
  <c r="H63" i="7"/>
  <c r="E87" i="7"/>
  <c r="D7" i="7"/>
  <c r="D88" i="7" s="1"/>
  <c r="C7" i="7"/>
  <c r="C88" i="7" s="1"/>
  <c r="C41" i="7"/>
  <c r="C21" i="7"/>
  <c r="E8" i="7"/>
  <c r="D80" i="7" l="1"/>
  <c r="M17" i="7"/>
  <c r="J17" i="7"/>
  <c r="C86" i="7"/>
  <c r="E28" i="7"/>
  <c r="D85" i="7"/>
  <c r="D17" i="7"/>
  <c r="D28" i="7"/>
  <c r="F27" i="7"/>
  <c r="J28" i="7"/>
  <c r="G17" i="7"/>
  <c r="L10" i="7"/>
  <c r="G27" i="7"/>
  <c r="E17" i="7"/>
  <c r="H17" i="7"/>
  <c r="L28" i="7"/>
  <c r="E27" i="7"/>
  <c r="H27" i="7"/>
  <c r="B63" i="7"/>
  <c r="H30" i="7"/>
  <c r="H29" i="7"/>
  <c r="B67" i="7"/>
  <c r="D72" i="7"/>
  <c r="C58" i="7"/>
  <c r="C68" i="7" s="1"/>
  <c r="B59" i="7"/>
  <c r="H71" i="7"/>
  <c r="H32" i="7"/>
  <c r="H34" i="7" s="1"/>
  <c r="M72" i="7"/>
  <c r="C74" i="7"/>
  <c r="B39" i="7"/>
  <c r="H79" i="7"/>
  <c r="H46" i="7"/>
  <c r="H50" i="7" s="1"/>
  <c r="H80" i="7"/>
  <c r="B51" i="7"/>
  <c r="C80" i="7"/>
  <c r="K29" i="7"/>
  <c r="K30" i="7"/>
  <c r="C32" i="7"/>
  <c r="C40" i="7" s="1"/>
  <c r="C75" i="7"/>
  <c r="B41" i="7"/>
  <c r="E32" i="7"/>
  <c r="E36" i="7" s="1"/>
  <c r="E71" i="7"/>
  <c r="D82" i="7"/>
  <c r="D46" i="7"/>
  <c r="D56" i="7" s="1"/>
  <c r="D79" i="7"/>
  <c r="K72" i="7"/>
  <c r="G32" i="7"/>
  <c r="G40" i="7" s="1"/>
  <c r="G71" i="7"/>
  <c r="J32" i="7"/>
  <c r="J36" i="7" s="1"/>
  <c r="J71" i="7"/>
  <c r="G51" i="12"/>
  <c r="G9" i="12"/>
  <c r="G86" i="12" s="1"/>
  <c r="CK41" i="12"/>
  <c r="K61" i="12"/>
  <c r="CJ37" i="12"/>
  <c r="G49" i="12"/>
  <c r="CK63" i="12"/>
  <c r="L22" i="12"/>
  <c r="E39" i="12"/>
  <c r="CK49" i="12"/>
  <c r="K51" i="12"/>
  <c r="I61" i="12"/>
  <c r="C23" i="12"/>
  <c r="J39" i="12"/>
  <c r="L49" i="12"/>
  <c r="H33" i="12"/>
  <c r="I8" i="12"/>
  <c r="H41" i="12"/>
  <c r="J51" i="12"/>
  <c r="L35" i="12"/>
  <c r="I59" i="12"/>
  <c r="K41" i="12"/>
  <c r="CJ67" i="12"/>
  <c r="CK35" i="12"/>
  <c r="L53" i="12"/>
  <c r="J37" i="12"/>
  <c r="C49" i="12"/>
  <c r="CK23" i="12"/>
  <c r="H23" i="12"/>
  <c r="D22" i="12"/>
  <c r="L9" i="12"/>
  <c r="L86" i="12" s="1"/>
  <c r="CK8" i="12"/>
  <c r="D49" i="12"/>
  <c r="D51" i="12"/>
  <c r="CK53" i="12"/>
  <c r="C67" i="12"/>
  <c r="F51" i="12"/>
  <c r="I22" i="12"/>
  <c r="G22" i="12"/>
  <c r="H21" i="12"/>
  <c r="K35" i="12"/>
  <c r="I67" i="12"/>
  <c r="H63" i="12"/>
  <c r="CK33" i="12"/>
  <c r="F55" i="12"/>
  <c r="CK84" i="12"/>
  <c r="H9" i="12"/>
  <c r="H85" i="12" s="1"/>
  <c r="K23" i="12"/>
  <c r="H67" i="12"/>
  <c r="C35" i="12"/>
  <c r="F39" i="12"/>
  <c r="J65" i="12"/>
  <c r="I49" i="12"/>
  <c r="K59" i="12"/>
  <c r="I9" i="12"/>
  <c r="I87" i="12" s="1"/>
  <c r="F33" i="12"/>
  <c r="CJ22" i="12"/>
  <c r="E8" i="12"/>
  <c r="E55" i="12"/>
  <c r="I63" i="12"/>
  <c r="I7" i="12"/>
  <c r="I88" i="12" s="1"/>
  <c r="J33" i="12"/>
  <c r="F35" i="12"/>
  <c r="I35" i="12"/>
  <c r="C8" i="12"/>
  <c r="CJ33" i="12"/>
  <c r="G35" i="12"/>
  <c r="I21" i="12"/>
  <c r="CJ39" i="12"/>
  <c r="F65" i="12"/>
  <c r="C33" i="12"/>
  <c r="H53" i="12"/>
  <c r="L21" i="12"/>
  <c r="H51" i="12"/>
  <c r="I23" i="12"/>
  <c r="L84" i="12"/>
  <c r="E37" i="12"/>
  <c r="CJ23" i="12"/>
  <c r="G67" i="12"/>
  <c r="F9" i="12"/>
  <c r="F87" i="12" s="1"/>
  <c r="K15" i="12"/>
  <c r="K16" i="12" s="1"/>
  <c r="I37" i="12"/>
  <c r="I15" i="12"/>
  <c r="I16" i="12" s="1"/>
  <c r="CK39" i="12"/>
  <c r="F15" i="12"/>
  <c r="F16" i="12" s="1"/>
  <c r="CK15" i="12"/>
  <c r="CK16" i="12" s="1"/>
  <c r="D84" i="12"/>
  <c r="E23" i="12"/>
  <c r="C39" i="12"/>
  <c r="H8" i="12"/>
  <c r="J67" i="12"/>
  <c r="C22" i="12"/>
  <c r="L39" i="12"/>
  <c r="C53" i="12"/>
  <c r="CJ53" i="12"/>
  <c r="CK65" i="12"/>
  <c r="L61" i="12"/>
  <c r="J21" i="12"/>
  <c r="K53" i="12"/>
  <c r="G41" i="12"/>
  <c r="K67" i="12"/>
  <c r="L55" i="12"/>
  <c r="D39" i="12"/>
  <c r="C59" i="12"/>
  <c r="E33" i="12"/>
  <c r="J15" i="12"/>
  <c r="J16" i="12" s="1"/>
  <c r="J9" i="12"/>
  <c r="J86" i="12" s="1"/>
  <c r="H84" i="12"/>
  <c r="E35" i="12"/>
  <c r="CJ41" i="12"/>
  <c r="K37" i="12"/>
  <c r="G7" i="12"/>
  <c r="G88" i="12" s="1"/>
  <c r="G33" i="12"/>
  <c r="C41" i="12"/>
  <c r="G63" i="12"/>
  <c r="D59" i="12"/>
  <c r="D21" i="12"/>
  <c r="E21" i="12"/>
  <c r="C9" i="12"/>
  <c r="C86" i="12" s="1"/>
  <c r="K65" i="12"/>
  <c r="K39" i="12"/>
  <c r="K84" i="12"/>
  <c r="J22" i="12"/>
  <c r="J84" i="12"/>
  <c r="CJ63" i="12"/>
  <c r="I41" i="12"/>
  <c r="F22" i="12"/>
  <c r="K9" i="12"/>
  <c r="K85" i="12" s="1"/>
  <c r="E15" i="12"/>
  <c r="E16" i="12" s="1"/>
  <c r="E49" i="12"/>
  <c r="E41" i="12"/>
  <c r="D55" i="12"/>
  <c r="CK55" i="12"/>
  <c r="E51" i="12"/>
  <c r="CJ61" i="12"/>
  <c r="H35" i="12"/>
  <c r="F67" i="12"/>
  <c r="I84" i="12"/>
  <c r="H37" i="12"/>
  <c r="G55" i="12"/>
  <c r="L63" i="12"/>
  <c r="F23" i="12"/>
  <c r="CJ55" i="12"/>
  <c r="CK22" i="12"/>
  <c r="CJ7" i="12"/>
  <c r="I65" i="12"/>
  <c r="I51" i="12"/>
  <c r="D33" i="12"/>
  <c r="G23" i="12"/>
  <c r="G39" i="12"/>
  <c r="E22" i="12"/>
  <c r="D37" i="12"/>
  <c r="G65" i="12"/>
  <c r="CK59" i="12"/>
  <c r="CK37" i="12"/>
  <c r="K7" i="12"/>
  <c r="K88" i="12" s="1"/>
  <c r="L15" i="12"/>
  <c r="L16" i="12" s="1"/>
  <c r="C21" i="12"/>
  <c r="C7" i="12"/>
  <c r="L7" i="12"/>
  <c r="L88" i="12" s="1"/>
  <c r="CK9" i="12"/>
  <c r="D9" i="12"/>
  <c r="D86" i="12" s="1"/>
  <c r="D61" i="12"/>
  <c r="I55" i="12"/>
  <c r="D63" i="12"/>
  <c r="D67" i="12"/>
  <c r="E59" i="12"/>
  <c r="D8" i="12"/>
  <c r="H59" i="12"/>
  <c r="L37" i="12"/>
  <c r="J59" i="12"/>
  <c r="D7" i="12"/>
  <c r="D88" i="12" s="1"/>
  <c r="G21" i="12"/>
  <c r="CK67" i="12"/>
  <c r="I33" i="12"/>
  <c r="C63" i="12"/>
  <c r="G61" i="12"/>
  <c r="F53" i="12"/>
  <c r="D53" i="12"/>
  <c r="C15" i="12"/>
  <c r="CJ35" i="12"/>
  <c r="J8" i="12"/>
  <c r="E9" i="12"/>
  <c r="E85" i="12" s="1"/>
  <c r="H61" i="12"/>
  <c r="G53" i="12"/>
  <c r="D41" i="12"/>
  <c r="H65" i="12"/>
  <c r="C65" i="12"/>
  <c r="G59" i="12"/>
  <c r="F7" i="12"/>
  <c r="F88" i="12" s="1"/>
  <c r="F59" i="12"/>
  <c r="CJ21" i="12"/>
  <c r="J61" i="12"/>
  <c r="I39" i="12"/>
  <c r="D35" i="12"/>
  <c r="D72" i="12" s="1"/>
  <c r="K8" i="12"/>
  <c r="J53" i="12"/>
  <c r="J7" i="12"/>
  <c r="J88" i="12" s="1"/>
  <c r="H49" i="12"/>
  <c r="CK61" i="12"/>
  <c r="CK7" i="12"/>
  <c r="L33" i="12"/>
  <c r="E7" i="12"/>
  <c r="E88" i="12" s="1"/>
  <c r="F37" i="12"/>
  <c r="K33" i="12"/>
  <c r="F21" i="12"/>
  <c r="G37" i="12"/>
  <c r="CJ51" i="12"/>
  <c r="CJ59" i="12"/>
  <c r="G84" i="12"/>
  <c r="C51" i="12"/>
  <c r="K49" i="12"/>
  <c r="J35" i="12"/>
  <c r="L8" i="12"/>
  <c r="K55" i="12"/>
  <c r="F8" i="12"/>
  <c r="G8" i="12"/>
  <c r="CJ8" i="12"/>
  <c r="CJ9" i="12"/>
  <c r="K63" i="12"/>
  <c r="C37" i="12"/>
  <c r="E61" i="12"/>
  <c r="H7" i="12"/>
  <c r="H88" i="12" s="1"/>
  <c r="K21" i="12"/>
  <c r="K27" i="12" s="1"/>
  <c r="J55" i="12"/>
  <c r="CK21" i="12"/>
  <c r="C84" i="12"/>
  <c r="CJ49" i="12"/>
  <c r="E84" i="12"/>
  <c r="D15" i="12"/>
  <c r="D16" i="12" s="1"/>
  <c r="J41" i="12"/>
  <c r="I53" i="12"/>
  <c r="K22" i="12"/>
  <c r="E65" i="12"/>
  <c r="CK51" i="12"/>
  <c r="E63" i="12"/>
  <c r="E67" i="12"/>
  <c r="J49" i="12"/>
  <c r="L65" i="12"/>
  <c r="F84" i="12"/>
  <c r="H39" i="12"/>
  <c r="H15" i="12"/>
  <c r="H16" i="12" s="1"/>
  <c r="D23" i="12"/>
  <c r="CJ65" i="12"/>
  <c r="CJ84" i="12"/>
  <c r="J63" i="12"/>
  <c r="J23" i="12"/>
  <c r="L41" i="12"/>
  <c r="H22" i="12"/>
  <c r="L59" i="12"/>
  <c r="G15" i="12"/>
  <c r="G16" i="12" s="1"/>
  <c r="L51" i="12"/>
  <c r="E53" i="12"/>
  <c r="L23" i="12"/>
  <c r="D65" i="12"/>
  <c r="H55" i="12"/>
  <c r="L67" i="12"/>
  <c r="F63" i="12"/>
  <c r="CJ15" i="12"/>
  <c r="CJ16" i="12" s="1"/>
  <c r="C61" i="12"/>
  <c r="F49" i="12"/>
  <c r="F41" i="12"/>
  <c r="F61" i="12"/>
  <c r="C55" i="12"/>
  <c r="E82" i="7"/>
  <c r="C79" i="7"/>
  <c r="C46" i="7"/>
  <c r="B49" i="7"/>
  <c r="B65" i="7"/>
  <c r="K71" i="7"/>
  <c r="K32" i="7"/>
  <c r="K36" i="7" s="1"/>
  <c r="K27" i="7"/>
  <c r="F30" i="7"/>
  <c r="F29" i="7"/>
  <c r="K82" i="7"/>
  <c r="E85" i="7"/>
  <c r="E10" i="7"/>
  <c r="I75" i="7"/>
  <c r="C91" i="7"/>
  <c r="B53" i="7"/>
  <c r="C81" i="7"/>
  <c r="M75" i="7"/>
  <c r="H86" i="7"/>
  <c r="H87" i="7"/>
  <c r="H10" i="7"/>
  <c r="H85" i="7"/>
  <c r="G82" i="7"/>
  <c r="D91" i="7"/>
  <c r="L58" i="7"/>
  <c r="L62" i="7" s="1"/>
  <c r="J75" i="7"/>
  <c r="M28" i="7"/>
  <c r="F17" i="7"/>
  <c r="K75" i="7"/>
  <c r="L46" i="7"/>
  <c r="L56" i="7" s="1"/>
  <c r="L79" i="7"/>
  <c r="L80" i="7"/>
  <c r="K73" i="7"/>
  <c r="L17" i="7"/>
  <c r="L75" i="7"/>
  <c r="G75" i="7"/>
  <c r="E73" i="7"/>
  <c r="E58" i="7"/>
  <c r="E24" i="7" s="1"/>
  <c r="D73" i="7"/>
  <c r="H28" i="7"/>
  <c r="H82" i="7"/>
  <c r="B7" i="7"/>
  <c r="B88" i="7" s="1"/>
  <c r="C73" i="7"/>
  <c r="B37" i="7"/>
  <c r="H72" i="7"/>
  <c r="F82" i="7"/>
  <c r="C85" i="7"/>
  <c r="B9" i="7"/>
  <c r="I87" i="7"/>
  <c r="I86" i="7"/>
  <c r="I10" i="7"/>
  <c r="I85" i="7"/>
  <c r="M10" i="7"/>
  <c r="K79" i="7"/>
  <c r="K80" i="7"/>
  <c r="K46" i="7"/>
  <c r="K56" i="7" s="1"/>
  <c r="D58" i="7"/>
  <c r="D68" i="7" s="1"/>
  <c r="C29" i="7"/>
  <c r="B23" i="7"/>
  <c r="I27" i="7"/>
  <c r="D74" i="7"/>
  <c r="D87" i="7"/>
  <c r="J72" i="7"/>
  <c r="G30" i="7"/>
  <c r="G29" i="7"/>
  <c r="I71" i="7"/>
  <c r="I32" i="7"/>
  <c r="I40" i="7" s="1"/>
  <c r="F72" i="7"/>
  <c r="D71" i="7"/>
  <c r="D32" i="7"/>
  <c r="F75" i="7"/>
  <c r="J85" i="7"/>
  <c r="J10" i="7"/>
  <c r="J87" i="7"/>
  <c r="J86" i="7"/>
  <c r="E75" i="7"/>
  <c r="J73" i="7"/>
  <c r="B55" i="7"/>
  <c r="C82" i="7"/>
  <c r="E80" i="7"/>
  <c r="G58" i="7"/>
  <c r="G24" i="7" s="1"/>
  <c r="I17" i="7"/>
  <c r="B84" i="7"/>
  <c r="L29" i="7"/>
  <c r="L30" i="7"/>
  <c r="M58" i="7"/>
  <c r="M24" i="7" s="1"/>
  <c r="K28" i="7"/>
  <c r="E74" i="7"/>
  <c r="I29" i="7"/>
  <c r="I30" i="7"/>
  <c r="G72" i="7"/>
  <c r="K58" i="7"/>
  <c r="K24" i="7" s="1"/>
  <c r="J58" i="7"/>
  <c r="J62" i="7" s="1"/>
  <c r="I28" i="7"/>
  <c r="M29" i="7"/>
  <c r="M18" i="7" s="1"/>
  <c r="M30" i="7"/>
  <c r="I58" i="7"/>
  <c r="I24" i="7" s="1"/>
  <c r="J46" i="7"/>
  <c r="J50" i="7" s="1"/>
  <c r="J79" i="7"/>
  <c r="J80" i="7"/>
  <c r="C72" i="7"/>
  <c r="B35" i="7"/>
  <c r="I73" i="7"/>
  <c r="L27" i="7"/>
  <c r="C27" i="7"/>
  <c r="B21" i="7"/>
  <c r="L82" i="7"/>
  <c r="E29" i="7"/>
  <c r="E30" i="7"/>
  <c r="K85" i="7"/>
  <c r="K87" i="7"/>
  <c r="K10" i="7"/>
  <c r="K86" i="7"/>
  <c r="H75" i="7"/>
  <c r="D75" i="7"/>
  <c r="E46" i="7"/>
  <c r="E54" i="7" s="1"/>
  <c r="E79" i="7"/>
  <c r="D29" i="7"/>
  <c r="J82" i="7"/>
  <c r="B22" i="7"/>
  <c r="C28" i="7"/>
  <c r="B61" i="7"/>
  <c r="L73" i="7"/>
  <c r="J30" i="7"/>
  <c r="J29" i="7"/>
  <c r="I72" i="7"/>
  <c r="I82" i="7"/>
  <c r="G80" i="7"/>
  <c r="G46" i="7"/>
  <c r="G50" i="7" s="1"/>
  <c r="G79" i="7"/>
  <c r="G86" i="7"/>
  <c r="G10" i="7"/>
  <c r="G87" i="7"/>
  <c r="G85" i="7"/>
  <c r="F58" i="7"/>
  <c r="F24" i="7" s="1"/>
  <c r="C16" i="7"/>
  <c r="B15" i="7"/>
  <c r="L71" i="7"/>
  <c r="L32" i="7"/>
  <c r="E81" i="7"/>
  <c r="M27" i="7"/>
  <c r="G28" i="7"/>
  <c r="M73" i="7"/>
  <c r="D81" i="7"/>
  <c r="F32" i="7"/>
  <c r="F36" i="7" s="1"/>
  <c r="F71" i="7"/>
  <c r="J27" i="7"/>
  <c r="G73" i="7"/>
  <c r="H58" i="7"/>
  <c r="H24" i="7" s="1"/>
  <c r="B33" i="7"/>
  <c r="C71" i="7"/>
  <c r="M32" i="7"/>
  <c r="M71" i="7"/>
  <c r="F87" i="7"/>
  <c r="F85" i="7"/>
  <c r="F10" i="7"/>
  <c r="F86" i="7"/>
  <c r="D27" i="7"/>
  <c r="E72" i="7"/>
  <c r="I46" i="7"/>
  <c r="I80" i="7"/>
  <c r="I79" i="7"/>
  <c r="M82" i="7"/>
  <c r="M46" i="7"/>
  <c r="M56" i="7" s="1"/>
  <c r="M79" i="7"/>
  <c r="M80" i="7"/>
  <c r="H73" i="7"/>
  <c r="K17" i="7"/>
  <c r="F80" i="7"/>
  <c r="F79" i="7"/>
  <c r="F46" i="7"/>
  <c r="L72" i="7"/>
  <c r="G87" i="12" l="1"/>
  <c r="H40" i="7"/>
  <c r="G27" i="12"/>
  <c r="CJ17" i="12"/>
  <c r="D17" i="12"/>
  <c r="H36" i="7"/>
  <c r="D85" i="12"/>
  <c r="C66" i="7"/>
  <c r="J18" i="7"/>
  <c r="H42" i="7"/>
  <c r="D87" i="12"/>
  <c r="E38" i="7"/>
  <c r="H52" i="7"/>
  <c r="D18" i="7"/>
  <c r="E40" i="7"/>
  <c r="I86" i="12"/>
  <c r="J87" i="12"/>
  <c r="C34" i="7"/>
  <c r="J38" i="7"/>
  <c r="C36" i="7"/>
  <c r="C38" i="7"/>
  <c r="J42" i="7"/>
  <c r="L87" i="12"/>
  <c r="G17" i="12"/>
  <c r="CK27" i="12"/>
  <c r="H38" i="7"/>
  <c r="H86" i="12"/>
  <c r="I72" i="12"/>
  <c r="H17" i="12"/>
  <c r="G18" i="7"/>
  <c r="C87" i="12"/>
  <c r="CK10" i="12"/>
  <c r="K86" i="12"/>
  <c r="F85" i="12"/>
  <c r="F27" i="12"/>
  <c r="G36" i="7"/>
  <c r="G38" i="7"/>
  <c r="C62" i="7"/>
  <c r="B82" i="7"/>
  <c r="I82" i="12"/>
  <c r="K34" i="7"/>
  <c r="H82" i="12"/>
  <c r="D54" i="7"/>
  <c r="L80" i="12"/>
  <c r="E18" i="7"/>
  <c r="L17" i="12"/>
  <c r="L27" i="12"/>
  <c r="F60" i="7"/>
  <c r="G60" i="7"/>
  <c r="I34" i="7"/>
  <c r="L70" i="7"/>
  <c r="F34" i="7"/>
  <c r="L66" i="7"/>
  <c r="K50" i="7"/>
  <c r="J58" i="12"/>
  <c r="J24" i="12" s="1"/>
  <c r="K68" i="7"/>
  <c r="I60" i="7"/>
  <c r="K38" i="7"/>
  <c r="I68" i="7"/>
  <c r="E62" i="7"/>
  <c r="I10" i="12"/>
  <c r="F64" i="7"/>
  <c r="L64" i="7"/>
  <c r="K64" i="7"/>
  <c r="G52" i="7"/>
  <c r="I70" i="7"/>
  <c r="F40" i="7"/>
  <c r="G62" i="7"/>
  <c r="H60" i="7"/>
  <c r="K66" i="7"/>
  <c r="L68" i="7"/>
  <c r="I64" i="7"/>
  <c r="J56" i="7"/>
  <c r="G66" i="7"/>
  <c r="K60" i="7"/>
  <c r="M52" i="7"/>
  <c r="F42" i="7"/>
  <c r="D60" i="7"/>
  <c r="C42" i="7"/>
  <c r="F62" i="7"/>
  <c r="H18" i="7"/>
  <c r="D50" i="7"/>
  <c r="CJ27" i="12"/>
  <c r="CJ10" i="12"/>
  <c r="I27" i="12"/>
  <c r="F18" i="7"/>
  <c r="J17" i="12"/>
  <c r="J27" i="12"/>
  <c r="C58" i="12"/>
  <c r="C60" i="12" s="1"/>
  <c r="B59" i="12"/>
  <c r="G75" i="12"/>
  <c r="C92" i="12"/>
  <c r="C28" i="12"/>
  <c r="B22" i="12"/>
  <c r="E30" i="12"/>
  <c r="E29" i="12"/>
  <c r="F86" i="12"/>
  <c r="F10" i="12"/>
  <c r="H81" i="12"/>
  <c r="CJ28" i="12"/>
  <c r="I46" i="12"/>
  <c r="I50" i="12" s="1"/>
  <c r="I79" i="12"/>
  <c r="F82" i="12"/>
  <c r="K72" i="12"/>
  <c r="F80" i="12"/>
  <c r="D28" i="12"/>
  <c r="D92" i="12"/>
  <c r="J73" i="12"/>
  <c r="K75" i="12"/>
  <c r="H75" i="12"/>
  <c r="J74" i="12"/>
  <c r="CK46" i="12"/>
  <c r="CK50" i="12" s="1"/>
  <c r="CK79" i="12"/>
  <c r="CK80" i="12"/>
  <c r="G80" i="12"/>
  <c r="G79" i="12"/>
  <c r="G46" i="12"/>
  <c r="G54" i="12" s="1"/>
  <c r="G85" i="12"/>
  <c r="G10" i="12"/>
  <c r="J40" i="7"/>
  <c r="J70" i="7"/>
  <c r="G42" i="7"/>
  <c r="G70" i="7"/>
  <c r="K18" i="7"/>
  <c r="H66" i="7"/>
  <c r="F52" i="7"/>
  <c r="F77" i="7"/>
  <c r="F48" i="7"/>
  <c r="I50" i="7"/>
  <c r="I77" i="7"/>
  <c r="I48" i="7"/>
  <c r="M34" i="7"/>
  <c r="M70" i="7"/>
  <c r="M38" i="7"/>
  <c r="I52" i="7"/>
  <c r="L38" i="7"/>
  <c r="J66" i="7"/>
  <c r="J24" i="7"/>
  <c r="M66" i="7"/>
  <c r="D38" i="7"/>
  <c r="D70" i="7"/>
  <c r="L40" i="7"/>
  <c r="M42" i="7"/>
  <c r="B81" i="7"/>
  <c r="C56" i="7"/>
  <c r="C48" i="7"/>
  <c r="C77" i="7"/>
  <c r="B46" i="7"/>
  <c r="B50" i="7" s="1"/>
  <c r="C82" i="12"/>
  <c r="B55" i="12"/>
  <c r="B61" i="12"/>
  <c r="L75" i="12"/>
  <c r="I81" i="12"/>
  <c r="CJ46" i="12"/>
  <c r="CJ52" i="12" s="1"/>
  <c r="CJ79" i="12"/>
  <c r="CJ80" i="12"/>
  <c r="K79" i="12"/>
  <c r="K46" i="12"/>
  <c r="K56" i="12" s="1"/>
  <c r="F73" i="12"/>
  <c r="B65" i="12"/>
  <c r="C16" i="12"/>
  <c r="B15" i="12"/>
  <c r="B63" i="12"/>
  <c r="L36" i="7"/>
  <c r="I56" i="7"/>
  <c r="E48" i="7"/>
  <c r="E77" i="7"/>
  <c r="D40" i="7"/>
  <c r="D64" i="7"/>
  <c r="H79" i="12"/>
  <c r="H46" i="12"/>
  <c r="H52" i="12" s="1"/>
  <c r="F58" i="12"/>
  <c r="F24" i="12" s="1"/>
  <c r="E86" i="12"/>
  <c r="E10" i="12"/>
  <c r="D81" i="12"/>
  <c r="I71" i="12"/>
  <c r="I32" i="12"/>
  <c r="I34" i="12" s="1"/>
  <c r="E58" i="12"/>
  <c r="E24" i="12" s="1"/>
  <c r="D75" i="12"/>
  <c r="F81" i="12"/>
  <c r="L73" i="12"/>
  <c r="D10" i="12"/>
  <c r="C27" i="12"/>
  <c r="B21" i="12"/>
  <c r="CK58" i="12"/>
  <c r="CK68" i="12" s="1"/>
  <c r="F29" i="12"/>
  <c r="F30" i="12"/>
  <c r="E80" i="12"/>
  <c r="E75" i="12"/>
  <c r="F28" i="12"/>
  <c r="F92" i="12"/>
  <c r="J92" i="12"/>
  <c r="J28" i="12"/>
  <c r="C85" i="12"/>
  <c r="B9" i="12"/>
  <c r="C10" i="12"/>
  <c r="K73" i="12"/>
  <c r="J85" i="12"/>
  <c r="J10" i="12"/>
  <c r="D74" i="12"/>
  <c r="K81" i="12"/>
  <c r="I17" i="12"/>
  <c r="I30" i="12"/>
  <c r="I29" i="12"/>
  <c r="C71" i="12"/>
  <c r="B33" i="12"/>
  <c r="C32" i="12"/>
  <c r="C34" i="12" s="1"/>
  <c r="G72" i="12"/>
  <c r="F72" i="12"/>
  <c r="F71" i="12"/>
  <c r="F32" i="12"/>
  <c r="F34" i="12" s="1"/>
  <c r="K30" i="12"/>
  <c r="K29" i="12"/>
  <c r="CK32" i="12"/>
  <c r="CK40" i="12" s="1"/>
  <c r="CK71" i="12"/>
  <c r="H27" i="12"/>
  <c r="B67" i="12"/>
  <c r="D46" i="12"/>
  <c r="D54" i="12" s="1"/>
  <c r="D79" i="12"/>
  <c r="H29" i="12"/>
  <c r="H30" i="12"/>
  <c r="L81" i="12"/>
  <c r="I58" i="12"/>
  <c r="I66" i="12" s="1"/>
  <c r="C29" i="12"/>
  <c r="C30" i="12"/>
  <c r="B23" i="12"/>
  <c r="E74" i="12"/>
  <c r="CJ73" i="12"/>
  <c r="F66" i="7"/>
  <c r="E42" i="7"/>
  <c r="E70" i="7"/>
  <c r="C52" i="7"/>
  <c r="H70" i="7"/>
  <c r="C60" i="7"/>
  <c r="B58" i="7"/>
  <c r="B62" i="7" s="1"/>
  <c r="E64" i="7"/>
  <c r="B72" i="7"/>
  <c r="J64" i="7"/>
  <c r="J81" i="7" s="1"/>
  <c r="E52" i="7"/>
  <c r="B85" i="7"/>
  <c r="B86" i="7"/>
  <c r="B87" i="7"/>
  <c r="B91" i="7"/>
  <c r="B73" i="7"/>
  <c r="E68" i="7"/>
  <c r="J29" i="12"/>
  <c r="J30" i="12"/>
  <c r="D30" i="12"/>
  <c r="D29" i="12"/>
  <c r="J75" i="12"/>
  <c r="B84" i="12"/>
  <c r="K82" i="12"/>
  <c r="B51" i="12"/>
  <c r="C80" i="12"/>
  <c r="G73" i="12"/>
  <c r="C88" i="12"/>
  <c r="B7" i="12"/>
  <c r="B88" i="12" s="1"/>
  <c r="CK73" i="12"/>
  <c r="E28" i="12"/>
  <c r="E92" i="12"/>
  <c r="I80" i="12"/>
  <c r="CJ82" i="12"/>
  <c r="H73" i="12"/>
  <c r="K87" i="12"/>
  <c r="K10" i="12"/>
  <c r="D58" i="12"/>
  <c r="D62" i="12" s="1"/>
  <c r="M50" i="7"/>
  <c r="M48" i="7"/>
  <c r="M77" i="7"/>
  <c r="E66" i="7"/>
  <c r="G56" i="7"/>
  <c r="G48" i="7"/>
  <c r="G77" i="7"/>
  <c r="B28" i="7"/>
  <c r="H62" i="7"/>
  <c r="I38" i="7"/>
  <c r="I18" i="7"/>
  <c r="L18" i="7"/>
  <c r="B29" i="7"/>
  <c r="H64" i="7"/>
  <c r="L42" i="7"/>
  <c r="L52" i="7"/>
  <c r="L77" i="7"/>
  <c r="L48" i="7"/>
  <c r="K62" i="7"/>
  <c r="C54" i="7"/>
  <c r="I42" i="7"/>
  <c r="K70" i="7"/>
  <c r="C50" i="7"/>
  <c r="D66" i="7"/>
  <c r="E87" i="12"/>
  <c r="F75" i="12"/>
  <c r="L30" i="12"/>
  <c r="L29" i="12"/>
  <c r="L58" i="12"/>
  <c r="L60" i="12" s="1"/>
  <c r="J79" i="12"/>
  <c r="J46" i="12"/>
  <c r="J54" i="12" s="1"/>
  <c r="L71" i="12"/>
  <c r="L32" i="12"/>
  <c r="L34" i="12" s="1"/>
  <c r="I74" i="12"/>
  <c r="F50" i="7"/>
  <c r="J68" i="7"/>
  <c r="F68" i="7"/>
  <c r="B71" i="7"/>
  <c r="F38" i="7"/>
  <c r="F70" i="7"/>
  <c r="L34" i="7"/>
  <c r="B16" i="7"/>
  <c r="B17" i="7" s="1"/>
  <c r="C17" i="7"/>
  <c r="C18" i="7" s="1"/>
  <c r="I36" i="7"/>
  <c r="E50" i="7"/>
  <c r="D42" i="7"/>
  <c r="B27" i="7"/>
  <c r="D62" i="7"/>
  <c r="J52" i="7"/>
  <c r="J77" i="7"/>
  <c r="J48" i="7"/>
  <c r="J60" i="7"/>
  <c r="M60" i="7"/>
  <c r="D34" i="7"/>
  <c r="H68" i="7"/>
  <c r="K52" i="7"/>
  <c r="K48" i="7"/>
  <c r="K77" i="7"/>
  <c r="M64" i="7"/>
  <c r="F56" i="7"/>
  <c r="I66" i="7"/>
  <c r="E60" i="7"/>
  <c r="L50" i="7"/>
  <c r="K42" i="7"/>
  <c r="L60" i="7"/>
  <c r="L24" i="7"/>
  <c r="K40" i="7"/>
  <c r="B79" i="7"/>
  <c r="E56" i="7"/>
  <c r="F46" i="12"/>
  <c r="F54" i="12" s="1"/>
  <c r="F79" i="12"/>
  <c r="E81" i="12"/>
  <c r="H92" i="12"/>
  <c r="H28" i="12"/>
  <c r="H74" i="12"/>
  <c r="K92" i="12"/>
  <c r="K28" i="12"/>
  <c r="K93" i="12" s="1"/>
  <c r="J82" i="12"/>
  <c r="B37" i="12"/>
  <c r="C73" i="12"/>
  <c r="J72" i="12"/>
  <c r="CJ58" i="12"/>
  <c r="CJ24" i="12" s="1"/>
  <c r="K32" i="12"/>
  <c r="K38" i="12" s="1"/>
  <c r="K71" i="12"/>
  <c r="J81" i="12"/>
  <c r="G58" i="12"/>
  <c r="G24" i="12" s="1"/>
  <c r="CJ72" i="12"/>
  <c r="H58" i="12"/>
  <c r="H66" i="12" s="1"/>
  <c r="G30" i="12"/>
  <c r="G29" i="12"/>
  <c r="CK82" i="12"/>
  <c r="E46" i="12"/>
  <c r="E54" i="12" s="1"/>
  <c r="E79" i="12"/>
  <c r="I75" i="12"/>
  <c r="E27" i="12"/>
  <c r="B41" i="12"/>
  <c r="C75" i="12"/>
  <c r="CJ75" i="12"/>
  <c r="L82" i="12"/>
  <c r="C81" i="12"/>
  <c r="B53" i="12"/>
  <c r="CK17" i="12"/>
  <c r="I73" i="12"/>
  <c r="CJ29" i="12"/>
  <c r="CJ30" i="12"/>
  <c r="H80" i="12"/>
  <c r="CJ32" i="12"/>
  <c r="CJ40" i="12" s="1"/>
  <c r="CJ71" i="12"/>
  <c r="J32" i="12"/>
  <c r="J40" i="12" s="1"/>
  <c r="J71" i="12"/>
  <c r="E82" i="12"/>
  <c r="F74" i="12"/>
  <c r="H87" i="12"/>
  <c r="H10" i="12"/>
  <c r="G92" i="12"/>
  <c r="G28" i="12"/>
  <c r="CK30" i="12"/>
  <c r="CK29" i="12"/>
  <c r="CK72" i="12"/>
  <c r="L72" i="12"/>
  <c r="H32" i="12"/>
  <c r="H38" i="12" s="1"/>
  <c r="H71" i="12"/>
  <c r="L28" i="12"/>
  <c r="L92" i="12"/>
  <c r="J34" i="7"/>
  <c r="G34" i="7"/>
  <c r="D52" i="7"/>
  <c r="D77" i="7"/>
  <c r="D48" i="7"/>
  <c r="G64" i="7"/>
  <c r="G81" i="7" s="1"/>
  <c r="C70" i="7"/>
  <c r="B32" i="7"/>
  <c r="B74" i="7"/>
  <c r="M36" i="7"/>
  <c r="D36" i="7"/>
  <c r="M40" i="7"/>
  <c r="C64" i="7"/>
  <c r="D73" i="12"/>
  <c r="D71" i="12"/>
  <c r="D32" i="12"/>
  <c r="CK28" i="12"/>
  <c r="G82" i="12"/>
  <c r="H72" i="12"/>
  <c r="D82" i="12"/>
  <c r="E17" i="12"/>
  <c r="K74" i="12"/>
  <c r="D27" i="12"/>
  <c r="G32" i="12"/>
  <c r="G71" i="12"/>
  <c r="E72" i="12"/>
  <c r="E32" i="12"/>
  <c r="E42" i="12" s="1"/>
  <c r="E71" i="12"/>
  <c r="L74" i="12"/>
  <c r="B39" i="12"/>
  <c r="C74" i="12"/>
  <c r="F17" i="12"/>
  <c r="K17" i="12"/>
  <c r="E73" i="12"/>
  <c r="B8" i="12"/>
  <c r="I85" i="12"/>
  <c r="K58" i="12"/>
  <c r="K66" i="12" s="1"/>
  <c r="C72" i="12"/>
  <c r="B35" i="12"/>
  <c r="I92" i="12"/>
  <c r="I28" i="12"/>
  <c r="D80" i="12"/>
  <c r="L85" i="12"/>
  <c r="L10" i="12"/>
  <c r="C79" i="12"/>
  <c r="B49" i="12"/>
  <c r="C46" i="12"/>
  <c r="C52" i="12" s="1"/>
  <c r="J80" i="12"/>
  <c r="L79" i="12"/>
  <c r="L46" i="12"/>
  <c r="L50" i="12" s="1"/>
  <c r="K80" i="12"/>
  <c r="CK75" i="12"/>
  <c r="M68" i="7"/>
  <c r="M62" i="7"/>
  <c r="E34" i="7"/>
  <c r="B75" i="7"/>
  <c r="B80" i="7"/>
  <c r="H56" i="7"/>
  <c r="H48" i="7"/>
  <c r="H77" i="7"/>
  <c r="I62" i="7"/>
  <c r="G68" i="7"/>
  <c r="G93" i="12" l="1"/>
  <c r="CJ18" i="12"/>
  <c r="D18" i="12"/>
  <c r="J60" i="12"/>
  <c r="G18" i="12"/>
  <c r="H74" i="7"/>
  <c r="J64" i="12"/>
  <c r="H18" i="12"/>
  <c r="L18" i="12"/>
  <c r="K81" i="7"/>
  <c r="J18" i="12"/>
  <c r="CJ54" i="12"/>
  <c r="I40" i="12"/>
  <c r="C36" i="12"/>
  <c r="F40" i="12"/>
  <c r="CK56" i="12"/>
  <c r="G66" i="12"/>
  <c r="L64" i="12"/>
  <c r="D64" i="12"/>
  <c r="CK64" i="12"/>
  <c r="CK81" i="12" s="1"/>
  <c r="F93" i="12"/>
  <c r="H93" i="12"/>
  <c r="F42" i="12"/>
  <c r="L81" i="7"/>
  <c r="J68" i="12"/>
  <c r="B79" i="12"/>
  <c r="L93" i="12"/>
  <c r="J62" i="12"/>
  <c r="J66" i="12"/>
  <c r="L74" i="7"/>
  <c r="B64" i="7"/>
  <c r="I68" i="12"/>
  <c r="L62" i="12"/>
  <c r="CJ56" i="12"/>
  <c r="B70" i="7"/>
  <c r="I93" i="12"/>
  <c r="C62" i="12"/>
  <c r="B74" i="12"/>
  <c r="I42" i="12"/>
  <c r="G56" i="12"/>
  <c r="C64" i="12"/>
  <c r="C66" i="12"/>
  <c r="F74" i="7"/>
  <c r="F81" i="7"/>
  <c r="CJ68" i="12"/>
  <c r="J52" i="12"/>
  <c r="CJ64" i="12"/>
  <c r="G70" i="12"/>
  <c r="J56" i="12"/>
  <c r="K74" i="7"/>
  <c r="M81" i="7"/>
  <c r="F64" i="12"/>
  <c r="I74" i="7"/>
  <c r="CK52" i="12"/>
  <c r="J93" i="12"/>
  <c r="D52" i="12"/>
  <c r="F66" i="12"/>
  <c r="F68" i="12"/>
  <c r="E66" i="12"/>
  <c r="B52" i="7"/>
  <c r="E68" i="12"/>
  <c r="I81" i="7"/>
  <c r="H34" i="12"/>
  <c r="CJ60" i="12"/>
  <c r="K62" i="12"/>
  <c r="B66" i="7"/>
  <c r="D66" i="12"/>
  <c r="I52" i="12"/>
  <c r="K40" i="12"/>
  <c r="D56" i="12"/>
  <c r="I38" i="12"/>
  <c r="D60" i="12"/>
  <c r="I60" i="12"/>
  <c r="I54" i="12"/>
  <c r="H81" i="7"/>
  <c r="CK62" i="12"/>
  <c r="E34" i="12"/>
  <c r="G34" i="12"/>
  <c r="H64" i="12"/>
  <c r="G60" i="12"/>
  <c r="CJ62" i="12"/>
  <c r="G38" i="12"/>
  <c r="G40" i="12"/>
  <c r="E64" i="12"/>
  <c r="B40" i="7"/>
  <c r="L36" i="12"/>
  <c r="H40" i="12"/>
  <c r="G62" i="12"/>
  <c r="B27" i="12"/>
  <c r="CK18" i="12"/>
  <c r="D36" i="12"/>
  <c r="D70" i="12"/>
  <c r="H56" i="12"/>
  <c r="H77" i="12"/>
  <c r="H48" i="12"/>
  <c r="B16" i="12"/>
  <c r="B17" i="12" s="1"/>
  <c r="C17" i="12"/>
  <c r="C18" i="12" s="1"/>
  <c r="M74" i="7"/>
  <c r="E18" i="12"/>
  <c r="C54" i="12"/>
  <c r="C48" i="12"/>
  <c r="B46" i="12"/>
  <c r="C77" i="12"/>
  <c r="CJ34" i="12"/>
  <c r="CJ70" i="12"/>
  <c r="B80" i="12"/>
  <c r="J42" i="12"/>
  <c r="J74" i="7"/>
  <c r="L54" i="12"/>
  <c r="CK34" i="12"/>
  <c r="B42" i="7"/>
  <c r="K60" i="12"/>
  <c r="K24" i="12"/>
  <c r="K68" i="12"/>
  <c r="E36" i="12"/>
  <c r="D34" i="12"/>
  <c r="H36" i="12"/>
  <c r="H70" i="12"/>
  <c r="B81" i="12"/>
  <c r="CJ42" i="12"/>
  <c r="B75" i="12"/>
  <c r="CJ36" i="12"/>
  <c r="K34" i="12"/>
  <c r="B73" i="12"/>
  <c r="E62" i="12"/>
  <c r="F62" i="12"/>
  <c r="B38" i="7"/>
  <c r="E40" i="12"/>
  <c r="D50" i="12"/>
  <c r="D77" i="12"/>
  <c r="D48" i="12"/>
  <c r="I64" i="12"/>
  <c r="I18" i="12"/>
  <c r="D40" i="12"/>
  <c r="B87" i="12"/>
  <c r="B85" i="12"/>
  <c r="B10" i="12"/>
  <c r="B86" i="12"/>
  <c r="E52" i="12"/>
  <c r="H50" i="12"/>
  <c r="B82" i="12"/>
  <c r="G50" i="12"/>
  <c r="D93" i="12"/>
  <c r="H54" i="12"/>
  <c r="C93" i="12"/>
  <c r="L52" i="12"/>
  <c r="L48" i="12"/>
  <c r="L77" i="12"/>
  <c r="C38" i="12"/>
  <c r="B32" i="12"/>
  <c r="B42" i="12" s="1"/>
  <c r="C70" i="12"/>
  <c r="K50" i="12"/>
  <c r="K77" i="12"/>
  <c r="K48" i="12"/>
  <c r="K52" i="12"/>
  <c r="C50" i="12"/>
  <c r="B72" i="12"/>
  <c r="E56" i="12"/>
  <c r="L56" i="12"/>
  <c r="C42" i="12"/>
  <c r="H60" i="12"/>
  <c r="H24" i="12"/>
  <c r="K42" i="12"/>
  <c r="K70" i="12"/>
  <c r="B34" i="7"/>
  <c r="L40" i="12"/>
  <c r="L70" i="12"/>
  <c r="J50" i="12"/>
  <c r="J48" i="12"/>
  <c r="J77" i="12"/>
  <c r="L68" i="12"/>
  <c r="L24" i="12"/>
  <c r="B18" i="7"/>
  <c r="D68" i="12"/>
  <c r="D24" i="12"/>
  <c r="E93" i="12"/>
  <c r="L66" i="12"/>
  <c r="B36" i="7"/>
  <c r="B68" i="7"/>
  <c r="CJ38" i="12"/>
  <c r="B29" i="12"/>
  <c r="B30" i="12"/>
  <c r="I62" i="12"/>
  <c r="I24" i="12"/>
  <c r="K18" i="12"/>
  <c r="F36" i="12"/>
  <c r="F70" i="12"/>
  <c r="G36" i="12"/>
  <c r="B71" i="12"/>
  <c r="G68" i="12"/>
  <c r="K54" i="12"/>
  <c r="G64" i="12"/>
  <c r="CK60" i="12"/>
  <c r="CK24" i="12"/>
  <c r="L38" i="12"/>
  <c r="E60" i="12"/>
  <c r="F60" i="12"/>
  <c r="H62" i="12"/>
  <c r="F38" i="12"/>
  <c r="CJ50" i="12"/>
  <c r="CJ48" i="12"/>
  <c r="CJ77" i="12"/>
  <c r="CJ66" i="12"/>
  <c r="B56" i="7"/>
  <c r="B77" i="7"/>
  <c r="B48" i="7"/>
  <c r="B54" i="7"/>
  <c r="H42" i="12"/>
  <c r="I56" i="12"/>
  <c r="I48" i="12"/>
  <c r="I77" i="12"/>
  <c r="CK66" i="12"/>
  <c r="J34" i="12"/>
  <c r="J70" i="12"/>
  <c r="E50" i="12"/>
  <c r="E77" i="12"/>
  <c r="E48" i="12"/>
  <c r="J36" i="12"/>
  <c r="F50" i="12"/>
  <c r="F48" i="12"/>
  <c r="F77" i="12"/>
  <c r="CK42" i="12"/>
  <c r="CK70" i="12"/>
  <c r="G52" i="12"/>
  <c r="G48" i="12"/>
  <c r="G77" i="12"/>
  <c r="J38" i="12"/>
  <c r="F52" i="12"/>
  <c r="F56" i="12"/>
  <c r="C40" i="12"/>
  <c r="E38" i="12"/>
  <c r="E70" i="12"/>
  <c r="D38" i="12"/>
  <c r="CK36" i="12"/>
  <c r="G74" i="7"/>
  <c r="CK38" i="12"/>
  <c r="F18" i="12"/>
  <c r="D42" i="12"/>
  <c r="I36" i="12"/>
  <c r="I70" i="12"/>
  <c r="K64" i="12"/>
  <c r="L42" i="12"/>
  <c r="C56" i="12"/>
  <c r="B60" i="7"/>
  <c r="CK54" i="12"/>
  <c r="CK77" i="12"/>
  <c r="CK48" i="12"/>
  <c r="K36" i="12"/>
  <c r="H68" i="12"/>
  <c r="B28" i="12"/>
  <c r="B92" i="12"/>
  <c r="G42" i="12"/>
  <c r="C68" i="12"/>
  <c r="C24" i="12"/>
  <c r="B58" i="12"/>
  <c r="B64" i="12" s="1"/>
  <c r="CK74" i="12" l="1"/>
  <c r="CJ81" i="12"/>
  <c r="G74" i="12"/>
  <c r="CJ74" i="12"/>
  <c r="B93" i="12"/>
  <c r="B18" i="12"/>
  <c r="B36" i="12"/>
  <c r="B34" i="12"/>
  <c r="G81" i="12"/>
  <c r="B38" i="12"/>
  <c r="B50" i="12"/>
  <c r="B48" i="12"/>
  <c r="B77" i="12"/>
  <c r="B60" i="12"/>
  <c r="B24" i="12"/>
  <c r="B68" i="12"/>
  <c r="B56" i="12"/>
  <c r="B62" i="12"/>
  <c r="B52" i="12"/>
  <c r="B40" i="12"/>
  <c r="B70" i="12"/>
  <c r="B66" i="12"/>
  <c r="B54" i="12"/>
  <c r="AR8" i="14" l="1"/>
  <c r="AR24" i="14" l="1"/>
  <c r="AR30" i="14"/>
  <c r="AR10" i="14"/>
  <c r="AS8" i="14"/>
  <c r="AS24" i="14" l="1"/>
  <c r="AS10" i="14"/>
  <c r="AS30" i="14"/>
  <c r="V8" i="15" l="1"/>
  <c r="W8" i="15"/>
  <c r="U8" i="15"/>
  <c r="AP8" i="14"/>
  <c r="AP30" i="14" l="1"/>
  <c r="AP10" i="14"/>
  <c r="AP24" i="14"/>
  <c r="V24" i="15"/>
  <c r="V10" i="15"/>
  <c r="V30" i="15"/>
  <c r="U24" i="15"/>
  <c r="U10" i="15"/>
  <c r="U30" i="15"/>
  <c r="W24" i="15"/>
  <c r="W10" i="15"/>
  <c r="W30" i="15"/>
  <c r="Q8" i="27" l="1"/>
  <c r="Q30" i="27" s="1"/>
  <c r="Q24" i="27" l="1"/>
  <c r="Q10" i="27"/>
  <c r="W9" i="22" l="1"/>
  <c r="U9" i="22"/>
  <c r="X9" i="22"/>
  <c r="V9" i="22"/>
  <c r="X11" i="22" l="1"/>
  <c r="X25" i="22"/>
  <c r="X31" i="22"/>
  <c r="U25" i="22"/>
  <c r="U11" i="22"/>
  <c r="U31" i="22"/>
  <c r="W11" i="22"/>
  <c r="W31" i="22"/>
  <c r="W25" i="22"/>
  <c r="V25" i="22"/>
  <c r="V31" i="22"/>
  <c r="V11" i="22"/>
  <c r="P8" i="11" l="1"/>
  <c r="P30" i="11" l="1"/>
  <c r="P24" i="11"/>
  <c r="P10" i="11"/>
  <c r="H8" i="14" l="1"/>
  <c r="H30" i="14" s="1"/>
  <c r="AG8" i="14"/>
  <c r="AG30" i="14" s="1"/>
  <c r="AJ8" i="14"/>
  <c r="AJ30" i="14" s="1"/>
  <c r="N8" i="14"/>
  <c r="N10" i="14" s="1"/>
  <c r="F8" i="14"/>
  <c r="F24" i="14" s="1"/>
  <c r="H24" i="14" l="1"/>
  <c r="H10" i="14"/>
  <c r="AG24" i="14"/>
  <c r="AG10" i="14"/>
  <c r="F30" i="14"/>
  <c r="F10" i="14"/>
  <c r="N24" i="14"/>
  <c r="AJ24" i="14"/>
  <c r="N30" i="14"/>
  <c r="AJ10" i="14"/>
  <c r="AA8" i="11" l="1"/>
  <c r="AA30" i="11" l="1"/>
  <c r="AA10" i="11"/>
  <c r="AA24" i="11"/>
  <c r="AD77" i="1" l="1"/>
  <c r="AD65" i="1"/>
  <c r="AD59" i="1"/>
  <c r="AD43" i="1"/>
  <c r="AD57" i="1"/>
  <c r="AD95" i="1"/>
  <c r="AD33" i="1"/>
  <c r="AD31" i="1"/>
  <c r="AD61" i="1"/>
  <c r="AD81" i="1"/>
  <c r="AD105" i="1"/>
  <c r="AD49" i="1"/>
  <c r="AD71" i="1"/>
  <c r="AD99" i="1"/>
  <c r="AD41" i="1"/>
  <c r="AD69" i="1"/>
  <c r="AD53" i="1"/>
  <c r="AD75" i="1"/>
  <c r="AD37" i="1"/>
  <c r="AD67" i="1"/>
  <c r="AD21" i="1"/>
  <c r="AD55" i="1"/>
  <c r="AD68" i="1"/>
  <c r="AD72" i="1"/>
  <c r="AD83" i="1"/>
  <c r="AD23" i="1"/>
  <c r="AD79" i="1"/>
  <c r="AD97" i="1"/>
  <c r="AD109" i="1"/>
  <c r="AD74" i="1"/>
  <c r="AD29" i="1"/>
  <c r="AD45" i="1"/>
  <c r="AD76" i="1"/>
  <c r="AD70" i="1"/>
  <c r="AD10" i="1"/>
  <c r="AD26" i="1"/>
  <c r="AD42" i="1"/>
  <c r="AD30" i="1"/>
  <c r="AD46" i="1"/>
  <c r="AD40" i="1"/>
  <c r="AD78" i="1"/>
  <c r="AD47" i="1"/>
  <c r="AD28" i="1"/>
  <c r="AD44" i="1"/>
  <c r="AD91" i="1"/>
  <c r="AD94" i="1"/>
  <c r="AD107" i="1"/>
  <c r="AD101" i="1"/>
  <c r="AD92" i="1"/>
  <c r="AD86" i="1"/>
  <c r="AD48" i="1"/>
  <c r="AD50" i="1"/>
  <c r="AD56" i="1"/>
  <c r="AD58" i="1"/>
  <c r="AD66" i="1"/>
  <c r="AD82" i="1"/>
  <c r="AD84" i="1"/>
  <c r="AD103" i="1"/>
  <c r="AD100" i="1"/>
  <c r="AD102" i="1"/>
  <c r="AD104" i="1"/>
  <c r="AD106" i="1"/>
  <c r="AD110" i="1"/>
  <c r="AD85" i="1"/>
  <c r="AD18" i="1" l="1"/>
  <c r="AK8" i="14"/>
  <c r="H8" i="15"/>
  <c r="P8" i="14"/>
  <c r="AD15" i="1"/>
  <c r="G8" i="15"/>
  <c r="AD64" i="1"/>
  <c r="F8" i="27"/>
  <c r="F8" i="11"/>
  <c r="J8" i="14"/>
  <c r="AE8" i="11"/>
  <c r="Q9" i="26"/>
  <c r="K8" i="15"/>
  <c r="AD6" i="1"/>
  <c r="E8" i="8"/>
  <c r="AD35" i="1"/>
  <c r="AB8" i="11"/>
  <c r="AC8" i="14"/>
  <c r="AC24" i="14" s="1"/>
  <c r="AD9" i="1"/>
  <c r="N8" i="15"/>
  <c r="AB8" i="14"/>
  <c r="C8" i="7"/>
  <c r="I8" i="15"/>
  <c r="Z8" i="11"/>
  <c r="F9" i="23"/>
  <c r="L8" i="27"/>
  <c r="C8" i="5"/>
  <c r="AD2" i="1"/>
  <c r="D8" i="13"/>
  <c r="D8" i="8"/>
  <c r="AO8" i="14"/>
  <c r="O8" i="15"/>
  <c r="AD8" i="1"/>
  <c r="AD16" i="1"/>
  <c r="J8" i="15"/>
  <c r="D8" i="14"/>
  <c r="AD19" i="1"/>
  <c r="S8" i="15"/>
  <c r="AD90" i="1"/>
  <c r="J8" i="11"/>
  <c r="AD62" i="1"/>
  <c r="K8" i="11"/>
  <c r="F8" i="15"/>
  <c r="V8" i="14"/>
  <c r="E8" i="11"/>
  <c r="AD98" i="1"/>
  <c r="AD88" i="1"/>
  <c r="S8" i="11"/>
  <c r="J8" i="27"/>
  <c r="AD24" i="1"/>
  <c r="Y8" i="14"/>
  <c r="R8" i="15"/>
  <c r="AD32" i="1"/>
  <c r="D8" i="5"/>
  <c r="I8" i="27"/>
  <c r="W8" i="11"/>
  <c r="G8" i="14"/>
  <c r="G24" i="14" s="1"/>
  <c r="AD60" i="1"/>
  <c r="E8" i="5"/>
  <c r="O8" i="11"/>
  <c r="K8" i="27"/>
  <c r="C8" i="15"/>
  <c r="H8" i="8"/>
  <c r="X8" i="14"/>
  <c r="AD22" i="1"/>
  <c r="H8" i="11"/>
  <c r="K8" i="14"/>
  <c r="AD7" i="1"/>
  <c r="F8" i="8"/>
  <c r="C8" i="13"/>
  <c r="F9" i="22"/>
  <c r="G8" i="11"/>
  <c r="D8" i="7"/>
  <c r="M8" i="15"/>
  <c r="G8" i="27"/>
  <c r="W8" i="14"/>
  <c r="AD3" i="1"/>
  <c r="AD17" i="1"/>
  <c r="P8" i="15"/>
  <c r="AL8" i="14"/>
  <c r="O8" i="14"/>
  <c r="AD20" i="1"/>
  <c r="L8" i="15"/>
  <c r="U8" i="11"/>
  <c r="H9" i="26"/>
  <c r="AD4" i="1"/>
  <c r="Q8" i="14"/>
  <c r="L9" i="22"/>
  <c r="C8" i="8"/>
  <c r="G8" i="8"/>
  <c r="L8" i="11"/>
  <c r="D8" i="15"/>
  <c r="AD25" i="1"/>
  <c r="Z8" i="14"/>
  <c r="AD11" i="1"/>
  <c r="AI8" i="14"/>
  <c r="AD87" i="1"/>
  <c r="AC8" i="11"/>
  <c r="T8" i="15"/>
  <c r="F8" i="5"/>
  <c r="E8" i="27"/>
  <c r="Q8" i="11"/>
  <c r="AD54" i="1"/>
  <c r="C8" i="14"/>
  <c r="R8" i="14"/>
  <c r="AD5" i="1"/>
  <c r="Y8" i="11"/>
  <c r="AD73" i="1"/>
  <c r="V8" i="11"/>
  <c r="H8" i="27"/>
  <c r="G8" i="5"/>
  <c r="C8" i="11"/>
  <c r="C8" i="27"/>
  <c r="T8" i="14"/>
  <c r="T24" i="14" s="1"/>
  <c r="AD14" i="1"/>
  <c r="AD8" i="11"/>
  <c r="AD80" i="1"/>
  <c r="AD8" i="14"/>
  <c r="AD24" i="14" s="1"/>
  <c r="AD52" i="1"/>
  <c r="AD96" i="1"/>
  <c r="I8" i="14"/>
  <c r="AD12" i="1"/>
  <c r="AN8" i="14"/>
  <c r="AD38" i="1"/>
  <c r="AM8" i="14"/>
  <c r="I8" i="11"/>
  <c r="AD89" i="1"/>
  <c r="X8" i="11"/>
  <c r="L8" i="14"/>
  <c r="D8" i="11"/>
  <c r="AD34" i="1"/>
  <c r="D8" i="27"/>
  <c r="E8" i="15"/>
  <c r="E8" i="14"/>
  <c r="E24" i="14" s="1"/>
  <c r="AD13" i="1"/>
  <c r="M8" i="11"/>
  <c r="N8" i="11"/>
  <c r="AD93" i="1"/>
  <c r="AD63" i="1"/>
  <c r="T8" i="11"/>
  <c r="AD36" i="1"/>
  <c r="R8" i="11"/>
  <c r="AD108" i="1"/>
  <c r="AA8" i="14"/>
  <c r="M8" i="14"/>
  <c r="M24" i="14" s="1"/>
  <c r="AD39" i="1"/>
  <c r="AE8" i="14"/>
  <c r="AE24" i="14" s="1"/>
  <c r="AD51" i="1"/>
  <c r="Q8" i="15"/>
  <c r="AD27" i="1"/>
  <c r="S8" i="14"/>
  <c r="AC10" i="14" l="1"/>
  <c r="AC30" i="14"/>
  <c r="G30" i="14"/>
  <c r="G10" i="14"/>
  <c r="T10" i="14"/>
  <c r="E30" i="14"/>
  <c r="T30" i="14"/>
  <c r="AD10" i="14"/>
  <c r="M10" i="14"/>
  <c r="M30" i="14"/>
  <c r="D24" i="27"/>
  <c r="D10" i="27"/>
  <c r="D30" i="27"/>
  <c r="AD24" i="11"/>
  <c r="AD30" i="11"/>
  <c r="AD10" i="11"/>
  <c r="V24" i="11"/>
  <c r="V10" i="11"/>
  <c r="V30" i="11"/>
  <c r="Q30" i="11"/>
  <c r="Q24" i="11"/>
  <c r="Q10" i="11"/>
  <c r="Q30" i="14"/>
  <c r="Q24" i="14"/>
  <c r="Q10" i="14"/>
  <c r="P24" i="15"/>
  <c r="P30" i="15"/>
  <c r="P10" i="15"/>
  <c r="F25" i="22"/>
  <c r="G25" i="22" s="1"/>
  <c r="G9" i="22"/>
  <c r="F11" i="22"/>
  <c r="G11" i="22" s="1"/>
  <c r="F31" i="22"/>
  <c r="G31" i="22" s="1"/>
  <c r="X10" i="14"/>
  <c r="X30" i="14"/>
  <c r="X24" i="14"/>
  <c r="W10" i="11"/>
  <c r="W30" i="11"/>
  <c r="W24" i="11"/>
  <c r="S24" i="11"/>
  <c r="S30" i="11"/>
  <c r="S10" i="11"/>
  <c r="J10" i="11"/>
  <c r="J24" i="11"/>
  <c r="J30" i="11"/>
  <c r="O30" i="15"/>
  <c r="O10" i="15"/>
  <c r="O24" i="15"/>
  <c r="Z30" i="11"/>
  <c r="Z24" i="11"/>
  <c r="Z10" i="11"/>
  <c r="F30" i="27"/>
  <c r="F24" i="27"/>
  <c r="F10" i="27"/>
  <c r="AD30" i="14"/>
  <c r="AN24" i="14"/>
  <c r="AN10" i="14"/>
  <c r="AN30" i="14"/>
  <c r="B8" i="14"/>
  <c r="Z10" i="14"/>
  <c r="Z24" i="14"/>
  <c r="Z30" i="14"/>
  <c r="C30" i="13"/>
  <c r="C10" i="13"/>
  <c r="C24" i="13"/>
  <c r="B8" i="13"/>
  <c r="H24" i="8"/>
  <c r="H30" i="8"/>
  <c r="H10" i="8"/>
  <c r="I10" i="27"/>
  <c r="I24" i="27"/>
  <c r="I30" i="27"/>
  <c r="AO30" i="14"/>
  <c r="AO10" i="14"/>
  <c r="AO24" i="14"/>
  <c r="I10" i="15"/>
  <c r="I30" i="15"/>
  <c r="I24" i="15"/>
  <c r="E30" i="8"/>
  <c r="E10" i="8"/>
  <c r="E24" i="8"/>
  <c r="N24" i="11"/>
  <c r="N30" i="11"/>
  <c r="N10" i="11"/>
  <c r="D10" i="11"/>
  <c r="D30" i="11"/>
  <c r="D24" i="11"/>
  <c r="E30" i="27"/>
  <c r="E24" i="27"/>
  <c r="E10" i="27"/>
  <c r="H11" i="26"/>
  <c r="J11" i="26" s="1"/>
  <c r="H31" i="26"/>
  <c r="J31" i="26" s="1"/>
  <c r="J9" i="26"/>
  <c r="H25" i="26"/>
  <c r="J25" i="26" s="1"/>
  <c r="F10" i="8"/>
  <c r="F24" i="8"/>
  <c r="F30" i="8"/>
  <c r="C24" i="15"/>
  <c r="C10" i="15"/>
  <c r="C30" i="15"/>
  <c r="B8" i="15"/>
  <c r="D10" i="5"/>
  <c r="D30" i="5"/>
  <c r="D24" i="5"/>
  <c r="S10" i="15"/>
  <c r="S30" i="15"/>
  <c r="S24" i="15"/>
  <c r="D24" i="8"/>
  <c r="D10" i="8"/>
  <c r="D30" i="8"/>
  <c r="B8" i="7"/>
  <c r="C24" i="7"/>
  <c r="C10" i="7"/>
  <c r="C30" i="7"/>
  <c r="G24" i="15"/>
  <c r="G30" i="15"/>
  <c r="G10" i="15"/>
  <c r="AA10" i="14"/>
  <c r="AA24" i="14"/>
  <c r="AA30" i="14"/>
  <c r="M24" i="11"/>
  <c r="M30" i="11"/>
  <c r="M10" i="11"/>
  <c r="L10" i="14"/>
  <c r="L30" i="14"/>
  <c r="L24" i="14"/>
  <c r="I10" i="14"/>
  <c r="I24" i="14"/>
  <c r="I30" i="14"/>
  <c r="C10" i="27"/>
  <c r="C30" i="27"/>
  <c r="C24" i="27"/>
  <c r="B8" i="27"/>
  <c r="Y30" i="11"/>
  <c r="Y24" i="11"/>
  <c r="Y10" i="11"/>
  <c r="F30" i="5"/>
  <c r="F10" i="5"/>
  <c r="F24" i="5"/>
  <c r="D24" i="15"/>
  <c r="D10" i="15"/>
  <c r="D30" i="15"/>
  <c r="U30" i="11"/>
  <c r="U24" i="11"/>
  <c r="U10" i="11"/>
  <c r="W24" i="14"/>
  <c r="W10" i="14"/>
  <c r="W30" i="14"/>
  <c r="K24" i="27"/>
  <c r="K10" i="27"/>
  <c r="K30" i="27"/>
  <c r="E10" i="11"/>
  <c r="E30" i="11"/>
  <c r="E24" i="11"/>
  <c r="D24" i="13"/>
  <c r="D30" i="13"/>
  <c r="D10" i="13"/>
  <c r="AB24" i="14"/>
  <c r="AB30" i="14"/>
  <c r="AB10" i="14"/>
  <c r="K10" i="15"/>
  <c r="K24" i="15"/>
  <c r="K30" i="15"/>
  <c r="S10" i="14"/>
  <c r="S30" i="14"/>
  <c r="S24" i="14"/>
  <c r="X30" i="11"/>
  <c r="X10" i="11"/>
  <c r="X24" i="11"/>
  <c r="C10" i="11"/>
  <c r="C24" i="11"/>
  <c r="C30" i="11"/>
  <c r="B8" i="11"/>
  <c r="T30" i="15"/>
  <c r="T24" i="15"/>
  <c r="T10" i="15"/>
  <c r="L24" i="11"/>
  <c r="L30" i="11"/>
  <c r="L10" i="11"/>
  <c r="L24" i="15"/>
  <c r="L30" i="15"/>
  <c r="L10" i="15"/>
  <c r="G24" i="27"/>
  <c r="G30" i="27"/>
  <c r="G10" i="27"/>
  <c r="K30" i="14"/>
  <c r="K10" i="14"/>
  <c r="K24" i="14"/>
  <c r="O10" i="11"/>
  <c r="O30" i="11"/>
  <c r="O24" i="11"/>
  <c r="R24" i="15"/>
  <c r="R10" i="15"/>
  <c r="R30" i="15"/>
  <c r="V30" i="14"/>
  <c r="V24" i="14"/>
  <c r="V10" i="14"/>
  <c r="D24" i="14"/>
  <c r="D30" i="14"/>
  <c r="D10" i="14"/>
  <c r="N10" i="15"/>
  <c r="N30" i="15"/>
  <c r="N24" i="15"/>
  <c r="Q11" i="26"/>
  <c r="S11" i="26" s="1"/>
  <c r="Q25" i="26"/>
  <c r="S25" i="26" s="1"/>
  <c r="S9" i="26"/>
  <c r="Q31" i="26"/>
  <c r="S31" i="26" s="1"/>
  <c r="P24" i="14"/>
  <c r="P10" i="14"/>
  <c r="P30" i="14"/>
  <c r="E10" i="14"/>
  <c r="R30" i="11"/>
  <c r="R24" i="11"/>
  <c r="R10" i="11"/>
  <c r="R30" i="14"/>
  <c r="R24" i="14"/>
  <c r="R10" i="14"/>
  <c r="AC30" i="11"/>
  <c r="AC24" i="11"/>
  <c r="AC10" i="11"/>
  <c r="G30" i="8"/>
  <c r="G10" i="8"/>
  <c r="G24" i="8"/>
  <c r="M24" i="15"/>
  <c r="M10" i="15"/>
  <c r="M30" i="15"/>
  <c r="H30" i="11"/>
  <c r="H24" i="11"/>
  <c r="H10" i="11"/>
  <c r="E30" i="5"/>
  <c r="E10" i="5"/>
  <c r="E24" i="5"/>
  <c r="Y10" i="14"/>
  <c r="Y24" i="14"/>
  <c r="Y30" i="14"/>
  <c r="F24" i="15"/>
  <c r="F10" i="15"/>
  <c r="F30" i="15"/>
  <c r="J10" i="15"/>
  <c r="J24" i="15"/>
  <c r="J30" i="15"/>
  <c r="C24" i="5"/>
  <c r="C10" i="5"/>
  <c r="C30" i="5"/>
  <c r="B8" i="5"/>
  <c r="AE30" i="11"/>
  <c r="AE24" i="11"/>
  <c r="AE10" i="11"/>
  <c r="H24" i="15"/>
  <c r="H30" i="15"/>
  <c r="H10" i="15"/>
  <c r="AE30" i="14"/>
  <c r="Q10" i="15"/>
  <c r="Q30" i="15"/>
  <c r="Q24" i="15"/>
  <c r="I30" i="11"/>
  <c r="I10" i="11"/>
  <c r="I24" i="11"/>
  <c r="G24" i="5"/>
  <c r="G30" i="5"/>
  <c r="G10" i="5"/>
  <c r="C30" i="14"/>
  <c r="C10" i="14"/>
  <c r="C24" i="14"/>
  <c r="C10" i="8"/>
  <c r="C24" i="8"/>
  <c r="C30" i="8"/>
  <c r="B8" i="8"/>
  <c r="O10" i="14"/>
  <c r="O24" i="14"/>
  <c r="O30" i="14"/>
  <c r="D10" i="7"/>
  <c r="D30" i="7"/>
  <c r="D24" i="7"/>
  <c r="K30" i="11"/>
  <c r="K24" i="11"/>
  <c r="K10" i="11"/>
  <c r="L24" i="27"/>
  <c r="L10" i="27"/>
  <c r="L30" i="27"/>
  <c r="J30" i="14"/>
  <c r="J24" i="14"/>
  <c r="J10" i="14"/>
  <c r="AK30" i="14"/>
  <c r="AK10" i="14"/>
  <c r="AK24" i="14"/>
  <c r="AE10" i="14"/>
  <c r="T30" i="11"/>
  <c r="T10" i="11"/>
  <c r="T24" i="11"/>
  <c r="E24" i="15"/>
  <c r="E10" i="15"/>
  <c r="E30" i="15"/>
  <c r="AM30" i="14"/>
  <c r="AM10" i="14"/>
  <c r="AM24" i="14"/>
  <c r="H30" i="27"/>
  <c r="H24" i="27"/>
  <c r="H10" i="27"/>
  <c r="AI30" i="14"/>
  <c r="AI24" i="14"/>
  <c r="AI10" i="14"/>
  <c r="L25" i="22"/>
  <c r="M25" i="22" s="1"/>
  <c r="M9" i="22"/>
  <c r="L11" i="22"/>
  <c r="M11" i="22" s="1"/>
  <c r="L31" i="22"/>
  <c r="M31" i="22" s="1"/>
  <c r="AL30" i="14"/>
  <c r="AL10" i="14"/>
  <c r="AL24" i="14"/>
  <c r="G10" i="11"/>
  <c r="G24" i="11"/>
  <c r="G30" i="11"/>
  <c r="J24" i="27"/>
  <c r="J10" i="27"/>
  <c r="J30" i="27"/>
  <c r="F31" i="23"/>
  <c r="G31" i="23" s="1"/>
  <c r="G9" i="23"/>
  <c r="F11" i="23"/>
  <c r="G11" i="23" s="1"/>
  <c r="F25" i="23"/>
  <c r="G25" i="23" s="1"/>
  <c r="AB10" i="11"/>
  <c r="AB24" i="11"/>
  <c r="AB30" i="11"/>
  <c r="F24" i="11"/>
  <c r="F10" i="11"/>
  <c r="F30" i="11"/>
  <c r="B10" i="14" l="1"/>
  <c r="B30" i="14"/>
  <c r="B24" i="14"/>
  <c r="B10" i="13"/>
  <c r="B24" i="13"/>
  <c r="B30" i="13"/>
  <c r="B24" i="7"/>
  <c r="B30" i="7"/>
  <c r="B10" i="7"/>
  <c r="I7" i="28"/>
  <c r="B24" i="5"/>
  <c r="I23" i="28" s="1"/>
  <c r="B10" i="5"/>
  <c r="I9" i="28" s="1"/>
  <c r="B30" i="5"/>
  <c r="I29" i="28" s="1"/>
  <c r="B30" i="11"/>
  <c r="B24" i="11"/>
  <c r="B10" i="11"/>
  <c r="B24" i="27"/>
  <c r="B30" i="27"/>
  <c r="B10" i="27"/>
  <c r="B24" i="15"/>
  <c r="B10" i="15"/>
  <c r="B30" i="15"/>
  <c r="B10" i="8"/>
  <c r="B24" i="8"/>
  <c r="B30" i="8"/>
  <c r="K29" i="28" l="1"/>
  <c r="J29" i="28"/>
  <c r="K9" i="28"/>
  <c r="J9" i="28"/>
  <c r="J23" i="28"/>
  <c r="K23" i="28"/>
  <c r="J7" i="28"/>
  <c r="K7" i="28"/>
</calcChain>
</file>

<file path=xl/sharedStrings.xml><?xml version="1.0" encoding="utf-8"?>
<sst xmlns="http://schemas.openxmlformats.org/spreadsheetml/2006/main" count="9123" uniqueCount="627">
  <si>
    <t>Name</t>
  </si>
  <si>
    <t>00-15</t>
  </si>
  <si>
    <t>Tenure</t>
  </si>
  <si>
    <t>Productivity</t>
  </si>
  <si>
    <t>Edited</t>
  </si>
  <si>
    <t>Demo</t>
  </si>
  <si>
    <t>Points</t>
  </si>
  <si>
    <t>Manager Name</t>
  </si>
  <si>
    <t>DOJ</t>
  </si>
  <si>
    <t>Date</t>
  </si>
  <si>
    <t>City</t>
  </si>
  <si>
    <t>Row Labels</t>
  </si>
  <si>
    <t>Grand Total</t>
  </si>
  <si>
    <t>Sum of Paid Contract</t>
  </si>
  <si>
    <t>Values</t>
  </si>
  <si>
    <t>Sum of NonPaid Contract</t>
  </si>
  <si>
    <t>Sum of Created Contract</t>
  </si>
  <si>
    <t>Sum of Edited Contract</t>
  </si>
  <si>
    <t>Sum of Demo Given</t>
  </si>
  <si>
    <t>Sum of Points</t>
  </si>
  <si>
    <t>Mandays</t>
  </si>
  <si>
    <t>Man-Days</t>
  </si>
  <si>
    <t>Manager</t>
  </si>
  <si>
    <t>Collection</t>
  </si>
  <si>
    <t>Onfield Contracts</t>
  </si>
  <si>
    <t>Paid 
Contract</t>
  </si>
  <si>
    <t>Non Paid 
Contract</t>
  </si>
  <si>
    <t>Created 
Contract</t>
  </si>
  <si>
    <t>Working Day</t>
  </si>
  <si>
    <t xml:space="preserve"> </t>
  </si>
  <si>
    <t>Current Active JDA Count</t>
  </si>
  <si>
    <t>Avg # Present JDA Per Day</t>
  </si>
  <si>
    <t>Absentism %</t>
  </si>
  <si>
    <t>%</t>
  </si>
  <si>
    <t>Avg Contract Value Per Contract</t>
  </si>
  <si>
    <t>Branch</t>
  </si>
  <si>
    <t>Avg # Active JDA's Per Day</t>
  </si>
  <si>
    <t>Total Listing Entered</t>
  </si>
  <si>
    <t>Con Value Per Day</t>
  </si>
  <si>
    <t>CollectionPer Day</t>
  </si>
  <si>
    <t>Deals Per Day</t>
  </si>
  <si>
    <t>Collection Per Man Day</t>
  </si>
  <si>
    <t>Deals Per Active JDA</t>
  </si>
  <si>
    <t>Total Contract Value</t>
  </si>
  <si>
    <t>ZDP CV</t>
  </si>
  <si>
    <t>1 MDP CV</t>
  </si>
  <si>
    <t>2 MDP CV</t>
  </si>
  <si>
    <t>Upfront CV</t>
  </si>
  <si>
    <t>Total Collection</t>
  </si>
  <si>
    <t xml:space="preserve">ZDP Colln </t>
  </si>
  <si>
    <t xml:space="preserve">1 MDP Colln </t>
  </si>
  <si>
    <t xml:space="preserve">2 MDP Colln </t>
  </si>
  <si>
    <t xml:space="preserve">Upfornt  Colln </t>
  </si>
  <si>
    <t>Total Contracts</t>
  </si>
  <si>
    <t>ZDP Contracts</t>
  </si>
  <si>
    <t>1 MDP  Contracts</t>
  </si>
  <si>
    <t>2 MDP Contracts</t>
  </si>
  <si>
    <t>UPfornt Contracts</t>
  </si>
  <si>
    <t>ZDP AVPC</t>
  </si>
  <si>
    <t>1 MDP AVPC</t>
  </si>
  <si>
    <t>2 MDP AVPC</t>
  </si>
  <si>
    <t>Upfornt AVPC</t>
  </si>
  <si>
    <t>Avg Collection Per Contract</t>
  </si>
  <si>
    <t>1 MDP  AVPC</t>
  </si>
  <si>
    <t>Avg Deals Per Active JDA Per Month</t>
  </si>
  <si>
    <t>Con Value Per Man Day</t>
  </si>
  <si>
    <t>ZDP Colln</t>
  </si>
  <si>
    <t>ZDP Conts</t>
  </si>
  <si>
    <t>1MDP CV</t>
  </si>
  <si>
    <t>1MDP Colln</t>
  </si>
  <si>
    <t>1MDP Conts</t>
  </si>
  <si>
    <t>2MDP CV</t>
  </si>
  <si>
    <t>2MDP Colln</t>
  </si>
  <si>
    <t>2MDP Conts</t>
  </si>
  <si>
    <t>Upfront Colln</t>
  </si>
  <si>
    <t>Upfront Conts</t>
  </si>
  <si>
    <t>Remote</t>
  </si>
  <si>
    <t>Demo's Per Manday</t>
  </si>
  <si>
    <t>Points per JDA</t>
  </si>
  <si>
    <t>Total Onfield Contracts</t>
  </si>
  <si>
    <t>Created Contracts Per Manday</t>
  </si>
  <si>
    <t>Edited Per Manday</t>
  </si>
  <si>
    <t>Column Labels</t>
  </si>
  <si>
    <t>Total JDA's</t>
  </si>
  <si>
    <t>Contracts</t>
  </si>
  <si>
    <t>Total</t>
  </si>
  <si>
    <t>z</t>
  </si>
  <si>
    <t>Source</t>
  </si>
  <si>
    <t>City Heads</t>
  </si>
  <si>
    <t>Deals Per Man Day / Per Present JDA</t>
  </si>
  <si>
    <t>More Than 1 Year</t>
  </si>
  <si>
    <t>Particulars</t>
  </si>
  <si>
    <t>3MDP CV</t>
  </si>
  <si>
    <t>3MDP Colln</t>
  </si>
  <si>
    <t>3MDP Conts</t>
  </si>
  <si>
    <t>3 MDP CV</t>
  </si>
  <si>
    <t xml:space="preserve">3 MDP Colln </t>
  </si>
  <si>
    <t>3 MDP Contracts</t>
  </si>
  <si>
    <t>3 MDP AVPC</t>
  </si>
  <si>
    <t>Staus</t>
  </si>
  <si>
    <t>Upgraded
Contract</t>
  </si>
  <si>
    <t>Total
Contract</t>
  </si>
  <si>
    <t>Sum of Upgrade Contract</t>
  </si>
  <si>
    <t>Presentation Per Day</t>
  </si>
  <si>
    <t>Presentation/Per Manday</t>
  </si>
  <si>
    <t>Con % from Presentation</t>
  </si>
  <si>
    <t>Sum of Total Contract(Distinct)</t>
  </si>
  <si>
    <t>Total No of Presentation</t>
  </si>
  <si>
    <t>Con % on Presentation</t>
  </si>
  <si>
    <t>Asst Manager</t>
  </si>
  <si>
    <t>Day</t>
  </si>
  <si>
    <t>Mobile</t>
  </si>
  <si>
    <t>Total Contract(Distinct)</t>
  </si>
  <si>
    <t>Paid Contract</t>
  </si>
  <si>
    <t>Upgrade Contract</t>
  </si>
  <si>
    <t>NonPaid Contract</t>
  </si>
  <si>
    <t>Created Contract</t>
  </si>
  <si>
    <t>Edited Contract</t>
  </si>
  <si>
    <t>Demo Given</t>
  </si>
  <si>
    <t>App Installed</t>
  </si>
  <si>
    <t xml:space="preserve"> =SUMIFS('[Pune.xls]Sale Entry'!$B:$B,'[Pune.xls]Sale Entry'!$H:$H,$A2,'[Pune.xls]Sale Entry'!$W:$W,"Banner",'[Pune.xls]Sale Entry'!$X:$X,"Monthly")</t>
  </si>
  <si>
    <t>Intezar Sayed</t>
  </si>
  <si>
    <t>Shashank Yelve</t>
  </si>
  <si>
    <t>Abhijit Khanvilkar</t>
  </si>
  <si>
    <t>Suraj Pawar</t>
  </si>
  <si>
    <t>Vijay Kumar</t>
  </si>
  <si>
    <t>Prashant Lad</t>
  </si>
  <si>
    <t>Satish Pottabhattula</t>
  </si>
  <si>
    <t>Vinaykumar Gaud</t>
  </si>
  <si>
    <t>Ajay Kumar Verma</t>
  </si>
  <si>
    <t>Mohammad Imran Adil</t>
  </si>
  <si>
    <t>Irfan Patel</t>
  </si>
  <si>
    <t>Atul Pandey</t>
  </si>
  <si>
    <t>Shashank Pandey</t>
  </si>
  <si>
    <t>Nandan Singh</t>
  </si>
  <si>
    <t>Sachin Navle</t>
  </si>
  <si>
    <t>Vishwas Gaikwad</t>
  </si>
  <si>
    <t>Rushikesh Kale</t>
  </si>
  <si>
    <t>Madhuri Joshi</t>
  </si>
  <si>
    <t>Aman Soni</t>
  </si>
  <si>
    <t>Arjun Waghmare</t>
  </si>
  <si>
    <t>Ashwini Kumar Pandey</t>
  </si>
  <si>
    <t>Susheel Dubey</t>
  </si>
  <si>
    <t>00 - 30</t>
  </si>
  <si>
    <t>180 +</t>
  </si>
  <si>
    <t>Indore</t>
  </si>
  <si>
    <t>Bhopal</t>
  </si>
  <si>
    <t>Gwalior</t>
  </si>
  <si>
    <t>Jabalpur</t>
  </si>
  <si>
    <t>Raipur-Chhattisgarh</t>
  </si>
  <si>
    <t>Balaghat</t>
  </si>
  <si>
    <t>Ujjain</t>
  </si>
  <si>
    <t>Rewa</t>
  </si>
  <si>
    <t>Bilaspur-Chhattisgarh</t>
  </si>
  <si>
    <t>Dhanbad</t>
  </si>
  <si>
    <t>Sagar</t>
  </si>
  <si>
    <t>Jalpaiguri</t>
  </si>
  <si>
    <t>Bokaro</t>
  </si>
  <si>
    <t>Darbhanga</t>
  </si>
  <si>
    <t>Satna</t>
  </si>
  <si>
    <t>Dumka</t>
  </si>
  <si>
    <t>Ganjam</t>
  </si>
  <si>
    <t>Cuttack</t>
  </si>
  <si>
    <t>Sambalpur</t>
  </si>
  <si>
    <t>Bhuvaneshwar</t>
  </si>
  <si>
    <t>Hazaribagh</t>
  </si>
  <si>
    <t>Rajpur</t>
  </si>
  <si>
    <t>Hoshangaabad</t>
  </si>
  <si>
    <t>Bihar - Buxar</t>
  </si>
  <si>
    <t>Puri</t>
  </si>
  <si>
    <t>Patna</t>
  </si>
  <si>
    <t>Jharkhand</t>
  </si>
  <si>
    <t xml:space="preserve">Rajnandgaon </t>
  </si>
  <si>
    <t>Ratlam</t>
  </si>
  <si>
    <t>Jhabua</t>
  </si>
  <si>
    <t>Sum of Mandays</t>
  </si>
  <si>
    <t>Kareem Jariya</t>
  </si>
  <si>
    <t>Khandwa</t>
  </si>
  <si>
    <t>Darjeeling</t>
  </si>
  <si>
    <t>Howrah</t>
  </si>
  <si>
    <t>Durgapur</t>
  </si>
  <si>
    <t>Berhampur-Orrisa</t>
  </si>
  <si>
    <t>Rourkela</t>
  </si>
  <si>
    <t>Jaganath Sabat</t>
  </si>
  <si>
    <t>Rv Per Mandays</t>
  </si>
  <si>
    <t>Rv Per Day</t>
  </si>
  <si>
    <t>Devkumar Pillai</t>
  </si>
  <si>
    <t>Comparison</t>
  </si>
  <si>
    <t>Contract Value</t>
  </si>
  <si>
    <t>Realizable Value</t>
  </si>
  <si>
    <t>Contract</t>
  </si>
  <si>
    <t>Avg Contract value per deal</t>
  </si>
  <si>
    <t>Avg Collection per deal</t>
  </si>
  <si>
    <t>Change %</t>
  </si>
  <si>
    <t>Main City</t>
  </si>
  <si>
    <t>Avg per day</t>
  </si>
  <si>
    <t>Working day</t>
  </si>
  <si>
    <t>Working Days</t>
  </si>
  <si>
    <t>Active JDA Count</t>
  </si>
  <si>
    <t>Present JDA</t>
  </si>
  <si>
    <t>Data Entry</t>
  </si>
  <si>
    <t>Data Entry Per Present JDA</t>
  </si>
  <si>
    <t>Deals Closed (Total)</t>
  </si>
  <si>
    <t>Deals Closed (Regular)</t>
  </si>
  <si>
    <t>Deals Closed (Omni)</t>
  </si>
  <si>
    <t>Collection (Total)</t>
  </si>
  <si>
    <t>Collection (Regular)</t>
  </si>
  <si>
    <t>Collection (Omni)</t>
  </si>
  <si>
    <t>Cont Value (Total)</t>
  </si>
  <si>
    <t>Cont Value (Regular)</t>
  </si>
  <si>
    <t>Cont Value (Omni)</t>
  </si>
  <si>
    <t>Avg Collection Per Day</t>
  </si>
  <si>
    <t>Avg Contract Value Per Day</t>
  </si>
  <si>
    <t>Avg Per Day</t>
  </si>
  <si>
    <t>Exp Realization -%</t>
  </si>
  <si>
    <t>Gurjeetsingh Sanhotra</t>
  </si>
  <si>
    <t>Bahubali Kaddu</t>
  </si>
  <si>
    <t>JDA Strength</t>
  </si>
  <si>
    <t>Emp</t>
  </si>
  <si>
    <t>Rohit Pandey</t>
  </si>
  <si>
    <t>Mumbai AM</t>
  </si>
  <si>
    <t>RV</t>
  </si>
  <si>
    <t>Viral Bhagat</t>
  </si>
  <si>
    <t>Productivity On Active Jda</t>
  </si>
  <si>
    <t>Mar'17</t>
  </si>
  <si>
    <t>Apr'17</t>
  </si>
  <si>
    <t>Realization Value Per Day</t>
  </si>
  <si>
    <t>Realization Value Per Man-Day</t>
  </si>
  <si>
    <t>Tanveer Ahmed</t>
  </si>
  <si>
    <t>Rushikesh Kale_Mum</t>
  </si>
  <si>
    <t>Tanveer Ahmed_Mum</t>
  </si>
  <si>
    <t>Rushikesh Kale_180 +</t>
  </si>
  <si>
    <t xml:space="preserve">Date </t>
  </si>
  <si>
    <t xml:space="preserve">Total Of Manager's </t>
  </si>
  <si>
    <t>National Listing</t>
  </si>
  <si>
    <t>Package</t>
  </si>
  <si>
    <t>PDG</t>
  </si>
  <si>
    <t>Count</t>
  </si>
  <si>
    <t>Coll.</t>
  </si>
  <si>
    <t>Coll.AVPC</t>
  </si>
  <si>
    <t>CV</t>
  </si>
  <si>
    <t>AVPC</t>
  </si>
  <si>
    <t>ECS</t>
  </si>
  <si>
    <t>Non-ECS</t>
  </si>
  <si>
    <t>JDRR</t>
  </si>
  <si>
    <t>Banner</t>
  </si>
  <si>
    <t>Jdrr Plus</t>
  </si>
  <si>
    <t>Flexi Budget Contract</t>
  </si>
  <si>
    <t xml:space="preserve">Ultra Preminum Package </t>
  </si>
  <si>
    <t xml:space="preserve">Main City </t>
  </si>
  <si>
    <t xml:space="preserve">Remote </t>
  </si>
  <si>
    <t>Dinesh Ghodvinde</t>
  </si>
  <si>
    <t>Manish Dubey</t>
  </si>
  <si>
    <t xml:space="preserve">Active Days </t>
  </si>
  <si>
    <t>Rohit Pandey_Mum</t>
  </si>
  <si>
    <t>Ganga Sagar Pandey</t>
  </si>
  <si>
    <t>Pravin Matal</t>
  </si>
  <si>
    <t>Naveen Tripathi</t>
  </si>
  <si>
    <t>MD Sanaul Mustufa</t>
  </si>
  <si>
    <t>Mohd Ijhar</t>
  </si>
  <si>
    <t>Chandralok Gupta</t>
  </si>
  <si>
    <t xml:space="preserve">Rushikesh kale </t>
  </si>
  <si>
    <t xml:space="preserve">Manish Pandey </t>
  </si>
  <si>
    <t>(Multiple Items)</t>
  </si>
  <si>
    <t xml:space="preserve">Mentor </t>
  </si>
  <si>
    <t>June'17</t>
  </si>
  <si>
    <t>May'17</t>
  </si>
  <si>
    <t xml:space="preserve"> %</t>
  </si>
  <si>
    <t xml:space="preserve">Shekh Mohd Imran </t>
  </si>
  <si>
    <t>Wasim Kazi</t>
  </si>
  <si>
    <t>Archana Kakde</t>
  </si>
  <si>
    <t>Mohammed Munawar khan</t>
  </si>
  <si>
    <t>Ashwini Kumar Pandey_Mum</t>
  </si>
  <si>
    <t>Intezar Sayed_Mum</t>
  </si>
  <si>
    <t>Irfan Patel_Mum</t>
  </si>
  <si>
    <t>Madhuri Joshi_Mum</t>
  </si>
  <si>
    <t>Shashank Pandey_Mum</t>
  </si>
  <si>
    <t>Shashank Yelve_Mum</t>
  </si>
  <si>
    <t>Vinaykumar Gaud_Mum</t>
  </si>
  <si>
    <t xml:space="preserve">Jubair Khan </t>
  </si>
  <si>
    <t>31 - 90</t>
  </si>
  <si>
    <t>91 - 180</t>
  </si>
  <si>
    <t>**</t>
  </si>
  <si>
    <t>Abhijit Khanvilkar_180 +</t>
  </si>
  <si>
    <t>Alok Pal</t>
  </si>
  <si>
    <t>YOY</t>
  </si>
  <si>
    <t>MOM</t>
  </si>
  <si>
    <t>JDA-RV (M)%</t>
  </si>
  <si>
    <t>JDA-B%</t>
  </si>
  <si>
    <t>Bhavesh Vivek Mhatre</t>
  </si>
  <si>
    <t>YOY %</t>
  </si>
  <si>
    <t>Diff-%</t>
  </si>
  <si>
    <t>hoi</t>
  </si>
  <si>
    <t>%YOY</t>
  </si>
  <si>
    <t>%MOM</t>
  </si>
  <si>
    <t>Western</t>
  </si>
  <si>
    <t>Central</t>
  </si>
  <si>
    <t>Madhuri Joshi_More Than 1 Year</t>
  </si>
  <si>
    <t>Rushikesh Kale_More Than 1 Year</t>
  </si>
  <si>
    <t>Abhijit Khanvilkar_More Than 1 Year</t>
  </si>
  <si>
    <t>Ecs contracts</t>
  </si>
  <si>
    <t>Ecs %</t>
  </si>
  <si>
    <t>Contract
Value</t>
  </si>
  <si>
    <t>JDA's</t>
  </si>
  <si>
    <t>Abhijit Khanvilkar_31 - 90</t>
  </si>
  <si>
    <t>Abhijit Khanvilkar_91 - 180</t>
  </si>
  <si>
    <t>Sumit Sharad Sanas</t>
  </si>
  <si>
    <t>Bahubali Kaddu_More Than 1 Year</t>
  </si>
  <si>
    <t>Ashutosh Mishra</t>
  </si>
  <si>
    <t>Bahubali Kaddu_91 - 180</t>
  </si>
  <si>
    <t>Bahubali Kaddu_180 +</t>
  </si>
  <si>
    <t>Bahubali Kaddu_31 - 90</t>
  </si>
  <si>
    <t>Bahubali Kaddu_00 - 30</t>
  </si>
  <si>
    <t>Jayesh Vatani</t>
  </si>
  <si>
    <t>Mohd Anwar</t>
  </si>
  <si>
    <t>Narayana Swamy Naik</t>
  </si>
  <si>
    <t>Intezar Sayed_180 +</t>
  </si>
  <si>
    <t>Intezar Sayed_31 - 90</t>
  </si>
  <si>
    <t>Intezar Sayed_More Than 1 Year</t>
  </si>
  <si>
    <t>B2B</t>
  </si>
  <si>
    <t>JDA</t>
  </si>
  <si>
    <t>Mumbai B2B</t>
  </si>
  <si>
    <t>Suraj Pandey</t>
  </si>
  <si>
    <t>Rushikesh Kale_91 - 180</t>
  </si>
  <si>
    <t>Munawar hashmi</t>
  </si>
  <si>
    <t>Juniors</t>
  </si>
  <si>
    <t>Seniors</t>
  </si>
  <si>
    <t>MUM</t>
  </si>
  <si>
    <t>Madhuri Joshi_180 +</t>
  </si>
  <si>
    <t>Madhuri Joshi_31 - 90</t>
  </si>
  <si>
    <t>Anoop Pandey</t>
  </si>
  <si>
    <t>Intezar Sayed_91 - 180</t>
  </si>
  <si>
    <t>Ranjit Bobhate</t>
  </si>
  <si>
    <t>Madhuri Joshi_91 - 180</t>
  </si>
  <si>
    <t>Mohini Yatekar</t>
  </si>
  <si>
    <t>Vivek Gupta</t>
  </si>
  <si>
    <t>Rikesh Vaidya</t>
  </si>
  <si>
    <t>Ankit Vilas Borse</t>
  </si>
  <si>
    <t>Abhijit Khanvilkar_00 - 30</t>
  </si>
  <si>
    <t>Emp Code</t>
  </si>
  <si>
    <t>Jitendra Singh</t>
  </si>
  <si>
    <t>Angad Gupta</t>
  </si>
  <si>
    <t>Anchal Mishra</t>
  </si>
  <si>
    <t>Mritunjay Kumar Saw</t>
  </si>
  <si>
    <t>Gaurishankar Shambhu Mandal</t>
  </si>
  <si>
    <t>Asheesh Tiwari</t>
  </si>
  <si>
    <t>Santosh Kumar Gond</t>
  </si>
  <si>
    <t>BhanuPratap SIngh</t>
  </si>
  <si>
    <t>Rishikesh Dubey</t>
  </si>
  <si>
    <t>Raviraj Kadam</t>
  </si>
  <si>
    <t>Avnind Singh</t>
  </si>
  <si>
    <t>Avnind Singh_31 - 90</t>
  </si>
  <si>
    <t>Avnind Singh_91 - 180</t>
  </si>
  <si>
    <t>Avnind Singh_More Than 1 Year</t>
  </si>
  <si>
    <t>Moim Ansari</t>
  </si>
  <si>
    <t>Rushikesh Dodhu Jadhav</t>
  </si>
  <si>
    <t>Prem Vishwakarama</t>
  </si>
  <si>
    <t>Samsujjama</t>
  </si>
  <si>
    <t>Siddhant Pawar</t>
  </si>
  <si>
    <t>Akash Rawte</t>
  </si>
  <si>
    <t>Akash Kumar Jaiswal</t>
  </si>
  <si>
    <t>Dileep Sharma</t>
  </si>
  <si>
    <t>Md Sarfaraz</t>
  </si>
  <si>
    <t>Yash Tiwari</t>
  </si>
  <si>
    <t>Dileep Sharma_31 - 90</t>
  </si>
  <si>
    <t>Dileep Sharma_More Than 1 Year</t>
  </si>
  <si>
    <t>Sonu Dubey</t>
  </si>
  <si>
    <t>Yusuf Imam Ali Mashudi</t>
  </si>
  <si>
    <t>Avnind Singh_180 +</t>
  </si>
  <si>
    <t>Nagendra Mishra</t>
  </si>
  <si>
    <t>Sajid Ansari</t>
  </si>
  <si>
    <t>Revenue</t>
  </si>
  <si>
    <t>Presentations Achieved</t>
  </si>
  <si>
    <t>Paid Days</t>
  </si>
  <si>
    <t>Salary Eligibility</t>
  </si>
  <si>
    <t>Vijaykumar Parche</t>
  </si>
  <si>
    <t>Dileep Sharma_91 - 180</t>
  </si>
  <si>
    <t>Harihar Singh</t>
  </si>
  <si>
    <t>Vikas Mishra</t>
  </si>
  <si>
    <t xml:space="preserve">Choubey Aditya </t>
  </si>
  <si>
    <t>Arun Shukla</t>
  </si>
  <si>
    <t>Muntazir Sayed</t>
  </si>
  <si>
    <t>Rushikesh Kale_31 - 90</t>
  </si>
  <si>
    <t>MANISH LOLARAKH NATH DUBEY</t>
  </si>
  <si>
    <t>Mumbai</t>
  </si>
  <si>
    <t>AJAY KUMAR VERMA</t>
  </si>
  <si>
    <t>NAGENDRA MISHRA</t>
  </si>
  <si>
    <t>ABHIJIT KHANVILKAR</t>
  </si>
  <si>
    <t>BAHUBALI KADDU</t>
  </si>
  <si>
    <t>RUSHIKESH DODHU JADHAV</t>
  </si>
  <si>
    <t>SONU KIRAN DUBEY</t>
  </si>
  <si>
    <t>MUNTAZIR SAYED</t>
  </si>
  <si>
    <t>ARJUN WAGHMARE</t>
  </si>
  <si>
    <t>KADAM RAVIRAJ NARAYAN</t>
  </si>
  <si>
    <t>SANDESH SAROJ MISHRA</t>
  </si>
  <si>
    <t>SUSHEEL DUBEY</t>
  </si>
  <si>
    <t>JUBAIR KHAN</t>
  </si>
  <si>
    <t>MOHAMMAD IMRAN ADIL</t>
  </si>
  <si>
    <t>MOHAMMED MUNAWAR KHAN</t>
  </si>
  <si>
    <t>RIKESH HARIBHAUJI VAIDYA</t>
  </si>
  <si>
    <t>SAJID SHAHABUDDIN ANSARI</t>
  </si>
  <si>
    <t>MD SANAUL MUSTUFA</t>
  </si>
  <si>
    <t>IRFAN INNUS PATEL</t>
  </si>
  <si>
    <t>KARIM JARIYA</t>
  </si>
  <si>
    <t>CHOUBEY ADITYA AJIT</t>
  </si>
  <si>
    <t>CHANDRALOK GUPTA</t>
  </si>
  <si>
    <t>MOHD ANWAR</t>
  </si>
  <si>
    <t>PRASHANT LAD</t>
  </si>
  <si>
    <t>SAMSUJJAMA</t>
  </si>
  <si>
    <t>PREM KUMAR VISHWAKARMA</t>
  </si>
  <si>
    <t>MOHD IJHAR SHAIKH</t>
  </si>
  <si>
    <t>JAYESH MANOHARLAL VATANI</t>
  </si>
  <si>
    <t>JAGANATH SABAT</t>
  </si>
  <si>
    <t>MADHURI JOSHI</t>
  </si>
  <si>
    <t>INTEZAR IMAM MUNTAZIR IMAM SAYED</t>
  </si>
  <si>
    <t>SANTOSH KUMAR GOND</t>
  </si>
  <si>
    <t>NANDAN SINGH</t>
  </si>
  <si>
    <t>VIVEK CHUNNILAL GUPTA</t>
  </si>
  <si>
    <t>SURAJ PAWAR</t>
  </si>
  <si>
    <t>BHAVESH VIVEK MHATRE</t>
  </si>
  <si>
    <t>MD SARFARAZ</t>
  </si>
  <si>
    <t>ARUN KUMAR SHUKLA</t>
  </si>
  <si>
    <t>RUSHIKESH KALE</t>
  </si>
  <si>
    <t>YASH SABHA SHANKAR TIWARI</t>
  </si>
  <si>
    <t>MANISH PANDEY</t>
  </si>
  <si>
    <t>ALOK NAKHDOO PAL</t>
  </si>
  <si>
    <t>MOIM MUKHTAR ALAM ANSARI</t>
  </si>
  <si>
    <t>SUMIT SHARAD SANAS</t>
  </si>
  <si>
    <t>RANJIT REVNATH BOBHATE</t>
  </si>
  <si>
    <t>ANKIT VILAS BORSE</t>
  </si>
  <si>
    <t>ASHEESH TIWARI</t>
  </si>
  <si>
    <t>SHASHANK YELVE</t>
  </si>
  <si>
    <t>SURAJ PANDEY</t>
  </si>
  <si>
    <t>NAVEEN TRIPATHI</t>
  </si>
  <si>
    <t>ARCHANA KAKADE</t>
  </si>
  <si>
    <t>GANGA SAGAR PANDEY</t>
  </si>
  <si>
    <t>WASIM KAZI</t>
  </si>
  <si>
    <t>RISHIKESH DUBEY</t>
  </si>
  <si>
    <t>HARIHAR SINGH</t>
  </si>
  <si>
    <t>BHANUPRATAP SINGH</t>
  </si>
  <si>
    <t>PRAVIN MATAL</t>
  </si>
  <si>
    <t>VIJAYKUMAR DINESH PARCHE</t>
  </si>
  <si>
    <t>MUNAWAR WARISH HASHMI</t>
  </si>
  <si>
    <t>BANNOTH NARAYANASWAMY NAIK</t>
  </si>
  <si>
    <t>DINESH GHODVINDE</t>
  </si>
  <si>
    <t>VIKAS CHANDRABHAN MISHRA</t>
  </si>
  <si>
    <t>MOHINI RAVIRAV YETEKAR</t>
  </si>
  <si>
    <t>ASHUTOSH MISHRA</t>
  </si>
  <si>
    <t>SIDDHANT RAJENDRA PAWAR</t>
  </si>
  <si>
    <t>SHEKH MOHAMMAD IMRAN</t>
  </si>
  <si>
    <t>ANGAD RAMJI GUPTA</t>
  </si>
  <si>
    <t>YUSUF IMAM ALI MASHUDI</t>
  </si>
  <si>
    <t>AKASH KUMAR JAISWAL</t>
  </si>
  <si>
    <t>AKASH NARAYAN RAWTE</t>
  </si>
  <si>
    <t>VINAYKUMAR GAUD</t>
  </si>
  <si>
    <t>ANOOP PANDEY</t>
  </si>
  <si>
    <t>Direct Intezar</t>
  </si>
  <si>
    <t>SUDHEER PANKAJ PANDEY</t>
  </si>
  <si>
    <t>Sandesh Saroj Mishra</t>
  </si>
  <si>
    <t>ZOAIB MAINUDDIN PALEKAR</t>
  </si>
  <si>
    <t>RAGHWENDRA KUMAR SINGH</t>
  </si>
  <si>
    <t>AKASH RAMRATAN JAISWAL</t>
  </si>
  <si>
    <t>Sudheer  Pandey</t>
  </si>
  <si>
    <t>Sumit Verma</t>
  </si>
  <si>
    <t>Zoaib Palekar</t>
  </si>
  <si>
    <t>Akash Jaiswal</t>
  </si>
  <si>
    <t>RAJKUMAR U SINGH</t>
  </si>
  <si>
    <t>LAXMI NARAYAN PANDEY</t>
  </si>
  <si>
    <t>Rajkumar Singh</t>
  </si>
  <si>
    <t>Laxmi Pandey</t>
  </si>
  <si>
    <t>Akhilesh Tiwari</t>
  </si>
  <si>
    <t>JAYANT KUMAR</t>
  </si>
  <si>
    <t>AKSHAY YADAV</t>
  </si>
  <si>
    <t>PRADEEP DEEPAK ANGRE</t>
  </si>
  <si>
    <t>SIRAJ RAIS KHAN</t>
  </si>
  <si>
    <t>KRISHNA GYANDEV PANDEY</t>
  </si>
  <si>
    <t>MOHIT UPADHYAY</t>
  </si>
  <si>
    <t>VINOD KUMAR</t>
  </si>
  <si>
    <t>SHIVAM PATHAK</t>
  </si>
  <si>
    <t>AVNIND SINGH</t>
  </si>
  <si>
    <t>Vinod Kumar</t>
  </si>
  <si>
    <t>Shivam Pathak</t>
  </si>
  <si>
    <t>Khan Siraj</t>
  </si>
  <si>
    <t>Surendra Kumar</t>
  </si>
  <si>
    <t>Pradeep Angre</t>
  </si>
  <si>
    <t>Krishna Pandey</t>
  </si>
  <si>
    <t>Jayant Kumar</t>
  </si>
  <si>
    <t>Akshay Yadav</t>
  </si>
  <si>
    <t>Mohit Upadhay</t>
  </si>
  <si>
    <t>CHANDAN MISHRA</t>
  </si>
  <si>
    <t>PRINCE TIWARI</t>
  </si>
  <si>
    <t>SHUBHENDU PRAFULLA DASKABI</t>
  </si>
  <si>
    <t>ANIMESH KARMAKAR</t>
  </si>
  <si>
    <t>Chandan Mishra</t>
  </si>
  <si>
    <t>Prince Tiwari</t>
  </si>
  <si>
    <t>Animesh Karmakar</t>
  </si>
  <si>
    <t>Shubhendu Daskabi</t>
  </si>
  <si>
    <t>DILEEP SHARMA</t>
  </si>
  <si>
    <t>SOFIYAN MOHAMMED UMAR ANSARI</t>
  </si>
  <si>
    <t>SUMIT MADHUKAR KATE</t>
  </si>
  <si>
    <t>RITIK PANKAJ CHAUBEY</t>
  </si>
  <si>
    <t>PRAFUL MUKUNDRAO TELANG</t>
  </si>
  <si>
    <t>AJAY BALU LONDHE</t>
  </si>
  <si>
    <t>ABHISHEK GUPTA</t>
  </si>
  <si>
    <t>NANDLAL RAJBHAR</t>
  </si>
  <si>
    <t>AVINASH KORI</t>
  </si>
  <si>
    <t>DHIRAJKUMAR L MISHRA</t>
  </si>
  <si>
    <t>Dileep Sharma_180 +</t>
  </si>
  <si>
    <t>ASHISH SHUKLA</t>
  </si>
  <si>
    <t>AMAN TRIPATHI</t>
  </si>
  <si>
    <t>Ritik Chaubey</t>
  </si>
  <si>
    <t>Praful Telang</t>
  </si>
  <si>
    <t>Dhiraj Mishra</t>
  </si>
  <si>
    <t>Ajay Londe</t>
  </si>
  <si>
    <t>Abhishek Gupta</t>
  </si>
  <si>
    <t>Sumit Kate</t>
  </si>
  <si>
    <t>Avinash Kori</t>
  </si>
  <si>
    <t>Nandlal Rajbhar</t>
  </si>
  <si>
    <t>Sofiyan Ansari</t>
  </si>
  <si>
    <t>Akshay Jagtap</t>
  </si>
  <si>
    <t>Avnind Singh_00 - 30</t>
  </si>
  <si>
    <t>Dileep Sharma_00 - 30</t>
  </si>
  <si>
    <t>Intezar Sayed_00 - 30</t>
  </si>
  <si>
    <t>Madhuri Joshi_00 - 30</t>
  </si>
  <si>
    <t>Rushikesh Kale_00 - 30</t>
  </si>
  <si>
    <t>AKASH DHANSING LONDHE</t>
  </si>
  <si>
    <t>ABHISHEK KUMAR</t>
  </si>
  <si>
    <t>ASHUTOSH SINGH</t>
  </si>
  <si>
    <t>AJAY KUMAR MISHRA</t>
  </si>
  <si>
    <t>RANJEET UPENDRA SHARMA</t>
  </si>
  <si>
    <t>VINAY KUMAR DUBEY</t>
  </si>
  <si>
    <t>Ashish Shukla</t>
  </si>
  <si>
    <t>Aman Tripathi</t>
  </si>
  <si>
    <t>Vinay Dubey</t>
  </si>
  <si>
    <t>Vivekanand</t>
  </si>
  <si>
    <t>Ajay Mishra</t>
  </si>
  <si>
    <t>Abhishek Kumar</t>
  </si>
  <si>
    <t>Ashutosh Singh</t>
  </si>
  <si>
    <t>Akash Londhe</t>
  </si>
  <si>
    <t>Mohammed Sajid Tak</t>
  </si>
  <si>
    <t>Ranjeet  Sharma</t>
  </si>
  <si>
    <t>MOHAMMED SAJID TAK</t>
  </si>
  <si>
    <t>SAW MRITUNJAY KUMAR PREMCHAND</t>
  </si>
  <si>
    <t>VIVEKANAND</t>
  </si>
  <si>
    <t>JITENDRA PRATAP SINGH</t>
  </si>
  <si>
    <t>Direct Dileep</t>
  </si>
  <si>
    <t>SUMIT KUMAR PARASNATH VERMA</t>
  </si>
  <si>
    <t>ABDUL AHAD ANIS KHAN</t>
  </si>
  <si>
    <t>SUMIT JITENDRA PANDEY</t>
  </si>
  <si>
    <t>VINIT LAXMIKANT CHATURVEDI</t>
  </si>
  <si>
    <t>SHIVAM ANILKUMAR SHUKLA</t>
  </si>
  <si>
    <t>ATHARAV DASHRATH PAWAR</t>
  </si>
  <si>
    <t>PRASHANT VISHRAM PATIL</t>
  </si>
  <si>
    <t>PRITAM SUNIL GAIKWAD</t>
  </si>
  <si>
    <t>VISHAL RAJENDRA UPADHYAY</t>
  </si>
  <si>
    <t>Shivam Shukla</t>
  </si>
  <si>
    <t>Ajad Giri</t>
  </si>
  <si>
    <t>Vinit Chaturvedi</t>
  </si>
  <si>
    <t>Khan Abdullahad Anees</t>
  </si>
  <si>
    <t>Sumit Pandey</t>
  </si>
  <si>
    <t>FAISAL NIZAM</t>
  </si>
  <si>
    <t>SACHIN KUMAR</t>
  </si>
  <si>
    <t>NITISH KUMAR</t>
  </si>
  <si>
    <t>VINAY MISHRA</t>
  </si>
  <si>
    <t>YADAV VIVEKKUMAR LALJI</t>
  </si>
  <si>
    <t>BITTU KUMAR</t>
  </si>
  <si>
    <t>ASHISH DATTARY BABAR</t>
  </si>
  <si>
    <t>Vishal  Upadhyay</t>
  </si>
  <si>
    <t>Pritam Gaikwad</t>
  </si>
  <si>
    <t>Atharav Pawar</t>
  </si>
  <si>
    <t>Prashant Patil</t>
  </si>
  <si>
    <t>Raghwendra Singh</t>
  </si>
  <si>
    <t>Ashish Babar</t>
  </si>
  <si>
    <t>Nitish Kumar</t>
  </si>
  <si>
    <t>Sachin Kumar</t>
  </si>
  <si>
    <t>Bittu Kumar</t>
  </si>
  <si>
    <t>Vinay Mishra</t>
  </si>
  <si>
    <t>Yadav Lalji</t>
  </si>
  <si>
    <t>GAURISHANKAR SHAMBHU MANDAL</t>
  </si>
  <si>
    <t>APPASAHEB DHANAJI MASAL</t>
  </si>
  <si>
    <t>ABHISHEK RAJNARAYAN GUPTA</t>
  </si>
  <si>
    <t>SURAJ CHHOTELAL GUPTA</t>
  </si>
  <si>
    <t>MOHAMMAD HASEEN</t>
  </si>
  <si>
    <t>KAPIL</t>
  </si>
  <si>
    <t>ADESH DUBEY</t>
  </si>
  <si>
    <t>KRISHNA TUKARAM SHELAR</t>
  </si>
  <si>
    <t>PRASHANT TUKARAM THOKALE</t>
  </si>
  <si>
    <t>SANKET SUNIL PARDESHI</t>
  </si>
  <si>
    <t>VAIBHAV VISHNU PACHAKUDE</t>
  </si>
  <si>
    <t>BRIJESH SEMWAL</t>
  </si>
  <si>
    <t>ROHIT ARUN PATEL</t>
  </si>
  <si>
    <t>AKHILESH TIWARI</t>
  </si>
  <si>
    <t>SUBHAM YADAV</t>
  </si>
  <si>
    <t>TANAY KIRIT  SHAH</t>
  </si>
  <si>
    <t>VISHAL YADAV</t>
  </si>
  <si>
    <t>SAURABH KUMAR AJAY KUMAR SINGH</t>
  </si>
  <si>
    <t>Krishna  Shelar</t>
  </si>
  <si>
    <t>Suraj  Gupta</t>
  </si>
  <si>
    <t>Appasaheb Masal</t>
  </si>
  <si>
    <t>Kapil Singh</t>
  </si>
  <si>
    <t>MD  Haseen</t>
  </si>
  <si>
    <t>Prashant Thokale</t>
  </si>
  <si>
    <t>Adesh Dubey</t>
  </si>
  <si>
    <t>SHUBHAMRAJENDRAPRASADTIWARI</t>
  </si>
  <si>
    <t>ROHIT BALKRUSHN JADHAV</t>
  </si>
  <si>
    <t>Vishal Yadav</t>
  </si>
  <si>
    <t>Shubham Tiwari</t>
  </si>
  <si>
    <t>Rohit Patel</t>
  </si>
  <si>
    <t>Tanay Shah</t>
  </si>
  <si>
    <t>Rohit Jadhav</t>
  </si>
  <si>
    <t>Vaibhav Pachkude</t>
  </si>
  <si>
    <t>Shubham Yadav</t>
  </si>
  <si>
    <t>Brijesh Semwal</t>
  </si>
  <si>
    <t>Saurabh Singh</t>
  </si>
  <si>
    <t>Sanket Pardeshi</t>
  </si>
  <si>
    <t>ROHIT PREMCHAND KANAUJIYA</t>
  </si>
  <si>
    <t>ROHITKUMAR S TRIPATHI</t>
  </si>
  <si>
    <t>SHIVAM SWARNJEET SINGH</t>
  </si>
  <si>
    <t>KRUSHNA TUKARAM SAKPAL</t>
  </si>
  <si>
    <t>TUSHAR DURYODHAN KUMBHAR</t>
  </si>
  <si>
    <t>ONKAR NINAD JAMGE</t>
  </si>
  <si>
    <t>DNYANESHWAR KUTE</t>
  </si>
  <si>
    <t>Shameer Syed</t>
  </si>
  <si>
    <t>SANDEEP BANJARA</t>
  </si>
  <si>
    <t>AMARJEET PRAJAPATI</t>
  </si>
  <si>
    <t>SHREERAM SAHU</t>
  </si>
  <si>
    <t>Inactive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</si>
</sst>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 #,##0_ ;_ * \-#,##0_ ;_ * &quot;-&quot;_ ;_ @_ "/>
    <numFmt numFmtId="43" formatCode="_ * #,##0.00_ ;_ * \-#,##0.00_ ;_ * &quot;-&quot;??_ ;_ @_ "/>
    <numFmt numFmtId="164" formatCode="_(* #,##0_);_(* \(#,##0\);_(* &quot;-&quot;_);_(@_)"/>
    <numFmt numFmtId="165" formatCode="_(* #,##0.00_);_(* \(#,##0.00\);_(* &quot;-&quot;??_);_(@_)"/>
    <numFmt numFmtId="166" formatCode="[$-409]d\-mmm\-yy;@"/>
    <numFmt numFmtId="167" formatCode="_(* #,##0.0_);_(* \(#,##0.0\);_(* &quot;-&quot;?_);_(@_)"/>
    <numFmt numFmtId="168" formatCode="_(* #,##0_);_(* \(#,##0\);_(* &quot;-&quot;??_);_(@_)"/>
    <numFmt numFmtId="169" formatCode="mmm/yyyy"/>
    <numFmt numFmtId="170" formatCode="0.00000000000000%"/>
    <numFmt numFmtId="171" formatCode="0.0"/>
    <numFmt numFmtId="172" formatCode="_ * #,##0.0_ ;_ * \-#,##0.0_ ;_ * &quot;-&quot;?_ ;_ @_ "/>
    <numFmt numFmtId="173" formatCode="_ * #,##0.00_ ;_ * \-#,##0.00_ ;_ * &quot;-&quot;_ ;_ @_ "/>
    <numFmt numFmtId="174" formatCode="[$-409]General"/>
    <numFmt numFmtId="175" formatCode="[$$-409]#,##0.00;[Red]&quot;-&quot;[$$-409]#,##0.00"/>
  </numFmts>
  <fonts count="66">
    <font>
      <sz val="11"/>
      <color theme="1"/>
      <name val="Calibri"/>
      <family val="2"/>
      <scheme val="minor"/>
    </font>
    <font>
      <b/>
      <sz val="11"/>
      <color theme="1"/>
      <name val="Calibri"/>
      <family val="2"/>
      <scheme val="minor"/>
    </font>
    <font>
      <b/>
      <sz val="12"/>
      <color theme="1"/>
      <name val="Calibri"/>
      <family val="2"/>
      <scheme val="minor"/>
    </font>
    <font>
      <sz val="9"/>
      <color indexed="8"/>
      <name val="Tahoma"/>
      <family val="2"/>
    </font>
    <font>
      <sz val="9"/>
      <name val="Tahoma"/>
      <family val="2"/>
    </font>
    <font>
      <sz val="9"/>
      <color theme="1"/>
      <name val="Arial"/>
      <family val="2"/>
    </font>
    <font>
      <sz val="10"/>
      <color indexed="8"/>
      <name val="Arial"/>
      <family val="2"/>
    </font>
    <font>
      <b/>
      <sz val="10"/>
      <color indexed="8"/>
      <name val="Arial"/>
      <family val="2"/>
    </font>
    <font>
      <sz val="9"/>
      <name val="Arial"/>
      <family val="2"/>
    </font>
    <font>
      <b/>
      <sz val="9"/>
      <name val="Book Antiqua"/>
      <family val="1"/>
    </font>
    <font>
      <sz val="9"/>
      <name val="Book Antiqua"/>
      <family val="1"/>
    </font>
    <font>
      <b/>
      <u/>
      <sz val="9"/>
      <name val="Book Antiqua"/>
      <family val="1"/>
    </font>
    <font>
      <sz val="11"/>
      <color theme="1"/>
      <name val="Calibri"/>
      <family val="2"/>
      <scheme val="minor"/>
    </font>
    <font>
      <sz val="10"/>
      <name val="Arial"/>
      <family val="2"/>
    </font>
    <font>
      <b/>
      <sz val="10"/>
      <color indexed="9"/>
      <name val="Cambria"/>
      <family val="1"/>
      <scheme val="major"/>
    </font>
    <font>
      <sz val="10"/>
      <color theme="1"/>
      <name val="Cambria"/>
      <family val="1"/>
      <scheme val="major"/>
    </font>
    <font>
      <b/>
      <sz val="10"/>
      <name val="Cambria"/>
      <family val="1"/>
      <scheme val="major"/>
    </font>
    <font>
      <b/>
      <sz val="10"/>
      <color theme="1"/>
      <name val="Cambria"/>
      <family val="1"/>
      <scheme val="major"/>
    </font>
    <font>
      <sz val="10"/>
      <name val="Cambria"/>
      <family val="1"/>
      <scheme val="major"/>
    </font>
    <font>
      <sz val="12"/>
      <color theme="1"/>
      <name val="Calibri"/>
      <family val="2"/>
      <scheme val="minor"/>
    </font>
    <font>
      <b/>
      <sz val="11"/>
      <color indexed="9"/>
      <name val="Calibri"/>
      <family val="2"/>
      <scheme val="minor"/>
    </font>
    <font>
      <b/>
      <sz val="11"/>
      <name val="Calibri"/>
      <family val="2"/>
      <scheme val="minor"/>
    </font>
    <font>
      <sz val="11"/>
      <name val="Calibri"/>
      <family val="2"/>
      <scheme val="minor"/>
    </font>
    <font>
      <sz val="11"/>
      <color rgb="FFFF0000"/>
      <name val="Calibri"/>
      <family val="2"/>
      <scheme val="minor"/>
    </font>
    <font>
      <b/>
      <sz val="12"/>
      <name val="Cambria"/>
      <family val="1"/>
      <scheme val="major"/>
    </font>
    <font>
      <b/>
      <sz val="12"/>
      <color theme="1"/>
      <name val="Cambria"/>
      <family val="1"/>
      <scheme val="major"/>
    </font>
    <font>
      <b/>
      <sz val="14"/>
      <name val="Cambria"/>
      <family val="1"/>
      <scheme val="major"/>
    </font>
    <font>
      <b/>
      <sz val="14"/>
      <color theme="1"/>
      <name val="Cambria"/>
      <family val="1"/>
      <scheme val="major"/>
    </font>
    <font>
      <b/>
      <sz val="14"/>
      <name val="Calibri"/>
      <family val="2"/>
    </font>
    <font>
      <b/>
      <sz val="10"/>
      <name val="Calibri"/>
      <family val="2"/>
    </font>
    <font>
      <sz val="10"/>
      <name val="Calibri"/>
      <family val="2"/>
    </font>
    <font>
      <b/>
      <sz val="12"/>
      <name val="Calibri"/>
      <family val="2"/>
    </font>
    <font>
      <sz val="8"/>
      <name val="Calibri"/>
      <family val="2"/>
    </font>
    <font>
      <sz val="12"/>
      <name val="Times New Roman"/>
      <family val="1"/>
    </font>
    <font>
      <b/>
      <sz val="10"/>
      <name val="Book Antiqua"/>
      <family val="1"/>
    </font>
    <font>
      <b/>
      <sz val="11"/>
      <color theme="0"/>
      <name val="Calibri"/>
      <family val="2"/>
      <scheme val="minor"/>
    </font>
    <font>
      <sz val="11"/>
      <color indexed="8"/>
      <name val="Calibri"/>
      <family val="2"/>
    </font>
    <font>
      <sz val="10"/>
      <name val="Arial"/>
      <family val="2"/>
    </font>
    <font>
      <sz val="10"/>
      <name val="Arial"/>
      <family val="2"/>
    </font>
    <font>
      <sz val="11"/>
      <color theme="0"/>
      <name val="Calibri"/>
      <family val="2"/>
      <scheme val="minor"/>
    </font>
    <font>
      <sz val="10"/>
      <name val="Arial"/>
      <family val="2"/>
    </font>
    <font>
      <b/>
      <sz val="10"/>
      <name val="Arial"/>
      <family val="2"/>
    </font>
    <font>
      <b/>
      <sz val="10"/>
      <color theme="1"/>
      <name val="Calibri"/>
      <family val="2"/>
      <scheme val="minor"/>
    </font>
    <font>
      <sz val="10"/>
      <color theme="1"/>
      <name val="Calibri"/>
      <family val="2"/>
      <scheme val="minor"/>
    </font>
    <font>
      <u/>
      <sz val="11"/>
      <color theme="1"/>
      <name val="Calibri"/>
      <family val="2"/>
      <scheme val="minor"/>
    </font>
    <font>
      <sz val="10"/>
      <color theme="0"/>
      <name val="Calibri"/>
      <family val="2"/>
      <scheme val="minor"/>
    </font>
    <font>
      <sz val="11"/>
      <color indexed="9"/>
      <name val="Calibri"/>
      <family val="2"/>
    </font>
    <font>
      <sz val="11"/>
      <color indexed="20"/>
      <name val="Calibri"/>
      <family val="2"/>
    </font>
    <font>
      <b/>
      <sz val="11"/>
      <color indexed="10"/>
      <name val="Calibri"/>
      <family val="2"/>
    </font>
    <font>
      <b/>
      <sz val="11"/>
      <color indexed="9"/>
      <name val="Calibri"/>
      <family val="2"/>
    </font>
    <font>
      <sz val="11"/>
      <color indexed="8"/>
      <name val="Arial1"/>
    </font>
    <font>
      <i/>
      <sz val="11"/>
      <color indexed="23"/>
      <name val="Calibri"/>
      <family val="2"/>
    </font>
    <font>
      <sz val="11"/>
      <color indexed="58"/>
      <name val="Calibri"/>
      <family val="2"/>
    </font>
    <font>
      <b/>
      <i/>
      <sz val="16"/>
      <color indexed="8"/>
      <name val="Arial"/>
      <family val="2"/>
    </font>
    <font>
      <b/>
      <sz val="15"/>
      <color indexed="57"/>
      <name val="Calibri"/>
      <family val="2"/>
    </font>
    <font>
      <b/>
      <sz val="13"/>
      <color indexed="57"/>
      <name val="Calibri"/>
      <family val="2"/>
    </font>
    <font>
      <b/>
      <sz val="11"/>
      <color indexed="57"/>
      <name val="Calibri"/>
      <family val="2"/>
    </font>
    <font>
      <b/>
      <i/>
      <sz val="16"/>
      <color indexed="8"/>
      <name val="Arial1"/>
    </font>
    <font>
      <sz val="11"/>
      <color indexed="62"/>
      <name val="Calibri"/>
      <family val="2"/>
    </font>
    <font>
      <sz val="11"/>
      <color indexed="10"/>
      <name val="Calibri"/>
      <family val="2"/>
    </font>
    <font>
      <sz val="11"/>
      <color indexed="19"/>
      <name val="Calibri"/>
      <family val="2"/>
    </font>
    <font>
      <b/>
      <sz val="11"/>
      <color indexed="63"/>
      <name val="Calibri"/>
      <family val="2"/>
    </font>
    <font>
      <b/>
      <i/>
      <u/>
      <sz val="11"/>
      <color indexed="8"/>
      <name val="Arial"/>
      <family val="2"/>
    </font>
    <font>
      <b/>
      <i/>
      <u/>
      <sz val="11"/>
      <color indexed="8"/>
      <name val="Arial1"/>
    </font>
    <font>
      <b/>
      <sz val="18"/>
      <color indexed="57"/>
      <name val="Cambria"/>
      <family val="2"/>
    </font>
    <font>
      <b/>
      <sz val="11"/>
      <color indexed="8"/>
      <name val="Calibri"/>
      <family val="2"/>
    </font>
  </fonts>
  <fills count="52">
    <fill>
      <patternFill patternType="none"/>
    </fill>
    <fill>
      <patternFill patternType="gray125"/>
    </fill>
    <fill>
      <patternFill patternType="solid">
        <fgColor rgb="FF00B05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indexed="1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2" tint="-0.499984740745262"/>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indexed="22"/>
        <bgColor indexed="64"/>
      </patternFill>
    </fill>
    <fill>
      <patternFill patternType="solid">
        <fgColor indexed="43"/>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indexed="45"/>
        <bgColor indexed="64"/>
      </patternFill>
    </fill>
    <fill>
      <patternFill patternType="solid">
        <fgColor theme="3" tint="0.59999389629810485"/>
        <bgColor indexed="64"/>
      </patternFill>
    </fill>
    <fill>
      <patternFill patternType="solid">
        <fgColor rgb="FFFFFF99"/>
        <bgColor indexed="64"/>
      </patternFill>
    </fill>
    <fill>
      <patternFill patternType="solid">
        <fgColor theme="4" tint="0.39997558519241921"/>
        <bgColor indexed="64"/>
      </patternFill>
    </fill>
    <fill>
      <patternFill patternType="solid">
        <fgColor indexed="31"/>
        <bgColor indexed="22"/>
      </patternFill>
    </fill>
    <fill>
      <patternFill patternType="solid">
        <fgColor theme="4"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A5A5A5"/>
      </patternFill>
    </fill>
    <fill>
      <patternFill patternType="solid">
        <fgColor theme="4" tint="0.59999389629810485"/>
        <bgColor indexed="64"/>
      </patternFill>
    </fill>
    <fill>
      <patternFill patternType="solid">
        <fgColor indexed="44"/>
        <bgColor indexed="31"/>
      </patternFill>
    </fill>
    <fill>
      <patternFill patternType="solid">
        <fgColor indexed="22"/>
        <bgColor indexed="42"/>
      </patternFill>
    </fill>
    <fill>
      <patternFill patternType="solid">
        <fgColor indexed="26"/>
        <bgColor indexed="42"/>
      </patternFill>
    </fill>
    <fill>
      <patternFill patternType="solid">
        <fgColor indexed="9"/>
        <bgColor indexed="42"/>
      </patternFill>
    </fill>
    <fill>
      <patternFill patternType="solid">
        <fgColor indexed="27"/>
        <bgColor indexed="44"/>
      </patternFill>
    </fill>
    <fill>
      <patternFill patternType="solid">
        <fgColor indexed="29"/>
        <bgColor indexed="45"/>
      </patternFill>
    </fill>
    <fill>
      <patternFill patternType="solid">
        <fgColor indexed="22"/>
        <bgColor indexed="31"/>
      </patternFill>
    </fill>
    <fill>
      <patternFill patternType="solid">
        <fgColor indexed="51"/>
        <bgColor indexed="23"/>
      </patternFill>
    </fill>
    <fill>
      <patternFill patternType="solid">
        <fgColor indexed="49"/>
        <bgColor indexed="40"/>
      </patternFill>
    </fill>
    <fill>
      <patternFill patternType="solid">
        <fgColor indexed="52"/>
        <bgColor indexed="53"/>
      </patternFill>
    </fill>
    <fill>
      <patternFill patternType="solid">
        <fgColor indexed="54"/>
        <bgColor indexed="62"/>
      </patternFill>
    </fill>
    <fill>
      <patternFill patternType="solid">
        <fgColor indexed="10"/>
        <bgColor indexed="16"/>
      </patternFill>
    </fill>
    <fill>
      <patternFill patternType="solid">
        <fgColor indexed="45"/>
        <bgColor indexed="46"/>
      </patternFill>
    </fill>
    <fill>
      <patternFill patternType="solid">
        <fgColor indexed="55"/>
        <bgColor indexed="23"/>
      </patternFill>
    </fill>
    <fill>
      <patternFill patternType="solid">
        <fgColor indexed="10"/>
        <bgColor indexed="60"/>
      </patternFill>
    </fill>
    <fill>
      <patternFill patternType="solid">
        <fgColor indexed="43"/>
        <bgColor indexed="26"/>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double">
        <color indexed="64"/>
      </right>
      <top style="double">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thin">
        <color indexed="64"/>
      </left>
      <right/>
      <top style="thin">
        <color indexed="64"/>
      </top>
      <bottom/>
      <diagonal/>
    </border>
    <border>
      <left style="medium">
        <color indexed="64"/>
      </left>
      <right style="thin">
        <color rgb="FF7F7F7F"/>
      </right>
      <top style="medium">
        <color indexed="64"/>
      </top>
      <bottom/>
      <diagonal/>
    </border>
    <border>
      <left style="thin">
        <color rgb="FF7F7F7F"/>
      </left>
      <right style="thin">
        <color rgb="FF7F7F7F"/>
      </right>
      <top style="medium">
        <color indexed="64"/>
      </top>
      <bottom/>
      <diagonal/>
    </border>
    <border>
      <left style="thin">
        <color rgb="FF7F7F7F"/>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double">
        <color rgb="FF3F3F3F"/>
      </right>
      <top style="double">
        <color rgb="FF3F3F3F"/>
      </top>
      <bottom style="double">
        <color rgb="FF3F3F3F"/>
      </bottom>
      <diagonal/>
    </border>
    <border>
      <left style="double">
        <color rgb="FF3F3F3F"/>
      </left>
      <right style="medium">
        <color indexed="64"/>
      </right>
      <top style="double">
        <color rgb="FF3F3F3F"/>
      </top>
      <bottom style="double">
        <color rgb="FF3F3F3F"/>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299">
    <xf numFmtId="0" fontId="0" fillId="0" borderId="0"/>
    <xf numFmtId="0" fontId="8" fillId="0" borderId="0" applyBorder="0"/>
    <xf numFmtId="165" fontId="12" fillId="0" borderId="0" applyFont="0" applyFill="0" applyBorder="0" applyAlignment="0" applyProtection="0"/>
    <xf numFmtId="9" fontId="12" fillId="0" borderId="0" applyFont="0" applyFill="0" applyBorder="0" applyAlignment="0" applyProtection="0"/>
    <xf numFmtId="0" fontId="13" fillId="0" borderId="0" applyNumberFormat="0" applyFill="0" applyBorder="0" applyAlignment="0" applyProtection="0"/>
    <xf numFmtId="0" fontId="8" fillId="0" borderId="0" applyBorder="0"/>
    <xf numFmtId="0" fontId="8" fillId="0" borderId="0" applyBorder="0"/>
    <xf numFmtId="0" fontId="13" fillId="0" borderId="0"/>
    <xf numFmtId="0" fontId="33" fillId="0" borderId="0" applyNumberFormat="0" applyFill="0" applyBorder="0" applyAlignment="0" applyProtection="0"/>
    <xf numFmtId="0" fontId="13" fillId="0" borderId="0" applyNumberFormat="0" applyFill="0" applyBorder="0" applyAlignment="0" applyProtection="0"/>
    <xf numFmtId="0" fontId="36" fillId="29" borderId="0" applyNumberFormat="0" applyBorder="0" applyAlignment="0" applyProtection="0"/>
    <xf numFmtId="0" fontId="36" fillId="0" borderId="0"/>
    <xf numFmtId="0" fontId="13"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30" borderId="0" applyNumberFormat="0" applyBorder="0" applyAlignment="0" applyProtection="0"/>
    <xf numFmtId="0" fontId="40" fillId="0" borderId="0" applyNumberFormat="0" applyFill="0" applyBorder="0" applyAlignment="0" applyProtection="0"/>
    <xf numFmtId="0" fontId="13" fillId="0" borderId="0"/>
    <xf numFmtId="0" fontId="35" fillId="34" borderId="30" applyNumberFormat="0" applyAlignment="0" applyProtection="0"/>
    <xf numFmtId="9" fontId="13" fillId="0" borderId="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13" fillId="0" borderId="0" applyNumberFormat="0" applyFill="0" applyBorder="0" applyAlignment="0" applyProtection="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36" fillId="36"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37" borderId="0" applyNumberFormat="0" applyBorder="0" applyAlignment="0" applyProtection="0"/>
    <xf numFmtId="0" fontId="36" fillId="40" borderId="0" applyNumberFormat="0" applyBorder="0" applyAlignment="0" applyProtection="0"/>
    <xf numFmtId="0" fontId="36" fillId="41" borderId="0" applyNumberFormat="0" applyBorder="0" applyAlignment="0" applyProtection="0"/>
    <xf numFmtId="0" fontId="36" fillId="38" borderId="0" applyNumberFormat="0" applyBorder="0" applyAlignment="0" applyProtection="0"/>
    <xf numFmtId="0" fontId="36" fillId="42" borderId="0" applyNumberFormat="0" applyBorder="0" applyAlignment="0" applyProtection="0"/>
    <xf numFmtId="0" fontId="36" fillId="40" borderId="0" applyNumberFormat="0" applyBorder="0" applyAlignment="0" applyProtection="0"/>
    <xf numFmtId="0" fontId="36" fillId="37" borderId="0" applyNumberFormat="0" applyBorder="0" applyAlignment="0" applyProtection="0"/>
    <xf numFmtId="0" fontId="46" fillId="40"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2" borderId="0" applyNumberFormat="0" applyBorder="0" applyAlignment="0" applyProtection="0"/>
    <xf numFmtId="0" fontId="46" fillId="40" borderId="0" applyNumberFormat="0" applyBorder="0" applyAlignment="0" applyProtection="0"/>
    <xf numFmtId="0" fontId="46" fillId="37"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7" fillId="48" borderId="0" applyNumberFormat="0" applyBorder="0" applyAlignment="0" applyProtection="0"/>
    <xf numFmtId="0" fontId="48" fillId="39" borderId="35" applyNumberFormat="0" applyAlignment="0" applyProtection="0"/>
    <xf numFmtId="0" fontId="49" fillId="49" borderId="36" applyNumberFormat="0" applyAlignment="0" applyProtection="0"/>
    <xf numFmtId="165" fontId="13"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Protection="0">
      <alignment horizontal="left"/>
    </xf>
    <xf numFmtId="0" fontId="13" fillId="0" borderId="0" applyNumberFormat="0" applyFill="0" applyBorder="0" applyAlignment="0" applyProtection="0"/>
    <xf numFmtId="0" fontId="13"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1"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8" fillId="0" borderId="0" applyNumberFormat="0" applyFill="0" applyBorder="0" applyProtection="0">
      <alignment horizontal="left"/>
    </xf>
    <xf numFmtId="0" fontId="13"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36" fillId="0" borderId="0"/>
    <xf numFmtId="0" fontId="36" fillId="0" borderId="0" applyNumberFormat="0" applyBorder="0" applyProtection="0"/>
    <xf numFmtId="174" fontId="50" fillId="0" borderId="0"/>
    <xf numFmtId="0" fontId="46" fillId="50" borderId="0" applyNumberFormat="0" applyBorder="0" applyAlignment="0" applyProtection="0"/>
    <xf numFmtId="0" fontId="51" fillId="0" borderId="0" applyNumberFormat="0" applyFill="0" applyBorder="0" applyAlignment="0" applyProtection="0"/>
    <xf numFmtId="0" fontId="52" fillId="40" borderId="0" applyNumberFormat="0" applyBorder="0" applyAlignment="0" applyProtection="0"/>
    <xf numFmtId="0" fontId="53" fillId="0" borderId="0">
      <alignment horizontal="center"/>
    </xf>
    <xf numFmtId="0" fontId="54" fillId="0" borderId="37" applyNumberFormat="0" applyFill="0" applyAlignment="0" applyProtection="0"/>
    <xf numFmtId="0" fontId="55" fillId="0" borderId="38" applyNumberFormat="0" applyFill="0" applyAlignment="0" applyProtection="0"/>
    <xf numFmtId="0" fontId="56" fillId="0" borderId="39" applyNumberFormat="0" applyFill="0" applyAlignment="0" applyProtection="0"/>
    <xf numFmtId="0" fontId="56" fillId="0" borderId="0" applyNumberFormat="0" applyFill="0" applyBorder="0" applyAlignment="0" applyProtection="0"/>
    <xf numFmtId="0" fontId="53" fillId="0" borderId="0">
      <alignment horizontal="center" textRotation="90"/>
    </xf>
    <xf numFmtId="174" fontId="57" fillId="0" borderId="0">
      <alignment horizontal="center" textRotation="90"/>
    </xf>
    <xf numFmtId="0" fontId="58" fillId="37" borderId="35" applyNumberFormat="0" applyAlignment="0" applyProtection="0"/>
    <xf numFmtId="0" fontId="59" fillId="0" borderId="40" applyNumberFormat="0" applyFill="0" applyAlignment="0" applyProtection="0"/>
    <xf numFmtId="0" fontId="60"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applyNumberFormat="0" applyFill="0" applyBorder="0" applyAlignment="0" applyProtection="0"/>
    <xf numFmtId="0" fontId="12" fillId="0" borderId="0"/>
    <xf numFmtId="0" fontId="12" fillId="0" borderId="0"/>
    <xf numFmtId="0" fontId="50" fillId="0" borderId="0"/>
    <xf numFmtId="0" fontId="12" fillId="0" borderId="0"/>
    <xf numFmtId="0" fontId="13" fillId="0" borderId="0" applyNumberFormat="0" applyFill="0" applyBorder="0" applyAlignment="0" applyProtection="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6" fillId="0" borderId="0"/>
    <xf numFmtId="0" fontId="8" fillId="0" borderId="0" applyBorder="0"/>
    <xf numFmtId="0" fontId="12" fillId="0" borderId="0"/>
    <xf numFmtId="0" fontId="12" fillId="0" borderId="0"/>
    <xf numFmtId="0" fontId="13" fillId="38" borderId="41" applyNumberFormat="0" applyAlignment="0" applyProtection="0"/>
    <xf numFmtId="0" fontId="61" fillId="39" borderId="42" applyNumberFormat="0" applyAlignment="0" applyProtection="0"/>
    <xf numFmtId="9" fontId="1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62" fillId="0" borderId="0"/>
    <xf numFmtId="174" fontId="63" fillId="0" borderId="0"/>
    <xf numFmtId="175" fontId="62" fillId="0" borderId="0"/>
    <xf numFmtId="175" fontId="63" fillId="0" borderId="0"/>
    <xf numFmtId="0" fontId="8" fillId="0" borderId="0"/>
    <xf numFmtId="0" fontId="13" fillId="0" borderId="0"/>
    <xf numFmtId="0" fontId="64" fillId="0" borderId="0" applyNumberFormat="0" applyFill="0" applyBorder="0" applyAlignment="0" applyProtection="0"/>
    <xf numFmtId="0" fontId="65" fillId="0" borderId="43" applyNumberFormat="0" applyFill="0" applyAlignment="0" applyProtection="0"/>
    <xf numFmtId="0" fontId="59" fillId="0" borderId="0" applyNumberFormat="0" applyFill="0" applyBorder="0" applyAlignment="0" applyProtection="0"/>
  </cellStyleXfs>
  <cellXfs count="397">
    <xf numFmtId="0" fontId="0" fillId="0" borderId="0" xfId="0"/>
    <xf numFmtId="0" fontId="3" fillId="4" borderId="1" xfId="0" applyFont="1" applyFill="1" applyBorder="1" applyAlignment="1">
      <alignment horizontal="center"/>
    </xf>
    <xf numFmtId="0" fontId="4" fillId="4" borderId="1" xfId="0" applyFont="1" applyFill="1" applyBorder="1" applyAlignment="1">
      <alignment horizontal="left"/>
    </xf>
    <xf numFmtId="166" fontId="4" fillId="4" borderId="1" xfId="0" applyNumberFormat="1" applyFont="1" applyFill="1" applyBorder="1" applyAlignment="1">
      <alignment horizontal="left"/>
    </xf>
    <xf numFmtId="1" fontId="5" fillId="4" borderId="1" xfId="0" applyNumberFormat="1" applyFont="1" applyFill="1" applyBorder="1" applyAlignment="1">
      <alignment horizontal="center"/>
    </xf>
    <xf numFmtId="0" fontId="7" fillId="0" borderId="0" xfId="0" applyFont="1"/>
    <xf numFmtId="16" fontId="6" fillId="0" borderId="0" xfId="0" applyNumberFormat="1" applyFont="1"/>
    <xf numFmtId="16" fontId="7" fillId="0" borderId="0" xfId="0" applyNumberFormat="1" applyFon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1" fillId="4" borderId="1" xfId="0" applyFont="1" applyFill="1" applyBorder="1" applyAlignment="1">
      <alignment horizontal="center"/>
    </xf>
    <xf numFmtId="2" fontId="1" fillId="4" borderId="1" xfId="0" applyNumberFormat="1" applyFont="1" applyFill="1" applyBorder="1" applyAlignment="1">
      <alignment horizontal="center"/>
    </xf>
    <xf numFmtId="10" fontId="9" fillId="0" borderId="1" xfId="1" applyNumberFormat="1" applyFont="1" applyBorder="1" applyAlignment="1">
      <alignment horizontal="right"/>
    </xf>
    <xf numFmtId="10" fontId="10" fillId="0" borderId="1" xfId="1" applyNumberFormat="1" applyFont="1" applyBorder="1" applyAlignment="1">
      <alignment horizontal="right"/>
    </xf>
    <xf numFmtId="0" fontId="10" fillId="0" borderId="1" xfId="1" applyFont="1" applyBorder="1" applyAlignment="1">
      <alignment horizontal="right"/>
    </xf>
    <xf numFmtId="165" fontId="0" fillId="0" borderId="0" xfId="2" applyFont="1"/>
    <xf numFmtId="10" fontId="0" fillId="0" borderId="0" xfId="3" applyNumberFormat="1" applyFont="1"/>
    <xf numFmtId="0" fontId="11" fillId="6" borderId="1" xfId="1" applyFont="1" applyFill="1" applyBorder="1" applyAlignment="1">
      <alignment horizontal="right"/>
    </xf>
    <xf numFmtId="10" fontId="9" fillId="6" borderId="1" xfId="1" applyNumberFormat="1" applyFont="1" applyFill="1" applyBorder="1" applyAlignment="1">
      <alignment horizontal="right"/>
    </xf>
    <xf numFmtId="165" fontId="0" fillId="6" borderId="1" xfId="0" applyNumberFormat="1" applyFill="1" applyBorder="1"/>
    <xf numFmtId="165" fontId="0" fillId="6" borderId="1" xfId="2" applyFont="1" applyFill="1" applyBorder="1"/>
    <xf numFmtId="10" fontId="0" fillId="6" borderId="1" xfId="3" applyNumberFormat="1" applyFont="1" applyFill="1" applyBorder="1"/>
    <xf numFmtId="167" fontId="10" fillId="0" borderId="4" xfId="1" applyNumberFormat="1" applyFont="1" applyBorder="1" applyAlignment="1">
      <alignment horizontal="right"/>
    </xf>
    <xf numFmtId="10" fontId="10" fillId="0" borderId="3" xfId="1" applyNumberFormat="1" applyFont="1" applyBorder="1" applyAlignment="1">
      <alignment horizontal="right"/>
    </xf>
    <xf numFmtId="10" fontId="10" fillId="9" borderId="1" xfId="1" applyNumberFormat="1" applyFont="1" applyFill="1" applyBorder="1" applyAlignment="1">
      <alignment horizontal="right"/>
    </xf>
    <xf numFmtId="10" fontId="9" fillId="9" borderId="1" xfId="1" applyNumberFormat="1" applyFont="1" applyFill="1" applyBorder="1" applyAlignment="1">
      <alignment horizontal="right"/>
    </xf>
    <xf numFmtId="168" fontId="0" fillId="9" borderId="1" xfId="0" applyNumberFormat="1" applyFill="1" applyBorder="1"/>
    <xf numFmtId="168" fontId="0" fillId="9" borderId="1" xfId="2" applyNumberFormat="1" applyFont="1" applyFill="1" applyBorder="1"/>
    <xf numFmtId="165" fontId="0" fillId="9" borderId="1" xfId="2" applyFont="1" applyFill="1" applyBorder="1"/>
    <xf numFmtId="10" fontId="10" fillId="10" borderId="1" xfId="1" applyNumberFormat="1" applyFont="1" applyFill="1" applyBorder="1" applyAlignment="1">
      <alignment horizontal="right"/>
    </xf>
    <xf numFmtId="168" fontId="0" fillId="10" borderId="1" xfId="2" applyNumberFormat="1" applyFont="1" applyFill="1" applyBorder="1"/>
    <xf numFmtId="0" fontId="10" fillId="3" borderId="1" xfId="1" applyFont="1" applyFill="1" applyBorder="1" applyAlignment="1">
      <alignment horizontal="right"/>
    </xf>
    <xf numFmtId="0" fontId="9" fillId="3" borderId="1" xfId="1" applyFont="1" applyFill="1" applyBorder="1" applyAlignment="1">
      <alignment horizontal="right"/>
    </xf>
    <xf numFmtId="168" fontId="0" fillId="3" borderId="1" xfId="0" applyNumberFormat="1" applyFill="1" applyBorder="1"/>
    <xf numFmtId="168" fontId="0" fillId="3" borderId="1" xfId="2" applyNumberFormat="1" applyFont="1" applyFill="1" applyBorder="1"/>
    <xf numFmtId="9" fontId="0" fillId="3" borderId="1" xfId="3" applyFont="1" applyFill="1" applyBorder="1"/>
    <xf numFmtId="0" fontId="0" fillId="3" borderId="1" xfId="0" applyFill="1" applyBorder="1"/>
    <xf numFmtId="10" fontId="9" fillId="8" borderId="1" xfId="1" applyNumberFormat="1" applyFont="1" applyFill="1" applyBorder="1" applyAlignment="1">
      <alignment horizontal="right"/>
    </xf>
    <xf numFmtId="0" fontId="2" fillId="8" borderId="1" xfId="0" applyFont="1" applyFill="1" applyBorder="1" applyAlignment="1">
      <alignment wrapText="1"/>
    </xf>
    <xf numFmtId="0" fontId="10" fillId="0" borderId="2" xfId="1" applyFont="1" applyBorder="1" applyAlignment="1">
      <alignment horizontal="right"/>
    </xf>
    <xf numFmtId="168" fontId="1" fillId="8" borderId="1" xfId="0" applyNumberFormat="1" applyFont="1" applyFill="1" applyBorder="1"/>
    <xf numFmtId="0" fontId="1" fillId="8" borderId="1" xfId="0" applyFont="1" applyFill="1" applyBorder="1"/>
    <xf numFmtId="168" fontId="1" fillId="8" borderId="1" xfId="2" applyNumberFormat="1" applyFont="1" applyFill="1" applyBorder="1"/>
    <xf numFmtId="0" fontId="10" fillId="6" borderId="1" xfId="1" applyFont="1" applyFill="1" applyBorder="1" applyAlignment="1">
      <alignment horizontal="right"/>
    </xf>
    <xf numFmtId="168" fontId="0" fillId="6" borderId="1" xfId="0" applyNumberFormat="1" applyFill="1" applyBorder="1"/>
    <xf numFmtId="168" fontId="0" fillId="6" borderId="1" xfId="2" applyNumberFormat="1" applyFont="1" applyFill="1" applyBorder="1"/>
    <xf numFmtId="9" fontId="0" fillId="6" borderId="1" xfId="3" applyFont="1" applyFill="1" applyBorder="1"/>
    <xf numFmtId="0" fontId="0" fillId="6" borderId="1" xfId="0" applyFill="1" applyBorder="1"/>
    <xf numFmtId="0" fontId="9" fillId="6" borderId="1" xfId="1" applyFont="1" applyFill="1" applyBorder="1" applyAlignment="1">
      <alignment horizontal="right"/>
    </xf>
    <xf numFmtId="165" fontId="1" fillId="8" borderId="1" xfId="0" applyNumberFormat="1" applyFont="1" applyFill="1" applyBorder="1"/>
    <xf numFmtId="10" fontId="1" fillId="8" borderId="1" xfId="3" applyNumberFormat="1" applyFont="1" applyFill="1" applyBorder="1"/>
    <xf numFmtId="165" fontId="1" fillId="8" borderId="1" xfId="2" applyFont="1" applyFill="1" applyBorder="1"/>
    <xf numFmtId="10" fontId="10" fillId="0" borderId="4" xfId="1" applyNumberFormat="1" applyFont="1" applyBorder="1" applyAlignment="1">
      <alignment horizontal="right"/>
    </xf>
    <xf numFmtId="0" fontId="0" fillId="0" borderId="0" xfId="0" applyBorder="1"/>
    <xf numFmtId="0" fontId="0" fillId="0" borderId="0" xfId="0" applyFill="1" applyBorder="1"/>
    <xf numFmtId="167" fontId="9" fillId="7" borderId="1" xfId="1" applyNumberFormat="1" applyFont="1" applyFill="1" applyBorder="1" applyAlignment="1">
      <alignment horizontal="right"/>
    </xf>
    <xf numFmtId="0" fontId="1" fillId="7" borderId="1" xfId="0" applyFont="1" applyFill="1" applyBorder="1"/>
    <xf numFmtId="0" fontId="14" fillId="5" borderId="1" xfId="4" applyFont="1" applyFill="1" applyBorder="1" applyAlignment="1">
      <alignment wrapText="1"/>
    </xf>
    <xf numFmtId="0" fontId="0" fillId="0" borderId="0" xfId="0" applyAlignment="1"/>
    <xf numFmtId="0" fontId="10" fillId="0" borderId="3" xfId="1" applyFont="1" applyBorder="1" applyAlignment="1">
      <alignment horizontal="right"/>
    </xf>
    <xf numFmtId="0" fontId="9" fillId="8" borderId="1" xfId="1" applyFont="1" applyFill="1" applyBorder="1" applyAlignment="1">
      <alignment horizontal="right"/>
    </xf>
    <xf numFmtId="10" fontId="9" fillId="0" borderId="2" xfId="1" applyNumberFormat="1" applyFont="1" applyBorder="1" applyAlignment="1">
      <alignment horizontal="right"/>
    </xf>
    <xf numFmtId="0" fontId="0" fillId="0" borderId="0" xfId="0" applyAlignment="1">
      <alignment horizontal="right"/>
    </xf>
    <xf numFmtId="0" fontId="9" fillId="0" borderId="2" xfId="1" applyFont="1" applyBorder="1" applyAlignment="1">
      <alignment horizontal="right"/>
    </xf>
    <xf numFmtId="0" fontId="9" fillId="0" borderId="4" xfId="1" applyFont="1" applyBorder="1" applyAlignment="1">
      <alignment horizontal="right"/>
    </xf>
    <xf numFmtId="0" fontId="2" fillId="8" borderId="1" xfId="0" applyFont="1" applyFill="1" applyBorder="1" applyAlignment="1">
      <alignment horizontal="right" wrapText="1"/>
    </xf>
    <xf numFmtId="0" fontId="15" fillId="0" borderId="0" xfId="0" applyFont="1"/>
    <xf numFmtId="0" fontId="15" fillId="0" borderId="0" xfId="0" applyFont="1" applyAlignment="1"/>
    <xf numFmtId="167" fontId="16" fillId="7" borderId="1" xfId="1" applyNumberFormat="1" applyFont="1" applyFill="1" applyBorder="1" applyAlignment="1">
      <alignment horizontal="right"/>
    </xf>
    <xf numFmtId="0" fontId="17" fillId="7" borderId="1" xfId="0" applyFont="1" applyFill="1" applyBorder="1"/>
    <xf numFmtId="0" fontId="17" fillId="0" borderId="0" xfId="0" applyFont="1"/>
    <xf numFmtId="167" fontId="18" fillId="0" borderId="4" xfId="1" applyNumberFormat="1" applyFont="1" applyBorder="1" applyAlignment="1">
      <alignment horizontal="right"/>
    </xf>
    <xf numFmtId="165" fontId="15" fillId="6" borderId="1" xfId="0" applyNumberFormat="1" applyFont="1" applyFill="1" applyBorder="1"/>
    <xf numFmtId="165" fontId="15" fillId="6" borderId="1" xfId="2" applyFont="1" applyFill="1" applyBorder="1"/>
    <xf numFmtId="10" fontId="16" fillId="6" borderId="1" xfId="1" applyNumberFormat="1" applyFont="1" applyFill="1" applyBorder="1" applyAlignment="1">
      <alignment horizontal="right"/>
    </xf>
    <xf numFmtId="10" fontId="15" fillId="6" borderId="1" xfId="3" applyNumberFormat="1" applyFont="1" applyFill="1" applyBorder="1"/>
    <xf numFmtId="165" fontId="15" fillId="0" borderId="0" xfId="2" applyFont="1"/>
    <xf numFmtId="10" fontId="16" fillId="0" borderId="1" xfId="1" applyNumberFormat="1" applyFont="1" applyBorder="1" applyAlignment="1">
      <alignment horizontal="right"/>
    </xf>
    <xf numFmtId="10" fontId="15" fillId="0" borderId="0" xfId="3" applyNumberFormat="1" applyFont="1"/>
    <xf numFmtId="165" fontId="17" fillId="8" borderId="1" xfId="0" applyNumberFormat="1" applyFont="1" applyFill="1" applyBorder="1"/>
    <xf numFmtId="0" fontId="17" fillId="8" borderId="1" xfId="0" applyFont="1" applyFill="1" applyBorder="1"/>
    <xf numFmtId="168" fontId="17" fillId="8" borderId="1" xfId="2" applyNumberFormat="1" applyFont="1" applyFill="1" applyBorder="1"/>
    <xf numFmtId="10" fontId="17" fillId="8" borderId="1" xfId="3" applyNumberFormat="1" applyFont="1" applyFill="1" applyBorder="1"/>
    <xf numFmtId="10" fontId="18" fillId="0" borderId="3" xfId="1" applyNumberFormat="1" applyFont="1" applyBorder="1" applyAlignment="1">
      <alignment horizontal="right"/>
    </xf>
    <xf numFmtId="10" fontId="18" fillId="9" borderId="1" xfId="1" applyNumberFormat="1" applyFont="1" applyFill="1" applyBorder="1" applyAlignment="1">
      <alignment horizontal="right"/>
    </xf>
    <xf numFmtId="168" fontId="15" fillId="9" borderId="1" xfId="0" applyNumberFormat="1" applyFont="1" applyFill="1" applyBorder="1"/>
    <xf numFmtId="168" fontId="15" fillId="9" borderId="1" xfId="2" applyNumberFormat="1" applyFont="1" applyFill="1" applyBorder="1"/>
    <xf numFmtId="10" fontId="16" fillId="9" borderId="1" xfId="1" applyNumberFormat="1" applyFont="1" applyFill="1" applyBorder="1" applyAlignment="1">
      <alignment horizontal="right"/>
    </xf>
    <xf numFmtId="165" fontId="15" fillId="9" borderId="1" xfId="2" applyFont="1" applyFill="1" applyBorder="1"/>
    <xf numFmtId="10" fontId="18" fillId="10" borderId="1" xfId="1" applyNumberFormat="1" applyFont="1" applyFill="1" applyBorder="1" applyAlignment="1">
      <alignment horizontal="right"/>
    </xf>
    <xf numFmtId="168" fontId="15" fillId="10" borderId="1" xfId="2" applyNumberFormat="1" applyFont="1" applyFill="1" applyBorder="1"/>
    <xf numFmtId="10" fontId="16" fillId="8" borderId="1" xfId="1" applyNumberFormat="1" applyFont="1" applyFill="1" applyBorder="1" applyAlignment="1">
      <alignment horizontal="right"/>
    </xf>
    <xf numFmtId="165" fontId="17" fillId="8" borderId="1" xfId="2" applyFont="1" applyFill="1" applyBorder="1"/>
    <xf numFmtId="168" fontId="17" fillId="8" borderId="1" xfId="0" applyNumberFormat="1" applyFont="1" applyFill="1" applyBorder="1"/>
    <xf numFmtId="0" fontId="18" fillId="3" borderId="1" xfId="1" applyFont="1" applyFill="1" applyBorder="1" applyAlignment="1">
      <alignment horizontal="right"/>
    </xf>
    <xf numFmtId="168" fontId="15" fillId="3" borderId="1" xfId="0" applyNumberFormat="1" applyFont="1" applyFill="1" applyBorder="1"/>
    <xf numFmtId="168" fontId="15" fillId="3" borderId="1" xfId="2" applyNumberFormat="1" applyFont="1" applyFill="1" applyBorder="1"/>
    <xf numFmtId="0" fontId="16" fillId="3" borderId="1" xfId="1" applyFont="1" applyFill="1" applyBorder="1" applyAlignment="1">
      <alignment horizontal="right"/>
    </xf>
    <xf numFmtId="9" fontId="15" fillId="3" borderId="1" xfId="3" applyFont="1" applyFill="1" applyBorder="1"/>
    <xf numFmtId="0" fontId="15" fillId="3" borderId="1" xfId="0" applyFont="1" applyFill="1" applyBorder="1"/>
    <xf numFmtId="10" fontId="18" fillId="0" borderId="1" xfId="1" applyNumberFormat="1" applyFont="1" applyBorder="1" applyAlignment="1">
      <alignment horizontal="right"/>
    </xf>
    <xf numFmtId="0" fontId="18" fillId="6" borderId="1" xfId="1" applyFont="1" applyFill="1" applyBorder="1" applyAlignment="1">
      <alignment horizontal="right"/>
    </xf>
    <xf numFmtId="168" fontId="15" fillId="6" borderId="1" xfId="0" applyNumberFormat="1" applyFont="1" applyFill="1" applyBorder="1"/>
    <xf numFmtId="168" fontId="15" fillId="6" borderId="1" xfId="2" applyNumberFormat="1" applyFont="1" applyFill="1" applyBorder="1"/>
    <xf numFmtId="0" fontId="16" fillId="6" borderId="1" xfId="1" applyFont="1" applyFill="1" applyBorder="1" applyAlignment="1">
      <alignment horizontal="right"/>
    </xf>
    <xf numFmtId="9" fontId="15" fillId="6" borderId="1" xfId="3" applyFont="1" applyFill="1" applyBorder="1"/>
    <xf numFmtId="0" fontId="15" fillId="6" borderId="1" xfId="0" applyFont="1" applyFill="1" applyBorder="1"/>
    <xf numFmtId="0" fontId="15" fillId="0" borderId="0" xfId="0" applyFont="1" applyBorder="1"/>
    <xf numFmtId="0" fontId="15" fillId="0" borderId="0" xfId="0" applyFont="1" applyFill="1" applyBorder="1"/>
    <xf numFmtId="0" fontId="2" fillId="0" borderId="1" xfId="0" applyFont="1" applyFill="1" applyBorder="1" applyAlignment="1">
      <alignment wrapText="1"/>
    </xf>
    <xf numFmtId="0" fontId="0" fillId="0" borderId="1" xfId="0" applyFill="1" applyBorder="1"/>
    <xf numFmtId="0" fontId="0" fillId="11" borderId="1" xfId="0" applyFill="1" applyBorder="1" applyAlignment="1">
      <alignment horizontal="center"/>
    </xf>
    <xf numFmtId="165" fontId="0" fillId="11" borderId="1" xfId="2" applyFont="1" applyFill="1" applyBorder="1" applyAlignment="1">
      <alignment horizontal="center"/>
    </xf>
    <xf numFmtId="0" fontId="0" fillId="13" borderId="1" xfId="0" applyFill="1" applyBorder="1" applyAlignment="1">
      <alignment horizontal="center"/>
    </xf>
    <xf numFmtId="165" fontId="0" fillId="13" borderId="1" xfId="2" applyFont="1" applyFill="1" applyBorder="1" applyAlignment="1">
      <alignment horizontal="center"/>
    </xf>
    <xf numFmtId="0" fontId="0" fillId="14" borderId="1" xfId="0" applyFill="1" applyBorder="1" applyAlignment="1">
      <alignment horizontal="center"/>
    </xf>
    <xf numFmtId="165" fontId="0" fillId="14" borderId="1" xfId="2" applyFont="1" applyFill="1" applyBorder="1" applyAlignment="1">
      <alignment horizontal="center"/>
    </xf>
    <xf numFmtId="0" fontId="0" fillId="15" borderId="1" xfId="0" applyFill="1" applyBorder="1" applyAlignment="1">
      <alignment horizontal="center"/>
    </xf>
    <xf numFmtId="165" fontId="0" fillId="15" borderId="1" xfId="2" applyFont="1" applyFill="1" applyBorder="1" applyAlignment="1">
      <alignment horizontal="center"/>
    </xf>
    <xf numFmtId="0" fontId="0" fillId="16" borderId="1" xfId="0" applyFill="1" applyBorder="1" applyAlignment="1">
      <alignment horizontal="center"/>
    </xf>
    <xf numFmtId="165" fontId="0" fillId="16" borderId="1" xfId="2" applyFont="1" applyFill="1" applyBorder="1" applyAlignment="1">
      <alignment horizontal="center"/>
    </xf>
    <xf numFmtId="0" fontId="1" fillId="12" borderId="1" xfId="0" applyFont="1" applyFill="1" applyBorder="1" applyAlignment="1">
      <alignment horizontal="center"/>
    </xf>
    <xf numFmtId="165" fontId="1" fillId="12" borderId="1" xfId="2" applyFont="1" applyFill="1" applyBorder="1" applyAlignment="1">
      <alignment horizontal="center"/>
    </xf>
    <xf numFmtId="0" fontId="0" fillId="17" borderId="1" xfId="0" applyFill="1" applyBorder="1" applyAlignment="1">
      <alignment horizontal="center"/>
    </xf>
    <xf numFmtId="1" fontId="0" fillId="3" borderId="1" xfId="0" applyNumberFormat="1" applyFill="1" applyBorder="1"/>
    <xf numFmtId="1" fontId="10" fillId="6" borderId="1" xfId="1" applyNumberFormat="1" applyFont="1" applyFill="1" applyBorder="1" applyAlignment="1">
      <alignment horizontal="right"/>
    </xf>
    <xf numFmtId="1" fontId="0" fillId="6" borderId="1" xfId="0" applyNumberFormat="1" applyFill="1" applyBorder="1"/>
    <xf numFmtId="1" fontId="0" fillId="0" borderId="0" xfId="0" applyNumberFormat="1"/>
    <xf numFmtId="0" fontId="4" fillId="4" borderId="1" xfId="0" applyFont="1" applyFill="1" applyBorder="1" applyAlignment="1">
      <alignment horizontal="center"/>
    </xf>
    <xf numFmtId="0" fontId="19" fillId="0" borderId="1" xfId="0" applyFont="1" applyFill="1" applyBorder="1" applyAlignment="1"/>
    <xf numFmtId="0" fontId="0" fillId="0" borderId="1" xfId="0" applyFill="1" applyBorder="1" applyAlignment="1"/>
    <xf numFmtId="1" fontId="0" fillId="0" borderId="1" xfId="0" applyNumberFormat="1" applyFill="1" applyBorder="1" applyAlignment="1"/>
    <xf numFmtId="0" fontId="2" fillId="3" borderId="1" xfId="0" applyFont="1" applyFill="1" applyBorder="1" applyAlignment="1">
      <alignment wrapText="1"/>
    </xf>
    <xf numFmtId="1" fontId="2" fillId="3" borderId="1" xfId="0" applyNumberFormat="1" applyFont="1" applyFill="1" applyBorder="1" applyAlignment="1">
      <alignment wrapText="1"/>
    </xf>
    <xf numFmtId="0" fontId="14" fillId="5" borderId="1" xfId="4" applyFont="1" applyFill="1" applyBorder="1" applyAlignment="1">
      <alignment horizontal="center" wrapText="1"/>
    </xf>
    <xf numFmtId="0" fontId="1" fillId="0" borderId="0" xfId="0" applyFont="1" applyAlignment="1">
      <alignment horizontal="center"/>
    </xf>
    <xf numFmtId="0" fontId="2" fillId="3" borderId="1" xfId="0" applyFont="1" applyFill="1" applyBorder="1" applyAlignment="1">
      <alignment horizontal="center" wrapText="1"/>
    </xf>
    <xf numFmtId="0" fontId="0" fillId="0" borderId="1" xfId="0" applyFill="1" applyBorder="1" applyAlignment="1">
      <alignment horizontal="center"/>
    </xf>
    <xf numFmtId="1" fontId="15" fillId="3" borderId="1" xfId="0" applyNumberFormat="1" applyFont="1" applyFill="1" applyBorder="1"/>
    <xf numFmtId="1" fontId="10" fillId="3" borderId="1" xfId="1" applyNumberFormat="1" applyFont="1" applyFill="1" applyBorder="1" applyAlignment="1">
      <alignment horizontal="right"/>
    </xf>
    <xf numFmtId="168" fontId="1" fillId="6" borderId="1" xfId="2" applyNumberFormat="1" applyFont="1" applyFill="1" applyBorder="1"/>
    <xf numFmtId="0" fontId="0" fillId="0" borderId="0" xfId="0" applyFont="1"/>
    <xf numFmtId="0" fontId="15" fillId="0" borderId="0" xfId="0" applyFont="1" applyAlignment="1">
      <alignment horizontal="right"/>
    </xf>
    <xf numFmtId="0" fontId="18" fillId="0" borderId="3" xfId="1" applyFont="1" applyBorder="1" applyAlignment="1">
      <alignment horizontal="right"/>
    </xf>
    <xf numFmtId="0" fontId="18" fillId="0" borderId="1" xfId="1" applyFont="1" applyBorder="1" applyAlignment="1">
      <alignment horizontal="right"/>
    </xf>
    <xf numFmtId="0" fontId="18" fillId="0" borderId="2" xfId="1" applyFont="1" applyBorder="1" applyAlignment="1">
      <alignment horizontal="right"/>
    </xf>
    <xf numFmtId="0" fontId="16" fillId="8" borderId="1" xfId="1" applyFont="1" applyFill="1" applyBorder="1" applyAlignment="1">
      <alignment horizontal="right"/>
    </xf>
    <xf numFmtId="10" fontId="16" fillId="0" borderId="2" xfId="1" applyNumberFormat="1" applyFont="1" applyBorder="1" applyAlignment="1">
      <alignment horizontal="right"/>
    </xf>
    <xf numFmtId="0" fontId="16" fillId="0" borderId="2" xfId="1" applyFont="1" applyBorder="1" applyAlignment="1">
      <alignment horizontal="right"/>
    </xf>
    <xf numFmtId="0" fontId="16" fillId="0" borderId="4" xfId="1" applyFont="1" applyBorder="1" applyAlignment="1">
      <alignment horizontal="right"/>
    </xf>
    <xf numFmtId="0" fontId="17" fillId="8" borderId="1" xfId="0" applyFont="1" applyFill="1" applyBorder="1" applyAlignment="1">
      <alignment horizontal="right" wrapText="1"/>
    </xf>
    <xf numFmtId="10" fontId="2" fillId="3" borderId="1" xfId="3" applyNumberFormat="1" applyFont="1" applyFill="1" applyBorder="1" applyAlignment="1">
      <alignment wrapText="1"/>
    </xf>
    <xf numFmtId="10" fontId="1" fillId="4" borderId="1" xfId="3" applyNumberFormat="1" applyFont="1" applyFill="1" applyBorder="1" applyAlignment="1">
      <alignment horizontal="center"/>
    </xf>
    <xf numFmtId="10" fontId="0" fillId="0" borderId="1" xfId="3" applyNumberFormat="1" applyFont="1" applyFill="1" applyBorder="1" applyAlignment="1"/>
    <xf numFmtId="10" fontId="2" fillId="3" borderId="1" xfId="3" applyNumberFormat="1" applyFont="1" applyFill="1" applyBorder="1" applyAlignment="1">
      <alignment horizontal="center" wrapText="1"/>
    </xf>
    <xf numFmtId="10" fontId="0" fillId="0" borderId="1" xfId="3" applyNumberFormat="1" applyFont="1" applyFill="1" applyBorder="1" applyAlignment="1">
      <alignment horizontal="center"/>
    </xf>
    <xf numFmtId="4" fontId="1" fillId="4" borderId="1" xfId="2" applyNumberFormat="1" applyFont="1" applyFill="1" applyBorder="1" applyAlignment="1">
      <alignment horizontal="center"/>
    </xf>
    <xf numFmtId="0" fontId="0" fillId="0" borderId="0" xfId="0" applyFont="1" applyAlignment="1">
      <alignment horizontal="right"/>
    </xf>
    <xf numFmtId="0" fontId="0" fillId="0" borderId="0" xfId="0" applyFont="1" applyAlignment="1"/>
    <xf numFmtId="165" fontId="0" fillId="6" borderId="1" xfId="0" applyNumberFormat="1" applyFont="1" applyFill="1" applyBorder="1"/>
    <xf numFmtId="0" fontId="20" fillId="5" borderId="1" xfId="4" applyFont="1" applyFill="1" applyBorder="1" applyAlignment="1">
      <alignment horizontal="center" wrapText="1"/>
    </xf>
    <xf numFmtId="0" fontId="20" fillId="5" borderId="1" xfId="4" applyFont="1" applyFill="1" applyBorder="1" applyAlignment="1">
      <alignment wrapText="1"/>
    </xf>
    <xf numFmtId="167" fontId="21" fillId="7" borderId="1" xfId="1" applyNumberFormat="1" applyFont="1" applyFill="1" applyBorder="1" applyAlignment="1">
      <alignment horizontal="right"/>
    </xf>
    <xf numFmtId="167" fontId="22" fillId="0" borderId="4" xfId="1" applyNumberFormat="1" applyFont="1" applyBorder="1" applyAlignment="1">
      <alignment horizontal="right"/>
    </xf>
    <xf numFmtId="0" fontId="21" fillId="6" borderId="1" xfId="1" applyFont="1" applyFill="1" applyBorder="1" applyAlignment="1">
      <alignment horizontal="right"/>
    </xf>
    <xf numFmtId="10" fontId="21" fillId="6" borderId="1" xfId="1" applyNumberFormat="1" applyFont="1" applyFill="1" applyBorder="1" applyAlignment="1">
      <alignment horizontal="right"/>
    </xf>
    <xf numFmtId="0" fontId="22" fillId="0" borderId="3" xfId="1" applyFont="1" applyBorder="1" applyAlignment="1">
      <alignment horizontal="right"/>
    </xf>
    <xf numFmtId="168" fontId="0" fillId="9" borderId="1" xfId="0" applyNumberFormat="1" applyFont="1" applyFill="1" applyBorder="1"/>
    <xf numFmtId="168" fontId="0" fillId="3" borderId="1" xfId="0" applyNumberFormat="1" applyFont="1" applyFill="1" applyBorder="1"/>
    <xf numFmtId="0" fontId="0" fillId="3" borderId="1" xfId="0" applyFont="1" applyFill="1" applyBorder="1"/>
    <xf numFmtId="168" fontId="0" fillId="6" borderId="1" xfId="0" applyNumberFormat="1" applyFont="1" applyFill="1" applyBorder="1"/>
    <xf numFmtId="0" fontId="0" fillId="6" borderId="1" xfId="0" applyFont="1" applyFill="1" applyBorder="1"/>
    <xf numFmtId="0" fontId="0" fillId="0" borderId="0" xfId="0" applyFont="1" applyBorder="1"/>
    <xf numFmtId="0" fontId="0" fillId="0" borderId="0" xfId="0" applyFont="1" applyFill="1" applyBorder="1"/>
    <xf numFmtId="0" fontId="22" fillId="0" borderId="1" xfId="1" applyFont="1" applyBorder="1" applyAlignment="1">
      <alignment horizontal="right"/>
    </xf>
    <xf numFmtId="10" fontId="21" fillId="0" borderId="1" xfId="1" applyNumberFormat="1" applyFont="1" applyBorder="1" applyAlignment="1">
      <alignment horizontal="right"/>
    </xf>
    <xf numFmtId="0" fontId="22" fillId="0" borderId="2" xfId="1" applyFont="1" applyBorder="1" applyAlignment="1">
      <alignment horizontal="right"/>
    </xf>
    <xf numFmtId="0" fontId="21" fillId="8" borderId="1" xfId="1" applyFont="1" applyFill="1" applyBorder="1" applyAlignment="1">
      <alignment horizontal="right"/>
    </xf>
    <xf numFmtId="10" fontId="22" fillId="0" borderId="3" xfId="1" applyNumberFormat="1" applyFont="1" applyBorder="1" applyAlignment="1">
      <alignment horizontal="right"/>
    </xf>
    <xf numFmtId="10" fontId="21" fillId="0" borderId="2" xfId="1" applyNumberFormat="1" applyFont="1" applyBorder="1" applyAlignment="1">
      <alignment horizontal="right"/>
    </xf>
    <xf numFmtId="10" fontId="22" fillId="9" borderId="1" xfId="1" applyNumberFormat="1" applyFont="1" applyFill="1" applyBorder="1" applyAlignment="1">
      <alignment horizontal="right"/>
    </xf>
    <xf numFmtId="10" fontId="21" fillId="9" borderId="1" xfId="1" applyNumberFormat="1" applyFont="1" applyFill="1" applyBorder="1" applyAlignment="1">
      <alignment horizontal="right"/>
    </xf>
    <xf numFmtId="10" fontId="22" fillId="10" borderId="1" xfId="1" applyNumberFormat="1" applyFont="1" applyFill="1" applyBorder="1" applyAlignment="1">
      <alignment horizontal="right"/>
    </xf>
    <xf numFmtId="10" fontId="21" fillId="8" borderId="1" xfId="1" applyNumberFormat="1" applyFont="1" applyFill="1" applyBorder="1" applyAlignment="1">
      <alignment horizontal="right"/>
    </xf>
    <xf numFmtId="10" fontId="22" fillId="0" borderId="4" xfId="1" applyNumberFormat="1" applyFont="1" applyBorder="1" applyAlignment="1">
      <alignment horizontal="right"/>
    </xf>
    <xf numFmtId="0" fontId="22" fillId="3" borderId="1" xfId="1" applyFont="1" applyFill="1" applyBorder="1" applyAlignment="1">
      <alignment horizontal="right"/>
    </xf>
    <xf numFmtId="0" fontId="21" fillId="3" borderId="1" xfId="1" applyFont="1" applyFill="1" applyBorder="1" applyAlignment="1">
      <alignment horizontal="right"/>
    </xf>
    <xf numFmtId="10" fontId="22" fillId="0" borderId="1" xfId="1" applyNumberFormat="1" applyFont="1" applyBorder="1" applyAlignment="1">
      <alignment horizontal="right"/>
    </xf>
    <xf numFmtId="0" fontId="21" fillId="0" borderId="2" xfId="1" applyFont="1" applyBorder="1" applyAlignment="1">
      <alignment horizontal="right"/>
    </xf>
    <xf numFmtId="0" fontId="22" fillId="6" borderId="1" xfId="1" applyFont="1" applyFill="1" applyBorder="1" applyAlignment="1">
      <alignment horizontal="right"/>
    </xf>
    <xf numFmtId="0" fontId="21" fillId="0" borderId="4" xfId="1" applyFont="1" applyBorder="1" applyAlignment="1">
      <alignment horizontal="right"/>
    </xf>
    <xf numFmtId="0" fontId="1" fillId="8" borderId="1" xfId="0" applyFont="1" applyFill="1" applyBorder="1" applyAlignment="1">
      <alignment horizontal="right" wrapText="1"/>
    </xf>
    <xf numFmtId="0" fontId="1" fillId="8" borderId="1" xfId="0" applyFont="1" applyFill="1" applyBorder="1" applyAlignment="1">
      <alignment wrapText="1"/>
    </xf>
    <xf numFmtId="1" fontId="0" fillId="3" borderId="1" xfId="0" applyNumberFormat="1" applyFont="1" applyFill="1" applyBorder="1"/>
    <xf numFmtId="1" fontId="0" fillId="6" borderId="1" xfId="0" applyNumberFormat="1" applyFont="1" applyFill="1" applyBorder="1"/>
    <xf numFmtId="1" fontId="0" fillId="0" borderId="0" xfId="0" applyNumberFormat="1" applyFont="1"/>
    <xf numFmtId="1" fontId="22" fillId="6" borderId="1" xfId="1" applyNumberFormat="1" applyFont="1" applyFill="1" applyBorder="1" applyAlignment="1">
      <alignment horizontal="right"/>
    </xf>
    <xf numFmtId="2" fontId="2" fillId="0" borderId="1" xfId="0" applyNumberFormat="1" applyFont="1" applyFill="1" applyBorder="1" applyAlignment="1">
      <alignment wrapText="1"/>
    </xf>
    <xf numFmtId="0" fontId="0" fillId="0" borderId="1" xfId="0" applyFill="1" applyBorder="1" applyAlignment="1">
      <alignment horizontal="left"/>
    </xf>
    <xf numFmtId="0" fontId="2" fillId="3" borderId="1" xfId="0" applyFont="1" applyFill="1" applyBorder="1" applyAlignment="1">
      <alignment horizontal="left" wrapText="1"/>
    </xf>
    <xf numFmtId="0" fontId="2" fillId="0" borderId="1" xfId="0" applyFont="1" applyFill="1" applyBorder="1" applyAlignment="1"/>
    <xf numFmtId="14" fontId="0" fillId="0" borderId="0" xfId="0" applyNumberFormat="1"/>
    <xf numFmtId="165" fontId="1" fillId="8" borderId="0" xfId="0" applyNumberFormat="1" applyFont="1" applyFill="1" applyBorder="1"/>
    <xf numFmtId="168" fontId="1" fillId="8" borderId="0" xfId="0" applyNumberFormat="1" applyFont="1" applyFill="1" applyBorder="1"/>
    <xf numFmtId="14" fontId="2" fillId="0" borderId="1" xfId="0" applyNumberFormat="1" applyFont="1" applyFill="1" applyBorder="1" applyAlignment="1">
      <alignment wrapText="1"/>
    </xf>
    <xf numFmtId="0" fontId="0" fillId="0" borderId="1" xfId="0" applyNumberFormat="1" applyFill="1" applyBorder="1"/>
    <xf numFmtId="0" fontId="0" fillId="0" borderId="0" xfId="0" applyFont="1" applyAlignment="1">
      <alignment wrapText="1"/>
    </xf>
    <xf numFmtId="0" fontId="6" fillId="0" borderId="0" xfId="0" applyNumberFormat="1" applyFont="1"/>
    <xf numFmtId="1" fontId="15" fillId="0" borderId="0" xfId="0" applyNumberFormat="1" applyFont="1" applyAlignment="1">
      <alignment horizontal="right"/>
    </xf>
    <xf numFmtId="168" fontId="0" fillId="0" borderId="0" xfId="0" applyNumberFormat="1"/>
    <xf numFmtId="43" fontId="0" fillId="0" borderId="0" xfId="0" applyNumberFormat="1" applyFont="1"/>
    <xf numFmtId="1" fontId="1" fillId="2" borderId="1" xfId="0" applyNumberFormat="1" applyFont="1" applyFill="1" applyBorder="1" applyAlignment="1">
      <alignment horizontal="center"/>
    </xf>
    <xf numFmtId="0" fontId="0" fillId="11" borderId="1" xfId="0" applyFill="1" applyBorder="1" applyAlignment="1">
      <alignment horizontal="center"/>
    </xf>
    <xf numFmtId="0" fontId="0" fillId="14" borderId="1" xfId="0" applyFill="1" applyBorder="1" applyAlignment="1">
      <alignment horizontal="center"/>
    </xf>
    <xf numFmtId="0" fontId="0" fillId="13" borderId="1" xfId="0" applyFill="1" applyBorder="1" applyAlignment="1">
      <alignment horizontal="center"/>
    </xf>
    <xf numFmtId="0" fontId="0" fillId="15" borderId="1" xfId="0" applyFill="1" applyBorder="1" applyAlignment="1">
      <alignment horizontal="center"/>
    </xf>
    <xf numFmtId="0" fontId="0" fillId="16" borderId="1" xfId="0" applyFill="1" applyBorder="1" applyAlignment="1">
      <alignment horizontal="center"/>
    </xf>
    <xf numFmtId="0" fontId="1" fillId="12" borderId="1" xfId="0" applyFont="1" applyFill="1" applyBorder="1" applyAlignment="1">
      <alignment horizontal="center"/>
    </xf>
    <xf numFmtId="0" fontId="23" fillId="18" borderId="0" xfId="0" applyFont="1" applyFill="1"/>
    <xf numFmtId="0" fontId="0" fillId="18" borderId="0" xfId="0" applyFill="1"/>
    <xf numFmtId="10" fontId="24" fillId="19" borderId="3" xfId="1" applyNumberFormat="1" applyFont="1" applyFill="1" applyBorder="1" applyAlignment="1">
      <alignment horizontal="right"/>
    </xf>
    <xf numFmtId="1" fontId="25" fillId="19" borderId="0" xfId="0" applyNumberFormat="1" applyFont="1" applyFill="1"/>
    <xf numFmtId="10" fontId="26" fillId="19" borderId="3" xfId="1" applyNumberFormat="1" applyFont="1" applyFill="1" applyBorder="1" applyAlignment="1">
      <alignment horizontal="right"/>
    </xf>
    <xf numFmtId="1" fontId="27" fillId="19" borderId="0" xfId="0" applyNumberFormat="1" applyFont="1" applyFill="1"/>
    <xf numFmtId="15" fontId="28" fillId="0" borderId="5" xfId="7" applyNumberFormat="1" applyFont="1" applyBorder="1" applyAlignment="1">
      <alignment horizontal="center"/>
    </xf>
    <xf numFmtId="167" fontId="28" fillId="25" borderId="1" xfId="7" applyNumberFormat="1" applyFont="1" applyFill="1" applyBorder="1"/>
    <xf numFmtId="0" fontId="28" fillId="0" borderId="0" xfId="7" applyFont="1"/>
    <xf numFmtId="15" fontId="28" fillId="0" borderId="1" xfId="7" applyNumberFormat="1" applyFont="1" applyBorder="1" applyAlignment="1">
      <alignment horizontal="center"/>
    </xf>
    <xf numFmtId="0" fontId="29" fillId="21" borderId="1" xfId="7" applyFont="1" applyFill="1" applyBorder="1" applyAlignment="1">
      <alignment horizontal="center" vertical="center" wrapText="1"/>
    </xf>
    <xf numFmtId="0" fontId="29" fillId="11" borderId="1" xfId="7" applyFont="1" applyFill="1" applyBorder="1" applyAlignment="1">
      <alignment horizontal="center" vertical="center" wrapText="1"/>
    </xf>
    <xf numFmtId="0" fontId="29" fillId="4" borderId="1" xfId="7" applyFont="1" applyFill="1" applyBorder="1" applyAlignment="1">
      <alignment horizontal="center" vertical="center" wrapText="1"/>
    </xf>
    <xf numFmtId="0" fontId="29" fillId="26" borderId="1" xfId="7" applyFont="1" applyFill="1" applyBorder="1" applyAlignment="1">
      <alignment horizontal="center" vertical="center" wrapText="1"/>
    </xf>
    <xf numFmtId="0" fontId="29" fillId="0" borderId="1" xfId="7" applyFont="1" applyBorder="1" applyAlignment="1">
      <alignment horizontal="center" vertical="center" wrapText="1"/>
    </xf>
    <xf numFmtId="164" fontId="29" fillId="22" borderId="1" xfId="7" applyNumberFormat="1" applyFont="1" applyFill="1" applyBorder="1"/>
    <xf numFmtId="9" fontId="29" fillId="22" borderId="1" xfId="7" applyNumberFormat="1" applyFont="1" applyFill="1" applyBorder="1"/>
    <xf numFmtId="164" fontId="30" fillId="11" borderId="1" xfId="7" applyNumberFormat="1" applyFont="1" applyFill="1" applyBorder="1"/>
    <xf numFmtId="164" fontId="30" fillId="4" borderId="1" xfId="7" applyNumberFormat="1" applyFont="1" applyFill="1" applyBorder="1"/>
    <xf numFmtId="164" fontId="30" fillId="26" borderId="1" xfId="7" applyNumberFormat="1" applyFont="1" applyFill="1" applyBorder="1"/>
    <xf numFmtId="0" fontId="29" fillId="0" borderId="0" xfId="7" applyFont="1"/>
    <xf numFmtId="15" fontId="29" fillId="0" borderId="0" xfId="7" applyNumberFormat="1" applyFont="1" applyAlignment="1">
      <alignment horizontal="center"/>
    </xf>
    <xf numFmtId="0" fontId="29" fillId="0" borderId="0" xfId="7" applyFont="1" applyBorder="1" applyAlignment="1">
      <alignment horizontal="center" vertical="center" wrapText="1"/>
    </xf>
    <xf numFmtId="164" fontId="29" fillId="0" borderId="0" xfId="7" applyNumberFormat="1" applyFont="1" applyBorder="1" applyAlignment="1">
      <alignment horizontal="center" vertical="center" wrapText="1"/>
    </xf>
    <xf numFmtId="0" fontId="30" fillId="0" borderId="0" xfId="7" applyFont="1"/>
    <xf numFmtId="15" fontId="28" fillId="0" borderId="0" xfId="7" applyNumberFormat="1" applyFont="1" applyAlignment="1">
      <alignment horizontal="center"/>
    </xf>
    <xf numFmtId="0" fontId="28" fillId="22" borderId="1" xfId="7" applyFont="1" applyFill="1" applyBorder="1" applyAlignment="1">
      <alignment horizontal="centerContinuous" vertical="center"/>
    </xf>
    <xf numFmtId="15" fontId="29" fillId="21" borderId="1" xfId="7" applyNumberFormat="1" applyFont="1" applyFill="1" applyBorder="1" applyAlignment="1">
      <alignment horizontal="center" vertical="center" wrapText="1"/>
    </xf>
    <xf numFmtId="0" fontId="29" fillId="0" borderId="0" xfId="7" applyFont="1" applyAlignment="1">
      <alignment horizontal="center" vertical="center" wrapText="1"/>
    </xf>
    <xf numFmtId="15" fontId="30" fillId="0" borderId="1" xfId="7" applyNumberFormat="1" applyFont="1" applyBorder="1" applyAlignment="1">
      <alignment horizontal="center"/>
    </xf>
    <xf numFmtId="164" fontId="30" fillId="22" borderId="1" xfId="7" applyNumberFormat="1" applyFont="1" applyFill="1" applyBorder="1"/>
    <xf numFmtId="9" fontId="30" fillId="22" borderId="1" xfId="7" applyNumberFormat="1" applyFont="1" applyFill="1" applyBorder="1"/>
    <xf numFmtId="164" fontId="30" fillId="24" borderId="1" xfId="7" applyNumberFormat="1" applyFont="1" applyFill="1" applyBorder="1"/>
    <xf numFmtId="9" fontId="30" fillId="24" borderId="1" xfId="7" applyNumberFormat="1" applyFont="1" applyFill="1" applyBorder="1"/>
    <xf numFmtId="164" fontId="30" fillId="23" borderId="1" xfId="7" applyNumberFormat="1" applyFont="1" applyFill="1" applyBorder="1"/>
    <xf numFmtId="9" fontId="30" fillId="23" borderId="1" xfId="7" applyNumberFormat="1" applyFont="1" applyFill="1" applyBorder="1"/>
    <xf numFmtId="0" fontId="31" fillId="0" borderId="0" xfId="7" applyFont="1"/>
    <xf numFmtId="0" fontId="32" fillId="0" borderId="0" xfId="7" applyFont="1"/>
    <xf numFmtId="15" fontId="30" fillId="0" borderId="0" xfId="7" applyNumberFormat="1" applyFont="1" applyAlignment="1">
      <alignment horizontal="center"/>
    </xf>
    <xf numFmtId="0" fontId="0" fillId="0" borderId="1" xfId="0" applyBorder="1"/>
    <xf numFmtId="169" fontId="0" fillId="0" borderId="1" xfId="0" applyNumberFormat="1" applyBorder="1"/>
    <xf numFmtId="1" fontId="0" fillId="0" borderId="1" xfId="0" applyNumberFormat="1" applyBorder="1"/>
    <xf numFmtId="0" fontId="34" fillId="27" borderId="6" xfId="8" applyFont="1" applyFill="1" applyBorder="1" applyAlignment="1" applyProtection="1">
      <alignment horizontal="right"/>
      <protection hidden="1"/>
    </xf>
    <xf numFmtId="9" fontId="34" fillId="27" borderId="6" xfId="8" applyNumberFormat="1" applyFont="1" applyFill="1" applyBorder="1" applyAlignment="1" applyProtection="1">
      <alignment horizontal="right"/>
      <protection hidden="1"/>
    </xf>
    <xf numFmtId="9" fontId="10" fillId="27" borderId="0" xfId="1" applyNumberFormat="1" applyFont="1" applyFill="1" applyBorder="1"/>
    <xf numFmtId="0" fontId="15" fillId="6" borderId="1" xfId="0" applyFont="1" applyFill="1" applyBorder="1" applyAlignment="1">
      <alignment horizontal="right"/>
    </xf>
    <xf numFmtId="0" fontId="30" fillId="24" borderId="1" xfId="7" applyNumberFormat="1" applyFont="1" applyFill="1" applyBorder="1"/>
    <xf numFmtId="0" fontId="29" fillId="22" borderId="1" xfId="7" applyNumberFormat="1" applyFont="1" applyFill="1" applyBorder="1"/>
    <xf numFmtId="0" fontId="1" fillId="18" borderId="0" xfId="0" applyFont="1" applyFill="1"/>
    <xf numFmtId="165" fontId="35" fillId="18" borderId="0" xfId="0" applyNumberFormat="1" applyFont="1" applyFill="1"/>
    <xf numFmtId="0" fontId="35" fillId="18" borderId="0" xfId="0" applyFont="1" applyFill="1"/>
    <xf numFmtId="165" fontId="0" fillId="18" borderId="0" xfId="0" applyNumberFormat="1" applyFill="1"/>
    <xf numFmtId="0" fontId="14" fillId="5" borderId="1" xfId="4" quotePrefix="1" applyFont="1" applyFill="1" applyBorder="1" applyAlignment="1">
      <alignment wrapText="1"/>
    </xf>
    <xf numFmtId="0" fontId="2" fillId="3" borderId="1" xfId="0" applyFont="1" applyFill="1" applyBorder="1" applyAlignment="1">
      <alignment horizontal="center" vertical="center" wrapText="1"/>
    </xf>
    <xf numFmtId="168" fontId="0" fillId="2" borderId="1" xfId="2" applyNumberFormat="1" applyFont="1" applyFill="1" applyBorder="1"/>
    <xf numFmtId="165" fontId="15" fillId="0" borderId="0" xfId="0" applyNumberFormat="1" applyFont="1"/>
    <xf numFmtId="9" fontId="0" fillId="0" borderId="0" xfId="3" applyFont="1"/>
    <xf numFmtId="9" fontId="1" fillId="8" borderId="1" xfId="3" applyFont="1" applyFill="1" applyBorder="1"/>
    <xf numFmtId="9" fontId="0" fillId="9" borderId="1" xfId="3" applyFont="1" applyFill="1" applyBorder="1"/>
    <xf numFmtId="9" fontId="0" fillId="10" borderId="1" xfId="3" applyFont="1" applyFill="1" applyBorder="1"/>
    <xf numFmtId="0" fontId="14" fillId="5" borderId="3" xfId="4" applyFont="1" applyFill="1" applyBorder="1" applyAlignment="1">
      <alignment wrapText="1"/>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9" fontId="1" fillId="7" borderId="1" xfId="3" applyFont="1" applyFill="1" applyBorder="1"/>
    <xf numFmtId="9" fontId="1" fillId="28" borderId="1" xfId="3" applyFont="1" applyFill="1" applyBorder="1" applyAlignment="1">
      <alignment wrapText="1"/>
    </xf>
    <xf numFmtId="0" fontId="20" fillId="5" borderId="3" xfId="4" applyFont="1" applyFill="1" applyBorder="1" applyAlignment="1">
      <alignment horizontal="center" wrapText="1"/>
    </xf>
    <xf numFmtId="0" fontId="20" fillId="5" borderId="3" xfId="4" applyFont="1" applyFill="1" applyBorder="1" applyAlignment="1">
      <alignment wrapText="1"/>
    </xf>
    <xf numFmtId="9" fontId="1" fillId="28" borderId="3" xfId="3" applyFont="1" applyFill="1" applyBorder="1" applyAlignment="1">
      <alignment wrapText="1"/>
    </xf>
    <xf numFmtId="170" fontId="0" fillId="0" borderId="0" xfId="0" applyNumberFormat="1" applyFont="1"/>
    <xf numFmtId="0" fontId="1" fillId="26" borderId="1" xfId="0" applyFont="1" applyFill="1" applyBorder="1" applyAlignment="1">
      <alignment wrapText="1"/>
    </xf>
    <xf numFmtId="168" fontId="1" fillId="26" borderId="1" xfId="2" applyNumberFormat="1" applyFont="1" applyFill="1" applyBorder="1"/>
    <xf numFmtId="0" fontId="13" fillId="0" borderId="0" xfId="16" applyFont="1"/>
    <xf numFmtId="0" fontId="40" fillId="0" borderId="0" xfId="16"/>
    <xf numFmtId="0" fontId="40" fillId="0" borderId="1" xfId="16" applyBorder="1" applyAlignment="1"/>
    <xf numFmtId="41" fontId="40" fillId="0" borderId="1" xfId="16" applyNumberFormat="1" applyBorder="1" applyAlignment="1"/>
    <xf numFmtId="41" fontId="40" fillId="0" borderId="1" xfId="16" applyNumberFormat="1" applyBorder="1" applyAlignment="1">
      <alignment horizontal="center"/>
    </xf>
    <xf numFmtId="41" fontId="40" fillId="0" borderId="0" xfId="16" applyNumberFormat="1" applyFill="1" applyBorder="1" applyAlignment="1"/>
    <xf numFmtId="14" fontId="40" fillId="0" borderId="0" xfId="16" applyNumberFormat="1"/>
    <xf numFmtId="41" fontId="40" fillId="0" borderId="1" xfId="16" applyNumberFormat="1" applyBorder="1"/>
    <xf numFmtId="165" fontId="40" fillId="0" borderId="0" xfId="16" applyNumberFormat="1"/>
    <xf numFmtId="0" fontId="40" fillId="0" borderId="0" xfId="16" applyAlignment="1">
      <alignment horizontal="left" indent="1"/>
    </xf>
    <xf numFmtId="0" fontId="41" fillId="0" borderId="0" xfId="16" applyFont="1"/>
    <xf numFmtId="0" fontId="39" fillId="30" borderId="0" xfId="15"/>
    <xf numFmtId="0" fontId="21" fillId="30" borderId="1" xfId="15" applyFont="1" applyBorder="1"/>
    <xf numFmtId="41" fontId="21" fillId="30" borderId="1" xfId="15" applyNumberFormat="1" applyFont="1" applyBorder="1" applyAlignment="1"/>
    <xf numFmtId="41" fontId="21" fillId="30" borderId="1" xfId="15" applyNumberFormat="1" applyFont="1" applyBorder="1"/>
    <xf numFmtId="0" fontId="21" fillId="30" borderId="0" xfId="15" applyFont="1"/>
    <xf numFmtId="0" fontId="21" fillId="30" borderId="1" xfId="15" applyFont="1" applyBorder="1" applyAlignment="1">
      <alignment horizontal="left"/>
    </xf>
    <xf numFmtId="41" fontId="21" fillId="30" borderId="1" xfId="15" applyNumberFormat="1" applyFont="1" applyBorder="1" applyAlignment="1">
      <alignment horizontal="left" indent="1"/>
    </xf>
    <xf numFmtId="41" fontId="21" fillId="30" borderId="1" xfId="15" applyNumberFormat="1" applyFont="1" applyBorder="1" applyAlignment="1">
      <alignment horizontal="center"/>
    </xf>
    <xf numFmtId="0" fontId="21" fillId="30" borderId="1" xfId="15" applyFont="1" applyBorder="1" applyAlignment="1">
      <alignment horizontal="center"/>
    </xf>
    <xf numFmtId="1" fontId="1" fillId="26" borderId="1" xfId="0" applyNumberFormat="1" applyFont="1" applyFill="1" applyBorder="1" applyAlignment="1">
      <alignment wrapText="1"/>
    </xf>
    <xf numFmtId="1" fontId="1" fillId="7" borderId="1" xfId="0" applyNumberFormat="1" applyFont="1" applyFill="1" applyBorder="1"/>
    <xf numFmtId="169" fontId="1" fillId="20" borderId="19" xfId="0" applyNumberFormat="1" applyFont="1" applyFill="1" applyBorder="1" applyAlignment="1">
      <alignment horizontal="center"/>
    </xf>
    <xf numFmtId="169" fontId="1" fillId="20" borderId="20" xfId="0" applyNumberFormat="1" applyFont="1" applyFill="1" applyBorder="1" applyAlignment="1">
      <alignment horizontal="center"/>
    </xf>
    <xf numFmtId="171" fontId="1" fillId="8" borderId="1" xfId="0" applyNumberFormat="1" applyFont="1" applyFill="1" applyBorder="1"/>
    <xf numFmtId="0" fontId="0" fillId="11" borderId="1" xfId="0" applyFill="1" applyBorder="1" applyAlignment="1">
      <alignment horizontal="center"/>
    </xf>
    <xf numFmtId="0" fontId="0" fillId="14" borderId="1" xfId="0" applyFill="1" applyBorder="1" applyAlignment="1">
      <alignment horizontal="center"/>
    </xf>
    <xf numFmtId="0" fontId="0" fillId="13" borderId="1" xfId="0" applyFill="1" applyBorder="1" applyAlignment="1">
      <alignment horizontal="center"/>
    </xf>
    <xf numFmtId="0" fontId="0" fillId="15" borderId="1" xfId="0" applyFill="1" applyBorder="1" applyAlignment="1">
      <alignment horizontal="center"/>
    </xf>
    <xf numFmtId="0" fontId="0" fillId="16" borderId="1" xfId="0" applyFill="1" applyBorder="1" applyAlignment="1">
      <alignment horizontal="center"/>
    </xf>
    <xf numFmtId="0" fontId="1" fillId="12" borderId="1" xfId="0" applyFont="1" applyFill="1" applyBorder="1" applyAlignment="1">
      <alignment horizontal="center"/>
    </xf>
    <xf numFmtId="1" fontId="0" fillId="0" borderId="1" xfId="0" applyNumberFormat="1" applyFill="1" applyBorder="1"/>
    <xf numFmtId="17" fontId="41" fillId="17" borderId="1" xfId="17" applyNumberFormat="1" applyFont="1" applyFill="1" applyBorder="1" applyAlignment="1">
      <alignment horizontal="center" vertical="center"/>
    </xf>
    <xf numFmtId="10" fontId="13" fillId="33" borderId="1" xfId="17" applyNumberFormat="1" applyFont="1" applyFill="1" applyBorder="1" applyAlignment="1">
      <alignment horizontal="center"/>
    </xf>
    <xf numFmtId="10" fontId="13" fillId="33" borderId="5" xfId="17" applyNumberFormat="1" applyFont="1" applyFill="1" applyBorder="1" applyAlignment="1">
      <alignment horizontal="center"/>
    </xf>
    <xf numFmtId="41" fontId="43" fillId="0" borderId="4" xfId="0" applyNumberFormat="1" applyFont="1" applyFill="1" applyBorder="1" applyAlignment="1" applyProtection="1">
      <alignment vertical="center"/>
      <protection hidden="1"/>
    </xf>
    <xf numFmtId="10" fontId="43" fillId="0" borderId="21" xfId="0" applyNumberFormat="1" applyFont="1" applyFill="1" applyBorder="1" applyAlignment="1" applyProtection="1">
      <alignment horizontal="center" vertical="center"/>
      <protection hidden="1"/>
    </xf>
    <xf numFmtId="0" fontId="42" fillId="0" borderId="22" xfId="0" applyFont="1" applyFill="1" applyBorder="1" applyAlignment="1" applyProtection="1">
      <alignment horizontal="right" vertical="center"/>
      <protection hidden="1"/>
    </xf>
    <xf numFmtId="172" fontId="42" fillId="0" borderId="23" xfId="0" applyNumberFormat="1" applyFont="1" applyFill="1" applyBorder="1" applyAlignment="1" applyProtection="1">
      <alignment vertical="center"/>
      <protection hidden="1"/>
    </xf>
    <xf numFmtId="172" fontId="42" fillId="0" borderId="24" xfId="0" applyNumberFormat="1" applyFont="1" applyFill="1" applyBorder="1" applyAlignment="1" applyProtection="1">
      <alignment vertical="center"/>
      <protection hidden="1"/>
    </xf>
    <xf numFmtId="172" fontId="42" fillId="0" borderId="25" xfId="0" applyNumberFormat="1" applyFont="1" applyFill="1" applyBorder="1" applyAlignment="1" applyProtection="1">
      <alignment vertical="center"/>
      <protection hidden="1"/>
    </xf>
    <xf numFmtId="0" fontId="43" fillId="0" borderId="26" xfId="0" applyFont="1" applyFill="1" applyBorder="1" applyAlignment="1" applyProtection="1">
      <alignment horizontal="right" vertical="center"/>
      <protection hidden="1"/>
    </xf>
    <xf numFmtId="10" fontId="43" fillId="0" borderId="27" xfId="0" applyNumberFormat="1" applyFont="1" applyFill="1" applyBorder="1" applyAlignment="1" applyProtection="1">
      <alignment horizontal="center" vertical="center"/>
      <protection hidden="1"/>
    </xf>
    <xf numFmtId="0" fontId="43" fillId="0" borderId="28" xfId="0" applyFont="1" applyFill="1" applyBorder="1" applyAlignment="1" applyProtection="1">
      <alignment horizontal="right" vertical="center"/>
      <protection hidden="1"/>
    </xf>
    <xf numFmtId="9" fontId="43" fillId="0" borderId="4" xfId="3" applyFont="1" applyFill="1" applyBorder="1" applyAlignment="1" applyProtection="1">
      <alignment vertical="center"/>
      <protection hidden="1"/>
    </xf>
    <xf numFmtId="0" fontId="42" fillId="20" borderId="1" xfId="0" applyFont="1" applyFill="1" applyBorder="1" applyAlignment="1">
      <alignment horizontal="centerContinuous" vertical="center"/>
    </xf>
    <xf numFmtId="0" fontId="42" fillId="20" borderId="1" xfId="0" applyFont="1" applyFill="1" applyBorder="1"/>
    <xf numFmtId="0" fontId="34" fillId="20" borderId="1" xfId="5" applyFont="1" applyFill="1" applyBorder="1" applyAlignment="1">
      <alignment horizontal="center" vertical="center" wrapText="1"/>
    </xf>
    <xf numFmtId="169" fontId="42" fillId="20" borderId="1" xfId="0" applyNumberFormat="1" applyFont="1" applyFill="1" applyBorder="1" applyAlignment="1">
      <alignment horizontal="center"/>
    </xf>
    <xf numFmtId="0" fontId="34" fillId="0" borderId="1" xfId="5" applyFont="1" applyBorder="1"/>
    <xf numFmtId="41" fontId="43" fillId="0" borderId="1" xfId="0" applyNumberFormat="1" applyFont="1" applyBorder="1"/>
    <xf numFmtId="9" fontId="43" fillId="0" borderId="1" xfId="0" applyNumberFormat="1" applyFont="1" applyBorder="1"/>
    <xf numFmtId="1" fontId="43" fillId="0" borderId="1" xfId="0" applyNumberFormat="1" applyFont="1" applyBorder="1" applyAlignment="1"/>
    <xf numFmtId="41" fontId="43" fillId="0" borderId="1" xfId="0" applyNumberFormat="1" applyFont="1" applyBorder="1" applyAlignment="1"/>
    <xf numFmtId="9" fontId="43" fillId="32" borderId="1" xfId="0" applyNumberFormat="1" applyFont="1" applyFill="1" applyBorder="1"/>
    <xf numFmtId="0" fontId="34" fillId="20" borderId="1" xfId="5" applyFont="1" applyFill="1" applyBorder="1"/>
    <xf numFmtId="41" fontId="42" fillId="20" borderId="1" xfId="0" applyNumberFormat="1" applyFont="1" applyFill="1" applyBorder="1"/>
    <xf numFmtId="9" fontId="42" fillId="20" borderId="1" xfId="0" applyNumberFormat="1" applyFont="1" applyFill="1" applyBorder="1"/>
    <xf numFmtId="41" fontId="42" fillId="20" borderId="1" xfId="0" applyNumberFormat="1" applyFont="1" applyFill="1" applyBorder="1" applyAlignment="1">
      <alignment horizontal="center"/>
    </xf>
    <xf numFmtId="9" fontId="42" fillId="32" borderId="1" xfId="0" applyNumberFormat="1" applyFont="1" applyFill="1" applyBorder="1"/>
    <xf numFmtId="0" fontId="43" fillId="18" borderId="0" xfId="0" applyFont="1" applyFill="1"/>
    <xf numFmtId="2" fontId="43" fillId="0" borderId="1" xfId="0" applyNumberFormat="1" applyFont="1" applyBorder="1"/>
    <xf numFmtId="2" fontId="42" fillId="20" borderId="1" xfId="0" applyNumberFormat="1" applyFont="1" applyFill="1" applyBorder="1"/>
    <xf numFmtId="43" fontId="0" fillId="18" borderId="0" xfId="0" applyNumberFormat="1" applyFill="1"/>
    <xf numFmtId="17" fontId="35" fillId="34" borderId="31" xfId="18" applyNumberFormat="1" applyBorder="1" applyAlignment="1" applyProtection="1">
      <alignment horizontal="center" vertical="center"/>
      <protection hidden="1"/>
    </xf>
    <xf numFmtId="17" fontId="35" fillId="34" borderId="30" xfId="18" applyNumberFormat="1" applyBorder="1" applyAlignment="1" applyProtection="1">
      <alignment horizontal="center" vertical="center"/>
      <protection hidden="1"/>
    </xf>
    <xf numFmtId="17" fontId="35" fillId="34" borderId="32" xfId="18" applyNumberFormat="1" applyBorder="1" applyAlignment="1" applyProtection="1">
      <alignment horizontal="center" vertical="center"/>
      <protection hidden="1"/>
    </xf>
    <xf numFmtId="10" fontId="43" fillId="0" borderId="33" xfId="0" applyNumberFormat="1" applyFont="1" applyFill="1" applyBorder="1" applyAlignment="1" applyProtection="1">
      <alignment horizontal="center" vertical="center"/>
      <protection hidden="1"/>
    </xf>
    <xf numFmtId="10" fontId="43" fillId="0" borderId="34" xfId="0" applyNumberFormat="1" applyFont="1" applyFill="1" applyBorder="1" applyAlignment="1" applyProtection="1">
      <alignment horizontal="center" vertical="center"/>
      <protection hidden="1"/>
    </xf>
    <xf numFmtId="0" fontId="1" fillId="8" borderId="1" xfId="0" applyNumberFormat="1" applyFont="1" applyFill="1" applyBorder="1"/>
    <xf numFmtId="173" fontId="43" fillId="0" borderId="4" xfId="0" applyNumberFormat="1" applyFont="1" applyFill="1" applyBorder="1" applyAlignment="1" applyProtection="1">
      <alignment vertical="center"/>
      <protection hidden="1"/>
    </xf>
    <xf numFmtId="0" fontId="42" fillId="0" borderId="26" xfId="0" applyFont="1" applyFill="1" applyBorder="1" applyAlignment="1" applyProtection="1">
      <alignment horizontal="right" vertical="center"/>
      <protection hidden="1"/>
    </xf>
    <xf numFmtId="41" fontId="42" fillId="0" borderId="4" xfId="0" applyNumberFormat="1" applyFont="1" applyFill="1" applyBorder="1" applyAlignment="1" applyProtection="1">
      <alignment vertical="center"/>
      <protection hidden="1"/>
    </xf>
    <xf numFmtId="9" fontId="43" fillId="0" borderId="29" xfId="3" applyFont="1" applyFill="1" applyBorder="1" applyAlignment="1" applyProtection="1">
      <alignment vertical="center"/>
      <protection hidden="1"/>
    </xf>
    <xf numFmtId="1" fontId="4" fillId="4" borderId="1" xfId="0" applyNumberFormat="1" applyFont="1" applyFill="1" applyBorder="1" applyAlignment="1">
      <alignment horizontal="center"/>
    </xf>
    <xf numFmtId="0" fontId="44" fillId="0" borderId="0" xfId="0" pivotButton="1" applyFont="1" applyAlignment="1">
      <alignment wrapText="1"/>
    </xf>
    <xf numFmtId="0" fontId="0" fillId="0" borderId="0" xfId="0" applyFont="1" applyAlignment="1">
      <alignment horizontal="center"/>
    </xf>
    <xf numFmtId="0" fontId="0" fillId="31" borderId="0" xfId="0" applyFill="1"/>
    <xf numFmtId="0" fontId="0" fillId="35" borderId="0" xfId="0" applyFill="1"/>
    <xf numFmtId="0" fontId="1" fillId="35" borderId="0" xfId="0" applyFont="1" applyFill="1" applyAlignment="1">
      <alignment horizontal="center"/>
    </xf>
    <xf numFmtId="0" fontId="1" fillId="31" borderId="0" xfId="0" applyFont="1" applyFill="1" applyAlignment="1">
      <alignment horizontal="center"/>
    </xf>
    <xf numFmtId="0" fontId="45" fillId="18" borderId="0" xfId="0" applyFont="1" applyFill="1"/>
    <xf numFmtId="168" fontId="0" fillId="2" borderId="1" xfId="2" applyNumberFormat="1" applyFont="1" applyFill="1" applyBorder="1" applyAlignment="1">
      <alignment horizontal="center"/>
    </xf>
    <xf numFmtId="16" fontId="0" fillId="0" borderId="0" xfId="0" applyNumberFormat="1"/>
    <xf numFmtId="0" fontId="21" fillId="30" borderId="12" xfId="15" applyFont="1" applyBorder="1" applyAlignment="1">
      <alignment horizontal="center"/>
    </xf>
    <xf numFmtId="0" fontId="21" fillId="30" borderId="13" xfId="15" applyFont="1" applyBorder="1" applyAlignment="1">
      <alignment horizontal="center"/>
    </xf>
    <xf numFmtId="0" fontId="21" fillId="30" borderId="14" xfId="15" applyFont="1" applyBorder="1" applyAlignment="1">
      <alignment horizontal="center"/>
    </xf>
    <xf numFmtId="0" fontId="21" fillId="30" borderId="16" xfId="15" applyFont="1" applyBorder="1" applyAlignment="1">
      <alignment horizontal="center" vertical="center"/>
    </xf>
    <xf numFmtId="0" fontId="21" fillId="30" borderId="17" xfId="15" applyFont="1" applyBorder="1" applyAlignment="1">
      <alignment horizontal="center" vertical="center"/>
    </xf>
    <xf numFmtId="0" fontId="21" fillId="30" borderId="18" xfId="15" applyFont="1" applyBorder="1" applyAlignment="1">
      <alignment horizontal="center" vertical="center"/>
    </xf>
    <xf numFmtId="0" fontId="21" fillId="30" borderId="16" xfId="15" applyFont="1" applyBorder="1" applyAlignment="1">
      <alignment horizontal="center"/>
    </xf>
    <xf numFmtId="0" fontId="21" fillId="30" borderId="17" xfId="15" applyFont="1" applyBorder="1" applyAlignment="1">
      <alignment horizontal="center"/>
    </xf>
    <xf numFmtId="0" fontId="21" fillId="30" borderId="18" xfId="15" applyFont="1" applyBorder="1" applyAlignment="1">
      <alignment horizontal="center"/>
    </xf>
    <xf numFmtId="0" fontId="21" fillId="30" borderId="5" xfId="15" applyFont="1" applyBorder="1" applyAlignment="1">
      <alignment horizontal="center" vertical="center"/>
    </xf>
    <xf numFmtId="0" fontId="21" fillId="30" borderId="10" xfId="15" applyFont="1" applyBorder="1" applyAlignment="1">
      <alignment horizontal="center" vertical="center"/>
    </xf>
    <xf numFmtId="0" fontId="21" fillId="30" borderId="11" xfId="15" applyFont="1" applyBorder="1" applyAlignment="1">
      <alignment horizontal="center" vertical="center"/>
    </xf>
    <xf numFmtId="166" fontId="40" fillId="31" borderId="1" xfId="16" applyNumberFormat="1" applyFill="1" applyBorder="1" applyAlignment="1">
      <alignment horizontal="center"/>
    </xf>
    <xf numFmtId="166" fontId="40" fillId="31" borderId="15" xfId="16" applyNumberFormat="1" applyFill="1" applyBorder="1" applyAlignment="1">
      <alignment horizontal="center"/>
    </xf>
    <xf numFmtId="0" fontId="0" fillId="11" borderId="1" xfId="0" applyFill="1" applyBorder="1" applyAlignment="1">
      <alignment horizontal="center"/>
    </xf>
    <xf numFmtId="0" fontId="0" fillId="14" borderId="1" xfId="0" applyFill="1" applyBorder="1" applyAlignment="1">
      <alignment horizontal="center"/>
    </xf>
    <xf numFmtId="0" fontId="0" fillId="13" borderId="1" xfId="0" applyFill="1" applyBorder="1" applyAlignment="1">
      <alignment horizontal="center"/>
    </xf>
    <xf numFmtId="0" fontId="0" fillId="15" borderId="1" xfId="0" applyFill="1" applyBorder="1" applyAlignment="1">
      <alignment horizontal="center"/>
    </xf>
    <xf numFmtId="0" fontId="0" fillId="16" borderId="1" xfId="0" applyFill="1" applyBorder="1" applyAlignment="1">
      <alignment horizontal="center"/>
    </xf>
    <xf numFmtId="0" fontId="1" fillId="12" borderId="1" xfId="0" applyFont="1" applyFill="1" applyBorder="1" applyAlignment="1">
      <alignment horizontal="center"/>
    </xf>
    <xf numFmtId="0" fontId="23" fillId="23" borderId="0" xfId="0" applyFont="1" applyFill="1"/>
  </cellXfs>
  <cellStyles count="299">
    <cellStyle name="_Del, Mum &amp; Hyd Jan.12" xfId="20"/>
    <cellStyle name="_Del, Mum &amp; Hyd Jan.12_Book1" xfId="21"/>
    <cellStyle name="_Del, Mum &amp; Hyd Jan.12_JDA Progress Report till 21-Jan'13" xfId="22"/>
    <cellStyle name="_Del, Mum &amp; Hyd Jan.12_Kol" xfId="23"/>
    <cellStyle name="_Del, Mum &amp; Hyd Jan.12_KPI Jan'13" xfId="24"/>
    <cellStyle name="_Del, Mum &amp; Hyd Jan.12_KPI Jan'13_Book1" xfId="25"/>
    <cellStyle name="_Del, Mum &amp; Hyd Jan.12_KPI Nov'12" xfId="26"/>
    <cellStyle name="_Del, Mum &amp; Hyd Jan.12_KPI Nov'12_Book1" xfId="27"/>
    <cellStyle name="_Del, Mum &amp; Hyd Jan.12_Pan India Sales Summary Oct'12" xfId="28"/>
    <cellStyle name="_Del, Mum &amp; Hyd Jan.12_Pan India Sales Summary Oct'12_Book1" xfId="29"/>
    <cellStyle name="_Del, Mum &amp; Hyd Jan.12_SE" xfId="30"/>
    <cellStyle name="_Del, Mum,Bng &amp; Chn Jan.12" xfId="31"/>
    <cellStyle name="_Del, Mum,Bng &amp; Chn Jan.12_Book1" xfId="32"/>
    <cellStyle name="_Del, Mum,Bng &amp; Chn Jan.12_JDA Progress Report till 21-Jan'13" xfId="33"/>
    <cellStyle name="_Del, Mum,Bng &amp; Chn Jan.12_Kol" xfId="34"/>
    <cellStyle name="_Del, Mum,Bng &amp; Chn Jan.12_KPI Jan'13" xfId="35"/>
    <cellStyle name="_Del, Mum,Bng &amp; Chn Jan.12_KPI Jan'13_Book1" xfId="36"/>
    <cellStyle name="_Del, Mum,Bng &amp; Chn Jan.12_KPI Nov'12" xfId="37"/>
    <cellStyle name="_Del, Mum,Bng &amp; Chn Jan.12_KPI Nov'12_Book1" xfId="38"/>
    <cellStyle name="_Del, Mum,Bng &amp; Chn Jan.12_Pan India Sales Summary Oct'12" xfId="39"/>
    <cellStyle name="_Del, Mum,Bng &amp; Chn Jan.12_Pan India Sales Summary Oct'12_Book1" xfId="40"/>
    <cellStyle name="_Del, Mum,Bng &amp; Chn Jan.12_SE" xfId="41"/>
    <cellStyle name="_JDRR Company Name" xfId="42"/>
    <cellStyle name="_SE" xfId="43"/>
    <cellStyle name="_Telemarketing" xfId="44"/>
    <cellStyle name="=C:\WINNT\SYSTEM32\COMMAND.COM" xfId="45"/>
    <cellStyle name="=C:\WINNT\SYSTEM32\COMMAND.COM?AVD=3?CDSRV=Embla?COMPUTERNAME=W5013" xfId="46"/>
    <cellStyle name="=C:\WINNT\SYSTEM32\COMMAND.COM?AVD=3?CDSRV=Embla?COMPUTERNAME=W5013 1" xfId="47"/>
    <cellStyle name="=C:\WINNT\SYSTEM32\COMMAND.COM?AVD=3?CDSRV=Embla?COMPUTERNAME=W5013 1 1" xfId="48"/>
    <cellStyle name="=C:\WINNT\SYSTEM32\COMMAND.COM?AVD=3?CDSRV=Embla?COMPUTERNAME=W5013 1 10" xfId="49"/>
    <cellStyle name="=C:\WINNT\SYSTEM32\COMMAND.COM?AVD=3?CDSRV=Embla?COMPUTERNAME=W5013 1 11" xfId="50"/>
    <cellStyle name="=C:\WINNT\SYSTEM32\COMMAND.COM?AVD=3?CDSRV=Embla?COMPUTERNAME=W5013 1 12" xfId="51"/>
    <cellStyle name="=C:\WINNT\SYSTEM32\COMMAND.COM?AVD=3?CDSRV=Embla?COMPUTERNAME=W5013 1 13" xfId="52"/>
    <cellStyle name="=C:\WINNT\SYSTEM32\COMMAND.COM?AVD=3?CDSRV=Embla?COMPUTERNAME=W5013 1 2" xfId="53"/>
    <cellStyle name="=C:\WINNT\SYSTEM32\COMMAND.COM?AVD=3?CDSRV=Embla?COMPUTERNAME=W5013 1 3" xfId="54"/>
    <cellStyle name="=C:\WINNT\SYSTEM32\COMMAND.COM?AVD=3?CDSRV=Embla?COMPUTERNAME=W5013 1 4" xfId="55"/>
    <cellStyle name="=C:\WINNT\SYSTEM32\COMMAND.COM?AVD=3?CDSRV=Embla?COMPUTERNAME=W5013 1 5" xfId="56"/>
    <cellStyle name="=C:\WINNT\SYSTEM32\COMMAND.COM?AVD=3?CDSRV=Embla?COMPUTERNAME=W5013 1 6" xfId="57"/>
    <cellStyle name="=C:\WINNT\SYSTEM32\COMMAND.COM?AVD=3?CDSRV=Embla?COMPUTERNAME=W5013 1 7" xfId="58"/>
    <cellStyle name="=C:\WINNT\SYSTEM32\COMMAND.COM?AVD=3?CDSRV=Embla?COMPUTERNAME=W5013 1 8" xfId="59"/>
    <cellStyle name="=C:\WINNT\SYSTEM32\COMMAND.COM?AVD=3?CDSRV=Embla?COMPUTERNAME=W5013 1 9" xfId="60"/>
    <cellStyle name="=C:\WINNT\SYSTEM32\COMMAND.COM?AVD=3?CDSRV=Embla?COMPUTERNAME=W5013 10" xfId="61"/>
    <cellStyle name="=C:\WINNT\SYSTEM32\COMMAND.COM?AVD=3?CDSRV=Embla?COMPUTERNAME=W5013 11" xfId="62"/>
    <cellStyle name="=C:\WINNT\SYSTEM32\COMMAND.COM?AVD=3?CDSRV=Embla?COMPUTERNAME=W5013 12" xfId="63"/>
    <cellStyle name="=C:\WINNT\SYSTEM32\COMMAND.COM?AVD=3?CDSRV=Embla?COMPUTERNAME=W5013 13" xfId="64"/>
    <cellStyle name="=C:\WINNT\SYSTEM32\COMMAND.COM?AVD=3?CDSRV=Embla?COMPUTERNAME=W5013 14" xfId="65"/>
    <cellStyle name="=C:\WINNT\SYSTEM32\COMMAND.COM?AVD=3?CDSRV=Embla?COMPUTERNAME=W5013 15" xfId="66"/>
    <cellStyle name="=C:\WINNT\SYSTEM32\COMMAND.COM?AVD=3?CDSRV=Embla?COMPUTERNAME=W5013 16" xfId="67"/>
    <cellStyle name="=C:\WINNT\SYSTEM32\COMMAND.COM?AVD=3?CDSRV=Embla?COMPUTERNAME=W5013 17" xfId="68"/>
    <cellStyle name="=C:\WINNT\SYSTEM32\COMMAND.COM?AVD=3?CDSRV=Embla?COMPUTERNAME=W5013 18" xfId="69"/>
    <cellStyle name="=C:\WINNT\SYSTEM32\COMMAND.COM?AVD=3?CDSRV=Embla?COMPUTERNAME=W5013 19" xfId="70"/>
    <cellStyle name="=C:\WINNT\SYSTEM32\COMMAND.COM?AVD=3?CDSRV=Embla?COMPUTERNAME=W5013 2" xfId="71"/>
    <cellStyle name="=C:\WINNT\SYSTEM32\COMMAND.COM?AVD=3?CDSRV=Embla?COMPUTERNAME=W5013 2 1" xfId="72"/>
    <cellStyle name="=C:\WINNT\SYSTEM32\COMMAND.COM?AVD=3?CDSRV=Embla?COMPUTERNAME=W5013 2 10" xfId="73"/>
    <cellStyle name="=C:\WINNT\SYSTEM32\COMMAND.COM?AVD=3?CDSRV=Embla?COMPUTERNAME=W5013 2 11" xfId="74"/>
    <cellStyle name="=C:\WINNT\SYSTEM32\COMMAND.COM?AVD=3?CDSRV=Embla?COMPUTERNAME=W5013 2 12" xfId="75"/>
    <cellStyle name="=C:\WINNT\SYSTEM32\COMMAND.COM?AVD=3?CDSRV=Embla?COMPUTERNAME=W5013 2 13" xfId="76"/>
    <cellStyle name="=C:\WINNT\SYSTEM32\COMMAND.COM?AVD=3?CDSRV=Embla?COMPUTERNAME=W5013 2 2" xfId="77"/>
    <cellStyle name="=C:\WINNT\SYSTEM32\COMMAND.COM?AVD=3?CDSRV=Embla?COMPUTERNAME=W5013 2 3" xfId="78"/>
    <cellStyle name="=C:\WINNT\SYSTEM32\COMMAND.COM?AVD=3?CDSRV=Embla?COMPUTERNAME=W5013 2 4" xfId="79"/>
    <cellStyle name="=C:\WINNT\SYSTEM32\COMMAND.COM?AVD=3?CDSRV=Embla?COMPUTERNAME=W5013 2 5" xfId="80"/>
    <cellStyle name="=C:\WINNT\SYSTEM32\COMMAND.COM?AVD=3?CDSRV=Embla?COMPUTERNAME=W5013 2 6" xfId="81"/>
    <cellStyle name="=C:\WINNT\SYSTEM32\COMMAND.COM?AVD=3?CDSRV=Embla?COMPUTERNAME=W5013 2 7" xfId="82"/>
    <cellStyle name="=C:\WINNT\SYSTEM32\COMMAND.COM?AVD=3?CDSRV=Embla?COMPUTERNAME=W5013 2 8" xfId="83"/>
    <cellStyle name="=C:\WINNT\SYSTEM32\COMMAND.COM?AVD=3?CDSRV=Embla?COMPUTERNAME=W5013 2 9" xfId="84"/>
    <cellStyle name="=C:\WINNT\SYSTEM32\COMMAND.COM?AVD=3?CDSRV=Embla?COMPUTERNAME=W5013 20" xfId="85"/>
    <cellStyle name="=C:\WINNT\SYSTEM32\COMMAND.COM?AVD=3?CDSRV=Embla?COMPUTERNAME=W5013 21" xfId="86"/>
    <cellStyle name="=C:\WINNT\SYSTEM32\COMMAND.COM?AVD=3?CDSRV=Embla?COMPUTERNAME=W5013 22" xfId="87"/>
    <cellStyle name="=C:\WINNT\SYSTEM32\COMMAND.COM?AVD=3?CDSRV=Embla?COMPUTERNAME=W5013 23" xfId="88"/>
    <cellStyle name="=C:\WINNT\SYSTEM32\COMMAND.COM?AVD=3?CDSRV=Embla?COMPUTERNAME=W5013 24" xfId="89"/>
    <cellStyle name="=C:\WINNT\SYSTEM32\COMMAND.COM?AVD=3?CDSRV=Embla?COMPUTERNAME=W5013 25" xfId="90"/>
    <cellStyle name="=C:\WINNT\SYSTEM32\COMMAND.COM?AVD=3?CDSRV=Embla?COMPUTERNAME=W5013 26" xfId="91"/>
    <cellStyle name="=C:\WINNT\SYSTEM32\COMMAND.COM?AVD=3?CDSRV=Embla?COMPUTERNAME=W5013 27" xfId="92"/>
    <cellStyle name="=C:\WINNT\SYSTEM32\COMMAND.COM?AVD=3?CDSRV=Embla?COMPUTERNAME=W5013 28" xfId="93"/>
    <cellStyle name="=C:\WINNT\SYSTEM32\COMMAND.COM?AVD=3?CDSRV=Embla?COMPUTERNAME=W5013 29" xfId="94"/>
    <cellStyle name="=C:\WINNT\SYSTEM32\COMMAND.COM?AVD=3?CDSRV=Embla?COMPUTERNAME=W5013 3" xfId="95"/>
    <cellStyle name="=C:\WINNT\SYSTEM32\COMMAND.COM?AVD=3?CDSRV=Embla?COMPUTERNAME=W5013 4" xfId="96"/>
    <cellStyle name="=C:\WINNT\SYSTEM32\COMMAND.COM?AVD=3?CDSRV=Embla?COMPUTERNAME=W5013 5" xfId="97"/>
    <cellStyle name="=C:\WINNT\SYSTEM32\COMMAND.COM?AVD=3?CDSRV=Embla?COMPUTERNAME=W5013 6" xfId="98"/>
    <cellStyle name="=C:\WINNT\SYSTEM32\COMMAND.COM?AVD=3?CDSRV=Embla?COMPUTERNAME=W5013 7" xfId="99"/>
    <cellStyle name="=C:\WINNT\SYSTEM32\COMMAND.COM?AVD=3?CDSRV=Embla?COMPUTERNAME=W5013 8" xfId="100"/>
    <cellStyle name="=C:\WINNT\SYSTEM32\COMMAND.COM?AVD=3?CDSRV=Embla?COMPUTERNAME=W5013 9" xfId="101"/>
    <cellStyle name="=C:\WINNT\SYSTEM32\COMMAND.COM?AVD=3?CDSRV=Embla?COMPUTERNAME=W5013_Del_Sales Feb" xfId="102"/>
    <cellStyle name="20% - Accent1 2" xfId="103"/>
    <cellStyle name="20% - Accent2 2" xfId="104"/>
    <cellStyle name="20% - Accent3 2" xfId="105"/>
    <cellStyle name="20% - Accent4 2" xfId="106"/>
    <cellStyle name="20% - Accent5 2" xfId="107"/>
    <cellStyle name="20% - Accent6 2" xfId="108"/>
    <cellStyle name="40% - Accent1 2" xfId="109"/>
    <cellStyle name="40% - Accent2 2" xfId="110"/>
    <cellStyle name="40% - Accent3 2" xfId="111"/>
    <cellStyle name="40% - Accent4 2" xfId="112"/>
    <cellStyle name="40% - Accent5 2" xfId="113"/>
    <cellStyle name="40% - Accent6 2" xfId="114"/>
    <cellStyle name="60% - Accent1" xfId="15" builtinId="32"/>
    <cellStyle name="60% - Accent1 2" xfId="115"/>
    <cellStyle name="60% - Accent2 2" xfId="116"/>
    <cellStyle name="60% - Accent3 2" xfId="117"/>
    <cellStyle name="60% - Accent4 2" xfId="118"/>
    <cellStyle name="60% - Accent5 2" xfId="119"/>
    <cellStyle name="60% - Accent6 2" xfId="120"/>
    <cellStyle name="Accent1 2" xfId="121"/>
    <cellStyle name="Accent2 2" xfId="122"/>
    <cellStyle name="Accent3 2" xfId="123"/>
    <cellStyle name="Accent4 2" xfId="124"/>
    <cellStyle name="Accent5 2" xfId="125"/>
    <cellStyle name="Accent6 2" xfId="126"/>
    <cellStyle name="Bad 2" xfId="127"/>
    <cellStyle name="Calculation 2" xfId="128"/>
    <cellStyle name="Check Cell" xfId="18" builtinId="23"/>
    <cellStyle name="Check Cell 2" xfId="129"/>
    <cellStyle name="Comma" xfId="2" builtinId="3"/>
    <cellStyle name="Comma 2" xfId="130"/>
    <cellStyle name="Comma 3" xfId="131"/>
    <cellStyle name="Comma 4" xfId="132"/>
    <cellStyle name="DataPilot Category" xfId="133"/>
    <cellStyle name="DataPilot Category 1" xfId="134"/>
    <cellStyle name="DataPilot Category 10" xfId="135"/>
    <cellStyle name="DataPilot Category 11" xfId="136"/>
    <cellStyle name="DataPilot Category 12" xfId="137"/>
    <cellStyle name="DataPilot Category 13" xfId="138"/>
    <cellStyle name="DataPilot Category 14" xfId="139"/>
    <cellStyle name="DataPilot Category 15" xfId="140"/>
    <cellStyle name="DataPilot Category 16" xfId="141"/>
    <cellStyle name="DataPilot Category 17" xfId="142"/>
    <cellStyle name="DataPilot Category 18" xfId="143"/>
    <cellStyle name="DataPilot Category 19" xfId="144"/>
    <cellStyle name="DataPilot Category 2" xfId="145"/>
    <cellStyle name="DataPilot Category 20" xfId="146"/>
    <cellStyle name="DataPilot Category 3" xfId="147"/>
    <cellStyle name="DataPilot Category 4" xfId="148"/>
    <cellStyle name="DataPilot Category 45" xfId="149"/>
    <cellStyle name="DataPilot Category 5" xfId="150"/>
    <cellStyle name="DataPilot Category 50" xfId="151"/>
    <cellStyle name="DataPilot Category 6" xfId="152"/>
    <cellStyle name="DataPilot Category 7" xfId="153"/>
    <cellStyle name="DataPilot Category 8" xfId="154"/>
    <cellStyle name="DataPilot Category 9" xfId="155"/>
    <cellStyle name="DataPilot Category_Details" xfId="156"/>
    <cellStyle name="DataPilot Corner" xfId="157"/>
    <cellStyle name="DataPilot Corner 1" xfId="158"/>
    <cellStyle name="DataPilot Corner 10" xfId="159"/>
    <cellStyle name="DataPilot Corner 11" xfId="160"/>
    <cellStyle name="DataPilot Corner 12" xfId="161"/>
    <cellStyle name="DataPilot Corner 13" xfId="162"/>
    <cellStyle name="DataPilot Corner 14" xfId="163"/>
    <cellStyle name="DataPilot Corner 2" xfId="164"/>
    <cellStyle name="DataPilot Corner 3" xfId="165"/>
    <cellStyle name="DataPilot Corner 4" xfId="166"/>
    <cellStyle name="DataPilot Corner 5" xfId="167"/>
    <cellStyle name="DataPilot Corner 6" xfId="168"/>
    <cellStyle name="DataPilot Corner 7" xfId="169"/>
    <cellStyle name="DataPilot Corner 8" xfId="170"/>
    <cellStyle name="DataPilot Corner 9" xfId="171"/>
    <cellStyle name="DataPilot Corner_Details" xfId="172"/>
    <cellStyle name="DataPilot Field" xfId="173"/>
    <cellStyle name="DataPilot Field 1" xfId="174"/>
    <cellStyle name="DataPilot Field 10" xfId="175"/>
    <cellStyle name="DataPilot Field 11" xfId="176"/>
    <cellStyle name="DataPilot Field 12" xfId="177"/>
    <cellStyle name="DataPilot Field 13" xfId="178"/>
    <cellStyle name="DataPilot Field 14" xfId="179"/>
    <cellStyle name="DataPilot Field 2" xfId="180"/>
    <cellStyle name="DataPilot Field 3" xfId="181"/>
    <cellStyle name="DataPilot Field 4" xfId="182"/>
    <cellStyle name="DataPilot Field 5" xfId="183"/>
    <cellStyle name="DataPilot Field 6" xfId="184"/>
    <cellStyle name="DataPilot Field 7" xfId="185"/>
    <cellStyle name="DataPilot Field 8" xfId="186"/>
    <cellStyle name="DataPilot Field 9" xfId="187"/>
    <cellStyle name="DataPilot Field_Details" xfId="188"/>
    <cellStyle name="DataPilot Result" xfId="189"/>
    <cellStyle name="DataPilot Result 1" xfId="190"/>
    <cellStyle name="DataPilot Result 10" xfId="191"/>
    <cellStyle name="DataPilot Result 11" xfId="192"/>
    <cellStyle name="DataPilot Result 12" xfId="193"/>
    <cellStyle name="DataPilot Result 13" xfId="194"/>
    <cellStyle name="DataPilot Result 14" xfId="195"/>
    <cellStyle name="DataPilot Result 2" xfId="196"/>
    <cellStyle name="DataPilot Result 3" xfId="197"/>
    <cellStyle name="DataPilot Result 4" xfId="198"/>
    <cellStyle name="DataPilot Result 5" xfId="199"/>
    <cellStyle name="DataPilot Result 6" xfId="200"/>
    <cellStyle name="DataPilot Result 7" xfId="201"/>
    <cellStyle name="DataPilot Result 8" xfId="202"/>
    <cellStyle name="DataPilot Result 9" xfId="203"/>
    <cellStyle name="DataPilot Result_Details" xfId="204"/>
    <cellStyle name="DataPilot Title" xfId="205"/>
    <cellStyle name="DataPilot Title 1" xfId="206"/>
    <cellStyle name="DataPilot Title 10" xfId="207"/>
    <cellStyle name="DataPilot Title 11" xfId="208"/>
    <cellStyle name="DataPilot Title 12" xfId="209"/>
    <cellStyle name="DataPilot Title 13" xfId="210"/>
    <cellStyle name="DataPilot Title 14" xfId="211"/>
    <cellStyle name="DataPilot Title 2" xfId="212"/>
    <cellStyle name="DataPilot Title 3" xfId="213"/>
    <cellStyle name="DataPilot Title 4" xfId="214"/>
    <cellStyle name="DataPilot Title 5" xfId="215"/>
    <cellStyle name="DataPilot Title 6" xfId="216"/>
    <cellStyle name="DataPilot Title 7" xfId="217"/>
    <cellStyle name="DataPilot Title 8" xfId="218"/>
    <cellStyle name="DataPilot Title 9" xfId="219"/>
    <cellStyle name="DataPilot Title_Details" xfId="220"/>
    <cellStyle name="DataPilot Value" xfId="221"/>
    <cellStyle name="DataPilot Value 1" xfId="222"/>
    <cellStyle name="DataPilot Value 10" xfId="223"/>
    <cellStyle name="DataPilot Value 11" xfId="224"/>
    <cellStyle name="DataPilot Value 12" xfId="225"/>
    <cellStyle name="DataPilot Value 13" xfId="226"/>
    <cellStyle name="DataPilot Value 14" xfId="227"/>
    <cellStyle name="DataPilot Value 2" xfId="228"/>
    <cellStyle name="DataPilot Value 3" xfId="229"/>
    <cellStyle name="DataPilot Value 4" xfId="230"/>
    <cellStyle name="DataPilot Value 5" xfId="231"/>
    <cellStyle name="DataPilot Value 6" xfId="232"/>
    <cellStyle name="DataPilot Value 7" xfId="233"/>
    <cellStyle name="DataPilot Value 8" xfId="234"/>
    <cellStyle name="DataPilot Value 9" xfId="235"/>
    <cellStyle name="DataPilot Value_Details" xfId="236"/>
    <cellStyle name="Excel Built-in 40% - Accent5" xfId="10"/>
    <cellStyle name="Excel Built-in Excel Built-in Excel Built-in Excel Built-in Excel Built-in Excel Built-in TableStyleLight1" xfId="237"/>
    <cellStyle name="Excel Built-in Normal" xfId="11"/>
    <cellStyle name="Excel Built-in Normal 1" xfId="238"/>
    <cellStyle name="Excel Built-in Normal 2" xfId="239"/>
    <cellStyle name="Excel Built-in Normal_Copy of Dec Chq Entry .dec13 PP" xfId="240"/>
    <cellStyle name="Excel_BuiltIn_Accent2" xfId="241"/>
    <cellStyle name="Explanatory Text 2" xfId="242"/>
    <cellStyle name="Good 2" xfId="243"/>
    <cellStyle name="Heading" xfId="244"/>
    <cellStyle name="Heading 1 2" xfId="245"/>
    <cellStyle name="Heading 2 2" xfId="246"/>
    <cellStyle name="Heading 3 2" xfId="247"/>
    <cellStyle name="Heading 4 2" xfId="248"/>
    <cellStyle name="Heading1" xfId="249"/>
    <cellStyle name="Heading1 1" xfId="250"/>
    <cellStyle name="Input 2" xfId="251"/>
    <cellStyle name="Linked Cell 2" xfId="252"/>
    <cellStyle name="Neutral 2" xfId="253"/>
    <cellStyle name="Normal" xfId="0" builtinId="0"/>
    <cellStyle name="Normal 10" xfId="254"/>
    <cellStyle name="Normal 11" xfId="255"/>
    <cellStyle name="Normal 12" xfId="256"/>
    <cellStyle name="Normal 13" xfId="257"/>
    <cellStyle name="Normal 14" xfId="258"/>
    <cellStyle name="Normal 15" xfId="259"/>
    <cellStyle name="Normal 16" xfId="260"/>
    <cellStyle name="Normal 17" xfId="261"/>
    <cellStyle name="Normal 18" xfId="262"/>
    <cellStyle name="Normal 19" xfId="263"/>
    <cellStyle name="Normal 2" xfId="7"/>
    <cellStyle name="Normal 2 2" xfId="264"/>
    <cellStyle name="Normal 2 2 2" xfId="265"/>
    <cellStyle name="Normal 2 3" xfId="266"/>
    <cellStyle name="Normal 2 4" xfId="267"/>
    <cellStyle name="Normal 2 5" xfId="268"/>
    <cellStyle name="Normal 20" xfId="269"/>
    <cellStyle name="Normal 21" xfId="270"/>
    <cellStyle name="Normal 22" xfId="271"/>
    <cellStyle name="Normal 23" xfId="272"/>
    <cellStyle name="Normal 24" xfId="273"/>
    <cellStyle name="Normal 3" xfId="9"/>
    <cellStyle name="Normal 3 2" xfId="274"/>
    <cellStyle name="Normal 3 3" xfId="275"/>
    <cellStyle name="Normal 3 4" xfId="276"/>
    <cellStyle name="Normal 3 5" xfId="277"/>
    <cellStyle name="Normal 3 6" xfId="278"/>
    <cellStyle name="Normal 3 7" xfId="279"/>
    <cellStyle name="Normal 3 8" xfId="280"/>
    <cellStyle name="Normal 30" xfId="281"/>
    <cellStyle name="Normal 4" xfId="13"/>
    <cellStyle name="Normal 4 2" xfId="282"/>
    <cellStyle name="Normal 5" xfId="12"/>
    <cellStyle name="Normal 6" xfId="14"/>
    <cellStyle name="Normal 7" xfId="16"/>
    <cellStyle name="Normal 8" xfId="283"/>
    <cellStyle name="Normal 9" xfId="284"/>
    <cellStyle name="Normal_Book20_Book1" xfId="17"/>
    <cellStyle name="Normal_Del &amp; Mum-Aug.11" xfId="1"/>
    <cellStyle name="Normal_Format_KPI May.13" xfId="4"/>
    <cellStyle name="Normal_National KPI Analysis - Team Wise (MoM) Excluding Deals" xfId="8"/>
    <cellStyle name="Normal_Sales Summary" xfId="5"/>
    <cellStyle name="Note 2" xfId="285"/>
    <cellStyle name="Output 2" xfId="286"/>
    <cellStyle name="Percent" xfId="3" builtinId="5"/>
    <cellStyle name="Percent 2" xfId="19"/>
    <cellStyle name="Percent 2 2" xfId="287"/>
    <cellStyle name="Percent 3" xfId="288"/>
    <cellStyle name="Percent 4" xfId="289"/>
    <cellStyle name="Result" xfId="290"/>
    <cellStyle name="Result 1" xfId="291"/>
    <cellStyle name="Result2" xfId="292"/>
    <cellStyle name="Result2 1" xfId="293"/>
    <cellStyle name="Style 1" xfId="6"/>
    <cellStyle name="TableStyleLight1" xfId="294"/>
    <cellStyle name="Text" xfId="295"/>
    <cellStyle name="Title 2" xfId="296"/>
    <cellStyle name="Total 2" xfId="297"/>
    <cellStyle name="Warning Text 2" xfId="298"/>
  </cellStyles>
  <dxfs count="651">
    <dxf>
      <font>
        <u/>
      </font>
    </dxf>
    <dxf>
      <alignment wrapText="1" readingOrder="0"/>
    </dxf>
    <dxf>
      <font>
        <color auto="1"/>
      </font>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ont>
        <b/>
        <i val="0"/>
      </font>
      <fill>
        <patternFill>
          <bgColor theme="5" tint="0.79998168889431442"/>
        </patternFill>
      </fill>
    </dxf>
    <dxf>
      <font>
        <b/>
        <i val="0"/>
      </font>
      <fill>
        <patternFill>
          <bgColor rgb="FFFF0000"/>
        </patternFill>
      </fill>
    </dxf>
    <dxf>
      <font>
        <condense val="0"/>
        <extend val="0"/>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s>
  <tableStyles count="0" defaultTableStyle="TableStyleMedium9" defaultPivotStyle="PivotStyleLight16"/>
  <colors>
    <mruColors>
      <color rgb="FFF1CBA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defRPr>
            </a:pPr>
            <a:r>
              <a:rPr lang="en-US"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rPr>
              <a:t>CONTRACT</a:t>
            </a:r>
          </a:p>
        </c:rich>
      </c:tx>
      <c:layout/>
      <c:overlay val="0"/>
    </c:title>
    <c:autoTitleDeleted val="0"/>
    <c:pivotFmts>
      <c:pivotFmt>
        <c:idx val="0"/>
        <c:marker>
          <c:symbol val="none"/>
        </c:marker>
      </c:pivotFmt>
      <c:pivotFmt>
        <c:idx val="1"/>
        <c:marker>
          <c:symbol val="none"/>
        </c:marker>
      </c:pivotFmt>
      <c:pivotFmt>
        <c:idx val="2"/>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marker>
          <c:symbol val="none"/>
        </c:marker>
        <c:dLbl>
          <c:idx val="0"/>
          <c:showLegendKey val="0"/>
          <c:showVal val="1"/>
          <c:showCatName val="0"/>
          <c:showSerName val="0"/>
          <c:showPercent val="0"/>
          <c:showBubbleSize val="0"/>
        </c:dLbl>
      </c:pivotFmt>
    </c:pivotFmts>
    <c:plotArea>
      <c:layout/>
      <c:lineChart>
        <c:grouping val="standard"/>
        <c:varyColors val="0"/>
        <c:ser>
          <c:idx val="0"/>
          <c:order val="0"/>
          <c:tx>
            <c:v>Total</c:v>
          </c:tx>
          <c:marker>
            <c:symbol val="none"/>
          </c:marker>
          <c:dLbls>
            <c:txPr>
              <a:bodyPr/>
              <a:lstStyle/>
              <a:p>
                <a:pPr>
                  <a:defRPr/>
                </a:pPr>
                <a:endParaRPr lang="en-US"/>
              </a:p>
            </c:txPr>
            <c:showLegendKey val="0"/>
            <c:showVal val="1"/>
            <c:showCatName val="0"/>
            <c:showSerName val="0"/>
            <c:showPercent val="0"/>
            <c:showBubbleSize val="0"/>
            <c:showLeaderLines val="0"/>
          </c:dLbls>
          <c:cat>
            <c:strLit>
              <c:ptCount val="25"/>
              <c:pt idx="0">
                <c:v>01-06-2024</c:v>
              </c:pt>
              <c:pt idx="1">
                <c:v>03-06-2024</c:v>
              </c:pt>
              <c:pt idx="2">
                <c:v>04-06-2024</c:v>
              </c:pt>
              <c:pt idx="3">
                <c:v>05-06-2024</c:v>
              </c:pt>
              <c:pt idx="4">
                <c:v>06-06-2024</c:v>
              </c:pt>
              <c:pt idx="5">
                <c:v>07-06-2024</c:v>
              </c:pt>
              <c:pt idx="6">
                <c:v>08-06-2024</c:v>
              </c:pt>
              <c:pt idx="7">
                <c:v>10-06-2024</c:v>
              </c:pt>
              <c:pt idx="8">
                <c:v>11-06-2024</c:v>
              </c:pt>
              <c:pt idx="9">
                <c:v>12-06-2024</c:v>
              </c:pt>
              <c:pt idx="10">
                <c:v>13-06-2024</c:v>
              </c:pt>
              <c:pt idx="11">
                <c:v>14-06-2024</c:v>
              </c:pt>
              <c:pt idx="12">
                <c:v>15-06-2024</c:v>
              </c:pt>
              <c:pt idx="13">
                <c:v>17-06-2024</c:v>
              </c:pt>
              <c:pt idx="14">
                <c:v>18-06-2024</c:v>
              </c:pt>
              <c:pt idx="15">
                <c:v>19-06-2024</c:v>
              </c:pt>
              <c:pt idx="16">
                <c:v>20-06-2024</c:v>
              </c:pt>
              <c:pt idx="17">
                <c:v>21-06-2024</c:v>
              </c:pt>
              <c:pt idx="18">
                <c:v>22-06-2024</c:v>
              </c:pt>
              <c:pt idx="19">
                <c:v>24-06-2024</c:v>
              </c:pt>
              <c:pt idx="20">
                <c:v>25-06-2024</c:v>
              </c:pt>
              <c:pt idx="21">
                <c:v>26-06-2024</c:v>
              </c:pt>
              <c:pt idx="22">
                <c:v>27-06-2024</c:v>
              </c:pt>
              <c:pt idx="23">
                <c:v>28-06-2024</c:v>
              </c:pt>
              <c:pt idx="24">
                <c:v>29-06-2024</c:v>
              </c:pt>
            </c:strLit>
          </c:cat>
          <c:val>
            <c:numLit>
              <c:formatCode>General</c:formatCode>
              <c:ptCount val="25"/>
              <c:pt idx="0">
                <c:v>10.5</c:v>
              </c:pt>
              <c:pt idx="1">
                <c:v>10.500000000000002</c:v>
              </c:pt>
              <c:pt idx="2">
                <c:v>9</c:v>
              </c:pt>
              <c:pt idx="3">
                <c:v>20</c:v>
              </c:pt>
              <c:pt idx="4">
                <c:v>19</c:v>
              </c:pt>
              <c:pt idx="5">
                <c:v>20.5</c:v>
              </c:pt>
              <c:pt idx="6">
                <c:v>26.5</c:v>
              </c:pt>
              <c:pt idx="7">
                <c:v>16</c:v>
              </c:pt>
              <c:pt idx="8">
                <c:v>20</c:v>
              </c:pt>
              <c:pt idx="9">
                <c:v>17.5</c:v>
              </c:pt>
              <c:pt idx="10">
                <c:v>16</c:v>
              </c:pt>
              <c:pt idx="11">
                <c:v>19</c:v>
              </c:pt>
              <c:pt idx="12">
                <c:v>18</c:v>
              </c:pt>
              <c:pt idx="13">
                <c:v>12</c:v>
              </c:pt>
              <c:pt idx="14">
                <c:v>17.5</c:v>
              </c:pt>
              <c:pt idx="15">
                <c:v>13</c:v>
              </c:pt>
              <c:pt idx="16">
                <c:v>16</c:v>
              </c:pt>
              <c:pt idx="17">
                <c:v>13</c:v>
              </c:pt>
              <c:pt idx="18">
                <c:v>22</c:v>
              </c:pt>
              <c:pt idx="19">
                <c:v>13.5</c:v>
              </c:pt>
              <c:pt idx="20">
                <c:v>11.5</c:v>
              </c:pt>
              <c:pt idx="21">
                <c:v>18</c:v>
              </c:pt>
              <c:pt idx="22">
                <c:v>27</c:v>
              </c:pt>
              <c:pt idx="23">
                <c:v>33.5</c:v>
              </c:pt>
              <c:pt idx="24">
                <c:v>47</c:v>
              </c:pt>
            </c:numLit>
          </c:val>
          <c:smooth val="0"/>
          <c:extLst xmlns:c16r2="http://schemas.microsoft.com/office/drawing/2015/06/chart">
            <c:ext xmlns:c16="http://schemas.microsoft.com/office/drawing/2014/chart" uri="{C3380CC4-5D6E-409C-BE32-E72D297353CC}">
              <c16:uniqueId val="{00000000-9F36-4557-AD90-B6D8AB603F08}"/>
            </c:ext>
          </c:extLst>
        </c:ser>
        <c:dLbls>
          <c:showLegendKey val="0"/>
          <c:showVal val="0"/>
          <c:showCatName val="0"/>
          <c:showSerName val="0"/>
          <c:showPercent val="0"/>
          <c:showBubbleSize val="0"/>
        </c:dLbls>
        <c:marker val="1"/>
        <c:smooth val="0"/>
        <c:axId val="465587200"/>
        <c:axId val="465985536"/>
      </c:lineChart>
      <c:catAx>
        <c:axId val="465587200"/>
        <c:scaling>
          <c:orientation val="minMax"/>
        </c:scaling>
        <c:delete val="0"/>
        <c:axPos val="b"/>
        <c:numFmt formatCode="General" sourceLinked="0"/>
        <c:majorTickMark val="out"/>
        <c:minorTickMark val="none"/>
        <c:tickLblPos val="nextTo"/>
        <c:crossAx val="465985536"/>
        <c:crosses val="autoZero"/>
        <c:auto val="1"/>
        <c:lblAlgn val="ctr"/>
        <c:lblOffset val="100"/>
        <c:noMultiLvlLbl val="0"/>
      </c:catAx>
      <c:valAx>
        <c:axId val="465985536"/>
        <c:scaling>
          <c:orientation val="minMax"/>
        </c:scaling>
        <c:delete val="0"/>
        <c:axPos val="l"/>
        <c:majorGridlines>
          <c:spPr>
            <a:ln>
              <a:noFill/>
            </a:ln>
          </c:spPr>
        </c:majorGridlines>
        <c:numFmt formatCode="General" sourceLinked="1"/>
        <c:majorTickMark val="out"/>
        <c:minorTickMark val="none"/>
        <c:tickLblPos val="nextTo"/>
        <c:crossAx val="4655872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rPr>
              <a:t>COLLECTION</a:t>
            </a:r>
          </a:p>
        </c:rich>
      </c:tx>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lineChart>
        <c:grouping val="standard"/>
        <c:varyColors val="0"/>
        <c:ser>
          <c:idx val="0"/>
          <c:order val="0"/>
          <c:tx>
            <c:v>Total</c:v>
          </c:tx>
          <c:marker>
            <c:symbol val="none"/>
          </c:marker>
          <c:dLbls>
            <c:txPr>
              <a:bodyPr/>
              <a:lstStyle/>
              <a:p>
                <a:pPr>
                  <a:defRPr/>
                </a:pPr>
                <a:endParaRPr lang="en-US"/>
              </a:p>
            </c:txPr>
            <c:showLegendKey val="0"/>
            <c:showVal val="1"/>
            <c:showCatName val="0"/>
            <c:showSerName val="0"/>
            <c:showPercent val="0"/>
            <c:showBubbleSize val="0"/>
            <c:showLeaderLines val="0"/>
          </c:dLbls>
          <c:cat>
            <c:strLit>
              <c:ptCount val="25"/>
              <c:pt idx="0">
                <c:v>01-06-2024</c:v>
              </c:pt>
              <c:pt idx="1">
                <c:v>03-06-2024</c:v>
              </c:pt>
              <c:pt idx="2">
                <c:v>04-06-2024</c:v>
              </c:pt>
              <c:pt idx="3">
                <c:v>05-06-2024</c:v>
              </c:pt>
              <c:pt idx="4">
                <c:v>06-06-2024</c:v>
              </c:pt>
              <c:pt idx="5">
                <c:v>07-06-2024</c:v>
              </c:pt>
              <c:pt idx="6">
                <c:v>08-06-2024</c:v>
              </c:pt>
              <c:pt idx="7">
                <c:v>10-06-2024</c:v>
              </c:pt>
              <c:pt idx="8">
                <c:v>11-06-2024</c:v>
              </c:pt>
              <c:pt idx="9">
                <c:v>12-06-2024</c:v>
              </c:pt>
              <c:pt idx="10">
                <c:v>13-06-2024</c:v>
              </c:pt>
              <c:pt idx="11">
                <c:v>14-06-2024</c:v>
              </c:pt>
              <c:pt idx="12">
                <c:v>15-06-2024</c:v>
              </c:pt>
              <c:pt idx="13">
                <c:v>17-06-2024</c:v>
              </c:pt>
              <c:pt idx="14">
                <c:v>18-06-2024</c:v>
              </c:pt>
              <c:pt idx="15">
                <c:v>19-06-2024</c:v>
              </c:pt>
              <c:pt idx="16">
                <c:v>20-06-2024</c:v>
              </c:pt>
              <c:pt idx="17">
                <c:v>21-06-2024</c:v>
              </c:pt>
              <c:pt idx="18">
                <c:v>22-06-2024</c:v>
              </c:pt>
              <c:pt idx="19">
                <c:v>24-06-2024</c:v>
              </c:pt>
              <c:pt idx="20">
                <c:v>25-06-2024</c:v>
              </c:pt>
              <c:pt idx="21">
                <c:v>26-06-2024</c:v>
              </c:pt>
              <c:pt idx="22">
                <c:v>27-06-2024</c:v>
              </c:pt>
              <c:pt idx="23">
                <c:v>28-06-2024</c:v>
              </c:pt>
              <c:pt idx="24">
                <c:v>29-06-2024</c:v>
              </c:pt>
            </c:strLit>
          </c:cat>
          <c:val>
            <c:numLit>
              <c:formatCode>General</c:formatCode>
              <c:ptCount val="25"/>
              <c:pt idx="0">
                <c:v>247950</c:v>
              </c:pt>
              <c:pt idx="1">
                <c:v>229628</c:v>
              </c:pt>
              <c:pt idx="2">
                <c:v>51165</c:v>
              </c:pt>
              <c:pt idx="3">
                <c:v>299441</c:v>
              </c:pt>
              <c:pt idx="4">
                <c:v>219812</c:v>
              </c:pt>
              <c:pt idx="5">
                <c:v>307148.5</c:v>
              </c:pt>
              <c:pt idx="6">
                <c:v>492759</c:v>
              </c:pt>
              <c:pt idx="7">
                <c:v>152363</c:v>
              </c:pt>
              <c:pt idx="8">
                <c:v>361264</c:v>
              </c:pt>
              <c:pt idx="9">
                <c:v>214022</c:v>
              </c:pt>
              <c:pt idx="10">
                <c:v>198834</c:v>
              </c:pt>
              <c:pt idx="11">
                <c:v>190008</c:v>
              </c:pt>
              <c:pt idx="12">
                <c:v>293786</c:v>
              </c:pt>
              <c:pt idx="13">
                <c:v>156857</c:v>
              </c:pt>
              <c:pt idx="14">
                <c:v>257473</c:v>
              </c:pt>
              <c:pt idx="15">
                <c:v>137317.5</c:v>
              </c:pt>
              <c:pt idx="16">
                <c:v>292838</c:v>
              </c:pt>
              <c:pt idx="17">
                <c:v>179375</c:v>
              </c:pt>
              <c:pt idx="18">
                <c:v>291749</c:v>
              </c:pt>
              <c:pt idx="19">
                <c:v>109914</c:v>
              </c:pt>
              <c:pt idx="20">
                <c:v>179451</c:v>
              </c:pt>
              <c:pt idx="21">
                <c:v>308743</c:v>
              </c:pt>
              <c:pt idx="22">
                <c:v>292867</c:v>
              </c:pt>
              <c:pt idx="23">
                <c:v>617456</c:v>
              </c:pt>
              <c:pt idx="24">
                <c:v>599097</c:v>
              </c:pt>
            </c:numLit>
          </c:val>
          <c:smooth val="0"/>
          <c:extLst xmlns:c16r2="http://schemas.microsoft.com/office/drawing/2015/06/chart">
            <c:ext xmlns:c16="http://schemas.microsoft.com/office/drawing/2014/chart" uri="{C3380CC4-5D6E-409C-BE32-E72D297353CC}">
              <c16:uniqueId val="{00000000-F34D-4FFA-A381-8A1A8DF2C9CA}"/>
            </c:ext>
          </c:extLst>
        </c:ser>
        <c:dLbls>
          <c:showLegendKey val="0"/>
          <c:showVal val="0"/>
          <c:showCatName val="0"/>
          <c:showSerName val="0"/>
          <c:showPercent val="0"/>
          <c:showBubbleSize val="0"/>
        </c:dLbls>
        <c:marker val="1"/>
        <c:smooth val="0"/>
        <c:axId val="465733632"/>
        <c:axId val="465987840"/>
      </c:lineChart>
      <c:catAx>
        <c:axId val="465733632"/>
        <c:scaling>
          <c:orientation val="minMax"/>
        </c:scaling>
        <c:delete val="0"/>
        <c:axPos val="b"/>
        <c:numFmt formatCode="General" sourceLinked="0"/>
        <c:majorTickMark val="out"/>
        <c:minorTickMark val="none"/>
        <c:tickLblPos val="nextTo"/>
        <c:crossAx val="465987840"/>
        <c:crosses val="autoZero"/>
        <c:auto val="1"/>
        <c:lblAlgn val="ctr"/>
        <c:lblOffset val="100"/>
        <c:noMultiLvlLbl val="0"/>
      </c:catAx>
      <c:valAx>
        <c:axId val="465987840"/>
        <c:scaling>
          <c:orientation val="minMax"/>
        </c:scaling>
        <c:delete val="0"/>
        <c:axPos val="l"/>
        <c:majorGridlines>
          <c:spPr>
            <a:ln>
              <a:noFill/>
            </a:ln>
          </c:spPr>
        </c:majorGridlines>
        <c:numFmt formatCode="General" sourceLinked="1"/>
        <c:majorTickMark val="out"/>
        <c:minorTickMark val="none"/>
        <c:tickLblPos val="nextTo"/>
        <c:crossAx val="465733632"/>
        <c:crosses val="autoZero"/>
        <c:crossBetween val="between"/>
      </c:valAx>
      <c:spPr>
        <a:noFill/>
      </c:spPr>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defRPr>
            </a:pPr>
            <a:r>
              <a:rPr lang="en-US"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rPr>
              <a:t>RV</a:t>
            </a:r>
          </a:p>
        </c:rich>
      </c:tx>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rgbClr val="FF00FF"/>
          </a:solidFill>
        </c:spPr>
        <c:marker>
          <c:symbol val="none"/>
        </c:marker>
        <c:dLbl>
          <c:idx val="0"/>
          <c:spPr/>
          <c:txPr>
            <a:bodyPr/>
            <a:lstStyle/>
            <a:p>
              <a:pPr>
                <a:defRPr b="1"/>
              </a:pPr>
              <a:endParaRPr lang="en-US"/>
            </a:p>
          </c:txPr>
          <c:showLegendKey val="0"/>
          <c:showVal val="1"/>
          <c:showCatName val="0"/>
          <c:showSerName val="0"/>
          <c:showPercent val="0"/>
          <c:showBubbleSize val="0"/>
        </c:dLbl>
      </c:pivotFmt>
      <c:pivotFmt>
        <c:idx val="7"/>
      </c:pivotFmt>
      <c:pivotFmt>
        <c:idx val="8"/>
        <c:spPr>
          <a:solidFill>
            <a:srgbClr val="00B0F0"/>
          </a:solidFill>
        </c:spPr>
      </c:pivotFmt>
      <c:pivotFmt>
        <c:idx val="9"/>
        <c:spPr>
          <a:solidFill>
            <a:srgbClr val="7030A0"/>
          </a:solidFill>
        </c:spPr>
      </c:pivotFmt>
      <c:pivotFmt>
        <c:idx val="10"/>
        <c:spPr>
          <a:solidFill>
            <a:srgbClr val="E18E1F"/>
          </a:solidFill>
        </c:spPr>
      </c:pivotFmt>
      <c:pivotFmt>
        <c:idx val="11"/>
        <c:spPr>
          <a:solidFill>
            <a:srgbClr val="4EC448"/>
          </a:solidFill>
        </c:spPr>
      </c:pivotFmt>
      <c:pivotFmt>
        <c:idx val="12"/>
        <c:spPr>
          <a:solidFill>
            <a:srgbClr val="FF0000"/>
          </a:solidFill>
        </c:spPr>
      </c:pivotFmt>
      <c:pivotFmt>
        <c:idx val="13"/>
        <c:spPr>
          <a:solidFill>
            <a:srgbClr val="FF0000"/>
          </a:solidFill>
        </c:spPr>
      </c:pivotFmt>
    </c:pivotFmts>
    <c:view3D>
      <c:rotX val="15"/>
      <c:rotY val="20"/>
      <c:rAngAx val="0"/>
      <c:perspective val="30"/>
    </c:view3D>
    <c:floor>
      <c:thickness val="0"/>
      <c:spPr>
        <a:solidFill>
          <a:srgbClr val="CCCC00"/>
        </a:solidFill>
      </c:spPr>
    </c:floor>
    <c:sideWall>
      <c:thickness val="0"/>
    </c:sideWall>
    <c:backWall>
      <c:thickness val="0"/>
    </c:backWall>
    <c:plotArea>
      <c:layout>
        <c:manualLayout>
          <c:layoutTarget val="inner"/>
          <c:xMode val="edge"/>
          <c:yMode val="edge"/>
          <c:x val="0.16517893326189328"/>
          <c:y val="0.13030595559827088"/>
          <c:w val="0.52829673576184211"/>
          <c:h val="0.75300528290150259"/>
        </c:manualLayout>
      </c:layout>
      <c:bar3DChart>
        <c:barDir val="bar"/>
        <c:grouping val="stacked"/>
        <c:varyColors val="0"/>
        <c:ser>
          <c:idx val="0"/>
          <c:order val="0"/>
          <c:tx>
            <c:v>Total</c:v>
          </c:tx>
          <c:spPr>
            <a:solidFill>
              <a:srgbClr val="FF00FF"/>
            </a:solidFill>
          </c:spPr>
          <c:invertIfNegative val="0"/>
          <c:dPt>
            <c:idx val="0"/>
            <c:invertIfNegative val="0"/>
            <c:bubble3D val="0"/>
            <c:spPr>
              <a:solidFill>
                <a:srgbClr val="FF0000"/>
              </a:solidFill>
            </c:spPr>
          </c:dPt>
          <c:dPt>
            <c:idx val="1"/>
            <c:invertIfNegative val="0"/>
            <c:bubble3D val="0"/>
            <c:spPr>
              <a:solidFill>
                <a:srgbClr val="4EC448"/>
              </a:solidFill>
            </c:spPr>
          </c:dPt>
          <c:dPt>
            <c:idx val="2"/>
            <c:invertIfNegative val="0"/>
            <c:bubble3D val="0"/>
            <c:spPr>
              <a:solidFill>
                <a:srgbClr val="7030A0"/>
              </a:solidFill>
            </c:spPr>
          </c:dPt>
          <c:dPt>
            <c:idx val="3"/>
            <c:invertIfNegative val="0"/>
            <c:bubble3D val="0"/>
            <c:spPr>
              <a:solidFill>
                <a:srgbClr val="00B0F0"/>
              </a:solidFill>
            </c:spPr>
          </c:dPt>
          <c:dPt>
            <c:idx val="4"/>
            <c:invertIfNegative val="0"/>
            <c:bubble3D val="0"/>
            <c:spPr>
              <a:solidFill>
                <a:srgbClr val="E18E1F"/>
              </a:solidFill>
            </c:spPr>
          </c:dPt>
          <c:dPt>
            <c:idx val="5"/>
            <c:invertIfNegative val="0"/>
            <c:bubble3D val="0"/>
          </c:dPt>
          <c:dPt>
            <c:idx val="6"/>
            <c:invertIfNegative val="0"/>
            <c:bubble3D val="0"/>
          </c:dPt>
          <c:dLbls>
            <c:txPr>
              <a:bodyPr/>
              <a:lstStyle/>
              <a:p>
                <a:pPr>
                  <a:defRPr b="1"/>
                </a:pPr>
                <a:endParaRPr lang="en-US"/>
              </a:p>
            </c:txPr>
            <c:showLegendKey val="0"/>
            <c:showVal val="1"/>
            <c:showCatName val="0"/>
            <c:showSerName val="0"/>
            <c:showPercent val="0"/>
            <c:showBubbleSize val="0"/>
            <c:showLeaderLines val="0"/>
          </c:dLbls>
          <c:cat>
            <c:strLit>
              <c:ptCount val="6"/>
              <c:pt idx="0">
                <c:v>Dileep Sharma</c:v>
              </c:pt>
              <c:pt idx="1">
                <c:v>Avnind Singh</c:v>
              </c:pt>
              <c:pt idx="2">
                <c:v>Abhijit Khanvilkar</c:v>
              </c:pt>
              <c:pt idx="3">
                <c:v>Intezar Sayed</c:v>
              </c:pt>
              <c:pt idx="4">
                <c:v>Rushikesh Kale</c:v>
              </c:pt>
              <c:pt idx="5">
                <c:v>Madhuri Joshi</c:v>
              </c:pt>
            </c:strLit>
          </c:cat>
          <c:val>
            <c:numLit>
              <c:formatCode>General</c:formatCode>
              <c:ptCount val="6"/>
              <c:pt idx="0">
                <c:v>424967.99489001773</c:v>
              </c:pt>
              <c:pt idx="1">
                <c:v>1122221.0033464094</c:v>
              </c:pt>
              <c:pt idx="2">
                <c:v>1771133.282263465</c:v>
              </c:pt>
              <c:pt idx="3">
                <c:v>2189998.1748884991</c:v>
              </c:pt>
              <c:pt idx="4">
                <c:v>2409498.1529818769</c:v>
              </c:pt>
              <c:pt idx="5">
                <c:v>2996620.3550552656</c:v>
              </c:pt>
            </c:numLit>
          </c:val>
          <c:extLst xmlns:c16r2="http://schemas.microsoft.com/office/drawing/2015/06/chart">
            <c:ext xmlns:c16="http://schemas.microsoft.com/office/drawing/2014/chart" uri="{C3380CC4-5D6E-409C-BE32-E72D297353CC}">
              <c16:uniqueId val="{00000000-04D0-4E0B-B792-362D1CF29183}"/>
            </c:ext>
          </c:extLst>
        </c:ser>
        <c:dLbls>
          <c:showLegendKey val="0"/>
          <c:showVal val="0"/>
          <c:showCatName val="0"/>
          <c:showSerName val="0"/>
          <c:showPercent val="0"/>
          <c:showBubbleSize val="0"/>
        </c:dLbls>
        <c:gapWidth val="150"/>
        <c:shape val="box"/>
        <c:axId val="466407424"/>
        <c:axId val="465990144"/>
        <c:axId val="0"/>
      </c:bar3DChart>
      <c:catAx>
        <c:axId val="466407424"/>
        <c:scaling>
          <c:orientation val="minMax"/>
        </c:scaling>
        <c:delete val="0"/>
        <c:axPos val="l"/>
        <c:numFmt formatCode="General" sourceLinked="0"/>
        <c:majorTickMark val="out"/>
        <c:minorTickMark val="none"/>
        <c:tickLblPos val="nextTo"/>
        <c:crossAx val="465990144"/>
        <c:crosses val="autoZero"/>
        <c:auto val="1"/>
        <c:lblAlgn val="ctr"/>
        <c:lblOffset val="100"/>
        <c:noMultiLvlLbl val="0"/>
      </c:catAx>
      <c:valAx>
        <c:axId val="465990144"/>
        <c:scaling>
          <c:orientation val="minMax"/>
        </c:scaling>
        <c:delete val="0"/>
        <c:axPos val="b"/>
        <c:majorGridlines>
          <c:spPr>
            <a:ln>
              <a:noFill/>
            </a:ln>
          </c:spPr>
        </c:majorGridlines>
        <c:numFmt formatCode="General" sourceLinked="1"/>
        <c:majorTickMark val="out"/>
        <c:minorTickMark val="none"/>
        <c:tickLblPos val="nextTo"/>
        <c:crossAx val="4664074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defRPr>
            </a:pPr>
            <a:r>
              <a:rPr lang="en-US"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rPr>
              <a:t>CONTRACT VALUE</a:t>
            </a:r>
          </a:p>
        </c:rich>
      </c:tx>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rgbClr val="92D050"/>
          </a:solidFill>
        </c:spPr>
        <c:marker>
          <c:symbol val="none"/>
        </c:marker>
        <c:dLbl>
          <c:idx val="0"/>
          <c:spPr/>
          <c:txPr>
            <a:bodyPr/>
            <a:lstStyle/>
            <a:p>
              <a:pPr>
                <a:defRPr b="1" i="1"/>
              </a:pPr>
              <a:endParaRPr lang="en-US"/>
            </a:p>
          </c:txPr>
          <c:showLegendKey val="0"/>
          <c:showVal val="1"/>
          <c:showCatName val="0"/>
          <c:showSerName val="0"/>
          <c:showPercent val="0"/>
          <c:showBubbleSize val="0"/>
        </c:dLbl>
      </c:pivotFmt>
    </c:pivotFmts>
    <c:view3D>
      <c:rotX val="15"/>
      <c:rotY val="20"/>
      <c:rAngAx val="0"/>
      <c:perspective val="30"/>
    </c:view3D>
    <c:floor>
      <c:thickness val="0"/>
      <c:spPr>
        <a:solidFill>
          <a:srgbClr val="FF00FF"/>
        </a:solidFill>
      </c:spPr>
    </c:floor>
    <c:sideWall>
      <c:thickness val="0"/>
    </c:sideWall>
    <c:backWall>
      <c:thickness val="0"/>
    </c:backWall>
    <c:plotArea>
      <c:layout>
        <c:manualLayout>
          <c:layoutTarget val="inner"/>
          <c:xMode val="edge"/>
          <c:yMode val="edge"/>
          <c:x val="0.16671813584277576"/>
          <c:y val="0.19480351414406533"/>
          <c:w val="0.71760834773702065"/>
          <c:h val="0.47232137649460493"/>
        </c:manualLayout>
      </c:layout>
      <c:bar3DChart>
        <c:barDir val="col"/>
        <c:grouping val="clustered"/>
        <c:varyColors val="0"/>
        <c:ser>
          <c:idx val="0"/>
          <c:order val="0"/>
          <c:tx>
            <c:v>Total</c:v>
          </c:tx>
          <c:spPr>
            <a:solidFill>
              <a:srgbClr val="92D050"/>
            </a:solidFill>
          </c:spPr>
          <c:invertIfNegative val="0"/>
          <c:dLbls>
            <c:txPr>
              <a:bodyPr/>
              <a:lstStyle/>
              <a:p>
                <a:pPr>
                  <a:defRPr b="1" i="1"/>
                </a:pPr>
                <a:endParaRPr lang="en-US"/>
              </a:p>
            </c:txPr>
            <c:showLegendKey val="0"/>
            <c:showVal val="1"/>
            <c:showCatName val="0"/>
            <c:showSerName val="0"/>
            <c:showPercent val="0"/>
            <c:showBubbleSize val="0"/>
            <c:showLeaderLines val="0"/>
          </c:dLbls>
          <c:cat>
            <c:strLit>
              <c:ptCount val="6"/>
              <c:pt idx="0">
                <c:v>Madhuri Joshi</c:v>
              </c:pt>
              <c:pt idx="1">
                <c:v>Rushikesh Kale</c:v>
              </c:pt>
              <c:pt idx="2">
                <c:v>Intezar Sayed</c:v>
              </c:pt>
              <c:pt idx="3">
                <c:v>Abhijit Khanvilkar</c:v>
              </c:pt>
              <c:pt idx="4">
                <c:v>Avnind Singh</c:v>
              </c:pt>
              <c:pt idx="5">
                <c:v>Dileep Sharma</c:v>
              </c:pt>
            </c:strLit>
          </c:cat>
          <c:val>
            <c:numLit>
              <c:formatCode>General</c:formatCode>
              <c:ptCount val="6"/>
              <c:pt idx="0">
                <c:v>4030966.97</c:v>
              </c:pt>
              <c:pt idx="1">
                <c:v>3521286.05</c:v>
              </c:pt>
              <c:pt idx="2">
                <c:v>3038358.19</c:v>
              </c:pt>
              <c:pt idx="3">
                <c:v>2606165.5499999998</c:v>
              </c:pt>
              <c:pt idx="4">
                <c:v>1795500.8</c:v>
              </c:pt>
              <c:pt idx="5">
                <c:v>673141</c:v>
              </c:pt>
            </c:numLit>
          </c:val>
          <c:extLst xmlns:c16r2="http://schemas.microsoft.com/office/drawing/2015/06/chart">
            <c:ext xmlns:c16="http://schemas.microsoft.com/office/drawing/2014/chart" uri="{C3380CC4-5D6E-409C-BE32-E72D297353CC}">
              <c16:uniqueId val="{00000000-2E72-4C32-9ABD-1A31A99670D4}"/>
            </c:ext>
          </c:extLst>
        </c:ser>
        <c:dLbls>
          <c:showLegendKey val="0"/>
          <c:showVal val="0"/>
          <c:showCatName val="0"/>
          <c:showSerName val="0"/>
          <c:showPercent val="0"/>
          <c:showBubbleSize val="0"/>
        </c:dLbls>
        <c:gapWidth val="150"/>
        <c:shape val="cylinder"/>
        <c:axId val="466408960"/>
        <c:axId val="465992448"/>
        <c:axId val="0"/>
      </c:bar3DChart>
      <c:catAx>
        <c:axId val="466408960"/>
        <c:scaling>
          <c:orientation val="minMax"/>
        </c:scaling>
        <c:delete val="0"/>
        <c:axPos val="b"/>
        <c:numFmt formatCode="General" sourceLinked="0"/>
        <c:majorTickMark val="out"/>
        <c:minorTickMark val="none"/>
        <c:tickLblPos val="nextTo"/>
        <c:crossAx val="465992448"/>
        <c:crosses val="autoZero"/>
        <c:auto val="1"/>
        <c:lblAlgn val="ctr"/>
        <c:lblOffset val="100"/>
        <c:noMultiLvlLbl val="0"/>
      </c:catAx>
      <c:valAx>
        <c:axId val="465992448"/>
        <c:scaling>
          <c:orientation val="minMax"/>
        </c:scaling>
        <c:delete val="0"/>
        <c:axPos val="l"/>
        <c:majorGridlines>
          <c:spPr>
            <a:ln>
              <a:noFill/>
            </a:ln>
          </c:spPr>
        </c:majorGridlines>
        <c:numFmt formatCode="General" sourceLinked="1"/>
        <c:majorTickMark val="out"/>
        <c:minorTickMark val="none"/>
        <c:tickLblPos val="nextTo"/>
        <c:crossAx val="466408960"/>
        <c:crosses val="autoZero"/>
        <c:crossBetween val="between"/>
      </c:valAx>
    </c:plotArea>
    <c:legend>
      <c:legendPos val="tr"/>
      <c:layout/>
      <c:overlay val="0"/>
    </c:legend>
    <c:plotVisOnly val="1"/>
    <c:dispBlanksAs val="gap"/>
    <c:showDLblsOverMax val="0"/>
  </c:chart>
  <c:printSettings>
    <c:headerFooter/>
    <c:pageMargins b="0.75" l="0.7" r="0.7" t="0.75" header="0.3" footer="0.3"/>
    <c:pageSetup/>
  </c:printSettings>
  <c:extLst xmlns:c16r2="http://schemas.microsoft.com/office/drawing/2015/06/char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spPr>
          <a:ln w="6350">
            <a:solidFill>
              <a:schemeClr val="tx1"/>
            </a:solidFill>
          </a:ln>
          <a:effectLst>
            <a:outerShdw blurRad="165100" dist="317500" dir="5400000" sx="90000" sy="-19000" rotWithShape="0">
              <a:schemeClr val="bg1">
                <a:lumMod val="75000"/>
                <a:alpha val="15000"/>
              </a:schemeClr>
            </a:outerShdw>
          </a:effectLst>
          <a:scene3d>
            <a:camera prst="orthographicFront"/>
            <a:lightRig rig="threePt" dir="t"/>
          </a:scene3d>
          <a:sp3d prstMaterial="flat">
            <a:bevelT w="114300" prst="artDeco"/>
            <a:bevelB w="139700" h="139700" prst="divot"/>
            <a:contourClr>
              <a:srgbClr val="000000"/>
            </a:contourClr>
          </a:sp3d>
        </c:spPr>
        <c:marker>
          <c:symbol val="none"/>
        </c:marker>
        <c:dLbl>
          <c:idx val="0"/>
          <c:spPr/>
          <c:txPr>
            <a:bodyPr/>
            <a:lstStyle/>
            <a:p>
              <a:pPr>
                <a:defRPr/>
              </a:pPr>
              <a:endParaRPr lang="en-US"/>
            </a:p>
          </c:txPr>
          <c:showLegendKey val="0"/>
          <c:showVal val="1"/>
          <c:showCatName val="0"/>
          <c:showSerName val="0"/>
          <c:showPercent val="0"/>
          <c:showBubbleSize val="0"/>
        </c:dLbl>
      </c:pivotFmt>
      <c:pivotFmt>
        <c:idx val="9"/>
        <c:marker>
          <c:symbol val="none"/>
        </c:marker>
      </c:pivotFmt>
      <c:pivotFmt>
        <c:idx val="10"/>
        <c:marker>
          <c:symbol val="none"/>
        </c:marker>
      </c:pivotFmt>
      <c:pivotFmt>
        <c:idx val="11"/>
        <c:marker>
          <c:symbol val="none"/>
        </c:marker>
      </c:pivotFmt>
    </c:pivotFmts>
    <c:view3D>
      <c:rotX val="50"/>
      <c:rotY val="20"/>
      <c:rAngAx val="0"/>
      <c:perspective val="30"/>
    </c:view3D>
    <c:floor>
      <c:thickness val="0"/>
    </c:floor>
    <c:sideWall>
      <c:thickness val="0"/>
    </c:sideWall>
    <c:backWall>
      <c:thickness val="0"/>
    </c:backWall>
    <c:plotArea>
      <c:layout>
        <c:manualLayout>
          <c:layoutTarget val="inner"/>
          <c:xMode val="edge"/>
          <c:yMode val="edge"/>
          <c:x val="6.877681612112535E-2"/>
          <c:y val="0.18345196251315501"/>
          <c:w val="0.57499733194507707"/>
          <c:h val="0.61470526371807899"/>
        </c:manualLayout>
      </c:layout>
      <c:pie3DChart>
        <c:varyColors val="1"/>
        <c:ser>
          <c:idx val="0"/>
          <c:order val="0"/>
          <c:tx>
            <c:v>Sum of Count</c:v>
          </c:tx>
          <c:spPr>
            <a:ln w="6350">
              <a:solidFill>
                <a:schemeClr val="tx1"/>
              </a:solidFill>
            </a:ln>
            <a:effectLst>
              <a:outerShdw blurRad="165100" dist="317500" dir="5400000" sx="90000" sy="-19000" rotWithShape="0">
                <a:schemeClr val="bg1">
                  <a:lumMod val="75000"/>
                  <a:alpha val="15000"/>
                </a:schemeClr>
              </a:outerShdw>
            </a:effectLst>
            <a:scene3d>
              <a:camera prst="orthographicFront"/>
              <a:lightRig rig="threePt" dir="t"/>
            </a:scene3d>
            <a:sp3d prstMaterial="flat">
              <a:bevelT w="114300" prst="artDeco"/>
              <a:bevelB w="139700" h="139700" prst="divot"/>
              <a:contourClr>
                <a:srgbClr val="000000"/>
              </a:contourClr>
            </a:sp3d>
          </c:spPr>
          <c:explosion val="25"/>
          <c:dLbls>
            <c:txPr>
              <a:bodyPr/>
              <a:lstStyle/>
              <a:p>
                <a:pPr>
                  <a:defRPr/>
                </a:pPr>
                <a:endParaRPr lang="en-US"/>
              </a:p>
            </c:txPr>
            <c:showLegendKey val="0"/>
            <c:showVal val="1"/>
            <c:showCatName val="0"/>
            <c:showSerName val="0"/>
            <c:showPercent val="0"/>
            <c:showBubbleSize val="0"/>
            <c:showLeaderLines val="1"/>
          </c:dLbls>
          <c:cat>
            <c:strLit>
              <c:ptCount val="6"/>
              <c:pt idx="0">
                <c:v>Banner/JDRR</c:v>
              </c:pt>
              <c:pt idx="1">
                <c:v>Package</c:v>
              </c:pt>
              <c:pt idx="2">
                <c:v>Platinium&amp;Dimond&amp;Gold </c:v>
              </c:pt>
              <c:pt idx="3">
                <c:v>Website</c:v>
              </c:pt>
              <c:pt idx="4">
                <c:v>National Listing</c:v>
              </c:pt>
              <c:pt idx="5">
                <c:v>JD Trusted</c:v>
              </c:pt>
            </c:strLit>
          </c:cat>
          <c:val>
            <c:numLit>
              <c:formatCode>General</c:formatCode>
              <c:ptCount val="6"/>
              <c:pt idx="0">
                <c:v>6.5380493033226156E-2</c:v>
              </c:pt>
              <c:pt idx="1">
                <c:v>0.7063236870310825</c:v>
              </c:pt>
              <c:pt idx="2">
                <c:v>0.21972132904608788</c:v>
              </c:pt>
              <c:pt idx="3">
                <c:v>2.1436227224008574E-3</c:v>
              </c:pt>
              <c:pt idx="4">
                <c:v>4.2872454448017148E-3</c:v>
              </c:pt>
              <c:pt idx="5">
                <c:v>2.1436227224008574E-3</c:v>
              </c:pt>
            </c:numLit>
          </c:val>
          <c:extLst xmlns:c16r2="http://schemas.microsoft.com/office/drawing/2015/06/chart">
            <c:ext xmlns:c16="http://schemas.microsoft.com/office/drawing/2014/chart" uri="{C3380CC4-5D6E-409C-BE32-E72D297353CC}">
              <c16:uniqueId val="{00000000-6CEF-4779-8AA8-5C1BA583F74D}"/>
            </c:ext>
          </c:extLst>
        </c:ser>
        <c:ser>
          <c:idx val="1"/>
          <c:order val="1"/>
          <c:tx>
            <c:v>COLL</c:v>
          </c:tx>
          <c:explosion val="25"/>
          <c:cat>
            <c:strLit>
              <c:ptCount val="6"/>
              <c:pt idx="0">
                <c:v>Banner/JDRR</c:v>
              </c:pt>
              <c:pt idx="1">
                <c:v>Package</c:v>
              </c:pt>
              <c:pt idx="2">
                <c:v>Platinium&amp;Dimond&amp;Gold </c:v>
              </c:pt>
              <c:pt idx="3">
                <c:v>Website</c:v>
              </c:pt>
              <c:pt idx="4">
                <c:v>National Listing</c:v>
              </c:pt>
              <c:pt idx="5">
                <c:v>JD Trusted</c:v>
              </c:pt>
            </c:strLit>
          </c:cat>
          <c:val>
            <c:numLit>
              <c:formatCode>General</c:formatCode>
              <c:ptCount val="6"/>
              <c:pt idx="0">
                <c:v>190667</c:v>
              </c:pt>
              <c:pt idx="1">
                <c:v>3717129.5</c:v>
              </c:pt>
              <c:pt idx="2">
                <c:v>2711016.5</c:v>
              </c:pt>
              <c:pt idx="3">
                <c:v>18497</c:v>
              </c:pt>
              <c:pt idx="4">
                <c:v>36508</c:v>
              </c:pt>
              <c:pt idx="5">
                <c:v>7500</c:v>
              </c:pt>
            </c:numLit>
          </c:val>
          <c:extLst xmlns:c16r2="http://schemas.microsoft.com/office/drawing/2015/06/chart">
            <c:ext xmlns:c16="http://schemas.microsoft.com/office/drawing/2014/chart" uri="{C3380CC4-5D6E-409C-BE32-E72D297353CC}">
              <c16:uniqueId val="{00000001-6CEF-4779-8AA8-5C1BA583F74D}"/>
            </c:ext>
          </c:extLst>
        </c:ser>
        <c:ser>
          <c:idx val="2"/>
          <c:order val="2"/>
          <c:tx>
            <c:v>CV</c:v>
          </c:tx>
          <c:explosion val="25"/>
          <c:cat>
            <c:strLit>
              <c:ptCount val="6"/>
              <c:pt idx="0">
                <c:v>Banner/JDRR</c:v>
              </c:pt>
              <c:pt idx="1">
                <c:v>Package</c:v>
              </c:pt>
              <c:pt idx="2">
                <c:v>Platinium&amp;Dimond&amp;Gold </c:v>
              </c:pt>
              <c:pt idx="3">
                <c:v>Website</c:v>
              </c:pt>
              <c:pt idx="4">
                <c:v>National Listing</c:v>
              </c:pt>
              <c:pt idx="5">
                <c:v>JD Trusted</c:v>
              </c:pt>
            </c:strLit>
          </c:cat>
          <c:val>
            <c:numLit>
              <c:formatCode>General</c:formatCode>
              <c:ptCount val="6"/>
              <c:pt idx="0">
                <c:v>385667</c:v>
              </c:pt>
              <c:pt idx="1">
                <c:v>10576015</c:v>
              </c:pt>
              <c:pt idx="2">
                <c:v>4611231.5600000005</c:v>
              </c:pt>
              <c:pt idx="3">
                <c:v>18497</c:v>
              </c:pt>
              <c:pt idx="4">
                <c:v>66508</c:v>
              </c:pt>
              <c:pt idx="5">
                <c:v>7500</c:v>
              </c:pt>
            </c:numLit>
          </c:val>
          <c:extLst xmlns:c16r2="http://schemas.microsoft.com/office/drawing/2015/06/chart">
            <c:ext xmlns:c16="http://schemas.microsoft.com/office/drawing/2014/chart" uri="{C3380CC4-5D6E-409C-BE32-E72D297353CC}">
              <c16:uniqueId val="{00000002-6CEF-4779-8AA8-5C1BA583F74D}"/>
            </c:ext>
          </c:extLst>
        </c:ser>
        <c:ser>
          <c:idx val="3"/>
          <c:order val="3"/>
          <c:tx>
            <c:v>Sum of JDA RV</c:v>
          </c:tx>
          <c:explosion val="25"/>
          <c:cat>
            <c:strLit>
              <c:ptCount val="6"/>
              <c:pt idx="0">
                <c:v>Banner/JDRR</c:v>
              </c:pt>
              <c:pt idx="1">
                <c:v>Package</c:v>
              </c:pt>
              <c:pt idx="2">
                <c:v>Platinium&amp;Dimond&amp;Gold </c:v>
              </c:pt>
              <c:pt idx="3">
                <c:v>Website</c:v>
              </c:pt>
              <c:pt idx="4">
                <c:v>National Listing</c:v>
              </c:pt>
              <c:pt idx="5">
                <c:v>JD Trusted</c:v>
              </c:pt>
            </c:strLit>
          </c:cat>
          <c:val>
            <c:numLit>
              <c:formatCode>General</c:formatCode>
              <c:ptCount val="6"/>
              <c:pt idx="0">
                <c:v>271486.84818451066</c:v>
              </c:pt>
              <c:pt idx="1">
                <c:v>7035923.7845985498</c:v>
              </c:pt>
              <c:pt idx="2">
                <c:v>3527700.7386140921</c:v>
              </c:pt>
              <c:pt idx="3">
                <c:v>18497</c:v>
              </c:pt>
              <c:pt idx="4">
                <c:v>53330.592028386258</c:v>
              </c:pt>
              <c:pt idx="5">
                <c:v>7500</c:v>
              </c:pt>
            </c:numLit>
          </c:val>
          <c:extLst xmlns:c16r2="http://schemas.microsoft.com/office/drawing/2015/06/chart">
            <c:ext xmlns:c16="http://schemas.microsoft.com/office/drawing/2014/chart" uri="{C3380CC4-5D6E-409C-BE32-E72D297353CC}">
              <c16:uniqueId val="{00000003-6CEF-4779-8AA8-5C1BA583F74D}"/>
            </c:ext>
          </c:extLst>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48</xdr:col>
      <xdr:colOff>202406</xdr:colOff>
      <xdr:row>80</xdr:row>
      <xdr:rowOff>166686</xdr:rowOff>
    </xdr:to>
    <xdr:sp macro="" textlink="">
      <xdr:nvSpPr>
        <xdr:cNvPr id="2" name="Rectangle 1">
          <a:extLst>
            <a:ext uri="{FF2B5EF4-FFF2-40B4-BE49-F238E27FC236}">
              <a16:creationId xmlns:a16="http://schemas.microsoft.com/office/drawing/2014/main" xmlns="" id="{00000000-0008-0000-0000-00000B000000}"/>
            </a:ext>
          </a:extLst>
        </xdr:cNvPr>
        <xdr:cNvSpPr/>
      </xdr:nvSpPr>
      <xdr:spPr>
        <a:xfrm>
          <a:off x="0" y="0"/>
          <a:ext cx="29463206" cy="15406686"/>
        </a:xfrm>
        <a:prstGeom prst="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99FF66"/>
            </a:solidFill>
          </a:endParaRPr>
        </a:p>
      </xdr:txBody>
    </xdr:sp>
    <xdr:clientData/>
  </xdr:twoCellAnchor>
  <xdr:twoCellAnchor>
    <xdr:from>
      <xdr:col>0</xdr:col>
      <xdr:colOff>23812</xdr:colOff>
      <xdr:row>0</xdr:row>
      <xdr:rowOff>1</xdr:rowOff>
    </xdr:from>
    <xdr:to>
      <xdr:col>12</xdr:col>
      <xdr:colOff>559594</xdr:colOff>
      <xdr:row>3</xdr:row>
      <xdr:rowOff>178595</xdr:rowOff>
    </xdr:to>
    <xdr:sp macro="" textlink="">
      <xdr:nvSpPr>
        <xdr:cNvPr id="3" name="Rectangle 2">
          <a:extLst>
            <a:ext uri="{FF2B5EF4-FFF2-40B4-BE49-F238E27FC236}">
              <a16:creationId xmlns:a16="http://schemas.microsoft.com/office/drawing/2014/main" xmlns="" id="{00000000-0008-0000-0000-00000C000000}"/>
            </a:ext>
          </a:extLst>
        </xdr:cNvPr>
        <xdr:cNvSpPr/>
      </xdr:nvSpPr>
      <xdr:spPr>
        <a:xfrm>
          <a:off x="23812" y="1"/>
          <a:ext cx="7850982" cy="75009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23808</xdr:colOff>
      <xdr:row>0</xdr:row>
      <xdr:rowOff>1</xdr:rowOff>
    </xdr:from>
    <xdr:ext cx="15882941" cy="869155"/>
    <xdr:sp macro="" textlink="">
      <xdr:nvSpPr>
        <xdr:cNvPr id="4" name="Rectangle 3">
          <a:extLst>
            <a:ext uri="{FF2B5EF4-FFF2-40B4-BE49-F238E27FC236}">
              <a16:creationId xmlns:a16="http://schemas.microsoft.com/office/drawing/2014/main" xmlns="" id="{00000000-0008-0000-0000-00000D000000}"/>
            </a:ext>
          </a:extLst>
        </xdr:cNvPr>
        <xdr:cNvSpPr/>
      </xdr:nvSpPr>
      <xdr:spPr>
        <a:xfrm>
          <a:off x="23808" y="1"/>
          <a:ext cx="15882941" cy="869155"/>
        </a:xfrm>
        <a:prstGeom prst="rect">
          <a:avLst/>
        </a:prstGeom>
      </xdr:spPr>
      <xdr:style>
        <a:lnRef idx="1">
          <a:schemeClr val="accent3"/>
        </a:lnRef>
        <a:fillRef idx="2">
          <a:schemeClr val="accent3"/>
        </a:fillRef>
        <a:effectRef idx="1">
          <a:schemeClr val="accent3"/>
        </a:effectRef>
        <a:fontRef idx="minor">
          <a:schemeClr val="dk1"/>
        </a:fontRef>
      </xdr:style>
      <xdr:txBody>
        <a:bodyPr wrap="square" lIns="91440" tIns="45720" rIns="91440" bIns="45720">
          <a:no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54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JDA</a:t>
          </a:r>
          <a:r>
            <a:rPr lang="en-US" sz="5400" b="1" cap="none" spc="0" baseline="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 </a:t>
          </a:r>
          <a:r>
            <a:rPr lang="en-US" sz="5400" b="1" cap="none" spc="0" baseline="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rPr>
            <a:t>SALES </a:t>
          </a:r>
          <a:r>
            <a:rPr lang="en-US" sz="5400" b="1" cap="none" spc="0" baseline="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DASHBOARD</a:t>
          </a:r>
          <a:endParaRPr lang="en-US" sz="5400" b="1" cap="none" spc="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endParaRPr>
        </a:p>
      </xdr:txBody>
    </xdr:sp>
    <xdr:clientData/>
  </xdr:oneCellAnchor>
  <xdr:twoCellAnchor>
    <xdr:from>
      <xdr:col>0</xdr:col>
      <xdr:colOff>0</xdr:colOff>
      <xdr:row>4</xdr:row>
      <xdr:rowOff>119062</xdr:rowOff>
    </xdr:from>
    <xdr:to>
      <xdr:col>4</xdr:col>
      <xdr:colOff>190500</xdr:colOff>
      <xdr:row>19</xdr:row>
      <xdr:rowOff>95250</xdr:rowOff>
    </xdr:to>
    <xdr:sp macro="" textlink="">
      <xdr:nvSpPr>
        <xdr:cNvPr id="5" name="Rectangle 4">
          <a:extLst>
            <a:ext uri="{FF2B5EF4-FFF2-40B4-BE49-F238E27FC236}">
              <a16:creationId xmlns:a16="http://schemas.microsoft.com/office/drawing/2014/main" xmlns="" id="{00000000-0008-0000-0000-00000E000000}"/>
            </a:ext>
          </a:extLst>
        </xdr:cNvPr>
        <xdr:cNvSpPr/>
      </xdr:nvSpPr>
      <xdr:spPr>
        <a:xfrm>
          <a:off x="0" y="881062"/>
          <a:ext cx="2628900" cy="2833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xdr:row>
      <xdr:rowOff>119062</xdr:rowOff>
    </xdr:from>
    <xdr:to>
      <xdr:col>4</xdr:col>
      <xdr:colOff>95250</xdr:colOff>
      <xdr:row>18</xdr:row>
      <xdr:rowOff>190499</xdr:rowOff>
    </xdr:to>
    <mc:AlternateContent xmlns:mc="http://schemas.openxmlformats.org/markup-compatibility/2006">
      <mc:Choice xmlns:a14="http://schemas.microsoft.com/office/drawing/2010/main" Requires="a14">
        <xdr:graphicFrame macro="">
          <xdr:nvGraphicFramePr>
            <xdr:cNvPr id="6" name="Manager 1">
              <a:extLst>
                <a:ext uri="{FF2B5EF4-FFF2-40B4-BE49-F238E27FC236}">
                  <a16:creationId xmlns:a16="http://schemas.microsoft.com/office/drawing/2014/main" xmlns="" id="{00000000-0008-0000-0000-00000F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dr:sp macro="" textlink="">
          <xdr:nvSpPr>
            <xdr:cNvPr id="0" name=""/>
            <xdr:cNvSpPr>
              <a:spLocks noTextEdit="1"/>
            </xdr:cNvSpPr>
          </xdr:nvSpPr>
          <xdr:spPr>
            <a:xfrm>
              <a:off x="0" y="881062"/>
              <a:ext cx="2524125" cy="273843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130969</xdr:colOff>
      <xdr:row>4</xdr:row>
      <xdr:rowOff>107156</xdr:rowOff>
    </xdr:from>
    <xdr:to>
      <xdr:col>15</xdr:col>
      <xdr:colOff>0</xdr:colOff>
      <xdr:row>19</xdr:row>
      <xdr:rowOff>23812</xdr:rowOff>
    </xdr:to>
    <xdr:sp macro="" textlink="">
      <xdr:nvSpPr>
        <xdr:cNvPr id="7" name="Rectangle 6">
          <a:extLst>
            <a:ext uri="{FF2B5EF4-FFF2-40B4-BE49-F238E27FC236}">
              <a16:creationId xmlns:a16="http://schemas.microsoft.com/office/drawing/2014/main" xmlns="" id="{00000000-0008-0000-0000-000010000000}"/>
            </a:ext>
          </a:extLst>
        </xdr:cNvPr>
        <xdr:cNvSpPr/>
      </xdr:nvSpPr>
      <xdr:spPr>
        <a:xfrm>
          <a:off x="2569369" y="869156"/>
          <a:ext cx="6574631" cy="27741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61232</xdr:colOff>
      <xdr:row>4</xdr:row>
      <xdr:rowOff>100352</xdr:rowOff>
    </xdr:from>
    <xdr:to>
      <xdr:col>14</xdr:col>
      <xdr:colOff>547687</xdr:colOff>
      <xdr:row>19</xdr:row>
      <xdr:rowOff>23811</xdr:rowOff>
    </xdr:to>
    <xdr:graphicFrame macro="">
      <xdr:nvGraphicFramePr>
        <xdr:cNvPr id="8" name="Chart 7">
          <a:extLst>
            <a:ext uri="{FF2B5EF4-FFF2-40B4-BE49-F238E27FC236}">
              <a16:creationId xmlns:a16="http://schemas.microsoft.com/office/drawing/2014/main" xmlns=""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xdr:row>
      <xdr:rowOff>95250</xdr:rowOff>
    </xdr:from>
    <xdr:to>
      <xdr:col>25</xdr:col>
      <xdr:colOff>476249</xdr:colOff>
      <xdr:row>19</xdr:row>
      <xdr:rowOff>11906</xdr:rowOff>
    </xdr:to>
    <xdr:sp macro="" textlink="">
      <xdr:nvSpPr>
        <xdr:cNvPr id="9" name="Rectangle 8">
          <a:extLst>
            <a:ext uri="{FF2B5EF4-FFF2-40B4-BE49-F238E27FC236}">
              <a16:creationId xmlns:a16="http://schemas.microsoft.com/office/drawing/2014/main" xmlns="" id="{00000000-0008-0000-0000-000013000000}"/>
            </a:ext>
          </a:extLst>
        </xdr:cNvPr>
        <xdr:cNvSpPr/>
      </xdr:nvSpPr>
      <xdr:spPr>
        <a:xfrm>
          <a:off x="9144000" y="857250"/>
          <a:ext cx="6572249" cy="27741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476249</xdr:colOff>
      <xdr:row>4</xdr:row>
      <xdr:rowOff>71437</xdr:rowOff>
    </xdr:from>
    <xdr:to>
      <xdr:col>26</xdr:col>
      <xdr:colOff>0</xdr:colOff>
      <xdr:row>19</xdr:row>
      <xdr:rowOff>23813</xdr:rowOff>
    </xdr:to>
    <xdr:graphicFrame macro="">
      <xdr:nvGraphicFramePr>
        <xdr:cNvPr id="10" name="Chart 9">
          <a:extLst>
            <a:ext uri="{FF2B5EF4-FFF2-40B4-BE49-F238E27FC236}">
              <a16:creationId xmlns:a16="http://schemas.microsoft.com/office/drawing/2014/main" xmlns="" id="{00000000-0008-0000-0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19</xdr:row>
      <xdr:rowOff>59531</xdr:rowOff>
    </xdr:from>
    <xdr:to>
      <xdr:col>15</xdr:col>
      <xdr:colOff>71439</xdr:colOff>
      <xdr:row>33</xdr:row>
      <xdr:rowOff>166687</xdr:rowOff>
    </xdr:to>
    <xdr:sp macro="" textlink="">
      <xdr:nvSpPr>
        <xdr:cNvPr id="11" name="Rectangle 10">
          <a:extLst>
            <a:ext uri="{FF2B5EF4-FFF2-40B4-BE49-F238E27FC236}">
              <a16:creationId xmlns:a16="http://schemas.microsoft.com/office/drawing/2014/main" xmlns="" id="{00000000-0008-0000-0000-000015000000}"/>
            </a:ext>
          </a:extLst>
        </xdr:cNvPr>
        <xdr:cNvSpPr/>
      </xdr:nvSpPr>
      <xdr:spPr>
        <a:xfrm>
          <a:off x="3990975" y="3679031"/>
          <a:ext cx="5224464" cy="27741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547688</xdr:colOff>
      <xdr:row>19</xdr:row>
      <xdr:rowOff>23813</xdr:rowOff>
    </xdr:from>
    <xdr:to>
      <xdr:col>25</xdr:col>
      <xdr:colOff>416719</xdr:colOff>
      <xdr:row>33</xdr:row>
      <xdr:rowOff>130969</xdr:rowOff>
    </xdr:to>
    <xdr:sp macro="" textlink="">
      <xdr:nvSpPr>
        <xdr:cNvPr id="12" name="Rectangle 11">
          <a:extLst>
            <a:ext uri="{FF2B5EF4-FFF2-40B4-BE49-F238E27FC236}">
              <a16:creationId xmlns:a16="http://schemas.microsoft.com/office/drawing/2014/main" xmlns="" id="{00000000-0008-0000-0000-000017000000}"/>
            </a:ext>
          </a:extLst>
        </xdr:cNvPr>
        <xdr:cNvSpPr/>
      </xdr:nvSpPr>
      <xdr:spPr>
        <a:xfrm>
          <a:off x="9082088" y="3643313"/>
          <a:ext cx="6574631" cy="27741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250030</xdr:colOff>
      <xdr:row>18</xdr:row>
      <xdr:rowOff>178593</xdr:rowOff>
    </xdr:from>
    <xdr:to>
      <xdr:col>17</xdr:col>
      <xdr:colOff>35716</xdr:colOff>
      <xdr:row>33</xdr:row>
      <xdr:rowOff>142875</xdr:rowOff>
    </xdr:to>
    <xdr:graphicFrame macro="">
      <xdr:nvGraphicFramePr>
        <xdr:cNvPr id="13" name="Chart 12">
          <a:extLst>
            <a:ext uri="{FF2B5EF4-FFF2-40B4-BE49-F238E27FC236}">
              <a16:creationId xmlns:a16="http://schemas.microsoft.com/office/drawing/2014/main" xmlns=""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178593</xdr:rowOff>
    </xdr:from>
    <xdr:to>
      <xdr:col>6</xdr:col>
      <xdr:colOff>261937</xdr:colOff>
      <xdr:row>33</xdr:row>
      <xdr:rowOff>142874</xdr:rowOff>
    </xdr:to>
    <xdr:graphicFrame macro="">
      <xdr:nvGraphicFramePr>
        <xdr:cNvPr id="14" name="Chart 13">
          <a:extLst>
            <a:ext uri="{FF2B5EF4-FFF2-40B4-BE49-F238E27FC236}">
              <a16:creationId xmlns:a16="http://schemas.microsoft.com/office/drawing/2014/main" xmlns=""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309565</xdr:colOff>
      <xdr:row>18</xdr:row>
      <xdr:rowOff>130970</xdr:rowOff>
    </xdr:from>
    <xdr:to>
      <xdr:col>26</xdr:col>
      <xdr:colOff>25514</xdr:colOff>
      <xdr:row>33</xdr:row>
      <xdr:rowOff>107156</xdr:rowOff>
    </xdr:to>
    <xdr:graphicFrame macro="">
      <xdr:nvGraphicFramePr>
        <xdr:cNvPr id="15" name="Chart 14">
          <a:extLst>
            <a:ext uri="{FF2B5EF4-FFF2-40B4-BE49-F238E27FC236}">
              <a16:creationId xmlns:a16="http://schemas.microsoft.com/office/drawing/2014/main" xmlns=""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008745\Desktop\Team%20Structure-June'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10008745\Desktop\New%20Sheet-June-2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un1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29.89.253\Sale-Coordinator\Sandip%20Ghatge\Daily%20Report\Feb%2017\Daily%20Sales\Sandip%20Ghatge\Daily%20Report\Aug%2015\JDPL_May_20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 Salary"/>
      <sheetName val="For Vijay Sir"/>
      <sheetName val="Structure 1-April-22"/>
      <sheetName val="Sysnopsis"/>
      <sheetName val="Sheet3"/>
      <sheetName val="Active TS-HR"/>
      <sheetName val="Sms Report "/>
      <sheetName val="Manager's Deatils"/>
      <sheetName val="Target Given BY BB"/>
      <sheetName val="Bahubali sir Print "/>
      <sheetName val="Old Ts as per BB sir "/>
      <sheetName val="Horizontal mentor report (2)"/>
      <sheetName val="Manager wise "/>
      <sheetName val="Horizontal mentor report"/>
      <sheetName val="Sheet1"/>
      <sheetName val="Sheet2"/>
      <sheetName val="New TS Approval Pending "/>
      <sheetName val="All ts "/>
    </sheetNames>
    <sheetDataSet>
      <sheetData sheetId="0"/>
      <sheetData sheetId="1"/>
      <sheetData sheetId="2"/>
      <sheetData sheetId="3"/>
      <sheetData sheetId="4"/>
      <sheetData sheetId="5">
        <row r="6">
          <cell r="B6">
            <v>10012025</v>
          </cell>
          <cell r="C6" t="str">
            <v>Suraj Pawar</v>
          </cell>
          <cell r="D6" t="str">
            <v>Western</v>
          </cell>
          <cell r="E6" t="str">
            <v>CIC</v>
          </cell>
          <cell r="F6" t="str">
            <v>Asst.Manager</v>
          </cell>
          <cell r="G6" t="str">
            <v>Suraj Pawar</v>
          </cell>
          <cell r="H6" t="str">
            <v>Suraj Pawar</v>
          </cell>
          <cell r="I6" t="str">
            <v>Madhuri Joshi</v>
          </cell>
          <cell r="J6" t="str">
            <v>Bahubali Kaddu</v>
          </cell>
          <cell r="K6" t="str">
            <v>Bahubali Kaddu</v>
          </cell>
          <cell r="L6">
            <v>41440</v>
          </cell>
          <cell r="M6">
            <v>45444</v>
          </cell>
          <cell r="N6" t="str">
            <v>6 Years &amp; Above</v>
          </cell>
          <cell r="O6">
            <v>8446578718</v>
          </cell>
          <cell r="P6" t="str">
            <v>suraj.pawar1@justdial.com</v>
          </cell>
          <cell r="Q6" t="str">
            <v>Active_Asst.Manager</v>
          </cell>
        </row>
        <row r="7">
          <cell r="B7">
            <v>10014784</v>
          </cell>
          <cell r="C7" t="str">
            <v>Prashant Lad</v>
          </cell>
          <cell r="D7" t="str">
            <v>Western</v>
          </cell>
          <cell r="E7" t="str">
            <v>CIC</v>
          </cell>
          <cell r="F7" t="str">
            <v>Team Leader</v>
          </cell>
          <cell r="G7" t="str">
            <v>Prashant Lad</v>
          </cell>
          <cell r="H7" t="str">
            <v>Shashank Yelve</v>
          </cell>
          <cell r="I7" t="str">
            <v>Madhuri Joshi</v>
          </cell>
          <cell r="J7" t="str">
            <v>Bahubali Kaddu</v>
          </cell>
          <cell r="K7" t="str">
            <v>Bahubali Kaddu</v>
          </cell>
          <cell r="L7">
            <v>41534</v>
          </cell>
          <cell r="M7">
            <v>45444</v>
          </cell>
          <cell r="N7" t="str">
            <v>6 Years &amp; Above</v>
          </cell>
          <cell r="O7">
            <v>9833647618</v>
          </cell>
          <cell r="P7" t="str">
            <v>prashant.lad@justdial.com</v>
          </cell>
          <cell r="Q7" t="str">
            <v>Active</v>
          </cell>
        </row>
        <row r="8">
          <cell r="B8">
            <v>10023038</v>
          </cell>
          <cell r="C8" t="str">
            <v>Mohammad Imran Adil</v>
          </cell>
          <cell r="D8" t="str">
            <v>Western</v>
          </cell>
          <cell r="E8" t="str">
            <v>CIC</v>
          </cell>
          <cell r="F8" t="str">
            <v>Asst.Manager</v>
          </cell>
          <cell r="G8" t="str">
            <v>Mohammad Imran Adil</v>
          </cell>
          <cell r="H8" t="str">
            <v>Mohammad Imran Adil</v>
          </cell>
          <cell r="I8" t="str">
            <v>Madhuri Joshi</v>
          </cell>
          <cell r="J8" t="str">
            <v>Bahubali Kaddu</v>
          </cell>
          <cell r="K8" t="str">
            <v>Bahubali Kaddu</v>
          </cell>
          <cell r="L8">
            <v>41814</v>
          </cell>
          <cell r="M8">
            <v>45444</v>
          </cell>
          <cell r="N8" t="str">
            <v>6 Years &amp; Above</v>
          </cell>
          <cell r="O8">
            <v>9967552214</v>
          </cell>
          <cell r="P8" t="str">
            <v>mohammad.adil@justdial.com</v>
          </cell>
          <cell r="Q8" t="str">
            <v>Active_Asst.Manager</v>
          </cell>
        </row>
        <row r="9">
          <cell r="B9">
            <v>10023014</v>
          </cell>
          <cell r="C9" t="str">
            <v>Ajay Kumar Verma</v>
          </cell>
          <cell r="D9" t="str">
            <v>Western</v>
          </cell>
          <cell r="E9" t="str">
            <v>CIC</v>
          </cell>
          <cell r="F9" t="str">
            <v>Asst.Manager</v>
          </cell>
          <cell r="G9">
            <v>0</v>
          </cell>
          <cell r="H9" t="str">
            <v>Ajay Kumar Verma</v>
          </cell>
          <cell r="I9" t="str">
            <v>Intezar Sayed</v>
          </cell>
          <cell r="J9" t="str">
            <v>Bahubali Kaddu</v>
          </cell>
          <cell r="K9" t="str">
            <v>Bahubali Kaddu</v>
          </cell>
          <cell r="L9">
            <v>41814</v>
          </cell>
          <cell r="M9">
            <v>45444</v>
          </cell>
          <cell r="N9" t="str">
            <v>6 Years &amp; Above</v>
          </cell>
          <cell r="O9">
            <v>9867318030</v>
          </cell>
          <cell r="P9" t="str">
            <v>ajay.verma1@justdial.com</v>
          </cell>
          <cell r="Q9" t="str">
            <v>Active_Asst.Manager</v>
          </cell>
        </row>
        <row r="10">
          <cell r="B10">
            <v>10028593</v>
          </cell>
          <cell r="C10" t="str">
            <v>Nandan Singh</v>
          </cell>
          <cell r="D10" t="str">
            <v>Central</v>
          </cell>
          <cell r="E10" t="str">
            <v>CIC</v>
          </cell>
          <cell r="F10" t="str">
            <v>Asst.Manager</v>
          </cell>
          <cell r="G10" t="str">
            <v>Nandan Singh</v>
          </cell>
          <cell r="H10" t="str">
            <v>Nandan Singh</v>
          </cell>
          <cell r="I10" t="str">
            <v>Abhijit Khanvilkar</v>
          </cell>
          <cell r="J10" t="str">
            <v>Abhijit Khanvilkar</v>
          </cell>
          <cell r="K10" t="str">
            <v>Bahubali Kaddu</v>
          </cell>
          <cell r="L10">
            <v>42079</v>
          </cell>
          <cell r="M10">
            <v>45444</v>
          </cell>
          <cell r="N10" t="str">
            <v>6 Years &amp; Above</v>
          </cell>
          <cell r="O10">
            <v>8655842601</v>
          </cell>
          <cell r="P10" t="str">
            <v>nandan.singh@justdial.com</v>
          </cell>
          <cell r="Q10" t="str">
            <v>Active_Asst.Manager</v>
          </cell>
        </row>
        <row r="11">
          <cell r="B11">
            <v>10031401</v>
          </cell>
          <cell r="C11" t="str">
            <v>Kareem Jariya</v>
          </cell>
          <cell r="D11" t="str">
            <v>Western</v>
          </cell>
          <cell r="E11" t="str">
            <v>CIC</v>
          </cell>
          <cell r="F11" t="str">
            <v>CIC</v>
          </cell>
          <cell r="G11">
            <v>0</v>
          </cell>
          <cell r="H11" t="str">
            <v>Ajay Kumar Verma</v>
          </cell>
          <cell r="I11" t="str">
            <v>Intezar Sayed</v>
          </cell>
          <cell r="J11" t="str">
            <v>Bahubali Kaddu</v>
          </cell>
          <cell r="K11" t="str">
            <v>Bahubali Kaddu</v>
          </cell>
          <cell r="L11">
            <v>42163</v>
          </cell>
          <cell r="M11">
            <v>45444</v>
          </cell>
          <cell r="N11" t="str">
            <v>6 Years &amp; Above</v>
          </cell>
          <cell r="O11">
            <v>9321734702</v>
          </cell>
          <cell r="P11" t="str">
            <v>karim.jariya@justdial.com</v>
          </cell>
          <cell r="Q11" t="str">
            <v>Active</v>
          </cell>
        </row>
        <row r="12">
          <cell r="B12">
            <v>10036023</v>
          </cell>
          <cell r="C12" t="str">
            <v>Arjun Waghmare</v>
          </cell>
          <cell r="D12" t="str">
            <v>Central</v>
          </cell>
          <cell r="E12" t="str">
            <v>CIC</v>
          </cell>
          <cell r="F12" t="str">
            <v>Asst.Manager</v>
          </cell>
          <cell r="G12" t="str">
            <v>Arjun Waghmare</v>
          </cell>
          <cell r="H12" t="str">
            <v>Arjun Waghmare</v>
          </cell>
          <cell r="I12" t="str">
            <v>Abhijit Khanvilkar</v>
          </cell>
          <cell r="J12" t="str">
            <v>Abhijit Khanvilkar</v>
          </cell>
          <cell r="K12" t="str">
            <v>Bahubali Kaddu</v>
          </cell>
          <cell r="L12">
            <v>42387</v>
          </cell>
          <cell r="M12">
            <v>45444</v>
          </cell>
          <cell r="N12" t="str">
            <v>6 Years &amp; Above</v>
          </cell>
          <cell r="O12">
            <v>7666209662</v>
          </cell>
          <cell r="P12" t="str">
            <v>arjun.waghmare@justdial.com</v>
          </cell>
          <cell r="Q12" t="str">
            <v>Active_Asst.Manager</v>
          </cell>
        </row>
        <row r="13">
          <cell r="B13">
            <v>10039145</v>
          </cell>
          <cell r="C13" t="str">
            <v>Susheel Dubey</v>
          </cell>
          <cell r="D13" t="str">
            <v>Western</v>
          </cell>
          <cell r="E13" t="str">
            <v>CIC</v>
          </cell>
          <cell r="F13" t="str">
            <v>Asst.Manager</v>
          </cell>
          <cell r="G13">
            <v>0</v>
          </cell>
          <cell r="H13" t="str">
            <v>Susheel Dubey</v>
          </cell>
          <cell r="I13" t="str">
            <v>Intezar Sayed</v>
          </cell>
          <cell r="J13" t="str">
            <v>Bahubali Kaddu</v>
          </cell>
          <cell r="K13" t="str">
            <v>Bahubali Kaddu</v>
          </cell>
          <cell r="L13">
            <v>42464</v>
          </cell>
          <cell r="M13">
            <v>45444</v>
          </cell>
          <cell r="N13" t="str">
            <v>6 Years &amp; Above</v>
          </cell>
          <cell r="O13">
            <v>9967423888</v>
          </cell>
          <cell r="P13" t="str">
            <v>susheel.dubey@justdial.com</v>
          </cell>
          <cell r="Q13" t="str">
            <v>Active_Asst.Manager</v>
          </cell>
        </row>
        <row r="14">
          <cell r="B14">
            <v>10044507</v>
          </cell>
          <cell r="C14" t="str">
            <v>Jaganath Sabat</v>
          </cell>
          <cell r="D14" t="str">
            <v>Central</v>
          </cell>
          <cell r="E14" t="str">
            <v>CIC</v>
          </cell>
          <cell r="F14" t="str">
            <v>Asst.Manager</v>
          </cell>
          <cell r="G14" t="str">
            <v>Jaganath Sabat</v>
          </cell>
          <cell r="H14" t="str">
            <v>Jaganath Sabat</v>
          </cell>
          <cell r="I14" t="str">
            <v>Rushikesh Kale</v>
          </cell>
          <cell r="J14" t="str">
            <v>Abhijit Khanvilkar</v>
          </cell>
          <cell r="K14" t="str">
            <v>Bahubali Kaddu</v>
          </cell>
          <cell r="L14">
            <v>42632</v>
          </cell>
          <cell r="M14">
            <v>45444</v>
          </cell>
          <cell r="N14" t="str">
            <v>6 Years &amp; Above</v>
          </cell>
          <cell r="O14">
            <v>9619119432</v>
          </cell>
          <cell r="P14" t="str">
            <v>jaganath.sabat@justdial.com</v>
          </cell>
          <cell r="Q14" t="str">
            <v>Active_Asst.Manager</v>
          </cell>
        </row>
        <row r="15">
          <cell r="B15">
            <v>10044903</v>
          </cell>
          <cell r="C15" t="str">
            <v>MD Sanaul Mustufa</v>
          </cell>
          <cell r="D15" t="str">
            <v>Central</v>
          </cell>
          <cell r="E15" t="str">
            <v>CIC</v>
          </cell>
          <cell r="F15" t="str">
            <v>Asst.Manager</v>
          </cell>
          <cell r="G15" t="str">
            <v>MD Sanaul Mustufa</v>
          </cell>
          <cell r="H15" t="str">
            <v>MD Sanaul Mustufa</v>
          </cell>
          <cell r="I15" t="str">
            <v>Abhijit Khanvilkar</v>
          </cell>
          <cell r="J15" t="str">
            <v>Abhijit Khanvilkar</v>
          </cell>
          <cell r="K15" t="str">
            <v>Bahubali Kaddu</v>
          </cell>
          <cell r="L15">
            <v>42646</v>
          </cell>
          <cell r="M15">
            <v>45444</v>
          </cell>
          <cell r="N15" t="str">
            <v>6 Years &amp; Above</v>
          </cell>
          <cell r="O15">
            <v>9892999846</v>
          </cell>
          <cell r="P15" t="str">
            <v>md.mustufa@justdial.com</v>
          </cell>
          <cell r="Q15" t="str">
            <v>Active_Asst.Manager</v>
          </cell>
        </row>
        <row r="16">
          <cell r="B16">
            <v>10051652</v>
          </cell>
          <cell r="C16" t="str">
            <v>Dinesh Ghodvinde</v>
          </cell>
          <cell r="D16" t="str">
            <v>Central</v>
          </cell>
          <cell r="E16" t="str">
            <v>CIC</v>
          </cell>
          <cell r="F16" t="str">
            <v>Team Leader</v>
          </cell>
          <cell r="G16" t="str">
            <v>Dinesh Ghodvinde</v>
          </cell>
          <cell r="H16" t="str">
            <v>Jaganath Sabat</v>
          </cell>
          <cell r="I16" t="str">
            <v>Rushikesh Kale</v>
          </cell>
          <cell r="J16" t="str">
            <v>Abhijit Khanvilkar</v>
          </cell>
          <cell r="K16" t="str">
            <v>Bahubali Kaddu</v>
          </cell>
          <cell r="L16">
            <v>42891</v>
          </cell>
          <cell r="M16">
            <v>45444</v>
          </cell>
          <cell r="N16" t="str">
            <v>6 Years &amp; Above</v>
          </cell>
          <cell r="O16">
            <v>7020949492</v>
          </cell>
          <cell r="P16" t="str">
            <v>dinesh.ghodvinde@justdial.com</v>
          </cell>
          <cell r="Q16" t="str">
            <v>Active</v>
          </cell>
        </row>
        <row r="17">
          <cell r="B17">
            <v>10052546</v>
          </cell>
          <cell r="C17" t="str">
            <v>Manish Dubey</v>
          </cell>
          <cell r="D17" t="str">
            <v>Western</v>
          </cell>
          <cell r="E17" t="str">
            <v>CIC</v>
          </cell>
          <cell r="F17" t="str">
            <v>Asst.Manager</v>
          </cell>
          <cell r="G17">
            <v>0</v>
          </cell>
          <cell r="H17" t="str">
            <v>Manish Dubey</v>
          </cell>
          <cell r="I17" t="str">
            <v>Madhuri Joshi</v>
          </cell>
          <cell r="J17" t="str">
            <v>Bahubali Kaddu</v>
          </cell>
          <cell r="K17" t="str">
            <v>Bahubali Kaddu</v>
          </cell>
          <cell r="L17">
            <v>42905</v>
          </cell>
          <cell r="M17">
            <v>45444</v>
          </cell>
          <cell r="N17" t="str">
            <v>6 Years &amp; Above</v>
          </cell>
          <cell r="O17">
            <v>7715928718</v>
          </cell>
          <cell r="P17" t="str">
            <v>manish.dubey@justdial.com</v>
          </cell>
          <cell r="Q17" t="str">
            <v>Active_Asst.Manager</v>
          </cell>
        </row>
        <row r="18">
          <cell r="B18">
            <v>10057460</v>
          </cell>
          <cell r="C18" t="str">
            <v>Ganga Sagar Pandey</v>
          </cell>
          <cell r="D18" t="str">
            <v>Central</v>
          </cell>
          <cell r="E18" t="str">
            <v>CIC</v>
          </cell>
          <cell r="F18" t="str">
            <v>Team Leader</v>
          </cell>
          <cell r="G18" t="str">
            <v>Ganga Sagar Pandey</v>
          </cell>
          <cell r="H18" t="str">
            <v>Jaganath Sabat</v>
          </cell>
          <cell r="I18" t="str">
            <v>Rushikesh Kale</v>
          </cell>
          <cell r="J18" t="str">
            <v>Abhijit Khanvilkar</v>
          </cell>
          <cell r="K18" t="str">
            <v>Bahubali Kaddu</v>
          </cell>
          <cell r="L18">
            <v>43040</v>
          </cell>
          <cell r="M18">
            <v>45444</v>
          </cell>
          <cell r="N18" t="str">
            <v>6 Years &amp; Above</v>
          </cell>
          <cell r="O18">
            <v>9696537480</v>
          </cell>
          <cell r="P18" t="str">
            <v>ganga.pandey1@justdial.com</v>
          </cell>
          <cell r="Q18" t="str">
            <v>Active</v>
          </cell>
        </row>
        <row r="19">
          <cell r="B19">
            <v>10056963</v>
          </cell>
          <cell r="C19" t="str">
            <v>Mohd Ijhar</v>
          </cell>
          <cell r="D19" t="str">
            <v>Western</v>
          </cell>
          <cell r="E19" t="str">
            <v>CIC</v>
          </cell>
          <cell r="F19" t="str">
            <v>Asst.Manager</v>
          </cell>
          <cell r="G19">
            <v>0</v>
          </cell>
          <cell r="H19" t="str">
            <v>Direct Intezar</v>
          </cell>
          <cell r="I19" t="str">
            <v>Intezar Sayed</v>
          </cell>
          <cell r="J19" t="str">
            <v>Bahubali Kaddu</v>
          </cell>
          <cell r="K19" t="str">
            <v>Bahubali Kaddu</v>
          </cell>
          <cell r="L19">
            <v>43038</v>
          </cell>
          <cell r="M19">
            <v>45444</v>
          </cell>
          <cell r="N19" t="str">
            <v>6 Years &amp; Above</v>
          </cell>
          <cell r="O19">
            <v>9004616230</v>
          </cell>
          <cell r="P19" t="str">
            <v>mohd.ijhar@justdial.com</v>
          </cell>
          <cell r="Q19" t="str">
            <v>Active</v>
          </cell>
        </row>
        <row r="20">
          <cell r="B20">
            <v>10057164</v>
          </cell>
          <cell r="C20" t="str">
            <v>Pravin Matal</v>
          </cell>
          <cell r="D20" t="str">
            <v>Western</v>
          </cell>
          <cell r="E20" t="str">
            <v>CIC</v>
          </cell>
          <cell r="F20" t="str">
            <v>Team Leader</v>
          </cell>
          <cell r="G20" t="str">
            <v>Pravin Matal</v>
          </cell>
          <cell r="H20" t="str">
            <v>Manish Dubey</v>
          </cell>
          <cell r="I20" t="str">
            <v>Madhuri Joshi</v>
          </cell>
          <cell r="J20" t="str">
            <v>Bahubali Kaddu</v>
          </cell>
          <cell r="K20" t="str">
            <v>Bahubali Kaddu</v>
          </cell>
          <cell r="L20">
            <v>43046</v>
          </cell>
          <cell r="M20">
            <v>45444</v>
          </cell>
          <cell r="N20" t="str">
            <v>6 Years &amp; Above</v>
          </cell>
          <cell r="O20">
            <v>9867591635</v>
          </cell>
          <cell r="P20" t="str">
            <v>pravin.matal1@justdial.com</v>
          </cell>
          <cell r="Q20" t="str">
            <v>Active</v>
          </cell>
        </row>
        <row r="21">
          <cell r="B21">
            <v>10062688</v>
          </cell>
          <cell r="C21" t="str">
            <v>Chandralok Gupta</v>
          </cell>
          <cell r="D21" t="str">
            <v>Central</v>
          </cell>
          <cell r="E21" t="str">
            <v>CIC</v>
          </cell>
          <cell r="F21" t="str">
            <v>Asst.Manager</v>
          </cell>
          <cell r="G21" t="str">
            <v>Chandralok Gupta</v>
          </cell>
          <cell r="H21" t="str">
            <v>Chandralok Gupta</v>
          </cell>
          <cell r="I21" t="str">
            <v>Rushikesh Kale</v>
          </cell>
          <cell r="J21" t="str">
            <v>Abhijit Khanvilkar</v>
          </cell>
          <cell r="K21" t="str">
            <v>Bahubali Kaddu</v>
          </cell>
          <cell r="L21">
            <v>43191</v>
          </cell>
          <cell r="M21">
            <v>45444</v>
          </cell>
          <cell r="N21" t="str">
            <v>6 Years &amp; Above</v>
          </cell>
          <cell r="O21">
            <v>8424058233</v>
          </cell>
          <cell r="P21" t="str">
            <v>chandralok.gupta1@justdial.com</v>
          </cell>
          <cell r="Q21" t="str">
            <v>Active_Asst.Manager</v>
          </cell>
        </row>
        <row r="22">
          <cell r="B22">
            <v>10061244</v>
          </cell>
          <cell r="C22" t="str">
            <v xml:space="preserve">Manish Pandey </v>
          </cell>
          <cell r="D22" t="str">
            <v>Western</v>
          </cell>
          <cell r="E22" t="str">
            <v>CIC</v>
          </cell>
          <cell r="F22" t="str">
            <v>Team Leader</v>
          </cell>
          <cell r="G22">
            <v>0</v>
          </cell>
          <cell r="H22" t="str">
            <v>Ajay Kumar Verma</v>
          </cell>
          <cell r="I22" t="str">
            <v>Intezar Sayed</v>
          </cell>
          <cell r="J22" t="str">
            <v>Bahubali Kaddu</v>
          </cell>
          <cell r="K22" t="str">
            <v>Bahubali Kaddu</v>
          </cell>
          <cell r="L22">
            <v>43172</v>
          </cell>
          <cell r="M22">
            <v>45444</v>
          </cell>
          <cell r="N22" t="str">
            <v>6 Years &amp; Above</v>
          </cell>
          <cell r="O22">
            <v>8655267737</v>
          </cell>
          <cell r="P22" t="str">
            <v>manish.pandey1@justdial.com</v>
          </cell>
          <cell r="Q22" t="str">
            <v>Active</v>
          </cell>
        </row>
        <row r="23">
          <cell r="B23">
            <v>10067328</v>
          </cell>
          <cell r="C23" t="str">
            <v xml:space="preserve">Shekh Mohd Imran </v>
          </cell>
          <cell r="D23" t="str">
            <v>Western</v>
          </cell>
          <cell r="E23" t="str">
            <v>CIC</v>
          </cell>
          <cell r="F23" t="str">
            <v>Team Leader</v>
          </cell>
          <cell r="G23" t="str">
            <v xml:space="preserve">Shekh Mohd Imran </v>
          </cell>
          <cell r="H23" t="str">
            <v>Shashank Yelve</v>
          </cell>
          <cell r="I23" t="str">
            <v>Madhuri Joshi</v>
          </cell>
          <cell r="J23" t="str">
            <v>Bahubali Kaddu</v>
          </cell>
          <cell r="K23" t="str">
            <v>Bahubali Kaddu</v>
          </cell>
          <cell r="L23">
            <v>43318</v>
          </cell>
          <cell r="M23">
            <v>45444</v>
          </cell>
          <cell r="N23" t="str">
            <v>4 Years - 5 Years</v>
          </cell>
          <cell r="O23">
            <v>8291174466</v>
          </cell>
          <cell r="P23" t="str">
            <v>shekh.imran@justdial.com</v>
          </cell>
          <cell r="Q23" t="str">
            <v>Active</v>
          </cell>
        </row>
        <row r="24">
          <cell r="B24">
            <v>10068212</v>
          </cell>
          <cell r="C24" t="str">
            <v>Wasim Kazi</v>
          </cell>
          <cell r="D24" t="str">
            <v>Western</v>
          </cell>
          <cell r="E24" t="str">
            <v>CIC</v>
          </cell>
          <cell r="F24" t="str">
            <v>Asst.Manager</v>
          </cell>
          <cell r="G24" t="str">
            <v>Wasim Kazi</v>
          </cell>
          <cell r="H24" t="str">
            <v>Shashank Yelve</v>
          </cell>
          <cell r="I24" t="str">
            <v>Madhuri Joshi</v>
          </cell>
          <cell r="J24" t="str">
            <v>Bahubali Kaddu</v>
          </cell>
          <cell r="K24" t="str">
            <v>Bahubali Kaddu</v>
          </cell>
          <cell r="L24">
            <v>43348</v>
          </cell>
          <cell r="M24">
            <v>45444</v>
          </cell>
          <cell r="N24" t="str">
            <v>4 Years - 5 Years</v>
          </cell>
          <cell r="O24">
            <v>9702808599</v>
          </cell>
          <cell r="P24" t="str">
            <v>wasim.kazi1@justdial.com</v>
          </cell>
          <cell r="Q24" t="str">
            <v>Active</v>
          </cell>
        </row>
        <row r="25">
          <cell r="B25">
            <v>10068280</v>
          </cell>
          <cell r="C25" t="str">
            <v>Archana Kakde</v>
          </cell>
          <cell r="D25" t="str">
            <v>Central</v>
          </cell>
          <cell r="E25" t="str">
            <v>CIC</v>
          </cell>
          <cell r="F25" t="str">
            <v>CIC</v>
          </cell>
          <cell r="G25">
            <v>0</v>
          </cell>
          <cell r="H25" t="str">
            <v>Nandan Singh</v>
          </cell>
          <cell r="I25" t="str">
            <v>Abhijit Khanvilkar</v>
          </cell>
          <cell r="J25" t="str">
            <v>Abhijit Khanvilkar</v>
          </cell>
          <cell r="K25" t="str">
            <v>Bahubali Kaddu</v>
          </cell>
          <cell r="L25">
            <v>43353</v>
          </cell>
          <cell r="M25">
            <v>45444</v>
          </cell>
          <cell r="N25" t="str">
            <v>4 Years - 5 Years</v>
          </cell>
          <cell r="O25">
            <v>7208149618</v>
          </cell>
          <cell r="P25" t="str">
            <v>archana.kakade@justdial.com</v>
          </cell>
          <cell r="Q25" t="str">
            <v>Active</v>
          </cell>
        </row>
        <row r="26">
          <cell r="B26">
            <v>10068735</v>
          </cell>
          <cell r="C26" t="str">
            <v>Mohammed Munawar khan</v>
          </cell>
          <cell r="D26" t="str">
            <v>Western</v>
          </cell>
          <cell r="E26" t="str">
            <v>CIC</v>
          </cell>
          <cell r="F26" t="str">
            <v>Team Leader</v>
          </cell>
          <cell r="G26">
            <v>0</v>
          </cell>
          <cell r="H26" t="str">
            <v>Direct Intezar</v>
          </cell>
          <cell r="I26" t="str">
            <v>Intezar Sayed</v>
          </cell>
          <cell r="J26" t="str">
            <v>Bahubali Kaddu</v>
          </cell>
          <cell r="K26" t="str">
            <v>Bahubali Kaddu</v>
          </cell>
          <cell r="L26">
            <v>43367</v>
          </cell>
          <cell r="M26">
            <v>45444</v>
          </cell>
          <cell r="N26" t="str">
            <v>4 Years - 5 Years</v>
          </cell>
          <cell r="O26">
            <v>8779346184</v>
          </cell>
          <cell r="P26" t="str">
            <v>mohammed.khan14@justdial.com</v>
          </cell>
          <cell r="Q26" t="str">
            <v>Active</v>
          </cell>
        </row>
        <row r="27">
          <cell r="B27">
            <v>10069714</v>
          </cell>
          <cell r="C27" t="str">
            <v xml:space="preserve">Jubair Khan </v>
          </cell>
          <cell r="D27" t="str">
            <v>Western</v>
          </cell>
          <cell r="E27" t="str">
            <v>CIC</v>
          </cell>
          <cell r="F27" t="str">
            <v>Team Leader</v>
          </cell>
          <cell r="G27" t="str">
            <v xml:space="preserve">Jubair Khan </v>
          </cell>
          <cell r="H27" t="str">
            <v>Mohammad Imran Adil</v>
          </cell>
          <cell r="I27" t="str">
            <v>Madhuri Joshi</v>
          </cell>
          <cell r="J27" t="str">
            <v>Bahubali Kaddu</v>
          </cell>
          <cell r="K27" t="str">
            <v>Bahubali Kaddu</v>
          </cell>
          <cell r="L27">
            <v>43402</v>
          </cell>
          <cell r="M27">
            <v>45444</v>
          </cell>
          <cell r="N27" t="str">
            <v>4 Years - 5 Years</v>
          </cell>
          <cell r="O27">
            <v>9594708000</v>
          </cell>
          <cell r="P27" t="str">
            <v>jubair.khan@justdial.com</v>
          </cell>
          <cell r="Q27" t="str">
            <v>Active</v>
          </cell>
        </row>
        <row r="28">
          <cell r="B28">
            <v>10081473</v>
          </cell>
          <cell r="C28" t="str">
            <v>Alok Pal</v>
          </cell>
          <cell r="D28" t="str">
            <v>Central</v>
          </cell>
          <cell r="E28" t="str">
            <v>CIC</v>
          </cell>
          <cell r="F28" t="str">
            <v>Team Leader</v>
          </cell>
          <cell r="G28" t="str">
            <v>Alok Pal</v>
          </cell>
          <cell r="H28" t="str">
            <v>Chandralok Gupta</v>
          </cell>
          <cell r="I28" t="str">
            <v>Rushikesh Kale</v>
          </cell>
          <cell r="J28" t="str">
            <v>Abhijit Khanvilkar</v>
          </cell>
          <cell r="K28" t="str">
            <v>Bahubali Kaddu</v>
          </cell>
          <cell r="L28">
            <v>43661</v>
          </cell>
          <cell r="M28">
            <v>45444</v>
          </cell>
          <cell r="N28" t="str">
            <v>4 Years - 5 Years</v>
          </cell>
          <cell r="O28">
            <v>7385360866</v>
          </cell>
          <cell r="P28" t="str">
            <v>alok.pal@justdial.com</v>
          </cell>
          <cell r="Q28" t="str">
            <v>Active</v>
          </cell>
        </row>
        <row r="29">
          <cell r="B29">
            <v>10083901</v>
          </cell>
          <cell r="C29" t="str">
            <v>Bhavesh Vivek Mhatre</v>
          </cell>
          <cell r="D29" t="str">
            <v>Western</v>
          </cell>
          <cell r="E29" t="str">
            <v>CIC</v>
          </cell>
          <cell r="F29" t="str">
            <v>CIC</v>
          </cell>
          <cell r="G29" t="str">
            <v>Suraj Pawar</v>
          </cell>
          <cell r="H29" t="str">
            <v>Suraj Pawar</v>
          </cell>
          <cell r="I29" t="str">
            <v>Madhuri Joshi</v>
          </cell>
          <cell r="J29" t="str">
            <v>Bahubali Kaddu</v>
          </cell>
          <cell r="K29" t="str">
            <v>Bahubali Kaddu</v>
          </cell>
          <cell r="L29">
            <v>43748</v>
          </cell>
          <cell r="M29">
            <v>45444</v>
          </cell>
          <cell r="N29" t="str">
            <v>4 Years - 5 Years</v>
          </cell>
          <cell r="O29">
            <v>8668720253</v>
          </cell>
          <cell r="P29" t="str">
            <v>bhavesh.mhatre@justdial.com</v>
          </cell>
          <cell r="Q29" t="str">
            <v>Active</v>
          </cell>
        </row>
        <row r="30">
          <cell r="B30">
            <v>10091881</v>
          </cell>
          <cell r="C30" t="str">
            <v>Sumit Sharad Sanas</v>
          </cell>
          <cell r="D30" t="str">
            <v>Central</v>
          </cell>
          <cell r="E30" t="str">
            <v>CIC</v>
          </cell>
          <cell r="F30" t="str">
            <v>Team Leader</v>
          </cell>
          <cell r="G30" t="str">
            <v>Sumit Sharad Sanas</v>
          </cell>
          <cell r="H30" t="str">
            <v>Arjun Waghmare</v>
          </cell>
          <cell r="I30" t="str">
            <v>Abhijit Khanvilkar</v>
          </cell>
          <cell r="J30" t="str">
            <v>Abhijit Khanvilkar</v>
          </cell>
          <cell r="K30" t="str">
            <v>Bahubali Kaddu</v>
          </cell>
          <cell r="L30">
            <v>44111</v>
          </cell>
          <cell r="M30">
            <v>45444</v>
          </cell>
          <cell r="N30" t="str">
            <v>2 Years- 3 Years</v>
          </cell>
          <cell r="O30">
            <v>8652573355</v>
          </cell>
          <cell r="P30" t="str">
            <v>sumit.sanas@justdial.com</v>
          </cell>
          <cell r="Q30" t="str">
            <v>Active</v>
          </cell>
        </row>
        <row r="31">
          <cell r="B31">
            <v>10094703</v>
          </cell>
          <cell r="C31" t="str">
            <v>Ashutosh Mishra</v>
          </cell>
          <cell r="D31" t="str">
            <v>Western</v>
          </cell>
          <cell r="E31" t="str">
            <v>CIC</v>
          </cell>
          <cell r="F31" t="str">
            <v>CIC</v>
          </cell>
          <cell r="G31">
            <v>0</v>
          </cell>
          <cell r="H31" t="str">
            <v>Susheel Dubey</v>
          </cell>
          <cell r="I31" t="str">
            <v>Intezar Sayed</v>
          </cell>
          <cell r="J31" t="str">
            <v>Bahubali Kaddu</v>
          </cell>
          <cell r="K31" t="str">
            <v>Bahubali Kaddu</v>
          </cell>
          <cell r="L31">
            <v>44181</v>
          </cell>
          <cell r="M31">
            <v>45444</v>
          </cell>
          <cell r="N31" t="str">
            <v>2 Years- 3 Years</v>
          </cell>
          <cell r="O31">
            <v>9960834633</v>
          </cell>
          <cell r="P31" t="str">
            <v>ashutosh.mishra3@justdial.com</v>
          </cell>
          <cell r="Q31" t="str">
            <v>Active</v>
          </cell>
        </row>
        <row r="32">
          <cell r="B32">
            <v>10102541</v>
          </cell>
          <cell r="C32" t="str">
            <v>Jayesh Vatani</v>
          </cell>
          <cell r="D32" t="str">
            <v>Central</v>
          </cell>
          <cell r="E32" t="str">
            <v>CIC</v>
          </cell>
          <cell r="F32" t="str">
            <v>Team Leader</v>
          </cell>
          <cell r="G32" t="str">
            <v>Jayesh Vatani</v>
          </cell>
          <cell r="H32" t="str">
            <v>Jaganath Sabat</v>
          </cell>
          <cell r="I32" t="str">
            <v>Rushikesh Kale</v>
          </cell>
          <cell r="J32" t="str">
            <v>Abhijit Khanvilkar</v>
          </cell>
          <cell r="K32" t="str">
            <v>Bahubali Kaddu</v>
          </cell>
          <cell r="L32">
            <v>44460</v>
          </cell>
          <cell r="M32">
            <v>45444</v>
          </cell>
          <cell r="N32" t="str">
            <v>2 Years- 3 Years</v>
          </cell>
          <cell r="O32">
            <v>9730838322</v>
          </cell>
          <cell r="P32" t="str">
            <v>jayesh.vatani1@justdial.com</v>
          </cell>
          <cell r="Q32" t="str">
            <v>Active</v>
          </cell>
        </row>
        <row r="33">
          <cell r="B33">
            <v>10106261</v>
          </cell>
          <cell r="C33" t="str">
            <v>Mohd Anwar</v>
          </cell>
          <cell r="D33" t="str">
            <v>Western</v>
          </cell>
          <cell r="E33" t="str">
            <v>CIC</v>
          </cell>
          <cell r="F33" t="str">
            <v>CIC</v>
          </cell>
          <cell r="G33" t="str">
            <v xml:space="preserve">Jubair Khan </v>
          </cell>
          <cell r="H33" t="str">
            <v>Mohammad Imran Adil</v>
          </cell>
          <cell r="I33" t="str">
            <v>Madhuri Joshi</v>
          </cell>
          <cell r="J33" t="str">
            <v>Bahubali Kaddu</v>
          </cell>
          <cell r="K33" t="str">
            <v>Bahubali Kaddu</v>
          </cell>
          <cell r="L33">
            <v>44538</v>
          </cell>
          <cell r="M33">
            <v>45444</v>
          </cell>
          <cell r="N33" t="str">
            <v>2 Years- 3 Years</v>
          </cell>
          <cell r="O33">
            <v>9699967378</v>
          </cell>
          <cell r="P33" t="str">
            <v>mohd.anwar1@justdial.com</v>
          </cell>
          <cell r="Q33" t="str">
            <v>Active</v>
          </cell>
        </row>
        <row r="34">
          <cell r="B34">
            <v>10113592</v>
          </cell>
          <cell r="C34" t="str">
            <v>Narayana Swamy Naik</v>
          </cell>
          <cell r="D34" t="str">
            <v>Central</v>
          </cell>
          <cell r="E34" t="str">
            <v>CIC</v>
          </cell>
          <cell r="F34" t="str">
            <v>Team Leader</v>
          </cell>
          <cell r="G34" t="str">
            <v>Narayana Swamy Naik</v>
          </cell>
          <cell r="H34" t="str">
            <v>Arjun Waghmare</v>
          </cell>
          <cell r="I34" t="str">
            <v>Abhijit Khanvilkar</v>
          </cell>
          <cell r="J34" t="str">
            <v>Abhijit Khanvilkar</v>
          </cell>
          <cell r="K34" t="str">
            <v>Bahubali Kaddu</v>
          </cell>
          <cell r="L34">
            <v>44656</v>
          </cell>
          <cell r="M34">
            <v>45444</v>
          </cell>
          <cell r="N34" t="str">
            <v>2 Years- 3 Years</v>
          </cell>
          <cell r="O34">
            <v>9892353556</v>
          </cell>
          <cell r="P34" t="str">
            <v>bannoth.naik@justdial.com</v>
          </cell>
          <cell r="Q34" t="str">
            <v>Active</v>
          </cell>
        </row>
        <row r="35">
          <cell r="B35">
            <v>10116033</v>
          </cell>
          <cell r="C35" t="str">
            <v>Rikesh Vaidya</v>
          </cell>
          <cell r="D35" t="str">
            <v>Central</v>
          </cell>
          <cell r="E35" t="str">
            <v>CIC</v>
          </cell>
          <cell r="F35" t="str">
            <v>Asst.Manager</v>
          </cell>
          <cell r="G35" t="str">
            <v>Rikesh Vaidya</v>
          </cell>
          <cell r="H35" t="str">
            <v>Rikesh Vaidya</v>
          </cell>
          <cell r="I35" t="str">
            <v>Abhijit Khanvilkar</v>
          </cell>
          <cell r="J35" t="str">
            <v>Abhijit Khanvilkar</v>
          </cell>
          <cell r="K35" t="str">
            <v>Bahubali Kaddu</v>
          </cell>
          <cell r="L35">
            <v>44697</v>
          </cell>
          <cell r="M35">
            <v>45444</v>
          </cell>
          <cell r="N35" t="str">
            <v>2 Years- 3 Years</v>
          </cell>
          <cell r="O35">
            <v>7020355320</v>
          </cell>
          <cell r="P35" t="str">
            <v>rikesh.vaidya@justdial.com</v>
          </cell>
          <cell r="Q35" t="str">
            <v>Active_Asst.Manager</v>
          </cell>
        </row>
        <row r="36">
          <cell r="B36">
            <v>10121269</v>
          </cell>
          <cell r="C36" t="str">
            <v>Suraj Pandey</v>
          </cell>
          <cell r="D36" t="str">
            <v>Western</v>
          </cell>
          <cell r="E36" t="str">
            <v>CIC</v>
          </cell>
          <cell r="F36" t="str">
            <v>CIC</v>
          </cell>
          <cell r="G36">
            <v>0</v>
          </cell>
          <cell r="H36" t="str">
            <v>Susheel Dubey</v>
          </cell>
          <cell r="I36" t="str">
            <v>Intezar Sayed</v>
          </cell>
          <cell r="J36" t="str">
            <v>Bahubali Kaddu</v>
          </cell>
          <cell r="K36" t="str">
            <v>Bahubali Kaddu</v>
          </cell>
          <cell r="L36">
            <v>44762</v>
          </cell>
          <cell r="M36">
            <v>45444</v>
          </cell>
          <cell r="N36" t="str">
            <v>More Than 1 Year</v>
          </cell>
          <cell r="O36">
            <v>9769135411</v>
          </cell>
          <cell r="P36" t="str">
            <v>suraj.pandey4@justdial.com</v>
          </cell>
          <cell r="Q36" t="str">
            <v>Moved</v>
          </cell>
        </row>
        <row r="37">
          <cell r="B37">
            <v>10123047</v>
          </cell>
          <cell r="C37" t="str">
            <v>Munawar hashmi</v>
          </cell>
          <cell r="D37" t="str">
            <v>Central</v>
          </cell>
          <cell r="E37" t="str">
            <v>CIC</v>
          </cell>
          <cell r="F37" t="str">
            <v>Asst.Manager</v>
          </cell>
          <cell r="G37" t="str">
            <v>Munawar hashmi</v>
          </cell>
          <cell r="H37" t="str">
            <v>Munawar hashmi</v>
          </cell>
          <cell r="I37" t="str">
            <v>Rushikesh Kale</v>
          </cell>
          <cell r="J37" t="str">
            <v>Abhijit Khanvilkar</v>
          </cell>
          <cell r="K37" t="str">
            <v>Bahubali Kaddu</v>
          </cell>
          <cell r="L37">
            <v>44789</v>
          </cell>
          <cell r="M37">
            <v>45444</v>
          </cell>
          <cell r="N37" t="str">
            <v>More Than 1 Year</v>
          </cell>
          <cell r="O37">
            <v>9167670057</v>
          </cell>
          <cell r="P37" t="str">
            <v>munawar.hashmi1@justdial.com</v>
          </cell>
          <cell r="Q37" t="str">
            <v>Active_Asst.Manager</v>
          </cell>
        </row>
        <row r="38">
          <cell r="B38">
            <v>10126648</v>
          </cell>
          <cell r="C38" t="str">
            <v>Anoop Pandey</v>
          </cell>
          <cell r="D38" t="str">
            <v>Central</v>
          </cell>
          <cell r="E38" t="str">
            <v>B2B</v>
          </cell>
          <cell r="F38" t="str">
            <v>B2B</v>
          </cell>
          <cell r="G38">
            <v>0</v>
          </cell>
          <cell r="H38" t="str">
            <v>Raviraj Kadam</v>
          </cell>
          <cell r="I38" t="str">
            <v>Avnind Singh</v>
          </cell>
          <cell r="J38" t="str">
            <v>Bahubali Kaddu</v>
          </cell>
          <cell r="K38" t="str">
            <v>Bahubali Kaddu</v>
          </cell>
          <cell r="L38">
            <v>44846</v>
          </cell>
          <cell r="M38">
            <v>45444</v>
          </cell>
          <cell r="N38" t="str">
            <v>More Than 1 Year</v>
          </cell>
          <cell r="O38">
            <v>9321734007</v>
          </cell>
          <cell r="P38" t="str">
            <v>anoop.pandey@justdial.com</v>
          </cell>
          <cell r="Q38" t="str">
            <v>Active</v>
          </cell>
        </row>
        <row r="39">
          <cell r="B39">
            <v>10129842</v>
          </cell>
          <cell r="C39" t="str">
            <v>Ranjit Bobhate</v>
          </cell>
          <cell r="D39" t="str">
            <v>Western</v>
          </cell>
          <cell r="E39" t="str">
            <v>CIC</v>
          </cell>
          <cell r="F39" t="str">
            <v>CIC</v>
          </cell>
          <cell r="G39" t="str">
            <v>Mohammad Imran Adil</v>
          </cell>
          <cell r="H39" t="str">
            <v>Mohammad Imran Adil</v>
          </cell>
          <cell r="I39" t="str">
            <v>Madhuri Joshi</v>
          </cell>
          <cell r="J39" t="str">
            <v>Bahubali Kaddu</v>
          </cell>
          <cell r="K39" t="str">
            <v>Bahubali Kaddu</v>
          </cell>
          <cell r="L39">
            <v>44890</v>
          </cell>
          <cell r="M39">
            <v>45444</v>
          </cell>
          <cell r="N39" t="str">
            <v>More Than 1 Year</v>
          </cell>
          <cell r="O39">
            <v>9619155916</v>
          </cell>
          <cell r="P39" t="str">
            <v>ranjit.bobhate3@justdial.com</v>
          </cell>
          <cell r="Q39" t="str">
            <v>Active</v>
          </cell>
        </row>
        <row r="40">
          <cell r="B40">
            <v>10130832</v>
          </cell>
          <cell r="C40" t="str">
            <v>Mohini Yatekar</v>
          </cell>
          <cell r="D40" t="str">
            <v>Western</v>
          </cell>
          <cell r="E40" t="str">
            <v>CIC</v>
          </cell>
          <cell r="F40" t="str">
            <v>CIC</v>
          </cell>
          <cell r="G40" t="str">
            <v>Pravin Matal</v>
          </cell>
          <cell r="H40" t="str">
            <v>Manish Dubey</v>
          </cell>
          <cell r="I40" t="str">
            <v>Madhuri Joshi</v>
          </cell>
          <cell r="J40" t="str">
            <v>Bahubali Kaddu</v>
          </cell>
          <cell r="K40" t="str">
            <v>Bahubali Kaddu</v>
          </cell>
          <cell r="L40">
            <v>44914</v>
          </cell>
          <cell r="M40">
            <v>45444</v>
          </cell>
          <cell r="N40" t="str">
            <v>More Than 1 Year</v>
          </cell>
          <cell r="O40">
            <v>8850628737</v>
          </cell>
          <cell r="P40" t="str">
            <v>mohini.yetekar@justdial.com</v>
          </cell>
          <cell r="Q40" t="str">
            <v>Active</v>
          </cell>
        </row>
        <row r="41">
          <cell r="B41">
            <v>10131369</v>
          </cell>
          <cell r="C41" t="str">
            <v>Vivek Gupta</v>
          </cell>
          <cell r="D41" t="str">
            <v>Central</v>
          </cell>
          <cell r="E41" t="str">
            <v>CIC</v>
          </cell>
          <cell r="F41" t="str">
            <v>CIC</v>
          </cell>
          <cell r="G41" t="str">
            <v>Jayesh Vatani</v>
          </cell>
          <cell r="H41" t="str">
            <v>Jaganath Sabat</v>
          </cell>
          <cell r="I41" t="str">
            <v>Rushikesh Kale</v>
          </cell>
          <cell r="J41" t="str">
            <v>Abhijit Khanvilkar</v>
          </cell>
          <cell r="K41" t="str">
            <v>Bahubali Kaddu</v>
          </cell>
          <cell r="L41">
            <v>44918</v>
          </cell>
          <cell r="M41">
            <v>45444</v>
          </cell>
          <cell r="N41" t="str">
            <v>More Than 1 Year</v>
          </cell>
          <cell r="O41">
            <v>8698022496</v>
          </cell>
          <cell r="P41" t="str">
            <v>vivek.gupta5@justdial.com</v>
          </cell>
          <cell r="Q41" t="str">
            <v>Active</v>
          </cell>
        </row>
        <row r="42">
          <cell r="B42">
            <v>10135447</v>
          </cell>
          <cell r="C42" t="str">
            <v>Ankit Vilas Borse</v>
          </cell>
          <cell r="D42" t="str">
            <v>Central</v>
          </cell>
          <cell r="E42" t="str">
            <v>CIC</v>
          </cell>
          <cell r="F42" t="str">
            <v>CIC</v>
          </cell>
          <cell r="G42" t="str">
            <v>Jayesh Vatani</v>
          </cell>
          <cell r="H42" t="str">
            <v>Jaganath Sabat</v>
          </cell>
          <cell r="I42" t="str">
            <v>Rushikesh Kale</v>
          </cell>
          <cell r="J42" t="str">
            <v>Abhijit Khanvilkar</v>
          </cell>
          <cell r="K42" t="str">
            <v>Bahubali Kaddu</v>
          </cell>
          <cell r="L42">
            <v>44994</v>
          </cell>
          <cell r="M42">
            <v>45444</v>
          </cell>
          <cell r="N42" t="str">
            <v>More Than 1 Year</v>
          </cell>
          <cell r="O42">
            <v>8655594978</v>
          </cell>
          <cell r="P42" t="str">
            <v>ankit.borse2@justdial.com</v>
          </cell>
          <cell r="Q42" t="str">
            <v>Active</v>
          </cell>
        </row>
        <row r="43">
          <cell r="B43">
            <v>10139865</v>
          </cell>
          <cell r="C43" t="str">
            <v>Jitendra Singh</v>
          </cell>
          <cell r="D43" t="str">
            <v>Western</v>
          </cell>
          <cell r="E43" t="str">
            <v>CIC</v>
          </cell>
          <cell r="F43" t="str">
            <v>Asst.Manager</v>
          </cell>
          <cell r="G43">
            <v>0</v>
          </cell>
          <cell r="H43" t="str">
            <v>Manish Dubey</v>
          </cell>
          <cell r="I43" t="str">
            <v>Madhuri Joshi</v>
          </cell>
          <cell r="J43" t="str">
            <v>Bahubali Kaddu</v>
          </cell>
          <cell r="K43" t="str">
            <v>Bahubali Kaddu</v>
          </cell>
          <cell r="L43">
            <v>45062</v>
          </cell>
          <cell r="M43">
            <v>45444</v>
          </cell>
          <cell r="N43" t="str">
            <v>More Than 1 Year</v>
          </cell>
          <cell r="O43">
            <v>7718993383</v>
          </cell>
          <cell r="P43" t="str">
            <v>jitendra.singh14@justdial.com</v>
          </cell>
          <cell r="Q43" t="str">
            <v>Active</v>
          </cell>
        </row>
        <row r="44">
          <cell r="B44">
            <v>10142058</v>
          </cell>
          <cell r="C44" t="str">
            <v>Angad Gupta</v>
          </cell>
          <cell r="D44" t="str">
            <v>Central</v>
          </cell>
          <cell r="E44" t="str">
            <v>CIC</v>
          </cell>
          <cell r="F44" t="str">
            <v>CIC</v>
          </cell>
          <cell r="G44" t="str">
            <v>Gaurishankar Shambhu Mandal</v>
          </cell>
          <cell r="H44" t="str">
            <v>Chandralok Gupta</v>
          </cell>
          <cell r="I44" t="str">
            <v>Rushikesh Kale</v>
          </cell>
          <cell r="J44" t="str">
            <v>Abhijit Khanvilkar</v>
          </cell>
          <cell r="K44" t="str">
            <v>Bahubali Kaddu</v>
          </cell>
          <cell r="L44">
            <v>45091</v>
          </cell>
          <cell r="M44">
            <v>45444</v>
          </cell>
          <cell r="N44" t="str">
            <v>More Than 1 Year</v>
          </cell>
          <cell r="O44">
            <v>9820840706</v>
          </cell>
          <cell r="P44" t="str">
            <v>angad.ramji@justdial.com</v>
          </cell>
          <cell r="Q44" t="str">
            <v>Active</v>
          </cell>
        </row>
        <row r="45">
          <cell r="B45">
            <v>10142153</v>
          </cell>
          <cell r="C45" t="str">
            <v>Anchal Mishra</v>
          </cell>
          <cell r="D45" t="str">
            <v>Western</v>
          </cell>
          <cell r="E45" t="str">
            <v>CIC</v>
          </cell>
          <cell r="F45" t="str">
            <v>CIC</v>
          </cell>
          <cell r="G45">
            <v>0</v>
          </cell>
          <cell r="H45" t="str">
            <v>Ajay Kumar Verma</v>
          </cell>
          <cell r="I45" t="str">
            <v>Intezar Sayed</v>
          </cell>
          <cell r="J45" t="str">
            <v>Bahubali Kaddu</v>
          </cell>
          <cell r="K45" t="str">
            <v>Bahubali Kaddu</v>
          </cell>
          <cell r="L45">
            <v>45091</v>
          </cell>
          <cell r="M45">
            <v>45444</v>
          </cell>
          <cell r="N45" t="str">
            <v>More Than 1 Year</v>
          </cell>
          <cell r="O45">
            <v>8299039950</v>
          </cell>
          <cell r="P45" t="str">
            <v>anchal.vimlesh@justdial.com</v>
          </cell>
          <cell r="Q45" t="str">
            <v>LL</v>
          </cell>
        </row>
        <row r="46">
          <cell r="B46">
            <v>10142760</v>
          </cell>
          <cell r="C46" t="str">
            <v>Mritunjay Kumar Saw</v>
          </cell>
          <cell r="D46" t="str">
            <v>Central</v>
          </cell>
          <cell r="E46" t="str">
            <v>B2B</v>
          </cell>
          <cell r="F46" t="str">
            <v>B2B</v>
          </cell>
          <cell r="G46" t="str">
            <v>Prem Vishwakarama</v>
          </cell>
          <cell r="H46" t="str">
            <v>Raviraj Kadam</v>
          </cell>
          <cell r="I46" t="str">
            <v>Avnind Singh</v>
          </cell>
          <cell r="J46" t="str">
            <v>Bahubali Kaddu</v>
          </cell>
          <cell r="K46" t="str">
            <v>Bahubali Kaddu</v>
          </cell>
          <cell r="L46">
            <v>45100</v>
          </cell>
          <cell r="M46">
            <v>45444</v>
          </cell>
          <cell r="N46" t="str">
            <v>More Than 1 Year</v>
          </cell>
          <cell r="O46">
            <v>8779615120</v>
          </cell>
          <cell r="P46" t="str">
            <v>saw.mritunjay@justdial.com</v>
          </cell>
          <cell r="Q46" t="str">
            <v>Active</v>
          </cell>
        </row>
        <row r="47">
          <cell r="B47">
            <v>10144216</v>
          </cell>
          <cell r="C47" t="str">
            <v>Gaurishankar Shambhu Mandal</v>
          </cell>
          <cell r="D47" t="str">
            <v>Central</v>
          </cell>
          <cell r="E47" t="str">
            <v>CIC</v>
          </cell>
          <cell r="F47" t="str">
            <v>Team Leader</v>
          </cell>
          <cell r="G47" t="str">
            <v>Gaurishankar Shambhu Mandal</v>
          </cell>
          <cell r="H47" t="str">
            <v>Chandralok Gupta</v>
          </cell>
          <cell r="I47" t="str">
            <v>Rushikesh Kale</v>
          </cell>
          <cell r="J47" t="str">
            <v>Abhijit Khanvilkar</v>
          </cell>
          <cell r="K47" t="str">
            <v>Bahubali Kaddu</v>
          </cell>
          <cell r="L47">
            <v>45120</v>
          </cell>
          <cell r="M47">
            <v>45444</v>
          </cell>
          <cell r="N47" t="str">
            <v>180 +</v>
          </cell>
          <cell r="O47">
            <v>8369893292</v>
          </cell>
          <cell r="P47" t="str">
            <v>gaurishankar.shambhu@justdial.com</v>
          </cell>
          <cell r="Q47" t="str">
            <v>Active</v>
          </cell>
        </row>
        <row r="48">
          <cell r="B48">
            <v>10144343</v>
          </cell>
          <cell r="C48" t="str">
            <v>Asheesh Tiwari</v>
          </cell>
          <cell r="D48" t="str">
            <v>Western</v>
          </cell>
          <cell r="E48" t="str">
            <v>CIC</v>
          </cell>
          <cell r="F48" t="str">
            <v>CIC</v>
          </cell>
          <cell r="G48" t="str">
            <v>Mohammad Imran Adil</v>
          </cell>
          <cell r="H48" t="str">
            <v>Mohammad Imran Adil</v>
          </cell>
          <cell r="I48" t="str">
            <v>Madhuri Joshi</v>
          </cell>
          <cell r="J48" t="str">
            <v>Bahubali Kaddu</v>
          </cell>
          <cell r="K48" t="str">
            <v>Bahubali Kaddu</v>
          </cell>
          <cell r="L48">
            <v>45121</v>
          </cell>
          <cell r="M48">
            <v>45444</v>
          </cell>
          <cell r="N48" t="str">
            <v>180 +</v>
          </cell>
          <cell r="O48">
            <v>6391115517</v>
          </cell>
          <cell r="P48" t="str">
            <v>asheesh.tiwari@justdial.com</v>
          </cell>
          <cell r="Q48" t="str">
            <v>Inactive</v>
          </cell>
        </row>
        <row r="49">
          <cell r="B49">
            <v>10145815</v>
          </cell>
          <cell r="C49" t="str">
            <v>Santosh Kumar Gond</v>
          </cell>
          <cell r="D49" t="str">
            <v>Central</v>
          </cell>
          <cell r="E49" t="str">
            <v>CIC</v>
          </cell>
          <cell r="F49" t="str">
            <v>CIC</v>
          </cell>
          <cell r="G49">
            <v>0</v>
          </cell>
          <cell r="H49" t="str">
            <v>Rikesh Vaidya</v>
          </cell>
          <cell r="I49" t="str">
            <v>Abhijit Khanvilkar</v>
          </cell>
          <cell r="J49" t="str">
            <v>Abhijit Khanvilkar</v>
          </cell>
          <cell r="K49" t="str">
            <v>Bahubali Kaddu</v>
          </cell>
          <cell r="L49">
            <v>45146</v>
          </cell>
          <cell r="M49">
            <v>45444</v>
          </cell>
          <cell r="N49" t="str">
            <v>180 +</v>
          </cell>
          <cell r="O49">
            <v>6306278161</v>
          </cell>
          <cell r="P49" t="str">
            <v>santoshkumar@justdial.com</v>
          </cell>
          <cell r="Q49" t="str">
            <v>Inactive</v>
          </cell>
        </row>
        <row r="50">
          <cell r="B50">
            <v>10145759</v>
          </cell>
          <cell r="C50" t="str">
            <v>BhanuPratap SIngh</v>
          </cell>
          <cell r="D50" t="str">
            <v>Western</v>
          </cell>
          <cell r="E50" t="str">
            <v>CIC</v>
          </cell>
          <cell r="F50" t="str">
            <v>CIC</v>
          </cell>
          <cell r="G50" t="str">
            <v>Mohammad Imran Adil</v>
          </cell>
          <cell r="H50" t="str">
            <v>Mohammad Imran Adil</v>
          </cell>
          <cell r="I50" t="str">
            <v>Madhuri Joshi</v>
          </cell>
          <cell r="J50" t="str">
            <v>Bahubali Kaddu</v>
          </cell>
          <cell r="K50" t="str">
            <v>Bahubali Kaddu</v>
          </cell>
          <cell r="L50">
            <v>45142</v>
          </cell>
          <cell r="M50">
            <v>45444</v>
          </cell>
          <cell r="N50" t="str">
            <v>180 +</v>
          </cell>
          <cell r="O50">
            <v>8454014888</v>
          </cell>
          <cell r="P50" t="str">
            <v>bhanupratapsingh@justdial.com</v>
          </cell>
          <cell r="Q50" t="str">
            <v>Inactive</v>
          </cell>
        </row>
        <row r="51">
          <cell r="B51">
            <v>10145771</v>
          </cell>
          <cell r="C51" t="str">
            <v>Rishikesh Dubey</v>
          </cell>
          <cell r="D51" t="str">
            <v>Western</v>
          </cell>
          <cell r="E51" t="str">
            <v>CIC</v>
          </cell>
          <cell r="F51" t="str">
            <v>CIC</v>
          </cell>
          <cell r="G51">
            <v>0</v>
          </cell>
          <cell r="H51" t="str">
            <v>Naveen Tripathi</v>
          </cell>
          <cell r="I51" t="str">
            <v>Intezar Sayed</v>
          </cell>
          <cell r="J51" t="str">
            <v>Bahubali Kaddu</v>
          </cell>
          <cell r="K51" t="str">
            <v>Bahubali Kaddu</v>
          </cell>
          <cell r="L51">
            <v>45142</v>
          </cell>
          <cell r="M51">
            <v>45444</v>
          </cell>
          <cell r="N51" t="str">
            <v>180 +</v>
          </cell>
          <cell r="O51">
            <v>8369036235</v>
          </cell>
          <cell r="P51" t="str">
            <v>rishikesh.dubey@justdial.com</v>
          </cell>
          <cell r="Q51" t="str">
            <v>Active</v>
          </cell>
        </row>
        <row r="52">
          <cell r="B52">
            <v>10147364</v>
          </cell>
          <cell r="C52" t="str">
            <v>Moim Ansari</v>
          </cell>
          <cell r="D52" t="str">
            <v>Central</v>
          </cell>
          <cell r="E52" t="str">
            <v>B2B</v>
          </cell>
          <cell r="F52" t="str">
            <v>B2B</v>
          </cell>
          <cell r="G52" t="str">
            <v>Raghwendra Singh</v>
          </cell>
          <cell r="H52" t="str">
            <v>Sonu Dubey</v>
          </cell>
          <cell r="I52" t="str">
            <v>Avnind Singh</v>
          </cell>
          <cell r="J52" t="str">
            <v>Bahubali Kaddu</v>
          </cell>
          <cell r="K52" t="str">
            <v>Bahubali Kaddu</v>
          </cell>
          <cell r="L52">
            <v>45174</v>
          </cell>
          <cell r="M52">
            <v>45444</v>
          </cell>
          <cell r="N52" t="str">
            <v>180 +</v>
          </cell>
          <cell r="O52">
            <v>9326650484</v>
          </cell>
          <cell r="P52" t="str">
            <v>moim.mukhtar@justdial.com</v>
          </cell>
          <cell r="Q52" t="str">
            <v>Inactive</v>
          </cell>
        </row>
        <row r="53">
          <cell r="B53">
            <v>10147895</v>
          </cell>
          <cell r="C53" t="str">
            <v>Rushikesh Dodhu Jadhav</v>
          </cell>
          <cell r="D53" t="str">
            <v>Central</v>
          </cell>
          <cell r="E53" t="str">
            <v>B2B</v>
          </cell>
          <cell r="F53" t="str">
            <v>B2B</v>
          </cell>
          <cell r="G53" t="str">
            <v>Raghwendra Singh</v>
          </cell>
          <cell r="H53" t="str">
            <v>Sonu Dubey</v>
          </cell>
          <cell r="I53" t="str">
            <v>Avnind Singh</v>
          </cell>
          <cell r="J53" t="str">
            <v>Bahubali Kaddu</v>
          </cell>
          <cell r="K53" t="str">
            <v>Bahubali Kaddu</v>
          </cell>
          <cell r="L53">
            <v>45184</v>
          </cell>
          <cell r="M53">
            <v>45444</v>
          </cell>
          <cell r="N53" t="str">
            <v>180 +</v>
          </cell>
          <cell r="O53">
            <v>9768269689</v>
          </cell>
          <cell r="P53" t="str">
            <v>rushikesh.dodhu@justdial.com</v>
          </cell>
          <cell r="Q53" t="str">
            <v>Active</v>
          </cell>
        </row>
        <row r="54">
          <cell r="B54">
            <v>10147873</v>
          </cell>
          <cell r="C54" t="str">
            <v>Prem Vishwakarama</v>
          </cell>
          <cell r="D54" t="str">
            <v>Central</v>
          </cell>
          <cell r="E54" t="str">
            <v>B2B</v>
          </cell>
          <cell r="F54" t="str">
            <v>Team Leader</v>
          </cell>
          <cell r="G54" t="str">
            <v>Prem Vishwakarama</v>
          </cell>
          <cell r="H54" t="str">
            <v>Raviraj Kadam</v>
          </cell>
          <cell r="I54" t="str">
            <v>Avnind Singh</v>
          </cell>
          <cell r="J54" t="str">
            <v>Bahubali Kaddu</v>
          </cell>
          <cell r="K54" t="str">
            <v>Bahubali Kaddu</v>
          </cell>
          <cell r="L54">
            <v>45184</v>
          </cell>
          <cell r="M54">
            <v>45444</v>
          </cell>
          <cell r="N54" t="str">
            <v>180 +</v>
          </cell>
          <cell r="O54">
            <v>7236057703</v>
          </cell>
          <cell r="P54" t="str">
            <v>prem.vishwakarama@justdial.com</v>
          </cell>
          <cell r="Q54" t="str">
            <v>Active</v>
          </cell>
        </row>
        <row r="55">
          <cell r="B55">
            <v>10148305</v>
          </cell>
          <cell r="C55" t="str">
            <v>Samsujjama</v>
          </cell>
          <cell r="D55" t="str">
            <v>Central</v>
          </cell>
          <cell r="E55" t="str">
            <v>B2B</v>
          </cell>
          <cell r="F55" t="str">
            <v>B2B</v>
          </cell>
          <cell r="G55" t="str">
            <v>Prem Vishwakarama</v>
          </cell>
          <cell r="H55" t="str">
            <v>Raviraj Kadam</v>
          </cell>
          <cell r="I55" t="str">
            <v>Avnind Singh</v>
          </cell>
          <cell r="J55" t="str">
            <v>Bahubali Kaddu</v>
          </cell>
          <cell r="K55" t="str">
            <v>Bahubali Kaddu</v>
          </cell>
          <cell r="L55">
            <v>45191</v>
          </cell>
          <cell r="M55">
            <v>45444</v>
          </cell>
          <cell r="N55" t="str">
            <v>180 +</v>
          </cell>
          <cell r="O55">
            <v>9628744894</v>
          </cell>
          <cell r="P55" t="str">
            <v>samsujjama1@justdial.com</v>
          </cell>
          <cell r="Q55" t="str">
            <v>Active</v>
          </cell>
        </row>
        <row r="56">
          <cell r="B56">
            <v>10149232</v>
          </cell>
          <cell r="C56" t="str">
            <v>Akash Kumar Jaiswal</v>
          </cell>
          <cell r="D56" t="str">
            <v>Western</v>
          </cell>
          <cell r="E56" t="str">
            <v>B2B</v>
          </cell>
          <cell r="F56" t="str">
            <v>B2B</v>
          </cell>
          <cell r="G56" t="str">
            <v>Jayant Kumar</v>
          </cell>
          <cell r="H56" t="str">
            <v>Direct Dileep</v>
          </cell>
          <cell r="I56" t="str">
            <v>Dileep Sharma</v>
          </cell>
          <cell r="J56" t="str">
            <v>Bahubali Kaddu</v>
          </cell>
          <cell r="K56" t="str">
            <v>Bahubali Kaddu</v>
          </cell>
          <cell r="L56">
            <v>45209</v>
          </cell>
          <cell r="M56">
            <v>45444</v>
          </cell>
          <cell r="N56" t="str">
            <v>180 +</v>
          </cell>
          <cell r="O56">
            <v>9984180596</v>
          </cell>
          <cell r="P56" t="str">
            <v>akash-kumar3@justdial.com</v>
          </cell>
          <cell r="Q56" t="str">
            <v>Active</v>
          </cell>
        </row>
        <row r="57">
          <cell r="B57">
            <v>10149396</v>
          </cell>
          <cell r="C57" t="str">
            <v>Akash Rawte</v>
          </cell>
          <cell r="D57" t="str">
            <v>Central</v>
          </cell>
          <cell r="E57" t="str">
            <v>B2B</v>
          </cell>
          <cell r="F57" t="str">
            <v>B2B</v>
          </cell>
          <cell r="G57" t="str">
            <v>Nagendra Mishra</v>
          </cell>
          <cell r="H57" t="str">
            <v>Siddhant Pawar</v>
          </cell>
          <cell r="I57" t="str">
            <v>Avnind Singh</v>
          </cell>
          <cell r="J57" t="str">
            <v>Bahubali Kaddu</v>
          </cell>
          <cell r="K57" t="str">
            <v>Bahubali Kaddu</v>
          </cell>
          <cell r="L57">
            <v>45212</v>
          </cell>
          <cell r="M57">
            <v>45444</v>
          </cell>
          <cell r="N57" t="str">
            <v>180 +</v>
          </cell>
          <cell r="O57">
            <v>9594529510</v>
          </cell>
          <cell r="P57" t="str">
            <v>akash.narayan@justdial.com</v>
          </cell>
          <cell r="Q57" t="str">
            <v>Active</v>
          </cell>
        </row>
        <row r="58">
          <cell r="B58">
            <v>10149740</v>
          </cell>
          <cell r="C58" t="str">
            <v>Md Sarfaraz</v>
          </cell>
          <cell r="D58" t="str">
            <v>Central</v>
          </cell>
          <cell r="E58" t="str">
            <v>CIC</v>
          </cell>
          <cell r="F58" t="str">
            <v>CIC</v>
          </cell>
          <cell r="G58">
            <v>0</v>
          </cell>
          <cell r="H58" t="str">
            <v>MD Sanaul Mustufa</v>
          </cell>
          <cell r="I58" t="str">
            <v>Abhijit Khanvilkar</v>
          </cell>
          <cell r="J58" t="str">
            <v>Abhijit Khanvilkar</v>
          </cell>
          <cell r="K58" t="str">
            <v>Bahubali Kaddu</v>
          </cell>
          <cell r="L58">
            <v>45219</v>
          </cell>
          <cell r="M58">
            <v>45444</v>
          </cell>
          <cell r="N58" t="str">
            <v>180 +</v>
          </cell>
          <cell r="O58">
            <v>8709965096</v>
          </cell>
          <cell r="P58" t="str">
            <v>md.sarfaraz@justdial.com</v>
          </cell>
          <cell r="Q58" t="str">
            <v>Active</v>
          </cell>
        </row>
        <row r="59">
          <cell r="B59">
            <v>10150180</v>
          </cell>
          <cell r="C59" t="str">
            <v>Yash Tiwari</v>
          </cell>
          <cell r="D59" t="str">
            <v>Central</v>
          </cell>
          <cell r="E59" t="str">
            <v>CIC</v>
          </cell>
          <cell r="F59" t="str">
            <v>CIC</v>
          </cell>
          <cell r="G59">
            <v>0</v>
          </cell>
          <cell r="H59" t="str">
            <v>Rikesh Vaidya</v>
          </cell>
          <cell r="I59" t="str">
            <v>Abhijit Khanvilkar</v>
          </cell>
          <cell r="J59" t="str">
            <v>Abhijit Khanvilkar</v>
          </cell>
          <cell r="K59" t="str">
            <v>Bahubali Kaddu</v>
          </cell>
          <cell r="L59">
            <v>45233</v>
          </cell>
          <cell r="M59">
            <v>45444</v>
          </cell>
          <cell r="N59" t="str">
            <v>180 +</v>
          </cell>
          <cell r="O59">
            <v>9594587271</v>
          </cell>
          <cell r="P59" t="str">
            <v>yash.sabha@justdial.com</v>
          </cell>
          <cell r="Q59" t="str">
            <v>Active</v>
          </cell>
        </row>
        <row r="60">
          <cell r="B60">
            <v>10151132</v>
          </cell>
          <cell r="C60" t="str">
            <v>Yusuf Imam Ali Mashudi</v>
          </cell>
          <cell r="D60" t="str">
            <v>Central</v>
          </cell>
          <cell r="E60" t="str">
            <v>CIC</v>
          </cell>
          <cell r="F60" t="str">
            <v>CIC</v>
          </cell>
          <cell r="G60" t="str">
            <v>Narayana Swamy Naik</v>
          </cell>
          <cell r="H60" t="str">
            <v>Arjun Waghmare</v>
          </cell>
          <cell r="I60" t="str">
            <v>Abhijit Khanvilkar</v>
          </cell>
          <cell r="J60" t="str">
            <v>Abhijit Khanvilkar</v>
          </cell>
          <cell r="K60" t="str">
            <v>Bahubali Kaddu</v>
          </cell>
          <cell r="L60">
            <v>45268</v>
          </cell>
          <cell r="M60">
            <v>45444</v>
          </cell>
          <cell r="N60" t="str">
            <v>91 - 180</v>
          </cell>
          <cell r="O60">
            <v>8080283325</v>
          </cell>
          <cell r="P60" t="str">
            <v>yusuf.imam@justdial.com</v>
          </cell>
          <cell r="Q60" t="str">
            <v>Inactive</v>
          </cell>
        </row>
        <row r="61">
          <cell r="B61">
            <v>10151345</v>
          </cell>
          <cell r="C61" t="str">
            <v>Nagendra Mishra</v>
          </cell>
          <cell r="D61" t="str">
            <v>Central</v>
          </cell>
          <cell r="E61" t="str">
            <v>B2B</v>
          </cell>
          <cell r="F61" t="str">
            <v>Team Leader</v>
          </cell>
          <cell r="G61" t="str">
            <v>Nagendra Mishra</v>
          </cell>
          <cell r="H61" t="str">
            <v>Siddhant Pawar</v>
          </cell>
          <cell r="I61" t="str">
            <v>Avnind Singh</v>
          </cell>
          <cell r="J61" t="str">
            <v>Bahubali Kaddu</v>
          </cell>
          <cell r="K61" t="str">
            <v>Bahubali Kaddu</v>
          </cell>
          <cell r="L61">
            <v>45275</v>
          </cell>
          <cell r="M61">
            <v>45444</v>
          </cell>
          <cell r="N61" t="str">
            <v>91 - 180</v>
          </cell>
          <cell r="O61">
            <v>7049872363</v>
          </cell>
          <cell r="P61" t="str">
            <v>nagendramishra@justdial.com</v>
          </cell>
          <cell r="Q61" t="str">
            <v>Active</v>
          </cell>
        </row>
        <row r="62">
          <cell r="B62">
            <v>10151356</v>
          </cell>
          <cell r="C62" t="str">
            <v>Sajid Ansari</v>
          </cell>
          <cell r="D62" t="str">
            <v>Central</v>
          </cell>
          <cell r="E62" t="str">
            <v>CIC</v>
          </cell>
          <cell r="F62" t="str">
            <v>CIC</v>
          </cell>
          <cell r="G62" t="str">
            <v>Narayana Swamy Naik</v>
          </cell>
          <cell r="H62" t="str">
            <v>Arjun Waghmare</v>
          </cell>
          <cell r="I62" t="str">
            <v>Abhijit Khanvilkar</v>
          </cell>
          <cell r="J62" t="str">
            <v>Abhijit Khanvilkar</v>
          </cell>
          <cell r="K62" t="str">
            <v>Bahubali Kaddu</v>
          </cell>
          <cell r="L62">
            <v>45275</v>
          </cell>
          <cell r="M62">
            <v>45444</v>
          </cell>
          <cell r="N62" t="str">
            <v>91 - 180</v>
          </cell>
          <cell r="O62">
            <v>9326604192</v>
          </cell>
          <cell r="P62" t="str">
            <v>sajid.shahabuddin@justdial.com</v>
          </cell>
          <cell r="Q62" t="str">
            <v>Inactive</v>
          </cell>
        </row>
        <row r="63">
          <cell r="B63">
            <v>10151965</v>
          </cell>
          <cell r="C63" t="str">
            <v>Vijaykumar Parche</v>
          </cell>
          <cell r="D63" t="str">
            <v>Central</v>
          </cell>
          <cell r="E63" t="str">
            <v>CIC</v>
          </cell>
          <cell r="F63" t="str">
            <v>CIC</v>
          </cell>
          <cell r="G63">
            <v>0</v>
          </cell>
          <cell r="H63" t="str">
            <v>Munawar hashmi</v>
          </cell>
          <cell r="I63" t="str">
            <v>Rushikesh Kale</v>
          </cell>
          <cell r="J63" t="str">
            <v>Abhijit Khanvilkar</v>
          </cell>
          <cell r="K63" t="str">
            <v>Bahubali Kaddu</v>
          </cell>
          <cell r="L63">
            <v>45296</v>
          </cell>
          <cell r="M63">
            <v>45444</v>
          </cell>
          <cell r="N63" t="str">
            <v>91 - 180</v>
          </cell>
          <cell r="O63">
            <v>9823806716</v>
          </cell>
          <cell r="P63" t="str">
            <v>vijaykumar.dinesh@justdial.com</v>
          </cell>
          <cell r="Q63" t="str">
            <v>Active</v>
          </cell>
        </row>
        <row r="64">
          <cell r="B64">
            <v>10152249</v>
          </cell>
          <cell r="C64" t="str">
            <v>Harihar Singh</v>
          </cell>
          <cell r="D64" t="str">
            <v>Western</v>
          </cell>
          <cell r="E64" t="str">
            <v>CIC</v>
          </cell>
          <cell r="F64" t="str">
            <v>CIC</v>
          </cell>
          <cell r="G64">
            <v>0</v>
          </cell>
          <cell r="H64" t="str">
            <v>Ajay Kumar Verma</v>
          </cell>
          <cell r="I64" t="str">
            <v>Intezar Sayed</v>
          </cell>
          <cell r="J64" t="str">
            <v>Bahubali Kaddu</v>
          </cell>
          <cell r="K64" t="str">
            <v>Bahubali Kaddu</v>
          </cell>
          <cell r="L64">
            <v>45300</v>
          </cell>
          <cell r="M64">
            <v>45444</v>
          </cell>
          <cell r="N64" t="str">
            <v>91 - 180</v>
          </cell>
          <cell r="O64">
            <v>8149312014</v>
          </cell>
          <cell r="P64" t="str">
            <v>harihar.singh@justdial.com</v>
          </cell>
          <cell r="Q64" t="str">
            <v>Active</v>
          </cell>
        </row>
        <row r="65">
          <cell r="B65">
            <v>10152214</v>
          </cell>
          <cell r="C65" t="str">
            <v>Vikas Mishra</v>
          </cell>
          <cell r="D65" t="str">
            <v>Western</v>
          </cell>
          <cell r="E65" t="str">
            <v>CIC</v>
          </cell>
          <cell r="F65" t="str">
            <v>CIC</v>
          </cell>
          <cell r="G65" t="str">
            <v>Prashant Lad</v>
          </cell>
          <cell r="H65" t="str">
            <v>Shashank Yelve</v>
          </cell>
          <cell r="I65" t="str">
            <v>Madhuri Joshi</v>
          </cell>
          <cell r="J65" t="str">
            <v>Bahubali Kaddu</v>
          </cell>
          <cell r="K65" t="str">
            <v>Bahubali Kaddu</v>
          </cell>
          <cell r="L65">
            <v>45300</v>
          </cell>
          <cell r="M65">
            <v>45444</v>
          </cell>
          <cell r="N65" t="str">
            <v>91 - 180</v>
          </cell>
          <cell r="O65">
            <v>8369541192</v>
          </cell>
          <cell r="P65" t="str">
            <v>vikas.chandrabhan@justdial.com</v>
          </cell>
          <cell r="Q65" t="str">
            <v>Active</v>
          </cell>
        </row>
        <row r="66">
          <cell r="B66">
            <v>10152292</v>
          </cell>
          <cell r="C66" t="str">
            <v xml:space="preserve">Choubey Aditya </v>
          </cell>
          <cell r="D66" t="str">
            <v>Central</v>
          </cell>
          <cell r="E66" t="str">
            <v>CIC</v>
          </cell>
          <cell r="F66" t="str">
            <v>Team Leader</v>
          </cell>
          <cell r="G66" t="str">
            <v xml:space="preserve">Choubey Aditya </v>
          </cell>
          <cell r="H66" t="str">
            <v>Chandralok Gupta</v>
          </cell>
          <cell r="I66" t="str">
            <v>Rushikesh Kale</v>
          </cell>
          <cell r="J66" t="str">
            <v>Abhijit Khanvilkar</v>
          </cell>
          <cell r="K66" t="str">
            <v>Bahubali Kaddu</v>
          </cell>
          <cell r="L66">
            <v>45303</v>
          </cell>
          <cell r="M66">
            <v>45444</v>
          </cell>
          <cell r="N66" t="str">
            <v>91 - 180</v>
          </cell>
          <cell r="O66">
            <v>8104475161</v>
          </cell>
          <cell r="P66" t="str">
            <v>choubey.aditya@justdial.com</v>
          </cell>
          <cell r="Q66" t="str">
            <v>Active</v>
          </cell>
        </row>
        <row r="67">
          <cell r="B67">
            <v>10152591</v>
          </cell>
          <cell r="C67" t="str">
            <v>Arun Shukla</v>
          </cell>
          <cell r="D67" t="str">
            <v>Central</v>
          </cell>
          <cell r="E67" t="str">
            <v>CIC</v>
          </cell>
          <cell r="F67" t="str">
            <v>CIC</v>
          </cell>
          <cell r="G67" t="str">
            <v xml:space="preserve">Choubey Aditya </v>
          </cell>
          <cell r="H67" t="str">
            <v>Chandralok Gupta</v>
          </cell>
          <cell r="I67" t="str">
            <v>Rushikesh Kale</v>
          </cell>
          <cell r="J67" t="str">
            <v>Abhijit Khanvilkar</v>
          </cell>
          <cell r="K67" t="str">
            <v>Bahubali Kaddu</v>
          </cell>
          <cell r="L67">
            <v>45310</v>
          </cell>
          <cell r="M67">
            <v>45444</v>
          </cell>
          <cell r="N67" t="str">
            <v>91 - 180</v>
          </cell>
          <cell r="O67">
            <v>8928440955</v>
          </cell>
          <cell r="P67" t="str">
            <v>arunk7@justdial.com</v>
          </cell>
          <cell r="Q67" t="str">
            <v>Active</v>
          </cell>
        </row>
        <row r="68">
          <cell r="B68">
            <v>10152618</v>
          </cell>
          <cell r="C68" t="str">
            <v>Muntazir Sayed</v>
          </cell>
          <cell r="D68" t="str">
            <v>Central</v>
          </cell>
          <cell r="E68" t="str">
            <v>CIC</v>
          </cell>
          <cell r="F68" t="str">
            <v>CIC</v>
          </cell>
          <cell r="G68" t="str">
            <v>Narayana Swamy Naik</v>
          </cell>
          <cell r="H68" t="str">
            <v>Arjun Waghmare</v>
          </cell>
          <cell r="I68" t="str">
            <v>Abhijit Khanvilkar</v>
          </cell>
          <cell r="J68" t="str">
            <v>Abhijit Khanvilkar</v>
          </cell>
          <cell r="K68" t="str">
            <v>Bahubali Kaddu</v>
          </cell>
          <cell r="L68">
            <v>45310</v>
          </cell>
          <cell r="M68">
            <v>45444</v>
          </cell>
          <cell r="N68" t="str">
            <v>91 - 180</v>
          </cell>
          <cell r="O68">
            <v>9082734540</v>
          </cell>
          <cell r="P68" t="str">
            <v>muntazir.sayed@justdial.com</v>
          </cell>
          <cell r="Q68" t="str">
            <v>Inactive</v>
          </cell>
        </row>
        <row r="69">
          <cell r="B69">
            <v>10152846</v>
          </cell>
          <cell r="C69" t="str">
            <v>Sandesh Saroj Mishra</v>
          </cell>
          <cell r="D69" t="str">
            <v>Western</v>
          </cell>
          <cell r="E69" t="str">
            <v>B2B</v>
          </cell>
          <cell r="F69" t="str">
            <v>B2B</v>
          </cell>
          <cell r="G69" t="str">
            <v>Jayant Kumar</v>
          </cell>
          <cell r="H69" t="str">
            <v>Direct Dileep</v>
          </cell>
          <cell r="I69" t="str">
            <v>Dileep Sharma</v>
          </cell>
          <cell r="J69" t="str">
            <v>Bahubali Kaddu</v>
          </cell>
          <cell r="K69" t="str">
            <v>Bahubali Kaddu</v>
          </cell>
          <cell r="L69">
            <v>45316</v>
          </cell>
          <cell r="M69">
            <v>45444</v>
          </cell>
          <cell r="N69" t="str">
            <v>91 - 180</v>
          </cell>
          <cell r="O69">
            <v>9819648094</v>
          </cell>
          <cell r="P69" t="str">
            <v>sandesh.saroj@justdial.com</v>
          </cell>
          <cell r="Q69" t="str">
            <v>Active</v>
          </cell>
        </row>
        <row r="70">
          <cell r="B70">
            <v>10153105</v>
          </cell>
          <cell r="C70" t="str">
            <v>Sudheer  Pandey</v>
          </cell>
          <cell r="D70" t="str">
            <v>Central</v>
          </cell>
          <cell r="E70" t="str">
            <v>B2B</v>
          </cell>
          <cell r="F70" t="str">
            <v>B2B</v>
          </cell>
          <cell r="G70" t="str">
            <v>Raghwendra Singh</v>
          </cell>
          <cell r="H70" t="str">
            <v>Sonu Dubey</v>
          </cell>
          <cell r="I70" t="str">
            <v>Avnind Singh</v>
          </cell>
          <cell r="J70" t="str">
            <v>Bahubali Kaddu</v>
          </cell>
          <cell r="K70" t="str">
            <v>Bahubali Kaddu</v>
          </cell>
          <cell r="L70">
            <v>45324</v>
          </cell>
          <cell r="M70">
            <v>45444</v>
          </cell>
          <cell r="N70" t="str">
            <v>91 - 180</v>
          </cell>
          <cell r="O70">
            <v>8953258991</v>
          </cell>
          <cell r="P70" t="str">
            <v>sudheer.pankaj@justdial.com</v>
          </cell>
          <cell r="Q70" t="str">
            <v>Active</v>
          </cell>
        </row>
        <row r="71">
          <cell r="B71">
            <v>10153333</v>
          </cell>
          <cell r="C71" t="str">
            <v>Sumit Verma</v>
          </cell>
          <cell r="D71" t="str">
            <v>Western</v>
          </cell>
          <cell r="E71" t="str">
            <v>B2B</v>
          </cell>
          <cell r="F71" t="str">
            <v>B2B</v>
          </cell>
          <cell r="G71" t="str">
            <v>Abhishek Gupta</v>
          </cell>
          <cell r="H71" t="str">
            <v>Direct Dileep</v>
          </cell>
          <cell r="I71" t="str">
            <v>Dileep Sharma</v>
          </cell>
          <cell r="J71" t="str">
            <v>Bahubali Kaddu</v>
          </cell>
          <cell r="K71" t="str">
            <v>Bahubali Kaddu</v>
          </cell>
          <cell r="L71">
            <v>45331</v>
          </cell>
          <cell r="M71">
            <v>45444</v>
          </cell>
          <cell r="N71" t="str">
            <v>91 - 180</v>
          </cell>
          <cell r="O71">
            <v>7738531602</v>
          </cell>
          <cell r="P71" t="str">
            <v>sumitk2@justdial.com</v>
          </cell>
          <cell r="Q71" t="str">
            <v>Active</v>
          </cell>
        </row>
        <row r="72">
          <cell r="B72">
            <v>10153331</v>
          </cell>
          <cell r="C72" t="str">
            <v>Raghwendra Singh</v>
          </cell>
          <cell r="D72" t="str">
            <v>Central</v>
          </cell>
          <cell r="E72" t="str">
            <v>B2B</v>
          </cell>
          <cell r="F72" t="str">
            <v>Team Leader</v>
          </cell>
          <cell r="G72" t="str">
            <v>Raghwendra Singh</v>
          </cell>
          <cell r="H72" t="str">
            <v>Sonu Dubey</v>
          </cell>
          <cell r="I72" t="str">
            <v>Avnind Singh</v>
          </cell>
          <cell r="J72" t="str">
            <v>Bahubali Kaddu</v>
          </cell>
          <cell r="K72" t="str">
            <v>Bahubali Kaddu</v>
          </cell>
          <cell r="L72">
            <v>45331</v>
          </cell>
          <cell r="M72">
            <v>45444</v>
          </cell>
          <cell r="N72" t="str">
            <v>91 - 180</v>
          </cell>
          <cell r="O72">
            <v>8104389966</v>
          </cell>
          <cell r="P72" t="str">
            <v>raghwendra.kumar@justdial.com</v>
          </cell>
          <cell r="Q72" t="str">
            <v>Active</v>
          </cell>
        </row>
        <row r="73">
          <cell r="B73">
            <v>10153321</v>
          </cell>
          <cell r="C73" t="str">
            <v>Zoaib Palekar</v>
          </cell>
          <cell r="D73" t="str">
            <v>Central</v>
          </cell>
          <cell r="E73" t="str">
            <v>B2B</v>
          </cell>
          <cell r="F73" t="str">
            <v>B2B</v>
          </cell>
          <cell r="G73" t="str">
            <v>Akash Jaiswal</v>
          </cell>
          <cell r="H73" t="str">
            <v>Sonu Dubey</v>
          </cell>
          <cell r="I73" t="str">
            <v>Avnind Singh</v>
          </cell>
          <cell r="J73" t="str">
            <v>Bahubali Kaddu</v>
          </cell>
          <cell r="K73" t="str">
            <v>Bahubali Kaddu</v>
          </cell>
          <cell r="L73">
            <v>45331</v>
          </cell>
          <cell r="M73">
            <v>45444</v>
          </cell>
          <cell r="N73" t="str">
            <v>91 - 180</v>
          </cell>
          <cell r="O73">
            <v>7020908214</v>
          </cell>
          <cell r="P73" t="str">
            <v>zoaib.mainuddin@justdial.com</v>
          </cell>
          <cell r="Q73" t="str">
            <v>Active</v>
          </cell>
        </row>
        <row r="74">
          <cell r="B74">
            <v>10153342</v>
          </cell>
          <cell r="C74" t="str">
            <v>Akash Jaiswal</v>
          </cell>
          <cell r="D74" t="str">
            <v>Central</v>
          </cell>
          <cell r="E74" t="str">
            <v>B2B</v>
          </cell>
          <cell r="F74" t="str">
            <v>Team Leader</v>
          </cell>
          <cell r="G74" t="str">
            <v>Akash Jaiswal</v>
          </cell>
          <cell r="H74" t="str">
            <v>Sonu Dubey</v>
          </cell>
          <cell r="I74" t="str">
            <v>Avnind Singh</v>
          </cell>
          <cell r="J74" t="str">
            <v>Bahubali Kaddu</v>
          </cell>
          <cell r="K74" t="str">
            <v>Bahubali Kaddu</v>
          </cell>
          <cell r="L74">
            <v>45331</v>
          </cell>
          <cell r="M74">
            <v>45444</v>
          </cell>
          <cell r="N74" t="str">
            <v>91 - 180</v>
          </cell>
          <cell r="O74">
            <v>7977956010</v>
          </cell>
          <cell r="P74" t="str">
            <v>akash.ramratan@justdial.com</v>
          </cell>
          <cell r="Q74" t="str">
            <v>Active</v>
          </cell>
        </row>
        <row r="75">
          <cell r="B75">
            <v>10153648</v>
          </cell>
          <cell r="C75" t="str">
            <v>Rajkumar Singh</v>
          </cell>
          <cell r="D75" t="str">
            <v>Western</v>
          </cell>
          <cell r="E75" t="str">
            <v>CIC</v>
          </cell>
          <cell r="F75" t="str">
            <v>CIC</v>
          </cell>
          <cell r="G75">
            <v>0</v>
          </cell>
          <cell r="H75" t="str">
            <v>Ajay Kumar Verma</v>
          </cell>
          <cell r="I75" t="str">
            <v>Intezar Sayed</v>
          </cell>
          <cell r="J75" t="str">
            <v>Bahubali Kaddu</v>
          </cell>
          <cell r="K75" t="str">
            <v>Bahubali Kaddu</v>
          </cell>
          <cell r="L75">
            <v>45336</v>
          </cell>
          <cell r="M75">
            <v>45444</v>
          </cell>
          <cell r="N75" t="str">
            <v>91 - 180</v>
          </cell>
          <cell r="O75">
            <v>7058306032</v>
          </cell>
          <cell r="P75" t="str">
            <v>rajkumaru@justdial.com</v>
          </cell>
          <cell r="Q75" t="str">
            <v>Active</v>
          </cell>
        </row>
        <row r="76">
          <cell r="B76">
            <v>10153634</v>
          </cell>
          <cell r="C76" t="str">
            <v>Laxmi Pandey</v>
          </cell>
          <cell r="D76" t="str">
            <v>Central</v>
          </cell>
          <cell r="E76" t="str">
            <v>CIC</v>
          </cell>
          <cell r="F76" t="str">
            <v>CIC</v>
          </cell>
          <cell r="G76">
            <v>0</v>
          </cell>
          <cell r="H76" t="str">
            <v>Rikesh Vaidya</v>
          </cell>
          <cell r="I76" t="str">
            <v>Abhijit Khanvilkar</v>
          </cell>
          <cell r="J76" t="str">
            <v>Abhijit Khanvilkar</v>
          </cell>
          <cell r="K76" t="str">
            <v>Bahubali Kaddu</v>
          </cell>
          <cell r="L76">
            <v>45336</v>
          </cell>
          <cell r="M76">
            <v>45444</v>
          </cell>
          <cell r="N76" t="str">
            <v>91 - 180</v>
          </cell>
          <cell r="O76">
            <v>7208851513</v>
          </cell>
          <cell r="P76" t="str">
            <v>laxminarayan@justdial.com</v>
          </cell>
          <cell r="Q76" t="str">
            <v>Active</v>
          </cell>
        </row>
        <row r="77">
          <cell r="B77">
            <v>10153637</v>
          </cell>
          <cell r="C77" t="str">
            <v>Akhilesh Tiwari</v>
          </cell>
          <cell r="D77" t="str">
            <v>Central</v>
          </cell>
          <cell r="E77" t="str">
            <v>CIC</v>
          </cell>
          <cell r="F77" t="str">
            <v>CIC</v>
          </cell>
          <cell r="G77" t="str">
            <v>Ganga Sagar Pandey</v>
          </cell>
          <cell r="H77" t="str">
            <v>Jaganath Sabat</v>
          </cell>
          <cell r="I77" t="str">
            <v>Rushikesh Kale</v>
          </cell>
          <cell r="J77" t="str">
            <v>Abhijit Khanvilkar</v>
          </cell>
          <cell r="K77" t="str">
            <v>Bahubali Kaddu</v>
          </cell>
          <cell r="L77">
            <v>45336</v>
          </cell>
          <cell r="M77">
            <v>45444</v>
          </cell>
          <cell r="N77" t="str">
            <v>91 - 180</v>
          </cell>
          <cell r="O77">
            <v>7208851513</v>
          </cell>
          <cell r="P77" t="str">
            <v>akhileshtiwari@justdial.com</v>
          </cell>
          <cell r="Q77" t="str">
            <v>Active</v>
          </cell>
        </row>
        <row r="78">
          <cell r="B78">
            <v>10154479</v>
          </cell>
          <cell r="C78" t="str">
            <v>Vinod Kumar</v>
          </cell>
          <cell r="D78" t="str">
            <v>Western</v>
          </cell>
          <cell r="E78" t="str">
            <v>B2B</v>
          </cell>
          <cell r="F78" t="str">
            <v>B2B</v>
          </cell>
          <cell r="G78" t="str">
            <v>Jayant Kumar</v>
          </cell>
          <cell r="H78" t="str">
            <v>Direct Dileep</v>
          </cell>
          <cell r="I78" t="str">
            <v>Dileep Sharma</v>
          </cell>
          <cell r="J78" t="str">
            <v>Bahubali Kaddu</v>
          </cell>
          <cell r="K78" t="str">
            <v>Bahubali Kaddu</v>
          </cell>
          <cell r="L78">
            <v>45359</v>
          </cell>
          <cell r="M78">
            <v>45444</v>
          </cell>
          <cell r="N78" t="str">
            <v>31 - 90</v>
          </cell>
          <cell r="O78">
            <v>7905193449</v>
          </cell>
          <cell r="P78" t="str">
            <v>vinod-kumar@justdial.com</v>
          </cell>
          <cell r="Q78" t="str">
            <v>Active</v>
          </cell>
        </row>
        <row r="79">
          <cell r="B79">
            <v>10154499</v>
          </cell>
          <cell r="C79" t="str">
            <v>Shivam Pathak</v>
          </cell>
          <cell r="D79" t="str">
            <v>Western</v>
          </cell>
          <cell r="E79" t="str">
            <v>CIC</v>
          </cell>
          <cell r="F79" t="str">
            <v>CIC</v>
          </cell>
          <cell r="G79">
            <v>0</v>
          </cell>
          <cell r="H79" t="str">
            <v>Ajay Kumar Verma</v>
          </cell>
          <cell r="I79" t="str">
            <v>Intezar Sayed</v>
          </cell>
          <cell r="J79" t="str">
            <v>Bahubali Kaddu</v>
          </cell>
          <cell r="K79" t="str">
            <v>Bahubali Kaddu</v>
          </cell>
          <cell r="L79">
            <v>45359</v>
          </cell>
          <cell r="M79">
            <v>45444</v>
          </cell>
          <cell r="N79" t="str">
            <v>31 - 90</v>
          </cell>
          <cell r="O79">
            <v>9721050607</v>
          </cell>
          <cell r="P79" t="str">
            <v>shivam.pathak@justdial.com</v>
          </cell>
          <cell r="Q79" t="str">
            <v>Active</v>
          </cell>
        </row>
        <row r="80">
          <cell r="B80">
            <v>10154490</v>
          </cell>
          <cell r="C80" t="str">
            <v>Khan Siraj</v>
          </cell>
          <cell r="D80" t="str">
            <v>Western</v>
          </cell>
          <cell r="E80" t="str">
            <v>CIC</v>
          </cell>
          <cell r="F80" t="str">
            <v>CIC</v>
          </cell>
          <cell r="G80">
            <v>0</v>
          </cell>
          <cell r="H80" t="str">
            <v>Irfan Patel</v>
          </cell>
          <cell r="I80" t="str">
            <v>Intezar Sayed</v>
          </cell>
          <cell r="J80" t="str">
            <v>Bahubali Kaddu</v>
          </cell>
          <cell r="K80" t="str">
            <v>Bahubali Kaddu</v>
          </cell>
          <cell r="L80">
            <v>45359</v>
          </cell>
          <cell r="M80">
            <v>45444</v>
          </cell>
          <cell r="N80" t="str">
            <v>31 - 90</v>
          </cell>
          <cell r="O80">
            <v>7738084089</v>
          </cell>
          <cell r="P80" t="str">
            <v>siraj.rais@justdial.com</v>
          </cell>
          <cell r="Q80" t="str">
            <v>Active</v>
          </cell>
        </row>
        <row r="81">
          <cell r="B81">
            <v>10154494</v>
          </cell>
          <cell r="C81" t="str">
            <v>Surendra Kumar</v>
          </cell>
          <cell r="D81" t="str">
            <v>Central</v>
          </cell>
          <cell r="E81" t="str">
            <v>B2B</v>
          </cell>
          <cell r="F81" t="str">
            <v>B2B</v>
          </cell>
          <cell r="G81" t="str">
            <v>Prem Vishwakarama</v>
          </cell>
          <cell r="H81" t="str">
            <v>Raviraj Kadam</v>
          </cell>
          <cell r="I81" t="str">
            <v>Avnind Singh</v>
          </cell>
          <cell r="J81" t="str">
            <v>Bahubali Kaddu</v>
          </cell>
          <cell r="K81" t="str">
            <v>Bahubali Kaddu</v>
          </cell>
          <cell r="L81">
            <v>45359</v>
          </cell>
          <cell r="M81">
            <v>45444</v>
          </cell>
          <cell r="N81" t="str">
            <v>31 - 90</v>
          </cell>
          <cell r="O81">
            <v>6392208735</v>
          </cell>
          <cell r="P81" t="str">
            <v>surendrakumar@justdial.com</v>
          </cell>
          <cell r="Q81" t="str">
            <v>Inactive</v>
          </cell>
        </row>
        <row r="82">
          <cell r="B82">
            <v>10154482</v>
          </cell>
          <cell r="C82" t="str">
            <v>Pradeep Angre</v>
          </cell>
          <cell r="D82" t="str">
            <v>Central</v>
          </cell>
          <cell r="E82" t="str">
            <v>CIC</v>
          </cell>
          <cell r="F82" t="str">
            <v>CIC</v>
          </cell>
          <cell r="G82" t="str">
            <v>Dinesh Ghodvinde</v>
          </cell>
          <cell r="H82" t="str">
            <v>Jaganath Sabat</v>
          </cell>
          <cell r="I82" t="str">
            <v>Rushikesh Kale</v>
          </cell>
          <cell r="J82" t="str">
            <v>Abhijit Khanvilkar</v>
          </cell>
          <cell r="K82" t="str">
            <v>Bahubali Kaddu</v>
          </cell>
          <cell r="L82">
            <v>45359</v>
          </cell>
          <cell r="M82">
            <v>45444</v>
          </cell>
          <cell r="N82" t="str">
            <v>31 - 90</v>
          </cell>
          <cell r="O82">
            <v>8879114532</v>
          </cell>
          <cell r="P82" t="str">
            <v>pradeep.deepak@justdial.com</v>
          </cell>
          <cell r="Q82" t="str">
            <v>Active</v>
          </cell>
        </row>
        <row r="83">
          <cell r="B83">
            <v>10154505</v>
          </cell>
          <cell r="C83" t="str">
            <v>Krishna Pandey</v>
          </cell>
          <cell r="D83" t="str">
            <v>Central</v>
          </cell>
          <cell r="E83" t="str">
            <v>B2B</v>
          </cell>
          <cell r="F83" t="str">
            <v>B2B</v>
          </cell>
          <cell r="G83" t="str">
            <v>Raghwendra Singh</v>
          </cell>
          <cell r="H83" t="str">
            <v>Sonu Dubey</v>
          </cell>
          <cell r="I83" t="str">
            <v>Avnind Singh</v>
          </cell>
          <cell r="J83" t="str">
            <v>Bahubali Kaddu</v>
          </cell>
          <cell r="K83" t="str">
            <v>Bahubali Kaddu</v>
          </cell>
          <cell r="L83">
            <v>45359</v>
          </cell>
          <cell r="M83">
            <v>45444</v>
          </cell>
          <cell r="N83" t="str">
            <v>31 - 90</v>
          </cell>
          <cell r="O83">
            <v>9372324244</v>
          </cell>
          <cell r="P83" t="str">
            <v>krishna.gyandev@justdial.com</v>
          </cell>
          <cell r="Q83" t="str">
            <v>Active</v>
          </cell>
        </row>
        <row r="84">
          <cell r="B84">
            <v>10154483</v>
          </cell>
          <cell r="C84" t="str">
            <v>Jayant Kumar</v>
          </cell>
          <cell r="D84" t="str">
            <v>Western</v>
          </cell>
          <cell r="E84" t="str">
            <v>B2B</v>
          </cell>
          <cell r="F84" t="str">
            <v>Team Leader</v>
          </cell>
          <cell r="G84" t="str">
            <v>Jayant Kumar</v>
          </cell>
          <cell r="H84" t="str">
            <v>Direct Dileep</v>
          </cell>
          <cell r="I84" t="str">
            <v>Dileep Sharma</v>
          </cell>
          <cell r="J84" t="str">
            <v>Bahubali Kaddu</v>
          </cell>
          <cell r="K84" t="str">
            <v>Bahubali Kaddu</v>
          </cell>
          <cell r="L84">
            <v>45359</v>
          </cell>
          <cell r="M84">
            <v>45444</v>
          </cell>
          <cell r="N84" t="str">
            <v>31 - 90</v>
          </cell>
          <cell r="O84">
            <v>9304376328</v>
          </cell>
          <cell r="P84" t="str">
            <v>jayant.kumar@justdial.com</v>
          </cell>
          <cell r="Q84" t="str">
            <v>Active</v>
          </cell>
        </row>
        <row r="85">
          <cell r="B85">
            <v>10154478</v>
          </cell>
          <cell r="C85" t="str">
            <v>Akshay Yadav</v>
          </cell>
          <cell r="D85" t="str">
            <v>Central</v>
          </cell>
          <cell r="E85" t="str">
            <v>B2B</v>
          </cell>
          <cell r="F85" t="str">
            <v>B2B</v>
          </cell>
          <cell r="G85" t="str">
            <v>Raghwendra Singh</v>
          </cell>
          <cell r="H85" t="str">
            <v>Sonu Dubey</v>
          </cell>
          <cell r="I85" t="str">
            <v>Avnind Singh</v>
          </cell>
          <cell r="J85" t="str">
            <v>Bahubali Kaddu</v>
          </cell>
          <cell r="K85" t="str">
            <v>Bahubali Kaddu</v>
          </cell>
          <cell r="L85">
            <v>45359</v>
          </cell>
          <cell r="M85">
            <v>45444</v>
          </cell>
          <cell r="N85" t="str">
            <v>31 - 90</v>
          </cell>
          <cell r="O85">
            <v>9920724076</v>
          </cell>
          <cell r="P85" t="str">
            <v>akshay.yadav@justdial.com</v>
          </cell>
          <cell r="Q85" t="str">
            <v>Active</v>
          </cell>
        </row>
        <row r="86">
          <cell r="B86">
            <v>10154507</v>
          </cell>
          <cell r="C86" t="str">
            <v>Mohit Upadhay</v>
          </cell>
          <cell r="D86" t="str">
            <v>Central</v>
          </cell>
          <cell r="E86" t="str">
            <v>B2B</v>
          </cell>
          <cell r="F86" t="str">
            <v>B2B</v>
          </cell>
          <cell r="G86" t="str">
            <v>Akash Jaiswal</v>
          </cell>
          <cell r="H86" t="str">
            <v>Sonu Dubey</v>
          </cell>
          <cell r="I86" t="str">
            <v>Avnind Singh</v>
          </cell>
          <cell r="J86" t="str">
            <v>Bahubali Kaddu</v>
          </cell>
          <cell r="K86" t="str">
            <v>Bahubali Kaddu</v>
          </cell>
          <cell r="L86">
            <v>45359</v>
          </cell>
          <cell r="M86">
            <v>45444</v>
          </cell>
          <cell r="N86" t="str">
            <v>31 - 90</v>
          </cell>
          <cell r="O86">
            <v>9170339439</v>
          </cell>
          <cell r="P86" t="str">
            <v>mohit.upadhyay@justdial.com</v>
          </cell>
          <cell r="Q86" t="str">
            <v>Active</v>
          </cell>
        </row>
        <row r="87">
          <cell r="B87">
            <v>10154719</v>
          </cell>
          <cell r="C87" t="str">
            <v>Chandan Mishra</v>
          </cell>
          <cell r="D87" t="str">
            <v>Western</v>
          </cell>
          <cell r="E87" t="str">
            <v>B2B</v>
          </cell>
          <cell r="F87" t="str">
            <v>B2B</v>
          </cell>
          <cell r="G87" t="str">
            <v>Abhishek Gupta</v>
          </cell>
          <cell r="H87" t="str">
            <v>Direct Dileep</v>
          </cell>
          <cell r="I87" t="str">
            <v>Dileep Sharma</v>
          </cell>
          <cell r="J87" t="str">
            <v>Bahubali Kaddu</v>
          </cell>
          <cell r="K87" t="str">
            <v>Bahubali Kaddu</v>
          </cell>
          <cell r="L87">
            <v>45366</v>
          </cell>
          <cell r="M87">
            <v>45444</v>
          </cell>
          <cell r="N87" t="str">
            <v>31 - 90</v>
          </cell>
          <cell r="O87">
            <v>8433849596</v>
          </cell>
          <cell r="P87" t="str">
            <v>chandan.mishra@justdial.com</v>
          </cell>
          <cell r="Q87" t="str">
            <v>Active</v>
          </cell>
        </row>
        <row r="88">
          <cell r="B88">
            <v>10154716</v>
          </cell>
          <cell r="C88" t="str">
            <v>Prince Tiwari</v>
          </cell>
          <cell r="D88" t="str">
            <v>Western</v>
          </cell>
          <cell r="E88" t="str">
            <v>CIC</v>
          </cell>
          <cell r="F88" t="str">
            <v>CIC</v>
          </cell>
          <cell r="G88">
            <v>0</v>
          </cell>
          <cell r="H88" t="str">
            <v>Naveen Tripathi</v>
          </cell>
          <cell r="I88" t="str">
            <v>Intezar Sayed</v>
          </cell>
          <cell r="J88" t="str">
            <v>Bahubali Kaddu</v>
          </cell>
          <cell r="K88" t="str">
            <v>Bahubali Kaddu</v>
          </cell>
          <cell r="L88">
            <v>45366</v>
          </cell>
          <cell r="M88">
            <v>45444</v>
          </cell>
          <cell r="N88" t="str">
            <v>31 - 90</v>
          </cell>
          <cell r="O88">
            <v>7385617419</v>
          </cell>
          <cell r="P88" t="str">
            <v>princetiwari@justdial.com</v>
          </cell>
          <cell r="Q88" t="str">
            <v>Inactive</v>
          </cell>
        </row>
        <row r="89">
          <cell r="B89">
            <v>10154722</v>
          </cell>
          <cell r="C89" t="str">
            <v>Animesh Karmakar</v>
          </cell>
          <cell r="D89" t="str">
            <v>Central</v>
          </cell>
          <cell r="E89" t="str">
            <v>CIC</v>
          </cell>
          <cell r="F89" t="str">
            <v>CIC</v>
          </cell>
          <cell r="G89">
            <v>0</v>
          </cell>
          <cell r="H89" t="str">
            <v>Rikesh Vaidya</v>
          </cell>
          <cell r="I89" t="str">
            <v>Abhijit Khanvilkar</v>
          </cell>
          <cell r="J89" t="str">
            <v>Abhijit Khanvilkar</v>
          </cell>
          <cell r="K89" t="str">
            <v>Bahubali Kaddu</v>
          </cell>
          <cell r="L89">
            <v>45366</v>
          </cell>
          <cell r="M89">
            <v>45444</v>
          </cell>
          <cell r="N89" t="str">
            <v>31 - 90</v>
          </cell>
          <cell r="O89">
            <v>6294590298</v>
          </cell>
          <cell r="P89" t="str">
            <v>animesh.karmakar@justdial.com</v>
          </cell>
          <cell r="Q89" t="str">
            <v>Active</v>
          </cell>
        </row>
        <row r="90">
          <cell r="B90">
            <v>10154727</v>
          </cell>
          <cell r="C90" t="str">
            <v>Shubhendu Daskabi</v>
          </cell>
          <cell r="D90" t="str">
            <v>Western</v>
          </cell>
          <cell r="E90" t="str">
            <v>B2B</v>
          </cell>
          <cell r="F90" t="str">
            <v>B2B</v>
          </cell>
          <cell r="G90" t="str">
            <v>Jayant Kumar</v>
          </cell>
          <cell r="H90" t="str">
            <v>Direct Dileep</v>
          </cell>
          <cell r="I90" t="str">
            <v>Dileep Sharma</v>
          </cell>
          <cell r="J90" t="str">
            <v>Bahubali Kaddu</v>
          </cell>
          <cell r="K90" t="str">
            <v>Bahubali Kaddu</v>
          </cell>
          <cell r="L90">
            <v>45366</v>
          </cell>
          <cell r="M90">
            <v>45444</v>
          </cell>
          <cell r="N90" t="str">
            <v>31 - 90</v>
          </cell>
          <cell r="O90">
            <v>9372379791</v>
          </cell>
          <cell r="P90" t="str">
            <v>shubhendu.prafulla@justdial.com</v>
          </cell>
          <cell r="Q90" t="str">
            <v>Active</v>
          </cell>
        </row>
        <row r="91">
          <cell r="B91">
            <v>10155635</v>
          </cell>
          <cell r="C91" t="str">
            <v>Ritik Chaubey</v>
          </cell>
          <cell r="D91" t="str">
            <v>Western</v>
          </cell>
          <cell r="E91" t="str">
            <v>CIC</v>
          </cell>
          <cell r="F91" t="str">
            <v>CIC</v>
          </cell>
          <cell r="G91">
            <v>0</v>
          </cell>
          <cell r="H91" t="str">
            <v>Manish Dubey</v>
          </cell>
          <cell r="I91" t="str">
            <v>Madhuri Joshi</v>
          </cell>
          <cell r="J91" t="str">
            <v>Bahubali Kaddu</v>
          </cell>
          <cell r="K91" t="str">
            <v>Bahubali Kaddu</v>
          </cell>
          <cell r="L91">
            <v>45394</v>
          </cell>
          <cell r="M91">
            <v>45444</v>
          </cell>
          <cell r="N91" t="str">
            <v>31 - 90</v>
          </cell>
          <cell r="O91">
            <v>8604838454</v>
          </cell>
          <cell r="P91" t="str">
            <v>ritik.pankaj@justdial.com</v>
          </cell>
          <cell r="Q91" t="str">
            <v>Active</v>
          </cell>
        </row>
        <row r="92">
          <cell r="B92">
            <v>10155631</v>
          </cell>
          <cell r="C92" t="str">
            <v>Praful Telang</v>
          </cell>
          <cell r="D92" t="str">
            <v>Central</v>
          </cell>
          <cell r="E92" t="str">
            <v>B2B</v>
          </cell>
          <cell r="F92" t="str">
            <v>B2B</v>
          </cell>
          <cell r="G92" t="str">
            <v>Prem Vishwakarama</v>
          </cell>
          <cell r="H92" t="str">
            <v>Raviraj Kadam</v>
          </cell>
          <cell r="I92" t="str">
            <v>Avnind Singh</v>
          </cell>
          <cell r="J92" t="str">
            <v>Bahubali Kaddu</v>
          </cell>
          <cell r="K92" t="str">
            <v>Bahubali Kaddu</v>
          </cell>
          <cell r="L92">
            <v>45394</v>
          </cell>
          <cell r="M92">
            <v>45444</v>
          </cell>
          <cell r="N92" t="str">
            <v>31 - 90</v>
          </cell>
          <cell r="O92">
            <v>7769928826</v>
          </cell>
          <cell r="P92" t="str">
            <v>praful.mukundrao@justdial.com</v>
          </cell>
          <cell r="Q92" t="str">
            <v>Active</v>
          </cell>
        </row>
        <row r="93">
          <cell r="B93">
            <v>10155616</v>
          </cell>
          <cell r="C93" t="str">
            <v>Dhiraj Mishra</v>
          </cell>
          <cell r="D93" t="str">
            <v>Central</v>
          </cell>
          <cell r="E93" t="str">
            <v>CIC</v>
          </cell>
          <cell r="F93" t="str">
            <v>CIC</v>
          </cell>
          <cell r="G93">
            <v>0</v>
          </cell>
          <cell r="H93" t="str">
            <v>Munawar hashmi</v>
          </cell>
          <cell r="I93" t="str">
            <v>Rushikesh Kale</v>
          </cell>
          <cell r="J93" t="str">
            <v>Abhijit Khanvilkar</v>
          </cell>
          <cell r="K93" t="str">
            <v>Bahubali Kaddu</v>
          </cell>
          <cell r="L93">
            <v>45394</v>
          </cell>
          <cell r="M93">
            <v>45444</v>
          </cell>
          <cell r="N93" t="str">
            <v>31 - 90</v>
          </cell>
          <cell r="O93">
            <v>9370908992</v>
          </cell>
          <cell r="P93" t="str">
            <v>dhirajkumar.l@justdial.com</v>
          </cell>
          <cell r="Q93" t="str">
            <v>Active</v>
          </cell>
        </row>
        <row r="94">
          <cell r="B94">
            <v>10155619</v>
          </cell>
          <cell r="C94" t="str">
            <v>Ajay Londe</v>
          </cell>
          <cell r="D94" t="str">
            <v>Central</v>
          </cell>
          <cell r="E94" t="str">
            <v>CIC</v>
          </cell>
          <cell r="F94" t="str">
            <v>CIC</v>
          </cell>
          <cell r="G94">
            <v>0</v>
          </cell>
          <cell r="H94" t="str">
            <v>Nandan Singh</v>
          </cell>
          <cell r="I94" t="str">
            <v>Abhijit Khanvilkar</v>
          </cell>
          <cell r="J94" t="str">
            <v>Abhijit Khanvilkar</v>
          </cell>
          <cell r="K94" t="str">
            <v>Bahubali Kaddu</v>
          </cell>
          <cell r="L94">
            <v>45394</v>
          </cell>
          <cell r="M94">
            <v>45444</v>
          </cell>
          <cell r="N94" t="str">
            <v>31 - 90</v>
          </cell>
          <cell r="O94">
            <v>8369610661</v>
          </cell>
          <cell r="P94" t="str">
            <v>ajay.balu@justdial.com</v>
          </cell>
          <cell r="Q94" t="str">
            <v>Active</v>
          </cell>
        </row>
        <row r="95">
          <cell r="B95">
            <v>10155632</v>
          </cell>
          <cell r="C95" t="str">
            <v>Abhishek Gupta</v>
          </cell>
          <cell r="D95" t="str">
            <v>Western</v>
          </cell>
          <cell r="E95" t="str">
            <v>B2B</v>
          </cell>
          <cell r="F95" t="str">
            <v>Team Leader</v>
          </cell>
          <cell r="G95" t="str">
            <v>Abhishek Gupta</v>
          </cell>
          <cell r="H95" t="str">
            <v>Direct Dileep</v>
          </cell>
          <cell r="I95" t="str">
            <v>Dileep Sharma</v>
          </cell>
          <cell r="J95" t="str">
            <v>Bahubali Kaddu</v>
          </cell>
          <cell r="K95" t="str">
            <v>Bahubali Kaddu</v>
          </cell>
          <cell r="L95">
            <v>45394</v>
          </cell>
          <cell r="M95">
            <v>45444</v>
          </cell>
          <cell r="N95" t="str">
            <v>31 - 90</v>
          </cell>
          <cell r="O95">
            <v>8354873086</v>
          </cell>
          <cell r="P95" t="str">
            <v>abhishek.gupta@justdial.com</v>
          </cell>
          <cell r="Q95" t="str">
            <v>Active</v>
          </cell>
        </row>
        <row r="96">
          <cell r="B96">
            <v>10155621</v>
          </cell>
          <cell r="C96" t="str">
            <v>Sumit Kate</v>
          </cell>
          <cell r="D96" t="str">
            <v>Central</v>
          </cell>
          <cell r="E96" t="str">
            <v>B2B</v>
          </cell>
          <cell r="F96" t="str">
            <v>B2B</v>
          </cell>
          <cell r="G96" t="str">
            <v>Raghwendra Singh</v>
          </cell>
          <cell r="H96" t="str">
            <v>Sonu Dubey</v>
          </cell>
          <cell r="I96" t="str">
            <v>Avnind Singh</v>
          </cell>
          <cell r="J96" t="str">
            <v>Bahubali Kaddu</v>
          </cell>
          <cell r="K96" t="str">
            <v>Bahubali Kaddu</v>
          </cell>
          <cell r="L96">
            <v>45394</v>
          </cell>
          <cell r="M96">
            <v>45444</v>
          </cell>
          <cell r="N96" t="str">
            <v>31 - 90</v>
          </cell>
          <cell r="O96">
            <v>8691929320</v>
          </cell>
          <cell r="P96" t="str">
            <v>sumit.madhukar@justdial.com</v>
          </cell>
          <cell r="Q96" t="str">
            <v>Inactive</v>
          </cell>
        </row>
        <row r="97">
          <cell r="B97">
            <v>10155618</v>
          </cell>
          <cell r="C97" t="str">
            <v>Avinash Kori</v>
          </cell>
          <cell r="D97" t="str">
            <v>Central</v>
          </cell>
          <cell r="E97" t="str">
            <v>CIC</v>
          </cell>
          <cell r="F97" t="str">
            <v>CIC</v>
          </cell>
          <cell r="G97" t="str">
            <v>Narayana Swamy Naik</v>
          </cell>
          <cell r="H97" t="str">
            <v>Arjun Waghmare</v>
          </cell>
          <cell r="I97" t="str">
            <v>Abhijit Khanvilkar</v>
          </cell>
          <cell r="J97" t="str">
            <v>Abhijit Khanvilkar</v>
          </cell>
          <cell r="K97" t="str">
            <v>Bahubali Kaddu</v>
          </cell>
          <cell r="L97">
            <v>45394</v>
          </cell>
          <cell r="M97">
            <v>45444</v>
          </cell>
          <cell r="N97" t="str">
            <v>31 - 90</v>
          </cell>
          <cell r="O97">
            <v>7208733505</v>
          </cell>
          <cell r="P97" t="str">
            <v>avinash.kori@justdial.com</v>
          </cell>
          <cell r="Q97" t="str">
            <v>Inactive</v>
          </cell>
        </row>
        <row r="98">
          <cell r="B98">
            <v>10155617</v>
          </cell>
          <cell r="C98" t="str">
            <v>Nandlal Rajbhar</v>
          </cell>
          <cell r="D98" t="str">
            <v>Central</v>
          </cell>
          <cell r="E98" t="str">
            <v>CIC</v>
          </cell>
          <cell r="F98" t="str">
            <v>CIC</v>
          </cell>
          <cell r="G98">
            <v>0</v>
          </cell>
          <cell r="H98" t="str">
            <v>MD Sanaul Mustufa</v>
          </cell>
          <cell r="I98" t="str">
            <v>Abhijit Khanvilkar</v>
          </cell>
          <cell r="J98" t="str">
            <v>Abhijit Khanvilkar</v>
          </cell>
          <cell r="K98" t="str">
            <v>Bahubali Kaddu</v>
          </cell>
          <cell r="L98">
            <v>45394</v>
          </cell>
          <cell r="M98">
            <v>45444</v>
          </cell>
          <cell r="N98" t="str">
            <v>31 - 90</v>
          </cell>
          <cell r="O98">
            <v>9594189301</v>
          </cell>
          <cell r="P98" t="str">
            <v>nandlal.rajbhar@justdial.com</v>
          </cell>
          <cell r="Q98" t="str">
            <v>Active</v>
          </cell>
        </row>
        <row r="99">
          <cell r="B99">
            <v>10155622</v>
          </cell>
          <cell r="C99" t="str">
            <v>Sofiyan Ansari</v>
          </cell>
          <cell r="D99" t="str">
            <v>Western</v>
          </cell>
          <cell r="E99" t="str">
            <v>B2B</v>
          </cell>
          <cell r="F99" t="str">
            <v>B2B</v>
          </cell>
          <cell r="G99" t="str">
            <v>Abhishek Gupta</v>
          </cell>
          <cell r="H99" t="str">
            <v>Direct Dileep</v>
          </cell>
          <cell r="I99" t="str">
            <v>Dileep Sharma</v>
          </cell>
          <cell r="J99" t="str">
            <v>Bahubali Kaddu</v>
          </cell>
          <cell r="K99" t="str">
            <v>Bahubali Kaddu</v>
          </cell>
          <cell r="L99">
            <v>45394</v>
          </cell>
          <cell r="M99">
            <v>45444</v>
          </cell>
          <cell r="N99" t="str">
            <v>31 - 90</v>
          </cell>
          <cell r="O99">
            <v>7304151160</v>
          </cell>
          <cell r="P99" t="str">
            <v>sofiyan.mohammed@justdial.com</v>
          </cell>
          <cell r="Q99" t="str">
            <v>Active</v>
          </cell>
        </row>
        <row r="100">
          <cell r="B100">
            <v>10155623</v>
          </cell>
          <cell r="C100" t="str">
            <v>Akshay Jagtap</v>
          </cell>
          <cell r="D100" t="str">
            <v>Western</v>
          </cell>
          <cell r="E100" t="str">
            <v>CIC</v>
          </cell>
          <cell r="F100" t="str">
            <v>CIC</v>
          </cell>
          <cell r="G100">
            <v>0</v>
          </cell>
          <cell r="H100" t="str">
            <v>Susheel Dubey</v>
          </cell>
          <cell r="I100" t="str">
            <v>Intezar Sayed</v>
          </cell>
          <cell r="J100" t="str">
            <v>Bahubali Kaddu</v>
          </cell>
          <cell r="K100" t="str">
            <v>Bahubali Kaddu</v>
          </cell>
          <cell r="L100">
            <v>45394</v>
          </cell>
          <cell r="M100">
            <v>45444</v>
          </cell>
          <cell r="N100" t="str">
            <v>31 - 90</v>
          </cell>
          <cell r="O100">
            <v>9372294876</v>
          </cell>
          <cell r="P100" t="str">
            <v>akshay.mohan@justdial.com</v>
          </cell>
          <cell r="Q100" t="str">
            <v>Inactive</v>
          </cell>
        </row>
        <row r="101">
          <cell r="B101">
            <v>10156139</v>
          </cell>
          <cell r="C101" t="str">
            <v>Ashish Shukla</v>
          </cell>
          <cell r="D101" t="str">
            <v>Central</v>
          </cell>
          <cell r="E101" t="str">
            <v>CIC</v>
          </cell>
          <cell r="F101" t="str">
            <v>CIC</v>
          </cell>
          <cell r="G101">
            <v>0</v>
          </cell>
          <cell r="H101" t="str">
            <v>Rikesh Vaidya</v>
          </cell>
          <cell r="I101" t="str">
            <v>Abhijit Khanvilkar</v>
          </cell>
          <cell r="J101" t="str">
            <v>Abhijit Khanvilkar</v>
          </cell>
          <cell r="K101" t="str">
            <v>Bahubali Kaddu</v>
          </cell>
          <cell r="L101">
            <v>45406</v>
          </cell>
          <cell r="M101">
            <v>45444</v>
          </cell>
          <cell r="N101" t="str">
            <v>31 - 90</v>
          </cell>
          <cell r="O101">
            <v>8879709699</v>
          </cell>
          <cell r="P101" t="str">
            <v>ashish.shukla@justdial.com</v>
          </cell>
          <cell r="Q101" t="str">
            <v>Active</v>
          </cell>
        </row>
        <row r="102">
          <cell r="B102">
            <v>10156140</v>
          </cell>
          <cell r="C102" t="str">
            <v>Aman Tripathi</v>
          </cell>
          <cell r="D102" t="str">
            <v>Central</v>
          </cell>
          <cell r="E102" t="str">
            <v>CIC</v>
          </cell>
          <cell r="F102" t="str">
            <v>CIC</v>
          </cell>
          <cell r="G102" t="str">
            <v>Ranjeet  Sharma</v>
          </cell>
          <cell r="H102" t="str">
            <v>Jaganath Sabat</v>
          </cell>
          <cell r="I102" t="str">
            <v>Rushikesh Kale</v>
          </cell>
          <cell r="J102" t="str">
            <v>Abhijit Khanvilkar</v>
          </cell>
          <cell r="K102" t="str">
            <v>Bahubali Kaddu</v>
          </cell>
          <cell r="L102">
            <v>45406</v>
          </cell>
          <cell r="M102">
            <v>45444</v>
          </cell>
          <cell r="N102" t="str">
            <v>31 - 90</v>
          </cell>
          <cell r="O102">
            <v>7393838072</v>
          </cell>
          <cell r="P102" t="str">
            <v>aman.tripathi@justdial.com</v>
          </cell>
          <cell r="Q102" t="str">
            <v>Active</v>
          </cell>
        </row>
        <row r="103">
          <cell r="B103">
            <v>10156154</v>
          </cell>
          <cell r="C103" t="str">
            <v>Vinay Dubey</v>
          </cell>
          <cell r="D103" t="str">
            <v>Central</v>
          </cell>
          <cell r="E103" t="str">
            <v>CIC</v>
          </cell>
          <cell r="F103" t="str">
            <v>CIC</v>
          </cell>
          <cell r="G103" t="str">
            <v>Ranjeet  Sharma</v>
          </cell>
          <cell r="H103" t="str">
            <v>Jaganath Sabat</v>
          </cell>
          <cell r="I103" t="str">
            <v>Rushikesh Kale</v>
          </cell>
          <cell r="J103" t="str">
            <v>Abhijit Khanvilkar</v>
          </cell>
          <cell r="K103" t="str">
            <v>Bahubali Kaddu</v>
          </cell>
          <cell r="L103">
            <v>45405</v>
          </cell>
          <cell r="M103">
            <v>45444</v>
          </cell>
          <cell r="N103" t="str">
            <v>31 - 90</v>
          </cell>
          <cell r="O103">
            <v>7080868718</v>
          </cell>
          <cell r="P103" t="str">
            <v>vinay.k@justdial.com</v>
          </cell>
          <cell r="Q103" t="str">
            <v>Inactive</v>
          </cell>
        </row>
        <row r="104">
          <cell r="B104">
            <v>10156155</v>
          </cell>
          <cell r="C104" t="str">
            <v>Vivekanand</v>
          </cell>
          <cell r="D104" t="str">
            <v>Central</v>
          </cell>
          <cell r="E104" t="str">
            <v>CIC</v>
          </cell>
          <cell r="F104" t="str">
            <v>CIC</v>
          </cell>
          <cell r="G104" t="str">
            <v>Ranjeet  Sharma</v>
          </cell>
          <cell r="H104" t="str">
            <v>Jaganath Sabat</v>
          </cell>
          <cell r="I104" t="str">
            <v>Rushikesh Kale</v>
          </cell>
          <cell r="J104" t="str">
            <v>Abhijit Khanvilkar</v>
          </cell>
          <cell r="K104" t="str">
            <v>Bahubali Kaddu</v>
          </cell>
          <cell r="L104">
            <v>45405</v>
          </cell>
          <cell r="M104">
            <v>45444</v>
          </cell>
          <cell r="N104" t="str">
            <v>31 - 90</v>
          </cell>
          <cell r="O104">
            <v>9984546969</v>
          </cell>
          <cell r="P104" t="str">
            <v>vivekanand1@justdial.com</v>
          </cell>
          <cell r="Q104" t="str">
            <v>Active</v>
          </cell>
        </row>
        <row r="105">
          <cell r="B105">
            <v>10156156</v>
          </cell>
          <cell r="C105" t="str">
            <v>Ajay Mishra</v>
          </cell>
          <cell r="D105" t="str">
            <v>Central</v>
          </cell>
          <cell r="E105" t="str">
            <v>B2B</v>
          </cell>
          <cell r="F105" t="str">
            <v>B2B</v>
          </cell>
          <cell r="G105" t="str">
            <v>Nagendra Mishra</v>
          </cell>
          <cell r="H105" t="str">
            <v>Siddhant Pawar</v>
          </cell>
          <cell r="I105" t="str">
            <v>Avnind Singh</v>
          </cell>
          <cell r="J105" t="str">
            <v>Bahubali Kaddu</v>
          </cell>
          <cell r="K105" t="str">
            <v>Bahubali Kaddu</v>
          </cell>
          <cell r="L105">
            <v>45405</v>
          </cell>
          <cell r="M105">
            <v>45444</v>
          </cell>
          <cell r="N105" t="str">
            <v>31 - 90</v>
          </cell>
          <cell r="O105">
            <v>8009478116</v>
          </cell>
          <cell r="P105" t="str">
            <v>ajay.k1@justdial.com</v>
          </cell>
          <cell r="Q105" t="str">
            <v>Active</v>
          </cell>
        </row>
        <row r="106">
          <cell r="B106">
            <v>10156163</v>
          </cell>
          <cell r="C106" t="str">
            <v>Abhishek Kumar</v>
          </cell>
          <cell r="D106" t="str">
            <v>Central</v>
          </cell>
          <cell r="E106" t="str">
            <v>B2B</v>
          </cell>
          <cell r="F106" t="str">
            <v>B2B</v>
          </cell>
          <cell r="G106" t="str">
            <v>Nagendra Mishra</v>
          </cell>
          <cell r="H106" t="str">
            <v>Siddhant Pawar</v>
          </cell>
          <cell r="I106" t="str">
            <v>Avnind Singh</v>
          </cell>
          <cell r="J106" t="str">
            <v>Bahubali Kaddu</v>
          </cell>
          <cell r="K106" t="str">
            <v>Bahubali Kaddu</v>
          </cell>
          <cell r="L106">
            <v>45405</v>
          </cell>
          <cell r="M106">
            <v>45444</v>
          </cell>
          <cell r="N106" t="str">
            <v>31 - 90</v>
          </cell>
          <cell r="O106">
            <v>9967178792</v>
          </cell>
          <cell r="P106" t="str">
            <v>abhishek.kumar1@justdial.com</v>
          </cell>
          <cell r="Q106" t="str">
            <v>Active</v>
          </cell>
        </row>
        <row r="107">
          <cell r="B107">
            <v>10156256</v>
          </cell>
          <cell r="C107" t="str">
            <v>Ashutosh Singh</v>
          </cell>
          <cell r="D107" t="str">
            <v>Western</v>
          </cell>
          <cell r="E107" t="str">
            <v>CIC</v>
          </cell>
          <cell r="F107" t="str">
            <v>CIC</v>
          </cell>
          <cell r="G107">
            <v>0</v>
          </cell>
          <cell r="H107" t="str">
            <v>Naveen Tripathi</v>
          </cell>
          <cell r="I107" t="str">
            <v>Intezar Sayed</v>
          </cell>
          <cell r="J107" t="str">
            <v>Bahubali Kaddu</v>
          </cell>
          <cell r="K107" t="str">
            <v>Bahubali Kaddu</v>
          </cell>
          <cell r="L107">
            <v>45405</v>
          </cell>
          <cell r="M107">
            <v>45444</v>
          </cell>
          <cell r="N107" t="str">
            <v>31 - 90</v>
          </cell>
          <cell r="O107">
            <v>9450280317</v>
          </cell>
          <cell r="P107" t="str">
            <v>ashutosh.singh@justdial.com</v>
          </cell>
          <cell r="Q107" t="str">
            <v>Inactive</v>
          </cell>
        </row>
        <row r="108">
          <cell r="B108">
            <v>10156311</v>
          </cell>
          <cell r="C108" t="str">
            <v>Akash Londhe</v>
          </cell>
          <cell r="D108" t="str">
            <v>Central</v>
          </cell>
          <cell r="E108" t="str">
            <v>CIC</v>
          </cell>
          <cell r="F108" t="str">
            <v>CIC</v>
          </cell>
          <cell r="G108">
            <v>0</v>
          </cell>
          <cell r="H108" t="str">
            <v>MD Sanaul Mustufa</v>
          </cell>
          <cell r="I108" t="str">
            <v>Abhijit Khanvilkar</v>
          </cell>
          <cell r="J108" t="str">
            <v>Abhijit Khanvilkar</v>
          </cell>
          <cell r="K108" t="str">
            <v>Bahubali Kaddu</v>
          </cell>
          <cell r="L108">
            <v>45405</v>
          </cell>
          <cell r="M108">
            <v>45444</v>
          </cell>
          <cell r="N108" t="str">
            <v>31 - 90</v>
          </cell>
          <cell r="O108">
            <v>8850323385</v>
          </cell>
          <cell r="P108" t="str">
            <v>akash.dhansing@justdial.com</v>
          </cell>
          <cell r="Q108" t="str">
            <v>Inactive</v>
          </cell>
        </row>
        <row r="109">
          <cell r="B109">
            <v>10156402</v>
          </cell>
          <cell r="C109" t="str">
            <v>Ranjeet  Sharma</v>
          </cell>
          <cell r="D109" t="str">
            <v>Central</v>
          </cell>
          <cell r="E109" t="str">
            <v>CIC</v>
          </cell>
          <cell r="F109" t="str">
            <v>Team Leader</v>
          </cell>
          <cell r="G109" t="str">
            <v>Ranjeet  Sharma</v>
          </cell>
          <cell r="H109" t="str">
            <v>Jaganath Sabat</v>
          </cell>
          <cell r="I109" t="str">
            <v>Rushikesh Kale</v>
          </cell>
          <cell r="J109" t="str">
            <v>Abhijit Khanvilkar</v>
          </cell>
          <cell r="K109" t="str">
            <v>Bahubali Kaddu</v>
          </cell>
          <cell r="L109">
            <v>45411</v>
          </cell>
          <cell r="M109">
            <v>45444</v>
          </cell>
          <cell r="N109" t="str">
            <v>31 - 90</v>
          </cell>
          <cell r="O109">
            <v>7620769467</v>
          </cell>
          <cell r="P109" t="str">
            <v>ranjeet.upendra@justdial.com</v>
          </cell>
          <cell r="Q109" t="str">
            <v>Active</v>
          </cell>
        </row>
        <row r="110">
          <cell r="B110">
            <v>10156403</v>
          </cell>
          <cell r="C110" t="str">
            <v>Mohammed Sajid Tak</v>
          </cell>
          <cell r="D110" t="str">
            <v>Western</v>
          </cell>
          <cell r="E110" t="str">
            <v>CIC</v>
          </cell>
          <cell r="F110" t="str">
            <v>Team Leader</v>
          </cell>
          <cell r="G110">
            <v>0</v>
          </cell>
          <cell r="H110" t="str">
            <v>Irfan Patel</v>
          </cell>
          <cell r="I110" t="str">
            <v>Intezar Sayed</v>
          </cell>
          <cell r="J110" t="str">
            <v>Bahubali Kaddu</v>
          </cell>
          <cell r="K110" t="str">
            <v>Bahubali Kaddu</v>
          </cell>
          <cell r="L110">
            <v>45411</v>
          </cell>
          <cell r="M110">
            <v>45444</v>
          </cell>
          <cell r="N110" t="str">
            <v>31 - 90</v>
          </cell>
          <cell r="O110">
            <v>9623733102</v>
          </cell>
          <cell r="P110" t="str">
            <v>mohammed.sajid@justdial.com</v>
          </cell>
          <cell r="Q110" t="str">
            <v>Active</v>
          </cell>
        </row>
        <row r="111">
          <cell r="B111">
            <v>10157303</v>
          </cell>
          <cell r="C111" t="str">
            <v>Shivam Shukla</v>
          </cell>
          <cell r="D111" t="str">
            <v>Western</v>
          </cell>
          <cell r="E111" t="str">
            <v>B2B</v>
          </cell>
          <cell r="F111" t="str">
            <v>B2B</v>
          </cell>
          <cell r="G111">
            <v>0</v>
          </cell>
          <cell r="H111" t="str">
            <v>Direct Dileep</v>
          </cell>
          <cell r="I111" t="str">
            <v>Dileep Sharma</v>
          </cell>
          <cell r="J111" t="str">
            <v>Bahubali Kaddu</v>
          </cell>
          <cell r="K111" t="str">
            <v>Bahubali Kaddu</v>
          </cell>
          <cell r="L111">
            <v>45426</v>
          </cell>
          <cell r="M111">
            <v>45444</v>
          </cell>
          <cell r="N111" t="str">
            <v>00 - 30</v>
          </cell>
          <cell r="O111">
            <v>9082856694</v>
          </cell>
          <cell r="P111" t="str">
            <v>shivam.anilkumar@justdial.com</v>
          </cell>
          <cell r="Q111" t="str">
            <v>Inactive</v>
          </cell>
        </row>
        <row r="112">
          <cell r="B112">
            <v>10157282</v>
          </cell>
          <cell r="C112" t="str">
            <v>Ajad Giri</v>
          </cell>
          <cell r="D112" t="str">
            <v>Central</v>
          </cell>
          <cell r="E112" t="str">
            <v>B2B</v>
          </cell>
          <cell r="F112" t="str">
            <v>B2B</v>
          </cell>
          <cell r="G112" t="str">
            <v>Raghwendra Singh</v>
          </cell>
          <cell r="H112" t="str">
            <v>Sonu Dubey</v>
          </cell>
          <cell r="I112" t="str">
            <v>Avnind Singh</v>
          </cell>
          <cell r="J112" t="str">
            <v>Bahubali Kaddu</v>
          </cell>
          <cell r="K112" t="str">
            <v>Bahubali Kaddu</v>
          </cell>
          <cell r="L112">
            <v>45426</v>
          </cell>
          <cell r="M112">
            <v>45444</v>
          </cell>
          <cell r="N112" t="str">
            <v>00 - 30</v>
          </cell>
          <cell r="O112">
            <v>8308229525</v>
          </cell>
          <cell r="P112" t="str">
            <v>ajad.vijay@justdial.com</v>
          </cell>
          <cell r="Q112" t="str">
            <v>Inactive</v>
          </cell>
        </row>
        <row r="113">
          <cell r="B113">
            <v>10157283</v>
          </cell>
          <cell r="C113" t="str">
            <v>Vinit Chaturvedi</v>
          </cell>
          <cell r="D113" t="str">
            <v>Central</v>
          </cell>
          <cell r="E113" t="str">
            <v>B2B</v>
          </cell>
          <cell r="F113" t="str">
            <v>B2B</v>
          </cell>
          <cell r="G113" t="str">
            <v>Akash Jaiswal</v>
          </cell>
          <cell r="H113" t="str">
            <v>Sonu Dubey</v>
          </cell>
          <cell r="I113" t="str">
            <v>Avnind Singh</v>
          </cell>
          <cell r="J113" t="str">
            <v>Bahubali Kaddu</v>
          </cell>
          <cell r="K113" t="str">
            <v>Bahubali Kaddu</v>
          </cell>
          <cell r="L113">
            <v>45426</v>
          </cell>
          <cell r="M113">
            <v>45444</v>
          </cell>
          <cell r="N113" t="str">
            <v>00 - 30</v>
          </cell>
          <cell r="O113">
            <v>9619167461</v>
          </cell>
          <cell r="P113" t="str">
            <v>vinit.laxmikant@justdial.com</v>
          </cell>
          <cell r="Q113" t="str">
            <v>Active</v>
          </cell>
        </row>
        <row r="114">
          <cell r="B114">
            <v>10157279</v>
          </cell>
          <cell r="C114" t="str">
            <v>Khan Abdullahad Anees</v>
          </cell>
          <cell r="D114" t="str">
            <v>Central</v>
          </cell>
          <cell r="E114" t="str">
            <v>B2B</v>
          </cell>
          <cell r="F114" t="str">
            <v>B2B</v>
          </cell>
          <cell r="G114" t="str">
            <v>Akash Jaiswal</v>
          </cell>
          <cell r="H114" t="str">
            <v>Sonu Dubey</v>
          </cell>
          <cell r="I114" t="str">
            <v>Avnind Singh</v>
          </cell>
          <cell r="J114" t="str">
            <v>Bahubali Kaddu</v>
          </cell>
          <cell r="K114" t="str">
            <v>Bahubali Kaddu</v>
          </cell>
          <cell r="L114">
            <v>45426</v>
          </cell>
          <cell r="M114">
            <v>45444</v>
          </cell>
          <cell r="N114" t="str">
            <v>00 - 30</v>
          </cell>
          <cell r="O114">
            <v>7058620610</v>
          </cell>
          <cell r="P114" t="str">
            <v>abdul.ahad@justdial.com</v>
          </cell>
          <cell r="Q114" t="str">
            <v>Active</v>
          </cell>
        </row>
        <row r="115">
          <cell r="B115">
            <v>10157302</v>
          </cell>
          <cell r="C115" t="str">
            <v>Sumit Pandey</v>
          </cell>
          <cell r="D115" t="str">
            <v>Western</v>
          </cell>
          <cell r="E115" t="str">
            <v>CIC</v>
          </cell>
          <cell r="F115" t="str">
            <v>CIC</v>
          </cell>
          <cell r="G115">
            <v>0</v>
          </cell>
          <cell r="H115" t="str">
            <v>Susheel Dubey</v>
          </cell>
          <cell r="I115" t="str">
            <v>Intezar Sayed</v>
          </cell>
          <cell r="J115" t="str">
            <v>Bahubali Kaddu</v>
          </cell>
          <cell r="K115" t="str">
            <v>Bahubali Kaddu</v>
          </cell>
          <cell r="L115">
            <v>45426</v>
          </cell>
          <cell r="M115">
            <v>45444</v>
          </cell>
          <cell r="N115" t="str">
            <v>00 - 30</v>
          </cell>
          <cell r="O115">
            <v>9970290724</v>
          </cell>
          <cell r="P115" t="str">
            <v>sumit.jitendra@justdial.com</v>
          </cell>
          <cell r="Q115" t="str">
            <v>Inactive</v>
          </cell>
        </row>
        <row r="116">
          <cell r="B116">
            <v>10157420</v>
          </cell>
          <cell r="C116" t="str">
            <v>Vishal  Upadhyay</v>
          </cell>
          <cell r="D116" t="str">
            <v>Western</v>
          </cell>
          <cell r="E116" t="str">
            <v>B2B</v>
          </cell>
          <cell r="F116" t="str">
            <v>B2B</v>
          </cell>
          <cell r="G116">
            <v>0</v>
          </cell>
          <cell r="H116" t="str">
            <v>Direct Dileep</v>
          </cell>
          <cell r="I116" t="str">
            <v>Dileep Sharma</v>
          </cell>
          <cell r="J116" t="str">
            <v>Bahubali Kaddu</v>
          </cell>
          <cell r="K116" t="str">
            <v>Bahubali Kaddu</v>
          </cell>
          <cell r="L116">
            <v>45429</v>
          </cell>
          <cell r="M116">
            <v>45444</v>
          </cell>
          <cell r="N116" t="str">
            <v>00 - 30</v>
          </cell>
          <cell r="O116">
            <v>9867075685</v>
          </cell>
          <cell r="P116" t="str">
            <v>vishalrajendra@justdial.com</v>
          </cell>
          <cell r="Q116" t="str">
            <v>Active</v>
          </cell>
        </row>
        <row r="117">
          <cell r="B117">
            <v>10157449</v>
          </cell>
          <cell r="C117" t="str">
            <v>Pritam Gaikwad</v>
          </cell>
          <cell r="D117" t="str">
            <v>Central</v>
          </cell>
          <cell r="E117" t="str">
            <v>CIC</v>
          </cell>
          <cell r="F117" t="str">
            <v>CIC</v>
          </cell>
          <cell r="G117">
            <v>0</v>
          </cell>
          <cell r="H117" t="str">
            <v>Shashank Yelve</v>
          </cell>
          <cell r="I117" t="str">
            <v>Madhuri Joshi</v>
          </cell>
          <cell r="J117" t="str">
            <v>Bahubali Kaddu</v>
          </cell>
          <cell r="K117" t="str">
            <v>Bahubali Kaddu</v>
          </cell>
          <cell r="L117">
            <v>45429</v>
          </cell>
          <cell r="M117">
            <v>45444</v>
          </cell>
          <cell r="N117" t="str">
            <v>00 - 30</v>
          </cell>
          <cell r="O117">
            <v>8169792854</v>
          </cell>
          <cell r="P117" t="str">
            <v>pritam.sunil@justdial.com</v>
          </cell>
          <cell r="Q117" t="str">
            <v>Active</v>
          </cell>
        </row>
        <row r="118">
          <cell r="B118">
            <v>10157451</v>
          </cell>
          <cell r="C118" t="str">
            <v>Atharav Pawar</v>
          </cell>
          <cell r="D118" t="str">
            <v>Central</v>
          </cell>
          <cell r="E118" t="str">
            <v>CIC</v>
          </cell>
          <cell r="F118" t="str">
            <v>CIC</v>
          </cell>
          <cell r="G118">
            <v>0</v>
          </cell>
          <cell r="H118" t="str">
            <v>Rikesh Vaidya</v>
          </cell>
          <cell r="I118" t="str">
            <v>Abhijit Khanvilkar</v>
          </cell>
          <cell r="J118" t="str">
            <v>Abhijit Khanvilkar</v>
          </cell>
          <cell r="K118" t="str">
            <v>Bahubali Kaddu</v>
          </cell>
          <cell r="L118">
            <v>45429</v>
          </cell>
          <cell r="M118">
            <v>45444</v>
          </cell>
          <cell r="N118" t="str">
            <v>00 - 30</v>
          </cell>
          <cell r="O118">
            <v>8655082048</v>
          </cell>
          <cell r="P118" t="str">
            <v>atharav.dashrath@justdial.com</v>
          </cell>
          <cell r="Q118" t="str">
            <v>Active</v>
          </cell>
        </row>
        <row r="119">
          <cell r="B119">
            <v>10157455</v>
          </cell>
          <cell r="C119" t="str">
            <v>Prashant Patil</v>
          </cell>
          <cell r="D119" t="str">
            <v>Central</v>
          </cell>
          <cell r="E119" t="str">
            <v>B2B</v>
          </cell>
          <cell r="F119" t="str">
            <v>B2B</v>
          </cell>
          <cell r="G119" t="str">
            <v>Prem Vishwakarama</v>
          </cell>
          <cell r="H119" t="str">
            <v>Raviraj Kadam</v>
          </cell>
          <cell r="I119" t="str">
            <v>Avnind Singh</v>
          </cell>
          <cell r="J119" t="str">
            <v>Bahubali Kaddu</v>
          </cell>
          <cell r="K119" t="str">
            <v>Bahubali Kaddu</v>
          </cell>
          <cell r="L119">
            <v>45429</v>
          </cell>
          <cell r="M119">
            <v>45444</v>
          </cell>
          <cell r="N119" t="str">
            <v>00 - 30</v>
          </cell>
          <cell r="O119">
            <v>7777088988</v>
          </cell>
          <cell r="P119" t="str">
            <v>prashant.vishram@justdial.com</v>
          </cell>
          <cell r="Q119" t="str">
            <v>Active</v>
          </cell>
        </row>
        <row r="120">
          <cell r="B120">
            <v>10157717</v>
          </cell>
          <cell r="C120" t="str">
            <v>Ashish Babar</v>
          </cell>
          <cell r="D120" t="str">
            <v>Central</v>
          </cell>
          <cell r="E120" t="str">
            <v>B2B</v>
          </cell>
          <cell r="F120" t="str">
            <v>B2B</v>
          </cell>
          <cell r="G120">
            <v>0</v>
          </cell>
          <cell r="H120" t="str">
            <v>Siddhant Pawar</v>
          </cell>
          <cell r="I120" t="str">
            <v>Avnind Singh</v>
          </cell>
          <cell r="J120" t="str">
            <v>Bahubali Kaddu</v>
          </cell>
          <cell r="K120" t="str">
            <v>Bahubali Kaddu</v>
          </cell>
          <cell r="L120">
            <v>45436</v>
          </cell>
          <cell r="M120">
            <v>45444</v>
          </cell>
          <cell r="N120" t="str">
            <v>00 - 30</v>
          </cell>
          <cell r="O120">
            <v>7249212874</v>
          </cell>
          <cell r="P120" t="str">
            <v>ashish.dattary@justdial.com</v>
          </cell>
          <cell r="Q120" t="str">
            <v>Inactive</v>
          </cell>
        </row>
        <row r="121">
          <cell r="B121">
            <v>10157721</v>
          </cell>
          <cell r="C121" t="str">
            <v>Nitish Kumar</v>
          </cell>
          <cell r="D121" t="str">
            <v>Central</v>
          </cell>
          <cell r="E121" t="str">
            <v>CIC</v>
          </cell>
          <cell r="F121" t="str">
            <v>CIC</v>
          </cell>
          <cell r="G121">
            <v>0</v>
          </cell>
          <cell r="H121" t="str">
            <v>Rikesh Vaidya</v>
          </cell>
          <cell r="I121" t="str">
            <v>Abhijit Khanvilkar</v>
          </cell>
          <cell r="J121" t="str">
            <v>Abhijit Khanvilkar</v>
          </cell>
          <cell r="K121" t="str">
            <v>Bahubali Kaddu</v>
          </cell>
          <cell r="L121">
            <v>45436</v>
          </cell>
          <cell r="M121">
            <v>45444</v>
          </cell>
          <cell r="N121" t="str">
            <v>00 - 30</v>
          </cell>
          <cell r="O121">
            <v>8692826180</v>
          </cell>
          <cell r="P121" t="str">
            <v>nitish.k@justdial.com</v>
          </cell>
          <cell r="Q121" t="str">
            <v>Active</v>
          </cell>
        </row>
        <row r="122">
          <cell r="B122">
            <v>10157722</v>
          </cell>
          <cell r="C122" t="str">
            <v>Sachin Kumar</v>
          </cell>
          <cell r="D122" t="str">
            <v>Central</v>
          </cell>
          <cell r="E122" t="str">
            <v>CIC</v>
          </cell>
          <cell r="F122" t="str">
            <v>CIC</v>
          </cell>
          <cell r="G122">
            <v>0</v>
          </cell>
          <cell r="H122" t="str">
            <v>Rikesh Vaidya</v>
          </cell>
          <cell r="I122" t="str">
            <v>Abhijit Khanvilkar</v>
          </cell>
          <cell r="J122" t="str">
            <v>Abhijit Khanvilkar</v>
          </cell>
          <cell r="K122" t="str">
            <v>Bahubali Kaddu</v>
          </cell>
          <cell r="L122">
            <v>45436</v>
          </cell>
          <cell r="M122">
            <v>45444</v>
          </cell>
          <cell r="N122" t="str">
            <v>00 - 30</v>
          </cell>
          <cell r="O122">
            <v>8825131086</v>
          </cell>
          <cell r="P122" t="str">
            <v>sachink@justdial.com</v>
          </cell>
          <cell r="Q122" t="str">
            <v>Active</v>
          </cell>
        </row>
        <row r="123">
          <cell r="B123">
            <v>10157723</v>
          </cell>
          <cell r="C123" t="str">
            <v>Bittu Kumar</v>
          </cell>
          <cell r="D123" t="str">
            <v>Central</v>
          </cell>
          <cell r="E123" t="str">
            <v>CIC</v>
          </cell>
          <cell r="F123" t="str">
            <v>CIC</v>
          </cell>
          <cell r="G123">
            <v>0</v>
          </cell>
          <cell r="H123" t="str">
            <v>Rikesh Vaidya</v>
          </cell>
          <cell r="I123" t="str">
            <v>Abhijit Khanvilkar</v>
          </cell>
          <cell r="J123" t="str">
            <v>Abhijit Khanvilkar</v>
          </cell>
          <cell r="K123" t="str">
            <v>Bahubali Kaddu</v>
          </cell>
          <cell r="L123">
            <v>45436</v>
          </cell>
          <cell r="M123">
            <v>45444</v>
          </cell>
          <cell r="N123" t="str">
            <v>00 - 30</v>
          </cell>
          <cell r="O123">
            <v>8709035770</v>
          </cell>
          <cell r="P123" t="str">
            <v xml:space="preserve"> - </v>
          </cell>
          <cell r="Q123" t="str">
            <v>Active</v>
          </cell>
        </row>
        <row r="124">
          <cell r="B124">
            <v>10157733</v>
          </cell>
          <cell r="C124" t="str">
            <v>Vinay Mishra</v>
          </cell>
          <cell r="D124" t="str">
            <v>Western</v>
          </cell>
          <cell r="E124" t="str">
            <v>CIC</v>
          </cell>
          <cell r="F124" t="str">
            <v>CIC</v>
          </cell>
          <cell r="G124">
            <v>0</v>
          </cell>
          <cell r="H124" t="str">
            <v>Irfan Patel</v>
          </cell>
          <cell r="I124" t="str">
            <v>Intezar Sayed</v>
          </cell>
          <cell r="J124" t="str">
            <v>Bahubali Kaddu</v>
          </cell>
          <cell r="K124" t="str">
            <v>Bahubali Kaddu</v>
          </cell>
          <cell r="L124">
            <v>45436</v>
          </cell>
          <cell r="M124">
            <v>45444</v>
          </cell>
          <cell r="N124" t="str">
            <v>00 - 30</v>
          </cell>
          <cell r="O124">
            <v>9140317319</v>
          </cell>
          <cell r="P124" t="str">
            <v>vinay.mishra@justdial.com</v>
          </cell>
          <cell r="Q124" t="str">
            <v>Inactive</v>
          </cell>
        </row>
        <row r="125">
          <cell r="B125">
            <v>10157735</v>
          </cell>
          <cell r="C125" t="str">
            <v>Yadav Lalji</v>
          </cell>
          <cell r="D125" t="str">
            <v>Western</v>
          </cell>
          <cell r="E125" t="str">
            <v>CIC</v>
          </cell>
          <cell r="F125" t="str">
            <v>CIC</v>
          </cell>
          <cell r="G125">
            <v>0</v>
          </cell>
          <cell r="H125" t="str">
            <v>Irfan Patel</v>
          </cell>
          <cell r="I125" t="str">
            <v>Intezar Sayed</v>
          </cell>
          <cell r="J125" t="str">
            <v>Bahubali Kaddu</v>
          </cell>
          <cell r="K125" t="str">
            <v>Bahubali Kaddu</v>
          </cell>
          <cell r="L125">
            <v>45436</v>
          </cell>
          <cell r="M125">
            <v>45444</v>
          </cell>
          <cell r="N125" t="str">
            <v>00 - 30</v>
          </cell>
          <cell r="O125">
            <v>9702818558</v>
          </cell>
          <cell r="P125" t="str">
            <v>yadav.vivekkumar@justdial.com</v>
          </cell>
          <cell r="Q125" t="str">
            <v>Active</v>
          </cell>
        </row>
        <row r="126">
          <cell r="B126">
            <v>10158401</v>
          </cell>
          <cell r="C126" t="str">
            <v>Krishna  Shelar</v>
          </cell>
          <cell r="D126" t="str">
            <v>Central</v>
          </cell>
          <cell r="E126" t="str">
            <v>B2B</v>
          </cell>
          <cell r="F126" t="str">
            <v>B2B</v>
          </cell>
          <cell r="G126" t="str">
            <v>Prem Vishwakarama</v>
          </cell>
          <cell r="H126" t="str">
            <v>Raviraj Kadam</v>
          </cell>
          <cell r="I126" t="str">
            <v>Avnind Singh</v>
          </cell>
          <cell r="J126" t="str">
            <v>Bahubali Kaddu</v>
          </cell>
          <cell r="K126" t="str">
            <v>Bahubali Kaddu</v>
          </cell>
          <cell r="L126">
            <v>45450</v>
          </cell>
          <cell r="M126">
            <v>45444</v>
          </cell>
          <cell r="N126" t="str">
            <v>00 - 30</v>
          </cell>
          <cell r="O126">
            <v>9137512282</v>
          </cell>
          <cell r="P126" t="str">
            <v>krishna.tukaram@justdial.com</v>
          </cell>
          <cell r="Q126" t="str">
            <v>Active</v>
          </cell>
        </row>
        <row r="127">
          <cell r="B127">
            <v>10158393</v>
          </cell>
          <cell r="C127" t="str">
            <v>Suraj  Gupta</v>
          </cell>
          <cell r="D127" t="str">
            <v>Western</v>
          </cell>
          <cell r="E127" t="str">
            <v>CIC</v>
          </cell>
          <cell r="F127" t="str">
            <v>CIC</v>
          </cell>
          <cell r="G127">
            <v>0</v>
          </cell>
          <cell r="H127" t="str">
            <v>Susheel Dubey</v>
          </cell>
          <cell r="I127" t="str">
            <v>Intezar Sayed</v>
          </cell>
          <cell r="J127" t="str">
            <v>Bahubali Kaddu</v>
          </cell>
          <cell r="K127" t="str">
            <v>Bahubali Kaddu</v>
          </cell>
          <cell r="L127">
            <v>45450</v>
          </cell>
          <cell r="M127">
            <v>45444</v>
          </cell>
          <cell r="N127" t="str">
            <v>00 - 30</v>
          </cell>
          <cell r="O127">
            <v>9372641825</v>
          </cell>
          <cell r="P127" t="str">
            <v>suraj.chhotelal@justdial.com</v>
          </cell>
          <cell r="Q127" t="str">
            <v>Active</v>
          </cell>
        </row>
        <row r="128">
          <cell r="B128">
            <v>10158400</v>
          </cell>
          <cell r="C128" t="str">
            <v>Appasaheb Masal</v>
          </cell>
          <cell r="D128" t="str">
            <v>Central</v>
          </cell>
          <cell r="E128" t="str">
            <v>CIC</v>
          </cell>
          <cell r="F128" t="str">
            <v>CIC</v>
          </cell>
          <cell r="G128">
            <v>0</v>
          </cell>
          <cell r="H128" t="str">
            <v>Nandan Singh</v>
          </cell>
          <cell r="I128" t="str">
            <v>Abhijit Khanvilkar</v>
          </cell>
          <cell r="J128" t="str">
            <v>Abhijit Khanvilkar</v>
          </cell>
          <cell r="K128" t="str">
            <v>Bahubali Kaddu</v>
          </cell>
          <cell r="L128">
            <v>45450</v>
          </cell>
          <cell r="M128">
            <v>45444</v>
          </cell>
          <cell r="N128" t="str">
            <v>00 - 30</v>
          </cell>
          <cell r="O128">
            <v>9096490816</v>
          </cell>
          <cell r="P128" t="str">
            <v>appasaheb.dhanaji@justdial.com</v>
          </cell>
          <cell r="Q128" t="str">
            <v>Active</v>
          </cell>
        </row>
        <row r="129">
          <cell r="B129">
            <v>10158405</v>
          </cell>
          <cell r="C129" t="str">
            <v>Kapil Singh</v>
          </cell>
          <cell r="D129" t="str">
            <v>Western</v>
          </cell>
          <cell r="E129" t="str">
            <v>CIC</v>
          </cell>
          <cell r="F129" t="str">
            <v>CIC</v>
          </cell>
          <cell r="G129">
            <v>0</v>
          </cell>
          <cell r="H129" t="str">
            <v>Mohammad Imran Adil</v>
          </cell>
          <cell r="I129" t="str">
            <v>Madhuri Joshi</v>
          </cell>
          <cell r="J129" t="str">
            <v>Bahubali Kaddu</v>
          </cell>
          <cell r="K129" t="str">
            <v>Bahubali Kaddu</v>
          </cell>
          <cell r="L129">
            <v>45450</v>
          </cell>
          <cell r="M129">
            <v>45444</v>
          </cell>
          <cell r="N129" t="str">
            <v>00 - 30</v>
          </cell>
          <cell r="O129">
            <v>8295745494</v>
          </cell>
          <cell r="P129" t="str">
            <v>kapil1@justdial.com</v>
          </cell>
          <cell r="Q129" t="str">
            <v>Active</v>
          </cell>
        </row>
        <row r="130">
          <cell r="B130">
            <v>10158406</v>
          </cell>
          <cell r="C130" t="str">
            <v>MD  Haseen</v>
          </cell>
          <cell r="D130" t="str">
            <v>Western</v>
          </cell>
          <cell r="E130" t="str">
            <v>CIC</v>
          </cell>
          <cell r="F130" t="str">
            <v>CIC</v>
          </cell>
          <cell r="G130">
            <v>0</v>
          </cell>
          <cell r="H130" t="str">
            <v>Shashank Yelve</v>
          </cell>
          <cell r="I130" t="str">
            <v>Madhuri Joshi</v>
          </cell>
          <cell r="J130" t="str">
            <v>Bahubali Kaddu</v>
          </cell>
          <cell r="K130" t="str">
            <v>Bahubali Kaddu</v>
          </cell>
          <cell r="L130">
            <v>45450</v>
          </cell>
          <cell r="M130">
            <v>45444</v>
          </cell>
          <cell r="N130" t="str">
            <v>00 - 30</v>
          </cell>
          <cell r="O130">
            <v>8565899473</v>
          </cell>
          <cell r="P130" t="str">
            <v>mohammad.haseen@justdial.com</v>
          </cell>
          <cell r="Q130" t="str">
            <v>Active</v>
          </cell>
        </row>
        <row r="131">
          <cell r="B131">
            <v>10158402</v>
          </cell>
          <cell r="C131" t="str">
            <v>Abhishek Gupta</v>
          </cell>
          <cell r="D131" t="str">
            <v>Central</v>
          </cell>
          <cell r="E131" t="str">
            <v>B2B</v>
          </cell>
          <cell r="F131" t="str">
            <v>B2B</v>
          </cell>
          <cell r="G131" t="str">
            <v>Abhishek Gupta</v>
          </cell>
          <cell r="H131" t="str">
            <v>Direct Dileep</v>
          </cell>
          <cell r="I131" t="str">
            <v>Dileep Sharma</v>
          </cell>
          <cell r="J131" t="str">
            <v>Bahubali Kaddu</v>
          </cell>
          <cell r="K131" t="str">
            <v>Bahubali Kaddu</v>
          </cell>
          <cell r="L131">
            <v>45450</v>
          </cell>
          <cell r="M131">
            <v>45444</v>
          </cell>
          <cell r="N131" t="str">
            <v>00 - 30</v>
          </cell>
          <cell r="O131">
            <v>8454864050</v>
          </cell>
          <cell r="P131" t="str">
            <v>abhishek.rajnarayan@justdial.com</v>
          </cell>
          <cell r="Q131" t="str">
            <v>Active</v>
          </cell>
        </row>
        <row r="132">
          <cell r="B132">
            <v>10158408</v>
          </cell>
          <cell r="C132" t="str">
            <v>Prashant Thokale</v>
          </cell>
          <cell r="D132" t="str">
            <v>Central</v>
          </cell>
          <cell r="E132" t="str">
            <v>B2B</v>
          </cell>
          <cell r="F132" t="str">
            <v>B2B</v>
          </cell>
          <cell r="G132" t="str">
            <v>Jayant Kumar</v>
          </cell>
          <cell r="H132" t="str">
            <v>Direct Dileep</v>
          </cell>
          <cell r="I132" t="str">
            <v>Dileep Sharma</v>
          </cell>
          <cell r="J132" t="str">
            <v>Bahubali Kaddu</v>
          </cell>
          <cell r="K132" t="str">
            <v>Bahubali Kaddu</v>
          </cell>
          <cell r="L132">
            <v>45450</v>
          </cell>
          <cell r="M132">
            <v>45444</v>
          </cell>
          <cell r="N132" t="str">
            <v>00 - 30</v>
          </cell>
          <cell r="O132">
            <v>8779830559</v>
          </cell>
          <cell r="P132" t="str">
            <v>prashant.tukaram@justdial.com</v>
          </cell>
          <cell r="Q132" t="str">
            <v>Active</v>
          </cell>
        </row>
        <row r="133">
          <cell r="B133">
            <v>10158407</v>
          </cell>
          <cell r="C133" t="str">
            <v>Adesh Dubey</v>
          </cell>
          <cell r="D133" t="str">
            <v>Western</v>
          </cell>
          <cell r="E133" t="str">
            <v>CIC</v>
          </cell>
          <cell r="F133" t="str">
            <v>CIC</v>
          </cell>
          <cell r="G133">
            <v>0</v>
          </cell>
          <cell r="H133" t="str">
            <v>Mohammad Imran Adil</v>
          </cell>
          <cell r="I133" t="str">
            <v>Madhuri Joshi</v>
          </cell>
          <cell r="J133" t="str">
            <v>Bahubali Kaddu</v>
          </cell>
          <cell r="K133" t="str">
            <v>Bahubali Kaddu</v>
          </cell>
          <cell r="L133">
            <v>45450</v>
          </cell>
          <cell r="M133">
            <v>45444</v>
          </cell>
          <cell r="N133" t="str">
            <v>00 - 30</v>
          </cell>
          <cell r="O133">
            <v>9369678516</v>
          </cell>
          <cell r="P133" t="str">
            <v>adesh.dubey@justdial.com</v>
          </cell>
          <cell r="Q133" t="str">
            <v>Active</v>
          </cell>
        </row>
        <row r="134">
          <cell r="B134">
            <v>10158802</v>
          </cell>
          <cell r="C134" t="str">
            <v>Vishal Yadav</v>
          </cell>
          <cell r="D134" t="str">
            <v>Central</v>
          </cell>
          <cell r="E134" t="str">
            <v>CIC</v>
          </cell>
          <cell r="F134" t="str">
            <v>CIC</v>
          </cell>
          <cell r="G134">
            <v>0</v>
          </cell>
          <cell r="H134" t="str">
            <v>Chandralok Gupta</v>
          </cell>
          <cell r="I134" t="str">
            <v>Rushikesh Kale</v>
          </cell>
          <cell r="J134" t="str">
            <v>Abhijit Khanvilkar</v>
          </cell>
          <cell r="K134" t="str">
            <v>Bahubali Kaddu</v>
          </cell>
          <cell r="L134">
            <v>45457</v>
          </cell>
          <cell r="M134">
            <v>45444</v>
          </cell>
          <cell r="N134" t="str">
            <v>00 - 30</v>
          </cell>
          <cell r="O134">
            <v>8850903979</v>
          </cell>
          <cell r="P134" t="str">
            <v>vishal.yadav@justdial.com</v>
          </cell>
          <cell r="Q134" t="str">
            <v>Active</v>
          </cell>
        </row>
        <row r="135">
          <cell r="B135">
            <v>10158787</v>
          </cell>
          <cell r="C135" t="str">
            <v>Shubham Tiwari</v>
          </cell>
          <cell r="D135" t="str">
            <v>Western</v>
          </cell>
          <cell r="E135" t="str">
            <v>CIC</v>
          </cell>
          <cell r="F135" t="str">
            <v>CIC</v>
          </cell>
          <cell r="G135">
            <v>0</v>
          </cell>
          <cell r="H135" t="str">
            <v>Naveen Tripathi</v>
          </cell>
          <cell r="I135" t="str">
            <v>Intezar Sayed</v>
          </cell>
          <cell r="J135" t="str">
            <v>Bahubali Kaddu</v>
          </cell>
          <cell r="K135" t="str">
            <v>Bahubali Kaddu</v>
          </cell>
          <cell r="L135">
            <v>45457</v>
          </cell>
          <cell r="M135">
            <v>45444</v>
          </cell>
          <cell r="N135" t="str">
            <v>00 - 30</v>
          </cell>
          <cell r="O135">
            <v>8928971698</v>
          </cell>
          <cell r="P135" t="str">
            <v>shubhamrajendraprasadtiwari1@justdial.com</v>
          </cell>
          <cell r="Q135" t="str">
            <v>Active</v>
          </cell>
        </row>
        <row r="136">
          <cell r="B136">
            <v>10158803</v>
          </cell>
          <cell r="C136" t="str">
            <v>Rohit Patel</v>
          </cell>
          <cell r="D136" t="str">
            <v>Western</v>
          </cell>
          <cell r="E136" t="str">
            <v>CIC</v>
          </cell>
          <cell r="F136" t="str">
            <v>CIC</v>
          </cell>
          <cell r="G136">
            <v>0</v>
          </cell>
          <cell r="H136" t="str">
            <v>Shashank Yelve</v>
          </cell>
          <cell r="I136" t="str">
            <v>Madhuri Joshi</v>
          </cell>
          <cell r="J136" t="str">
            <v>Bahubali Kaddu</v>
          </cell>
          <cell r="K136" t="str">
            <v>Bahubali Kaddu</v>
          </cell>
          <cell r="L136">
            <v>45457</v>
          </cell>
          <cell r="M136">
            <v>45444</v>
          </cell>
          <cell r="N136" t="str">
            <v>00 - 30</v>
          </cell>
          <cell r="O136">
            <v>8928902294</v>
          </cell>
          <cell r="P136" t="str">
            <v>rohit.arun@justdial.com</v>
          </cell>
          <cell r="Q136" t="str">
            <v>Active</v>
          </cell>
        </row>
        <row r="137">
          <cell r="B137">
            <v>10158732</v>
          </cell>
          <cell r="C137" t="str">
            <v>Tanay Shah</v>
          </cell>
          <cell r="D137" t="str">
            <v>Western</v>
          </cell>
          <cell r="E137" t="str">
            <v>CIC</v>
          </cell>
          <cell r="F137" t="str">
            <v>CIC</v>
          </cell>
          <cell r="G137">
            <v>0</v>
          </cell>
          <cell r="H137" t="str">
            <v>Manish Dubey</v>
          </cell>
          <cell r="I137" t="str">
            <v>Madhuri Joshi</v>
          </cell>
          <cell r="J137" t="str">
            <v>Bahubali Kaddu</v>
          </cell>
          <cell r="K137" t="str">
            <v>Bahubali Kaddu</v>
          </cell>
          <cell r="L137">
            <v>45457</v>
          </cell>
          <cell r="M137">
            <v>45444</v>
          </cell>
          <cell r="N137" t="str">
            <v>00 - 30</v>
          </cell>
          <cell r="O137">
            <v>9833376425</v>
          </cell>
          <cell r="P137" t="str">
            <v>tanay.kirit@justdial.com</v>
          </cell>
          <cell r="Q137" t="str">
            <v>Active</v>
          </cell>
        </row>
        <row r="138">
          <cell r="B138">
            <v>10158705</v>
          </cell>
          <cell r="C138" t="str">
            <v>Rohit Jadhav</v>
          </cell>
          <cell r="D138" t="str">
            <v>Central</v>
          </cell>
          <cell r="E138" t="str">
            <v>CIC</v>
          </cell>
          <cell r="F138" t="str">
            <v>CIC</v>
          </cell>
          <cell r="G138">
            <v>0</v>
          </cell>
          <cell r="H138" t="str">
            <v>Munawar hashmi</v>
          </cell>
          <cell r="I138" t="str">
            <v>Rushikesh Kale</v>
          </cell>
          <cell r="J138" t="str">
            <v>Abhijit Khanvilkar</v>
          </cell>
          <cell r="K138" t="str">
            <v>Bahubali Kaddu</v>
          </cell>
          <cell r="L138">
            <v>45457</v>
          </cell>
          <cell r="M138">
            <v>45444</v>
          </cell>
          <cell r="N138" t="str">
            <v>00 - 30</v>
          </cell>
          <cell r="O138">
            <v>9172219729</v>
          </cell>
          <cell r="P138" t="str">
            <v>rohit.balkrushn@justdial.com</v>
          </cell>
          <cell r="Q138" t="str">
            <v>Active</v>
          </cell>
        </row>
        <row r="139">
          <cell r="B139">
            <v>10158704</v>
          </cell>
          <cell r="C139" t="str">
            <v>Vaibhav Pachkude</v>
          </cell>
          <cell r="D139" t="str">
            <v>Central</v>
          </cell>
          <cell r="E139" t="str">
            <v>CIC</v>
          </cell>
          <cell r="F139" t="str">
            <v>CIC</v>
          </cell>
          <cell r="G139">
            <v>0</v>
          </cell>
          <cell r="H139" t="str">
            <v>Chandralok Gupta</v>
          </cell>
          <cell r="I139" t="str">
            <v>Rushikesh Kale</v>
          </cell>
          <cell r="J139" t="str">
            <v>Abhijit Khanvilkar</v>
          </cell>
          <cell r="K139" t="str">
            <v>Bahubali Kaddu</v>
          </cell>
          <cell r="L139">
            <v>45457</v>
          </cell>
          <cell r="M139">
            <v>45444</v>
          </cell>
          <cell r="N139" t="str">
            <v>00 - 30</v>
          </cell>
          <cell r="O139">
            <v>8779603782</v>
          </cell>
          <cell r="P139" t="str">
            <v>vaibhav.vishnu@justdial.com</v>
          </cell>
          <cell r="Q139" t="str">
            <v>Active</v>
          </cell>
        </row>
        <row r="140">
          <cell r="B140">
            <v>10158741</v>
          </cell>
          <cell r="C140" t="str">
            <v>Shubham Yadav</v>
          </cell>
          <cell r="D140" t="str">
            <v>Central</v>
          </cell>
          <cell r="E140" t="str">
            <v>B2B</v>
          </cell>
          <cell r="F140" t="str">
            <v>B2B</v>
          </cell>
          <cell r="G140" t="str">
            <v>Akash Jaiswal</v>
          </cell>
          <cell r="H140" t="str">
            <v>Sonu Dubey</v>
          </cell>
          <cell r="I140" t="str">
            <v>Avnind Singh</v>
          </cell>
          <cell r="J140" t="str">
            <v>Bahubali Kaddu</v>
          </cell>
          <cell r="K140" t="str">
            <v>Bahubali Kaddu</v>
          </cell>
          <cell r="L140">
            <v>45457</v>
          </cell>
          <cell r="M140">
            <v>45444</v>
          </cell>
          <cell r="N140" t="str">
            <v>00 - 30</v>
          </cell>
          <cell r="O140">
            <v>8429363770</v>
          </cell>
          <cell r="P140" t="str">
            <v>subham.yadav@justdial.com</v>
          </cell>
          <cell r="Q140" t="str">
            <v>Active</v>
          </cell>
        </row>
        <row r="141">
          <cell r="B141">
            <v>10158774</v>
          </cell>
          <cell r="C141" t="str">
            <v>Brijesh Semwal</v>
          </cell>
          <cell r="D141" t="str">
            <v>Western</v>
          </cell>
          <cell r="E141" t="str">
            <v>CIC</v>
          </cell>
          <cell r="F141" t="str">
            <v>CIC</v>
          </cell>
          <cell r="G141">
            <v>0</v>
          </cell>
          <cell r="H141" t="str">
            <v>Mohammad Imran Adil</v>
          </cell>
          <cell r="I141" t="str">
            <v>Madhuri Joshi</v>
          </cell>
          <cell r="J141" t="str">
            <v>Bahubali Kaddu</v>
          </cell>
          <cell r="K141" t="str">
            <v>Bahubali Kaddu</v>
          </cell>
          <cell r="L141">
            <v>45457</v>
          </cell>
          <cell r="M141">
            <v>45444</v>
          </cell>
          <cell r="N141" t="str">
            <v>00 - 30</v>
          </cell>
          <cell r="O141">
            <v>8279963730</v>
          </cell>
          <cell r="P141" t="str">
            <v>brijesh.semwal@justdial.com</v>
          </cell>
          <cell r="Q141" t="str">
            <v>Active</v>
          </cell>
        </row>
        <row r="142">
          <cell r="B142">
            <v>10158786</v>
          </cell>
          <cell r="C142" t="str">
            <v>Saurabh Singh</v>
          </cell>
          <cell r="D142" t="str">
            <v>Central</v>
          </cell>
          <cell r="E142" t="str">
            <v>B2B</v>
          </cell>
          <cell r="F142" t="str">
            <v>B2B</v>
          </cell>
          <cell r="G142">
            <v>0</v>
          </cell>
          <cell r="H142" t="str">
            <v>Raviraj Kadam</v>
          </cell>
          <cell r="I142" t="str">
            <v>Avnind Singh</v>
          </cell>
          <cell r="J142" t="str">
            <v>Bahubali Kaddu</v>
          </cell>
          <cell r="K142" t="str">
            <v>Bahubali Kaddu</v>
          </cell>
          <cell r="L142">
            <v>45457</v>
          </cell>
          <cell r="M142">
            <v>45444</v>
          </cell>
          <cell r="N142" t="str">
            <v>00 - 30</v>
          </cell>
          <cell r="O142">
            <v>9892506097</v>
          </cell>
          <cell r="P142" t="str">
            <v>saurabh.kumar@justdial.com</v>
          </cell>
          <cell r="Q142" t="str">
            <v>Active</v>
          </cell>
        </row>
        <row r="143">
          <cell r="B143">
            <v>10158797</v>
          </cell>
          <cell r="C143" t="str">
            <v>Sanket Pardeshi</v>
          </cell>
          <cell r="D143" t="str">
            <v>Central</v>
          </cell>
          <cell r="E143" t="str">
            <v>B2B</v>
          </cell>
          <cell r="F143" t="str">
            <v>B2B</v>
          </cell>
          <cell r="G143">
            <v>0</v>
          </cell>
          <cell r="H143" t="str">
            <v>Raviraj Kadam</v>
          </cell>
          <cell r="I143" t="str">
            <v>Avnind Singh</v>
          </cell>
          <cell r="J143" t="str">
            <v>Bahubali Kaddu</v>
          </cell>
          <cell r="K143" t="str">
            <v>Bahubali Kaddu</v>
          </cell>
          <cell r="L143">
            <v>45457</v>
          </cell>
          <cell r="M143">
            <v>45444</v>
          </cell>
          <cell r="N143" t="str">
            <v>00 - 30</v>
          </cell>
          <cell r="O143">
            <v>9021593609</v>
          </cell>
          <cell r="P143" t="str">
            <v>sanket.sunil@justdial.com</v>
          </cell>
          <cell r="Q143" t="str">
            <v>Active</v>
          </cell>
        </row>
        <row r="144">
          <cell r="B144">
            <v>10150974</v>
          </cell>
          <cell r="C144" t="str">
            <v>Sonu Dubey</v>
          </cell>
          <cell r="D144" t="str">
            <v>Central</v>
          </cell>
          <cell r="E144" t="str">
            <v>B2B</v>
          </cell>
          <cell r="F144" t="str">
            <v>Asst.Manager</v>
          </cell>
          <cell r="G144">
            <v>0</v>
          </cell>
          <cell r="H144" t="str">
            <v>Sonu Dubey</v>
          </cell>
          <cell r="I144" t="str">
            <v>Avnind Singh</v>
          </cell>
          <cell r="J144" t="str">
            <v>Bahubali Kaddu</v>
          </cell>
          <cell r="K144" t="str">
            <v>Bahubali Kaddu</v>
          </cell>
          <cell r="L144">
            <v>45264</v>
          </cell>
          <cell r="M144">
            <v>45413</v>
          </cell>
          <cell r="N144" t="str">
            <v>91 - 180</v>
          </cell>
          <cell r="O144">
            <v>9990736090</v>
          </cell>
          <cell r="P144" t="str">
            <v>sonu.kiran@justdial.com</v>
          </cell>
          <cell r="Q144" t="str">
            <v>Active_Asst.Manager</v>
          </cell>
        </row>
        <row r="145">
          <cell r="B145">
            <v>10062664</v>
          </cell>
          <cell r="C145" t="str">
            <v>Naveen Tripathi</v>
          </cell>
          <cell r="D145" t="str">
            <v>Western</v>
          </cell>
          <cell r="E145" t="str">
            <v>CIC</v>
          </cell>
          <cell r="F145" t="str">
            <v>Asst.Manager</v>
          </cell>
          <cell r="G145" t="str">
            <v>Naveen Tripathi</v>
          </cell>
          <cell r="H145" t="str">
            <v>Naveen Tripathi</v>
          </cell>
          <cell r="I145" t="str">
            <v>Intezar Sayed</v>
          </cell>
          <cell r="J145" t="str">
            <v>Bahubali Kaddu</v>
          </cell>
          <cell r="K145" t="str">
            <v>Bahubali Kaddu</v>
          </cell>
          <cell r="L145">
            <v>43191</v>
          </cell>
          <cell r="M145">
            <v>45413</v>
          </cell>
          <cell r="N145" t="str">
            <v>6 Years &amp; Above</v>
          </cell>
          <cell r="O145">
            <v>8979086009</v>
          </cell>
          <cell r="P145" t="str">
            <v>naveen.tripathi1@justdial.com</v>
          </cell>
          <cell r="Q145" t="str">
            <v>Active_Asst.Manager</v>
          </cell>
        </row>
        <row r="146">
          <cell r="B146">
            <v>10015602</v>
          </cell>
          <cell r="C146" t="str">
            <v>Shashank Yelve</v>
          </cell>
          <cell r="D146" t="str">
            <v>Western</v>
          </cell>
          <cell r="E146" t="str">
            <v>CIC</v>
          </cell>
          <cell r="F146" t="str">
            <v>Asst.Manager</v>
          </cell>
          <cell r="G146" t="str">
            <v>Shashank Yelve</v>
          </cell>
          <cell r="H146" t="str">
            <v>Shashank Yelve</v>
          </cell>
          <cell r="I146" t="str">
            <v>Madhuri Joshi</v>
          </cell>
          <cell r="J146" t="str">
            <v>Bahubali Kaddu</v>
          </cell>
          <cell r="K146" t="str">
            <v>Bahubali Kaddu</v>
          </cell>
          <cell r="L146">
            <v>41568</v>
          </cell>
          <cell r="M146">
            <v>45413</v>
          </cell>
          <cell r="N146" t="str">
            <v>6 Years &amp; Above</v>
          </cell>
          <cell r="O146">
            <v>8830251760</v>
          </cell>
          <cell r="P146" t="str">
            <v>shashank.yelve@justdial.com</v>
          </cell>
          <cell r="Q146" t="str">
            <v>Active_Asst.Manager</v>
          </cell>
        </row>
        <row r="147">
          <cell r="B147">
            <v>10147962</v>
          </cell>
          <cell r="C147" t="str">
            <v>Siddhant Pawar</v>
          </cell>
          <cell r="D147" t="str">
            <v>Central</v>
          </cell>
          <cell r="E147" t="str">
            <v>B2B</v>
          </cell>
          <cell r="F147" t="str">
            <v>Asst.Manager</v>
          </cell>
          <cell r="G147" t="str">
            <v>Siddhant Pawar</v>
          </cell>
          <cell r="H147" t="str">
            <v>Siddhant Pawar</v>
          </cell>
          <cell r="I147" t="str">
            <v>Avnind Singh</v>
          </cell>
          <cell r="J147" t="str">
            <v>Bahubali Kaddu</v>
          </cell>
          <cell r="K147" t="str">
            <v>Bahubali Kaddu</v>
          </cell>
          <cell r="L147">
            <v>45189</v>
          </cell>
          <cell r="M147">
            <v>45413</v>
          </cell>
          <cell r="N147" t="str">
            <v>180 +</v>
          </cell>
          <cell r="O147">
            <v>9987808492</v>
          </cell>
          <cell r="P147" t="str">
            <v>siddhant.rajendra@justdial.com</v>
          </cell>
          <cell r="Q147" t="str">
            <v>Active_Asst.Manager</v>
          </cell>
        </row>
        <row r="148">
          <cell r="B148">
            <v>10033852</v>
          </cell>
          <cell r="C148" t="str">
            <v>Madhuri Joshi</v>
          </cell>
          <cell r="D148" t="str">
            <v>Western</v>
          </cell>
          <cell r="E148" t="str">
            <v>CIC</v>
          </cell>
          <cell r="F148" t="str">
            <v>Manager</v>
          </cell>
          <cell r="G148">
            <v>0</v>
          </cell>
          <cell r="H148" t="str">
            <v>Madhuri Joshi</v>
          </cell>
          <cell r="I148" t="str">
            <v>Madhuri Joshi</v>
          </cell>
          <cell r="J148" t="str">
            <v>Bahubali Kaddu</v>
          </cell>
          <cell r="K148" t="str">
            <v>Bahubali Kaddu</v>
          </cell>
          <cell r="L148">
            <v>42240</v>
          </cell>
          <cell r="M148">
            <v>45413</v>
          </cell>
          <cell r="N148" t="str">
            <v>6 Years &amp; Above</v>
          </cell>
          <cell r="O148">
            <v>7666153163</v>
          </cell>
          <cell r="P148" t="str">
            <v>madhuri.joshi@justdial.com</v>
          </cell>
          <cell r="Q148" t="str">
            <v>Active_Manager</v>
          </cell>
        </row>
        <row r="149">
          <cell r="B149">
            <v>10031779</v>
          </cell>
          <cell r="C149" t="str">
            <v>Rushikesh Kale</v>
          </cell>
          <cell r="D149" t="str">
            <v>Central</v>
          </cell>
          <cell r="E149" t="str">
            <v>CIC</v>
          </cell>
          <cell r="F149" t="str">
            <v>Manager</v>
          </cell>
          <cell r="G149">
            <v>0</v>
          </cell>
          <cell r="H149" t="str">
            <v>Rushikesh Kale</v>
          </cell>
          <cell r="I149" t="str">
            <v>Rushikesh Kale</v>
          </cell>
          <cell r="J149" t="str">
            <v>Abhijit Khanvilkar</v>
          </cell>
          <cell r="K149" t="str">
            <v>Bahubali Kaddu</v>
          </cell>
          <cell r="L149">
            <v>42170</v>
          </cell>
          <cell r="M149">
            <v>45413</v>
          </cell>
          <cell r="N149" t="str">
            <v>6 Years &amp; Above</v>
          </cell>
          <cell r="O149">
            <v>8806242154</v>
          </cell>
          <cell r="P149" t="str">
            <v>rushikesh.kale@justdial.com</v>
          </cell>
          <cell r="Q149" t="str">
            <v>Active_Manager</v>
          </cell>
        </row>
        <row r="150">
          <cell r="B150">
            <v>10023988</v>
          </cell>
          <cell r="C150" t="str">
            <v>Vinaykumar Gaud</v>
          </cell>
          <cell r="D150" t="str">
            <v>Western</v>
          </cell>
          <cell r="E150" t="str">
            <v>CIC</v>
          </cell>
          <cell r="F150" t="str">
            <v>Asst.Manager</v>
          </cell>
          <cell r="G150">
            <v>0</v>
          </cell>
          <cell r="H150" t="str">
            <v>Direct Intezar</v>
          </cell>
          <cell r="I150" t="str">
            <v>Intezar Sayed</v>
          </cell>
          <cell r="J150" t="str">
            <v>Bahubali Kaddu</v>
          </cell>
          <cell r="K150" t="str">
            <v>Bahubali Kaddu</v>
          </cell>
          <cell r="L150">
            <v>41852</v>
          </cell>
          <cell r="M150">
            <v>45413</v>
          </cell>
          <cell r="N150" t="str">
            <v>6 Years &amp; Above</v>
          </cell>
          <cell r="O150">
            <v>9224730381</v>
          </cell>
          <cell r="P150" t="str">
            <v>vinaykumar.gaud1@justdial.com</v>
          </cell>
          <cell r="Q150" t="str">
            <v>Active</v>
          </cell>
        </row>
        <row r="151">
          <cell r="B151">
            <v>10127663</v>
          </cell>
          <cell r="C151" t="str">
            <v>Irfan Patel</v>
          </cell>
          <cell r="D151" t="str">
            <v>Central</v>
          </cell>
          <cell r="E151" t="str">
            <v>CIC</v>
          </cell>
          <cell r="F151" t="str">
            <v>Asst.Manager</v>
          </cell>
          <cell r="G151">
            <v>0</v>
          </cell>
          <cell r="H151" t="str">
            <v>Irfan Patel</v>
          </cell>
          <cell r="I151" t="str">
            <v>Intezar Sayed</v>
          </cell>
          <cell r="J151" t="str">
            <v>Bahubali Kaddu</v>
          </cell>
          <cell r="K151" t="str">
            <v>Bahubali Kaddu</v>
          </cell>
          <cell r="L151">
            <v>44867</v>
          </cell>
          <cell r="M151">
            <v>45413</v>
          </cell>
          <cell r="N151" t="str">
            <v>6 Years &amp; Above</v>
          </cell>
          <cell r="O151">
            <v>8286441940</v>
          </cell>
          <cell r="P151" t="str">
            <v>irfan.patel2@justdial.com</v>
          </cell>
          <cell r="Q151" t="str">
            <v>Active_Asst.Manager</v>
          </cell>
        </row>
        <row r="152">
          <cell r="B152">
            <v>10113321</v>
          </cell>
          <cell r="C152" t="str">
            <v>Intezar Sayed</v>
          </cell>
          <cell r="D152" t="str">
            <v>Western</v>
          </cell>
          <cell r="E152" t="str">
            <v>CIC</v>
          </cell>
          <cell r="F152" t="str">
            <v>Manager</v>
          </cell>
          <cell r="G152">
            <v>0</v>
          </cell>
          <cell r="H152" t="str">
            <v>Intezar Sayed</v>
          </cell>
          <cell r="I152" t="str">
            <v>Intezar Sayed</v>
          </cell>
          <cell r="J152" t="str">
            <v>Bahubali Kaddu</v>
          </cell>
          <cell r="K152" t="str">
            <v>Bahubali Kaddu</v>
          </cell>
          <cell r="L152">
            <v>44652</v>
          </cell>
          <cell r="M152">
            <v>45413</v>
          </cell>
          <cell r="N152" t="str">
            <v>2 Years- 3 Years</v>
          </cell>
          <cell r="O152">
            <v>9967370227</v>
          </cell>
          <cell r="P152" t="str">
            <v>intezar.sayed@justdial.com</v>
          </cell>
          <cell r="Q152" t="str">
            <v>Active_Manager</v>
          </cell>
        </row>
        <row r="153">
          <cell r="B153">
            <v>10145695</v>
          </cell>
          <cell r="C153" t="str">
            <v>Avnind Singh</v>
          </cell>
          <cell r="D153" t="str">
            <v>Central</v>
          </cell>
          <cell r="E153" t="str">
            <v>B2B</v>
          </cell>
          <cell r="F153" t="str">
            <v>Manager</v>
          </cell>
          <cell r="G153">
            <v>0</v>
          </cell>
          <cell r="H153" t="str">
            <v>Avnind Singh</v>
          </cell>
          <cell r="I153" t="str">
            <v>Avnind Singh</v>
          </cell>
          <cell r="J153" t="str">
            <v>Bahubali Kaddu</v>
          </cell>
          <cell r="K153" t="str">
            <v>Bahubali Kaddu</v>
          </cell>
          <cell r="L153">
            <v>45145</v>
          </cell>
          <cell r="M153">
            <v>45413</v>
          </cell>
          <cell r="N153" t="str">
            <v>180 +</v>
          </cell>
          <cell r="O153">
            <v>8104080673</v>
          </cell>
          <cell r="P153" t="str">
            <v>avnind.singh@justdial.com</v>
          </cell>
          <cell r="Q153" t="str">
            <v>Active_Manager</v>
          </cell>
        </row>
        <row r="154">
          <cell r="B154">
            <v>10146848</v>
          </cell>
          <cell r="C154" t="str">
            <v>Raviraj Kadam</v>
          </cell>
          <cell r="D154" t="str">
            <v>Central</v>
          </cell>
          <cell r="E154" t="str">
            <v>B2B</v>
          </cell>
          <cell r="F154" t="str">
            <v>Asst.Manager</v>
          </cell>
          <cell r="G154" t="str">
            <v>Raviraj Kadam</v>
          </cell>
          <cell r="H154" t="str">
            <v>Raviraj Kadam</v>
          </cell>
          <cell r="I154" t="str">
            <v>Avnind Singh</v>
          </cell>
          <cell r="J154" t="str">
            <v>Bahubali Kaddu</v>
          </cell>
          <cell r="K154" t="str">
            <v>Bahubali Kaddu</v>
          </cell>
          <cell r="L154">
            <v>45166</v>
          </cell>
          <cell r="M154">
            <v>45413</v>
          </cell>
          <cell r="N154" t="str">
            <v>180 +</v>
          </cell>
          <cell r="O154">
            <v>7066822779</v>
          </cell>
          <cell r="P154" t="str">
            <v>kadam.raviraj@justdial.com</v>
          </cell>
          <cell r="Q154" t="str">
            <v>Active_Asst.Manager</v>
          </cell>
        </row>
        <row r="155">
          <cell r="B155">
            <v>10148956</v>
          </cell>
          <cell r="C155" t="str">
            <v>Dileep Sharma</v>
          </cell>
          <cell r="D155" t="str">
            <v>Western</v>
          </cell>
          <cell r="E155" t="str">
            <v>B2B</v>
          </cell>
          <cell r="F155" t="str">
            <v>Manager</v>
          </cell>
          <cell r="G155">
            <v>0</v>
          </cell>
          <cell r="H155" t="str">
            <v>Dileep Sharma</v>
          </cell>
          <cell r="I155" t="str">
            <v>Dileep Sharma</v>
          </cell>
          <cell r="J155" t="str">
            <v>Bahubali Kaddu</v>
          </cell>
          <cell r="K155" t="str">
            <v>Bahubali Kaddu</v>
          </cell>
          <cell r="L155">
            <v>45209</v>
          </cell>
          <cell r="M155">
            <v>45413</v>
          </cell>
          <cell r="N155" t="str">
            <v>180 +</v>
          </cell>
          <cell r="O155">
            <v>9675555749</v>
          </cell>
          <cell r="P155" t="str">
            <v>dileep.sharma@justdial.com</v>
          </cell>
          <cell r="Q155" t="str">
            <v>Active_Manager</v>
          </cell>
        </row>
        <row r="156">
          <cell r="B156">
            <v>10007478</v>
          </cell>
          <cell r="C156" t="str">
            <v>Abhijit Khanvilkar</v>
          </cell>
          <cell r="D156" t="str">
            <v>Central</v>
          </cell>
          <cell r="E156" t="str">
            <v>---</v>
          </cell>
          <cell r="F156" t="str">
            <v>Sr.Manager</v>
          </cell>
          <cell r="G156">
            <v>0</v>
          </cell>
          <cell r="H156">
            <v>0</v>
          </cell>
          <cell r="I156">
            <v>0</v>
          </cell>
          <cell r="J156">
            <v>0</v>
          </cell>
          <cell r="K156" t="str">
            <v>Bahubali Kaddu</v>
          </cell>
          <cell r="L156">
            <v>41234</v>
          </cell>
          <cell r="M156">
            <v>45413</v>
          </cell>
          <cell r="N156" t="str">
            <v>6 Years &amp; Above</v>
          </cell>
          <cell r="O156">
            <v>9769979988</v>
          </cell>
          <cell r="P156" t="str">
            <v>abhijit.khanvilkar@justdial.com</v>
          </cell>
          <cell r="Q156" t="str">
            <v>Active_Manager</v>
          </cell>
        </row>
        <row r="157">
          <cell r="B157">
            <v>1898</v>
          </cell>
          <cell r="C157" t="str">
            <v>Bahubali Kaddu</v>
          </cell>
          <cell r="D157" t="str">
            <v>Western/Central</v>
          </cell>
          <cell r="E157" t="str">
            <v>---</v>
          </cell>
          <cell r="F157" t="str">
            <v>Sr.Manager</v>
          </cell>
          <cell r="G157">
            <v>0</v>
          </cell>
          <cell r="H157">
            <v>0</v>
          </cell>
          <cell r="I157">
            <v>0</v>
          </cell>
          <cell r="J157">
            <v>0</v>
          </cell>
          <cell r="K157" t="str">
            <v>Bahubali Kaddu</v>
          </cell>
          <cell r="L157">
            <v>39133</v>
          </cell>
          <cell r="M157">
            <v>45413</v>
          </cell>
          <cell r="N157" t="str">
            <v>6 Years &amp; Above</v>
          </cell>
          <cell r="O157">
            <v>9972568323</v>
          </cell>
          <cell r="P157" t="str">
            <v>bahubalikaddu@justdial.com</v>
          </cell>
          <cell r="Q157" t="str">
            <v>Active_Manager</v>
          </cell>
        </row>
        <row r="158">
          <cell r="M158">
            <v>0</v>
          </cell>
        </row>
      </sheetData>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cro"/>
      <sheetName val="Per day Productivity Rm wise"/>
      <sheetName val="per day productivity Mngrs wise"/>
      <sheetName val="per day productivity Asst.Mngrs"/>
      <sheetName val=" Product Summary BM Wise"/>
      <sheetName val="Product Summary 1"/>
      <sheetName val="Product summary AM Wise"/>
      <sheetName val="per day productivity Jda Wise"/>
      <sheetName val="Main"/>
      <sheetName val="Attendance "/>
      <sheetName val="Pdc Sale &amp; Dummy "/>
      <sheetName val="Dec-20 Sale "/>
      <sheetName val="Oct sale "/>
      <sheetName val="VFL-Data"/>
      <sheetName val="Categories "/>
      <sheetName val="Online Count"/>
      <sheetName val="Online Coll"/>
      <sheetName val="Sms Report "/>
      <sheetName val="Product Summery"/>
      <sheetName val="May-21"/>
      <sheetName val="Sales Sheet For Scheme-Satish"/>
      <sheetName val="Sheet1"/>
    </sheetNames>
    <sheetDataSet>
      <sheetData sheetId="0"/>
      <sheetData sheetId="1"/>
      <sheetData sheetId="2"/>
      <sheetData sheetId="3"/>
      <sheetData sheetId="4"/>
      <sheetData sheetId="5"/>
      <sheetData sheetId="6"/>
      <sheetData sheetId="7"/>
      <sheetData sheetId="8"/>
      <sheetData sheetId="9">
        <row r="49">
          <cell r="E49">
            <v>1</v>
          </cell>
        </row>
        <row r="75">
          <cell r="B75">
            <v>10014784</v>
          </cell>
          <cell r="C75" t="str">
            <v>Prashant Lad</v>
          </cell>
          <cell r="D75" t="str">
            <v>Prashant Lad</v>
          </cell>
          <cell r="E75" t="str">
            <v>Shashank Yelve</v>
          </cell>
          <cell r="F75" t="str">
            <v>Madhuri Joshi</v>
          </cell>
          <cell r="G75" t="str">
            <v>Bahubali Kaddu</v>
          </cell>
          <cell r="H75" t="str">
            <v>MUM</v>
          </cell>
          <cell r="I75" t="str">
            <v>Western</v>
          </cell>
          <cell r="J75" t="str">
            <v>Active</v>
          </cell>
          <cell r="K75">
            <v>41534</v>
          </cell>
          <cell r="L75">
            <v>25</v>
          </cell>
        </row>
        <row r="76">
          <cell r="B76">
            <v>10031401</v>
          </cell>
          <cell r="C76" t="str">
            <v>Kareem Jariya</v>
          </cell>
          <cell r="D76">
            <v>0</v>
          </cell>
          <cell r="E76" t="str">
            <v>Ajay Kumar Verma</v>
          </cell>
          <cell r="F76" t="str">
            <v>Intezar Sayed</v>
          </cell>
          <cell r="G76" t="str">
            <v>Bahubali Kaddu</v>
          </cell>
          <cell r="H76" t="str">
            <v>MUM</v>
          </cell>
          <cell r="I76" t="str">
            <v>Western</v>
          </cell>
          <cell r="J76" t="str">
            <v>Active</v>
          </cell>
          <cell r="K76">
            <v>42163</v>
          </cell>
          <cell r="L76">
            <v>25</v>
          </cell>
        </row>
        <row r="77">
          <cell r="B77">
            <v>10051652</v>
          </cell>
          <cell r="C77" t="str">
            <v>Dinesh Ghodvinde</v>
          </cell>
          <cell r="D77" t="str">
            <v>Dinesh Ghodvinde</v>
          </cell>
          <cell r="E77" t="str">
            <v>Jaganath Sabat</v>
          </cell>
          <cell r="F77" t="str">
            <v>Rushikesh Kale</v>
          </cell>
          <cell r="G77" t="str">
            <v>Abhijit Khanvilkar</v>
          </cell>
          <cell r="H77" t="str">
            <v>MUM</v>
          </cell>
          <cell r="I77" t="str">
            <v>Central</v>
          </cell>
          <cell r="J77" t="str">
            <v>Active</v>
          </cell>
          <cell r="K77">
            <v>42891</v>
          </cell>
          <cell r="L77">
            <v>25</v>
          </cell>
        </row>
        <row r="78">
          <cell r="B78">
            <v>10057460</v>
          </cell>
          <cell r="C78" t="str">
            <v>Ganga Sagar Pandey</v>
          </cell>
          <cell r="D78" t="str">
            <v>Ganga Sagar Pandey</v>
          </cell>
          <cell r="E78" t="str">
            <v>Jaganath Sabat</v>
          </cell>
          <cell r="F78" t="str">
            <v>Rushikesh Kale</v>
          </cell>
          <cell r="G78" t="str">
            <v>Abhijit Khanvilkar</v>
          </cell>
          <cell r="H78" t="str">
            <v>MUM</v>
          </cell>
          <cell r="I78" t="str">
            <v>Central</v>
          </cell>
          <cell r="J78" t="str">
            <v>Active</v>
          </cell>
          <cell r="K78">
            <v>43040</v>
          </cell>
          <cell r="L78">
            <v>25</v>
          </cell>
        </row>
        <row r="79">
          <cell r="B79">
            <v>10056963</v>
          </cell>
          <cell r="C79" t="str">
            <v>Mohd Ijhar</v>
          </cell>
          <cell r="D79">
            <v>0</v>
          </cell>
          <cell r="E79" t="str">
            <v>Direct Intezar</v>
          </cell>
          <cell r="F79" t="str">
            <v>Intezar Sayed</v>
          </cell>
          <cell r="G79" t="str">
            <v>Bahubali Kaddu</v>
          </cell>
          <cell r="H79" t="str">
            <v>MUM</v>
          </cell>
          <cell r="I79" t="str">
            <v>Western</v>
          </cell>
          <cell r="J79" t="str">
            <v>Active</v>
          </cell>
          <cell r="K79">
            <v>43038</v>
          </cell>
          <cell r="L79">
            <v>25</v>
          </cell>
        </row>
        <row r="80">
          <cell r="B80">
            <v>10057164</v>
          </cell>
          <cell r="C80" t="str">
            <v>Pravin Matal</v>
          </cell>
          <cell r="D80" t="str">
            <v>Pravin Matal</v>
          </cell>
          <cell r="E80" t="str">
            <v>Manish Dubey</v>
          </cell>
          <cell r="F80" t="str">
            <v>Madhuri Joshi</v>
          </cell>
          <cell r="G80" t="str">
            <v>Bahubali Kaddu</v>
          </cell>
          <cell r="H80" t="str">
            <v>MUM</v>
          </cell>
          <cell r="I80" t="str">
            <v>Western</v>
          </cell>
          <cell r="J80" t="str">
            <v>Active</v>
          </cell>
          <cell r="K80">
            <v>43046</v>
          </cell>
          <cell r="L80">
            <v>25</v>
          </cell>
        </row>
        <row r="81">
          <cell r="B81">
            <v>10061244</v>
          </cell>
          <cell r="C81" t="str">
            <v xml:space="preserve">Manish Pandey </v>
          </cell>
          <cell r="D81">
            <v>0</v>
          </cell>
          <cell r="E81" t="str">
            <v>Ajay Kumar Verma</v>
          </cell>
          <cell r="F81" t="str">
            <v>Intezar Sayed</v>
          </cell>
          <cell r="G81" t="str">
            <v>Bahubali Kaddu</v>
          </cell>
          <cell r="H81" t="str">
            <v>MUM</v>
          </cell>
          <cell r="I81" t="str">
            <v>Western</v>
          </cell>
          <cell r="J81" t="str">
            <v>Active</v>
          </cell>
          <cell r="K81">
            <v>43172</v>
          </cell>
          <cell r="L81">
            <v>25</v>
          </cell>
        </row>
        <row r="82">
          <cell r="B82">
            <v>10067328</v>
          </cell>
          <cell r="C82" t="str">
            <v xml:space="preserve">Shekh Mohd Imran </v>
          </cell>
          <cell r="D82" t="str">
            <v xml:space="preserve">Shekh Mohd Imran </v>
          </cell>
          <cell r="E82" t="str">
            <v>Shashank Yelve</v>
          </cell>
          <cell r="F82" t="str">
            <v>Madhuri Joshi</v>
          </cell>
          <cell r="G82" t="str">
            <v>Bahubali Kaddu</v>
          </cell>
          <cell r="H82" t="str">
            <v>MUM</v>
          </cell>
          <cell r="I82" t="str">
            <v>Western</v>
          </cell>
          <cell r="J82" t="str">
            <v>Active</v>
          </cell>
          <cell r="K82">
            <v>43318</v>
          </cell>
          <cell r="L82">
            <v>25</v>
          </cell>
        </row>
        <row r="83">
          <cell r="B83">
            <v>10068212</v>
          </cell>
          <cell r="C83" t="str">
            <v>Wasim Kazi</v>
          </cell>
          <cell r="D83" t="str">
            <v>Wasim Kazi</v>
          </cell>
          <cell r="E83" t="str">
            <v>Shashank Yelve</v>
          </cell>
          <cell r="F83" t="str">
            <v>Madhuri Joshi</v>
          </cell>
          <cell r="G83" t="str">
            <v>Bahubali Kaddu</v>
          </cell>
          <cell r="H83" t="str">
            <v>MUM</v>
          </cell>
          <cell r="I83" t="str">
            <v>Western</v>
          </cell>
          <cell r="J83" t="str">
            <v>Active</v>
          </cell>
          <cell r="K83">
            <v>43348</v>
          </cell>
          <cell r="L83">
            <v>25</v>
          </cell>
        </row>
        <row r="84">
          <cell r="B84">
            <v>10068280</v>
          </cell>
          <cell r="C84" t="str">
            <v>Archana Kakde</v>
          </cell>
          <cell r="D84">
            <v>0</v>
          </cell>
          <cell r="E84" t="str">
            <v>Nandan Singh</v>
          </cell>
          <cell r="F84" t="str">
            <v>Abhijit Khanvilkar</v>
          </cell>
          <cell r="G84" t="str">
            <v>Abhijit Khanvilkar</v>
          </cell>
          <cell r="H84" t="str">
            <v>MUM</v>
          </cell>
          <cell r="I84" t="str">
            <v>Central</v>
          </cell>
          <cell r="J84" t="str">
            <v>Active</v>
          </cell>
          <cell r="K84">
            <v>43353</v>
          </cell>
          <cell r="L84">
            <v>25</v>
          </cell>
        </row>
        <row r="85">
          <cell r="B85">
            <v>10068735</v>
          </cell>
          <cell r="C85" t="str">
            <v>Mohammed Munawar khan</v>
          </cell>
          <cell r="D85">
            <v>0</v>
          </cell>
          <cell r="E85" t="str">
            <v>Direct Intezar</v>
          </cell>
          <cell r="F85" t="str">
            <v>Intezar Sayed</v>
          </cell>
          <cell r="G85" t="str">
            <v>Bahubali Kaddu</v>
          </cell>
          <cell r="H85" t="str">
            <v>MUM</v>
          </cell>
          <cell r="I85" t="str">
            <v>Western</v>
          </cell>
          <cell r="J85" t="str">
            <v>Active</v>
          </cell>
          <cell r="K85">
            <v>43367</v>
          </cell>
          <cell r="L85">
            <v>25</v>
          </cell>
        </row>
        <row r="86">
          <cell r="B86">
            <v>10069714</v>
          </cell>
          <cell r="C86" t="str">
            <v xml:space="preserve">Jubair Khan </v>
          </cell>
          <cell r="D86" t="str">
            <v xml:space="preserve">Jubair Khan </v>
          </cell>
          <cell r="E86" t="str">
            <v>Mohammad Imran Adil</v>
          </cell>
          <cell r="F86" t="str">
            <v>Madhuri Joshi</v>
          </cell>
          <cell r="G86" t="str">
            <v>Bahubali Kaddu</v>
          </cell>
          <cell r="H86" t="str">
            <v>MUM</v>
          </cell>
          <cell r="I86" t="str">
            <v>Western</v>
          </cell>
          <cell r="J86" t="str">
            <v>Active</v>
          </cell>
          <cell r="K86">
            <v>43402</v>
          </cell>
          <cell r="L86">
            <v>25</v>
          </cell>
        </row>
        <row r="87">
          <cell r="B87">
            <v>10081473</v>
          </cell>
          <cell r="C87" t="str">
            <v>Alok Pal</v>
          </cell>
          <cell r="D87" t="str">
            <v>Alok Pal</v>
          </cell>
          <cell r="E87" t="str">
            <v>Chandralok Gupta</v>
          </cell>
          <cell r="F87" t="str">
            <v>Rushikesh Kale</v>
          </cell>
          <cell r="G87" t="str">
            <v>Abhijit Khanvilkar</v>
          </cell>
          <cell r="H87" t="str">
            <v>MUM</v>
          </cell>
          <cell r="I87" t="str">
            <v>Central</v>
          </cell>
          <cell r="J87" t="str">
            <v>Active</v>
          </cell>
          <cell r="K87">
            <v>43661</v>
          </cell>
          <cell r="L87">
            <v>25</v>
          </cell>
        </row>
        <row r="88">
          <cell r="B88">
            <v>10083901</v>
          </cell>
          <cell r="C88" t="str">
            <v>Bhavesh Vivek Mhatre</v>
          </cell>
          <cell r="D88" t="str">
            <v>Suraj Pawar</v>
          </cell>
          <cell r="E88" t="str">
            <v>Suraj Pawar</v>
          </cell>
          <cell r="F88" t="str">
            <v>Madhuri Joshi</v>
          </cell>
          <cell r="G88" t="str">
            <v>Bahubali Kaddu</v>
          </cell>
          <cell r="H88" t="str">
            <v>MUM</v>
          </cell>
          <cell r="I88" t="str">
            <v>Western</v>
          </cell>
          <cell r="J88" t="str">
            <v>Active</v>
          </cell>
          <cell r="K88">
            <v>43748</v>
          </cell>
          <cell r="L88">
            <v>25</v>
          </cell>
        </row>
        <row r="89">
          <cell r="B89">
            <v>10091881</v>
          </cell>
          <cell r="C89" t="str">
            <v>Sumit Sharad Sanas</v>
          </cell>
          <cell r="D89" t="str">
            <v>Sumit Sharad Sanas</v>
          </cell>
          <cell r="E89" t="str">
            <v>Arjun Waghmare</v>
          </cell>
          <cell r="F89" t="str">
            <v>Abhijit Khanvilkar</v>
          </cell>
          <cell r="G89" t="str">
            <v>Abhijit Khanvilkar</v>
          </cell>
          <cell r="H89" t="str">
            <v>MUM</v>
          </cell>
          <cell r="I89" t="str">
            <v>Central</v>
          </cell>
          <cell r="J89" t="str">
            <v>Active</v>
          </cell>
          <cell r="K89">
            <v>44111</v>
          </cell>
          <cell r="L89">
            <v>25</v>
          </cell>
        </row>
        <row r="90">
          <cell r="B90">
            <v>10094703</v>
          </cell>
          <cell r="C90" t="str">
            <v>Ashutosh Mishra</v>
          </cell>
          <cell r="D90">
            <v>0</v>
          </cell>
          <cell r="E90" t="str">
            <v>Susheel Dubey</v>
          </cell>
          <cell r="F90" t="str">
            <v>Intezar Sayed</v>
          </cell>
          <cell r="G90" t="str">
            <v>Bahubali Kaddu</v>
          </cell>
          <cell r="H90" t="str">
            <v>MUM</v>
          </cell>
          <cell r="I90" t="str">
            <v>Western</v>
          </cell>
          <cell r="J90" t="str">
            <v>Active</v>
          </cell>
          <cell r="K90">
            <v>44181</v>
          </cell>
          <cell r="L90">
            <v>25</v>
          </cell>
        </row>
        <row r="91">
          <cell r="B91">
            <v>10102541</v>
          </cell>
          <cell r="C91" t="str">
            <v>Jayesh Vatani</v>
          </cell>
          <cell r="D91" t="str">
            <v>Jayesh Vatani</v>
          </cell>
          <cell r="E91" t="str">
            <v>Jaganath Sabat</v>
          </cell>
          <cell r="F91" t="str">
            <v>Rushikesh Kale</v>
          </cell>
          <cell r="G91" t="str">
            <v>Abhijit Khanvilkar</v>
          </cell>
          <cell r="H91" t="str">
            <v>MUM</v>
          </cell>
          <cell r="I91" t="str">
            <v>Central</v>
          </cell>
          <cell r="J91" t="str">
            <v>Active</v>
          </cell>
          <cell r="K91">
            <v>44460</v>
          </cell>
          <cell r="L91">
            <v>25</v>
          </cell>
        </row>
        <row r="92">
          <cell r="B92">
            <v>10106261</v>
          </cell>
          <cell r="C92" t="str">
            <v>Mohd Anwar</v>
          </cell>
          <cell r="D92" t="str">
            <v xml:space="preserve">Jubair Khan </v>
          </cell>
          <cell r="E92" t="str">
            <v>Mohammad Imran Adil</v>
          </cell>
          <cell r="F92" t="str">
            <v>Madhuri Joshi</v>
          </cell>
          <cell r="G92" t="str">
            <v>Bahubali Kaddu</v>
          </cell>
          <cell r="H92" t="str">
            <v>MUM</v>
          </cell>
          <cell r="I92" t="str">
            <v>Western</v>
          </cell>
          <cell r="J92" t="str">
            <v>Active</v>
          </cell>
          <cell r="K92">
            <v>44538</v>
          </cell>
          <cell r="L92">
            <v>25</v>
          </cell>
        </row>
        <row r="93">
          <cell r="B93">
            <v>10113592</v>
          </cell>
          <cell r="C93" t="str">
            <v>Narayana Swamy Naik</v>
          </cell>
          <cell r="D93" t="str">
            <v>Narayana Swamy Naik</v>
          </cell>
          <cell r="E93" t="str">
            <v>Arjun Waghmare</v>
          </cell>
          <cell r="F93" t="str">
            <v>Abhijit Khanvilkar</v>
          </cell>
          <cell r="G93" t="str">
            <v>Abhijit Khanvilkar</v>
          </cell>
          <cell r="H93" t="str">
            <v>MUM</v>
          </cell>
          <cell r="I93" t="str">
            <v>Central</v>
          </cell>
          <cell r="J93" t="str">
            <v>Active</v>
          </cell>
          <cell r="K93">
            <v>44656</v>
          </cell>
          <cell r="L93">
            <v>25</v>
          </cell>
        </row>
        <row r="94">
          <cell r="B94">
            <v>10121269</v>
          </cell>
          <cell r="C94" t="str">
            <v>Suraj Pandey</v>
          </cell>
          <cell r="D94">
            <v>0</v>
          </cell>
          <cell r="E94" t="str">
            <v>Susheel Dubey</v>
          </cell>
          <cell r="F94" t="str">
            <v>Intezar Sayed</v>
          </cell>
          <cell r="G94" t="str">
            <v>Bahubali Kaddu</v>
          </cell>
          <cell r="H94" t="str">
            <v>MUM</v>
          </cell>
          <cell r="I94" t="str">
            <v>Western</v>
          </cell>
          <cell r="J94" t="str">
            <v>Moved</v>
          </cell>
          <cell r="K94">
            <v>44762</v>
          </cell>
          <cell r="L94">
            <v>1</v>
          </cell>
        </row>
        <row r="95">
          <cell r="B95">
            <v>10126648</v>
          </cell>
          <cell r="C95" t="str">
            <v>Anoop Pandey</v>
          </cell>
          <cell r="D95">
            <v>0</v>
          </cell>
          <cell r="E95" t="str">
            <v>Raviraj Kadam</v>
          </cell>
          <cell r="F95" t="str">
            <v>Avnind Singh</v>
          </cell>
          <cell r="G95" t="str">
            <v>Bahubali Kaddu</v>
          </cell>
          <cell r="H95" t="str">
            <v>MUM</v>
          </cell>
          <cell r="I95" t="str">
            <v>Central</v>
          </cell>
          <cell r="J95" t="str">
            <v>Active</v>
          </cell>
          <cell r="K95">
            <v>44846</v>
          </cell>
          <cell r="L95">
            <v>25</v>
          </cell>
        </row>
        <row r="96">
          <cell r="B96">
            <v>10129842</v>
          </cell>
          <cell r="C96" t="str">
            <v>Ranjit Bobhate</v>
          </cell>
          <cell r="D96" t="str">
            <v>Mohammad Imran Adil</v>
          </cell>
          <cell r="E96" t="str">
            <v>Mohammad Imran Adil</v>
          </cell>
          <cell r="F96" t="str">
            <v>Madhuri Joshi</v>
          </cell>
          <cell r="G96" t="str">
            <v>Bahubali Kaddu</v>
          </cell>
          <cell r="H96" t="str">
            <v>MUM</v>
          </cell>
          <cell r="I96" t="str">
            <v>Western</v>
          </cell>
          <cell r="J96" t="str">
            <v>Active</v>
          </cell>
          <cell r="K96">
            <v>44890</v>
          </cell>
          <cell r="L96">
            <v>25</v>
          </cell>
        </row>
        <row r="97">
          <cell r="B97">
            <v>10130832</v>
          </cell>
          <cell r="C97" t="str">
            <v>Mohini Yatekar</v>
          </cell>
          <cell r="D97" t="str">
            <v>Pravin Matal</v>
          </cell>
          <cell r="E97" t="str">
            <v>Manish Dubey</v>
          </cell>
          <cell r="F97" t="str">
            <v>Madhuri Joshi</v>
          </cell>
          <cell r="G97" t="str">
            <v>Bahubali Kaddu</v>
          </cell>
          <cell r="H97" t="str">
            <v>MUM</v>
          </cell>
          <cell r="I97" t="str">
            <v>Western</v>
          </cell>
          <cell r="J97" t="str">
            <v>Active</v>
          </cell>
          <cell r="K97">
            <v>44914</v>
          </cell>
          <cell r="L97">
            <v>25</v>
          </cell>
        </row>
        <row r="98">
          <cell r="B98">
            <v>10131369</v>
          </cell>
          <cell r="C98" t="str">
            <v>Vivek Gupta</v>
          </cell>
          <cell r="D98" t="str">
            <v>Jayesh Vatani</v>
          </cell>
          <cell r="E98" t="str">
            <v>Jaganath Sabat</v>
          </cell>
          <cell r="F98" t="str">
            <v>Rushikesh Kale</v>
          </cell>
          <cell r="G98" t="str">
            <v>Abhijit Khanvilkar</v>
          </cell>
          <cell r="H98" t="str">
            <v>MUM</v>
          </cell>
          <cell r="I98" t="str">
            <v>Central</v>
          </cell>
          <cell r="J98" t="str">
            <v>Active</v>
          </cell>
          <cell r="K98">
            <v>44918</v>
          </cell>
          <cell r="L98">
            <v>25</v>
          </cell>
        </row>
        <row r="99">
          <cell r="B99">
            <v>10135447</v>
          </cell>
          <cell r="C99" t="str">
            <v>Ankit Vilas Borse</v>
          </cell>
          <cell r="D99" t="str">
            <v>Jayesh Vatani</v>
          </cell>
          <cell r="E99" t="str">
            <v>Jaganath Sabat</v>
          </cell>
          <cell r="F99" t="str">
            <v>Rushikesh Kale</v>
          </cell>
          <cell r="G99" t="str">
            <v>Abhijit Khanvilkar</v>
          </cell>
          <cell r="H99" t="str">
            <v>MUM</v>
          </cell>
          <cell r="I99" t="str">
            <v>Central</v>
          </cell>
          <cell r="J99" t="str">
            <v>Active</v>
          </cell>
          <cell r="K99">
            <v>44994</v>
          </cell>
          <cell r="L99">
            <v>25</v>
          </cell>
        </row>
        <row r="100">
          <cell r="B100">
            <v>10139865</v>
          </cell>
          <cell r="C100" t="str">
            <v>Jitendra Singh</v>
          </cell>
          <cell r="D100">
            <v>0</v>
          </cell>
          <cell r="E100" t="str">
            <v>Manish Dubey</v>
          </cell>
          <cell r="F100" t="str">
            <v>Madhuri Joshi</v>
          </cell>
          <cell r="G100" t="str">
            <v>Bahubali Kaddu</v>
          </cell>
          <cell r="H100" t="str">
            <v>MUM</v>
          </cell>
          <cell r="I100" t="str">
            <v>Western</v>
          </cell>
          <cell r="J100" t="str">
            <v>Active</v>
          </cell>
          <cell r="K100">
            <v>45062</v>
          </cell>
          <cell r="L100">
            <v>25</v>
          </cell>
        </row>
        <row r="101">
          <cell r="B101">
            <v>10142058</v>
          </cell>
          <cell r="C101" t="str">
            <v>Angad Gupta</v>
          </cell>
          <cell r="D101" t="str">
            <v>Gaurishankar Shambhu Mandal</v>
          </cell>
          <cell r="E101" t="str">
            <v>Chandralok Gupta</v>
          </cell>
          <cell r="F101" t="str">
            <v>Rushikesh Kale</v>
          </cell>
          <cell r="G101" t="str">
            <v>Abhijit Khanvilkar</v>
          </cell>
          <cell r="H101" t="str">
            <v>MUM</v>
          </cell>
          <cell r="I101" t="str">
            <v>Central</v>
          </cell>
          <cell r="J101" t="str">
            <v>Active</v>
          </cell>
          <cell r="K101">
            <v>45091</v>
          </cell>
          <cell r="L101">
            <v>25</v>
          </cell>
        </row>
        <row r="102">
          <cell r="B102">
            <v>10142153</v>
          </cell>
          <cell r="C102" t="str">
            <v>Anchal Mishra</v>
          </cell>
          <cell r="D102">
            <v>0</v>
          </cell>
          <cell r="E102" t="str">
            <v>Ajay Kumar Verma</v>
          </cell>
          <cell r="F102" t="str">
            <v>Intezar Sayed</v>
          </cell>
          <cell r="G102" t="str">
            <v>Bahubali Kaddu</v>
          </cell>
          <cell r="H102" t="str">
            <v>MUM</v>
          </cell>
          <cell r="I102" t="str">
            <v>Western</v>
          </cell>
          <cell r="J102" t="str">
            <v>LL</v>
          </cell>
          <cell r="K102">
            <v>45091</v>
          </cell>
          <cell r="L102">
            <v>0</v>
          </cell>
        </row>
        <row r="103">
          <cell r="B103">
            <v>10142760</v>
          </cell>
          <cell r="C103" t="str">
            <v>Mritunjay Kumar Saw</v>
          </cell>
          <cell r="D103" t="str">
            <v>Prem Vishwakarama</v>
          </cell>
          <cell r="E103" t="str">
            <v>Raviraj Kadam</v>
          </cell>
          <cell r="F103" t="str">
            <v>Avnind Singh</v>
          </cell>
          <cell r="G103" t="str">
            <v>Bahubali Kaddu</v>
          </cell>
          <cell r="H103" t="str">
            <v>MUM</v>
          </cell>
          <cell r="I103" t="str">
            <v>Central</v>
          </cell>
          <cell r="J103" t="str">
            <v>Active</v>
          </cell>
          <cell r="K103">
            <v>45100</v>
          </cell>
          <cell r="L103">
            <v>25</v>
          </cell>
        </row>
        <row r="104">
          <cell r="B104">
            <v>10144216</v>
          </cell>
          <cell r="C104" t="str">
            <v>Gaurishankar Shambhu Mandal</v>
          </cell>
          <cell r="D104" t="str">
            <v>Gaurishankar Shambhu Mandal</v>
          </cell>
          <cell r="E104" t="str">
            <v>Chandralok Gupta</v>
          </cell>
          <cell r="F104" t="str">
            <v>Rushikesh Kale</v>
          </cell>
          <cell r="G104" t="str">
            <v>Abhijit Khanvilkar</v>
          </cell>
          <cell r="H104" t="str">
            <v>MUM</v>
          </cell>
          <cell r="I104" t="str">
            <v>Central</v>
          </cell>
          <cell r="J104" t="str">
            <v>Active</v>
          </cell>
          <cell r="K104">
            <v>45120</v>
          </cell>
          <cell r="L104">
            <v>25</v>
          </cell>
        </row>
        <row r="105">
          <cell r="B105">
            <v>10144343</v>
          </cell>
          <cell r="C105" t="str">
            <v>Asheesh Tiwari</v>
          </cell>
          <cell r="D105" t="str">
            <v>Mohammad Imran Adil</v>
          </cell>
          <cell r="E105" t="str">
            <v>Mohammad Imran Adil</v>
          </cell>
          <cell r="F105" t="str">
            <v>Madhuri Joshi</v>
          </cell>
          <cell r="G105" t="str">
            <v>Bahubali Kaddu</v>
          </cell>
          <cell r="H105" t="str">
            <v>MUM</v>
          </cell>
          <cell r="I105" t="str">
            <v>Western</v>
          </cell>
          <cell r="J105" t="str">
            <v>Inactive</v>
          </cell>
          <cell r="K105">
            <v>45121</v>
          </cell>
          <cell r="L105">
            <v>2</v>
          </cell>
        </row>
        <row r="106">
          <cell r="B106">
            <v>10145815</v>
          </cell>
          <cell r="C106" t="str">
            <v>Santosh Kumar Gond</v>
          </cell>
          <cell r="D106">
            <v>0</v>
          </cell>
          <cell r="E106" t="str">
            <v>Rikesh Vaidya</v>
          </cell>
          <cell r="F106" t="str">
            <v>Abhijit Khanvilkar</v>
          </cell>
          <cell r="G106" t="str">
            <v>Abhijit Khanvilkar</v>
          </cell>
          <cell r="H106" t="str">
            <v>MUM</v>
          </cell>
          <cell r="I106" t="str">
            <v>Central</v>
          </cell>
          <cell r="J106" t="str">
            <v>Inactive</v>
          </cell>
          <cell r="K106">
            <v>45146</v>
          </cell>
          <cell r="L106">
            <v>13</v>
          </cell>
        </row>
        <row r="107">
          <cell r="B107">
            <v>10145759</v>
          </cell>
          <cell r="C107" t="str">
            <v>BhanuPratap SIngh</v>
          </cell>
          <cell r="D107" t="str">
            <v>Mohammad Imran Adil</v>
          </cell>
          <cell r="E107" t="str">
            <v>Mohammad Imran Adil</v>
          </cell>
          <cell r="F107" t="str">
            <v>Madhuri Joshi</v>
          </cell>
          <cell r="G107" t="str">
            <v>Bahubali Kaddu</v>
          </cell>
          <cell r="H107" t="str">
            <v>MUM</v>
          </cell>
          <cell r="I107" t="str">
            <v>Western</v>
          </cell>
          <cell r="J107" t="str">
            <v>Inactive</v>
          </cell>
          <cell r="K107">
            <v>45142</v>
          </cell>
          <cell r="L107">
            <v>6</v>
          </cell>
        </row>
        <row r="108">
          <cell r="B108">
            <v>10145771</v>
          </cell>
          <cell r="C108" t="str">
            <v>Rishikesh Dubey</v>
          </cell>
          <cell r="D108">
            <v>0</v>
          </cell>
          <cell r="E108" t="str">
            <v>Naveen Tripathi</v>
          </cell>
          <cell r="F108" t="str">
            <v>Intezar Sayed</v>
          </cell>
          <cell r="G108" t="str">
            <v>Bahubali Kaddu</v>
          </cell>
          <cell r="H108" t="str">
            <v>MUM</v>
          </cell>
          <cell r="I108" t="str">
            <v>Western</v>
          </cell>
          <cell r="J108" t="str">
            <v>Active</v>
          </cell>
          <cell r="K108">
            <v>45142</v>
          </cell>
          <cell r="L108">
            <v>25</v>
          </cell>
        </row>
        <row r="109">
          <cell r="B109">
            <v>10147364</v>
          </cell>
          <cell r="C109" t="str">
            <v>Moim Ansari</v>
          </cell>
          <cell r="D109" t="str">
            <v>Raghwendra Singh</v>
          </cell>
          <cell r="E109" t="str">
            <v>Sonu Dubey</v>
          </cell>
          <cell r="F109" t="str">
            <v>Avnind Singh</v>
          </cell>
          <cell r="G109" t="str">
            <v>Bahubali Kaddu</v>
          </cell>
          <cell r="H109" t="str">
            <v>MUM</v>
          </cell>
          <cell r="I109" t="str">
            <v>Central</v>
          </cell>
          <cell r="J109" t="str">
            <v>Inactive</v>
          </cell>
          <cell r="K109">
            <v>45174</v>
          </cell>
          <cell r="L109">
            <v>12</v>
          </cell>
        </row>
        <row r="110">
          <cell r="B110">
            <v>10147895</v>
          </cell>
          <cell r="C110" t="str">
            <v>Rushikesh Dodhu Jadhav</v>
          </cell>
          <cell r="D110" t="str">
            <v>Raghwendra Singh</v>
          </cell>
          <cell r="E110" t="str">
            <v>Sonu Dubey</v>
          </cell>
          <cell r="F110" t="str">
            <v>Avnind Singh</v>
          </cell>
          <cell r="G110" t="str">
            <v>Bahubali Kaddu</v>
          </cell>
          <cell r="H110" t="str">
            <v>MUM</v>
          </cell>
          <cell r="I110" t="str">
            <v>Central</v>
          </cell>
          <cell r="J110" t="str">
            <v>Active</v>
          </cell>
          <cell r="K110">
            <v>45184</v>
          </cell>
          <cell r="L110">
            <v>25</v>
          </cell>
        </row>
        <row r="111">
          <cell r="B111">
            <v>10147873</v>
          </cell>
          <cell r="C111" t="str">
            <v>Prem Vishwakarama</v>
          </cell>
          <cell r="D111" t="str">
            <v>Prem Vishwakarama</v>
          </cell>
          <cell r="E111" t="str">
            <v>Raviraj Kadam</v>
          </cell>
          <cell r="F111" t="str">
            <v>Avnind Singh</v>
          </cell>
          <cell r="G111" t="str">
            <v>Bahubali Kaddu</v>
          </cell>
          <cell r="H111" t="str">
            <v>MUM</v>
          </cell>
          <cell r="I111" t="str">
            <v>Central</v>
          </cell>
          <cell r="J111" t="str">
            <v>Active</v>
          </cell>
          <cell r="K111">
            <v>45184</v>
          </cell>
          <cell r="L111">
            <v>25</v>
          </cell>
        </row>
        <row r="112">
          <cell r="B112">
            <v>10148305</v>
          </cell>
          <cell r="C112" t="str">
            <v>Samsujjama</v>
          </cell>
          <cell r="D112" t="str">
            <v>Prem Vishwakarama</v>
          </cell>
          <cell r="E112" t="str">
            <v>Raviraj Kadam</v>
          </cell>
          <cell r="F112" t="str">
            <v>Avnind Singh</v>
          </cell>
          <cell r="G112" t="str">
            <v>Bahubali Kaddu</v>
          </cell>
          <cell r="H112" t="str">
            <v>MUM</v>
          </cell>
          <cell r="I112" t="str">
            <v>Central</v>
          </cell>
          <cell r="J112" t="str">
            <v>Active</v>
          </cell>
          <cell r="K112">
            <v>45191</v>
          </cell>
          <cell r="L112">
            <v>25</v>
          </cell>
        </row>
        <row r="113">
          <cell r="B113">
            <v>10149232</v>
          </cell>
          <cell r="C113" t="str">
            <v>Akash Kumar Jaiswal</v>
          </cell>
          <cell r="D113" t="str">
            <v>Jayant Kumar</v>
          </cell>
          <cell r="E113" t="str">
            <v>Direct Dileep</v>
          </cell>
          <cell r="F113" t="str">
            <v>Dileep Sharma</v>
          </cell>
          <cell r="G113" t="str">
            <v>Bahubali Kaddu</v>
          </cell>
          <cell r="H113" t="str">
            <v>MUM</v>
          </cell>
          <cell r="I113" t="str">
            <v>Western</v>
          </cell>
          <cell r="J113" t="str">
            <v>Active</v>
          </cell>
          <cell r="K113">
            <v>45209</v>
          </cell>
          <cell r="L113">
            <v>25</v>
          </cell>
        </row>
        <row r="114">
          <cell r="B114">
            <v>10149396</v>
          </cell>
          <cell r="C114" t="str">
            <v>Akash Rawte</v>
          </cell>
          <cell r="D114" t="str">
            <v>Nagendra Mishra</v>
          </cell>
          <cell r="E114" t="str">
            <v>Siddhant Pawar</v>
          </cell>
          <cell r="F114" t="str">
            <v>Avnind Singh</v>
          </cell>
          <cell r="G114" t="str">
            <v>Bahubali Kaddu</v>
          </cell>
          <cell r="H114" t="str">
            <v>MUM</v>
          </cell>
          <cell r="I114" t="str">
            <v>Central</v>
          </cell>
          <cell r="J114" t="str">
            <v>Active</v>
          </cell>
          <cell r="K114">
            <v>45212</v>
          </cell>
          <cell r="L114">
            <v>25</v>
          </cell>
        </row>
        <row r="115">
          <cell r="B115">
            <v>10149740</v>
          </cell>
          <cell r="C115" t="str">
            <v>Md Sarfaraz</v>
          </cell>
          <cell r="D115">
            <v>0</v>
          </cell>
          <cell r="E115" t="str">
            <v>MD Sanaul Mustufa</v>
          </cell>
          <cell r="F115" t="str">
            <v>Abhijit Khanvilkar</v>
          </cell>
          <cell r="G115" t="str">
            <v>Abhijit Khanvilkar</v>
          </cell>
          <cell r="H115" t="str">
            <v>MUM</v>
          </cell>
          <cell r="I115" t="str">
            <v>Central</v>
          </cell>
          <cell r="J115" t="str">
            <v>Active</v>
          </cell>
          <cell r="K115">
            <v>45219</v>
          </cell>
          <cell r="L115">
            <v>25</v>
          </cell>
        </row>
        <row r="116">
          <cell r="B116">
            <v>10150180</v>
          </cell>
          <cell r="C116" t="str">
            <v>Yash Tiwari</v>
          </cell>
          <cell r="D116">
            <v>0</v>
          </cell>
          <cell r="E116" t="str">
            <v>Rikesh Vaidya</v>
          </cell>
          <cell r="F116" t="str">
            <v>Abhijit Khanvilkar</v>
          </cell>
          <cell r="G116" t="str">
            <v>Abhijit Khanvilkar</v>
          </cell>
          <cell r="H116" t="str">
            <v>MUM</v>
          </cell>
          <cell r="I116" t="str">
            <v>Central</v>
          </cell>
          <cell r="J116" t="str">
            <v>Active</v>
          </cell>
          <cell r="K116">
            <v>45233</v>
          </cell>
          <cell r="L116">
            <v>25</v>
          </cell>
        </row>
        <row r="117">
          <cell r="B117">
            <v>10151132</v>
          </cell>
          <cell r="C117" t="str">
            <v>Yusuf Imam Ali Mashudi</v>
          </cell>
          <cell r="D117" t="str">
            <v>Narayana Swamy Naik</v>
          </cell>
          <cell r="E117" t="str">
            <v>Arjun Waghmare</v>
          </cell>
          <cell r="F117" t="str">
            <v>Abhijit Khanvilkar</v>
          </cell>
          <cell r="G117" t="str">
            <v>Abhijit Khanvilkar</v>
          </cell>
          <cell r="H117" t="str">
            <v>MUM</v>
          </cell>
          <cell r="I117" t="str">
            <v>Central</v>
          </cell>
          <cell r="J117" t="str">
            <v>Inactive</v>
          </cell>
          <cell r="K117">
            <v>45268</v>
          </cell>
          <cell r="L117">
            <v>7</v>
          </cell>
        </row>
        <row r="118">
          <cell r="B118">
            <v>10151345</v>
          </cell>
          <cell r="C118" t="str">
            <v>Nagendra Mishra</v>
          </cell>
          <cell r="D118" t="str">
            <v>Nagendra Mishra</v>
          </cell>
          <cell r="E118" t="str">
            <v>Siddhant Pawar</v>
          </cell>
          <cell r="F118" t="str">
            <v>Avnind Singh</v>
          </cell>
          <cell r="G118" t="str">
            <v>Bahubali Kaddu</v>
          </cell>
          <cell r="H118" t="str">
            <v>MUM</v>
          </cell>
          <cell r="I118" t="str">
            <v>Central</v>
          </cell>
          <cell r="J118" t="str">
            <v>Active</v>
          </cell>
          <cell r="K118">
            <v>45275</v>
          </cell>
          <cell r="L118">
            <v>25</v>
          </cell>
        </row>
        <row r="119">
          <cell r="B119">
            <v>10151356</v>
          </cell>
          <cell r="C119" t="str">
            <v>Sajid Ansari</v>
          </cell>
          <cell r="D119" t="str">
            <v>Narayana Swamy Naik</v>
          </cell>
          <cell r="E119" t="str">
            <v>Arjun Waghmare</v>
          </cell>
          <cell r="F119" t="str">
            <v>Abhijit Khanvilkar</v>
          </cell>
          <cell r="G119" t="str">
            <v>Abhijit Khanvilkar</v>
          </cell>
          <cell r="H119" t="str">
            <v>MUM</v>
          </cell>
          <cell r="I119" t="str">
            <v>Central</v>
          </cell>
          <cell r="J119" t="str">
            <v>Inactive</v>
          </cell>
          <cell r="K119">
            <v>45275</v>
          </cell>
          <cell r="L119">
            <v>7</v>
          </cell>
        </row>
        <row r="120">
          <cell r="B120">
            <v>10151965</v>
          </cell>
          <cell r="C120" t="str">
            <v>Vijaykumar Parche</v>
          </cell>
          <cell r="D120">
            <v>0</v>
          </cell>
          <cell r="E120" t="str">
            <v>Munawar hashmi</v>
          </cell>
          <cell r="F120" t="str">
            <v>Rushikesh Kale</v>
          </cell>
          <cell r="G120" t="str">
            <v>Abhijit Khanvilkar</v>
          </cell>
          <cell r="H120" t="str">
            <v>MUM</v>
          </cell>
          <cell r="I120" t="str">
            <v>Central</v>
          </cell>
          <cell r="J120" t="str">
            <v>Active</v>
          </cell>
          <cell r="K120">
            <v>45296</v>
          </cell>
          <cell r="L120">
            <v>25</v>
          </cell>
        </row>
        <row r="121">
          <cell r="B121">
            <v>10152249</v>
          </cell>
          <cell r="C121" t="str">
            <v>Harihar Singh</v>
          </cell>
          <cell r="D121">
            <v>0</v>
          </cell>
          <cell r="E121" t="str">
            <v>Ajay Kumar Verma</v>
          </cell>
          <cell r="F121" t="str">
            <v>Intezar Sayed</v>
          </cell>
          <cell r="G121" t="str">
            <v>Bahubali Kaddu</v>
          </cell>
          <cell r="H121" t="str">
            <v>MUM</v>
          </cell>
          <cell r="I121" t="str">
            <v>Western</v>
          </cell>
          <cell r="J121" t="str">
            <v>Active</v>
          </cell>
          <cell r="K121">
            <v>45300</v>
          </cell>
          <cell r="L121">
            <v>25</v>
          </cell>
        </row>
        <row r="122">
          <cell r="B122">
            <v>10152214</v>
          </cell>
          <cell r="C122" t="str">
            <v>Vikas Mishra</v>
          </cell>
          <cell r="D122" t="str">
            <v>Prashant Lad</v>
          </cell>
          <cell r="E122" t="str">
            <v>Shashank Yelve</v>
          </cell>
          <cell r="F122" t="str">
            <v>Madhuri Joshi</v>
          </cell>
          <cell r="G122" t="str">
            <v>Bahubali Kaddu</v>
          </cell>
          <cell r="H122" t="str">
            <v>MUM</v>
          </cell>
          <cell r="I122" t="str">
            <v>Western</v>
          </cell>
          <cell r="J122" t="str">
            <v>Active</v>
          </cell>
          <cell r="K122">
            <v>45300</v>
          </cell>
          <cell r="L122">
            <v>25</v>
          </cell>
        </row>
        <row r="123">
          <cell r="B123">
            <v>10152292</v>
          </cell>
          <cell r="C123" t="str">
            <v xml:space="preserve">Choubey Aditya </v>
          </cell>
          <cell r="D123" t="str">
            <v xml:space="preserve">Choubey Aditya </v>
          </cell>
          <cell r="E123" t="str">
            <v>Chandralok Gupta</v>
          </cell>
          <cell r="F123" t="str">
            <v>Rushikesh Kale</v>
          </cell>
          <cell r="G123" t="str">
            <v>Abhijit Khanvilkar</v>
          </cell>
          <cell r="H123" t="str">
            <v>MUM</v>
          </cell>
          <cell r="I123" t="str">
            <v>Central</v>
          </cell>
          <cell r="J123" t="str">
            <v>Active</v>
          </cell>
          <cell r="K123">
            <v>45303</v>
          </cell>
          <cell r="L123">
            <v>25</v>
          </cell>
        </row>
        <row r="124">
          <cell r="B124">
            <v>10152591</v>
          </cell>
          <cell r="C124" t="str">
            <v>Arun Shukla</v>
          </cell>
          <cell r="D124" t="str">
            <v xml:space="preserve">Choubey Aditya </v>
          </cell>
          <cell r="E124" t="str">
            <v>Chandralok Gupta</v>
          </cell>
          <cell r="F124" t="str">
            <v>Rushikesh Kale</v>
          </cell>
          <cell r="G124" t="str">
            <v>Abhijit Khanvilkar</v>
          </cell>
          <cell r="H124" t="str">
            <v>MUM</v>
          </cell>
          <cell r="I124" t="str">
            <v>Central</v>
          </cell>
          <cell r="J124" t="str">
            <v>Active</v>
          </cell>
          <cell r="K124">
            <v>45310</v>
          </cell>
          <cell r="L124">
            <v>25</v>
          </cell>
        </row>
        <row r="125">
          <cell r="B125">
            <v>10152618</v>
          </cell>
          <cell r="C125" t="str">
            <v>Muntazir Sayed</v>
          </cell>
          <cell r="D125" t="str">
            <v>Narayana Swamy Naik</v>
          </cell>
          <cell r="E125" t="str">
            <v>Arjun Waghmare</v>
          </cell>
          <cell r="F125" t="str">
            <v>Abhijit Khanvilkar</v>
          </cell>
          <cell r="G125" t="str">
            <v>Abhijit Khanvilkar</v>
          </cell>
          <cell r="H125" t="str">
            <v>MUM</v>
          </cell>
          <cell r="I125" t="str">
            <v>Central</v>
          </cell>
          <cell r="J125" t="str">
            <v>Inactive</v>
          </cell>
          <cell r="K125">
            <v>45310</v>
          </cell>
          <cell r="L125">
            <v>7</v>
          </cell>
        </row>
        <row r="126">
          <cell r="B126">
            <v>10152846</v>
          </cell>
          <cell r="C126" t="str">
            <v>Sandesh Saroj Mishra</v>
          </cell>
          <cell r="D126" t="str">
            <v>Jayant Kumar</v>
          </cell>
          <cell r="E126" t="str">
            <v>Direct Dileep</v>
          </cell>
          <cell r="F126" t="str">
            <v>Dileep Sharma</v>
          </cell>
          <cell r="G126" t="str">
            <v>Bahubali Kaddu</v>
          </cell>
          <cell r="H126" t="str">
            <v>MUM</v>
          </cell>
          <cell r="I126" t="str">
            <v>Western</v>
          </cell>
          <cell r="J126" t="str">
            <v>Active</v>
          </cell>
          <cell r="K126">
            <v>45316</v>
          </cell>
          <cell r="L126">
            <v>25</v>
          </cell>
        </row>
        <row r="127">
          <cell r="B127">
            <v>10153105</v>
          </cell>
          <cell r="C127" t="str">
            <v>Sudheer  Pandey</v>
          </cell>
          <cell r="D127" t="str">
            <v>Raghwendra Singh</v>
          </cell>
          <cell r="E127" t="str">
            <v>Sonu Dubey</v>
          </cell>
          <cell r="F127" t="str">
            <v>Avnind Singh</v>
          </cell>
          <cell r="G127" t="str">
            <v>Bahubali Kaddu</v>
          </cell>
          <cell r="H127" t="str">
            <v>MUM</v>
          </cell>
          <cell r="I127" t="str">
            <v>Central</v>
          </cell>
          <cell r="J127" t="str">
            <v>Active</v>
          </cell>
          <cell r="K127">
            <v>45324</v>
          </cell>
          <cell r="L127">
            <v>25</v>
          </cell>
        </row>
        <row r="128">
          <cell r="B128">
            <v>10153333</v>
          </cell>
          <cell r="C128" t="str">
            <v>Sumit Verma</v>
          </cell>
          <cell r="D128" t="str">
            <v>Abhishek Gupta</v>
          </cell>
          <cell r="E128" t="str">
            <v>Direct Dileep</v>
          </cell>
          <cell r="F128" t="str">
            <v>Dileep Sharma</v>
          </cell>
          <cell r="G128" t="str">
            <v>Bahubali Kaddu</v>
          </cell>
          <cell r="H128" t="str">
            <v>MUM</v>
          </cell>
          <cell r="I128" t="str">
            <v>Western</v>
          </cell>
          <cell r="J128" t="str">
            <v>Active</v>
          </cell>
          <cell r="K128">
            <v>45331</v>
          </cell>
          <cell r="L128">
            <v>25</v>
          </cell>
        </row>
        <row r="129">
          <cell r="B129">
            <v>10153331</v>
          </cell>
          <cell r="C129" t="str">
            <v>Raghwendra Singh</v>
          </cell>
          <cell r="D129" t="str">
            <v>Raghwendra Singh</v>
          </cell>
          <cell r="E129" t="str">
            <v>Sonu Dubey</v>
          </cell>
          <cell r="F129" t="str">
            <v>Avnind Singh</v>
          </cell>
          <cell r="G129" t="str">
            <v>Bahubali Kaddu</v>
          </cell>
          <cell r="H129" t="str">
            <v>MUM</v>
          </cell>
          <cell r="I129" t="str">
            <v>Central</v>
          </cell>
          <cell r="J129" t="str">
            <v>Active</v>
          </cell>
          <cell r="K129">
            <v>45331</v>
          </cell>
          <cell r="L129">
            <v>25</v>
          </cell>
        </row>
        <row r="130">
          <cell r="B130">
            <v>10153321</v>
          </cell>
          <cell r="C130" t="str">
            <v>Zoaib Palekar</v>
          </cell>
          <cell r="D130" t="str">
            <v>Akash Jaiswal</v>
          </cell>
          <cell r="E130" t="str">
            <v>Sonu Dubey</v>
          </cell>
          <cell r="F130" t="str">
            <v>Avnind Singh</v>
          </cell>
          <cell r="G130" t="str">
            <v>Bahubali Kaddu</v>
          </cell>
          <cell r="H130" t="str">
            <v>MUM</v>
          </cell>
          <cell r="I130" t="str">
            <v>Central</v>
          </cell>
          <cell r="J130" t="str">
            <v>Active</v>
          </cell>
          <cell r="K130">
            <v>45331</v>
          </cell>
          <cell r="L130">
            <v>25</v>
          </cell>
        </row>
        <row r="131">
          <cell r="B131">
            <v>10153342</v>
          </cell>
          <cell r="C131" t="str">
            <v>Akash Jaiswal</v>
          </cell>
          <cell r="D131" t="str">
            <v>Akash Jaiswal</v>
          </cell>
          <cell r="E131" t="str">
            <v>Sonu Dubey</v>
          </cell>
          <cell r="F131" t="str">
            <v>Avnind Singh</v>
          </cell>
          <cell r="G131" t="str">
            <v>Bahubali Kaddu</v>
          </cell>
          <cell r="H131" t="str">
            <v>MUM</v>
          </cell>
          <cell r="I131" t="str">
            <v>Central</v>
          </cell>
          <cell r="J131" t="str">
            <v>Active</v>
          </cell>
          <cell r="K131">
            <v>45331</v>
          </cell>
          <cell r="L131">
            <v>25</v>
          </cell>
        </row>
        <row r="132">
          <cell r="B132">
            <v>10153648</v>
          </cell>
          <cell r="C132" t="str">
            <v>Rajkumar Singh</v>
          </cell>
          <cell r="D132">
            <v>0</v>
          </cell>
          <cell r="E132" t="str">
            <v>Ajay Kumar Verma</v>
          </cell>
          <cell r="F132" t="str">
            <v>Intezar Sayed</v>
          </cell>
          <cell r="G132" t="str">
            <v>Bahubali Kaddu</v>
          </cell>
          <cell r="H132" t="str">
            <v>MUM</v>
          </cell>
          <cell r="I132" t="str">
            <v>Western</v>
          </cell>
          <cell r="J132" t="str">
            <v>Active</v>
          </cell>
          <cell r="K132">
            <v>45336</v>
          </cell>
          <cell r="L132">
            <v>25</v>
          </cell>
        </row>
        <row r="133">
          <cell r="B133">
            <v>10153634</v>
          </cell>
          <cell r="C133" t="str">
            <v>Laxmi Pandey</v>
          </cell>
          <cell r="D133">
            <v>0</v>
          </cell>
          <cell r="E133" t="str">
            <v>Rikesh Vaidya</v>
          </cell>
          <cell r="F133" t="str">
            <v>Abhijit Khanvilkar</v>
          </cell>
          <cell r="G133" t="str">
            <v>Abhijit Khanvilkar</v>
          </cell>
          <cell r="H133" t="str">
            <v>MUM</v>
          </cell>
          <cell r="I133" t="str">
            <v>Central</v>
          </cell>
          <cell r="J133" t="str">
            <v>Active</v>
          </cell>
          <cell r="K133">
            <v>45336</v>
          </cell>
          <cell r="L133">
            <v>25</v>
          </cell>
        </row>
        <row r="134">
          <cell r="B134">
            <v>10153637</v>
          </cell>
          <cell r="C134" t="str">
            <v>Akhilesh Tiwari</v>
          </cell>
          <cell r="D134" t="str">
            <v>Ganga Sagar Pandey</v>
          </cell>
          <cell r="E134" t="str">
            <v>Jaganath Sabat</v>
          </cell>
          <cell r="F134" t="str">
            <v>Rushikesh Kale</v>
          </cell>
          <cell r="G134" t="str">
            <v>Abhijit Khanvilkar</v>
          </cell>
          <cell r="H134" t="str">
            <v>MUM</v>
          </cell>
          <cell r="I134" t="str">
            <v>Central</v>
          </cell>
          <cell r="J134" t="str">
            <v>Active</v>
          </cell>
          <cell r="K134">
            <v>45336</v>
          </cell>
          <cell r="L134">
            <v>25</v>
          </cell>
        </row>
        <row r="135">
          <cell r="B135">
            <v>10154479</v>
          </cell>
          <cell r="C135" t="str">
            <v>Vinod Kumar</v>
          </cell>
          <cell r="D135" t="str">
            <v>Jayant Kumar</v>
          </cell>
          <cell r="E135" t="str">
            <v>Direct Dileep</v>
          </cell>
          <cell r="F135" t="str">
            <v>Dileep Sharma</v>
          </cell>
          <cell r="G135" t="str">
            <v>Bahubali Kaddu</v>
          </cell>
          <cell r="H135" t="str">
            <v>MUM</v>
          </cell>
          <cell r="I135" t="str">
            <v>Western</v>
          </cell>
          <cell r="J135" t="str">
            <v>Active</v>
          </cell>
          <cell r="K135">
            <v>45359</v>
          </cell>
          <cell r="L135">
            <v>25</v>
          </cell>
        </row>
        <row r="136">
          <cell r="B136">
            <v>10154499</v>
          </cell>
          <cell r="C136" t="str">
            <v>Shivam Pathak</v>
          </cell>
          <cell r="D136">
            <v>0</v>
          </cell>
          <cell r="E136" t="str">
            <v>Ajay Kumar Verma</v>
          </cell>
          <cell r="F136" t="str">
            <v>Intezar Sayed</v>
          </cell>
          <cell r="G136" t="str">
            <v>Bahubali Kaddu</v>
          </cell>
          <cell r="H136" t="str">
            <v>MUM</v>
          </cell>
          <cell r="I136" t="str">
            <v>Western</v>
          </cell>
          <cell r="J136" t="str">
            <v>Active</v>
          </cell>
          <cell r="K136">
            <v>45359</v>
          </cell>
          <cell r="L136">
            <v>25</v>
          </cell>
        </row>
        <row r="137">
          <cell r="B137">
            <v>10154490</v>
          </cell>
          <cell r="C137" t="str">
            <v>Khan Siraj</v>
          </cell>
          <cell r="D137">
            <v>0</v>
          </cell>
          <cell r="E137" t="str">
            <v>Irfan Patel</v>
          </cell>
          <cell r="F137" t="str">
            <v>Intezar Sayed</v>
          </cell>
          <cell r="G137" t="str">
            <v>Bahubali Kaddu</v>
          </cell>
          <cell r="H137" t="str">
            <v>MUM</v>
          </cell>
          <cell r="I137" t="str">
            <v>Western</v>
          </cell>
          <cell r="J137" t="str">
            <v>Active</v>
          </cell>
          <cell r="K137">
            <v>45359</v>
          </cell>
          <cell r="L137">
            <v>25</v>
          </cell>
        </row>
        <row r="138">
          <cell r="B138">
            <v>10154494</v>
          </cell>
          <cell r="C138" t="str">
            <v>Surendra Kumar</v>
          </cell>
          <cell r="D138" t="str">
            <v>Prem Vishwakarama</v>
          </cell>
          <cell r="E138" t="str">
            <v>Raviraj Kadam</v>
          </cell>
          <cell r="F138" t="str">
            <v>Avnind Singh</v>
          </cell>
          <cell r="G138" t="str">
            <v>Bahubali Kaddu</v>
          </cell>
          <cell r="H138" t="str">
            <v>MUM</v>
          </cell>
          <cell r="I138" t="str">
            <v>Central</v>
          </cell>
          <cell r="J138" t="str">
            <v>Inactive</v>
          </cell>
          <cell r="K138">
            <v>45359</v>
          </cell>
          <cell r="L138">
            <v>0</v>
          </cell>
        </row>
        <row r="139">
          <cell r="B139">
            <v>10154482</v>
          </cell>
          <cell r="C139" t="str">
            <v>Pradeep Angre</v>
          </cell>
          <cell r="D139" t="str">
            <v>Dinesh Ghodvinde</v>
          </cell>
          <cell r="E139" t="str">
            <v>Jaganath Sabat</v>
          </cell>
          <cell r="F139" t="str">
            <v>Rushikesh Kale</v>
          </cell>
          <cell r="G139" t="str">
            <v>Abhijit Khanvilkar</v>
          </cell>
          <cell r="H139" t="str">
            <v>MUM</v>
          </cell>
          <cell r="I139" t="str">
            <v>Central</v>
          </cell>
          <cell r="J139" t="str">
            <v>Active</v>
          </cell>
          <cell r="K139">
            <v>45359</v>
          </cell>
          <cell r="L139">
            <v>25</v>
          </cell>
        </row>
        <row r="140">
          <cell r="B140">
            <v>10154505</v>
          </cell>
          <cell r="C140" t="str">
            <v>Krishna Pandey</v>
          </cell>
          <cell r="D140" t="str">
            <v>Raghwendra Singh</v>
          </cell>
          <cell r="E140" t="str">
            <v>Sonu Dubey</v>
          </cell>
          <cell r="F140" t="str">
            <v>Avnind Singh</v>
          </cell>
          <cell r="G140" t="str">
            <v>Bahubali Kaddu</v>
          </cell>
          <cell r="H140" t="str">
            <v>MUM</v>
          </cell>
          <cell r="I140" t="str">
            <v>Central</v>
          </cell>
          <cell r="J140" t="str">
            <v>Active</v>
          </cell>
          <cell r="K140">
            <v>45359</v>
          </cell>
          <cell r="L140">
            <v>25</v>
          </cell>
        </row>
        <row r="141">
          <cell r="B141">
            <v>10154483</v>
          </cell>
          <cell r="C141" t="str">
            <v>Jayant Kumar</v>
          </cell>
          <cell r="D141" t="str">
            <v>Jayant Kumar</v>
          </cell>
          <cell r="E141" t="str">
            <v>Direct Dileep</v>
          </cell>
          <cell r="F141" t="str">
            <v>Dileep Sharma</v>
          </cell>
          <cell r="G141" t="str">
            <v>Bahubali Kaddu</v>
          </cell>
          <cell r="H141" t="str">
            <v>MUM</v>
          </cell>
          <cell r="I141" t="str">
            <v>Western</v>
          </cell>
          <cell r="J141" t="str">
            <v>Active</v>
          </cell>
          <cell r="K141">
            <v>45359</v>
          </cell>
          <cell r="L141">
            <v>25</v>
          </cell>
        </row>
        <row r="142">
          <cell r="B142">
            <v>10154478</v>
          </cell>
          <cell r="C142" t="str">
            <v>Akshay Yadav</v>
          </cell>
          <cell r="D142" t="str">
            <v>Raghwendra Singh</v>
          </cell>
          <cell r="E142" t="str">
            <v>Sonu Dubey</v>
          </cell>
          <cell r="F142" t="str">
            <v>Avnind Singh</v>
          </cell>
          <cell r="G142" t="str">
            <v>Bahubali Kaddu</v>
          </cell>
          <cell r="H142" t="str">
            <v>MUM</v>
          </cell>
          <cell r="I142" t="str">
            <v>Central</v>
          </cell>
          <cell r="J142" t="str">
            <v>Active</v>
          </cell>
          <cell r="K142">
            <v>45359</v>
          </cell>
          <cell r="L142">
            <v>25</v>
          </cell>
        </row>
        <row r="143">
          <cell r="B143">
            <v>10154507</v>
          </cell>
          <cell r="C143" t="str">
            <v>Mohit Upadhay</v>
          </cell>
          <cell r="D143" t="str">
            <v>Akash Jaiswal</v>
          </cell>
          <cell r="E143" t="str">
            <v>Sonu Dubey</v>
          </cell>
          <cell r="F143" t="str">
            <v>Avnind Singh</v>
          </cell>
          <cell r="G143" t="str">
            <v>Bahubali Kaddu</v>
          </cell>
          <cell r="H143" t="str">
            <v>MUM</v>
          </cell>
          <cell r="I143" t="str">
            <v>Central</v>
          </cell>
          <cell r="J143" t="str">
            <v>Active</v>
          </cell>
          <cell r="K143">
            <v>45359</v>
          </cell>
          <cell r="L143">
            <v>25</v>
          </cell>
        </row>
        <row r="144">
          <cell r="B144">
            <v>10154719</v>
          </cell>
          <cell r="C144" t="str">
            <v>Chandan Mishra</v>
          </cell>
          <cell r="D144" t="str">
            <v>Abhishek Gupta</v>
          </cell>
          <cell r="E144" t="str">
            <v>Direct Dileep</v>
          </cell>
          <cell r="F144" t="str">
            <v>Dileep Sharma</v>
          </cell>
          <cell r="G144" t="str">
            <v>Bahubali Kaddu</v>
          </cell>
          <cell r="H144" t="str">
            <v>MUM</v>
          </cell>
          <cell r="I144" t="str">
            <v>Western</v>
          </cell>
          <cell r="J144" t="str">
            <v>Active</v>
          </cell>
          <cell r="K144">
            <v>45366</v>
          </cell>
          <cell r="L144">
            <v>25</v>
          </cell>
        </row>
        <row r="145">
          <cell r="B145">
            <v>10154716</v>
          </cell>
          <cell r="C145" t="str">
            <v>Prince Tiwari</v>
          </cell>
          <cell r="D145">
            <v>0</v>
          </cell>
          <cell r="E145" t="str">
            <v>Naveen Tripathi</v>
          </cell>
          <cell r="F145" t="str">
            <v>Intezar Sayed</v>
          </cell>
          <cell r="G145" t="str">
            <v>Bahubali Kaddu</v>
          </cell>
          <cell r="H145" t="str">
            <v>MUM</v>
          </cell>
          <cell r="I145" t="str">
            <v>Western</v>
          </cell>
          <cell r="J145" t="str">
            <v>Inactive</v>
          </cell>
          <cell r="K145">
            <v>45366</v>
          </cell>
          <cell r="L145">
            <v>7</v>
          </cell>
        </row>
        <row r="146">
          <cell r="B146">
            <v>10154722</v>
          </cell>
          <cell r="C146" t="str">
            <v>Animesh Karmakar</v>
          </cell>
          <cell r="D146">
            <v>0</v>
          </cell>
          <cell r="E146" t="str">
            <v>Rikesh Vaidya</v>
          </cell>
          <cell r="F146" t="str">
            <v>Abhijit Khanvilkar</v>
          </cell>
          <cell r="G146" t="str">
            <v>Abhijit Khanvilkar</v>
          </cell>
          <cell r="H146" t="str">
            <v>MUM</v>
          </cell>
          <cell r="I146" t="str">
            <v>Central</v>
          </cell>
          <cell r="J146" t="str">
            <v>Active</v>
          </cell>
          <cell r="K146">
            <v>45366</v>
          </cell>
          <cell r="L146">
            <v>25</v>
          </cell>
        </row>
        <row r="147">
          <cell r="B147">
            <v>10154727</v>
          </cell>
          <cell r="C147" t="str">
            <v>Shubhendu Daskabi</v>
          </cell>
          <cell r="D147" t="str">
            <v>Jayant Kumar</v>
          </cell>
          <cell r="E147" t="str">
            <v>Direct Dileep</v>
          </cell>
          <cell r="F147" t="str">
            <v>Dileep Sharma</v>
          </cell>
          <cell r="G147" t="str">
            <v>Bahubali Kaddu</v>
          </cell>
          <cell r="H147" t="str">
            <v>MUM</v>
          </cell>
          <cell r="I147" t="str">
            <v>Western</v>
          </cell>
          <cell r="J147" t="str">
            <v>Active</v>
          </cell>
          <cell r="K147">
            <v>45366</v>
          </cell>
          <cell r="L147">
            <v>25</v>
          </cell>
        </row>
        <row r="148">
          <cell r="B148">
            <v>10155635</v>
          </cell>
          <cell r="C148" t="str">
            <v>Ritik Chaubey</v>
          </cell>
          <cell r="D148">
            <v>0</v>
          </cell>
          <cell r="E148" t="str">
            <v>Manish Dubey</v>
          </cell>
          <cell r="F148" t="str">
            <v>Madhuri Joshi</v>
          </cell>
          <cell r="G148" t="str">
            <v>Bahubali Kaddu</v>
          </cell>
          <cell r="H148" t="str">
            <v>MUM</v>
          </cell>
          <cell r="I148" t="str">
            <v>Western</v>
          </cell>
          <cell r="J148" t="str">
            <v>Active</v>
          </cell>
          <cell r="K148">
            <v>45394</v>
          </cell>
          <cell r="L148">
            <v>25</v>
          </cell>
        </row>
        <row r="149">
          <cell r="B149">
            <v>10155631</v>
          </cell>
          <cell r="C149" t="str">
            <v>Praful Telang</v>
          </cell>
          <cell r="D149" t="str">
            <v>Prem Vishwakarama</v>
          </cell>
          <cell r="E149" t="str">
            <v>Raviraj Kadam</v>
          </cell>
          <cell r="F149" t="str">
            <v>Avnind Singh</v>
          </cell>
          <cell r="G149" t="str">
            <v>Bahubali Kaddu</v>
          </cell>
          <cell r="H149" t="str">
            <v>MUM</v>
          </cell>
          <cell r="I149" t="str">
            <v>Central</v>
          </cell>
          <cell r="J149" t="str">
            <v>Active</v>
          </cell>
          <cell r="K149">
            <v>45394</v>
          </cell>
          <cell r="L149">
            <v>25</v>
          </cell>
        </row>
        <row r="150">
          <cell r="B150">
            <v>10155616</v>
          </cell>
          <cell r="C150" t="str">
            <v>Dhiraj Mishra</v>
          </cell>
          <cell r="D150">
            <v>0</v>
          </cell>
          <cell r="E150" t="str">
            <v>Munawar hashmi</v>
          </cell>
          <cell r="F150" t="str">
            <v>Rushikesh Kale</v>
          </cell>
          <cell r="G150" t="str">
            <v>Abhijit Khanvilkar</v>
          </cell>
          <cell r="H150" t="str">
            <v>MUM</v>
          </cell>
          <cell r="I150" t="str">
            <v>Central</v>
          </cell>
          <cell r="J150" t="str">
            <v>Active</v>
          </cell>
          <cell r="K150">
            <v>45394</v>
          </cell>
          <cell r="L150">
            <v>25</v>
          </cell>
        </row>
        <row r="151">
          <cell r="B151">
            <v>10155619</v>
          </cell>
          <cell r="C151" t="str">
            <v>Ajay Londe</v>
          </cell>
          <cell r="D151">
            <v>0</v>
          </cell>
          <cell r="E151" t="str">
            <v>Nandan Singh</v>
          </cell>
          <cell r="F151" t="str">
            <v>Abhijit Khanvilkar</v>
          </cell>
          <cell r="G151" t="str">
            <v>Abhijit Khanvilkar</v>
          </cell>
          <cell r="H151" t="str">
            <v>MUM</v>
          </cell>
          <cell r="I151" t="str">
            <v>Central</v>
          </cell>
          <cell r="J151" t="str">
            <v>Active</v>
          </cell>
          <cell r="K151">
            <v>45394</v>
          </cell>
          <cell r="L151">
            <v>25</v>
          </cell>
        </row>
        <row r="152">
          <cell r="B152">
            <v>10155632</v>
          </cell>
          <cell r="C152" t="str">
            <v>Abhishek Gupta</v>
          </cell>
          <cell r="D152" t="str">
            <v>Abhishek Gupta</v>
          </cell>
          <cell r="E152" t="str">
            <v>Direct Dileep</v>
          </cell>
          <cell r="F152" t="str">
            <v>Dileep Sharma</v>
          </cell>
          <cell r="G152" t="str">
            <v>Bahubali Kaddu</v>
          </cell>
          <cell r="H152" t="str">
            <v>MUM</v>
          </cell>
          <cell r="I152" t="str">
            <v>Western</v>
          </cell>
          <cell r="J152" t="str">
            <v>Active</v>
          </cell>
          <cell r="K152">
            <v>45394</v>
          </cell>
          <cell r="L152">
            <v>25</v>
          </cell>
        </row>
        <row r="153">
          <cell r="B153">
            <v>10155621</v>
          </cell>
          <cell r="C153" t="str">
            <v>Sumit Kate</v>
          </cell>
          <cell r="D153" t="str">
            <v>Raghwendra Singh</v>
          </cell>
          <cell r="E153" t="str">
            <v>Sonu Dubey</v>
          </cell>
          <cell r="F153" t="str">
            <v>Avnind Singh</v>
          </cell>
          <cell r="G153" t="str">
            <v>Bahubali Kaddu</v>
          </cell>
          <cell r="H153" t="str">
            <v>MUM</v>
          </cell>
          <cell r="I153" t="str">
            <v>Central</v>
          </cell>
          <cell r="J153" t="str">
            <v>Inactive</v>
          </cell>
          <cell r="K153">
            <v>45394</v>
          </cell>
          <cell r="L153">
            <v>7</v>
          </cell>
        </row>
        <row r="154">
          <cell r="B154">
            <v>10155618</v>
          </cell>
          <cell r="C154" t="str">
            <v>Avinash Kori</v>
          </cell>
          <cell r="D154" t="str">
            <v>Narayana Swamy Naik</v>
          </cell>
          <cell r="E154" t="str">
            <v>Arjun Waghmare</v>
          </cell>
          <cell r="F154" t="str">
            <v>Abhijit Khanvilkar</v>
          </cell>
          <cell r="G154" t="str">
            <v>Abhijit Khanvilkar</v>
          </cell>
          <cell r="H154" t="str">
            <v>MUM</v>
          </cell>
          <cell r="I154" t="str">
            <v>Central</v>
          </cell>
          <cell r="J154" t="str">
            <v>Inactive</v>
          </cell>
          <cell r="K154">
            <v>45394</v>
          </cell>
          <cell r="L154">
            <v>7</v>
          </cell>
        </row>
        <row r="155">
          <cell r="B155">
            <v>10155617</v>
          </cell>
          <cell r="C155" t="str">
            <v>Nandlal Rajbhar</v>
          </cell>
          <cell r="D155">
            <v>0</v>
          </cell>
          <cell r="E155" t="str">
            <v>MD Sanaul Mustufa</v>
          </cell>
          <cell r="F155" t="str">
            <v>Abhijit Khanvilkar</v>
          </cell>
          <cell r="G155" t="str">
            <v>Abhijit Khanvilkar</v>
          </cell>
          <cell r="H155" t="str">
            <v>MUM</v>
          </cell>
          <cell r="I155" t="str">
            <v>Central</v>
          </cell>
          <cell r="J155" t="str">
            <v>Active</v>
          </cell>
          <cell r="K155">
            <v>45394</v>
          </cell>
          <cell r="L155">
            <v>25</v>
          </cell>
        </row>
        <row r="156">
          <cell r="B156">
            <v>10155622</v>
          </cell>
          <cell r="C156" t="str">
            <v>Sofiyan Ansari</v>
          </cell>
          <cell r="D156" t="str">
            <v>Abhishek Gupta</v>
          </cell>
          <cell r="E156" t="str">
            <v>Direct Dileep</v>
          </cell>
          <cell r="F156" t="str">
            <v>Dileep Sharma</v>
          </cell>
          <cell r="G156" t="str">
            <v>Bahubali Kaddu</v>
          </cell>
          <cell r="H156" t="str">
            <v>MUM</v>
          </cell>
          <cell r="I156" t="str">
            <v>Western</v>
          </cell>
          <cell r="J156" t="str">
            <v>Active</v>
          </cell>
          <cell r="K156">
            <v>45394</v>
          </cell>
          <cell r="L156">
            <v>25</v>
          </cell>
        </row>
        <row r="157">
          <cell r="B157">
            <v>10155623</v>
          </cell>
          <cell r="C157" t="str">
            <v>Akshay Jagtap</v>
          </cell>
          <cell r="D157">
            <v>0</v>
          </cell>
          <cell r="E157" t="str">
            <v>Susheel Dubey</v>
          </cell>
          <cell r="F157" t="str">
            <v>Intezar Sayed</v>
          </cell>
          <cell r="G157" t="str">
            <v>Bahubali Kaddu</v>
          </cell>
          <cell r="H157" t="str">
            <v>MUM</v>
          </cell>
          <cell r="I157" t="str">
            <v>Western</v>
          </cell>
          <cell r="J157" t="str">
            <v>Inactive</v>
          </cell>
          <cell r="K157">
            <v>45394</v>
          </cell>
          <cell r="L157">
            <v>0</v>
          </cell>
        </row>
        <row r="158">
          <cell r="B158">
            <v>10156139</v>
          </cell>
          <cell r="C158" t="str">
            <v>Ashish Shukla</v>
          </cell>
          <cell r="D158">
            <v>0</v>
          </cell>
          <cell r="E158" t="str">
            <v>Rikesh Vaidya</v>
          </cell>
          <cell r="F158" t="str">
            <v>Abhijit Khanvilkar</v>
          </cell>
          <cell r="G158" t="str">
            <v>Abhijit Khanvilkar</v>
          </cell>
          <cell r="H158" t="str">
            <v>MUM</v>
          </cell>
          <cell r="I158" t="str">
            <v>Central</v>
          </cell>
          <cell r="J158" t="str">
            <v>Active</v>
          </cell>
          <cell r="K158">
            <v>45406</v>
          </cell>
          <cell r="L158">
            <v>25</v>
          </cell>
        </row>
        <row r="159">
          <cell r="B159">
            <v>10156140</v>
          </cell>
          <cell r="C159" t="str">
            <v>Aman Tripathi</v>
          </cell>
          <cell r="D159" t="str">
            <v>Ranjeet  Sharma</v>
          </cell>
          <cell r="E159" t="str">
            <v>Jaganath Sabat</v>
          </cell>
          <cell r="F159" t="str">
            <v>Rushikesh Kale</v>
          </cell>
          <cell r="G159" t="str">
            <v>Abhijit Khanvilkar</v>
          </cell>
          <cell r="H159" t="str">
            <v>MUM</v>
          </cell>
          <cell r="I159" t="str">
            <v>Central</v>
          </cell>
          <cell r="J159" t="str">
            <v>Active</v>
          </cell>
          <cell r="K159">
            <v>45406</v>
          </cell>
          <cell r="L159">
            <v>25</v>
          </cell>
        </row>
        <row r="160">
          <cell r="B160">
            <v>10156154</v>
          </cell>
          <cell r="C160" t="str">
            <v>Vinay Dubey</v>
          </cell>
          <cell r="D160" t="str">
            <v>Ranjeet  Sharma</v>
          </cell>
          <cell r="E160" t="str">
            <v>Jaganath Sabat</v>
          </cell>
          <cell r="F160" t="str">
            <v>Rushikesh Kale</v>
          </cell>
          <cell r="G160" t="str">
            <v>Abhijit Khanvilkar</v>
          </cell>
          <cell r="H160" t="str">
            <v>MUM</v>
          </cell>
          <cell r="I160" t="str">
            <v>Central</v>
          </cell>
          <cell r="J160" t="str">
            <v>Inactive</v>
          </cell>
          <cell r="K160">
            <v>45405</v>
          </cell>
          <cell r="L160">
            <v>14</v>
          </cell>
        </row>
        <row r="161">
          <cell r="B161">
            <v>10156155</v>
          </cell>
          <cell r="C161" t="str">
            <v>Vivekanand</v>
          </cell>
          <cell r="D161" t="str">
            <v>Ranjeet  Sharma</v>
          </cell>
          <cell r="E161" t="str">
            <v>Jaganath Sabat</v>
          </cell>
          <cell r="F161" t="str">
            <v>Rushikesh Kale</v>
          </cell>
          <cell r="G161" t="str">
            <v>Abhijit Khanvilkar</v>
          </cell>
          <cell r="H161" t="str">
            <v>MUM</v>
          </cell>
          <cell r="I161" t="str">
            <v>Central</v>
          </cell>
          <cell r="J161" t="str">
            <v>Active</v>
          </cell>
          <cell r="K161">
            <v>45405</v>
          </cell>
          <cell r="L161">
            <v>25</v>
          </cell>
        </row>
        <row r="162">
          <cell r="B162">
            <v>10156156</v>
          </cell>
          <cell r="C162" t="str">
            <v>Ajay Mishra</v>
          </cell>
          <cell r="D162" t="str">
            <v>Nagendra Mishra</v>
          </cell>
          <cell r="E162" t="str">
            <v>Siddhant Pawar</v>
          </cell>
          <cell r="F162" t="str">
            <v>Avnind Singh</v>
          </cell>
          <cell r="G162" t="str">
            <v>Bahubali Kaddu</v>
          </cell>
          <cell r="H162" t="str">
            <v>MUM</v>
          </cell>
          <cell r="I162" t="str">
            <v>Central</v>
          </cell>
          <cell r="J162" t="str">
            <v>Active</v>
          </cell>
          <cell r="K162">
            <v>45405</v>
          </cell>
          <cell r="L162">
            <v>25</v>
          </cell>
        </row>
        <row r="163">
          <cell r="B163">
            <v>10156163</v>
          </cell>
          <cell r="C163" t="str">
            <v>Abhishek Kumar</v>
          </cell>
          <cell r="D163" t="str">
            <v>Nagendra Mishra</v>
          </cell>
          <cell r="E163" t="str">
            <v>Siddhant Pawar</v>
          </cell>
          <cell r="F163" t="str">
            <v>Avnind Singh</v>
          </cell>
          <cell r="G163" t="str">
            <v>Bahubali Kaddu</v>
          </cell>
          <cell r="H163" t="str">
            <v>MUM</v>
          </cell>
          <cell r="I163" t="str">
            <v>Central</v>
          </cell>
          <cell r="J163" t="str">
            <v>Active</v>
          </cell>
          <cell r="K163">
            <v>45405</v>
          </cell>
          <cell r="L163">
            <v>25</v>
          </cell>
        </row>
        <row r="164">
          <cell r="B164">
            <v>10156256</v>
          </cell>
          <cell r="C164" t="str">
            <v>Ashutosh Singh</v>
          </cell>
          <cell r="D164">
            <v>0</v>
          </cell>
          <cell r="E164" t="str">
            <v>Naveen Tripathi</v>
          </cell>
          <cell r="F164" t="str">
            <v>Intezar Sayed</v>
          </cell>
          <cell r="G164" t="str">
            <v>Bahubali Kaddu</v>
          </cell>
          <cell r="H164" t="str">
            <v>MUM</v>
          </cell>
          <cell r="I164" t="str">
            <v>Western</v>
          </cell>
          <cell r="J164" t="str">
            <v>Inactive</v>
          </cell>
          <cell r="K164">
            <v>45405</v>
          </cell>
          <cell r="L164">
            <v>6</v>
          </cell>
        </row>
        <row r="165">
          <cell r="B165">
            <v>10156311</v>
          </cell>
          <cell r="C165" t="str">
            <v>Akash Londhe</v>
          </cell>
          <cell r="D165">
            <v>0</v>
          </cell>
          <cell r="E165" t="str">
            <v>MD Sanaul Mustufa</v>
          </cell>
          <cell r="F165" t="str">
            <v>Abhijit Khanvilkar</v>
          </cell>
          <cell r="G165" t="str">
            <v>Abhijit Khanvilkar</v>
          </cell>
          <cell r="H165" t="str">
            <v>MUM</v>
          </cell>
          <cell r="I165" t="str">
            <v>Central</v>
          </cell>
          <cell r="J165" t="str">
            <v>Inactive</v>
          </cell>
          <cell r="K165">
            <v>45405</v>
          </cell>
          <cell r="L165">
            <v>7</v>
          </cell>
        </row>
        <row r="166">
          <cell r="B166">
            <v>10156402</v>
          </cell>
          <cell r="C166" t="str">
            <v>Ranjeet  Sharma</v>
          </cell>
          <cell r="D166" t="str">
            <v>Ranjeet  Sharma</v>
          </cell>
          <cell r="E166" t="str">
            <v>Jaganath Sabat</v>
          </cell>
          <cell r="F166" t="str">
            <v>Rushikesh Kale</v>
          </cell>
          <cell r="G166" t="str">
            <v>Abhijit Khanvilkar</v>
          </cell>
          <cell r="H166" t="str">
            <v>MUM</v>
          </cell>
          <cell r="I166" t="str">
            <v>Central</v>
          </cell>
          <cell r="J166" t="str">
            <v>Active</v>
          </cell>
          <cell r="K166">
            <v>45411</v>
          </cell>
          <cell r="L166">
            <v>25</v>
          </cell>
        </row>
        <row r="167">
          <cell r="B167">
            <v>10156403</v>
          </cell>
          <cell r="C167" t="str">
            <v>Mohammed Sajid Tak</v>
          </cell>
          <cell r="D167">
            <v>0</v>
          </cell>
          <cell r="E167" t="str">
            <v>Irfan Patel</v>
          </cell>
          <cell r="F167" t="str">
            <v>Intezar Sayed</v>
          </cell>
          <cell r="G167" t="str">
            <v>Bahubali Kaddu</v>
          </cell>
          <cell r="H167" t="str">
            <v>MUM</v>
          </cell>
          <cell r="I167" t="str">
            <v>Western</v>
          </cell>
          <cell r="J167" t="str">
            <v>Active</v>
          </cell>
          <cell r="K167">
            <v>45411</v>
          </cell>
          <cell r="L167">
            <v>25</v>
          </cell>
        </row>
        <row r="168">
          <cell r="B168">
            <v>10157303</v>
          </cell>
          <cell r="C168" t="str">
            <v>Shivam Shukla</v>
          </cell>
          <cell r="D168">
            <v>0</v>
          </cell>
          <cell r="E168" t="str">
            <v>Direct Dileep</v>
          </cell>
          <cell r="F168" t="str">
            <v>Dileep Sharma</v>
          </cell>
          <cell r="G168" t="str">
            <v>Bahubali Kaddu</v>
          </cell>
          <cell r="H168" t="str">
            <v>MUM</v>
          </cell>
          <cell r="I168" t="str">
            <v>Western</v>
          </cell>
          <cell r="J168" t="str">
            <v>Inactive</v>
          </cell>
          <cell r="K168">
            <v>45426</v>
          </cell>
          <cell r="L168">
            <v>12</v>
          </cell>
        </row>
        <row r="169">
          <cell r="B169">
            <v>10157282</v>
          </cell>
          <cell r="C169" t="str">
            <v>Ajad Giri</v>
          </cell>
          <cell r="D169" t="str">
            <v>Raghwendra Singh</v>
          </cell>
          <cell r="E169" t="str">
            <v>Sonu Dubey</v>
          </cell>
          <cell r="F169" t="str">
            <v>Avnind Singh</v>
          </cell>
          <cell r="G169" t="str">
            <v>Bahubali Kaddu</v>
          </cell>
          <cell r="H169" t="str">
            <v>MUM</v>
          </cell>
          <cell r="I169" t="str">
            <v>Central</v>
          </cell>
          <cell r="J169" t="str">
            <v>Inactive</v>
          </cell>
          <cell r="K169">
            <v>45426</v>
          </cell>
          <cell r="L169">
            <v>0</v>
          </cell>
        </row>
        <row r="170">
          <cell r="B170">
            <v>10157283</v>
          </cell>
          <cell r="C170" t="str">
            <v>Vinit Chaturvedi</v>
          </cell>
          <cell r="D170" t="str">
            <v>Akash Jaiswal</v>
          </cell>
          <cell r="E170" t="str">
            <v>Sonu Dubey</v>
          </cell>
          <cell r="F170" t="str">
            <v>Avnind Singh</v>
          </cell>
          <cell r="G170" t="str">
            <v>Bahubali Kaddu</v>
          </cell>
          <cell r="H170" t="str">
            <v>MUM</v>
          </cell>
          <cell r="I170" t="str">
            <v>Central</v>
          </cell>
          <cell r="J170" t="str">
            <v>Active</v>
          </cell>
          <cell r="K170">
            <v>45426</v>
          </cell>
          <cell r="L170">
            <v>25</v>
          </cell>
        </row>
        <row r="171">
          <cell r="B171">
            <v>10157279</v>
          </cell>
          <cell r="C171" t="str">
            <v>Khan Abdullahad Anees</v>
          </cell>
          <cell r="D171" t="str">
            <v>Akash Jaiswal</v>
          </cell>
          <cell r="E171" t="str">
            <v>Sonu Dubey</v>
          </cell>
          <cell r="F171" t="str">
            <v>Avnind Singh</v>
          </cell>
          <cell r="G171" t="str">
            <v>Bahubali Kaddu</v>
          </cell>
          <cell r="H171" t="str">
            <v>MUM</v>
          </cell>
          <cell r="I171" t="str">
            <v>Central</v>
          </cell>
          <cell r="J171" t="str">
            <v>Active</v>
          </cell>
          <cell r="K171">
            <v>45426</v>
          </cell>
          <cell r="L171">
            <v>25</v>
          </cell>
        </row>
        <row r="172">
          <cell r="B172">
            <v>10157302</v>
          </cell>
          <cell r="C172" t="str">
            <v>Sumit Pandey</v>
          </cell>
          <cell r="D172">
            <v>0</v>
          </cell>
          <cell r="E172" t="str">
            <v>Susheel Dubey</v>
          </cell>
          <cell r="F172" t="str">
            <v>Intezar Sayed</v>
          </cell>
          <cell r="G172" t="str">
            <v>Bahubali Kaddu</v>
          </cell>
          <cell r="H172" t="str">
            <v>MUM</v>
          </cell>
          <cell r="I172" t="str">
            <v>Western</v>
          </cell>
          <cell r="J172" t="str">
            <v>Inactive</v>
          </cell>
          <cell r="K172">
            <v>45426</v>
          </cell>
          <cell r="L172">
            <v>7</v>
          </cell>
        </row>
        <row r="173">
          <cell r="B173">
            <v>10157420</v>
          </cell>
          <cell r="C173" t="str">
            <v>Vishal  Upadhyay</v>
          </cell>
          <cell r="D173">
            <v>0</v>
          </cell>
          <cell r="E173" t="str">
            <v>Direct Dileep</v>
          </cell>
          <cell r="F173" t="str">
            <v>Dileep Sharma</v>
          </cell>
          <cell r="G173" t="str">
            <v>Bahubali Kaddu</v>
          </cell>
          <cell r="H173" t="str">
            <v>MUM</v>
          </cell>
          <cell r="I173" t="str">
            <v>Western</v>
          </cell>
          <cell r="J173" t="str">
            <v>Active</v>
          </cell>
          <cell r="K173">
            <v>45429</v>
          </cell>
          <cell r="L173">
            <v>25</v>
          </cell>
        </row>
        <row r="174">
          <cell r="B174">
            <v>10157449</v>
          </cell>
          <cell r="C174" t="str">
            <v>Pritam Gaikwad</v>
          </cell>
          <cell r="D174">
            <v>0</v>
          </cell>
          <cell r="E174" t="str">
            <v>Shashank Yelve</v>
          </cell>
          <cell r="F174" t="str">
            <v>Madhuri Joshi</v>
          </cell>
          <cell r="G174" t="str">
            <v>Bahubali Kaddu</v>
          </cell>
          <cell r="H174" t="str">
            <v>MUM</v>
          </cell>
          <cell r="I174" t="str">
            <v>Central</v>
          </cell>
          <cell r="J174" t="str">
            <v>Active</v>
          </cell>
          <cell r="K174">
            <v>45429</v>
          </cell>
          <cell r="L174">
            <v>25</v>
          </cell>
        </row>
        <row r="175">
          <cell r="B175">
            <v>10157451</v>
          </cell>
          <cell r="C175" t="str">
            <v>Atharav Pawar</v>
          </cell>
          <cell r="D175">
            <v>0</v>
          </cell>
          <cell r="E175" t="str">
            <v>Rikesh Vaidya</v>
          </cell>
          <cell r="F175" t="str">
            <v>Abhijit Khanvilkar</v>
          </cell>
          <cell r="G175" t="str">
            <v>Abhijit Khanvilkar</v>
          </cell>
          <cell r="H175" t="str">
            <v>MUM</v>
          </cell>
          <cell r="I175" t="str">
            <v>Central</v>
          </cell>
          <cell r="J175" t="str">
            <v>Active</v>
          </cell>
          <cell r="K175">
            <v>45429</v>
          </cell>
          <cell r="L175">
            <v>25</v>
          </cell>
        </row>
        <row r="176">
          <cell r="B176">
            <v>10157455</v>
          </cell>
          <cell r="C176" t="str">
            <v>Prashant Patil</v>
          </cell>
          <cell r="D176" t="str">
            <v>Prem Vishwakarama</v>
          </cell>
          <cell r="E176" t="str">
            <v>Raviraj Kadam</v>
          </cell>
          <cell r="F176" t="str">
            <v>Avnind Singh</v>
          </cell>
          <cell r="G176" t="str">
            <v>Bahubali Kaddu</v>
          </cell>
          <cell r="H176" t="str">
            <v>MUM</v>
          </cell>
          <cell r="I176" t="str">
            <v>Central</v>
          </cell>
          <cell r="J176" t="str">
            <v>Active</v>
          </cell>
          <cell r="K176">
            <v>45429</v>
          </cell>
          <cell r="L176">
            <v>25</v>
          </cell>
        </row>
        <row r="177">
          <cell r="B177">
            <v>10157717</v>
          </cell>
          <cell r="C177" t="str">
            <v>Ashish Babar</v>
          </cell>
          <cell r="D177">
            <v>0</v>
          </cell>
          <cell r="E177" t="str">
            <v>Siddhant Pawar</v>
          </cell>
          <cell r="F177" t="str">
            <v>Avnind Singh</v>
          </cell>
          <cell r="G177" t="str">
            <v>Bahubali Kaddu</v>
          </cell>
          <cell r="H177" t="str">
            <v>MUM</v>
          </cell>
          <cell r="I177" t="str">
            <v>Central</v>
          </cell>
          <cell r="J177" t="str">
            <v>Inactive</v>
          </cell>
          <cell r="K177">
            <v>45436</v>
          </cell>
          <cell r="L177">
            <v>4</v>
          </cell>
        </row>
        <row r="178">
          <cell r="B178">
            <v>10157721</v>
          </cell>
          <cell r="C178" t="str">
            <v>Nitish Kumar</v>
          </cell>
          <cell r="D178">
            <v>0</v>
          </cell>
          <cell r="E178" t="str">
            <v>Rikesh Vaidya</v>
          </cell>
          <cell r="F178" t="str">
            <v>Abhijit Khanvilkar</v>
          </cell>
          <cell r="G178" t="str">
            <v>Abhijit Khanvilkar</v>
          </cell>
          <cell r="H178" t="str">
            <v>MUM</v>
          </cell>
          <cell r="I178" t="str">
            <v>Central</v>
          </cell>
          <cell r="J178" t="str">
            <v>Active</v>
          </cell>
          <cell r="K178">
            <v>45436</v>
          </cell>
          <cell r="L178">
            <v>25</v>
          </cell>
        </row>
        <row r="179">
          <cell r="B179">
            <v>10157722</v>
          </cell>
          <cell r="C179" t="str">
            <v>Sachin Kumar</v>
          </cell>
          <cell r="D179">
            <v>0</v>
          </cell>
          <cell r="E179" t="str">
            <v>Rikesh Vaidya</v>
          </cell>
          <cell r="F179" t="str">
            <v>Abhijit Khanvilkar</v>
          </cell>
          <cell r="G179" t="str">
            <v>Abhijit Khanvilkar</v>
          </cell>
          <cell r="H179" t="str">
            <v>MUM</v>
          </cell>
          <cell r="I179" t="str">
            <v>Central</v>
          </cell>
          <cell r="J179" t="str">
            <v>Active</v>
          </cell>
          <cell r="K179">
            <v>45436</v>
          </cell>
          <cell r="L179">
            <v>25</v>
          </cell>
        </row>
        <row r="180">
          <cell r="B180">
            <v>10157723</v>
          </cell>
          <cell r="C180" t="str">
            <v>Bittu Kumar</v>
          </cell>
          <cell r="D180">
            <v>0</v>
          </cell>
          <cell r="E180" t="str">
            <v>Rikesh Vaidya</v>
          </cell>
          <cell r="F180" t="str">
            <v>Abhijit Khanvilkar</v>
          </cell>
          <cell r="G180" t="str">
            <v>Abhijit Khanvilkar</v>
          </cell>
          <cell r="H180" t="str">
            <v>MUM</v>
          </cell>
          <cell r="I180" t="str">
            <v>Central</v>
          </cell>
          <cell r="J180" t="str">
            <v>Active</v>
          </cell>
          <cell r="K180">
            <v>45436</v>
          </cell>
          <cell r="L180">
            <v>25</v>
          </cell>
        </row>
        <row r="181">
          <cell r="B181">
            <v>10157733</v>
          </cell>
          <cell r="C181" t="str">
            <v>Vinay Mishra</v>
          </cell>
          <cell r="D181">
            <v>0</v>
          </cell>
          <cell r="E181" t="str">
            <v>Irfan Patel</v>
          </cell>
          <cell r="F181" t="str">
            <v>Intezar Sayed</v>
          </cell>
          <cell r="G181" t="str">
            <v>Bahubali Kaddu</v>
          </cell>
          <cell r="H181" t="str">
            <v>MUM</v>
          </cell>
          <cell r="I181" t="str">
            <v>Western</v>
          </cell>
          <cell r="J181" t="str">
            <v>Inactive</v>
          </cell>
          <cell r="K181">
            <v>45436</v>
          </cell>
          <cell r="L181">
            <v>12</v>
          </cell>
        </row>
        <row r="182">
          <cell r="B182">
            <v>10157735</v>
          </cell>
          <cell r="C182" t="str">
            <v>Yadav Lalji</v>
          </cell>
          <cell r="D182">
            <v>0</v>
          </cell>
          <cell r="E182" t="str">
            <v>Irfan Patel</v>
          </cell>
          <cell r="F182" t="str">
            <v>Intezar Sayed</v>
          </cell>
          <cell r="G182" t="str">
            <v>Bahubali Kaddu</v>
          </cell>
          <cell r="H182" t="str">
            <v>MUM</v>
          </cell>
          <cell r="I182" t="str">
            <v>Western</v>
          </cell>
          <cell r="J182" t="str">
            <v>Active</v>
          </cell>
          <cell r="K182">
            <v>45436</v>
          </cell>
          <cell r="L182">
            <v>25</v>
          </cell>
        </row>
        <row r="183">
          <cell r="B183">
            <v>10023988</v>
          </cell>
          <cell r="C183" t="str">
            <v>Vinaykumar Gaud</v>
          </cell>
          <cell r="D183">
            <v>0</v>
          </cell>
          <cell r="E183" t="str">
            <v>Direct Intezar</v>
          </cell>
          <cell r="F183" t="str">
            <v>Intezar Sayed</v>
          </cell>
          <cell r="G183" t="str">
            <v>Bahubali Kaddu</v>
          </cell>
          <cell r="H183" t="str">
            <v>MUM</v>
          </cell>
          <cell r="I183" t="str">
            <v>Western</v>
          </cell>
          <cell r="J183" t="str">
            <v>Active</v>
          </cell>
          <cell r="K183">
            <v>41852</v>
          </cell>
          <cell r="L183">
            <v>25</v>
          </cell>
        </row>
        <row r="184">
          <cell r="B184">
            <v>10158401</v>
          </cell>
          <cell r="C184" t="str">
            <v>Krishna  Shelar</v>
          </cell>
          <cell r="D184" t="str">
            <v>Prem Vishwakarama</v>
          </cell>
          <cell r="E184" t="str">
            <v>Raviraj Kadam</v>
          </cell>
          <cell r="F184" t="str">
            <v>Avnind Singh</v>
          </cell>
          <cell r="G184" t="str">
            <v>Bahubali Kaddu</v>
          </cell>
          <cell r="H184" t="str">
            <v>MUM</v>
          </cell>
          <cell r="I184" t="str">
            <v>Central</v>
          </cell>
          <cell r="J184" t="str">
            <v>Active</v>
          </cell>
          <cell r="K184">
            <v>45450</v>
          </cell>
          <cell r="L184">
            <v>11</v>
          </cell>
        </row>
        <row r="185">
          <cell r="B185">
            <v>10158393</v>
          </cell>
          <cell r="C185" t="str">
            <v>Suraj  Gupta</v>
          </cell>
          <cell r="D185">
            <v>0</v>
          </cell>
          <cell r="E185" t="str">
            <v>Susheel Dubey</v>
          </cell>
          <cell r="F185" t="str">
            <v>Intezar Sayed</v>
          </cell>
          <cell r="G185" t="str">
            <v>Bahubali Kaddu</v>
          </cell>
          <cell r="H185" t="str">
            <v>MUM</v>
          </cell>
          <cell r="I185" t="str">
            <v>Western</v>
          </cell>
          <cell r="J185" t="str">
            <v>Active</v>
          </cell>
          <cell r="K185">
            <v>45450</v>
          </cell>
          <cell r="L185">
            <v>11</v>
          </cell>
        </row>
        <row r="186">
          <cell r="B186">
            <v>10158400</v>
          </cell>
          <cell r="C186" t="str">
            <v>Appasaheb Masal</v>
          </cell>
          <cell r="D186">
            <v>0</v>
          </cell>
          <cell r="E186" t="str">
            <v>Nandan Singh</v>
          </cell>
          <cell r="F186" t="str">
            <v>Abhijit Khanvilkar</v>
          </cell>
          <cell r="G186" t="str">
            <v>Abhijit Khanvilkar</v>
          </cell>
          <cell r="H186" t="str">
            <v>MUM</v>
          </cell>
          <cell r="I186" t="str">
            <v>Central</v>
          </cell>
          <cell r="J186" t="str">
            <v>Active</v>
          </cell>
          <cell r="K186">
            <v>45450</v>
          </cell>
          <cell r="L186">
            <v>11</v>
          </cell>
        </row>
        <row r="187">
          <cell r="B187">
            <v>10158405</v>
          </cell>
          <cell r="C187" t="str">
            <v>Kapil Singh</v>
          </cell>
          <cell r="D187">
            <v>0</v>
          </cell>
          <cell r="E187" t="str">
            <v>Mohammad Imran Adil</v>
          </cell>
          <cell r="F187" t="str">
            <v>Madhuri Joshi</v>
          </cell>
          <cell r="G187" t="str">
            <v>Bahubali Kaddu</v>
          </cell>
          <cell r="H187" t="str">
            <v>MUM</v>
          </cell>
          <cell r="I187" t="str">
            <v>Western</v>
          </cell>
          <cell r="J187" t="str">
            <v>Active</v>
          </cell>
          <cell r="K187">
            <v>45450</v>
          </cell>
          <cell r="L187">
            <v>11</v>
          </cell>
        </row>
        <row r="188">
          <cell r="B188">
            <v>10158406</v>
          </cell>
          <cell r="C188" t="str">
            <v>MD  Haseen</v>
          </cell>
          <cell r="D188">
            <v>0</v>
          </cell>
          <cell r="E188" t="str">
            <v>Shashank Yelve</v>
          </cell>
          <cell r="F188" t="str">
            <v>Madhuri Joshi</v>
          </cell>
          <cell r="G188" t="str">
            <v>Bahubali Kaddu</v>
          </cell>
          <cell r="H188" t="str">
            <v>MUM</v>
          </cell>
          <cell r="I188" t="str">
            <v>Western</v>
          </cell>
          <cell r="J188" t="str">
            <v>Active</v>
          </cell>
          <cell r="K188">
            <v>45450</v>
          </cell>
          <cell r="L188">
            <v>11</v>
          </cell>
        </row>
        <row r="189">
          <cell r="B189">
            <v>10158402</v>
          </cell>
          <cell r="C189" t="str">
            <v>Abhishek Gupta</v>
          </cell>
          <cell r="D189" t="str">
            <v>Abhishek Gupta</v>
          </cell>
          <cell r="E189" t="str">
            <v>Direct Dileep</v>
          </cell>
          <cell r="F189" t="str">
            <v>Dileep Sharma</v>
          </cell>
          <cell r="G189" t="str">
            <v>Bahubali Kaddu</v>
          </cell>
          <cell r="H189" t="str">
            <v>MUM</v>
          </cell>
          <cell r="I189" t="str">
            <v>Central</v>
          </cell>
          <cell r="J189" t="str">
            <v>Active</v>
          </cell>
          <cell r="K189">
            <v>45450</v>
          </cell>
          <cell r="L189">
            <v>11</v>
          </cell>
        </row>
        <row r="190">
          <cell r="B190">
            <v>10158408</v>
          </cell>
          <cell r="C190" t="str">
            <v>Prashant Thokale</v>
          </cell>
          <cell r="D190" t="str">
            <v>Jayant Kumar</v>
          </cell>
          <cell r="E190" t="str">
            <v>Direct Dileep</v>
          </cell>
          <cell r="F190" t="str">
            <v>Dileep Sharma</v>
          </cell>
          <cell r="G190" t="str">
            <v>Bahubali Kaddu</v>
          </cell>
          <cell r="H190" t="str">
            <v>MUM</v>
          </cell>
          <cell r="I190" t="str">
            <v>Central</v>
          </cell>
          <cell r="J190" t="str">
            <v>Active</v>
          </cell>
          <cell r="K190">
            <v>45450</v>
          </cell>
          <cell r="L190">
            <v>11</v>
          </cell>
        </row>
        <row r="191">
          <cell r="B191">
            <v>10158407</v>
          </cell>
          <cell r="C191" t="str">
            <v>Adesh Dubey</v>
          </cell>
          <cell r="D191">
            <v>0</v>
          </cell>
          <cell r="E191" t="str">
            <v>Mohammad Imran Adil</v>
          </cell>
          <cell r="F191" t="str">
            <v>Madhuri Joshi</v>
          </cell>
          <cell r="G191" t="str">
            <v>Bahubali Kaddu</v>
          </cell>
          <cell r="H191" t="str">
            <v>MUM</v>
          </cell>
          <cell r="I191" t="str">
            <v>Western</v>
          </cell>
          <cell r="J191" t="str">
            <v>Active</v>
          </cell>
          <cell r="K191">
            <v>45450</v>
          </cell>
          <cell r="L191">
            <v>11</v>
          </cell>
        </row>
        <row r="192">
          <cell r="B192">
            <v>10158802</v>
          </cell>
          <cell r="C192" t="str">
            <v>Vishal Yadav</v>
          </cell>
          <cell r="D192">
            <v>0</v>
          </cell>
          <cell r="E192" t="str">
            <v>Chandralok Gupta</v>
          </cell>
          <cell r="F192" t="str">
            <v>Rushikesh Kale</v>
          </cell>
          <cell r="G192" t="str">
            <v>Abhijit Khanvilkar</v>
          </cell>
          <cell r="H192" t="str">
            <v>MUM</v>
          </cell>
          <cell r="I192" t="str">
            <v>Central</v>
          </cell>
          <cell r="J192" t="str">
            <v>Active</v>
          </cell>
          <cell r="K192">
            <v>45457</v>
          </cell>
          <cell r="L192">
            <v>5</v>
          </cell>
        </row>
        <row r="193">
          <cell r="B193">
            <v>10158787</v>
          </cell>
          <cell r="C193" t="str">
            <v>Shubham Tiwari</v>
          </cell>
          <cell r="D193">
            <v>0</v>
          </cell>
          <cell r="E193" t="str">
            <v>Naveen Tripathi</v>
          </cell>
          <cell r="F193" t="str">
            <v>Intezar Sayed</v>
          </cell>
          <cell r="G193" t="str">
            <v>Bahubali Kaddu</v>
          </cell>
          <cell r="H193" t="str">
            <v>MUM</v>
          </cell>
          <cell r="I193" t="str">
            <v>Western</v>
          </cell>
          <cell r="J193" t="str">
            <v>Active</v>
          </cell>
          <cell r="K193">
            <v>45457</v>
          </cell>
          <cell r="L193">
            <v>5</v>
          </cell>
        </row>
        <row r="194">
          <cell r="B194">
            <v>10158803</v>
          </cell>
          <cell r="C194" t="str">
            <v>Rohit Patel</v>
          </cell>
          <cell r="D194">
            <v>0</v>
          </cell>
          <cell r="E194" t="str">
            <v>Shashank Yelve</v>
          </cell>
          <cell r="F194" t="str">
            <v>Madhuri Joshi</v>
          </cell>
          <cell r="G194" t="str">
            <v>Bahubali Kaddu</v>
          </cell>
          <cell r="H194" t="str">
            <v>MUM</v>
          </cell>
          <cell r="I194" t="str">
            <v>Western</v>
          </cell>
          <cell r="J194" t="str">
            <v>Active</v>
          </cell>
          <cell r="K194">
            <v>45457</v>
          </cell>
          <cell r="L194">
            <v>5</v>
          </cell>
        </row>
        <row r="195">
          <cell r="B195">
            <v>10158732</v>
          </cell>
          <cell r="C195" t="str">
            <v>Tanay Shah</v>
          </cell>
          <cell r="D195">
            <v>0</v>
          </cell>
          <cell r="E195" t="str">
            <v>Manish Dubey</v>
          </cell>
          <cell r="F195" t="str">
            <v>Madhuri Joshi</v>
          </cell>
          <cell r="G195" t="str">
            <v>Bahubali Kaddu</v>
          </cell>
          <cell r="H195" t="str">
            <v>MUM</v>
          </cell>
          <cell r="I195" t="str">
            <v>Western</v>
          </cell>
          <cell r="J195" t="str">
            <v>Active</v>
          </cell>
          <cell r="K195">
            <v>45457</v>
          </cell>
          <cell r="L195">
            <v>5</v>
          </cell>
        </row>
        <row r="196">
          <cell r="B196">
            <v>10158705</v>
          </cell>
          <cell r="C196" t="str">
            <v>Rohit Jadhav</v>
          </cell>
          <cell r="D196">
            <v>0</v>
          </cell>
          <cell r="E196" t="str">
            <v>Munawar hashmi</v>
          </cell>
          <cell r="F196" t="str">
            <v>Rushikesh Kale</v>
          </cell>
          <cell r="G196" t="str">
            <v>Abhijit Khanvilkar</v>
          </cell>
          <cell r="H196" t="str">
            <v>MUM</v>
          </cell>
          <cell r="I196" t="str">
            <v>Central</v>
          </cell>
          <cell r="J196" t="str">
            <v>Active</v>
          </cell>
          <cell r="K196">
            <v>45457</v>
          </cell>
          <cell r="L196">
            <v>5</v>
          </cell>
        </row>
        <row r="197">
          <cell r="B197">
            <v>10158704</v>
          </cell>
          <cell r="C197" t="str">
            <v>Vaibhav Pachkude</v>
          </cell>
          <cell r="D197">
            <v>0</v>
          </cell>
          <cell r="E197" t="str">
            <v>Chandralok Gupta</v>
          </cell>
          <cell r="F197" t="str">
            <v>Rushikesh Kale</v>
          </cell>
          <cell r="G197" t="str">
            <v>Abhijit Khanvilkar</v>
          </cell>
          <cell r="H197" t="str">
            <v>MUM</v>
          </cell>
          <cell r="I197" t="str">
            <v>Central</v>
          </cell>
          <cell r="J197" t="str">
            <v>Active</v>
          </cell>
          <cell r="K197">
            <v>45457</v>
          </cell>
          <cell r="L197">
            <v>5</v>
          </cell>
        </row>
        <row r="198">
          <cell r="B198">
            <v>10158741</v>
          </cell>
          <cell r="C198" t="str">
            <v>Shubham Yadav</v>
          </cell>
          <cell r="D198" t="str">
            <v>Akash Jaiswal</v>
          </cell>
          <cell r="E198" t="str">
            <v>Sonu Dubey</v>
          </cell>
          <cell r="F198" t="str">
            <v>Avnind Singh</v>
          </cell>
          <cell r="G198" t="str">
            <v>Bahubali Kaddu</v>
          </cell>
          <cell r="H198" t="str">
            <v>MUM</v>
          </cell>
          <cell r="I198" t="str">
            <v>Central</v>
          </cell>
          <cell r="J198" t="str">
            <v>Active</v>
          </cell>
          <cell r="K198">
            <v>45457</v>
          </cell>
          <cell r="L198">
            <v>5</v>
          </cell>
        </row>
        <row r="199">
          <cell r="B199">
            <v>10158774</v>
          </cell>
          <cell r="C199" t="str">
            <v>Brijesh Semwal</v>
          </cell>
          <cell r="D199">
            <v>0</v>
          </cell>
          <cell r="E199" t="str">
            <v>Mohammad Imran Adil</v>
          </cell>
          <cell r="F199" t="str">
            <v>Madhuri Joshi</v>
          </cell>
          <cell r="G199" t="str">
            <v>Bahubali Kaddu</v>
          </cell>
          <cell r="H199" t="str">
            <v>MUM</v>
          </cell>
          <cell r="I199" t="str">
            <v>Western</v>
          </cell>
          <cell r="J199" t="str">
            <v>Active</v>
          </cell>
          <cell r="K199">
            <v>45457</v>
          </cell>
          <cell r="L199">
            <v>5</v>
          </cell>
        </row>
        <row r="200">
          <cell r="B200">
            <v>10158786</v>
          </cell>
          <cell r="C200" t="str">
            <v>Saurabh Singh</v>
          </cell>
          <cell r="D200">
            <v>0</v>
          </cell>
          <cell r="E200" t="str">
            <v>Raviraj Kadam</v>
          </cell>
          <cell r="F200" t="str">
            <v>Avnind Singh</v>
          </cell>
          <cell r="G200" t="str">
            <v>Bahubali Kaddu</v>
          </cell>
          <cell r="H200" t="str">
            <v>MUM</v>
          </cell>
          <cell r="I200" t="str">
            <v>Central</v>
          </cell>
          <cell r="J200" t="str">
            <v>Active</v>
          </cell>
          <cell r="K200">
            <v>45457</v>
          </cell>
          <cell r="L200">
            <v>5</v>
          </cell>
        </row>
        <row r="201">
          <cell r="B201">
            <v>10158797</v>
          </cell>
          <cell r="C201" t="str">
            <v>Sanket Pardeshi</v>
          </cell>
          <cell r="D201">
            <v>0</v>
          </cell>
          <cell r="E201" t="str">
            <v>Raviraj Kadam</v>
          </cell>
          <cell r="F201" t="str">
            <v>Avnind Singh</v>
          </cell>
          <cell r="G201" t="str">
            <v>Bahubali Kaddu</v>
          </cell>
          <cell r="H201" t="str">
            <v>MUM</v>
          </cell>
          <cell r="I201" t="str">
            <v>Central</v>
          </cell>
          <cell r="J201" t="str">
            <v>Active</v>
          </cell>
          <cell r="K201">
            <v>45457</v>
          </cell>
          <cell r="L201">
            <v>5</v>
          </cell>
        </row>
        <row r="202">
          <cell r="B202">
            <v>10012025</v>
          </cell>
          <cell r="C202" t="str">
            <v>Suraj Pawar</v>
          </cell>
          <cell r="D202" t="str">
            <v>Suraj Pawar</v>
          </cell>
          <cell r="E202" t="str">
            <v>Suraj Pawar</v>
          </cell>
          <cell r="F202" t="str">
            <v>Madhuri Joshi</v>
          </cell>
          <cell r="G202" t="str">
            <v>Bahubali Kaddu</v>
          </cell>
          <cell r="H202" t="str">
            <v>MUM</v>
          </cell>
          <cell r="I202" t="str">
            <v>Western</v>
          </cell>
          <cell r="J202" t="str">
            <v>Active_Asst.Manager</v>
          </cell>
          <cell r="K202">
            <v>41440</v>
          </cell>
          <cell r="L202">
            <v>0</v>
          </cell>
        </row>
        <row r="203">
          <cell r="B203">
            <v>10023038</v>
          </cell>
          <cell r="C203" t="str">
            <v>Mohammad Imran Adil</v>
          </cell>
          <cell r="D203" t="str">
            <v>Mohammad Imran Adil</v>
          </cell>
          <cell r="E203" t="str">
            <v>Mohammad Imran Adil</v>
          </cell>
          <cell r="F203" t="str">
            <v>Madhuri Joshi</v>
          </cell>
          <cell r="G203" t="str">
            <v>Bahubali Kaddu</v>
          </cell>
          <cell r="H203" t="str">
            <v>MUM</v>
          </cell>
          <cell r="I203" t="str">
            <v>Western</v>
          </cell>
          <cell r="J203" t="str">
            <v>Active_Asst.Manager</v>
          </cell>
          <cell r="K203">
            <v>41814</v>
          </cell>
          <cell r="L203">
            <v>0</v>
          </cell>
        </row>
        <row r="204">
          <cell r="B204">
            <v>10023014</v>
          </cell>
          <cell r="C204" t="str">
            <v>Ajay Kumar Verma</v>
          </cell>
          <cell r="D204">
            <v>0</v>
          </cell>
          <cell r="E204" t="str">
            <v>Ajay Kumar Verma</v>
          </cell>
          <cell r="F204" t="str">
            <v>Intezar Sayed</v>
          </cell>
          <cell r="G204" t="str">
            <v>Bahubali Kaddu</v>
          </cell>
          <cell r="H204" t="str">
            <v>MUM</v>
          </cell>
          <cell r="I204" t="str">
            <v>Western</v>
          </cell>
          <cell r="J204" t="str">
            <v>Active_Asst.Manager</v>
          </cell>
          <cell r="K204">
            <v>41814</v>
          </cell>
          <cell r="L204">
            <v>0</v>
          </cell>
        </row>
        <row r="205">
          <cell r="B205">
            <v>10028593</v>
          </cell>
          <cell r="C205" t="str">
            <v>Nandan Singh</v>
          </cell>
          <cell r="D205" t="str">
            <v>Nandan Singh</v>
          </cell>
          <cell r="E205" t="str">
            <v>Nandan Singh</v>
          </cell>
          <cell r="F205" t="str">
            <v>Abhijit Khanvilkar</v>
          </cell>
          <cell r="G205" t="str">
            <v>Abhijit Khanvilkar</v>
          </cell>
          <cell r="H205" t="str">
            <v>MUM</v>
          </cell>
          <cell r="I205" t="str">
            <v>Central</v>
          </cell>
          <cell r="J205" t="str">
            <v>Active_Asst.Manager</v>
          </cell>
          <cell r="K205">
            <v>42079</v>
          </cell>
          <cell r="L205">
            <v>0</v>
          </cell>
        </row>
        <row r="206">
          <cell r="B206">
            <v>10036023</v>
          </cell>
          <cell r="C206" t="str">
            <v>Arjun Waghmare</v>
          </cell>
          <cell r="D206" t="str">
            <v>Arjun Waghmare</v>
          </cell>
          <cell r="E206" t="str">
            <v>Arjun Waghmare</v>
          </cell>
          <cell r="F206" t="str">
            <v>Abhijit Khanvilkar</v>
          </cell>
          <cell r="G206" t="str">
            <v>Abhijit Khanvilkar</v>
          </cell>
          <cell r="H206" t="str">
            <v>MUM</v>
          </cell>
          <cell r="I206" t="str">
            <v>Central</v>
          </cell>
          <cell r="J206" t="str">
            <v>Active_Asst.Manager</v>
          </cell>
          <cell r="K206">
            <v>42387</v>
          </cell>
          <cell r="L206">
            <v>0</v>
          </cell>
        </row>
        <row r="207">
          <cell r="B207">
            <v>10039145</v>
          </cell>
          <cell r="C207" t="str">
            <v>Susheel Dubey</v>
          </cell>
          <cell r="D207">
            <v>0</v>
          </cell>
          <cell r="E207" t="str">
            <v>Susheel Dubey</v>
          </cell>
          <cell r="F207" t="str">
            <v>Intezar Sayed</v>
          </cell>
          <cell r="G207" t="str">
            <v>Bahubali Kaddu</v>
          </cell>
          <cell r="H207" t="str">
            <v>MUM</v>
          </cell>
          <cell r="I207" t="str">
            <v>Western</v>
          </cell>
          <cell r="J207" t="str">
            <v>Active_Asst.Manager</v>
          </cell>
          <cell r="K207">
            <v>42464</v>
          </cell>
          <cell r="L207">
            <v>0</v>
          </cell>
        </row>
        <row r="208">
          <cell r="B208">
            <v>10044507</v>
          </cell>
          <cell r="C208" t="str">
            <v>Jaganath Sabat</v>
          </cell>
          <cell r="D208" t="str">
            <v>Jaganath Sabat</v>
          </cell>
          <cell r="E208" t="str">
            <v>Jaganath Sabat</v>
          </cell>
          <cell r="F208" t="str">
            <v>Rushikesh Kale</v>
          </cell>
          <cell r="G208" t="str">
            <v>Abhijit Khanvilkar</v>
          </cell>
          <cell r="H208" t="str">
            <v>MUM</v>
          </cell>
          <cell r="I208" t="str">
            <v>Central</v>
          </cell>
          <cell r="J208" t="str">
            <v>Active_Asst.Manager</v>
          </cell>
          <cell r="K208">
            <v>42632</v>
          </cell>
          <cell r="L208">
            <v>0</v>
          </cell>
        </row>
        <row r="209">
          <cell r="B209">
            <v>10044903</v>
          </cell>
          <cell r="C209" t="str">
            <v>MD Sanaul Mustufa</v>
          </cell>
          <cell r="D209" t="str">
            <v>MD Sanaul Mustufa</v>
          </cell>
          <cell r="E209" t="str">
            <v>MD Sanaul Mustufa</v>
          </cell>
          <cell r="F209" t="str">
            <v>Abhijit Khanvilkar</v>
          </cell>
          <cell r="G209" t="str">
            <v>Abhijit Khanvilkar</v>
          </cell>
          <cell r="H209" t="str">
            <v>MUM</v>
          </cell>
          <cell r="I209" t="str">
            <v>Central</v>
          </cell>
          <cell r="J209" t="str">
            <v>Active_Asst.Manager</v>
          </cell>
          <cell r="K209">
            <v>42646</v>
          </cell>
          <cell r="L209">
            <v>0</v>
          </cell>
        </row>
        <row r="210">
          <cell r="B210">
            <v>10052546</v>
          </cell>
          <cell r="C210" t="str">
            <v>Manish Dubey</v>
          </cell>
          <cell r="D210">
            <v>0</v>
          </cell>
          <cell r="E210" t="str">
            <v>Manish Dubey</v>
          </cell>
          <cell r="F210" t="str">
            <v>Madhuri Joshi</v>
          </cell>
          <cell r="G210" t="str">
            <v>Bahubali Kaddu</v>
          </cell>
          <cell r="H210" t="str">
            <v>MUM</v>
          </cell>
          <cell r="I210" t="str">
            <v>Western</v>
          </cell>
          <cell r="J210" t="str">
            <v>Active_Asst.Manager</v>
          </cell>
          <cell r="K210">
            <v>42905</v>
          </cell>
          <cell r="L210">
            <v>0</v>
          </cell>
        </row>
        <row r="211">
          <cell r="B211">
            <v>10062688</v>
          </cell>
          <cell r="C211" t="str">
            <v>Chandralok Gupta</v>
          </cell>
          <cell r="D211" t="str">
            <v>Chandralok Gupta</v>
          </cell>
          <cell r="E211" t="str">
            <v>Chandralok Gupta</v>
          </cell>
          <cell r="F211" t="str">
            <v>Rushikesh Kale</v>
          </cell>
          <cell r="G211" t="str">
            <v>Abhijit Khanvilkar</v>
          </cell>
          <cell r="H211" t="str">
            <v>MUM</v>
          </cell>
          <cell r="I211" t="str">
            <v>Central</v>
          </cell>
          <cell r="J211" t="str">
            <v>Active_Asst.Manager</v>
          </cell>
          <cell r="K211">
            <v>43191</v>
          </cell>
          <cell r="L211">
            <v>0</v>
          </cell>
        </row>
        <row r="212">
          <cell r="B212">
            <v>10116033</v>
          </cell>
          <cell r="C212" t="str">
            <v>Rikesh Vaidya</v>
          </cell>
          <cell r="D212" t="str">
            <v>Rikesh Vaidya</v>
          </cell>
          <cell r="E212" t="str">
            <v>Rikesh Vaidya</v>
          </cell>
          <cell r="F212" t="str">
            <v>Abhijit Khanvilkar</v>
          </cell>
          <cell r="G212" t="str">
            <v>Abhijit Khanvilkar</v>
          </cell>
          <cell r="H212" t="str">
            <v>MUM</v>
          </cell>
          <cell r="I212" t="str">
            <v>Central</v>
          </cell>
          <cell r="J212" t="str">
            <v>Active_Asst.Manager</v>
          </cell>
          <cell r="K212">
            <v>44697</v>
          </cell>
          <cell r="L212">
            <v>0</v>
          </cell>
        </row>
        <row r="213">
          <cell r="B213">
            <v>10123047</v>
          </cell>
          <cell r="C213" t="str">
            <v>Munawar hashmi</v>
          </cell>
          <cell r="D213" t="str">
            <v>Munawar hashmi</v>
          </cell>
          <cell r="E213" t="str">
            <v>Munawar hashmi</v>
          </cell>
          <cell r="F213" t="str">
            <v>Rushikesh Kale</v>
          </cell>
          <cell r="G213" t="str">
            <v>Abhijit Khanvilkar</v>
          </cell>
          <cell r="H213" t="str">
            <v>MUM</v>
          </cell>
          <cell r="I213" t="str">
            <v>Central</v>
          </cell>
          <cell r="J213" t="str">
            <v>Active_Asst.Manager</v>
          </cell>
          <cell r="K213">
            <v>44789</v>
          </cell>
          <cell r="L213">
            <v>0</v>
          </cell>
        </row>
        <row r="214">
          <cell r="B214">
            <v>10150974</v>
          </cell>
          <cell r="C214" t="str">
            <v>Sonu Dubey</v>
          </cell>
          <cell r="D214">
            <v>0</v>
          </cell>
          <cell r="E214" t="str">
            <v>Sonu Dubey</v>
          </cell>
          <cell r="F214" t="str">
            <v>Avnind Singh</v>
          </cell>
          <cell r="G214" t="str">
            <v>Bahubali Kaddu</v>
          </cell>
          <cell r="H214" t="str">
            <v>MUM</v>
          </cell>
          <cell r="I214" t="str">
            <v>Central</v>
          </cell>
          <cell r="J214" t="str">
            <v>Active_Asst.Manager</v>
          </cell>
          <cell r="K214">
            <v>45264</v>
          </cell>
          <cell r="L214">
            <v>0</v>
          </cell>
        </row>
        <row r="215">
          <cell r="B215">
            <v>10062664</v>
          </cell>
          <cell r="C215" t="str">
            <v>Naveen Tripathi</v>
          </cell>
          <cell r="D215" t="str">
            <v>Naveen Tripathi</v>
          </cell>
          <cell r="E215" t="str">
            <v>Naveen Tripathi</v>
          </cell>
          <cell r="F215" t="str">
            <v>Intezar Sayed</v>
          </cell>
          <cell r="G215" t="str">
            <v>Bahubali Kaddu</v>
          </cell>
          <cell r="H215" t="str">
            <v>MUM</v>
          </cell>
          <cell r="I215" t="str">
            <v>Western</v>
          </cell>
          <cell r="J215" t="str">
            <v>Active_Asst.Manager</v>
          </cell>
          <cell r="K215">
            <v>43191</v>
          </cell>
          <cell r="L215">
            <v>0</v>
          </cell>
        </row>
        <row r="216">
          <cell r="B216">
            <v>10015602</v>
          </cell>
          <cell r="C216" t="str">
            <v>Shashank Yelve</v>
          </cell>
          <cell r="D216" t="str">
            <v>Shashank Yelve</v>
          </cell>
          <cell r="E216" t="str">
            <v>Shashank Yelve</v>
          </cell>
          <cell r="F216" t="str">
            <v>Madhuri Joshi</v>
          </cell>
          <cell r="G216" t="str">
            <v>Bahubali Kaddu</v>
          </cell>
          <cell r="H216" t="str">
            <v>MUM</v>
          </cell>
          <cell r="I216" t="str">
            <v>Western</v>
          </cell>
          <cell r="J216" t="str">
            <v>Active_Asst.Manager</v>
          </cell>
          <cell r="K216">
            <v>41568</v>
          </cell>
          <cell r="L216">
            <v>0</v>
          </cell>
        </row>
        <row r="217">
          <cell r="B217">
            <v>10147962</v>
          </cell>
          <cell r="C217" t="str">
            <v>Siddhant Pawar</v>
          </cell>
          <cell r="D217" t="str">
            <v>Siddhant Pawar</v>
          </cell>
          <cell r="E217" t="str">
            <v>Siddhant Pawar</v>
          </cell>
          <cell r="F217" t="str">
            <v>Avnind Singh</v>
          </cell>
          <cell r="G217" t="str">
            <v>Bahubali Kaddu</v>
          </cell>
          <cell r="H217" t="str">
            <v>MUM</v>
          </cell>
          <cell r="I217" t="str">
            <v>Central</v>
          </cell>
          <cell r="J217" t="str">
            <v>Active_Asst.Manager</v>
          </cell>
          <cell r="K217">
            <v>45189</v>
          </cell>
          <cell r="L217">
            <v>0</v>
          </cell>
        </row>
        <row r="218">
          <cell r="B218">
            <v>10127663</v>
          </cell>
          <cell r="C218" t="str">
            <v>Irfan Patel</v>
          </cell>
          <cell r="D218">
            <v>0</v>
          </cell>
          <cell r="E218" t="str">
            <v>Irfan Patel</v>
          </cell>
          <cell r="F218" t="str">
            <v>Intezar Sayed</v>
          </cell>
          <cell r="G218" t="str">
            <v>Bahubali Kaddu</v>
          </cell>
          <cell r="H218" t="str">
            <v>MUM</v>
          </cell>
          <cell r="I218" t="str">
            <v>Central</v>
          </cell>
          <cell r="J218" t="str">
            <v>Active_Asst.Manager</v>
          </cell>
          <cell r="K218">
            <v>44867</v>
          </cell>
          <cell r="L218">
            <v>0</v>
          </cell>
        </row>
        <row r="219">
          <cell r="B219">
            <v>10146848</v>
          </cell>
          <cell r="C219" t="str">
            <v>Raviraj Kadam</v>
          </cell>
          <cell r="D219" t="str">
            <v>Raviraj Kadam</v>
          </cell>
          <cell r="E219" t="str">
            <v>Raviraj Kadam</v>
          </cell>
          <cell r="F219" t="str">
            <v>Avnind Singh</v>
          </cell>
          <cell r="G219" t="str">
            <v>Bahubali Kaddu</v>
          </cell>
          <cell r="H219" t="str">
            <v>MUM</v>
          </cell>
          <cell r="I219" t="str">
            <v>Central</v>
          </cell>
          <cell r="J219" t="str">
            <v>Active_Asst.Manager</v>
          </cell>
          <cell r="K219">
            <v>45166</v>
          </cell>
          <cell r="L219">
            <v>0</v>
          </cell>
        </row>
        <row r="220">
          <cell r="B220">
            <v>10033852</v>
          </cell>
          <cell r="C220" t="str">
            <v>Madhuri Joshi</v>
          </cell>
          <cell r="D220">
            <v>0</v>
          </cell>
          <cell r="E220" t="str">
            <v>Madhuri Joshi</v>
          </cell>
          <cell r="F220" t="str">
            <v>Madhuri Joshi</v>
          </cell>
          <cell r="G220" t="str">
            <v>Bahubali Kaddu</v>
          </cell>
          <cell r="H220" t="str">
            <v>MUM</v>
          </cell>
          <cell r="I220" t="str">
            <v>Western</v>
          </cell>
          <cell r="J220" t="str">
            <v>Active_Manager</v>
          </cell>
          <cell r="K220">
            <v>42240</v>
          </cell>
          <cell r="L220">
            <v>0</v>
          </cell>
        </row>
        <row r="221">
          <cell r="B221">
            <v>10031779</v>
          </cell>
          <cell r="C221" t="str">
            <v>Rushikesh Kale</v>
          </cell>
          <cell r="D221">
            <v>0</v>
          </cell>
          <cell r="E221" t="str">
            <v>Rushikesh Kale</v>
          </cell>
          <cell r="F221" t="str">
            <v>Rushikesh Kale</v>
          </cell>
          <cell r="G221" t="str">
            <v>Abhijit Khanvilkar</v>
          </cell>
          <cell r="H221" t="str">
            <v>MUM</v>
          </cell>
          <cell r="I221" t="str">
            <v>Central</v>
          </cell>
          <cell r="J221" t="str">
            <v>Active_Manager</v>
          </cell>
          <cell r="K221">
            <v>42170</v>
          </cell>
          <cell r="L221">
            <v>0</v>
          </cell>
        </row>
        <row r="222">
          <cell r="B222">
            <v>10113321</v>
          </cell>
          <cell r="C222" t="str">
            <v>Intezar Sayed</v>
          </cell>
          <cell r="D222">
            <v>0</v>
          </cell>
          <cell r="E222" t="str">
            <v>Intezar Sayed</v>
          </cell>
          <cell r="F222" t="str">
            <v>Intezar Sayed</v>
          </cell>
          <cell r="G222" t="str">
            <v>Bahubali Kaddu</v>
          </cell>
          <cell r="H222" t="str">
            <v>MUM</v>
          </cell>
          <cell r="I222" t="str">
            <v>Western</v>
          </cell>
          <cell r="J222" t="str">
            <v>Active_Manager</v>
          </cell>
          <cell r="K222">
            <v>44652</v>
          </cell>
          <cell r="L222">
            <v>0</v>
          </cell>
        </row>
        <row r="223">
          <cell r="B223">
            <v>10145695</v>
          </cell>
          <cell r="C223" t="str">
            <v>Avnind Singh</v>
          </cell>
          <cell r="D223">
            <v>0</v>
          </cell>
          <cell r="E223" t="str">
            <v>Avnind Singh</v>
          </cell>
          <cell r="F223" t="str">
            <v>Avnind Singh</v>
          </cell>
          <cell r="G223" t="str">
            <v>Bahubali Kaddu</v>
          </cell>
          <cell r="H223" t="str">
            <v>MUM</v>
          </cell>
          <cell r="I223" t="str">
            <v>Central</v>
          </cell>
          <cell r="J223" t="str">
            <v>Active_Manager</v>
          </cell>
          <cell r="K223">
            <v>45145</v>
          </cell>
          <cell r="L223">
            <v>0</v>
          </cell>
        </row>
        <row r="224">
          <cell r="B224">
            <v>10148956</v>
          </cell>
          <cell r="C224" t="str">
            <v>Dileep Sharma</v>
          </cell>
          <cell r="D224">
            <v>0</v>
          </cell>
          <cell r="E224" t="str">
            <v>Dileep Sharma</v>
          </cell>
          <cell r="F224" t="str">
            <v>Dileep Sharma</v>
          </cell>
          <cell r="G224" t="str">
            <v>Bahubali Kaddu</v>
          </cell>
          <cell r="H224" t="str">
            <v>MUM</v>
          </cell>
          <cell r="I224" t="str">
            <v>Western</v>
          </cell>
          <cell r="J224" t="str">
            <v>Active_Manager</v>
          </cell>
          <cell r="K224">
            <v>45209</v>
          </cell>
          <cell r="L224">
            <v>0</v>
          </cell>
        </row>
        <row r="225">
          <cell r="B225">
            <v>0</v>
          </cell>
          <cell r="C225">
            <v>0</v>
          </cell>
          <cell r="D225">
            <v>0</v>
          </cell>
          <cell r="E225">
            <v>0</v>
          </cell>
          <cell r="F225">
            <v>0</v>
          </cell>
          <cell r="G225">
            <v>0</v>
          </cell>
          <cell r="H225">
            <v>0</v>
          </cell>
          <cell r="I225">
            <v>0</v>
          </cell>
          <cell r="J225">
            <v>0</v>
          </cell>
          <cell r="K225">
            <v>0</v>
          </cell>
          <cell r="L225">
            <v>0</v>
          </cell>
        </row>
        <row r="226">
          <cell r="B226">
            <v>0</v>
          </cell>
          <cell r="C226">
            <v>0</v>
          </cell>
          <cell r="D226">
            <v>0</v>
          </cell>
          <cell r="E226">
            <v>0</v>
          </cell>
          <cell r="F226">
            <v>0</v>
          </cell>
          <cell r="G226">
            <v>0</v>
          </cell>
          <cell r="H226">
            <v>0</v>
          </cell>
          <cell r="I226">
            <v>0</v>
          </cell>
          <cell r="J226">
            <v>0</v>
          </cell>
          <cell r="K226">
            <v>0</v>
          </cell>
          <cell r="L226">
            <v>0</v>
          </cell>
        </row>
        <row r="227">
          <cell r="B227">
            <v>0</v>
          </cell>
          <cell r="C227">
            <v>0</v>
          </cell>
          <cell r="D227">
            <v>0</v>
          </cell>
          <cell r="E227">
            <v>0</v>
          </cell>
          <cell r="F227">
            <v>0</v>
          </cell>
          <cell r="G227">
            <v>0</v>
          </cell>
          <cell r="H227">
            <v>0</v>
          </cell>
          <cell r="I227">
            <v>0</v>
          </cell>
          <cell r="J227">
            <v>0</v>
          </cell>
          <cell r="K227">
            <v>0</v>
          </cell>
          <cell r="L227">
            <v>0</v>
          </cell>
        </row>
        <row r="228">
          <cell r="B228">
            <v>0</v>
          </cell>
          <cell r="C228">
            <v>0</v>
          </cell>
          <cell r="D228">
            <v>0</v>
          </cell>
          <cell r="E228">
            <v>0</v>
          </cell>
          <cell r="F228">
            <v>0</v>
          </cell>
          <cell r="G228">
            <v>0</v>
          </cell>
          <cell r="H228">
            <v>0</v>
          </cell>
          <cell r="I228">
            <v>0</v>
          </cell>
          <cell r="J228">
            <v>0</v>
          </cell>
          <cell r="K228">
            <v>0</v>
          </cell>
          <cell r="L228">
            <v>0</v>
          </cell>
        </row>
        <row r="229">
          <cell r="B229">
            <v>0</v>
          </cell>
          <cell r="C229">
            <v>0</v>
          </cell>
          <cell r="D229">
            <v>0</v>
          </cell>
          <cell r="E229">
            <v>0</v>
          </cell>
          <cell r="F229">
            <v>0</v>
          </cell>
          <cell r="G229">
            <v>0</v>
          </cell>
          <cell r="H229">
            <v>0</v>
          </cell>
          <cell r="I229">
            <v>0</v>
          </cell>
          <cell r="J229">
            <v>0</v>
          </cell>
          <cell r="K229">
            <v>0</v>
          </cell>
          <cell r="L229">
            <v>0</v>
          </cell>
        </row>
        <row r="230">
          <cell r="B230">
            <v>0</v>
          </cell>
          <cell r="C230">
            <v>0</v>
          </cell>
          <cell r="D230">
            <v>0</v>
          </cell>
          <cell r="E230">
            <v>0</v>
          </cell>
          <cell r="F230">
            <v>0</v>
          </cell>
          <cell r="G230">
            <v>0</v>
          </cell>
          <cell r="H230">
            <v>0</v>
          </cell>
          <cell r="I230">
            <v>0</v>
          </cell>
          <cell r="J230">
            <v>0</v>
          </cell>
          <cell r="K230">
            <v>0</v>
          </cell>
          <cell r="L230">
            <v>0</v>
          </cell>
        </row>
        <row r="231">
          <cell r="B231">
            <v>0</v>
          </cell>
          <cell r="C231">
            <v>0</v>
          </cell>
          <cell r="D231">
            <v>0</v>
          </cell>
          <cell r="E231">
            <v>0</v>
          </cell>
          <cell r="F231">
            <v>0</v>
          </cell>
          <cell r="G231">
            <v>0</v>
          </cell>
          <cell r="H231">
            <v>0</v>
          </cell>
          <cell r="I231">
            <v>0</v>
          </cell>
          <cell r="J231">
            <v>0</v>
          </cell>
          <cell r="K231">
            <v>0</v>
          </cell>
          <cell r="L231">
            <v>0</v>
          </cell>
        </row>
        <row r="232">
          <cell r="B232">
            <v>0</v>
          </cell>
          <cell r="C232">
            <v>0</v>
          </cell>
          <cell r="D232">
            <v>0</v>
          </cell>
          <cell r="E232">
            <v>0</v>
          </cell>
          <cell r="F232">
            <v>0</v>
          </cell>
          <cell r="G232">
            <v>0</v>
          </cell>
          <cell r="H232">
            <v>0</v>
          </cell>
          <cell r="I232">
            <v>0</v>
          </cell>
          <cell r="J232">
            <v>0</v>
          </cell>
          <cell r="K232">
            <v>0</v>
          </cell>
          <cell r="L232">
            <v>0</v>
          </cell>
        </row>
        <row r="233">
          <cell r="B233">
            <v>0</v>
          </cell>
          <cell r="C233">
            <v>0</v>
          </cell>
          <cell r="D233">
            <v>0</v>
          </cell>
          <cell r="E233">
            <v>0</v>
          </cell>
          <cell r="F233">
            <v>0</v>
          </cell>
          <cell r="G233">
            <v>0</v>
          </cell>
          <cell r="H233">
            <v>0</v>
          </cell>
          <cell r="I233">
            <v>0</v>
          </cell>
          <cell r="J233">
            <v>0</v>
          </cell>
          <cell r="K233">
            <v>0</v>
          </cell>
          <cell r="L233">
            <v>0</v>
          </cell>
        </row>
        <row r="234">
          <cell r="B234">
            <v>0</v>
          </cell>
          <cell r="C234">
            <v>0</v>
          </cell>
          <cell r="D234">
            <v>0</v>
          </cell>
          <cell r="E234">
            <v>0</v>
          </cell>
          <cell r="F234">
            <v>0</v>
          </cell>
          <cell r="G234">
            <v>0</v>
          </cell>
          <cell r="H234">
            <v>0</v>
          </cell>
          <cell r="I234">
            <v>0</v>
          </cell>
          <cell r="J234">
            <v>0</v>
          </cell>
          <cell r="K234">
            <v>0</v>
          </cell>
          <cell r="L234">
            <v>0</v>
          </cell>
        </row>
        <row r="235">
          <cell r="B235">
            <v>0</v>
          </cell>
          <cell r="C235">
            <v>0</v>
          </cell>
          <cell r="D235">
            <v>0</v>
          </cell>
          <cell r="E235">
            <v>0</v>
          </cell>
          <cell r="F235">
            <v>0</v>
          </cell>
          <cell r="G235">
            <v>0</v>
          </cell>
          <cell r="H235">
            <v>0</v>
          </cell>
          <cell r="I235">
            <v>0</v>
          </cell>
          <cell r="J235">
            <v>0</v>
          </cell>
          <cell r="K235">
            <v>0</v>
          </cell>
          <cell r="L235">
            <v>0</v>
          </cell>
        </row>
        <row r="236">
          <cell r="B236">
            <v>0</v>
          </cell>
          <cell r="C236">
            <v>0</v>
          </cell>
          <cell r="D236">
            <v>0</v>
          </cell>
          <cell r="E236">
            <v>0</v>
          </cell>
          <cell r="F236">
            <v>0</v>
          </cell>
          <cell r="G236">
            <v>0</v>
          </cell>
          <cell r="H236">
            <v>0</v>
          </cell>
          <cell r="I236">
            <v>0</v>
          </cell>
          <cell r="J236">
            <v>0</v>
          </cell>
          <cell r="K236">
            <v>0</v>
          </cell>
          <cell r="L236">
            <v>0</v>
          </cell>
        </row>
        <row r="237">
          <cell r="B237">
            <v>0</v>
          </cell>
          <cell r="C237">
            <v>0</v>
          </cell>
          <cell r="D237">
            <v>0</v>
          </cell>
          <cell r="E237">
            <v>0</v>
          </cell>
          <cell r="F237">
            <v>0</v>
          </cell>
          <cell r="G237">
            <v>0</v>
          </cell>
          <cell r="H237">
            <v>0</v>
          </cell>
          <cell r="I237">
            <v>0</v>
          </cell>
          <cell r="J237">
            <v>0</v>
          </cell>
          <cell r="K237">
            <v>0</v>
          </cell>
          <cell r="L237">
            <v>0</v>
          </cell>
        </row>
        <row r="238">
          <cell r="B238">
            <v>0</v>
          </cell>
          <cell r="C238">
            <v>0</v>
          </cell>
          <cell r="D238">
            <v>0</v>
          </cell>
          <cell r="E238">
            <v>0</v>
          </cell>
          <cell r="F238">
            <v>0</v>
          </cell>
          <cell r="G238">
            <v>0</v>
          </cell>
          <cell r="H238">
            <v>0</v>
          </cell>
          <cell r="I238">
            <v>0</v>
          </cell>
          <cell r="J238">
            <v>0</v>
          </cell>
          <cell r="K238">
            <v>0</v>
          </cell>
          <cell r="L238">
            <v>0</v>
          </cell>
        </row>
        <row r="239">
          <cell r="B239">
            <v>0</v>
          </cell>
          <cell r="C239">
            <v>0</v>
          </cell>
          <cell r="D239">
            <v>0</v>
          </cell>
          <cell r="E239">
            <v>0</v>
          </cell>
          <cell r="F239">
            <v>0</v>
          </cell>
          <cell r="G239">
            <v>0</v>
          </cell>
          <cell r="H239">
            <v>0</v>
          </cell>
          <cell r="I239">
            <v>0</v>
          </cell>
          <cell r="J239">
            <v>0</v>
          </cell>
          <cell r="K239">
            <v>0</v>
          </cell>
          <cell r="L239">
            <v>0</v>
          </cell>
        </row>
        <row r="240">
          <cell r="B240">
            <v>0</v>
          </cell>
          <cell r="C240">
            <v>0</v>
          </cell>
          <cell r="D240">
            <v>0</v>
          </cell>
          <cell r="E240">
            <v>0</v>
          </cell>
          <cell r="F240">
            <v>0</v>
          </cell>
          <cell r="G240">
            <v>0</v>
          </cell>
          <cell r="H240">
            <v>0</v>
          </cell>
          <cell r="I240">
            <v>0</v>
          </cell>
          <cell r="J240">
            <v>0</v>
          </cell>
          <cell r="K240">
            <v>0</v>
          </cell>
          <cell r="L240">
            <v>0</v>
          </cell>
        </row>
        <row r="241">
          <cell r="B241">
            <v>0</v>
          </cell>
          <cell r="C241">
            <v>0</v>
          </cell>
          <cell r="D241">
            <v>0</v>
          </cell>
          <cell r="E241">
            <v>0</v>
          </cell>
          <cell r="F241">
            <v>0</v>
          </cell>
          <cell r="G241">
            <v>0</v>
          </cell>
          <cell r="H241">
            <v>0</v>
          </cell>
          <cell r="I241">
            <v>0</v>
          </cell>
          <cell r="J241">
            <v>0</v>
          </cell>
          <cell r="K241">
            <v>0</v>
          </cell>
          <cell r="L241">
            <v>0</v>
          </cell>
        </row>
        <row r="242">
          <cell r="B242">
            <v>0</v>
          </cell>
          <cell r="C242">
            <v>0</v>
          </cell>
          <cell r="D242">
            <v>0</v>
          </cell>
          <cell r="E242">
            <v>0</v>
          </cell>
          <cell r="F242">
            <v>0</v>
          </cell>
          <cell r="G242">
            <v>0</v>
          </cell>
          <cell r="H242">
            <v>0</v>
          </cell>
          <cell r="I242">
            <v>0</v>
          </cell>
          <cell r="J242">
            <v>0</v>
          </cell>
          <cell r="K242">
            <v>0</v>
          </cell>
          <cell r="L242">
            <v>0</v>
          </cell>
        </row>
        <row r="243">
          <cell r="B243">
            <v>0</v>
          </cell>
          <cell r="C243">
            <v>0</v>
          </cell>
          <cell r="D243">
            <v>0</v>
          </cell>
          <cell r="E243">
            <v>0</v>
          </cell>
          <cell r="F243">
            <v>0</v>
          </cell>
          <cell r="G243">
            <v>0</v>
          </cell>
          <cell r="H243">
            <v>0</v>
          </cell>
          <cell r="I243">
            <v>0</v>
          </cell>
          <cell r="J243">
            <v>0</v>
          </cell>
          <cell r="K243">
            <v>0</v>
          </cell>
          <cell r="L243">
            <v>0</v>
          </cell>
        </row>
        <row r="244">
          <cell r="B244">
            <v>0</v>
          </cell>
          <cell r="C244">
            <v>0</v>
          </cell>
          <cell r="D244">
            <v>0</v>
          </cell>
          <cell r="E244">
            <v>0</v>
          </cell>
          <cell r="F244">
            <v>0</v>
          </cell>
          <cell r="G244">
            <v>0</v>
          </cell>
          <cell r="H244">
            <v>0</v>
          </cell>
          <cell r="I244">
            <v>0</v>
          </cell>
          <cell r="J244">
            <v>0</v>
          </cell>
          <cell r="K244">
            <v>0</v>
          </cell>
          <cell r="L244">
            <v>0</v>
          </cell>
        </row>
        <row r="245">
          <cell r="B245">
            <v>0</v>
          </cell>
          <cell r="C245">
            <v>0</v>
          </cell>
          <cell r="D245">
            <v>0</v>
          </cell>
          <cell r="E245">
            <v>0</v>
          </cell>
          <cell r="F245">
            <v>0</v>
          </cell>
          <cell r="G245">
            <v>0</v>
          </cell>
          <cell r="H245">
            <v>0</v>
          </cell>
          <cell r="I245">
            <v>0</v>
          </cell>
          <cell r="J245">
            <v>0</v>
          </cell>
          <cell r="K245">
            <v>0</v>
          </cell>
          <cell r="L245">
            <v>0</v>
          </cell>
        </row>
        <row r="246">
          <cell r="B246">
            <v>0</v>
          </cell>
          <cell r="C246">
            <v>0</v>
          </cell>
          <cell r="D246">
            <v>0</v>
          </cell>
          <cell r="E246">
            <v>0</v>
          </cell>
          <cell r="F246">
            <v>0</v>
          </cell>
          <cell r="G246">
            <v>0</v>
          </cell>
          <cell r="H246">
            <v>0</v>
          </cell>
          <cell r="I246">
            <v>0</v>
          </cell>
          <cell r="J246">
            <v>0</v>
          </cell>
          <cell r="K246">
            <v>0</v>
          </cell>
          <cell r="L246">
            <v>0</v>
          </cell>
        </row>
        <row r="247">
          <cell r="B247">
            <v>0</v>
          </cell>
          <cell r="C247">
            <v>0</v>
          </cell>
          <cell r="D247">
            <v>0</v>
          </cell>
          <cell r="E247">
            <v>0</v>
          </cell>
          <cell r="F247">
            <v>0</v>
          </cell>
          <cell r="G247">
            <v>0</v>
          </cell>
          <cell r="H247">
            <v>0</v>
          </cell>
          <cell r="I247">
            <v>0</v>
          </cell>
          <cell r="J247">
            <v>0</v>
          </cell>
          <cell r="K247">
            <v>0</v>
          </cell>
          <cell r="L247">
            <v>0</v>
          </cell>
        </row>
        <row r="248">
          <cell r="B248">
            <v>0</v>
          </cell>
          <cell r="C248">
            <v>0</v>
          </cell>
          <cell r="D248">
            <v>0</v>
          </cell>
          <cell r="E248">
            <v>0</v>
          </cell>
          <cell r="F248">
            <v>0</v>
          </cell>
          <cell r="G248">
            <v>0</v>
          </cell>
          <cell r="H248">
            <v>0</v>
          </cell>
          <cell r="I248">
            <v>0</v>
          </cell>
          <cell r="J248">
            <v>0</v>
          </cell>
          <cell r="K248">
            <v>0</v>
          </cell>
          <cell r="L248">
            <v>0</v>
          </cell>
        </row>
        <row r="249">
          <cell r="B249">
            <v>0</v>
          </cell>
          <cell r="C249">
            <v>0</v>
          </cell>
          <cell r="D249">
            <v>0</v>
          </cell>
          <cell r="E249">
            <v>0</v>
          </cell>
          <cell r="F249">
            <v>0</v>
          </cell>
          <cell r="G249">
            <v>0</v>
          </cell>
          <cell r="H249">
            <v>0</v>
          </cell>
          <cell r="I249">
            <v>0</v>
          </cell>
          <cell r="J249">
            <v>0</v>
          </cell>
          <cell r="K249">
            <v>0</v>
          </cell>
          <cell r="L249">
            <v>0</v>
          </cell>
        </row>
        <row r="250">
          <cell r="B250">
            <v>0</v>
          </cell>
          <cell r="C250">
            <v>0</v>
          </cell>
          <cell r="D250">
            <v>0</v>
          </cell>
          <cell r="E250">
            <v>0</v>
          </cell>
          <cell r="F250">
            <v>0</v>
          </cell>
          <cell r="G250">
            <v>0</v>
          </cell>
          <cell r="H250">
            <v>0</v>
          </cell>
          <cell r="I250">
            <v>0</v>
          </cell>
          <cell r="J250">
            <v>0</v>
          </cell>
          <cell r="K250">
            <v>0</v>
          </cell>
          <cell r="L250">
            <v>0</v>
          </cell>
        </row>
        <row r="251">
          <cell r="B251">
            <v>0</v>
          </cell>
          <cell r="C251">
            <v>0</v>
          </cell>
          <cell r="D251">
            <v>0</v>
          </cell>
          <cell r="E251">
            <v>0</v>
          </cell>
          <cell r="F251">
            <v>0</v>
          </cell>
          <cell r="G251">
            <v>0</v>
          </cell>
          <cell r="H251">
            <v>0</v>
          </cell>
          <cell r="I251">
            <v>0</v>
          </cell>
          <cell r="J251">
            <v>0</v>
          </cell>
          <cell r="K251">
            <v>0</v>
          </cell>
          <cell r="L251">
            <v>0</v>
          </cell>
        </row>
        <row r="252">
          <cell r="B252">
            <v>0</v>
          </cell>
          <cell r="C252">
            <v>0</v>
          </cell>
          <cell r="D252">
            <v>0</v>
          </cell>
          <cell r="E252">
            <v>0</v>
          </cell>
          <cell r="F252">
            <v>0</v>
          </cell>
          <cell r="G252">
            <v>0</v>
          </cell>
          <cell r="H252">
            <v>0</v>
          </cell>
          <cell r="I252">
            <v>0</v>
          </cell>
          <cell r="J252">
            <v>0</v>
          </cell>
          <cell r="K252">
            <v>0</v>
          </cell>
          <cell r="L252">
            <v>0</v>
          </cell>
        </row>
        <row r="253">
          <cell r="B253">
            <v>0</v>
          </cell>
          <cell r="C253">
            <v>0</v>
          </cell>
          <cell r="D253">
            <v>0</v>
          </cell>
          <cell r="E253">
            <v>0</v>
          </cell>
          <cell r="F253">
            <v>0</v>
          </cell>
          <cell r="G253">
            <v>0</v>
          </cell>
          <cell r="H253">
            <v>0</v>
          </cell>
          <cell r="I253">
            <v>0</v>
          </cell>
          <cell r="J253">
            <v>0</v>
          </cell>
          <cell r="K253">
            <v>0</v>
          </cell>
          <cell r="L253">
            <v>0</v>
          </cell>
        </row>
        <row r="254">
          <cell r="B254">
            <v>0</v>
          </cell>
          <cell r="C254">
            <v>0</v>
          </cell>
          <cell r="D254">
            <v>0</v>
          </cell>
          <cell r="E254">
            <v>0</v>
          </cell>
          <cell r="F254">
            <v>0</v>
          </cell>
          <cell r="G254">
            <v>0</v>
          </cell>
          <cell r="H254">
            <v>0</v>
          </cell>
          <cell r="I254">
            <v>0</v>
          </cell>
          <cell r="J254">
            <v>0</v>
          </cell>
          <cell r="K254">
            <v>0</v>
          </cell>
          <cell r="L254">
            <v>0</v>
          </cell>
        </row>
        <row r="255">
          <cell r="B255">
            <v>0</v>
          </cell>
          <cell r="C255">
            <v>0</v>
          </cell>
          <cell r="D255">
            <v>0</v>
          </cell>
          <cell r="E255">
            <v>0</v>
          </cell>
          <cell r="F255">
            <v>0</v>
          </cell>
          <cell r="G255">
            <v>0</v>
          </cell>
          <cell r="H255">
            <v>0</v>
          </cell>
          <cell r="I255">
            <v>0</v>
          </cell>
          <cell r="J255">
            <v>0</v>
          </cell>
          <cell r="K255">
            <v>0</v>
          </cell>
          <cell r="L255">
            <v>0</v>
          </cell>
        </row>
        <row r="256">
          <cell r="B256">
            <v>0</v>
          </cell>
          <cell r="C256">
            <v>0</v>
          </cell>
          <cell r="D256">
            <v>0</v>
          </cell>
          <cell r="E256">
            <v>0</v>
          </cell>
          <cell r="F256">
            <v>0</v>
          </cell>
          <cell r="G256">
            <v>0</v>
          </cell>
          <cell r="H256">
            <v>0</v>
          </cell>
          <cell r="I256">
            <v>0</v>
          </cell>
          <cell r="J256">
            <v>0</v>
          </cell>
          <cell r="K256">
            <v>0</v>
          </cell>
          <cell r="L256">
            <v>0</v>
          </cell>
        </row>
        <row r="257">
          <cell r="B257">
            <v>0</v>
          </cell>
          <cell r="C257">
            <v>0</v>
          </cell>
          <cell r="D257">
            <v>0</v>
          </cell>
          <cell r="E257">
            <v>0</v>
          </cell>
          <cell r="F257">
            <v>0</v>
          </cell>
          <cell r="G257">
            <v>0</v>
          </cell>
          <cell r="H257">
            <v>0</v>
          </cell>
          <cell r="I257">
            <v>0</v>
          </cell>
          <cell r="J257">
            <v>0</v>
          </cell>
          <cell r="K257">
            <v>0</v>
          </cell>
          <cell r="L257">
            <v>0</v>
          </cell>
        </row>
        <row r="258">
          <cell r="B258">
            <v>0</v>
          </cell>
          <cell r="C258">
            <v>0</v>
          </cell>
          <cell r="D258">
            <v>0</v>
          </cell>
          <cell r="E258">
            <v>0</v>
          </cell>
          <cell r="F258">
            <v>0</v>
          </cell>
          <cell r="G258">
            <v>0</v>
          </cell>
          <cell r="H258">
            <v>0</v>
          </cell>
          <cell r="I258">
            <v>0</v>
          </cell>
          <cell r="J258">
            <v>0</v>
          </cell>
          <cell r="K258">
            <v>0</v>
          </cell>
          <cell r="L258">
            <v>0</v>
          </cell>
        </row>
        <row r="259">
          <cell r="B259">
            <v>0</v>
          </cell>
          <cell r="C259">
            <v>0</v>
          </cell>
          <cell r="D259">
            <v>0</v>
          </cell>
          <cell r="E259">
            <v>0</v>
          </cell>
          <cell r="F259">
            <v>0</v>
          </cell>
          <cell r="G259">
            <v>0</v>
          </cell>
          <cell r="H259">
            <v>0</v>
          </cell>
          <cell r="I259">
            <v>0</v>
          </cell>
          <cell r="J259">
            <v>0</v>
          </cell>
          <cell r="K259">
            <v>0</v>
          </cell>
          <cell r="L259">
            <v>0</v>
          </cell>
        </row>
        <row r="260">
          <cell r="B260">
            <v>0</v>
          </cell>
          <cell r="C260">
            <v>0</v>
          </cell>
          <cell r="D260">
            <v>0</v>
          </cell>
          <cell r="E260">
            <v>0</v>
          </cell>
          <cell r="F260">
            <v>0</v>
          </cell>
          <cell r="G260">
            <v>0</v>
          </cell>
          <cell r="H260">
            <v>0</v>
          </cell>
          <cell r="I260">
            <v>0</v>
          </cell>
          <cell r="J260">
            <v>0</v>
          </cell>
          <cell r="K260">
            <v>0</v>
          </cell>
          <cell r="L260">
            <v>0</v>
          </cell>
        </row>
        <row r="261">
          <cell r="B261">
            <v>0</v>
          </cell>
          <cell r="C261">
            <v>0</v>
          </cell>
          <cell r="D261">
            <v>0</v>
          </cell>
          <cell r="E261">
            <v>0</v>
          </cell>
          <cell r="F261">
            <v>0</v>
          </cell>
          <cell r="G261">
            <v>0</v>
          </cell>
          <cell r="H261">
            <v>0</v>
          </cell>
          <cell r="I261">
            <v>0</v>
          </cell>
          <cell r="J261">
            <v>0</v>
          </cell>
          <cell r="K261">
            <v>0</v>
          </cell>
          <cell r="L261">
            <v>0</v>
          </cell>
        </row>
        <row r="262">
          <cell r="B262">
            <v>0</v>
          </cell>
          <cell r="C262">
            <v>0</v>
          </cell>
          <cell r="D262">
            <v>0</v>
          </cell>
          <cell r="E262">
            <v>0</v>
          </cell>
          <cell r="F262">
            <v>0</v>
          </cell>
          <cell r="G262">
            <v>0</v>
          </cell>
          <cell r="H262">
            <v>0</v>
          </cell>
          <cell r="I262">
            <v>0</v>
          </cell>
          <cell r="J262">
            <v>0</v>
          </cell>
          <cell r="K262">
            <v>0</v>
          </cell>
          <cell r="L262">
            <v>0</v>
          </cell>
        </row>
        <row r="263">
          <cell r="B263">
            <v>0</v>
          </cell>
          <cell r="C263">
            <v>0</v>
          </cell>
          <cell r="D263">
            <v>0</v>
          </cell>
          <cell r="E263">
            <v>0</v>
          </cell>
          <cell r="F263">
            <v>0</v>
          </cell>
          <cell r="G263">
            <v>0</v>
          </cell>
          <cell r="H263">
            <v>0</v>
          </cell>
          <cell r="I263">
            <v>0</v>
          </cell>
          <cell r="J263">
            <v>0</v>
          </cell>
          <cell r="K263">
            <v>0</v>
          </cell>
          <cell r="L263">
            <v>0</v>
          </cell>
        </row>
        <row r="264">
          <cell r="B264">
            <v>0</v>
          </cell>
          <cell r="C264">
            <v>0</v>
          </cell>
          <cell r="D264">
            <v>0</v>
          </cell>
          <cell r="E264">
            <v>0</v>
          </cell>
          <cell r="F264">
            <v>0</v>
          </cell>
          <cell r="G264">
            <v>0</v>
          </cell>
          <cell r="H264">
            <v>0</v>
          </cell>
          <cell r="I264">
            <v>0</v>
          </cell>
          <cell r="J264">
            <v>0</v>
          </cell>
          <cell r="K264">
            <v>0</v>
          </cell>
          <cell r="L264">
            <v>0</v>
          </cell>
        </row>
        <row r="265">
          <cell r="B265">
            <v>0</v>
          </cell>
          <cell r="C265">
            <v>0</v>
          </cell>
          <cell r="D265">
            <v>0</v>
          </cell>
          <cell r="E265">
            <v>0</v>
          </cell>
          <cell r="F265">
            <v>0</v>
          </cell>
          <cell r="G265">
            <v>0</v>
          </cell>
          <cell r="H265">
            <v>0</v>
          </cell>
          <cell r="I265">
            <v>0</v>
          </cell>
          <cell r="J265">
            <v>0</v>
          </cell>
          <cell r="K265">
            <v>0</v>
          </cell>
          <cell r="L265">
            <v>0</v>
          </cell>
        </row>
        <row r="266">
          <cell r="B266">
            <v>0</v>
          </cell>
          <cell r="C266">
            <v>0</v>
          </cell>
          <cell r="D266">
            <v>0</v>
          </cell>
          <cell r="E266">
            <v>0</v>
          </cell>
          <cell r="F266">
            <v>0</v>
          </cell>
          <cell r="G266">
            <v>0</v>
          </cell>
          <cell r="H266">
            <v>0</v>
          </cell>
          <cell r="I266">
            <v>0</v>
          </cell>
          <cell r="J266">
            <v>0</v>
          </cell>
          <cell r="K266">
            <v>0</v>
          </cell>
          <cell r="L266">
            <v>0</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ale Entry"/>
      <sheetName val="Sheet1"/>
      <sheetName val="Sheet3"/>
      <sheetName val="Sheet4"/>
      <sheetName val="Sheet5"/>
    </sheetNames>
    <sheetDataSet>
      <sheetData sheetId="0">
        <row r="7">
          <cell r="A7">
            <v>10012025</v>
          </cell>
          <cell r="E7">
            <v>2</v>
          </cell>
          <cell r="F7">
            <v>10000</v>
          </cell>
          <cell r="G7">
            <v>60000</v>
          </cell>
          <cell r="H7">
            <v>7</v>
          </cell>
          <cell r="I7">
            <v>363002</v>
          </cell>
          <cell r="J7">
            <v>363002</v>
          </cell>
          <cell r="K7">
            <v>1</v>
          </cell>
          <cell r="L7">
            <v>8000</v>
          </cell>
          <cell r="M7">
            <v>48000</v>
          </cell>
        </row>
        <row r="8">
          <cell r="A8">
            <v>10014784</v>
          </cell>
          <cell r="B8">
            <v>1</v>
          </cell>
          <cell r="C8">
            <v>3251</v>
          </cell>
          <cell r="D8">
            <v>39000</v>
          </cell>
          <cell r="E8">
            <v>4</v>
          </cell>
          <cell r="F8">
            <v>22000</v>
          </cell>
          <cell r="G8">
            <v>131984.04999999999</v>
          </cell>
          <cell r="H8">
            <v>4</v>
          </cell>
          <cell r="I8">
            <v>110767</v>
          </cell>
          <cell r="J8">
            <v>110767</v>
          </cell>
          <cell r="K8">
            <v>1</v>
          </cell>
          <cell r="L8">
            <v>4000</v>
          </cell>
          <cell r="M8">
            <v>24000</v>
          </cell>
        </row>
        <row r="9">
          <cell r="A9">
            <v>10015602</v>
          </cell>
          <cell r="B9">
            <v>2</v>
          </cell>
          <cell r="C9">
            <v>23001</v>
          </cell>
          <cell r="D9">
            <v>276000</v>
          </cell>
          <cell r="H9">
            <v>2.5</v>
          </cell>
          <cell r="I9">
            <v>40008.5</v>
          </cell>
          <cell r="J9">
            <v>40008.5</v>
          </cell>
        </row>
        <row r="10">
          <cell r="A10">
            <v>10023038</v>
          </cell>
          <cell r="E10">
            <v>2</v>
          </cell>
          <cell r="F10">
            <v>6000</v>
          </cell>
          <cell r="G10">
            <v>36000</v>
          </cell>
          <cell r="H10">
            <v>5.5</v>
          </cell>
          <cell r="I10">
            <v>137002.5</v>
          </cell>
          <cell r="J10">
            <v>137002.5</v>
          </cell>
          <cell r="K10">
            <v>1</v>
          </cell>
          <cell r="L10">
            <v>8000</v>
          </cell>
          <cell r="M10">
            <v>48000</v>
          </cell>
        </row>
        <row r="11">
          <cell r="A11">
            <v>10023014</v>
          </cell>
          <cell r="B11">
            <v>2</v>
          </cell>
          <cell r="C11">
            <v>4175</v>
          </cell>
          <cell r="D11">
            <v>50100</v>
          </cell>
          <cell r="E11">
            <v>1</v>
          </cell>
          <cell r="F11">
            <v>6000</v>
          </cell>
          <cell r="G11">
            <v>36000</v>
          </cell>
          <cell r="H11">
            <v>3</v>
          </cell>
          <cell r="I11">
            <v>76749</v>
          </cell>
          <cell r="J11">
            <v>76749</v>
          </cell>
          <cell r="K11">
            <v>1</v>
          </cell>
          <cell r="L11">
            <v>8000</v>
          </cell>
          <cell r="M11">
            <v>48000</v>
          </cell>
        </row>
        <row r="12">
          <cell r="A12">
            <v>10023988</v>
          </cell>
          <cell r="B12">
            <v>1</v>
          </cell>
          <cell r="C12">
            <v>3000</v>
          </cell>
          <cell r="D12">
            <v>35996</v>
          </cell>
          <cell r="E12">
            <v>4</v>
          </cell>
          <cell r="F12">
            <v>19000</v>
          </cell>
          <cell r="G12">
            <v>114000</v>
          </cell>
          <cell r="H12">
            <v>6</v>
          </cell>
          <cell r="I12">
            <v>208099</v>
          </cell>
          <cell r="J12">
            <v>208099</v>
          </cell>
        </row>
        <row r="13">
          <cell r="A13">
            <v>10028593</v>
          </cell>
          <cell r="E13">
            <v>1</v>
          </cell>
          <cell r="F13">
            <v>2000</v>
          </cell>
          <cell r="G13">
            <v>12000</v>
          </cell>
          <cell r="H13">
            <v>5</v>
          </cell>
          <cell r="I13">
            <v>192634</v>
          </cell>
          <cell r="J13">
            <v>192634</v>
          </cell>
        </row>
        <row r="14">
          <cell r="A14">
            <v>10031401</v>
          </cell>
          <cell r="E14">
            <v>2</v>
          </cell>
          <cell r="F14">
            <v>9000</v>
          </cell>
          <cell r="G14">
            <v>54000</v>
          </cell>
          <cell r="H14">
            <v>3.5</v>
          </cell>
          <cell r="I14">
            <v>167060</v>
          </cell>
          <cell r="J14">
            <v>167060</v>
          </cell>
          <cell r="K14">
            <v>2</v>
          </cell>
          <cell r="L14">
            <v>16000</v>
          </cell>
          <cell r="M14">
            <v>96000</v>
          </cell>
        </row>
        <row r="15">
          <cell r="A15">
            <v>10013913</v>
          </cell>
          <cell r="H15">
            <v>0</v>
          </cell>
          <cell r="I15">
            <v>980</v>
          </cell>
          <cell r="J15">
            <v>980</v>
          </cell>
        </row>
        <row r="16">
          <cell r="A16">
            <v>10039145</v>
          </cell>
          <cell r="B16">
            <v>3</v>
          </cell>
          <cell r="C16">
            <v>15000</v>
          </cell>
          <cell r="D16">
            <v>180000</v>
          </cell>
          <cell r="E16">
            <v>3</v>
          </cell>
          <cell r="F16">
            <v>11000</v>
          </cell>
          <cell r="G16">
            <v>65988</v>
          </cell>
          <cell r="H16">
            <v>1</v>
          </cell>
          <cell r="I16">
            <v>61318</v>
          </cell>
          <cell r="J16">
            <v>61318</v>
          </cell>
        </row>
        <row r="17">
          <cell r="A17">
            <v>10036023</v>
          </cell>
          <cell r="B17">
            <v>1</v>
          </cell>
          <cell r="C17">
            <v>3100</v>
          </cell>
          <cell r="D17">
            <v>37012.26</v>
          </cell>
          <cell r="H17">
            <v>1</v>
          </cell>
          <cell r="I17">
            <v>23578</v>
          </cell>
          <cell r="J17">
            <v>23578</v>
          </cell>
          <cell r="K17">
            <v>1</v>
          </cell>
          <cell r="L17">
            <v>8000</v>
          </cell>
          <cell r="M17">
            <v>48000</v>
          </cell>
        </row>
        <row r="18">
          <cell r="A18">
            <v>10044903</v>
          </cell>
          <cell r="H18">
            <v>5</v>
          </cell>
          <cell r="I18">
            <v>156024</v>
          </cell>
          <cell r="J18">
            <v>156024</v>
          </cell>
        </row>
        <row r="19">
          <cell r="A19">
            <v>10044507</v>
          </cell>
          <cell r="B19">
            <v>1</v>
          </cell>
          <cell r="C19">
            <v>3455</v>
          </cell>
          <cell r="D19">
            <v>41463</v>
          </cell>
          <cell r="E19">
            <v>2</v>
          </cell>
          <cell r="F19">
            <v>7000</v>
          </cell>
          <cell r="G19">
            <v>42000</v>
          </cell>
          <cell r="H19">
            <v>12</v>
          </cell>
          <cell r="I19">
            <v>331604</v>
          </cell>
          <cell r="J19">
            <v>331604</v>
          </cell>
          <cell r="K19">
            <v>2</v>
          </cell>
          <cell r="L19">
            <v>8000</v>
          </cell>
          <cell r="M19">
            <v>78000</v>
          </cell>
        </row>
        <row r="20">
          <cell r="A20">
            <v>10052546</v>
          </cell>
          <cell r="B20">
            <v>3</v>
          </cell>
          <cell r="C20">
            <v>15268</v>
          </cell>
          <cell r="D20">
            <v>183203.57</v>
          </cell>
          <cell r="H20">
            <v>7.5</v>
          </cell>
          <cell r="I20">
            <v>241945</v>
          </cell>
          <cell r="J20">
            <v>241945</v>
          </cell>
          <cell r="K20">
            <v>1</v>
          </cell>
          <cell r="L20">
            <v>12000</v>
          </cell>
          <cell r="M20">
            <v>72000</v>
          </cell>
        </row>
        <row r="21">
          <cell r="A21">
            <v>10051652</v>
          </cell>
          <cell r="B21">
            <v>1.5</v>
          </cell>
          <cell r="C21">
            <v>1876</v>
          </cell>
          <cell r="D21">
            <v>22500</v>
          </cell>
          <cell r="E21">
            <v>4.5</v>
          </cell>
          <cell r="F21">
            <v>23176</v>
          </cell>
          <cell r="G21">
            <v>139044.46</v>
          </cell>
          <cell r="H21">
            <v>3</v>
          </cell>
          <cell r="I21">
            <v>92966</v>
          </cell>
          <cell r="J21">
            <v>92966</v>
          </cell>
          <cell r="K21">
            <v>0.5</v>
          </cell>
          <cell r="L21">
            <v>2500</v>
          </cell>
          <cell r="M21">
            <v>15000</v>
          </cell>
        </row>
        <row r="22">
          <cell r="A22">
            <v>10057164</v>
          </cell>
          <cell r="B22">
            <v>1</v>
          </cell>
          <cell r="C22">
            <v>7381</v>
          </cell>
          <cell r="D22">
            <v>61650</v>
          </cell>
          <cell r="E22">
            <v>3</v>
          </cell>
          <cell r="F22">
            <v>14000</v>
          </cell>
          <cell r="G22">
            <v>83996</v>
          </cell>
          <cell r="H22">
            <v>2</v>
          </cell>
          <cell r="I22">
            <v>38158</v>
          </cell>
          <cell r="J22">
            <v>38158</v>
          </cell>
        </row>
        <row r="23">
          <cell r="A23">
            <v>10057460</v>
          </cell>
          <cell r="B23">
            <v>5</v>
          </cell>
          <cell r="C23">
            <v>27547</v>
          </cell>
          <cell r="D23">
            <v>330595.06</v>
          </cell>
          <cell r="E23">
            <v>1</v>
          </cell>
          <cell r="F23">
            <v>4000</v>
          </cell>
          <cell r="G23">
            <v>24000</v>
          </cell>
          <cell r="H23">
            <v>0</v>
          </cell>
          <cell r="I23">
            <v>21479</v>
          </cell>
          <cell r="J23">
            <v>21479</v>
          </cell>
        </row>
        <row r="24">
          <cell r="A24">
            <v>10056963</v>
          </cell>
          <cell r="B24">
            <v>1</v>
          </cell>
          <cell r="C24">
            <v>6028</v>
          </cell>
          <cell r="D24">
            <v>72336</v>
          </cell>
          <cell r="H24">
            <v>5</v>
          </cell>
          <cell r="I24">
            <v>205146</v>
          </cell>
          <cell r="J24">
            <v>205146</v>
          </cell>
        </row>
        <row r="25">
          <cell r="A25">
            <v>10062688</v>
          </cell>
          <cell r="B25">
            <v>4</v>
          </cell>
          <cell r="C25">
            <v>10025</v>
          </cell>
          <cell r="D25">
            <v>120295.98000000001</v>
          </cell>
          <cell r="H25">
            <v>6</v>
          </cell>
          <cell r="I25">
            <v>177262</v>
          </cell>
          <cell r="J25">
            <v>177262</v>
          </cell>
        </row>
        <row r="26">
          <cell r="A26">
            <v>10062664</v>
          </cell>
          <cell r="B26">
            <v>3</v>
          </cell>
          <cell r="C26">
            <v>23200</v>
          </cell>
          <cell r="D26">
            <v>278400.19</v>
          </cell>
          <cell r="E26">
            <v>1</v>
          </cell>
          <cell r="F26">
            <v>4000</v>
          </cell>
          <cell r="G26">
            <v>24000</v>
          </cell>
          <cell r="H26">
            <v>6</v>
          </cell>
          <cell r="I26">
            <v>182116</v>
          </cell>
          <cell r="J26">
            <v>182116</v>
          </cell>
        </row>
        <row r="27">
          <cell r="A27">
            <v>10061244</v>
          </cell>
          <cell r="B27">
            <v>3</v>
          </cell>
          <cell r="C27">
            <v>10000</v>
          </cell>
          <cell r="D27">
            <v>105588</v>
          </cell>
          <cell r="E27">
            <v>2</v>
          </cell>
          <cell r="F27">
            <v>10030</v>
          </cell>
          <cell r="G27">
            <v>60180</v>
          </cell>
          <cell r="H27">
            <v>1</v>
          </cell>
          <cell r="I27">
            <v>16299</v>
          </cell>
          <cell r="J27">
            <v>16299</v>
          </cell>
        </row>
        <row r="28">
          <cell r="A28">
            <v>10067328</v>
          </cell>
          <cell r="H28">
            <v>7.5</v>
          </cell>
          <cell r="I28">
            <v>260495</v>
          </cell>
          <cell r="J28">
            <v>260495</v>
          </cell>
        </row>
        <row r="29">
          <cell r="A29">
            <v>10068212</v>
          </cell>
          <cell r="B29">
            <v>1</v>
          </cell>
          <cell r="C29">
            <v>6001</v>
          </cell>
          <cell r="D29">
            <v>72000</v>
          </cell>
          <cell r="H29">
            <v>2</v>
          </cell>
          <cell r="I29">
            <v>99978</v>
          </cell>
          <cell r="J29">
            <v>99978</v>
          </cell>
        </row>
        <row r="30">
          <cell r="A30">
            <v>10068280</v>
          </cell>
          <cell r="B30">
            <v>3</v>
          </cell>
          <cell r="C30">
            <v>25054</v>
          </cell>
          <cell r="D30">
            <v>300045.95</v>
          </cell>
          <cell r="E30">
            <v>1</v>
          </cell>
          <cell r="F30">
            <v>7610</v>
          </cell>
          <cell r="G30">
            <v>45658.55</v>
          </cell>
          <cell r="H30">
            <v>1.5</v>
          </cell>
          <cell r="I30">
            <v>88689</v>
          </cell>
          <cell r="J30">
            <v>88689</v>
          </cell>
          <cell r="K30">
            <v>3</v>
          </cell>
          <cell r="L30">
            <v>32000</v>
          </cell>
          <cell r="M30">
            <v>192000</v>
          </cell>
        </row>
        <row r="31">
          <cell r="A31">
            <v>10068735</v>
          </cell>
          <cell r="H31">
            <v>2</v>
          </cell>
          <cell r="I31">
            <v>104454</v>
          </cell>
          <cell r="J31">
            <v>104454</v>
          </cell>
        </row>
        <row r="32">
          <cell r="A32">
            <v>10069714</v>
          </cell>
          <cell r="B32">
            <v>2.5</v>
          </cell>
          <cell r="C32">
            <v>13001</v>
          </cell>
          <cell r="D32">
            <v>156000</v>
          </cell>
          <cell r="E32">
            <v>4</v>
          </cell>
          <cell r="F32">
            <v>24000</v>
          </cell>
          <cell r="G32">
            <v>143999.85</v>
          </cell>
          <cell r="H32">
            <v>10</v>
          </cell>
          <cell r="I32">
            <v>364201.5</v>
          </cell>
          <cell r="J32">
            <v>364201.5</v>
          </cell>
        </row>
        <row r="33">
          <cell r="A33">
            <v>10082013</v>
          </cell>
          <cell r="H33">
            <v>0</v>
          </cell>
          <cell r="I33">
            <v>750</v>
          </cell>
          <cell r="J33">
            <v>750</v>
          </cell>
        </row>
        <row r="34">
          <cell r="A34">
            <v>10081473</v>
          </cell>
          <cell r="B34">
            <v>3.5</v>
          </cell>
          <cell r="C34">
            <v>10000</v>
          </cell>
          <cell r="D34">
            <v>119993</v>
          </cell>
          <cell r="E34">
            <v>2</v>
          </cell>
          <cell r="F34">
            <v>8000</v>
          </cell>
          <cell r="G34">
            <v>48000</v>
          </cell>
          <cell r="H34">
            <v>1</v>
          </cell>
          <cell r="I34">
            <v>11476</v>
          </cell>
          <cell r="J34">
            <v>11476</v>
          </cell>
          <cell r="K34">
            <v>3</v>
          </cell>
          <cell r="L34">
            <v>12500</v>
          </cell>
          <cell r="M34">
            <v>150000</v>
          </cell>
        </row>
        <row r="35">
          <cell r="A35">
            <v>10083901</v>
          </cell>
          <cell r="E35">
            <v>2</v>
          </cell>
          <cell r="F35">
            <v>4000</v>
          </cell>
          <cell r="G35">
            <v>24000</v>
          </cell>
          <cell r="H35">
            <v>3.5</v>
          </cell>
          <cell r="I35">
            <v>93802</v>
          </cell>
          <cell r="J35">
            <v>93802</v>
          </cell>
        </row>
        <row r="36">
          <cell r="A36">
            <v>10091881</v>
          </cell>
          <cell r="B36">
            <v>1</v>
          </cell>
          <cell r="C36">
            <v>8391</v>
          </cell>
          <cell r="D36">
            <v>100701.22</v>
          </cell>
          <cell r="E36">
            <v>8</v>
          </cell>
          <cell r="F36">
            <v>44000</v>
          </cell>
          <cell r="G36">
            <v>264000.12</v>
          </cell>
          <cell r="H36">
            <v>1</v>
          </cell>
          <cell r="I36">
            <v>33460</v>
          </cell>
          <cell r="J36">
            <v>33460</v>
          </cell>
          <cell r="K36">
            <v>1</v>
          </cell>
          <cell r="L36">
            <v>8000</v>
          </cell>
          <cell r="M36">
            <v>48000</v>
          </cell>
        </row>
        <row r="37">
          <cell r="A37">
            <v>10092776</v>
          </cell>
          <cell r="H37">
            <v>0</v>
          </cell>
          <cell r="I37">
            <v>2000</v>
          </cell>
          <cell r="J37">
            <v>2000</v>
          </cell>
        </row>
        <row r="38">
          <cell r="A38">
            <v>10094703</v>
          </cell>
          <cell r="B38">
            <v>1</v>
          </cell>
          <cell r="C38">
            <v>2000</v>
          </cell>
          <cell r="D38">
            <v>24000</v>
          </cell>
          <cell r="E38">
            <v>2</v>
          </cell>
          <cell r="F38">
            <v>13405</v>
          </cell>
          <cell r="G38">
            <v>80425</v>
          </cell>
          <cell r="H38">
            <v>1</v>
          </cell>
          <cell r="I38">
            <v>34743</v>
          </cell>
          <cell r="J38">
            <v>34743</v>
          </cell>
        </row>
        <row r="39">
          <cell r="A39">
            <v>10102541</v>
          </cell>
          <cell r="B39">
            <v>3</v>
          </cell>
          <cell r="C39">
            <v>18730</v>
          </cell>
          <cell r="D39">
            <v>224746</v>
          </cell>
          <cell r="E39">
            <v>3</v>
          </cell>
          <cell r="F39">
            <v>9000</v>
          </cell>
          <cell r="G39">
            <v>54000</v>
          </cell>
          <cell r="H39">
            <v>5</v>
          </cell>
          <cell r="I39">
            <v>141723</v>
          </cell>
          <cell r="J39">
            <v>141723</v>
          </cell>
        </row>
        <row r="40">
          <cell r="A40">
            <v>10106261</v>
          </cell>
          <cell r="B40">
            <v>5</v>
          </cell>
          <cell r="C40">
            <v>22338.5</v>
          </cell>
          <cell r="D40">
            <v>250032</v>
          </cell>
          <cell r="H40">
            <v>2</v>
          </cell>
          <cell r="I40">
            <v>42948</v>
          </cell>
          <cell r="J40">
            <v>42948</v>
          </cell>
        </row>
        <row r="41">
          <cell r="A41">
            <v>10113592</v>
          </cell>
          <cell r="E41">
            <v>3</v>
          </cell>
          <cell r="F41">
            <v>14251</v>
          </cell>
          <cell r="G41">
            <v>85500</v>
          </cell>
          <cell r="H41">
            <v>3</v>
          </cell>
          <cell r="I41">
            <v>94409</v>
          </cell>
          <cell r="J41">
            <v>94409</v>
          </cell>
          <cell r="K41">
            <v>1</v>
          </cell>
          <cell r="L41">
            <v>12000</v>
          </cell>
          <cell r="M41">
            <v>72000</v>
          </cell>
        </row>
        <row r="42">
          <cell r="A42">
            <v>10115130</v>
          </cell>
          <cell r="H42">
            <v>0</v>
          </cell>
          <cell r="I42">
            <v>2000</v>
          </cell>
          <cell r="J42">
            <v>2000</v>
          </cell>
        </row>
        <row r="43">
          <cell r="A43">
            <v>10116033</v>
          </cell>
          <cell r="E43">
            <v>1</v>
          </cell>
          <cell r="F43">
            <v>3000</v>
          </cell>
          <cell r="G43">
            <v>18000</v>
          </cell>
        </row>
        <row r="44">
          <cell r="A44">
            <v>10121269</v>
          </cell>
          <cell r="E44">
            <v>0.5</v>
          </cell>
          <cell r="F44">
            <v>1125</v>
          </cell>
          <cell r="G44">
            <v>6750</v>
          </cell>
        </row>
        <row r="45">
          <cell r="A45">
            <v>10123047</v>
          </cell>
          <cell r="B45">
            <v>1</v>
          </cell>
          <cell r="C45">
            <v>2001</v>
          </cell>
          <cell r="D45">
            <v>24000</v>
          </cell>
          <cell r="E45">
            <v>1</v>
          </cell>
          <cell r="F45">
            <v>4000</v>
          </cell>
          <cell r="G45">
            <v>24000</v>
          </cell>
          <cell r="H45">
            <v>2</v>
          </cell>
          <cell r="I45">
            <v>41949</v>
          </cell>
          <cell r="J45">
            <v>41949</v>
          </cell>
        </row>
        <row r="46">
          <cell r="A46">
            <v>10126648</v>
          </cell>
          <cell r="B46">
            <v>3</v>
          </cell>
          <cell r="C46">
            <v>7756</v>
          </cell>
          <cell r="D46">
            <v>93057.209999999992</v>
          </cell>
          <cell r="E46">
            <v>4</v>
          </cell>
          <cell r="F46">
            <v>37833</v>
          </cell>
          <cell r="G46">
            <v>226999.97</v>
          </cell>
          <cell r="K46">
            <v>1</v>
          </cell>
          <cell r="L46">
            <v>8000</v>
          </cell>
          <cell r="M46">
            <v>48000</v>
          </cell>
        </row>
        <row r="47">
          <cell r="A47">
            <v>10127663</v>
          </cell>
          <cell r="E47">
            <v>2</v>
          </cell>
          <cell r="F47">
            <v>10733</v>
          </cell>
          <cell r="G47">
            <v>64400</v>
          </cell>
          <cell r="H47">
            <v>2</v>
          </cell>
          <cell r="I47">
            <v>72180</v>
          </cell>
          <cell r="J47">
            <v>72180</v>
          </cell>
        </row>
        <row r="48">
          <cell r="A48">
            <v>10129842</v>
          </cell>
          <cell r="B48">
            <v>1</v>
          </cell>
          <cell r="C48">
            <v>3000</v>
          </cell>
          <cell r="D48">
            <v>24000</v>
          </cell>
          <cell r="H48">
            <v>1.5</v>
          </cell>
          <cell r="I48">
            <v>19065</v>
          </cell>
          <cell r="J48">
            <v>19065</v>
          </cell>
        </row>
        <row r="49">
          <cell r="A49">
            <v>10130832</v>
          </cell>
          <cell r="B49">
            <v>2</v>
          </cell>
          <cell r="C49">
            <v>6001</v>
          </cell>
          <cell r="D49">
            <v>72000</v>
          </cell>
          <cell r="E49">
            <v>3</v>
          </cell>
          <cell r="F49">
            <v>12900</v>
          </cell>
          <cell r="G49">
            <v>77400</v>
          </cell>
          <cell r="H49">
            <v>1</v>
          </cell>
          <cell r="I49">
            <v>78421</v>
          </cell>
          <cell r="J49">
            <v>78421</v>
          </cell>
        </row>
        <row r="50">
          <cell r="A50">
            <v>10129602</v>
          </cell>
          <cell r="H50">
            <v>0</v>
          </cell>
          <cell r="I50">
            <v>2000</v>
          </cell>
          <cell r="J50">
            <v>2000</v>
          </cell>
        </row>
        <row r="51">
          <cell r="A51">
            <v>10135447</v>
          </cell>
          <cell r="B51">
            <v>1</v>
          </cell>
          <cell r="C51">
            <v>2500</v>
          </cell>
          <cell r="D51">
            <v>20339</v>
          </cell>
          <cell r="E51">
            <v>1</v>
          </cell>
          <cell r="F51">
            <v>5000</v>
          </cell>
          <cell r="G51">
            <v>30000</v>
          </cell>
          <cell r="H51">
            <v>0</v>
          </cell>
          <cell r="I51">
            <v>3499</v>
          </cell>
          <cell r="J51">
            <v>3499</v>
          </cell>
        </row>
        <row r="52">
          <cell r="A52">
            <v>10135442</v>
          </cell>
          <cell r="H52">
            <v>0</v>
          </cell>
          <cell r="I52">
            <v>1999</v>
          </cell>
          <cell r="J52">
            <v>1999</v>
          </cell>
        </row>
        <row r="53">
          <cell r="A53">
            <v>10139865</v>
          </cell>
          <cell r="B53">
            <v>1</v>
          </cell>
          <cell r="C53">
            <v>6000</v>
          </cell>
          <cell r="D53">
            <v>72000</v>
          </cell>
          <cell r="E53">
            <v>1</v>
          </cell>
          <cell r="F53">
            <v>4000</v>
          </cell>
          <cell r="G53">
            <v>24000</v>
          </cell>
          <cell r="H53">
            <v>0</v>
          </cell>
          <cell r="I53">
            <v>6000</v>
          </cell>
          <cell r="J53">
            <v>6000</v>
          </cell>
        </row>
        <row r="54">
          <cell r="A54">
            <v>10142760</v>
          </cell>
          <cell r="B54">
            <v>1</v>
          </cell>
          <cell r="C54">
            <v>1551</v>
          </cell>
          <cell r="D54">
            <v>18600</v>
          </cell>
          <cell r="E54">
            <v>1</v>
          </cell>
          <cell r="F54">
            <v>4000</v>
          </cell>
          <cell r="G54">
            <v>24000</v>
          </cell>
          <cell r="H54">
            <v>1</v>
          </cell>
          <cell r="I54">
            <v>9600</v>
          </cell>
          <cell r="J54">
            <v>9600</v>
          </cell>
        </row>
        <row r="55">
          <cell r="A55">
            <v>10144216</v>
          </cell>
          <cell r="B55">
            <v>2</v>
          </cell>
          <cell r="C55">
            <v>3500</v>
          </cell>
          <cell r="D55">
            <v>40500</v>
          </cell>
          <cell r="H55">
            <v>1</v>
          </cell>
          <cell r="I55">
            <v>38400</v>
          </cell>
          <cell r="J55">
            <v>38400</v>
          </cell>
        </row>
        <row r="56">
          <cell r="A56">
            <v>10142058</v>
          </cell>
          <cell r="B56">
            <v>1</v>
          </cell>
          <cell r="C56">
            <v>3000</v>
          </cell>
          <cell r="D56">
            <v>36000.019999999997</v>
          </cell>
          <cell r="E56">
            <v>3</v>
          </cell>
          <cell r="F56">
            <v>7000</v>
          </cell>
          <cell r="G56">
            <v>42000</v>
          </cell>
          <cell r="H56">
            <v>1</v>
          </cell>
          <cell r="I56">
            <v>43200</v>
          </cell>
          <cell r="J56">
            <v>43200</v>
          </cell>
        </row>
        <row r="57">
          <cell r="A57">
            <v>10142676</v>
          </cell>
          <cell r="H57">
            <v>0</v>
          </cell>
          <cell r="I57">
            <v>1999</v>
          </cell>
          <cell r="J57">
            <v>1999</v>
          </cell>
        </row>
        <row r="58">
          <cell r="A58">
            <v>10144185</v>
          </cell>
          <cell r="H58">
            <v>0</v>
          </cell>
          <cell r="I58">
            <v>1250</v>
          </cell>
          <cell r="J58">
            <v>1250</v>
          </cell>
        </row>
        <row r="59">
          <cell r="A59">
            <v>10145773</v>
          </cell>
          <cell r="H59">
            <v>0</v>
          </cell>
          <cell r="I59">
            <v>2000</v>
          </cell>
          <cell r="J59">
            <v>2000</v>
          </cell>
        </row>
        <row r="60">
          <cell r="A60">
            <v>10146848</v>
          </cell>
          <cell r="H60">
            <v>0</v>
          </cell>
          <cell r="I60">
            <v>2592</v>
          </cell>
          <cell r="J60">
            <v>2592</v>
          </cell>
        </row>
        <row r="61">
          <cell r="A61">
            <v>10147873</v>
          </cell>
          <cell r="E61">
            <v>2.5</v>
          </cell>
          <cell r="F61">
            <v>9000</v>
          </cell>
          <cell r="G61">
            <v>54000</v>
          </cell>
          <cell r="H61">
            <v>1</v>
          </cell>
          <cell r="I61">
            <v>6000</v>
          </cell>
          <cell r="J61">
            <v>6000</v>
          </cell>
        </row>
        <row r="62">
          <cell r="A62">
            <v>10148307</v>
          </cell>
          <cell r="H62">
            <v>0</v>
          </cell>
          <cell r="I62">
            <v>1500</v>
          </cell>
          <cell r="J62">
            <v>1500</v>
          </cell>
        </row>
        <row r="63">
          <cell r="A63">
            <v>10147895</v>
          </cell>
          <cell r="B63">
            <v>1</v>
          </cell>
          <cell r="C63">
            <v>2001</v>
          </cell>
          <cell r="D63">
            <v>24000</v>
          </cell>
          <cell r="E63">
            <v>2</v>
          </cell>
          <cell r="F63">
            <v>5000</v>
          </cell>
          <cell r="G63">
            <v>30000</v>
          </cell>
        </row>
        <row r="64">
          <cell r="A64">
            <v>10147712</v>
          </cell>
          <cell r="H64">
            <v>0</v>
          </cell>
          <cell r="I64">
            <v>1999</v>
          </cell>
          <cell r="J64">
            <v>1999</v>
          </cell>
        </row>
        <row r="65">
          <cell r="A65">
            <v>10148305</v>
          </cell>
          <cell r="B65">
            <v>3</v>
          </cell>
          <cell r="C65">
            <v>6001</v>
          </cell>
          <cell r="D65">
            <v>72000</v>
          </cell>
          <cell r="E65">
            <v>4</v>
          </cell>
          <cell r="F65">
            <v>17184</v>
          </cell>
          <cell r="G65">
            <v>103105</v>
          </cell>
          <cell r="H65">
            <v>1</v>
          </cell>
          <cell r="I65">
            <v>7040</v>
          </cell>
          <cell r="J65">
            <v>7040</v>
          </cell>
        </row>
        <row r="66">
          <cell r="A66">
            <v>10145771</v>
          </cell>
          <cell r="E66">
            <v>2</v>
          </cell>
          <cell r="F66">
            <v>13753</v>
          </cell>
          <cell r="G66">
            <v>82520</v>
          </cell>
          <cell r="H66">
            <v>2.5</v>
          </cell>
          <cell r="I66">
            <v>66600</v>
          </cell>
          <cell r="J66">
            <v>66600</v>
          </cell>
        </row>
        <row r="67">
          <cell r="A67">
            <v>10147962</v>
          </cell>
          <cell r="H67">
            <v>1</v>
          </cell>
          <cell r="I67">
            <v>11100</v>
          </cell>
          <cell r="J67">
            <v>11100</v>
          </cell>
        </row>
        <row r="68">
          <cell r="A68">
            <v>10149396</v>
          </cell>
          <cell r="E68">
            <v>2</v>
          </cell>
          <cell r="F68">
            <v>10000</v>
          </cell>
          <cell r="G68">
            <v>59999.59</v>
          </cell>
          <cell r="H68">
            <v>1</v>
          </cell>
          <cell r="I68">
            <v>6000</v>
          </cell>
          <cell r="J68">
            <v>6000</v>
          </cell>
        </row>
        <row r="69">
          <cell r="A69">
            <v>10150180</v>
          </cell>
          <cell r="B69">
            <v>3</v>
          </cell>
          <cell r="C69">
            <v>16501</v>
          </cell>
          <cell r="D69">
            <v>198000</v>
          </cell>
          <cell r="E69">
            <v>1</v>
          </cell>
          <cell r="F69">
            <v>6000</v>
          </cell>
          <cell r="G69">
            <v>36000</v>
          </cell>
          <cell r="H69">
            <v>2</v>
          </cell>
          <cell r="I69">
            <v>23440</v>
          </cell>
          <cell r="J69">
            <v>23440</v>
          </cell>
        </row>
        <row r="70">
          <cell r="A70">
            <v>10149232</v>
          </cell>
          <cell r="B70">
            <v>1</v>
          </cell>
          <cell r="C70">
            <v>2000</v>
          </cell>
          <cell r="D70">
            <v>24000</v>
          </cell>
          <cell r="E70">
            <v>3</v>
          </cell>
          <cell r="F70">
            <v>10500</v>
          </cell>
          <cell r="G70">
            <v>62988</v>
          </cell>
        </row>
        <row r="71">
          <cell r="A71">
            <v>10149740</v>
          </cell>
          <cell r="E71">
            <v>2</v>
          </cell>
          <cell r="F71">
            <v>10438</v>
          </cell>
          <cell r="G71">
            <v>62628.45</v>
          </cell>
          <cell r="H71">
            <v>1</v>
          </cell>
          <cell r="I71">
            <v>64800</v>
          </cell>
          <cell r="J71">
            <v>64800</v>
          </cell>
        </row>
        <row r="72">
          <cell r="A72">
            <v>10150974</v>
          </cell>
          <cell r="H72">
            <v>0</v>
          </cell>
          <cell r="I72">
            <v>2975</v>
          </cell>
          <cell r="J72">
            <v>2975</v>
          </cell>
        </row>
        <row r="73">
          <cell r="A73">
            <v>10149968</v>
          </cell>
          <cell r="H73">
            <v>0</v>
          </cell>
          <cell r="I73">
            <v>2998</v>
          </cell>
          <cell r="J73">
            <v>2998</v>
          </cell>
        </row>
        <row r="74">
          <cell r="A74">
            <v>10151965</v>
          </cell>
          <cell r="B74">
            <v>1</v>
          </cell>
          <cell r="C74">
            <v>2125</v>
          </cell>
          <cell r="D74">
            <v>25488</v>
          </cell>
          <cell r="H74">
            <v>1</v>
          </cell>
          <cell r="I74">
            <v>15300</v>
          </cell>
          <cell r="J74">
            <v>15300</v>
          </cell>
        </row>
        <row r="75">
          <cell r="A75">
            <v>10152292</v>
          </cell>
          <cell r="B75">
            <v>8.5</v>
          </cell>
          <cell r="C75">
            <v>24350</v>
          </cell>
          <cell r="D75">
            <v>292175.33999999997</v>
          </cell>
          <cell r="E75">
            <v>2</v>
          </cell>
          <cell r="F75">
            <v>8896</v>
          </cell>
          <cell r="G75">
            <v>53355</v>
          </cell>
          <cell r="H75">
            <v>2</v>
          </cell>
          <cell r="I75">
            <v>64183</v>
          </cell>
          <cell r="J75">
            <v>64183</v>
          </cell>
        </row>
        <row r="76">
          <cell r="A76">
            <v>10152214</v>
          </cell>
          <cell r="E76">
            <v>2</v>
          </cell>
          <cell r="F76">
            <v>7000</v>
          </cell>
          <cell r="G76">
            <v>42000</v>
          </cell>
          <cell r="H76">
            <v>1</v>
          </cell>
          <cell r="I76">
            <v>6000</v>
          </cell>
          <cell r="J76">
            <v>6000</v>
          </cell>
        </row>
        <row r="77">
          <cell r="A77">
            <v>10151345</v>
          </cell>
          <cell r="B77">
            <v>1</v>
          </cell>
          <cell r="C77">
            <v>3219</v>
          </cell>
          <cell r="D77">
            <v>38628</v>
          </cell>
          <cell r="E77">
            <v>1</v>
          </cell>
          <cell r="F77">
            <v>2000</v>
          </cell>
          <cell r="G77">
            <v>12000</v>
          </cell>
          <cell r="H77">
            <v>1</v>
          </cell>
          <cell r="I77">
            <v>25847</v>
          </cell>
          <cell r="J77">
            <v>25847</v>
          </cell>
        </row>
        <row r="78">
          <cell r="A78">
            <v>10152591</v>
          </cell>
          <cell r="B78">
            <v>1</v>
          </cell>
          <cell r="C78">
            <v>2000</v>
          </cell>
          <cell r="D78">
            <v>24000</v>
          </cell>
          <cell r="E78">
            <v>0.5</v>
          </cell>
          <cell r="F78">
            <v>2000</v>
          </cell>
          <cell r="G78">
            <v>12000</v>
          </cell>
          <cell r="H78">
            <v>2</v>
          </cell>
          <cell r="I78">
            <v>39244</v>
          </cell>
          <cell r="J78">
            <v>39244</v>
          </cell>
        </row>
        <row r="79">
          <cell r="A79">
            <v>10152249</v>
          </cell>
          <cell r="E79">
            <v>2</v>
          </cell>
          <cell r="F79">
            <v>8000</v>
          </cell>
          <cell r="G79">
            <v>48000</v>
          </cell>
        </row>
        <row r="80">
          <cell r="A80">
            <v>10153321</v>
          </cell>
          <cell r="B80">
            <v>1</v>
          </cell>
          <cell r="C80">
            <v>2000</v>
          </cell>
          <cell r="D80">
            <v>24000</v>
          </cell>
          <cell r="E80">
            <v>1</v>
          </cell>
          <cell r="F80">
            <v>4000</v>
          </cell>
          <cell r="G80">
            <v>24000</v>
          </cell>
          <cell r="H80">
            <v>1</v>
          </cell>
          <cell r="I80">
            <v>9600</v>
          </cell>
          <cell r="J80">
            <v>9600</v>
          </cell>
        </row>
        <row r="81">
          <cell r="A81">
            <v>10153342</v>
          </cell>
          <cell r="B81">
            <v>1</v>
          </cell>
          <cell r="C81">
            <v>2000</v>
          </cell>
          <cell r="D81">
            <v>24000</v>
          </cell>
          <cell r="E81">
            <v>0.5</v>
          </cell>
          <cell r="F81">
            <v>1000</v>
          </cell>
          <cell r="G81">
            <v>6000</v>
          </cell>
          <cell r="H81">
            <v>2</v>
          </cell>
          <cell r="I81">
            <v>24000</v>
          </cell>
          <cell r="J81">
            <v>24000</v>
          </cell>
        </row>
        <row r="82">
          <cell r="A82">
            <v>10153331</v>
          </cell>
          <cell r="E82">
            <v>1</v>
          </cell>
          <cell r="F82">
            <v>6000</v>
          </cell>
          <cell r="G82">
            <v>36000</v>
          </cell>
          <cell r="H82">
            <v>2</v>
          </cell>
          <cell r="I82">
            <v>16000</v>
          </cell>
          <cell r="J82">
            <v>16000</v>
          </cell>
        </row>
        <row r="83">
          <cell r="A83">
            <v>10152846</v>
          </cell>
          <cell r="E83">
            <v>4</v>
          </cell>
          <cell r="F83">
            <v>16281</v>
          </cell>
          <cell r="G83">
            <v>97686</v>
          </cell>
          <cell r="H83">
            <v>0</v>
          </cell>
          <cell r="I83">
            <v>1250</v>
          </cell>
          <cell r="J83">
            <v>1250</v>
          </cell>
        </row>
        <row r="84">
          <cell r="A84">
            <v>10153648</v>
          </cell>
          <cell r="E84">
            <v>1</v>
          </cell>
          <cell r="F84">
            <v>4000</v>
          </cell>
          <cell r="G84">
            <v>24000</v>
          </cell>
        </row>
        <row r="85">
          <cell r="A85">
            <v>10153105</v>
          </cell>
          <cell r="B85">
            <v>1</v>
          </cell>
          <cell r="C85">
            <v>6000</v>
          </cell>
          <cell r="D85">
            <v>61970.03</v>
          </cell>
          <cell r="E85">
            <v>1</v>
          </cell>
          <cell r="F85">
            <v>6000</v>
          </cell>
          <cell r="G85">
            <v>36000</v>
          </cell>
          <cell r="K85">
            <v>1</v>
          </cell>
          <cell r="L85">
            <v>12000</v>
          </cell>
          <cell r="M85">
            <v>72000</v>
          </cell>
        </row>
        <row r="86">
          <cell r="A86">
            <v>10153333</v>
          </cell>
          <cell r="E86">
            <v>2</v>
          </cell>
          <cell r="F86">
            <v>9000</v>
          </cell>
          <cell r="G86">
            <v>54000</v>
          </cell>
          <cell r="H86">
            <v>1</v>
          </cell>
          <cell r="I86">
            <v>19200</v>
          </cell>
          <cell r="J86">
            <v>19200</v>
          </cell>
        </row>
        <row r="87">
          <cell r="A87">
            <v>10153637</v>
          </cell>
          <cell r="H87">
            <v>1</v>
          </cell>
          <cell r="I87">
            <v>10000</v>
          </cell>
          <cell r="J87">
            <v>10000</v>
          </cell>
        </row>
        <row r="88">
          <cell r="A88">
            <v>10154479</v>
          </cell>
          <cell r="B88">
            <v>1</v>
          </cell>
          <cell r="C88">
            <v>3000</v>
          </cell>
          <cell r="D88">
            <v>36000</v>
          </cell>
          <cell r="E88">
            <v>3</v>
          </cell>
          <cell r="F88">
            <v>14000</v>
          </cell>
          <cell r="G88">
            <v>84000</v>
          </cell>
          <cell r="H88">
            <v>0</v>
          </cell>
          <cell r="I88">
            <v>12450</v>
          </cell>
          <cell r="J88">
            <v>12450</v>
          </cell>
        </row>
        <row r="89">
          <cell r="A89">
            <v>10154490</v>
          </cell>
          <cell r="E89">
            <v>1</v>
          </cell>
          <cell r="F89">
            <v>6000</v>
          </cell>
          <cell r="G89">
            <v>36000</v>
          </cell>
          <cell r="H89">
            <v>2</v>
          </cell>
          <cell r="I89">
            <v>53700</v>
          </cell>
          <cell r="J89">
            <v>53700</v>
          </cell>
        </row>
        <row r="90">
          <cell r="A90">
            <v>10153634</v>
          </cell>
          <cell r="E90">
            <v>7</v>
          </cell>
          <cell r="F90">
            <v>30000</v>
          </cell>
          <cell r="G90">
            <v>180000</v>
          </cell>
        </row>
        <row r="91">
          <cell r="A91">
            <v>10154507</v>
          </cell>
          <cell r="B91">
            <v>1</v>
          </cell>
          <cell r="C91">
            <v>10000</v>
          </cell>
          <cell r="D91">
            <v>120000</v>
          </cell>
          <cell r="E91">
            <v>2</v>
          </cell>
          <cell r="F91">
            <v>7998</v>
          </cell>
          <cell r="G91">
            <v>47988</v>
          </cell>
          <cell r="H91">
            <v>1</v>
          </cell>
          <cell r="I91">
            <v>20000</v>
          </cell>
          <cell r="J91">
            <v>20000</v>
          </cell>
        </row>
        <row r="92">
          <cell r="A92">
            <v>10154505</v>
          </cell>
          <cell r="E92">
            <v>1</v>
          </cell>
          <cell r="F92">
            <v>4000</v>
          </cell>
          <cell r="G92">
            <v>24000</v>
          </cell>
          <cell r="K92">
            <v>1</v>
          </cell>
          <cell r="L92">
            <v>8000</v>
          </cell>
          <cell r="M92">
            <v>48000</v>
          </cell>
        </row>
        <row r="93">
          <cell r="A93">
            <v>10154722</v>
          </cell>
          <cell r="E93">
            <v>1</v>
          </cell>
          <cell r="F93">
            <v>4000</v>
          </cell>
          <cell r="G93">
            <v>24000</v>
          </cell>
          <cell r="H93">
            <v>0</v>
          </cell>
          <cell r="I93">
            <v>1400</v>
          </cell>
          <cell r="J93">
            <v>1400</v>
          </cell>
        </row>
        <row r="94">
          <cell r="A94">
            <v>10154478</v>
          </cell>
          <cell r="E94">
            <v>2</v>
          </cell>
          <cell r="F94">
            <v>8000</v>
          </cell>
          <cell r="G94">
            <v>48000</v>
          </cell>
        </row>
        <row r="95">
          <cell r="A95">
            <v>10154499</v>
          </cell>
          <cell r="E95">
            <v>2</v>
          </cell>
          <cell r="F95">
            <v>5954</v>
          </cell>
          <cell r="G95">
            <v>36000</v>
          </cell>
        </row>
        <row r="96">
          <cell r="A96">
            <v>10154719</v>
          </cell>
          <cell r="E96">
            <v>2</v>
          </cell>
          <cell r="F96">
            <v>6000</v>
          </cell>
          <cell r="G96">
            <v>36000</v>
          </cell>
          <cell r="H96">
            <v>0</v>
          </cell>
          <cell r="I96">
            <v>2000</v>
          </cell>
          <cell r="J96">
            <v>2000</v>
          </cell>
        </row>
        <row r="97">
          <cell r="A97">
            <v>10154727</v>
          </cell>
          <cell r="E97">
            <v>3</v>
          </cell>
          <cell r="F97">
            <v>6000</v>
          </cell>
          <cell r="G97">
            <v>36000</v>
          </cell>
        </row>
        <row r="98">
          <cell r="A98">
            <v>10156403</v>
          </cell>
          <cell r="B98">
            <v>2</v>
          </cell>
          <cell r="C98">
            <v>5237</v>
          </cell>
          <cell r="D98">
            <v>53355</v>
          </cell>
          <cell r="E98">
            <v>2</v>
          </cell>
          <cell r="F98">
            <v>10000</v>
          </cell>
          <cell r="G98">
            <v>59996</v>
          </cell>
          <cell r="H98">
            <v>3</v>
          </cell>
          <cell r="I98">
            <v>51860</v>
          </cell>
          <cell r="J98">
            <v>51860</v>
          </cell>
        </row>
        <row r="99">
          <cell r="A99">
            <v>10155622</v>
          </cell>
          <cell r="E99">
            <v>2</v>
          </cell>
          <cell r="F99">
            <v>23800</v>
          </cell>
          <cell r="G99">
            <v>142800</v>
          </cell>
        </row>
        <row r="100">
          <cell r="A100">
            <v>10155632</v>
          </cell>
          <cell r="H100">
            <v>1</v>
          </cell>
          <cell r="I100">
            <v>16791</v>
          </cell>
          <cell r="J100">
            <v>16791</v>
          </cell>
        </row>
        <row r="101">
          <cell r="A101">
            <v>10156402</v>
          </cell>
          <cell r="B101">
            <v>3</v>
          </cell>
          <cell r="C101">
            <v>7000</v>
          </cell>
          <cell r="D101">
            <v>84000.19</v>
          </cell>
          <cell r="E101">
            <v>1</v>
          </cell>
          <cell r="F101">
            <v>3000</v>
          </cell>
          <cell r="G101">
            <v>18000</v>
          </cell>
          <cell r="H101">
            <v>1</v>
          </cell>
          <cell r="I101">
            <v>20000</v>
          </cell>
          <cell r="J101">
            <v>20000</v>
          </cell>
        </row>
        <row r="102">
          <cell r="A102">
            <v>10155619</v>
          </cell>
          <cell r="H102">
            <v>5</v>
          </cell>
          <cell r="I102">
            <v>93719</v>
          </cell>
          <cell r="J102">
            <v>93719</v>
          </cell>
        </row>
        <row r="103">
          <cell r="A103">
            <v>10155635</v>
          </cell>
          <cell r="E103">
            <v>2</v>
          </cell>
          <cell r="F103">
            <v>11320</v>
          </cell>
          <cell r="G103">
            <v>67920</v>
          </cell>
        </row>
        <row r="104">
          <cell r="A104">
            <v>10156155</v>
          </cell>
          <cell r="E104">
            <v>2</v>
          </cell>
          <cell r="F104">
            <v>6000</v>
          </cell>
          <cell r="G104">
            <v>36000</v>
          </cell>
          <cell r="H104">
            <v>1</v>
          </cell>
          <cell r="I104">
            <v>6000</v>
          </cell>
          <cell r="J104">
            <v>6000</v>
          </cell>
        </row>
        <row r="105">
          <cell r="A105">
            <v>10156156</v>
          </cell>
          <cell r="E105">
            <v>4</v>
          </cell>
          <cell r="F105">
            <v>12987</v>
          </cell>
          <cell r="G105">
            <v>77914</v>
          </cell>
          <cell r="H105">
            <v>1</v>
          </cell>
          <cell r="I105">
            <v>10000</v>
          </cell>
          <cell r="J105">
            <v>10000</v>
          </cell>
        </row>
        <row r="106">
          <cell r="A106">
            <v>10156163</v>
          </cell>
          <cell r="H106">
            <v>1</v>
          </cell>
          <cell r="I106">
            <v>10000</v>
          </cell>
          <cell r="J106">
            <v>10000</v>
          </cell>
        </row>
        <row r="107">
          <cell r="A107">
            <v>10157420</v>
          </cell>
          <cell r="K107">
            <v>1</v>
          </cell>
          <cell r="L107">
            <v>7996</v>
          </cell>
          <cell r="M107">
            <v>47976</v>
          </cell>
        </row>
        <row r="108">
          <cell r="A108">
            <v>10157451</v>
          </cell>
          <cell r="E108">
            <v>1</v>
          </cell>
          <cell r="F108">
            <v>3000</v>
          </cell>
          <cell r="G108">
            <v>18000</v>
          </cell>
        </row>
        <row r="109">
          <cell r="A109">
            <v>10156140</v>
          </cell>
          <cell r="E109">
            <v>6</v>
          </cell>
          <cell r="F109">
            <v>26981</v>
          </cell>
          <cell r="G109">
            <v>161880</v>
          </cell>
          <cell r="H109">
            <v>2</v>
          </cell>
          <cell r="I109">
            <v>41226</v>
          </cell>
          <cell r="J109">
            <v>41226</v>
          </cell>
        </row>
        <row r="110">
          <cell r="A110">
            <v>10155631</v>
          </cell>
          <cell r="E110">
            <v>2</v>
          </cell>
          <cell r="F110">
            <v>7000</v>
          </cell>
          <cell r="G110">
            <v>42000</v>
          </cell>
          <cell r="H110">
            <v>0</v>
          </cell>
          <cell r="I110">
            <v>1500</v>
          </cell>
          <cell r="J110">
            <v>1500</v>
          </cell>
        </row>
        <row r="111">
          <cell r="A111">
            <v>10157279</v>
          </cell>
          <cell r="E111">
            <v>2</v>
          </cell>
          <cell r="F111">
            <v>8000</v>
          </cell>
          <cell r="G111">
            <v>48000</v>
          </cell>
        </row>
        <row r="112">
          <cell r="A112">
            <v>10157721</v>
          </cell>
          <cell r="E112">
            <v>1</v>
          </cell>
          <cell r="F112">
            <v>6000</v>
          </cell>
          <cell r="G112">
            <v>36000</v>
          </cell>
        </row>
        <row r="113">
          <cell r="A113">
            <v>10157455</v>
          </cell>
          <cell r="E113">
            <v>1</v>
          </cell>
          <cell r="F113">
            <v>4000</v>
          </cell>
          <cell r="G113">
            <v>24000</v>
          </cell>
        </row>
        <row r="114">
          <cell r="A114">
            <v>10155616</v>
          </cell>
          <cell r="E114">
            <v>2</v>
          </cell>
          <cell r="F114">
            <v>8000</v>
          </cell>
          <cell r="G114">
            <v>48000</v>
          </cell>
          <cell r="H114">
            <v>1</v>
          </cell>
          <cell r="I114">
            <v>38400</v>
          </cell>
          <cell r="J114">
            <v>38400</v>
          </cell>
        </row>
        <row r="115">
          <cell r="A115">
            <v>10157283</v>
          </cell>
          <cell r="E115">
            <v>2</v>
          </cell>
          <cell r="F115">
            <v>7000</v>
          </cell>
          <cell r="G115">
            <v>41988</v>
          </cell>
          <cell r="H115">
            <v>1</v>
          </cell>
          <cell r="I115">
            <v>6000</v>
          </cell>
          <cell r="J115">
            <v>6000</v>
          </cell>
        </row>
        <row r="116">
          <cell r="A116">
            <v>10157449</v>
          </cell>
          <cell r="E116">
            <v>1</v>
          </cell>
          <cell r="F116">
            <v>4000</v>
          </cell>
          <cell r="G116">
            <v>23988</v>
          </cell>
        </row>
        <row r="117">
          <cell r="A117">
            <v>10157723</v>
          </cell>
          <cell r="E117">
            <v>1</v>
          </cell>
          <cell r="F117">
            <v>4000</v>
          </cell>
          <cell r="G117">
            <v>24000</v>
          </cell>
        </row>
        <row r="118">
          <cell r="A118">
            <v>10156139</v>
          </cell>
          <cell r="E118">
            <v>1</v>
          </cell>
          <cell r="F118">
            <v>4000</v>
          </cell>
          <cell r="G118">
            <v>23988</v>
          </cell>
        </row>
        <row r="119">
          <cell r="A119">
            <v>10158741</v>
          </cell>
          <cell r="E119">
            <v>1</v>
          </cell>
          <cell r="F119">
            <v>2000</v>
          </cell>
          <cell r="G119">
            <v>12000</v>
          </cell>
        </row>
        <row r="120">
          <cell r="A120">
            <v>10158405</v>
          </cell>
          <cell r="E120">
            <v>1</v>
          </cell>
          <cell r="F120">
            <v>2000</v>
          </cell>
          <cell r="G120">
            <v>12000</v>
          </cell>
        </row>
        <row r="121">
          <cell r="A121" t="str">
            <v>Total</v>
          </cell>
          <cell r="B121">
            <v>95</v>
          </cell>
          <cell r="C121">
            <v>390565.5</v>
          </cell>
          <cell r="D121">
            <v>4583771.0200000014</v>
          </cell>
          <cell r="E121">
            <v>170.5</v>
          </cell>
          <cell r="F121">
            <v>762155</v>
          </cell>
          <cell r="G121">
            <v>4573070.04</v>
          </cell>
          <cell r="H121">
            <v>178.5</v>
          </cell>
          <cell r="I121">
            <v>5353601.5</v>
          </cell>
          <cell r="J121">
            <v>5353601.5</v>
          </cell>
          <cell r="K121">
            <v>22.5</v>
          </cell>
          <cell r="L121">
            <v>174996</v>
          </cell>
          <cell r="M121">
            <v>1154976</v>
          </cell>
        </row>
      </sheetData>
      <sheetData sheetId="1">
        <row r="328">
          <cell r="AE328">
            <v>10012025</v>
          </cell>
          <cell r="AF328">
            <v>424879.77608515881</v>
          </cell>
        </row>
        <row r="329">
          <cell r="AE329">
            <v>10014784</v>
          </cell>
          <cell r="AF329">
            <v>224743.92014423522</v>
          </cell>
        </row>
        <row r="330">
          <cell r="AE330">
            <v>10015602</v>
          </cell>
          <cell r="AF330">
            <v>173315.70555096131</v>
          </cell>
        </row>
        <row r="331">
          <cell r="AE331">
            <v>10023014</v>
          </cell>
          <cell r="AF331">
            <v>147338.15530573879</v>
          </cell>
        </row>
        <row r="332">
          <cell r="AE332">
            <v>10023038</v>
          </cell>
          <cell r="AF332">
            <v>186156.21473290125</v>
          </cell>
        </row>
        <row r="333">
          <cell r="AE333">
            <v>10023988</v>
          </cell>
          <cell r="AF333">
            <v>278220.96650477545</v>
          </cell>
        </row>
        <row r="334">
          <cell r="AE334">
            <v>10028593</v>
          </cell>
          <cell r="AF334">
            <v>187796.22585408925</v>
          </cell>
        </row>
        <row r="335">
          <cell r="AE335">
            <v>10031401</v>
          </cell>
          <cell r="AF335">
            <v>239739.76157634202</v>
          </cell>
        </row>
        <row r="336">
          <cell r="AE336">
            <v>10036023</v>
          </cell>
          <cell r="AF336">
            <v>58825.737983086103</v>
          </cell>
        </row>
        <row r="337">
          <cell r="AE337">
            <v>10039145</v>
          </cell>
          <cell r="AF337">
            <v>197768.77132996329</v>
          </cell>
        </row>
        <row r="338">
          <cell r="AE338">
            <v>10044507</v>
          </cell>
          <cell r="AF338">
            <v>413277.15862534498</v>
          </cell>
        </row>
        <row r="339">
          <cell r="AE339">
            <v>10044903</v>
          </cell>
          <cell r="AF339">
            <v>128212.34567700731</v>
          </cell>
        </row>
        <row r="340">
          <cell r="AE340">
            <v>10051652</v>
          </cell>
          <cell r="AF340">
            <v>189721.59213813438</v>
          </cell>
        </row>
        <row r="341">
          <cell r="AE341">
            <v>10052546</v>
          </cell>
          <cell r="AF341">
            <v>381555.53755622642</v>
          </cell>
        </row>
        <row r="342">
          <cell r="AE342">
            <v>10056963</v>
          </cell>
          <cell r="AF342">
            <v>224503.7425965963</v>
          </cell>
        </row>
        <row r="343">
          <cell r="AE343">
            <v>10057164</v>
          </cell>
          <cell r="AF343">
            <v>119625.2782945848</v>
          </cell>
        </row>
        <row r="344">
          <cell r="AE344">
            <v>10057460</v>
          </cell>
          <cell r="AF344">
            <v>197247.22304614299</v>
          </cell>
        </row>
        <row r="345">
          <cell r="AE345">
            <v>10061244</v>
          </cell>
          <cell r="AF345">
            <v>107492.4287600426</v>
          </cell>
        </row>
        <row r="346">
          <cell r="AE346">
            <v>10062664</v>
          </cell>
          <cell r="AF346">
            <v>350625.86182434694</v>
          </cell>
        </row>
        <row r="347">
          <cell r="AE347">
            <v>10062688</v>
          </cell>
          <cell r="AF347">
            <v>237044.53868352278</v>
          </cell>
        </row>
        <row r="348">
          <cell r="AE348">
            <v>10067328</v>
          </cell>
          <cell r="AF348">
            <v>258957</v>
          </cell>
        </row>
        <row r="349">
          <cell r="AE349">
            <v>10068212</v>
          </cell>
          <cell r="AF349">
            <v>139624.1840567725</v>
          </cell>
        </row>
        <row r="350">
          <cell r="AE350">
            <v>10068280</v>
          </cell>
          <cell r="AF350">
            <v>364463.69882387773</v>
          </cell>
        </row>
        <row r="351">
          <cell r="AE351">
            <v>10068735</v>
          </cell>
          <cell r="AF351">
            <v>65976.59200922359</v>
          </cell>
        </row>
        <row r="352">
          <cell r="AE352">
            <v>10069714</v>
          </cell>
          <cell r="AF352">
            <v>508354.21554067481</v>
          </cell>
        </row>
        <row r="353">
          <cell r="AE353">
            <v>10081473</v>
          </cell>
          <cell r="AF353">
            <v>187075.25387497331</v>
          </cell>
        </row>
        <row r="354">
          <cell r="AE354">
            <v>10082013</v>
          </cell>
          <cell r="AF354">
            <v>0</v>
          </cell>
        </row>
        <row r="355">
          <cell r="AE355">
            <v>10083901</v>
          </cell>
          <cell r="AF355">
            <v>106268.0613522575</v>
          </cell>
        </row>
        <row r="356">
          <cell r="AE356">
            <v>10091881</v>
          </cell>
          <cell r="AF356">
            <v>278667.95201078686</v>
          </cell>
        </row>
        <row r="357">
          <cell r="AE357">
            <v>10092776</v>
          </cell>
          <cell r="AF357">
            <v>0</v>
          </cell>
        </row>
        <row r="358">
          <cell r="AE358">
            <v>10094703</v>
          </cell>
          <cell r="AF358">
            <v>98945.199237895504</v>
          </cell>
        </row>
        <row r="359">
          <cell r="AE359">
            <v>10102541</v>
          </cell>
          <cell r="AF359">
            <v>290053.87804661738</v>
          </cell>
        </row>
        <row r="360">
          <cell r="AE360">
            <v>10106261</v>
          </cell>
          <cell r="AF360">
            <v>164371.58113619202</v>
          </cell>
        </row>
        <row r="361">
          <cell r="AE361">
            <v>10113592</v>
          </cell>
          <cell r="AF361">
            <v>194258.84012418991</v>
          </cell>
        </row>
        <row r="362">
          <cell r="AE362">
            <v>10115130</v>
          </cell>
          <cell r="AF362">
            <v>0</v>
          </cell>
        </row>
        <row r="363">
          <cell r="AE363">
            <v>10116033</v>
          </cell>
          <cell r="AF363">
            <v>11411.2960141931</v>
          </cell>
        </row>
        <row r="364">
          <cell r="AE364">
            <v>10121269</v>
          </cell>
          <cell r="AF364">
            <v>0</v>
          </cell>
        </row>
        <row r="365">
          <cell r="AE365">
            <v>10013913</v>
          </cell>
          <cell r="AF365">
            <v>0</v>
          </cell>
        </row>
        <row r="366">
          <cell r="AE366">
            <v>10123047</v>
          </cell>
          <cell r="AF366">
            <v>58501.788996158699</v>
          </cell>
        </row>
        <row r="367">
          <cell r="AE367">
            <v>10126648</v>
          </cell>
          <cell r="AF367">
            <v>218265.08788263233</v>
          </cell>
        </row>
        <row r="368">
          <cell r="AE368">
            <v>10129842</v>
          </cell>
          <cell r="AF368">
            <v>33280.0613522575</v>
          </cell>
        </row>
        <row r="369">
          <cell r="AE369">
            <v>10130832</v>
          </cell>
          <cell r="AF369">
            <v>122126.60835296275</v>
          </cell>
        </row>
        <row r="370">
          <cell r="AE370">
            <v>10129602</v>
          </cell>
          <cell r="AF370">
            <v>0</v>
          </cell>
        </row>
        <row r="371">
          <cell r="AE371">
            <v>10127663</v>
          </cell>
          <cell r="AF371">
            <v>113006.747961891</v>
          </cell>
        </row>
        <row r="372">
          <cell r="AE372">
            <v>10135447</v>
          </cell>
          <cell r="AF372">
            <v>31023.123892137122</v>
          </cell>
        </row>
        <row r="373">
          <cell r="AE373">
            <v>10135442</v>
          </cell>
          <cell r="AF373">
            <v>0</v>
          </cell>
        </row>
        <row r="374">
          <cell r="AE374" t="str">
            <v>(blank)</v>
          </cell>
        </row>
        <row r="375">
          <cell r="AE375">
            <v>10139865</v>
          </cell>
          <cell r="AF375">
            <v>54860.245409030002</v>
          </cell>
        </row>
        <row r="376">
          <cell r="AE376">
            <v>10142760</v>
          </cell>
          <cell r="AF376">
            <v>35057.733900257103</v>
          </cell>
        </row>
        <row r="377">
          <cell r="AE377">
            <v>10144216</v>
          </cell>
          <cell r="AF377">
            <v>60825.416031934539</v>
          </cell>
        </row>
        <row r="378">
          <cell r="AE378">
            <v>10142058</v>
          </cell>
          <cell r="AF378">
            <v>89648.958740721297</v>
          </cell>
        </row>
        <row r="379">
          <cell r="AE379">
            <v>10142676</v>
          </cell>
          <cell r="AF379">
            <v>0</v>
          </cell>
        </row>
        <row r="380">
          <cell r="AE380">
            <v>10144185</v>
          </cell>
          <cell r="AF380">
            <v>0</v>
          </cell>
        </row>
        <row r="381">
          <cell r="AE381">
            <v>10145773</v>
          </cell>
          <cell r="AF381">
            <v>0</v>
          </cell>
        </row>
        <row r="382">
          <cell r="AE382">
            <v>10146848</v>
          </cell>
          <cell r="AF382">
            <v>0</v>
          </cell>
        </row>
        <row r="383">
          <cell r="AE383">
            <v>10147873</v>
          </cell>
          <cell r="AF383">
            <v>39822.218680718812</v>
          </cell>
        </row>
        <row r="384">
          <cell r="AE384">
            <v>10148307</v>
          </cell>
          <cell r="AF384">
            <v>0</v>
          </cell>
        </row>
        <row r="385">
          <cell r="AE385">
            <v>10147895</v>
          </cell>
          <cell r="AF385">
            <v>32234.88804257935</v>
          </cell>
        </row>
        <row r="386">
          <cell r="AE386">
            <v>10147712</v>
          </cell>
          <cell r="AF386">
            <v>0</v>
          </cell>
        </row>
        <row r="387">
          <cell r="AE387">
            <v>10148305</v>
          </cell>
          <cell r="AF387">
            <v>110550.55492029371</v>
          </cell>
        </row>
        <row r="388">
          <cell r="AE388">
            <v>10145771</v>
          </cell>
          <cell r="AF388">
            <v>105720.3121956484</v>
          </cell>
        </row>
        <row r="389">
          <cell r="AE389">
            <v>10147962</v>
          </cell>
          <cell r="AF389">
            <v>11100</v>
          </cell>
        </row>
        <row r="390">
          <cell r="AE390">
            <v>10149396</v>
          </cell>
          <cell r="AF390">
            <v>44037.461790012298</v>
          </cell>
        </row>
        <row r="391">
          <cell r="AE391">
            <v>10150180</v>
          </cell>
          <cell r="AF391">
            <v>155287.84818451072</v>
          </cell>
        </row>
        <row r="392">
          <cell r="AE392">
            <v>10149232</v>
          </cell>
          <cell r="AF392">
            <v>53148.989871257341</v>
          </cell>
        </row>
        <row r="393">
          <cell r="AE393">
            <v>10149740</v>
          </cell>
          <cell r="AF393">
            <v>104503.9128811163</v>
          </cell>
        </row>
        <row r="394">
          <cell r="AE394">
            <v>10150974</v>
          </cell>
          <cell r="AF394">
            <v>0</v>
          </cell>
        </row>
        <row r="395">
          <cell r="AE395">
            <v>10149968</v>
          </cell>
          <cell r="AF395">
            <v>0</v>
          </cell>
        </row>
        <row r="396">
          <cell r="AE396">
            <v>10151965</v>
          </cell>
          <cell r="AF396">
            <v>29335.3951560975</v>
          </cell>
        </row>
        <row r="397">
          <cell r="AE397">
            <v>10152292</v>
          </cell>
          <cell r="AF397">
            <v>258884.42004359016</v>
          </cell>
        </row>
        <row r="398">
          <cell r="AE398">
            <v>10152214</v>
          </cell>
          <cell r="AF398">
            <v>32626.3573664506</v>
          </cell>
        </row>
        <row r="399">
          <cell r="AE399">
            <v>10151345</v>
          </cell>
          <cell r="AF399">
            <v>46054.060660825751</v>
          </cell>
        </row>
        <row r="400">
          <cell r="AE400">
            <v>10152591</v>
          </cell>
          <cell r="AF400">
            <v>56226.623005524481</v>
          </cell>
        </row>
        <row r="401">
          <cell r="AE401">
            <v>10152249</v>
          </cell>
          <cell r="AF401">
            <v>30430.122704515001</v>
          </cell>
        </row>
        <row r="402">
          <cell r="AE402">
            <v>10153321</v>
          </cell>
          <cell r="AF402">
            <v>38030.122704515001</v>
          </cell>
        </row>
        <row r="403">
          <cell r="AE403">
            <v>10153342</v>
          </cell>
          <cell r="AF403">
            <v>40351.55690903002</v>
          </cell>
        </row>
        <row r="404">
          <cell r="AE404">
            <v>10153331</v>
          </cell>
          <cell r="AF404">
            <v>38822.592028386302</v>
          </cell>
        </row>
        <row r="405">
          <cell r="AE405">
            <v>10152846</v>
          </cell>
          <cell r="AF405">
            <v>61929.103469026049</v>
          </cell>
        </row>
        <row r="406">
          <cell r="AE406">
            <v>10153648</v>
          </cell>
          <cell r="AF406">
            <v>15215.0613522575</v>
          </cell>
        </row>
        <row r="407">
          <cell r="AE407">
            <v>10153105</v>
          </cell>
          <cell r="AF407">
            <v>103426.0131039604</v>
          </cell>
        </row>
        <row r="408">
          <cell r="AE408">
            <v>10153333</v>
          </cell>
          <cell r="AF408">
            <v>53433.888042579405</v>
          </cell>
        </row>
        <row r="409">
          <cell r="AE409">
            <v>10153637</v>
          </cell>
          <cell r="AF409">
            <v>10000</v>
          </cell>
        </row>
        <row r="410">
          <cell r="AE410">
            <v>10154479</v>
          </cell>
          <cell r="AF410">
            <v>73075.306761287604</v>
          </cell>
        </row>
        <row r="411">
          <cell r="AE411">
            <v>10154490</v>
          </cell>
          <cell r="AF411">
            <v>76522.592028386309</v>
          </cell>
        </row>
        <row r="412">
          <cell r="AE412">
            <v>10153634</v>
          </cell>
          <cell r="AF412">
            <v>114112.96014193131</v>
          </cell>
        </row>
        <row r="413">
          <cell r="AE413">
            <v>10154507</v>
          </cell>
          <cell r="AF413">
            <v>106497.8219351264</v>
          </cell>
        </row>
        <row r="414">
          <cell r="AE414">
            <v>10154505</v>
          </cell>
          <cell r="AF414">
            <v>45645.184056772501</v>
          </cell>
        </row>
        <row r="415">
          <cell r="AE415">
            <v>10154722</v>
          </cell>
          <cell r="AF415">
            <v>15215.0613522575</v>
          </cell>
        </row>
        <row r="416">
          <cell r="AE416">
            <v>10154478</v>
          </cell>
          <cell r="AF416">
            <v>30430.122704515001</v>
          </cell>
        </row>
        <row r="417">
          <cell r="AE417">
            <v>10154499</v>
          </cell>
          <cell r="AF417">
            <v>22776.592028386251</v>
          </cell>
        </row>
        <row r="418">
          <cell r="AE418">
            <v>10154719</v>
          </cell>
          <cell r="AF418">
            <v>22822.592028386251</v>
          </cell>
        </row>
        <row r="419">
          <cell r="AE419">
            <v>10154727</v>
          </cell>
          <cell r="AF419">
            <v>22822.592028386251</v>
          </cell>
        </row>
        <row r="420">
          <cell r="AE420">
            <v>10156403</v>
          </cell>
          <cell r="AF420">
            <v>115715.2674724892</v>
          </cell>
        </row>
        <row r="421">
          <cell r="AE421">
            <v>10155622</v>
          </cell>
          <cell r="AF421">
            <v>90529.615045932194</v>
          </cell>
        </row>
        <row r="422">
          <cell r="AE422">
            <v>10155632</v>
          </cell>
          <cell r="AF422">
            <v>16791</v>
          </cell>
        </row>
        <row r="423">
          <cell r="AE423">
            <v>10156402</v>
          </cell>
          <cell r="AF423">
            <v>72000.873373442795</v>
          </cell>
        </row>
        <row r="424">
          <cell r="AE424">
            <v>10155619</v>
          </cell>
          <cell r="AF424">
            <v>93719</v>
          </cell>
        </row>
        <row r="425">
          <cell r="AE425">
            <v>10155635</v>
          </cell>
          <cell r="AF425">
            <v>43058.623626888701</v>
          </cell>
        </row>
        <row r="426">
          <cell r="AE426">
            <v>10156155</v>
          </cell>
          <cell r="AF426">
            <v>28822.592028386251</v>
          </cell>
        </row>
        <row r="427">
          <cell r="AE427">
            <v>10156156</v>
          </cell>
          <cell r="AF427">
            <v>59395.76209165802</v>
          </cell>
        </row>
        <row r="428">
          <cell r="AE428">
            <v>10156163</v>
          </cell>
          <cell r="AF428">
            <v>10000</v>
          </cell>
        </row>
        <row r="429">
          <cell r="AE429">
            <v>10157420</v>
          </cell>
          <cell r="AF429">
            <v>30414.907643162798</v>
          </cell>
        </row>
        <row r="430">
          <cell r="AE430">
            <v>10157451</v>
          </cell>
          <cell r="AF430">
            <v>11411.2960141931</v>
          </cell>
        </row>
        <row r="431">
          <cell r="AE431">
            <v>10156140</v>
          </cell>
          <cell r="AF431">
            <v>141852.5888209769</v>
          </cell>
        </row>
        <row r="432">
          <cell r="AE432">
            <v>10155631</v>
          </cell>
          <cell r="AF432">
            <v>26626.3573664506</v>
          </cell>
        </row>
        <row r="433">
          <cell r="AE433">
            <v>10157279</v>
          </cell>
          <cell r="AF433">
            <v>30430.122704515001</v>
          </cell>
        </row>
        <row r="434">
          <cell r="AE434">
            <v>10157721</v>
          </cell>
          <cell r="AF434">
            <v>22822.592028386302</v>
          </cell>
        </row>
        <row r="435">
          <cell r="AE435">
            <v>10157455</v>
          </cell>
          <cell r="AF435">
            <v>15215.0613522575</v>
          </cell>
        </row>
        <row r="436">
          <cell r="AE436">
            <v>10155616</v>
          </cell>
          <cell r="AF436">
            <v>57956.728478171601</v>
          </cell>
        </row>
        <row r="437">
          <cell r="AE437">
            <v>10157283</v>
          </cell>
          <cell r="AF437">
            <v>32620.749835774499</v>
          </cell>
        </row>
        <row r="438">
          <cell r="AE438">
            <v>10157449</v>
          </cell>
          <cell r="AF438">
            <v>15209.453821581399</v>
          </cell>
        </row>
        <row r="439">
          <cell r="AE439">
            <v>10157723</v>
          </cell>
          <cell r="AF439">
            <v>15215.0613522575</v>
          </cell>
        </row>
        <row r="440">
          <cell r="AE440">
            <v>10156139</v>
          </cell>
          <cell r="AF440">
            <v>15209.453821581399</v>
          </cell>
        </row>
        <row r="441">
          <cell r="AE441">
            <v>10158741</v>
          </cell>
          <cell r="AF441">
            <v>7607.5306761287502</v>
          </cell>
        </row>
        <row r="442">
          <cell r="AE442">
            <v>10158405</v>
          </cell>
          <cell r="AF442">
            <v>7607.5306761287502</v>
          </cell>
        </row>
        <row r="443">
          <cell r="AE443" t="str">
            <v>Grand Total</v>
          </cell>
          <cell r="AF443">
            <v>10914438.963425528</v>
          </cell>
        </row>
      </sheetData>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 Structure"/>
      <sheetName val="Tables"/>
      <sheetName val="Shot Selections"/>
      <sheetName val="Onfield Report"/>
    </sheetNames>
    <sheetDataSet>
      <sheetData sheetId="0" refreshError="1"/>
      <sheetData sheetId="1" refreshError="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Data%20Backup%20Satish%20New/Desktop/Desktop/2024/June-24/Target%20Vs%20Achvemnt-June-24.xlsm"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5475.710478819441" createdVersion="3" refreshedVersion="4" minRefreshableVersion="3" recordCount="3909">
  <cacheSource type="worksheet">
    <worksheetSource ref="A1:V1048576" sheet="Details"/>
  </cacheSource>
  <cacheFields count="22">
    <cacheField name="Date" numFmtId="0">
      <sharedItems containsNonDate="0" containsDate="1" containsString="0" containsBlank="1" minDate="2013-11-05T00:00:00" maxDate="2024-06-30T00:00:00" count="2327">
        <d v="2024-06-01T00:00:00"/>
        <d v="2024-06-03T00:00:00"/>
        <d v="2024-06-04T00:00:00"/>
        <d v="2024-06-05T00:00:00"/>
        <d v="2024-06-06T00:00:00"/>
        <d v="2024-06-07T00:00:00"/>
        <d v="2024-06-08T00:00:00"/>
        <d v="2024-06-10T00:00:00"/>
        <d v="2024-06-11T00:00:00"/>
        <d v="2024-06-12T00:00:00"/>
        <d v="2024-06-13T00:00:00"/>
        <d v="2024-06-14T00:00:00"/>
        <d v="2024-06-15T00:00:00"/>
        <d v="2024-06-17T00:00:00"/>
        <d v="2024-06-18T00:00:00"/>
        <d v="2024-06-19T00:00:00"/>
        <d v="2024-06-20T00:00:00"/>
        <d v="2024-06-21T00:00:00"/>
        <d v="2024-06-22T00:00:00"/>
        <d v="2024-06-24T00:00:00"/>
        <d v="2024-06-25T00:00:00"/>
        <d v="2024-06-26T00:00:00"/>
        <d v="2024-06-27T00:00:00"/>
        <d v="2024-06-28T00:00:00"/>
        <d v="2024-06-29T00:00:00"/>
        <m/>
        <d v="2016-09-29T00:00:00" u="1"/>
        <d v="2013-11-21T00:00:00" u="1"/>
        <d v="2017-09-29T00:00:00" u="1"/>
        <d v="2018-09-29T00:00:00" u="1"/>
        <d v="2013-12-17T00:00:00" u="1"/>
        <d v="2017-10-25T00:00:00" u="1"/>
        <d v="2014-12-17T00:00:00" u="1"/>
        <d v="2016-11-21T00:00:00" u="1"/>
        <d v="2018-10-25T00:00:00" u="1"/>
        <d v="2020-09-29T00:00:00" u="1"/>
        <d v="2017-11-21T00:00:00" u="1"/>
        <d v="2019-10-25T00:00:00" u="1"/>
        <d v="2016-12-17T00:00:00" u="1"/>
        <d v="2018-11-21T00:00:00" u="1"/>
        <d v="2022-09-29T00:00:00" u="1"/>
        <d v="2019-11-21T00:00:00" u="1"/>
        <d v="2021-10-25T00:00:00" u="1"/>
        <d v="2023-09-29T00:00:00" u="1"/>
        <d v="2018-12-17T00:00:00" u="1"/>
        <d v="2020-11-21T00:00:00" u="1"/>
        <d v="2022-10-25T00:00:00" u="1"/>
        <d v="2019-12-17T00:00:00" u="1"/>
        <d v="2023-10-25T00:00:00" u="1"/>
        <d v="2020-12-17T00:00:00" u="1"/>
        <d v="2022-11-21T00:00:00" u="1"/>
        <d v="2021-12-17T00:00:00" u="1"/>
        <d v="2023-11-21T00:00:00" u="1"/>
        <d v="2022-12-17T00:00:00" u="1"/>
        <d v="2013-11-23T00:00:00" u="1"/>
        <d v="2013-12-19T00:00:00" u="1"/>
        <d v="2017-10-27T00:00:00" u="1"/>
        <d v="2014-12-19T00:00:00" u="1"/>
        <d v="2016-11-23T00:00:00" u="1"/>
        <d v="2018-10-27T00:00:00" u="1"/>
        <d v="2017-11-23T00:00:00" u="1"/>
        <d v="2016-12-19T00:00:00" u="1"/>
        <d v="2018-11-23T00:00:00" u="1"/>
        <d v="2017-12-19T00:00:00" u="1"/>
        <d v="2019-11-23T00:00:00" u="1"/>
        <d v="2021-10-27T00:00:00" u="1"/>
        <d v="2018-12-19T00:00:00" u="1"/>
        <d v="2020-11-23T00:00:00" u="1"/>
        <d v="2022-10-27T00:00:00" u="1"/>
        <d v="2019-12-19T00:00:00" u="1"/>
        <d v="2023-10-27T00:00:00" u="1"/>
        <d v="2020-12-19T00:00:00" u="1"/>
        <d v="2022-11-23T00:00:00" u="1"/>
        <d v="2021-12-19T00:00:00" u="1"/>
        <d v="2023-11-23T00:00:00" u="1"/>
        <d v="2022-12-19T00:00:00" u="1"/>
        <d v="2023-12-19T00:00:00" u="1"/>
        <d v="2013-11-25T00:00:00" u="1"/>
        <d v="2013-12-21T00:00:00" u="1"/>
        <d v="2016-11-25T00:00:00" u="1"/>
        <d v="2018-10-29T00:00:00" u="1"/>
        <d v="2017-11-25T00:00:00" u="1"/>
        <d v="2019-10-29T00:00:00" u="1"/>
        <d v="2016-12-21T00:00:00" u="1"/>
        <d v="2017-12-21T00:00:00" u="1"/>
        <d v="2019-11-25T00:00:00" u="1"/>
        <d v="2021-10-29T00:00:00" u="1"/>
        <d v="2018-12-21T00:00:00" u="1"/>
        <d v="2020-11-25T00:00:00" u="1"/>
        <d v="2022-10-29T00:00:00" u="1"/>
        <d v="2019-12-21T00:00:00" u="1"/>
        <d v="2020-12-21T00:00:00" u="1"/>
        <d v="2022-11-25T00:00:00" u="1"/>
        <d v="2021-12-21T00:00:00" u="1"/>
        <d v="2023-11-25T00:00:00" u="1"/>
        <d v="2022-12-21T00:00:00" u="1"/>
        <d v="2023-12-21T00:00:00" u="1"/>
        <d v="2014-01-02T00:00:00" u="1"/>
        <d v="2017-01-02T00:00:00" u="1"/>
        <d v="2018-01-02T00:00:00" u="1"/>
        <d v="2019-01-02T00:00:00" u="1"/>
        <d v="2020-01-02T00:00:00" u="1"/>
        <d v="2023-01-02T00:00:00" u="1"/>
        <d v="2024-01-02T00:00:00" u="1"/>
        <d v="2013-11-27T00:00:00" u="1"/>
        <d v="2013-12-23T00:00:00" u="1"/>
        <d v="2017-10-31T00:00:00" u="1"/>
        <d v="2014-12-23T00:00:00" u="1"/>
        <d v="2018-10-31T00:00:00" u="1"/>
        <d v="2017-11-27T00:00:00" u="1"/>
        <d v="2019-10-31T00:00:00" u="1"/>
        <d v="2016-12-23T00:00:00" u="1"/>
        <d v="2018-11-27T00:00:00" u="1"/>
        <d v="2017-12-23T00:00:00" u="1"/>
        <d v="2019-11-27T00:00:00" u="1"/>
        <d v="2018-12-23T00:00:00" u="1"/>
        <d v="2020-11-27T00:00:00" u="1"/>
        <d v="2022-10-31T00:00:00" u="1"/>
        <d v="2019-12-23T00:00:00" u="1"/>
        <d v="2020-12-23T00:00:00" u="1"/>
        <d v="2021-12-23T00:00:00" u="1"/>
        <d v="2023-11-27T00:00:00" u="1"/>
        <d v="2022-12-23T00:00:00" u="1"/>
        <d v="2023-12-23T00:00:00" u="1"/>
        <d v="2014-01-04T00:00:00" u="1"/>
        <d v="2017-01-04T00:00:00" u="1"/>
        <d v="2018-01-04T00:00:00" u="1"/>
        <d v="2019-01-04T00:00:00" u="1"/>
        <d v="2020-01-04T00:00:00" u="1"/>
        <d v="2021-01-04T00:00:00" u="1"/>
        <d v="2022-01-04T00:00:00" u="1"/>
        <d v="2023-01-04T00:00:00" u="1"/>
        <d v="2024-01-04T00:00:00" u="1"/>
        <d v="2013-11-29T00:00:00" u="1"/>
        <d v="2013-12-25T00:00:00" u="1"/>
        <d v="2014-12-25T00:00:00" u="1"/>
        <d v="2016-11-29T00:00:00" u="1"/>
        <d v="2017-11-29T00:00:00" u="1"/>
        <d v="2018-11-29T00:00:00" u="1"/>
        <d v="2017-12-25T00:00:00" u="1"/>
        <d v="2019-11-29T00:00:00" u="1"/>
        <d v="2019-12-25T00:00:00" u="1"/>
        <d v="2020-12-25T00:00:00" u="1"/>
        <d v="2022-11-29T00:00:00" u="1"/>
        <d v="2023-12-25T00:00:00" u="1"/>
        <d v="2014-01-06T00:00:00" u="1"/>
        <d v="2017-01-06T00:00:00" u="1"/>
        <d v="2018-01-06T00:00:00" u="1"/>
        <d v="2017-02-02T00:00:00" u="1"/>
        <d v="2018-02-02T00:00:00" u="1"/>
        <d v="2020-01-06T00:00:00" u="1"/>
        <d v="2019-02-02T00:00:00" u="1"/>
        <d v="2021-01-06T00:00:00" u="1"/>
        <d v="2022-01-06T00:00:00" u="1"/>
        <d v="2021-02-02T00:00:00" u="1"/>
        <d v="2023-01-06T00:00:00" u="1"/>
        <d v="2022-02-02T00:00:00" u="1"/>
        <d v="2024-01-06T00:00:00" u="1"/>
        <d v="2023-02-02T00:00:00" u="1"/>
        <d v="2024-02-02T00:00:00" u="1"/>
        <d v="2013-12-27T00:00:00" u="1"/>
        <d v="2016-12-27T00:00:00" u="1"/>
        <d v="2017-12-27T00:00:00" u="1"/>
        <d v="2018-12-27T00:00:00" u="1"/>
        <d v="2019-12-27T00:00:00" u="1"/>
        <d v="2022-12-27T00:00:00" u="1"/>
        <d v="2023-12-27T00:00:00" u="1"/>
        <d v="2014-01-08T00:00:00" u="1"/>
        <d v="2014-02-04T00:00:00" u="1"/>
        <d v="2018-01-08T00:00:00" u="1"/>
        <d v="2017-02-04T00:00:00" u="1"/>
        <d v="2019-01-08T00:00:00" u="1"/>
        <d v="2020-01-08T00:00:00" u="1"/>
        <d v="2019-02-04T00:00:00" u="1"/>
        <d v="2021-01-08T00:00:00" u="1"/>
        <d v="2020-02-04T00:00:00" u="1"/>
        <d v="2022-01-08T00:00:00" u="1"/>
        <d v="2021-02-04T00:00:00" u="1"/>
        <d v="2022-02-04T00:00:00" u="1"/>
        <d v="2024-01-08T00:00:00" u="1"/>
        <d v="2023-02-04T00:00:00" u="1"/>
        <d v="2016-12-29T00:00:00" u="1"/>
        <d v="2017-12-29T00:00:00" u="1"/>
        <d v="2018-12-29T00:00:00" u="1"/>
        <d v="2023-12-29T00:00:00" u="1"/>
        <d v="2014-01-10T00:00:00" u="1"/>
        <d v="2014-02-06T00:00:00" u="1"/>
        <d v="2017-01-10T00:00:00" u="1"/>
        <d v="2018-01-10T00:00:00" u="1"/>
        <d v="2017-02-06T00:00:00" u="1"/>
        <d v="2019-01-10T00:00:00" u="1"/>
        <d v="2018-02-06T00:00:00" u="1"/>
        <d v="2020-01-10T00:00:00" u="1"/>
        <d v="2017-03-02T00:00:00" u="1"/>
        <d v="2019-02-06T00:00:00" u="1"/>
        <d v="2020-02-06T00:00:00" u="1"/>
        <d v="2019-03-02T00:00:00" u="1"/>
        <d v="2021-02-06T00:00:00" u="1"/>
        <d v="2023-01-10T00:00:00" u="1"/>
        <d v="2020-03-02T00:00:00" u="1"/>
        <d v="2024-01-10T00:00:00" u="1"/>
        <d v="2021-03-02T00:00:00" u="1"/>
        <d v="2023-02-06T00:00:00" u="1"/>
        <d v="2022-03-02T00:00:00" u="1"/>
        <d v="2024-02-06T00:00:00" u="1"/>
        <d v="2023-03-02T00:00:00" u="1"/>
        <d v="2024-03-02T00:00:00" u="1"/>
        <d v="2013-12-31T00:00:00" u="1"/>
        <d v="2016-12-31T00:00:00" u="1"/>
        <d v="2018-12-31T00:00:00" u="1"/>
        <d v="2014-02-08T00:00:00" u="1"/>
        <d v="2017-01-12T00:00:00" u="1"/>
        <d v="2014-03-04T00:00:00" u="1"/>
        <d v="2018-01-12T00:00:00" u="1"/>
        <d v="2017-02-08T00:00:00" u="1"/>
        <d v="2019-01-12T00:00:00" u="1"/>
        <d v="2018-02-08T00:00:00" u="1"/>
        <d v="2017-03-04T00:00:00" u="1"/>
        <d v="2019-02-08T00:00:00" u="1"/>
        <d v="2021-01-12T00:00:00" u="1"/>
        <d v="2020-02-08T00:00:00" u="1"/>
        <d v="2022-01-12T00:00:00" u="1"/>
        <d v="2019-03-04T00:00:00" u="1"/>
        <d v="2021-02-08T00:00:00" u="1"/>
        <d v="2023-01-12T00:00:00" u="1"/>
        <d v="2020-03-04T00:00:00" u="1"/>
        <d v="2022-02-08T00:00:00" u="1"/>
        <d v="2024-01-12T00:00:00" u="1"/>
        <d v="2021-03-04T00:00:00" u="1"/>
        <d v="2023-02-08T00:00:00" u="1"/>
        <d v="2022-03-04T00:00:00" u="1"/>
        <d v="2024-02-08T00:00:00" u="1"/>
        <d v="2023-03-04T00:00:00" u="1"/>
        <d v="2024-03-04T00:00:00" u="1"/>
        <d v="2014-01-14T00:00:00" u="1"/>
        <d v="2014-02-10T00:00:00" u="1"/>
        <d v="2017-01-14T00:00:00" u="1"/>
        <d v="2014-03-06T00:00:00" u="1"/>
        <d v="2017-02-10T00:00:00" u="1"/>
        <d v="2019-01-14T00:00:00" u="1"/>
        <d v="2014-04-02T00:00:00" u="1"/>
        <d v="2018-02-10T00:00:00" u="1"/>
        <d v="2020-01-14T00:00:00" u="1"/>
        <d v="2017-03-06T00:00:00" u="1"/>
        <d v="2021-01-14T00:00:00" u="1"/>
        <d v="2018-03-06T00:00:00" u="1"/>
        <d v="2020-02-10T00:00:00" u="1"/>
        <d v="2022-01-14T00:00:00" u="1"/>
        <d v="2019-03-06T00:00:00" u="1"/>
        <d v="2021-02-10T00:00:00" u="1"/>
        <d v="2023-01-14T00:00:00" u="1"/>
        <d v="2018-04-02T00:00:00" u="1"/>
        <d v="2020-03-06T00:00:00" u="1"/>
        <d v="2022-02-10T00:00:00" u="1"/>
        <d v="2019-04-02T00:00:00" u="1"/>
        <d v="2021-03-06T00:00:00" u="1"/>
        <d v="2023-02-10T00:00:00" u="1"/>
        <d v="2024-02-10T00:00:00" u="1"/>
        <d v="2021-04-02T00:00:00" u="1"/>
        <d v="2023-03-06T00:00:00" u="1"/>
        <d v="2022-04-02T00:00:00" u="1"/>
        <d v="2024-03-06T00:00:00" u="1"/>
        <d v="2024-04-02T00:00:00" u="1"/>
        <d v="2014-01-16T00:00:00" u="1"/>
        <d v="2014-02-12T00:00:00" u="1"/>
        <d v="2017-01-16T00:00:00" u="1"/>
        <d v="2014-03-08T00:00:00" u="1"/>
        <d v="2018-01-16T00:00:00" u="1"/>
        <d v="2019-01-16T00:00:00" u="1"/>
        <d v="2014-04-04T00:00:00" u="1"/>
        <d v="2018-02-12T00:00:00" u="1"/>
        <d v="2020-01-16T00:00:00" u="1"/>
        <d v="2017-03-08T00:00:00" u="1"/>
        <d v="2019-02-12T00:00:00" u="1"/>
        <d v="2021-01-16T00:00:00" u="1"/>
        <d v="2018-03-08T00:00:00" u="1"/>
        <d v="2020-02-12T00:00:00" u="1"/>
        <d v="2017-04-04T00:00:00" u="1"/>
        <d v="2019-03-08T00:00:00" u="1"/>
        <d v="2021-02-12T00:00:00" u="1"/>
        <d v="2023-01-16T00:00:00" u="1"/>
        <d v="2018-04-04T00:00:00" u="1"/>
        <d v="2022-02-12T00:00:00" u="1"/>
        <d v="2024-01-16T00:00:00" u="1"/>
        <d v="2019-04-04T00:00:00" u="1"/>
        <d v="2021-03-08T00:00:00" u="1"/>
        <d v="2022-03-08T00:00:00" u="1"/>
        <d v="2024-02-12T00:00:00" u="1"/>
        <d v="2023-03-08T00:00:00" u="1"/>
        <d v="2022-04-04T00:00:00" u="1"/>
        <d v="2024-03-08T00:00:00" u="1"/>
        <d v="2023-04-04T00:00:00" u="1"/>
        <d v="2024-04-04T00:00:00" u="1"/>
        <d v="2014-01-18T00:00:00" u="1"/>
        <d v="2014-02-14T00:00:00" u="1"/>
        <d v="2017-01-18T00:00:00" u="1"/>
        <d v="2014-03-10T00:00:00" u="1"/>
        <d v="2018-01-18T00:00:00" u="1"/>
        <d v="2017-02-14T00:00:00" u="1"/>
        <d v="2019-01-18T00:00:00" u="1"/>
        <d v="2018-02-14T00:00:00" u="1"/>
        <d v="2020-01-18T00:00:00" u="1"/>
        <d v="2017-03-10T00:00:00" u="1"/>
        <d v="2019-02-14T00:00:00" u="1"/>
        <d v="2021-01-18T00:00:00" u="1"/>
        <d v="2014-05-02T00:00:00" u="1"/>
        <d v="2018-03-10T00:00:00" u="1"/>
        <d v="2020-02-14T00:00:00" u="1"/>
        <d v="2022-01-18T00:00:00" u="1"/>
        <d v="2015-05-02T00:00:00" u="1"/>
        <d v="2017-04-06T00:00:00" u="1"/>
        <d v="2023-01-18T00:00:00" u="1"/>
        <d v="2018-04-06T00:00:00" u="1"/>
        <d v="2022-02-14T00:00:00" u="1"/>
        <d v="2024-01-18T00:00:00" u="1"/>
        <d v="2017-05-02T00:00:00" u="1"/>
        <d v="2019-04-06T00:00:00" u="1"/>
        <d v="2021-03-10T00:00:00" u="1"/>
        <d v="2023-02-14T00:00:00" u="1"/>
        <d v="2018-05-02T00:00:00" u="1"/>
        <d v="2022-03-10T00:00:00" u="1"/>
        <d v="2024-02-14T00:00:00" u="1"/>
        <d v="2019-05-02T00:00:00" u="1"/>
        <d v="2021-04-06T00:00:00" u="1"/>
        <d v="2023-03-10T00:00:00" u="1"/>
        <d v="2022-04-06T00:00:00" u="1"/>
        <d v="2023-04-06T00:00:00" u="1"/>
        <d v="2022-05-02T00:00:00" u="1"/>
        <d v="2024-04-06T00:00:00" u="1"/>
        <d v="2023-05-02T00:00:00" u="1"/>
        <d v="2024-05-02T00:00:00" u="1"/>
        <d v="2014-01-20T00:00:00" u="1"/>
        <d v="2017-01-20T00:00:00" u="1"/>
        <d v="2014-03-12T00:00:00" u="1"/>
        <d v="2018-01-20T00:00:00" u="1"/>
        <d v="2017-02-16T00:00:00" u="1"/>
        <d v="2014-04-08T00:00:00" u="1"/>
        <d v="2018-02-16T00:00:00" u="1"/>
        <d v="2020-01-20T00:00:00" u="1"/>
        <d v="2019-02-16T00:00:00" u="1"/>
        <d v="2021-01-20T00:00:00" u="1"/>
        <d v="2018-03-12T00:00:00" u="1"/>
        <d v="2015-05-04T00:00:00" u="1"/>
        <d v="2017-04-08T00:00:00" u="1"/>
        <d v="2019-03-12T00:00:00" u="1"/>
        <d v="2021-02-16T00:00:00" u="1"/>
        <d v="2023-01-20T00:00:00" u="1"/>
        <d v="2020-03-12T00:00:00" u="1"/>
        <d v="2022-02-16T00:00:00" u="1"/>
        <d v="2024-01-20T00:00:00" u="1"/>
        <d v="2017-05-04T00:00:00" u="1"/>
        <d v="2019-04-08T00:00:00" u="1"/>
        <d v="2021-03-12T00:00:00" u="1"/>
        <d v="2023-02-16T00:00:00" u="1"/>
        <d v="2018-05-04T00:00:00" u="1"/>
        <d v="2022-03-12T00:00:00" u="1"/>
        <d v="2024-02-16T00:00:00" u="1"/>
        <d v="2019-05-04T00:00:00" u="1"/>
        <d v="2021-04-08T00:00:00" u="1"/>
        <d v="2022-04-08T00:00:00" u="1"/>
        <d v="2024-03-12T00:00:00" u="1"/>
        <d v="2023-04-08T00:00:00" u="1"/>
        <d v="2022-05-04T00:00:00" u="1"/>
        <d v="2024-04-08T00:00:00" u="1"/>
        <d v="2023-05-04T00:00:00" u="1"/>
        <d v="2024-05-04T00:00:00" u="1"/>
        <d v="2014-01-22T00:00:00" u="1"/>
        <d v="2014-02-18T00:00:00" u="1"/>
        <d v="2014-03-14T00:00:00" u="1"/>
        <d v="2018-01-22T00:00:00" u="1"/>
        <d v="2017-02-18T00:00:00" u="1"/>
        <d v="2019-01-22T00:00:00" u="1"/>
        <d v="2014-04-10T00:00:00" u="1"/>
        <d v="2020-01-22T00:00:00" u="1"/>
        <d v="2017-03-14T00:00:00" u="1"/>
        <d v="2019-02-18T00:00:00" u="1"/>
        <d v="2021-01-22T00:00:00" u="1"/>
        <d v="2014-05-06T00:00:00" u="1"/>
        <d v="2018-03-14T00:00:00" u="1"/>
        <d v="2020-02-18T00:00:00" u="1"/>
        <d v="2015-05-06T00:00:00" u="1"/>
        <d v="2017-04-10T00:00:00" u="1"/>
        <d v="2019-03-14T00:00:00" u="1"/>
        <d v="2021-02-18T00:00:00" u="1"/>
        <d v="2014-06-02T00:00:00" u="1"/>
        <d v="2018-04-10T00:00:00" u="1"/>
        <d v="2020-03-14T00:00:00" u="1"/>
        <d v="2022-02-18T00:00:00" u="1"/>
        <d v="2024-01-22T00:00:00" u="1"/>
        <d v="2017-05-06T00:00:00" u="1"/>
        <d v="2019-04-10T00:00:00" u="1"/>
        <d v="2023-02-18T00:00:00" u="1"/>
        <d v="2022-03-14T00:00:00" u="1"/>
        <d v="2017-06-02T00:00:00" u="1"/>
        <d v="2019-05-06T00:00:00" u="1"/>
        <d v="2023-03-14T00:00:00" u="1"/>
        <d v="2018-06-02T00:00:00" u="1"/>
        <d v="2024-03-14T00:00:00" u="1"/>
        <d v="2023-04-10T00:00:00" u="1"/>
        <d v="2022-05-06T00:00:00" u="1"/>
        <d v="2024-04-10T00:00:00" u="1"/>
        <d v="2023-05-06T00:00:00" u="1"/>
        <d v="2022-06-02T00:00:00" u="1"/>
        <d v="2024-05-06T00:00:00" u="1"/>
        <d v="2023-06-02T00:00:00" u="1"/>
        <d v="2014-01-24T00:00:00" u="1"/>
        <d v="2014-02-20T00:00:00" u="1"/>
        <d v="2017-01-24T00:00:00" u="1"/>
        <d v="2018-01-24T00:00:00" u="1"/>
        <d v="2017-02-20T00:00:00" u="1"/>
        <d v="2019-01-24T00:00:00" u="1"/>
        <d v="2014-04-12T00:00:00" u="1"/>
        <d v="2018-02-20T00:00:00" u="1"/>
        <d v="2020-01-24T00:00:00" u="1"/>
        <d v="2017-03-16T00:00:00" u="1"/>
        <d v="2019-02-20T00:00:00" u="1"/>
        <d v="2014-05-08T00:00:00" u="1"/>
        <d v="2018-03-16T00:00:00" u="1"/>
        <d v="2020-02-20T00:00:00" u="1"/>
        <d v="2015-05-08T00:00:00" u="1"/>
        <d v="2017-04-12T00:00:00" u="1"/>
        <d v="2019-03-16T00:00:00" u="1"/>
        <d v="2021-02-20T00:00:00" u="1"/>
        <d v="2023-01-24T00:00:00" u="1"/>
        <d v="2014-06-04T00:00:00" u="1"/>
        <d v="2018-04-12T00:00:00" u="1"/>
        <d v="2020-03-16T00:00:00" u="1"/>
        <d v="2024-01-24T00:00:00" u="1"/>
        <d v="2017-05-08T00:00:00" u="1"/>
        <d v="2019-04-12T00:00:00" u="1"/>
        <d v="2021-03-16T00:00:00" u="1"/>
        <d v="2023-02-20T00:00:00" u="1"/>
        <d v="2018-05-08T00:00:00" u="1"/>
        <d v="2022-03-16T00:00:00" u="1"/>
        <d v="2024-02-20T00:00:00" u="1"/>
        <d v="2019-05-08T00:00:00" u="1"/>
        <d v="2023-03-16T00:00:00" u="1"/>
        <d v="2018-06-04T00:00:00" u="1"/>
        <d v="2022-04-12T00:00:00" u="1"/>
        <d v="2024-03-16T00:00:00" u="1"/>
        <d v="2019-06-04T00:00:00" u="1"/>
        <d v="2023-04-12T00:00:00" u="1"/>
        <d v="2024-04-12T00:00:00" u="1"/>
        <d v="2023-05-08T00:00:00" u="1"/>
        <d v="2022-06-04T00:00:00" u="1"/>
        <d v="2024-05-08T00:00:00" u="1"/>
        <d v="2014-02-22T00:00:00" u="1"/>
        <d v="2014-03-18T00:00:00" u="1"/>
        <d v="2017-02-22T00:00:00" u="1"/>
        <d v="2014-04-14T00:00:00" u="1"/>
        <d v="2018-02-22T00:00:00" u="1"/>
        <d v="2017-03-18T00:00:00" u="1"/>
        <d v="2019-02-22T00:00:00" u="1"/>
        <d v="2014-05-10T00:00:00" u="1"/>
        <d v="2020-02-22T00:00:00" u="1"/>
        <d v="2017-04-14T00:00:00" u="1"/>
        <d v="2019-03-18T00:00:00" u="1"/>
        <d v="2021-02-22T00:00:00" u="1"/>
        <d v="2014-06-06T00:00:00" u="1"/>
        <d v="2018-04-14T00:00:00" u="1"/>
        <d v="2020-03-18T00:00:00" u="1"/>
        <d v="2022-02-22T00:00:00" u="1"/>
        <d v="2017-05-10T00:00:00" u="1"/>
        <d v="2021-03-18T00:00:00" u="1"/>
        <d v="2023-02-22T00:00:00" u="1"/>
        <d v="2014-07-02T00:00:00" u="1"/>
        <d v="2018-05-10T00:00:00" u="1"/>
        <d v="2024-02-22T00:00:00" u="1"/>
        <d v="2017-06-06T00:00:00" u="1"/>
        <d v="2019-05-10T00:00:00" u="1"/>
        <d v="2023-03-18T00:00:00" u="1"/>
        <d v="2018-06-06T00:00:00" u="1"/>
        <d v="2022-04-14T00:00:00" u="1"/>
        <d v="2024-03-18T00:00:00" u="1"/>
        <d v="2019-06-06T00:00:00" u="1"/>
        <d v="2023-04-14T00:00:00" u="1"/>
        <d v="2018-07-02T00:00:00" u="1"/>
        <d v="2022-05-10T00:00:00" u="1"/>
        <d v="2019-07-02T00:00:00" u="1"/>
        <d v="2023-05-10T00:00:00" u="1"/>
        <d v="2020-07-02T00:00:00" u="1"/>
        <d v="2022-06-06T00:00:00" u="1"/>
        <d v="2024-05-10T00:00:00" u="1"/>
        <d v="2021-07-02T00:00:00" u="1"/>
        <d v="2023-06-06T00:00:00" u="1"/>
        <d v="2022-07-02T00:00:00" u="1"/>
        <d v="2014-01-28T00:00:00" u="1"/>
        <d v="2014-02-24T00:00:00" u="1"/>
        <d v="2017-01-28T00:00:00" u="1"/>
        <d v="2014-03-20T00:00:00" u="1"/>
        <d v="2017-02-24T00:00:00" u="1"/>
        <d v="2019-01-28T00:00:00" u="1"/>
        <d v="2014-04-16T00:00:00" u="1"/>
        <d v="2018-02-24T00:00:00" u="1"/>
        <d v="2020-01-28T00:00:00" u="1"/>
        <d v="2017-03-20T00:00:00" u="1"/>
        <d v="2021-01-28T00:00:00" u="1"/>
        <d v="2014-05-12T00:00:00" u="1"/>
        <d v="2018-03-20T00:00:00" u="1"/>
        <d v="2020-02-24T00:00:00" u="1"/>
        <d v="2015-05-12T00:00:00" u="1"/>
        <d v="2019-03-20T00:00:00" u="1"/>
        <d v="2021-02-24T00:00:00" u="1"/>
        <d v="2023-01-28T00:00:00" u="1"/>
        <d v="2018-04-16T00:00:00" u="1"/>
        <d v="2022-02-24T00:00:00" u="1"/>
        <d v="2017-05-12T00:00:00" u="1"/>
        <d v="2019-04-16T00:00:00" u="1"/>
        <d v="2021-03-20T00:00:00" u="1"/>
        <d v="2023-02-24T00:00:00" u="1"/>
        <d v="2014-07-04T00:00:00" u="1"/>
        <d v="2018-05-12T00:00:00" u="1"/>
        <d v="2024-02-24T00:00:00" u="1"/>
        <d v="2017-06-08T00:00:00" u="1"/>
        <d v="2023-03-20T00:00:00" u="1"/>
        <d v="2018-06-08T00:00:00" u="1"/>
        <d v="2022-04-16T00:00:00" u="1"/>
        <d v="2024-03-20T00:00:00" u="1"/>
        <d v="2017-07-04T00:00:00" u="1"/>
        <d v="2019-06-08T00:00:00" u="1"/>
        <d v="2018-07-04T00:00:00" u="1"/>
        <d v="2024-04-16T00:00:00" u="1"/>
        <d v="2019-07-04T00:00:00" u="1"/>
        <d v="2023-05-12T00:00:00" u="1"/>
        <d v="2020-07-04T00:00:00" u="1"/>
        <d v="2022-06-08T00:00:00" u="1"/>
        <d v="2021-07-04T00:00:00" u="1"/>
        <d v="2023-06-08T00:00:00" u="1"/>
        <d v="2022-07-04T00:00:00" u="1"/>
        <d v="2023-07-04T00:00:00" u="1"/>
        <d v="2014-01-30T00:00:00" u="1"/>
        <d v="2014-02-26T00:00:00" u="1"/>
        <d v="2014-03-22T00:00:00" u="1"/>
        <d v="2018-01-30T00:00:00" u="1"/>
        <d v="2019-01-30T00:00:00" u="1"/>
        <d v="2014-04-18T00:00:00" u="1"/>
        <d v="2018-02-26T00:00:00" u="1"/>
        <d v="2020-01-30T00:00:00" u="1"/>
        <d v="2017-03-22T00:00:00" u="1"/>
        <d v="2019-02-26T00:00:00" u="1"/>
        <d v="2021-01-30T00:00:00" u="1"/>
        <d v="2014-05-14T00:00:00" u="1"/>
        <d v="2018-03-22T00:00:00" u="1"/>
        <d v="2020-02-26T00:00:00" u="1"/>
        <d v="2015-05-14T00:00:00" u="1"/>
        <d v="2017-04-18T00:00:00" u="1"/>
        <d v="2019-03-22T00:00:00" u="1"/>
        <d v="2021-02-26T00:00:00" u="1"/>
        <d v="2023-01-30T00:00:00" u="1"/>
        <d v="2014-06-10T00:00:00" u="1"/>
        <d v="2018-04-18T00:00:00" u="1"/>
        <d v="2019-04-18T00:00:00" u="1"/>
        <d v="2021-03-22T00:00:00" u="1"/>
        <d v="2018-05-14T00:00:00" u="1"/>
        <d v="2024-02-26T00:00:00" u="1"/>
        <d v="2017-06-10T00:00:00" u="1"/>
        <d v="2019-05-14T00:00:00" u="1"/>
        <d v="2023-03-22T00:00:00" u="1"/>
        <d v="2022-04-18T00:00:00" u="1"/>
        <d v="2024-03-22T00:00:00" u="1"/>
        <d v="2017-07-06T00:00:00" u="1"/>
        <d v="2019-06-10T00:00:00" u="1"/>
        <d v="2023-04-18T00:00:00" u="1"/>
        <d v="2016-08-02T00:00:00" u="1"/>
        <d v="2018-07-06T00:00:00" u="1"/>
        <d v="2024-04-18T00:00:00" u="1"/>
        <d v="2017-08-02T00:00:00" u="1"/>
        <d v="2019-07-06T00:00:00" u="1"/>
        <d v="2018-08-02T00:00:00" u="1"/>
        <d v="2020-07-06T00:00:00" u="1"/>
        <d v="2022-06-10T00:00:00" u="1"/>
        <d v="2024-05-14T00:00:00" u="1"/>
        <d v="2019-08-02T00:00:00" u="1"/>
        <d v="2021-07-06T00:00:00" u="1"/>
        <d v="2023-06-10T00:00:00" u="1"/>
        <d v="2022-07-06T00:00:00" u="1"/>
        <d v="2021-08-02T00:00:00" u="1"/>
        <d v="2023-07-06T00:00:00" u="1"/>
        <d v="2022-08-02T00:00:00" u="1"/>
        <d v="2023-08-02T00:00:00" u="1"/>
        <d v="2014-02-28T00:00:00" u="1"/>
        <d v="2014-03-24T00:00:00" u="1"/>
        <d v="2017-02-28T00:00:00" u="1"/>
        <d v="2018-02-28T00:00:00" u="1"/>
        <d v="2017-03-24T00:00:00" u="1"/>
        <d v="2019-02-28T00:00:00" u="1"/>
        <d v="2014-05-16T00:00:00" u="1"/>
        <d v="2018-03-24T00:00:00" u="1"/>
        <d v="2020-02-28T00:00:00" u="1"/>
        <d v="2017-04-20T00:00:00" u="1"/>
        <d v="2014-06-12T00:00:00" u="1"/>
        <d v="2018-04-20T00:00:00" u="1"/>
        <d v="2017-05-16T00:00:00" u="1"/>
        <d v="2019-04-20T00:00:00" u="1"/>
        <d v="2021-03-24T00:00:00" u="1"/>
        <d v="2023-02-28T00:00:00" u="1"/>
        <d v="2014-07-08T00:00:00" u="1"/>
        <d v="2018-05-16T00:00:00" u="1"/>
        <d v="2024-02-28T00:00:00" u="1"/>
        <d v="2017-06-12T00:00:00" u="1"/>
        <d v="2019-05-16T00:00:00" u="1"/>
        <d v="2023-03-24T00:00:00" u="1"/>
        <d v="2018-06-12T00:00:00" u="1"/>
        <d v="2022-04-20T00:00:00" u="1"/>
        <d v="2017-07-08T00:00:00" u="1"/>
        <d v="2019-06-12T00:00:00" u="1"/>
        <d v="2023-04-20T00:00:00" u="1"/>
        <d v="2016-08-04T00:00:00" u="1"/>
        <d v="2024-04-20T00:00:00" u="1"/>
        <d v="2017-08-04T00:00:00" u="1"/>
        <d v="2019-07-08T00:00:00" u="1"/>
        <d v="2023-05-16T00:00:00" u="1"/>
        <d v="2018-08-04T00:00:00" u="1"/>
        <d v="2020-07-08T00:00:00" u="1"/>
        <d v="2024-05-16T00:00:00" u="1"/>
        <d v="2021-07-08T00:00:00" u="1"/>
        <d v="2023-06-12T00:00:00" u="1"/>
        <d v="2020-08-04T00:00:00" u="1"/>
        <d v="2022-07-08T00:00:00" u="1"/>
        <d v="2021-08-04T00:00:00" u="1"/>
        <d v="2023-07-08T00:00:00" u="1"/>
        <d v="2022-08-04T00:00:00" u="1"/>
        <d v="2023-08-04T00:00:00" u="1"/>
        <d v="2014-03-26T00:00:00" u="1"/>
        <d v="2014-04-22T00:00:00" u="1"/>
        <d v="2018-03-26T00:00:00" u="1"/>
        <d v="2017-04-22T00:00:00" u="1"/>
        <d v="2019-03-26T00:00:00" u="1"/>
        <d v="2014-06-14T00:00:00" u="1"/>
        <d v="2017-05-18T00:00:00" u="1"/>
        <d v="2019-04-22T00:00:00" u="1"/>
        <d v="2021-03-26T00:00:00" u="1"/>
        <d v="2014-07-10T00:00:00" u="1"/>
        <d v="2018-05-18T00:00:00" u="1"/>
        <d v="2017-06-14T00:00:00" u="1"/>
        <d v="2019-05-18T00:00:00" u="1"/>
        <d v="2018-06-14T00:00:00" u="1"/>
        <d v="2022-04-22T00:00:00" u="1"/>
        <d v="2024-03-26T00:00:00" u="1"/>
        <d v="2017-07-10T00:00:00" u="1"/>
        <d v="2019-06-14T00:00:00" u="1"/>
        <d v="2023-04-22T00:00:00" u="1"/>
        <d v="2016-08-06T00:00:00" u="1"/>
        <d v="2018-07-10T00:00:00" u="1"/>
        <d v="2024-04-22T00:00:00" u="1"/>
        <d v="2019-07-10T00:00:00" u="1"/>
        <d v="2023-05-18T00:00:00" u="1"/>
        <d v="2016-09-02T00:00:00" u="1"/>
        <d v="2018-08-06T00:00:00" u="1"/>
        <d v="2020-07-10T00:00:00" u="1"/>
        <d v="2022-06-14T00:00:00" u="1"/>
        <d v="2024-05-18T00:00:00" u="1"/>
        <d v="2017-09-02T00:00:00" u="1"/>
        <d v="2019-08-06T00:00:00" u="1"/>
        <d v="2021-07-10T00:00:00" u="1"/>
        <d v="2023-06-14T00:00:00" u="1"/>
        <d v="2020-08-06T00:00:00" u="1"/>
        <d v="2022-07-10T00:00:00" u="1"/>
        <d v="2021-08-06T00:00:00" u="1"/>
        <d v="2023-07-10T00:00:00" u="1"/>
        <d v="2020-09-02T00:00:00" u="1"/>
        <d v="2022-08-06T00:00:00" u="1"/>
        <d v="2021-09-02T00:00:00" u="1"/>
        <d v="2022-09-02T00:00:00" u="1"/>
        <d v="2023-09-02T00:00:00" u="1"/>
        <d v="2014-03-28T00:00:00" u="1"/>
        <d v="2014-04-24T00:00:00" u="1"/>
        <d v="2017-03-28T00:00:00" u="1"/>
        <d v="2014-05-20T00:00:00" u="1"/>
        <d v="2018-03-28T00:00:00" u="1"/>
        <d v="2017-04-24T00:00:00" u="1"/>
        <d v="2019-03-28T00:00:00" u="1"/>
        <d v="2014-06-16T00:00:00" u="1"/>
        <d v="2018-04-24T00:00:00" u="1"/>
        <d v="2017-05-20T00:00:00" u="1"/>
        <d v="2019-04-24T00:00:00" u="1"/>
        <d v="2014-07-12T00:00:00" u="1"/>
        <d v="2017-06-16T00:00:00" u="1"/>
        <d v="2019-05-20T00:00:00" u="1"/>
        <d v="2023-03-28T00:00:00" u="1"/>
        <d v="2018-06-16T00:00:00" u="1"/>
        <d v="2024-03-28T00:00:00" u="1"/>
        <d v="2017-07-12T00:00:00" u="1"/>
        <d v="2023-04-24T00:00:00" u="1"/>
        <d v="2016-08-08T00:00:00" u="1"/>
        <d v="2018-07-12T00:00:00" u="1"/>
        <d v="2024-04-24T00:00:00" u="1"/>
        <d v="2017-08-08T00:00:00" u="1"/>
        <d v="2019-07-12T00:00:00" u="1"/>
        <d v="2023-05-20T00:00:00" u="1"/>
        <d v="2016-09-04T00:00:00" u="1"/>
        <d v="2018-08-08T00:00:00" u="1"/>
        <d v="2022-06-16T00:00:00" u="1"/>
        <d v="2017-09-04T00:00:00" u="1"/>
        <d v="2019-08-08T00:00:00" u="1"/>
        <d v="2021-07-12T00:00:00" u="1"/>
        <d v="2023-06-16T00:00:00" u="1"/>
        <d v="2018-09-04T00:00:00" u="1"/>
        <d v="2020-08-08T00:00:00" u="1"/>
        <d v="2022-07-12T00:00:00" u="1"/>
        <d v="2019-09-04T00:00:00" u="1"/>
        <d v="2023-07-12T00:00:00" u="1"/>
        <d v="2020-09-04T00:00:00" u="1"/>
        <d v="2022-08-08T00:00:00" u="1"/>
        <d v="2021-09-04T00:00:00" u="1"/>
        <d v="2023-08-08T00:00:00" u="1"/>
        <d v="2023-09-04T00:00:00" u="1"/>
        <d v="2014-04-26T00:00:00" u="1"/>
        <d v="2017-03-30T00:00:00" u="1"/>
        <d v="2014-05-22T00:00:00" u="1"/>
        <d v="2018-03-30T00:00:00" u="1"/>
        <d v="2017-04-26T00:00:00" u="1"/>
        <d v="2019-03-30T00:00:00" u="1"/>
        <d v="2014-06-18T00:00:00" u="1"/>
        <d v="2018-04-26T00:00:00" u="1"/>
        <d v="2017-05-22T00:00:00" u="1"/>
        <d v="2019-04-26T00:00:00" u="1"/>
        <d v="2021-03-30T00:00:00" u="1"/>
        <d v="2014-07-14T00:00:00" u="1"/>
        <d v="2018-05-22T00:00:00" u="1"/>
        <d v="2019-05-22T00:00:00" u="1"/>
        <d v="2023-03-30T00:00:00" u="1"/>
        <d v="2018-06-18T00:00:00" u="1"/>
        <d v="2022-04-26T00:00:00" u="1"/>
        <d v="2024-03-30T00:00:00" u="1"/>
        <d v="2017-07-14T00:00:00" u="1"/>
        <d v="2019-06-18T00:00:00" u="1"/>
        <d v="2023-04-26T00:00:00" u="1"/>
        <d v="2016-08-10T00:00:00" u="1"/>
        <d v="2018-07-14T00:00:00" u="1"/>
        <d v="2024-04-26T00:00:00" u="1"/>
        <d v="2017-08-10T00:00:00" u="1"/>
        <d v="2023-05-22T00:00:00" u="1"/>
        <d v="2016-09-06T00:00:00" u="1"/>
        <d v="2018-08-10T00:00:00" u="1"/>
        <d v="2020-07-14T00:00:00" u="1"/>
        <d v="2022-06-18T00:00:00" u="1"/>
        <d v="2024-05-22T00:00:00" u="1"/>
        <d v="2017-09-06T00:00:00" u="1"/>
        <d v="2019-08-10T00:00:00" u="1"/>
        <d v="2021-07-14T00:00:00" u="1"/>
        <d v="2018-09-06T00:00:00" u="1"/>
        <d v="2020-08-10T00:00:00" u="1"/>
        <d v="2022-07-14T00:00:00" u="1"/>
        <d v="2019-09-06T00:00:00" u="1"/>
        <d v="2021-08-10T00:00:00" u="1"/>
        <d v="2023-07-14T00:00:00" u="1"/>
        <d v="2022-08-10T00:00:00" u="1"/>
        <d v="2021-09-06T00:00:00" u="1"/>
        <d v="2023-08-10T00:00:00" u="1"/>
        <d v="2022-09-06T00:00:00" u="1"/>
        <d v="2023-09-06T00:00:00" u="1"/>
        <d v="2014-04-28T00:00:00" u="1"/>
        <d v="2014-05-24T00:00:00" u="1"/>
        <d v="2014-06-20T00:00:00" u="1"/>
        <d v="2018-04-28T00:00:00" u="1"/>
        <d v="2017-05-24T00:00:00" u="1"/>
        <d v="2014-07-16T00:00:00" u="1"/>
        <d v="2018-05-24T00:00:00" u="1"/>
        <d v="2017-06-20T00:00:00" u="1"/>
        <d v="2019-05-24T00:00:00" u="1"/>
        <d v="2018-06-20T00:00:00" u="1"/>
        <d v="2022-04-28T00:00:00" u="1"/>
        <d v="2019-06-20T00:00:00" u="1"/>
        <d v="2023-04-28T00:00:00" u="1"/>
        <d v="2016-08-12T00:00:00" u="1"/>
        <d v="2018-07-16T00:00:00" u="1"/>
        <d v="2017-08-12T00:00:00" u="1"/>
        <d v="2019-07-16T00:00:00" u="1"/>
        <d v="2023-05-24T00:00:00" u="1"/>
        <d v="2016-09-08T00:00:00" u="1"/>
        <d v="2018-08-12T00:00:00" u="1"/>
        <d v="2020-07-16T00:00:00" u="1"/>
        <d v="2022-06-20T00:00:00" u="1"/>
        <d v="2024-05-24T00:00:00" u="1"/>
        <d v="2017-09-08T00:00:00" u="1"/>
        <d v="2019-08-12T00:00:00" u="1"/>
        <d v="2021-07-16T00:00:00" u="1"/>
        <d v="2023-06-20T00:00:00" u="1"/>
        <d v="2018-09-08T00:00:00" u="1"/>
        <d v="2020-08-12T00:00:00" u="1"/>
        <d v="2022-07-16T00:00:00" u="1"/>
        <d v="2017-10-04T00:00:00" u="1"/>
        <d v="2021-08-12T00:00:00" u="1"/>
        <d v="2018-10-04T00:00:00" u="1"/>
        <d v="2020-09-08T00:00:00" u="1"/>
        <d v="2022-08-12T00:00:00" u="1"/>
        <d v="2019-10-04T00:00:00" u="1"/>
        <d v="2021-09-08T00:00:00" u="1"/>
        <d v="2023-08-12T00:00:00" u="1"/>
        <d v="2022-09-08T00:00:00" u="1"/>
        <d v="2021-10-04T00:00:00" u="1"/>
        <d v="2023-09-08T00:00:00" u="1"/>
        <d v="2022-10-04T00:00:00" u="1"/>
        <d v="2023-10-04T00:00:00" u="1"/>
        <d v="2014-04-30T00:00:00" u="1"/>
        <d v="2014-05-26T00:00:00" u="1"/>
        <d v="2018-04-30T00:00:00" u="1"/>
        <d v="2017-05-26T00:00:00" u="1"/>
        <d v="2019-04-30T00:00:00" u="1"/>
        <d v="2014-07-18T00:00:00" u="1"/>
        <d v="2018-05-26T00:00:00" u="1"/>
        <d v="2017-06-22T00:00:00" u="1"/>
        <d v="2018-06-22T00:00:00" u="1"/>
        <d v="2017-07-18T00:00:00" u="1"/>
        <d v="2019-06-22T00:00:00" u="1"/>
        <d v="2018-07-18T00:00:00" u="1"/>
        <d v="2024-04-30T00:00:00" u="1"/>
        <d v="2017-08-14T00:00:00" u="1"/>
        <d v="2019-07-18T00:00:00" u="1"/>
        <d v="2023-05-26T00:00:00" u="1"/>
        <d v="2016-09-10T00:00:00" u="1"/>
        <d v="2018-08-14T00:00:00" u="1"/>
        <d v="2020-07-18T00:00:00" u="1"/>
        <d v="2022-06-22T00:00:00" u="1"/>
        <d v="2019-08-14T00:00:00" u="1"/>
        <d v="2023-06-22T00:00:00" u="1"/>
        <d v="2018-09-10T00:00:00" u="1"/>
        <d v="2020-08-14T00:00:00" u="1"/>
        <d v="2022-07-18T00:00:00" u="1"/>
        <d v="2017-10-06T00:00:00" u="1"/>
        <d v="2019-09-10T00:00:00" u="1"/>
        <d v="2021-08-14T00:00:00" u="1"/>
        <d v="2023-07-18T00:00:00" u="1"/>
        <d v="2016-11-02T00:00:00" u="1"/>
        <d v="2018-10-06T00:00:00" u="1"/>
        <d v="2020-09-10T00:00:00" u="1"/>
        <d v="2017-11-02T00:00:00" u="1"/>
        <d v="2023-08-14T00:00:00" u="1"/>
        <d v="2018-11-02T00:00:00" u="1"/>
        <d v="2020-10-06T00:00:00" u="1"/>
        <d v="2022-09-10T00:00:00" u="1"/>
        <d v="2019-11-02T00:00:00" u="1"/>
        <d v="2021-10-06T00:00:00" u="1"/>
        <d v="2023-09-10T00:00:00" u="1"/>
        <d v="2022-10-06T00:00:00" u="1"/>
        <d v="2021-11-02T00:00:00" u="1"/>
        <d v="2023-10-06T00:00:00" u="1"/>
        <d v="2022-11-02T00:00:00" u="1"/>
        <d v="2023-11-02T00:00:00" u="1"/>
        <d v="2014-05-28T00:00:00" u="1"/>
        <d v="2014-06-24T00:00:00" u="1"/>
        <d v="2018-05-28T00:00:00" u="1"/>
        <d v="2017-06-24T00:00:00" u="1"/>
        <d v="2019-05-28T00:00:00" u="1"/>
        <d v="2017-07-20T00:00:00" u="1"/>
        <d v="2019-06-24T00:00:00" u="1"/>
        <d v="2016-08-16T00:00:00" u="1"/>
        <d v="2018-07-20T00:00:00" u="1"/>
        <d v="2017-08-16T00:00:00" u="1"/>
        <d v="2019-07-20T00:00:00" u="1"/>
        <d v="2016-09-12T00:00:00" u="1"/>
        <d v="2018-08-16T00:00:00" u="1"/>
        <d v="2020-07-20T00:00:00" u="1"/>
        <d v="2024-05-28T00:00:00" u="1"/>
        <d v="2017-09-12T00:00:00" u="1"/>
        <d v="2019-08-16T00:00:00" u="1"/>
        <d v="2021-07-20T00:00:00" u="1"/>
        <d v="2023-06-24T00:00:00" u="1"/>
        <d v="2018-09-12T00:00:00" u="1"/>
        <d v="2022-07-20T00:00:00" u="1"/>
        <d v="2021-08-16T00:00:00" u="1"/>
        <d v="2023-07-20T00:00:00" u="1"/>
        <d v="2016-11-04T00:00:00" u="1"/>
        <d v="2018-10-08T00:00:00" u="1"/>
        <d v="2020-09-12T00:00:00" u="1"/>
        <d v="2022-08-16T00:00:00" u="1"/>
        <d v="2017-11-04T00:00:00" u="1"/>
        <d v="2023-08-16T00:00:00" u="1"/>
        <d v="2020-10-08T00:00:00" u="1"/>
        <d v="2022-09-12T00:00:00" u="1"/>
        <d v="2019-11-04T00:00:00" u="1"/>
        <d v="2021-10-08T00:00:00" u="1"/>
        <d v="2023-09-12T00:00:00" u="1"/>
        <d v="2020-11-04T00:00:00" u="1"/>
        <d v="2022-10-08T00:00:00" u="1"/>
        <d v="2022-11-04T00:00:00" u="1"/>
        <d v="2023-11-04T00:00:00" u="1"/>
        <d v="2014-05-30T00:00:00" u="1"/>
        <d v="2014-06-26T00:00:00" u="1"/>
        <d v="2017-05-30T00:00:00" u="1"/>
        <d v="2018-05-30T00:00:00" u="1"/>
        <d v="2017-06-26T00:00:00" u="1"/>
        <d v="2019-05-30T00:00:00" u="1"/>
        <d v="2018-06-26T00:00:00" u="1"/>
        <d v="2017-07-22T00:00:00" u="1"/>
        <d v="2019-06-26T00:00:00" u="1"/>
        <d v="2017-08-18T00:00:00" u="1"/>
        <d v="2019-07-22T00:00:00" u="1"/>
        <d v="2023-05-30T00:00:00" u="1"/>
        <d v="2016-09-14T00:00:00" u="1"/>
        <d v="2018-08-18T00:00:00" u="1"/>
        <d v="2020-07-22T00:00:00" u="1"/>
        <d v="2024-05-30T00:00:00" u="1"/>
        <d v="2013-11-06T00:00:00" u="1"/>
        <d v="2017-09-14T00:00:00" u="1"/>
        <d v="2023-06-26T00:00:00" u="1"/>
        <d v="2018-09-14T00:00:00" u="1"/>
        <d v="2020-08-18T00:00:00" u="1"/>
        <d v="2022-07-22T00:00:00" u="1"/>
        <d v="2013-12-02T00:00:00" u="1"/>
        <d v="2017-10-10T00:00:00" u="1"/>
        <d v="2019-09-14T00:00:00" u="1"/>
        <d v="2021-08-18T00:00:00" u="1"/>
        <d v="2023-07-22T00:00:00" u="1"/>
        <d v="2014-12-02T00:00:00" u="1"/>
        <d v="2018-10-10T00:00:00" u="1"/>
        <d v="2020-09-14T00:00:00" u="1"/>
        <d v="2022-08-18T00:00:00" u="1"/>
        <d v="2017-11-06T00:00:00" u="1"/>
        <d v="2019-10-10T00:00:00" u="1"/>
        <d v="2023-08-18T00:00:00" u="1"/>
        <d v="2016-12-02T00:00:00" u="1"/>
        <d v="2018-11-06T00:00:00" u="1"/>
        <d v="2020-10-10T00:00:00" u="1"/>
        <d v="2022-09-14T00:00:00" u="1"/>
        <d v="2017-12-02T00:00:00" u="1"/>
        <d v="2019-11-06T00:00:00" u="1"/>
        <d v="2023-09-14T00:00:00" u="1"/>
        <d v="2020-11-06T00:00:00" u="1"/>
        <d v="2022-10-10T00:00:00" u="1"/>
        <d v="2019-12-02T00:00:00" u="1"/>
        <d v="2021-11-06T00:00:00" u="1"/>
        <d v="2023-10-10T00:00:00" u="1"/>
        <d v="2020-12-02T00:00:00" u="1"/>
        <d v="2021-12-02T00:00:00" u="1"/>
        <d v="2023-11-06T00:00:00" u="1"/>
        <d v="2022-12-02T00:00:00" u="1"/>
        <d v="2023-12-02T00:00:00" u="1"/>
        <d v="2014-06-28T00:00:00" u="1"/>
        <d v="2017-06-28T00:00:00" u="1"/>
        <d v="2018-06-28T00:00:00" u="1"/>
        <d v="2017-07-24T00:00:00" u="1"/>
        <d v="2019-06-28T00:00:00" u="1"/>
        <d v="2016-08-20T00:00:00" u="1"/>
        <d v="2018-07-24T00:00:00" u="1"/>
        <d v="2019-07-24T00:00:00" u="1"/>
        <d v="2016-09-16T00:00:00" u="1"/>
        <d v="2018-08-20T00:00:00" u="1"/>
        <d v="2020-07-24T00:00:00" u="1"/>
        <d v="2013-11-08T00:00:00" u="1"/>
        <d v="2017-09-16T00:00:00" u="1"/>
        <d v="2019-08-20T00:00:00" u="1"/>
        <d v="2023-06-28T00:00:00" u="1"/>
        <d v="2013-12-04T00:00:00" u="1"/>
        <d v="2017-10-12T00:00:00" u="1"/>
        <d v="2019-09-16T00:00:00" u="1"/>
        <d v="2021-08-20T00:00:00" u="1"/>
        <d v="2023-07-24T00:00:00" u="1"/>
        <d v="2014-12-04T00:00:00" u="1"/>
        <d v="2016-11-08T00:00:00" u="1"/>
        <d v="2018-10-12T00:00:00" u="1"/>
        <d v="2020-09-16T00:00:00" u="1"/>
        <d v="2022-08-20T00:00:00" u="1"/>
        <d v="2017-11-08T00:00:00" u="1"/>
        <d v="2019-10-12T00:00:00" u="1"/>
        <d v="2020-10-12T00:00:00" u="1"/>
        <d v="2022-09-16T00:00:00" u="1"/>
        <d v="2017-12-04T00:00:00" u="1"/>
        <d v="2019-11-08T00:00:00" u="1"/>
        <d v="2021-10-12T00:00:00" u="1"/>
        <d v="2023-09-16T00:00:00" u="1"/>
        <d v="2018-12-04T00:00:00" u="1"/>
        <d v="2022-10-12T00:00:00" u="1"/>
        <d v="2019-12-04T00:00:00" u="1"/>
        <d v="2021-11-08T00:00:00" u="1"/>
        <d v="2023-10-12T00:00:00" u="1"/>
        <d v="2020-12-04T00:00:00" u="1"/>
        <d v="2022-11-08T00:00:00" u="1"/>
        <d v="2021-12-04T00:00:00" u="1"/>
        <d v="2023-11-08T00:00:00" u="1"/>
        <d v="2023-12-04T00:00:00" u="1"/>
        <d v="2014-06-30T00:00:00" u="1"/>
        <d v="2017-06-30T00:00:00" u="1"/>
        <d v="2018-06-30T00:00:00" u="1"/>
        <d v="2017-07-26T00:00:00" u="1"/>
        <d v="2016-08-22T00:00:00" u="1"/>
        <d v="2018-07-26T00:00:00" u="1"/>
        <d v="2017-08-22T00:00:00" u="1"/>
        <d v="2019-07-26T00:00:00" u="1"/>
        <d v="2016-09-18T00:00:00" u="1"/>
        <d v="2018-08-22T00:00:00" u="1"/>
        <d v="2017-09-18T00:00:00" u="1"/>
        <d v="2019-08-22T00:00:00" u="1"/>
        <d v="2023-06-30T00:00:00" u="1"/>
        <d v="2018-09-18T00:00:00" u="1"/>
        <d v="2022-07-26T00:00:00" u="1"/>
        <d v="2013-12-06T00:00:00" u="1"/>
        <d v="2017-10-14T00:00:00" u="1"/>
        <d v="2019-09-18T00:00:00" u="1"/>
        <d v="2021-08-22T00:00:00" u="1"/>
        <d v="2023-07-26T00:00:00" u="1"/>
        <d v="2014-12-06T00:00:00" u="1"/>
        <d v="2016-11-10T00:00:00" u="1"/>
        <d v="2020-09-18T00:00:00" u="1"/>
        <d v="2022-08-22T00:00:00" u="1"/>
        <d v="2017-11-10T00:00:00" u="1"/>
        <d v="2019-10-14T00:00:00" u="1"/>
        <d v="2023-08-22T00:00:00" u="1"/>
        <d v="2016-12-06T00:00:00" u="1"/>
        <d v="2018-11-10T00:00:00" u="1"/>
        <d v="2017-12-06T00:00:00" u="1"/>
        <d v="2021-10-14T00:00:00" u="1"/>
        <d v="2023-09-18T00:00:00" u="1"/>
        <d v="2018-12-06T00:00:00" u="1"/>
        <d v="2020-11-10T00:00:00" u="1"/>
        <d v="2022-10-14T00:00:00" u="1"/>
        <d v="2019-12-06T00:00:00" u="1"/>
        <d v="2021-11-10T00:00:00" u="1"/>
        <d v="2023-10-14T00:00:00" u="1"/>
        <d v="2022-11-10T00:00:00" u="1"/>
        <d v="2021-12-06T00:00:00" u="1"/>
        <d v="2023-11-10T00:00:00" u="1"/>
        <d v="2022-12-06T00:00:00" u="1"/>
        <d v="2023-12-06T00:00:00" u="1"/>
        <d v="2017-07-28T00:00:00" u="1"/>
        <d v="2016-08-24T00:00:00" u="1"/>
        <d v="2018-07-28T00:00:00" u="1"/>
        <d v="2017-08-24T00:00:00" u="1"/>
        <d v="2019-07-28T00:00:00" u="1"/>
        <d v="2016-09-20T00:00:00" u="1"/>
        <d v="2018-08-24T00:00:00" u="1"/>
        <d v="2020-07-28T00:00:00" u="1"/>
        <d v="2013-11-12T00:00:00" u="1"/>
        <d v="2019-08-24T00:00:00" u="1"/>
        <d v="2018-09-20T00:00:00" u="1"/>
        <d v="2017-10-16T00:00:00" u="1"/>
        <d v="2019-09-20T00:00:00" u="1"/>
        <d v="2021-08-24T00:00:00" u="1"/>
        <d v="2023-07-28T00:00:00" u="1"/>
        <d v="2014-12-08T00:00:00" u="1"/>
        <d v="2016-11-12T00:00:00" u="1"/>
        <d v="2018-10-16T00:00:00" u="1"/>
        <d v="2022-08-24T00:00:00" u="1"/>
        <d v="2019-10-16T00:00:00" u="1"/>
        <d v="2023-08-24T00:00:00" u="1"/>
        <d v="2016-12-08T00:00:00" u="1"/>
        <d v="2018-11-12T00:00:00" u="1"/>
        <d v="2022-09-20T00:00:00" u="1"/>
        <d v="2017-12-08T00:00:00" u="1"/>
        <d v="2019-11-12T00:00:00" u="1"/>
        <d v="2021-10-16T00:00:00" u="1"/>
        <d v="2023-09-20T00:00:00" u="1"/>
        <d v="2018-12-08T00:00:00" u="1"/>
        <d v="2020-11-12T00:00:00" u="1"/>
        <d v="2021-11-12T00:00:00" u="1"/>
        <d v="2023-10-16T00:00:00" u="1"/>
        <d v="2020-12-08T00:00:00" u="1"/>
        <d v="2022-11-12T00:00:00" u="1"/>
        <d v="2021-12-08T00:00:00" u="1"/>
        <d v="2022-12-08T00:00:00" u="1"/>
        <d v="2023-12-08T00:00:00" u="1"/>
        <d v="2018-07-30T00:00:00" u="1"/>
        <d v="2017-08-26T00:00:00" u="1"/>
        <d v="2019-07-30T00:00:00" u="1"/>
        <d v="2016-09-22T00:00:00" u="1"/>
        <d v="2020-07-30T00:00:00" u="1"/>
        <d v="2013-11-14T00:00:00" u="1"/>
        <d v="2017-09-22T00:00:00" u="1"/>
        <d v="2019-08-26T00:00:00" u="1"/>
        <d v="2018-09-22T00:00:00" u="1"/>
        <d v="2013-12-10T00:00:00" u="1"/>
        <d v="2017-10-18T00:00:00" u="1"/>
        <d v="2021-08-26T00:00:00" u="1"/>
        <d v="2014-12-10T00:00:00" u="1"/>
        <d v="2016-11-14T00:00:00" u="1"/>
        <d v="2020-09-22T00:00:00" u="1"/>
        <d v="2022-08-26T00:00:00" u="1"/>
        <d v="2017-11-14T00:00:00" u="1"/>
        <d v="2019-10-18T00:00:00" u="1"/>
        <d v="2023-08-26T00:00:00" u="1"/>
        <d v="2016-12-10T00:00:00" u="1"/>
        <d v="2018-11-14T00:00:00" u="1"/>
        <d v="2022-09-22T00:00:00" u="1"/>
        <d v="2019-11-14T00:00:00" u="1"/>
        <d v="2021-10-18T00:00:00" u="1"/>
        <d v="2023-09-22T00:00:00" u="1"/>
        <d v="2018-12-10T00:00:00" u="1"/>
        <d v="2022-10-18T00:00:00" u="1"/>
        <d v="2019-12-10T00:00:00" u="1"/>
        <d v="2023-10-18T00:00:00" u="1"/>
        <d v="2020-12-10T00:00:00" u="1"/>
        <d v="2022-11-14T00:00:00" u="1"/>
        <d v="2021-12-10T00:00:00" u="1"/>
        <d v="2022-12-10T00:00:00" u="1"/>
        <d v="2017-08-28T00:00:00" u="1"/>
        <d v="2016-09-24T00:00:00" u="1"/>
        <d v="2018-08-28T00:00:00" u="1"/>
        <d v="2013-11-16T00:00:00" u="1"/>
        <d v="2019-08-28T00:00:00" u="1"/>
        <d v="2018-09-24T00:00:00" u="1"/>
        <d v="2013-12-12T00:00:00" u="1"/>
        <d v="2019-09-24T00:00:00" u="1"/>
        <d v="2014-12-12T00:00:00" u="1"/>
        <d v="2016-11-16T00:00:00" u="1"/>
        <d v="2018-10-20T00:00:00" u="1"/>
        <d v="2020-09-24T00:00:00" u="1"/>
        <d v="2017-11-16T00:00:00" u="1"/>
        <d v="2023-08-28T00:00:00" u="1"/>
        <d v="2016-12-12T00:00:00" u="1"/>
        <d v="2018-11-16T00:00:00" u="1"/>
        <d v="2022-09-24T00:00:00" u="1"/>
        <d v="2017-12-12T00:00:00" u="1"/>
        <d v="2019-11-16T00:00:00" u="1"/>
        <d v="2021-10-20T00:00:00" u="1"/>
        <d v="2018-12-12T00:00:00" u="1"/>
        <d v="2022-10-20T00:00:00" u="1"/>
        <d v="2019-12-12T00:00:00" u="1"/>
        <d v="2021-11-16T00:00:00" u="1"/>
        <d v="2023-10-20T00:00:00" u="1"/>
        <d v="2020-12-12T00:00:00" u="1"/>
        <d v="2022-11-16T00:00:00" u="1"/>
        <d v="2023-11-16T00:00:00" u="1"/>
        <d v="2022-12-12T00:00:00" u="1"/>
        <d v="2023-12-12T00:00:00" u="1"/>
        <d v="2016-09-26T00:00:00" u="1"/>
        <d v="2018-08-30T00:00:00" u="1"/>
        <d v="2013-11-18T00:00:00" u="1"/>
        <d v="2017-09-26T00:00:00" u="1"/>
        <d v="2019-08-30T00:00:00" u="1"/>
        <d v="2018-09-26T00:00:00" u="1"/>
        <d v="2013-12-14T00:00:00" u="1"/>
        <d v="2019-09-26T00:00:00" u="1"/>
        <d v="2016-11-18T00:00:00" u="1"/>
        <d v="2018-10-22T00:00:00" u="1"/>
        <d v="2020-09-26T00:00:00" u="1"/>
        <d v="2022-08-30T00:00:00" u="1"/>
        <d v="2017-11-18T00:00:00" u="1"/>
        <d v="2019-10-22T00:00:00" u="1"/>
        <d v="2023-08-30T00:00:00" u="1"/>
        <d v="2016-12-14T00:00:00" u="1"/>
        <d v="2022-09-26T00:00:00" u="1"/>
        <d v="2017-12-14T00:00:00" u="1"/>
        <d v="2019-11-18T00:00:00" u="1"/>
        <d v="2021-10-22T00:00:00" u="1"/>
        <d v="2023-09-26T00:00:00" u="1"/>
        <d v="2018-12-14T00:00:00" u="1"/>
        <d v="2020-11-18T00:00:00" u="1"/>
        <d v="2022-10-22T00:00:00" u="1"/>
        <d v="2019-12-14T00:00:00" u="1"/>
        <d v="2021-11-18T00:00:00" u="1"/>
        <d v="2020-12-14T00:00:00" u="1"/>
        <d v="2022-11-18T00:00:00" u="1"/>
        <d v="2021-12-14T00:00:00" u="1"/>
        <d v="2023-11-18T00:00:00" u="1"/>
        <d v="2022-12-14T00:00:00" u="1"/>
        <d v="2023-12-14T00:00:00" u="1"/>
        <d v="2016-09-28T00:00:00" u="1"/>
        <d v="2013-11-20T00:00:00" u="1"/>
        <d v="2017-09-28T00:00:00" u="1"/>
        <d v="2018-09-28T00:00:00" u="1"/>
        <d v="2013-12-16T00:00:00" u="1"/>
        <d v="2017-10-24T00:00:00" u="1"/>
        <d v="2019-09-28T00:00:00" u="1"/>
        <d v="2014-12-16T00:00:00" u="1"/>
        <d v="2018-10-24T00:00:00" u="1"/>
        <d v="2020-09-28T00:00:00" u="1"/>
        <d v="2017-11-20T00:00:00" u="1"/>
        <d v="2019-10-24T00:00:00" u="1"/>
        <d v="2016-12-16T00:00:00" u="1"/>
        <d v="2018-11-20T00:00:00" u="1"/>
        <d v="2022-09-28T00:00:00" u="1"/>
        <d v="2017-12-16T00:00:00" u="1"/>
        <d v="2019-11-20T00:00:00" u="1"/>
        <d v="2020-11-20T00:00:00" u="1"/>
        <d v="2019-12-16T00:00:00" u="1"/>
        <d v="2021-11-20T00:00:00" u="1"/>
        <d v="2020-12-16T00:00:00" u="1"/>
        <d v="2021-12-16T00:00:00" u="1"/>
        <d v="2023-11-20T00:00:00" u="1"/>
        <d v="2022-12-16T00:00:00" u="1"/>
        <d v="2023-12-16T00:00:00" u="1"/>
        <d v="2013-11-22T00:00:00" u="1"/>
        <d v="2013-12-18T00:00:00" u="1"/>
        <d v="2017-10-26T00:00:00" u="1"/>
        <d v="2019-09-30T00:00:00" u="1"/>
        <d v="2014-12-18T00:00:00" u="1"/>
        <d v="2016-11-22T00:00:00" u="1"/>
        <d v="2018-10-26T00:00:00" u="1"/>
        <d v="2020-09-30T00:00:00" u="1"/>
        <d v="2017-11-22T00:00:00" u="1"/>
        <d v="2019-10-26T00:00:00" u="1"/>
        <d v="2018-11-22T00:00:00" u="1"/>
        <d v="2017-12-18T00:00:00" u="1"/>
        <d v="2019-11-22T00:00:00" u="1"/>
        <d v="2021-10-26T00:00:00" u="1"/>
        <d v="2023-09-30T00:00:00" u="1"/>
        <d v="2018-12-18T00:00:00" u="1"/>
        <d v="2019-12-18T00:00:00" u="1"/>
        <d v="2023-10-26T00:00:00" u="1"/>
        <d v="2020-12-18T00:00:00" u="1"/>
        <d v="2022-11-22T00:00:00" u="1"/>
        <d v="2021-12-18T00:00:00" u="1"/>
        <d v="2023-11-22T00:00:00" u="1"/>
        <d v="2023-12-18T00:00:00" u="1"/>
        <d v="2013-12-20T00:00:00" u="1"/>
        <d v="2017-10-28T00:00:00" u="1"/>
        <d v="2014-12-20T00:00:00" u="1"/>
        <d v="2016-11-24T00:00:00" u="1"/>
        <d v="2017-11-24T00:00:00" u="1"/>
        <d v="2016-12-20T00:00:00" u="1"/>
        <d v="2018-11-24T00:00:00" u="1"/>
        <d v="2017-12-20T00:00:00" u="1"/>
        <d v="2021-10-28T00:00:00" u="1"/>
        <d v="2018-12-20T00:00:00" u="1"/>
        <d v="2020-11-24T00:00:00" u="1"/>
        <d v="2022-10-28T00:00:00" u="1"/>
        <d v="2019-12-20T00:00:00" u="1"/>
        <d v="2023-10-28T00:00:00" u="1"/>
        <d v="2022-11-24T00:00:00" u="1"/>
        <d v="2021-12-20T00:00:00" u="1"/>
        <d v="2023-11-24T00:00:00" u="1"/>
        <d v="2022-12-20T00:00:00" u="1"/>
        <d v="2023-12-20T00:00:00" u="1"/>
        <d v="2013-11-26T00:00:00" u="1"/>
        <d v="2017-10-30T00:00:00" u="1"/>
        <d v="2014-12-22T00:00:00" u="1"/>
        <d v="2016-11-26T00:00:00" u="1"/>
        <d v="2018-10-30T00:00:00" u="1"/>
        <d v="2019-10-30T00:00:00" u="1"/>
        <d v="2016-12-22T00:00:00" u="1"/>
        <d v="2018-11-26T00:00:00" u="1"/>
        <d v="2017-12-22T00:00:00" u="1"/>
        <d v="2019-11-26T00:00:00" u="1"/>
        <d v="2018-12-22T00:00:00" u="1"/>
        <d v="2020-11-26T00:00:00" u="1"/>
        <d v="2023-10-30T00:00:00" u="1"/>
        <d v="2020-12-22T00:00:00" u="1"/>
        <d v="2022-11-26T00:00:00" u="1"/>
        <d v="2021-12-22T00:00:00" u="1"/>
        <d v="2022-12-22T00:00:00" u="1"/>
        <d v="2023-12-22T00:00:00" u="1"/>
        <d v="2014-01-03T00:00:00" u="1"/>
        <d v="2017-01-03T00:00:00" u="1"/>
        <d v="2019-01-03T00:00:00" u="1"/>
        <d v="2020-01-03T00:00:00" u="1"/>
        <d v="2022-01-03T00:00:00" u="1"/>
        <d v="2023-01-03T00:00:00" u="1"/>
        <d v="2024-01-03T00:00:00" u="1"/>
        <d v="2013-11-28T00:00:00" u="1"/>
        <d v="2013-12-24T00:00:00" u="1"/>
        <d v="2014-12-24T00:00:00" u="1"/>
        <d v="2016-11-28T00:00:00" u="1"/>
        <d v="2017-11-28T00:00:00" u="1"/>
        <d v="2016-12-24T00:00:00" u="1"/>
        <d v="2018-11-28T00:00:00" u="1"/>
        <d v="2019-11-28T00:00:00" u="1"/>
        <d v="2018-12-24T00:00:00" u="1"/>
        <d v="2020-11-28T00:00:00" u="1"/>
        <d v="2019-12-24T00:00:00" u="1"/>
        <d v="2020-12-24T00:00:00" u="1"/>
        <d v="2022-11-28T00:00:00" u="1"/>
        <d v="2023-11-28T00:00:00" u="1"/>
        <d v="2022-12-24T00:00:00" u="1"/>
        <d v="2014-02-01T00:00:00" u="1"/>
        <d v="2017-01-05T00:00:00" u="1"/>
        <d v="2018-01-05T00:00:00" u="1"/>
        <d v="2017-02-01T00:00:00" u="1"/>
        <d v="2019-01-05T00:00:00" u="1"/>
        <d v="2018-02-01T00:00:00" u="1"/>
        <d v="2019-02-01T00:00:00" u="1"/>
        <d v="2021-01-05T00:00:00" u="1"/>
        <d v="2022-01-05T00:00:00" u="1"/>
        <d v="2021-02-01T00:00:00" u="1"/>
        <d v="2023-01-05T00:00:00" u="1"/>
        <d v="2022-02-01T00:00:00" u="1"/>
        <d v="2024-01-05T00:00:00" u="1"/>
        <d v="2023-02-01T00:00:00" u="1"/>
        <d v="2024-02-01T00:00:00" u="1"/>
        <d v="2013-11-30T00:00:00" u="1"/>
        <d v="2013-12-26T00:00:00" u="1"/>
        <d v="2014-12-26T00:00:00" u="1"/>
        <d v="2016-11-30T00:00:00" u="1"/>
        <d v="2017-11-30T00:00:00" u="1"/>
        <d v="2016-12-26T00:00:00" u="1"/>
        <d v="2018-11-30T00:00:00" u="1"/>
        <d v="2017-12-26T00:00:00" u="1"/>
        <d v="2019-11-30T00:00:00" u="1"/>
        <d v="2018-12-26T00:00:00" u="1"/>
        <d v="2020-11-30T00:00:00" u="1"/>
        <d v="2019-12-26T00:00:00" u="1"/>
        <d v="2020-12-26T00:00:00" u="1"/>
        <d v="2022-11-30T00:00:00" u="1"/>
        <d v="2022-12-26T00:00:00" u="1"/>
        <d v="2023-12-26T00:00:00" u="1"/>
        <d v="2014-01-07T00:00:00" u="1"/>
        <d v="2014-02-03T00:00:00" u="1"/>
        <d v="2017-01-07T00:00:00" u="1"/>
        <d v="2017-02-03T00:00:00" u="1"/>
        <d v="2019-01-07T00:00:00" u="1"/>
        <d v="2018-02-03T00:00:00" u="1"/>
        <d v="2020-01-07T00:00:00" u="1"/>
        <d v="2021-01-07T00:00:00" u="1"/>
        <d v="2020-02-03T00:00:00" u="1"/>
        <d v="2022-01-07T00:00:00" u="1"/>
        <d v="2021-02-03T00:00:00" u="1"/>
        <d v="2023-01-07T00:00:00" u="1"/>
        <d v="2022-02-03T00:00:00" u="1"/>
        <d v="2023-02-03T00:00:00" u="1"/>
        <d v="2024-02-03T00:00:00" u="1"/>
        <d v="2013-12-28T00:00:00" u="1"/>
        <d v="2016-12-28T00:00:00" u="1"/>
        <d v="2017-12-28T00:00:00" u="1"/>
        <d v="2018-12-28T00:00:00" u="1"/>
        <d v="2019-12-28T00:00:00" u="1"/>
        <d v="2022-12-28T00:00:00" u="1"/>
        <d v="2023-12-28T00:00:00" u="1"/>
        <d v="2014-01-09T00:00:00" u="1"/>
        <d v="2014-02-05T00:00:00" u="1"/>
        <d v="2017-01-09T00:00:00" u="1"/>
        <d v="2014-03-01T00:00:00" u="1"/>
        <d v="2018-01-09T00:00:00" u="1"/>
        <d v="2019-01-09T00:00:00" u="1"/>
        <d v="2018-02-05T00:00:00" u="1"/>
        <d v="2020-01-09T00:00:00" u="1"/>
        <d v="2017-03-01T00:00:00" u="1"/>
        <d v="2019-02-05T00:00:00" u="1"/>
        <d v="2021-01-09T00:00:00" u="1"/>
        <d v="2018-03-01T00:00:00" u="1"/>
        <d v="2020-02-05T00:00:00" u="1"/>
        <d v="2022-01-09T00:00:00" u="1"/>
        <d v="2019-03-01T00:00:00" u="1"/>
        <d v="2021-02-05T00:00:00" u="1"/>
        <d v="2023-01-09T00:00:00" u="1"/>
        <d v="2022-02-05T00:00:00" u="1"/>
        <d v="2024-01-09T00:00:00" u="1"/>
        <d v="2021-03-01T00:00:00" u="1"/>
        <d v="2022-03-01T00:00:00" u="1"/>
        <d v="2024-02-05T00:00:00" u="1"/>
        <d v="2023-03-01T00:00:00" u="1"/>
        <d v="2024-03-01T00:00:00" u="1"/>
        <d v="2013-12-30T00:00:00" u="1"/>
        <d v="2016-12-30T00:00:00" u="1"/>
        <d v="2017-12-30T00:00:00" u="1"/>
        <d v="2019-12-30T00:00:00" u="1"/>
        <d v="2023-12-30T00:00:00" u="1"/>
        <d v="2014-01-11T00:00:00" u="1"/>
        <d v="2014-02-07T00:00:00" u="1"/>
        <d v="2017-01-11T00:00:00" u="1"/>
        <d v="2014-03-03T00:00:00" u="1"/>
        <d v="2018-01-11T00:00:00" u="1"/>
        <d v="2017-02-07T00:00:00" u="1"/>
        <d v="2019-01-11T00:00:00" u="1"/>
        <d v="2018-02-07T00:00:00" u="1"/>
        <d v="2020-01-11T00:00:00" u="1"/>
        <d v="2017-03-03T00:00:00" u="1"/>
        <d v="2019-02-07T00:00:00" u="1"/>
        <d v="2021-01-11T00:00:00" u="1"/>
        <d v="2018-03-03T00:00:00" u="1"/>
        <d v="2020-02-07T00:00:00" u="1"/>
        <d v="2022-01-11T00:00:00" u="1"/>
        <d v="2023-01-11T00:00:00" u="1"/>
        <d v="2020-03-03T00:00:00" u="1"/>
        <d v="2022-02-07T00:00:00" u="1"/>
        <d v="2024-01-11T00:00:00" u="1"/>
        <d v="2021-03-03T00:00:00" u="1"/>
        <d v="2023-02-07T00:00:00" u="1"/>
        <d v="2022-03-03T00:00:00" u="1"/>
        <d v="2024-02-07T00:00:00" u="1"/>
        <d v="2023-03-03T00:00:00" u="1"/>
        <d v="2014-01-13T00:00:00" u="1"/>
        <d v="2017-01-13T00:00:00" u="1"/>
        <d v="2014-03-05T00:00:00" u="1"/>
        <d v="2018-01-13T00:00:00" u="1"/>
        <d v="2017-02-09T00:00:00" u="1"/>
        <d v="2014-04-01T00:00:00" u="1"/>
        <d v="2018-02-09T00:00:00" u="1"/>
        <d v="2020-01-13T00:00:00" u="1"/>
        <d v="2019-02-09T00:00:00" u="1"/>
        <d v="2021-01-13T00:00:00" u="1"/>
        <d v="2018-03-05T00:00:00" u="1"/>
        <d v="2022-01-13T00:00:00" u="1"/>
        <d v="2017-04-01T00:00:00" u="1"/>
        <d v="2019-03-05T00:00:00" u="1"/>
        <d v="2021-02-09T00:00:00" u="1"/>
        <d v="2023-01-13T00:00:00" u="1"/>
        <d v="2020-03-05T00:00:00" u="1"/>
        <d v="2022-02-09T00:00:00" u="1"/>
        <d v="2024-01-13T00:00:00" u="1"/>
        <d v="2019-04-01T00:00:00" u="1"/>
        <d v="2021-03-05T00:00:00" u="1"/>
        <d v="2023-02-09T00:00:00" u="1"/>
        <d v="2022-03-05T00:00:00" u="1"/>
        <d v="2024-02-09T00:00:00" u="1"/>
        <d v="2021-04-01T00:00:00" u="1"/>
        <d v="2022-04-01T00:00:00" u="1"/>
        <d v="2024-03-05T00:00:00" u="1"/>
        <d v="2023-04-01T00:00:00" u="1"/>
        <d v="2024-04-01T00:00:00" u="1"/>
        <d v="2014-01-15T00:00:00" u="1"/>
        <d v="2014-02-11T00:00:00" u="1"/>
        <d v="2014-03-07T00:00:00" u="1"/>
        <d v="2018-01-15T00:00:00" u="1"/>
        <d v="2017-02-11T00:00:00" u="1"/>
        <d v="2019-01-15T00:00:00" u="1"/>
        <d v="2014-04-03T00:00:00" u="1"/>
        <d v="2020-01-15T00:00:00" u="1"/>
        <d v="2017-03-07T00:00:00" u="1"/>
        <d v="2019-02-11T00:00:00" u="1"/>
        <d v="2021-01-15T00:00:00" u="1"/>
        <d v="2018-03-07T00:00:00" u="1"/>
        <d v="2020-02-11T00:00:00" u="1"/>
        <d v="2022-01-15T00:00:00" u="1"/>
        <d v="2017-04-03T00:00:00" u="1"/>
        <d v="2019-03-07T00:00:00" u="1"/>
        <d v="2021-02-11T00:00:00" u="1"/>
        <d v="2018-04-03T00:00:00" u="1"/>
        <d v="2020-03-07T00:00:00" u="1"/>
        <d v="2022-02-11T00:00:00" u="1"/>
        <d v="2024-01-15T00:00:00" u="1"/>
        <d v="2019-04-03T00:00:00" u="1"/>
        <d v="2023-02-11T00:00:00" u="1"/>
        <d v="2022-03-07T00:00:00" u="1"/>
        <d v="2024-03-07T00:00:00" u="1"/>
        <d v="2023-04-03T00:00:00" u="1"/>
        <d v="2024-04-03T00:00:00" u="1"/>
        <d v="2014-01-17T00:00:00" u="1"/>
        <d v="2014-02-13T00:00:00" u="1"/>
        <d v="2017-01-17T00:00:00" u="1"/>
        <d v="2018-01-17T00:00:00" u="1"/>
        <d v="2017-02-13T00:00:00" u="1"/>
        <d v="2019-01-17T00:00:00" u="1"/>
        <d v="2014-04-05T00:00:00" u="1"/>
        <d v="2018-02-13T00:00:00" u="1"/>
        <d v="2020-01-17T00:00:00" u="1"/>
        <d v="2017-03-09T00:00:00" u="1"/>
        <d v="2019-02-13T00:00:00" u="1"/>
        <d v="2018-03-09T00:00:00" u="1"/>
        <d v="2020-02-13T00:00:00" u="1"/>
        <d v="2022-01-17T00:00:00" u="1"/>
        <d v="2017-04-05T00:00:00" u="1"/>
        <d v="2019-03-09T00:00:00" u="1"/>
        <d v="2021-02-13T00:00:00" u="1"/>
        <d v="2023-01-17T00:00:00" u="1"/>
        <d v="2018-04-05T00:00:00" u="1"/>
        <d v="2020-03-09T00:00:00" u="1"/>
        <d v="2024-01-17T00:00:00" u="1"/>
        <d v="2019-04-05T00:00:00" u="1"/>
        <d v="2021-03-09T00:00:00" u="1"/>
        <d v="2023-02-13T00:00:00" u="1"/>
        <d v="2022-03-09T00:00:00" u="1"/>
        <d v="2024-02-13T00:00:00" u="1"/>
        <d v="2023-03-09T00:00:00" u="1"/>
        <d v="2022-04-05T00:00:00" u="1"/>
        <d v="2024-03-09T00:00:00" u="1"/>
        <d v="2023-04-05T00:00:00" u="1"/>
        <d v="2024-04-05T00:00:00" u="1"/>
        <d v="2014-02-15T00:00:00" u="1"/>
        <d v="2017-01-19T00:00:00" u="1"/>
        <d v="2014-03-11T00:00:00" u="1"/>
        <d v="2018-01-19T00:00:00" u="1"/>
        <d v="2017-02-15T00:00:00" u="1"/>
        <d v="2019-01-19T00:00:00" u="1"/>
        <d v="2014-04-07T00:00:00" u="1"/>
        <d v="2018-02-15T00:00:00" u="1"/>
        <d v="2017-03-11T00:00:00" u="1"/>
        <d v="2019-02-15T00:00:00" u="1"/>
        <d v="2021-01-19T00:00:00" u="1"/>
        <d v="2014-05-03T00:00:00" u="1"/>
        <d v="2020-02-15T00:00:00" u="1"/>
        <d v="2022-01-19T00:00:00" u="1"/>
        <d v="2017-04-07T00:00:00" u="1"/>
        <d v="2019-03-11T00:00:00" u="1"/>
        <d v="2021-02-15T00:00:00" u="1"/>
        <d v="2023-01-19T00:00:00" u="1"/>
        <d v="2018-04-07T00:00:00" u="1"/>
        <d v="2020-03-11T00:00:00" u="1"/>
        <d v="2022-02-15T00:00:00" u="1"/>
        <d v="2024-01-19T00:00:00" u="1"/>
        <d v="2017-05-03T00:00:00" u="1"/>
        <d v="2021-03-11T00:00:00" u="1"/>
        <d v="2023-02-15T00:00:00" u="1"/>
        <d v="2018-05-03T00:00:00" u="1"/>
        <d v="2022-03-11T00:00:00" u="1"/>
        <d v="2024-02-15T00:00:00" u="1"/>
        <d v="2019-05-03T00:00:00" u="1"/>
        <d v="2021-04-07T00:00:00" u="1"/>
        <d v="2023-03-11T00:00:00" u="1"/>
        <d v="2022-04-07T00:00:00" u="1"/>
        <d v="2024-03-11T00:00:00" u="1"/>
        <d v="2023-04-07T00:00:00" u="1"/>
        <d v="2022-05-03T00:00:00" u="1"/>
        <d v="2023-05-03T00:00:00" u="1"/>
        <d v="2024-05-03T00:00:00" u="1"/>
        <d v="2014-01-21T00:00:00" u="1"/>
        <d v="2014-02-17T00:00:00" u="1"/>
        <d v="2017-01-21T00:00:00" u="1"/>
        <d v="2014-03-13T00:00:00" u="1"/>
        <d v="2017-02-17T00:00:00" u="1"/>
        <d v="2019-01-21T00:00:00" u="1"/>
        <d v="2014-04-09T00:00:00" u="1"/>
        <d v="2018-02-17T00:00:00" u="1"/>
        <d v="2020-01-21T00:00:00" u="1"/>
        <d v="2021-01-21T00:00:00" u="1"/>
        <d v="2014-05-05T00:00:00" u="1"/>
        <d v="2018-03-13T00:00:00" u="1"/>
        <d v="2020-02-17T00:00:00" u="1"/>
        <d v="2015-05-05T00:00:00" u="1"/>
        <d v="2019-03-13T00:00:00" u="1"/>
        <d v="2021-02-17T00:00:00" u="1"/>
        <d v="2023-01-21T00:00:00" u="1"/>
        <d v="2018-04-09T00:00:00" u="1"/>
        <d v="2020-03-13T00:00:00" u="1"/>
        <d v="2022-02-17T00:00:00" u="1"/>
        <d v="2017-05-05T00:00:00" u="1"/>
        <d v="2019-04-09T00:00:00" u="1"/>
        <d v="2021-03-13T00:00:00" u="1"/>
        <d v="2023-02-17T00:00:00" u="1"/>
        <d v="2018-05-05T00:00:00" u="1"/>
        <d v="2024-02-17T00:00:00" u="1"/>
        <d v="2017-06-01T00:00:00" u="1"/>
        <d v="2021-04-09T00:00:00" u="1"/>
        <d v="2023-03-13T00:00:00" u="1"/>
        <d v="2018-06-01T00:00:00" u="1"/>
        <d v="2022-04-09T00:00:00" u="1"/>
        <d v="2024-03-13T00:00:00" u="1"/>
        <d v="2022-05-05T00:00:00" u="1"/>
        <d v="2024-04-09T00:00:00" u="1"/>
        <d v="2023-05-05T00:00:00" u="1"/>
        <d v="2022-06-01T00:00:00" u="1"/>
        <d v="2023-06-01T00:00:00" u="1"/>
        <d v="2014-01-23T00:00:00" u="1"/>
        <d v="2014-02-19T00:00:00" u="1"/>
        <d v="2017-01-23T00:00:00" u="1"/>
        <d v="2014-03-15T00:00:00" u="1"/>
        <d v="2018-01-23T00:00:00" u="1"/>
        <d v="2019-01-23T00:00:00" u="1"/>
        <d v="2014-04-11T00:00:00" u="1"/>
        <d v="2018-02-19T00:00:00" u="1"/>
        <d v="2020-01-23T00:00:00" u="1"/>
        <d v="2017-03-15T00:00:00" u="1"/>
        <d v="2019-02-19T00:00:00" u="1"/>
        <d v="2021-01-23T00:00:00" u="1"/>
        <d v="2014-05-07T00:00:00" u="1"/>
        <d v="2018-03-15T00:00:00" u="1"/>
        <d v="2020-02-19T00:00:00" u="1"/>
        <d v="2015-05-07T00:00:00" u="1"/>
        <d v="2017-04-11T00:00:00" u="1"/>
        <d v="2019-03-15T00:00:00" u="1"/>
        <d v="2021-02-19T00:00:00" u="1"/>
        <d v="2023-01-23T00:00:00" u="1"/>
        <d v="2014-06-03T00:00:00" u="1"/>
        <d v="2018-04-11T00:00:00" u="1"/>
        <d v="2022-02-19T00:00:00" u="1"/>
        <d v="2024-01-23T00:00:00" u="1"/>
        <d v="2019-04-11T00:00:00" u="1"/>
        <d v="2021-03-15T00:00:00" u="1"/>
        <d v="2018-05-07T00:00:00" u="1"/>
        <d v="2022-03-15T00:00:00" u="1"/>
        <d v="2024-02-19T00:00:00" u="1"/>
        <d v="2017-06-03T00:00:00" u="1"/>
        <d v="2019-05-07T00:00:00" u="1"/>
        <d v="2023-03-15T00:00:00" u="1"/>
        <d v="2022-04-11T00:00:00" u="1"/>
        <d v="2024-03-15T00:00:00" u="1"/>
        <d v="2019-06-03T00:00:00" u="1"/>
        <d v="2023-04-11T00:00:00" u="1"/>
        <d v="2022-05-07T00:00:00" u="1"/>
        <d v="2024-04-11T00:00:00" u="1"/>
        <d v="2022-06-03T00:00:00" u="1"/>
        <d v="2024-05-07T00:00:00" u="1"/>
        <d v="2023-06-03T00:00:00" u="1"/>
        <d v="2014-01-25T00:00:00" u="1"/>
        <d v="2014-02-21T00:00:00" u="1"/>
        <d v="2017-01-25T00:00:00" u="1"/>
        <d v="2018-01-25T00:00:00" u="1"/>
        <d v="2017-02-21T00:00:00" u="1"/>
        <d v="2019-01-25T00:00:00" u="1"/>
        <d v="2018-02-21T00:00:00" u="1"/>
        <d v="2020-01-25T00:00:00" u="1"/>
        <d v="2017-03-17T00:00:00" u="1"/>
        <d v="2019-02-21T00:00:00" u="1"/>
        <d v="2021-01-25T00:00:00" u="1"/>
        <d v="2014-05-09T00:00:00" u="1"/>
        <d v="2018-03-17T00:00:00" u="1"/>
        <d v="2020-02-21T00:00:00" u="1"/>
        <d v="2015-05-09T00:00:00" u="1"/>
        <d v="2017-04-13T00:00:00" u="1"/>
        <d v="2023-01-25T00:00:00" u="1"/>
        <d v="2014-06-05T00:00:00" u="1"/>
        <d v="2018-04-13T00:00:00" u="1"/>
        <d v="2020-03-17T00:00:00" u="1"/>
        <d v="2022-02-21T00:00:00" u="1"/>
        <d v="2024-01-25T00:00:00" u="1"/>
        <d v="2017-05-09T00:00:00" u="1"/>
        <d v="2019-04-13T00:00:00" u="1"/>
        <d v="2021-03-17T00:00:00" u="1"/>
        <d v="2023-02-21T00:00:00" u="1"/>
        <d v="2014-07-01T00:00:00" u="1"/>
        <d v="2018-05-09T00:00:00" u="1"/>
        <d v="2022-03-17T00:00:00" u="1"/>
        <d v="2024-02-21T00:00:00" u="1"/>
        <d v="2017-06-05T00:00:00" u="1"/>
        <d v="2019-05-09T00:00:00" u="1"/>
        <d v="2023-03-17T00:00:00" u="1"/>
        <d v="2018-06-05T00:00:00" u="1"/>
        <d v="2022-04-13T00:00:00" u="1"/>
        <d v="2017-07-01T00:00:00" u="1"/>
        <d v="2019-06-05T00:00:00" u="1"/>
        <d v="2023-04-13T00:00:00" u="1"/>
        <d v="2022-05-09T00:00:00" u="1"/>
        <d v="2024-04-13T00:00:00" u="1"/>
        <d v="2019-07-01T00:00:00" u="1"/>
        <d v="2023-05-09T00:00:00" u="1"/>
        <d v="2020-07-01T00:00:00" u="1"/>
        <d v="2024-05-09T00:00:00" u="1"/>
        <d v="2023-06-05T00:00:00" u="1"/>
        <d v="2022-07-01T00:00:00" u="1"/>
        <d v="2023-07-01T00:00:00" u="1"/>
        <d v="2014-01-27T00:00:00" u="1"/>
        <d v="2017-01-27T00:00:00" u="1"/>
        <d v="2014-03-19T00:00:00" u="1"/>
        <d v="2018-01-27T00:00:00" u="1"/>
        <d v="2017-02-23T00:00:00" u="1"/>
        <d v="2014-04-15T00:00:00" u="1"/>
        <d v="2018-02-23T00:00:00" u="1"/>
        <d v="2020-01-27T00:00:00" u="1"/>
        <d v="2019-02-23T00:00:00" u="1"/>
        <d v="2021-01-27T00:00:00" u="1"/>
        <d v="2018-03-19T00:00:00" u="1"/>
        <d v="2015-05-11T00:00:00" u="1"/>
        <d v="2017-04-15T00:00:00" u="1"/>
        <d v="2019-03-19T00:00:00" u="1"/>
        <d v="2021-02-23T00:00:00" u="1"/>
        <d v="2023-01-27T00:00:00" u="1"/>
        <d v="2014-06-07T00:00:00" u="1"/>
        <d v="2018-04-15T00:00:00" u="1"/>
        <d v="2020-03-19T00:00:00" u="1"/>
        <d v="2022-02-23T00:00:00" u="1"/>
        <d v="2024-01-27T00:00:00" u="1"/>
        <d v="2017-05-11T00:00:00" u="1"/>
        <d v="2019-04-15T00:00:00" u="1"/>
        <d v="2021-03-19T00:00:00" u="1"/>
        <d v="2023-02-23T00:00:00" u="1"/>
        <d v="2014-07-03T00:00:00" u="1"/>
        <d v="2018-05-11T00:00:00" u="1"/>
        <d v="2022-03-19T00:00:00" u="1"/>
        <d v="2024-02-23T00:00:00" u="1"/>
        <d v="2017-06-07T00:00:00" u="1"/>
        <d v="2019-05-11T00:00:00" u="1"/>
        <d v="2018-06-07T00:00:00" u="1"/>
        <d v="2022-04-15T00:00:00" u="1"/>
        <d v="2024-03-19T00:00:00" u="1"/>
        <d v="2017-07-03T00:00:00" u="1"/>
        <d v="2019-06-07T00:00:00" u="1"/>
        <d v="2023-04-15T00:00:00" u="1"/>
        <d v="2018-07-03T00:00:00" u="1"/>
        <d v="2022-05-11T00:00:00" u="1"/>
        <d v="2024-04-15T00:00:00" u="1"/>
        <d v="2019-07-03T00:00:00" u="1"/>
        <d v="2023-05-11T00:00:00" u="1"/>
        <d v="2020-07-03T00:00:00" u="1"/>
        <d v="2022-06-07T00:00:00" u="1"/>
        <d v="2024-05-11T00:00:00" u="1"/>
        <d v="2021-07-03T00:00:00" u="1"/>
        <d v="2023-06-07T00:00:00" u="1"/>
        <d v="2022-07-03T00:00:00" u="1"/>
        <d v="2023-07-03T00:00:00" u="1"/>
        <d v="2014-01-29T00:00:00" u="1"/>
        <d v="2014-02-25T00:00:00" u="1"/>
        <d v="2014-03-21T00:00:00" u="1"/>
        <d v="2018-01-29T00:00:00" u="1"/>
        <d v="2017-02-25T00:00:00" u="1"/>
        <d v="2019-01-29T00:00:00" u="1"/>
        <d v="2014-04-17T00:00:00" u="1"/>
        <d v="2020-01-29T00:00:00" u="1"/>
        <d v="2017-03-21T00:00:00" u="1"/>
        <d v="2019-02-25T00:00:00" u="1"/>
        <d v="2021-01-29T00:00:00" u="1"/>
        <d v="2014-05-13T00:00:00" u="1"/>
        <d v="2018-03-21T00:00:00" u="1"/>
        <d v="2020-02-25T00:00:00" u="1"/>
        <d v="2015-05-13T00:00:00" u="1"/>
        <d v="2017-04-17T00:00:00" u="1"/>
        <d v="2021-02-25T00:00:00" u="1"/>
        <d v="2014-06-09T00:00:00" u="1"/>
        <d v="2018-04-17T00:00:00" u="1"/>
        <d v="2022-02-25T00:00:00" u="1"/>
        <d v="2024-01-29T00:00:00" u="1"/>
        <d v="2017-05-13T00:00:00" u="1"/>
        <d v="2019-04-17T00:00:00" u="1"/>
        <d v="2023-02-25T00:00:00" u="1"/>
        <d v="2014-07-05T00:00:00" u="1"/>
        <d v="2017-06-09T00:00:00" u="1"/>
        <d v="2019-05-13T00:00:00" u="1"/>
        <d v="2023-03-21T00:00:00" u="1"/>
        <d v="2018-06-09T00:00:00" u="1"/>
        <d v="2024-03-21T00:00:00" u="1"/>
        <d v="2017-07-05T00:00:00" u="1"/>
        <d v="2023-04-17T00:00:00" u="1"/>
        <d v="2016-08-01T00:00:00" u="1"/>
        <d v="2018-07-05T00:00:00" u="1"/>
        <d v="2024-04-17T00:00:00" u="1"/>
        <d v="2017-08-01T00:00:00" u="1"/>
        <d v="2019-07-05T00:00:00" u="1"/>
        <d v="2023-05-13T00:00:00" u="1"/>
        <d v="2018-08-01T00:00:00" u="1"/>
        <d v="2022-06-09T00:00:00" u="1"/>
        <d v="2024-05-13T00:00:00" u="1"/>
        <d v="2019-08-01T00:00:00" u="1"/>
        <d v="2021-07-05T00:00:00" u="1"/>
        <d v="2023-06-09T00:00:00" u="1"/>
        <d v="2022-07-05T00:00:00" u="1"/>
        <d v="2023-07-05T00:00:00" u="1"/>
        <d v="2022-08-01T00:00:00" u="1"/>
        <d v="2023-08-01T00:00:00" u="1"/>
        <d v="2014-01-31T00:00:00" u="1"/>
        <d v="2014-02-27T00:00:00" u="1"/>
        <d v="2018-01-31T00:00:00" u="1"/>
        <d v="2017-02-27T00:00:00" u="1"/>
        <d v="2019-01-31T00:00:00" u="1"/>
        <d v="2014-04-19T00:00:00" u="1"/>
        <d v="2018-02-27T00:00:00" u="1"/>
        <d v="2020-01-31T00:00:00" u="1"/>
        <d v="2017-03-23T00:00:00" u="1"/>
        <d v="2019-02-27T00:00:00" u="1"/>
        <d v="2014-05-15T00:00:00" u="1"/>
        <d v="2018-03-23T00:00:00" u="1"/>
        <d v="2020-02-27T00:00:00" u="1"/>
        <d v="2017-04-19T00:00:00" u="1"/>
        <d v="2019-03-23T00:00:00" u="1"/>
        <d v="2021-02-27T00:00:00" u="1"/>
        <d v="2023-01-31T00:00:00" u="1"/>
        <d v="2014-06-11T00:00:00" u="1"/>
        <d v="2018-04-19T00:00:00" u="1"/>
        <d v="2017-05-15T00:00:00" u="1"/>
        <d v="2019-04-19T00:00:00" u="1"/>
        <d v="2021-03-23T00:00:00" u="1"/>
        <d v="2023-02-27T00:00:00" u="1"/>
        <d v="2014-07-07T00:00:00" u="1"/>
        <d v="2018-05-15T00:00:00" u="1"/>
        <d v="2024-02-27T00:00:00" u="1"/>
        <d v="2019-05-15T00:00:00" u="1"/>
        <d v="2023-03-23T00:00:00" u="1"/>
        <d v="2018-06-11T00:00:00" u="1"/>
        <d v="2022-04-19T00:00:00" u="1"/>
        <d v="2024-03-23T00:00:00" u="1"/>
        <d v="2017-07-07T00:00:00" u="1"/>
        <d v="2019-06-11T00:00:00" u="1"/>
        <d v="2023-04-19T00:00:00" u="1"/>
        <d v="2016-08-03T00:00:00" u="1"/>
        <d v="2018-07-07T00:00:00" u="1"/>
        <d v="2024-04-19T00:00:00" u="1"/>
        <d v="2017-08-03T00:00:00" u="1"/>
        <d v="2023-05-15T00:00:00" u="1"/>
        <d v="2018-08-03T00:00:00" u="1"/>
        <d v="2020-07-07T00:00:00" u="1"/>
        <d v="2022-06-11T00:00:00" u="1"/>
        <d v="2024-05-15T00:00:00" u="1"/>
        <d v="2019-08-03T00:00:00" u="1"/>
        <d v="2021-07-07T00:00:00" u="1"/>
        <d v="2020-08-03T00:00:00" u="1"/>
        <d v="2022-07-07T00:00:00" u="1"/>
        <d v="2021-08-03T00:00:00" u="1"/>
        <d v="2023-07-07T00:00:00" u="1"/>
        <d v="2022-08-03T00:00:00" u="1"/>
        <d v="2023-08-03T00:00:00" u="1"/>
        <d v="2014-03-25T00:00:00" u="1"/>
        <d v="2014-04-21T00:00:00" u="1"/>
        <d v="2017-03-25T00:00:00" u="1"/>
        <d v="2014-05-17T00:00:00" u="1"/>
        <d v="2020-02-29T00:00:00" u="1"/>
        <d v="2017-04-21T00:00:00" u="1"/>
        <d v="2019-03-25T00:00:00" u="1"/>
        <d v="2014-06-13T00:00:00" u="1"/>
        <d v="2018-04-21T00:00:00" u="1"/>
        <d v="2017-05-17T00:00:00" u="1"/>
        <d v="2021-03-25T00:00:00" u="1"/>
        <d v="2014-07-09T00:00:00" u="1"/>
        <d v="2018-05-17T00:00:00" u="1"/>
        <d v="2024-02-29T00:00:00" u="1"/>
        <d v="2017-06-13T00:00:00" u="1"/>
        <d v="2019-05-17T00:00:00" u="1"/>
        <d v="2023-03-25T00:00:00" u="1"/>
        <d v="2018-06-13T00:00:00" u="1"/>
        <d v="2022-04-21T00:00:00" u="1"/>
        <d v="2019-06-13T00:00:00" u="1"/>
        <d v="2023-04-21T00:00:00" u="1"/>
        <d v="2016-08-05T00:00:00" u="1"/>
        <d v="2018-07-09T00:00:00" u="1"/>
        <d v="2017-08-05T00:00:00" u="1"/>
        <d v="2019-07-09T00:00:00" u="1"/>
        <d v="2023-05-17T00:00:00" u="1"/>
        <d v="2016-09-01T00:00:00" u="1"/>
        <d v="2020-07-09T00:00:00" u="1"/>
        <d v="2022-06-13T00:00:00" u="1"/>
        <d v="2024-05-17T00:00:00" u="1"/>
        <d v="2017-09-01T00:00:00" u="1"/>
        <d v="2019-08-05T00:00:00" u="1"/>
        <d v="2021-07-09T00:00:00" u="1"/>
        <d v="2023-06-13T00:00:00" u="1"/>
        <d v="2018-09-01T00:00:00" u="1"/>
        <d v="2020-08-05T00:00:00" u="1"/>
        <d v="2022-07-09T00:00:00" u="1"/>
        <d v="2021-08-05T00:00:00" u="1"/>
        <d v="2022-08-05T00:00:00" u="1"/>
        <d v="2021-09-01T00:00:00" u="1"/>
        <d v="2023-08-05T00:00:00" u="1"/>
        <d v="2022-09-01T00:00:00" u="1"/>
        <d v="2023-09-01T00:00:00" u="1"/>
        <d v="2014-03-27T00:00:00" u="1"/>
        <d v="2014-04-23T00:00:00" u="1"/>
        <d v="2017-03-27T00:00:00" u="1"/>
        <d v="2014-05-19T00:00:00" u="1"/>
        <d v="2018-03-27T00:00:00" u="1"/>
        <d v="2019-03-27T00:00:00" u="1"/>
        <d v="2018-04-23T00:00:00" u="1"/>
        <d v="2017-05-19T00:00:00" u="1"/>
        <d v="2019-04-23T00:00:00" u="1"/>
        <d v="2021-03-27T00:00:00" u="1"/>
        <d v="2014-07-11T00:00:00" u="1"/>
        <d v="2018-05-19T00:00:00" u="1"/>
        <d v="2017-06-15T00:00:00" u="1"/>
        <d v="2023-03-27T00:00:00" u="1"/>
        <d v="2018-06-15T00:00:00" u="1"/>
        <d v="2022-04-23T00:00:00" u="1"/>
        <d v="2024-03-27T00:00:00" u="1"/>
        <d v="2017-07-11T00:00:00" u="1"/>
        <d v="2019-06-15T00:00:00" u="1"/>
        <d v="2018-07-11T00:00:00" u="1"/>
        <d v="2024-04-23T00:00:00" u="1"/>
        <d v="2017-08-07T00:00:00" u="1"/>
        <d v="2019-07-11T00:00:00" u="1"/>
        <d v="2023-05-19T00:00:00" u="1"/>
        <d v="2016-09-03T00:00:00" u="1"/>
        <d v="2018-08-07T00:00:00" u="1"/>
        <d v="2020-07-11T00:00:00" u="1"/>
        <d v="2022-06-15T00:00:00" u="1"/>
        <d v="2019-08-07T00:00:00" u="1"/>
        <d v="2021-07-11T00:00:00" u="1"/>
        <d v="2023-06-15T00:00:00" u="1"/>
        <d v="2018-09-03T00:00:00" u="1"/>
        <d v="2020-08-07T00:00:00" u="1"/>
        <d v="2022-07-11T00:00:00" u="1"/>
        <d v="2019-09-03T00:00:00" u="1"/>
        <d v="2021-08-07T00:00:00" u="1"/>
        <d v="2023-07-11T00:00:00" u="1"/>
        <d v="2020-09-03T00:00:00" u="1"/>
        <d v="2021-09-03T00:00:00" u="1"/>
        <d v="2023-08-07T00:00:00" u="1"/>
        <d v="2022-09-03T00:00:00" u="1"/>
        <d v="2014-03-29T00:00:00" u="1"/>
        <d v="2014-04-25T00:00:00" u="1"/>
        <d v="2017-03-29T00:00:00" u="1"/>
        <d v="2014-05-21T00:00:00" u="1"/>
        <d v="2018-03-29T00:00:00" u="1"/>
        <d v="2017-04-25T00:00:00" u="1"/>
        <d v="2019-03-29T00:00:00" u="1"/>
        <d v="2014-06-17T00:00:00" u="1"/>
        <d v="2018-04-25T00:00:00" u="1"/>
        <d v="2019-04-25T00:00:00" u="1"/>
        <d v="2018-05-21T00:00:00" u="1"/>
        <d v="2017-06-17T00:00:00" u="1"/>
        <d v="2019-05-21T00:00:00" u="1"/>
        <d v="2023-03-29T00:00:00" u="1"/>
        <d v="2022-04-25T00:00:00" u="1"/>
        <d v="2024-03-29T00:00:00" u="1"/>
        <d v="2017-07-13T00:00:00" u="1"/>
        <d v="2019-06-17T00:00:00" u="1"/>
        <d v="2023-04-25T00:00:00" u="1"/>
        <d v="2016-08-09T00:00:00" u="1"/>
        <d v="2018-07-13T00:00:00" u="1"/>
        <d v="2024-04-25T00:00:00" u="1"/>
        <d v="2017-08-09T00:00:00" u="1"/>
        <d v="2019-07-13T00:00:00" u="1"/>
        <d v="2016-09-05T00:00:00" u="1"/>
        <d v="2018-08-09T00:00:00" u="1"/>
        <d v="2020-07-13T00:00:00" u="1"/>
        <d v="2022-06-17T00:00:00" u="1"/>
        <d v="2024-05-21T00:00:00" u="1"/>
        <d v="2019-08-09T00:00:00" u="1"/>
        <d v="2021-07-13T00:00:00" u="1"/>
        <d v="2023-06-17T00:00:00" u="1"/>
        <d v="2018-09-05T00:00:00" u="1"/>
        <d v="2022-07-13T00:00:00" u="1"/>
        <d v="2019-09-05T00:00:00" u="1"/>
        <d v="2021-08-09T00:00:00" u="1"/>
        <d v="2023-07-13T00:00:00" u="1"/>
        <d v="2018-10-01T00:00:00" u="1"/>
        <d v="2020-09-05T00:00:00" u="1"/>
        <d v="2022-08-09T00:00:00" u="1"/>
        <d v="2019-10-01T00:00:00" u="1"/>
        <d v="2023-08-09T00:00:00" u="1"/>
        <d v="2020-10-01T00:00:00" u="1"/>
        <d v="2022-09-05T00:00:00" u="1"/>
        <d v="2021-10-01T00:00:00" u="1"/>
        <d v="2023-09-05T00:00:00" u="1"/>
        <d v="2022-10-01T00:00:00" u="1"/>
        <d v="2017-03-31T00:00:00" u="1"/>
        <d v="2014-05-23T00:00:00" u="1"/>
        <d v="2018-03-31T00:00:00" u="1"/>
        <d v="2017-04-27T00:00:00" u="1"/>
        <d v="2014-06-19T00:00:00" u="1"/>
        <d v="2018-04-27T00:00:00" u="1"/>
        <d v="2017-05-23T00:00:00" u="1"/>
        <d v="2019-04-27T00:00:00" u="1"/>
        <d v="2021-03-31T00:00:00" u="1"/>
        <d v="2014-07-15T00:00:00" u="1"/>
        <d v="2018-05-23T00:00:00" u="1"/>
        <d v="2017-06-19T00:00:00" u="1"/>
        <d v="2019-05-23T00:00:00" u="1"/>
        <d v="2023-03-31T00:00:00" u="1"/>
        <d v="2018-06-19T00:00:00" u="1"/>
        <d v="2022-04-27T00:00:00" u="1"/>
        <d v="2017-07-15T00:00:00" u="1"/>
        <d v="2019-06-19T00:00:00" u="1"/>
        <d v="2023-04-27T00:00:00" u="1"/>
        <d v="2016-08-11T00:00:00" u="1"/>
        <d v="2024-04-27T00:00:00" u="1"/>
        <d v="2017-08-11T00:00:00" u="1"/>
        <d v="2019-07-15T00:00:00" u="1"/>
        <d v="2023-05-23T00:00:00" u="1"/>
        <d v="2016-09-07T00:00:00" u="1"/>
        <d v="2018-08-11T00:00:00" u="1"/>
        <d v="2020-07-15T00:00:00" u="1"/>
        <d v="2024-05-23T00:00:00" u="1"/>
        <d v="2017-09-07T00:00:00" u="1"/>
        <d v="2021-07-15T00:00:00" u="1"/>
        <d v="2023-06-19T00:00:00" u="1"/>
        <d v="2018-09-07T00:00:00" u="1"/>
        <d v="2020-08-11T00:00:00" u="1"/>
        <d v="2022-07-15T00:00:00" u="1"/>
        <d v="2017-10-03T00:00:00" u="1"/>
        <d v="2019-09-07T00:00:00" u="1"/>
        <d v="2021-08-11T00:00:00" u="1"/>
        <d v="2023-07-15T00:00:00" u="1"/>
        <d v="2018-10-03T00:00:00" u="1"/>
        <d v="2020-09-07T00:00:00" u="1"/>
        <d v="2019-10-03T00:00:00" u="1"/>
        <d v="2021-09-07T00:00:00" u="1"/>
        <d v="2023-08-11T00:00:00" u="1"/>
        <d v="2020-10-03T00:00:00" u="1"/>
        <d v="2022-09-07T00:00:00" u="1"/>
        <d v="2023-09-07T00:00:00" u="1"/>
        <d v="2022-10-03T00:00:00" u="1"/>
        <d v="2023-10-03T00:00:00" u="1"/>
        <d v="2014-04-29T00:00:00" u="1"/>
        <d v="2014-06-21T00:00:00" u="1"/>
        <d v="2017-05-25T00:00:00" u="1"/>
        <d v="2014-07-17T00:00:00" u="1"/>
        <d v="2018-05-25T00:00:00" u="1"/>
        <d v="2017-06-21T00:00:00" u="1"/>
        <d v="2019-05-25T00:00:00" u="1"/>
        <d v="2018-06-21T00:00:00" u="1"/>
        <d v="2017-07-17T00:00:00" u="1"/>
        <d v="2019-06-21T00:00:00" u="1"/>
        <d v="2023-04-29T00:00:00" u="1"/>
        <d v="2016-08-13T00:00:00" u="1"/>
        <d v="2018-07-17T00:00:00" u="1"/>
        <d v="2024-04-29T00:00:00" u="1"/>
        <d v="2019-07-17T00:00:00" u="1"/>
        <d v="2023-05-25T00:00:00" u="1"/>
        <d v="2016-09-09T00:00:00" u="1"/>
        <d v="2018-08-13T00:00:00" u="1"/>
        <d v="2020-07-17T00:00:00" u="1"/>
        <d v="2022-06-21T00:00:00" u="1"/>
        <d v="2024-05-25T00:00:00" u="1"/>
        <d v="2017-09-09T00:00:00" u="1"/>
        <d v="2019-08-13T00:00:00" u="1"/>
        <d v="2021-07-17T00:00:00" u="1"/>
        <d v="2023-06-21T00:00:00" u="1"/>
        <d v="2020-08-13T00:00:00" u="1"/>
        <d v="2017-10-05T00:00:00" u="1"/>
        <d v="2019-09-09T00:00:00" u="1"/>
        <d v="2021-08-13T00:00:00" u="1"/>
        <d v="2023-07-17T00:00:00" u="1"/>
        <d v="2016-11-01T00:00:00" u="1"/>
        <d v="2018-10-05T00:00:00" u="1"/>
        <d v="2020-09-09T00:00:00" u="1"/>
        <d v="2022-08-13T00:00:00" u="1"/>
        <d v="2017-11-01T00:00:00" u="1"/>
        <d v="2019-10-05T00:00:00" u="1"/>
        <d v="2021-09-09T00:00:00" u="1"/>
        <d v="2018-11-01T00:00:00" u="1"/>
        <d v="2020-10-05T00:00:00" u="1"/>
        <d v="2019-11-01T00:00:00" u="1"/>
        <d v="2021-10-05T00:00:00" u="1"/>
        <d v="2023-09-09T00:00:00" u="1"/>
        <d v="2021-11-01T00:00:00" u="1"/>
        <d v="2023-10-05T00:00:00" u="1"/>
        <d v="2022-11-01T00:00:00" u="1"/>
        <d v="2023-11-01T00:00:00" u="1"/>
        <d v="2014-05-27T00:00:00" u="1"/>
        <d v="2014-06-23T00:00:00" u="1"/>
        <d v="2017-05-27T00:00:00" u="1"/>
        <d v="2014-07-19T00:00:00" u="1"/>
        <d v="2018-05-27T00:00:00" u="1"/>
        <d v="2017-06-23T00:00:00" u="1"/>
        <d v="2019-05-27T00:00:00" u="1"/>
        <d v="2018-06-23T00:00:00" u="1"/>
        <d v="2017-07-19T00:00:00" u="1"/>
        <d v="2018-07-19T00:00:00" u="1"/>
        <d v="2019-07-19T00:00:00" u="1"/>
        <d v="2023-05-27T00:00:00" u="1"/>
        <d v="2022-06-23T00:00:00" u="1"/>
        <d v="2024-05-27T00:00:00" u="1"/>
        <d v="2017-09-11T00:00:00" u="1"/>
        <d v="2021-07-19T00:00:00" u="1"/>
        <d v="2023-06-23T00:00:00" u="1"/>
        <d v="2018-09-11T00:00:00" u="1"/>
        <d v="2022-07-19T00:00:00" u="1"/>
        <d v="2017-10-07T00:00:00" u="1"/>
        <d v="2019-09-11T00:00:00" u="1"/>
        <d v="2023-07-19T00:00:00" u="1"/>
        <d v="2016-11-03T00:00:00" u="1"/>
        <d v="2020-09-11T00:00:00" u="1"/>
        <d v="2017-11-03T00:00:00" u="1"/>
        <d v="2019-10-07T00:00:00" u="1"/>
        <d v="2021-09-11T00:00:00" u="1"/>
        <d v="2018-11-03T00:00:00" u="1"/>
        <d v="2020-10-07T00:00:00" u="1"/>
        <d v="2021-10-07T00:00:00" u="1"/>
        <d v="2023-09-11T00:00:00" u="1"/>
        <d v="2020-11-03T00:00:00" u="1"/>
        <d v="2022-10-07T00:00:00" u="1"/>
        <d v="2021-11-03T00:00:00" u="1"/>
        <d v="2023-10-07T00:00:00" u="1"/>
        <d v="2022-11-03T00:00:00" u="1"/>
        <d v="2023-11-03T00:00:00" u="1"/>
        <d v="2014-05-29T00:00:00" u="1"/>
        <d v="2014-06-25T00:00:00" u="1"/>
        <d v="2017-05-29T00:00:00" u="1"/>
        <d v="2018-05-29T00:00:00" u="1"/>
        <d v="2019-05-29T00:00:00" u="1"/>
        <d v="2018-06-25T00:00:00" u="1"/>
        <d v="2017-07-21T00:00:00" u="1"/>
        <d v="2019-06-25T00:00:00" u="1"/>
        <d v="2016-08-17T00:00:00" u="1"/>
        <d v="2018-07-21T00:00:00" u="1"/>
        <d v="2017-08-17T00:00:00" u="1"/>
        <d v="2023-05-29T00:00:00" u="1"/>
        <d v="2016-09-13T00:00:00" u="1"/>
        <d v="2018-08-17T00:00:00" u="1"/>
        <d v="2020-07-21T00:00:00" u="1"/>
        <d v="2024-05-29T00:00:00" u="1"/>
        <d v="2013-11-05T00:00:00" u="1"/>
        <d v="2017-09-13T00:00:00" u="1"/>
        <d v="2019-08-17T00:00:00" u="1"/>
        <d v="2020-08-17T00:00:00" u="1"/>
        <d v="2022-07-21T00:00:00" u="1"/>
        <d v="2017-10-09T00:00:00" u="1"/>
        <d v="2019-09-13T00:00:00" u="1"/>
        <d v="2021-08-17T00:00:00" u="1"/>
        <d v="2023-07-21T00:00:00" u="1"/>
        <d v="2014-12-01T00:00:00" u="1"/>
        <d v="2016-11-05T00:00:00" u="1"/>
        <d v="2018-10-09T00:00:00" u="1"/>
        <d v="2022-08-17T00:00:00" u="1"/>
        <d v="2019-10-09T00:00:00" u="1"/>
        <d v="2021-09-13T00:00:00" u="1"/>
        <d v="2023-08-17T00:00:00" u="1"/>
        <d v="2016-12-01T00:00:00" u="1"/>
        <d v="2018-11-05T00:00:00" u="1"/>
        <d v="2020-10-09T00:00:00" u="1"/>
        <d v="2022-09-13T00:00:00" u="1"/>
        <d v="2017-12-01T00:00:00" u="1"/>
        <d v="2019-11-05T00:00:00" u="1"/>
        <d v="2021-10-09T00:00:00" u="1"/>
        <d v="2023-09-13T00:00:00" u="1"/>
        <d v="2018-12-01T00:00:00" u="1"/>
        <d v="2020-11-05T00:00:00" u="1"/>
        <d v="2023-10-09T00:00:00" u="1"/>
        <d v="2022-11-05T00:00:00" u="1"/>
        <d v="2021-12-01T00:00:00" u="1"/>
        <d v="2022-12-01T00:00:00" u="1"/>
        <d v="2023-12-01T00:00:00" u="1"/>
        <d v="2014-05-31T00:00:00" u="1"/>
        <d v="2014-06-27T00:00:00" u="1"/>
        <d v="2017-05-31T00:00:00" u="1"/>
        <d v="2018-05-31T00:00:00" u="1"/>
        <d v="2017-06-27T00:00:00" u="1"/>
        <d v="2019-05-31T00:00:00" u="1"/>
        <d v="2018-06-27T00:00:00" u="1"/>
        <d v="2019-06-27T00:00:00" u="1"/>
        <d v="2016-08-19T00:00:00" u="1"/>
        <d v="2018-07-23T00:00:00" u="1"/>
        <d v="2017-08-19T00:00:00" u="1"/>
        <d v="2019-07-23T00:00:00" u="1"/>
        <d v="2023-05-31T00:00:00" u="1"/>
        <d v="2016-09-15T00:00:00" u="1"/>
        <d v="2020-07-23T00:00:00" u="1"/>
        <d v="2024-05-31T00:00:00" u="1"/>
        <d v="2013-11-07T00:00:00" u="1"/>
        <d v="2017-09-15T00:00:00" u="1"/>
        <d v="2019-08-19T00:00:00" u="1"/>
        <d v="2023-06-27T00:00:00" u="1"/>
        <d v="2018-09-15T00:00:00" u="1"/>
        <d v="2020-08-19T00:00:00" u="1"/>
        <d v="2022-07-23T00:00:00" u="1"/>
        <d v="2013-12-03T00:00:00" u="1"/>
        <d v="2017-10-11T00:00:00" u="1"/>
        <d v="2021-08-19T00:00:00" u="1"/>
        <d v="2014-12-03T00:00:00" u="1"/>
        <d v="2016-11-07T00:00:00" u="1"/>
        <d v="2018-10-11T00:00:00" u="1"/>
        <d v="2020-09-15T00:00:00" u="1"/>
        <d v="2022-08-19T00:00:00" u="1"/>
        <d v="2017-11-07T00:00:00" u="1"/>
        <d v="2019-10-11T00:00:00" u="1"/>
        <d v="2023-08-19T00:00:00" u="1"/>
        <d v="2016-12-03T00:00:00" u="1"/>
        <d v="2022-09-15T00:00:00" u="1"/>
        <d v="2019-11-07T00:00:00" u="1"/>
        <d v="2021-10-11T00:00:00" u="1"/>
        <d v="2023-09-15T00:00:00" u="1"/>
        <d v="2018-12-03T00:00:00" u="1"/>
        <d v="2020-11-07T00:00:00" u="1"/>
        <d v="2022-10-11T00:00:00" u="1"/>
        <d v="2019-12-03T00:00:00" u="1"/>
        <d v="2023-10-11T00:00:00" u="1"/>
        <d v="2020-12-03T00:00:00" u="1"/>
        <d v="2022-11-07T00:00:00" u="1"/>
        <d v="2021-12-03T00:00:00" u="1"/>
        <d v="2023-11-07T00:00:00" u="1"/>
        <d v="2022-12-03T00:00:00" u="1"/>
        <d v="2017-06-29T00:00:00" u="1"/>
        <d v="2018-06-29T00:00:00" u="1"/>
        <d v="2017-07-25T00:00:00" u="1"/>
        <d v="2019-06-29T00:00:00" u="1"/>
        <d v="2018-07-25T00:00:00" u="1"/>
        <d v="2017-08-21T00:00:00" u="1"/>
        <d v="2019-07-25T00:00:00" u="1"/>
        <d v="2016-09-17T00:00:00" u="1"/>
        <d v="2018-08-21T00:00:00" u="1"/>
        <d v="2020-07-25T00:00:00" u="1"/>
        <d v="2013-11-09T00:00:00" u="1"/>
        <d v="2019-08-21T00:00:00" u="1"/>
        <d v="2023-06-29T00:00:00" u="1"/>
        <d v="2018-09-17T00:00:00" u="1"/>
        <d v="2022-07-25T00:00:00" u="1"/>
        <d v="2013-12-05T00:00:00" u="1"/>
        <d v="2017-10-13T00:00:00" u="1"/>
        <d v="2019-09-17T00:00:00" u="1"/>
        <d v="2021-08-21T00:00:00" u="1"/>
        <d v="2023-07-25T00:00:00" u="1"/>
        <d v="2014-12-05T00:00:00" u="1"/>
        <d v="2016-11-09T00:00:00" u="1"/>
        <d v="2018-10-13T00:00:00" u="1"/>
        <d v="2020-09-17T00:00:00" u="1"/>
        <d v="2017-11-09T00:00:00" u="1"/>
        <d v="2023-08-21T00:00:00" u="1"/>
        <d v="2016-12-05T00:00:00" u="1"/>
        <d v="2018-11-09T00:00:00" u="1"/>
        <d v="2020-10-13T00:00:00" u="1"/>
        <d v="2022-09-17T00:00:00" u="1"/>
        <d v="2017-12-05T00:00:00" u="1"/>
        <d v="2019-11-09T00:00:00" u="1"/>
        <d v="2021-10-13T00:00:00" u="1"/>
        <d v="2018-12-05T00:00:00" u="1"/>
        <d v="2020-11-09T00:00:00" u="1"/>
        <d v="2022-10-13T00:00:00" u="1"/>
        <d v="2019-12-05T00:00:00" u="1"/>
        <d v="2021-11-09T00:00:00" u="1"/>
        <d v="2023-10-13T00:00:00" u="1"/>
        <d v="2020-12-05T00:00:00" u="1"/>
        <d v="2022-11-09T00:00:00" u="1"/>
        <d v="2023-11-09T00:00:00" u="1"/>
        <d v="2022-12-05T00:00:00" u="1"/>
        <d v="2023-12-05T00:00:00" u="1"/>
        <d v="2017-07-27T00:00:00" u="1"/>
        <d v="2016-08-23T00:00:00" u="1"/>
        <d v="2018-07-27T00:00:00" u="1"/>
        <d v="2017-08-23T00:00:00" u="1"/>
        <d v="2019-07-27T00:00:00" u="1"/>
        <d v="2016-09-19T00:00:00" u="1"/>
        <d v="2018-08-23T00:00:00" u="1"/>
        <d v="2020-07-27T00:00:00" u="1"/>
        <d v="2013-11-11T00:00:00" u="1"/>
        <d v="2017-09-19T00:00:00" u="1"/>
        <d v="2019-08-23T00:00:00" u="1"/>
        <d v="2018-09-19T00:00:00" u="1"/>
        <d v="2022-07-27T00:00:00" u="1"/>
        <d v="2013-12-07T00:00:00" u="1"/>
        <d v="2019-09-19T00:00:00" u="1"/>
        <d v="2023-07-27T00:00:00" u="1"/>
        <d v="2016-11-11T00:00:00" u="1"/>
        <d v="2018-10-15T00:00:00" u="1"/>
        <d v="2020-09-19T00:00:00" u="1"/>
        <d v="2022-08-23T00:00:00" u="1"/>
        <d v="2017-11-11T00:00:00" u="1"/>
        <d v="2019-10-15T00:00:00" u="1"/>
        <d v="2023-08-23T00:00:00" u="1"/>
        <d v="2016-12-07T00:00:00" u="1"/>
        <d v="2022-09-19T00:00:00" u="1"/>
        <d v="2017-12-07T00:00:00" u="1"/>
        <d v="2019-11-11T00:00:00" u="1"/>
        <d v="2018-12-07T00:00:00" u="1"/>
        <d v="2020-11-11T00:00:00" u="1"/>
        <d v="2022-10-15T00:00:00" u="1"/>
        <d v="2019-12-07T00:00:00" u="1"/>
        <d v="2021-11-11T00:00:00" u="1"/>
        <d v="2020-12-07T00:00:00" u="1"/>
        <d v="2022-11-11T00:00:00" u="1"/>
        <d v="2021-12-07T00:00:00" u="1"/>
        <d v="2023-11-11T00:00:00" u="1"/>
        <d v="2022-12-07T00:00:00" u="1"/>
        <d v="2023-12-07T00:00:00" u="1"/>
        <d v="2017-07-29T00:00:00" u="1"/>
        <d v="2016-08-25T00:00:00" u="1"/>
        <d v="2019-07-29T00:00:00" u="1"/>
        <d v="2016-09-21T00:00:00" u="1"/>
        <d v="2018-08-25T00:00:00" u="1"/>
        <d v="2020-07-29T00:00:00" u="1"/>
        <d v="2013-11-13T00:00:00" u="1"/>
        <d v="2017-09-21T00:00:00" u="1"/>
        <d v="2018-09-21T00:00:00" u="1"/>
        <d v="2013-12-09T00:00:00" u="1"/>
        <d v="2017-10-17T00:00:00" u="1"/>
        <d v="2019-09-21T00:00:00" u="1"/>
        <d v="2021-08-25T00:00:00" u="1"/>
        <d v="2023-07-29T00:00:00" u="1"/>
        <d v="2014-12-09T00:00:00" u="1"/>
        <d v="2018-10-17T00:00:00" u="1"/>
        <d v="2020-09-21T00:00:00" u="1"/>
        <d v="2022-08-25T00:00:00" u="1"/>
        <d v="2017-11-13T00:00:00" u="1"/>
        <d v="2019-10-17T00:00:00" u="1"/>
        <d v="2023-08-25T00:00:00" u="1"/>
        <d v="2016-12-09T00:00:00" u="1"/>
        <d v="2018-11-13T00:00:00" u="1"/>
        <d v="2022-09-21T00:00:00" u="1"/>
        <d v="2017-12-09T00:00:00" u="1"/>
        <d v="2019-11-13T00:00:00" u="1"/>
        <d v="2023-09-21T00:00:00" u="1"/>
        <d v="2020-11-13T00:00:00" u="1"/>
        <d v="2022-10-17T00:00:00" u="1"/>
        <d v="2019-12-09T00:00:00" u="1"/>
        <d v="2021-11-13T00:00:00" u="1"/>
        <d v="2023-10-17T00:00:00" u="1"/>
        <d v="2020-12-09T00:00:00" u="1"/>
        <d v="2021-12-09T00:00:00" u="1"/>
        <d v="2022-12-09T00:00:00" u="1"/>
        <d v="2023-12-09T00:00:00" u="1"/>
        <d v="2017-07-31T00:00:00" u="1"/>
        <d v="2018-07-31T00:00:00" u="1"/>
        <d v="2016-09-23T00:00:00" u="1"/>
        <d v="2018-08-27T00:00:00" u="1"/>
        <d v="2020-07-31T00:00:00" u="1"/>
        <d v="2013-11-15T00:00:00" u="1"/>
        <d v="2017-09-23T00:00:00" u="1"/>
        <d v="2019-08-27T00:00:00" u="1"/>
        <d v="2013-12-11T00:00:00" u="1"/>
        <d v="2019-09-23T00:00:00" u="1"/>
        <d v="2021-08-27T00:00:00" u="1"/>
        <d v="2023-07-31T00:00:00" u="1"/>
        <d v="2014-12-11T00:00:00" u="1"/>
        <d v="2016-11-15T00:00:00" u="1"/>
        <d v="2018-10-19T00:00:00" u="1"/>
        <d v="2020-09-23T00:00:00" u="1"/>
        <d v="2022-08-27T00:00:00" u="1"/>
        <d v="2017-11-15T00:00:00" u="1"/>
        <d v="2019-10-19T00:00:00" u="1"/>
        <d v="2018-11-15T00:00:00" u="1"/>
        <d v="2022-09-23T00:00:00" u="1"/>
        <d v="2017-12-11T00:00:00" u="1"/>
        <d v="2019-11-15T00:00:00" u="1"/>
        <d v="2021-10-19T00:00:00" u="1"/>
        <d v="2023-09-23T00:00:00" u="1"/>
        <d v="2018-12-11T00:00:00" u="1"/>
        <d v="2022-10-19T00:00:00" u="1"/>
        <d v="2019-12-11T00:00:00" u="1"/>
        <d v="2021-11-15T00:00:00" u="1"/>
        <d v="2023-10-19T00:00:00" u="1"/>
        <d v="2020-12-11T00:00:00" u="1"/>
        <d v="2022-11-15T00:00:00" u="1"/>
        <d v="2021-12-11T00:00:00" u="1"/>
        <d v="2023-11-15T00:00:00" u="1"/>
        <d v="2023-12-11T00:00:00" u="1"/>
        <d v="2016-09-25T00:00:00" u="1"/>
        <d v="2018-08-29T00:00:00" u="1"/>
        <d v="2017-09-25T00:00:00" u="1"/>
        <d v="2019-08-29T00:00:00" u="1"/>
        <d v="2018-09-25T00:00:00" u="1"/>
        <d v="2013-12-13T00:00:00" u="1"/>
        <d v="2017-10-21T00:00:00" u="1"/>
        <d v="2019-09-25T00:00:00" u="1"/>
        <d v="2014-12-13T00:00:00" u="1"/>
        <d v="2016-11-17T00:00:00" u="1"/>
        <d v="2020-09-25T00:00:00" u="1"/>
        <d v="2022-08-29T00:00:00" u="1"/>
        <d v="2017-11-17T00:00:00" u="1"/>
        <d v="2023-08-29T00:00:00" u="1"/>
        <d v="2016-12-13T00:00:00" u="1"/>
        <d v="2018-11-17T00:00:00" u="1"/>
        <d v="2017-12-13T00:00:00" u="1"/>
        <d v="2021-10-21T00:00:00" u="1"/>
        <d v="2023-09-25T00:00:00" u="1"/>
        <d v="2018-12-13T00:00:00" u="1"/>
        <d v="2020-11-17T00:00:00" u="1"/>
        <d v="2022-10-21T00:00:00" u="1"/>
        <d v="2019-12-13T00:00:00" u="1"/>
        <d v="2021-11-17T00:00:00" u="1"/>
        <d v="2023-10-21T00:00:00" u="1"/>
        <d v="2022-11-17T00:00:00" u="1"/>
        <d v="2021-12-13T00:00:00" u="1"/>
        <d v="2023-11-17T00:00:00" u="1"/>
        <d v="2022-12-13T00:00:00" u="1"/>
        <d v="2023-12-13T00:00:00" u="1"/>
        <d v="2017-08-31T00:00:00" u="1"/>
        <d v="2016-09-27T00:00:00" u="1"/>
        <d v="2018-08-31T00:00:00" u="1"/>
        <d v="2013-11-19T00:00:00" u="1"/>
        <d v="2017-09-27T00:00:00" u="1"/>
        <d v="2018-09-27T00:00:00" u="1"/>
        <d v="2017-10-23T00:00:00" u="1"/>
        <d v="2019-09-27T00:00:00" u="1"/>
        <d v="2014-12-15T00:00:00" u="1"/>
        <d v="2016-11-19T00:00:00" u="1"/>
        <d v="2018-10-23T00:00:00" u="1"/>
        <d v="2019-10-23T00:00:00" u="1"/>
        <d v="2023-08-31T00:00:00" u="1"/>
        <d v="2016-12-15T00:00:00" u="1"/>
        <d v="2018-11-19T00:00:00" u="1"/>
        <d v="2022-09-27T00:00:00" u="1"/>
        <d v="2017-12-15T00:00:00" u="1"/>
        <d v="2019-11-19T00:00:00" u="1"/>
        <d v="2021-10-23T00:00:00" u="1"/>
        <d v="2023-09-27T00:00:00" u="1"/>
        <d v="2018-12-15T00:00:00" u="1"/>
        <d v="2020-11-19T00:00:00" u="1"/>
        <d v="2021-11-19T00:00:00" u="1"/>
        <d v="2023-10-23T00:00:00" u="1"/>
        <d v="2020-12-15T00:00:00" u="1"/>
        <d v="2022-11-19T00:00:00" u="1"/>
        <d v="2021-12-15T00:00:00" u="1"/>
        <d v="2022-12-15T00:00:00" u="1"/>
        <d v="2023-12-15T00:00:00" u="1"/>
      </sharedItems>
    </cacheField>
    <cacheField name="Day" numFmtId="0">
      <sharedItems containsString="0" containsBlank="1" containsNumber="1" containsInteger="1" minValue="10012025" maxValue="10158803"/>
    </cacheField>
    <cacheField name="Name" numFmtId="0">
      <sharedItems containsBlank="1"/>
    </cacheField>
    <cacheField name="Name2" numFmtId="0">
      <sharedItems containsBlank="1"/>
    </cacheField>
    <cacheField name="Mobile" numFmtId="0">
      <sharedItems containsString="0" containsBlank="1" containsNumber="1" containsInteger="1" minValue="6294590298" maxValue="9984546969"/>
    </cacheField>
    <cacheField name="Manager Name" numFmtId="0">
      <sharedItems containsBlank="1"/>
    </cacheField>
    <cacheField name="Total Contract(Distinct)" numFmtId="0">
      <sharedItems containsString="0" containsBlank="1" containsNumber="1" containsInteger="1" minValue="1" maxValue="10"/>
    </cacheField>
    <cacheField name="Paid Contract" numFmtId="0">
      <sharedItems containsString="0" containsBlank="1" containsNumber="1" containsInteger="1" minValue="0" maxValue="3"/>
    </cacheField>
    <cacheField name="Upgrade Contract" numFmtId="0">
      <sharedItems containsString="0" containsBlank="1" containsNumber="1" containsInteger="1" minValue="0" maxValue="2"/>
    </cacheField>
    <cacheField name="NonPaid Contract" numFmtId="0">
      <sharedItems containsString="0" containsBlank="1" containsNumber="1" containsInteger="1" minValue="0" maxValue="10"/>
    </cacheField>
    <cacheField name="Created Contract" numFmtId="0">
      <sharedItems containsString="0" containsBlank="1" containsNumber="1" containsInteger="1" minValue="0" maxValue="7"/>
    </cacheField>
    <cacheField name="Edited Contract" numFmtId="0">
      <sharedItems containsString="0" containsBlank="1" containsNumber="1" containsInteger="1" minValue="0" maxValue="9"/>
    </cacheField>
    <cacheField name="Demo Given" numFmtId="0">
      <sharedItems containsString="0" containsBlank="1" containsNumber="1" containsInteger="1" minValue="0" maxValue="0"/>
    </cacheField>
    <cacheField name="App Installed" numFmtId="0">
      <sharedItems containsString="0" containsBlank="1" containsNumber="1" containsInteger="1" minValue="0" maxValue="3"/>
    </cacheField>
    <cacheField name="City" numFmtId="0">
      <sharedItems containsBlank="1"/>
    </cacheField>
    <cacheField name="Points" numFmtId="0">
      <sharedItems containsString="0" containsBlank="1" containsNumber="1" containsInteger="1" minValue="0" maxValue="370"/>
    </cacheField>
    <cacheField name="Revenue" numFmtId="0">
      <sharedItems containsString="0" containsBlank="1" containsNumber="1" containsInteger="1" minValue="0" maxValue="141690"/>
    </cacheField>
    <cacheField name="Presentations Achieved" numFmtId="0">
      <sharedItems containsString="0" containsBlank="1" containsNumber="1" containsInteger="1" minValue="0" maxValue="10"/>
    </cacheField>
    <cacheField name="Paid Days" numFmtId="0">
      <sharedItems containsString="0" containsBlank="1" containsNumber="1" containsInteger="1" minValue="1" maxValue="1"/>
    </cacheField>
    <cacheField name="Salary Eligibility" numFmtId="0">
      <sharedItems containsString="0" containsBlank="1" containsNumber="1" minValue="0" maxValue="100"/>
    </cacheField>
    <cacheField name="Manager" numFmtId="0">
      <sharedItems containsBlank="1" containsMixedTypes="1" containsNumber="1" containsInteger="1" minValue="0" maxValue="0" count="9">
        <s v="Intezar Sayed"/>
        <s v="Avnind Singh"/>
        <s v="Abhijit Khanvilkar"/>
        <s v="Rushikesh Kale"/>
        <s v="Dileep Sharma"/>
        <s v="Madhuri Joshi"/>
        <m/>
        <e v="#N/A"/>
        <n v="0" u="1"/>
      </sharedItems>
    </cacheField>
    <cacheField name="Tenure" numFmtId="0">
      <sharedItems containsBlank="1" containsMixedTypes="1" containsNumber="1" containsInteger="1" minValue="0" maxValue="0" count="8">
        <s v="91 - 180"/>
        <s v="180 +"/>
        <s v="31 - 90"/>
        <s v="More Than 1 Year"/>
        <s v="00 - 30"/>
        <m/>
        <e v="#N/A"/>
        <n v="0"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477.493957175924" createdVersion="3" refreshedVersion="4" minRefreshableVersion="3" recordCount="3909">
  <cacheSource type="worksheet">
    <worksheetSource ref="A1:S1048576" sheet="Details"/>
  </cacheSource>
  <cacheFields count="19">
    <cacheField name="Date" numFmtId="0">
      <sharedItems containsNonDate="0" containsDate="1" containsString="0" containsBlank="1" minDate="2024-06-01T00:00:00" maxDate="2024-06-30T00:00:00"/>
    </cacheField>
    <cacheField name="Day" numFmtId="0">
      <sharedItems containsString="0" containsBlank="1" containsNumber="1" containsInteger="1" minValue="5" maxValue="10158803" count="3091">
        <n v="10154490"/>
        <n v="10147364"/>
        <n v="10150180"/>
        <n v="10156154"/>
        <n v="10145771"/>
        <n v="10157303"/>
        <n v="10152292"/>
        <n v="10155621"/>
        <n v="10156256"/>
        <n v="10152249"/>
        <n v="10157283"/>
        <n v="10157455"/>
        <n v="10153333"/>
        <n v="10031401"/>
        <n v="10157420"/>
        <n v="10106261"/>
        <n v="10139865"/>
        <n v="10149740"/>
        <n v="10145815"/>
        <n v="10129842"/>
        <n v="10028593"/>
        <n v="10036023"/>
        <n v="10081473"/>
        <n v="10155618"/>
        <n v="10152591"/>
        <n v="10156156"/>
        <n v="10147895"/>
        <n v="10156402"/>
        <n v="10157451"/>
        <n v="10156139"/>
        <n v="10083901"/>
        <n v="10153342"/>
        <n v="10152846"/>
        <n v="10153105"/>
        <n v="10154722"/>
        <n v="10044903"/>
        <n v="10148305"/>
        <n v="10151356"/>
        <n v="10156155"/>
        <n v="10154482"/>
        <n v="10102541"/>
        <n v="10149232"/>
        <n v="10149396"/>
        <n v="10012025"/>
        <n v="10142760"/>
        <n v="10156140"/>
        <n v="10157449"/>
        <n v="10153321"/>
        <n v="10056963"/>
        <n v="10126648"/>
        <n v="10151965"/>
        <n v="10152618"/>
        <n v="10155617"/>
        <n v="10154505"/>
        <n v="10051652"/>
        <n v="10113592"/>
        <n v="10069714"/>
        <n v="10155632"/>
        <n v="10142058"/>
        <n v="10156403"/>
        <n v="10152214"/>
        <n v="10094703"/>
        <n v="10154478"/>
        <n v="10130832"/>
        <n v="10123047"/>
        <n v="10067328"/>
        <n v="10155635"/>
        <n v="10154507"/>
        <n v="10155616"/>
        <n v="10145759"/>
        <n v="10156163"/>
        <n v="10155619"/>
        <n v="10014784"/>
        <n v="10144343"/>
        <n v="10154499"/>
        <n v="10068212"/>
        <n v="10157302"/>
        <n v="10068280"/>
        <n v="10157279"/>
        <n v="10121269"/>
        <n v="10154727"/>
        <n v="10131369"/>
        <n v="10153634"/>
        <n v="10057460"/>
        <n v="10154479"/>
        <n v="10091881"/>
        <n v="10154719"/>
        <n v="10155631"/>
        <n v="10151345"/>
        <n v="10153331"/>
        <n v="10068735"/>
        <n v="10062688"/>
        <n v="10023038"/>
        <n v="10155622"/>
        <n v="10061244"/>
        <n v="10153648"/>
        <n v="10154716"/>
        <n v="10147873"/>
        <n v="10156311"/>
        <n v="10023988"/>
        <n v="10057164"/>
        <n v="10157717"/>
        <n v="10157735"/>
        <n v="10157733"/>
        <n v="10044507"/>
        <n v="10127663"/>
        <n v="10157722"/>
        <n v="10157721"/>
        <n v="10157723"/>
        <n v="10039145"/>
        <n v="10052546"/>
        <n v="10015602"/>
        <n v="10154483"/>
        <n v="10135447"/>
        <n v="10023014"/>
        <n v="10151132"/>
        <n v="10146848"/>
        <n v="10062664"/>
        <n v="10144216"/>
        <n v="10158408"/>
        <n v="10158406"/>
        <n v="10158393"/>
        <n v="10158402"/>
        <n v="10158400"/>
        <n v="10158407"/>
        <n v="10158401"/>
        <n v="10158405"/>
        <n v="10158704"/>
        <n v="10158803"/>
        <n v="10153637"/>
        <n v="10147962"/>
        <n v="10158774"/>
        <n v="10158797"/>
        <n v="10158787"/>
        <n v="10158741"/>
        <n v="10158732"/>
        <n v="10158802"/>
        <n v="10158786"/>
        <n v="10158705"/>
        <m/>
        <n v="10112460" u="1"/>
        <n v="10098054" u="1"/>
        <n v="10100277" u="1"/>
        <n v="10024620" u="1"/>
        <n v="10073688" u="1"/>
        <n v="10073808" u="1"/>
        <n v="10037123" u="1"/>
        <n v="10037131" u="1"/>
        <n v="10086199" u="1"/>
        <n v="10086231" u="1"/>
        <n v="10149753" u="1"/>
        <n v="10049474" u="1"/>
        <n v="10098566" u="1"/>
        <n v="10100757" u="1"/>
        <n v="10074056" u="1"/>
        <n v="10086351" u="1"/>
        <n v="10125475" u="1"/>
        <n v="10125483" u="1"/>
        <n v="10037515" u="1"/>
        <n v="10037523" u="1"/>
        <n v="10049802" u="1"/>
        <n v="10049810" u="1"/>
        <n v="10049818" u="1"/>
        <n v="10137850" u="1"/>
        <n v="10150185" u="1"/>
        <n v="10062233" u="1"/>
        <n v="10062297" u="1"/>
        <n v="10138098" u="1"/>
        <n v="10113588" u="1"/>
        <n v="10062417" u="1"/>
        <n v="10113652" u="1"/>
        <n v="10125923" u="1"/>
        <n v="10113708" u="1"/>
        <n v="10025764" u="1"/>
        <n v="10126075" u="1"/>
        <n v="10126155" u="1"/>
        <n v="10074928" u="1"/>
        <n v="10062689" u="1"/>
        <n v="10150745" u="1"/>
        <n v="10150753" u="1"/>
        <n v="10062841" u="1"/>
        <n v="10101893" u="1"/>
        <n v="10062937" u="1"/>
        <n v="10138698" u="1"/>
        <n v="10101917" u="1"/>
        <n v="10101925" u="1"/>
        <n v="10050698" u="1"/>
        <n v="10114212" u="1"/>
        <n v="10114228" u="1"/>
        <n v="10063001" u="1"/>
        <n v="10038539" u="1"/>
        <n v="10075352" u="1"/>
        <n v="10151137" u="1"/>
        <n v="10087663" u="1"/>
        <n v="10087671" u="1"/>
        <n v="10126635" u="1"/>
        <n v="10087679" u="1"/>
        <n v="10099950" u="1"/>
        <n v="10126651" u="1"/>
        <n v="10099958" u="1"/>
        <n v="10126659" u="1"/>
        <n v="10038643" u="1"/>
        <n v="10139010" u="1"/>
        <n v="10139018" u="1"/>
        <n v="10100070" u="1"/>
        <n v="10051018" u="1"/>
        <n v="10100078" u="1"/>
        <n v="10102253" u="1"/>
        <n v="10051034" u="1"/>
        <n v="10100102" u="1"/>
        <n v="10100118" u="1"/>
        <n v="10151361" u="1"/>
        <n v="10087887" u="1"/>
        <n v="10063473" u="1"/>
        <n v="10063489" u="1"/>
        <n v="10063505" u="1"/>
        <n v="10114796" u="1"/>
        <n v="10151625" u="1"/>
        <n v="10088215" u="1"/>
        <n v="10075952" u="1"/>
        <n v="10102661" u="1"/>
        <n v="10026924" u="1"/>
        <n v="10063713" u="1"/>
        <n v="10051466" u="1"/>
        <n v="10051474" u="1"/>
        <n v="10139522" u="1"/>
        <n v="10139538" u="1"/>
        <n v="10139554" u="1"/>
        <n v="10102901" u="1"/>
        <n v="10100750" u="1"/>
        <n v="10100758" u="1"/>
        <n v="10088503" u="1"/>
        <n v="10102949" u="1"/>
        <n v="10127643" u="1"/>
        <n v="10039627" u="1"/>
        <n v="10039635" u="1"/>
        <n v="10076432" u="1"/>
        <n v="10039651" u="1"/>
        <n v="10140002" u="1"/>
        <n v="10140042" u="1"/>
        <n v="10140050" u="1"/>
        <n v="10115572" u="1"/>
        <n v="10052106" u="1"/>
        <n v="10140162" u="1"/>
        <n v="10064425" u="1"/>
        <n v="10088983" u="1"/>
        <n v="10027676" u="1"/>
        <n v="10064481" u="1"/>
        <n v="10076744" u="1"/>
        <n v="10076784" u="1"/>
        <n v="10064561" u="1"/>
        <n v="10115804" u="1"/>
        <n v="3225" u="1"/>
        <n v="10076896" u="1"/>
        <n v="10128163" u="1"/>
        <n v="10077000" u="1"/>
        <n v="10089271" u="1"/>
        <n v="10077032" u="1"/>
        <n v="10077040" u="1"/>
        <n v="10077072" u="1"/>
        <n v="10052554" u="1"/>
        <n v="10077104" u="1"/>
        <n v="10103853" u="1"/>
        <n v="10116116" u="1"/>
        <n v="10040475" u="1"/>
        <n v="10077336" u="1"/>
        <n v="10153097" u="1"/>
        <n v="10101902" u="1"/>
        <n v="10116364" u="1"/>
        <n v="10116372" u="1"/>
        <n v="10065153" u="1"/>
        <n v="10065169" u="1"/>
        <n v="10077440" u="1"/>
        <n v="10052922" u="1"/>
        <n v="10052930" u="1"/>
        <n v="10040675" u="1"/>
        <n v="10077504" u="1"/>
        <n v="10116484" u="1"/>
        <n v="10104245" u="1"/>
        <n v="10128867" u="1"/>
        <n v="10102222" u="1"/>
        <n v="10040971" u="1"/>
        <n v="10153649" u="1"/>
        <n v="10116868" u="1"/>
        <n v="10116876" u="1"/>
        <n v="10102454" u="1"/>
        <n v="10078064" u="1"/>
        <n v="10078072" u="1"/>
        <n v="10053570" u="1"/>
        <n v="10053578" u="1"/>
        <n v="10053586" u="1"/>
        <n v="10053594" u="1"/>
        <n v="10053602" u="1"/>
        <n v="10078184" u="1"/>
        <n v="10078200" u="1"/>
        <n v="10090511" u="1"/>
        <n v="10102798" u="1"/>
        <n v="10090639" u="1"/>
        <n v="10102910" u="1"/>
        <n v="10117364" u="1"/>
        <n v="10054026" u="1"/>
        <n v="10054042" u="1"/>
        <n v="10066345" u="1"/>
        <n v="10117580" u="1"/>
        <n v="10066393" u="1"/>
        <n v="10078696" u="1"/>
        <n v="10105429" u="1"/>
        <n v="10154481" u="1"/>
        <n v="10154497" u="1"/>
        <n v="10054234" u="1"/>
        <n v="10054242" u="1"/>
        <n v="10078776" u="1"/>
        <n v="10117796" u="1"/>
        <n v="10091159" u="1"/>
        <n v="10054426" u="1"/>
        <n v="10054434" u="1"/>
        <n v="10154745" u="1"/>
        <n v="10105709" u="1"/>
        <n v="10142506" u="1"/>
        <n v="10042243" u="1"/>
        <n v="10066785" u="1"/>
        <n v="10066809" u="1"/>
        <n v="10118068" u="1"/>
        <n v="10105829" u="1"/>
        <n v="10054610" u="1"/>
        <n v="10066873" u="1"/>
        <n v="10130387" u="1"/>
        <n v="10079224" u="1"/>
        <n v="10091543" u="1"/>
        <n v="10030260" u="1"/>
        <n v="10091727" u="1"/>
        <n v="10104006" u="1"/>
        <n v="10130731" u="1"/>
        <n v="10104102" u="1"/>
        <n v="10106277" u="1"/>
        <n v="10067329" u="1"/>
        <n v="10091871" u="1"/>
        <n v="10091887" u="1"/>
        <n v="10143146" u="1"/>
        <n v="10091959" u="1"/>
        <n v="10042923" u="1"/>
        <n v="10104246" u="1"/>
        <n v="10042931" u="1"/>
        <n v="10118740" u="1"/>
        <n v="10118852" u="1"/>
        <n v="10118876" u="1"/>
        <n v="10092207" u="1"/>
        <n v="10106653" u="1"/>
        <n v="10067689" u="1"/>
        <n v="10043171" u="1"/>
        <n v="10104510" u="1"/>
        <n v="10080040" u="1"/>
        <n v="10055522" u="1"/>
        <n v="10119028" u="1"/>
        <n v="10092351" u="1"/>
        <n v="10055634" u="1"/>
        <n v="10043427" u="1"/>
        <n v="10131451" u="1"/>
        <n v="10043435" u="1"/>
        <n v="10080232" u="1"/>
        <n v="10018925" u="1"/>
        <n v="10131475" u="1"/>
        <n v="10131483" u="1"/>
        <n v="10106965" u="1"/>
        <n v="10106973" u="1"/>
        <n v="10143762" u="1"/>
        <n v="10092543" u="1"/>
        <n v="10143770" u="1"/>
        <n v="10043491" u="1"/>
        <n v="10107013" u="1"/>
        <n v="10068105" u="1"/>
        <n v="10068121" u="1"/>
        <n v="10068185" u="1"/>
        <n v="10043755" u="1"/>
        <n v="10043763" u="1"/>
        <n v="10043811" u="1"/>
        <n v="10105134" u="1"/>
        <n v="10043827" u="1"/>
        <n v="10092903" u="1"/>
        <n v="10107357" u="1"/>
        <n v="10107365" u="1"/>
        <n v="10092943" u="1"/>
        <n v="10068425" u="1"/>
        <n v="10144210" u="1"/>
        <n v="10119748" u="1"/>
        <n v="10119772" u="1"/>
        <n v="10044059" u="1"/>
        <n v="10144346" u="1"/>
        <n v="10031804" u="1"/>
        <n v="10044067" u="1"/>
        <n v="10144354" u="1"/>
        <n v="10105398" u="1"/>
        <n v="10107573" u="1"/>
        <n v="10107589" u="1"/>
        <n v="10105430" u="1"/>
        <n v="10144394" u="1"/>
        <n v="10044155" u="1"/>
        <n v="10119916" u="1"/>
        <n v="10056522" u="1"/>
        <n v="10132315" u="1"/>
        <n v="10132347" u="1"/>
        <n v="10056642" u="1"/>
        <n v="10044395" u="1"/>
        <n v="10107981" u="1"/>
        <n v="10105830" u="1"/>
        <n v="10069121" u="1"/>
        <n v="10120388" u="1"/>
        <n v="10044699" u="1"/>
        <n v="10081496" u="1"/>
        <n v="10081552" u="1"/>
        <n v="10132803" u="1"/>
        <n v="10132827" u="1"/>
        <n v="10069345" u="1"/>
        <n v="10044883" u="1"/>
        <n v="10057162" u="1"/>
        <n v="10106262" u="1"/>
        <n v="10120724" u="1"/>
        <n v="10120740" u="1"/>
        <n v="10094063" u="1"/>
        <n v="10108565" u="1"/>
        <n v="10108605" u="1"/>
        <n v="10032860" u="1"/>
        <n v="10045155" u="1"/>
        <n v="10057458" u="1"/>
        <n v="10106518" u="1"/>
        <n v="10069729" u="1"/>
        <n v="10094271" u="1"/>
        <n v="10133243" u="1"/>
        <n v="10094287" u="1"/>
        <n v="10133259" u="1"/>
        <n v="10057626" u="1"/>
        <n v="10094431" u="1"/>
        <n v="10094447" u="1"/>
        <n v="10133411" u="1"/>
        <n v="10069993" u="1"/>
        <n v="10033212" u="1"/>
        <n v="10145762" u="1"/>
        <n v="10082272" u="1"/>
        <n v="10145770" u="1"/>
        <n v="10033268" u="1"/>
        <n v="10045579" u="1"/>
        <n v="10121356" u="1"/>
        <n v="10070129" u="1"/>
        <n v="10070137" u="1"/>
        <n v="10021141" u="1"/>
        <n v="10106990" u="1"/>
        <n v="10082472" u="1"/>
        <n v="10045691" u="1"/>
        <n v="10107014" u="1"/>
        <n v="10107030" u="1"/>
        <n v="10133819" u="1"/>
        <n v="10133827" u="1"/>
        <n v="10133835" u="1"/>
        <n v="10033556" u="1"/>
        <n v="10146130" u="1"/>
        <n v="10146138" u="1"/>
        <n v="10109493" u="1"/>
        <n v="10109501" u="1"/>
        <n v="10107358" u="1"/>
        <n v="10046059" u="1"/>
        <n v="10033852" u="1"/>
        <n v="10146466" u="1"/>
        <n v="10146506" u="1"/>
        <n v="10021725" u="1"/>
        <n v="10021733" u="1"/>
        <n v="10134283" u="1"/>
        <n v="10107590" u="1"/>
        <n v="10107598" u="1"/>
        <n v="10134307" u="1"/>
        <n v="10109837" u="1"/>
        <n v="10070897" u="1"/>
        <n v="10046427" u="1"/>
        <n v="10070961" u="1"/>
        <n v="10122284" u="1"/>
        <n v="10046587" u="1"/>
        <n v="10058954" u="1"/>
        <n v="10095767" u="1"/>
        <n v="10110365" u="1"/>
        <n v="10110413" u="1"/>
        <n v="10095999" u="1"/>
        <n v="10034796" u="1"/>
        <n v="10047067" u="1"/>
        <n v="10047075" u="1"/>
        <n v="10047083" u="1"/>
        <n v="10096143" u="1"/>
        <n v="10147370" u="1"/>
        <n v="10147378" u="1"/>
        <n v="10147386" u="1"/>
        <n v="10047107" u="1"/>
        <n v="10083896" u="1"/>
        <n v="10147506" u="1"/>
        <n v="10123036" u="1"/>
        <n v="10071857" u="1"/>
        <n v="10035132" u="1"/>
        <n v="10084200" u="1"/>
        <n v="10135435" u="1"/>
        <n v="10135491" u="1"/>
        <n v="10096607" u="1"/>
        <n v="10023061" u="1"/>
        <n v="10147898" u="1"/>
        <n v="10059890" u="1"/>
        <n v="10147938" u="1"/>
        <n v="10109038" u="1"/>
        <n v="10135763" u="1"/>
        <n v="10084552" u="1"/>
        <n v="10109110" u="1"/>
        <n v="10096975" u="1"/>
        <n v="10111477" u="1"/>
        <n v="10148306" u="1"/>
        <n v="10097087" u="1"/>
        <n v="10072577" u="1"/>
        <n v="10060410" u="1"/>
        <n v="10097239" u="1"/>
        <n v="10072713" u="1"/>
        <n v="10097279" u="1"/>
        <n v="10085032" u="1"/>
        <n v="10048403" u="1"/>
        <n v="10021710" u="1"/>
        <n v="10085200" u="1"/>
        <n v="10021718" u="1"/>
        <n v="10021734" u="1"/>
        <n v="10109798" u="1"/>
        <n v="10073017" u="1"/>
        <n v="10097591" u="1"/>
        <n v="10085336" u="1"/>
        <n v="10060818" u="1"/>
        <n v="10136579" u="1"/>
        <n v="10036300" u="1"/>
        <n v="10085352" u="1"/>
        <n v="10112061" u="1"/>
        <n v="10073105" u="1"/>
        <n v="10036324" u="1"/>
        <n v="10124348" u="1"/>
        <n v="10036340" u="1"/>
        <n v="10112101" u="1"/>
        <n v="10097735" u="1"/>
        <n v="10085528" u="1"/>
        <n v="10097847" u="1"/>
        <n v="10112397" u="1"/>
        <n v="10136947" u="1"/>
        <n v="10061194" u="1"/>
        <n v="10112437" u="1"/>
        <n v="10149226" u="1"/>
        <n v="10124708" u="1"/>
        <n v="10149234" u="1"/>
        <n v="10136987" u="1"/>
        <n v="10110366" u="1"/>
        <n v="10085880" u="1"/>
        <n v="10085888" u="1"/>
        <n v="10112629" u="1"/>
        <n v="10124964" u="1"/>
        <n v="10073745" u="1"/>
        <n v="10073809" u="1"/>
        <n v="10037116" u="1"/>
        <n v="10037132" u="1"/>
        <n v="10086224" u="1"/>
        <n v="10149730" u="1"/>
        <n v="10086248" u="1"/>
        <n v="10086352" u="1"/>
        <n v="10037508" u="1"/>
        <n v="10049803" u="1"/>
        <n v="10049811" u="1"/>
        <n v="10049819" u="1"/>
        <n v="10137851" u="1"/>
        <n v="10137859" u="1"/>
        <n v="10150178" u="1"/>
        <n v="10150186" u="1"/>
        <n v="10074553" u="1"/>
        <n v="10138099" u="1"/>
        <n v="10062370" u="1"/>
        <n v="10111438" u="1"/>
        <n v="10150434" u="1"/>
        <n v="10113653" u="1"/>
        <n v="10125916" u="1"/>
        <n v="10062498" u="1"/>
        <n v="10050267" u="1"/>
        <n v="10050275" u="1"/>
        <n v="10025757" u="1"/>
        <n v="10138387" u="1"/>
        <n v="10126156" u="1"/>
        <n v="10050403" u="1"/>
        <n v="10062690" u="1"/>
        <n v="10150746" u="1"/>
        <n v="10138659" u="1"/>
        <n v="10138699" u="1"/>
        <n v="10050699" u="1"/>
        <n v="10114213" u="1"/>
        <n v="10062986" u="1"/>
        <n v="10114229" u="1"/>
        <n v="10063002" u="1"/>
        <n v="10075369" u="1"/>
        <n v="10087664" u="1"/>
        <n v="10087672" u="1"/>
        <n v="10126652" u="1"/>
        <n v="10126660" u="1"/>
        <n v="10139019" u="1"/>
        <n v="10051019" u="1"/>
        <n v="10100079" u="1"/>
        <n v="10126780" u="1"/>
        <n v="10100103" u="1"/>
        <n v="10087872" u="1"/>
        <n v="10100215" u="1"/>
        <n v="10063514" u="1"/>
        <n v="10112614" u="1"/>
        <n v="10112630" u="1"/>
        <n v="10075969" u="1"/>
        <n v="10151746" u="1"/>
        <n v="10051467" u="1"/>
        <n v="10139539" u="1"/>
        <n v="10139555" u="1"/>
        <n v="10100623" u="1"/>
        <n v="10088424" u="1"/>
        <n v="10051659" u="1"/>
        <n v="10100759" u="1"/>
        <n v="10063994" u="1"/>
        <n v="10064010" u="1"/>
        <n v="10064042" u="1"/>
        <n v="10076345" u="1"/>
        <n v="10064106" u="1"/>
        <n v="10127644" u="1"/>
        <n v="10039636" u="1"/>
        <n v="10152194" u="1"/>
        <n v="10152250" u="1"/>
        <n v="10115485" u="1"/>
        <n v="10140035" u="1"/>
        <n v="10140043" u="1"/>
        <n v="10140051" u="1"/>
        <n v="10140059" u="1"/>
        <n v="10115573" u="1"/>
        <n v="10052107" u="1"/>
        <n v="10064426" u="1"/>
        <n v="10064450" u="1"/>
        <n v="10076745" u="1"/>
        <n v="10064490" u="1"/>
        <n v="10064498" u="1"/>
        <n v="10115789" u="1"/>
        <n v="10152578" u="1"/>
        <n v="10076865" u="1"/>
        <n v="10025758" u="1"/>
        <n v="10089272" u="1"/>
        <n v="10077017" u="1"/>
        <n v="10077073" u="1"/>
        <n v="10052555" u="1"/>
        <n v="10077137" u="1"/>
        <n v="10040468" u="1"/>
        <n v="10153098" u="1"/>
        <n v="10101895" u="1"/>
        <n v="10116365" u="1"/>
        <n v="10116373" u="1"/>
        <n v="10077409" u="1"/>
        <n v="10065170" u="1"/>
        <n v="10114230" u="1"/>
        <n v="10052931" u="1"/>
        <n v="10040692" u="1"/>
        <n v="10052955" u="1"/>
        <n v="10065226" u="1"/>
        <n v="10065250" u="1"/>
        <n v="10089776" u="1"/>
        <n v="10089864" u="1"/>
        <n v="10077609" u="1"/>
        <n v="10089872" u="1"/>
        <n v="10116589" u="1"/>
        <n v="10089888" u="1"/>
        <n v="10128868" u="1"/>
        <n v="10102175" u="1"/>
        <n v="10102183" u="1"/>
        <n v="10090016" u="1"/>
        <n v="10040972" u="1"/>
        <n v="10090040" u="1"/>
        <n v="10153650" u="1"/>
        <n v="10116869" u="1"/>
        <n v="10116877" u="1"/>
        <n v="10116885" u="1"/>
        <n v="10129180" u="1"/>
        <n v="10102495" u="1"/>
        <n v="10141475" u="1"/>
        <n v="10141555" u="1"/>
        <n v="10078081" u="1"/>
        <n v="10053571" u="1"/>
        <n v="10053579" u="1"/>
        <n v="10053587" u="1"/>
        <n v="10053595" u="1"/>
        <n v="10053603" u="1"/>
        <n v="10078161" u="1"/>
        <n v="10141659" u="1"/>
        <n v="10090472" u="1"/>
        <n v="10065962" u="1"/>
        <n v="10102799" u="1"/>
        <n v="10090536" u="1"/>
        <n v="10129580" u="1"/>
        <n v="10041588" u="1"/>
        <n v="10066138" u="1"/>
        <n v="10054027" u="1"/>
        <n v="10142051" u="1"/>
        <n v="10054035" u="1"/>
        <n v="10090824" u="1"/>
        <n v="10054043" u="1"/>
        <n v="10078585" u="1"/>
        <n v="10066346" u="1"/>
        <n v="10090880" u="1"/>
        <n v="10078713" u="1"/>
        <n v="10154506" u="1"/>
        <n v="10054235" u="1"/>
        <n v="10054243" u="1"/>
        <n v="10078777" u="1"/>
        <n v="10078825" u="1"/>
        <n v="10054419" u="1"/>
        <n v="10117917" u="1"/>
        <n v="10054427" u="1"/>
        <n v="10054435" u="1"/>
        <n v="10091232" u="1"/>
        <n v="10142499" u="1"/>
        <n v="10103543" u="1"/>
        <n v="10142507" u="1"/>
        <n v="10042244" u="1"/>
        <n v="10142539" u="1"/>
        <n v="10118021" u="1"/>
        <n v="10142547" u="1"/>
        <n v="10118069" u="1"/>
        <n v="10066866" u="1"/>
        <n v="10054611" u="1"/>
        <n v="10066874" u="1"/>
        <n v="10054619" u="1"/>
        <n v="10118117" u="1"/>
        <n v="10130380" u="1"/>
        <n v="10130388" u="1"/>
        <n v="10118157" u="1"/>
        <n v="10066946" u="1"/>
        <n v="10091472" u="1"/>
        <n v="10103783" u="1"/>
        <n v="10142763" u="1"/>
        <n v="10091536" u="1"/>
        <n v="10067018" u="1"/>
        <n v="10130732" u="1"/>
        <n v="10116366" u="1"/>
        <n v="10143123" u="1"/>
        <n v="10028478" u="1"/>
        <n v="10042924" u="1"/>
        <n v="10079801" u="1"/>
        <n v="10055299" u="1"/>
        <n v="10092104" u="1"/>
        <n v="10118877" u="1"/>
        <n v="10030861" u="1"/>
        <n v="10067690" u="1"/>
        <n v="10043172" u="1"/>
        <n v="10116870" u="1"/>
        <n v="10116878" u="1"/>
        <n v="10116886" u="1"/>
        <n v="10031085" u="1"/>
        <n v="10092400" u="1"/>
        <n v="10116934" u="1"/>
        <n v="10092408" u="1"/>
        <n v="10116942" u="1"/>
        <n v="10092432" u="1"/>
        <n v="10119141" u="1"/>
        <n v="10119165" u="1"/>
        <n v="10043428" u="1"/>
        <n v="10080233" u="1"/>
        <n v="10131476" u="1"/>
        <n v="10143739" u="1"/>
        <n v="10131484" u="1"/>
        <n v="10143763" u="1"/>
        <n v="10143771" u="1"/>
        <n v="10043492" u="1"/>
        <n v="10131516" u="1"/>
        <n v="10143779" u="1"/>
        <n v="10068130" u="1"/>
        <n v="10080465" u="1"/>
        <n v="10092776" u="1"/>
        <n v="10043756" u="1"/>
        <n v="10043764" u="1"/>
        <n v="10117374" u="1"/>
        <n v="10043796" u="1"/>
        <n v="10080601" u="1"/>
        <n v="10105135" u="1"/>
        <n v="10043820" u="1"/>
        <n v="10092936" u="1"/>
        <n v="10144171" u="1"/>
        <n v="10144179" u="1"/>
        <n v="10119749" u="1"/>
        <n v="10105351" u="1"/>
        <n v="10119797" u="1"/>
        <n v="10105383" u="1"/>
        <n v="10144355" u="1"/>
        <n v="10105431" u="1"/>
        <n v="10144395" u="1"/>
        <n v="10093272" u="1"/>
        <n v="10093280" u="1"/>
        <n v="10056515" u="1"/>
        <n v="10117854" u="1"/>
        <n v="10093328" u="1"/>
        <n v="10132316" u="1"/>
        <n v="10132348" u="1"/>
        <n v="10117918" u="1"/>
        <n v="10056635" u="1"/>
        <n v="10044396" u="1"/>
        <n v="10144731" u="1"/>
        <n v="10056739" u="1"/>
        <n v="10118070" u="1"/>
        <n v="10044508" u="1"/>
        <n v="10044516" u="1"/>
        <n v="10120277" u="1"/>
        <n v="10056811" u="1"/>
        <n v="10118158" u="1"/>
        <n v="10118198" u="1"/>
        <n v="10120381" u="1"/>
        <n v="10120389" u="1"/>
        <n v="10093696" u="1"/>
        <n v="10030254" u="1"/>
        <n v="10157282" u="1"/>
        <n v="10081553" u="1"/>
        <n v="10032541" u="1"/>
        <n v="10044892" u="1"/>
        <n v="10057155" u="1"/>
        <n v="10044900" u="1"/>
        <n v="10057163" u="1"/>
        <n v="10106263" u="1"/>
        <n v="10094064" u="1"/>
        <n v="10045084" u="1"/>
        <n v="10081889" u="1"/>
        <n v="10118710" u="1"/>
        <n v="10045156" u="1"/>
        <n v="10057459" u="1"/>
        <n v="10094272" u="1"/>
        <n v="10045308" u="1"/>
        <n v="10106647" u="1"/>
        <n v="10057627" u="1"/>
        <n v="10133412" u="1"/>
        <n v="10094448" u="1"/>
        <n v="10069962" u="1"/>
        <n v="10145763" u="1"/>
        <n v="10070026" u="1"/>
        <n v="10121261" u="1"/>
        <n v="10031134" u="1"/>
        <n v="10045580" u="1"/>
        <n v="10094640" u="1"/>
        <n v="10094688" u="1"/>
        <n v="10082433" u="1"/>
        <n v="10106991" u="1"/>
        <n v="10107015" u="1"/>
        <n v="10045700" u="1"/>
        <n v="10107047" u="1"/>
        <n v="10133820" u="1"/>
        <n v="10133828" u="1"/>
        <n v="10133836" u="1"/>
        <n v="10070378" u="1"/>
        <n v="10146139" u="1"/>
        <n v="10019207" u="1"/>
        <n v="10146195" u="1"/>
        <n v="10146211" u="1"/>
        <n v="10046060" u="1"/>
        <n v="10082857" u="1"/>
        <n v="10033853" u="1"/>
        <n v="10119798" u="1"/>
        <n v="10146507" u="1"/>
        <n v="10031798" u="1"/>
        <n v="10119822" u="1"/>
        <n v="10119838" u="1"/>
        <n v="10134276" u="1"/>
        <n v="10134284" u="1"/>
        <n v="10107591" u="1"/>
        <n v="10046284" u="1"/>
        <n v="10070834" u="1"/>
        <n v="10070858" u="1"/>
        <n v="10070898" u="1"/>
        <n v="10070962" u="1"/>
        <n v="10122285" u="1"/>
        <n v="10019911" u="1"/>
        <n v="10095664" u="1"/>
        <n v="10107983" u="1"/>
        <n v="10120278" u="1"/>
        <n v="10095768" u="1"/>
        <n v="10095776" u="1"/>
        <n v="10034509" u="1"/>
        <n v="10071514" u="1"/>
        <n v="10047060" u="1"/>
        <n v="10147355" u="1"/>
        <n v="10147371" u="1"/>
        <n v="10059355" u="1"/>
        <n v="10147379" u="1"/>
        <n v="10083897" u="1"/>
        <n v="10120726" u="1"/>
        <n v="10108519" u="1"/>
        <n v="10108527" u="1"/>
        <n v="10147491" u="1"/>
        <n v="10108535" u="1"/>
        <n v="10120798" u="1"/>
        <n v="10047276" u="1"/>
        <n v="10071826" u="1"/>
        <n v="10123077" u="1"/>
        <n v="10071858" u="1"/>
        <n v="10096408" u="1"/>
        <n v="10135412" u="1"/>
        <n v="10035133" u="1"/>
        <n v="10035149" u="1"/>
        <n v="10096544" u="1"/>
        <n v="10096592" u="1"/>
        <n v="10096600" u="1"/>
        <n v="10147875" u="1"/>
        <n v="10147899" u="1"/>
        <n v="10047620" u="1"/>
        <n v="10035365" u="1"/>
        <n v="10059891" u="1"/>
        <n v="10035397" u="1"/>
        <n v="10109039" u="1"/>
        <n v="10135740" u="1"/>
        <n v="10084553" u="1"/>
        <n v="10096864" u="1"/>
        <n v="10096896" u="1"/>
        <n v="10084681" u="1"/>
        <n v="10084729" u="1"/>
        <n v="10033550" u="1"/>
        <n v="10109311" u="1"/>
        <n v="10097064" u="1"/>
        <n v="10148307" u="1"/>
        <n v="10097088" u="1"/>
        <n v="10084849" u="1"/>
        <n v="10060411" u="1"/>
        <n v="10072746" u="1"/>
        <n v="10035965" u="1"/>
        <n v="10085033" u="1"/>
        <n v="10136276" u="1"/>
        <n v="10085049" u="1"/>
        <n v="10033854" u="1"/>
        <n v="10121974" u="1"/>
        <n v="10021711" u="1"/>
        <n v="10073018" u="1"/>
        <n v="10085329" u="1"/>
        <n v="10085337" u="1"/>
        <n v="10060819" u="1"/>
        <n v="10085345" u="1"/>
        <n v="10124317" u="1"/>
        <n v="10036325" u="1"/>
        <n v="10097680" u="1"/>
        <n v="10124421" u="1"/>
        <n v="10097728" u="1"/>
        <n v="10122278" u="1"/>
        <n v="10122286" u="1"/>
        <n v="10136820" u="1"/>
        <n v="10085641" u="1"/>
        <n v="10085649" u="1"/>
        <n v="10136884" u="1"/>
        <n v="10085681" u="1"/>
        <n v="10124693" u="1"/>
        <n v="10149227" u="1"/>
        <n v="10061243" u="1"/>
        <n v="10034550" u="1"/>
        <n v="10098064" u="1"/>
        <n v="10085889" u="1"/>
        <n v="10073730" u="1"/>
        <n v="10073802" u="1"/>
        <n v="10122942" u="1"/>
        <n v="10037117" u="1"/>
        <n v="10122974" u="1"/>
        <n v="10123022" u="1"/>
        <n v="10137468" u="1"/>
        <n v="10149731" u="1"/>
        <n v="10149739" u="1"/>
        <n v="10074058" u="1"/>
        <n v="10110855" u="1"/>
        <n v="10098592" u="1"/>
        <n v="10086345" u="1"/>
        <n v="10086353" u="1"/>
        <n v="10110887" u="1"/>
        <n v="10074106" u="1"/>
        <n v="10125405" u="1"/>
        <n v="10086465" u="1"/>
        <n v="10111015" u="1"/>
        <n v="10023039" u="1"/>
        <n v="10037501" u="1"/>
        <n v="10037525" u="1"/>
        <n v="10049804" u="1"/>
        <n v="10049812" u="1"/>
        <n v="10137836" u="1"/>
        <n v="10049820" u="1"/>
        <n v="10035398" u="1"/>
        <n v="10150179" u="1"/>
        <n v="10062299" u="1"/>
        <n v="10111439" u="1"/>
        <n v="10062411" u="1"/>
        <n v="10150435" u="1"/>
        <n v="10125917" u="1"/>
        <n v="10150443" u="1"/>
        <n v="10111519" u="1"/>
        <n v="10125973" u="1"/>
        <n v="10050268" u="1"/>
        <n v="10062531" u="1"/>
        <n v="10074826" u="1"/>
        <n v="10038045" u="1"/>
        <n v="10138372" u="1"/>
        <n v="10126157" u="1"/>
        <n v="10035982" u="1"/>
        <n v="10062691" u="1"/>
        <n v="10150747" u="1"/>
        <n v="10138500" u="1"/>
        <n v="10138660" u="1"/>
        <n v="10124238" u="1"/>
        <n v="10062923" u="1"/>
        <n v="10138700" u="1"/>
        <n v="10050700" u="1"/>
        <n v="10112039" u="1"/>
        <n v="10112047" u="1"/>
        <n v="10112063" u="1"/>
        <n v="10124350" u="1"/>
        <n v="10151147" u="1"/>
        <n v="10087665" u="1"/>
        <n v="10087673" u="1"/>
        <n v="10126661" u="1"/>
        <n v="10038653" u="1"/>
        <n v="10138988" u="1"/>
        <n v="10139012" u="1"/>
        <n v="10139020" u="1"/>
        <n v="10100056" u="1"/>
        <n v="10051020" u="1"/>
        <n v="10051028" u="1"/>
        <n v="10100080" u="1"/>
        <n v="10126789" u="1"/>
        <n v="10063467" u="1"/>
        <n v="10063475" u="1"/>
        <n v="10063515" u="1"/>
        <n v="10151619" u="1"/>
        <n v="10151635" u="1"/>
        <n v="10075922" u="1"/>
        <n v="10088185" u="1"/>
        <n v="10075986" u="1"/>
        <n v="10051468" u="1"/>
        <n v="10112831" u="1"/>
        <n v="10139540" u="1"/>
        <n v="10037118" u="1"/>
        <n v="10100624" u="1"/>
        <n v="10037142" u="1"/>
        <n v="10100648" u="1"/>
        <n v="10112943" u="1"/>
        <n v="10051660" u="1"/>
        <n v="10088457" u="1"/>
        <n v="1898" u="1"/>
        <n v="10100760" u="1"/>
        <n v="10113079" u="1"/>
        <n v="10064027" u="1"/>
        <n v="10025111" u="1"/>
        <n v="10076346" u="1"/>
        <n v="10125406" u="1"/>
        <n v="10127637" u="1"/>
        <n v="10064171" u="1"/>
        <n v="10037502" u="1"/>
        <n v="10037510" u="1"/>
        <n v="10152235" u="1"/>
        <n v="10037518" u="1"/>
        <n v="10076482" u="1"/>
        <n v="10037526" u="1"/>
        <n v="10152251" u="1"/>
        <n v="10025271" u="1"/>
        <n v="10140036" u="1"/>
        <n v="10140044" u="1"/>
        <n v="10088817" u="1"/>
        <n v="10076562" u="1"/>
        <n v="10140060" u="1"/>
        <n v="10088849" u="1"/>
        <n v="10052108" u="1"/>
        <n v="10127909" u="1"/>
        <n v="10089105" u="1"/>
        <n v="10152619" u="1"/>
        <n v="10125966" u="1"/>
        <n v="10125974" u="1"/>
        <n v="10064675" u="1"/>
        <n v="10025759" u="1"/>
        <n v="10077018" u="1"/>
        <n v="10077058" u="1"/>
        <n v="10077066" u="1"/>
        <n v="10077074" u="1"/>
        <n v="10052556" u="1"/>
        <n v="10152851" u="1"/>
        <n v="10077130" u="1"/>
        <n v="10077138" u="1"/>
        <n v="10101736" u="1"/>
        <n v="10040469" u="1"/>
        <n v="10040477" u="1"/>
        <n v="10077338" u="1"/>
        <n v="10153099" u="1"/>
        <n v="10077402" u="1"/>
        <n v="10128661" u="1"/>
        <n v="10065171" u="1"/>
        <n v="10077434" u="1"/>
        <n v="10114231" u="1"/>
        <n v="10052916" u="1"/>
        <n v="10065179" u="1"/>
        <n v="10052924" u="1"/>
        <n v="10040669" u="1"/>
        <n v="10052932" u="1"/>
        <n v="10065195" u="1"/>
        <n v="10065203" u="1"/>
        <n v="10065211" u="1"/>
        <n v="10065227" u="1"/>
        <n v="10038534" u="1"/>
        <n v="10153347" u="1"/>
        <n v="10126654" u="1"/>
        <n v="10089865" u="1"/>
        <n v="10038646" u="1"/>
        <n v="10089873" u="1"/>
        <n v="10102176" u="1"/>
        <n v="10126806" u="1"/>
        <n v="10040973" u="1"/>
        <n v="10153635" u="1"/>
        <n v="10129181" u="1"/>
        <n v="10090217" u="1"/>
        <n v="10141476" u="1"/>
        <n v="10114783" u="1"/>
        <n v="10127054" u="1"/>
        <n v="10141532" u="1"/>
        <n v="10141548" u="1"/>
        <n v="10053572" u="1"/>
        <n v="10053580" u="1"/>
        <n v="10078106" u="1"/>
        <n v="10039150" u="1"/>
        <n v="10053588" u="1"/>
        <n v="10053596" u="1"/>
        <n v="10078122" u="1"/>
        <n v="10078178" u="1"/>
        <n v="10090457" u="1"/>
        <n v="10090473" u="1"/>
        <n v="10102768" u="1"/>
        <n v="10102792" u="1"/>
        <n v="10090537" u="1"/>
        <n v="10115143" u="1"/>
        <n v="10115159" u="1"/>
        <n v="10066107" u="1"/>
        <n v="10041589" u="1"/>
        <n v="10066115" u="1"/>
        <n v="10129685" u="1"/>
        <n v="10078466" u="1"/>
        <n v="10054028" u="1"/>
        <n v="10054036" u="1"/>
        <n v="10127638" u="1"/>
        <n v="10027415" u="1"/>
        <n v="10078706" u="1"/>
        <n v="10154491" u="1"/>
        <n v="10129981" u="1"/>
        <n v="10115551" u="1"/>
        <n v="10129989" u="1"/>
        <n v="10054236" u="1"/>
        <n v="10054244" u="1"/>
        <n v="10078778" u="1"/>
        <n v="10142284" u="1"/>
        <n v="10127862" u="1"/>
        <n v="10054420" u="1"/>
        <n v="10054428" u="1"/>
        <n v="10054436" u="1"/>
        <n v="10154723" u="1"/>
        <n v="10091233" u="1"/>
        <n v="10066739" u="1"/>
        <n v="10142500" u="1"/>
        <n v="10066747" u="1"/>
        <n v="10142508" u="1"/>
        <n v="10042245" u="1"/>
        <n v="10079034" u="1"/>
        <n v="10066867" u="1"/>
        <n v="10066875" u="1"/>
        <n v="10130381" u="1"/>
        <n v="10130389" u="1"/>
        <n v="10142676" u="1"/>
        <n v="10103744" u="1"/>
        <n v="10103760" u="1"/>
        <n v="10015752" u="1"/>
        <n v="10142764" u="1"/>
        <n v="10067075" u="1"/>
        <n v="10079338" u="1"/>
        <n v="10040470" u="1"/>
        <n v="10042701" u="1"/>
        <n v="10130733" u="1"/>
        <n v="10116303" u="1"/>
        <n v="10003769" u="1"/>
        <n v="10091825" u="1"/>
        <n v="10116367" u="1"/>
        <n v="10116375" u="1"/>
        <n v="10067323" u="1"/>
        <n v="10143124" u="1"/>
        <n v="10040670" u="1"/>
        <n v="10104224" u="1"/>
        <n v="10116503" u="1"/>
        <n v="10042925" u="1"/>
        <n v="10104248" u="1"/>
        <n v="10055292" u="1"/>
        <n v="10079850" u="1"/>
        <n v="10040966" u="1"/>
        <n v="10040974" u="1"/>
        <n v="10043165" u="1"/>
        <n v="10043173" u="1"/>
        <n v="10116871" u="1"/>
        <n v="10116879" u="1"/>
        <n v="10116887" u="1"/>
        <n v="10104640" u="1"/>
        <n v="10104648" u="1"/>
        <n v="10116935" u="1"/>
        <n v="10080162" u="1"/>
        <n v="10092425" u="1"/>
        <n v="10104704" u="1"/>
        <n v="10028983" u="1"/>
        <n v="10092473" u="1"/>
        <n v="10043429" u="1"/>
        <n v="10131477" u="1"/>
        <n v="10143772" u="1"/>
        <n v="10043493" u="1"/>
        <n v="10143780" u="1"/>
        <n v="10092577" u="1"/>
        <n v="10068155" u="1"/>
        <n v="10068187" u="1"/>
        <n v="10131725" u="1"/>
        <n v="10129566" u="1"/>
        <n v="10043757" u="1"/>
        <n v="10041590" u="1"/>
        <n v="10144076" u="1"/>
        <n v="10043797" u="1"/>
        <n v="10144084" u="1"/>
        <n v="10043805" u="1"/>
        <n v="10129654" u="1"/>
        <n v="10105136" u="1"/>
        <n v="10092937" u="1"/>
        <n v="10131909" u="1"/>
        <n v="10144172" u="1"/>
        <n v="10092953" u="1"/>
        <n v="10144204" u="1"/>
        <n v="10129774" u="1"/>
        <n v="10144332" u="1"/>
        <n v="10144348" u="1"/>
        <n v="10044069" u="1"/>
        <n v="10144356" u="1"/>
        <n v="10129982" u="1"/>
        <n v="10044141" u="1"/>
        <n v="10117743" u="1"/>
        <n v="10144484" u="1"/>
        <n v="10093265" u="1"/>
        <n v="10093281" u="1"/>
        <n v="10056516" u="1"/>
        <n v="10132317" u="1"/>
        <n v="10017592" u="1"/>
        <n v="10044397" u="1"/>
        <n v="10042246" u="1"/>
        <n v="10144732" u="1"/>
        <n v="10144740" u="1"/>
        <n v="10118071" u="1"/>
        <n v="10044509" u="1"/>
        <n v="10044517" u="1"/>
        <n v="10130382" u="1"/>
        <n v="10093697" u="1"/>
        <n v="10093721" u="1"/>
        <n v="10081474" u="1"/>
        <n v="10030263" u="1"/>
        <n v="10081498" u="1"/>
        <n v="10069307" u="1"/>
        <n v="10044885" u="1"/>
        <n v="10130734" u="1"/>
        <n v="10057156" u="1"/>
        <n v="10106264" u="1"/>
        <n v="10130822" u="1"/>
        <n v="10130838" u="1"/>
        <n v="10094065" u="1"/>
        <n v="10042926" u="1"/>
        <n v="10045157" u="1"/>
        <n v="10069715" u="1"/>
        <n v="10094273" u="1"/>
        <n v="10082042" u="1"/>
        <n v="10106568" u="1"/>
        <n v="10082082" u="1"/>
        <n v="10045309" u="1"/>
        <n v="10045317" u="1"/>
        <n v="10043166" u="1"/>
        <n v="10057628" u="1"/>
        <n v="10082178" u="1"/>
        <n v="10133429" u="1"/>
        <n v="10133437" u="1"/>
        <n v="10069979" u="1"/>
        <n v="10145772" u="1"/>
        <n v="10131358" u="1"/>
        <n v="10145796" u="1"/>
        <n v="10045581" u="1"/>
        <n v="10043430" u="1"/>
        <n v="10131486" u="1"/>
        <n v="10082434" u="1"/>
        <n v="10131494" u="1"/>
        <n v="10131502" u="1"/>
        <n v="10043494" u="1"/>
        <n v="10045693" u="1"/>
        <n v="10133725" u="1"/>
        <n v="10107032" u="1"/>
        <n v="10107048" u="1"/>
        <n v="10133821" u="1"/>
        <n v="10133829" u="1"/>
        <n v="10133837" u="1"/>
        <n v="10146148" u="1"/>
        <n v="10146204" u="1"/>
        <n v="10019216" u="1"/>
        <n v="10070459" u="1"/>
        <n v="10046061" u="1"/>
        <n v="10119751" u="1"/>
        <n v="10119775" u="1"/>
        <n v="10031767" u="1"/>
        <n v="10119799" u="1"/>
        <n v="10146508" u="1"/>
        <n v="10044054" u="1"/>
        <n v="10134253" u="1"/>
        <n v="10044062" u="1"/>
        <n v="10107568" u="1"/>
        <n v="10134277" u="1"/>
        <n v="10134285" u="1"/>
        <n v="10044142" u="1"/>
        <n v="10070843" u="1"/>
        <n v="10070859" u="1"/>
        <n v="10070891" u="1"/>
        <n v="10070907" u="1"/>
        <n v="10070915" u="1"/>
        <n v="10046429" u="1"/>
        <n v="10132310" u="1"/>
        <n v="10132318" u="1"/>
        <n v="10107912" u="1"/>
        <n v="10107952" u="1"/>
        <n v="10120279" u="1"/>
        <n v="10120287" u="1"/>
        <n v="10046781" u="1"/>
        <n v="10071355" u="1"/>
        <n v="10044886" u="1"/>
        <n v="10147356" u="1"/>
        <n v="10083898" u="1"/>
        <n v="10096201" u="1"/>
        <n v="10032743" u="1"/>
        <n v="10147492" u="1"/>
        <n v="10108528" u="1"/>
        <n v="10108536" u="1"/>
        <n v="10096321" u="1"/>
        <n v="10045150" u="1"/>
        <n v="10045158" u="1"/>
        <n v="10071859" u="1"/>
        <n v="10135429" u="1"/>
        <n v="10135445" u="1"/>
        <n v="10133286" u="1"/>
        <n v="10045310" u="1"/>
        <n v="10059796" u="1"/>
        <n v="10096585" u="1"/>
        <n v="10096617" u="1"/>
        <n v="10133438" u="1"/>
        <n v="5" u="1"/>
        <n v="10047621" u="1"/>
        <n v="10059892" u="1"/>
        <n v="10121239" u="1"/>
        <n v="10072187" u="1"/>
        <n v="10109040" u="1"/>
        <n v="10109048" u="1"/>
        <n v="10045582" u="1"/>
        <n v="10096897" u="1"/>
        <n v="10045702" u="1"/>
        <n v="10033503" u="1"/>
        <n v="10084730" u="1"/>
        <n v="10133830" u="1"/>
        <n v="10133838" u="1"/>
        <n v="10097057" u="1"/>
        <n v="10097065" u="1"/>
        <n v="10097073" u="1"/>
        <n v="10133886" u="1"/>
        <n v="10084834" u="1"/>
        <n v="10084874" u="1"/>
        <n v="10084882" u="1"/>
        <n v="10109440" u="1"/>
        <n v="10060404" u="1"/>
        <n v="10060412" u="1"/>
        <n v="10136253" u="1"/>
        <n v="10046062" u="1"/>
        <n v="10097305" u="1"/>
        <n v="10033855" u="1"/>
        <n v="10134246" u="1"/>
        <n v="10021712" u="1"/>
        <n v="10134278" u="1"/>
        <n v="10134286" u="1"/>
        <n v="10046294" u="1"/>
        <n v="10097521" u="1"/>
        <n v="10085314" u="1"/>
        <n v="10060820" u="1"/>
        <n v="10085346" u="1"/>
        <n v="10048621" u="1"/>
        <n v="10085418" u="1"/>
        <n v="10021944" u="1"/>
        <n v="10148956" u="1"/>
        <n v="10097785" u="1"/>
        <n v="10136821" u="1"/>
        <n v="10085650" u="1"/>
        <n v="10136885" u="1"/>
        <n v="10097993" u="1"/>
        <n v="10149228" u="1"/>
        <n v="10034511" u="1"/>
        <n v="10046774" u="1"/>
        <n v="10149236" u="1"/>
        <n v="10073483" u="1"/>
        <n v="10149244" u="1"/>
        <n v="10110336" u="1"/>
        <n v="10110368" u="1"/>
        <n v="10110400" u="1"/>
        <n v="10085882" u="1"/>
        <n v="10085890" u="1"/>
        <n v="10122775" u="1"/>
        <n v="10073747" u="1"/>
        <n v="10047078" u="1"/>
        <n v="10047102" u="1"/>
        <n v="10073803" u="1"/>
        <n v="10047110" u="1"/>
        <n v="10086170" u="1"/>
        <n v="10086218" u="1"/>
        <n v="10149732" u="1"/>
        <n v="10047278" u="1"/>
        <n v="10049477" u="1"/>
        <n v="10123063" u="1"/>
        <n v="10123079" u="1"/>
        <n v="10098593" u="1"/>
        <n v="10110856" u="1"/>
        <n v="10074075" u="1"/>
        <n v="10086346" u="1"/>
        <n v="10086354" u="1"/>
        <n v="10135430" u="1"/>
        <n v="10135446" u="1"/>
        <n v="10086466" u="1"/>
        <n v="10086482" u="1"/>
        <n v="10023040" u="1"/>
        <n v="10098841" u="1"/>
        <n v="10035367" u="1"/>
        <n v="10049805" u="1"/>
        <n v="10049813" u="1"/>
        <n v="10049821" u="1"/>
        <n v="10123407" u="1"/>
        <n v="10062292" u="1"/>
        <n v="10062300" u="1"/>
        <n v="10074571" u="1"/>
        <n v="10138101" u="1"/>
        <n v="10150436" u="1"/>
        <n v="10062428" u="1"/>
        <n v="10111488" u="1"/>
        <n v="10023488" u="1"/>
        <n v="10138365" u="1"/>
        <n v="10035967" u="1"/>
        <n v="10050405" u="1"/>
        <n v="10136254" u="1"/>
        <n v="10074947" u="1"/>
        <n v="10150708" u="1"/>
        <n v="10062692" u="1"/>
        <n v="10150748" u="1"/>
        <n v="10124223" u="1"/>
        <n v="10050693" u="1"/>
        <n v="10050701" u="1"/>
        <n v="10062988" u="1"/>
        <n v="10112048" u="1"/>
        <n v="10036311" u="1"/>
        <n v="10048622" u="1"/>
        <n v="10112120" u="1"/>
        <n v="10124415" u="1"/>
        <n v="10151124" u="1"/>
        <n v="10124439" u="1"/>
        <n v="10087666" u="1"/>
        <n v="10087674" u="1"/>
        <n v="10099953" u="1"/>
        <n v="10139013" u="1"/>
        <n v="10139021" u="1"/>
        <n v="10100065" u="1"/>
        <n v="10051021" u="1"/>
        <n v="10100081" u="1"/>
        <n v="10151364" u="1"/>
        <n v="10112440" u="1"/>
        <n v="10112456" u="1"/>
        <n v="10087954" u="1"/>
        <n v="10087962" u="1"/>
        <n v="10100225" u="1"/>
        <n v="10063516" u="1"/>
        <n v="10112616" u="1"/>
        <n v="10151620" u="1"/>
        <n v="10151644" u="1"/>
        <n v="10088170" u="1"/>
        <n v="10075987" u="1"/>
        <n v="10051469" u="1"/>
        <n v="10139541" u="1"/>
        <n v="10088338" u="1"/>
        <n v="10088354" u="1"/>
        <n v="10100625" u="1"/>
        <n v="10100649" u="1"/>
        <n v="10112944" u="1"/>
        <n v="10049478" u="1"/>
        <n v="10051653" u="1"/>
        <n v="10051661" u="1"/>
        <n v="10100769" u="1"/>
        <n v="10063996" u="1"/>
        <n v="10113080" u="1"/>
        <n v="10125407" u="1"/>
        <n v="10064092" u="1"/>
        <n v="10125471" u="1"/>
        <n v="10137758" u="1"/>
        <n v="10152236" u="1"/>
        <n v="10037519" u="1"/>
        <n v="10152252" u="1"/>
        <n v="10025272" u="1"/>
        <n v="10049806" u="1"/>
        <n v="10049814" u="1"/>
        <n v="10049822" u="1"/>
        <n v="10137854" u="1"/>
        <n v="10140037" u="1"/>
        <n v="10140045" u="1"/>
        <n v="10140053" u="1"/>
        <n v="10137886" u="1"/>
        <n v="10140061" u="1"/>
        <n v="10088850" u="1"/>
        <n v="10140125" u="1"/>
        <n v="10052109" u="1"/>
        <n v="10076739" u="1"/>
        <n v="10038047" u="1"/>
        <n v="10077019" u="1"/>
        <n v="10077067" u="1"/>
        <n v="10138390" u="1"/>
        <n v="10052549" u="1"/>
        <n v="10152852" u="1"/>
        <n v="10077099" u="1"/>
        <n v="10101737" u="1"/>
        <n v="10138694" u="1"/>
        <n v="10077395" u="1"/>
        <n v="10050702" u="1"/>
        <n v="10077403" u="1"/>
        <n v="10013913" u="1"/>
        <n v="10065148" u="1"/>
        <n v="10052909" u="1"/>
        <n v="10065172" u="1"/>
        <n v="10052917" u="1"/>
        <n v="10065180" u="1"/>
        <n v="10052925" u="1"/>
        <n v="10077451" u="1"/>
        <n v="10065196" u="1"/>
        <n v="10038535" u="1"/>
        <n v="10153332" u="1"/>
        <n v="10153348" u="1"/>
        <n v="10089858" u="1"/>
        <n v="10126655" u="1"/>
        <n v="10089866" u="1"/>
        <n v="10089874" u="1"/>
        <n v="10102177" u="1"/>
        <n v="10139022" u="1"/>
        <n v="10051030" u="1"/>
        <n v="10051038" u="1"/>
        <n v="10090114" u="1"/>
        <n v="10102465" u="1"/>
        <n v="10114736" u="1"/>
        <n v="10141477" u="1"/>
        <n v="10102513" u="1"/>
        <n v="10114776" u="1"/>
        <n v="10127063" u="1"/>
        <n v="10141533" u="1"/>
        <n v="10102569" u="1"/>
        <n v="10078075" u="1"/>
        <n v="10053565" u="1"/>
        <n v="10053573" u="1"/>
        <n v="10053581" u="1"/>
        <n v="10053589" u="1"/>
        <n v="10053597" u="1"/>
        <n v="10053605" u="1"/>
        <n v="10078155" u="1"/>
        <n v="10051470" u="1"/>
        <n v="10078179" u="1"/>
        <n v="10065924" u="1"/>
        <n v="10090458" u="1"/>
        <n v="10078203" u="1"/>
        <n v="10078211" u="1"/>
        <n v="10139542" u="1"/>
        <n v="10139550" u="1"/>
        <n v="10139558" u="1"/>
        <n v="10102769" u="1"/>
        <n v="10139566" u="1"/>
        <n v="10066004" u="1"/>
        <n v="10014777" u="1"/>
        <n v="10090538" u="1"/>
        <n v="10053757" u="1"/>
        <n v="10051654" u="1"/>
        <n v="10051662" u="1"/>
        <n v="10078371" u="1"/>
        <n v="10054037" u="1"/>
        <n v="10103097" u="1"/>
        <n v="10090874" u="1"/>
        <n v="10078659" u="1"/>
        <n v="10066404" u="1"/>
        <n v="10139998" u="1"/>
        <n v="10140038" u="1"/>
        <n v="10066460" u="1"/>
        <n v="10140046" u="1"/>
        <n v="10140054" u="1"/>
        <n v="10154508" u="1"/>
        <n v="10054237" u="1"/>
        <n v="10054245" u="1"/>
        <n v="10115576" u="1"/>
        <n v="10140126" u="1"/>
        <n v="10091098" u="1"/>
        <n v="10078931" u="1"/>
        <n v="10054421" u="1"/>
        <n v="10054429" u="1"/>
        <n v="10054437" u="1"/>
        <n v="10091234" u="1"/>
        <n v="10066740" u="1"/>
        <n v="10142501" u="1"/>
        <n v="10066748" u="1"/>
        <n v="10142509" u="1"/>
        <n v="10115872" u="1"/>
        <n v="10079123" u="1"/>
        <n v="10128191" u="1"/>
        <n v="10066876" u="1"/>
        <n v="10079179" u="1"/>
        <n v="10103761" u="1"/>
        <n v="10116032" u="1"/>
        <n v="10052550" u="1"/>
        <n v="10052558" u="1"/>
        <n v="10040471" u="1"/>
        <n v="10067300" u="1"/>
        <n v="10116376" u="1"/>
        <n v="10052910" u="1"/>
        <n v="10052918" u="1"/>
        <n v="10052926" u="1"/>
        <n v="10016209" u="1"/>
        <n v="10067516" u="1"/>
        <n v="10055301" u="1"/>
        <n v="10079827" u="1"/>
        <n v="10155620" u="1"/>
        <n v="10040967" u="1"/>
        <n v="10092226" u="1"/>
        <n v="10055517" u="1"/>
        <n v="10116880" u="1"/>
        <n v="10092402" u="1"/>
        <n v="10104665" u="1"/>
        <n v="10092410" u="1"/>
        <n v="10116936" u="1"/>
        <n v="10080163" u="1"/>
        <n v="10129223" u="1"/>
        <n v="10104721" u="1"/>
        <n v="10141550" u="1"/>
        <n v="10143741" u="1"/>
        <n v="10053566" u="1"/>
        <n v="10053582" u="1"/>
        <n v="10053590" u="1"/>
        <n v="10053598" u="1"/>
        <n v="10156164" u="1"/>
        <n v="10041583" u="1"/>
        <n v="10117376" u="1"/>
        <n v="10105145" u="1"/>
        <n v="10117408" u="1"/>
        <n v="10092938" u="1"/>
        <n v="10144205" u="1"/>
        <n v="10054030" u="1"/>
        <n v="10054038" u="1"/>
        <n v="10080779" u="1"/>
        <n v="10144341" u="1"/>
        <n v="10144397" u="1"/>
        <n v="10054230" u="1"/>
        <n v="10054238" u="1"/>
        <n v="10068724" u="1"/>
        <n v="10056517" u="1"/>
        <n v="10054422" u="1"/>
        <n v="10054430" u="1"/>
        <n v="10054438" u="1"/>
        <n v="10042247" u="1"/>
        <n v="10118040" u="1"/>
        <n v="10118072" u="1"/>
        <n v="10093570" u="1"/>
        <n v="10069124" u="1"/>
        <n v="10142774" u="1"/>
        <n v="10081467" u="1"/>
        <n v="10081475" u="1"/>
        <n v="10030256" u="1"/>
        <n v="10069340" u="1"/>
        <n v="10081619" u="1"/>
        <n v="10130735" u="1"/>
        <n v="10057157" u="1"/>
        <n v="10057165" u="1"/>
        <n v="10118496" u="1"/>
        <n v="10106265" u="1"/>
        <n v="10130831" u="1"/>
        <n v="10042927" u="1"/>
        <n v="10118720" u="1"/>
        <n v="10057461" u="1"/>
        <n v="10055294" u="1"/>
        <n v="10055302" u="1"/>
        <n v="10143334" u="1"/>
        <n v="10106545" u="1"/>
        <n v="10082043" u="1"/>
        <n v="10106569" u="1"/>
        <n v="10082083" u="1"/>
        <n v="10043167" u="1"/>
        <n v="10043175" u="1"/>
        <n v="10057629" u="1"/>
        <n v="10145765" u="1"/>
        <n v="10145773" u="1"/>
        <n v="10094562" u="1"/>
        <n v="10043431" u="1"/>
        <n v="10119184" u="1"/>
        <n v="10143726" u="1"/>
        <n v="10070148" u="1"/>
        <n v="10070156" u="1"/>
        <n v="10070164" u="1"/>
        <n v="10131487" u="1"/>
        <n v="10143766" u="1"/>
        <n v="10143774" u="1"/>
        <n v="10107017" u="1"/>
        <n v="10070236" u="1"/>
        <n v="10107025" u="1"/>
        <n v="10107033" u="1"/>
        <n v="10082611" u="1"/>
        <n v="10146125" u="1"/>
        <n v="10146149" u="1"/>
        <n v="10094978" u="1"/>
        <n v="10043759" u="1"/>
        <n v="10058205" u="1"/>
        <n v="10070508" u="1"/>
        <n v="10043815" u="1"/>
        <n v="10107361" u="1"/>
        <n v="10082859" u="1"/>
        <n v="10144206" u="1"/>
        <n v="10146509" u="1"/>
        <n v="10044055" u="1"/>
        <n v="10144342" u="1"/>
        <n v="10144350" u="1"/>
        <n v="10107569" u="1"/>
        <n v="10019577" u="1"/>
        <n v="10144398" u="1"/>
        <n v="10044143" u="1"/>
        <n v="10044151" u="1"/>
        <n v="10119904" u="1"/>
        <n v="10058613" u="1"/>
        <n v="10058645" u="1"/>
        <n v="10070908" u="1"/>
        <n v="10056518" u="1"/>
        <n v="10144678" u="1"/>
        <n v="10144702" u="1"/>
        <n v="10120232" u="1"/>
        <n v="10058949" u="1"/>
        <n v="10044519" u="1"/>
        <n v="10120280" u="1"/>
        <n v="10071364" u="1"/>
        <n v="10095898" u="1"/>
        <n v="10095914" u="1"/>
        <n v="10044695" u="1"/>
        <n v="10056966" u="1"/>
        <n v="10044743" u="1"/>
        <n v="10147341" u="1"/>
        <n v="10044887" u="1"/>
        <n v="10044895" u="1"/>
        <n v="10057158" u="1"/>
        <n v="10147357" u="1"/>
        <n v="10059365" u="1"/>
        <n v="10083899" u="1"/>
        <n v="10096194" u="1"/>
        <n v="10108529" u="1"/>
        <n v="10120800" u="1"/>
        <n v="10147509" u="1"/>
        <n v="10096322" u="1"/>
        <n v="10045151" u="1"/>
        <n v="10071860" u="1"/>
        <n v="10057462" u="1"/>
        <n v="10133287" u="1"/>
        <n v="10045311" u="1"/>
        <n v="10059797" u="1"/>
        <n v="10096586" u="1"/>
        <n v="10057630" u="1"/>
        <n v="10133439" u="1"/>
        <n v="10147909" u="1"/>
        <n v="10059893" u="1"/>
        <n v="10145750" u="1"/>
        <n v="10147933" u="1"/>
        <n v="10145766" u="1"/>
        <n v="10072188" u="1"/>
        <n v="10145774" u="1"/>
        <n v="10096898" u="1"/>
        <n v="10133815" u="1"/>
        <n v="10133839" u="1"/>
        <n v="10097050" u="1"/>
        <n v="10097058" u="1"/>
        <n v="10097066" u="1"/>
        <n v="10146126" u="1"/>
        <n v="10097074" u="1"/>
        <n v="10146134" u="1"/>
        <n v="10146150" u="1"/>
        <n v="10146206" u="1"/>
        <n v="10097194" u="1"/>
        <n v="10046055" u="1"/>
        <n v="10046063" u="1"/>
        <n v="10033856" u="1"/>
        <n v="10097354" u="1"/>
        <n v="10058398" u="1"/>
        <n v="10134247" u="1"/>
        <n v="10021713" u="1"/>
        <n v="10134279" u="1"/>
        <n v="10021729" u="1"/>
        <n v="10073004" u="1"/>
        <n v="10109841" u="1"/>
        <n v="10085331" u="1"/>
        <n v="10058646" u="1"/>
        <n v="10085347" u="1"/>
        <n v="10085419" u="1"/>
        <n v="10097738" u="1"/>
        <n v="10073308" u="1"/>
        <n v="10058950" u="1"/>
        <n v="10097930" u="1"/>
        <n v="10061173" u="1"/>
        <n v="10149229" u="1"/>
        <n v="10149237" u="1"/>
        <n v="10073484" u="1"/>
        <n v="10110401" u="1"/>
        <n v="10085883" u="1"/>
        <n v="10085891" u="1"/>
        <n v="10149397" u="1"/>
        <n v="10122712" u="1"/>
        <n v="10122728" u="1"/>
        <n v="10122776" u="1"/>
        <n v="10047039" u="1"/>
        <n v="10047071" u="1"/>
        <n v="10147382" u="1"/>
        <n v="10059366" u="1"/>
        <n v="10098354" u="1"/>
        <n v="10147414" u="1"/>
        <n v="10086195" u="1"/>
        <n v="10086219" u="1"/>
        <n v="10061709" u="1"/>
        <n v="10149733" u="1"/>
        <n v="10123072" u="1"/>
        <n v="10110841" u="1"/>
        <n v="10086347" u="1"/>
        <n v="10086355" u="1"/>
        <n v="10098650" u="1"/>
        <n v="10074156" u="1"/>
        <n v="10086491" u="1"/>
        <n v="10147878" u="1"/>
        <n v="10047599" u="1"/>
        <n v="10059894" u="1"/>
        <n v="10035368" u="1"/>
        <n v="10147926" u="1"/>
        <n v="10035376" u="1"/>
        <n v="10147934" u="1"/>
        <n v="10135743" u="1"/>
        <n v="10150181" u="1"/>
        <n v="10062277" u="1"/>
        <n v="10062293" u="1"/>
        <n v="10074572" u="1"/>
        <n v="10086883" u="1"/>
        <n v="10111441" u="1"/>
        <n v="10148254" u="1"/>
        <n v="10111473" u="1"/>
        <n v="10074828" u="1"/>
        <n v="10060406" u="1"/>
        <n v="10074852" u="1"/>
        <n v="10074892" u="1"/>
        <n v="10123976" u="1"/>
        <n v="10062669" u="1"/>
        <n v="10136255" u="1"/>
        <n v="10062685" u="1"/>
        <n v="10150709" u="1"/>
        <n v="10062693" u="1"/>
        <n v="10150757" u="1"/>
        <n v="10036096" u="1"/>
        <n v="10048399" u="1"/>
        <n v="10112049" u="1"/>
        <n v="10048623" u="1"/>
        <n v="10112121" u="1"/>
        <n v="10151149" u="1"/>
        <n v="10124448" u="1"/>
        <n v="10087667" u="1"/>
        <n v="10087803" u="1"/>
        <n v="10100106" u="1"/>
        <n v="10151349" u="1"/>
        <n v="10151373" u="1"/>
        <n v="10149230" u="1"/>
        <n v="10061238" u="1"/>
        <n v="10112473" u="1"/>
        <n v="10087963" u="1"/>
        <n v="10112505" u="1"/>
        <n v="10063485" u="1"/>
        <n v="10063501" u="1"/>
        <n v="10149414" u="1"/>
        <n v="10151621" u="1"/>
        <n v="10151629" u="1"/>
        <n v="10088171" u="1"/>
        <n v="10075924" u="1"/>
        <n v="10075988" u="1"/>
        <n v="10037120" u="1"/>
        <n v="10037144" u="1"/>
        <n v="10061710" u="1"/>
        <n v="10088419" u="1"/>
        <n v="10088427" u="1"/>
        <n v="10049479" u="1"/>
        <n v="10063989" u="1"/>
        <n v="10063997" u="1"/>
        <n v="10113081" u="1"/>
        <n v="10088579" u="1"/>
        <n v="10076340" u="1"/>
        <n v="10149950" u="1"/>
        <n v="10125448" u="1"/>
        <n v="10088675" u="1"/>
        <n v="10125472" u="1"/>
        <n v="10152213" u="1"/>
        <n v="10101002" u="1"/>
        <n v="10037512" u="1"/>
        <n v="10076484" u="1"/>
        <n v="10037520" u="1"/>
        <n v="10037528" u="1"/>
        <n v="10049799" u="1"/>
        <n v="10049807" u="1"/>
        <n v="10049815" u="1"/>
        <n v="10049823" u="1"/>
        <n v="10113321" u="1"/>
        <n v="10137863" u="1"/>
        <n v="10064429" u="1"/>
        <n v="10064437" u="1"/>
        <n v="10062278" u="1"/>
        <n v="10062294" u="1"/>
        <n v="10076740" u="1"/>
        <n v="10064501" u="1"/>
        <n v="10064509" u="1"/>
        <n v="10076772" u="1"/>
        <n v="10138095" u="1"/>
        <n v="10062406" u="1"/>
        <n v="10062414" u="1"/>
        <n v="10089115" u="1"/>
        <n v="10076868" u="1"/>
        <n v="10064621" u="1"/>
        <n v="10062494" u="1"/>
        <n v="10025761" u="1"/>
        <n v="10126056" u="1"/>
        <n v="10126064" u="1"/>
        <n v="10152853" u="1"/>
        <n v="10062670" u="1"/>
        <n v="10062686" u="1"/>
        <n v="10062694" u="1"/>
        <n v="10126184" u="1"/>
        <n v="10077148" u="1"/>
        <n v="10101738" u="1"/>
        <n v="10077228" u="1"/>
        <n v="10062934" u="1"/>
        <n v="10150974" u="1"/>
        <n v="10050695" u="1"/>
        <n v="10050703" u="1"/>
        <n v="10077404" u="1"/>
        <n v="10065173" u="1"/>
        <n v="10065181" u="1"/>
        <n v="10065221" u="1"/>
        <n v="10038536" u="1"/>
        <n v="10151134" u="1"/>
        <n v="10077556" u="1"/>
        <n v="10089859" u="1"/>
        <n v="10089867" u="1"/>
        <n v="10126656" u="1"/>
        <n v="10126664" u="1"/>
        <n v="10139015" u="1"/>
        <n v="10051039" u="1"/>
        <n v="10102274" u="1"/>
        <n v="10151350" u="1"/>
        <n v="10126856" u="1"/>
        <n v="10102378" u="1"/>
        <n v="10153629" u="1"/>
        <n v="10063470" u="1"/>
        <n v="10063486" u="1"/>
        <n v="10114777" u="1"/>
        <n v="10102530" u="1"/>
        <n v="10127056" u="1"/>
        <n v="10127064" u="1"/>
        <n v="10151622" u="1"/>
        <n v="10151638" u="1"/>
        <n v="10065917" u="1"/>
        <n v="10078180" u="1"/>
        <n v="10139543" u="1"/>
        <n v="10139551" u="1"/>
        <n v="10065981" u="1"/>
        <n v="10066005" u="1"/>
        <n v="10078276" u="1"/>
        <n v="10051655" u="1"/>
        <n v="10115145" u="1"/>
        <n v="10051663" u="1"/>
        <n v="10115161" u="1"/>
        <n v="10115185" u="1"/>
        <n v="10063998" u="1"/>
        <n v="10078436" u="1"/>
        <n v="10064030" u="1"/>
        <n v="10078524" u="1"/>
        <n v="10127632" u="1"/>
        <n v="10015098" u="1"/>
        <n v="10090875" u="1"/>
        <n v="10139999" u="1"/>
        <n v="10140055" u="1"/>
        <n v="10154493" u="1"/>
        <n v="10140079" u="1"/>
        <n v="10052111" u="1"/>
        <n v="10091099" u="1"/>
        <n v="10066701" u="1"/>
        <n v="10078988" u="1"/>
        <n v="10079012" u="1"/>
        <n v="10115801" u="1"/>
        <n v="10128160" u="1"/>
        <n v="10066877" u="1"/>
        <n v="10128192" u="1"/>
        <n v="10079180" u="1"/>
        <n v="10103746" u="1"/>
        <n v="10066973" u="1"/>
        <n v="10052543" u="1"/>
        <n v="10116033" u="1"/>
        <n v="10052551" u="1"/>
        <n v="10067021" u="1"/>
        <n v="10079284" u="1"/>
        <n v="10091547" u="1"/>
        <n v="10040472" u="1"/>
        <n v="10153094" u="1"/>
        <n v="10067293" u="1"/>
        <n v="10067301" u="1"/>
        <n v="10116377" u="1"/>
        <n v="10065166" u="1"/>
        <n v="10052911" u="1"/>
        <n v="10065174" u="1"/>
        <n v="10052919" u="1"/>
        <n v="10052927" u="1"/>
        <n v="10040672" u="1"/>
        <n v="10065214" u="1"/>
        <n v="10065222" u="1"/>
        <n v="10104250" u="1"/>
        <n v="10153318" u="1"/>
        <n v="10153334" u="1"/>
        <n v="10067557" u="1"/>
        <n v="10155637" u="1"/>
        <n v="10040968" u="1"/>
        <n v="10141319" u="1"/>
        <n v="10153630" u="1"/>
        <n v="10080060" u="1"/>
        <n v="10080092" u="1"/>
        <n v="10104618" u="1"/>
        <n v="10116889" u="1"/>
        <n v="10104650" u="1"/>
        <n v="10129184" u="1"/>
        <n v="10104666" u="1"/>
        <n v="10116937" u="1"/>
        <n v="10092459" u="1"/>
        <n v="10141535" u="1"/>
        <n v="10141551" u="1"/>
        <n v="10053567" u="1"/>
        <n v="10053575" u="1"/>
        <n v="10053583" u="1"/>
        <n v="10053591" u="1"/>
        <n v="10053599" u="1"/>
        <n v="10141663" u="1"/>
        <n v="10068125" u="1"/>
        <n v="10066006" u="1"/>
        <n v="10068189" u="1"/>
        <n v="10041584" u="1"/>
        <n v="10105098" u="1"/>
        <n v="10068325" u="1"/>
        <n v="10117385" u="1"/>
        <n v="10117409" u="1"/>
        <n v="10117425" u="1"/>
        <n v="10068381" u="1"/>
        <n v="10054031" u="1"/>
        <n v="10054039" u="1"/>
        <n v="10117537" u="1"/>
        <n v="10066358" u="1"/>
        <n v="10093099" u="1"/>
        <n v="10154494" u="1"/>
        <n v="10054231" u="1"/>
        <n v="10054239" u="1"/>
        <n v="10068701" u="1"/>
        <n v="10068733" u="1"/>
        <n v="10093275" u="1"/>
        <n v="10117833" u="1"/>
        <n v="10054423" u="1"/>
        <n v="10054431" u="1"/>
        <n v="10142495" u="1"/>
        <n v="10142511" u="1"/>
        <n v="10105722" u="1"/>
        <n v="10142519" u="1"/>
        <n v="10142543" u="1"/>
        <n v="10118073" u="1"/>
        <n v="10054607" u="1"/>
        <n v="10054615" u="1"/>
        <n v="10066878" u="1"/>
        <n v="10118161" u="1"/>
        <n v="10118185" u="1"/>
        <n v="10066974" u="1"/>
        <n v="10067022" u="1"/>
        <n v="10081476" u="1"/>
        <n v="10081492" u="1"/>
        <n v="10067062" u="1"/>
        <n v="10093803" u="1"/>
        <n v="10130616" u="1"/>
        <n v="10069341" u="1"/>
        <n v="10054919" u="1"/>
        <n v="10069357" u="1"/>
        <n v="251" u="1"/>
        <n v="10042664" u="1"/>
        <n v="10042704" u="1"/>
        <n v="10130728" u="1"/>
        <n v="10130736" u="1"/>
        <n v="10130784" u="1"/>
        <n v="10067302" u="1"/>
        <n v="10106266" u="1"/>
        <n v="10106274" u="1"/>
        <n v="10094035" u="1"/>
        <n v="10042928" u="1"/>
        <n v="10118745" u="1"/>
        <n v="10069717" u="1"/>
        <n v="10055295" u="1"/>
        <n v="10055303" u="1"/>
        <n v="10082012" u="1"/>
        <n v="10106546" u="1"/>
        <n v="10082044" u="1"/>
        <n v="10106570" u="1"/>
        <n v="10155638" u="1"/>
        <n v="10106650" u="1"/>
        <n v="10043168" u="1"/>
        <n v="10043176" u="1"/>
        <n v="10069949" u="1"/>
        <n v="10069997" u="1"/>
        <n v="10119065" u="1"/>
        <n v="10055631" u="1"/>
        <n v="10119185" u="1"/>
        <n v="10043432" u="1"/>
        <n v="10143727" u="1"/>
        <n v="10131488" u="1"/>
        <n v="10119233" u="1"/>
        <n v="10143767" u="1"/>
        <n v="10143775" u="1"/>
        <n v="10131512" u="1"/>
        <n v="10107018" u="1"/>
        <n v="10006739" u="1"/>
        <n v="10107026" u="1"/>
        <n v="10107034" u="1"/>
        <n v="10043760" u="1"/>
        <n v="10070501" u="1"/>
        <n v="10043800" u="1"/>
        <n v="10070509" u="1"/>
        <n v="10043808" u="1"/>
        <n v="10043824" u="1"/>
        <n v="10144135" u="1"/>
        <n v="10107362" u="1"/>
        <n v="10131912" u="1"/>
        <n v="10144207" u="1"/>
        <n v="10095155" u="1"/>
        <n v="10119721" u="1"/>
        <n v="10007187" u="1"/>
        <n v="10119769" u="1"/>
        <n v="10119793" u="1"/>
        <n v="10044064" u="1"/>
        <n v="10119881" u="1"/>
        <n v="10068702" u="1"/>
        <n v="10068734" u="1"/>
        <n v="10056519" u="1"/>
        <n v="10132312" u="1"/>
        <n v="10056631" u="1"/>
        <n v="10071069" u="1"/>
        <n v="10095643" u="1"/>
        <n v="10144703" u="1"/>
        <n v="10120233" u="1"/>
        <n v="10044512" u="1"/>
        <n v="10069086" u="1"/>
        <n v="10032353" u="1"/>
        <n v="10095875" u="1"/>
        <n v="10095915" u="1"/>
        <n v="10044696" u="1"/>
        <n v="10056967" u="1"/>
        <n v="10132824" u="1"/>
        <n v="10069358" u="1"/>
        <n v="10057159" u="1"/>
        <n v="10071605" u="1"/>
        <n v="10108522" u="1"/>
        <n v="10108530" u="1"/>
        <n v="10096323" u="1"/>
        <n v="10045152" u="1"/>
        <n v="10071861" u="1"/>
        <n v="10084172" u="1"/>
        <n v="10133232" u="1"/>
        <n v="10045312" u="1"/>
        <n v="10057631" u="1"/>
        <n v="10096595" u="1"/>
        <n v="10145695" u="1"/>
        <n v="10133432" u="1"/>
        <n v="10069990" u="1"/>
        <n v="10145751" u="1"/>
        <n v="10145767" u="1"/>
        <n v="10072189" u="1"/>
        <n v="10145799" u="1"/>
        <n v="10057799" u="1"/>
        <n v="10045576" u="1"/>
        <n v="10070134" u="1"/>
        <n v="10070150" u="1"/>
        <n v="10070158" u="1"/>
        <n v="10096859" u="1"/>
        <n v="10121393" u="1"/>
        <n v="10096899" u="1"/>
        <n v="10084652" u="1"/>
        <n v="10045696" u="1"/>
        <n v="10097019" u="1"/>
        <n v="10133832" u="1"/>
        <n v="10109314" u="1"/>
        <n v="10133840" u="1"/>
        <n v="10097059" u="1"/>
        <n v="10146135" u="1"/>
        <n v="10070382" u="1"/>
        <n v="10072693" u="1"/>
        <n v="10085020" u="1"/>
        <n v="10046056" u="1"/>
        <n v="10046064" u="1"/>
        <n v="10097323" u="1"/>
        <n v="10097355" u="1"/>
        <n v="10058399" u="1"/>
        <n v="10097443" u="1"/>
        <n v="10134240" u="1"/>
        <n v="10021730" u="1"/>
        <n v="10134280" u="1"/>
        <n v="10109794" u="1"/>
        <n v="10109834" u="1"/>
        <n v="10085332" u="1"/>
        <n v="10097627" u="1"/>
        <n v="10046432" u="1"/>
        <n v="10085420" u="1"/>
        <n v="10097739" u="1"/>
        <n v="10046584" u="1"/>
        <n v="10022138" u="1"/>
        <n v="10058951" u="1"/>
        <n v="10073429" u="1"/>
        <n v="10046776" u="1"/>
        <n v="10022282" u="1"/>
        <n v="10071342" u="1"/>
        <n v="10098051" u="1"/>
        <n v="10059103" u="1"/>
        <n v="10085876" u="1"/>
        <n v="10110402" u="1"/>
        <n v="10085884" u="1"/>
        <n v="10085892" u="1"/>
        <n v="10071470" u="1"/>
        <n v="10122713" u="1"/>
        <n v="10122729" u="1"/>
        <n v="10047040" u="1"/>
        <n v="10147335" u="1"/>
        <n v="10047056" u="1"/>
        <n v="10047080" u="1"/>
        <n v="10147383" u="1"/>
        <n v="10059367" u="1"/>
        <n v="10147423" u="1"/>
        <n v="10086180" u="1"/>
        <n v="10147503" u="1"/>
        <n v="10086220" u="1"/>
        <n v="10123025" u="1"/>
        <n v="10047272" u="1"/>
        <n v="10047280" u="1"/>
        <n v="10098515" u="1"/>
        <n v="10071854" u="1"/>
        <n v="10071870" u="1"/>
        <n v="10035137" u="1"/>
        <n v="10135432" u="1"/>
        <n v="10135448" u="1"/>
        <n v="10074173" u="1"/>
        <n v="10111018" u="1"/>
        <n v="10098787" u="1"/>
        <n v="10147879" u="1"/>
        <n v="10047592" u="1"/>
        <n v="10047600" u="1"/>
        <n v="10047616" u="1"/>
        <n v="10047624" u="1"/>
        <n v="10059895" u="1"/>
        <n v="10147935" u="1"/>
        <n v="10072190" u="1"/>
        <n v="10135744" u="1"/>
        <n v="10072286" u="1"/>
        <n v="10111490" u="1"/>
        <n v="10074717" u="1"/>
        <n v="10148303" u="1"/>
        <n v="10074797" u="1"/>
        <n v="10060407" u="1"/>
        <n v="10072718" u="1"/>
        <n v="10035961" u="1"/>
        <n v="10074933" u="1"/>
        <n v="10136288" u="1"/>
        <n v="10048400" u="1"/>
        <n v="10075157" u="1"/>
        <n v="10036313" u="1"/>
        <n v="10124377" u="1"/>
        <n v="10087668" u="1"/>
        <n v="10087676" u="1"/>
        <n v="10087772" u="1"/>
        <n v="10012027" u="1"/>
        <n v="10136848" u="1"/>
        <n v="10087852" u="1"/>
        <n v="10100115" u="1"/>
        <n v="10136944" u="1"/>
        <n v="10061199" u="1"/>
        <n v="10149231" u="1"/>
        <n v="10073494" u="1"/>
        <n v="10112458" u="1"/>
        <n v="10061239" u="1"/>
        <n v="10087964" u="1"/>
        <n v="10100275" u="1"/>
        <n v="10100283" u="1"/>
        <n v="10149375" u="1"/>
        <n v="10149455" u="1"/>
        <n v="10073726" u="1"/>
        <n v="10088172" u="1"/>
        <n v="10075925" u="1"/>
        <n v="10075989" u="1"/>
        <n v="10061695" u="1"/>
        <n v="10149727" u="1"/>
        <n v="10061711" u="1"/>
        <n v="10088420" u="1"/>
        <n v="10088428" u="1"/>
        <n v="10149751" u="1"/>
        <n v="10049480" u="1"/>
        <n v="10074054" u="1"/>
        <n v="10100811" u="1"/>
        <n v="10113082" u="1"/>
        <n v="10088580" u="1"/>
        <n v="10113122" u="1"/>
        <n v="10076341" u="1"/>
        <n v="10113130" u="1"/>
        <n v="10125449" u="1"/>
        <n v="10037497" u="1"/>
        <n v="10037521" u="1"/>
        <n v="10049800" u="1"/>
        <n v="10088772" u="1"/>
        <n v="10000756" u="1"/>
        <n v="10049816" u="1"/>
        <n v="10137840" u="1"/>
        <n v="10049824" u="1"/>
        <n v="10088844" u="1"/>
        <n v="10076685" u="1"/>
        <n v="10062295" u="1"/>
        <n v="10089012" u="1"/>
        <n v="10074582" u="1"/>
        <n v="10076773" u="1"/>
        <n v="10138096" u="1"/>
        <n v="10062415" u="1"/>
        <n v="10089116" u="1"/>
        <n v="10125913" u="1"/>
        <n v="10076869" u="1"/>
        <n v="10076877" u="1"/>
        <n v="10076885" u="1"/>
        <n v="10125961" u="1"/>
        <n v="10062495" u="1"/>
        <n v="10101459" u="1"/>
        <n v="10074798" u="1"/>
        <n v="10050272" u="1"/>
        <n v="10074806" u="1"/>
        <n v="10126057" u="1"/>
        <n v="10077013" u="1"/>
        <n v="10126065" u="1"/>
        <n v="10038049" u="1"/>
        <n v="10062663" u="1"/>
        <n v="10077101" u="1"/>
        <n v="10126153" u="1"/>
        <n v="10050400" u="1"/>
        <n v="10062671" u="1"/>
        <n v="10138432" u="1"/>
        <n v="10062687" u="1"/>
        <n v="10101739" u="1"/>
        <n v="10062863" u="1"/>
        <n v="10075166" u="1"/>
        <n v="10077365" u="1"/>
        <n v="10138696" u="1"/>
        <n v="10150975" u="1"/>
        <n v="10101923" u="1"/>
        <n v="10050696" u="1"/>
        <n v="10050704" u="1"/>
        <n v="10077413" u="1"/>
        <n v="10062991" u="1"/>
        <n v="10089884" u="1"/>
        <n v="10139008" u="1"/>
        <n v="10139024" u="1"/>
        <n v="10102283" u="1"/>
        <n v="10090036" u="1"/>
        <n v="10090060" u="1"/>
        <n v="10127057" u="1"/>
        <n v="10078069" u="1"/>
        <n v="10078093" u="1"/>
        <n v="10075926" u="1"/>
        <n v="10075950" u="1"/>
        <n v="10102651" u="1"/>
        <n v="10051472" u="1"/>
        <n v="10078189" u="1"/>
        <n v="10102715" u="1"/>
        <n v="10139536" u="1"/>
        <n v="10115130" u="1"/>
        <n v="10051656" u="1"/>
        <n v="10102947" u="1"/>
        <n v="10063991" u="1"/>
        <n v="10102963" u="1"/>
        <n v="10076342" u="1"/>
        <n v="10064103" u="1"/>
        <n v="10103107" u="1"/>
        <n v="10127633" u="1"/>
        <n v="10090876" u="1"/>
        <n v="10152215" u="1"/>
        <n v="10152247" u="1"/>
        <n v="10078725" u="1"/>
        <n v="10140040" u="1"/>
        <n v="10115554" u="1"/>
        <n v="10140080" u="1"/>
        <n v="10076598" u="1"/>
        <n v="10115570" u="1"/>
        <n v="10115578" u="1"/>
        <n v="10127873" u="1"/>
        <n v="10091100" u="1"/>
        <n v="10127921" u="1"/>
        <n v="10064487" u="1"/>
        <n v="10078925" u="1"/>
        <n v="10076758" u="1"/>
        <n v="10064503" u="1"/>
        <n v="10115802" u="1"/>
        <n v="10076854" u="1"/>
        <n v="10076862" u="1"/>
        <n v="10079037" u="1"/>
        <n v="10076870" u="1"/>
        <n v="10115874" u="1"/>
        <n v="10128161" u="1"/>
        <n v="10077006" u="1"/>
        <n v="10077014" u="1"/>
        <n v="10103747" u="1"/>
        <n v="10077054" u="1"/>
        <n v="10079229" u="1"/>
        <n v="10079237" u="1"/>
        <n v="10052544" u="1"/>
        <n v="10052552" u="1"/>
        <n v="10152847" u="1"/>
        <n v="10077102" u="1"/>
        <n v="10103803" u="1"/>
        <n v="10091548" u="1"/>
        <n v="10103851" u="1"/>
        <n v="10103955" u="1"/>
        <n v="10040473" u="1"/>
        <n v="10128497" u="1"/>
        <n v="10077318" u="1"/>
        <n v="10153095" u="1"/>
        <n v="10116378" u="1"/>
        <n v="10065167" u="1"/>
        <n v="10052920" u="1"/>
        <n v="10104155" u="1"/>
        <n v="10052928" u="1"/>
        <n v="10091908" u="1"/>
        <n v="10040681" u="1"/>
        <n v="10104243" u="1"/>
        <n v="10079829" u="1"/>
        <n v="10092108" u="1"/>
        <n v="10040969" u="1"/>
        <n v="10079949" u="1"/>
        <n v="10153631" u="1"/>
        <n v="10080061" u="1"/>
        <n v="10092404" u="1"/>
        <n v="10116938" u="1"/>
        <n v="10141552" u="1"/>
        <n v="10053568" u="1"/>
        <n v="10053576" u="1"/>
        <n v="10053584" u="1"/>
        <n v="10053592" u="1"/>
        <n v="10053600" u="1"/>
        <n v="10078142" u="1"/>
        <n v="10092588" u="1"/>
        <n v="10078174" u="1"/>
        <n v="10065919" u="1"/>
        <n v="10141672" u="1"/>
        <n v="10078198" u="1"/>
        <n v="10141688" u="1"/>
        <n v="10066007" u="1"/>
        <n v="10066111" u="1"/>
        <n v="10129601" u="1"/>
        <n v="10041585" u="1"/>
        <n v="10105099" u="1"/>
        <n v="10105131" u="1"/>
        <n v="10117426" u="1"/>
        <n v="10105243" u="1"/>
        <n v="10117514" u="1"/>
        <n v="10054024" u="1"/>
        <n v="10054040" u="1"/>
        <n v="10078694" u="1"/>
        <n v="10154495" u="1"/>
        <n v="10054232" u="1"/>
        <n v="10066503" u="1"/>
        <n v="10054240" u="1"/>
        <n v="10078774" u="1"/>
        <n v="10117754" u="1"/>
        <n v="10078902" u="1"/>
        <n v="10054416" u="1"/>
        <n v="10054424" u="1"/>
        <n v="10054432" u="1"/>
        <n v="10117930" u="1"/>
        <n v="10078982" u="1"/>
        <n v="10154743" u="1"/>
        <n v="10066743" u="1"/>
        <n v="10105747" u="1"/>
        <n v="10105755" u="1"/>
        <n v="10054608" u="1"/>
        <n v="10054616" u="1"/>
        <n v="10079150" u="1"/>
        <n v="10130385" u="1"/>
        <n v="10118186" u="1"/>
        <n v="10130449" u="1"/>
        <n v="10067031" u="1"/>
        <n v="10081477" u="1"/>
        <n v="10067063" u="1"/>
        <n v="10081613" u="1"/>
        <n v="10130729" u="1"/>
        <n v="10106275" u="1"/>
        <n v="10067319" u="1"/>
        <n v="10143120" u="1"/>
        <n v="10118666" u="1"/>
        <n v="10042929" u="1"/>
        <n v="10118714" u="1"/>
        <n v="10118746" u="1"/>
        <n v="10118754" u="1"/>
        <n v="10079798" u="1"/>
        <n v="10079830" u="1"/>
        <n v="10055304" u="1"/>
        <n v="10082013" u="1"/>
        <n v="10106547" u="1"/>
        <n v="10155623" u="1"/>
        <n v="10106571" u="1"/>
        <n v="10155639" u="1"/>
        <n v="10106611" u="1"/>
        <n v="10118874" u="1"/>
        <n v="10067687" u="1"/>
        <n v="10043169" u="1"/>
        <n v="10043177" u="1"/>
        <n v="10055520" u="1"/>
        <n v="10094564" u="1"/>
        <n v="10119130" u="1"/>
        <n v="10119154" u="1"/>
        <n v="10106899" u="1"/>
        <n v="10094644" u="1"/>
        <n v="10043425" u="1"/>
        <n v="10043433" u="1"/>
        <n v="10119210" u="1"/>
        <n v="10094708" u="1"/>
        <n v="10119234" u="1"/>
        <n v="10143760" u="1"/>
        <n v="10119242" u="1"/>
        <n v="10143768" u="1"/>
        <n v="10131513" u="1"/>
        <n v="10107019" u="1"/>
        <n v="10107027" u="1"/>
        <n v="10043761" u="1"/>
        <n v="10068327" u="1"/>
        <n v="10043825" u="1"/>
        <n v="10080638" u="1"/>
        <n v="10107347" u="1"/>
        <n v="10144152" u="1"/>
        <n v="10131913" u="1"/>
        <n v="10119682" u="1"/>
        <n v="10119794" u="1"/>
        <n v="10044057" u="1"/>
        <n v="10107571" u="1"/>
        <n v="10144392" u="1"/>
        <n v="10044153" u="1"/>
        <n v="10056520" u="1"/>
        <n v="10132313" u="1"/>
        <n v="10095644" u="1"/>
        <n v="10107987" u="1"/>
        <n v="10108003" u="1"/>
        <n v="10044521" u="1"/>
        <n v="10120290" u="1"/>
        <n v="10081478" u="1"/>
        <n v="10081494" u="1"/>
        <n v="10007916" u="1"/>
        <n v="10056968" u="1"/>
        <n v="10132809" u="1"/>
        <n v="10132825" u="1"/>
        <n v="10120738" u="1"/>
        <n v="10108531" u="1"/>
        <n v="10020515" u="1"/>
        <n v="10096364" u="1"/>
        <n v="10045153" u="1"/>
        <n v="10081958" u="1"/>
        <n v="10133257" u="1"/>
        <n v="10057632" u="1"/>
        <n v="10133425" u="1"/>
        <n v="10145688" u="1"/>
        <n v="10096676" u="1"/>
        <n v="10096700" u="1"/>
        <n v="10145752" u="1"/>
        <n v="10145760" u="1"/>
        <n v="10145768" u="1"/>
        <n v="10145784" u="1"/>
        <n v="10145800" u="1"/>
        <n v="10008740" u="1"/>
        <n v="10082366" u="1"/>
        <n v="10045577" u="1"/>
        <n v="10121354" u="1"/>
        <n v="10070135" u="1"/>
        <n v="10070159" u="1"/>
        <n v="10096860" u="1"/>
        <n v="10070183" u="1"/>
        <n v="10096892" u="1"/>
        <n v="10096900" u="1"/>
        <n v="10096940" u="1"/>
        <n v="10133769" u="1"/>
        <n v="10082558" u="1"/>
        <n v="10097020" u="1"/>
        <n v="10133817" u="1"/>
        <n v="10133841" u="1"/>
        <n v="10097060" u="1"/>
        <n v="10070367" u="1"/>
        <n v="10097092" u="1"/>
        <n v="10070503" u="1"/>
        <n v="10109491" u="1"/>
        <n v="10097236" u="1"/>
        <n v="10097268" u="1"/>
        <n v="10046057" u="1"/>
        <n v="10046065" u="1"/>
        <n v="10097324" u="1"/>
        <n v="10058400" u="1"/>
        <n v="10085165" u="1"/>
        <n v="10134281" u="1"/>
        <n v="10070839" u="1"/>
        <n v="10109835" u="1"/>
        <n v="10085325" u="1"/>
        <n v="10097588" u="1"/>
        <n v="10085333" u="1"/>
        <n v="10085341" u="1"/>
        <n v="10085381" u="1"/>
        <n v="10122322" u="1"/>
        <n v="10071103" u="1"/>
        <n v="10058920" u="1"/>
        <n v="10085653" u="1"/>
        <n v="10058952" u="1"/>
        <n v="10098052" u="1"/>
        <n v="10059104" u="1"/>
        <n v="10071399" u="1"/>
        <n v="10085877" u="1"/>
        <n v="10085885" u="1"/>
        <n v="10085893" u="1"/>
        <n v="10110427" u="1"/>
        <n v="10110435" u="1"/>
        <n v="10122730" u="1"/>
        <n v="10071519" u="1"/>
        <n v="10098268" u="1"/>
        <n v="10098284" u="1"/>
        <n v="10047073" u="1"/>
        <n v="10047081" u="1"/>
        <n v="10147384" u="1"/>
        <n v="10047105" u="1"/>
        <n v="10083902" u="1"/>
        <n v="10122946" u="1"/>
        <n v="10147504" u="1"/>
        <n v="10047273" u="1"/>
        <n v="10047281" u="1"/>
        <n v="10071831" u="1"/>
        <n v="10123074" u="1"/>
        <n v="10071855" u="1"/>
        <n v="10110843" u="1"/>
        <n v="10084150" u="1"/>
        <n v="10135433" u="1"/>
        <n v="10035154" u="1"/>
        <n v="10135441" u="1"/>
        <n v="10135449" u="1"/>
        <n v="10147712" u="1"/>
        <n v="10023059" u="1"/>
        <n v="10147880" u="1"/>
        <n v="10147896" u="1"/>
        <n v="10123378" u="1"/>
        <n v="10035362" u="1"/>
        <n v="10059888" u="1"/>
        <n v="10035378" u="1"/>
        <n v="10072191" u="1"/>
        <n v="10111475" u="1"/>
        <n v="10148304" u="1"/>
        <n v="10072663" u="1"/>
        <n v="10060408" u="1"/>
        <n v="10072711" u="1"/>
        <n v="10072719" u="1"/>
        <n v="10136249" u="1"/>
        <n v="10136257" u="1"/>
        <n v="10035978" u="1"/>
        <n v="10087221" u="1"/>
        <n v="10036090" u="1"/>
        <n v="10085190" u="1"/>
        <n v="10048401" u="1"/>
        <n v="10072983" u="1"/>
        <n v="10085334" u="1"/>
        <n v="10073095" u="1"/>
        <n v="10112059" u="1"/>
        <n v="10036314" u="1"/>
        <n v="10112075" u="1"/>
        <n v="10124362" u="1"/>
        <n v="10087669" u="1"/>
        <n v="10087677" u="1"/>
        <n v="10085526" u="1"/>
        <n v="10085590" u="1"/>
        <n v="10136849" u="1"/>
        <n v="10136881" u="1"/>
        <n v="10100116" u="1"/>
        <n v="10100132" u="1"/>
        <n v="10112395" u="1"/>
        <n v="10073455" u="1"/>
        <n v="10149224" u="1"/>
        <n v="10036690" u="1"/>
        <n v="10073495" u="1"/>
        <n v="10112459" u="1"/>
        <n v="10087965" u="1"/>
        <n v="10085878" u="1"/>
        <n v="10112579" u="1"/>
        <n v="10085886" u="1"/>
        <n v="10112587" u="1"/>
        <n v="10149376" u="1"/>
        <n v="10073727" u="1"/>
        <n v="10073735" u="1"/>
        <n v="10037122" u="1"/>
        <n v="10086182" u="1"/>
        <n v="10086198" u="1"/>
        <n v="10149728" u="1"/>
        <n v="10149760" u="1"/>
        <n v="10100756" u="1"/>
        <n v="10074087" u="1"/>
        <n v="10074175" u="1"/>
        <n v="10149968" u="1"/>
        <n v="10125474" u="1"/>
        <n v="10037522" u="1"/>
        <n v="10049801" u="1"/>
        <n v="10088773" u="1"/>
        <n v="10049809" u="1"/>
        <n v="10049817" u="1"/>
        <n v="10049825" u="1"/>
        <n v="10088813" u="1"/>
        <n v="10074415" u="1"/>
        <n v="10088853" u="1"/>
        <n v="10150176" u="1"/>
        <n v="10150184" u="1"/>
        <n v="10062296" u="1"/>
        <n v="10138097" u="1"/>
        <n v="10089117" u="1"/>
        <n v="10125922" u="1"/>
        <n v="10001133" u="1"/>
        <n v="10113691" u="1"/>
        <n v="10062496" u="1"/>
        <n v="10050273" u="1"/>
        <n v="10074815" u="1"/>
        <n v="10089253" u="1"/>
        <n v="10038074" u="1"/>
        <n v="10126154" u="1"/>
        <n v="10050401" u="1"/>
        <n v="10062672" u="1"/>
        <n v="10138433" u="1"/>
        <n v="10150744" u="1"/>
        <n v="10101772" u="1"/>
        <n v="10062824" u="1"/>
        <n v="10062856" u="1"/>
        <n v="10062912" u="1"/>
        <n v="10138697" u="1"/>
        <n v="10050697" u="1"/>
        <n v="10050705" u="1"/>
        <n v="10038538" u="1"/>
        <n v="10151136" u="1"/>
        <n v="10087670" u="1"/>
        <n v="10087678" u="1"/>
        <n v="10089877" u="1"/>
        <n v="10102156" u="1"/>
        <n v="10102196" u="1"/>
        <n v="10138985" u="1"/>
        <n v="10139001" u="1"/>
        <n v="10139017" u="1"/>
        <n v="10051025" u="1"/>
        <n v="10087862" u="1"/>
        <n v="10087886" u="1"/>
        <n v="10063472" u="1"/>
        <n v="10063488" u="1"/>
        <n v="10114731" u="1"/>
        <n v="10102492" u="1"/>
        <n v="10127058" u="1"/>
        <n v="10127066" u="1"/>
        <n v="10151640" u="1"/>
        <n v="10151648" u="1"/>
        <n v="10075951" u="1"/>
        <n v="10088214" u="1"/>
        <n v="10090429" u="1"/>
        <n v="10127218" u="1"/>
        <n v="10051465" u="1"/>
        <n v="10051473" u="1"/>
        <n v="10114987" u="1"/>
        <n v="10090493" u="1"/>
        <n v="10139561" u="1"/>
        <n v="12406" u="1"/>
        <n v="10115131" u="1"/>
        <n v="10051657" u="1"/>
        <n v="10102964" u="1"/>
        <n v="10064040" u="1"/>
        <n v="10076383" u="1"/>
        <n v="10127634" u="1"/>
        <n v="10090853" u="1"/>
        <n v="10039634" u="1"/>
        <n v="10064168" u="1"/>
        <n v="10076463" u="1"/>
        <n v="10152248" u="1"/>
        <n v="10140041" u="1"/>
        <n v="10076559" u="1"/>
        <n v="10140049" u="1"/>
        <n v="10076575" u="1"/>
        <n v="10115547" u="1"/>
        <n v="10140081" u="1"/>
        <n v="10115571" u="1"/>
        <n v="10091101" u="1"/>
        <n v="10064424" u="1"/>
        <n v="10064456" u="1"/>
        <n v="10076767" u="1"/>
        <n v="10091205" u="1"/>
        <n v="10076775" u="1"/>
        <n v="10064536" u="1"/>
        <n v="10115803" u="1"/>
        <n v="10076855" u="1"/>
        <n v="10089118" u="1"/>
        <n v="10076863" u="1"/>
        <n v="10089126" u="1"/>
        <n v="10076895" u="1"/>
        <n v="10115891" u="1"/>
        <n v="10128162" u="1"/>
        <n v="10089270" u="1"/>
        <n v="10077015" u="1"/>
        <n v="10077031" u="1"/>
        <n v="10052545" u="1"/>
        <n v="10052553" u="1"/>
        <n v="10091533" u="1"/>
        <n v="10103852" u="1"/>
        <n v="10103956" u="1"/>
        <n v="10128490" u="1"/>
        <n v="10040474" u="1"/>
        <n v="10077311" u="1"/>
        <n v="10153088" u="1"/>
        <n v="10077375" u="1"/>
        <n v="10077391" u="1"/>
        <n v="10116371" u="1"/>
        <n v="10065168" u="1"/>
        <n v="10052921" u="1"/>
        <n v="10052929" u="1"/>
        <n v="10040682" u="1"/>
        <n v="10077479" u="1"/>
        <n v="10116483" u="1"/>
        <n v="10116499" u="1"/>
        <n v="10104244" u="1"/>
        <n v="10089854" u="1"/>
        <n v="10128866" u="1"/>
        <n v="10040970" u="1"/>
        <n v="10116867" u="1"/>
        <n v="10116875" u="1"/>
        <n v="10104644" u="1"/>
        <n v="10092405" u="1"/>
        <n v="10104724" u="1"/>
        <n v="10078071" u="1"/>
        <n v="10078079" u="1"/>
        <n v="10078095" u="1"/>
        <n v="10053577" u="1"/>
        <n v="10092549" u="1"/>
        <n v="10053601" u="1"/>
        <n v="10078143" u="1"/>
        <n v="10078175" u="1"/>
        <n v="10065920" u="1"/>
        <n v="10078199" u="1"/>
        <n v="10129426" u="1"/>
        <n v="10066008" u="1"/>
        <n v="10105020" u="1"/>
        <n v="10129586" u="1"/>
        <n v="10129602" u="1"/>
        <n v="10041586" u="1"/>
        <n v="10117379" u="1"/>
        <n v="10129650" u="1"/>
        <n v="10078471" u="1"/>
        <n v="10090742" u="1"/>
        <n v="10090774" u="1"/>
        <n v="10078543" u="1"/>
        <n v="10092989" u="1"/>
        <n v="10054025" u="1"/>
        <n v="10054033" u="1"/>
        <n v="10054041" u="1"/>
        <n v="10090854" u="1"/>
        <n v="10142153" u="1"/>
        <n v="10142169" u="1"/>
        <n v="10154472" u="1"/>
        <n v="10105428" u="1"/>
        <n v="10154496" u="1"/>
        <n v="10054241" u="1"/>
        <n v="10078775" u="1"/>
        <n v="10117771" u="1"/>
        <n v="10091102" u="1"/>
        <n v="10078927" u="1"/>
        <n v="10054417" u="1"/>
        <n v="10054425" u="1"/>
        <n v="10054433" u="1"/>
        <n v="10154720" u="1"/>
        <n v="10066744" u="1"/>
        <n v="10066752" u="1"/>
        <n v="10093469" u="1"/>
        <n v="10042242" u="1"/>
        <n v="10079119" u="1"/>
        <n v="10105828" u="1"/>
        <n v="10054609" u="1"/>
        <n v="10066872" u="1"/>
        <n v="10093581" u="1"/>
        <n v="10118115" u="1"/>
        <n v="10130386" u="1"/>
        <n v="10105884" u="1"/>
        <n v="10118147" u="1"/>
        <n v="10093685" u="1"/>
        <n v="10091550" u="1"/>
        <n v="10142777" u="1"/>
        <n v="10079303" u="1"/>
        <n v="10130618" u="1"/>
        <n v="10130722" u="1"/>
        <n v="10130730" u="1"/>
        <n v="10130738" u="1"/>
        <n v="10106276" u="1"/>
        <n v="10091886" u="1"/>
        <n v="10143121" u="1"/>
        <n v="10042922" u="1"/>
        <n v="10042930" u="1"/>
        <n v="10067528" u="1"/>
        <n v="10079823" u="1"/>
        <n v="10055297" u="1"/>
        <n v="10143321" u="1"/>
        <n v="10094285" u="1"/>
        <n v="10143337" u="1"/>
        <n v="10079855" u="1"/>
        <n v="10106572" u="1"/>
        <n v="10118867" u="1"/>
        <n v="10106612" u="1"/>
        <n v="10118875" u="1"/>
        <n v="10043170" u="1"/>
        <n v="10043178" u="1"/>
        <n v="10119067" u="1"/>
        <n v="10067864" u="1"/>
        <n v="10106900" u="1"/>
        <n v="10043426" u="1"/>
        <n v="10043434" u="1"/>
        <n v="10067960" u="1"/>
        <n v="10119211" u="1"/>
        <n v="10131474" u="1"/>
        <n v="10092518" u="1"/>
        <n v="10131490" u="1"/>
        <n v="10143761" u="1"/>
        <n v="10143769" u="1"/>
        <n v="10092550" u="1"/>
        <n v="10107012" u="1"/>
        <n v="10031259" u="1"/>
        <n v="10006901" u="1"/>
        <n v="10031451" u="1"/>
        <n v="10031467" u="1"/>
        <n v="10043762" u="1"/>
        <n v="10043802" u="1"/>
        <n v="10043826" u="1"/>
        <n v="10080639" u="1"/>
        <n v="10131866" u="1"/>
        <n v="10144137" u="1"/>
        <n v="10092942" u="1"/>
        <n v="10131906" u="1"/>
        <n v="10144185" u="1"/>
        <n v="10093030" u="1"/>
        <n v="10119747" u="1"/>
        <n v="10119771" u="1"/>
        <n v="10107532" u="1"/>
        <n v="10031779" u="1"/>
        <n v="10044058" u="1"/>
        <n v="10144345" u="1"/>
        <n v="10144353" u="1"/>
        <n v="10107572" u="1"/>
        <n v="10144393" u="1"/>
        <n v="10044146" u="1"/>
        <n v="10119907" u="1"/>
        <n v="10044154" u="1"/>
        <n v="10068704" u="1"/>
        <n v="10068712" u="1"/>
        <n v="10132338" u="1"/>
        <n v="10044394" u="1"/>
        <n v="10120187" u="1"/>
        <n v="10095813" u="1"/>
        <n v="10093694" u="1"/>
        <n v="10044698" u="1"/>
        <n v="10132802" u="1"/>
        <n v="10132818" u="1"/>
        <n v="10132826" u="1"/>
        <n v="10069336" u="1"/>
        <n v="10057161" u="1"/>
        <n v="10094062" u="1"/>
        <n v="10120763" u="1"/>
        <n v="10108532" u="1"/>
        <n v="10108564" u="1"/>
        <n v="10045154" u="1"/>
        <n v="10081959" u="1"/>
        <n v="10057457" u="1"/>
        <n v="10133258" u="1"/>
        <n v="10133426" u="1"/>
        <n v="10096701" u="1"/>
        <n v="10082271" u="1"/>
        <n v="10145761" u="1"/>
        <n v="10145769" u="1"/>
        <n v="10145801" u="1"/>
        <n v="10045578" u="1"/>
        <n v="10121355" u="1"/>
        <n v="10057873" u="1"/>
        <n v="10070160" u="1"/>
        <n v="10094702" u="1"/>
        <n v="10121403" u="1"/>
        <n v="10070184" u="1"/>
        <n v="10096893" u="1"/>
        <n v="10082471" u="1"/>
        <n v="10045690" u="1"/>
        <n v="10096941" u="1"/>
        <n v="10133810" u="1"/>
        <n v="10133818" u="1"/>
        <n v="10133834" u="1"/>
        <n v="10097053" u="1"/>
        <n v="10133842" u="1"/>
        <n v="10146137" u="1"/>
        <n v="10094918" u="1"/>
        <n v="10146145" u="1"/>
        <n v="10097101" u="1"/>
        <n v="10097189" u="1"/>
        <n v="10109492" u="1"/>
        <n v="10097237" u="1"/>
        <n v="10095070" u="1"/>
        <n v="10046058" u="1"/>
        <n v="10021716" u="1"/>
        <n v="10021724" u="1"/>
        <n v="10021732" u="1"/>
        <n v="10134282" u="1"/>
        <n v="10070856" u="1"/>
        <n v="10058617" u="1"/>
        <n v="10097629" u="1"/>
        <n v="10095462" u="1"/>
        <n v="10007478" u="1"/>
        <n v="10097717" u="1"/>
        <n v="10046602" u="1"/>
        <n v="10097909" u="1"/>
        <n v="10058953" u="1"/>
        <n v="10095814" u="1"/>
        <n v="10034507" u="1"/>
        <n v="10071360" u="1"/>
        <n v="10071400" u="1"/>
        <n v="10071488" u="1"/>
        <n v="10071496" u="1"/>
        <n v="10047058" u="1"/>
        <n v="10083895" u="1"/>
        <n v="10083903" u="1"/>
        <n v="10096302" u="1"/>
        <n v="10047274" u="1"/>
        <n v="10098509" u="1"/>
        <n v="10123075" u="1"/>
        <n v="10110844" u="1"/>
        <n v="10035131" u="1"/>
        <n v="10135434" u="1"/>
        <n v="10084215" u="1"/>
        <n v="10135442" u="1"/>
        <n v="10098749" u="1"/>
        <n v="10023028" u="1"/>
        <n v="10023052" u="1"/>
        <n v="10047594" u="1"/>
        <n v="10072136" u="1"/>
        <n v="10147897" u="1"/>
        <n v="10059889" u="1"/>
        <n v="10096702" u="1"/>
        <n v="10096710" u="1"/>
        <n v="10035395" u="1"/>
        <n v="10123419" u="1"/>
        <n v="10072192" u="1"/>
        <n v="10123459" u="1"/>
        <n v="10096894" u="1"/>
        <n v="10096942" u="1"/>
        <n v="10096974" u="1"/>
        <n v="10111444" u="1"/>
        <n v="10111476" u="1"/>
        <n v="10084847" u="1"/>
        <n v="10097110" u="1"/>
        <n v="10023588" u="1"/>
        <n v="10060409" u="1"/>
        <n v="10072704" u="1"/>
        <n v="10097238" u="1"/>
        <n v="10072720" u="1"/>
        <n v="10072744" u="1"/>
        <n v="10035963" u="1"/>
        <n v="10136250" u="1"/>
        <n v="10035971" u="1"/>
        <n v="10085031" u="1"/>
        <n v="10136258" u="1"/>
        <n v="10085047" u="1"/>
        <n v="10085167" u="1"/>
        <n v="10085191" u="1"/>
        <n v="10048402" u="1"/>
        <n v="10072984" u="1"/>
        <n v="10097590" u="1"/>
        <n v="10085343" u="1"/>
        <n v="10112060" u="1"/>
        <n v="10124347" u="1"/>
        <n v="10085423" u="1"/>
        <n v="10124435" u="1"/>
        <n v="10136850" u="1"/>
        <n v="10124595" u="1"/>
        <n v="10100101" u="1"/>
        <n v="10097966" u="1"/>
        <n v="10073448" u="1"/>
        <n v="10073456" u="1"/>
        <n v="10149225" u="1"/>
        <n v="10061209" u="1"/>
        <n v="10124707" u="1"/>
        <n v="10149233" u="1"/>
        <n v="10036691" u="1"/>
      </sharedItems>
    </cacheField>
    <cacheField name="Name" numFmtId="0">
      <sharedItems containsBlank="1"/>
    </cacheField>
    <cacheField name="Name2" numFmtId="0">
      <sharedItems containsBlank="1"/>
    </cacheField>
    <cacheField name="Mobile" numFmtId="0">
      <sharedItems containsString="0" containsBlank="1" containsNumber="1" containsInteger="1" minValue="6294590298" maxValue="9984546969"/>
    </cacheField>
    <cacheField name="Manager Name" numFmtId="0">
      <sharedItems containsBlank="1"/>
    </cacheField>
    <cacheField name="Total Contract(Distinct)" numFmtId="0">
      <sharedItems containsString="0" containsBlank="1" containsNumber="1" containsInteger="1" minValue="1" maxValue="10"/>
    </cacheField>
    <cacheField name="Paid Contract" numFmtId="0">
      <sharedItems containsString="0" containsBlank="1" containsNumber="1" containsInteger="1" minValue="0" maxValue="3"/>
    </cacheField>
    <cacheField name="Upgrade Contract" numFmtId="0">
      <sharedItems containsString="0" containsBlank="1" containsNumber="1" containsInteger="1" minValue="0" maxValue="2"/>
    </cacheField>
    <cacheField name="NonPaid Contract" numFmtId="0">
      <sharedItems containsString="0" containsBlank="1" containsNumber="1" containsInteger="1" minValue="0" maxValue="10"/>
    </cacheField>
    <cacheField name="Created Contract" numFmtId="0">
      <sharedItems containsString="0" containsBlank="1" containsNumber="1" containsInteger="1" minValue="0" maxValue="7"/>
    </cacheField>
    <cacheField name="Edited Contract" numFmtId="0">
      <sharedItems containsString="0" containsBlank="1" containsNumber="1" containsInteger="1" minValue="0" maxValue="9"/>
    </cacheField>
    <cacheField name="Demo Given" numFmtId="0">
      <sharedItems containsString="0" containsBlank="1" containsNumber="1" containsInteger="1" minValue="0" maxValue="0"/>
    </cacheField>
    <cacheField name="App Installed" numFmtId="0">
      <sharedItems containsString="0" containsBlank="1" containsNumber="1" containsInteger="1" minValue="0" maxValue="3"/>
    </cacheField>
    <cacheField name="City" numFmtId="0">
      <sharedItems containsBlank="1"/>
    </cacheField>
    <cacheField name="Points" numFmtId="0">
      <sharedItems containsString="0" containsBlank="1" containsNumber="1" containsInteger="1" minValue="0" maxValue="370"/>
    </cacheField>
    <cacheField name="Revenue" numFmtId="0">
      <sharedItems containsString="0" containsBlank="1" containsNumber="1" containsInteger="1" minValue="0" maxValue="141690"/>
    </cacheField>
    <cacheField name="Presentations Achieved" numFmtId="0">
      <sharedItems containsString="0" containsBlank="1" containsNumber="1" containsInteger="1" minValue="0" maxValue="10"/>
    </cacheField>
    <cacheField name="Paid Days"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5476.644626967594" createdVersion="3" refreshedVersion="4" minRefreshableVersion="3" recordCount="1169">
  <cacheSource type="worksheet">
    <worksheetSource ref="A2:AE1171" sheet="Dsr " r:id="rId2"/>
  </cacheSource>
  <cacheFields count="31">
    <cacheField name="Branch" numFmtId="0">
      <sharedItems containsBlank="1"/>
    </cacheField>
    <cacheField name="Count" numFmtId="0">
      <sharedItems containsString="0" containsBlank="1" containsNumber="1" minValue="0" maxValue="1"/>
    </cacheField>
    <cacheField name="Amt After Tax" numFmtId="1">
      <sharedItems containsString="0" containsBlank="1" containsNumber="1" minValue="110" maxValue="86885"/>
    </cacheField>
    <cacheField name="Vlookup" numFmtId="0">
      <sharedItems containsBlank="1"/>
    </cacheField>
    <cacheField name="Date" numFmtId="165">
      <sharedItems containsNonDate="0" containsDate="1" containsString="0" containsBlank="1" minDate="2023-05-02T00:00:00" maxDate="2024-06-30T00:00:00" count="316">
        <d v="2024-06-01T00:00:00"/>
        <d v="2024-06-03T00:00:00"/>
        <d v="2024-06-04T00:00:00"/>
        <d v="2024-06-05T00:00:00"/>
        <d v="2024-06-06T00:00:00"/>
        <d v="2024-06-07T00:00:00"/>
        <d v="2024-06-08T00:00:00"/>
        <d v="2024-06-10T00:00:00"/>
        <d v="2024-06-11T00:00:00"/>
        <d v="2024-06-12T00:00:00"/>
        <d v="2024-06-13T00:00:00"/>
        <d v="2024-06-14T00:00:00"/>
        <d v="2024-06-15T00:00:00"/>
        <d v="2024-06-17T00:00:00"/>
        <d v="2024-06-18T00:00:00"/>
        <d v="2024-06-19T00:00:00"/>
        <d v="2024-06-20T00:00:00"/>
        <d v="2024-06-21T00:00:00"/>
        <d v="2024-06-22T00:00:00"/>
        <d v="2024-06-24T00:00:00"/>
        <d v="2024-06-25T00:00:00"/>
        <d v="2024-06-26T00:00:00"/>
        <d v="2024-06-27T00:00:00"/>
        <d v="2024-06-28T00:00:00"/>
        <d v="2024-06-29T00:00:00"/>
        <m/>
        <d v="2023-08-22T00:00:00" u="1"/>
        <d v="2023-10-13T00:00:00" u="1"/>
        <d v="2023-12-04T00:00:00" u="1"/>
        <d v="2023-06-05T00:00:00" u="1"/>
        <d v="2023-09-27T00:00:00" u="1"/>
        <d v="2023-11-18T00:00:00" u="1"/>
        <d v="2024-01-18T00:00:00" u="1"/>
        <d v="2023-05-19T00:00:00" u="1"/>
        <d v="2023-07-10T00:00:00" u="1"/>
        <d v="2023-09-01T00:00:00" u="1"/>
        <d v="2023-12-23T00:00:00" u="1"/>
        <d v="2024-02-23T00:00:00" u="1"/>
        <d v="2023-06-24T00:00:00" u="1"/>
        <d v="2023-10-06T00:00:00" u="1"/>
        <d v="2023-07-29T00:00:00" u="1"/>
        <d v="2023-09-20T00:00:00" u="1"/>
        <d v="2023-11-11T00:00:00" u="1"/>
        <d v="2024-01-11T00:00:00" u="1"/>
        <d v="2023-05-12T00:00:00" u="1"/>
        <d v="2023-07-03T00:00:00" u="1"/>
        <d v="2023-10-25T00:00:00" u="1"/>
        <d v="2023-12-16T00:00:00" u="1"/>
        <d v="2024-02-16T00:00:00" u="1"/>
        <d v="2023-06-17T00:00:00" u="1"/>
        <d v="2023-08-08T00:00:00" u="1"/>
        <d v="2023-11-30T00:00:00" u="1"/>
        <d v="2024-01-30T00:00:00" u="1"/>
        <d v="2023-07-22T00:00:00" u="1"/>
        <d v="2023-09-13T00:00:00" u="1"/>
        <d v="2023-11-04T00:00:00" u="1"/>
        <d v="2024-01-04T00:00:00" u="1"/>
        <d v="2024-04-26T00:00:00" u="1"/>
        <d v="2023-05-05T00:00:00" u="1"/>
        <d v="2023-10-18T00:00:00" u="1"/>
        <d v="2023-12-09T00:00:00" u="1"/>
        <d v="2024-02-09T00:00:00" u="1"/>
        <d v="2024-05-31T00:00:00" u="1"/>
        <d v="2023-06-10T00:00:00" u="1"/>
        <d v="2023-08-01T00:00:00" u="1"/>
        <d v="2023-11-23T00:00:00" u="1"/>
        <d v="2024-01-23T00:00:00" u="1"/>
        <d v="2023-05-24T00:00:00" u="1"/>
        <d v="2023-07-15T00:00:00" u="1"/>
        <d v="2023-09-06T00:00:00" u="1"/>
        <d v="2023-12-28T00:00:00" u="1"/>
        <d v="2024-02-28T00:00:00" u="1"/>
        <d v="2024-04-19T00:00:00" u="1"/>
        <d v="2023-10-11T00:00:00" u="1"/>
        <d v="2023-12-02T00:00:00" u="1"/>
        <d v="2024-02-02T00:00:00" u="1"/>
        <d v="2024-05-24T00:00:00" u="1"/>
        <d v="2023-06-03T00:00:00" u="1"/>
        <d v="2023-09-25T00:00:00" u="1"/>
        <d v="2023-11-16T00:00:00" u="1"/>
        <d v="2024-01-16T00:00:00" u="1"/>
        <d v="2023-05-17T00:00:00" u="1"/>
        <d v="2023-07-08T00:00:00" u="1"/>
        <d v="2023-12-21T00:00:00" u="1"/>
        <d v="2024-02-21T00:00:00" u="1"/>
        <d v="2024-04-12T00:00:00" u="1"/>
        <d v="2023-06-22T00:00:00" u="1"/>
        <d v="2023-10-04T00:00:00" u="1"/>
        <d v="2024-05-17T00:00:00" u="1"/>
        <d v="2023-07-27T00:00:00" u="1"/>
        <d v="2023-09-18T00:00:00" u="1"/>
        <d v="2023-11-09T00:00:00" u="1"/>
        <d v="2024-01-09T00:00:00" u="1"/>
        <d v="2023-05-10T00:00:00" u="1"/>
        <d v="2023-07-01T00:00:00" u="1"/>
        <d v="2023-10-23T00:00:00" u="1"/>
        <d v="2023-12-14T00:00:00" u="1"/>
        <d v="2024-02-14T00:00:00" u="1"/>
        <d v="2024-04-05T00:00:00" u="1"/>
        <d v="2023-06-15T00:00:00" u="1"/>
        <d v="2023-11-28T00:00:00" u="1"/>
        <d v="2024-05-10T00:00:00" u="1"/>
        <d v="2023-05-29T00:00:00" u="1"/>
        <d v="2023-07-20T00:00:00" u="1"/>
        <d v="2023-09-11T00:00:00" u="1"/>
        <d v="2023-11-02T00:00:00" u="1"/>
        <d v="2024-01-02T00:00:00" u="1"/>
        <d v="2024-04-24T00:00:00" u="1"/>
        <d v="2023-05-03T00:00:00" u="1"/>
        <d v="2023-08-25T00:00:00" u="1"/>
        <d v="2023-10-16T00:00:00" u="1"/>
        <d v="2023-12-07T00:00:00" u="1"/>
        <d v="2024-02-07T00:00:00" u="1"/>
        <d v="2024-05-29T00:00:00" u="1"/>
        <d v="2023-06-08T00:00:00" u="1"/>
        <d v="2023-11-21T00:00:00" u="1"/>
        <d v="2024-05-03T00:00:00" u="1"/>
        <d v="2023-05-22T00:00:00" u="1"/>
        <d v="2023-07-13T00:00:00" u="1"/>
        <d v="2023-09-04T00:00:00" u="1"/>
        <d v="2023-12-26T00:00:00" u="1"/>
        <d v="2024-02-26T00:00:00" u="1"/>
        <d v="2024-04-17T00:00:00" u="1"/>
        <d v="2023-06-27T00:00:00" u="1"/>
        <d v="2023-08-18T00:00:00" u="1"/>
        <d v="2023-10-09T00:00:00" u="1"/>
        <d v="2024-05-22T00:00:00" u="1"/>
        <d v="2023-06-01T00:00:00" u="1"/>
        <d v="2023-09-23T00:00:00" u="1"/>
        <d v="2023-05-15T00:00:00" u="1"/>
        <d v="2023-07-06T00:00:00" u="1"/>
        <d v="2023-10-28T00:00:00" u="1"/>
        <d v="2023-12-19T00:00:00" u="1"/>
        <d v="2024-02-19T00:00:00" u="1"/>
        <d v="2024-04-10T00:00:00" u="1"/>
        <d v="2023-06-20T00:00:00" u="1"/>
        <d v="2023-08-11T00:00:00" u="1"/>
        <d v="2024-05-15T00:00:00" u="1"/>
        <d v="2023-07-25T00:00:00" u="1"/>
        <d v="2023-09-16T00:00:00" u="1"/>
        <d v="2023-11-07T00:00:00" u="1"/>
        <d v="2024-04-29T00:00:00" u="1"/>
        <d v="2023-05-08T00:00:00" u="1"/>
        <d v="2023-10-21T00:00:00" u="1"/>
        <d v="2023-12-12T00:00:00" u="1"/>
        <d v="2024-02-12T00:00:00" u="1"/>
        <d v="2024-04-03T00:00:00" u="1"/>
        <d v="2023-06-13T00:00:00" u="1"/>
        <d v="2023-08-04T00:00:00" u="1"/>
        <d v="2024-05-08T00:00:00" u="1"/>
        <d v="2023-05-27T00:00:00" u="1"/>
        <d v="2023-07-18T00:00:00" u="1"/>
        <d v="2023-09-09T00:00:00" u="1"/>
        <d v="2024-04-22T00:00:00" u="1"/>
        <d v="2023-08-23T00:00:00" u="1"/>
        <d v="2023-10-14T00:00:00" u="1"/>
        <d v="2023-12-05T00:00:00" u="1"/>
        <d v="2024-02-05T00:00:00" u="1"/>
        <d v="2024-05-27T00:00:00" u="1"/>
        <d v="2023-06-06T00:00:00" u="1"/>
        <d v="2024-01-19T00:00:00" u="1"/>
        <d v="2023-05-20T00:00:00" u="1"/>
        <d v="2023-07-11T00:00:00" u="1"/>
        <d v="2023-09-02T00:00:00" u="1"/>
        <d v="2024-02-24T00:00:00" u="1"/>
        <d v="2024-04-15T00:00:00" u="1"/>
        <d v="2023-08-16T00:00:00" u="1"/>
        <d v="2023-10-07T00:00:00" u="1"/>
        <d v="2023-09-21T00:00:00" u="1"/>
        <d v="2024-01-12T00:00:00" u="1"/>
        <d v="2023-05-13T00:00:00" u="1"/>
        <d v="2023-07-04T00:00:00" u="1"/>
        <d v="2023-10-26T00:00:00" u="1"/>
        <d v="2024-02-17T00:00:00" u="1"/>
        <d v="2024-04-08T00:00:00" u="1"/>
        <d v="2023-08-09T00:00:00" u="1"/>
        <d v="2024-01-31T00:00:00" u="1"/>
        <d v="2024-05-13T00:00:00" u="1"/>
        <d v="2023-09-14T00:00:00" u="1"/>
        <d v="2024-01-05T00:00:00" u="1"/>
        <d v="2024-04-27T00:00:00" u="1"/>
        <d v="2023-05-06T00:00:00" u="1"/>
        <d v="2023-10-19T00:00:00" u="1"/>
        <d v="2024-02-10T00:00:00" u="1"/>
        <d v="2024-04-01T00:00:00" u="1"/>
        <d v="2023-08-02T00:00:00" u="1"/>
        <d v="2023-11-24T00:00:00" u="1"/>
        <d v="2024-01-24T00:00:00" u="1"/>
        <d v="2024-05-06T00:00:00" u="1"/>
        <d v="2023-05-25T00:00:00" u="1"/>
        <d v="2023-09-07T00:00:00" u="1"/>
        <d v="2023-12-29T00:00:00" u="1"/>
        <d v="2024-02-29T00:00:00" u="1"/>
        <d v="2024-04-20T00:00:00" u="1"/>
        <d v="2023-08-21T00:00:00" u="1"/>
        <d v="2023-10-12T00:00:00" u="1"/>
        <d v="2024-02-03T00:00:00" u="1"/>
        <d v="2024-05-25T00:00:00" u="1"/>
        <d v="2023-09-26T00:00:00" u="1"/>
        <d v="2023-11-17T00:00:00" u="1"/>
        <d v="2024-01-17T00:00:00" u="1"/>
        <d v="2023-05-18T00:00:00" u="1"/>
        <d v="2023-12-22T00:00:00" u="1"/>
        <d v="2024-02-22T00:00:00" u="1"/>
        <d v="2024-04-13T00:00:00" u="1"/>
        <d v="2023-06-23T00:00:00" u="1"/>
        <d v="2023-08-14T00:00:00" u="1"/>
        <d v="2023-10-05T00:00:00" u="1"/>
        <d v="2024-05-18T00:00:00" u="1"/>
        <d v="2023-07-28T00:00:00" u="1"/>
        <d v="2023-11-10T00:00:00" u="1"/>
        <d v="2024-01-10T00:00:00" u="1"/>
        <d v="2023-05-11T00:00:00" u="1"/>
        <d v="2023-12-15T00:00:00" u="1"/>
        <d v="2024-02-15T00:00:00" u="1"/>
        <d v="2024-04-06T00:00:00" u="1"/>
        <d v="2023-06-16T00:00:00" u="1"/>
        <d v="2023-08-07T00:00:00" u="1"/>
        <d v="2023-11-29T00:00:00" u="1"/>
        <d v="2024-01-29T00:00:00" u="1"/>
        <d v="2024-05-11T00:00:00" u="1"/>
        <d v="2023-07-21T00:00:00" u="1"/>
        <d v="2023-09-12T00:00:00" u="1"/>
        <d v="2023-11-03T00:00:00" u="1"/>
        <d v="2024-01-03T00:00:00" u="1"/>
        <d v="2024-04-25T00:00:00" u="1"/>
        <d v="2023-05-04T00:00:00" u="1"/>
        <d v="2023-10-17T00:00:00" u="1"/>
        <d v="2023-12-08T00:00:00" u="1"/>
        <d v="2024-02-08T00:00:00" u="1"/>
        <d v="2024-05-30T00:00:00" u="1"/>
        <d v="2023-06-09T00:00:00" u="1"/>
        <d v="2023-11-22T00:00:00" u="1"/>
        <d v="2024-01-22T00:00:00" u="1"/>
        <d v="2024-05-04T00:00:00" u="1"/>
        <d v="2023-05-23T00:00:00" u="1"/>
        <d v="2023-07-14T00:00:00" u="1"/>
        <d v="2023-09-05T00:00:00" u="1"/>
        <d v="2023-12-27T00:00:00" u="1"/>
        <d v="2024-02-27T00:00:00" u="1"/>
        <d v="2024-04-18T00:00:00" u="1"/>
        <d v="2023-06-28T00:00:00" u="1"/>
        <d v="2023-08-19T00:00:00" u="1"/>
        <d v="2023-10-10T00:00:00" u="1"/>
        <d v="2023-12-01T00:00:00" u="1"/>
        <d v="2024-02-01T00:00:00" u="1"/>
        <d v="2024-05-23T00:00:00" u="1"/>
        <d v="2023-06-02T00:00:00" u="1"/>
        <d v="2023-11-15T00:00:00" u="1"/>
        <d v="2024-01-15T00:00:00" u="1"/>
        <d v="2023-05-16T00:00:00" u="1"/>
        <d v="2023-07-07T00:00:00" u="1"/>
        <d v="2023-12-20T00:00:00" u="1"/>
        <d v="2024-02-20T00:00:00" u="1"/>
        <d v="2024-04-11T00:00:00" u="1"/>
        <d v="2023-06-21T00:00:00" u="1"/>
        <d v="2023-08-12T00:00:00" u="1"/>
        <d v="2023-10-03T00:00:00" u="1"/>
        <d v="2024-05-16T00:00:00" u="1"/>
        <d v="2023-07-26T00:00:00" u="1"/>
        <d v="2023-11-08T00:00:00" u="1"/>
        <d v="2024-01-08T00:00:00" u="1"/>
        <d v="2024-04-30T00:00:00" u="1"/>
        <d v="2023-05-09T00:00:00" u="1"/>
        <d v="2023-12-13T00:00:00" u="1"/>
        <d v="2024-02-13T00:00:00" u="1"/>
        <d v="2024-04-04T00:00:00" u="1"/>
        <d v="2023-06-14T00:00:00" u="1"/>
        <d v="2023-08-05T00:00:00" u="1"/>
        <d v="2023-11-27T00:00:00" u="1"/>
        <d v="2024-01-27T00:00:00" u="1"/>
        <d v="2024-05-09T00:00:00" u="1"/>
        <d v="2023-07-19T00:00:00" u="1"/>
        <d v="2023-11-01T00:00:00" u="1"/>
        <d v="2024-04-23T00:00:00" u="1"/>
        <d v="2023-05-02T00:00:00" u="1"/>
        <d v="2023-08-24T00:00:00" u="1"/>
        <d v="2023-12-06T00:00:00" u="1"/>
        <d v="2024-02-06T00:00:00" u="1"/>
        <d v="2024-05-28T00:00:00" u="1"/>
        <d v="2023-06-07T00:00:00" u="1"/>
        <d v="2023-11-20T00:00:00" u="1"/>
        <d v="2024-01-20T00:00:00" u="1"/>
        <d v="2024-05-02T00:00:00" u="1"/>
        <d v="2023-07-12T00:00:00" u="1"/>
        <d v="2023-12-25T00:00:00" u="1"/>
        <d v="2024-04-16T00:00:00" u="1"/>
        <d v="2023-06-26T00:00:00" u="1"/>
        <d v="2023-08-17T00:00:00" u="1"/>
        <d v="2024-05-21T00:00:00" u="1"/>
        <d v="2023-09-22T00:00:00" u="1"/>
        <d v="2023-11-13T00:00:00" u="1"/>
        <d v="2024-01-13T00:00:00" u="1"/>
        <d v="2023-07-05T00:00:00" u="1"/>
        <d v="2023-10-27T00:00:00" u="1"/>
        <d v="2023-12-18T00:00:00" u="1"/>
        <d v="2024-04-09T00:00:00" u="1"/>
        <d v="2023-06-19T00:00:00" u="1"/>
        <d v="2023-08-10T00:00:00" u="1"/>
        <d v="2024-05-14T00:00:00" u="1"/>
        <d v="2023-07-24T00:00:00" u="1"/>
        <d v="2023-09-15T00:00:00" u="1"/>
        <d v="2023-11-06T00:00:00" u="1"/>
        <d v="2024-01-06T00:00:00" u="1"/>
        <d v="2023-10-20T00:00:00" u="1"/>
        <d v="2023-12-11T00:00:00" u="1"/>
        <d v="2024-04-02T00:00:00" u="1"/>
        <d v="2023-06-12T00:00:00" u="1"/>
        <d v="2023-08-03T00:00:00" u="1"/>
        <d v="2023-11-25T00:00:00" u="1"/>
        <d v="2024-01-25T00:00:00" u="1"/>
        <d v="2024-05-07T00:00:00" u="1"/>
        <d v="2023-05-26T00:00:00" u="1"/>
        <d v="2023-07-17T00:00:00" u="1"/>
        <d v="2023-09-08T00:00:00" u="1"/>
        <d v="2023-12-30T00:00:00" u="1"/>
      </sharedItems>
    </cacheField>
    <cacheField name="Month" numFmtId="1">
      <sharedItems containsBlank="1"/>
    </cacheField>
    <cacheField name="Jda Name" numFmtId="0">
      <sharedItems containsBlank="1"/>
    </cacheField>
    <cacheField name="Emp Code" numFmtId="0">
      <sharedItems containsString="0" containsBlank="1" containsNumber="1" containsInteger="1" minValue="251" maxValue="10158741" count="971">
        <n v="10156156"/>
        <n v="10014784"/>
        <n v="10155632"/>
        <n v="10068212"/>
        <n v="10067328"/>
        <n v="10036023"/>
        <n v="10023014"/>
        <n v="10083901"/>
        <n v="10091881"/>
        <n v="10056963"/>
        <n v="10031401"/>
        <n v="10113592"/>
        <n v="10151965"/>
        <n v="10156402"/>
        <n v="10153634"/>
        <n v="10023038"/>
        <n v="10023988"/>
        <n v="10028593"/>
        <n v="10150180"/>
        <n v="10106261"/>
        <n v="10152292"/>
        <n v="10123047"/>
        <n v="10012025"/>
        <n v="10142058"/>
        <n v="10081473"/>
        <n v="10069714"/>
        <n v="10127663"/>
        <n v="10147895"/>
        <n v="10129842"/>
        <n v="10154478"/>
        <n v="10044507"/>
        <n v="10068280"/>
        <n v="10126648"/>
        <n v="10149396"/>
        <n v="10145771"/>
        <n v="10052546"/>
        <n v="10057460"/>
        <n v="10039145"/>
        <n v="10062688"/>
        <n v="10157420"/>
        <n v="10153321"/>
        <n v="10061244"/>
        <n v="10152214"/>
        <n v="10152591"/>
        <n v="10157451"/>
        <n v="10015602"/>
        <n v="10057164"/>
        <n v="10148305"/>
        <n v="10154479"/>
        <n v="10156403"/>
        <n v="10152846"/>
        <n v="10155635"/>
        <n v="10094703"/>
        <n v="10068735"/>
        <n v="10153105"/>
        <n v="10102541"/>
        <n v="10149740"/>
        <n v="10144185"/>
        <n v="10062664"/>
        <n v="10156140"/>
        <n v="10155631"/>
        <n v="10130832"/>
        <n v="10157279"/>
        <n v="10154490"/>
        <n v="10044903"/>
        <n v="10051652"/>
        <n v="10155619"/>
        <n v="10154499"/>
        <n v="10147873"/>
        <n v="10145773"/>
        <n v="10153342"/>
        <n v="10092776"/>
        <n v="10147712"/>
        <n v="10149968"/>
        <n v="10142676"/>
        <n v="10157721"/>
        <n v="10155622"/>
        <n v="10149232"/>
        <n v="10148307"/>
        <n v="10156155"/>
        <n v="10144216"/>
        <n v="10135442"/>
        <n v="10115130"/>
        <n v="10153648"/>
        <n v="10013913"/>
        <n v="10152249"/>
        <n v="10139865"/>
        <n v="10153333"/>
        <n v="10154722"/>
        <n v="10135447"/>
        <n v="10153331"/>
        <n v="10129602"/>
        <n v="10082013"/>
        <n v="10157455"/>
        <n v="10151345"/>
        <n v="10116033"/>
        <n v="10155616"/>
        <n v="10142760"/>
        <n v="10157283"/>
        <n v="10154507"/>
        <n v="10157449"/>
        <n v="10154505"/>
        <n v="10157723"/>
        <n v="10146848"/>
        <n v="10154719"/>
        <n v="10150974"/>
        <n v="10156139"/>
        <n v="10158741"/>
        <n v="10154727"/>
        <n v="10156163"/>
        <n v="10158405"/>
        <n v="10147962"/>
        <n v="10153637"/>
        <n v="10121269"/>
        <m/>
        <n v="10097785" u="1"/>
        <n v="10145751" u="1"/>
        <n v="10145759" u="1"/>
        <n v="10098749" u="1"/>
        <n v="10145767" u="1"/>
        <n v="10146466" u="1"/>
        <n v="10145799" u="1"/>
        <n v="10145815" u="1"/>
        <n v="10146506" u="1"/>
        <n v="10130386" u="1"/>
        <n v="10097728" u="1"/>
        <n v="10129566" u="1"/>
        <n v="10147341" u="1"/>
        <n v="10147357" u="1"/>
        <n v="10098515" u="1"/>
        <n v="10145774" u="1"/>
        <n v="10129654" u="1"/>
        <n v="10130385" u="1"/>
        <n v="10098354" u="1"/>
        <n v="10146135" u="1"/>
        <n v="10129774" u="1"/>
        <n v="10066877" u="1"/>
        <n v="10147364" u="1"/>
        <n v="10097590" u="1"/>
        <n v="10098787" u="1"/>
        <n v="10129982" u="1"/>
        <n v="10146126" u="1"/>
        <n v="10098650" u="1"/>
        <n v="10115485" u="1"/>
        <n v="10130729" u="1"/>
        <n v="10147355" u="1"/>
        <n v="10017592" u="1"/>
        <n v="10115573" u="1"/>
        <n v="10131476" u="1"/>
        <n v="10147379" u="1"/>
        <n v="10131725" u="1"/>
        <n v="10130616" u="1"/>
        <n v="10098593" u="1"/>
        <n v="10147491" u="1"/>
        <n v="10034796" u="1"/>
        <n v="10131909" u="1"/>
        <n v="10131451" u="1"/>
        <n v="10115572" u="1"/>
        <n v="10098054" u="1"/>
        <n v="10131483" u="1"/>
        <n v="10114736" u="1"/>
        <n v="10098841" u="1"/>
        <n v="10147506" u="1"/>
        <n v="10114776" u="1"/>
        <n v="10067075" u="1"/>
        <n v="10130735" u="1"/>
        <n v="10051469" u="1"/>
        <n v="10115547" u="1"/>
        <n v="10115804" u="1"/>
        <n v="10131474" u="1"/>
        <n v="10131490" u="1"/>
        <n v="10147875" u="1"/>
        <n v="10115145" u="1"/>
        <n v="10130831" u="1"/>
        <n v="10115161" u="1"/>
        <n v="10131369" u="1"/>
        <n v="10114783" u="1"/>
        <n v="10132317" u="1"/>
        <n v="10115554" u="1"/>
        <n v="10115570" u="1"/>
        <n v="10115803" u="1"/>
        <n v="10115578" u="1"/>
        <n v="10116116" u="1"/>
        <n v="10116365" u="1"/>
        <n v="10116373" u="1"/>
        <n v="10132316" u="1"/>
        <n v="10131866" u="1"/>
        <n v="10132348" u="1"/>
        <n v="10147335" u="1"/>
        <n v="10131906" u="1"/>
        <n v="10100116" u="1"/>
        <n v="10100132" u="1"/>
        <n v="10147383" u="1"/>
        <n v="10131512" u="1"/>
        <n v="10147423" u="1"/>
        <n v="10115159" u="1"/>
        <n v="10147897" u="1"/>
        <n v="10116372" u="1"/>
        <n v="10132315" u="1"/>
        <n v="10132347" u="1"/>
        <n v="10131913" u="1"/>
        <n v="10116484" u="1"/>
        <n v="10148306" u="1"/>
        <n v="10131358" u="1"/>
        <n v="10100275" u="1"/>
        <n v="10116877" u="1"/>
        <n v="10100757" u="1"/>
        <n v="10132338" u="1"/>
        <n v="10148956" u="1"/>
        <n v="10100106" u="1"/>
        <n v="10115551" u="1"/>
        <n v="10116499" u="1"/>
        <n v="10131494" u="1"/>
        <n v="10131502" u="1"/>
        <n v="10147879" u="1"/>
        <n v="10066974" u="1"/>
        <n v="10099953" u="1"/>
        <n v="10115872" u="1"/>
        <n v="10116378" u="1"/>
        <n v="10116868" u="1"/>
        <n v="10132313" u="1"/>
        <n v="10100756" u="1"/>
        <n v="10149397" u="1"/>
        <n v="10132803" u="1"/>
        <n v="10132827" u="1"/>
        <n v="10149228" u="1"/>
        <n v="10116032" u="1"/>
        <n v="10148304" u="1"/>
        <n v="10149244" u="1"/>
        <n v="10036300" u="1"/>
        <n v="10147926" u="1"/>
        <n v="10147934" u="1"/>
        <n v="10133437" u="1"/>
        <n v="10116867" u="1"/>
        <n v="10116875" u="1"/>
        <n v="10132312" u="1"/>
        <n v="10100056" u="1"/>
        <n v="10132802" u="1"/>
        <n v="10132826" u="1"/>
        <n v="10100811" u="1"/>
        <n v="10085165" u="1"/>
        <n v="10149733" u="1"/>
        <n v="10117533" u="1"/>
        <n v="10083895" u="1"/>
        <n v="10133243" u="1"/>
        <n v="10133259" u="1"/>
        <n v="10085325" u="1"/>
        <n v="10117364" u="1"/>
        <n v="10100079" u="1"/>
        <n v="10132825" u="1"/>
        <n v="10100103" u="1"/>
        <n v="10116938" u="1"/>
        <n v="10003769" u="1"/>
        <n v="10149234" u="1"/>
        <n v="10133821" u="1"/>
        <n v="10133829" u="1"/>
        <n v="10149732" u="1"/>
        <n v="10035398" u="1"/>
        <n v="10133837" u="1"/>
        <n v="10099950" u="1"/>
        <n v="10100649" u="1"/>
        <n v="10133411" u="1"/>
        <n v="10116367" u="1"/>
        <n v="10132310" u="1"/>
        <n v="10132318" u="1"/>
        <n v="10116889" u="1"/>
        <n v="10133258" u="1"/>
        <n v="10100070" u="1"/>
        <n v="10100078" u="1"/>
        <n v="10100769" u="1"/>
        <n v="10101002" u="1"/>
        <n v="10084874" u="1"/>
        <n v="10117379" u="1"/>
        <n v="10132824" u="1"/>
        <n v="10100102" u="1"/>
        <n v="10100118" u="1"/>
        <n v="10116503" u="1"/>
        <n v="10133820" u="1"/>
        <n v="10036313" u="1"/>
        <n v="10100624" u="1"/>
        <n v="10149731" u="1"/>
        <n v="10084729" u="1"/>
        <n v="10133836" u="1"/>
        <n v="10101893" u="1"/>
        <n v="10116880" u="1"/>
        <n v="10133257" u="1"/>
        <n v="10101925" u="1"/>
        <n v="10116936" u="1"/>
        <n v="10019911" u="1"/>
        <n v="10118117" u="1"/>
        <n v="10134253" u="1"/>
        <n v="10101772" u="1"/>
        <n v="10134277" u="1"/>
        <n v="10085877" u="1"/>
        <n v="10100623" u="1"/>
        <n v="10085419" u="1"/>
        <n v="10118157" u="1"/>
        <n v="10149730" u="1"/>
        <n v="10085893" u="1"/>
        <n v="10133835" u="1"/>
        <n v="10149376" u="1"/>
        <n v="10116887" u="1"/>
        <n v="10100759" u="1"/>
        <n v="10116935" u="1"/>
        <n v="10101739" u="1"/>
        <n v="10117409" u="1"/>
        <n v="10117425" u="1"/>
        <n v="10150179" u="1"/>
        <n v="10085876" u="1"/>
        <n v="10133818" u="1"/>
        <n v="10134284" u="1"/>
        <n v="10102253" u="1"/>
        <n v="10133834" u="1"/>
        <n v="10133842" u="1"/>
        <n v="10150709" u="1"/>
        <n v="10133432" u="1"/>
        <n v="10117537" u="1"/>
        <n v="10150757" u="1"/>
        <n v="10116870" u="1"/>
        <n v="10100750" u="1"/>
        <n v="10116886" u="1"/>
        <n v="10100758" u="1"/>
        <n v="10101923" u="1"/>
        <n v="10101738" u="1"/>
        <n v="10117408" u="1"/>
        <n v="10149230" u="1"/>
        <n v="10118147" u="1"/>
        <n v="10133817" u="1"/>
        <n v="10134283" u="1"/>
        <n v="10150186" u="1"/>
        <n v="10085650" u="1"/>
        <n v="10085883" u="1"/>
        <n v="10149728" u="1"/>
        <n v="10117930" u="1"/>
        <n v="10150708" u="1"/>
        <n v="10150748" u="1"/>
        <n v="10117833" u="1"/>
        <n v="10133286" u="1"/>
        <n v="10070148" u="1"/>
        <n v="10101737" u="1"/>
        <n v="10053602" u="1"/>
        <n v="10134282" u="1"/>
        <n v="10085191" u="1"/>
        <n v="10085890" u="1"/>
        <n v="10133840" u="1"/>
        <n v="10149751" u="1"/>
        <n v="10118877" u="1"/>
        <n v="10102283" u="1"/>
        <n v="10150747" u="1"/>
        <n v="10118740" u="1"/>
        <n v="10117374" u="1"/>
        <n v="10085343" u="1"/>
        <n v="10118073" u="1"/>
        <n v="10101736" u="1"/>
        <n v="10133815" u="1"/>
        <n v="10134281" u="1"/>
        <n v="10150184" u="1"/>
        <n v="10151349" u="1"/>
        <n v="10085190" u="1"/>
        <n v="10102949" u="1"/>
        <n v="10151124" u="1"/>
        <n v="10133839" u="1"/>
        <n v="10151132" u="1"/>
        <n v="10151373" u="1"/>
        <n v="10102274" u="1"/>
        <n v="10118876" u="1"/>
        <n v="10118185" u="1"/>
        <n v="10070026" u="1"/>
        <n v="10117743" u="1"/>
        <n v="10086170" u="1"/>
        <n v="10119141" u="1"/>
        <n v="10119165" u="1"/>
        <n v="10118040" u="1"/>
        <n v="10118072" u="1"/>
        <n v="10102177" u="1"/>
        <n v="10102651" u="1"/>
        <n v="10134240" u="1"/>
        <n v="10135429" u="1"/>
        <n v="10102715" u="1"/>
        <n v="10151356" u="1"/>
        <n v="10133838" u="1"/>
        <n v="10118867" u="1"/>
        <n v="10118875" u="1"/>
        <n v="10151147" u="1"/>
        <n v="10133886" u="1"/>
        <n v="10150745" u="1"/>
        <n v="10118714" u="1"/>
        <n v="10150753" u="1"/>
        <n v="10085526" u="1"/>
        <n v="10118746" u="1"/>
        <n v="10102176" u="1"/>
        <n v="10117854" u="1"/>
        <n v="10134247" u="1"/>
        <n v="10135412" u="1"/>
        <n v="10102465" u="1"/>
        <n v="10086345" u="1"/>
        <n v="10102947" u="1"/>
        <n v="10118874" u="1"/>
        <n v="10151620" u="1"/>
        <n v="10151644" u="1"/>
        <n v="10054611" u="1"/>
        <n v="10086883" u="1"/>
        <n v="10102569" u="1"/>
        <n v="10150744" u="1"/>
        <n v="10101902" u="1"/>
        <n v="10118496" u="1"/>
        <n v="10119211" u="1"/>
        <n v="10118070" u="1"/>
        <n v="10102183" u="1"/>
        <n v="10070160" u="1"/>
        <n v="10134246" u="1"/>
        <n v="10070184" u="1"/>
        <n v="10134278" u="1"/>
        <n v="10151635" u="1"/>
        <n v="10102769" u="1"/>
        <n v="10135740" u="1"/>
        <n v="10119154" u="1"/>
        <n v="10086199" u="1"/>
        <n v="10119234" u="1"/>
        <n v="10087669" u="1"/>
        <n v="10119242" u="1"/>
        <n v="10070159" u="1"/>
        <n v="10103853" u="1"/>
        <n v="10102495" u="1"/>
        <n v="10070962" u="1"/>
        <n v="10102768" u="1"/>
        <n v="10150975" u="1"/>
        <n v="10119185" u="1"/>
        <n v="10136253" u="1"/>
        <n v="10119916" u="1"/>
        <n v="10103097" u="1"/>
        <n v="10119233" u="1"/>
        <n v="10087668" u="1"/>
        <n v="10151746" u="1"/>
        <n v="10152252" u="1"/>
        <n v="10071355" u="1"/>
        <n v="10135433" u="1"/>
        <n v="10087772" u="1"/>
        <n v="10120277" u="1"/>
        <n v="10103747" u="1"/>
        <n v="10119184" u="1"/>
        <n v="10119907" u="1"/>
        <n v="10136276" u="1"/>
        <n v="10120381" u="1"/>
        <n v="10103803" u="1"/>
        <n v="10152235" u="1"/>
        <n v="10152251" u="1"/>
        <n v="10103851" u="1"/>
        <n v="10087964" u="1"/>
        <n v="10135448" u="1"/>
        <n v="10119794" u="1"/>
        <n v="10103955" u="1"/>
        <n v="10103746" u="1"/>
        <n v="10152853" u="1"/>
        <n v="10072189" u="1"/>
        <n v="10104244" u="1"/>
        <n v="10087674" u="1"/>
        <n v="10119721" u="1"/>
        <n v="10102910" u="1"/>
        <n v="10151350" u="1"/>
        <n v="10119793" u="1"/>
        <n v="10136885" u="1"/>
        <n v="10104155" u="1"/>
        <n v="10055522" u="1"/>
        <n v="10135744" u="1"/>
        <n v="10119881" u="1"/>
        <n v="10152852" u="1"/>
        <n v="10136258" u="1"/>
        <n v="10103761" u="1"/>
        <n v="10104243" u="1"/>
        <n v="10087665" u="1"/>
        <n v="10087673" u="1"/>
        <n v="10136579" u="1"/>
        <n v="10135430" u="1"/>
        <n v="10136820" u="1"/>
        <n v="10087962" u="1"/>
        <n v="10088428" u="1"/>
        <n v="10120724" u="1"/>
        <n v="10136884" u="1"/>
        <n v="10120290" u="1"/>
        <n v="10151638" u="1"/>
        <n v="10104644" u="1"/>
        <n v="10136249" u="1"/>
        <n v="10152618" u="1"/>
        <n v="10152851" u="1"/>
        <n v="10136257" u="1"/>
        <n v="10103760" u="1"/>
        <n v="10119904" u="1"/>
        <n v="10104250" u="1"/>
        <n v="10104724" u="1"/>
        <n v="10087664" u="1"/>
        <n v="10087672" u="1"/>
        <n v="10088853" u="1"/>
        <n v="10088427" u="1"/>
        <n v="10120233" u="1"/>
        <n v="10119799" u="1"/>
        <n v="10136947" u="1"/>
        <n v="10153099" u="1"/>
        <n v="10088338" u="1"/>
        <n v="10103783" u="1"/>
        <n v="10153348" u="1"/>
        <n v="10088579" u="1"/>
        <n v="10136288" u="1"/>
        <n v="10136987" u="1"/>
        <n v="10087663" u="1"/>
        <n v="10105020" u="1"/>
        <n v="10136850" u="1"/>
        <n v="10119798" u="1"/>
        <n v="10120738" u="1"/>
        <n v="10023488" u="1"/>
        <n v="10104650" u="1"/>
        <n v="10104666" u="1"/>
        <n v="10136255" u="1"/>
        <n v="10104224" u="1"/>
        <n v="10153098" u="1"/>
        <n v="10153347" u="1"/>
        <n v="10087887" u="1"/>
        <n v="10104248" u="1"/>
        <n v="10087670" u="1"/>
        <n v="10105429" u="1"/>
        <n v="10137468" u="1"/>
        <n v="10087678" u="1"/>
        <n v="10121356" u="1"/>
        <n v="10136849" u="1"/>
        <n v="10088457" u="1"/>
        <n v="10120287" u="1"/>
        <n v="10105099" u="1"/>
        <n v="10072136" u="1"/>
        <n v="10104665" u="1"/>
        <n v="10105131" u="1"/>
        <n v="10056739" u="1"/>
        <n v="10104006" u="1"/>
        <n v="10104721" u="1"/>
        <n v="10105428" u="1"/>
        <n v="10121355" u="1"/>
        <n v="10105243" u="1"/>
        <n v="10105709" u="1"/>
        <n v="10089115" u="1"/>
        <n v="10104102" u="1"/>
        <n v="10120278" u="1"/>
        <n v="10105098" u="1"/>
        <n v="10104640" u="1"/>
        <n v="10104648" u="1"/>
        <n v="10105829" u="1"/>
        <n v="10138101" u="1"/>
        <n v="10153088" u="1"/>
        <n v="10104246" u="1"/>
        <n v="10104704" u="1"/>
        <n v="10088817" u="1"/>
        <n v="10121354" u="1"/>
        <n v="10153650" u="1"/>
        <n v="10088214" u="1"/>
        <n v="10137851" u="1"/>
        <n v="10105828" u="1"/>
        <n v="10105145" u="1"/>
        <n v="10105884" u="1"/>
        <n v="10104510" u="1"/>
        <n v="10122285" u="1"/>
        <n v="10089105" u="1"/>
        <n v="10121393" u="1"/>
        <n v="10105747" u="1"/>
        <n v="10073483" u="1"/>
        <n v="10106277" u="1"/>
        <n v="10120798" u="1"/>
        <n v="10138099" u="1"/>
        <n v="10105136" u="1"/>
        <n v="10138372" u="1"/>
        <n v="10122284" u="1"/>
        <n v="10090036" u="1"/>
        <n v="10105722" u="1"/>
        <n v="10138500" u="1"/>
        <n v="10089867" u="1"/>
        <n v="10106276" u="1"/>
        <n v="10105135" u="1"/>
        <n v="10138098" u="1"/>
        <n v="10154483" u="1"/>
        <n v="10154716" u="1"/>
        <n v="10090493" u="1"/>
        <n v="10106653" u="1"/>
        <n v="10089858" u="1"/>
        <n v="10089866" u="1"/>
        <n v="10089874" u="1"/>
        <n v="10105351" u="1"/>
        <n v="10139021" u="1"/>
        <n v="10105383" u="1"/>
        <n v="10154482" u="1"/>
        <n v="10154723" u="1"/>
        <n v="10154506" u="1"/>
        <n v="10106572" u="1"/>
        <n v="10138659" u="1"/>
        <n v="10089118" u="1"/>
        <n v="10073448" u="1"/>
        <n v="10073456" u="1"/>
        <n v="10123077" u="1"/>
        <n v="10090114" u="1"/>
        <n v="10138988" u="1"/>
        <n v="10106266" u="1"/>
        <n v="10106274" u="1"/>
        <n v="10106973" u="1"/>
        <n v="10090853" u="1"/>
        <n v="10138096" u="1"/>
        <n v="10107013" u="1"/>
        <n v="10106571" u="1"/>
        <n v="10074106" u="1"/>
        <n v="10074572" u="1"/>
        <n v="10089776" u="1"/>
        <n v="10106611" u="1"/>
        <n v="10025111" u="1"/>
        <n v="10057158" u="1"/>
        <n v="10089888" u="1"/>
        <n v="10106265" u="1"/>
        <n v="10139019" u="1"/>
        <n v="10155621" u="1"/>
        <n v="10154472" u="1"/>
        <n v="10091101" u="1"/>
        <n v="10090876" u="1"/>
        <n v="10107012" u="1"/>
        <n v="10090217" u="1"/>
        <n v="10090458" u="1"/>
        <n v="10090016" u="1"/>
        <n v="10138432" u="1"/>
        <n v="10090040" u="1"/>
        <n v="10107357" u="1"/>
        <n v="10106899" u="1"/>
        <n v="10139010" u="1"/>
        <n v="10139018" u="1"/>
        <n v="10155620" u="1"/>
        <n v="10121974" u="1"/>
        <n v="10091100" u="1"/>
        <n v="10106545" u="1"/>
        <n v="10107019" u="1"/>
        <n v="10107027" u="1"/>
        <n v="10139540" u="1"/>
        <n v="10122713" u="1"/>
        <n v="10122946" u="1"/>
        <n v="10122729" u="1"/>
        <n v="10090473" u="1"/>
        <n v="10107589" u="1"/>
        <n v="10138696" u="1"/>
        <n v="10106263" u="1"/>
        <n v="10091533" u="1"/>
        <n v="10091099" u="1"/>
        <n v="10107018" u="1"/>
        <n v="10107026" u="1"/>
        <n v="10107034" u="1"/>
        <n v="10123419" u="1"/>
        <n v="10139555" u="1"/>
        <n v="10122728" u="1"/>
        <n v="10107532" u="1"/>
        <n v="10140037" u="1"/>
        <n v="10122286" u="1"/>
        <n v="10123459" u="1"/>
        <n v="10107572" u="1"/>
        <n v="10122776" u="1"/>
        <n v="10107347" u="1"/>
        <n v="10140125" u="1"/>
        <n v="10106262" u="1"/>
        <n v="10123378" u="1"/>
        <n v="10139522" u="1"/>
        <n v="10107033" u="1"/>
        <n v="10107981" u="1"/>
        <n v="10140036" u="1"/>
        <n v="10106647" u="1"/>
        <n v="10138694" u="1"/>
        <n v="10091234" u="1"/>
        <n v="10123072" u="1"/>
        <n v="10139015" u="1"/>
        <n v="10106518" u="1"/>
        <n v="10091547" u="1"/>
        <n v="10090639" u="1"/>
        <n v="10090880" u="1"/>
        <n v="10124317" u="1"/>
        <n v="10107032" u="1"/>
        <n v="10107048" u="1"/>
        <n v="10139561" u="1"/>
        <n v="10140035" u="1"/>
        <n v="10140051" u="1"/>
        <n v="10140059" u="1"/>
        <n v="10043492" u="1"/>
        <n v="10091908" u="1"/>
        <n v="10124421" u="1"/>
        <n v="10107361" u="1"/>
        <n v="10123063" u="1"/>
        <n v="10123079" u="1"/>
        <n v="10107015" u="1"/>
        <n v="10140002" u="1"/>
        <n v="10107047" u="1"/>
        <n v="10156154" u="1"/>
        <n v="10122974" u="1"/>
        <n v="10140042" u="1"/>
        <n v="10090742" u="1"/>
        <n v="10107569" u="1"/>
        <n v="10026463" u="1"/>
        <n v="10090774" u="1"/>
        <n v="10124693" u="1"/>
        <n v="10027676" u="1"/>
        <n v="10090854" u="1"/>
        <n v="10106990" u="1"/>
        <n v="10042928" u="1"/>
        <n v="10107014" u="1"/>
        <n v="10107030" u="1"/>
        <n v="10091159" u="1"/>
        <n v="10092549" u="1"/>
        <n v="10124435" u="1"/>
        <n v="10124708" u="1"/>
        <n v="10091536" u="1"/>
        <n v="10075922" u="1"/>
        <n v="10139542" u="1"/>
        <n v="10139558" u="1"/>
        <n v="10124362" u="1"/>
        <n v="10124595" u="1"/>
        <n v="10076685" u="1"/>
        <n v="10107358" u="1"/>
        <n v="10107591" u="1"/>
        <n v="10075166" u="1"/>
        <n v="10092459" u="1"/>
        <n v="10107912" u="1"/>
        <n v="10092989" u="1"/>
        <n v="10124377" u="1"/>
        <n v="10140079" u="1"/>
        <n v="10107590" u="1"/>
        <n v="10107598" u="1"/>
        <n v="10108522" u="1"/>
        <n v="1396" u="1"/>
        <n v="10091727" u="1"/>
        <n v="10125405" u="1"/>
        <n v="10156311" u="1"/>
        <n v="10012027" u="1"/>
        <n v="10091550" u="1"/>
        <n v="10139998" u="1"/>
        <n v="10092104" u="1"/>
        <n v="10091887" u="1"/>
        <n v="10141476" u="1"/>
        <n v="10108529" u="1"/>
        <n v="10141532" u="1"/>
        <n v="10141548" u="1"/>
        <n v="10092473" u="1"/>
        <n v="10124415" u="1"/>
        <n v="10141475" u="1"/>
        <n v="10044900" u="1"/>
        <n v="10108528" u="1"/>
        <n v="10124439" u="1"/>
        <n v="10092400" u="1"/>
        <n v="10093099" u="1"/>
        <n v="10092408" u="1"/>
        <n v="10093581" u="1"/>
        <n v="10092432" u="1"/>
        <n v="10125917" u="1"/>
        <n v="10125475" u="1"/>
        <n v="10124350" u="1"/>
        <n v="10125973" u="1"/>
        <n v="10045084" u="1"/>
        <n v="10092351" u="1"/>
        <n v="10093275" u="1"/>
        <n v="10108519" u="1"/>
        <n v="10108527" u="1"/>
        <n v="10108535" u="1"/>
        <n v="10092937" u="1"/>
        <n v="10126157" u="1"/>
        <n v="10109040" u="1"/>
        <n v="10142501" u="1"/>
        <n v="10092936" u="1"/>
        <n v="10142509" u="1"/>
        <n v="10125449" u="1"/>
        <n v="10142051" u="1"/>
        <n v="10125923" u="1"/>
        <n v="10092550" u="1"/>
        <n v="10126075" u="1"/>
        <n v="10110413" u="1"/>
        <n v="10109039" u="1"/>
        <n v="10141319" u="1"/>
        <n v="10092943" u="1"/>
        <n v="10142508" u="1"/>
        <n v="10077040" u="1"/>
        <n v="10125448" u="1"/>
        <n v="10125922" u="1"/>
        <n v="10109794" u="1"/>
        <n v="10077072" u="1"/>
        <n v="10126661" u="1"/>
        <n v="10093272" u="1"/>
        <n v="10093280" u="1"/>
        <n v="10109440" u="1"/>
        <n v="10093328" u="1"/>
        <n v="10125407" u="1"/>
        <n v="10142499" u="1"/>
        <n v="10125913" u="1"/>
        <n v="10142764" u="1"/>
        <n v="10109110" u="1"/>
        <n v="10126660" u="1"/>
        <n v="10093697" u="1"/>
        <n v="251" u="1"/>
        <n v="10093030" u="1"/>
        <n v="10093721" u="1"/>
        <n v="10142153" u="1"/>
        <n v="10142169" u="1"/>
        <n v="10125406" u="1"/>
        <n v="10077006" u="1"/>
        <n v="10141550" u="1"/>
        <n v="10094564" u="1"/>
        <n v="10142506" u="1"/>
        <n v="10126153" u="1"/>
        <n v="10142763" u="1"/>
        <n v="10126635" u="1"/>
        <n v="10126659" u="1"/>
        <n v="10093696" u="1"/>
        <n v="10094065" u="1"/>
        <n v="10126184" u="1"/>
        <n v="10143741" u="1"/>
        <n v="10046057" u="1"/>
        <n v="10143146" u="1"/>
        <n v="10094063" u="1"/>
        <n v="10142495" u="1"/>
        <n v="10127058" u="1"/>
        <n v="10127066" u="1"/>
        <n v="10062297" u="1"/>
        <n v="10078200" u="1"/>
        <n v="10142519" u="1"/>
        <n v="10126656" u="1"/>
        <n v="10111476" u="1"/>
        <n v="10127644" u="1"/>
        <n v="10094448" u="1"/>
        <n v="10143121" u="1"/>
        <n v="10094271" u="1"/>
        <n v="10094978" u="1"/>
        <n v="10094062" u="1"/>
        <n v="10127057" u="1"/>
        <n v="10126856" u="1"/>
        <n v="10126655" u="1"/>
        <n v="10143739" u="1"/>
        <n v="10144205" u="1"/>
        <n v="10094640" u="1"/>
        <n v="10111475" u="1"/>
        <n v="10095813" u="1"/>
        <n v="10143321" u="1"/>
        <n v="10094688" u="1"/>
        <n v="10143337" u="1"/>
        <n v="10095644" u="1"/>
        <n v="10143120" u="1"/>
        <n v="10110856" u="1"/>
        <n v="10127948" u="1"/>
        <n v="10127064" u="1"/>
        <n v="10013678" u="1"/>
        <n v="10144397" u="1"/>
        <n v="10126654" u="1"/>
        <n v="10143762" u="1"/>
        <n v="10078776" u="1"/>
        <n v="10110887" u="1"/>
        <n v="10126806" u="1"/>
        <n v="10144332" u="1"/>
        <n v="10127063" u="1"/>
        <n v="10111441" u="1"/>
        <n v="10112397" u="1"/>
        <n v="10143761" u="1"/>
        <n v="10112437" u="1"/>
        <n v="10144484" u="1"/>
        <n v="10046294" u="1"/>
        <n v="10095875" u="1"/>
        <n v="10128163" u="1"/>
        <n v="10095915" u="1"/>
        <n v="10112059" u="1"/>
        <n v="10144355" u="1"/>
        <n v="10144395" u="1"/>
        <n v="10127873" u="1"/>
        <n v="10094918" u="1"/>
        <n v="10143334" u="1"/>
        <n v="10144740" u="1"/>
        <n v="10128162" u="1"/>
        <n v="10095898" u="1"/>
        <n v="10096364" u="1"/>
        <n v="10144137" u="1"/>
        <n v="10095070" u="1"/>
        <n v="10096701" u="1"/>
        <n v="10112395" u="1"/>
        <n v="10143767" u="1"/>
        <n v="10143775" u="1"/>
        <n v="10031779" u="1"/>
        <n v="10144731" u="1"/>
        <n v="10096893" u="1"/>
        <n v="10096676" u="1"/>
        <n v="10144152" u="1"/>
        <n v="10095768" u="1"/>
        <n v="10096700" u="1"/>
        <n v="10143726" u="1"/>
        <n v="10127638" u="1"/>
        <n v="10112458" u="1"/>
        <n v="10112048" u="1"/>
        <n v="10095462" u="1"/>
        <n v="10128192" u="1"/>
        <n v="10096892" u="1"/>
        <n v="10096201" u="1"/>
        <n v="10096900" u="1"/>
        <n v="10095767" u="1"/>
        <n v="10144207" u="1"/>
        <n v="10096321" u="1"/>
        <n v="10112473" u="1"/>
        <n v="10096586" u="1"/>
        <n v="10097060" u="1"/>
        <n v="10097092" u="1"/>
        <n v="10144343" u="1"/>
        <n v="10145765" u="1"/>
        <n v="10095999" u="1"/>
        <n v="10129685" u="1"/>
        <n v="10095814" u="1"/>
        <n v="10097236" u="1"/>
        <n v="10112440" u="1"/>
        <n v="10097019" u="1"/>
        <n v="10112456" u="1"/>
        <n v="10097059" u="1"/>
        <n v="10080232" u="1"/>
        <n v="10144342" u="1"/>
        <n v="10144350" u="1"/>
        <n v="10015752" u="1"/>
        <n v="10096898" u="1"/>
        <n v="10145772" u="1"/>
        <n v="10144398" u="1"/>
        <n v="10097629" u="1"/>
        <n v="10113082" u="1"/>
        <n v="10065148" u="1"/>
        <n v="10113122" u="1"/>
        <n v="10113130" u="1"/>
        <n v="10097717" u="1"/>
        <n v="10129989" u="1"/>
        <n v="10096592" u="1"/>
        <n v="10113708" u="1"/>
        <n v="10016209" u="1"/>
        <n v="10097588" u="1"/>
        <n v="10145763" u="1"/>
        <n v="10129426" u="1"/>
        <n v="10113081" u="1"/>
        <n v="10063998" u="1"/>
        <n v="10097194" u="1"/>
        <n v="10144678" u="1"/>
        <n v="10097909" u="1"/>
        <n v="10144702" u="1"/>
        <n v="10096302" u="1"/>
        <n v="10001133" u="1"/>
        <n v="10112944" u="1"/>
        <n v="10146148" u="1"/>
        <n v="10096607" u="1"/>
        <n v="10097065" u="1"/>
        <n v="10129586" u="1"/>
        <n v="10145762" u="1"/>
        <n v="10145770" u="1"/>
        <n v="10112831" u="1"/>
        <n v="10097627" u="1"/>
        <n v="10114229" u="1"/>
        <n v="10113080" u="1"/>
        <n v="10130381" u="1"/>
        <n v="10113321" u="1"/>
        <n v="10130389" u="1"/>
        <n v="10048399" u="1"/>
        <n v="10146139" u="1"/>
        <n v="10129601" u="1"/>
        <n v="10066005" u="1"/>
        <n v="10098052" u="1"/>
        <n v="10145761" u="1"/>
        <n v="10096702" u="1"/>
        <n v="10130380" u="1"/>
        <n v="10097738" u="1"/>
        <n v="10145688" u="1"/>
        <n v="10097521" u="1"/>
        <n v="10098051" u="1"/>
        <n v="10098284" u="1"/>
        <n v="10145760" u="1"/>
        <n v="10145784" u="1"/>
        <n v="10146507" u="1"/>
        <n v="10130387" u="1"/>
        <n v="10033852" u="1"/>
        <n v="10097239" u="1"/>
        <n v="10146145" u="1"/>
        <n v="10130732" u="1"/>
      </sharedItems>
    </cacheField>
    <cacheField name="Manager" numFmtId="0">
      <sharedItems containsBlank="1" count="8">
        <s v="Avnind Singh"/>
        <s v="Madhuri Joshi"/>
        <s v="Dileep Sharma"/>
        <s v="Abhijit Khanvilkar"/>
        <s v="Intezar Sayed"/>
        <s v="Rushikesh Kale"/>
        <m/>
        <e v="#N/A" u="1"/>
      </sharedItems>
    </cacheField>
    <cacheField name="Company" numFmtId="0">
      <sharedItems containsBlank="1"/>
    </cacheField>
    <cacheField name="JDA RV" numFmtId="1">
      <sharedItems containsBlank="1" containsMixedTypes="1" containsNumber="1" minValue="0" maxValue="132150.61352257506"/>
    </cacheField>
    <cacheField name="Amt Inc Tax" numFmtId="1">
      <sharedItems containsString="0" containsBlank="1" containsNumber="1" minValue="129.79999999999998" maxValue="102524.29999999999"/>
    </cacheField>
    <cacheField name="ECS/Non-Ecs" numFmtId="0">
      <sharedItems containsBlank="1"/>
    </cacheField>
    <cacheField name="MODE" numFmtId="0">
      <sharedItems containsBlank="1"/>
    </cacheField>
    <cacheField name="Chq no" numFmtId="1">
      <sharedItems containsBlank="1" containsMixedTypes="1" containsNumber="1" containsInteger="1" minValue="3" maxValue="57612231"/>
    </cacheField>
    <cacheField name="Package" numFmtId="0">
      <sharedItems containsBlank="1"/>
    </cacheField>
    <cacheField name="Date2" numFmtId="0">
      <sharedItems containsDate="1" containsBlank="1" containsMixedTypes="1" minDate="2024-05-05T00:00:00" maxDate="2024-07-01T00:00:00"/>
    </cacheField>
    <cacheField name="E-nach" numFmtId="0">
      <sharedItems containsBlank="1"/>
    </cacheField>
    <cacheField name="Banked Date" numFmtId="0">
      <sharedItems containsString="0" containsBlank="1" containsNumber="1" containsInteger="1" minValue="0" maxValue="1"/>
    </cacheField>
    <cacheField name="Contract ID" numFmtId="0">
      <sharedItems containsBlank="1"/>
    </cacheField>
    <cacheField name="Instrument ID" numFmtId="0">
      <sharedItems containsBlank="1"/>
    </cacheField>
    <cacheField name="Reason" numFmtId="165">
      <sharedItems containsNonDate="0" containsDate="1" containsString="0" containsBlank="1" minDate="2024-06-01T00:00:00" maxDate="2024-06-30T00:00:00"/>
    </cacheField>
    <cacheField name="Package2" numFmtId="0">
      <sharedItems containsBlank="1" count="10">
        <s v="Package"/>
        <s v="Platinium&amp;Dimond&amp;Gold "/>
        <s v="Banner/JDRR"/>
        <s v="Website"/>
        <s v="National Listing"/>
        <s v="JD Trusted"/>
        <m/>
        <s v="National Lisiting " u="1"/>
        <s v="Website-SMS" u="1"/>
        <s v="JD Verified" u="1"/>
      </sharedItems>
    </cacheField>
    <cacheField name="Monthly/Upfront" numFmtId="0">
      <sharedItems containsBlank="1"/>
    </cacheField>
    <cacheField name="Non-Ecs" numFmtId="0">
      <sharedItems containsBlank="1"/>
    </cacheField>
    <cacheField name="Total Value (Only Excluding tax Amt)" numFmtId="1">
      <sharedItems containsString="0" containsBlank="1" containsNumber="1" minValue="110" maxValue="240000"/>
    </cacheField>
    <cacheField name="ZDP/DP" numFmtId="0">
      <sharedItems containsBlank="1"/>
    </cacheField>
    <cacheField name="TME Name" numFmtId="1">
      <sharedItems containsBlank="1" containsMixedTypes="1" containsNumber="1" containsInteger="1" minValue="0" maxValue="0"/>
    </cacheField>
    <cacheField name="Asst manager" numFmtId="1">
      <sharedItems containsBlank="1"/>
    </cacheField>
    <cacheField name="Status " numFmtId="1">
      <sharedItems containsBlank="1" containsMixedTypes="1" containsNumber="1" containsInteger="1" minValue="0" maxValue="14" count="10">
        <s v="Active"/>
        <s v="Active_Asst.Manager"/>
        <s v="Inactive"/>
        <s v="Moved"/>
        <m/>
        <n v="0" u="1"/>
        <n v="14" u="1"/>
        <n v="6" u="1"/>
        <n v="10" u="1"/>
        <n v="4" u="1"/>
      </sharedItems>
    </cacheField>
    <cacheField name="Sr.Managaer" numFmtId="1">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909">
  <r>
    <x v="0"/>
    <n v="10154490"/>
    <s v="SIRAJ RAIS KHAN"/>
    <s v="SIRAJ RAIS KHAN"/>
    <n v="7738084089"/>
    <s v="IRFAN INNUS PATEL"/>
    <n v="4"/>
    <n v="0"/>
    <n v="0"/>
    <n v="4"/>
    <n v="3"/>
    <n v="1"/>
    <n v="0"/>
    <n v="0"/>
    <s v="Mumbai"/>
    <n v="100"/>
    <n v="0"/>
    <n v="4"/>
    <n v="1"/>
    <n v="80"/>
    <x v="0"/>
    <x v="0"/>
  </r>
  <r>
    <x v="0"/>
    <n v="10147364"/>
    <s v="MOIM MUKHTAR ALAM ANSARI"/>
    <s v="MOIM MUKHTAR ALAM ANSARI"/>
    <n v="9326650484"/>
    <s v="RAGHWENDRA KUMAR SINGH"/>
    <n v="6"/>
    <n v="0"/>
    <n v="0"/>
    <n v="6"/>
    <n v="0"/>
    <n v="7"/>
    <n v="0"/>
    <n v="0"/>
    <s v="Mumbai"/>
    <n v="145"/>
    <n v="0"/>
    <n v="6"/>
    <n v="1"/>
    <n v="100"/>
    <x v="1"/>
    <x v="1"/>
  </r>
  <r>
    <x v="0"/>
    <n v="10150180"/>
    <s v="YASH SABHA SHANKAR TIWARI"/>
    <s v="YASH SABHA SHANKAR TIWARI"/>
    <n v="9594587271"/>
    <s v="RIKESH HARIBHAUJI VAIDYA"/>
    <n v="1"/>
    <n v="0"/>
    <n v="0"/>
    <n v="1"/>
    <n v="0"/>
    <n v="1"/>
    <n v="0"/>
    <n v="0"/>
    <s v="Mumbai"/>
    <n v="25"/>
    <n v="0"/>
    <n v="1"/>
    <n v="1"/>
    <n v="20"/>
    <x v="2"/>
    <x v="1"/>
  </r>
  <r>
    <x v="0"/>
    <n v="10156154"/>
    <s v="VINAY KUMAR DUBEY"/>
    <s v="VINAY KUMAR DUBEY"/>
    <n v="7080868718"/>
    <s v="JAGANATH SABAT"/>
    <n v="7"/>
    <n v="0"/>
    <n v="0"/>
    <n v="7"/>
    <n v="4"/>
    <n v="3"/>
    <n v="0"/>
    <n v="0"/>
    <s v="Mumbai"/>
    <n v="175"/>
    <n v="0"/>
    <n v="7"/>
    <n v="1"/>
    <n v="100"/>
    <x v="3"/>
    <x v="2"/>
  </r>
  <r>
    <x v="0"/>
    <n v="10145771"/>
    <s v="RISHIKESH DUBEY"/>
    <s v="RISHIKESH DUBEY"/>
    <n v="8369036235"/>
    <s v="NAVEEN TRIPATHI"/>
    <n v="5"/>
    <n v="0"/>
    <n v="0"/>
    <n v="5"/>
    <n v="3"/>
    <n v="3"/>
    <n v="0"/>
    <n v="0"/>
    <s v="Mumbai"/>
    <n v="120"/>
    <n v="0"/>
    <n v="4"/>
    <n v="1"/>
    <n v="80"/>
    <x v="0"/>
    <x v="1"/>
  </r>
  <r>
    <x v="0"/>
    <n v="10157303"/>
    <s v="SHIVAM ANILKUMAR SHUKLA"/>
    <s v="SHIVAM ANILKUMAR SHUKLA"/>
    <n v="9082856694"/>
    <s v="DILEEP SHARMA"/>
    <n v="2"/>
    <n v="0"/>
    <n v="0"/>
    <n v="2"/>
    <n v="0"/>
    <n v="2"/>
    <n v="0"/>
    <n v="0"/>
    <s v="Mumbai"/>
    <n v="50"/>
    <n v="0"/>
    <n v="2"/>
    <n v="1"/>
    <n v="40"/>
    <x v="4"/>
    <x v="2"/>
  </r>
  <r>
    <x v="0"/>
    <n v="10152292"/>
    <s v="CHOUBEY ADITYA AJIT"/>
    <s v="CHOUBEY ADITYA AJIT"/>
    <n v="7414955787"/>
    <s v="CHANDRALOK GUPTA"/>
    <n v="4"/>
    <n v="0"/>
    <n v="0"/>
    <n v="4"/>
    <n v="0"/>
    <n v="4"/>
    <n v="0"/>
    <n v="0"/>
    <s v="Mumbai"/>
    <n v="85"/>
    <n v="0"/>
    <n v="4"/>
    <n v="1"/>
    <n v="100"/>
    <x v="3"/>
    <x v="0"/>
  </r>
  <r>
    <x v="0"/>
    <n v="10155621"/>
    <s v="SUMIT MADHUKAR KATE"/>
    <s v="SUMIT MADHUKAR KATE"/>
    <n v="8691929320"/>
    <s v="RAGHWENDRA KUMAR SINGH"/>
    <n v="2"/>
    <n v="0"/>
    <n v="0"/>
    <n v="2"/>
    <n v="0"/>
    <n v="2"/>
    <n v="0"/>
    <n v="0"/>
    <s v="Mumbai"/>
    <n v="40"/>
    <n v="0"/>
    <n v="2"/>
    <n v="1"/>
    <n v="40"/>
    <x v="1"/>
    <x v="2"/>
  </r>
  <r>
    <x v="0"/>
    <n v="10156256"/>
    <s v="ASHUTOSH SINGH"/>
    <s v="ASHUTOSH SINGH"/>
    <n v="9450280317"/>
    <s v="NAVEEN TRIPATHI"/>
    <n v="2"/>
    <n v="0"/>
    <n v="0"/>
    <n v="2"/>
    <n v="0"/>
    <n v="2"/>
    <n v="0"/>
    <n v="0"/>
    <s v="Mumbai"/>
    <n v="50"/>
    <n v="0"/>
    <n v="2"/>
    <n v="1"/>
    <n v="40"/>
    <x v="0"/>
    <x v="2"/>
  </r>
  <r>
    <x v="0"/>
    <n v="10152249"/>
    <s v="HARIHAR SINGH"/>
    <s v="HARIHAR SINGH"/>
    <n v="8149312014"/>
    <s v="AJAY KUMAR VERMA"/>
    <n v="4"/>
    <n v="0"/>
    <n v="0"/>
    <n v="4"/>
    <n v="0"/>
    <n v="4"/>
    <n v="0"/>
    <n v="0"/>
    <s v="Mumbai"/>
    <n v="100"/>
    <n v="0"/>
    <n v="4"/>
    <n v="1"/>
    <n v="80"/>
    <x v="0"/>
    <x v="0"/>
  </r>
  <r>
    <x v="0"/>
    <n v="10157283"/>
    <s v="VINIT LAXMIKANT CHATURVEDI"/>
    <s v="VINIT LAXMIKANT CHATURVEDI"/>
    <n v="9619167461"/>
    <s v="AKASH RAMRATAN JAISWAL"/>
    <n v="5"/>
    <n v="0"/>
    <n v="0"/>
    <n v="5"/>
    <n v="4"/>
    <n v="1"/>
    <n v="0"/>
    <n v="0"/>
    <s v="Mumbai"/>
    <n v="125"/>
    <n v="0"/>
    <n v="5"/>
    <n v="1"/>
    <n v="100"/>
    <x v="1"/>
    <x v="2"/>
  </r>
  <r>
    <x v="0"/>
    <n v="10157455"/>
    <s v="PRASHANT VISHRAM PATIL"/>
    <s v="PRASHANT VISHRAM PATIL"/>
    <n v="7777088988"/>
    <s v="PREM KUMAR VISHWAKARMA"/>
    <n v="2"/>
    <n v="0"/>
    <n v="0"/>
    <n v="2"/>
    <n v="2"/>
    <n v="0"/>
    <n v="0"/>
    <n v="0"/>
    <s v="Mumbai"/>
    <n v="50"/>
    <n v="0"/>
    <n v="2"/>
    <n v="1"/>
    <n v="40"/>
    <x v="1"/>
    <x v="2"/>
  </r>
  <r>
    <x v="0"/>
    <n v="10153333"/>
    <s v="SUMIT KUMAR PARASNATH VERMA"/>
    <s v="SUMIT KUMAR PARASNATH VERMA"/>
    <n v="7738531602"/>
    <s v="ABHISHEK GUPTA"/>
    <n v="4"/>
    <n v="0"/>
    <n v="0"/>
    <n v="4"/>
    <n v="0"/>
    <n v="4"/>
    <n v="0"/>
    <n v="0"/>
    <s v="Mumbai"/>
    <n v="100"/>
    <n v="0"/>
    <n v="4"/>
    <n v="1"/>
    <n v="80"/>
    <x v="4"/>
    <x v="0"/>
  </r>
  <r>
    <x v="0"/>
    <n v="10031401"/>
    <s v="KARIM JARIYA"/>
    <s v="KARIM JARIYA"/>
    <n v="9321734702"/>
    <s v="AJAY KUMAR VERMA"/>
    <n v="3"/>
    <n v="1"/>
    <n v="0"/>
    <n v="2"/>
    <n v="1"/>
    <n v="3"/>
    <n v="0"/>
    <n v="0"/>
    <s v="Mumbai"/>
    <n v="130"/>
    <n v="5900"/>
    <n v="3"/>
    <n v="1"/>
    <n v="60"/>
    <x v="0"/>
    <x v="3"/>
  </r>
  <r>
    <x v="0"/>
    <n v="10157420"/>
    <s v="VISHAL RAJENDRA UPADHYAY"/>
    <s v="VISHAL RAJENDRA UPADHYAY"/>
    <n v="9867075685"/>
    <s v="DILEEP SHARMA"/>
    <n v="4"/>
    <n v="0"/>
    <n v="0"/>
    <n v="4"/>
    <n v="4"/>
    <n v="0"/>
    <n v="0"/>
    <n v="0"/>
    <s v="Mumbai"/>
    <n v="100"/>
    <n v="0"/>
    <n v="4"/>
    <n v="1"/>
    <n v="80"/>
    <x v="4"/>
    <x v="2"/>
  </r>
  <r>
    <x v="0"/>
    <n v="10106261"/>
    <s v="MOHD ANWAR"/>
    <s v="MOHD ANWAR"/>
    <n v="9699967378"/>
    <s v="MOHAMMAD IMRAN ADIL"/>
    <n v="7"/>
    <n v="0"/>
    <n v="0"/>
    <n v="7"/>
    <n v="0"/>
    <n v="7"/>
    <n v="0"/>
    <n v="0"/>
    <s v="Mumbai"/>
    <n v="170"/>
    <n v="0"/>
    <n v="7"/>
    <n v="1"/>
    <n v="100"/>
    <x v="5"/>
    <x v="3"/>
  </r>
  <r>
    <x v="0"/>
    <n v="10139865"/>
    <s v="JITENDRA PRATAP SINGH"/>
    <s v="JITENDRA PRATAP SINGH"/>
    <n v="7718993383"/>
    <s v="MANISH LOLARAKH NATH DUBEY"/>
    <n v="3"/>
    <n v="0"/>
    <n v="0"/>
    <n v="3"/>
    <n v="2"/>
    <n v="1"/>
    <n v="0"/>
    <n v="0"/>
    <s v="Mumbai"/>
    <n v="75"/>
    <n v="0"/>
    <n v="3"/>
    <n v="1"/>
    <n v="60"/>
    <x v="5"/>
    <x v="3"/>
  </r>
  <r>
    <x v="0"/>
    <n v="10149740"/>
    <s v="MD SARFARAZ"/>
    <s v="MD SARFARAZ"/>
    <n v="8709965096"/>
    <s v="MD SANAUL MUSTUFA"/>
    <n v="7"/>
    <n v="0"/>
    <n v="0"/>
    <n v="7"/>
    <n v="0"/>
    <n v="7"/>
    <n v="0"/>
    <n v="0"/>
    <s v="Mumbai"/>
    <n v="175"/>
    <n v="0"/>
    <n v="7"/>
    <n v="1"/>
    <n v="100"/>
    <x v="2"/>
    <x v="1"/>
  </r>
  <r>
    <x v="0"/>
    <n v="10145815"/>
    <s v="SANTOSH KUMAR GOND"/>
    <s v="SANTOSH KUMAR GOND"/>
    <n v="6306278161"/>
    <s v="RIKESH HARIBHAUJI VAIDYA"/>
    <n v="7"/>
    <n v="0"/>
    <n v="0"/>
    <n v="7"/>
    <n v="1"/>
    <n v="6"/>
    <n v="0"/>
    <n v="0"/>
    <s v="Mumbai"/>
    <n v="175"/>
    <n v="0"/>
    <n v="7"/>
    <n v="1"/>
    <n v="100"/>
    <x v="2"/>
    <x v="1"/>
  </r>
  <r>
    <x v="0"/>
    <n v="10129842"/>
    <s v="RANJIT REVNATH BOBHATE"/>
    <s v="RANJIT REVNATH BOBHATE"/>
    <n v="9920240914"/>
    <s v="MOHAMMAD IMRAN ADIL"/>
    <n v="5"/>
    <n v="0"/>
    <n v="0"/>
    <n v="5"/>
    <n v="1"/>
    <n v="4"/>
    <n v="0"/>
    <n v="0"/>
    <s v="Mumbai"/>
    <n v="120"/>
    <n v="0"/>
    <n v="5"/>
    <n v="1"/>
    <n v="100"/>
    <x v="5"/>
    <x v="3"/>
  </r>
  <r>
    <x v="0"/>
    <n v="10028593"/>
    <s v="NANDAN SINGH"/>
    <s v="NANDAN SINGH"/>
    <n v="8655842601"/>
    <s v="ABHIJIT KHANVILKAR"/>
    <n v="1"/>
    <n v="0"/>
    <n v="0"/>
    <n v="1"/>
    <n v="0"/>
    <n v="1"/>
    <n v="0"/>
    <n v="0"/>
    <s v="Mumbai"/>
    <n v="25"/>
    <n v="0"/>
    <n v="1"/>
    <n v="1"/>
    <n v="20"/>
    <x v="2"/>
    <x v="3"/>
  </r>
  <r>
    <x v="0"/>
    <n v="10036023"/>
    <s v="ARJUN WAGHMARE"/>
    <s v="ARJUN WAGHMARE"/>
    <n v="7666209662"/>
    <s v="ABHIJIT KHANVILKAR"/>
    <n v="1"/>
    <n v="1"/>
    <n v="0"/>
    <n v="0"/>
    <n v="0"/>
    <n v="1"/>
    <n v="0"/>
    <n v="0"/>
    <s v="Mumbai"/>
    <n v="85"/>
    <n v="7080"/>
    <n v="1"/>
    <n v="1"/>
    <n v="20"/>
    <x v="2"/>
    <x v="3"/>
  </r>
  <r>
    <x v="0"/>
    <n v="10081473"/>
    <s v="ALOK NAKHDOO PAL"/>
    <s v="ALOK NAKHDOO PAL"/>
    <n v="7385360866"/>
    <s v="CHANDRALOK GUPTA"/>
    <n v="5"/>
    <n v="0"/>
    <n v="0"/>
    <n v="5"/>
    <n v="0"/>
    <n v="5"/>
    <n v="0"/>
    <n v="0"/>
    <s v="Mumbai"/>
    <n v="105"/>
    <n v="0"/>
    <n v="4"/>
    <n v="1"/>
    <n v="80"/>
    <x v="3"/>
    <x v="3"/>
  </r>
  <r>
    <x v="0"/>
    <n v="10155618"/>
    <s v="AVINASH KORI"/>
    <s v="AVINASH KORI"/>
    <n v="7208733505"/>
    <s v="BANNOTH NARAYANASWAMY NAIK"/>
    <n v="6"/>
    <n v="0"/>
    <n v="0"/>
    <n v="6"/>
    <n v="2"/>
    <n v="4"/>
    <n v="0"/>
    <n v="0"/>
    <s v="Mumbai"/>
    <n v="145"/>
    <n v="0"/>
    <n v="6"/>
    <n v="1"/>
    <n v="100"/>
    <x v="2"/>
    <x v="2"/>
  </r>
  <r>
    <x v="0"/>
    <n v="10152591"/>
    <s v="ARUN KUMAR SHUKLA"/>
    <s v="ARUN KUMAR SHUKLA"/>
    <n v="8928440955"/>
    <s v="CHANDRALOK GUPTA"/>
    <n v="7"/>
    <n v="0"/>
    <n v="0"/>
    <n v="7"/>
    <n v="2"/>
    <n v="5"/>
    <n v="0"/>
    <n v="0"/>
    <s v="Mumbai"/>
    <n v="165"/>
    <n v="0"/>
    <n v="7"/>
    <n v="1"/>
    <n v="100"/>
    <x v="3"/>
    <x v="0"/>
  </r>
  <r>
    <x v="0"/>
    <n v="10156156"/>
    <s v="AJAY KUMAR MISHRA"/>
    <s v="AJAY KUMAR MISHRA"/>
    <n v="8009478116"/>
    <s v="NAGENDRA MISHRA"/>
    <n v="6"/>
    <n v="1"/>
    <n v="0"/>
    <n v="5"/>
    <n v="2"/>
    <n v="4"/>
    <n v="0"/>
    <n v="0"/>
    <s v="Mumbai"/>
    <n v="200"/>
    <n v="5518"/>
    <n v="6"/>
    <n v="1"/>
    <n v="100"/>
    <x v="1"/>
    <x v="2"/>
  </r>
  <r>
    <x v="0"/>
    <n v="10147895"/>
    <s v="RUSHIKESH DODHU JADHAV"/>
    <s v="RUSHIKESH DODHU JADHAV"/>
    <n v="9768269689"/>
    <s v="AKASH RAMRATAN JAISWAL"/>
    <n v="5"/>
    <n v="0"/>
    <n v="0"/>
    <n v="5"/>
    <n v="3"/>
    <n v="2"/>
    <n v="0"/>
    <n v="0"/>
    <s v="Mumbai"/>
    <n v="120"/>
    <n v="0"/>
    <n v="5"/>
    <n v="1"/>
    <n v="100"/>
    <x v="1"/>
    <x v="1"/>
  </r>
  <r>
    <x v="0"/>
    <n v="10156402"/>
    <s v="RANJEET UPENDRA SHARMA"/>
    <s v="RANJEET UPENDRA SHARMA"/>
    <n v="7620769467"/>
    <s v="JAGANATH SABAT"/>
    <n v="3"/>
    <n v="0"/>
    <n v="0"/>
    <n v="3"/>
    <n v="0"/>
    <n v="3"/>
    <n v="0"/>
    <n v="0"/>
    <s v="Mumbai"/>
    <n v="75"/>
    <n v="0"/>
    <n v="3"/>
    <n v="1"/>
    <n v="60"/>
    <x v="3"/>
    <x v="2"/>
  </r>
  <r>
    <x v="0"/>
    <n v="10157451"/>
    <s v="ATHARAV DASHRATH PAWAR"/>
    <s v="ATHARAV DASHRATH PAWAR"/>
    <n v="8655082048"/>
    <s v="RIKESH HARIBHAUJI VAIDYA"/>
    <n v="7"/>
    <n v="0"/>
    <n v="0"/>
    <n v="7"/>
    <n v="5"/>
    <n v="2"/>
    <n v="0"/>
    <n v="0"/>
    <s v="Mumbai"/>
    <n v="175"/>
    <n v="0"/>
    <n v="7"/>
    <n v="1"/>
    <n v="100"/>
    <x v="2"/>
    <x v="2"/>
  </r>
  <r>
    <x v="0"/>
    <n v="10156139"/>
    <s v="ASHISH SHUKLA"/>
    <s v="ASHISH SHUKLA"/>
    <n v="8879709699"/>
    <s v="RIKESH HARIBHAUJI VAIDYA"/>
    <n v="6"/>
    <n v="0"/>
    <n v="0"/>
    <n v="6"/>
    <n v="1"/>
    <n v="6"/>
    <n v="0"/>
    <n v="0"/>
    <s v="Mumbai"/>
    <n v="135"/>
    <n v="0"/>
    <n v="6"/>
    <n v="1"/>
    <n v="100"/>
    <x v="2"/>
    <x v="2"/>
  </r>
  <r>
    <x v="0"/>
    <n v="10083901"/>
    <s v="BHAVESH VIVEK MHATRE"/>
    <s v="BHAVESH VIVEK MHATRE"/>
    <n v="8668720253"/>
    <s v="SURAJ PAWAR"/>
    <n v="2"/>
    <n v="0"/>
    <n v="1"/>
    <n v="1"/>
    <n v="0"/>
    <n v="2"/>
    <n v="0"/>
    <n v="0"/>
    <s v="Mumbai"/>
    <n v="110"/>
    <n v="20062"/>
    <n v="2"/>
    <n v="1"/>
    <n v="40"/>
    <x v="5"/>
    <x v="3"/>
  </r>
  <r>
    <x v="0"/>
    <n v="10153342"/>
    <s v="AKASH RAMRATAN JAISWAL"/>
    <s v="AKASH RAMRATAN JAISWAL"/>
    <n v="7977956010"/>
    <s v="SONU KIRAN DUBEY"/>
    <n v="1"/>
    <n v="0"/>
    <n v="0"/>
    <n v="1"/>
    <n v="1"/>
    <n v="0"/>
    <n v="0"/>
    <n v="0"/>
    <s v="Mumbai"/>
    <n v="25"/>
    <n v="0"/>
    <n v="1"/>
    <n v="1"/>
    <n v="33.33"/>
    <x v="1"/>
    <x v="0"/>
  </r>
  <r>
    <x v="0"/>
    <n v="10152846"/>
    <s v="SANDESH SAROJ MISHRA"/>
    <s v="SANDESH SAROJ MISHRA"/>
    <n v="9819648094"/>
    <s v="JAYANT KUMAR"/>
    <n v="5"/>
    <n v="0"/>
    <n v="0"/>
    <n v="5"/>
    <n v="2"/>
    <n v="3"/>
    <n v="0"/>
    <n v="0"/>
    <s v="Mumbai"/>
    <n v="110"/>
    <n v="0"/>
    <n v="4"/>
    <n v="1"/>
    <n v="80"/>
    <x v="4"/>
    <x v="0"/>
  </r>
  <r>
    <x v="0"/>
    <n v="10153105"/>
    <s v="SUDHEER PANKAJ PANDEY"/>
    <s v="SUDHEER PANKAJ PANDEY"/>
    <n v="8953258991"/>
    <s v="RAGHWENDRA KUMAR SINGH"/>
    <n v="5"/>
    <n v="0"/>
    <n v="0"/>
    <n v="5"/>
    <n v="2"/>
    <n v="3"/>
    <n v="0"/>
    <n v="0"/>
    <s v="Mumbai"/>
    <n v="125"/>
    <n v="0"/>
    <n v="5"/>
    <n v="1"/>
    <n v="100"/>
    <x v="1"/>
    <x v="0"/>
  </r>
  <r>
    <x v="0"/>
    <n v="10154722"/>
    <s v="ANIMESH KARMAKAR"/>
    <s v="ANIMESH KARMAKAR"/>
    <n v="6294590298"/>
    <s v="RIKESH HARIBHAUJI VAIDYA"/>
    <n v="7"/>
    <n v="0"/>
    <n v="0"/>
    <n v="7"/>
    <n v="7"/>
    <n v="0"/>
    <n v="0"/>
    <n v="0"/>
    <s v="Mumbai"/>
    <n v="175"/>
    <n v="0"/>
    <n v="7"/>
    <n v="1"/>
    <n v="100"/>
    <x v="2"/>
    <x v="0"/>
  </r>
  <r>
    <x v="0"/>
    <n v="10044903"/>
    <s v="MD SANAUL MUSTUFA"/>
    <s v="MD SANAUL MUSTUFA"/>
    <n v="9892999846"/>
    <s v="ABHIJIT KHANVILKAR"/>
    <n v="3"/>
    <n v="0"/>
    <n v="0"/>
    <n v="3"/>
    <n v="0"/>
    <n v="3"/>
    <n v="0"/>
    <n v="0"/>
    <s v="Mumbai"/>
    <n v="75"/>
    <n v="0"/>
    <n v="3"/>
    <n v="1"/>
    <n v="100"/>
    <x v="2"/>
    <x v="3"/>
  </r>
  <r>
    <x v="0"/>
    <n v="10148305"/>
    <s v="SAMSUJJAMA"/>
    <s v="SAMSUJJAMA"/>
    <n v="9628744894"/>
    <s v="PREM KUMAR VISHWAKARMA"/>
    <n v="6"/>
    <n v="0"/>
    <n v="0"/>
    <n v="6"/>
    <n v="1"/>
    <n v="5"/>
    <n v="0"/>
    <n v="0"/>
    <s v="Mumbai"/>
    <n v="135"/>
    <n v="0"/>
    <n v="5"/>
    <n v="1"/>
    <n v="100"/>
    <x v="1"/>
    <x v="1"/>
  </r>
  <r>
    <x v="0"/>
    <n v="10151356"/>
    <s v="SAJID SHAHABUDDIN ANSARI"/>
    <s v="SAJID SHAHABUDDIN ANSARI"/>
    <n v="9326604192"/>
    <s v="BANNOTH NARAYANASWAMY NAIK"/>
    <n v="5"/>
    <n v="0"/>
    <n v="0"/>
    <n v="5"/>
    <n v="4"/>
    <n v="2"/>
    <n v="0"/>
    <n v="0"/>
    <s v="Mumbai"/>
    <n v="115"/>
    <n v="0"/>
    <n v="5"/>
    <n v="1"/>
    <n v="100"/>
    <x v="2"/>
    <x v="1"/>
  </r>
  <r>
    <x v="0"/>
    <n v="10156155"/>
    <s v="VIVEKANAND"/>
    <s v="VIVEKANAND"/>
    <n v="9984546969"/>
    <s v="JAGANATH SABAT"/>
    <n v="1"/>
    <n v="0"/>
    <n v="0"/>
    <n v="1"/>
    <n v="1"/>
    <n v="0"/>
    <n v="0"/>
    <n v="0"/>
    <s v="Mumbai"/>
    <n v="25"/>
    <n v="0"/>
    <n v="1"/>
    <n v="1"/>
    <n v="20"/>
    <x v="3"/>
    <x v="2"/>
  </r>
  <r>
    <x v="0"/>
    <n v="10154482"/>
    <s v="PRADEEP DEEPAK ANGRE"/>
    <s v="PRADEEP DEEPAK ANGRE"/>
    <n v="8879114532"/>
    <s v="JAGANATH SABAT"/>
    <n v="7"/>
    <n v="0"/>
    <n v="0"/>
    <n v="7"/>
    <n v="3"/>
    <n v="4"/>
    <n v="0"/>
    <n v="0"/>
    <s v="Mumbai"/>
    <n v="175"/>
    <n v="0"/>
    <n v="7"/>
    <n v="1"/>
    <n v="100"/>
    <x v="3"/>
    <x v="0"/>
  </r>
  <r>
    <x v="0"/>
    <n v="10102541"/>
    <s v="JAYESH MANOHARLAL VATANI"/>
    <s v="JAYESH MANOHARLAL VATANI"/>
    <n v="9730838322"/>
    <s v="JAGANATH SABAT"/>
    <n v="3"/>
    <n v="0"/>
    <n v="0"/>
    <n v="3"/>
    <n v="0"/>
    <n v="3"/>
    <n v="0"/>
    <n v="0"/>
    <s v="Mumbai"/>
    <n v="75"/>
    <n v="0"/>
    <n v="3"/>
    <n v="1"/>
    <n v="60"/>
    <x v="3"/>
    <x v="3"/>
  </r>
  <r>
    <x v="0"/>
    <n v="10149232"/>
    <s v="AKASH KUMAR JAISWAL"/>
    <s v="AKASH KUMAR JAISWAL"/>
    <n v="9984180596"/>
    <s v="DILEEP SHARMA"/>
    <n v="2"/>
    <n v="0"/>
    <n v="0"/>
    <n v="2"/>
    <n v="1"/>
    <n v="1"/>
    <n v="0"/>
    <n v="0"/>
    <s v="Mumbai"/>
    <n v="50"/>
    <n v="0"/>
    <n v="2"/>
    <n v="1"/>
    <n v="40"/>
    <x v="4"/>
    <x v="1"/>
  </r>
  <r>
    <x v="0"/>
    <n v="10149396"/>
    <s v="AKASH NARAYAN RAWTE"/>
    <s v="AKASH NARAYAN RAWTE"/>
    <n v="9594529510"/>
    <s v="NAGENDRA MISHRA"/>
    <n v="5"/>
    <n v="0"/>
    <n v="0"/>
    <n v="5"/>
    <n v="2"/>
    <n v="3"/>
    <n v="0"/>
    <n v="0"/>
    <s v="Mumbai"/>
    <n v="125"/>
    <n v="0"/>
    <n v="5"/>
    <n v="1"/>
    <n v="100"/>
    <x v="1"/>
    <x v="1"/>
  </r>
  <r>
    <x v="0"/>
    <n v="10012025"/>
    <s v="SURAJ PAWAR"/>
    <s v="SURAJ PAWAR"/>
    <n v="8446578718"/>
    <s v="MADHURI JOSHI"/>
    <n v="1"/>
    <n v="0"/>
    <n v="0"/>
    <n v="1"/>
    <n v="0"/>
    <n v="1"/>
    <n v="0"/>
    <n v="0"/>
    <s v="Mumbai"/>
    <n v="25"/>
    <n v="0"/>
    <n v="1"/>
    <n v="1"/>
    <n v="33.33"/>
    <x v="5"/>
    <x v="3"/>
  </r>
  <r>
    <x v="0"/>
    <n v="10142760"/>
    <s v="SAW MRITUNJAY KUMAR PREMCHAND"/>
    <s v="SAW MRITUNJAY KUMAR PREMCHAND"/>
    <n v="8779615120"/>
    <s v="PREM KUMAR VISHWAKARMA"/>
    <n v="7"/>
    <n v="0"/>
    <n v="0"/>
    <n v="7"/>
    <n v="1"/>
    <n v="6"/>
    <n v="0"/>
    <n v="0"/>
    <s v="Mumbai"/>
    <n v="165"/>
    <n v="0"/>
    <n v="7"/>
    <n v="1"/>
    <n v="100"/>
    <x v="1"/>
    <x v="3"/>
  </r>
  <r>
    <x v="0"/>
    <n v="10156140"/>
    <s v="AMAN TRIPATHI"/>
    <s v="AMAN TRIPATHI"/>
    <n v="7393838072"/>
    <s v="JAGANATH SABAT"/>
    <n v="7"/>
    <n v="0"/>
    <n v="0"/>
    <n v="7"/>
    <n v="4"/>
    <n v="3"/>
    <n v="0"/>
    <n v="0"/>
    <s v="Mumbai"/>
    <n v="175"/>
    <n v="0"/>
    <n v="7"/>
    <n v="1"/>
    <n v="100"/>
    <x v="3"/>
    <x v="2"/>
  </r>
  <r>
    <x v="0"/>
    <n v="10157449"/>
    <s v="PRITAM SUNIL GAIKWAD"/>
    <s v="PRITAM SUNIL GAIKWAD"/>
    <n v="8169792854"/>
    <s v="SHASHANK YELVE"/>
    <n v="4"/>
    <n v="0"/>
    <n v="0"/>
    <n v="4"/>
    <n v="1"/>
    <n v="3"/>
    <n v="0"/>
    <n v="0"/>
    <s v="Mumbai"/>
    <n v="90"/>
    <n v="0"/>
    <n v="4"/>
    <n v="1"/>
    <n v="80"/>
    <x v="5"/>
    <x v="2"/>
  </r>
  <r>
    <x v="0"/>
    <n v="10153321"/>
    <s v="ZOAIB MAINUDDIN PALEKAR"/>
    <s v="ZOAIB MAINUDDIN PALEKAR"/>
    <n v="7020908214"/>
    <s v="AKASH RAMRATAN JAISWAL"/>
    <n v="1"/>
    <n v="0"/>
    <n v="0"/>
    <n v="1"/>
    <n v="0"/>
    <n v="1"/>
    <n v="0"/>
    <n v="0"/>
    <s v="Mumbai"/>
    <n v="25"/>
    <n v="0"/>
    <n v="1"/>
    <n v="1"/>
    <n v="20"/>
    <x v="1"/>
    <x v="0"/>
  </r>
  <r>
    <x v="0"/>
    <n v="10056963"/>
    <s v="MOHD IJHAR SHAIKH"/>
    <s v="MOHD IJHAR SHAIKH"/>
    <n v="9004616230"/>
    <s v="INTEZAR IMAM MUNTAZIR IMAM SAYED"/>
    <n v="5"/>
    <n v="1"/>
    <n v="0"/>
    <n v="4"/>
    <n v="0"/>
    <n v="5"/>
    <n v="0"/>
    <n v="0"/>
    <s v="Mumbai"/>
    <n v="155"/>
    <n v="35400"/>
    <n v="4"/>
    <n v="1"/>
    <n v="80"/>
    <x v="0"/>
    <x v="3"/>
  </r>
  <r>
    <x v="0"/>
    <n v="10126648"/>
    <s v="ANOOP PANDEY"/>
    <s v="ANOOP PANDEY"/>
    <n v="9321734007"/>
    <s v="KADAM RAVIRAJ NARAYAN"/>
    <n v="5"/>
    <n v="0"/>
    <n v="0"/>
    <n v="5"/>
    <n v="2"/>
    <n v="3"/>
    <n v="0"/>
    <n v="0"/>
    <s v="Mumbai"/>
    <n v="120"/>
    <n v="0"/>
    <n v="5"/>
    <n v="1"/>
    <n v="100"/>
    <x v="1"/>
    <x v="3"/>
  </r>
  <r>
    <x v="0"/>
    <n v="10151965"/>
    <s v="VIJAYKUMAR DINESH PARCHE"/>
    <s v="VIJAYKUMAR DINESH PARCHE"/>
    <n v="7558284024"/>
    <s v="MUNAWAR WARISH HASHMI"/>
    <n v="2"/>
    <n v="0"/>
    <n v="0"/>
    <n v="2"/>
    <n v="0"/>
    <n v="2"/>
    <n v="0"/>
    <n v="0"/>
    <s v="Mumbai"/>
    <n v="50"/>
    <n v="0"/>
    <n v="2"/>
    <n v="1"/>
    <n v="40"/>
    <x v="3"/>
    <x v="0"/>
  </r>
  <r>
    <x v="0"/>
    <n v="10152618"/>
    <s v="MUNTAZIR SAYED"/>
    <s v="MUNTAZIR SAYED"/>
    <n v="9082734540"/>
    <s v="BANNOTH NARAYANASWAMY NAIK"/>
    <n v="7"/>
    <n v="0"/>
    <n v="0"/>
    <n v="7"/>
    <n v="1"/>
    <n v="6"/>
    <n v="0"/>
    <n v="0"/>
    <s v="Mumbai"/>
    <n v="175"/>
    <n v="0"/>
    <n v="7"/>
    <n v="1"/>
    <n v="100"/>
    <x v="2"/>
    <x v="0"/>
  </r>
  <r>
    <x v="0"/>
    <n v="10155617"/>
    <s v="NANDLAL RAJBHAR"/>
    <s v="NANDLAL RAJBHAR"/>
    <n v="9594189301"/>
    <s v="MD SANAUL MUSTUFA"/>
    <n v="4"/>
    <n v="0"/>
    <n v="0"/>
    <n v="4"/>
    <n v="2"/>
    <n v="2"/>
    <n v="0"/>
    <n v="0"/>
    <s v="Mumbai"/>
    <n v="100"/>
    <n v="0"/>
    <n v="3"/>
    <n v="1"/>
    <n v="60"/>
    <x v="2"/>
    <x v="2"/>
  </r>
  <r>
    <x v="0"/>
    <n v="10154505"/>
    <s v="KRISHNA GYANDEV PANDEY"/>
    <s v="KRISHNA GYANDEV PANDEY"/>
    <n v="9372324244"/>
    <s v="RAGHWENDRA KUMAR SINGH"/>
    <n v="6"/>
    <n v="0"/>
    <n v="0"/>
    <n v="6"/>
    <n v="3"/>
    <n v="3"/>
    <n v="0"/>
    <n v="0"/>
    <s v="Mumbai"/>
    <n v="150"/>
    <n v="0"/>
    <n v="6"/>
    <n v="1"/>
    <n v="100"/>
    <x v="1"/>
    <x v="0"/>
  </r>
  <r>
    <x v="0"/>
    <n v="10051652"/>
    <s v="DINESH GHODVINDE"/>
    <s v="DINESH GHODVINDE"/>
    <n v="7020949492"/>
    <s v="JAGANATH SABAT"/>
    <n v="4"/>
    <n v="0"/>
    <n v="0"/>
    <n v="4"/>
    <n v="1"/>
    <n v="3"/>
    <n v="0"/>
    <n v="0"/>
    <s v="Mumbai"/>
    <n v="100"/>
    <n v="0"/>
    <n v="4"/>
    <n v="1"/>
    <n v="100"/>
    <x v="3"/>
    <x v="3"/>
  </r>
  <r>
    <x v="0"/>
    <n v="10113592"/>
    <s v="BANNOTH NARAYANASWAMY NAIK"/>
    <s v="BANNOTH NARAYANASWAMY NAIK"/>
    <n v="9892353556"/>
    <s v="ARJUN WAGHMARE"/>
    <n v="4"/>
    <n v="1"/>
    <n v="0"/>
    <n v="3"/>
    <n v="0"/>
    <n v="4"/>
    <n v="0"/>
    <n v="0"/>
    <s v="Mumbai"/>
    <n v="160"/>
    <n v="5016"/>
    <n v="4"/>
    <n v="1"/>
    <n v="80"/>
    <x v="2"/>
    <x v="3"/>
  </r>
  <r>
    <x v="0"/>
    <n v="10069714"/>
    <s v="JUBAIR KHAN"/>
    <s v="JUBAIR KHAN"/>
    <n v="9594708000"/>
    <s v="MOHAMMAD IMRAN ADIL"/>
    <n v="3"/>
    <n v="0"/>
    <n v="0"/>
    <n v="3"/>
    <n v="0"/>
    <n v="3"/>
    <n v="0"/>
    <n v="0"/>
    <s v="Mumbai"/>
    <n v="65"/>
    <n v="0"/>
    <n v="3"/>
    <n v="1"/>
    <n v="100"/>
    <x v="5"/>
    <x v="3"/>
  </r>
  <r>
    <x v="0"/>
    <n v="10155632"/>
    <s v="ABHISHEK GUPTA"/>
    <s v="ABHISHEK GUPTA"/>
    <n v="8354873086"/>
    <s v="DILEEP SHARMA"/>
    <n v="4"/>
    <n v="1"/>
    <n v="0"/>
    <n v="3"/>
    <n v="0"/>
    <n v="4"/>
    <n v="0"/>
    <n v="0"/>
    <s v="Mumbai"/>
    <n v="165"/>
    <n v="19813"/>
    <n v="4"/>
    <n v="1"/>
    <n v="100"/>
    <x v="4"/>
    <x v="2"/>
  </r>
  <r>
    <x v="0"/>
    <n v="10142058"/>
    <s v="ANGAD RAMJI GUPTA"/>
    <s v="ANGAD RAMJI GUPTA"/>
    <n v="9820840706"/>
    <s v="CHANDRALOK GUPTA"/>
    <n v="7"/>
    <n v="0"/>
    <n v="0"/>
    <n v="7"/>
    <n v="0"/>
    <n v="7"/>
    <n v="0"/>
    <n v="0"/>
    <s v="Mumbai"/>
    <n v="165"/>
    <n v="0"/>
    <n v="6"/>
    <n v="1"/>
    <n v="100"/>
    <x v="3"/>
    <x v="3"/>
  </r>
  <r>
    <x v="0"/>
    <n v="10156403"/>
    <s v="MOHAMMED SAJID TAK"/>
    <s v="MOHAMMED SAJID TAK"/>
    <n v="9623733102"/>
    <s v="IRFAN INNUS PATEL"/>
    <n v="5"/>
    <n v="0"/>
    <n v="0"/>
    <n v="5"/>
    <n v="2"/>
    <n v="3"/>
    <n v="0"/>
    <n v="0"/>
    <s v="Mumbai"/>
    <n v="125"/>
    <n v="0"/>
    <n v="5"/>
    <n v="1"/>
    <n v="100"/>
    <x v="0"/>
    <x v="2"/>
  </r>
  <r>
    <x v="0"/>
    <n v="10152214"/>
    <s v="VIKAS CHANDRABHAN MISHRA"/>
    <s v="VIKAS CHANDRABHAN MISHRA"/>
    <n v="8369541192"/>
    <s v="SHASHANK YELVE"/>
    <n v="6"/>
    <n v="0"/>
    <n v="0"/>
    <n v="6"/>
    <n v="2"/>
    <n v="4"/>
    <n v="0"/>
    <n v="0"/>
    <s v="Mumbai"/>
    <n v="140"/>
    <n v="0"/>
    <n v="6"/>
    <n v="1"/>
    <n v="100"/>
    <x v="5"/>
    <x v="0"/>
  </r>
  <r>
    <x v="0"/>
    <n v="10094703"/>
    <s v="ASHUTOSH MISHRA"/>
    <s v="ASHUTOSH MISHRA"/>
    <n v="9960834633"/>
    <s v="SUSHEEL DUBEY"/>
    <n v="4"/>
    <n v="0"/>
    <n v="0"/>
    <n v="4"/>
    <n v="0"/>
    <n v="4"/>
    <n v="0"/>
    <n v="0"/>
    <s v="Mumbai"/>
    <n v="100"/>
    <n v="0"/>
    <n v="4"/>
    <n v="1"/>
    <n v="80"/>
    <x v="0"/>
    <x v="3"/>
  </r>
  <r>
    <x v="0"/>
    <n v="10154478"/>
    <s v="AKSHAY YADAV"/>
    <s v="AKSHAY YADAV"/>
    <n v="9920724076"/>
    <s v="RAGHWENDRA KUMAR SINGH"/>
    <n v="6"/>
    <n v="0"/>
    <n v="0"/>
    <n v="6"/>
    <n v="4"/>
    <n v="2"/>
    <n v="0"/>
    <n v="0"/>
    <s v="Mumbai"/>
    <n v="150"/>
    <n v="0"/>
    <n v="5"/>
    <n v="1"/>
    <n v="100"/>
    <x v="1"/>
    <x v="0"/>
  </r>
  <r>
    <x v="0"/>
    <n v="10130832"/>
    <s v="MOHINI RAVIRAV YETEKAR"/>
    <s v="MOHINI RAVIRAV YETEKAR"/>
    <n v="8850628737"/>
    <s v="MANISH LOLARAKH NATH DUBEY"/>
    <n v="1"/>
    <n v="0"/>
    <n v="0"/>
    <n v="1"/>
    <n v="0"/>
    <n v="1"/>
    <n v="0"/>
    <n v="0"/>
    <s v="Mumbai"/>
    <n v="25"/>
    <n v="0"/>
    <n v="1"/>
    <n v="1"/>
    <n v="20"/>
    <x v="5"/>
    <x v="3"/>
  </r>
  <r>
    <x v="0"/>
    <n v="10123047"/>
    <s v="MUNAWAR WARISH HASHMI"/>
    <s v="MUNAWAR WARISH HASHMI"/>
    <n v="9167670057"/>
    <s v="RUSHIKESH KALE"/>
    <n v="3"/>
    <n v="0"/>
    <n v="0"/>
    <n v="3"/>
    <n v="1"/>
    <n v="2"/>
    <n v="0"/>
    <n v="0"/>
    <s v="Mumbai"/>
    <n v="75"/>
    <n v="0"/>
    <n v="3"/>
    <n v="1"/>
    <n v="100"/>
    <x v="3"/>
    <x v="3"/>
  </r>
  <r>
    <x v="0"/>
    <n v="10067328"/>
    <s v="SHEKH MOHAMMAD IMRAN"/>
    <s v="SHEKH MOHAMMAD IMRAN"/>
    <n v="8291174466"/>
    <s v="SHASHANK YELVE"/>
    <n v="5"/>
    <n v="1"/>
    <n v="0"/>
    <n v="4"/>
    <n v="0"/>
    <n v="5"/>
    <n v="0"/>
    <n v="0"/>
    <s v="Mumbai"/>
    <n v="185"/>
    <n v="59318"/>
    <n v="5"/>
    <n v="1"/>
    <n v="100"/>
    <x v="5"/>
    <x v="3"/>
  </r>
  <r>
    <x v="0"/>
    <n v="10155635"/>
    <s v="RITIK PANKAJ CHAUBEY"/>
    <s v="RITIK PANKAJ CHAUBEY"/>
    <n v="8604838454"/>
    <s v="MANISH LOLARAKH NATH DUBEY"/>
    <n v="5"/>
    <n v="0"/>
    <n v="0"/>
    <n v="5"/>
    <n v="1"/>
    <n v="4"/>
    <n v="0"/>
    <n v="0"/>
    <s v="Mumbai"/>
    <n v="125"/>
    <n v="0"/>
    <n v="5"/>
    <n v="1"/>
    <n v="100"/>
    <x v="5"/>
    <x v="2"/>
  </r>
  <r>
    <x v="0"/>
    <n v="10154507"/>
    <s v="MOHIT UPADHYAY"/>
    <s v="MOHIT UPADHYAY"/>
    <n v="9372906600"/>
    <s v="AKASH RAMRATAN JAISWAL"/>
    <n v="5"/>
    <n v="0"/>
    <n v="0"/>
    <n v="5"/>
    <n v="1"/>
    <n v="4"/>
    <n v="0"/>
    <n v="0"/>
    <s v="Mumbai"/>
    <n v="125"/>
    <n v="0"/>
    <n v="5"/>
    <n v="1"/>
    <n v="100"/>
    <x v="1"/>
    <x v="0"/>
  </r>
  <r>
    <x v="0"/>
    <n v="10155616"/>
    <s v="DHIRAJKUMAR L MISHRA"/>
    <s v="DHIRAJKUMAR L MISHRA"/>
    <n v="9370908992"/>
    <s v="MUNAWAR WARISH HASHMI"/>
    <n v="7"/>
    <n v="0"/>
    <n v="0"/>
    <n v="7"/>
    <n v="2"/>
    <n v="5"/>
    <n v="0"/>
    <n v="0"/>
    <s v="Mumbai"/>
    <n v="155"/>
    <n v="0"/>
    <n v="6"/>
    <n v="1"/>
    <n v="100"/>
    <x v="3"/>
    <x v="2"/>
  </r>
  <r>
    <x v="0"/>
    <n v="10145759"/>
    <s v="BHANUPRATAP SINGH"/>
    <s v="BHANUPRATAP SINGH"/>
    <n v="8454014888"/>
    <s v="MOHAMMAD IMRAN ADIL"/>
    <n v="7"/>
    <n v="0"/>
    <n v="0"/>
    <n v="7"/>
    <n v="0"/>
    <n v="7"/>
    <n v="0"/>
    <n v="0"/>
    <s v="Mumbai"/>
    <n v="145"/>
    <n v="0"/>
    <n v="7"/>
    <n v="1"/>
    <n v="100"/>
    <x v="5"/>
    <x v="1"/>
  </r>
  <r>
    <x v="0"/>
    <n v="10156163"/>
    <s v="ABHISHEK KUMAR"/>
    <s v="ABHISHEK KUMAR"/>
    <n v="9967178792"/>
    <s v="NAGENDRA MISHRA"/>
    <n v="5"/>
    <n v="0"/>
    <n v="0"/>
    <n v="5"/>
    <n v="3"/>
    <n v="2"/>
    <n v="0"/>
    <n v="0"/>
    <s v="Mumbai"/>
    <n v="125"/>
    <n v="0"/>
    <n v="5"/>
    <n v="1"/>
    <n v="100"/>
    <x v="1"/>
    <x v="2"/>
  </r>
  <r>
    <x v="0"/>
    <n v="10155619"/>
    <s v="AJAY BALU LONDHE"/>
    <s v="AJAY BALU LONDHE"/>
    <n v="8369610661"/>
    <s v="NANDAN SINGH"/>
    <n v="6"/>
    <n v="0"/>
    <n v="0"/>
    <n v="6"/>
    <n v="2"/>
    <n v="4"/>
    <n v="0"/>
    <n v="0"/>
    <s v="Mumbai"/>
    <n v="140"/>
    <n v="0"/>
    <n v="6"/>
    <n v="1"/>
    <n v="100"/>
    <x v="2"/>
    <x v="2"/>
  </r>
  <r>
    <x v="0"/>
    <n v="10014784"/>
    <s v="PRASHANT LAD"/>
    <s v="PRASHANT LAD"/>
    <n v="9833647618"/>
    <s v="SHASHANK YELVE"/>
    <n v="4"/>
    <n v="1"/>
    <n v="0"/>
    <n v="3"/>
    <n v="0"/>
    <n v="4"/>
    <n v="0"/>
    <n v="0"/>
    <s v="Mumbai"/>
    <n v="150"/>
    <n v="53839"/>
    <n v="4"/>
    <n v="1"/>
    <n v="100"/>
    <x v="5"/>
    <x v="3"/>
  </r>
  <r>
    <x v="0"/>
    <n v="10144343"/>
    <s v="ASHEESH TIWARI"/>
    <s v="ASHEESH TIWARI"/>
    <n v="6391115517"/>
    <s v="MOHAMMAD IMRAN ADIL"/>
    <n v="6"/>
    <n v="0"/>
    <n v="0"/>
    <n v="6"/>
    <n v="0"/>
    <n v="6"/>
    <n v="0"/>
    <n v="1"/>
    <s v="Mumbai"/>
    <n v="140"/>
    <n v="0"/>
    <n v="5"/>
    <n v="1"/>
    <n v="100"/>
    <x v="5"/>
    <x v="1"/>
  </r>
  <r>
    <x v="0"/>
    <n v="10154499"/>
    <s v="SHIVAM PATHAK"/>
    <s v="SHIVAM PATHAK"/>
    <n v="9721050607"/>
    <s v="AJAY KUMAR VERMA"/>
    <n v="6"/>
    <n v="0"/>
    <n v="0"/>
    <n v="6"/>
    <n v="1"/>
    <n v="5"/>
    <n v="0"/>
    <n v="0"/>
    <s v="Mumbai"/>
    <n v="145"/>
    <n v="0"/>
    <n v="6"/>
    <n v="1"/>
    <n v="100"/>
    <x v="0"/>
    <x v="0"/>
  </r>
  <r>
    <x v="0"/>
    <n v="10068212"/>
    <s v="WASIM KAZI"/>
    <s v="WASIM KAZI"/>
    <n v="9702808599"/>
    <s v="SHASHANK YELVE"/>
    <n v="1"/>
    <n v="0"/>
    <n v="1"/>
    <n v="0"/>
    <n v="0"/>
    <n v="1"/>
    <n v="0"/>
    <n v="0"/>
    <s v="Mumbai"/>
    <n v="90"/>
    <n v="63720"/>
    <n v="1"/>
    <n v="1"/>
    <n v="20"/>
    <x v="5"/>
    <x v="3"/>
  </r>
  <r>
    <x v="0"/>
    <n v="10157302"/>
    <s v="SUMIT JITENDRA PANDEY"/>
    <s v="SUMIT JITENDRA PANDEY"/>
    <n v="9970290724"/>
    <s v="SUSHEEL DUBEY"/>
    <n v="2"/>
    <n v="0"/>
    <n v="0"/>
    <n v="2"/>
    <n v="1"/>
    <n v="1"/>
    <n v="0"/>
    <n v="0"/>
    <s v="Mumbai"/>
    <n v="50"/>
    <n v="0"/>
    <n v="2"/>
    <n v="1"/>
    <n v="40"/>
    <x v="0"/>
    <x v="2"/>
  </r>
  <r>
    <x v="0"/>
    <n v="10068280"/>
    <s v="ARCHANA KAKADE"/>
    <s v="ARCHANA KAKADE"/>
    <n v="7208149618"/>
    <s v="NANDAN SINGH"/>
    <n v="1"/>
    <n v="0"/>
    <n v="0"/>
    <n v="1"/>
    <n v="0"/>
    <n v="1"/>
    <n v="0"/>
    <n v="0"/>
    <s v="Mumbai"/>
    <n v="25"/>
    <n v="0"/>
    <n v="1"/>
    <n v="1"/>
    <n v="33.33"/>
    <x v="2"/>
    <x v="3"/>
  </r>
  <r>
    <x v="0"/>
    <n v="10157279"/>
    <s v="ABDUL AHAD ANIS KHAN"/>
    <s v="ABDUL AHAD ANIS KHAN"/>
    <n v="7058620610"/>
    <s v="AKASH RAMRATAN JAISWAL"/>
    <n v="4"/>
    <n v="0"/>
    <n v="0"/>
    <n v="4"/>
    <n v="4"/>
    <n v="0"/>
    <n v="0"/>
    <n v="0"/>
    <s v="Mumbai"/>
    <n v="100"/>
    <n v="0"/>
    <n v="3"/>
    <n v="1"/>
    <n v="60"/>
    <x v="1"/>
    <x v="2"/>
  </r>
  <r>
    <x v="0"/>
    <n v="10121269"/>
    <s v="SURAJ PANDEY"/>
    <s v="SURAJ PANDEY"/>
    <n v="9769135411"/>
    <s v="FAISAL NIZAM"/>
    <n v="2"/>
    <n v="0"/>
    <n v="0"/>
    <n v="2"/>
    <n v="0"/>
    <n v="2"/>
    <n v="0"/>
    <n v="0"/>
    <s v="Mumbai"/>
    <n v="45"/>
    <n v="0"/>
    <n v="2"/>
    <n v="1"/>
    <n v="40"/>
    <x v="0"/>
    <x v="3"/>
  </r>
  <r>
    <x v="0"/>
    <n v="10154727"/>
    <s v="SHUBHENDU PRAFULLA DASKABI"/>
    <s v="SHUBHENDU PRAFULLA DASKABI"/>
    <n v="9372379791"/>
    <s v="JAYANT KUMAR"/>
    <n v="5"/>
    <n v="0"/>
    <n v="0"/>
    <n v="5"/>
    <n v="3"/>
    <n v="2"/>
    <n v="0"/>
    <n v="0"/>
    <s v="Mumbai"/>
    <n v="125"/>
    <n v="0"/>
    <n v="5"/>
    <n v="1"/>
    <n v="100"/>
    <x v="4"/>
    <x v="0"/>
  </r>
  <r>
    <x v="0"/>
    <n v="10131369"/>
    <s v="VIVEK CHUNNILAL GUPTA"/>
    <s v="VIVEK CHUNNILAL GUPTA"/>
    <n v="8698022496"/>
    <s v="JAGANATH SABAT"/>
    <n v="6"/>
    <n v="0"/>
    <n v="0"/>
    <n v="6"/>
    <n v="0"/>
    <n v="6"/>
    <n v="0"/>
    <n v="0"/>
    <s v="Mumbai"/>
    <n v="140"/>
    <n v="0"/>
    <n v="5"/>
    <n v="1"/>
    <n v="100"/>
    <x v="3"/>
    <x v="3"/>
  </r>
  <r>
    <x v="0"/>
    <n v="10153634"/>
    <s v="LAXMI NARAYAN PANDEY"/>
    <s v="LAXMI NARAYAN PANDEY"/>
    <n v="7208851513"/>
    <s v="RIKESH HARIBHAUJI VAIDYA"/>
    <n v="7"/>
    <n v="0"/>
    <n v="0"/>
    <n v="7"/>
    <n v="1"/>
    <n v="7"/>
    <n v="0"/>
    <n v="0"/>
    <s v="Mumbai"/>
    <n v="175"/>
    <n v="0"/>
    <n v="7"/>
    <n v="1"/>
    <n v="100"/>
    <x v="2"/>
    <x v="0"/>
  </r>
  <r>
    <x v="0"/>
    <n v="10057460"/>
    <s v="GANGA SAGAR PANDEY"/>
    <s v="GANGA SAGAR PANDEY"/>
    <n v="9696537480"/>
    <s v="JAGANATH SABAT"/>
    <n v="6"/>
    <n v="0"/>
    <n v="0"/>
    <n v="6"/>
    <n v="2"/>
    <n v="4"/>
    <n v="0"/>
    <n v="0"/>
    <s v="Mumbai"/>
    <n v="130"/>
    <n v="0"/>
    <n v="6"/>
    <n v="1"/>
    <n v="100"/>
    <x v="3"/>
    <x v="3"/>
  </r>
  <r>
    <x v="0"/>
    <n v="10154479"/>
    <s v="VINOD KUMAR"/>
    <s v="VINOD KUMAR"/>
    <n v="7905193449"/>
    <s v="JAYANT KUMAR"/>
    <n v="5"/>
    <n v="0"/>
    <n v="0"/>
    <n v="5"/>
    <n v="0"/>
    <n v="5"/>
    <n v="0"/>
    <n v="0"/>
    <s v="Mumbai"/>
    <n v="115"/>
    <n v="0"/>
    <n v="5"/>
    <n v="1"/>
    <n v="100"/>
    <x v="4"/>
    <x v="0"/>
  </r>
  <r>
    <x v="0"/>
    <n v="10091881"/>
    <s v="SUMIT SHARAD SANAS"/>
    <s v="SUMIT SHARAD SANAS"/>
    <n v="8652573355"/>
    <s v="ARJUN WAGHMARE"/>
    <n v="4"/>
    <n v="0"/>
    <n v="0"/>
    <n v="4"/>
    <n v="0"/>
    <n v="4"/>
    <n v="0"/>
    <n v="0"/>
    <s v="Mumbai"/>
    <n v="100"/>
    <n v="0"/>
    <n v="4"/>
    <n v="1"/>
    <n v="80"/>
    <x v="2"/>
    <x v="3"/>
  </r>
  <r>
    <x v="0"/>
    <n v="10154719"/>
    <s v="CHANDAN MISHRA"/>
    <s v="CHANDAN MISHRA"/>
    <n v="8433849596"/>
    <s v="JAYANT KUMAR"/>
    <n v="5"/>
    <n v="0"/>
    <n v="0"/>
    <n v="5"/>
    <n v="1"/>
    <n v="4"/>
    <n v="0"/>
    <n v="0"/>
    <s v="Mumbai"/>
    <n v="125"/>
    <n v="0"/>
    <n v="5"/>
    <n v="1"/>
    <n v="100"/>
    <x v="4"/>
    <x v="0"/>
  </r>
  <r>
    <x v="0"/>
    <n v="10155631"/>
    <s v="PRAFUL MUKUNDRAO TELANG"/>
    <s v="PRAFUL MUKUNDRAO TELANG"/>
    <n v="7769928826"/>
    <s v="PREM KUMAR VISHWAKARMA"/>
    <n v="5"/>
    <n v="0"/>
    <n v="0"/>
    <n v="5"/>
    <n v="2"/>
    <n v="3"/>
    <n v="0"/>
    <n v="0"/>
    <s v="Mumbai"/>
    <n v="115"/>
    <n v="0"/>
    <n v="5"/>
    <n v="1"/>
    <n v="100"/>
    <x v="1"/>
    <x v="2"/>
  </r>
  <r>
    <x v="0"/>
    <n v="10151345"/>
    <s v="NAGENDRA MISHRA"/>
    <s v="NAGENDRA MISHRA"/>
    <n v="7049872363"/>
    <s v="SIDDHANT RAJENDRA PAWAR"/>
    <n v="2"/>
    <n v="0"/>
    <n v="0"/>
    <n v="2"/>
    <n v="1"/>
    <n v="1"/>
    <n v="0"/>
    <n v="0"/>
    <s v="Mumbai"/>
    <n v="50"/>
    <n v="0"/>
    <n v="2"/>
    <n v="1"/>
    <n v="66.67"/>
    <x v="1"/>
    <x v="1"/>
  </r>
  <r>
    <x v="0"/>
    <n v="10153331"/>
    <s v="RAGHWENDRA KUMAR SINGH"/>
    <s v="RAGHWENDRA KUMAR SINGH"/>
    <n v="8104389966"/>
    <s v="SONU KIRAN DUBEY"/>
    <n v="3"/>
    <n v="0"/>
    <n v="0"/>
    <n v="3"/>
    <n v="1"/>
    <n v="2"/>
    <n v="0"/>
    <n v="0"/>
    <s v="Mumbai"/>
    <n v="65"/>
    <n v="0"/>
    <n v="3"/>
    <n v="1"/>
    <n v="100"/>
    <x v="1"/>
    <x v="0"/>
  </r>
  <r>
    <x v="1"/>
    <n v="10152214"/>
    <s v="VIKAS CHANDRABHAN MISHRA"/>
    <s v="VIKAS CHANDRABHAN MISHRA"/>
    <n v="8369541192"/>
    <s v="SHASHANK YELVE"/>
    <n v="7"/>
    <n v="0"/>
    <n v="0"/>
    <n v="7"/>
    <n v="2"/>
    <n v="5"/>
    <n v="0"/>
    <n v="0"/>
    <s v="Mumbai"/>
    <n v="170"/>
    <n v="0"/>
    <n v="7"/>
    <n v="1"/>
    <n v="100"/>
    <x v="5"/>
    <x v="0"/>
  </r>
  <r>
    <x v="1"/>
    <n v="10156402"/>
    <s v="RANJEET UPENDRA SHARMA"/>
    <s v="RANJEET UPENDRA SHARMA"/>
    <n v="7620769467"/>
    <s v="JAGANATH SABAT"/>
    <n v="3"/>
    <n v="1"/>
    <n v="0"/>
    <n v="2"/>
    <n v="0"/>
    <n v="3"/>
    <n v="0"/>
    <n v="0"/>
    <s v="Mumbai"/>
    <n v="115"/>
    <n v="23600"/>
    <n v="3"/>
    <n v="1"/>
    <n v="60"/>
    <x v="3"/>
    <x v="2"/>
  </r>
  <r>
    <x v="1"/>
    <n v="10147895"/>
    <s v="RUSHIKESH DODHU JADHAV"/>
    <s v="RUSHIKESH DODHU JADHAV"/>
    <n v="9768269689"/>
    <s v="AKASH RAMRATAN JAISWAL"/>
    <n v="5"/>
    <n v="0"/>
    <n v="0"/>
    <n v="5"/>
    <n v="1"/>
    <n v="4"/>
    <n v="0"/>
    <n v="1"/>
    <s v="Mumbai"/>
    <n v="135"/>
    <n v="0"/>
    <n v="5"/>
    <n v="1"/>
    <n v="100"/>
    <x v="1"/>
    <x v="1"/>
  </r>
  <r>
    <x v="1"/>
    <n v="10068735"/>
    <s v="MOHAMMED MUNAWAR KHAN"/>
    <s v="MOHAMMED MUNAWAR KHAN"/>
    <n v="8779346184"/>
    <s v="INTEZAR IMAM MUNTAZIR IMAM SAYED"/>
    <n v="3"/>
    <n v="0"/>
    <n v="0"/>
    <n v="3"/>
    <n v="0"/>
    <n v="3"/>
    <n v="0"/>
    <n v="0"/>
    <s v="Mumbai"/>
    <n v="75"/>
    <n v="0"/>
    <n v="2"/>
    <n v="1"/>
    <n v="66.67"/>
    <x v="0"/>
    <x v="3"/>
  </r>
  <r>
    <x v="1"/>
    <n v="10157451"/>
    <s v="ATHARAV DASHRATH PAWAR"/>
    <s v="ATHARAV DASHRATH PAWAR"/>
    <n v="8655082048"/>
    <s v="RIKESH HARIBHAUJI VAIDYA"/>
    <n v="6"/>
    <n v="0"/>
    <n v="0"/>
    <n v="6"/>
    <n v="4"/>
    <n v="2"/>
    <n v="0"/>
    <n v="0"/>
    <s v="Mumbai"/>
    <n v="150"/>
    <n v="0"/>
    <n v="6"/>
    <n v="1"/>
    <n v="100"/>
    <x v="2"/>
    <x v="2"/>
  </r>
  <r>
    <x v="1"/>
    <n v="10028593"/>
    <s v="NANDAN SINGH"/>
    <s v="NANDAN SINGH"/>
    <n v="8655842601"/>
    <s v="ABHIJIT KHANVILKAR"/>
    <n v="1"/>
    <n v="1"/>
    <n v="0"/>
    <n v="0"/>
    <n v="0"/>
    <n v="2"/>
    <n v="0"/>
    <n v="0"/>
    <s v="Mumbai"/>
    <n v="85"/>
    <n v="47483"/>
    <n v="1"/>
    <n v="1"/>
    <n v="20"/>
    <x v="2"/>
    <x v="3"/>
  </r>
  <r>
    <x v="1"/>
    <n v="10062688"/>
    <s v="CHANDRALOK GUPTA"/>
    <s v="CHANDRALOK GUPTA"/>
    <n v="8424058233"/>
    <s v="RUSHIKESH KALE"/>
    <n v="1"/>
    <n v="0"/>
    <n v="0"/>
    <n v="1"/>
    <n v="0"/>
    <n v="1"/>
    <n v="0"/>
    <n v="0"/>
    <s v="Mumbai"/>
    <n v="0"/>
    <n v="0"/>
    <n v="0"/>
    <n v="1"/>
    <n v="0"/>
    <x v="3"/>
    <x v="3"/>
  </r>
  <r>
    <x v="1"/>
    <n v="10129842"/>
    <s v="RANJIT REVNATH BOBHATE"/>
    <s v="RANJIT REVNATH BOBHATE"/>
    <n v="9920240914"/>
    <s v="MOHAMMAD IMRAN ADIL"/>
    <n v="5"/>
    <n v="0"/>
    <n v="0"/>
    <n v="5"/>
    <n v="1"/>
    <n v="4"/>
    <n v="0"/>
    <n v="0"/>
    <s v="Mumbai"/>
    <n v="125"/>
    <n v="0"/>
    <n v="5"/>
    <n v="1"/>
    <n v="100"/>
    <x v="5"/>
    <x v="3"/>
  </r>
  <r>
    <x v="1"/>
    <n v="10155618"/>
    <s v="AVINASH KORI"/>
    <s v="AVINASH KORI"/>
    <n v="7208733505"/>
    <s v="BANNOTH NARAYANASWAMY NAIK"/>
    <n v="6"/>
    <n v="0"/>
    <n v="0"/>
    <n v="6"/>
    <n v="3"/>
    <n v="3"/>
    <n v="0"/>
    <n v="0"/>
    <s v="Mumbai"/>
    <n v="150"/>
    <n v="0"/>
    <n v="6"/>
    <n v="1"/>
    <n v="100"/>
    <x v="2"/>
    <x v="2"/>
  </r>
  <r>
    <x v="1"/>
    <n v="10081473"/>
    <s v="ALOK NAKHDOO PAL"/>
    <s v="ALOK NAKHDOO PAL"/>
    <n v="7385360866"/>
    <s v="CHANDRALOK GUPTA"/>
    <n v="7"/>
    <n v="0"/>
    <n v="0"/>
    <n v="7"/>
    <n v="0"/>
    <n v="7"/>
    <n v="0"/>
    <n v="0"/>
    <s v="Mumbai"/>
    <n v="145"/>
    <n v="0"/>
    <n v="6"/>
    <n v="1"/>
    <n v="100"/>
    <x v="3"/>
    <x v="3"/>
  </r>
  <r>
    <x v="1"/>
    <n v="10152591"/>
    <s v="ARUN KUMAR SHUKLA"/>
    <s v="ARUN KUMAR SHUKLA"/>
    <n v="8928440955"/>
    <s v="CHANDRALOK GUPTA"/>
    <n v="7"/>
    <n v="0"/>
    <n v="0"/>
    <n v="7"/>
    <n v="1"/>
    <n v="6"/>
    <n v="0"/>
    <n v="0"/>
    <s v="Mumbai"/>
    <n v="175"/>
    <n v="0"/>
    <n v="7"/>
    <n v="1"/>
    <n v="100"/>
    <x v="3"/>
    <x v="0"/>
  </r>
  <r>
    <x v="1"/>
    <n v="10023038"/>
    <s v="MOHAMMAD IMRAN ADIL"/>
    <s v="MOHAMMAD IMRAN ADIL"/>
    <n v="9967552214"/>
    <s v="MADHURI JOSHI"/>
    <n v="1"/>
    <n v="1"/>
    <n v="0"/>
    <n v="0"/>
    <n v="1"/>
    <n v="0"/>
    <n v="0"/>
    <n v="0"/>
    <s v="Mumbai"/>
    <n v="100"/>
    <n v="53808"/>
    <n v="1"/>
    <n v="1"/>
    <n v="20"/>
    <x v="5"/>
    <x v="3"/>
  </r>
  <r>
    <x v="1"/>
    <n v="10156156"/>
    <s v="AJAY KUMAR MISHRA"/>
    <s v="AJAY KUMAR MISHRA"/>
    <n v="8009478116"/>
    <s v="NAGENDRA MISHRA"/>
    <n v="6"/>
    <n v="0"/>
    <n v="0"/>
    <n v="6"/>
    <n v="3"/>
    <n v="3"/>
    <n v="0"/>
    <n v="0"/>
    <s v="Mumbai"/>
    <n v="140"/>
    <n v="0"/>
    <n v="6"/>
    <n v="1"/>
    <n v="100"/>
    <x v="1"/>
    <x v="2"/>
  </r>
  <r>
    <x v="1"/>
    <n v="10151356"/>
    <s v="SAJID SHAHABUDDIN ANSARI"/>
    <s v="SAJID SHAHABUDDIN ANSARI"/>
    <n v="9326604192"/>
    <s v="BANNOTH NARAYANASWAMY NAIK"/>
    <n v="5"/>
    <n v="0"/>
    <n v="0"/>
    <n v="5"/>
    <n v="4"/>
    <n v="1"/>
    <n v="0"/>
    <n v="0"/>
    <s v="Mumbai"/>
    <n v="115"/>
    <n v="0"/>
    <n v="5"/>
    <n v="1"/>
    <n v="100"/>
    <x v="2"/>
    <x v="1"/>
  </r>
  <r>
    <x v="1"/>
    <n v="10044903"/>
    <s v="MD SANAUL MUSTUFA"/>
    <s v="MD SANAUL MUSTUFA"/>
    <n v="9892999846"/>
    <s v="ABHIJIT KHANVILKAR"/>
    <n v="3"/>
    <n v="0"/>
    <n v="0"/>
    <n v="3"/>
    <n v="0"/>
    <n v="3"/>
    <n v="0"/>
    <n v="0"/>
    <s v="Mumbai"/>
    <n v="75"/>
    <n v="0"/>
    <n v="3"/>
    <n v="1"/>
    <n v="100"/>
    <x v="2"/>
    <x v="3"/>
  </r>
  <r>
    <x v="1"/>
    <n v="10148305"/>
    <s v="SAMSUJJAMA"/>
    <s v="SAMSUJJAMA"/>
    <n v="9628744894"/>
    <s v="PREM KUMAR VISHWAKARMA"/>
    <n v="5"/>
    <n v="0"/>
    <n v="0"/>
    <n v="5"/>
    <n v="0"/>
    <n v="5"/>
    <n v="0"/>
    <n v="0"/>
    <s v="Mumbai"/>
    <n v="125"/>
    <n v="0"/>
    <n v="5"/>
    <n v="1"/>
    <n v="100"/>
    <x v="1"/>
    <x v="1"/>
  </r>
  <r>
    <x v="1"/>
    <n v="10156155"/>
    <s v="VIVEKANAND"/>
    <s v="VIVEKANAND"/>
    <n v="9984546969"/>
    <s v="JAGANATH SABAT"/>
    <n v="7"/>
    <n v="0"/>
    <n v="0"/>
    <n v="7"/>
    <n v="5"/>
    <n v="2"/>
    <n v="0"/>
    <n v="0"/>
    <s v="Mumbai"/>
    <n v="175"/>
    <n v="0"/>
    <n v="7"/>
    <n v="1"/>
    <n v="100"/>
    <x v="3"/>
    <x v="2"/>
  </r>
  <r>
    <x v="1"/>
    <n v="10154482"/>
    <s v="PRADEEP DEEPAK ANGRE"/>
    <s v="PRADEEP DEEPAK ANGRE"/>
    <n v="8879114532"/>
    <s v="JAGANATH SABAT"/>
    <n v="7"/>
    <n v="0"/>
    <n v="0"/>
    <n v="7"/>
    <n v="0"/>
    <n v="7"/>
    <n v="0"/>
    <n v="0"/>
    <s v="Mumbai"/>
    <n v="175"/>
    <n v="0"/>
    <n v="7"/>
    <n v="1"/>
    <n v="100"/>
    <x v="3"/>
    <x v="0"/>
  </r>
  <r>
    <x v="1"/>
    <n v="10152846"/>
    <s v="SANDESH SAROJ MISHRA"/>
    <s v="SANDESH SAROJ MISHRA"/>
    <n v="9819648094"/>
    <s v="JAYANT KUMAR"/>
    <n v="5"/>
    <n v="0"/>
    <n v="0"/>
    <n v="5"/>
    <n v="3"/>
    <n v="2"/>
    <n v="0"/>
    <n v="0"/>
    <s v="Mumbai"/>
    <n v="120"/>
    <n v="0"/>
    <n v="5"/>
    <n v="1"/>
    <n v="100"/>
    <x v="4"/>
    <x v="0"/>
  </r>
  <r>
    <x v="1"/>
    <n v="10153105"/>
    <s v="SUDHEER PANKAJ PANDEY"/>
    <s v="SUDHEER PANKAJ PANDEY"/>
    <n v="8953258991"/>
    <s v="RAGHWENDRA KUMAR SINGH"/>
    <n v="3"/>
    <n v="0"/>
    <n v="0"/>
    <n v="3"/>
    <n v="2"/>
    <n v="1"/>
    <n v="0"/>
    <n v="0"/>
    <s v="Mumbai"/>
    <n v="75"/>
    <n v="0"/>
    <n v="2"/>
    <n v="1"/>
    <n v="40"/>
    <x v="1"/>
    <x v="0"/>
  </r>
  <r>
    <x v="1"/>
    <n v="10153342"/>
    <s v="AKASH RAMRATAN JAISWAL"/>
    <s v="AKASH RAMRATAN JAISWAL"/>
    <n v="7977956010"/>
    <s v="SONU KIRAN DUBEY"/>
    <n v="1"/>
    <n v="0"/>
    <n v="0"/>
    <n v="1"/>
    <n v="1"/>
    <n v="0"/>
    <n v="0"/>
    <n v="0"/>
    <s v="Mumbai"/>
    <n v="25"/>
    <n v="0"/>
    <n v="1"/>
    <n v="1"/>
    <n v="33.33"/>
    <x v="1"/>
    <x v="0"/>
  </r>
  <r>
    <x v="1"/>
    <n v="10083901"/>
    <s v="BHAVESH VIVEK MHATRE"/>
    <s v="BHAVESH VIVEK MHATRE"/>
    <n v="8668720253"/>
    <s v="SURAJ PAWAR"/>
    <n v="5"/>
    <n v="0"/>
    <n v="0"/>
    <n v="5"/>
    <n v="1"/>
    <n v="4"/>
    <n v="0"/>
    <n v="0"/>
    <s v="Mumbai"/>
    <n v="125"/>
    <n v="0"/>
    <n v="5"/>
    <n v="1"/>
    <n v="100"/>
    <x v="5"/>
    <x v="3"/>
  </r>
  <r>
    <x v="1"/>
    <n v="10154722"/>
    <s v="ANIMESH KARMAKAR"/>
    <s v="ANIMESH KARMAKAR"/>
    <n v="6294590298"/>
    <s v="RIKESH HARIBHAUJI VAIDYA"/>
    <n v="7"/>
    <n v="0"/>
    <n v="0"/>
    <n v="7"/>
    <n v="3"/>
    <n v="4"/>
    <n v="0"/>
    <n v="0"/>
    <s v="Mumbai"/>
    <n v="155"/>
    <n v="0"/>
    <n v="7"/>
    <n v="1"/>
    <n v="100"/>
    <x v="2"/>
    <x v="0"/>
  </r>
  <r>
    <x v="1"/>
    <n v="10156256"/>
    <s v="ASHUTOSH SINGH"/>
    <s v="ASHUTOSH SINGH"/>
    <n v="9450280317"/>
    <s v="NAVEEN TRIPATHI"/>
    <n v="3"/>
    <n v="0"/>
    <n v="0"/>
    <n v="3"/>
    <n v="3"/>
    <n v="0"/>
    <n v="0"/>
    <n v="0"/>
    <s v="Mumbai"/>
    <n v="75"/>
    <n v="0"/>
    <n v="3"/>
    <n v="1"/>
    <n v="60"/>
    <x v="0"/>
    <x v="2"/>
  </r>
  <r>
    <x v="1"/>
    <n v="10152292"/>
    <s v="CHOUBEY ADITYA AJIT"/>
    <s v="CHOUBEY ADITYA AJIT"/>
    <n v="7414955787"/>
    <s v="CHANDRALOK GUPTA"/>
    <n v="4"/>
    <n v="1"/>
    <n v="0"/>
    <n v="3"/>
    <n v="0"/>
    <n v="4"/>
    <n v="0"/>
    <n v="1"/>
    <s v="Mumbai"/>
    <n v="175"/>
    <n v="2950"/>
    <n v="4"/>
    <n v="1"/>
    <n v="100"/>
    <x v="3"/>
    <x v="0"/>
  </r>
  <r>
    <x v="1"/>
    <n v="10155621"/>
    <s v="SUMIT MADHUKAR KATE"/>
    <s v="SUMIT MADHUKAR KATE"/>
    <n v="8691929320"/>
    <s v="RAGHWENDRA KUMAR SINGH"/>
    <n v="5"/>
    <n v="0"/>
    <n v="0"/>
    <n v="5"/>
    <n v="5"/>
    <n v="0"/>
    <n v="0"/>
    <n v="0"/>
    <s v="Mumbai"/>
    <n v="125"/>
    <n v="0"/>
    <n v="5"/>
    <n v="1"/>
    <n v="100"/>
    <x v="1"/>
    <x v="2"/>
  </r>
  <r>
    <x v="1"/>
    <n v="10152249"/>
    <s v="HARIHAR SINGH"/>
    <s v="HARIHAR SINGH"/>
    <n v="8149312014"/>
    <s v="AJAY KUMAR VERMA"/>
    <n v="4"/>
    <n v="0"/>
    <n v="0"/>
    <n v="4"/>
    <n v="0"/>
    <n v="4"/>
    <n v="0"/>
    <n v="0"/>
    <s v="Mumbai"/>
    <n v="95"/>
    <n v="0"/>
    <n v="4"/>
    <n v="1"/>
    <n v="80"/>
    <x v="0"/>
    <x v="0"/>
  </r>
  <r>
    <x v="1"/>
    <n v="10155622"/>
    <s v="SOFIYAN MOHAMMED UMAR ANSARI"/>
    <s v="SOFIYAN MOHAMMED UMAR ANSARI"/>
    <n v="7304151160"/>
    <s v="ABHISHEK GUPTA"/>
    <n v="5"/>
    <n v="0"/>
    <n v="0"/>
    <n v="5"/>
    <n v="2"/>
    <n v="3"/>
    <n v="0"/>
    <n v="0"/>
    <s v="Mumbai"/>
    <n v="125"/>
    <n v="0"/>
    <n v="5"/>
    <n v="1"/>
    <n v="100"/>
    <x v="4"/>
    <x v="2"/>
  </r>
  <r>
    <x v="1"/>
    <n v="10061244"/>
    <s v="MANISH PANDEY"/>
    <s v="MANISH PANDEY"/>
    <n v="8655267737"/>
    <s v="AJAY KUMAR VERMA"/>
    <n v="4"/>
    <n v="0"/>
    <n v="0"/>
    <n v="4"/>
    <n v="0"/>
    <n v="4"/>
    <n v="0"/>
    <n v="0"/>
    <s v="Mumbai"/>
    <n v="90"/>
    <n v="0"/>
    <n v="4"/>
    <n v="1"/>
    <n v="100"/>
    <x v="0"/>
    <x v="3"/>
  </r>
  <r>
    <x v="1"/>
    <n v="10154490"/>
    <s v="SIRAJ RAIS KHAN"/>
    <s v="SIRAJ RAIS KHAN"/>
    <n v="7738084089"/>
    <s v="IRFAN INNUS PATEL"/>
    <n v="6"/>
    <n v="0"/>
    <n v="0"/>
    <n v="6"/>
    <n v="2"/>
    <n v="4"/>
    <n v="0"/>
    <n v="0"/>
    <s v="Mumbai"/>
    <n v="150"/>
    <n v="0"/>
    <n v="6"/>
    <n v="1"/>
    <n v="100"/>
    <x v="0"/>
    <x v="0"/>
  </r>
  <r>
    <x v="1"/>
    <n v="10145771"/>
    <s v="RISHIKESH DUBEY"/>
    <s v="RISHIKESH DUBEY"/>
    <n v="8369036235"/>
    <s v="NAVEEN TRIPATHI"/>
    <n v="5"/>
    <n v="0"/>
    <n v="0"/>
    <n v="5"/>
    <n v="1"/>
    <n v="4"/>
    <n v="0"/>
    <n v="0"/>
    <s v="Mumbai"/>
    <n v="120"/>
    <n v="0"/>
    <n v="5"/>
    <n v="1"/>
    <n v="100"/>
    <x v="0"/>
    <x v="1"/>
  </r>
  <r>
    <x v="1"/>
    <n v="10157303"/>
    <s v="SHIVAM ANILKUMAR SHUKLA"/>
    <s v="SHIVAM ANILKUMAR SHUKLA"/>
    <n v="9082856694"/>
    <s v="DILEEP SHARMA"/>
    <n v="5"/>
    <n v="0"/>
    <n v="0"/>
    <n v="5"/>
    <n v="3"/>
    <n v="2"/>
    <n v="0"/>
    <n v="0"/>
    <s v="Mumbai"/>
    <n v="125"/>
    <n v="0"/>
    <n v="5"/>
    <n v="1"/>
    <n v="100"/>
    <x v="4"/>
    <x v="2"/>
  </r>
  <r>
    <x v="1"/>
    <n v="10150180"/>
    <s v="YASH SABHA SHANKAR TIWARI"/>
    <s v="YASH SABHA SHANKAR TIWARI"/>
    <n v="9594587271"/>
    <s v="RIKESH HARIBHAUJI VAIDYA"/>
    <n v="2"/>
    <n v="1"/>
    <n v="0"/>
    <n v="1"/>
    <n v="1"/>
    <n v="1"/>
    <n v="0"/>
    <n v="0"/>
    <s v="Mumbai"/>
    <n v="115"/>
    <n v="7080"/>
    <n v="2"/>
    <n v="1"/>
    <n v="40"/>
    <x v="2"/>
    <x v="1"/>
  </r>
  <r>
    <x v="1"/>
    <n v="10147364"/>
    <s v="MOIM MUKHTAR ALAM ANSARI"/>
    <s v="MOIM MUKHTAR ALAM ANSARI"/>
    <n v="9326650484"/>
    <s v="RAGHWENDRA KUMAR SINGH"/>
    <n v="6"/>
    <n v="0"/>
    <n v="0"/>
    <n v="6"/>
    <n v="0"/>
    <n v="6"/>
    <n v="0"/>
    <n v="0"/>
    <s v="Mumbai"/>
    <n v="125"/>
    <n v="0"/>
    <n v="6"/>
    <n v="1"/>
    <n v="100"/>
    <x v="1"/>
    <x v="1"/>
  </r>
  <r>
    <x v="1"/>
    <n v="10156154"/>
    <s v="VINAY KUMAR DUBEY"/>
    <s v="VINAY KUMAR DUBEY"/>
    <n v="7080868718"/>
    <s v="JAGANATH SABAT"/>
    <n v="7"/>
    <n v="0"/>
    <n v="0"/>
    <n v="7"/>
    <n v="4"/>
    <n v="3"/>
    <n v="0"/>
    <n v="0"/>
    <s v="Mumbai"/>
    <n v="175"/>
    <n v="0"/>
    <n v="7"/>
    <n v="1"/>
    <n v="100"/>
    <x v="3"/>
    <x v="2"/>
  </r>
  <r>
    <x v="1"/>
    <n v="10157420"/>
    <s v="VISHAL RAJENDRA UPADHYAY"/>
    <s v="VISHAL RAJENDRA UPADHYAY"/>
    <n v="9867075685"/>
    <s v="DILEEP SHARMA"/>
    <n v="6"/>
    <n v="0"/>
    <n v="0"/>
    <n v="6"/>
    <n v="2"/>
    <n v="4"/>
    <n v="0"/>
    <n v="0"/>
    <s v="Mumbai"/>
    <n v="150"/>
    <n v="0"/>
    <n v="6"/>
    <n v="1"/>
    <n v="100"/>
    <x v="4"/>
    <x v="2"/>
  </r>
  <r>
    <x v="1"/>
    <n v="10031401"/>
    <s v="KARIM JARIYA"/>
    <s v="KARIM JARIYA"/>
    <n v="9321734702"/>
    <s v="AJAY KUMAR VERMA"/>
    <n v="5"/>
    <n v="0"/>
    <n v="0"/>
    <n v="5"/>
    <n v="2"/>
    <n v="3"/>
    <n v="0"/>
    <n v="0"/>
    <s v="Mumbai"/>
    <n v="125"/>
    <n v="0"/>
    <n v="5"/>
    <n v="1"/>
    <n v="100"/>
    <x v="0"/>
    <x v="3"/>
  </r>
  <r>
    <x v="1"/>
    <n v="10145815"/>
    <s v="SANTOSH KUMAR GOND"/>
    <s v="SANTOSH KUMAR GOND"/>
    <n v="6306278161"/>
    <s v="RIKESH HARIBHAUJI VAIDYA"/>
    <n v="7"/>
    <n v="0"/>
    <n v="0"/>
    <n v="7"/>
    <n v="4"/>
    <n v="3"/>
    <n v="0"/>
    <n v="0"/>
    <s v="Mumbai"/>
    <n v="175"/>
    <n v="0"/>
    <n v="6"/>
    <n v="1"/>
    <n v="100"/>
    <x v="2"/>
    <x v="1"/>
  </r>
  <r>
    <x v="1"/>
    <n v="10106261"/>
    <s v="MOHD ANWAR"/>
    <s v="MOHD ANWAR"/>
    <n v="9699967378"/>
    <s v="MOHAMMAD IMRAN ADIL"/>
    <n v="6"/>
    <n v="1"/>
    <n v="0"/>
    <n v="5"/>
    <n v="0"/>
    <n v="6"/>
    <n v="0"/>
    <n v="0"/>
    <s v="Mumbai"/>
    <n v="180"/>
    <n v="4510"/>
    <n v="6"/>
    <n v="1"/>
    <n v="100"/>
    <x v="5"/>
    <x v="3"/>
  </r>
  <r>
    <x v="1"/>
    <n v="10139865"/>
    <s v="JITENDRA PRATAP SINGH"/>
    <s v="JITENDRA PRATAP SINGH"/>
    <n v="7718993383"/>
    <s v="MANISH LOLARAKH NATH DUBEY"/>
    <n v="4"/>
    <n v="0"/>
    <n v="0"/>
    <n v="4"/>
    <n v="1"/>
    <n v="3"/>
    <n v="0"/>
    <n v="0"/>
    <s v="Mumbai"/>
    <n v="100"/>
    <n v="0"/>
    <n v="4"/>
    <n v="1"/>
    <n v="80"/>
    <x v="5"/>
    <x v="3"/>
  </r>
  <r>
    <x v="1"/>
    <n v="10149740"/>
    <s v="MD SARFARAZ"/>
    <s v="MD SARFARAZ"/>
    <n v="8709965096"/>
    <s v="MD SANAUL MUSTUFA"/>
    <n v="7"/>
    <n v="0"/>
    <n v="0"/>
    <n v="7"/>
    <n v="1"/>
    <n v="7"/>
    <n v="0"/>
    <n v="0"/>
    <s v="Mumbai"/>
    <n v="175"/>
    <n v="0"/>
    <n v="7"/>
    <n v="1"/>
    <n v="100"/>
    <x v="2"/>
    <x v="1"/>
  </r>
  <r>
    <x v="1"/>
    <n v="10157283"/>
    <s v="VINIT LAXMIKANT CHATURVEDI"/>
    <s v="VINIT LAXMIKANT CHATURVEDI"/>
    <n v="9619167461"/>
    <s v="AKASH RAMRATAN JAISWAL"/>
    <n v="3"/>
    <n v="0"/>
    <n v="0"/>
    <n v="3"/>
    <n v="2"/>
    <n v="1"/>
    <n v="0"/>
    <n v="0"/>
    <s v="Mumbai"/>
    <n v="65"/>
    <n v="0"/>
    <n v="2"/>
    <n v="1"/>
    <n v="66.67"/>
    <x v="1"/>
    <x v="2"/>
  </r>
  <r>
    <x v="1"/>
    <n v="10153333"/>
    <s v="SUMIT KUMAR PARASNATH VERMA"/>
    <s v="SUMIT KUMAR PARASNATH VERMA"/>
    <n v="7738531602"/>
    <s v="ABHISHEK GUPTA"/>
    <n v="6"/>
    <n v="0"/>
    <n v="0"/>
    <n v="6"/>
    <n v="3"/>
    <n v="3"/>
    <n v="0"/>
    <n v="0"/>
    <s v="Mumbai"/>
    <n v="140"/>
    <n v="0"/>
    <n v="5"/>
    <n v="1"/>
    <n v="100"/>
    <x v="4"/>
    <x v="0"/>
  </r>
  <r>
    <x v="1"/>
    <n v="10014784"/>
    <s v="PRASHANT LAD"/>
    <s v="PRASHANT LAD"/>
    <n v="9833647618"/>
    <s v="SHASHANK YELVE"/>
    <n v="3"/>
    <n v="0"/>
    <n v="0"/>
    <n v="3"/>
    <n v="2"/>
    <n v="1"/>
    <n v="0"/>
    <n v="1"/>
    <s v="Mumbai"/>
    <n v="85"/>
    <n v="0"/>
    <n v="3"/>
    <n v="1"/>
    <n v="100"/>
    <x v="5"/>
    <x v="3"/>
  </r>
  <r>
    <x v="1"/>
    <n v="10144343"/>
    <s v="ASHEESH TIWARI"/>
    <s v="ASHEESH TIWARI"/>
    <n v="6391115517"/>
    <s v="MOHAMMAD IMRAN ADIL"/>
    <n v="4"/>
    <n v="0"/>
    <n v="0"/>
    <n v="4"/>
    <n v="0"/>
    <n v="5"/>
    <n v="0"/>
    <n v="0"/>
    <s v="Mumbai"/>
    <n v="85"/>
    <n v="0"/>
    <n v="3"/>
    <n v="1"/>
    <n v="60"/>
    <x v="5"/>
    <x v="1"/>
  </r>
  <r>
    <x v="1"/>
    <n v="10068280"/>
    <s v="ARCHANA KAKADE"/>
    <s v="ARCHANA KAKADE"/>
    <n v="7208149618"/>
    <s v="NANDAN SINGH"/>
    <n v="1"/>
    <n v="0"/>
    <n v="0"/>
    <n v="1"/>
    <n v="0"/>
    <n v="1"/>
    <n v="0"/>
    <n v="0"/>
    <s v="Mumbai"/>
    <n v="0"/>
    <n v="0"/>
    <n v="0"/>
    <n v="1"/>
    <n v="0"/>
    <x v="2"/>
    <x v="3"/>
  </r>
  <r>
    <x v="1"/>
    <n v="10068212"/>
    <s v="WASIM KAZI"/>
    <s v="WASIM KAZI"/>
    <n v="9702808599"/>
    <s v="SHASHANK YELVE"/>
    <n v="5"/>
    <n v="0"/>
    <n v="0"/>
    <n v="5"/>
    <n v="0"/>
    <n v="5"/>
    <n v="0"/>
    <n v="0"/>
    <s v="Mumbai"/>
    <n v="125"/>
    <n v="0"/>
    <n v="5"/>
    <n v="1"/>
    <n v="100"/>
    <x v="5"/>
    <x v="3"/>
  </r>
  <r>
    <x v="1"/>
    <n v="10157302"/>
    <s v="SUMIT JITENDRA PANDEY"/>
    <s v="SUMIT JITENDRA PANDEY"/>
    <n v="9970290724"/>
    <s v="SUSHEEL DUBEY"/>
    <n v="6"/>
    <n v="0"/>
    <n v="0"/>
    <n v="6"/>
    <n v="3"/>
    <n v="4"/>
    <n v="0"/>
    <n v="0"/>
    <s v="Mumbai"/>
    <n v="150"/>
    <n v="0"/>
    <n v="6"/>
    <n v="1"/>
    <n v="100"/>
    <x v="0"/>
    <x v="2"/>
  </r>
  <r>
    <x v="1"/>
    <n v="10154499"/>
    <s v="SHIVAM PATHAK"/>
    <s v="SHIVAM PATHAK"/>
    <n v="9721050607"/>
    <s v="AJAY KUMAR VERMA"/>
    <n v="6"/>
    <n v="0"/>
    <n v="0"/>
    <n v="6"/>
    <n v="4"/>
    <n v="2"/>
    <n v="0"/>
    <n v="0"/>
    <s v="Mumbai"/>
    <n v="150"/>
    <n v="0"/>
    <n v="6"/>
    <n v="1"/>
    <n v="100"/>
    <x v="0"/>
    <x v="0"/>
  </r>
  <r>
    <x v="1"/>
    <n v="10145759"/>
    <s v="BHANUPRATAP SINGH"/>
    <s v="BHANUPRATAP SINGH"/>
    <n v="8454014888"/>
    <s v="MOHAMMAD IMRAN ADIL"/>
    <n v="6"/>
    <n v="0"/>
    <n v="0"/>
    <n v="6"/>
    <n v="0"/>
    <n v="6"/>
    <n v="0"/>
    <n v="1"/>
    <s v="Mumbai"/>
    <n v="150"/>
    <n v="0"/>
    <n v="6"/>
    <n v="1"/>
    <n v="100"/>
    <x v="5"/>
    <x v="1"/>
  </r>
  <r>
    <x v="1"/>
    <n v="10154507"/>
    <s v="MOHIT UPADHYAY"/>
    <s v="MOHIT UPADHYAY"/>
    <n v="9372906600"/>
    <s v="AKASH RAMRATAN JAISWAL"/>
    <n v="1"/>
    <n v="0"/>
    <n v="0"/>
    <n v="1"/>
    <n v="1"/>
    <n v="0"/>
    <n v="0"/>
    <n v="0"/>
    <s v="Mumbai"/>
    <n v="25"/>
    <n v="0"/>
    <n v="1"/>
    <n v="1"/>
    <n v="20"/>
    <x v="1"/>
    <x v="0"/>
  </r>
  <r>
    <x v="1"/>
    <n v="10155616"/>
    <s v="DHIRAJKUMAR L MISHRA"/>
    <s v="DHIRAJKUMAR L MISHRA"/>
    <n v="9370908992"/>
    <s v="MUNAWAR WARISH HASHMI"/>
    <n v="6"/>
    <n v="0"/>
    <n v="0"/>
    <n v="6"/>
    <n v="2"/>
    <n v="4"/>
    <n v="0"/>
    <n v="0"/>
    <s v="Mumbai"/>
    <n v="150"/>
    <n v="0"/>
    <n v="6"/>
    <n v="1"/>
    <n v="100"/>
    <x v="3"/>
    <x v="2"/>
  </r>
  <r>
    <x v="1"/>
    <n v="10155635"/>
    <s v="RITIK PANKAJ CHAUBEY"/>
    <s v="RITIK PANKAJ CHAUBEY"/>
    <n v="8604838454"/>
    <s v="MANISH LOLARAKH NATH DUBEY"/>
    <n v="6"/>
    <n v="0"/>
    <n v="0"/>
    <n v="6"/>
    <n v="3"/>
    <n v="3"/>
    <n v="0"/>
    <n v="0"/>
    <s v="Mumbai"/>
    <n v="150"/>
    <n v="0"/>
    <n v="6"/>
    <n v="1"/>
    <n v="100"/>
    <x v="5"/>
    <x v="2"/>
  </r>
  <r>
    <x v="1"/>
    <n v="10156163"/>
    <s v="ABHISHEK KUMAR"/>
    <s v="ABHISHEK KUMAR"/>
    <n v="9967178792"/>
    <s v="NAGENDRA MISHRA"/>
    <n v="5"/>
    <n v="0"/>
    <n v="0"/>
    <n v="5"/>
    <n v="3"/>
    <n v="2"/>
    <n v="0"/>
    <n v="0"/>
    <s v="Mumbai"/>
    <n v="125"/>
    <n v="0"/>
    <n v="5"/>
    <n v="1"/>
    <n v="100"/>
    <x v="1"/>
    <x v="2"/>
  </r>
  <r>
    <x v="1"/>
    <n v="10154719"/>
    <s v="CHANDAN MISHRA"/>
    <s v="CHANDAN MISHRA"/>
    <n v="8433849596"/>
    <s v="JAYANT KUMAR"/>
    <n v="5"/>
    <n v="0"/>
    <n v="0"/>
    <n v="5"/>
    <n v="1"/>
    <n v="4"/>
    <n v="0"/>
    <n v="0"/>
    <s v="Mumbai"/>
    <n v="125"/>
    <n v="0"/>
    <n v="5"/>
    <n v="1"/>
    <n v="100"/>
    <x v="4"/>
    <x v="0"/>
  </r>
  <r>
    <x v="1"/>
    <n v="10153331"/>
    <s v="RAGHWENDRA KUMAR SINGH"/>
    <s v="RAGHWENDRA KUMAR SINGH"/>
    <n v="8104389966"/>
    <s v="SONU KIRAN DUBEY"/>
    <n v="2"/>
    <n v="0"/>
    <n v="0"/>
    <n v="2"/>
    <n v="0"/>
    <n v="2"/>
    <n v="0"/>
    <n v="0"/>
    <s v="Mumbai"/>
    <n v="50"/>
    <n v="0"/>
    <n v="2"/>
    <n v="1"/>
    <n v="66.67"/>
    <x v="1"/>
    <x v="0"/>
  </r>
  <r>
    <x v="1"/>
    <n v="10151345"/>
    <s v="NAGENDRA MISHRA"/>
    <s v="NAGENDRA MISHRA"/>
    <n v="7049872363"/>
    <s v="SIDDHANT RAJENDRA PAWAR"/>
    <n v="2"/>
    <n v="0"/>
    <n v="0"/>
    <n v="2"/>
    <n v="2"/>
    <n v="0"/>
    <n v="0"/>
    <n v="0"/>
    <s v="Mumbai"/>
    <n v="50"/>
    <n v="0"/>
    <n v="1"/>
    <n v="1"/>
    <n v="33.33"/>
    <x v="1"/>
    <x v="1"/>
  </r>
  <r>
    <x v="1"/>
    <n v="10155631"/>
    <s v="PRAFUL MUKUNDRAO TELANG"/>
    <s v="PRAFUL MUKUNDRAO TELANG"/>
    <n v="7769928826"/>
    <s v="PREM KUMAR VISHWAKARMA"/>
    <n v="5"/>
    <n v="0"/>
    <n v="0"/>
    <n v="5"/>
    <n v="3"/>
    <n v="2"/>
    <n v="0"/>
    <n v="0"/>
    <s v="Mumbai"/>
    <n v="115"/>
    <n v="0"/>
    <n v="2"/>
    <n v="1"/>
    <n v="40"/>
    <x v="1"/>
    <x v="2"/>
  </r>
  <r>
    <x v="1"/>
    <n v="10154727"/>
    <s v="SHUBHENDU PRAFULLA DASKABI"/>
    <s v="SHUBHENDU PRAFULLA DASKABI"/>
    <n v="9372379791"/>
    <s v="JAYANT KUMAR"/>
    <n v="5"/>
    <n v="0"/>
    <n v="0"/>
    <n v="5"/>
    <n v="2"/>
    <n v="3"/>
    <n v="0"/>
    <n v="0"/>
    <s v="Mumbai"/>
    <n v="125"/>
    <n v="0"/>
    <n v="5"/>
    <n v="1"/>
    <n v="100"/>
    <x v="4"/>
    <x v="0"/>
  </r>
  <r>
    <x v="1"/>
    <n v="10153648"/>
    <s v="RAJKUMAR U SINGH"/>
    <s v="RAJKUMAR U SINGH"/>
    <n v="7058306032"/>
    <s v="AJAY KUMAR VERMA"/>
    <n v="5"/>
    <n v="0"/>
    <n v="0"/>
    <n v="5"/>
    <n v="0"/>
    <n v="5"/>
    <n v="0"/>
    <n v="0"/>
    <s v="Mumbai"/>
    <n v="125"/>
    <n v="0"/>
    <n v="5"/>
    <n v="1"/>
    <n v="100"/>
    <x v="0"/>
    <x v="0"/>
  </r>
  <r>
    <x v="1"/>
    <n v="10157279"/>
    <s v="ABDUL AHAD ANIS KHAN"/>
    <s v="ABDUL AHAD ANIS KHAN"/>
    <n v="7058620610"/>
    <s v="AKASH RAMRATAN JAISWAL"/>
    <n v="5"/>
    <n v="0"/>
    <n v="0"/>
    <n v="5"/>
    <n v="5"/>
    <n v="0"/>
    <n v="0"/>
    <n v="0"/>
    <s v="Mumbai"/>
    <n v="125"/>
    <n v="0"/>
    <n v="5"/>
    <n v="1"/>
    <n v="100"/>
    <x v="1"/>
    <x v="2"/>
  </r>
  <r>
    <x v="1"/>
    <n v="10154479"/>
    <s v="VINOD KUMAR"/>
    <s v="VINOD KUMAR"/>
    <n v="7905193449"/>
    <s v="JAYANT KUMAR"/>
    <n v="5"/>
    <n v="0"/>
    <n v="0"/>
    <n v="5"/>
    <n v="2"/>
    <n v="3"/>
    <n v="0"/>
    <n v="0"/>
    <s v="Mumbai"/>
    <n v="125"/>
    <n v="0"/>
    <n v="5"/>
    <n v="1"/>
    <n v="100"/>
    <x v="4"/>
    <x v="0"/>
  </r>
  <r>
    <x v="1"/>
    <n v="10057460"/>
    <s v="GANGA SAGAR PANDEY"/>
    <s v="GANGA SAGAR PANDEY"/>
    <n v="9696537480"/>
    <s v="JAGANATH SABAT"/>
    <n v="6"/>
    <n v="0"/>
    <n v="0"/>
    <n v="6"/>
    <n v="1"/>
    <n v="5"/>
    <n v="0"/>
    <n v="0"/>
    <s v="Mumbai"/>
    <n v="150"/>
    <n v="0"/>
    <n v="6"/>
    <n v="1"/>
    <n v="100"/>
    <x v="3"/>
    <x v="3"/>
  </r>
  <r>
    <x v="1"/>
    <n v="10131369"/>
    <s v="VIVEK CHUNNILAL GUPTA"/>
    <s v="VIVEK CHUNNILAL GUPTA"/>
    <n v="8698022496"/>
    <s v="JAGANATH SABAT"/>
    <n v="7"/>
    <n v="0"/>
    <n v="0"/>
    <n v="7"/>
    <n v="0"/>
    <n v="7"/>
    <n v="0"/>
    <n v="0"/>
    <s v="Mumbai"/>
    <n v="175"/>
    <n v="0"/>
    <n v="7"/>
    <n v="1"/>
    <n v="100"/>
    <x v="3"/>
    <x v="3"/>
  </r>
  <r>
    <x v="1"/>
    <n v="10155617"/>
    <s v="NANDLAL RAJBHAR"/>
    <s v="NANDLAL RAJBHAR"/>
    <n v="9594189301"/>
    <s v="MD SANAUL MUSTUFA"/>
    <n v="5"/>
    <n v="0"/>
    <n v="0"/>
    <n v="5"/>
    <n v="1"/>
    <n v="4"/>
    <n v="0"/>
    <n v="0"/>
    <s v="Mumbai"/>
    <n v="125"/>
    <n v="0"/>
    <n v="5"/>
    <n v="1"/>
    <n v="100"/>
    <x v="2"/>
    <x v="2"/>
  </r>
  <r>
    <x v="1"/>
    <n v="10153634"/>
    <s v="LAXMI NARAYAN PANDEY"/>
    <s v="LAXMI NARAYAN PANDEY"/>
    <n v="7208851513"/>
    <s v="RIKESH HARIBHAUJI VAIDYA"/>
    <n v="7"/>
    <n v="1"/>
    <n v="0"/>
    <n v="6"/>
    <n v="2"/>
    <n v="6"/>
    <n v="0"/>
    <n v="0"/>
    <s v="Mumbai"/>
    <n v="250"/>
    <n v="4720"/>
    <n v="8"/>
    <n v="1"/>
    <n v="100"/>
    <x v="2"/>
    <x v="0"/>
  </r>
  <r>
    <x v="1"/>
    <n v="10056963"/>
    <s v="MOHD IJHAR SHAIKH"/>
    <s v="MOHD IJHAR SHAIKH"/>
    <n v="9004616230"/>
    <s v="INTEZAR IMAM MUNTAZIR IMAM SAYED"/>
    <n v="5"/>
    <n v="0"/>
    <n v="0"/>
    <n v="5"/>
    <n v="1"/>
    <n v="4"/>
    <n v="0"/>
    <n v="0"/>
    <s v="Mumbai"/>
    <n v="110"/>
    <n v="0"/>
    <n v="5"/>
    <n v="1"/>
    <n v="100"/>
    <x v="0"/>
    <x v="3"/>
  </r>
  <r>
    <x v="1"/>
    <n v="10126648"/>
    <s v="ANOOP PANDEY"/>
    <s v="ANOOP PANDEY"/>
    <n v="9321734007"/>
    <s v="KADAM RAVIRAJ NARAYAN"/>
    <n v="5"/>
    <n v="0"/>
    <n v="0"/>
    <n v="5"/>
    <n v="3"/>
    <n v="2"/>
    <n v="0"/>
    <n v="0"/>
    <s v="Mumbai"/>
    <n v="120"/>
    <n v="0"/>
    <n v="4"/>
    <n v="1"/>
    <n v="80"/>
    <x v="1"/>
    <x v="3"/>
  </r>
  <r>
    <x v="1"/>
    <n v="10152618"/>
    <s v="MUNTAZIR SAYED"/>
    <s v="MUNTAZIR SAYED"/>
    <n v="9082734540"/>
    <s v="BANNOTH NARAYANASWAMY NAIK"/>
    <n v="1"/>
    <n v="0"/>
    <n v="0"/>
    <n v="1"/>
    <n v="0"/>
    <n v="1"/>
    <n v="0"/>
    <n v="0"/>
    <s v="Mumbai"/>
    <n v="25"/>
    <n v="0"/>
    <n v="1"/>
    <n v="1"/>
    <n v="20"/>
    <x v="2"/>
    <x v="0"/>
  </r>
  <r>
    <x v="1"/>
    <n v="10153321"/>
    <s v="ZOAIB MAINUDDIN PALEKAR"/>
    <s v="ZOAIB MAINUDDIN PALEKAR"/>
    <n v="7020908214"/>
    <s v="AKASH RAMRATAN JAISWAL"/>
    <n v="3"/>
    <n v="0"/>
    <n v="0"/>
    <n v="3"/>
    <n v="1"/>
    <n v="2"/>
    <n v="0"/>
    <n v="0"/>
    <s v="Mumbai"/>
    <n v="75"/>
    <n v="0"/>
    <n v="3"/>
    <n v="1"/>
    <n v="60"/>
    <x v="1"/>
    <x v="0"/>
  </r>
  <r>
    <x v="1"/>
    <n v="10157449"/>
    <s v="PRITAM SUNIL GAIKWAD"/>
    <s v="PRITAM SUNIL GAIKWAD"/>
    <n v="8169792854"/>
    <s v="SHASHANK YELVE"/>
    <n v="3"/>
    <n v="0"/>
    <n v="0"/>
    <n v="3"/>
    <n v="1"/>
    <n v="2"/>
    <n v="0"/>
    <n v="0"/>
    <s v="Mumbai"/>
    <n v="70"/>
    <n v="0"/>
    <n v="3"/>
    <n v="1"/>
    <n v="100"/>
    <x v="5"/>
    <x v="2"/>
  </r>
  <r>
    <x v="1"/>
    <n v="10051652"/>
    <s v="DINESH GHODVINDE"/>
    <s v="DINESH GHODVINDE"/>
    <n v="7020949492"/>
    <s v="JAGANATH SABAT"/>
    <n v="4"/>
    <n v="0"/>
    <n v="0"/>
    <n v="4"/>
    <n v="0"/>
    <n v="4"/>
    <n v="0"/>
    <n v="0"/>
    <s v="Mumbai"/>
    <n v="100"/>
    <n v="0"/>
    <n v="4"/>
    <n v="1"/>
    <n v="100"/>
    <x v="3"/>
    <x v="3"/>
  </r>
  <r>
    <x v="1"/>
    <n v="10154505"/>
    <s v="KRISHNA GYANDEV PANDEY"/>
    <s v="KRISHNA GYANDEV PANDEY"/>
    <n v="9372324244"/>
    <s v="RAGHWENDRA KUMAR SINGH"/>
    <n v="6"/>
    <n v="0"/>
    <n v="0"/>
    <n v="6"/>
    <n v="1"/>
    <n v="5"/>
    <n v="0"/>
    <n v="0"/>
    <s v="Mumbai"/>
    <n v="150"/>
    <n v="0"/>
    <n v="6"/>
    <n v="1"/>
    <n v="100"/>
    <x v="1"/>
    <x v="0"/>
  </r>
  <r>
    <x v="1"/>
    <n v="10149232"/>
    <s v="AKASH KUMAR JAISWAL"/>
    <s v="AKASH KUMAR JAISWAL"/>
    <n v="9984180596"/>
    <s v="DILEEP SHARMA"/>
    <n v="2"/>
    <n v="0"/>
    <n v="0"/>
    <n v="2"/>
    <n v="1"/>
    <n v="1"/>
    <n v="0"/>
    <n v="0"/>
    <s v="Mumbai"/>
    <n v="40"/>
    <n v="0"/>
    <n v="2"/>
    <n v="1"/>
    <n v="40"/>
    <x v="4"/>
    <x v="1"/>
  </r>
  <r>
    <x v="1"/>
    <n v="10102541"/>
    <s v="JAYESH MANOHARLAL VATANI"/>
    <s v="JAYESH MANOHARLAL VATANI"/>
    <n v="9730838322"/>
    <s v="JAGANATH SABAT"/>
    <n v="5"/>
    <n v="0"/>
    <n v="0"/>
    <n v="5"/>
    <n v="1"/>
    <n v="4"/>
    <n v="0"/>
    <n v="1"/>
    <s v="Mumbai"/>
    <n v="125"/>
    <n v="0"/>
    <n v="5"/>
    <n v="1"/>
    <n v="100"/>
    <x v="3"/>
    <x v="3"/>
  </r>
  <r>
    <x v="1"/>
    <n v="10154716"/>
    <s v="PRINCE TIWARI"/>
    <s v="PRINCE TIWARI"/>
    <n v="7385617419"/>
    <s v="NAVEEN TRIPATHI"/>
    <n v="1"/>
    <n v="0"/>
    <n v="0"/>
    <n v="1"/>
    <n v="0"/>
    <n v="1"/>
    <n v="0"/>
    <n v="0"/>
    <s v="Mumbai"/>
    <n v="15"/>
    <n v="0"/>
    <n v="1"/>
    <n v="1"/>
    <n v="20"/>
    <x v="0"/>
    <x v="0"/>
  </r>
  <r>
    <x v="1"/>
    <n v="10156140"/>
    <s v="AMAN TRIPATHI"/>
    <s v="AMAN TRIPATHI"/>
    <n v="7393838072"/>
    <s v="JAGANATH SABAT"/>
    <n v="7"/>
    <n v="0"/>
    <n v="0"/>
    <n v="7"/>
    <n v="3"/>
    <n v="4"/>
    <n v="0"/>
    <n v="0"/>
    <s v="Mumbai"/>
    <n v="175"/>
    <n v="0"/>
    <n v="7"/>
    <n v="1"/>
    <n v="100"/>
    <x v="3"/>
    <x v="2"/>
  </r>
  <r>
    <x v="1"/>
    <n v="10012025"/>
    <s v="SURAJ PAWAR"/>
    <s v="SURAJ PAWAR"/>
    <n v="8446578718"/>
    <s v="MADHURI JOSHI"/>
    <n v="1"/>
    <n v="1"/>
    <n v="0"/>
    <n v="0"/>
    <n v="1"/>
    <n v="1"/>
    <n v="0"/>
    <n v="0"/>
    <s v="Mumbai"/>
    <n v="75"/>
    <n v="116331"/>
    <n v="2"/>
    <n v="1"/>
    <n v="66.67"/>
    <x v="5"/>
    <x v="3"/>
  </r>
  <r>
    <x v="1"/>
    <n v="10142760"/>
    <s v="SAW MRITUNJAY KUMAR PREMCHAND"/>
    <s v="SAW MRITUNJAY KUMAR PREMCHAND"/>
    <n v="8779615120"/>
    <s v="PREM KUMAR VISHWAKARMA"/>
    <n v="7"/>
    <n v="0"/>
    <n v="0"/>
    <n v="7"/>
    <n v="0"/>
    <n v="7"/>
    <n v="0"/>
    <n v="0"/>
    <s v="Mumbai"/>
    <n v="165"/>
    <n v="0"/>
    <n v="7"/>
    <n v="1"/>
    <n v="100"/>
    <x v="1"/>
    <x v="3"/>
  </r>
  <r>
    <x v="1"/>
    <n v="10149396"/>
    <s v="AKASH NARAYAN RAWTE"/>
    <s v="AKASH NARAYAN RAWTE"/>
    <n v="9594529510"/>
    <s v="NAGENDRA MISHRA"/>
    <n v="4"/>
    <n v="0"/>
    <n v="0"/>
    <n v="4"/>
    <n v="2"/>
    <n v="2"/>
    <n v="0"/>
    <n v="0"/>
    <s v="Mumbai"/>
    <n v="90"/>
    <n v="0"/>
    <n v="4"/>
    <n v="1"/>
    <n v="80"/>
    <x v="1"/>
    <x v="1"/>
  </r>
  <r>
    <x v="1"/>
    <n v="10123047"/>
    <s v="MUNAWAR WARISH HASHMI"/>
    <s v="MUNAWAR WARISH HASHMI"/>
    <n v="9167670057"/>
    <s v="RUSHIKESH KALE"/>
    <n v="4"/>
    <n v="1"/>
    <n v="0"/>
    <n v="3"/>
    <n v="0"/>
    <n v="4"/>
    <n v="0"/>
    <n v="0"/>
    <s v="Mumbai"/>
    <n v="165"/>
    <n v="2361"/>
    <n v="4"/>
    <n v="1"/>
    <n v="100"/>
    <x v="3"/>
    <x v="3"/>
  </r>
  <r>
    <x v="1"/>
    <n v="10147873"/>
    <s v="PREM KUMAR VISHWAKARMA"/>
    <s v="PREM KUMAR VISHWAKARMA"/>
    <n v="9004761131"/>
    <s v="KADAM RAVIRAJ NARAYAN"/>
    <n v="3"/>
    <n v="0"/>
    <n v="0"/>
    <n v="3"/>
    <n v="0"/>
    <n v="3"/>
    <n v="0"/>
    <n v="0"/>
    <s v="Mumbai"/>
    <n v="75"/>
    <n v="0"/>
    <n v="3"/>
    <n v="1"/>
    <n v="100"/>
    <x v="1"/>
    <x v="1"/>
  </r>
  <r>
    <x v="1"/>
    <n v="10156311"/>
    <s v="AKASH DHANSING LONDHE"/>
    <s v="AKASH DHANSING LONDHE"/>
    <n v="8850323385"/>
    <s v="MD SANAUL MUSTUFA"/>
    <n v="7"/>
    <n v="0"/>
    <n v="0"/>
    <n v="7"/>
    <n v="5"/>
    <n v="2"/>
    <n v="0"/>
    <n v="0"/>
    <s v="Mumbai"/>
    <n v="175"/>
    <n v="0"/>
    <n v="7"/>
    <n v="1"/>
    <n v="100"/>
    <x v="2"/>
    <x v="2"/>
  </r>
  <r>
    <x v="1"/>
    <n v="10023988"/>
    <s v="VINAYKUMAR GAUD"/>
    <s v="VINAYKUMAR GAUD"/>
    <n v="9224730381"/>
    <s v="INTEZAR IMAM MUNTAZIR IMAM SAYED"/>
    <n v="1"/>
    <n v="1"/>
    <n v="0"/>
    <n v="0"/>
    <n v="0"/>
    <n v="1"/>
    <n v="0"/>
    <n v="0"/>
    <s v="Mumbai"/>
    <n v="60"/>
    <n v="28320"/>
    <n v="1"/>
    <n v="1"/>
    <n v="20"/>
    <x v="0"/>
    <x v="3"/>
  </r>
  <r>
    <x v="1"/>
    <n v="10130832"/>
    <s v="MOHINI RAVIRAV YETEKAR"/>
    <s v="MOHINI RAVIRAV YETEKAR"/>
    <n v="8850628737"/>
    <s v="MANISH LOLARAKH NATH DUBEY"/>
    <n v="1"/>
    <n v="0"/>
    <n v="0"/>
    <n v="1"/>
    <n v="0"/>
    <n v="1"/>
    <n v="0"/>
    <n v="0"/>
    <s v="Mumbai"/>
    <n v="25"/>
    <n v="0"/>
    <n v="1"/>
    <n v="1"/>
    <n v="20"/>
    <x v="5"/>
    <x v="3"/>
  </r>
  <r>
    <x v="1"/>
    <n v="10154478"/>
    <s v="AKSHAY YADAV"/>
    <s v="AKSHAY YADAV"/>
    <n v="9920724076"/>
    <s v="RAGHWENDRA KUMAR SINGH"/>
    <n v="7"/>
    <n v="0"/>
    <n v="0"/>
    <n v="7"/>
    <n v="1"/>
    <n v="6"/>
    <n v="0"/>
    <n v="0"/>
    <s v="Mumbai"/>
    <n v="155"/>
    <n v="0"/>
    <n v="6"/>
    <n v="1"/>
    <n v="100"/>
    <x v="1"/>
    <x v="0"/>
  </r>
  <r>
    <x v="1"/>
    <n v="10067328"/>
    <s v="SHEKH MOHAMMAD IMRAN"/>
    <s v="SHEKH MOHAMMAD IMRAN"/>
    <n v="8291174466"/>
    <s v="SHASHANK YELVE"/>
    <n v="4"/>
    <n v="0"/>
    <n v="0"/>
    <n v="4"/>
    <n v="0"/>
    <n v="5"/>
    <n v="0"/>
    <n v="0"/>
    <s v="Mumbai"/>
    <n v="100"/>
    <n v="0"/>
    <n v="4"/>
    <n v="1"/>
    <n v="80"/>
    <x v="5"/>
    <x v="3"/>
  </r>
  <r>
    <x v="1"/>
    <n v="10156403"/>
    <s v="MOHAMMED SAJID TAK"/>
    <s v="MOHAMMED SAJID TAK"/>
    <n v="9623733102"/>
    <s v="IRFAN INNUS PATEL"/>
    <n v="5"/>
    <n v="0"/>
    <n v="0"/>
    <n v="5"/>
    <n v="1"/>
    <n v="4"/>
    <n v="0"/>
    <n v="0"/>
    <s v="Mumbai"/>
    <n v="125"/>
    <n v="0"/>
    <n v="5"/>
    <n v="1"/>
    <n v="100"/>
    <x v="0"/>
    <x v="2"/>
  </r>
  <r>
    <x v="1"/>
    <n v="10142058"/>
    <s v="ANGAD RAMJI GUPTA"/>
    <s v="ANGAD RAMJI GUPTA"/>
    <n v="9820840706"/>
    <s v="CHANDRALOK GUPTA"/>
    <n v="7"/>
    <n v="1"/>
    <n v="0"/>
    <n v="6"/>
    <n v="0"/>
    <n v="7"/>
    <n v="0"/>
    <n v="0"/>
    <s v="Mumbai"/>
    <n v="230"/>
    <n v="3540"/>
    <n v="7"/>
    <n v="1"/>
    <n v="100"/>
    <x v="3"/>
    <x v="3"/>
  </r>
  <r>
    <x v="1"/>
    <n v="10155632"/>
    <s v="ABHISHEK GUPTA"/>
    <s v="ABHISHEK GUPTA"/>
    <n v="8354873086"/>
    <s v="DILEEP SHARMA"/>
    <n v="3"/>
    <n v="0"/>
    <n v="0"/>
    <n v="3"/>
    <n v="2"/>
    <n v="1"/>
    <n v="0"/>
    <n v="0"/>
    <s v="Mumbai"/>
    <n v="65"/>
    <n v="0"/>
    <n v="3"/>
    <n v="1"/>
    <n v="100"/>
    <x v="4"/>
    <x v="2"/>
  </r>
  <r>
    <x v="1"/>
    <n v="10069714"/>
    <s v="JUBAIR KHAN"/>
    <s v="JUBAIR KHAN"/>
    <n v="9594708000"/>
    <s v="MOHAMMAD IMRAN ADIL"/>
    <n v="4"/>
    <n v="0"/>
    <n v="0"/>
    <n v="4"/>
    <n v="0"/>
    <n v="4"/>
    <n v="0"/>
    <n v="0"/>
    <s v="Mumbai"/>
    <n v="70"/>
    <n v="0"/>
    <n v="3"/>
    <n v="1"/>
    <n v="100"/>
    <x v="5"/>
    <x v="3"/>
  </r>
  <r>
    <x v="1"/>
    <n v="10094703"/>
    <s v="ASHUTOSH MISHRA"/>
    <s v="ASHUTOSH MISHRA"/>
    <n v="9960834633"/>
    <s v="SUSHEEL DUBEY"/>
    <n v="5"/>
    <n v="0"/>
    <n v="0"/>
    <n v="5"/>
    <n v="1"/>
    <n v="4"/>
    <n v="0"/>
    <n v="0"/>
    <s v="Mumbai"/>
    <n v="125"/>
    <n v="0"/>
    <n v="5"/>
    <n v="1"/>
    <n v="100"/>
    <x v="0"/>
    <x v="3"/>
  </r>
  <r>
    <x v="1"/>
    <n v="10057164"/>
    <s v="PRAVIN MATAL"/>
    <s v="PRAVIN MATAL"/>
    <n v="9867591635"/>
    <s v="MANISH LOLARAKH NATH DUBEY"/>
    <n v="7"/>
    <n v="0"/>
    <n v="0"/>
    <n v="7"/>
    <n v="0"/>
    <n v="8"/>
    <n v="0"/>
    <n v="0"/>
    <s v="Mumbai"/>
    <n v="155"/>
    <n v="0"/>
    <n v="7"/>
    <n v="1"/>
    <n v="100"/>
    <x v="5"/>
    <x v="3"/>
  </r>
  <r>
    <x v="2"/>
    <n v="10154482"/>
    <s v="PRADEEP DEEPAK ANGRE"/>
    <s v="PRADEEP DEEPAK ANGRE"/>
    <n v="8879114532"/>
    <s v="JAGANATH SABAT"/>
    <n v="6"/>
    <n v="0"/>
    <n v="0"/>
    <n v="6"/>
    <n v="1"/>
    <n v="5"/>
    <n v="0"/>
    <n v="0"/>
    <s v="Mumbai"/>
    <n v="150"/>
    <n v="0"/>
    <n v="6"/>
    <n v="1"/>
    <n v="100"/>
    <x v="3"/>
    <x v="0"/>
  </r>
  <r>
    <x v="2"/>
    <n v="10151356"/>
    <s v="SAJID SHAHABUDDIN ANSARI"/>
    <s v="SAJID SHAHABUDDIN ANSARI"/>
    <n v="9326604192"/>
    <s v="BANNOTH NARAYANASWAMY NAIK"/>
    <n v="7"/>
    <n v="0"/>
    <n v="0"/>
    <n v="7"/>
    <n v="2"/>
    <n v="6"/>
    <n v="0"/>
    <n v="0"/>
    <s v="Mumbai"/>
    <n v="150"/>
    <n v="0"/>
    <n v="6"/>
    <n v="1"/>
    <n v="100"/>
    <x v="2"/>
    <x v="1"/>
  </r>
  <r>
    <x v="2"/>
    <n v="10044903"/>
    <s v="MD SANAUL MUSTUFA"/>
    <s v="MD SANAUL MUSTUFA"/>
    <n v="9892999846"/>
    <s v="ABHIJIT KHANVILKAR"/>
    <n v="3"/>
    <n v="0"/>
    <n v="0"/>
    <n v="3"/>
    <n v="0"/>
    <n v="3"/>
    <n v="0"/>
    <n v="0"/>
    <s v="Mumbai"/>
    <n v="75"/>
    <n v="0"/>
    <n v="3"/>
    <n v="1"/>
    <n v="100"/>
    <x v="2"/>
    <x v="3"/>
  </r>
  <r>
    <x v="2"/>
    <n v="10148305"/>
    <s v="SAMSUJJAMA"/>
    <s v="SAMSUJJAMA"/>
    <n v="9628744894"/>
    <s v="PREM KUMAR VISHWAKARMA"/>
    <n v="6"/>
    <n v="0"/>
    <n v="0"/>
    <n v="6"/>
    <n v="1"/>
    <n v="5"/>
    <n v="0"/>
    <n v="0"/>
    <s v="Mumbai"/>
    <n v="150"/>
    <n v="0"/>
    <n v="6"/>
    <n v="1"/>
    <n v="100"/>
    <x v="1"/>
    <x v="1"/>
  </r>
  <r>
    <x v="2"/>
    <n v="10156155"/>
    <s v="VIVEKANAND"/>
    <s v="VIVEKANAND"/>
    <n v="9984546969"/>
    <s v="JAGANATH SABAT"/>
    <n v="7"/>
    <n v="0"/>
    <n v="0"/>
    <n v="7"/>
    <n v="2"/>
    <n v="5"/>
    <n v="0"/>
    <n v="0"/>
    <s v="Mumbai"/>
    <n v="165"/>
    <n v="0"/>
    <n v="7"/>
    <n v="1"/>
    <n v="100"/>
    <x v="3"/>
    <x v="2"/>
  </r>
  <r>
    <x v="2"/>
    <n v="10154722"/>
    <s v="ANIMESH KARMAKAR"/>
    <s v="ANIMESH KARMAKAR"/>
    <n v="6294590298"/>
    <s v="RIKESH HARIBHAUJI VAIDYA"/>
    <n v="6"/>
    <n v="0"/>
    <n v="0"/>
    <n v="6"/>
    <n v="4"/>
    <n v="2"/>
    <n v="0"/>
    <n v="0"/>
    <s v="Mumbai"/>
    <n v="150"/>
    <n v="0"/>
    <n v="6"/>
    <n v="1"/>
    <n v="100"/>
    <x v="2"/>
    <x v="0"/>
  </r>
  <r>
    <x v="2"/>
    <n v="10083901"/>
    <s v="BHAVESH VIVEK MHATRE"/>
    <s v="BHAVESH VIVEK MHATRE"/>
    <n v="8668720253"/>
    <s v="SURAJ PAWAR"/>
    <n v="4"/>
    <n v="0"/>
    <n v="0"/>
    <n v="4"/>
    <n v="2"/>
    <n v="2"/>
    <n v="0"/>
    <n v="0"/>
    <s v="Mumbai"/>
    <n v="100"/>
    <n v="0"/>
    <n v="4"/>
    <n v="1"/>
    <n v="80"/>
    <x v="5"/>
    <x v="3"/>
  </r>
  <r>
    <x v="2"/>
    <n v="10152846"/>
    <s v="SANDESH SAROJ MISHRA"/>
    <s v="SANDESH SAROJ MISHRA"/>
    <n v="9819648094"/>
    <s v="JAYANT KUMAR"/>
    <n v="5"/>
    <n v="0"/>
    <n v="0"/>
    <n v="5"/>
    <n v="1"/>
    <n v="4"/>
    <n v="0"/>
    <n v="0"/>
    <s v="Mumbai"/>
    <n v="125"/>
    <n v="0"/>
    <n v="5"/>
    <n v="1"/>
    <n v="100"/>
    <x v="4"/>
    <x v="0"/>
  </r>
  <r>
    <x v="2"/>
    <n v="10153105"/>
    <s v="SUDHEER PANKAJ PANDEY"/>
    <s v="SUDHEER PANKAJ PANDEY"/>
    <n v="8953258991"/>
    <s v="RAGHWENDRA KUMAR SINGH"/>
    <n v="6"/>
    <n v="0"/>
    <n v="0"/>
    <n v="6"/>
    <n v="2"/>
    <n v="4"/>
    <n v="0"/>
    <n v="0"/>
    <s v="Mumbai"/>
    <n v="130"/>
    <n v="0"/>
    <n v="5"/>
    <n v="1"/>
    <n v="100"/>
    <x v="1"/>
    <x v="0"/>
  </r>
  <r>
    <x v="2"/>
    <n v="10153342"/>
    <s v="AKASH RAMRATAN JAISWAL"/>
    <s v="AKASH RAMRATAN JAISWAL"/>
    <n v="7977956010"/>
    <s v="SONU KIRAN DUBEY"/>
    <n v="2"/>
    <n v="0"/>
    <n v="0"/>
    <n v="2"/>
    <n v="2"/>
    <n v="0"/>
    <n v="0"/>
    <n v="0"/>
    <s v="Mumbai"/>
    <n v="50"/>
    <n v="0"/>
    <n v="1"/>
    <n v="1"/>
    <n v="33.33"/>
    <x v="1"/>
    <x v="0"/>
  </r>
  <r>
    <x v="2"/>
    <n v="10157717"/>
    <s v="ASHISH DATTARY BABAR"/>
    <s v="ASHISH DATTARY BABAR"/>
    <n v="7249212874"/>
    <s v="BAHUBALI KADDU"/>
    <n v="2"/>
    <n v="0"/>
    <n v="0"/>
    <n v="2"/>
    <n v="1"/>
    <n v="1"/>
    <n v="0"/>
    <n v="0"/>
    <s v="Mumbai"/>
    <n v="50"/>
    <n v="0"/>
    <n v="2"/>
    <n v="1"/>
    <n v="66.67"/>
    <x v="1"/>
    <x v="2"/>
  </r>
  <r>
    <x v="2"/>
    <n v="10068735"/>
    <s v="MOHAMMED MUNAWAR KHAN"/>
    <s v="MOHAMMED MUNAWAR KHAN"/>
    <n v="8779346184"/>
    <s v="INTEZAR IMAM MUNTAZIR IMAM SAYED"/>
    <n v="3"/>
    <n v="0"/>
    <n v="0"/>
    <n v="3"/>
    <n v="0"/>
    <n v="3"/>
    <n v="0"/>
    <n v="0"/>
    <s v="Mumbai"/>
    <n v="75"/>
    <n v="0"/>
    <n v="3"/>
    <n v="1"/>
    <n v="100"/>
    <x v="0"/>
    <x v="3"/>
  </r>
  <r>
    <x v="2"/>
    <n v="10157451"/>
    <s v="ATHARAV DASHRATH PAWAR"/>
    <s v="ATHARAV DASHRATH PAWAR"/>
    <n v="8655082048"/>
    <s v="RIKESH HARIBHAUJI VAIDYA"/>
    <n v="6"/>
    <n v="0"/>
    <n v="0"/>
    <n v="6"/>
    <n v="2"/>
    <n v="4"/>
    <n v="0"/>
    <n v="0"/>
    <s v="Mumbai"/>
    <n v="140"/>
    <n v="0"/>
    <n v="6"/>
    <n v="1"/>
    <n v="100"/>
    <x v="2"/>
    <x v="2"/>
  </r>
  <r>
    <x v="2"/>
    <n v="10147895"/>
    <s v="RUSHIKESH DODHU JADHAV"/>
    <s v="RUSHIKESH DODHU JADHAV"/>
    <n v="9768269689"/>
    <s v="AKASH RAMRATAN JAISWAL"/>
    <n v="4"/>
    <n v="1"/>
    <n v="0"/>
    <n v="3"/>
    <n v="2"/>
    <n v="3"/>
    <n v="0"/>
    <n v="0"/>
    <s v="Mumbai"/>
    <n v="170"/>
    <n v="3540"/>
    <n v="5"/>
    <n v="1"/>
    <n v="100"/>
    <x v="1"/>
    <x v="1"/>
  </r>
  <r>
    <x v="2"/>
    <n v="10156402"/>
    <s v="RANJEET UPENDRA SHARMA"/>
    <s v="RANJEET UPENDRA SHARMA"/>
    <n v="7620769467"/>
    <s v="JAGANATH SABAT"/>
    <n v="4"/>
    <n v="1"/>
    <n v="0"/>
    <n v="3"/>
    <n v="2"/>
    <n v="2"/>
    <n v="0"/>
    <n v="1"/>
    <s v="Mumbai"/>
    <n v="165"/>
    <n v="2360"/>
    <n v="4"/>
    <n v="1"/>
    <n v="80"/>
    <x v="3"/>
    <x v="2"/>
  </r>
  <r>
    <x v="2"/>
    <n v="10156156"/>
    <s v="AJAY KUMAR MISHRA"/>
    <s v="AJAY KUMAR MISHRA"/>
    <n v="8009478116"/>
    <s v="NAGENDRA MISHRA"/>
    <n v="6"/>
    <n v="0"/>
    <n v="0"/>
    <n v="6"/>
    <n v="4"/>
    <n v="2"/>
    <n v="0"/>
    <n v="0"/>
    <s v="Mumbai"/>
    <n v="140"/>
    <n v="0"/>
    <n v="5"/>
    <n v="1"/>
    <n v="100"/>
    <x v="1"/>
    <x v="2"/>
  </r>
  <r>
    <x v="2"/>
    <n v="10157735"/>
    <s v="YADAV VIVEKKUMAR LALJI"/>
    <s v="YADAV VIVEKKUMAR LALJI"/>
    <n v="9702818558"/>
    <s v="IRFAN INNUS PATEL"/>
    <n v="2"/>
    <n v="0"/>
    <n v="0"/>
    <n v="2"/>
    <n v="0"/>
    <n v="2"/>
    <n v="0"/>
    <n v="0"/>
    <s v="Mumbai"/>
    <n v="50"/>
    <n v="0"/>
    <n v="2"/>
    <n v="1"/>
    <n v="66.67"/>
    <x v="0"/>
    <x v="2"/>
  </r>
  <r>
    <x v="2"/>
    <n v="10155618"/>
    <s v="AVINASH KORI"/>
    <s v="AVINASH KORI"/>
    <n v="7208733505"/>
    <s v="BANNOTH NARAYANASWAMY NAIK"/>
    <n v="6"/>
    <n v="0"/>
    <n v="0"/>
    <n v="6"/>
    <n v="2"/>
    <n v="5"/>
    <n v="0"/>
    <n v="0"/>
    <s v="Mumbai"/>
    <n v="140"/>
    <n v="0"/>
    <n v="6"/>
    <n v="1"/>
    <n v="100"/>
    <x v="2"/>
    <x v="2"/>
  </r>
  <r>
    <x v="2"/>
    <n v="10081473"/>
    <s v="ALOK NAKHDOO PAL"/>
    <s v="ALOK NAKHDOO PAL"/>
    <n v="7385360866"/>
    <s v="CHANDRALOK GUPTA"/>
    <n v="8"/>
    <n v="1"/>
    <n v="0"/>
    <n v="7"/>
    <n v="0"/>
    <n v="8"/>
    <n v="0"/>
    <n v="0"/>
    <s v="Mumbai"/>
    <n v="255"/>
    <n v="2360"/>
    <n v="7"/>
    <n v="1"/>
    <n v="100"/>
    <x v="3"/>
    <x v="3"/>
  </r>
  <r>
    <x v="2"/>
    <n v="10152591"/>
    <s v="ARUN KUMAR SHUKLA"/>
    <s v="ARUN KUMAR SHUKLA"/>
    <n v="8928440955"/>
    <s v="CHANDRALOK GUPTA"/>
    <n v="7"/>
    <n v="0"/>
    <n v="0"/>
    <n v="7"/>
    <n v="1"/>
    <n v="6"/>
    <n v="0"/>
    <n v="0"/>
    <s v="Mumbai"/>
    <n v="165"/>
    <n v="0"/>
    <n v="6"/>
    <n v="1"/>
    <n v="100"/>
    <x v="3"/>
    <x v="0"/>
  </r>
  <r>
    <x v="2"/>
    <n v="10129842"/>
    <s v="RANJIT REVNATH BOBHATE"/>
    <s v="RANJIT REVNATH BOBHATE"/>
    <n v="9920240914"/>
    <s v="MOHAMMAD IMRAN ADIL"/>
    <n v="5"/>
    <n v="1"/>
    <n v="0"/>
    <n v="4"/>
    <n v="1"/>
    <n v="5"/>
    <n v="0"/>
    <n v="0"/>
    <s v="Mumbai"/>
    <n v="190"/>
    <n v="22337"/>
    <n v="5"/>
    <n v="1"/>
    <n v="100"/>
    <x v="5"/>
    <x v="3"/>
  </r>
  <r>
    <x v="2"/>
    <n v="10157733"/>
    <s v="VINAY MISHRA"/>
    <s v="VINAY MISHRA"/>
    <n v="9140317319"/>
    <s v="IRFAN INNUS PATEL"/>
    <n v="2"/>
    <n v="0"/>
    <n v="0"/>
    <n v="2"/>
    <n v="0"/>
    <n v="2"/>
    <n v="0"/>
    <n v="0"/>
    <s v="Mumbai"/>
    <n v="50"/>
    <n v="0"/>
    <n v="2"/>
    <n v="1"/>
    <n v="66.67"/>
    <x v="0"/>
    <x v="2"/>
  </r>
  <r>
    <x v="2"/>
    <n v="10028593"/>
    <s v="NANDAN SINGH"/>
    <s v="NANDAN SINGH"/>
    <n v="8655842601"/>
    <s v="ABHIJIT KHANVILKAR"/>
    <n v="1"/>
    <n v="0"/>
    <n v="0"/>
    <n v="1"/>
    <n v="0"/>
    <n v="1"/>
    <n v="0"/>
    <n v="0"/>
    <s v="Mumbai"/>
    <n v="25"/>
    <n v="0"/>
    <n v="1"/>
    <n v="1"/>
    <n v="20"/>
    <x v="2"/>
    <x v="3"/>
  </r>
  <r>
    <x v="2"/>
    <n v="10145815"/>
    <s v="SANTOSH KUMAR GOND"/>
    <s v="SANTOSH KUMAR GOND"/>
    <n v="6306278161"/>
    <s v="RIKESH HARIBHAUJI VAIDYA"/>
    <n v="6"/>
    <n v="0"/>
    <n v="0"/>
    <n v="6"/>
    <n v="2"/>
    <n v="4"/>
    <n v="0"/>
    <n v="0"/>
    <s v="Mumbai"/>
    <n v="150"/>
    <n v="0"/>
    <n v="5"/>
    <n v="1"/>
    <n v="100"/>
    <x v="2"/>
    <x v="1"/>
  </r>
  <r>
    <x v="2"/>
    <n v="10106261"/>
    <s v="MOHD ANWAR"/>
    <s v="MOHD ANWAR"/>
    <n v="9699967378"/>
    <s v="MOHAMMAD IMRAN ADIL"/>
    <n v="7"/>
    <n v="0"/>
    <n v="0"/>
    <n v="7"/>
    <n v="0"/>
    <n v="7"/>
    <n v="0"/>
    <n v="0"/>
    <s v="Mumbai"/>
    <n v="160"/>
    <n v="0"/>
    <n v="7"/>
    <n v="1"/>
    <n v="100"/>
    <x v="5"/>
    <x v="3"/>
  </r>
  <r>
    <x v="2"/>
    <n v="10139865"/>
    <s v="JITENDRA PRATAP SINGH"/>
    <s v="JITENDRA PRATAP SINGH"/>
    <n v="7718993383"/>
    <s v="MANISH LOLARAKH NATH DUBEY"/>
    <n v="5"/>
    <n v="0"/>
    <n v="0"/>
    <n v="5"/>
    <n v="1"/>
    <n v="4"/>
    <n v="0"/>
    <n v="0"/>
    <s v="Mumbai"/>
    <n v="115"/>
    <n v="0"/>
    <n v="5"/>
    <n v="1"/>
    <n v="100"/>
    <x v="5"/>
    <x v="3"/>
  </r>
  <r>
    <x v="2"/>
    <n v="10149740"/>
    <s v="MD SARFARAZ"/>
    <s v="MD SARFARAZ"/>
    <n v="8709965096"/>
    <s v="MD SANAUL MUSTUFA"/>
    <n v="6"/>
    <n v="0"/>
    <n v="0"/>
    <n v="6"/>
    <n v="1"/>
    <n v="5"/>
    <n v="0"/>
    <n v="0"/>
    <s v="Mumbai"/>
    <n v="150"/>
    <n v="0"/>
    <n v="6"/>
    <n v="1"/>
    <n v="100"/>
    <x v="2"/>
    <x v="1"/>
  </r>
  <r>
    <x v="2"/>
    <n v="10157420"/>
    <s v="VISHAL RAJENDRA UPADHYAY"/>
    <s v="VISHAL RAJENDRA UPADHYAY"/>
    <n v="9867075685"/>
    <s v="DILEEP SHARMA"/>
    <n v="7"/>
    <n v="0"/>
    <n v="0"/>
    <n v="7"/>
    <n v="2"/>
    <n v="5"/>
    <n v="0"/>
    <n v="0"/>
    <s v="Mumbai"/>
    <n v="175"/>
    <n v="0"/>
    <n v="7"/>
    <n v="1"/>
    <n v="100"/>
    <x v="4"/>
    <x v="2"/>
  </r>
  <r>
    <x v="2"/>
    <n v="10031401"/>
    <s v="KARIM JARIYA"/>
    <s v="KARIM JARIYA"/>
    <n v="9321734702"/>
    <s v="AJAY KUMAR VERMA"/>
    <n v="5"/>
    <n v="0"/>
    <n v="0"/>
    <n v="5"/>
    <n v="1"/>
    <n v="4"/>
    <n v="0"/>
    <n v="1"/>
    <s v="Mumbai"/>
    <n v="125"/>
    <n v="0"/>
    <n v="4"/>
    <n v="1"/>
    <n v="80"/>
    <x v="0"/>
    <x v="3"/>
  </r>
  <r>
    <x v="2"/>
    <n v="10044507"/>
    <s v="JAGANATH SABAT"/>
    <s v="JAGANATH SABAT"/>
    <n v="9619119432"/>
    <s v="RUSHIKESH KALE"/>
    <n v="1"/>
    <n v="1"/>
    <n v="0"/>
    <n v="0"/>
    <n v="0"/>
    <n v="1"/>
    <n v="0"/>
    <n v="0"/>
    <s v="Mumbai"/>
    <n v="90"/>
    <n v="4720"/>
    <n v="1"/>
    <n v="1"/>
    <n v="20"/>
    <x v="3"/>
    <x v="3"/>
  </r>
  <r>
    <x v="2"/>
    <n v="10153333"/>
    <s v="SUMIT KUMAR PARASNATH VERMA"/>
    <s v="SUMIT KUMAR PARASNATH VERMA"/>
    <n v="7738531602"/>
    <s v="ABHISHEK GUPTA"/>
    <n v="5"/>
    <n v="0"/>
    <n v="0"/>
    <n v="5"/>
    <n v="4"/>
    <n v="1"/>
    <n v="0"/>
    <n v="0"/>
    <s v="Mumbai"/>
    <n v="125"/>
    <n v="0"/>
    <n v="5"/>
    <n v="1"/>
    <n v="100"/>
    <x v="4"/>
    <x v="0"/>
  </r>
  <r>
    <x v="2"/>
    <n v="10157283"/>
    <s v="VINIT LAXMIKANT CHATURVEDI"/>
    <s v="VINIT LAXMIKANT CHATURVEDI"/>
    <n v="9619167461"/>
    <s v="AKASH RAMRATAN JAISWAL"/>
    <n v="5"/>
    <n v="0"/>
    <n v="0"/>
    <n v="5"/>
    <n v="4"/>
    <n v="1"/>
    <n v="0"/>
    <n v="0"/>
    <s v="Mumbai"/>
    <n v="125"/>
    <n v="0"/>
    <n v="5"/>
    <n v="1"/>
    <n v="100"/>
    <x v="1"/>
    <x v="2"/>
  </r>
  <r>
    <x v="2"/>
    <n v="10157455"/>
    <s v="PRASHANT VISHRAM PATIL"/>
    <s v="PRASHANT VISHRAM PATIL"/>
    <n v="7777088988"/>
    <s v="PREM KUMAR VISHWAKARMA"/>
    <n v="4"/>
    <n v="0"/>
    <n v="0"/>
    <n v="4"/>
    <n v="2"/>
    <n v="3"/>
    <n v="0"/>
    <n v="0"/>
    <s v="Mumbai"/>
    <n v="85"/>
    <n v="0"/>
    <n v="4"/>
    <n v="1"/>
    <n v="100"/>
    <x v="1"/>
    <x v="2"/>
  </r>
  <r>
    <x v="2"/>
    <n v="10155622"/>
    <s v="SOFIYAN MOHAMMED UMAR ANSARI"/>
    <s v="SOFIYAN MOHAMMED UMAR ANSARI"/>
    <n v="7304151160"/>
    <s v="ABHISHEK GUPTA"/>
    <n v="6"/>
    <n v="0"/>
    <n v="0"/>
    <n v="6"/>
    <n v="2"/>
    <n v="4"/>
    <n v="0"/>
    <n v="0"/>
    <s v="Mumbai"/>
    <n v="150"/>
    <n v="0"/>
    <n v="6"/>
    <n v="1"/>
    <n v="100"/>
    <x v="4"/>
    <x v="2"/>
  </r>
  <r>
    <x v="2"/>
    <n v="10152249"/>
    <s v="HARIHAR SINGH"/>
    <s v="HARIHAR SINGH"/>
    <n v="8149312014"/>
    <s v="AJAY KUMAR VERMA"/>
    <n v="4"/>
    <n v="0"/>
    <n v="0"/>
    <n v="4"/>
    <n v="1"/>
    <n v="3"/>
    <n v="0"/>
    <n v="0"/>
    <s v="Mumbai"/>
    <n v="100"/>
    <n v="0"/>
    <n v="4"/>
    <n v="1"/>
    <n v="80"/>
    <x v="0"/>
    <x v="0"/>
  </r>
  <r>
    <x v="2"/>
    <n v="10152292"/>
    <s v="CHOUBEY ADITYA AJIT"/>
    <s v="CHOUBEY ADITYA AJIT"/>
    <n v="7414955787"/>
    <s v="CHANDRALOK GUPTA"/>
    <n v="3"/>
    <n v="1"/>
    <n v="0"/>
    <n v="2"/>
    <n v="1"/>
    <n v="2"/>
    <n v="0"/>
    <n v="0"/>
    <s v="Mumbai"/>
    <n v="140"/>
    <n v="2360"/>
    <n v="3"/>
    <n v="1"/>
    <n v="100"/>
    <x v="3"/>
    <x v="0"/>
  </r>
  <r>
    <x v="2"/>
    <n v="10155621"/>
    <s v="SUMIT MADHUKAR KATE"/>
    <s v="SUMIT MADHUKAR KATE"/>
    <n v="8691929320"/>
    <s v="RAGHWENDRA KUMAR SINGH"/>
    <n v="1"/>
    <n v="0"/>
    <n v="0"/>
    <n v="1"/>
    <n v="1"/>
    <n v="0"/>
    <n v="0"/>
    <n v="0"/>
    <s v="Mumbai"/>
    <n v="25"/>
    <n v="0"/>
    <n v="1"/>
    <n v="1"/>
    <n v="20"/>
    <x v="1"/>
    <x v="2"/>
  </r>
  <r>
    <x v="2"/>
    <n v="10150180"/>
    <s v="YASH SABHA SHANKAR TIWARI"/>
    <s v="YASH SABHA SHANKAR TIWARI"/>
    <n v="9594587271"/>
    <s v="RIKESH HARIBHAUJI VAIDYA"/>
    <n v="1"/>
    <n v="0"/>
    <n v="0"/>
    <n v="1"/>
    <n v="1"/>
    <n v="0"/>
    <n v="0"/>
    <n v="0"/>
    <s v="Mumbai"/>
    <n v="25"/>
    <n v="0"/>
    <n v="1"/>
    <n v="1"/>
    <n v="20"/>
    <x v="2"/>
    <x v="1"/>
  </r>
  <r>
    <x v="2"/>
    <n v="10156154"/>
    <s v="VINAY KUMAR DUBEY"/>
    <s v="VINAY KUMAR DUBEY"/>
    <n v="7080868718"/>
    <s v="JAGANATH SABAT"/>
    <n v="5"/>
    <n v="0"/>
    <n v="0"/>
    <n v="5"/>
    <n v="4"/>
    <n v="1"/>
    <n v="0"/>
    <n v="0"/>
    <s v="Mumbai"/>
    <n v="125"/>
    <n v="0"/>
    <n v="5"/>
    <n v="1"/>
    <n v="100"/>
    <x v="3"/>
    <x v="2"/>
  </r>
  <r>
    <x v="2"/>
    <n v="10145771"/>
    <s v="RISHIKESH DUBEY"/>
    <s v="RISHIKESH DUBEY"/>
    <n v="8369036235"/>
    <s v="NAVEEN TRIPATHI"/>
    <n v="2"/>
    <n v="0"/>
    <n v="0"/>
    <n v="2"/>
    <n v="0"/>
    <n v="2"/>
    <n v="0"/>
    <n v="0"/>
    <s v="Mumbai"/>
    <n v="50"/>
    <n v="0"/>
    <n v="2"/>
    <n v="1"/>
    <n v="40"/>
    <x v="0"/>
    <x v="1"/>
  </r>
  <r>
    <x v="2"/>
    <n v="10157303"/>
    <s v="SHIVAM ANILKUMAR SHUKLA"/>
    <s v="SHIVAM ANILKUMAR SHUKLA"/>
    <n v="9082856694"/>
    <s v="DILEEP SHARMA"/>
    <n v="5"/>
    <n v="0"/>
    <n v="0"/>
    <n v="5"/>
    <n v="1"/>
    <n v="4"/>
    <n v="0"/>
    <n v="0"/>
    <s v="Mumbai"/>
    <n v="115"/>
    <n v="0"/>
    <n v="5"/>
    <n v="1"/>
    <n v="100"/>
    <x v="4"/>
    <x v="2"/>
  </r>
  <r>
    <x v="2"/>
    <n v="10061244"/>
    <s v="MANISH PANDEY"/>
    <s v="MANISH PANDEY"/>
    <n v="8655267737"/>
    <s v="AJAY KUMAR VERMA"/>
    <n v="5"/>
    <n v="0"/>
    <n v="0"/>
    <n v="5"/>
    <n v="0"/>
    <n v="5"/>
    <n v="0"/>
    <n v="0"/>
    <s v="Mumbai"/>
    <n v="105"/>
    <n v="0"/>
    <n v="5"/>
    <n v="1"/>
    <n v="100"/>
    <x v="0"/>
    <x v="3"/>
  </r>
  <r>
    <x v="2"/>
    <n v="10154490"/>
    <s v="SIRAJ RAIS KHAN"/>
    <s v="SIRAJ RAIS KHAN"/>
    <n v="7738084089"/>
    <s v="IRFAN INNUS PATEL"/>
    <n v="6"/>
    <n v="0"/>
    <n v="0"/>
    <n v="6"/>
    <n v="1"/>
    <n v="5"/>
    <n v="0"/>
    <n v="0"/>
    <s v="Mumbai"/>
    <n v="150"/>
    <n v="0"/>
    <n v="6"/>
    <n v="1"/>
    <n v="100"/>
    <x v="0"/>
    <x v="0"/>
  </r>
  <r>
    <x v="2"/>
    <n v="10155631"/>
    <s v="PRAFUL MUKUNDRAO TELANG"/>
    <s v="PRAFUL MUKUNDRAO TELANG"/>
    <n v="7769928826"/>
    <s v="PREM KUMAR VISHWAKARMA"/>
    <n v="6"/>
    <n v="0"/>
    <n v="0"/>
    <n v="6"/>
    <n v="2"/>
    <n v="4"/>
    <n v="0"/>
    <n v="0"/>
    <s v="Mumbai"/>
    <n v="150"/>
    <n v="0"/>
    <n v="6"/>
    <n v="1"/>
    <n v="100"/>
    <x v="1"/>
    <x v="2"/>
  </r>
  <r>
    <x v="2"/>
    <n v="10153331"/>
    <s v="RAGHWENDRA KUMAR SINGH"/>
    <s v="RAGHWENDRA KUMAR SINGH"/>
    <n v="8104389966"/>
    <s v="SONU KIRAN DUBEY"/>
    <n v="3"/>
    <n v="0"/>
    <n v="0"/>
    <n v="3"/>
    <n v="1"/>
    <n v="2"/>
    <n v="0"/>
    <n v="0"/>
    <s v="Mumbai"/>
    <n v="75"/>
    <n v="0"/>
    <n v="3"/>
    <n v="1"/>
    <n v="100"/>
    <x v="1"/>
    <x v="0"/>
  </r>
  <r>
    <x v="2"/>
    <n v="10151345"/>
    <s v="NAGENDRA MISHRA"/>
    <s v="NAGENDRA MISHRA"/>
    <n v="7049872363"/>
    <s v="SIDDHANT RAJENDRA PAWAR"/>
    <n v="1"/>
    <n v="0"/>
    <n v="0"/>
    <n v="1"/>
    <n v="1"/>
    <n v="0"/>
    <n v="0"/>
    <n v="0"/>
    <s v="Mumbai"/>
    <n v="25"/>
    <n v="0"/>
    <n v="1"/>
    <n v="1"/>
    <n v="33.33"/>
    <x v="1"/>
    <x v="1"/>
  </r>
  <r>
    <x v="2"/>
    <n v="10091881"/>
    <s v="SUMIT SHARAD SANAS"/>
    <s v="SUMIT SHARAD SANAS"/>
    <n v="8652573355"/>
    <s v="ARJUN WAGHMARE"/>
    <n v="7"/>
    <n v="0"/>
    <n v="0"/>
    <n v="7"/>
    <n v="2"/>
    <n v="5"/>
    <n v="0"/>
    <n v="0"/>
    <s v="Mumbai"/>
    <n v="170"/>
    <n v="0"/>
    <n v="7"/>
    <n v="1"/>
    <n v="100"/>
    <x v="2"/>
    <x v="3"/>
  </r>
  <r>
    <x v="2"/>
    <n v="10154719"/>
    <s v="CHANDAN MISHRA"/>
    <s v="CHANDAN MISHRA"/>
    <n v="8433849596"/>
    <s v="JAYANT KUMAR"/>
    <n v="5"/>
    <n v="0"/>
    <n v="0"/>
    <n v="5"/>
    <n v="2"/>
    <n v="3"/>
    <n v="0"/>
    <n v="0"/>
    <s v="Mumbai"/>
    <n v="125"/>
    <n v="0"/>
    <n v="5"/>
    <n v="1"/>
    <n v="100"/>
    <x v="4"/>
    <x v="0"/>
  </r>
  <r>
    <x v="2"/>
    <n v="10057460"/>
    <s v="GANGA SAGAR PANDEY"/>
    <s v="GANGA SAGAR PANDEY"/>
    <n v="9696537480"/>
    <s v="JAGANATH SABAT"/>
    <n v="7"/>
    <n v="0"/>
    <n v="0"/>
    <n v="7"/>
    <n v="1"/>
    <n v="7"/>
    <n v="0"/>
    <n v="0"/>
    <s v="Mumbai"/>
    <n v="165"/>
    <n v="0"/>
    <n v="7"/>
    <n v="1"/>
    <n v="100"/>
    <x v="3"/>
    <x v="3"/>
  </r>
  <r>
    <x v="2"/>
    <n v="10131369"/>
    <s v="VIVEK CHUNNILAL GUPTA"/>
    <s v="VIVEK CHUNNILAL GUPTA"/>
    <n v="8698022496"/>
    <s v="JAGANATH SABAT"/>
    <n v="7"/>
    <n v="0"/>
    <n v="0"/>
    <n v="7"/>
    <n v="0"/>
    <n v="7"/>
    <n v="0"/>
    <n v="0"/>
    <s v="Mumbai"/>
    <n v="170"/>
    <n v="0"/>
    <n v="7"/>
    <n v="1"/>
    <n v="100"/>
    <x v="3"/>
    <x v="3"/>
  </r>
  <r>
    <x v="2"/>
    <n v="10153634"/>
    <s v="LAXMI NARAYAN PANDEY"/>
    <s v="LAXMI NARAYAN PANDEY"/>
    <n v="7208851513"/>
    <s v="RIKESH HARIBHAUJI VAIDYA"/>
    <n v="6"/>
    <n v="0"/>
    <n v="0"/>
    <n v="6"/>
    <n v="4"/>
    <n v="2"/>
    <n v="0"/>
    <n v="0"/>
    <s v="Mumbai"/>
    <n v="150"/>
    <n v="0"/>
    <n v="5"/>
    <n v="1"/>
    <n v="100"/>
    <x v="2"/>
    <x v="0"/>
  </r>
  <r>
    <x v="2"/>
    <n v="10154479"/>
    <s v="VINOD KUMAR"/>
    <s v="VINOD KUMAR"/>
    <n v="7905193449"/>
    <s v="JAYANT KUMAR"/>
    <n v="5"/>
    <n v="0"/>
    <n v="0"/>
    <n v="5"/>
    <n v="2"/>
    <n v="3"/>
    <n v="0"/>
    <n v="0"/>
    <s v="Mumbai"/>
    <n v="105"/>
    <n v="0"/>
    <n v="5"/>
    <n v="1"/>
    <n v="100"/>
    <x v="4"/>
    <x v="0"/>
  </r>
  <r>
    <x v="2"/>
    <n v="10157279"/>
    <s v="ABDUL AHAD ANIS KHAN"/>
    <s v="ABDUL AHAD ANIS KHAN"/>
    <n v="7058620610"/>
    <s v="AKASH RAMRATAN JAISWAL"/>
    <n v="4"/>
    <n v="0"/>
    <n v="0"/>
    <n v="4"/>
    <n v="2"/>
    <n v="2"/>
    <n v="0"/>
    <n v="0"/>
    <s v="Mumbai"/>
    <n v="90"/>
    <n v="0"/>
    <n v="3"/>
    <n v="1"/>
    <n v="100"/>
    <x v="1"/>
    <x v="2"/>
  </r>
  <r>
    <x v="2"/>
    <n v="10127663"/>
    <s v="IRFAN INNUS PATEL"/>
    <s v="IRFAN INNUS PATEL"/>
    <n v="8286441940"/>
    <s v="INTEZAR IMAM MUNTAZIR IMAM SAYED"/>
    <n v="1"/>
    <n v="1"/>
    <n v="0"/>
    <n v="0"/>
    <n v="0"/>
    <n v="1"/>
    <n v="0"/>
    <n v="0"/>
    <s v="Mumbai"/>
    <n v="90"/>
    <n v="4720"/>
    <n v="1"/>
    <n v="1"/>
    <n v="20"/>
    <x v="0"/>
    <x v="3"/>
  </r>
  <r>
    <x v="2"/>
    <n v="10154727"/>
    <s v="SHUBHENDU PRAFULLA DASKABI"/>
    <s v="SHUBHENDU PRAFULLA DASKABI"/>
    <n v="9372379791"/>
    <s v="JAYANT KUMAR"/>
    <n v="5"/>
    <n v="0"/>
    <n v="0"/>
    <n v="5"/>
    <n v="4"/>
    <n v="1"/>
    <n v="0"/>
    <n v="0"/>
    <s v="Mumbai"/>
    <n v="125"/>
    <n v="0"/>
    <n v="5"/>
    <n v="1"/>
    <n v="100"/>
    <x v="4"/>
    <x v="0"/>
  </r>
  <r>
    <x v="2"/>
    <n v="10068212"/>
    <s v="WASIM KAZI"/>
    <s v="WASIM KAZI"/>
    <n v="9702808599"/>
    <s v="SHASHANK YELVE"/>
    <n v="5"/>
    <n v="0"/>
    <n v="0"/>
    <n v="5"/>
    <n v="0"/>
    <n v="6"/>
    <n v="0"/>
    <n v="0"/>
    <s v="Mumbai"/>
    <n v="115"/>
    <n v="0"/>
    <n v="5"/>
    <n v="1"/>
    <n v="100"/>
    <x v="5"/>
    <x v="3"/>
  </r>
  <r>
    <x v="2"/>
    <n v="10157302"/>
    <s v="SUMIT JITENDRA PANDEY"/>
    <s v="SUMIT JITENDRA PANDEY"/>
    <n v="9970290724"/>
    <s v="SUSHEEL DUBEY"/>
    <n v="5"/>
    <n v="0"/>
    <n v="0"/>
    <n v="5"/>
    <n v="0"/>
    <n v="5"/>
    <n v="0"/>
    <n v="0"/>
    <s v="Mumbai"/>
    <n v="115"/>
    <n v="0"/>
    <n v="5"/>
    <n v="1"/>
    <n v="100"/>
    <x v="0"/>
    <x v="2"/>
  </r>
  <r>
    <x v="2"/>
    <n v="10154499"/>
    <s v="SHIVAM PATHAK"/>
    <s v="SHIVAM PATHAK"/>
    <n v="9721050607"/>
    <s v="AJAY KUMAR VERMA"/>
    <n v="6"/>
    <n v="0"/>
    <n v="0"/>
    <n v="6"/>
    <n v="4"/>
    <n v="2"/>
    <n v="0"/>
    <n v="0"/>
    <s v="Mumbai"/>
    <n v="150"/>
    <n v="0"/>
    <n v="6"/>
    <n v="1"/>
    <n v="100"/>
    <x v="0"/>
    <x v="0"/>
  </r>
  <r>
    <x v="2"/>
    <n v="10155619"/>
    <s v="AJAY BALU LONDHE"/>
    <s v="AJAY BALU LONDHE"/>
    <n v="8369610661"/>
    <s v="NANDAN SINGH"/>
    <n v="7"/>
    <n v="0"/>
    <n v="0"/>
    <n v="7"/>
    <n v="2"/>
    <n v="5"/>
    <n v="0"/>
    <n v="0"/>
    <s v="Mumbai"/>
    <n v="175"/>
    <n v="0"/>
    <n v="7"/>
    <n v="1"/>
    <n v="100"/>
    <x v="2"/>
    <x v="2"/>
  </r>
  <r>
    <x v="2"/>
    <n v="10014784"/>
    <s v="PRASHANT LAD"/>
    <s v="PRASHANT LAD"/>
    <n v="9833647618"/>
    <s v="SHASHANK YELVE"/>
    <n v="6"/>
    <n v="0"/>
    <n v="0"/>
    <n v="6"/>
    <n v="3"/>
    <n v="3"/>
    <n v="0"/>
    <n v="1"/>
    <s v="Mumbai"/>
    <n v="120"/>
    <n v="0"/>
    <n v="5"/>
    <n v="1"/>
    <n v="100"/>
    <x v="5"/>
    <x v="3"/>
  </r>
  <r>
    <x v="2"/>
    <n v="10157722"/>
    <s v="SACHIN KUMAR"/>
    <s v="SACHIN KUMAR"/>
    <n v="8825131086"/>
    <s v="RIKESH HARIBHAUJI VAIDYA"/>
    <n v="3"/>
    <n v="0"/>
    <n v="0"/>
    <n v="3"/>
    <n v="2"/>
    <n v="1"/>
    <n v="0"/>
    <n v="0"/>
    <s v="Mumbai"/>
    <n v="75"/>
    <n v="0"/>
    <n v="3"/>
    <n v="1"/>
    <n v="100"/>
    <x v="2"/>
    <x v="2"/>
  </r>
  <r>
    <x v="2"/>
    <n v="10156163"/>
    <s v="ABHISHEK KUMAR"/>
    <s v="ABHISHEK KUMAR"/>
    <n v="9967178792"/>
    <s v="NAGENDRA MISHRA"/>
    <n v="4"/>
    <n v="0"/>
    <n v="0"/>
    <n v="4"/>
    <n v="3"/>
    <n v="1"/>
    <n v="0"/>
    <n v="0"/>
    <s v="Mumbai"/>
    <n v="100"/>
    <n v="0"/>
    <n v="4"/>
    <n v="1"/>
    <n v="80"/>
    <x v="1"/>
    <x v="2"/>
  </r>
  <r>
    <x v="2"/>
    <n v="10157721"/>
    <s v="NITISH KUMAR"/>
    <s v="NITISH KUMAR"/>
    <n v="8692826180"/>
    <s v="RIKESH HARIBHAUJI VAIDYA"/>
    <n v="1"/>
    <n v="0"/>
    <n v="0"/>
    <n v="1"/>
    <n v="0"/>
    <n v="1"/>
    <n v="0"/>
    <n v="0"/>
    <s v="Mumbai"/>
    <n v="25"/>
    <n v="0"/>
    <n v="1"/>
    <n v="1"/>
    <n v="33.33"/>
    <x v="2"/>
    <x v="2"/>
  </r>
  <r>
    <x v="2"/>
    <n v="10155616"/>
    <s v="DHIRAJKUMAR L MISHRA"/>
    <s v="DHIRAJKUMAR L MISHRA"/>
    <n v="9370908992"/>
    <s v="MUNAWAR WARISH HASHMI"/>
    <n v="6"/>
    <n v="0"/>
    <n v="0"/>
    <n v="6"/>
    <n v="2"/>
    <n v="4"/>
    <n v="0"/>
    <n v="0"/>
    <s v="Mumbai"/>
    <n v="140"/>
    <n v="0"/>
    <n v="5"/>
    <n v="1"/>
    <n v="100"/>
    <x v="3"/>
    <x v="2"/>
  </r>
  <r>
    <x v="2"/>
    <n v="10155635"/>
    <s v="RITIK PANKAJ CHAUBEY"/>
    <s v="RITIK PANKAJ CHAUBEY"/>
    <n v="8604838454"/>
    <s v="MANISH LOLARAKH NATH DUBEY"/>
    <n v="4"/>
    <n v="0"/>
    <n v="0"/>
    <n v="4"/>
    <n v="1"/>
    <n v="3"/>
    <n v="0"/>
    <n v="0"/>
    <s v="Mumbai"/>
    <n v="100"/>
    <n v="0"/>
    <n v="4"/>
    <n v="1"/>
    <n v="80"/>
    <x v="5"/>
    <x v="2"/>
  </r>
  <r>
    <x v="2"/>
    <n v="10145759"/>
    <s v="BHANUPRATAP SINGH"/>
    <s v="BHANUPRATAP SINGH"/>
    <n v="8454014888"/>
    <s v="MOHAMMAD IMRAN ADIL"/>
    <n v="5"/>
    <n v="0"/>
    <n v="0"/>
    <n v="5"/>
    <n v="1"/>
    <n v="4"/>
    <n v="0"/>
    <n v="0"/>
    <s v="Mumbai"/>
    <n v="120"/>
    <n v="0"/>
    <n v="5"/>
    <n v="1"/>
    <n v="100"/>
    <x v="5"/>
    <x v="1"/>
  </r>
  <r>
    <x v="2"/>
    <n v="10067328"/>
    <s v="SHEKH MOHAMMAD IMRAN"/>
    <s v="SHEKH MOHAMMAD IMRAN"/>
    <n v="8291174466"/>
    <s v="SHASHANK YELVE"/>
    <n v="5"/>
    <n v="1"/>
    <n v="0"/>
    <n v="4"/>
    <n v="3"/>
    <n v="2"/>
    <n v="0"/>
    <n v="0"/>
    <s v="Mumbai"/>
    <n v="190"/>
    <n v="7080"/>
    <n v="5"/>
    <n v="1"/>
    <n v="100"/>
    <x v="5"/>
    <x v="3"/>
  </r>
  <r>
    <x v="2"/>
    <n v="10154478"/>
    <s v="AKSHAY YADAV"/>
    <s v="AKSHAY YADAV"/>
    <n v="9920724076"/>
    <s v="RAGHWENDRA KUMAR SINGH"/>
    <n v="5"/>
    <n v="1"/>
    <n v="0"/>
    <n v="4"/>
    <n v="5"/>
    <n v="0"/>
    <n v="0"/>
    <n v="0"/>
    <s v="Mumbai"/>
    <n v="200"/>
    <n v="4720"/>
    <n v="5"/>
    <n v="1"/>
    <n v="100"/>
    <x v="1"/>
    <x v="0"/>
  </r>
  <r>
    <x v="2"/>
    <n v="10123047"/>
    <s v="MUNAWAR WARISH HASHMI"/>
    <s v="MUNAWAR WARISH HASHMI"/>
    <n v="9167670057"/>
    <s v="RUSHIKESH KALE"/>
    <n v="3"/>
    <n v="0"/>
    <n v="0"/>
    <n v="3"/>
    <n v="1"/>
    <n v="2"/>
    <n v="0"/>
    <n v="0"/>
    <s v="Mumbai"/>
    <n v="75"/>
    <n v="0"/>
    <n v="3"/>
    <n v="1"/>
    <n v="100"/>
    <x v="3"/>
    <x v="3"/>
  </r>
  <r>
    <x v="2"/>
    <n v="10147873"/>
    <s v="PREM KUMAR VISHWAKARMA"/>
    <s v="PREM KUMAR VISHWAKARMA"/>
    <n v="9004761131"/>
    <s v="KADAM RAVIRAJ NARAYAN"/>
    <n v="3"/>
    <n v="0"/>
    <n v="0"/>
    <n v="3"/>
    <n v="1"/>
    <n v="2"/>
    <n v="0"/>
    <n v="0"/>
    <s v="Mumbai"/>
    <n v="65"/>
    <n v="0"/>
    <n v="3"/>
    <n v="1"/>
    <n v="100"/>
    <x v="1"/>
    <x v="1"/>
  </r>
  <r>
    <x v="2"/>
    <n v="10057164"/>
    <s v="PRAVIN MATAL"/>
    <s v="PRAVIN MATAL"/>
    <n v="9867591635"/>
    <s v="MANISH LOLARAKH NATH DUBEY"/>
    <n v="6"/>
    <n v="0"/>
    <n v="0"/>
    <n v="6"/>
    <n v="0"/>
    <n v="6"/>
    <n v="0"/>
    <n v="0"/>
    <s v="Mumbai"/>
    <n v="150"/>
    <n v="0"/>
    <n v="6"/>
    <n v="1"/>
    <n v="100"/>
    <x v="5"/>
    <x v="3"/>
  </r>
  <r>
    <x v="2"/>
    <n v="10152214"/>
    <s v="VIKAS CHANDRABHAN MISHRA"/>
    <s v="VIKAS CHANDRABHAN MISHRA"/>
    <n v="8369541192"/>
    <s v="SHASHANK YELVE"/>
    <n v="6"/>
    <n v="0"/>
    <n v="0"/>
    <n v="6"/>
    <n v="3"/>
    <n v="3"/>
    <n v="0"/>
    <n v="0"/>
    <s v="Mumbai"/>
    <n v="150"/>
    <n v="0"/>
    <n v="6"/>
    <n v="1"/>
    <n v="100"/>
    <x v="5"/>
    <x v="0"/>
  </r>
  <r>
    <x v="2"/>
    <n v="10094703"/>
    <s v="ASHUTOSH MISHRA"/>
    <s v="ASHUTOSH MISHRA"/>
    <n v="9960834633"/>
    <s v="SUSHEEL DUBEY"/>
    <n v="6"/>
    <n v="0"/>
    <n v="0"/>
    <n v="6"/>
    <n v="1"/>
    <n v="6"/>
    <n v="0"/>
    <n v="0"/>
    <s v="Mumbai"/>
    <n v="150"/>
    <n v="0"/>
    <n v="6"/>
    <n v="1"/>
    <n v="100"/>
    <x v="0"/>
    <x v="3"/>
  </r>
  <r>
    <x v="2"/>
    <n v="10155632"/>
    <s v="ABHISHEK GUPTA"/>
    <s v="ABHISHEK GUPTA"/>
    <n v="8354873086"/>
    <s v="DILEEP SHARMA"/>
    <n v="3"/>
    <n v="0"/>
    <n v="0"/>
    <n v="3"/>
    <n v="0"/>
    <n v="3"/>
    <n v="0"/>
    <n v="0"/>
    <s v="Mumbai"/>
    <n v="75"/>
    <n v="0"/>
    <n v="3"/>
    <n v="1"/>
    <n v="100"/>
    <x v="4"/>
    <x v="2"/>
  </r>
  <r>
    <x v="2"/>
    <n v="10069714"/>
    <s v="JUBAIR KHAN"/>
    <s v="JUBAIR KHAN"/>
    <n v="9594708000"/>
    <s v="MOHAMMAD IMRAN ADIL"/>
    <n v="4"/>
    <n v="1"/>
    <n v="0"/>
    <n v="3"/>
    <n v="0"/>
    <n v="4"/>
    <n v="0"/>
    <n v="0"/>
    <s v="Mumbai"/>
    <n v="160"/>
    <n v="34105"/>
    <n v="4"/>
    <n v="1"/>
    <n v="100"/>
    <x v="5"/>
    <x v="3"/>
  </r>
  <r>
    <x v="2"/>
    <n v="10156403"/>
    <s v="MOHAMMED SAJID TAK"/>
    <s v="MOHAMMED SAJID TAK"/>
    <n v="9623733102"/>
    <s v="IRFAN INNUS PATEL"/>
    <n v="5"/>
    <n v="0"/>
    <n v="0"/>
    <n v="5"/>
    <n v="1"/>
    <n v="4"/>
    <n v="0"/>
    <n v="0"/>
    <s v="Mumbai"/>
    <n v="105"/>
    <n v="0"/>
    <n v="5"/>
    <n v="1"/>
    <n v="100"/>
    <x v="0"/>
    <x v="2"/>
  </r>
  <r>
    <x v="2"/>
    <n v="10142058"/>
    <s v="ANGAD RAMJI GUPTA"/>
    <s v="ANGAD RAMJI GUPTA"/>
    <n v="9820840706"/>
    <s v="CHANDRALOK GUPTA"/>
    <n v="7"/>
    <n v="0"/>
    <n v="0"/>
    <n v="7"/>
    <n v="0"/>
    <n v="7"/>
    <n v="0"/>
    <n v="0"/>
    <s v="Mumbai"/>
    <n v="175"/>
    <n v="0"/>
    <n v="7"/>
    <n v="1"/>
    <n v="100"/>
    <x v="3"/>
    <x v="3"/>
  </r>
  <r>
    <x v="2"/>
    <n v="10154505"/>
    <s v="KRISHNA GYANDEV PANDEY"/>
    <s v="KRISHNA GYANDEV PANDEY"/>
    <n v="9372324244"/>
    <s v="RAGHWENDRA KUMAR SINGH"/>
    <n v="3"/>
    <n v="0"/>
    <n v="0"/>
    <n v="3"/>
    <n v="0"/>
    <n v="3"/>
    <n v="0"/>
    <n v="0"/>
    <s v="Mumbai"/>
    <n v="65"/>
    <n v="0"/>
    <n v="3"/>
    <n v="1"/>
    <n v="60"/>
    <x v="1"/>
    <x v="0"/>
  </r>
  <r>
    <x v="2"/>
    <n v="10051652"/>
    <s v="DINESH GHODVINDE"/>
    <s v="DINESH GHODVINDE"/>
    <n v="7020949492"/>
    <s v="JAGANATH SABAT"/>
    <n v="5"/>
    <n v="0"/>
    <n v="0"/>
    <n v="5"/>
    <n v="0"/>
    <n v="5"/>
    <n v="0"/>
    <n v="0"/>
    <s v="Mumbai"/>
    <n v="125"/>
    <n v="0"/>
    <n v="5"/>
    <n v="1"/>
    <n v="100"/>
    <x v="3"/>
    <x v="3"/>
  </r>
  <r>
    <x v="2"/>
    <n v="10153321"/>
    <s v="ZOAIB MAINUDDIN PALEKAR"/>
    <s v="ZOAIB MAINUDDIN PALEKAR"/>
    <n v="7020908214"/>
    <s v="AKASH RAMRATAN JAISWAL"/>
    <n v="3"/>
    <n v="0"/>
    <n v="0"/>
    <n v="3"/>
    <n v="1"/>
    <n v="2"/>
    <n v="0"/>
    <n v="0"/>
    <s v="Mumbai"/>
    <n v="65"/>
    <n v="0"/>
    <n v="2"/>
    <n v="1"/>
    <n v="40"/>
    <x v="1"/>
    <x v="0"/>
  </r>
  <r>
    <x v="2"/>
    <n v="10155617"/>
    <s v="NANDLAL RAJBHAR"/>
    <s v="NANDLAL RAJBHAR"/>
    <n v="9594189301"/>
    <s v="MD SANAUL MUSTUFA"/>
    <n v="4"/>
    <n v="0"/>
    <n v="0"/>
    <n v="4"/>
    <n v="2"/>
    <n v="2"/>
    <n v="0"/>
    <n v="0"/>
    <s v="Mumbai"/>
    <n v="100"/>
    <n v="0"/>
    <n v="4"/>
    <n v="1"/>
    <n v="80"/>
    <x v="2"/>
    <x v="2"/>
  </r>
  <r>
    <x v="2"/>
    <n v="10056963"/>
    <s v="MOHD IJHAR SHAIKH"/>
    <s v="MOHD IJHAR SHAIKH"/>
    <n v="9004616230"/>
    <s v="INTEZAR IMAM MUNTAZIR IMAM SAYED"/>
    <n v="5"/>
    <n v="0"/>
    <n v="0"/>
    <n v="5"/>
    <n v="0"/>
    <n v="5"/>
    <n v="0"/>
    <n v="0"/>
    <s v="Mumbai"/>
    <n v="125"/>
    <n v="0"/>
    <n v="5"/>
    <n v="1"/>
    <n v="100"/>
    <x v="0"/>
    <x v="3"/>
  </r>
  <r>
    <x v="2"/>
    <n v="10126648"/>
    <s v="ANOOP PANDEY"/>
    <s v="ANOOP PANDEY"/>
    <n v="9321734007"/>
    <s v="KADAM RAVIRAJ NARAYAN"/>
    <n v="4"/>
    <n v="0"/>
    <n v="0"/>
    <n v="4"/>
    <n v="1"/>
    <n v="3"/>
    <n v="0"/>
    <n v="0"/>
    <s v="Mumbai"/>
    <n v="100"/>
    <n v="0"/>
    <n v="4"/>
    <n v="1"/>
    <n v="80"/>
    <x v="1"/>
    <x v="3"/>
  </r>
  <r>
    <x v="2"/>
    <n v="10012025"/>
    <s v="SURAJ PAWAR"/>
    <s v="SURAJ PAWAR"/>
    <n v="8446578718"/>
    <s v="MADHURI JOSHI"/>
    <n v="1"/>
    <n v="0"/>
    <n v="0"/>
    <n v="1"/>
    <n v="0"/>
    <n v="1"/>
    <n v="0"/>
    <n v="0"/>
    <s v="Mumbai"/>
    <n v="25"/>
    <n v="0"/>
    <n v="1"/>
    <n v="1"/>
    <n v="33.33"/>
    <x v="5"/>
    <x v="3"/>
  </r>
  <r>
    <x v="2"/>
    <n v="10142760"/>
    <s v="SAW MRITUNJAY KUMAR PREMCHAND"/>
    <s v="SAW MRITUNJAY KUMAR PREMCHAND"/>
    <n v="8779615120"/>
    <s v="PREM KUMAR VISHWAKARMA"/>
    <n v="7"/>
    <n v="0"/>
    <n v="0"/>
    <n v="7"/>
    <n v="0"/>
    <n v="7"/>
    <n v="0"/>
    <n v="0"/>
    <s v="Mumbai"/>
    <n v="160"/>
    <n v="0"/>
    <n v="6"/>
    <n v="1"/>
    <n v="100"/>
    <x v="1"/>
    <x v="3"/>
  </r>
  <r>
    <x v="2"/>
    <n v="10149396"/>
    <s v="AKASH NARAYAN RAWTE"/>
    <s v="AKASH NARAYAN RAWTE"/>
    <n v="9594529510"/>
    <s v="NAGENDRA MISHRA"/>
    <n v="6"/>
    <n v="0"/>
    <n v="0"/>
    <n v="6"/>
    <n v="1"/>
    <n v="5"/>
    <n v="0"/>
    <n v="0"/>
    <s v="Mumbai"/>
    <n v="140"/>
    <n v="0"/>
    <n v="6"/>
    <n v="1"/>
    <n v="100"/>
    <x v="1"/>
    <x v="1"/>
  </r>
  <r>
    <x v="2"/>
    <n v="10151965"/>
    <s v="VIJAYKUMAR DINESH PARCHE"/>
    <s v="VIJAYKUMAR DINESH PARCHE"/>
    <n v="7558284024"/>
    <s v="MUNAWAR WARISH HASHMI"/>
    <n v="7"/>
    <n v="0"/>
    <n v="0"/>
    <n v="7"/>
    <n v="1"/>
    <n v="6"/>
    <n v="0"/>
    <n v="0"/>
    <s v="Mumbai"/>
    <n v="165"/>
    <n v="0"/>
    <n v="7"/>
    <n v="1"/>
    <n v="100"/>
    <x v="3"/>
    <x v="0"/>
  </r>
  <r>
    <x v="2"/>
    <n v="10152618"/>
    <s v="MUNTAZIR SAYED"/>
    <s v="MUNTAZIR SAYED"/>
    <n v="9082734540"/>
    <s v="BANNOTH NARAYANASWAMY NAIK"/>
    <n v="7"/>
    <n v="0"/>
    <n v="0"/>
    <n v="7"/>
    <n v="1"/>
    <n v="7"/>
    <n v="0"/>
    <n v="0"/>
    <s v="Mumbai"/>
    <n v="175"/>
    <n v="0"/>
    <n v="7"/>
    <n v="1"/>
    <n v="100"/>
    <x v="2"/>
    <x v="0"/>
  </r>
  <r>
    <x v="2"/>
    <n v="10149232"/>
    <s v="AKASH KUMAR JAISWAL"/>
    <s v="AKASH KUMAR JAISWAL"/>
    <n v="9984180596"/>
    <s v="DILEEP SHARMA"/>
    <n v="3"/>
    <n v="0"/>
    <n v="0"/>
    <n v="3"/>
    <n v="1"/>
    <n v="2"/>
    <n v="0"/>
    <n v="0"/>
    <s v="Mumbai"/>
    <n v="75"/>
    <n v="0"/>
    <n v="3"/>
    <n v="1"/>
    <n v="60"/>
    <x v="4"/>
    <x v="1"/>
  </r>
  <r>
    <x v="2"/>
    <n v="10102541"/>
    <s v="JAYESH MANOHARLAL VATANI"/>
    <s v="JAYESH MANOHARLAL VATANI"/>
    <n v="9730838322"/>
    <s v="JAGANATH SABAT"/>
    <n v="3"/>
    <n v="0"/>
    <n v="0"/>
    <n v="3"/>
    <n v="0"/>
    <n v="3"/>
    <n v="0"/>
    <n v="0"/>
    <s v="Mumbai"/>
    <n v="65"/>
    <n v="0"/>
    <n v="3"/>
    <n v="1"/>
    <n v="60"/>
    <x v="3"/>
    <x v="3"/>
  </r>
  <r>
    <x v="2"/>
    <n v="10156140"/>
    <s v="AMAN TRIPATHI"/>
    <s v="AMAN TRIPATHI"/>
    <n v="7393838072"/>
    <s v="JAGANATH SABAT"/>
    <n v="7"/>
    <n v="0"/>
    <n v="0"/>
    <n v="7"/>
    <n v="3"/>
    <n v="4"/>
    <n v="0"/>
    <n v="0"/>
    <s v="Mumbai"/>
    <n v="175"/>
    <n v="0"/>
    <n v="7"/>
    <n v="1"/>
    <n v="100"/>
    <x v="3"/>
    <x v="2"/>
  </r>
  <r>
    <x v="2"/>
    <n v="10156311"/>
    <s v="AKASH DHANSING LONDHE"/>
    <s v="AKASH DHANSING LONDHE"/>
    <n v="8850323385"/>
    <s v="MD SANAUL MUSTUFA"/>
    <n v="7"/>
    <n v="0"/>
    <n v="0"/>
    <n v="7"/>
    <n v="4"/>
    <n v="4"/>
    <n v="0"/>
    <n v="0"/>
    <s v="Mumbai"/>
    <n v="175"/>
    <n v="0"/>
    <n v="7"/>
    <n v="1"/>
    <n v="100"/>
    <x v="2"/>
    <x v="2"/>
  </r>
  <r>
    <x v="2"/>
    <n v="10157723"/>
    <s v="BITTU KUMAR"/>
    <s v="BITTU KUMAR"/>
    <n v="8709035770"/>
    <s v="RIKESH HARIBHAUJI VAIDYA"/>
    <n v="2"/>
    <n v="0"/>
    <n v="0"/>
    <n v="2"/>
    <n v="0"/>
    <n v="2"/>
    <n v="0"/>
    <n v="0"/>
    <s v="Mumbai"/>
    <n v="40"/>
    <n v="0"/>
    <n v="2"/>
    <n v="1"/>
    <n v="66.67"/>
    <x v="2"/>
    <x v="2"/>
  </r>
  <r>
    <x v="3"/>
    <n v="10068280"/>
    <s v="ARCHANA KAKADE"/>
    <s v="ARCHANA KAKADE"/>
    <n v="7208149618"/>
    <s v="NANDAN SINGH"/>
    <n v="4"/>
    <n v="2"/>
    <n v="0"/>
    <n v="2"/>
    <n v="0"/>
    <n v="4"/>
    <n v="0"/>
    <n v="0"/>
    <s v="Mumbai"/>
    <n v="200"/>
    <n v="24844"/>
    <n v="3"/>
    <n v="1"/>
    <n v="100"/>
    <x v="2"/>
    <x v="3"/>
  </r>
  <r>
    <x v="3"/>
    <n v="10157455"/>
    <s v="PRASHANT VISHRAM PATIL"/>
    <s v="PRASHANT VISHRAM PATIL"/>
    <n v="7777088988"/>
    <s v="PREM KUMAR VISHWAKARMA"/>
    <n v="3"/>
    <n v="0"/>
    <n v="0"/>
    <n v="3"/>
    <n v="0"/>
    <n v="3"/>
    <n v="0"/>
    <n v="0"/>
    <s v="Mumbai"/>
    <n v="50"/>
    <n v="0"/>
    <n v="3"/>
    <n v="1"/>
    <n v="100"/>
    <x v="1"/>
    <x v="2"/>
  </r>
  <r>
    <x v="3"/>
    <n v="10153333"/>
    <s v="SUMIT KUMAR PARASNATH VERMA"/>
    <s v="SUMIT KUMAR PARASNATH VERMA"/>
    <n v="7738531602"/>
    <s v="ABHISHEK GUPTA"/>
    <n v="7"/>
    <n v="0"/>
    <n v="0"/>
    <n v="7"/>
    <n v="4"/>
    <n v="4"/>
    <n v="0"/>
    <n v="0"/>
    <s v="Mumbai"/>
    <n v="165"/>
    <n v="0"/>
    <n v="6"/>
    <n v="1"/>
    <n v="100"/>
    <x v="4"/>
    <x v="0"/>
  </r>
  <r>
    <x v="3"/>
    <n v="10044507"/>
    <s v="JAGANATH SABAT"/>
    <s v="JAGANATH SABAT"/>
    <n v="9619119432"/>
    <s v="RUSHIKESH KALE"/>
    <n v="4"/>
    <n v="3"/>
    <n v="1"/>
    <n v="0"/>
    <n v="2"/>
    <n v="4"/>
    <n v="0"/>
    <n v="0"/>
    <s v="Mumbai"/>
    <n v="370"/>
    <n v="116695"/>
    <n v="6"/>
    <n v="1"/>
    <n v="100"/>
    <x v="3"/>
    <x v="3"/>
  </r>
  <r>
    <x v="3"/>
    <n v="10157420"/>
    <s v="VISHAL RAJENDRA UPADHYAY"/>
    <s v="VISHAL RAJENDRA UPADHYAY"/>
    <n v="9867075685"/>
    <s v="DILEEP SHARMA"/>
    <n v="6"/>
    <n v="0"/>
    <n v="0"/>
    <n v="6"/>
    <n v="1"/>
    <n v="5"/>
    <n v="0"/>
    <n v="0"/>
    <s v="Mumbai"/>
    <n v="150"/>
    <n v="0"/>
    <n v="6"/>
    <n v="1"/>
    <n v="100"/>
    <x v="4"/>
    <x v="2"/>
  </r>
  <r>
    <x v="3"/>
    <n v="10031401"/>
    <s v="KARIM JARIYA"/>
    <s v="KARIM JARIYA"/>
    <n v="9321734702"/>
    <s v="AJAY KUMAR VERMA"/>
    <n v="4"/>
    <n v="0"/>
    <n v="0"/>
    <n v="4"/>
    <n v="0"/>
    <n v="4"/>
    <n v="0"/>
    <n v="0"/>
    <s v="Mumbai"/>
    <n v="90"/>
    <n v="0"/>
    <n v="3"/>
    <n v="1"/>
    <n v="60"/>
    <x v="0"/>
    <x v="3"/>
  </r>
  <r>
    <x v="3"/>
    <n v="10106261"/>
    <s v="MOHD ANWAR"/>
    <s v="MOHD ANWAR"/>
    <n v="9699967378"/>
    <s v="MOHAMMAD IMRAN ADIL"/>
    <n v="6"/>
    <n v="1"/>
    <n v="0"/>
    <n v="5"/>
    <n v="1"/>
    <n v="6"/>
    <n v="0"/>
    <n v="0"/>
    <s v="Mumbai"/>
    <n v="205"/>
    <n v="7079"/>
    <n v="6"/>
    <n v="1"/>
    <n v="100"/>
    <x v="5"/>
    <x v="3"/>
  </r>
  <r>
    <x v="3"/>
    <n v="10139865"/>
    <s v="JITENDRA PRATAP SINGH"/>
    <s v="JITENDRA PRATAP SINGH"/>
    <n v="7718993383"/>
    <s v="MANISH LOLARAKH NATH DUBEY"/>
    <n v="5"/>
    <n v="0"/>
    <n v="0"/>
    <n v="5"/>
    <n v="2"/>
    <n v="3"/>
    <n v="0"/>
    <n v="0"/>
    <s v="Mumbai"/>
    <n v="125"/>
    <n v="0"/>
    <n v="5"/>
    <n v="1"/>
    <n v="100"/>
    <x v="5"/>
    <x v="3"/>
  </r>
  <r>
    <x v="3"/>
    <n v="10145815"/>
    <s v="SANTOSH KUMAR GOND"/>
    <s v="SANTOSH KUMAR GOND"/>
    <n v="6306278161"/>
    <s v="RIKESH HARIBHAUJI VAIDYA"/>
    <n v="5"/>
    <n v="0"/>
    <n v="0"/>
    <n v="5"/>
    <n v="3"/>
    <n v="2"/>
    <n v="0"/>
    <n v="0"/>
    <s v="Mumbai"/>
    <n v="125"/>
    <n v="0"/>
    <n v="5"/>
    <n v="1"/>
    <n v="100"/>
    <x v="2"/>
    <x v="1"/>
  </r>
  <r>
    <x v="3"/>
    <n v="10149740"/>
    <s v="MD SARFARAZ"/>
    <s v="MD SARFARAZ"/>
    <n v="8709965096"/>
    <s v="MD SANAUL MUSTUFA"/>
    <n v="10"/>
    <n v="0"/>
    <n v="0"/>
    <n v="10"/>
    <n v="3"/>
    <n v="7"/>
    <n v="0"/>
    <n v="0"/>
    <s v="Mumbai"/>
    <n v="250"/>
    <n v="0"/>
    <n v="10"/>
    <n v="1"/>
    <n v="100"/>
    <x v="2"/>
    <x v="1"/>
  </r>
  <r>
    <x v="3"/>
    <n v="10061244"/>
    <s v="MANISH PANDEY"/>
    <s v="MANISH PANDEY"/>
    <n v="8655267737"/>
    <s v="AJAY KUMAR VERMA"/>
    <n v="5"/>
    <n v="0"/>
    <n v="0"/>
    <n v="5"/>
    <n v="0"/>
    <n v="5"/>
    <n v="0"/>
    <n v="0"/>
    <s v="Mumbai"/>
    <n v="125"/>
    <n v="0"/>
    <n v="5"/>
    <n v="1"/>
    <n v="100"/>
    <x v="0"/>
    <x v="3"/>
  </r>
  <r>
    <x v="3"/>
    <n v="10039145"/>
    <s v="SUSHEEL DUBEY"/>
    <s v="SUSHEEL DUBEY"/>
    <n v="9967423888"/>
    <s v="INTEZAR IMAM MUNTAZIR IMAM SAYED"/>
    <n v="1"/>
    <n v="1"/>
    <n v="0"/>
    <n v="0"/>
    <n v="0"/>
    <n v="1"/>
    <n v="0"/>
    <n v="0"/>
    <s v="Mumbai"/>
    <n v="90"/>
    <n v="4720"/>
    <n v="1"/>
    <n v="1"/>
    <n v="20"/>
    <x v="0"/>
    <x v="3"/>
  </r>
  <r>
    <x v="3"/>
    <n v="10147364"/>
    <s v="MOIM MUKHTAR ALAM ANSARI"/>
    <s v="MOIM MUKHTAR ALAM ANSARI"/>
    <n v="9326650484"/>
    <s v="RAGHWENDRA KUMAR SINGH"/>
    <n v="6"/>
    <n v="0"/>
    <n v="0"/>
    <n v="6"/>
    <n v="2"/>
    <n v="4"/>
    <n v="0"/>
    <n v="0"/>
    <s v="Mumbai"/>
    <n v="150"/>
    <n v="0"/>
    <n v="6"/>
    <n v="1"/>
    <n v="100"/>
    <x v="1"/>
    <x v="1"/>
  </r>
  <r>
    <x v="3"/>
    <n v="10154490"/>
    <s v="SIRAJ RAIS KHAN"/>
    <s v="SIRAJ RAIS KHAN"/>
    <n v="7738084089"/>
    <s v="IRFAN INNUS PATEL"/>
    <n v="6"/>
    <n v="0"/>
    <n v="0"/>
    <n v="6"/>
    <n v="1"/>
    <n v="5"/>
    <n v="0"/>
    <n v="0"/>
    <s v="Mumbai"/>
    <n v="140"/>
    <n v="0"/>
    <n v="6"/>
    <n v="1"/>
    <n v="100"/>
    <x v="0"/>
    <x v="0"/>
  </r>
  <r>
    <x v="3"/>
    <n v="10150180"/>
    <s v="YASH SABHA SHANKAR TIWARI"/>
    <s v="YASH SABHA SHANKAR TIWARI"/>
    <n v="9594587271"/>
    <s v="RIKESH HARIBHAUJI VAIDYA"/>
    <n v="3"/>
    <n v="0"/>
    <n v="0"/>
    <n v="3"/>
    <n v="0"/>
    <n v="3"/>
    <n v="0"/>
    <n v="0"/>
    <s v="Mumbai"/>
    <n v="65"/>
    <n v="0"/>
    <n v="3"/>
    <n v="1"/>
    <n v="60"/>
    <x v="2"/>
    <x v="1"/>
  </r>
  <r>
    <x v="3"/>
    <n v="10156154"/>
    <s v="VINAY KUMAR DUBEY"/>
    <s v="VINAY KUMAR DUBEY"/>
    <n v="7080868718"/>
    <s v="JAGANATH SABAT"/>
    <n v="7"/>
    <n v="0"/>
    <n v="0"/>
    <n v="7"/>
    <n v="5"/>
    <n v="2"/>
    <n v="0"/>
    <n v="0"/>
    <s v="Mumbai"/>
    <n v="175"/>
    <n v="0"/>
    <n v="7"/>
    <n v="1"/>
    <n v="100"/>
    <x v="3"/>
    <x v="2"/>
  </r>
  <r>
    <x v="3"/>
    <n v="10145771"/>
    <s v="RISHIKESH DUBEY"/>
    <s v="RISHIKESH DUBEY"/>
    <n v="8369036235"/>
    <s v="NAVEEN TRIPATHI"/>
    <n v="3"/>
    <n v="1"/>
    <n v="1"/>
    <n v="1"/>
    <n v="1"/>
    <n v="2"/>
    <n v="0"/>
    <n v="0"/>
    <s v="Mumbai"/>
    <n v="185"/>
    <n v="49560"/>
    <n v="3"/>
    <n v="1"/>
    <n v="60"/>
    <x v="0"/>
    <x v="1"/>
  </r>
  <r>
    <x v="3"/>
    <n v="10155621"/>
    <s v="SUMIT MADHUKAR KATE"/>
    <s v="SUMIT MADHUKAR KATE"/>
    <n v="8691929320"/>
    <s v="RAGHWENDRA KUMAR SINGH"/>
    <n v="4"/>
    <n v="0"/>
    <n v="0"/>
    <n v="4"/>
    <n v="4"/>
    <n v="0"/>
    <n v="0"/>
    <n v="0"/>
    <s v="Mumbai"/>
    <n v="100"/>
    <n v="0"/>
    <n v="4"/>
    <n v="1"/>
    <n v="80"/>
    <x v="1"/>
    <x v="2"/>
  </r>
  <r>
    <x v="3"/>
    <n v="10157303"/>
    <s v="SHIVAM ANILKUMAR SHUKLA"/>
    <s v="SHIVAM ANILKUMAR SHUKLA"/>
    <n v="9082856694"/>
    <s v="DILEEP SHARMA"/>
    <n v="5"/>
    <n v="0"/>
    <n v="0"/>
    <n v="5"/>
    <n v="3"/>
    <n v="2"/>
    <n v="0"/>
    <n v="0"/>
    <s v="Mumbai"/>
    <n v="125"/>
    <n v="0"/>
    <n v="5"/>
    <n v="1"/>
    <n v="100"/>
    <x v="4"/>
    <x v="2"/>
  </r>
  <r>
    <x v="3"/>
    <n v="10152292"/>
    <s v="CHOUBEY ADITYA AJIT"/>
    <s v="CHOUBEY ADITYA AJIT"/>
    <n v="7414955787"/>
    <s v="CHANDRALOK GUPTA"/>
    <n v="6"/>
    <n v="0"/>
    <n v="0"/>
    <n v="6"/>
    <n v="0"/>
    <n v="6"/>
    <n v="0"/>
    <n v="0"/>
    <s v="Mumbai"/>
    <n v="130"/>
    <n v="0"/>
    <n v="6"/>
    <n v="1"/>
    <n v="100"/>
    <x v="3"/>
    <x v="0"/>
  </r>
  <r>
    <x v="3"/>
    <n v="10052546"/>
    <s v="MANISH LOLARAKH NATH DUBEY"/>
    <s v="MANISH LOLARAKH NATH DUBEY"/>
    <n v="7715928718"/>
    <s v="MADHURI JOSHI"/>
    <n v="1"/>
    <n v="0"/>
    <n v="1"/>
    <n v="0"/>
    <n v="0"/>
    <n v="1"/>
    <n v="0"/>
    <n v="0"/>
    <s v="Mumbai"/>
    <n v="90"/>
    <n v="16761"/>
    <n v="1"/>
    <n v="1"/>
    <n v="20"/>
    <x v="5"/>
    <x v="3"/>
  </r>
  <r>
    <x v="3"/>
    <n v="10156256"/>
    <s v="ASHUTOSH SINGH"/>
    <s v="ASHUTOSH SINGH"/>
    <n v="9450280317"/>
    <s v="NAVEEN TRIPATHI"/>
    <n v="4"/>
    <n v="0"/>
    <n v="0"/>
    <n v="4"/>
    <n v="2"/>
    <n v="2"/>
    <n v="0"/>
    <n v="0"/>
    <s v="Mumbai"/>
    <n v="90"/>
    <n v="0"/>
    <n v="3"/>
    <n v="1"/>
    <n v="60"/>
    <x v="0"/>
    <x v="2"/>
  </r>
  <r>
    <x v="3"/>
    <n v="10155622"/>
    <s v="SOFIYAN MOHAMMED UMAR ANSARI"/>
    <s v="SOFIYAN MOHAMMED UMAR ANSARI"/>
    <n v="7304151160"/>
    <s v="ABHISHEK GUPTA"/>
    <n v="5"/>
    <n v="0"/>
    <n v="0"/>
    <n v="5"/>
    <n v="2"/>
    <n v="3"/>
    <n v="0"/>
    <n v="0"/>
    <s v="Mumbai"/>
    <n v="125"/>
    <n v="0"/>
    <n v="5"/>
    <n v="1"/>
    <n v="100"/>
    <x v="4"/>
    <x v="2"/>
  </r>
  <r>
    <x v="3"/>
    <n v="10152249"/>
    <s v="HARIHAR SINGH"/>
    <s v="HARIHAR SINGH"/>
    <n v="8149312014"/>
    <s v="AJAY KUMAR VERMA"/>
    <n v="3"/>
    <n v="0"/>
    <n v="0"/>
    <n v="3"/>
    <n v="0"/>
    <n v="3"/>
    <n v="0"/>
    <n v="0"/>
    <s v="Mumbai"/>
    <n v="75"/>
    <n v="0"/>
    <n v="3"/>
    <n v="1"/>
    <n v="60"/>
    <x v="0"/>
    <x v="0"/>
  </r>
  <r>
    <x v="3"/>
    <n v="10083901"/>
    <s v="BHAVESH VIVEK MHATRE"/>
    <s v="BHAVESH VIVEK MHATRE"/>
    <n v="8668720253"/>
    <s v="SURAJ PAWAR"/>
    <n v="2"/>
    <n v="1"/>
    <n v="0"/>
    <n v="1"/>
    <n v="0"/>
    <n v="2"/>
    <n v="0"/>
    <n v="0"/>
    <s v="Mumbai"/>
    <n v="110"/>
    <n v="50976"/>
    <n v="2"/>
    <n v="1"/>
    <n v="40"/>
    <x v="5"/>
    <x v="3"/>
  </r>
  <r>
    <x v="3"/>
    <n v="10152846"/>
    <s v="SANDESH SAROJ MISHRA"/>
    <s v="SANDESH SAROJ MISHRA"/>
    <n v="9819648094"/>
    <s v="JAYANT KUMAR"/>
    <n v="5"/>
    <n v="0"/>
    <n v="0"/>
    <n v="5"/>
    <n v="3"/>
    <n v="2"/>
    <n v="0"/>
    <n v="0"/>
    <s v="Mumbai"/>
    <n v="125"/>
    <n v="0"/>
    <n v="5"/>
    <n v="1"/>
    <n v="100"/>
    <x v="4"/>
    <x v="0"/>
  </r>
  <r>
    <x v="3"/>
    <n v="10153105"/>
    <s v="SUDHEER PANKAJ PANDEY"/>
    <s v="SUDHEER PANKAJ PANDEY"/>
    <n v="8953258991"/>
    <s v="RAGHWENDRA KUMAR SINGH"/>
    <n v="5"/>
    <n v="0"/>
    <n v="0"/>
    <n v="5"/>
    <n v="2"/>
    <n v="3"/>
    <n v="0"/>
    <n v="0"/>
    <s v="Mumbai"/>
    <n v="125"/>
    <n v="0"/>
    <n v="5"/>
    <n v="1"/>
    <n v="100"/>
    <x v="1"/>
    <x v="0"/>
  </r>
  <r>
    <x v="3"/>
    <n v="10153342"/>
    <s v="AKASH RAMRATAN JAISWAL"/>
    <s v="AKASH RAMRATAN JAISWAL"/>
    <n v="7977956010"/>
    <s v="SONU KIRAN DUBEY"/>
    <n v="1"/>
    <n v="0"/>
    <n v="0"/>
    <n v="1"/>
    <n v="0"/>
    <n v="1"/>
    <n v="0"/>
    <n v="0"/>
    <s v="Mumbai"/>
    <n v="15"/>
    <n v="0"/>
    <n v="1"/>
    <n v="1"/>
    <n v="33.33"/>
    <x v="1"/>
    <x v="0"/>
  </r>
  <r>
    <x v="3"/>
    <n v="10157717"/>
    <s v="ASHISH DATTARY BABAR"/>
    <s v="ASHISH DATTARY BABAR"/>
    <n v="7249212874"/>
    <s v="BAHUBALI KADDU"/>
    <n v="3"/>
    <n v="0"/>
    <n v="0"/>
    <n v="3"/>
    <n v="0"/>
    <n v="3"/>
    <n v="0"/>
    <n v="0"/>
    <s v="Mumbai"/>
    <n v="65"/>
    <n v="0"/>
    <n v="3"/>
    <n v="1"/>
    <n v="100"/>
    <x v="1"/>
    <x v="2"/>
  </r>
  <r>
    <x v="3"/>
    <n v="10154722"/>
    <s v="ANIMESH KARMAKAR"/>
    <s v="ANIMESH KARMAKAR"/>
    <n v="6294590298"/>
    <s v="RIKESH HARIBHAUJI VAIDYA"/>
    <n v="6"/>
    <n v="0"/>
    <n v="0"/>
    <n v="6"/>
    <n v="4"/>
    <n v="2"/>
    <n v="0"/>
    <n v="0"/>
    <s v="Mumbai"/>
    <n v="150"/>
    <n v="0"/>
    <n v="6"/>
    <n v="1"/>
    <n v="100"/>
    <x v="2"/>
    <x v="0"/>
  </r>
  <r>
    <x v="3"/>
    <n v="10044903"/>
    <s v="MD SANAUL MUSTUFA"/>
    <s v="MD SANAUL MUSTUFA"/>
    <n v="9892999846"/>
    <s v="ABHIJIT KHANVILKAR"/>
    <n v="3"/>
    <n v="0"/>
    <n v="0"/>
    <n v="3"/>
    <n v="0"/>
    <n v="3"/>
    <n v="0"/>
    <n v="0"/>
    <s v="Mumbai"/>
    <n v="65"/>
    <n v="0"/>
    <n v="3"/>
    <n v="1"/>
    <n v="100"/>
    <x v="2"/>
    <x v="3"/>
  </r>
  <r>
    <x v="3"/>
    <n v="10148305"/>
    <s v="SAMSUJJAMA"/>
    <s v="SAMSUJJAMA"/>
    <n v="9628744894"/>
    <s v="PREM KUMAR VISHWAKARMA"/>
    <n v="7"/>
    <n v="0"/>
    <n v="0"/>
    <n v="7"/>
    <n v="0"/>
    <n v="7"/>
    <n v="0"/>
    <n v="0"/>
    <s v="Mumbai"/>
    <n v="165"/>
    <n v="0"/>
    <n v="7"/>
    <n v="1"/>
    <n v="100"/>
    <x v="1"/>
    <x v="1"/>
  </r>
  <r>
    <x v="3"/>
    <n v="10151356"/>
    <s v="SAJID SHAHABUDDIN ANSARI"/>
    <s v="SAJID SHAHABUDDIN ANSARI"/>
    <n v="9326604192"/>
    <s v="BANNOTH NARAYANASWAMY NAIK"/>
    <n v="5"/>
    <n v="0"/>
    <n v="0"/>
    <n v="5"/>
    <n v="3"/>
    <n v="2"/>
    <n v="0"/>
    <n v="0"/>
    <s v="Mumbai"/>
    <n v="125"/>
    <n v="0"/>
    <n v="5"/>
    <n v="1"/>
    <n v="100"/>
    <x v="2"/>
    <x v="1"/>
  </r>
  <r>
    <x v="3"/>
    <n v="10156155"/>
    <s v="VIVEKANAND"/>
    <s v="VIVEKANAND"/>
    <n v="9984546969"/>
    <s v="JAGANATH SABAT"/>
    <n v="7"/>
    <n v="0"/>
    <n v="0"/>
    <n v="7"/>
    <n v="3"/>
    <n v="4"/>
    <n v="0"/>
    <n v="0"/>
    <s v="Mumbai"/>
    <n v="175"/>
    <n v="0"/>
    <n v="7"/>
    <n v="1"/>
    <n v="100"/>
    <x v="3"/>
    <x v="2"/>
  </r>
  <r>
    <x v="3"/>
    <n v="10154482"/>
    <s v="PRADEEP DEEPAK ANGRE"/>
    <s v="PRADEEP DEEPAK ANGRE"/>
    <n v="8879114532"/>
    <s v="JAGANATH SABAT"/>
    <n v="1"/>
    <n v="0"/>
    <n v="0"/>
    <n v="1"/>
    <n v="0"/>
    <n v="1"/>
    <n v="0"/>
    <n v="0"/>
    <s v="Mumbai"/>
    <n v="25"/>
    <n v="0"/>
    <n v="1"/>
    <n v="1"/>
    <n v="20"/>
    <x v="3"/>
    <x v="0"/>
  </r>
  <r>
    <x v="3"/>
    <n v="10129842"/>
    <s v="RANJIT REVNATH BOBHATE"/>
    <s v="RANJIT REVNATH BOBHATE"/>
    <n v="9920240914"/>
    <s v="MOHAMMAD IMRAN ADIL"/>
    <n v="5"/>
    <n v="0"/>
    <n v="0"/>
    <n v="5"/>
    <n v="0"/>
    <n v="5"/>
    <n v="0"/>
    <n v="0"/>
    <s v="Mumbai"/>
    <n v="115"/>
    <n v="0"/>
    <n v="5"/>
    <n v="1"/>
    <n v="100"/>
    <x v="5"/>
    <x v="3"/>
  </r>
  <r>
    <x v="3"/>
    <n v="10028593"/>
    <s v="NANDAN SINGH"/>
    <s v="NANDAN SINGH"/>
    <n v="8655842601"/>
    <s v="ABHIJIT KHANVILKAR"/>
    <n v="1"/>
    <n v="0"/>
    <n v="0"/>
    <n v="1"/>
    <n v="0"/>
    <n v="1"/>
    <n v="0"/>
    <n v="0"/>
    <s v="Mumbai"/>
    <n v="25"/>
    <n v="0"/>
    <n v="1"/>
    <n v="1"/>
    <n v="20"/>
    <x v="2"/>
    <x v="3"/>
  </r>
  <r>
    <x v="3"/>
    <n v="10062688"/>
    <s v="CHANDRALOK GUPTA"/>
    <s v="CHANDRALOK GUPTA"/>
    <n v="8424058233"/>
    <s v="RUSHIKESH KALE"/>
    <n v="1"/>
    <n v="1"/>
    <n v="0"/>
    <n v="0"/>
    <n v="0"/>
    <n v="1"/>
    <n v="0"/>
    <n v="0"/>
    <s v="Mumbai"/>
    <n v="85"/>
    <n v="3552"/>
    <n v="1"/>
    <n v="1"/>
    <n v="20"/>
    <x v="3"/>
    <x v="3"/>
  </r>
  <r>
    <x v="3"/>
    <n v="10157735"/>
    <s v="YADAV VIVEKKUMAR LALJI"/>
    <s v="YADAV VIVEKKUMAR LALJI"/>
    <n v="9702818558"/>
    <s v="IRFAN INNUS PATEL"/>
    <n v="1"/>
    <n v="0"/>
    <n v="0"/>
    <n v="1"/>
    <n v="0"/>
    <n v="1"/>
    <n v="0"/>
    <n v="0"/>
    <s v="Mumbai"/>
    <n v="25"/>
    <n v="0"/>
    <n v="1"/>
    <n v="1"/>
    <n v="33.33"/>
    <x v="0"/>
    <x v="2"/>
  </r>
  <r>
    <x v="3"/>
    <n v="10156156"/>
    <s v="AJAY KUMAR MISHRA"/>
    <s v="AJAY KUMAR MISHRA"/>
    <n v="8009478116"/>
    <s v="NAGENDRA MISHRA"/>
    <n v="5"/>
    <n v="0"/>
    <n v="0"/>
    <n v="5"/>
    <n v="3"/>
    <n v="2"/>
    <n v="0"/>
    <n v="0"/>
    <s v="Mumbai"/>
    <n v="125"/>
    <n v="0"/>
    <n v="4"/>
    <n v="1"/>
    <n v="80"/>
    <x v="1"/>
    <x v="2"/>
  </r>
  <r>
    <x v="3"/>
    <n v="10023038"/>
    <s v="MOHAMMAD IMRAN ADIL"/>
    <s v="MOHAMMAD IMRAN ADIL"/>
    <n v="9967552214"/>
    <s v="MADHURI JOSHI"/>
    <n v="1"/>
    <n v="0"/>
    <n v="0"/>
    <n v="1"/>
    <n v="0"/>
    <n v="1"/>
    <n v="0"/>
    <n v="0"/>
    <s v="Mumbai"/>
    <n v="25"/>
    <n v="0"/>
    <n v="1"/>
    <n v="1"/>
    <n v="20"/>
    <x v="5"/>
    <x v="3"/>
  </r>
  <r>
    <x v="3"/>
    <n v="10081473"/>
    <s v="ALOK NAKHDOO PAL"/>
    <s v="ALOK NAKHDOO PAL"/>
    <n v="7385360866"/>
    <s v="CHANDRALOK GUPTA"/>
    <n v="6"/>
    <n v="1"/>
    <n v="0"/>
    <n v="5"/>
    <n v="1"/>
    <n v="6"/>
    <n v="0"/>
    <n v="0"/>
    <s v="Mumbai"/>
    <n v="215"/>
    <n v="4720"/>
    <n v="7"/>
    <n v="1"/>
    <n v="100"/>
    <x v="3"/>
    <x v="3"/>
  </r>
  <r>
    <x v="3"/>
    <n v="10152591"/>
    <s v="ARUN KUMAR SHUKLA"/>
    <s v="ARUN KUMAR SHUKLA"/>
    <n v="8928440955"/>
    <s v="CHANDRALOK GUPTA"/>
    <n v="8"/>
    <n v="0"/>
    <n v="0"/>
    <n v="8"/>
    <n v="0"/>
    <n v="8"/>
    <n v="0"/>
    <n v="0"/>
    <s v="Mumbai"/>
    <n v="180"/>
    <n v="0"/>
    <n v="8"/>
    <n v="1"/>
    <n v="100"/>
    <x v="3"/>
    <x v="0"/>
  </r>
  <r>
    <x v="3"/>
    <n v="10147895"/>
    <s v="RUSHIKESH DODHU JADHAV"/>
    <s v="RUSHIKESH DODHU JADHAV"/>
    <n v="9768269689"/>
    <s v="AKASH RAMRATAN JAISWAL"/>
    <n v="7"/>
    <n v="0"/>
    <n v="0"/>
    <n v="7"/>
    <n v="1"/>
    <n v="6"/>
    <n v="0"/>
    <n v="0"/>
    <s v="Mumbai"/>
    <n v="155"/>
    <n v="0"/>
    <n v="7"/>
    <n v="1"/>
    <n v="100"/>
    <x v="1"/>
    <x v="1"/>
  </r>
  <r>
    <x v="3"/>
    <n v="10157733"/>
    <s v="VINAY MISHRA"/>
    <s v="VINAY MISHRA"/>
    <n v="9140317319"/>
    <s v="IRFAN INNUS PATEL"/>
    <n v="5"/>
    <n v="0"/>
    <n v="0"/>
    <n v="5"/>
    <n v="0"/>
    <n v="5"/>
    <n v="0"/>
    <n v="0"/>
    <s v="Mumbai"/>
    <n v="115"/>
    <n v="0"/>
    <n v="5"/>
    <n v="1"/>
    <n v="100"/>
    <x v="0"/>
    <x v="2"/>
  </r>
  <r>
    <x v="3"/>
    <n v="10156402"/>
    <s v="RANJEET UPENDRA SHARMA"/>
    <s v="RANJEET UPENDRA SHARMA"/>
    <n v="7620769467"/>
    <s v="JAGANATH SABAT"/>
    <n v="4"/>
    <n v="0"/>
    <n v="0"/>
    <n v="4"/>
    <n v="3"/>
    <n v="1"/>
    <n v="0"/>
    <n v="0"/>
    <s v="Mumbai"/>
    <n v="100"/>
    <n v="0"/>
    <n v="4"/>
    <n v="1"/>
    <n v="80"/>
    <x v="3"/>
    <x v="2"/>
  </r>
  <r>
    <x v="3"/>
    <n v="10068735"/>
    <s v="MOHAMMED MUNAWAR KHAN"/>
    <s v="MOHAMMED MUNAWAR KHAN"/>
    <n v="8779346184"/>
    <s v="INTEZAR IMAM MUNTAZIR IMAM SAYED"/>
    <n v="2"/>
    <n v="0"/>
    <n v="0"/>
    <n v="2"/>
    <n v="0"/>
    <n v="2"/>
    <n v="0"/>
    <n v="0"/>
    <s v="Mumbai"/>
    <n v="30"/>
    <n v="0"/>
    <n v="2"/>
    <n v="1"/>
    <n v="66.67"/>
    <x v="0"/>
    <x v="3"/>
  </r>
  <r>
    <x v="3"/>
    <n v="10156139"/>
    <s v="ASHISH SHUKLA"/>
    <s v="ASHISH SHUKLA"/>
    <n v="8879709699"/>
    <s v="RIKESH HARIBHAUJI VAIDYA"/>
    <n v="6"/>
    <n v="0"/>
    <n v="0"/>
    <n v="6"/>
    <n v="3"/>
    <n v="3"/>
    <n v="0"/>
    <n v="0"/>
    <s v="Mumbai"/>
    <n v="150"/>
    <n v="0"/>
    <n v="5"/>
    <n v="1"/>
    <n v="100"/>
    <x v="2"/>
    <x v="2"/>
  </r>
  <r>
    <x v="3"/>
    <n v="10069714"/>
    <s v="JUBAIR KHAN"/>
    <s v="JUBAIR KHAN"/>
    <n v="9594708000"/>
    <s v="MOHAMMAD IMRAN ADIL"/>
    <n v="4"/>
    <n v="0"/>
    <n v="0"/>
    <n v="4"/>
    <n v="0"/>
    <n v="4"/>
    <n v="0"/>
    <n v="0"/>
    <s v="Mumbai"/>
    <n v="90"/>
    <n v="0"/>
    <n v="4"/>
    <n v="1"/>
    <n v="100"/>
    <x v="5"/>
    <x v="3"/>
  </r>
  <r>
    <x v="3"/>
    <n v="10155632"/>
    <s v="ABHISHEK GUPTA"/>
    <s v="ABHISHEK GUPTA"/>
    <n v="8354873086"/>
    <s v="DILEEP SHARMA"/>
    <n v="3"/>
    <n v="0"/>
    <n v="0"/>
    <n v="3"/>
    <n v="2"/>
    <n v="1"/>
    <n v="0"/>
    <n v="0"/>
    <s v="Mumbai"/>
    <n v="75"/>
    <n v="0"/>
    <n v="3"/>
    <n v="1"/>
    <n v="100"/>
    <x v="4"/>
    <x v="2"/>
  </r>
  <r>
    <x v="3"/>
    <n v="10142058"/>
    <s v="ANGAD RAMJI GUPTA"/>
    <s v="ANGAD RAMJI GUPTA"/>
    <n v="9820840706"/>
    <s v="CHANDRALOK GUPTA"/>
    <n v="9"/>
    <n v="0"/>
    <n v="0"/>
    <n v="9"/>
    <n v="0"/>
    <n v="9"/>
    <n v="0"/>
    <n v="0"/>
    <s v="Mumbai"/>
    <n v="215"/>
    <n v="0"/>
    <n v="9"/>
    <n v="1"/>
    <n v="100"/>
    <x v="3"/>
    <x v="3"/>
  </r>
  <r>
    <x v="3"/>
    <n v="10156403"/>
    <s v="MOHAMMED SAJID TAK"/>
    <s v="MOHAMMED SAJID TAK"/>
    <n v="9623733102"/>
    <s v="IRFAN INNUS PATEL"/>
    <n v="5"/>
    <n v="0"/>
    <n v="0"/>
    <n v="5"/>
    <n v="1"/>
    <n v="4"/>
    <n v="0"/>
    <n v="0"/>
    <s v="Mumbai"/>
    <n v="125"/>
    <n v="0"/>
    <n v="5"/>
    <n v="1"/>
    <n v="100"/>
    <x v="0"/>
    <x v="2"/>
  </r>
  <r>
    <x v="3"/>
    <n v="10152214"/>
    <s v="VIKAS CHANDRABHAN MISHRA"/>
    <s v="VIKAS CHANDRABHAN MISHRA"/>
    <n v="8369541192"/>
    <s v="SHASHANK YELVE"/>
    <n v="6"/>
    <n v="0"/>
    <n v="0"/>
    <n v="6"/>
    <n v="1"/>
    <n v="5"/>
    <n v="0"/>
    <n v="0"/>
    <s v="Mumbai"/>
    <n v="150"/>
    <n v="0"/>
    <n v="6"/>
    <n v="1"/>
    <n v="100"/>
    <x v="5"/>
    <x v="0"/>
  </r>
  <r>
    <x v="3"/>
    <n v="10057164"/>
    <s v="PRAVIN MATAL"/>
    <s v="PRAVIN MATAL"/>
    <n v="9867591635"/>
    <s v="MANISH LOLARAKH NATH DUBEY"/>
    <n v="5"/>
    <n v="0"/>
    <n v="0"/>
    <n v="5"/>
    <n v="1"/>
    <n v="4"/>
    <n v="0"/>
    <n v="0"/>
    <s v="Mumbai"/>
    <n v="115"/>
    <n v="0"/>
    <n v="5"/>
    <n v="1"/>
    <n v="100"/>
    <x v="5"/>
    <x v="3"/>
  </r>
  <r>
    <x v="3"/>
    <n v="10094703"/>
    <s v="ASHUTOSH MISHRA"/>
    <s v="ASHUTOSH MISHRA"/>
    <n v="9960834633"/>
    <s v="SUSHEEL DUBEY"/>
    <n v="4"/>
    <n v="0"/>
    <n v="0"/>
    <n v="4"/>
    <n v="2"/>
    <n v="2"/>
    <n v="0"/>
    <n v="1"/>
    <s v="Mumbai"/>
    <n v="110"/>
    <n v="0"/>
    <n v="4"/>
    <n v="1"/>
    <n v="80"/>
    <x v="0"/>
    <x v="3"/>
  </r>
  <r>
    <x v="3"/>
    <n v="10154478"/>
    <s v="AKSHAY YADAV"/>
    <s v="AKSHAY YADAV"/>
    <n v="9920724076"/>
    <s v="RAGHWENDRA KUMAR SINGH"/>
    <n v="7"/>
    <n v="0"/>
    <n v="0"/>
    <n v="7"/>
    <n v="4"/>
    <n v="3"/>
    <n v="0"/>
    <n v="0"/>
    <s v="Mumbai"/>
    <n v="165"/>
    <n v="0"/>
    <n v="7"/>
    <n v="1"/>
    <n v="100"/>
    <x v="1"/>
    <x v="0"/>
  </r>
  <r>
    <x v="3"/>
    <n v="10130832"/>
    <s v="MOHINI RAVIRAV YETEKAR"/>
    <s v="MOHINI RAVIRAV YETEKAR"/>
    <n v="8850628737"/>
    <s v="MANISH LOLARAKH NATH DUBEY"/>
    <n v="1"/>
    <n v="0"/>
    <n v="0"/>
    <n v="1"/>
    <n v="0"/>
    <n v="1"/>
    <n v="0"/>
    <n v="0"/>
    <s v="Mumbai"/>
    <n v="10"/>
    <n v="0"/>
    <n v="0"/>
    <n v="1"/>
    <n v="0"/>
    <x v="5"/>
    <x v="3"/>
  </r>
  <r>
    <x v="3"/>
    <n v="10023988"/>
    <s v="VINAYKUMAR GAUD"/>
    <s v="VINAYKUMAR GAUD"/>
    <n v="9224730381"/>
    <s v="INTEZAR IMAM MUNTAZIR IMAM SAYED"/>
    <n v="1"/>
    <n v="1"/>
    <n v="0"/>
    <n v="0"/>
    <n v="0"/>
    <n v="1"/>
    <n v="0"/>
    <n v="0"/>
    <s v="Mumbai"/>
    <n v="90"/>
    <n v="4720"/>
    <n v="1"/>
    <n v="1"/>
    <n v="20"/>
    <x v="0"/>
    <x v="3"/>
  </r>
  <r>
    <x v="3"/>
    <n v="10123047"/>
    <s v="MUNAWAR WARISH HASHMI"/>
    <s v="MUNAWAR WARISH HASHMI"/>
    <n v="9167670057"/>
    <s v="RUSHIKESH KALE"/>
    <n v="4"/>
    <n v="0"/>
    <n v="0"/>
    <n v="4"/>
    <n v="0"/>
    <n v="4"/>
    <n v="0"/>
    <n v="0"/>
    <s v="Mumbai"/>
    <n v="75"/>
    <n v="0"/>
    <n v="3"/>
    <n v="1"/>
    <n v="100"/>
    <x v="3"/>
    <x v="3"/>
  </r>
  <r>
    <x v="3"/>
    <n v="10147873"/>
    <s v="PREM KUMAR VISHWAKARMA"/>
    <s v="PREM KUMAR VISHWAKARMA"/>
    <n v="9004761131"/>
    <s v="KADAM RAVIRAJ NARAYAN"/>
    <n v="3"/>
    <n v="0"/>
    <n v="0"/>
    <n v="3"/>
    <n v="0"/>
    <n v="3"/>
    <n v="0"/>
    <n v="0"/>
    <s v="Mumbai"/>
    <n v="75"/>
    <n v="0"/>
    <n v="3"/>
    <n v="1"/>
    <n v="100"/>
    <x v="1"/>
    <x v="1"/>
  </r>
  <r>
    <x v="3"/>
    <n v="10067328"/>
    <s v="SHEKH MOHAMMAD IMRAN"/>
    <s v="SHEKH MOHAMMAD IMRAN"/>
    <n v="8291174466"/>
    <s v="SHASHANK YELVE"/>
    <n v="5"/>
    <n v="0"/>
    <n v="0"/>
    <n v="5"/>
    <n v="0"/>
    <n v="5"/>
    <n v="0"/>
    <n v="0"/>
    <s v="Mumbai"/>
    <n v="90"/>
    <n v="0"/>
    <n v="3"/>
    <n v="1"/>
    <n v="60"/>
    <x v="5"/>
    <x v="3"/>
  </r>
  <r>
    <x v="3"/>
    <n v="10149232"/>
    <s v="AKASH KUMAR JAISWAL"/>
    <s v="AKASH KUMAR JAISWAL"/>
    <n v="9984180596"/>
    <s v="DILEEP SHARMA"/>
    <n v="4"/>
    <n v="0"/>
    <n v="0"/>
    <n v="4"/>
    <n v="2"/>
    <n v="2"/>
    <n v="0"/>
    <n v="0"/>
    <s v="Mumbai"/>
    <n v="100"/>
    <n v="0"/>
    <n v="4"/>
    <n v="1"/>
    <n v="80"/>
    <x v="4"/>
    <x v="1"/>
  </r>
  <r>
    <x v="3"/>
    <n v="10149396"/>
    <s v="AKASH NARAYAN RAWTE"/>
    <s v="AKASH NARAYAN RAWTE"/>
    <n v="9594529510"/>
    <s v="NAGENDRA MISHRA"/>
    <n v="6"/>
    <n v="1"/>
    <n v="0"/>
    <n v="5"/>
    <n v="3"/>
    <n v="4"/>
    <n v="0"/>
    <n v="0"/>
    <s v="Mumbai"/>
    <n v="225"/>
    <n v="7080"/>
    <n v="7"/>
    <n v="1"/>
    <n v="100"/>
    <x v="1"/>
    <x v="1"/>
  </r>
  <r>
    <x v="3"/>
    <n v="10012025"/>
    <s v="SURAJ PAWAR"/>
    <s v="SURAJ PAWAR"/>
    <n v="8446578718"/>
    <s v="MADHURI JOSHI"/>
    <n v="1"/>
    <n v="1"/>
    <n v="0"/>
    <n v="0"/>
    <n v="0"/>
    <n v="1"/>
    <n v="0"/>
    <n v="0"/>
    <s v="Mumbai"/>
    <n v="90"/>
    <n v="36916"/>
    <n v="1"/>
    <n v="1"/>
    <n v="33.33"/>
    <x v="5"/>
    <x v="3"/>
  </r>
  <r>
    <x v="3"/>
    <n v="10142760"/>
    <s v="SAW MRITUNJAY KUMAR PREMCHAND"/>
    <s v="SAW MRITUNJAY KUMAR PREMCHAND"/>
    <n v="8779615120"/>
    <s v="PREM KUMAR VISHWAKARMA"/>
    <n v="6"/>
    <n v="0"/>
    <n v="0"/>
    <n v="6"/>
    <n v="2"/>
    <n v="4"/>
    <n v="0"/>
    <n v="0"/>
    <s v="Mumbai"/>
    <n v="150"/>
    <n v="0"/>
    <n v="6"/>
    <n v="1"/>
    <n v="100"/>
    <x v="1"/>
    <x v="3"/>
  </r>
  <r>
    <x v="3"/>
    <n v="10156311"/>
    <s v="AKASH DHANSING LONDHE"/>
    <s v="AKASH DHANSING LONDHE"/>
    <n v="8850323385"/>
    <s v="MD SANAUL MUSTUFA"/>
    <n v="7"/>
    <n v="0"/>
    <n v="0"/>
    <n v="7"/>
    <n v="6"/>
    <n v="1"/>
    <n v="0"/>
    <n v="0"/>
    <s v="Mumbai"/>
    <n v="155"/>
    <n v="0"/>
    <n v="7"/>
    <n v="1"/>
    <n v="100"/>
    <x v="2"/>
    <x v="2"/>
  </r>
  <r>
    <x v="3"/>
    <n v="10015602"/>
    <s v="SHASHANK YELVE"/>
    <s v="SHASHANK YELVE"/>
    <n v="8830251760"/>
    <s v="MADHURI JOSHI"/>
    <n v="1"/>
    <n v="0"/>
    <n v="0"/>
    <n v="1"/>
    <n v="0"/>
    <n v="1"/>
    <n v="0"/>
    <n v="0"/>
    <s v="Mumbai"/>
    <n v="25"/>
    <n v="0"/>
    <n v="1"/>
    <n v="1"/>
    <n v="20"/>
    <x v="5"/>
    <x v="3"/>
  </r>
  <r>
    <x v="3"/>
    <n v="10156140"/>
    <s v="AMAN TRIPATHI"/>
    <s v="AMAN TRIPATHI"/>
    <n v="7393838072"/>
    <s v="JAGANATH SABAT"/>
    <n v="7"/>
    <n v="0"/>
    <n v="0"/>
    <n v="7"/>
    <n v="2"/>
    <n v="5"/>
    <n v="0"/>
    <n v="0"/>
    <s v="Mumbai"/>
    <n v="175"/>
    <n v="0"/>
    <n v="7"/>
    <n v="1"/>
    <n v="100"/>
    <x v="3"/>
    <x v="2"/>
  </r>
  <r>
    <x v="3"/>
    <n v="10157449"/>
    <s v="PRITAM SUNIL GAIKWAD"/>
    <s v="PRITAM SUNIL GAIKWAD"/>
    <n v="8169792854"/>
    <s v="SHASHANK YELVE"/>
    <n v="6"/>
    <n v="0"/>
    <n v="0"/>
    <n v="6"/>
    <n v="0"/>
    <n v="6"/>
    <n v="0"/>
    <n v="0"/>
    <s v="Mumbai"/>
    <n v="130"/>
    <n v="0"/>
    <n v="4"/>
    <n v="1"/>
    <n v="100"/>
    <x v="5"/>
    <x v="2"/>
  </r>
  <r>
    <x v="3"/>
    <n v="10157723"/>
    <s v="BITTU KUMAR"/>
    <s v="BITTU KUMAR"/>
    <n v="8709035770"/>
    <s v="RIKESH HARIBHAUJI VAIDYA"/>
    <n v="2"/>
    <n v="0"/>
    <n v="0"/>
    <n v="2"/>
    <n v="1"/>
    <n v="1"/>
    <n v="0"/>
    <n v="0"/>
    <s v="Mumbai"/>
    <n v="50"/>
    <n v="0"/>
    <n v="2"/>
    <n v="1"/>
    <n v="66.67"/>
    <x v="2"/>
    <x v="2"/>
  </r>
  <r>
    <x v="3"/>
    <n v="10126648"/>
    <s v="ANOOP PANDEY"/>
    <s v="ANOOP PANDEY"/>
    <n v="9321734007"/>
    <s v="KADAM RAVIRAJ NARAYAN"/>
    <n v="7"/>
    <n v="1"/>
    <n v="0"/>
    <n v="6"/>
    <n v="2"/>
    <n v="5"/>
    <n v="0"/>
    <n v="0"/>
    <s v="Mumbai"/>
    <n v="235"/>
    <n v="4720"/>
    <n v="7"/>
    <n v="1"/>
    <n v="100"/>
    <x v="1"/>
    <x v="3"/>
  </r>
  <r>
    <x v="3"/>
    <n v="10152618"/>
    <s v="MUNTAZIR SAYED"/>
    <s v="MUNTAZIR SAYED"/>
    <n v="9082734540"/>
    <s v="BANNOTH NARAYANASWAMY NAIK"/>
    <n v="4"/>
    <n v="0"/>
    <n v="0"/>
    <n v="4"/>
    <n v="1"/>
    <n v="3"/>
    <n v="0"/>
    <n v="0"/>
    <s v="Mumbai"/>
    <n v="100"/>
    <n v="0"/>
    <n v="3"/>
    <n v="1"/>
    <n v="60"/>
    <x v="2"/>
    <x v="0"/>
  </r>
  <r>
    <x v="3"/>
    <n v="10155617"/>
    <s v="NANDLAL RAJBHAR"/>
    <s v="NANDLAL RAJBHAR"/>
    <n v="9594189301"/>
    <s v="MD SANAUL MUSTUFA"/>
    <n v="6"/>
    <n v="0"/>
    <n v="0"/>
    <n v="6"/>
    <n v="2"/>
    <n v="4"/>
    <n v="0"/>
    <n v="0"/>
    <s v="Mumbai"/>
    <n v="140"/>
    <n v="0"/>
    <n v="6"/>
    <n v="1"/>
    <n v="100"/>
    <x v="2"/>
    <x v="2"/>
  </r>
  <r>
    <x v="3"/>
    <n v="10056963"/>
    <s v="MOHD IJHAR SHAIKH"/>
    <s v="MOHD IJHAR SHAIKH"/>
    <n v="9004616230"/>
    <s v="INTEZAR IMAM MUNTAZIR IMAM SAYED"/>
    <n v="5"/>
    <n v="0"/>
    <n v="0"/>
    <n v="5"/>
    <n v="0"/>
    <n v="5"/>
    <n v="0"/>
    <n v="0"/>
    <s v="Mumbai"/>
    <n v="125"/>
    <n v="0"/>
    <n v="5"/>
    <n v="1"/>
    <n v="100"/>
    <x v="0"/>
    <x v="3"/>
  </r>
  <r>
    <x v="3"/>
    <n v="10154505"/>
    <s v="KRISHNA GYANDEV PANDEY"/>
    <s v="KRISHNA GYANDEV PANDEY"/>
    <n v="9372324244"/>
    <s v="RAGHWENDRA KUMAR SINGH"/>
    <n v="4"/>
    <n v="0"/>
    <n v="0"/>
    <n v="4"/>
    <n v="1"/>
    <n v="3"/>
    <n v="0"/>
    <n v="0"/>
    <s v="Mumbai"/>
    <n v="100"/>
    <n v="0"/>
    <n v="4"/>
    <n v="1"/>
    <n v="80"/>
    <x v="1"/>
    <x v="0"/>
  </r>
  <r>
    <x v="3"/>
    <n v="10051652"/>
    <s v="DINESH GHODVINDE"/>
    <s v="DINESH GHODVINDE"/>
    <n v="7020949492"/>
    <s v="JAGANATH SABAT"/>
    <n v="7"/>
    <n v="0"/>
    <n v="0"/>
    <n v="7"/>
    <n v="1"/>
    <n v="6"/>
    <n v="0"/>
    <n v="0"/>
    <s v="Mumbai"/>
    <n v="165"/>
    <n v="0"/>
    <n v="7"/>
    <n v="1"/>
    <n v="100"/>
    <x v="3"/>
    <x v="3"/>
  </r>
  <r>
    <x v="3"/>
    <n v="10157279"/>
    <s v="ABDUL AHAD ANIS KHAN"/>
    <s v="ABDUL AHAD ANIS KHAN"/>
    <n v="7058620610"/>
    <s v="AKASH RAMRATAN JAISWAL"/>
    <n v="7"/>
    <n v="0"/>
    <n v="0"/>
    <n v="7"/>
    <n v="7"/>
    <n v="0"/>
    <n v="0"/>
    <n v="0"/>
    <s v="Mumbai"/>
    <n v="175"/>
    <n v="0"/>
    <n v="7"/>
    <n v="1"/>
    <n v="100"/>
    <x v="1"/>
    <x v="2"/>
  </r>
  <r>
    <x v="3"/>
    <n v="10153648"/>
    <s v="RAJKUMAR U SINGH"/>
    <s v="RAJKUMAR U SINGH"/>
    <n v="7058306032"/>
    <s v="AJAY KUMAR VERMA"/>
    <n v="3"/>
    <n v="0"/>
    <n v="0"/>
    <n v="3"/>
    <n v="2"/>
    <n v="1"/>
    <n v="0"/>
    <n v="0"/>
    <s v="Mumbai"/>
    <n v="75"/>
    <n v="0"/>
    <n v="3"/>
    <n v="1"/>
    <n v="60"/>
    <x v="0"/>
    <x v="0"/>
  </r>
  <r>
    <x v="3"/>
    <n v="10154727"/>
    <s v="SHUBHENDU PRAFULLA DASKABI"/>
    <s v="SHUBHENDU PRAFULLA DASKABI"/>
    <n v="9372379791"/>
    <s v="JAYANT KUMAR"/>
    <n v="5"/>
    <n v="0"/>
    <n v="0"/>
    <n v="5"/>
    <n v="3"/>
    <n v="2"/>
    <n v="0"/>
    <n v="0"/>
    <s v="Mumbai"/>
    <n v="115"/>
    <n v="0"/>
    <n v="4"/>
    <n v="1"/>
    <n v="80"/>
    <x v="4"/>
    <x v="0"/>
  </r>
  <r>
    <x v="3"/>
    <n v="10057460"/>
    <s v="GANGA SAGAR PANDEY"/>
    <s v="GANGA SAGAR PANDEY"/>
    <n v="9696537480"/>
    <s v="JAGANATH SABAT"/>
    <n v="7"/>
    <n v="1"/>
    <n v="0"/>
    <n v="6"/>
    <n v="0"/>
    <n v="7"/>
    <n v="0"/>
    <n v="0"/>
    <s v="Mumbai"/>
    <n v="240"/>
    <n v="4720"/>
    <n v="7"/>
    <n v="1"/>
    <n v="100"/>
    <x v="3"/>
    <x v="3"/>
  </r>
  <r>
    <x v="3"/>
    <n v="10131369"/>
    <s v="VIVEK CHUNNILAL GUPTA"/>
    <s v="VIVEK CHUNNILAL GUPTA"/>
    <n v="8698022496"/>
    <s v="JAGANATH SABAT"/>
    <n v="7"/>
    <n v="0"/>
    <n v="0"/>
    <n v="7"/>
    <n v="1"/>
    <n v="6"/>
    <n v="0"/>
    <n v="0"/>
    <s v="Mumbai"/>
    <n v="165"/>
    <n v="0"/>
    <n v="7"/>
    <n v="1"/>
    <n v="100"/>
    <x v="3"/>
    <x v="3"/>
  </r>
  <r>
    <x v="3"/>
    <n v="10153634"/>
    <s v="LAXMI NARAYAN PANDEY"/>
    <s v="LAXMI NARAYAN PANDEY"/>
    <n v="7208851513"/>
    <s v="RIKESH HARIBHAUJI VAIDYA"/>
    <n v="7"/>
    <n v="0"/>
    <n v="0"/>
    <n v="7"/>
    <n v="4"/>
    <n v="3"/>
    <n v="0"/>
    <n v="0"/>
    <s v="Mumbai"/>
    <n v="165"/>
    <n v="0"/>
    <n v="7"/>
    <n v="1"/>
    <n v="100"/>
    <x v="2"/>
    <x v="0"/>
  </r>
  <r>
    <x v="3"/>
    <n v="10154483"/>
    <s v="JAYANT KUMAR"/>
    <s v="JAYANT KUMAR"/>
    <n v="9304376328"/>
    <s v="DILEEP SHARMA"/>
    <n v="3"/>
    <n v="0"/>
    <n v="0"/>
    <n v="3"/>
    <n v="0"/>
    <n v="3"/>
    <n v="0"/>
    <n v="0"/>
    <s v="Mumbai"/>
    <n v="65"/>
    <n v="0"/>
    <n v="3"/>
    <n v="1"/>
    <n v="100"/>
    <x v="4"/>
    <x v="0"/>
  </r>
  <r>
    <x v="3"/>
    <n v="10154479"/>
    <s v="VINOD KUMAR"/>
    <s v="VINOD KUMAR"/>
    <n v="7905193449"/>
    <s v="JAYANT KUMAR"/>
    <n v="5"/>
    <n v="0"/>
    <n v="0"/>
    <n v="5"/>
    <n v="1"/>
    <n v="4"/>
    <n v="0"/>
    <n v="0"/>
    <s v="Mumbai"/>
    <n v="115"/>
    <n v="0"/>
    <n v="5"/>
    <n v="1"/>
    <n v="100"/>
    <x v="4"/>
    <x v="0"/>
  </r>
  <r>
    <x v="3"/>
    <n v="10091881"/>
    <s v="SUMIT SHARAD SANAS"/>
    <s v="SUMIT SHARAD SANAS"/>
    <n v="8652573355"/>
    <s v="ARJUN WAGHMARE"/>
    <n v="7"/>
    <n v="0"/>
    <n v="0"/>
    <n v="7"/>
    <n v="2"/>
    <n v="5"/>
    <n v="0"/>
    <n v="0"/>
    <s v="Mumbai"/>
    <n v="175"/>
    <n v="0"/>
    <n v="7"/>
    <n v="1"/>
    <n v="100"/>
    <x v="2"/>
    <x v="3"/>
  </r>
  <r>
    <x v="3"/>
    <n v="10154719"/>
    <s v="CHANDAN MISHRA"/>
    <s v="CHANDAN MISHRA"/>
    <n v="8433849596"/>
    <s v="JAYANT KUMAR"/>
    <n v="5"/>
    <n v="0"/>
    <n v="0"/>
    <n v="5"/>
    <n v="0"/>
    <n v="5"/>
    <n v="0"/>
    <n v="0"/>
    <s v="Mumbai"/>
    <n v="110"/>
    <n v="0"/>
    <n v="4"/>
    <n v="1"/>
    <n v="80"/>
    <x v="4"/>
    <x v="0"/>
  </r>
  <r>
    <x v="3"/>
    <n v="10155631"/>
    <s v="PRAFUL MUKUNDRAO TELANG"/>
    <s v="PRAFUL MUKUNDRAO TELANG"/>
    <n v="7769928826"/>
    <s v="PREM KUMAR VISHWAKARMA"/>
    <n v="4"/>
    <n v="0"/>
    <n v="0"/>
    <n v="4"/>
    <n v="0"/>
    <n v="4"/>
    <n v="0"/>
    <n v="0"/>
    <s v="Mumbai"/>
    <n v="90"/>
    <n v="0"/>
    <n v="4"/>
    <n v="1"/>
    <n v="80"/>
    <x v="1"/>
    <x v="2"/>
  </r>
  <r>
    <x v="3"/>
    <n v="10151345"/>
    <s v="NAGENDRA MISHRA"/>
    <s v="NAGENDRA MISHRA"/>
    <n v="7049872363"/>
    <s v="SIDDHANT RAJENDRA PAWAR"/>
    <n v="2"/>
    <n v="0"/>
    <n v="0"/>
    <n v="2"/>
    <n v="1"/>
    <n v="1"/>
    <n v="0"/>
    <n v="0"/>
    <s v="Mumbai"/>
    <n v="50"/>
    <n v="0"/>
    <n v="2"/>
    <n v="1"/>
    <n v="66.67"/>
    <x v="1"/>
    <x v="1"/>
  </r>
  <r>
    <x v="3"/>
    <n v="10153331"/>
    <s v="RAGHWENDRA KUMAR SINGH"/>
    <s v="RAGHWENDRA KUMAR SINGH"/>
    <n v="8104389966"/>
    <s v="SONU KIRAN DUBEY"/>
    <n v="3"/>
    <n v="0"/>
    <n v="0"/>
    <n v="3"/>
    <n v="0"/>
    <n v="3"/>
    <n v="0"/>
    <n v="0"/>
    <s v="Mumbai"/>
    <n v="75"/>
    <n v="0"/>
    <n v="3"/>
    <n v="1"/>
    <n v="100"/>
    <x v="1"/>
    <x v="0"/>
  </r>
  <r>
    <x v="3"/>
    <n v="10155635"/>
    <s v="RITIK PANKAJ CHAUBEY"/>
    <s v="RITIK PANKAJ CHAUBEY"/>
    <n v="8604838454"/>
    <s v="MANISH LOLARAKH NATH DUBEY"/>
    <n v="3"/>
    <n v="0"/>
    <n v="0"/>
    <n v="3"/>
    <n v="2"/>
    <n v="1"/>
    <n v="0"/>
    <n v="0"/>
    <s v="Mumbai"/>
    <n v="75"/>
    <n v="0"/>
    <n v="3"/>
    <n v="1"/>
    <n v="60"/>
    <x v="5"/>
    <x v="2"/>
  </r>
  <r>
    <x v="3"/>
    <n v="10154507"/>
    <s v="MOHIT UPADHYAY"/>
    <s v="MOHIT UPADHYAY"/>
    <n v="9372906600"/>
    <s v="AKASH RAMRATAN JAISWAL"/>
    <n v="1"/>
    <n v="0"/>
    <n v="0"/>
    <n v="1"/>
    <n v="1"/>
    <n v="0"/>
    <n v="0"/>
    <n v="0"/>
    <s v="Mumbai"/>
    <n v="25"/>
    <n v="0"/>
    <n v="0"/>
    <n v="1"/>
    <n v="0"/>
    <x v="1"/>
    <x v="0"/>
  </r>
  <r>
    <x v="3"/>
    <n v="10155616"/>
    <s v="DHIRAJKUMAR L MISHRA"/>
    <s v="DHIRAJKUMAR L MISHRA"/>
    <n v="9370908992"/>
    <s v="MUNAWAR WARISH HASHMI"/>
    <n v="7"/>
    <n v="0"/>
    <n v="0"/>
    <n v="7"/>
    <n v="2"/>
    <n v="6"/>
    <n v="0"/>
    <n v="0"/>
    <s v="Mumbai"/>
    <n v="135"/>
    <n v="0"/>
    <n v="5"/>
    <n v="1"/>
    <n v="100"/>
    <x v="3"/>
    <x v="2"/>
  </r>
  <r>
    <x v="3"/>
    <n v="10157721"/>
    <s v="NITISH KUMAR"/>
    <s v="NITISH KUMAR"/>
    <n v="8692826180"/>
    <s v="RIKESH HARIBHAUJI VAIDYA"/>
    <n v="4"/>
    <n v="0"/>
    <n v="0"/>
    <n v="4"/>
    <n v="1"/>
    <n v="4"/>
    <n v="0"/>
    <n v="0"/>
    <s v="Mumbai"/>
    <n v="100"/>
    <n v="0"/>
    <n v="4"/>
    <n v="1"/>
    <n v="100"/>
    <x v="2"/>
    <x v="2"/>
  </r>
  <r>
    <x v="3"/>
    <n v="10135447"/>
    <s v="ANKIT VILAS BORSE"/>
    <s v="ANKIT VILAS BORSE"/>
    <n v="8655594978"/>
    <s v="JAGANATH SABAT"/>
    <n v="7"/>
    <n v="0"/>
    <n v="0"/>
    <n v="7"/>
    <n v="0"/>
    <n v="7"/>
    <n v="0"/>
    <n v="0"/>
    <s v="Mumbai"/>
    <n v="175"/>
    <n v="0"/>
    <n v="7"/>
    <n v="1"/>
    <n v="100"/>
    <x v="3"/>
    <x v="3"/>
  </r>
  <r>
    <x v="3"/>
    <n v="10155619"/>
    <s v="AJAY BALU LONDHE"/>
    <s v="AJAY BALU LONDHE"/>
    <n v="8369610661"/>
    <s v="NANDAN SINGH"/>
    <n v="7"/>
    <n v="0"/>
    <n v="0"/>
    <n v="7"/>
    <n v="4"/>
    <n v="3"/>
    <n v="0"/>
    <n v="0"/>
    <s v="Mumbai"/>
    <n v="155"/>
    <n v="0"/>
    <n v="7"/>
    <n v="1"/>
    <n v="100"/>
    <x v="2"/>
    <x v="2"/>
  </r>
  <r>
    <x v="3"/>
    <n v="10156163"/>
    <s v="ABHISHEK KUMAR"/>
    <s v="ABHISHEK KUMAR"/>
    <n v="9967178792"/>
    <s v="NAGENDRA MISHRA"/>
    <n v="4"/>
    <n v="0"/>
    <n v="0"/>
    <n v="4"/>
    <n v="1"/>
    <n v="3"/>
    <n v="0"/>
    <n v="0"/>
    <s v="Mumbai"/>
    <n v="100"/>
    <n v="0"/>
    <n v="4"/>
    <n v="1"/>
    <n v="80"/>
    <x v="1"/>
    <x v="2"/>
  </r>
  <r>
    <x v="3"/>
    <n v="10014784"/>
    <s v="PRASHANT LAD"/>
    <s v="PRASHANT LAD"/>
    <n v="9833647618"/>
    <s v="SHASHANK YELVE"/>
    <n v="5"/>
    <n v="1"/>
    <n v="0"/>
    <n v="4"/>
    <n v="2"/>
    <n v="3"/>
    <n v="0"/>
    <n v="2"/>
    <s v="Mumbai"/>
    <n v="210"/>
    <n v="7080"/>
    <n v="5"/>
    <n v="1"/>
    <n v="100"/>
    <x v="5"/>
    <x v="3"/>
  </r>
  <r>
    <x v="3"/>
    <n v="10157722"/>
    <s v="SACHIN KUMAR"/>
    <s v="SACHIN KUMAR"/>
    <n v="8825131086"/>
    <s v="RIKESH HARIBHAUJI VAIDYA"/>
    <n v="3"/>
    <n v="0"/>
    <n v="0"/>
    <n v="3"/>
    <n v="0"/>
    <n v="3"/>
    <n v="0"/>
    <n v="0"/>
    <s v="Mumbai"/>
    <n v="75"/>
    <n v="0"/>
    <n v="3"/>
    <n v="1"/>
    <n v="100"/>
    <x v="2"/>
    <x v="2"/>
  </r>
  <r>
    <x v="3"/>
    <n v="10154499"/>
    <s v="SHIVAM PATHAK"/>
    <s v="SHIVAM PATHAK"/>
    <n v="9721050607"/>
    <s v="AJAY KUMAR VERMA"/>
    <n v="6"/>
    <n v="0"/>
    <n v="0"/>
    <n v="6"/>
    <n v="1"/>
    <n v="5"/>
    <n v="0"/>
    <n v="0"/>
    <s v="Mumbai"/>
    <n v="150"/>
    <n v="0"/>
    <n v="6"/>
    <n v="1"/>
    <n v="100"/>
    <x v="0"/>
    <x v="0"/>
  </r>
  <r>
    <x v="3"/>
    <n v="10068212"/>
    <s v="WASIM KAZI"/>
    <s v="WASIM KAZI"/>
    <n v="9702808599"/>
    <s v="SHASHANK YELVE"/>
    <n v="5"/>
    <n v="0"/>
    <n v="0"/>
    <n v="5"/>
    <n v="0"/>
    <n v="5"/>
    <n v="0"/>
    <n v="0"/>
    <s v="Mumbai"/>
    <n v="125"/>
    <n v="0"/>
    <n v="5"/>
    <n v="1"/>
    <n v="100"/>
    <x v="5"/>
    <x v="3"/>
  </r>
  <r>
    <x v="3"/>
    <n v="10157302"/>
    <s v="SUMIT JITENDRA PANDEY"/>
    <s v="SUMIT JITENDRA PANDEY"/>
    <n v="9970290724"/>
    <s v="SUSHEEL DUBEY"/>
    <n v="5"/>
    <n v="0"/>
    <n v="0"/>
    <n v="5"/>
    <n v="1"/>
    <n v="4"/>
    <n v="0"/>
    <n v="0"/>
    <s v="Mumbai"/>
    <n v="115"/>
    <n v="0"/>
    <n v="5"/>
    <n v="1"/>
    <n v="100"/>
    <x v="0"/>
    <x v="2"/>
  </r>
  <r>
    <x v="4"/>
    <n v="10152249"/>
    <s v="HARIHAR SINGH"/>
    <s v="HARIHAR SINGH"/>
    <n v="8149312014"/>
    <s v="AJAY KUMAR VERMA"/>
    <n v="3"/>
    <n v="0"/>
    <n v="0"/>
    <n v="3"/>
    <n v="1"/>
    <n v="2"/>
    <n v="0"/>
    <n v="0"/>
    <s v="Mumbai"/>
    <n v="75"/>
    <n v="0"/>
    <n v="3"/>
    <n v="1"/>
    <n v="60"/>
    <x v="0"/>
    <x v="0"/>
  </r>
  <r>
    <x v="4"/>
    <n v="10155622"/>
    <s v="SOFIYAN MOHAMMED UMAR ANSARI"/>
    <s v="SOFIYAN MOHAMMED UMAR ANSARI"/>
    <n v="7304151160"/>
    <s v="ABHISHEK GUPTA"/>
    <n v="6"/>
    <n v="0"/>
    <n v="0"/>
    <n v="6"/>
    <n v="3"/>
    <n v="3"/>
    <n v="0"/>
    <n v="0"/>
    <s v="Mumbai"/>
    <n v="150"/>
    <n v="0"/>
    <n v="6"/>
    <n v="1"/>
    <n v="100"/>
    <x v="4"/>
    <x v="2"/>
  </r>
  <r>
    <x v="4"/>
    <n v="10156256"/>
    <s v="ASHUTOSH SINGH"/>
    <s v="ASHUTOSH SINGH"/>
    <n v="9450280317"/>
    <s v="NAVEEN TRIPATHI"/>
    <n v="4"/>
    <n v="0"/>
    <n v="0"/>
    <n v="4"/>
    <n v="4"/>
    <n v="0"/>
    <n v="0"/>
    <n v="0"/>
    <s v="Mumbai"/>
    <n v="100"/>
    <n v="0"/>
    <n v="4"/>
    <n v="1"/>
    <n v="80"/>
    <x v="0"/>
    <x v="2"/>
  </r>
  <r>
    <x v="4"/>
    <n v="10052546"/>
    <s v="MANISH LOLARAKH NATH DUBEY"/>
    <s v="MANISH LOLARAKH NATH DUBEY"/>
    <n v="7715928718"/>
    <s v="MADHURI JOSHI"/>
    <n v="1"/>
    <n v="1"/>
    <n v="0"/>
    <n v="0"/>
    <n v="0"/>
    <n v="1"/>
    <n v="0"/>
    <n v="0"/>
    <s v="Mumbai"/>
    <n v="90"/>
    <n v="14160"/>
    <n v="1"/>
    <n v="1"/>
    <n v="20"/>
    <x v="5"/>
    <x v="3"/>
  </r>
  <r>
    <x v="4"/>
    <n v="10152292"/>
    <s v="CHOUBEY ADITYA AJIT"/>
    <s v="CHOUBEY ADITYA AJIT"/>
    <n v="7414955787"/>
    <s v="CHANDRALOK GUPTA"/>
    <n v="7"/>
    <n v="0"/>
    <n v="0"/>
    <n v="7"/>
    <n v="1"/>
    <n v="6"/>
    <n v="0"/>
    <n v="0"/>
    <s v="Mumbai"/>
    <n v="170"/>
    <n v="0"/>
    <n v="7"/>
    <n v="1"/>
    <n v="100"/>
    <x v="3"/>
    <x v="0"/>
  </r>
  <r>
    <x v="4"/>
    <n v="10145771"/>
    <s v="RISHIKESH DUBEY"/>
    <s v="RISHIKESH DUBEY"/>
    <n v="8369036235"/>
    <s v="NAVEEN TRIPATHI"/>
    <n v="4"/>
    <n v="0"/>
    <n v="0"/>
    <n v="4"/>
    <n v="2"/>
    <n v="2"/>
    <n v="0"/>
    <n v="0"/>
    <s v="Mumbai"/>
    <n v="90"/>
    <n v="0"/>
    <n v="4"/>
    <n v="1"/>
    <n v="80"/>
    <x v="0"/>
    <x v="1"/>
  </r>
  <r>
    <x v="4"/>
    <n v="10157303"/>
    <s v="SHIVAM ANILKUMAR SHUKLA"/>
    <s v="SHIVAM ANILKUMAR SHUKLA"/>
    <n v="9082856694"/>
    <s v="DILEEP SHARMA"/>
    <n v="5"/>
    <n v="0"/>
    <n v="0"/>
    <n v="5"/>
    <n v="2"/>
    <n v="3"/>
    <n v="0"/>
    <n v="0"/>
    <s v="Mumbai"/>
    <n v="125"/>
    <n v="0"/>
    <n v="5"/>
    <n v="1"/>
    <n v="100"/>
    <x v="4"/>
    <x v="2"/>
  </r>
  <r>
    <x v="4"/>
    <n v="10150180"/>
    <s v="YASH SABHA SHANKAR TIWARI"/>
    <s v="YASH SABHA SHANKAR TIWARI"/>
    <n v="9594587271"/>
    <s v="RIKESH HARIBHAUJI VAIDYA"/>
    <n v="3"/>
    <n v="0"/>
    <n v="0"/>
    <n v="3"/>
    <n v="0"/>
    <n v="3"/>
    <n v="0"/>
    <n v="0"/>
    <s v="Mumbai"/>
    <n v="65"/>
    <n v="0"/>
    <n v="2"/>
    <n v="1"/>
    <n v="40"/>
    <x v="2"/>
    <x v="1"/>
  </r>
  <r>
    <x v="4"/>
    <n v="10147364"/>
    <s v="MOIM MUKHTAR ALAM ANSARI"/>
    <s v="MOIM MUKHTAR ALAM ANSARI"/>
    <n v="9326650484"/>
    <s v="RAGHWENDRA KUMAR SINGH"/>
    <n v="6"/>
    <n v="0"/>
    <n v="0"/>
    <n v="6"/>
    <n v="2"/>
    <n v="4"/>
    <n v="0"/>
    <n v="0"/>
    <s v="Mumbai"/>
    <n v="140"/>
    <n v="0"/>
    <n v="6"/>
    <n v="1"/>
    <n v="100"/>
    <x v="1"/>
    <x v="1"/>
  </r>
  <r>
    <x v="4"/>
    <n v="10156154"/>
    <s v="VINAY KUMAR DUBEY"/>
    <s v="VINAY KUMAR DUBEY"/>
    <n v="7080868718"/>
    <s v="JAGANATH SABAT"/>
    <n v="7"/>
    <n v="0"/>
    <n v="0"/>
    <n v="7"/>
    <n v="4"/>
    <n v="3"/>
    <n v="0"/>
    <n v="0"/>
    <s v="Mumbai"/>
    <n v="175"/>
    <n v="0"/>
    <n v="7"/>
    <n v="1"/>
    <n v="100"/>
    <x v="3"/>
    <x v="2"/>
  </r>
  <r>
    <x v="4"/>
    <n v="10061244"/>
    <s v="MANISH PANDEY"/>
    <s v="MANISH PANDEY"/>
    <n v="8655267737"/>
    <s v="AJAY KUMAR VERMA"/>
    <n v="4"/>
    <n v="0"/>
    <n v="1"/>
    <n v="3"/>
    <n v="1"/>
    <n v="3"/>
    <n v="0"/>
    <n v="0"/>
    <s v="Mumbai"/>
    <n v="165"/>
    <n v="2360"/>
    <n v="4"/>
    <n v="1"/>
    <n v="100"/>
    <x v="0"/>
    <x v="3"/>
  </r>
  <r>
    <x v="4"/>
    <n v="10154490"/>
    <s v="SIRAJ RAIS KHAN"/>
    <s v="SIRAJ RAIS KHAN"/>
    <n v="7738084089"/>
    <s v="IRFAN INNUS PATEL"/>
    <n v="6"/>
    <n v="0"/>
    <n v="0"/>
    <n v="6"/>
    <n v="1"/>
    <n v="5"/>
    <n v="0"/>
    <n v="0"/>
    <s v="Mumbai"/>
    <n v="140"/>
    <n v="0"/>
    <n v="6"/>
    <n v="1"/>
    <n v="100"/>
    <x v="0"/>
    <x v="0"/>
  </r>
  <r>
    <x v="4"/>
    <n v="10106261"/>
    <s v="MOHD ANWAR"/>
    <s v="MOHD ANWAR"/>
    <n v="9699967378"/>
    <s v="MOHAMMAD IMRAN ADIL"/>
    <n v="5"/>
    <n v="1"/>
    <n v="0"/>
    <n v="4"/>
    <n v="0"/>
    <n v="5"/>
    <n v="0"/>
    <n v="0"/>
    <s v="Mumbai"/>
    <n v="175"/>
    <n v="3560"/>
    <n v="5"/>
    <n v="1"/>
    <n v="100"/>
    <x v="5"/>
    <x v="3"/>
  </r>
  <r>
    <x v="4"/>
    <n v="10139865"/>
    <s v="JITENDRA PRATAP SINGH"/>
    <s v="JITENDRA PRATAP SINGH"/>
    <n v="7718993383"/>
    <s v="MANISH LOLARAKH NATH DUBEY"/>
    <n v="3"/>
    <n v="0"/>
    <n v="0"/>
    <n v="3"/>
    <n v="3"/>
    <n v="0"/>
    <n v="0"/>
    <n v="0"/>
    <s v="Mumbai"/>
    <n v="75"/>
    <n v="0"/>
    <n v="3"/>
    <n v="1"/>
    <n v="60"/>
    <x v="5"/>
    <x v="3"/>
  </r>
  <r>
    <x v="4"/>
    <n v="10031401"/>
    <s v="KARIM JARIYA"/>
    <s v="KARIM JARIYA"/>
    <n v="9321734702"/>
    <s v="AJAY KUMAR VERMA"/>
    <n v="4"/>
    <n v="1"/>
    <n v="0"/>
    <n v="3"/>
    <n v="1"/>
    <n v="4"/>
    <n v="0"/>
    <n v="0"/>
    <s v="Mumbai"/>
    <n v="175"/>
    <n v="4720"/>
    <n v="5"/>
    <n v="1"/>
    <n v="100"/>
    <x v="0"/>
    <x v="3"/>
  </r>
  <r>
    <x v="4"/>
    <n v="10044507"/>
    <s v="JAGANATH SABAT"/>
    <s v="JAGANATH SABAT"/>
    <n v="9619119432"/>
    <s v="RUSHIKESH KALE"/>
    <n v="1"/>
    <n v="0"/>
    <n v="0"/>
    <n v="1"/>
    <n v="0"/>
    <n v="1"/>
    <n v="0"/>
    <n v="0"/>
    <s v="Mumbai"/>
    <n v="0"/>
    <n v="0"/>
    <n v="0"/>
    <n v="1"/>
    <n v="0"/>
    <x v="3"/>
    <x v="3"/>
  </r>
  <r>
    <x v="4"/>
    <n v="10149740"/>
    <s v="MD SARFARAZ"/>
    <s v="MD SARFARAZ"/>
    <n v="8709965096"/>
    <s v="MD SANAUL MUSTUFA"/>
    <n v="3"/>
    <n v="0"/>
    <n v="0"/>
    <n v="3"/>
    <n v="0"/>
    <n v="3"/>
    <n v="0"/>
    <n v="0"/>
    <s v="Mumbai"/>
    <n v="75"/>
    <n v="0"/>
    <n v="3"/>
    <n v="1"/>
    <n v="60"/>
    <x v="2"/>
    <x v="1"/>
  </r>
  <r>
    <x v="4"/>
    <n v="10157420"/>
    <s v="VISHAL RAJENDRA UPADHYAY"/>
    <s v="VISHAL RAJENDRA UPADHYAY"/>
    <n v="9867075685"/>
    <s v="DILEEP SHARMA"/>
    <n v="5"/>
    <n v="1"/>
    <n v="0"/>
    <n v="4"/>
    <n v="1"/>
    <n v="4"/>
    <n v="0"/>
    <n v="0"/>
    <s v="Mumbai"/>
    <n v="185"/>
    <n v="9435"/>
    <n v="5"/>
    <n v="1"/>
    <n v="100"/>
    <x v="4"/>
    <x v="2"/>
  </r>
  <r>
    <x v="4"/>
    <n v="10153333"/>
    <s v="SUMIT KUMAR PARASNATH VERMA"/>
    <s v="SUMIT KUMAR PARASNATH VERMA"/>
    <n v="7738531602"/>
    <s v="ABHISHEK GUPTA"/>
    <n v="7"/>
    <n v="0"/>
    <n v="0"/>
    <n v="7"/>
    <n v="1"/>
    <n v="6"/>
    <n v="0"/>
    <n v="0"/>
    <s v="Mumbai"/>
    <n v="175"/>
    <n v="0"/>
    <n v="7"/>
    <n v="1"/>
    <n v="100"/>
    <x v="4"/>
    <x v="0"/>
  </r>
  <r>
    <x v="4"/>
    <n v="10157283"/>
    <s v="VINIT LAXMIKANT CHATURVEDI"/>
    <s v="VINIT LAXMIKANT CHATURVEDI"/>
    <n v="9619167461"/>
    <s v="AKASH RAMRATAN JAISWAL"/>
    <n v="5"/>
    <n v="0"/>
    <n v="0"/>
    <n v="5"/>
    <n v="5"/>
    <n v="0"/>
    <n v="0"/>
    <n v="0"/>
    <s v="Mumbai"/>
    <n v="125"/>
    <n v="0"/>
    <n v="5"/>
    <n v="1"/>
    <n v="100"/>
    <x v="1"/>
    <x v="2"/>
  </r>
  <r>
    <x v="4"/>
    <n v="10157455"/>
    <s v="PRASHANT VISHRAM PATIL"/>
    <s v="PRASHANT VISHRAM PATIL"/>
    <n v="7777088988"/>
    <s v="PREM KUMAR VISHWAKARMA"/>
    <n v="5"/>
    <n v="0"/>
    <n v="0"/>
    <n v="5"/>
    <n v="0"/>
    <n v="5"/>
    <n v="0"/>
    <n v="0"/>
    <s v="Mumbai"/>
    <n v="110"/>
    <n v="0"/>
    <n v="5"/>
    <n v="1"/>
    <n v="100"/>
    <x v="1"/>
    <x v="2"/>
  </r>
  <r>
    <x v="4"/>
    <n v="10156139"/>
    <s v="ASHISH SHUKLA"/>
    <s v="ASHISH SHUKLA"/>
    <n v="8879709699"/>
    <s v="RIKESH HARIBHAUJI VAIDYA"/>
    <n v="5"/>
    <n v="0"/>
    <n v="0"/>
    <n v="5"/>
    <n v="2"/>
    <n v="3"/>
    <n v="0"/>
    <n v="0"/>
    <s v="Mumbai"/>
    <n v="125"/>
    <n v="0"/>
    <n v="5"/>
    <n v="1"/>
    <n v="100"/>
    <x v="2"/>
    <x v="2"/>
  </r>
  <r>
    <x v="4"/>
    <n v="10068735"/>
    <s v="MOHAMMED MUNAWAR KHAN"/>
    <s v="MOHAMMED MUNAWAR KHAN"/>
    <n v="8779346184"/>
    <s v="INTEZAR IMAM MUNTAZIR IMAM SAYED"/>
    <n v="3"/>
    <n v="0"/>
    <n v="0"/>
    <n v="3"/>
    <n v="0"/>
    <n v="3"/>
    <n v="0"/>
    <n v="0"/>
    <s v="Mumbai"/>
    <n v="75"/>
    <n v="0"/>
    <n v="3"/>
    <n v="1"/>
    <n v="100"/>
    <x v="0"/>
    <x v="3"/>
  </r>
  <r>
    <x v="4"/>
    <n v="10157451"/>
    <s v="ATHARAV DASHRATH PAWAR"/>
    <s v="ATHARAV DASHRATH PAWAR"/>
    <n v="8655082048"/>
    <s v="RIKESH HARIBHAUJI VAIDYA"/>
    <n v="7"/>
    <n v="1"/>
    <n v="0"/>
    <n v="6"/>
    <n v="4"/>
    <n v="4"/>
    <n v="0"/>
    <n v="0"/>
    <s v="Mumbai"/>
    <n v="220"/>
    <n v="3540"/>
    <n v="6"/>
    <n v="1"/>
    <n v="100"/>
    <x v="2"/>
    <x v="2"/>
  </r>
  <r>
    <x v="4"/>
    <n v="10156402"/>
    <s v="RANJEET UPENDRA SHARMA"/>
    <s v="RANJEET UPENDRA SHARMA"/>
    <n v="7620769467"/>
    <s v="JAGANATH SABAT"/>
    <n v="3"/>
    <n v="0"/>
    <n v="0"/>
    <n v="3"/>
    <n v="2"/>
    <n v="1"/>
    <n v="0"/>
    <n v="0"/>
    <s v="Mumbai"/>
    <n v="75"/>
    <n v="0"/>
    <n v="3"/>
    <n v="1"/>
    <n v="60"/>
    <x v="3"/>
    <x v="2"/>
  </r>
  <r>
    <x v="4"/>
    <n v="10147895"/>
    <s v="RUSHIKESH DODHU JADHAV"/>
    <s v="RUSHIKESH DODHU JADHAV"/>
    <n v="9768269689"/>
    <s v="AKASH RAMRATAN JAISWAL"/>
    <n v="5"/>
    <n v="0"/>
    <n v="0"/>
    <n v="5"/>
    <n v="1"/>
    <n v="4"/>
    <n v="0"/>
    <n v="0"/>
    <s v="Mumbai"/>
    <n v="125"/>
    <n v="0"/>
    <n v="5"/>
    <n v="1"/>
    <n v="100"/>
    <x v="1"/>
    <x v="1"/>
  </r>
  <r>
    <x v="4"/>
    <n v="10155618"/>
    <s v="AVINASH KORI"/>
    <s v="AVINASH KORI"/>
    <n v="7208733505"/>
    <s v="BANNOTH NARAYANASWAMY NAIK"/>
    <n v="7"/>
    <n v="0"/>
    <n v="0"/>
    <n v="7"/>
    <n v="6"/>
    <n v="1"/>
    <n v="0"/>
    <n v="0"/>
    <s v="Mumbai"/>
    <n v="175"/>
    <n v="0"/>
    <n v="7"/>
    <n v="1"/>
    <n v="100"/>
    <x v="2"/>
    <x v="2"/>
  </r>
  <r>
    <x v="4"/>
    <n v="10081473"/>
    <s v="ALOK NAKHDOO PAL"/>
    <s v="ALOK NAKHDOO PAL"/>
    <n v="7385360866"/>
    <s v="CHANDRALOK GUPTA"/>
    <n v="6"/>
    <n v="1"/>
    <n v="0"/>
    <n v="5"/>
    <n v="0"/>
    <n v="6"/>
    <n v="0"/>
    <n v="0"/>
    <s v="Mumbai"/>
    <n v="205"/>
    <n v="5310"/>
    <n v="6"/>
    <n v="1"/>
    <n v="100"/>
    <x v="3"/>
    <x v="3"/>
  </r>
  <r>
    <x v="4"/>
    <n v="10152591"/>
    <s v="ARUN KUMAR SHUKLA"/>
    <s v="ARUN KUMAR SHUKLA"/>
    <n v="8928440955"/>
    <s v="CHANDRALOK GUPTA"/>
    <n v="7"/>
    <n v="0"/>
    <n v="1"/>
    <n v="6"/>
    <n v="0"/>
    <n v="7"/>
    <n v="0"/>
    <n v="0"/>
    <s v="Mumbai"/>
    <n v="240"/>
    <n v="2360"/>
    <n v="7"/>
    <n v="1"/>
    <n v="100"/>
    <x v="3"/>
    <x v="0"/>
  </r>
  <r>
    <x v="4"/>
    <n v="10156156"/>
    <s v="AJAY KUMAR MISHRA"/>
    <s v="AJAY KUMAR MISHRA"/>
    <n v="8009478116"/>
    <s v="NAGENDRA MISHRA"/>
    <n v="6"/>
    <n v="0"/>
    <n v="0"/>
    <n v="6"/>
    <n v="5"/>
    <n v="1"/>
    <n v="0"/>
    <n v="0"/>
    <s v="Mumbai"/>
    <n v="150"/>
    <n v="0"/>
    <n v="6"/>
    <n v="1"/>
    <n v="100"/>
    <x v="1"/>
    <x v="2"/>
  </r>
  <r>
    <x v="4"/>
    <n v="10157733"/>
    <s v="VINAY MISHRA"/>
    <s v="VINAY MISHRA"/>
    <n v="9140317319"/>
    <s v="IRFAN INNUS PATEL"/>
    <n v="2"/>
    <n v="0"/>
    <n v="0"/>
    <n v="2"/>
    <n v="0"/>
    <n v="2"/>
    <n v="0"/>
    <n v="0"/>
    <s v="Mumbai"/>
    <n v="50"/>
    <n v="0"/>
    <n v="2"/>
    <n v="1"/>
    <n v="66.67"/>
    <x v="0"/>
    <x v="2"/>
  </r>
  <r>
    <x v="4"/>
    <n v="10028593"/>
    <s v="NANDAN SINGH"/>
    <s v="NANDAN SINGH"/>
    <n v="8655842601"/>
    <s v="ABHIJIT KHANVILKAR"/>
    <n v="1"/>
    <n v="0"/>
    <n v="0"/>
    <n v="1"/>
    <n v="1"/>
    <n v="0"/>
    <n v="0"/>
    <n v="0"/>
    <s v="Mumbai"/>
    <n v="25"/>
    <n v="0"/>
    <n v="1"/>
    <n v="1"/>
    <n v="20"/>
    <x v="2"/>
    <x v="3"/>
  </r>
  <r>
    <x v="4"/>
    <n v="10157735"/>
    <s v="YADAV VIVEKKUMAR LALJI"/>
    <s v="YADAV VIVEKKUMAR LALJI"/>
    <n v="9702818558"/>
    <s v="IRFAN INNUS PATEL"/>
    <n v="3"/>
    <n v="0"/>
    <n v="0"/>
    <n v="3"/>
    <n v="1"/>
    <n v="2"/>
    <n v="0"/>
    <n v="0"/>
    <s v="Mumbai"/>
    <n v="75"/>
    <n v="0"/>
    <n v="3"/>
    <n v="1"/>
    <n v="100"/>
    <x v="0"/>
    <x v="2"/>
  </r>
  <r>
    <x v="4"/>
    <n v="10129842"/>
    <s v="RANJIT REVNATH BOBHATE"/>
    <s v="RANJIT REVNATH BOBHATE"/>
    <n v="9920240914"/>
    <s v="MOHAMMAD IMRAN ADIL"/>
    <n v="5"/>
    <n v="0"/>
    <n v="0"/>
    <n v="5"/>
    <n v="0"/>
    <n v="5"/>
    <n v="0"/>
    <n v="0"/>
    <s v="Mumbai"/>
    <n v="125"/>
    <n v="0"/>
    <n v="5"/>
    <n v="1"/>
    <n v="100"/>
    <x v="5"/>
    <x v="3"/>
  </r>
  <r>
    <x v="4"/>
    <n v="10154482"/>
    <s v="PRADEEP DEEPAK ANGRE"/>
    <s v="PRADEEP DEEPAK ANGRE"/>
    <n v="8879114532"/>
    <s v="JAGANATH SABAT"/>
    <n v="7"/>
    <n v="0"/>
    <n v="0"/>
    <n v="7"/>
    <n v="0"/>
    <n v="8"/>
    <n v="0"/>
    <n v="0"/>
    <s v="Mumbai"/>
    <n v="175"/>
    <n v="0"/>
    <n v="7"/>
    <n v="1"/>
    <n v="100"/>
    <x v="3"/>
    <x v="0"/>
  </r>
  <r>
    <x v="4"/>
    <n v="10151356"/>
    <s v="SAJID SHAHABUDDIN ANSARI"/>
    <s v="SAJID SHAHABUDDIN ANSARI"/>
    <n v="9326604192"/>
    <s v="BANNOTH NARAYANASWAMY NAIK"/>
    <n v="6"/>
    <n v="0"/>
    <n v="0"/>
    <n v="6"/>
    <n v="1"/>
    <n v="5"/>
    <n v="0"/>
    <n v="0"/>
    <s v="Mumbai"/>
    <n v="150"/>
    <n v="0"/>
    <n v="6"/>
    <n v="1"/>
    <n v="100"/>
    <x v="2"/>
    <x v="1"/>
  </r>
  <r>
    <x v="4"/>
    <n v="10044903"/>
    <s v="MD SANAUL MUSTUFA"/>
    <s v="MD SANAUL MUSTUFA"/>
    <n v="9892999846"/>
    <s v="ABHIJIT KHANVILKAR"/>
    <n v="3"/>
    <n v="0"/>
    <n v="0"/>
    <n v="3"/>
    <n v="1"/>
    <n v="2"/>
    <n v="0"/>
    <n v="0"/>
    <s v="Mumbai"/>
    <n v="75"/>
    <n v="0"/>
    <n v="3"/>
    <n v="1"/>
    <n v="100"/>
    <x v="2"/>
    <x v="3"/>
  </r>
  <r>
    <x v="4"/>
    <n v="10148305"/>
    <s v="SAMSUJJAMA"/>
    <s v="SAMSUJJAMA"/>
    <n v="9628744894"/>
    <s v="PREM KUMAR VISHWAKARMA"/>
    <n v="4"/>
    <n v="1"/>
    <n v="0"/>
    <n v="3"/>
    <n v="0"/>
    <n v="4"/>
    <n v="0"/>
    <n v="0"/>
    <s v="Mumbai"/>
    <n v="165"/>
    <n v="6537"/>
    <n v="4"/>
    <n v="1"/>
    <n v="80"/>
    <x v="1"/>
    <x v="1"/>
  </r>
  <r>
    <x v="4"/>
    <n v="10156155"/>
    <s v="VIVEKANAND"/>
    <s v="VIVEKANAND"/>
    <n v="9984546969"/>
    <s v="JAGANATH SABAT"/>
    <n v="7"/>
    <n v="0"/>
    <n v="0"/>
    <n v="7"/>
    <n v="3"/>
    <n v="4"/>
    <n v="0"/>
    <n v="0"/>
    <s v="Mumbai"/>
    <n v="165"/>
    <n v="0"/>
    <n v="7"/>
    <n v="1"/>
    <n v="100"/>
    <x v="3"/>
    <x v="2"/>
  </r>
  <r>
    <x v="4"/>
    <n v="10154722"/>
    <s v="ANIMESH KARMAKAR"/>
    <s v="ANIMESH KARMAKAR"/>
    <n v="6294590298"/>
    <s v="RIKESH HARIBHAUJI VAIDYA"/>
    <n v="7"/>
    <n v="0"/>
    <n v="0"/>
    <n v="7"/>
    <n v="4"/>
    <n v="3"/>
    <n v="0"/>
    <n v="0"/>
    <s v="Mumbai"/>
    <n v="160"/>
    <n v="0"/>
    <n v="6"/>
    <n v="1"/>
    <n v="100"/>
    <x v="2"/>
    <x v="0"/>
  </r>
  <r>
    <x v="4"/>
    <n v="10152846"/>
    <s v="SANDESH SAROJ MISHRA"/>
    <s v="SANDESH SAROJ MISHRA"/>
    <n v="9819648094"/>
    <s v="JAYANT KUMAR"/>
    <n v="5"/>
    <n v="0"/>
    <n v="0"/>
    <n v="5"/>
    <n v="2"/>
    <n v="3"/>
    <n v="0"/>
    <n v="0"/>
    <s v="Mumbai"/>
    <n v="115"/>
    <n v="0"/>
    <n v="5"/>
    <n v="1"/>
    <n v="100"/>
    <x v="4"/>
    <x v="0"/>
  </r>
  <r>
    <x v="4"/>
    <n v="10153342"/>
    <s v="AKASH RAMRATAN JAISWAL"/>
    <s v="AKASH RAMRATAN JAISWAL"/>
    <n v="7977956010"/>
    <s v="SONU KIRAN DUBEY"/>
    <n v="2"/>
    <n v="0"/>
    <n v="0"/>
    <n v="2"/>
    <n v="0"/>
    <n v="2"/>
    <n v="0"/>
    <n v="0"/>
    <s v="Mumbai"/>
    <n v="40"/>
    <n v="0"/>
    <n v="2"/>
    <n v="1"/>
    <n v="66.67"/>
    <x v="1"/>
    <x v="0"/>
  </r>
  <r>
    <x v="4"/>
    <n v="10083901"/>
    <s v="BHAVESH VIVEK MHATRE"/>
    <s v="BHAVESH VIVEK MHATRE"/>
    <n v="8668720253"/>
    <s v="SURAJ PAWAR"/>
    <n v="5"/>
    <n v="0"/>
    <n v="0"/>
    <n v="5"/>
    <n v="2"/>
    <n v="3"/>
    <n v="0"/>
    <n v="1"/>
    <s v="Mumbai"/>
    <n v="135"/>
    <n v="0"/>
    <n v="5"/>
    <n v="1"/>
    <n v="100"/>
    <x v="5"/>
    <x v="3"/>
  </r>
  <r>
    <x v="4"/>
    <n v="10051652"/>
    <s v="DINESH GHODVINDE"/>
    <s v="DINESH GHODVINDE"/>
    <n v="7020949492"/>
    <s v="JAGANATH SABAT"/>
    <n v="4"/>
    <n v="0"/>
    <n v="0"/>
    <n v="4"/>
    <n v="0"/>
    <n v="4"/>
    <n v="0"/>
    <n v="0"/>
    <s v="Mumbai"/>
    <n v="80"/>
    <n v="0"/>
    <n v="4"/>
    <n v="1"/>
    <n v="100"/>
    <x v="3"/>
    <x v="3"/>
  </r>
  <r>
    <x v="4"/>
    <n v="10154505"/>
    <s v="KRISHNA GYANDEV PANDEY"/>
    <s v="KRISHNA GYANDEV PANDEY"/>
    <n v="9372324244"/>
    <s v="RAGHWENDRA KUMAR SINGH"/>
    <n v="5"/>
    <n v="0"/>
    <n v="0"/>
    <n v="5"/>
    <n v="2"/>
    <n v="3"/>
    <n v="0"/>
    <n v="0"/>
    <s v="Mumbai"/>
    <n v="115"/>
    <n v="0"/>
    <n v="4"/>
    <n v="1"/>
    <n v="80"/>
    <x v="1"/>
    <x v="0"/>
  </r>
  <r>
    <x v="4"/>
    <n v="10155617"/>
    <s v="NANDLAL RAJBHAR"/>
    <s v="NANDLAL RAJBHAR"/>
    <n v="9594189301"/>
    <s v="MD SANAUL MUSTUFA"/>
    <n v="5"/>
    <n v="0"/>
    <n v="0"/>
    <n v="5"/>
    <n v="0"/>
    <n v="5"/>
    <n v="0"/>
    <n v="0"/>
    <s v="Mumbai"/>
    <n v="115"/>
    <n v="0"/>
    <n v="5"/>
    <n v="1"/>
    <n v="100"/>
    <x v="2"/>
    <x v="2"/>
  </r>
  <r>
    <x v="4"/>
    <n v="10023014"/>
    <s v="AJAY KUMAR VERMA"/>
    <s v="AJAY KUMAR VERMA"/>
    <n v="9867318030"/>
    <s v="INTEZAR IMAM MUNTAZIR IMAM SAYED"/>
    <n v="1"/>
    <n v="0"/>
    <n v="1"/>
    <n v="0"/>
    <n v="0"/>
    <n v="1"/>
    <n v="0"/>
    <n v="0"/>
    <s v="Mumbai"/>
    <n v="85"/>
    <n v="7080"/>
    <n v="1"/>
    <n v="1"/>
    <n v="20"/>
    <x v="0"/>
    <x v="3"/>
  </r>
  <r>
    <x v="4"/>
    <n v="10056963"/>
    <s v="MOHD IJHAR SHAIKH"/>
    <s v="MOHD IJHAR SHAIKH"/>
    <n v="9004616230"/>
    <s v="INTEZAR IMAM MUNTAZIR IMAM SAYED"/>
    <n v="4"/>
    <n v="2"/>
    <n v="0"/>
    <n v="2"/>
    <n v="1"/>
    <n v="3"/>
    <n v="0"/>
    <n v="0"/>
    <s v="Mumbai"/>
    <n v="235"/>
    <n v="77913"/>
    <n v="4"/>
    <n v="1"/>
    <n v="80"/>
    <x v="0"/>
    <x v="3"/>
  </r>
  <r>
    <x v="4"/>
    <n v="10126648"/>
    <s v="ANOOP PANDEY"/>
    <s v="ANOOP PANDEY"/>
    <n v="9321734007"/>
    <s v="KADAM RAVIRAJ NARAYAN"/>
    <n v="5"/>
    <n v="0"/>
    <n v="0"/>
    <n v="5"/>
    <n v="2"/>
    <n v="3"/>
    <n v="0"/>
    <n v="0"/>
    <s v="Mumbai"/>
    <n v="120"/>
    <n v="0"/>
    <n v="5"/>
    <n v="1"/>
    <n v="100"/>
    <x v="1"/>
    <x v="3"/>
  </r>
  <r>
    <x v="4"/>
    <n v="10151965"/>
    <s v="VIJAYKUMAR DINESH PARCHE"/>
    <s v="VIJAYKUMAR DINESH PARCHE"/>
    <n v="7558284024"/>
    <s v="MUNAWAR WARISH HASHMI"/>
    <n v="6"/>
    <n v="0"/>
    <n v="0"/>
    <n v="6"/>
    <n v="0"/>
    <n v="6"/>
    <n v="0"/>
    <n v="0"/>
    <s v="Mumbai"/>
    <n v="150"/>
    <n v="0"/>
    <n v="6"/>
    <n v="1"/>
    <n v="100"/>
    <x v="3"/>
    <x v="0"/>
  </r>
  <r>
    <x v="4"/>
    <n v="10152618"/>
    <s v="MUNTAZIR SAYED"/>
    <s v="MUNTAZIR SAYED"/>
    <n v="9082734540"/>
    <s v="BANNOTH NARAYANASWAMY NAIK"/>
    <n v="7"/>
    <n v="0"/>
    <n v="0"/>
    <n v="7"/>
    <n v="1"/>
    <n v="6"/>
    <n v="0"/>
    <n v="0"/>
    <s v="Mumbai"/>
    <n v="165"/>
    <n v="0"/>
    <n v="6"/>
    <n v="1"/>
    <n v="100"/>
    <x v="2"/>
    <x v="0"/>
  </r>
  <r>
    <x v="4"/>
    <n v="10153321"/>
    <s v="ZOAIB MAINUDDIN PALEKAR"/>
    <s v="ZOAIB MAINUDDIN PALEKAR"/>
    <n v="7020908214"/>
    <s v="AKASH RAMRATAN JAISWAL"/>
    <n v="3"/>
    <n v="1"/>
    <n v="0"/>
    <n v="2"/>
    <n v="1"/>
    <n v="2"/>
    <n v="0"/>
    <n v="0"/>
    <s v="Mumbai"/>
    <n v="140"/>
    <n v="2360"/>
    <n v="3"/>
    <n v="1"/>
    <n v="60"/>
    <x v="1"/>
    <x v="0"/>
  </r>
  <r>
    <x v="4"/>
    <n v="10015602"/>
    <s v="SHASHANK YELVE"/>
    <s v="SHASHANK YELVE"/>
    <n v="8830251760"/>
    <s v="MADHURI JOSHI"/>
    <n v="1"/>
    <n v="0"/>
    <n v="1"/>
    <n v="0"/>
    <n v="0"/>
    <n v="1"/>
    <n v="0"/>
    <n v="0"/>
    <s v="Mumbai"/>
    <n v="90"/>
    <n v="23600"/>
    <n v="1"/>
    <n v="1"/>
    <n v="20"/>
    <x v="5"/>
    <x v="3"/>
  </r>
  <r>
    <x v="4"/>
    <n v="10156140"/>
    <s v="AMAN TRIPATHI"/>
    <s v="AMAN TRIPATHI"/>
    <n v="7393838072"/>
    <s v="JAGANATH SABAT"/>
    <n v="7"/>
    <n v="0"/>
    <n v="0"/>
    <n v="7"/>
    <n v="5"/>
    <n v="2"/>
    <n v="0"/>
    <n v="0"/>
    <s v="Mumbai"/>
    <n v="175"/>
    <n v="0"/>
    <n v="7"/>
    <n v="1"/>
    <n v="100"/>
    <x v="3"/>
    <x v="2"/>
  </r>
  <r>
    <x v="4"/>
    <n v="10157449"/>
    <s v="PRITAM SUNIL GAIKWAD"/>
    <s v="PRITAM SUNIL GAIKWAD"/>
    <n v="8169792854"/>
    <s v="SHASHANK YELVE"/>
    <n v="5"/>
    <n v="0"/>
    <n v="0"/>
    <n v="5"/>
    <n v="1"/>
    <n v="4"/>
    <n v="0"/>
    <n v="0"/>
    <s v="Mumbai"/>
    <n v="115"/>
    <n v="0"/>
    <n v="4"/>
    <n v="1"/>
    <n v="100"/>
    <x v="5"/>
    <x v="2"/>
  </r>
  <r>
    <x v="4"/>
    <n v="10142760"/>
    <s v="SAW MRITUNJAY KUMAR PREMCHAND"/>
    <s v="SAW MRITUNJAY KUMAR PREMCHAND"/>
    <n v="8779615120"/>
    <s v="PREM KUMAR VISHWAKARMA"/>
    <n v="6"/>
    <n v="0"/>
    <n v="0"/>
    <n v="6"/>
    <n v="2"/>
    <n v="4"/>
    <n v="0"/>
    <n v="0"/>
    <s v="Mumbai"/>
    <n v="140"/>
    <n v="0"/>
    <n v="5"/>
    <n v="1"/>
    <n v="100"/>
    <x v="1"/>
    <x v="3"/>
  </r>
  <r>
    <x v="4"/>
    <n v="10012025"/>
    <s v="SURAJ PAWAR"/>
    <s v="SURAJ PAWAR"/>
    <n v="8446578718"/>
    <s v="MADHURI JOSHI"/>
    <n v="1"/>
    <n v="0"/>
    <n v="0"/>
    <n v="1"/>
    <n v="1"/>
    <n v="0"/>
    <n v="0"/>
    <n v="0"/>
    <s v="Mumbai"/>
    <n v="25"/>
    <n v="0"/>
    <n v="1"/>
    <n v="1"/>
    <n v="33.33"/>
    <x v="5"/>
    <x v="3"/>
  </r>
  <r>
    <x v="4"/>
    <n v="10149396"/>
    <s v="AKASH NARAYAN RAWTE"/>
    <s v="AKASH NARAYAN RAWTE"/>
    <n v="9594529510"/>
    <s v="NAGENDRA MISHRA"/>
    <n v="4"/>
    <n v="0"/>
    <n v="0"/>
    <n v="4"/>
    <n v="2"/>
    <n v="2"/>
    <n v="0"/>
    <n v="0"/>
    <s v="Mumbai"/>
    <n v="100"/>
    <n v="0"/>
    <n v="4"/>
    <n v="1"/>
    <n v="80"/>
    <x v="1"/>
    <x v="1"/>
  </r>
  <r>
    <x v="4"/>
    <n v="10156311"/>
    <s v="AKASH DHANSING LONDHE"/>
    <s v="AKASH DHANSING LONDHE"/>
    <n v="8850323385"/>
    <s v="MD SANAUL MUSTUFA"/>
    <n v="7"/>
    <n v="0"/>
    <n v="0"/>
    <n v="7"/>
    <n v="2"/>
    <n v="5"/>
    <n v="0"/>
    <n v="0"/>
    <s v="Mumbai"/>
    <n v="175"/>
    <n v="0"/>
    <n v="7"/>
    <n v="1"/>
    <n v="100"/>
    <x v="2"/>
    <x v="2"/>
  </r>
  <r>
    <x v="4"/>
    <n v="10157723"/>
    <s v="BITTU KUMAR"/>
    <s v="BITTU KUMAR"/>
    <n v="8709035770"/>
    <s v="RIKESH HARIBHAUJI VAIDYA"/>
    <n v="5"/>
    <n v="0"/>
    <n v="0"/>
    <n v="5"/>
    <n v="0"/>
    <n v="5"/>
    <n v="0"/>
    <n v="0"/>
    <s v="Mumbai"/>
    <n v="125"/>
    <n v="0"/>
    <n v="5"/>
    <n v="1"/>
    <n v="100"/>
    <x v="2"/>
    <x v="2"/>
  </r>
  <r>
    <x v="4"/>
    <n v="10149232"/>
    <s v="AKASH KUMAR JAISWAL"/>
    <s v="AKASH KUMAR JAISWAL"/>
    <n v="9984180596"/>
    <s v="DILEEP SHARMA"/>
    <n v="1"/>
    <n v="0"/>
    <n v="0"/>
    <n v="1"/>
    <n v="1"/>
    <n v="0"/>
    <n v="0"/>
    <n v="0"/>
    <s v="Mumbai"/>
    <n v="25"/>
    <n v="0"/>
    <n v="1"/>
    <n v="1"/>
    <n v="20"/>
    <x v="4"/>
    <x v="1"/>
  </r>
  <r>
    <x v="4"/>
    <n v="10067328"/>
    <s v="SHEKH MOHAMMAD IMRAN"/>
    <s v="SHEKH MOHAMMAD IMRAN"/>
    <n v="8291174466"/>
    <s v="SHASHANK YELVE"/>
    <n v="5"/>
    <n v="0"/>
    <n v="0"/>
    <n v="5"/>
    <n v="0"/>
    <n v="5"/>
    <n v="0"/>
    <n v="0"/>
    <s v="Mumbai"/>
    <n v="120"/>
    <n v="0"/>
    <n v="5"/>
    <n v="1"/>
    <n v="100"/>
    <x v="5"/>
    <x v="3"/>
  </r>
  <r>
    <x v="4"/>
    <n v="10151132"/>
    <s v="YUSUF IMAM ALI MASHUDI"/>
    <s v="YUSUF IMAM ALI MASHUDI"/>
    <n v="8080283325"/>
    <s v="BANNOTH NARAYANASWAMY NAIK"/>
    <n v="4"/>
    <n v="0"/>
    <n v="0"/>
    <n v="4"/>
    <n v="2"/>
    <n v="2"/>
    <n v="0"/>
    <n v="0"/>
    <s v="Mumbai"/>
    <n v="100"/>
    <n v="0"/>
    <n v="4"/>
    <n v="1"/>
    <n v="80"/>
    <x v="2"/>
    <x v="1"/>
  </r>
  <r>
    <x v="4"/>
    <n v="10123047"/>
    <s v="MUNAWAR WARISH HASHMI"/>
    <s v="MUNAWAR WARISH HASHMI"/>
    <n v="9167670057"/>
    <s v="RUSHIKESH KALE"/>
    <n v="5"/>
    <n v="0"/>
    <n v="0"/>
    <n v="5"/>
    <n v="1"/>
    <n v="5"/>
    <n v="0"/>
    <n v="0"/>
    <s v="Mumbai"/>
    <n v="95"/>
    <n v="0"/>
    <n v="4"/>
    <n v="1"/>
    <n v="100"/>
    <x v="3"/>
    <x v="3"/>
  </r>
  <r>
    <x v="4"/>
    <n v="10147873"/>
    <s v="PREM KUMAR VISHWAKARMA"/>
    <s v="PREM KUMAR VISHWAKARMA"/>
    <n v="9004761131"/>
    <s v="KADAM RAVIRAJ NARAYAN"/>
    <n v="2"/>
    <n v="0"/>
    <n v="0"/>
    <n v="2"/>
    <n v="0"/>
    <n v="2"/>
    <n v="0"/>
    <n v="0"/>
    <s v="Mumbai"/>
    <n v="50"/>
    <n v="0"/>
    <n v="2"/>
    <n v="1"/>
    <n v="66.67"/>
    <x v="1"/>
    <x v="1"/>
  </r>
  <r>
    <x v="4"/>
    <n v="10023988"/>
    <s v="VINAYKUMAR GAUD"/>
    <s v="VINAYKUMAR GAUD"/>
    <n v="9224730381"/>
    <s v="INTEZAR IMAM MUNTAZIR IMAM SAYED"/>
    <n v="1"/>
    <n v="1"/>
    <n v="0"/>
    <n v="0"/>
    <n v="1"/>
    <n v="0"/>
    <n v="0"/>
    <n v="0"/>
    <s v="Mumbai"/>
    <n v="70"/>
    <n v="38232"/>
    <n v="1"/>
    <n v="1"/>
    <n v="20"/>
    <x v="0"/>
    <x v="3"/>
  </r>
  <r>
    <x v="4"/>
    <n v="10154478"/>
    <s v="AKSHAY YADAV"/>
    <s v="AKSHAY YADAV"/>
    <n v="9920724076"/>
    <s v="RAGHWENDRA KUMAR SINGH"/>
    <n v="1"/>
    <n v="0"/>
    <n v="0"/>
    <n v="1"/>
    <n v="0"/>
    <n v="1"/>
    <n v="0"/>
    <n v="0"/>
    <s v="Mumbai"/>
    <n v="25"/>
    <n v="0"/>
    <n v="1"/>
    <n v="1"/>
    <n v="20"/>
    <x v="1"/>
    <x v="0"/>
  </r>
  <r>
    <x v="4"/>
    <n v="10094703"/>
    <s v="ASHUTOSH MISHRA"/>
    <s v="ASHUTOSH MISHRA"/>
    <n v="9960834633"/>
    <s v="SUSHEEL DUBEY"/>
    <n v="1"/>
    <n v="0"/>
    <n v="0"/>
    <n v="1"/>
    <n v="0"/>
    <n v="1"/>
    <n v="0"/>
    <n v="0"/>
    <s v="Mumbai"/>
    <n v="25"/>
    <n v="0"/>
    <n v="1"/>
    <n v="1"/>
    <n v="20"/>
    <x v="0"/>
    <x v="3"/>
  </r>
  <r>
    <x v="4"/>
    <n v="10057164"/>
    <s v="PRAVIN MATAL"/>
    <s v="PRAVIN MATAL"/>
    <n v="9867591635"/>
    <s v="MANISH LOLARAKH NATH DUBEY"/>
    <n v="6"/>
    <n v="1"/>
    <n v="0"/>
    <n v="5"/>
    <n v="0"/>
    <n v="6"/>
    <n v="0"/>
    <n v="0"/>
    <s v="Mumbai"/>
    <n v="210"/>
    <n v="4720"/>
    <n v="6"/>
    <n v="1"/>
    <n v="100"/>
    <x v="5"/>
    <x v="3"/>
  </r>
  <r>
    <x v="4"/>
    <n v="10152214"/>
    <s v="VIKAS CHANDRABHAN MISHRA"/>
    <s v="VIKAS CHANDRABHAN MISHRA"/>
    <n v="8369541192"/>
    <s v="SHASHANK YELVE"/>
    <n v="6"/>
    <n v="1"/>
    <n v="0"/>
    <n v="5"/>
    <n v="2"/>
    <n v="5"/>
    <n v="0"/>
    <n v="0"/>
    <s v="Mumbai"/>
    <n v="215"/>
    <n v="7080"/>
    <n v="6"/>
    <n v="1"/>
    <n v="100"/>
    <x v="5"/>
    <x v="0"/>
  </r>
  <r>
    <x v="4"/>
    <n v="10156403"/>
    <s v="MOHAMMED SAJID TAK"/>
    <s v="MOHAMMED SAJID TAK"/>
    <n v="9623733102"/>
    <s v="IRFAN INNUS PATEL"/>
    <n v="5"/>
    <n v="0"/>
    <n v="0"/>
    <n v="5"/>
    <n v="1"/>
    <n v="4"/>
    <n v="0"/>
    <n v="0"/>
    <s v="Mumbai"/>
    <n v="125"/>
    <n v="0"/>
    <n v="5"/>
    <n v="1"/>
    <n v="100"/>
    <x v="0"/>
    <x v="2"/>
  </r>
  <r>
    <x v="4"/>
    <n v="10142058"/>
    <s v="ANGAD RAMJI GUPTA"/>
    <s v="ANGAD RAMJI GUPTA"/>
    <n v="9820840706"/>
    <s v="CHANDRALOK GUPTA"/>
    <n v="7"/>
    <n v="0"/>
    <n v="0"/>
    <n v="7"/>
    <n v="1"/>
    <n v="6"/>
    <n v="0"/>
    <n v="0"/>
    <s v="Mumbai"/>
    <n v="175"/>
    <n v="0"/>
    <n v="7"/>
    <n v="1"/>
    <n v="100"/>
    <x v="3"/>
    <x v="3"/>
  </r>
  <r>
    <x v="4"/>
    <n v="10155632"/>
    <s v="ABHISHEK GUPTA"/>
    <s v="ABHISHEK GUPTA"/>
    <n v="8354873086"/>
    <s v="DILEEP SHARMA"/>
    <n v="3"/>
    <n v="0"/>
    <n v="0"/>
    <n v="3"/>
    <n v="0"/>
    <n v="3"/>
    <n v="0"/>
    <n v="0"/>
    <s v="Mumbai"/>
    <n v="75"/>
    <n v="0"/>
    <n v="3"/>
    <n v="1"/>
    <n v="100"/>
    <x v="4"/>
    <x v="2"/>
  </r>
  <r>
    <x v="4"/>
    <n v="10069714"/>
    <s v="JUBAIR KHAN"/>
    <s v="JUBAIR KHAN"/>
    <n v="9594708000"/>
    <s v="MOHAMMAD IMRAN ADIL"/>
    <n v="3"/>
    <n v="0"/>
    <n v="0"/>
    <n v="3"/>
    <n v="0"/>
    <n v="3"/>
    <n v="0"/>
    <n v="0"/>
    <s v="Mumbai"/>
    <n v="60"/>
    <n v="0"/>
    <n v="3"/>
    <n v="1"/>
    <n v="100"/>
    <x v="5"/>
    <x v="3"/>
  </r>
  <r>
    <x v="4"/>
    <n v="10068280"/>
    <s v="ARCHANA KAKADE"/>
    <s v="ARCHANA KAKADE"/>
    <n v="7208149618"/>
    <s v="NANDAN SINGH"/>
    <n v="6"/>
    <n v="0"/>
    <n v="0"/>
    <n v="6"/>
    <n v="0"/>
    <n v="6"/>
    <n v="0"/>
    <n v="1"/>
    <s v="Mumbai"/>
    <n v="160"/>
    <n v="0"/>
    <n v="6"/>
    <n v="1"/>
    <n v="100"/>
    <x v="2"/>
    <x v="3"/>
  </r>
  <r>
    <x v="4"/>
    <n v="10068212"/>
    <s v="WASIM KAZI"/>
    <s v="WASIM KAZI"/>
    <n v="9702808599"/>
    <s v="SHASHANK YELVE"/>
    <n v="5"/>
    <n v="0"/>
    <n v="0"/>
    <n v="5"/>
    <n v="0"/>
    <n v="5"/>
    <n v="0"/>
    <n v="0"/>
    <s v="Mumbai"/>
    <n v="105"/>
    <n v="0"/>
    <n v="5"/>
    <n v="1"/>
    <n v="100"/>
    <x v="5"/>
    <x v="3"/>
  </r>
  <r>
    <x v="4"/>
    <n v="10157302"/>
    <s v="SUMIT JITENDRA PANDEY"/>
    <s v="SUMIT JITENDRA PANDEY"/>
    <n v="9970290724"/>
    <s v="SUSHEEL DUBEY"/>
    <n v="5"/>
    <n v="0"/>
    <n v="0"/>
    <n v="5"/>
    <n v="2"/>
    <n v="3"/>
    <n v="0"/>
    <n v="0"/>
    <s v="Mumbai"/>
    <n v="125"/>
    <n v="0"/>
    <n v="5"/>
    <n v="1"/>
    <n v="100"/>
    <x v="0"/>
    <x v="2"/>
  </r>
  <r>
    <x v="4"/>
    <n v="10154499"/>
    <s v="SHIVAM PATHAK"/>
    <s v="SHIVAM PATHAK"/>
    <n v="9721050607"/>
    <s v="AJAY KUMAR VERMA"/>
    <n v="6"/>
    <n v="0"/>
    <n v="0"/>
    <n v="6"/>
    <n v="2"/>
    <n v="4"/>
    <n v="0"/>
    <n v="0"/>
    <s v="Mumbai"/>
    <n v="150"/>
    <n v="0"/>
    <n v="6"/>
    <n v="1"/>
    <n v="100"/>
    <x v="0"/>
    <x v="0"/>
  </r>
  <r>
    <x v="4"/>
    <n v="10014784"/>
    <s v="PRASHANT LAD"/>
    <s v="PRASHANT LAD"/>
    <n v="9833647618"/>
    <s v="SHASHANK YELVE"/>
    <n v="5"/>
    <n v="0"/>
    <n v="0"/>
    <n v="5"/>
    <n v="2"/>
    <n v="3"/>
    <n v="0"/>
    <n v="0"/>
    <s v="Mumbai"/>
    <n v="125"/>
    <n v="0"/>
    <n v="4"/>
    <n v="1"/>
    <n v="100"/>
    <x v="5"/>
    <x v="3"/>
  </r>
  <r>
    <x v="4"/>
    <n v="10157722"/>
    <s v="SACHIN KUMAR"/>
    <s v="SACHIN KUMAR"/>
    <n v="8825131086"/>
    <s v="RIKESH HARIBHAUJI VAIDYA"/>
    <n v="4"/>
    <n v="0"/>
    <n v="0"/>
    <n v="4"/>
    <n v="0"/>
    <n v="4"/>
    <n v="0"/>
    <n v="0"/>
    <s v="Mumbai"/>
    <n v="100"/>
    <n v="0"/>
    <n v="4"/>
    <n v="1"/>
    <n v="100"/>
    <x v="2"/>
    <x v="2"/>
  </r>
  <r>
    <x v="4"/>
    <n v="10155619"/>
    <s v="AJAY BALU LONDHE"/>
    <s v="AJAY BALU LONDHE"/>
    <n v="8369610661"/>
    <s v="NANDAN SINGH"/>
    <n v="7"/>
    <n v="0"/>
    <n v="0"/>
    <n v="7"/>
    <n v="5"/>
    <n v="2"/>
    <n v="0"/>
    <n v="0"/>
    <s v="Mumbai"/>
    <n v="165"/>
    <n v="0"/>
    <n v="7"/>
    <n v="1"/>
    <n v="100"/>
    <x v="2"/>
    <x v="2"/>
  </r>
  <r>
    <x v="4"/>
    <n v="10135447"/>
    <s v="ANKIT VILAS BORSE"/>
    <s v="ANKIT VILAS BORSE"/>
    <n v="8655594978"/>
    <s v="JAGANATH SABAT"/>
    <n v="7"/>
    <n v="0"/>
    <n v="0"/>
    <n v="7"/>
    <n v="0"/>
    <n v="7"/>
    <n v="0"/>
    <n v="0"/>
    <s v="Mumbai"/>
    <n v="155"/>
    <n v="0"/>
    <n v="5"/>
    <n v="1"/>
    <n v="100"/>
    <x v="3"/>
    <x v="3"/>
  </r>
  <r>
    <x v="4"/>
    <n v="10156163"/>
    <s v="ABHISHEK KUMAR"/>
    <s v="ABHISHEK KUMAR"/>
    <n v="9967178792"/>
    <s v="NAGENDRA MISHRA"/>
    <n v="4"/>
    <n v="0"/>
    <n v="0"/>
    <n v="4"/>
    <n v="3"/>
    <n v="1"/>
    <n v="0"/>
    <n v="0"/>
    <s v="Mumbai"/>
    <n v="100"/>
    <n v="0"/>
    <n v="4"/>
    <n v="1"/>
    <n v="80"/>
    <x v="1"/>
    <x v="2"/>
  </r>
  <r>
    <x v="4"/>
    <n v="10157721"/>
    <s v="NITISH KUMAR"/>
    <s v="NITISH KUMAR"/>
    <n v="8692826180"/>
    <s v="RIKESH HARIBHAUJI VAIDYA"/>
    <n v="7"/>
    <n v="0"/>
    <n v="0"/>
    <n v="7"/>
    <n v="3"/>
    <n v="4"/>
    <n v="0"/>
    <n v="0"/>
    <s v="Mumbai"/>
    <n v="175"/>
    <n v="0"/>
    <n v="7"/>
    <n v="1"/>
    <n v="100"/>
    <x v="2"/>
    <x v="2"/>
  </r>
  <r>
    <x v="4"/>
    <n v="10145759"/>
    <s v="BHANUPRATAP SINGH"/>
    <s v="BHANUPRATAP SINGH"/>
    <n v="8454014888"/>
    <s v="MOHAMMAD IMRAN ADIL"/>
    <n v="6"/>
    <n v="0"/>
    <n v="0"/>
    <n v="6"/>
    <n v="0"/>
    <n v="6"/>
    <n v="0"/>
    <n v="0"/>
    <s v="Mumbai"/>
    <n v="140"/>
    <n v="0"/>
    <n v="6"/>
    <n v="1"/>
    <n v="100"/>
    <x v="5"/>
    <x v="1"/>
  </r>
  <r>
    <x v="4"/>
    <n v="10155616"/>
    <s v="DHIRAJKUMAR L MISHRA"/>
    <s v="DHIRAJKUMAR L MISHRA"/>
    <n v="9370908992"/>
    <s v="MUNAWAR WARISH HASHMI"/>
    <n v="7"/>
    <n v="0"/>
    <n v="0"/>
    <n v="7"/>
    <n v="1"/>
    <n v="6"/>
    <n v="0"/>
    <n v="0"/>
    <s v="Mumbai"/>
    <n v="165"/>
    <n v="0"/>
    <n v="5"/>
    <n v="1"/>
    <n v="100"/>
    <x v="3"/>
    <x v="2"/>
  </r>
  <r>
    <x v="4"/>
    <n v="10155635"/>
    <s v="RITIK PANKAJ CHAUBEY"/>
    <s v="RITIK PANKAJ CHAUBEY"/>
    <n v="8604838454"/>
    <s v="MANISH LOLARAKH NATH DUBEY"/>
    <n v="6"/>
    <n v="0"/>
    <n v="0"/>
    <n v="6"/>
    <n v="3"/>
    <n v="3"/>
    <n v="0"/>
    <n v="0"/>
    <s v="Mumbai"/>
    <n v="150"/>
    <n v="0"/>
    <n v="6"/>
    <n v="1"/>
    <n v="100"/>
    <x v="5"/>
    <x v="2"/>
  </r>
  <r>
    <x v="4"/>
    <n v="10153331"/>
    <s v="RAGHWENDRA KUMAR SINGH"/>
    <s v="RAGHWENDRA KUMAR SINGH"/>
    <n v="8104389966"/>
    <s v="SONU KIRAN DUBEY"/>
    <n v="3"/>
    <n v="0"/>
    <n v="0"/>
    <n v="3"/>
    <n v="2"/>
    <n v="1"/>
    <n v="0"/>
    <n v="0"/>
    <s v="Mumbai"/>
    <n v="75"/>
    <n v="0"/>
    <n v="3"/>
    <n v="1"/>
    <n v="100"/>
    <x v="1"/>
    <x v="0"/>
  </r>
  <r>
    <x v="4"/>
    <n v="10151345"/>
    <s v="NAGENDRA MISHRA"/>
    <s v="NAGENDRA MISHRA"/>
    <n v="7049872363"/>
    <s v="SIDDHANT RAJENDRA PAWAR"/>
    <n v="3"/>
    <n v="0"/>
    <n v="0"/>
    <n v="3"/>
    <n v="2"/>
    <n v="1"/>
    <n v="0"/>
    <n v="0"/>
    <s v="Mumbai"/>
    <n v="75"/>
    <n v="0"/>
    <n v="3"/>
    <n v="1"/>
    <n v="100"/>
    <x v="1"/>
    <x v="1"/>
  </r>
  <r>
    <x v="4"/>
    <n v="10155631"/>
    <s v="PRAFUL MUKUNDRAO TELANG"/>
    <s v="PRAFUL MUKUNDRAO TELANG"/>
    <n v="7769928826"/>
    <s v="PREM KUMAR VISHWAKARMA"/>
    <n v="7"/>
    <n v="0"/>
    <n v="0"/>
    <n v="7"/>
    <n v="5"/>
    <n v="2"/>
    <n v="0"/>
    <n v="0"/>
    <s v="Mumbai"/>
    <n v="175"/>
    <n v="0"/>
    <n v="7"/>
    <n v="1"/>
    <n v="100"/>
    <x v="1"/>
    <x v="2"/>
  </r>
  <r>
    <x v="4"/>
    <n v="10154719"/>
    <s v="CHANDAN MISHRA"/>
    <s v="CHANDAN MISHRA"/>
    <n v="8433849596"/>
    <s v="JAYANT KUMAR"/>
    <n v="5"/>
    <n v="0"/>
    <n v="0"/>
    <n v="5"/>
    <n v="2"/>
    <n v="3"/>
    <n v="0"/>
    <n v="0"/>
    <s v="Mumbai"/>
    <n v="125"/>
    <n v="0"/>
    <n v="4"/>
    <n v="1"/>
    <n v="80"/>
    <x v="4"/>
    <x v="0"/>
  </r>
  <r>
    <x v="4"/>
    <n v="10091881"/>
    <s v="SUMIT SHARAD SANAS"/>
    <s v="SUMIT SHARAD SANAS"/>
    <n v="8652573355"/>
    <s v="ARJUN WAGHMARE"/>
    <n v="5"/>
    <n v="0"/>
    <n v="0"/>
    <n v="5"/>
    <n v="1"/>
    <n v="4"/>
    <n v="0"/>
    <n v="0"/>
    <s v="Mumbai"/>
    <n v="115"/>
    <n v="0"/>
    <n v="5"/>
    <n v="1"/>
    <n v="100"/>
    <x v="2"/>
    <x v="3"/>
  </r>
  <r>
    <x v="4"/>
    <n v="10154479"/>
    <s v="VINOD KUMAR"/>
    <s v="VINOD KUMAR"/>
    <n v="7905193449"/>
    <s v="JAYANT KUMAR"/>
    <n v="4"/>
    <n v="1"/>
    <n v="0"/>
    <n v="3"/>
    <n v="1"/>
    <n v="3"/>
    <n v="0"/>
    <n v="0"/>
    <s v="Mumbai"/>
    <n v="140"/>
    <n v="4720"/>
    <n v="4"/>
    <n v="1"/>
    <n v="80"/>
    <x v="4"/>
    <x v="0"/>
  </r>
  <r>
    <x v="4"/>
    <n v="10154483"/>
    <s v="JAYANT KUMAR"/>
    <s v="JAYANT KUMAR"/>
    <n v="9304376328"/>
    <s v="DILEEP SHARMA"/>
    <n v="2"/>
    <n v="0"/>
    <n v="0"/>
    <n v="2"/>
    <n v="1"/>
    <n v="1"/>
    <n v="0"/>
    <n v="0"/>
    <s v="Mumbai"/>
    <n v="50"/>
    <n v="0"/>
    <n v="2"/>
    <n v="1"/>
    <n v="66.67"/>
    <x v="4"/>
    <x v="0"/>
  </r>
  <r>
    <x v="4"/>
    <n v="10057460"/>
    <s v="GANGA SAGAR PANDEY"/>
    <s v="GANGA SAGAR PANDEY"/>
    <n v="9696537480"/>
    <s v="JAGANATH SABAT"/>
    <n v="7"/>
    <n v="0"/>
    <n v="0"/>
    <n v="7"/>
    <n v="0"/>
    <n v="7"/>
    <n v="0"/>
    <n v="0"/>
    <s v="Mumbai"/>
    <n v="175"/>
    <n v="0"/>
    <n v="7"/>
    <n v="1"/>
    <n v="100"/>
    <x v="3"/>
    <x v="3"/>
  </r>
  <r>
    <x v="4"/>
    <n v="10131369"/>
    <s v="VIVEK CHUNNILAL GUPTA"/>
    <s v="VIVEK CHUNNILAL GUPTA"/>
    <n v="8698022496"/>
    <s v="JAGANATH SABAT"/>
    <n v="6"/>
    <n v="0"/>
    <n v="0"/>
    <n v="6"/>
    <n v="0"/>
    <n v="6"/>
    <n v="0"/>
    <n v="0"/>
    <s v="Mumbai"/>
    <n v="125"/>
    <n v="0"/>
    <n v="5"/>
    <n v="1"/>
    <n v="100"/>
    <x v="3"/>
    <x v="3"/>
  </r>
  <r>
    <x v="4"/>
    <n v="10153634"/>
    <s v="LAXMI NARAYAN PANDEY"/>
    <s v="LAXMI NARAYAN PANDEY"/>
    <n v="7208851513"/>
    <s v="RIKESH HARIBHAUJI VAIDYA"/>
    <n v="6"/>
    <n v="0"/>
    <n v="0"/>
    <n v="6"/>
    <n v="1"/>
    <n v="5"/>
    <n v="0"/>
    <n v="0"/>
    <s v="Mumbai"/>
    <n v="130"/>
    <n v="0"/>
    <n v="5"/>
    <n v="1"/>
    <n v="100"/>
    <x v="2"/>
    <x v="0"/>
  </r>
  <r>
    <x v="4"/>
    <n v="10154727"/>
    <s v="SHUBHENDU PRAFULLA DASKABI"/>
    <s v="SHUBHENDU PRAFULLA DASKABI"/>
    <n v="9372379791"/>
    <s v="JAYANT KUMAR"/>
    <n v="5"/>
    <n v="0"/>
    <n v="0"/>
    <n v="5"/>
    <n v="5"/>
    <n v="0"/>
    <n v="0"/>
    <n v="0"/>
    <s v="Mumbai"/>
    <n v="120"/>
    <n v="0"/>
    <n v="5"/>
    <n v="1"/>
    <n v="100"/>
    <x v="4"/>
    <x v="0"/>
  </r>
  <r>
    <x v="4"/>
    <n v="10153648"/>
    <s v="RAJKUMAR U SINGH"/>
    <s v="RAJKUMAR U SINGH"/>
    <n v="7058306032"/>
    <s v="AJAY KUMAR VERMA"/>
    <n v="6"/>
    <n v="0"/>
    <n v="0"/>
    <n v="6"/>
    <n v="0"/>
    <n v="6"/>
    <n v="0"/>
    <n v="0"/>
    <s v="Mumbai"/>
    <n v="150"/>
    <n v="0"/>
    <n v="6"/>
    <n v="1"/>
    <n v="100"/>
    <x v="0"/>
    <x v="0"/>
  </r>
  <r>
    <x v="4"/>
    <n v="10157279"/>
    <s v="ABDUL AHAD ANIS KHAN"/>
    <s v="ABDUL AHAD ANIS KHAN"/>
    <n v="7058620610"/>
    <s v="AKASH RAMRATAN JAISWAL"/>
    <n v="4"/>
    <n v="0"/>
    <n v="0"/>
    <n v="4"/>
    <n v="4"/>
    <n v="0"/>
    <n v="0"/>
    <n v="0"/>
    <s v="Mumbai"/>
    <n v="100"/>
    <n v="0"/>
    <n v="4"/>
    <n v="1"/>
    <n v="100"/>
    <x v="1"/>
    <x v="2"/>
  </r>
  <r>
    <x v="5"/>
    <n v="10102541"/>
    <s v="JAYESH MANOHARLAL VATANI"/>
    <s v="JAYESH MANOHARLAL VATANI"/>
    <n v="9730838322"/>
    <s v="JAGANATH SABAT"/>
    <n v="5"/>
    <n v="0"/>
    <n v="1"/>
    <n v="4"/>
    <n v="0"/>
    <n v="5"/>
    <n v="0"/>
    <n v="0"/>
    <s v="Mumbai"/>
    <n v="180"/>
    <n v="3541"/>
    <n v="4"/>
    <n v="1"/>
    <n v="80"/>
    <x v="3"/>
    <x v="3"/>
  </r>
  <r>
    <x v="5"/>
    <n v="10149396"/>
    <s v="AKASH NARAYAN RAWTE"/>
    <s v="AKASH NARAYAN RAWTE"/>
    <n v="9594529510"/>
    <s v="NAGENDRA MISHRA"/>
    <n v="3"/>
    <n v="1"/>
    <n v="0"/>
    <n v="2"/>
    <n v="1"/>
    <n v="2"/>
    <n v="0"/>
    <n v="1"/>
    <s v="Mumbai"/>
    <n v="140"/>
    <n v="4720"/>
    <n v="2"/>
    <n v="1"/>
    <n v="40"/>
    <x v="1"/>
    <x v="1"/>
  </r>
  <r>
    <x v="5"/>
    <n v="10012025"/>
    <s v="SURAJ PAWAR"/>
    <s v="SURAJ PAWAR"/>
    <n v="8446578718"/>
    <s v="MADHURI JOSHI"/>
    <n v="1"/>
    <n v="1"/>
    <n v="0"/>
    <n v="0"/>
    <n v="0"/>
    <n v="1"/>
    <n v="0"/>
    <n v="1"/>
    <s v="Mumbai"/>
    <n v="100"/>
    <n v="50976"/>
    <n v="1"/>
    <n v="1"/>
    <n v="33.33"/>
    <x v="5"/>
    <x v="3"/>
  </r>
  <r>
    <x v="5"/>
    <n v="10142760"/>
    <s v="SAW MRITUNJAY KUMAR PREMCHAND"/>
    <s v="SAW MRITUNJAY KUMAR PREMCHAND"/>
    <n v="8779615120"/>
    <s v="PREM KUMAR VISHWAKARMA"/>
    <n v="5"/>
    <n v="0"/>
    <n v="0"/>
    <n v="5"/>
    <n v="2"/>
    <n v="4"/>
    <n v="0"/>
    <n v="0"/>
    <s v="Mumbai"/>
    <n v="115"/>
    <n v="0"/>
    <n v="5"/>
    <n v="1"/>
    <n v="100"/>
    <x v="1"/>
    <x v="3"/>
  </r>
  <r>
    <x v="5"/>
    <n v="10155617"/>
    <s v="NANDLAL RAJBHAR"/>
    <s v="NANDLAL RAJBHAR"/>
    <n v="9594189301"/>
    <s v="MD SANAUL MUSTUFA"/>
    <n v="2"/>
    <n v="0"/>
    <n v="0"/>
    <n v="2"/>
    <n v="2"/>
    <n v="0"/>
    <n v="0"/>
    <n v="0"/>
    <s v="Mumbai"/>
    <n v="50"/>
    <n v="0"/>
    <n v="2"/>
    <n v="1"/>
    <n v="40"/>
    <x v="2"/>
    <x v="2"/>
  </r>
  <r>
    <x v="5"/>
    <n v="10126648"/>
    <s v="ANOOP PANDEY"/>
    <s v="ANOOP PANDEY"/>
    <n v="9321734007"/>
    <s v="KADAM RAVIRAJ NARAYAN"/>
    <n v="4"/>
    <n v="0"/>
    <n v="0"/>
    <n v="4"/>
    <n v="3"/>
    <n v="1"/>
    <n v="0"/>
    <n v="0"/>
    <s v="Mumbai"/>
    <n v="100"/>
    <n v="0"/>
    <n v="4"/>
    <n v="1"/>
    <n v="80"/>
    <x v="1"/>
    <x v="3"/>
  </r>
  <r>
    <x v="5"/>
    <n v="10151965"/>
    <s v="VIJAYKUMAR DINESH PARCHE"/>
    <s v="VIJAYKUMAR DINESH PARCHE"/>
    <n v="7558284024"/>
    <s v="MUNAWAR WARISH HASHMI"/>
    <n v="5"/>
    <n v="0"/>
    <n v="0"/>
    <n v="5"/>
    <n v="0"/>
    <n v="5"/>
    <n v="0"/>
    <n v="0"/>
    <s v="Mumbai"/>
    <n v="115"/>
    <n v="0"/>
    <n v="4"/>
    <n v="1"/>
    <n v="80"/>
    <x v="3"/>
    <x v="0"/>
  </r>
  <r>
    <x v="5"/>
    <n v="10152618"/>
    <s v="MUNTAZIR SAYED"/>
    <s v="MUNTAZIR SAYED"/>
    <n v="9082734540"/>
    <s v="BANNOTH NARAYANASWAMY NAIK"/>
    <n v="3"/>
    <n v="0"/>
    <n v="0"/>
    <n v="3"/>
    <n v="0"/>
    <n v="3"/>
    <n v="0"/>
    <n v="0"/>
    <s v="Mumbai"/>
    <n v="75"/>
    <n v="0"/>
    <n v="3"/>
    <n v="1"/>
    <n v="60"/>
    <x v="2"/>
    <x v="0"/>
  </r>
  <r>
    <x v="5"/>
    <n v="10156140"/>
    <s v="AMAN TRIPATHI"/>
    <s v="AMAN TRIPATHI"/>
    <n v="7393838072"/>
    <s v="JAGANATH SABAT"/>
    <n v="5"/>
    <n v="0"/>
    <n v="0"/>
    <n v="5"/>
    <n v="4"/>
    <n v="1"/>
    <n v="0"/>
    <n v="0"/>
    <s v="Mumbai"/>
    <n v="125"/>
    <n v="0"/>
    <n v="5"/>
    <n v="1"/>
    <n v="100"/>
    <x v="3"/>
    <x v="2"/>
  </r>
  <r>
    <x v="5"/>
    <n v="10156311"/>
    <s v="AKASH DHANSING LONDHE"/>
    <s v="AKASH DHANSING LONDHE"/>
    <n v="8850323385"/>
    <s v="MD SANAUL MUSTUFA"/>
    <n v="5"/>
    <n v="0"/>
    <n v="0"/>
    <n v="5"/>
    <n v="3"/>
    <n v="2"/>
    <n v="0"/>
    <n v="0"/>
    <s v="Mumbai"/>
    <n v="125"/>
    <n v="0"/>
    <n v="5"/>
    <n v="1"/>
    <n v="100"/>
    <x v="2"/>
    <x v="2"/>
  </r>
  <r>
    <x v="5"/>
    <n v="10157449"/>
    <s v="PRITAM SUNIL GAIKWAD"/>
    <s v="PRITAM SUNIL GAIKWAD"/>
    <n v="8169792854"/>
    <s v="SHASHANK YELVE"/>
    <n v="5"/>
    <n v="0"/>
    <n v="0"/>
    <n v="5"/>
    <n v="2"/>
    <n v="3"/>
    <n v="0"/>
    <n v="0"/>
    <s v="Mumbai"/>
    <n v="125"/>
    <n v="0"/>
    <n v="5"/>
    <n v="1"/>
    <n v="100"/>
    <x v="5"/>
    <x v="2"/>
  </r>
  <r>
    <x v="5"/>
    <n v="10051652"/>
    <s v="DINESH GHODVINDE"/>
    <s v="DINESH GHODVINDE"/>
    <n v="7020949492"/>
    <s v="JAGANATH SABAT"/>
    <n v="5"/>
    <n v="0"/>
    <n v="0"/>
    <n v="5"/>
    <n v="2"/>
    <n v="3"/>
    <n v="0"/>
    <n v="0"/>
    <s v="Mumbai"/>
    <n v="115"/>
    <n v="0"/>
    <n v="5"/>
    <n v="1"/>
    <n v="100"/>
    <x v="3"/>
    <x v="3"/>
  </r>
  <r>
    <x v="5"/>
    <n v="10154505"/>
    <s v="KRISHNA GYANDEV PANDEY"/>
    <s v="KRISHNA GYANDEV PANDEY"/>
    <n v="9372324244"/>
    <s v="RAGHWENDRA KUMAR SINGH"/>
    <n v="6"/>
    <n v="0"/>
    <n v="0"/>
    <n v="6"/>
    <n v="1"/>
    <n v="5"/>
    <n v="0"/>
    <n v="0"/>
    <s v="Mumbai"/>
    <n v="150"/>
    <n v="0"/>
    <n v="6"/>
    <n v="1"/>
    <n v="100"/>
    <x v="1"/>
    <x v="0"/>
  </r>
  <r>
    <x v="5"/>
    <n v="10142058"/>
    <s v="ANGAD RAMJI GUPTA"/>
    <s v="ANGAD RAMJI GUPTA"/>
    <n v="9820840706"/>
    <s v="CHANDRALOK GUPTA"/>
    <n v="5"/>
    <n v="0"/>
    <n v="0"/>
    <n v="5"/>
    <n v="2"/>
    <n v="3"/>
    <n v="0"/>
    <n v="0"/>
    <s v="Mumbai"/>
    <n v="115"/>
    <n v="0"/>
    <n v="4"/>
    <n v="1"/>
    <n v="80"/>
    <x v="3"/>
    <x v="3"/>
  </r>
  <r>
    <x v="5"/>
    <n v="10156403"/>
    <s v="MOHAMMED SAJID TAK"/>
    <s v="MOHAMMED SAJID TAK"/>
    <n v="9623733102"/>
    <s v="IRFAN INNUS PATEL"/>
    <n v="4"/>
    <n v="1"/>
    <n v="0"/>
    <n v="3"/>
    <n v="1"/>
    <n v="4"/>
    <n v="0"/>
    <n v="0"/>
    <s v="Mumbai"/>
    <n v="175"/>
    <n v="3784"/>
    <n v="5"/>
    <n v="1"/>
    <n v="100"/>
    <x v="0"/>
    <x v="2"/>
  </r>
  <r>
    <x v="5"/>
    <n v="10069714"/>
    <s v="JUBAIR KHAN"/>
    <s v="JUBAIR KHAN"/>
    <n v="9594708000"/>
    <s v="MOHAMMAD IMRAN ADIL"/>
    <n v="2"/>
    <n v="1"/>
    <n v="0"/>
    <n v="1"/>
    <n v="1"/>
    <n v="1"/>
    <n v="0"/>
    <n v="0"/>
    <s v="Mumbai"/>
    <n v="120"/>
    <n v="42480"/>
    <n v="2"/>
    <n v="1"/>
    <n v="66.67"/>
    <x v="5"/>
    <x v="3"/>
  </r>
  <r>
    <x v="5"/>
    <n v="10113592"/>
    <s v="BANNOTH NARAYANASWAMY NAIK"/>
    <s v="BANNOTH NARAYANASWAMY NAIK"/>
    <n v="9892353556"/>
    <s v="ARJUN WAGHMARE"/>
    <n v="5"/>
    <n v="0"/>
    <n v="0"/>
    <n v="5"/>
    <n v="0"/>
    <n v="5"/>
    <n v="0"/>
    <n v="0"/>
    <s v="Mumbai"/>
    <n v="125"/>
    <n v="0"/>
    <n v="5"/>
    <n v="1"/>
    <n v="100"/>
    <x v="2"/>
    <x v="3"/>
  </r>
  <r>
    <x v="5"/>
    <n v="10155632"/>
    <s v="ABHISHEK GUPTA"/>
    <s v="ABHISHEK GUPTA"/>
    <n v="8354873086"/>
    <s v="DILEEP SHARMA"/>
    <n v="3"/>
    <n v="0"/>
    <n v="0"/>
    <n v="3"/>
    <n v="2"/>
    <n v="1"/>
    <n v="0"/>
    <n v="0"/>
    <s v="Mumbai"/>
    <n v="75"/>
    <n v="0"/>
    <n v="3"/>
    <n v="1"/>
    <n v="100"/>
    <x v="4"/>
    <x v="2"/>
  </r>
  <r>
    <x v="5"/>
    <n v="10094703"/>
    <s v="ASHUTOSH MISHRA"/>
    <s v="ASHUTOSH MISHRA"/>
    <n v="9960834633"/>
    <s v="SUSHEEL DUBEY"/>
    <n v="5"/>
    <n v="1"/>
    <n v="0"/>
    <n v="4"/>
    <n v="0"/>
    <n v="5"/>
    <n v="0"/>
    <n v="0"/>
    <s v="Mumbai"/>
    <n v="190"/>
    <n v="2360"/>
    <n v="5"/>
    <n v="1"/>
    <n v="100"/>
    <x v="0"/>
    <x v="3"/>
  </r>
  <r>
    <x v="5"/>
    <n v="10152214"/>
    <s v="VIKAS CHANDRABHAN MISHRA"/>
    <s v="VIKAS CHANDRABHAN MISHRA"/>
    <n v="8369541192"/>
    <s v="SHASHANK YELVE"/>
    <n v="6"/>
    <n v="0"/>
    <n v="0"/>
    <n v="6"/>
    <n v="3"/>
    <n v="3"/>
    <n v="0"/>
    <n v="0"/>
    <s v="Mumbai"/>
    <n v="150"/>
    <n v="0"/>
    <n v="5"/>
    <n v="1"/>
    <n v="100"/>
    <x v="5"/>
    <x v="0"/>
  </r>
  <r>
    <x v="5"/>
    <n v="10057164"/>
    <s v="PRAVIN MATAL"/>
    <s v="PRAVIN MATAL"/>
    <n v="9867591635"/>
    <s v="MANISH LOLARAKH NATH DUBEY"/>
    <n v="5"/>
    <n v="0"/>
    <n v="0"/>
    <n v="5"/>
    <n v="0"/>
    <n v="5"/>
    <n v="0"/>
    <n v="0"/>
    <s v="Mumbai"/>
    <n v="125"/>
    <n v="0"/>
    <n v="5"/>
    <n v="1"/>
    <n v="100"/>
    <x v="5"/>
    <x v="3"/>
  </r>
  <r>
    <x v="5"/>
    <n v="10147873"/>
    <s v="PREM KUMAR VISHWAKARMA"/>
    <s v="PREM KUMAR VISHWAKARMA"/>
    <n v="9004761131"/>
    <s v="KADAM RAVIRAJ NARAYAN"/>
    <n v="2"/>
    <n v="0"/>
    <n v="0"/>
    <n v="2"/>
    <n v="0"/>
    <n v="2"/>
    <n v="0"/>
    <n v="0"/>
    <s v="Mumbai"/>
    <n v="50"/>
    <n v="0"/>
    <n v="2"/>
    <n v="1"/>
    <n v="66.67"/>
    <x v="1"/>
    <x v="1"/>
  </r>
  <r>
    <x v="5"/>
    <n v="10123047"/>
    <s v="MUNAWAR WARISH HASHMI"/>
    <s v="MUNAWAR WARISH HASHMI"/>
    <n v="9167670057"/>
    <s v="RUSHIKESH KALE"/>
    <n v="3"/>
    <n v="0"/>
    <n v="0"/>
    <n v="3"/>
    <n v="0"/>
    <n v="3"/>
    <n v="0"/>
    <n v="0"/>
    <s v="Mumbai"/>
    <n v="75"/>
    <n v="0"/>
    <n v="3"/>
    <n v="1"/>
    <n v="100"/>
    <x v="3"/>
    <x v="3"/>
  </r>
  <r>
    <x v="5"/>
    <n v="10151132"/>
    <s v="YUSUF IMAM ALI MASHUDI"/>
    <s v="YUSUF IMAM ALI MASHUDI"/>
    <n v="8080283325"/>
    <s v="BANNOTH NARAYANASWAMY NAIK"/>
    <n v="6"/>
    <n v="0"/>
    <n v="0"/>
    <n v="6"/>
    <n v="1"/>
    <n v="5"/>
    <n v="0"/>
    <n v="0"/>
    <s v="Mumbai"/>
    <n v="150"/>
    <n v="0"/>
    <n v="6"/>
    <n v="1"/>
    <n v="100"/>
    <x v="2"/>
    <x v="1"/>
  </r>
  <r>
    <x v="5"/>
    <n v="10067328"/>
    <s v="SHEKH MOHAMMAD IMRAN"/>
    <s v="SHEKH MOHAMMAD IMRAN"/>
    <n v="8291174466"/>
    <s v="SHASHANK YELVE"/>
    <n v="5"/>
    <n v="0"/>
    <n v="0"/>
    <n v="5"/>
    <n v="1"/>
    <n v="4"/>
    <n v="0"/>
    <n v="0"/>
    <s v="Mumbai"/>
    <n v="125"/>
    <n v="0"/>
    <n v="5"/>
    <n v="1"/>
    <n v="100"/>
    <x v="5"/>
    <x v="3"/>
  </r>
  <r>
    <x v="5"/>
    <n v="10145759"/>
    <s v="BHANUPRATAP SINGH"/>
    <s v="BHANUPRATAP SINGH"/>
    <n v="8454014888"/>
    <s v="MOHAMMAD IMRAN ADIL"/>
    <n v="5"/>
    <n v="0"/>
    <n v="0"/>
    <n v="5"/>
    <n v="0"/>
    <n v="5"/>
    <n v="0"/>
    <n v="0"/>
    <s v="Mumbai"/>
    <n v="120"/>
    <n v="0"/>
    <n v="5"/>
    <n v="1"/>
    <n v="100"/>
    <x v="5"/>
    <x v="1"/>
  </r>
  <r>
    <x v="5"/>
    <n v="10155635"/>
    <s v="RITIK PANKAJ CHAUBEY"/>
    <s v="RITIK PANKAJ CHAUBEY"/>
    <n v="8604838454"/>
    <s v="MANISH LOLARAKH NATH DUBEY"/>
    <n v="3"/>
    <n v="1"/>
    <n v="0"/>
    <n v="2"/>
    <n v="1"/>
    <n v="2"/>
    <n v="0"/>
    <n v="0"/>
    <s v="Mumbai"/>
    <n v="135"/>
    <n v="9818"/>
    <n v="3"/>
    <n v="1"/>
    <n v="60"/>
    <x v="5"/>
    <x v="2"/>
  </r>
  <r>
    <x v="5"/>
    <n v="10155616"/>
    <s v="DHIRAJKUMAR L MISHRA"/>
    <s v="DHIRAJKUMAR L MISHRA"/>
    <n v="9370908992"/>
    <s v="MUNAWAR WARISH HASHMI"/>
    <n v="5"/>
    <n v="0"/>
    <n v="0"/>
    <n v="5"/>
    <n v="3"/>
    <n v="3"/>
    <n v="0"/>
    <n v="0"/>
    <s v="Mumbai"/>
    <n v="120"/>
    <n v="0"/>
    <n v="5"/>
    <n v="1"/>
    <n v="100"/>
    <x v="3"/>
    <x v="2"/>
  </r>
  <r>
    <x v="5"/>
    <n v="10157721"/>
    <s v="NITISH KUMAR"/>
    <s v="NITISH KUMAR"/>
    <n v="8692826180"/>
    <s v="RIKESH HARIBHAUJI VAIDYA"/>
    <n v="3"/>
    <n v="0"/>
    <n v="0"/>
    <n v="3"/>
    <n v="2"/>
    <n v="1"/>
    <n v="0"/>
    <n v="0"/>
    <s v="Mumbai"/>
    <n v="75"/>
    <n v="0"/>
    <n v="3"/>
    <n v="1"/>
    <n v="100"/>
    <x v="2"/>
    <x v="2"/>
  </r>
  <r>
    <x v="5"/>
    <n v="10135447"/>
    <s v="ANKIT VILAS BORSE"/>
    <s v="ANKIT VILAS BORSE"/>
    <n v="8655594978"/>
    <s v="JAGANATH SABAT"/>
    <n v="5"/>
    <n v="1"/>
    <n v="0"/>
    <n v="4"/>
    <n v="0"/>
    <n v="5"/>
    <n v="0"/>
    <n v="0"/>
    <s v="Mumbai"/>
    <n v="180"/>
    <n v="3540"/>
    <n v="5"/>
    <n v="1"/>
    <n v="100"/>
    <x v="3"/>
    <x v="3"/>
  </r>
  <r>
    <x v="5"/>
    <n v="10156163"/>
    <s v="ABHISHEK KUMAR"/>
    <s v="ABHISHEK KUMAR"/>
    <n v="9967178792"/>
    <s v="NAGENDRA MISHRA"/>
    <n v="4"/>
    <n v="0"/>
    <n v="0"/>
    <n v="4"/>
    <n v="2"/>
    <n v="2"/>
    <n v="0"/>
    <n v="0"/>
    <s v="Mumbai"/>
    <n v="100"/>
    <n v="0"/>
    <n v="4"/>
    <n v="1"/>
    <n v="80"/>
    <x v="1"/>
    <x v="2"/>
  </r>
  <r>
    <x v="5"/>
    <n v="10014784"/>
    <s v="PRASHANT LAD"/>
    <s v="PRASHANT LAD"/>
    <n v="9833647618"/>
    <s v="SHASHANK YELVE"/>
    <n v="5"/>
    <n v="0"/>
    <n v="0"/>
    <n v="5"/>
    <n v="2"/>
    <n v="3"/>
    <n v="0"/>
    <n v="2"/>
    <s v="Mumbai"/>
    <n v="145"/>
    <n v="0"/>
    <n v="5"/>
    <n v="1"/>
    <n v="100"/>
    <x v="5"/>
    <x v="3"/>
  </r>
  <r>
    <x v="5"/>
    <n v="10157722"/>
    <s v="SACHIN KUMAR"/>
    <s v="SACHIN KUMAR"/>
    <n v="8825131086"/>
    <s v="RIKESH HARIBHAUJI VAIDYA"/>
    <n v="2"/>
    <n v="0"/>
    <n v="0"/>
    <n v="2"/>
    <n v="0"/>
    <n v="2"/>
    <n v="0"/>
    <n v="0"/>
    <s v="Mumbai"/>
    <n v="50"/>
    <n v="0"/>
    <n v="2"/>
    <n v="1"/>
    <n v="66.67"/>
    <x v="2"/>
    <x v="2"/>
  </r>
  <r>
    <x v="5"/>
    <n v="10155619"/>
    <s v="AJAY BALU LONDHE"/>
    <s v="AJAY BALU LONDHE"/>
    <n v="8369610661"/>
    <s v="NANDAN SINGH"/>
    <n v="5"/>
    <n v="0"/>
    <n v="0"/>
    <n v="5"/>
    <n v="1"/>
    <n v="4"/>
    <n v="0"/>
    <n v="0"/>
    <s v="Mumbai"/>
    <n v="125"/>
    <n v="0"/>
    <n v="5"/>
    <n v="1"/>
    <n v="100"/>
    <x v="2"/>
    <x v="2"/>
  </r>
  <r>
    <x v="5"/>
    <n v="10068280"/>
    <s v="ARCHANA KAKADE"/>
    <s v="ARCHANA KAKADE"/>
    <n v="7208149618"/>
    <s v="NANDAN SINGH"/>
    <n v="2"/>
    <n v="1"/>
    <n v="0"/>
    <n v="1"/>
    <n v="0"/>
    <n v="2"/>
    <n v="0"/>
    <n v="0"/>
    <s v="Mumbai"/>
    <n v="85"/>
    <n v="36874"/>
    <n v="2"/>
    <n v="1"/>
    <n v="66.67"/>
    <x v="2"/>
    <x v="3"/>
  </r>
  <r>
    <x v="5"/>
    <n v="10068212"/>
    <s v="WASIM KAZI"/>
    <s v="WASIM KAZI"/>
    <n v="9702808599"/>
    <s v="SHASHANK YELVE"/>
    <n v="5"/>
    <n v="0"/>
    <n v="0"/>
    <n v="5"/>
    <n v="1"/>
    <n v="4"/>
    <n v="0"/>
    <n v="0"/>
    <s v="Mumbai"/>
    <n v="125"/>
    <n v="0"/>
    <n v="5"/>
    <n v="1"/>
    <n v="100"/>
    <x v="5"/>
    <x v="3"/>
  </r>
  <r>
    <x v="5"/>
    <n v="10157302"/>
    <s v="SUMIT JITENDRA PANDEY"/>
    <s v="SUMIT JITENDRA PANDEY"/>
    <n v="9970290724"/>
    <s v="SUSHEEL DUBEY"/>
    <n v="1"/>
    <n v="0"/>
    <n v="0"/>
    <n v="1"/>
    <n v="0"/>
    <n v="1"/>
    <n v="0"/>
    <n v="0"/>
    <s v="Mumbai"/>
    <n v="25"/>
    <n v="0"/>
    <n v="1"/>
    <n v="1"/>
    <n v="33.33"/>
    <x v="0"/>
    <x v="2"/>
  </r>
  <r>
    <x v="5"/>
    <n v="10127663"/>
    <s v="IRFAN INNUS PATEL"/>
    <s v="IRFAN INNUS PATEL"/>
    <n v="8286441940"/>
    <s v="INTEZAR IMAM MUNTAZIR IMAM SAYED"/>
    <n v="1"/>
    <n v="1"/>
    <n v="0"/>
    <n v="0"/>
    <n v="1"/>
    <n v="0"/>
    <n v="0"/>
    <n v="0"/>
    <s v="Mumbai"/>
    <n v="100"/>
    <n v="7945"/>
    <n v="1"/>
    <n v="1"/>
    <n v="20"/>
    <x v="0"/>
    <x v="3"/>
  </r>
  <r>
    <x v="5"/>
    <n v="10154727"/>
    <s v="SHUBHENDU PRAFULLA DASKABI"/>
    <s v="SHUBHENDU PRAFULLA DASKABI"/>
    <n v="9372379791"/>
    <s v="JAYANT KUMAR"/>
    <n v="5"/>
    <n v="0"/>
    <n v="0"/>
    <n v="5"/>
    <n v="3"/>
    <n v="2"/>
    <n v="0"/>
    <n v="0"/>
    <s v="Mumbai"/>
    <n v="125"/>
    <n v="0"/>
    <n v="5"/>
    <n v="1"/>
    <n v="100"/>
    <x v="4"/>
    <x v="0"/>
  </r>
  <r>
    <x v="5"/>
    <n v="10157279"/>
    <s v="ABDUL AHAD ANIS KHAN"/>
    <s v="ABDUL AHAD ANIS KHAN"/>
    <n v="7058620610"/>
    <s v="AKASH RAMRATAN JAISWAL"/>
    <n v="3"/>
    <n v="0"/>
    <n v="0"/>
    <n v="3"/>
    <n v="3"/>
    <n v="0"/>
    <n v="0"/>
    <n v="0"/>
    <s v="Mumbai"/>
    <n v="75"/>
    <n v="0"/>
    <n v="3"/>
    <n v="1"/>
    <n v="100"/>
    <x v="1"/>
    <x v="2"/>
  </r>
  <r>
    <x v="5"/>
    <n v="10153648"/>
    <s v="RAJKUMAR U SINGH"/>
    <s v="RAJKUMAR U SINGH"/>
    <n v="7058306032"/>
    <s v="AJAY KUMAR VERMA"/>
    <n v="3"/>
    <n v="0"/>
    <n v="0"/>
    <n v="3"/>
    <n v="1"/>
    <n v="2"/>
    <n v="0"/>
    <n v="0"/>
    <s v="Mumbai"/>
    <n v="75"/>
    <n v="0"/>
    <n v="3"/>
    <n v="1"/>
    <n v="60"/>
    <x v="0"/>
    <x v="0"/>
  </r>
  <r>
    <x v="5"/>
    <n v="10154483"/>
    <s v="JAYANT KUMAR"/>
    <s v="JAYANT KUMAR"/>
    <n v="9304376328"/>
    <s v="DILEEP SHARMA"/>
    <n v="3"/>
    <n v="0"/>
    <n v="0"/>
    <n v="3"/>
    <n v="1"/>
    <n v="2"/>
    <n v="0"/>
    <n v="0"/>
    <s v="Mumbai"/>
    <n v="75"/>
    <n v="0"/>
    <n v="3"/>
    <n v="1"/>
    <n v="100"/>
    <x v="4"/>
    <x v="0"/>
  </r>
  <r>
    <x v="5"/>
    <n v="10154479"/>
    <s v="VINOD KUMAR"/>
    <s v="VINOD KUMAR"/>
    <n v="7905193449"/>
    <s v="JAYANT KUMAR"/>
    <n v="5"/>
    <n v="0"/>
    <n v="0"/>
    <n v="5"/>
    <n v="1"/>
    <n v="4"/>
    <n v="0"/>
    <n v="0"/>
    <s v="Mumbai"/>
    <n v="110"/>
    <n v="0"/>
    <n v="5"/>
    <n v="1"/>
    <n v="100"/>
    <x v="4"/>
    <x v="0"/>
  </r>
  <r>
    <x v="5"/>
    <n v="10057460"/>
    <s v="GANGA SAGAR PANDEY"/>
    <s v="GANGA SAGAR PANDEY"/>
    <n v="9696537480"/>
    <s v="JAGANATH SABAT"/>
    <n v="5"/>
    <n v="0"/>
    <n v="0"/>
    <n v="5"/>
    <n v="0"/>
    <n v="5"/>
    <n v="0"/>
    <n v="0"/>
    <s v="Mumbai"/>
    <n v="110"/>
    <n v="0"/>
    <n v="4"/>
    <n v="1"/>
    <n v="80"/>
    <x v="3"/>
    <x v="3"/>
  </r>
  <r>
    <x v="5"/>
    <n v="10131369"/>
    <s v="VIVEK CHUNNILAL GUPTA"/>
    <s v="VIVEK CHUNNILAL GUPTA"/>
    <n v="8698022496"/>
    <s v="JAGANATH SABAT"/>
    <n v="5"/>
    <n v="0"/>
    <n v="0"/>
    <n v="5"/>
    <n v="0"/>
    <n v="5"/>
    <n v="0"/>
    <n v="0"/>
    <s v="Mumbai"/>
    <n v="125"/>
    <n v="0"/>
    <n v="5"/>
    <n v="1"/>
    <n v="100"/>
    <x v="3"/>
    <x v="3"/>
  </r>
  <r>
    <x v="5"/>
    <n v="10153634"/>
    <s v="LAXMI NARAYAN PANDEY"/>
    <s v="LAXMI NARAYAN PANDEY"/>
    <n v="7208851513"/>
    <s v="RIKESH HARIBHAUJI VAIDYA"/>
    <n v="5"/>
    <n v="0"/>
    <n v="0"/>
    <n v="5"/>
    <n v="2"/>
    <n v="3"/>
    <n v="0"/>
    <n v="0"/>
    <s v="Mumbai"/>
    <n v="115"/>
    <n v="0"/>
    <n v="4"/>
    <n v="1"/>
    <n v="80"/>
    <x v="2"/>
    <x v="0"/>
  </r>
  <r>
    <x v="5"/>
    <n v="10154719"/>
    <s v="CHANDAN MISHRA"/>
    <s v="CHANDAN MISHRA"/>
    <n v="8433849596"/>
    <s v="JAYANT KUMAR"/>
    <n v="5"/>
    <n v="0"/>
    <n v="0"/>
    <n v="5"/>
    <n v="0"/>
    <n v="5"/>
    <n v="0"/>
    <n v="0"/>
    <s v="Mumbai"/>
    <n v="115"/>
    <n v="0"/>
    <n v="5"/>
    <n v="1"/>
    <n v="100"/>
    <x v="4"/>
    <x v="0"/>
  </r>
  <r>
    <x v="5"/>
    <n v="10091881"/>
    <s v="SUMIT SHARAD SANAS"/>
    <s v="SUMIT SHARAD SANAS"/>
    <n v="8652573355"/>
    <s v="ARJUN WAGHMARE"/>
    <n v="4"/>
    <n v="1"/>
    <n v="0"/>
    <n v="3"/>
    <n v="2"/>
    <n v="3"/>
    <n v="0"/>
    <n v="0"/>
    <s v="Mumbai"/>
    <n v="160"/>
    <n v="7080"/>
    <n v="4"/>
    <n v="1"/>
    <n v="80"/>
    <x v="2"/>
    <x v="3"/>
  </r>
  <r>
    <x v="5"/>
    <n v="10151345"/>
    <s v="NAGENDRA MISHRA"/>
    <s v="NAGENDRA MISHRA"/>
    <n v="7049872363"/>
    <s v="SIDDHANT RAJENDRA PAWAR"/>
    <n v="2"/>
    <n v="0"/>
    <n v="0"/>
    <n v="2"/>
    <n v="1"/>
    <n v="1"/>
    <n v="0"/>
    <n v="0"/>
    <s v="Mumbai"/>
    <n v="50"/>
    <n v="0"/>
    <n v="2"/>
    <n v="1"/>
    <n v="66.67"/>
    <x v="1"/>
    <x v="1"/>
  </r>
  <r>
    <x v="5"/>
    <n v="10153331"/>
    <s v="RAGHWENDRA KUMAR SINGH"/>
    <s v="RAGHWENDRA KUMAR SINGH"/>
    <n v="8104389966"/>
    <s v="SONU KIRAN DUBEY"/>
    <n v="3"/>
    <n v="0"/>
    <n v="0"/>
    <n v="3"/>
    <n v="1"/>
    <n v="2"/>
    <n v="0"/>
    <n v="0"/>
    <s v="Mumbai"/>
    <n v="75"/>
    <n v="0"/>
    <n v="3"/>
    <n v="1"/>
    <n v="100"/>
    <x v="1"/>
    <x v="0"/>
  </r>
  <r>
    <x v="5"/>
    <n v="10155631"/>
    <s v="PRAFUL MUKUNDRAO TELANG"/>
    <s v="PRAFUL MUKUNDRAO TELANG"/>
    <n v="7769928826"/>
    <s v="PREM KUMAR VISHWAKARMA"/>
    <n v="4"/>
    <n v="0"/>
    <n v="0"/>
    <n v="4"/>
    <n v="4"/>
    <n v="0"/>
    <n v="0"/>
    <n v="0"/>
    <s v="Mumbai"/>
    <n v="100"/>
    <n v="0"/>
    <n v="4"/>
    <n v="1"/>
    <n v="80"/>
    <x v="1"/>
    <x v="2"/>
  </r>
  <r>
    <x v="5"/>
    <n v="10061244"/>
    <s v="MANISH PANDEY"/>
    <s v="MANISH PANDEY"/>
    <n v="8655267737"/>
    <s v="AJAY KUMAR VERMA"/>
    <n v="4"/>
    <n v="0"/>
    <n v="0"/>
    <n v="4"/>
    <n v="0"/>
    <n v="4"/>
    <n v="0"/>
    <n v="0"/>
    <s v="Mumbai"/>
    <n v="90"/>
    <n v="0"/>
    <n v="4"/>
    <n v="1"/>
    <n v="100"/>
    <x v="0"/>
    <x v="3"/>
  </r>
  <r>
    <x v="5"/>
    <n v="10154490"/>
    <s v="SIRAJ RAIS KHAN"/>
    <s v="SIRAJ RAIS KHAN"/>
    <n v="7738084089"/>
    <s v="IRFAN INNUS PATEL"/>
    <n v="4"/>
    <n v="0"/>
    <n v="0"/>
    <n v="4"/>
    <n v="2"/>
    <n v="2"/>
    <n v="0"/>
    <n v="0"/>
    <s v="Mumbai"/>
    <n v="100"/>
    <n v="0"/>
    <n v="4"/>
    <n v="1"/>
    <n v="80"/>
    <x v="0"/>
    <x v="0"/>
  </r>
  <r>
    <x v="5"/>
    <n v="10145771"/>
    <s v="RISHIKESH DUBEY"/>
    <s v="RISHIKESH DUBEY"/>
    <n v="8369036235"/>
    <s v="NAVEEN TRIPATHI"/>
    <n v="5"/>
    <n v="0"/>
    <n v="0"/>
    <n v="5"/>
    <n v="1"/>
    <n v="4"/>
    <n v="0"/>
    <n v="2"/>
    <s v="Mumbai"/>
    <n v="140"/>
    <n v="0"/>
    <n v="5"/>
    <n v="1"/>
    <n v="100"/>
    <x v="0"/>
    <x v="1"/>
  </r>
  <r>
    <x v="5"/>
    <n v="10147364"/>
    <s v="MOIM MUKHTAR ALAM ANSARI"/>
    <s v="MOIM MUKHTAR ALAM ANSARI"/>
    <n v="9326650484"/>
    <s v="RAGHWENDRA KUMAR SINGH"/>
    <n v="5"/>
    <n v="0"/>
    <n v="0"/>
    <n v="5"/>
    <n v="2"/>
    <n v="3"/>
    <n v="0"/>
    <n v="0"/>
    <s v="Mumbai"/>
    <n v="125"/>
    <n v="0"/>
    <n v="5"/>
    <n v="1"/>
    <n v="100"/>
    <x v="1"/>
    <x v="1"/>
  </r>
  <r>
    <x v="5"/>
    <n v="10157303"/>
    <s v="SHIVAM ANILKUMAR SHUKLA"/>
    <s v="SHIVAM ANILKUMAR SHUKLA"/>
    <n v="9082856694"/>
    <s v="DILEEP SHARMA"/>
    <n v="2"/>
    <n v="0"/>
    <n v="0"/>
    <n v="2"/>
    <n v="0"/>
    <n v="2"/>
    <n v="0"/>
    <n v="0"/>
    <s v="Mumbai"/>
    <n v="50"/>
    <n v="0"/>
    <n v="2"/>
    <n v="1"/>
    <n v="66.67"/>
    <x v="4"/>
    <x v="2"/>
  </r>
  <r>
    <x v="5"/>
    <n v="10150180"/>
    <s v="YASH SABHA SHANKAR TIWARI"/>
    <s v="YASH SABHA SHANKAR TIWARI"/>
    <n v="9594587271"/>
    <s v="RIKESH HARIBHAUJI VAIDYA"/>
    <n v="3"/>
    <n v="1"/>
    <n v="0"/>
    <n v="2"/>
    <n v="1"/>
    <n v="2"/>
    <n v="0"/>
    <n v="0"/>
    <s v="Mumbai"/>
    <n v="140"/>
    <n v="5311"/>
    <n v="3"/>
    <n v="1"/>
    <n v="60"/>
    <x v="2"/>
    <x v="1"/>
  </r>
  <r>
    <x v="5"/>
    <n v="10156154"/>
    <s v="VINAY KUMAR DUBEY"/>
    <s v="VINAY KUMAR DUBEY"/>
    <n v="7080868718"/>
    <s v="JAGANATH SABAT"/>
    <n v="4"/>
    <n v="0"/>
    <n v="0"/>
    <n v="4"/>
    <n v="2"/>
    <n v="2"/>
    <n v="0"/>
    <n v="0"/>
    <s v="Mumbai"/>
    <n v="100"/>
    <n v="0"/>
    <n v="4"/>
    <n v="1"/>
    <n v="80"/>
    <x v="3"/>
    <x v="2"/>
  </r>
  <r>
    <x v="5"/>
    <n v="10156256"/>
    <s v="ASHUTOSH SINGH"/>
    <s v="ASHUTOSH SINGH"/>
    <n v="9450280317"/>
    <s v="NAVEEN TRIPATHI"/>
    <n v="1"/>
    <n v="0"/>
    <n v="0"/>
    <n v="1"/>
    <n v="1"/>
    <n v="0"/>
    <n v="0"/>
    <n v="0"/>
    <s v="Mumbai"/>
    <n v="25"/>
    <n v="0"/>
    <n v="1"/>
    <n v="1"/>
    <n v="20"/>
    <x v="0"/>
    <x v="2"/>
  </r>
  <r>
    <x v="5"/>
    <n v="10152292"/>
    <s v="CHOUBEY ADITYA AJIT"/>
    <s v="CHOUBEY ADITYA AJIT"/>
    <n v="7414955787"/>
    <s v="CHANDRALOK GUPTA"/>
    <n v="5"/>
    <n v="0"/>
    <n v="0"/>
    <n v="5"/>
    <n v="1"/>
    <n v="4"/>
    <n v="0"/>
    <n v="0"/>
    <s v="Mumbai"/>
    <n v="100"/>
    <n v="0"/>
    <n v="4"/>
    <n v="1"/>
    <n v="100"/>
    <x v="3"/>
    <x v="0"/>
  </r>
  <r>
    <x v="5"/>
    <n v="10152249"/>
    <s v="HARIHAR SINGH"/>
    <s v="HARIHAR SINGH"/>
    <n v="8149312014"/>
    <s v="AJAY KUMAR VERMA"/>
    <n v="4"/>
    <n v="0"/>
    <n v="0"/>
    <n v="4"/>
    <n v="0"/>
    <n v="4"/>
    <n v="0"/>
    <n v="0"/>
    <s v="Mumbai"/>
    <n v="100"/>
    <n v="0"/>
    <n v="4"/>
    <n v="1"/>
    <n v="80"/>
    <x v="0"/>
    <x v="0"/>
  </r>
  <r>
    <x v="5"/>
    <n v="10155622"/>
    <s v="SOFIYAN MOHAMMED UMAR ANSARI"/>
    <s v="SOFIYAN MOHAMMED UMAR ANSARI"/>
    <n v="7304151160"/>
    <s v="ABHISHEK GUPTA"/>
    <n v="5"/>
    <n v="0"/>
    <n v="0"/>
    <n v="5"/>
    <n v="0"/>
    <n v="5"/>
    <n v="0"/>
    <n v="0"/>
    <s v="Mumbai"/>
    <n v="125"/>
    <n v="0"/>
    <n v="5"/>
    <n v="1"/>
    <n v="100"/>
    <x v="4"/>
    <x v="2"/>
  </r>
  <r>
    <x v="5"/>
    <n v="10157283"/>
    <s v="VINIT LAXMIKANT CHATURVEDI"/>
    <s v="VINIT LAXMIKANT CHATURVEDI"/>
    <n v="9619167461"/>
    <s v="AKASH RAMRATAN JAISWAL"/>
    <n v="5"/>
    <n v="0"/>
    <n v="0"/>
    <n v="5"/>
    <n v="3"/>
    <n v="2"/>
    <n v="0"/>
    <n v="0"/>
    <s v="Mumbai"/>
    <n v="125"/>
    <n v="0"/>
    <n v="5"/>
    <n v="1"/>
    <n v="100"/>
    <x v="1"/>
    <x v="2"/>
  </r>
  <r>
    <x v="5"/>
    <n v="10157455"/>
    <s v="PRASHANT VISHRAM PATIL"/>
    <s v="PRASHANT VISHRAM PATIL"/>
    <n v="7777088988"/>
    <s v="PREM KUMAR VISHWAKARMA"/>
    <n v="4"/>
    <n v="0"/>
    <n v="0"/>
    <n v="4"/>
    <n v="1"/>
    <n v="3"/>
    <n v="0"/>
    <n v="0"/>
    <s v="Mumbai"/>
    <n v="100"/>
    <n v="0"/>
    <n v="4"/>
    <n v="1"/>
    <n v="100"/>
    <x v="1"/>
    <x v="2"/>
  </r>
  <r>
    <x v="5"/>
    <n v="10153333"/>
    <s v="SUMIT KUMAR PARASNATH VERMA"/>
    <s v="SUMIT KUMAR PARASNATH VERMA"/>
    <n v="7738531602"/>
    <s v="ABHISHEK GUPTA"/>
    <n v="5"/>
    <n v="0"/>
    <n v="0"/>
    <n v="5"/>
    <n v="3"/>
    <n v="2"/>
    <n v="0"/>
    <n v="0"/>
    <s v="Mumbai"/>
    <n v="125"/>
    <n v="0"/>
    <n v="4"/>
    <n v="1"/>
    <n v="80"/>
    <x v="4"/>
    <x v="0"/>
  </r>
  <r>
    <x v="5"/>
    <n v="10157420"/>
    <s v="VISHAL RAJENDRA UPADHYAY"/>
    <s v="VISHAL RAJENDRA UPADHYAY"/>
    <n v="9867075685"/>
    <s v="DILEEP SHARMA"/>
    <n v="2"/>
    <n v="0"/>
    <n v="0"/>
    <n v="2"/>
    <n v="0"/>
    <n v="2"/>
    <n v="0"/>
    <n v="0"/>
    <s v="Mumbai"/>
    <n v="50"/>
    <n v="0"/>
    <n v="2"/>
    <n v="1"/>
    <n v="66.67"/>
    <x v="4"/>
    <x v="2"/>
  </r>
  <r>
    <x v="5"/>
    <n v="10031401"/>
    <s v="KARIM JARIYA"/>
    <s v="KARIM JARIYA"/>
    <n v="9321734702"/>
    <s v="AJAY KUMAR VERMA"/>
    <n v="3"/>
    <n v="1"/>
    <n v="0"/>
    <n v="2"/>
    <n v="1"/>
    <n v="4"/>
    <n v="0"/>
    <n v="0"/>
    <s v="Mumbai"/>
    <n v="150"/>
    <n v="9440"/>
    <n v="4"/>
    <n v="1"/>
    <n v="80"/>
    <x v="0"/>
    <x v="3"/>
  </r>
  <r>
    <x v="5"/>
    <n v="10149740"/>
    <s v="MD SARFARAZ"/>
    <s v="MD SARFARAZ"/>
    <n v="8709965096"/>
    <s v="MD SANAUL MUSTUFA"/>
    <n v="5"/>
    <n v="1"/>
    <n v="0"/>
    <n v="4"/>
    <n v="2"/>
    <n v="3"/>
    <n v="0"/>
    <n v="0"/>
    <s v="Mumbai"/>
    <n v="185"/>
    <n v="5237"/>
    <n v="5"/>
    <n v="1"/>
    <n v="100"/>
    <x v="2"/>
    <x v="1"/>
  </r>
  <r>
    <x v="5"/>
    <n v="10106261"/>
    <s v="MOHD ANWAR"/>
    <s v="MOHD ANWAR"/>
    <n v="9699967378"/>
    <s v="MOHAMMAD IMRAN ADIL"/>
    <n v="6"/>
    <n v="0"/>
    <n v="0"/>
    <n v="6"/>
    <n v="0"/>
    <n v="6"/>
    <n v="0"/>
    <n v="0"/>
    <s v="Mumbai"/>
    <n v="150"/>
    <n v="0"/>
    <n v="6"/>
    <n v="1"/>
    <n v="100"/>
    <x v="5"/>
    <x v="3"/>
  </r>
  <r>
    <x v="5"/>
    <n v="10139865"/>
    <s v="JITENDRA PRATAP SINGH"/>
    <s v="JITENDRA PRATAP SINGH"/>
    <n v="7718993383"/>
    <s v="MANISH LOLARAKH NATH DUBEY"/>
    <n v="1"/>
    <n v="0"/>
    <n v="0"/>
    <n v="1"/>
    <n v="0"/>
    <n v="1"/>
    <n v="0"/>
    <n v="0"/>
    <s v="Mumbai"/>
    <n v="15"/>
    <n v="0"/>
    <n v="1"/>
    <n v="1"/>
    <n v="20"/>
    <x v="5"/>
    <x v="3"/>
  </r>
  <r>
    <x v="5"/>
    <n v="10028593"/>
    <s v="NANDAN SINGH"/>
    <s v="NANDAN SINGH"/>
    <n v="8655842601"/>
    <s v="ABHIJIT KHANVILKAR"/>
    <n v="1"/>
    <n v="1"/>
    <n v="0"/>
    <n v="0"/>
    <n v="0"/>
    <n v="1"/>
    <n v="0"/>
    <n v="0"/>
    <s v="Mumbai"/>
    <n v="65"/>
    <n v="37694"/>
    <n v="1"/>
    <n v="1"/>
    <n v="20"/>
    <x v="2"/>
    <x v="3"/>
  </r>
  <r>
    <x v="5"/>
    <n v="10062688"/>
    <s v="CHANDRALOK GUPTA"/>
    <s v="CHANDRALOK GUPTA"/>
    <n v="8424058233"/>
    <s v="RUSHIKESH KALE"/>
    <n v="1"/>
    <n v="1"/>
    <n v="0"/>
    <n v="0"/>
    <n v="0"/>
    <n v="1"/>
    <n v="0"/>
    <n v="0"/>
    <s v="Mumbai"/>
    <n v="90"/>
    <n v="3558"/>
    <n v="1"/>
    <n v="1"/>
    <n v="20"/>
    <x v="3"/>
    <x v="3"/>
  </r>
  <r>
    <x v="5"/>
    <n v="10129842"/>
    <s v="RANJIT REVNATH BOBHATE"/>
    <s v="RANJIT REVNATH BOBHATE"/>
    <n v="9920240914"/>
    <s v="MOHAMMAD IMRAN ADIL"/>
    <n v="5"/>
    <n v="0"/>
    <n v="0"/>
    <n v="5"/>
    <n v="1"/>
    <n v="4"/>
    <n v="0"/>
    <n v="0"/>
    <s v="Mumbai"/>
    <n v="105"/>
    <n v="0"/>
    <n v="5"/>
    <n v="1"/>
    <n v="100"/>
    <x v="5"/>
    <x v="3"/>
  </r>
  <r>
    <x v="5"/>
    <n v="10155618"/>
    <s v="AVINASH KORI"/>
    <s v="AVINASH KORI"/>
    <n v="7208733505"/>
    <s v="BANNOTH NARAYANASWAMY NAIK"/>
    <n v="1"/>
    <n v="0"/>
    <n v="0"/>
    <n v="1"/>
    <n v="1"/>
    <n v="0"/>
    <n v="0"/>
    <n v="0"/>
    <s v="Mumbai"/>
    <n v="25"/>
    <n v="0"/>
    <n v="1"/>
    <n v="1"/>
    <n v="20"/>
    <x v="2"/>
    <x v="2"/>
  </r>
  <r>
    <x v="5"/>
    <n v="10081473"/>
    <s v="ALOK NAKHDOO PAL"/>
    <s v="ALOK NAKHDOO PAL"/>
    <n v="7385360866"/>
    <s v="CHANDRALOK GUPTA"/>
    <n v="5"/>
    <n v="0"/>
    <n v="0"/>
    <n v="5"/>
    <n v="1"/>
    <n v="4"/>
    <n v="0"/>
    <n v="0"/>
    <s v="Mumbai"/>
    <n v="115"/>
    <n v="0"/>
    <n v="5"/>
    <n v="1"/>
    <n v="100"/>
    <x v="3"/>
    <x v="3"/>
  </r>
  <r>
    <x v="5"/>
    <n v="10152591"/>
    <s v="ARUN KUMAR SHUKLA"/>
    <s v="ARUN KUMAR SHUKLA"/>
    <n v="8928440955"/>
    <s v="CHANDRALOK GUPTA"/>
    <n v="5"/>
    <n v="0"/>
    <n v="0"/>
    <n v="5"/>
    <n v="1"/>
    <n v="4"/>
    <n v="0"/>
    <n v="0"/>
    <s v="Mumbai"/>
    <n v="105"/>
    <n v="0"/>
    <n v="5"/>
    <n v="1"/>
    <n v="100"/>
    <x v="3"/>
    <x v="0"/>
  </r>
  <r>
    <x v="5"/>
    <n v="10157733"/>
    <s v="VINAY MISHRA"/>
    <s v="VINAY MISHRA"/>
    <n v="9140317319"/>
    <s v="IRFAN INNUS PATEL"/>
    <n v="5"/>
    <n v="0"/>
    <n v="0"/>
    <n v="5"/>
    <n v="2"/>
    <n v="3"/>
    <n v="0"/>
    <n v="0"/>
    <s v="Mumbai"/>
    <n v="125"/>
    <n v="0"/>
    <n v="5"/>
    <n v="1"/>
    <n v="100"/>
    <x v="0"/>
    <x v="2"/>
  </r>
  <r>
    <x v="5"/>
    <n v="10156156"/>
    <s v="AJAY KUMAR MISHRA"/>
    <s v="AJAY KUMAR MISHRA"/>
    <n v="8009478116"/>
    <s v="NAGENDRA MISHRA"/>
    <n v="5"/>
    <n v="0"/>
    <n v="0"/>
    <n v="5"/>
    <n v="4"/>
    <n v="1"/>
    <n v="0"/>
    <n v="0"/>
    <s v="Mumbai"/>
    <n v="125"/>
    <n v="0"/>
    <n v="5"/>
    <n v="1"/>
    <n v="100"/>
    <x v="1"/>
    <x v="2"/>
  </r>
  <r>
    <x v="5"/>
    <n v="10036023"/>
    <s v="ARJUN WAGHMARE"/>
    <s v="ARJUN WAGHMARE"/>
    <n v="7666209662"/>
    <s v="ABHIJIT KHANVILKAR"/>
    <n v="1"/>
    <n v="0"/>
    <n v="0"/>
    <n v="1"/>
    <n v="0"/>
    <n v="1"/>
    <n v="0"/>
    <n v="0"/>
    <s v="Mumbai"/>
    <n v="0"/>
    <n v="0"/>
    <n v="0"/>
    <n v="1"/>
    <n v="0"/>
    <x v="2"/>
    <x v="3"/>
  </r>
  <r>
    <x v="5"/>
    <n v="10156402"/>
    <s v="RANJEET UPENDRA SHARMA"/>
    <s v="RANJEET UPENDRA SHARMA"/>
    <n v="7620769467"/>
    <s v="JAGANATH SABAT"/>
    <n v="3"/>
    <n v="0"/>
    <n v="0"/>
    <n v="3"/>
    <n v="1"/>
    <n v="2"/>
    <n v="0"/>
    <n v="0"/>
    <s v="Mumbai"/>
    <n v="75"/>
    <n v="0"/>
    <n v="3"/>
    <n v="1"/>
    <n v="60"/>
    <x v="3"/>
    <x v="2"/>
  </r>
  <r>
    <x v="5"/>
    <n v="10147895"/>
    <s v="RUSHIKESH DODHU JADHAV"/>
    <s v="RUSHIKESH DODHU JADHAV"/>
    <n v="9768269689"/>
    <s v="AKASH RAMRATAN JAISWAL"/>
    <n v="5"/>
    <n v="0"/>
    <n v="0"/>
    <n v="5"/>
    <n v="1"/>
    <n v="4"/>
    <n v="0"/>
    <n v="0"/>
    <s v="Mumbai"/>
    <n v="115"/>
    <n v="0"/>
    <n v="5"/>
    <n v="1"/>
    <n v="100"/>
    <x v="1"/>
    <x v="1"/>
  </r>
  <r>
    <x v="5"/>
    <n v="10156139"/>
    <s v="ASHISH SHUKLA"/>
    <s v="ASHISH SHUKLA"/>
    <n v="8879709699"/>
    <s v="RIKESH HARIBHAUJI VAIDYA"/>
    <n v="5"/>
    <n v="0"/>
    <n v="0"/>
    <n v="5"/>
    <n v="2"/>
    <n v="3"/>
    <n v="0"/>
    <n v="0"/>
    <s v="Mumbai"/>
    <n v="125"/>
    <n v="0"/>
    <n v="5"/>
    <n v="1"/>
    <n v="100"/>
    <x v="2"/>
    <x v="2"/>
  </r>
  <r>
    <x v="5"/>
    <n v="10068735"/>
    <s v="MOHAMMED MUNAWAR KHAN"/>
    <s v="MOHAMMED MUNAWAR KHAN"/>
    <n v="8779346184"/>
    <s v="INTEZAR IMAM MUNTAZIR IMAM SAYED"/>
    <n v="3"/>
    <n v="1"/>
    <n v="0"/>
    <n v="2"/>
    <n v="0"/>
    <n v="3"/>
    <n v="0"/>
    <n v="0"/>
    <s v="Mumbai"/>
    <n v="115"/>
    <n v="77000"/>
    <n v="2"/>
    <n v="1"/>
    <n v="66.67"/>
    <x v="0"/>
    <x v="3"/>
  </r>
  <r>
    <x v="5"/>
    <n v="10157451"/>
    <s v="ATHARAV DASHRATH PAWAR"/>
    <s v="ATHARAV DASHRATH PAWAR"/>
    <n v="8655082048"/>
    <s v="RIKESH HARIBHAUJI VAIDYA"/>
    <n v="5"/>
    <n v="0"/>
    <n v="0"/>
    <n v="5"/>
    <n v="2"/>
    <n v="3"/>
    <n v="0"/>
    <n v="0"/>
    <s v="Mumbai"/>
    <n v="100"/>
    <n v="0"/>
    <n v="4"/>
    <n v="1"/>
    <n v="100"/>
    <x v="2"/>
    <x v="2"/>
  </r>
  <r>
    <x v="5"/>
    <n v="10152846"/>
    <s v="SANDESH SAROJ MISHRA"/>
    <s v="SANDESH SAROJ MISHRA"/>
    <n v="9819648094"/>
    <s v="JAYANT KUMAR"/>
    <n v="4"/>
    <n v="1"/>
    <n v="0"/>
    <n v="3"/>
    <n v="2"/>
    <n v="3"/>
    <n v="0"/>
    <n v="0"/>
    <s v="Mumbai"/>
    <n v="175"/>
    <n v="7412"/>
    <n v="5"/>
    <n v="1"/>
    <n v="100"/>
    <x v="4"/>
    <x v="0"/>
  </r>
  <r>
    <x v="5"/>
    <n v="10153105"/>
    <s v="SUDHEER PANKAJ PANDEY"/>
    <s v="SUDHEER PANKAJ PANDEY"/>
    <n v="8953258991"/>
    <s v="RAGHWENDRA KUMAR SINGH"/>
    <n v="5"/>
    <n v="1"/>
    <n v="0"/>
    <n v="4"/>
    <n v="2"/>
    <n v="3"/>
    <n v="0"/>
    <n v="1"/>
    <s v="Mumbai"/>
    <n v="200"/>
    <n v="7080"/>
    <n v="5"/>
    <n v="1"/>
    <n v="100"/>
    <x v="1"/>
    <x v="0"/>
  </r>
  <r>
    <x v="5"/>
    <n v="10153342"/>
    <s v="AKASH RAMRATAN JAISWAL"/>
    <s v="AKASH RAMRATAN JAISWAL"/>
    <n v="7977956010"/>
    <s v="SONU KIRAN DUBEY"/>
    <n v="1"/>
    <n v="0"/>
    <n v="0"/>
    <n v="1"/>
    <n v="1"/>
    <n v="0"/>
    <n v="0"/>
    <n v="0"/>
    <s v="Mumbai"/>
    <n v="25"/>
    <n v="0"/>
    <n v="1"/>
    <n v="1"/>
    <n v="33.33"/>
    <x v="1"/>
    <x v="0"/>
  </r>
  <r>
    <x v="5"/>
    <n v="10146848"/>
    <s v="KADAM RAVIRAJ NARAYAN"/>
    <s v="KADAM RAVIRAJ NARAYAN"/>
    <n v="7066822779"/>
    <s v="AVNIND SINGH"/>
    <n v="1"/>
    <n v="1"/>
    <n v="0"/>
    <n v="0"/>
    <n v="0"/>
    <n v="1"/>
    <n v="0"/>
    <n v="0"/>
    <s v="Mumbai"/>
    <n v="90"/>
    <n v="4720"/>
    <n v="1"/>
    <n v="1"/>
    <n v="20"/>
    <x v="1"/>
    <x v="1"/>
  </r>
  <r>
    <x v="5"/>
    <n v="10083901"/>
    <s v="BHAVESH VIVEK MHATRE"/>
    <s v="BHAVESH VIVEK MHATRE"/>
    <n v="8668720253"/>
    <s v="SURAJ PAWAR"/>
    <n v="5"/>
    <n v="0"/>
    <n v="0"/>
    <n v="5"/>
    <n v="2"/>
    <n v="3"/>
    <n v="0"/>
    <n v="0"/>
    <s v="Mumbai"/>
    <n v="125"/>
    <n v="0"/>
    <n v="4"/>
    <n v="1"/>
    <n v="80"/>
    <x v="5"/>
    <x v="3"/>
  </r>
  <r>
    <x v="5"/>
    <n v="10154722"/>
    <s v="ANIMESH KARMAKAR"/>
    <s v="ANIMESH KARMAKAR"/>
    <n v="6294590298"/>
    <s v="RIKESH HARIBHAUJI VAIDYA"/>
    <n v="5"/>
    <n v="0"/>
    <n v="0"/>
    <n v="5"/>
    <n v="3"/>
    <n v="2"/>
    <n v="0"/>
    <n v="0"/>
    <s v="Mumbai"/>
    <n v="125"/>
    <n v="0"/>
    <n v="5"/>
    <n v="1"/>
    <n v="100"/>
    <x v="2"/>
    <x v="0"/>
  </r>
  <r>
    <x v="5"/>
    <n v="10044903"/>
    <s v="MD SANAUL MUSTUFA"/>
    <s v="MD SANAUL MUSTUFA"/>
    <n v="9892999846"/>
    <s v="ABHIJIT KHANVILKAR"/>
    <n v="3"/>
    <n v="0"/>
    <n v="0"/>
    <n v="3"/>
    <n v="0"/>
    <n v="3"/>
    <n v="0"/>
    <n v="0"/>
    <s v="Mumbai"/>
    <n v="75"/>
    <n v="0"/>
    <n v="3"/>
    <n v="1"/>
    <n v="100"/>
    <x v="2"/>
    <x v="3"/>
  </r>
  <r>
    <x v="5"/>
    <n v="10148305"/>
    <s v="SAMSUJJAMA"/>
    <s v="SAMSUJJAMA"/>
    <n v="9628744894"/>
    <s v="PREM KUMAR VISHWAKARMA"/>
    <n v="5"/>
    <n v="0"/>
    <n v="0"/>
    <n v="5"/>
    <n v="0"/>
    <n v="5"/>
    <n v="0"/>
    <n v="0"/>
    <s v="Mumbai"/>
    <n v="115"/>
    <n v="0"/>
    <n v="4"/>
    <n v="1"/>
    <n v="80"/>
    <x v="1"/>
    <x v="1"/>
  </r>
  <r>
    <x v="5"/>
    <n v="10151356"/>
    <s v="SAJID SHAHABUDDIN ANSARI"/>
    <s v="SAJID SHAHABUDDIN ANSARI"/>
    <n v="9326604192"/>
    <s v="BANNOTH NARAYANASWAMY NAIK"/>
    <n v="2"/>
    <n v="0"/>
    <n v="0"/>
    <n v="2"/>
    <n v="0"/>
    <n v="2"/>
    <n v="0"/>
    <n v="0"/>
    <s v="Mumbai"/>
    <n v="50"/>
    <n v="0"/>
    <n v="2"/>
    <n v="1"/>
    <n v="40"/>
    <x v="2"/>
    <x v="1"/>
  </r>
  <r>
    <x v="5"/>
    <n v="10156155"/>
    <s v="VIVEKANAND"/>
    <s v="VIVEKANAND"/>
    <n v="9984546969"/>
    <s v="JAGANATH SABAT"/>
    <n v="5"/>
    <n v="0"/>
    <n v="0"/>
    <n v="5"/>
    <n v="2"/>
    <n v="3"/>
    <n v="0"/>
    <n v="0"/>
    <s v="Mumbai"/>
    <n v="115"/>
    <n v="0"/>
    <n v="4"/>
    <n v="1"/>
    <n v="80"/>
    <x v="3"/>
    <x v="2"/>
  </r>
  <r>
    <x v="5"/>
    <n v="10154482"/>
    <s v="PRADEEP DEEPAK ANGRE"/>
    <s v="PRADEEP DEEPAK ANGRE"/>
    <n v="8879114532"/>
    <s v="JAGANATH SABAT"/>
    <n v="5"/>
    <n v="0"/>
    <n v="0"/>
    <n v="5"/>
    <n v="0"/>
    <n v="5"/>
    <n v="0"/>
    <n v="0"/>
    <s v="Mumbai"/>
    <n v="125"/>
    <n v="0"/>
    <n v="5"/>
    <n v="1"/>
    <n v="100"/>
    <x v="3"/>
    <x v="0"/>
  </r>
  <r>
    <x v="6"/>
    <n v="10068280"/>
    <s v="ARCHANA KAKADE"/>
    <s v="ARCHANA KAKADE"/>
    <n v="7208149618"/>
    <s v="NANDAN SINGH"/>
    <n v="5"/>
    <n v="0"/>
    <n v="0"/>
    <n v="5"/>
    <n v="1"/>
    <n v="4"/>
    <n v="0"/>
    <n v="0"/>
    <s v="Mumbai"/>
    <n v="95"/>
    <n v="0"/>
    <n v="4"/>
    <n v="1"/>
    <n v="100"/>
    <x v="2"/>
    <x v="3"/>
  </r>
  <r>
    <x v="6"/>
    <n v="10154499"/>
    <s v="SHIVAM PATHAK"/>
    <s v="SHIVAM PATHAK"/>
    <n v="9721050607"/>
    <s v="AJAY KUMAR VERMA"/>
    <n v="5"/>
    <n v="0"/>
    <n v="0"/>
    <n v="5"/>
    <n v="2"/>
    <n v="3"/>
    <n v="0"/>
    <n v="0"/>
    <s v="Mumbai"/>
    <n v="115"/>
    <n v="0"/>
    <n v="4"/>
    <n v="1"/>
    <n v="80"/>
    <x v="0"/>
    <x v="0"/>
  </r>
  <r>
    <x v="6"/>
    <n v="10068212"/>
    <s v="WASIM KAZI"/>
    <s v="WASIM KAZI"/>
    <n v="9702808599"/>
    <s v="SHASHANK YELVE"/>
    <n v="5"/>
    <n v="0"/>
    <n v="0"/>
    <n v="5"/>
    <n v="0"/>
    <n v="5"/>
    <n v="0"/>
    <n v="0"/>
    <s v="Mumbai"/>
    <n v="115"/>
    <n v="0"/>
    <n v="4"/>
    <n v="1"/>
    <n v="80"/>
    <x v="5"/>
    <x v="3"/>
  </r>
  <r>
    <x v="6"/>
    <n v="10157722"/>
    <s v="SACHIN KUMAR"/>
    <s v="SACHIN KUMAR"/>
    <n v="8825131086"/>
    <s v="RIKESH HARIBHAUJI VAIDYA"/>
    <n v="4"/>
    <n v="0"/>
    <n v="0"/>
    <n v="4"/>
    <n v="0"/>
    <n v="4"/>
    <n v="0"/>
    <n v="0"/>
    <s v="Mumbai"/>
    <n v="100"/>
    <n v="0"/>
    <n v="4"/>
    <n v="1"/>
    <n v="100"/>
    <x v="2"/>
    <x v="2"/>
  </r>
  <r>
    <x v="6"/>
    <n v="10155619"/>
    <s v="AJAY BALU LONDHE"/>
    <s v="AJAY BALU LONDHE"/>
    <n v="8369610661"/>
    <s v="NANDAN SINGH"/>
    <n v="5"/>
    <n v="0"/>
    <n v="0"/>
    <n v="5"/>
    <n v="2"/>
    <n v="3"/>
    <n v="0"/>
    <n v="0"/>
    <s v="Mumbai"/>
    <n v="125"/>
    <n v="0"/>
    <n v="5"/>
    <n v="1"/>
    <n v="100"/>
    <x v="2"/>
    <x v="2"/>
  </r>
  <r>
    <x v="6"/>
    <n v="10157721"/>
    <s v="NITISH KUMAR"/>
    <s v="NITISH KUMAR"/>
    <n v="8692826180"/>
    <s v="RIKESH HARIBHAUJI VAIDYA"/>
    <n v="5"/>
    <n v="0"/>
    <n v="0"/>
    <n v="5"/>
    <n v="2"/>
    <n v="3"/>
    <n v="0"/>
    <n v="0"/>
    <s v="Mumbai"/>
    <n v="125"/>
    <n v="0"/>
    <n v="5"/>
    <n v="1"/>
    <n v="100"/>
    <x v="2"/>
    <x v="2"/>
  </r>
  <r>
    <x v="6"/>
    <n v="10135447"/>
    <s v="ANKIT VILAS BORSE"/>
    <s v="ANKIT VILAS BORSE"/>
    <n v="8655594978"/>
    <s v="JAGANATH SABAT"/>
    <n v="5"/>
    <n v="0"/>
    <n v="0"/>
    <n v="5"/>
    <n v="1"/>
    <n v="4"/>
    <n v="0"/>
    <n v="0"/>
    <s v="Mumbai"/>
    <n v="115"/>
    <n v="0"/>
    <n v="4"/>
    <n v="1"/>
    <n v="80"/>
    <x v="3"/>
    <x v="3"/>
  </r>
  <r>
    <x v="6"/>
    <n v="10156163"/>
    <s v="ABHISHEK KUMAR"/>
    <s v="ABHISHEK KUMAR"/>
    <n v="9967178792"/>
    <s v="NAGENDRA MISHRA"/>
    <n v="4"/>
    <n v="0"/>
    <n v="0"/>
    <n v="4"/>
    <n v="0"/>
    <n v="4"/>
    <n v="0"/>
    <n v="0"/>
    <s v="Mumbai"/>
    <n v="100"/>
    <n v="0"/>
    <n v="4"/>
    <n v="1"/>
    <n v="80"/>
    <x v="1"/>
    <x v="2"/>
  </r>
  <r>
    <x v="6"/>
    <n v="10145759"/>
    <s v="BHANUPRATAP SINGH"/>
    <s v="BHANUPRATAP SINGH"/>
    <n v="8454014888"/>
    <s v="MOHAMMAD IMRAN ADIL"/>
    <n v="3"/>
    <n v="0"/>
    <n v="0"/>
    <n v="3"/>
    <n v="0"/>
    <n v="3"/>
    <n v="0"/>
    <n v="0"/>
    <s v="Mumbai"/>
    <n v="70"/>
    <n v="0"/>
    <n v="3"/>
    <n v="1"/>
    <n v="60"/>
    <x v="5"/>
    <x v="1"/>
  </r>
  <r>
    <x v="6"/>
    <n v="10155635"/>
    <s v="RITIK PANKAJ CHAUBEY"/>
    <s v="RITIK PANKAJ CHAUBEY"/>
    <n v="8604838454"/>
    <s v="MANISH LOLARAKH NATH DUBEY"/>
    <n v="4"/>
    <n v="0"/>
    <n v="0"/>
    <n v="4"/>
    <n v="3"/>
    <n v="1"/>
    <n v="0"/>
    <n v="0"/>
    <s v="Mumbai"/>
    <n v="100"/>
    <n v="0"/>
    <n v="4"/>
    <n v="1"/>
    <n v="80"/>
    <x v="5"/>
    <x v="2"/>
  </r>
  <r>
    <x v="6"/>
    <n v="10155616"/>
    <s v="DHIRAJKUMAR L MISHRA"/>
    <s v="DHIRAJKUMAR L MISHRA"/>
    <n v="9370908992"/>
    <s v="MUNAWAR WARISH HASHMI"/>
    <n v="5"/>
    <n v="0"/>
    <n v="0"/>
    <n v="5"/>
    <n v="2"/>
    <n v="3"/>
    <n v="0"/>
    <n v="0"/>
    <s v="Mumbai"/>
    <n v="115"/>
    <n v="0"/>
    <n v="5"/>
    <n v="1"/>
    <n v="100"/>
    <x v="3"/>
    <x v="2"/>
  </r>
  <r>
    <x v="6"/>
    <n v="10151345"/>
    <s v="NAGENDRA MISHRA"/>
    <s v="NAGENDRA MISHRA"/>
    <n v="7049872363"/>
    <s v="SIDDHANT RAJENDRA PAWAR"/>
    <n v="2"/>
    <n v="0"/>
    <n v="0"/>
    <n v="2"/>
    <n v="2"/>
    <n v="0"/>
    <n v="0"/>
    <n v="0"/>
    <s v="Mumbai"/>
    <n v="50"/>
    <n v="0"/>
    <n v="2"/>
    <n v="1"/>
    <n v="66.67"/>
    <x v="1"/>
    <x v="1"/>
  </r>
  <r>
    <x v="6"/>
    <n v="10153331"/>
    <s v="RAGHWENDRA KUMAR SINGH"/>
    <s v="RAGHWENDRA KUMAR SINGH"/>
    <n v="8104389966"/>
    <s v="SONU KIRAN DUBEY"/>
    <n v="3"/>
    <n v="0"/>
    <n v="0"/>
    <n v="3"/>
    <n v="1"/>
    <n v="2"/>
    <n v="0"/>
    <n v="0"/>
    <s v="Mumbai"/>
    <n v="65"/>
    <n v="0"/>
    <n v="3"/>
    <n v="1"/>
    <n v="100"/>
    <x v="1"/>
    <x v="0"/>
  </r>
  <r>
    <x v="6"/>
    <n v="10155631"/>
    <s v="PRAFUL MUKUNDRAO TELANG"/>
    <s v="PRAFUL MUKUNDRAO TELANG"/>
    <n v="7769928826"/>
    <s v="PREM KUMAR VISHWAKARMA"/>
    <n v="4"/>
    <n v="1"/>
    <n v="0"/>
    <n v="3"/>
    <n v="4"/>
    <n v="1"/>
    <n v="0"/>
    <n v="0"/>
    <s v="Mumbai"/>
    <n v="175"/>
    <n v="3540"/>
    <n v="4"/>
    <n v="1"/>
    <n v="80"/>
    <x v="1"/>
    <x v="2"/>
  </r>
  <r>
    <x v="6"/>
    <n v="10154719"/>
    <s v="CHANDAN MISHRA"/>
    <s v="CHANDAN MISHRA"/>
    <n v="8433849596"/>
    <s v="JAYANT KUMAR"/>
    <n v="5"/>
    <n v="0"/>
    <n v="0"/>
    <n v="5"/>
    <n v="0"/>
    <n v="5"/>
    <n v="0"/>
    <n v="0"/>
    <s v="Mumbai"/>
    <n v="125"/>
    <n v="0"/>
    <n v="5"/>
    <n v="1"/>
    <n v="100"/>
    <x v="4"/>
    <x v="0"/>
  </r>
  <r>
    <x v="6"/>
    <n v="10091881"/>
    <s v="SUMIT SHARAD SANAS"/>
    <s v="SUMIT SHARAD SANAS"/>
    <n v="8652573355"/>
    <s v="ARJUN WAGHMARE"/>
    <n v="4"/>
    <n v="0"/>
    <n v="0"/>
    <n v="4"/>
    <n v="1"/>
    <n v="4"/>
    <n v="0"/>
    <n v="0"/>
    <s v="Mumbai"/>
    <n v="85"/>
    <n v="0"/>
    <n v="4"/>
    <n v="1"/>
    <n v="80"/>
    <x v="2"/>
    <x v="3"/>
  </r>
  <r>
    <x v="6"/>
    <n v="10154483"/>
    <s v="JAYANT KUMAR"/>
    <s v="JAYANT KUMAR"/>
    <n v="9304376328"/>
    <s v="DILEEP SHARMA"/>
    <n v="3"/>
    <n v="0"/>
    <n v="0"/>
    <n v="3"/>
    <n v="1"/>
    <n v="2"/>
    <n v="0"/>
    <n v="0"/>
    <s v="Mumbai"/>
    <n v="75"/>
    <n v="0"/>
    <n v="3"/>
    <n v="1"/>
    <n v="100"/>
    <x v="4"/>
    <x v="0"/>
  </r>
  <r>
    <x v="6"/>
    <n v="10154479"/>
    <s v="VINOD KUMAR"/>
    <s v="VINOD KUMAR"/>
    <n v="7905193449"/>
    <s v="JAYANT KUMAR"/>
    <n v="5"/>
    <n v="0"/>
    <n v="0"/>
    <n v="5"/>
    <n v="2"/>
    <n v="3"/>
    <n v="0"/>
    <n v="0"/>
    <s v="Mumbai"/>
    <n v="115"/>
    <n v="0"/>
    <n v="5"/>
    <n v="1"/>
    <n v="100"/>
    <x v="4"/>
    <x v="0"/>
  </r>
  <r>
    <x v="6"/>
    <n v="10057460"/>
    <s v="GANGA SAGAR PANDEY"/>
    <s v="GANGA SAGAR PANDEY"/>
    <n v="9696537480"/>
    <s v="JAGANATH SABAT"/>
    <n v="5"/>
    <n v="0"/>
    <n v="0"/>
    <n v="5"/>
    <n v="0"/>
    <n v="5"/>
    <n v="0"/>
    <n v="0"/>
    <s v="Mumbai"/>
    <n v="115"/>
    <n v="0"/>
    <n v="5"/>
    <n v="1"/>
    <n v="100"/>
    <x v="3"/>
    <x v="3"/>
  </r>
  <r>
    <x v="6"/>
    <n v="10131369"/>
    <s v="VIVEK CHUNNILAL GUPTA"/>
    <s v="VIVEK CHUNNILAL GUPTA"/>
    <n v="8698022496"/>
    <s v="JAGANATH SABAT"/>
    <n v="5"/>
    <n v="0"/>
    <n v="0"/>
    <n v="5"/>
    <n v="0"/>
    <n v="5"/>
    <n v="0"/>
    <n v="0"/>
    <s v="Mumbai"/>
    <n v="125"/>
    <n v="0"/>
    <n v="5"/>
    <n v="1"/>
    <n v="100"/>
    <x v="3"/>
    <x v="3"/>
  </r>
  <r>
    <x v="6"/>
    <n v="10153634"/>
    <s v="LAXMI NARAYAN PANDEY"/>
    <s v="LAXMI NARAYAN PANDEY"/>
    <n v="7208851513"/>
    <s v="RIKESH HARIBHAUJI VAIDYA"/>
    <n v="4"/>
    <n v="0"/>
    <n v="0"/>
    <n v="4"/>
    <n v="2"/>
    <n v="2"/>
    <n v="0"/>
    <n v="0"/>
    <s v="Mumbai"/>
    <n v="100"/>
    <n v="0"/>
    <n v="4"/>
    <n v="1"/>
    <n v="80"/>
    <x v="2"/>
    <x v="0"/>
  </r>
  <r>
    <x v="6"/>
    <n v="10157279"/>
    <s v="ABDUL AHAD ANIS KHAN"/>
    <s v="ABDUL AHAD ANIS KHAN"/>
    <n v="7058620610"/>
    <s v="AKASH RAMRATAN JAISWAL"/>
    <n v="5"/>
    <n v="1"/>
    <n v="0"/>
    <n v="4"/>
    <n v="4"/>
    <n v="1"/>
    <n v="0"/>
    <n v="0"/>
    <s v="Mumbai"/>
    <n v="200"/>
    <n v="4720"/>
    <n v="2"/>
    <n v="1"/>
    <n v="66.67"/>
    <x v="1"/>
    <x v="2"/>
  </r>
  <r>
    <x v="6"/>
    <n v="10153648"/>
    <s v="RAJKUMAR U SINGH"/>
    <s v="RAJKUMAR U SINGH"/>
    <n v="7058306032"/>
    <s v="AJAY KUMAR VERMA"/>
    <n v="4"/>
    <n v="0"/>
    <n v="0"/>
    <n v="4"/>
    <n v="1"/>
    <n v="3"/>
    <n v="0"/>
    <n v="0"/>
    <s v="Mumbai"/>
    <n v="90"/>
    <n v="0"/>
    <n v="3"/>
    <n v="1"/>
    <n v="60"/>
    <x v="0"/>
    <x v="0"/>
  </r>
  <r>
    <x v="6"/>
    <n v="10051652"/>
    <s v="DINESH GHODVINDE"/>
    <s v="DINESH GHODVINDE"/>
    <n v="7020949492"/>
    <s v="JAGANATH SABAT"/>
    <n v="4"/>
    <n v="2"/>
    <n v="0"/>
    <n v="2"/>
    <n v="0"/>
    <n v="4"/>
    <n v="0"/>
    <n v="0"/>
    <s v="Mumbai"/>
    <n v="195"/>
    <n v="78480"/>
    <n v="4"/>
    <n v="1"/>
    <n v="100"/>
    <x v="3"/>
    <x v="3"/>
  </r>
  <r>
    <x v="6"/>
    <n v="10056963"/>
    <s v="MOHD IJHAR SHAIKH"/>
    <s v="MOHD IJHAR SHAIKH"/>
    <n v="9004616230"/>
    <s v="INTEZAR IMAM MUNTAZIR IMAM SAYED"/>
    <n v="1"/>
    <n v="0"/>
    <n v="1"/>
    <n v="0"/>
    <n v="0"/>
    <n v="1"/>
    <n v="0"/>
    <n v="0"/>
    <s v="Mumbai"/>
    <n v="85"/>
    <n v="1"/>
    <n v="1"/>
    <n v="1"/>
    <n v="20"/>
    <x v="0"/>
    <x v="3"/>
  </r>
  <r>
    <x v="6"/>
    <n v="10126648"/>
    <s v="ANOOP PANDEY"/>
    <s v="ANOOP PANDEY"/>
    <n v="9321734007"/>
    <s v="KADAM RAVIRAJ NARAYAN"/>
    <n v="5"/>
    <n v="0"/>
    <n v="0"/>
    <n v="5"/>
    <n v="1"/>
    <n v="4"/>
    <n v="0"/>
    <n v="0"/>
    <s v="Mumbai"/>
    <n v="125"/>
    <n v="0"/>
    <n v="5"/>
    <n v="1"/>
    <n v="100"/>
    <x v="1"/>
    <x v="3"/>
  </r>
  <r>
    <x v="6"/>
    <n v="10151965"/>
    <s v="VIJAYKUMAR DINESH PARCHE"/>
    <s v="VIJAYKUMAR DINESH PARCHE"/>
    <n v="7558284024"/>
    <s v="MUNAWAR WARISH HASHMI"/>
    <n v="5"/>
    <n v="0"/>
    <n v="0"/>
    <n v="5"/>
    <n v="0"/>
    <n v="5"/>
    <n v="0"/>
    <n v="0"/>
    <s v="Mumbai"/>
    <n v="110"/>
    <n v="0"/>
    <n v="5"/>
    <n v="1"/>
    <n v="100"/>
    <x v="3"/>
    <x v="0"/>
  </r>
  <r>
    <x v="6"/>
    <n v="10155617"/>
    <s v="NANDLAL RAJBHAR"/>
    <s v="NANDLAL RAJBHAR"/>
    <n v="9594189301"/>
    <s v="MD SANAUL MUSTUFA"/>
    <n v="4"/>
    <n v="0"/>
    <n v="0"/>
    <n v="4"/>
    <n v="2"/>
    <n v="2"/>
    <n v="0"/>
    <n v="0"/>
    <s v="Mumbai"/>
    <n v="90"/>
    <n v="0"/>
    <n v="4"/>
    <n v="1"/>
    <n v="80"/>
    <x v="2"/>
    <x v="2"/>
  </r>
  <r>
    <x v="6"/>
    <n v="10157449"/>
    <s v="PRITAM SUNIL GAIKWAD"/>
    <s v="PRITAM SUNIL GAIKWAD"/>
    <n v="8169792854"/>
    <s v="SHASHANK YELVE"/>
    <n v="5"/>
    <n v="0"/>
    <n v="0"/>
    <n v="5"/>
    <n v="2"/>
    <n v="3"/>
    <n v="0"/>
    <n v="0"/>
    <s v="Mumbai"/>
    <n v="125"/>
    <n v="0"/>
    <n v="5"/>
    <n v="1"/>
    <n v="100"/>
    <x v="5"/>
    <x v="2"/>
  </r>
  <r>
    <x v="6"/>
    <n v="10156140"/>
    <s v="AMAN TRIPATHI"/>
    <s v="AMAN TRIPATHI"/>
    <n v="7393838072"/>
    <s v="JAGANATH SABAT"/>
    <n v="4"/>
    <n v="1"/>
    <n v="0"/>
    <n v="3"/>
    <n v="1"/>
    <n v="3"/>
    <n v="0"/>
    <n v="0"/>
    <s v="Mumbai"/>
    <n v="165"/>
    <n v="4720"/>
    <n v="4"/>
    <n v="1"/>
    <n v="80"/>
    <x v="3"/>
    <x v="2"/>
  </r>
  <r>
    <x v="6"/>
    <n v="10149396"/>
    <s v="AKASH NARAYAN RAWTE"/>
    <s v="AKASH NARAYAN RAWTE"/>
    <n v="9594529510"/>
    <s v="NAGENDRA MISHRA"/>
    <n v="3"/>
    <n v="0"/>
    <n v="0"/>
    <n v="3"/>
    <n v="2"/>
    <n v="1"/>
    <n v="0"/>
    <n v="0"/>
    <s v="Mumbai"/>
    <n v="75"/>
    <n v="0"/>
    <n v="3"/>
    <n v="1"/>
    <n v="60"/>
    <x v="1"/>
    <x v="1"/>
  </r>
  <r>
    <x v="6"/>
    <n v="10012025"/>
    <s v="SURAJ PAWAR"/>
    <s v="SURAJ PAWAR"/>
    <n v="8446578718"/>
    <s v="MADHURI JOSHI"/>
    <n v="1"/>
    <n v="0"/>
    <n v="0"/>
    <n v="1"/>
    <n v="0"/>
    <n v="1"/>
    <n v="0"/>
    <n v="0"/>
    <s v="Mumbai"/>
    <n v="25"/>
    <n v="0"/>
    <n v="1"/>
    <n v="1"/>
    <n v="33.33"/>
    <x v="5"/>
    <x v="3"/>
  </r>
  <r>
    <x v="6"/>
    <n v="10142760"/>
    <s v="SAW MRITUNJAY KUMAR PREMCHAND"/>
    <s v="SAW MRITUNJAY KUMAR PREMCHAND"/>
    <n v="8779615120"/>
    <s v="PREM KUMAR VISHWAKARMA"/>
    <n v="5"/>
    <n v="0"/>
    <n v="0"/>
    <n v="5"/>
    <n v="1"/>
    <n v="4"/>
    <n v="0"/>
    <n v="0"/>
    <s v="Mumbai"/>
    <n v="125"/>
    <n v="0"/>
    <n v="5"/>
    <n v="1"/>
    <n v="100"/>
    <x v="1"/>
    <x v="3"/>
  </r>
  <r>
    <x v="6"/>
    <n v="10157723"/>
    <s v="BITTU KUMAR"/>
    <s v="BITTU KUMAR"/>
    <n v="8709035770"/>
    <s v="RIKESH HARIBHAUJI VAIDYA"/>
    <n v="4"/>
    <n v="0"/>
    <n v="0"/>
    <n v="4"/>
    <n v="0"/>
    <n v="4"/>
    <n v="0"/>
    <n v="0"/>
    <s v="Mumbai"/>
    <n v="90"/>
    <n v="0"/>
    <n v="4"/>
    <n v="1"/>
    <n v="100"/>
    <x v="2"/>
    <x v="2"/>
  </r>
  <r>
    <x v="6"/>
    <n v="10102541"/>
    <s v="JAYESH MANOHARLAL VATANI"/>
    <s v="JAYESH MANOHARLAL VATANI"/>
    <n v="9730838322"/>
    <s v="JAGANATH SABAT"/>
    <n v="4"/>
    <n v="1"/>
    <n v="0"/>
    <n v="3"/>
    <n v="1"/>
    <n v="4"/>
    <n v="0"/>
    <n v="0"/>
    <s v="Mumbai"/>
    <n v="165"/>
    <n v="4720"/>
    <n v="5"/>
    <n v="1"/>
    <n v="100"/>
    <x v="3"/>
    <x v="3"/>
  </r>
  <r>
    <x v="6"/>
    <n v="10151132"/>
    <s v="YUSUF IMAM ALI MASHUDI"/>
    <s v="YUSUF IMAM ALI MASHUDI"/>
    <n v="8080283325"/>
    <s v="BANNOTH NARAYANASWAMY NAIK"/>
    <n v="5"/>
    <n v="0"/>
    <n v="0"/>
    <n v="5"/>
    <n v="2"/>
    <n v="3"/>
    <n v="0"/>
    <n v="0"/>
    <s v="Mumbai"/>
    <n v="125"/>
    <n v="0"/>
    <n v="5"/>
    <n v="1"/>
    <n v="100"/>
    <x v="2"/>
    <x v="1"/>
  </r>
  <r>
    <x v="6"/>
    <n v="10067328"/>
    <s v="SHEKH MOHAMMAD IMRAN"/>
    <s v="SHEKH MOHAMMAD IMRAN"/>
    <n v="8291174466"/>
    <s v="SHASHANK YELVE"/>
    <n v="5"/>
    <n v="0"/>
    <n v="0"/>
    <n v="5"/>
    <n v="0"/>
    <n v="5"/>
    <n v="0"/>
    <n v="0"/>
    <s v="Mumbai"/>
    <n v="125"/>
    <n v="0"/>
    <n v="5"/>
    <n v="1"/>
    <n v="100"/>
    <x v="5"/>
    <x v="3"/>
  </r>
  <r>
    <x v="6"/>
    <n v="10023988"/>
    <s v="VINAYKUMAR GAUD"/>
    <s v="VINAYKUMAR GAUD"/>
    <n v="9224730381"/>
    <s v="INTEZAR IMAM MUNTAZIR IMAM SAYED"/>
    <n v="2"/>
    <n v="1"/>
    <n v="1"/>
    <n v="0"/>
    <n v="1"/>
    <n v="1"/>
    <n v="0"/>
    <n v="0"/>
    <s v="Mumbai"/>
    <n v="185"/>
    <n v="4129"/>
    <n v="2"/>
    <n v="1"/>
    <n v="40"/>
    <x v="0"/>
    <x v="3"/>
  </r>
  <r>
    <x v="6"/>
    <n v="10147873"/>
    <s v="PREM KUMAR VISHWAKARMA"/>
    <s v="PREM KUMAR VISHWAKARMA"/>
    <n v="9004761131"/>
    <s v="KADAM RAVIRAJ NARAYAN"/>
    <n v="2"/>
    <n v="0"/>
    <n v="0"/>
    <n v="2"/>
    <n v="0"/>
    <n v="2"/>
    <n v="0"/>
    <n v="0"/>
    <s v="Mumbai"/>
    <n v="40"/>
    <n v="0"/>
    <n v="1"/>
    <n v="1"/>
    <n v="33.33"/>
    <x v="1"/>
    <x v="1"/>
  </r>
  <r>
    <x v="6"/>
    <n v="10123047"/>
    <s v="MUNAWAR WARISH HASHMI"/>
    <s v="MUNAWAR WARISH HASHMI"/>
    <n v="9167670057"/>
    <s v="RUSHIKESH KALE"/>
    <n v="4"/>
    <n v="0"/>
    <n v="0"/>
    <n v="4"/>
    <n v="1"/>
    <n v="3"/>
    <n v="0"/>
    <n v="0"/>
    <s v="Mumbai"/>
    <n v="70"/>
    <n v="0"/>
    <n v="3"/>
    <n v="1"/>
    <n v="100"/>
    <x v="3"/>
    <x v="3"/>
  </r>
  <r>
    <x v="6"/>
    <n v="10130832"/>
    <s v="MOHINI RAVIRAV YETEKAR"/>
    <s v="MOHINI RAVIRAV YETEKAR"/>
    <n v="8850628737"/>
    <s v="MANISH LOLARAKH NATH DUBEY"/>
    <n v="1"/>
    <n v="0"/>
    <n v="0"/>
    <n v="1"/>
    <n v="1"/>
    <n v="0"/>
    <n v="0"/>
    <n v="0"/>
    <s v="Mumbai"/>
    <n v="25"/>
    <n v="0"/>
    <n v="1"/>
    <n v="1"/>
    <n v="20"/>
    <x v="5"/>
    <x v="3"/>
  </r>
  <r>
    <x v="6"/>
    <n v="10094703"/>
    <s v="ASHUTOSH MISHRA"/>
    <s v="ASHUTOSH MISHRA"/>
    <n v="9960834633"/>
    <s v="SUSHEEL DUBEY"/>
    <n v="5"/>
    <n v="2"/>
    <n v="0"/>
    <n v="3"/>
    <n v="1"/>
    <n v="5"/>
    <n v="0"/>
    <n v="0"/>
    <s v="Mumbai"/>
    <n v="260"/>
    <n v="51041"/>
    <n v="6"/>
    <n v="1"/>
    <n v="100"/>
    <x v="0"/>
    <x v="3"/>
  </r>
  <r>
    <x v="6"/>
    <n v="10152214"/>
    <s v="VIKAS CHANDRABHAN MISHRA"/>
    <s v="VIKAS CHANDRABHAN MISHRA"/>
    <n v="8369541192"/>
    <s v="SHASHANK YELVE"/>
    <n v="6"/>
    <n v="0"/>
    <n v="0"/>
    <n v="6"/>
    <n v="4"/>
    <n v="2"/>
    <n v="0"/>
    <n v="0"/>
    <s v="Mumbai"/>
    <n v="150"/>
    <n v="0"/>
    <n v="6"/>
    <n v="1"/>
    <n v="100"/>
    <x v="5"/>
    <x v="0"/>
  </r>
  <r>
    <x v="6"/>
    <n v="10057164"/>
    <s v="PRAVIN MATAL"/>
    <s v="PRAVIN MATAL"/>
    <n v="9867591635"/>
    <s v="MANISH LOLARAKH NATH DUBEY"/>
    <n v="4"/>
    <n v="1"/>
    <n v="0"/>
    <n v="3"/>
    <n v="1"/>
    <n v="5"/>
    <n v="0"/>
    <n v="0"/>
    <s v="Mumbai"/>
    <n v="175"/>
    <n v="7080"/>
    <n v="5"/>
    <n v="1"/>
    <n v="100"/>
    <x v="5"/>
    <x v="3"/>
  </r>
  <r>
    <x v="6"/>
    <n v="10142058"/>
    <s v="ANGAD RAMJI GUPTA"/>
    <s v="ANGAD RAMJI GUPTA"/>
    <n v="9820840706"/>
    <s v="CHANDRALOK GUPTA"/>
    <n v="5"/>
    <n v="0"/>
    <n v="0"/>
    <n v="5"/>
    <n v="0"/>
    <n v="5"/>
    <n v="0"/>
    <n v="0"/>
    <s v="Mumbai"/>
    <n v="105"/>
    <n v="0"/>
    <n v="3"/>
    <n v="1"/>
    <n v="60"/>
    <x v="3"/>
    <x v="3"/>
  </r>
  <r>
    <x v="6"/>
    <n v="10156403"/>
    <s v="MOHAMMED SAJID TAK"/>
    <s v="MOHAMMED SAJID TAK"/>
    <n v="9623733102"/>
    <s v="IRFAN INNUS PATEL"/>
    <n v="5"/>
    <n v="0"/>
    <n v="0"/>
    <n v="5"/>
    <n v="0"/>
    <n v="5"/>
    <n v="0"/>
    <n v="0"/>
    <s v="Mumbai"/>
    <n v="115"/>
    <n v="0"/>
    <n v="5"/>
    <n v="1"/>
    <n v="100"/>
    <x v="0"/>
    <x v="2"/>
  </r>
  <r>
    <x v="6"/>
    <n v="10113592"/>
    <s v="BANNOTH NARAYANASWAMY NAIK"/>
    <s v="BANNOTH NARAYANASWAMY NAIK"/>
    <n v="9892353556"/>
    <s v="ARJUN WAGHMARE"/>
    <n v="5"/>
    <n v="0"/>
    <n v="0"/>
    <n v="5"/>
    <n v="1"/>
    <n v="4"/>
    <n v="0"/>
    <n v="0"/>
    <s v="Mumbai"/>
    <n v="125"/>
    <n v="0"/>
    <n v="5"/>
    <n v="1"/>
    <n v="100"/>
    <x v="2"/>
    <x v="3"/>
  </r>
  <r>
    <x v="6"/>
    <n v="10069714"/>
    <s v="JUBAIR KHAN"/>
    <s v="JUBAIR KHAN"/>
    <n v="9594708000"/>
    <s v="MOHAMMAD IMRAN ADIL"/>
    <n v="3"/>
    <n v="1"/>
    <n v="0"/>
    <n v="2"/>
    <n v="0"/>
    <n v="3"/>
    <n v="0"/>
    <n v="0"/>
    <s v="Mumbai"/>
    <n v="135"/>
    <n v="60180"/>
    <n v="3"/>
    <n v="1"/>
    <n v="100"/>
    <x v="5"/>
    <x v="3"/>
  </r>
  <r>
    <x v="6"/>
    <n v="10155632"/>
    <s v="ABHISHEK GUPTA"/>
    <s v="ABHISHEK GUPTA"/>
    <n v="8354873086"/>
    <s v="DILEEP SHARMA"/>
    <n v="3"/>
    <n v="0"/>
    <n v="0"/>
    <n v="3"/>
    <n v="1"/>
    <n v="2"/>
    <n v="0"/>
    <n v="0"/>
    <s v="Mumbai"/>
    <n v="75"/>
    <n v="0"/>
    <n v="3"/>
    <n v="1"/>
    <n v="100"/>
    <x v="4"/>
    <x v="2"/>
  </r>
  <r>
    <x v="6"/>
    <n v="10156139"/>
    <s v="ASHISH SHUKLA"/>
    <s v="ASHISH SHUKLA"/>
    <n v="8879709699"/>
    <s v="RIKESH HARIBHAUJI VAIDYA"/>
    <n v="5"/>
    <n v="0"/>
    <n v="0"/>
    <n v="5"/>
    <n v="3"/>
    <n v="2"/>
    <n v="0"/>
    <n v="0"/>
    <s v="Mumbai"/>
    <n v="125"/>
    <n v="0"/>
    <n v="4"/>
    <n v="1"/>
    <n v="80"/>
    <x v="2"/>
    <x v="2"/>
  </r>
  <r>
    <x v="6"/>
    <n v="10157451"/>
    <s v="ATHARAV DASHRATH PAWAR"/>
    <s v="ATHARAV DASHRATH PAWAR"/>
    <n v="8655082048"/>
    <s v="RIKESH HARIBHAUJI VAIDYA"/>
    <n v="6"/>
    <n v="0"/>
    <n v="0"/>
    <n v="6"/>
    <n v="3"/>
    <n v="3"/>
    <n v="0"/>
    <n v="0"/>
    <s v="Mumbai"/>
    <n v="150"/>
    <n v="0"/>
    <n v="5"/>
    <n v="1"/>
    <n v="100"/>
    <x v="2"/>
    <x v="2"/>
  </r>
  <r>
    <x v="6"/>
    <n v="10068735"/>
    <s v="MOHAMMED MUNAWAR KHAN"/>
    <s v="MOHAMMED MUNAWAR KHAN"/>
    <n v="8779346184"/>
    <s v="INTEZAR IMAM MUNTAZIR IMAM SAYED"/>
    <n v="3"/>
    <n v="0"/>
    <n v="0"/>
    <n v="3"/>
    <n v="0"/>
    <n v="3"/>
    <n v="0"/>
    <n v="0"/>
    <s v="Mumbai"/>
    <n v="55"/>
    <n v="0"/>
    <n v="1"/>
    <n v="1"/>
    <n v="33.33"/>
    <x v="0"/>
    <x v="3"/>
  </r>
  <r>
    <x v="6"/>
    <n v="10156402"/>
    <s v="RANJEET UPENDRA SHARMA"/>
    <s v="RANJEET UPENDRA SHARMA"/>
    <n v="7620769467"/>
    <s v="JAGANATH SABAT"/>
    <n v="3"/>
    <n v="1"/>
    <n v="0"/>
    <n v="2"/>
    <n v="1"/>
    <n v="2"/>
    <n v="0"/>
    <n v="0"/>
    <s v="Mumbai"/>
    <n v="135"/>
    <n v="3540"/>
    <n v="3"/>
    <n v="1"/>
    <n v="60"/>
    <x v="3"/>
    <x v="2"/>
  </r>
  <r>
    <x v="6"/>
    <n v="10147895"/>
    <s v="RUSHIKESH DODHU JADHAV"/>
    <s v="RUSHIKESH DODHU JADHAV"/>
    <n v="9768269689"/>
    <s v="AKASH RAMRATAN JAISWAL"/>
    <n v="5"/>
    <n v="0"/>
    <n v="0"/>
    <n v="5"/>
    <n v="0"/>
    <n v="5"/>
    <n v="0"/>
    <n v="0"/>
    <s v="Mumbai"/>
    <n v="125"/>
    <n v="0"/>
    <n v="5"/>
    <n v="1"/>
    <n v="100"/>
    <x v="1"/>
    <x v="1"/>
  </r>
  <r>
    <x v="6"/>
    <n v="10081473"/>
    <s v="ALOK NAKHDOO PAL"/>
    <s v="ALOK NAKHDOO PAL"/>
    <n v="7385360866"/>
    <s v="CHANDRALOK GUPTA"/>
    <n v="5"/>
    <n v="0"/>
    <n v="0"/>
    <n v="5"/>
    <n v="0"/>
    <n v="5"/>
    <n v="0"/>
    <n v="0"/>
    <s v="Mumbai"/>
    <n v="125"/>
    <n v="0"/>
    <n v="5"/>
    <n v="1"/>
    <n v="100"/>
    <x v="3"/>
    <x v="3"/>
  </r>
  <r>
    <x v="6"/>
    <n v="10152591"/>
    <s v="ARUN KUMAR SHUKLA"/>
    <s v="ARUN KUMAR SHUKLA"/>
    <n v="8928440955"/>
    <s v="CHANDRALOK GUPTA"/>
    <n v="6"/>
    <n v="0"/>
    <n v="0"/>
    <n v="6"/>
    <n v="1"/>
    <n v="5"/>
    <n v="0"/>
    <n v="0"/>
    <s v="Mumbai"/>
    <n v="140"/>
    <n v="0"/>
    <n v="5"/>
    <n v="1"/>
    <n v="100"/>
    <x v="3"/>
    <x v="0"/>
  </r>
  <r>
    <x v="6"/>
    <n v="10157733"/>
    <s v="VINAY MISHRA"/>
    <s v="VINAY MISHRA"/>
    <n v="9140317319"/>
    <s v="IRFAN INNUS PATEL"/>
    <n v="4"/>
    <n v="0"/>
    <n v="0"/>
    <n v="4"/>
    <n v="0"/>
    <n v="4"/>
    <n v="0"/>
    <n v="0"/>
    <s v="Mumbai"/>
    <n v="100"/>
    <n v="0"/>
    <n v="4"/>
    <n v="1"/>
    <n v="100"/>
    <x v="0"/>
    <x v="2"/>
  </r>
  <r>
    <x v="6"/>
    <n v="10157735"/>
    <s v="YADAV VIVEKKUMAR LALJI"/>
    <s v="YADAV VIVEKKUMAR LALJI"/>
    <n v="9702818558"/>
    <s v="IRFAN INNUS PATEL"/>
    <n v="5"/>
    <n v="0"/>
    <n v="0"/>
    <n v="5"/>
    <n v="0"/>
    <n v="5"/>
    <n v="0"/>
    <n v="0"/>
    <s v="Mumbai"/>
    <n v="125"/>
    <n v="0"/>
    <n v="5"/>
    <n v="1"/>
    <n v="100"/>
    <x v="0"/>
    <x v="2"/>
  </r>
  <r>
    <x v="6"/>
    <n v="10156156"/>
    <s v="AJAY KUMAR MISHRA"/>
    <s v="AJAY KUMAR MISHRA"/>
    <n v="8009478116"/>
    <s v="NAGENDRA MISHRA"/>
    <n v="5"/>
    <n v="0"/>
    <n v="0"/>
    <n v="5"/>
    <n v="3"/>
    <n v="2"/>
    <n v="0"/>
    <n v="0"/>
    <s v="Mumbai"/>
    <n v="115"/>
    <n v="0"/>
    <n v="5"/>
    <n v="1"/>
    <n v="100"/>
    <x v="1"/>
    <x v="2"/>
  </r>
  <r>
    <x v="6"/>
    <n v="10028593"/>
    <s v="NANDAN SINGH"/>
    <s v="NANDAN SINGH"/>
    <n v="8655842601"/>
    <s v="ABHIJIT KHANVILKAR"/>
    <n v="1"/>
    <n v="0"/>
    <n v="0"/>
    <n v="1"/>
    <n v="0"/>
    <n v="1"/>
    <n v="0"/>
    <n v="0"/>
    <s v="Mumbai"/>
    <n v="25"/>
    <n v="0"/>
    <n v="1"/>
    <n v="1"/>
    <n v="20"/>
    <x v="2"/>
    <x v="3"/>
  </r>
  <r>
    <x v="6"/>
    <n v="10129842"/>
    <s v="RANJIT REVNATH BOBHATE"/>
    <s v="RANJIT REVNATH BOBHATE"/>
    <n v="9920240914"/>
    <s v="MOHAMMAD IMRAN ADIL"/>
    <n v="5"/>
    <n v="0"/>
    <n v="0"/>
    <n v="5"/>
    <n v="0"/>
    <n v="5"/>
    <n v="0"/>
    <n v="0"/>
    <s v="Mumbai"/>
    <n v="115"/>
    <n v="0"/>
    <n v="5"/>
    <n v="1"/>
    <n v="100"/>
    <x v="5"/>
    <x v="3"/>
  </r>
  <r>
    <x v="6"/>
    <n v="10044903"/>
    <s v="MD SANAUL MUSTUFA"/>
    <s v="MD SANAUL MUSTUFA"/>
    <n v="9892999846"/>
    <s v="ABHIJIT KHANVILKAR"/>
    <n v="4"/>
    <n v="0"/>
    <n v="0"/>
    <n v="4"/>
    <n v="0"/>
    <n v="4"/>
    <n v="0"/>
    <n v="0"/>
    <s v="Mumbai"/>
    <n v="75"/>
    <n v="0"/>
    <n v="3"/>
    <n v="1"/>
    <n v="100"/>
    <x v="2"/>
    <x v="3"/>
  </r>
  <r>
    <x v="6"/>
    <n v="10148305"/>
    <s v="SAMSUJJAMA"/>
    <s v="SAMSUJJAMA"/>
    <n v="9628744894"/>
    <s v="PREM KUMAR VISHWAKARMA"/>
    <n v="5"/>
    <n v="0"/>
    <n v="0"/>
    <n v="5"/>
    <n v="0"/>
    <n v="5"/>
    <n v="0"/>
    <n v="0"/>
    <s v="Mumbai"/>
    <n v="120"/>
    <n v="0"/>
    <n v="5"/>
    <n v="1"/>
    <n v="100"/>
    <x v="1"/>
    <x v="1"/>
  </r>
  <r>
    <x v="6"/>
    <n v="10156155"/>
    <s v="VIVEKANAND"/>
    <s v="VIVEKANAND"/>
    <n v="9984546969"/>
    <s v="JAGANATH SABAT"/>
    <n v="4"/>
    <n v="0"/>
    <n v="0"/>
    <n v="4"/>
    <n v="3"/>
    <n v="1"/>
    <n v="0"/>
    <n v="0"/>
    <s v="Mumbai"/>
    <n v="100"/>
    <n v="0"/>
    <n v="4"/>
    <n v="1"/>
    <n v="80"/>
    <x v="3"/>
    <x v="2"/>
  </r>
  <r>
    <x v="6"/>
    <n v="10154722"/>
    <s v="ANIMESH KARMAKAR"/>
    <s v="ANIMESH KARMAKAR"/>
    <n v="6294590298"/>
    <s v="RIKESH HARIBHAUJI VAIDYA"/>
    <n v="5"/>
    <n v="0"/>
    <n v="0"/>
    <n v="5"/>
    <n v="1"/>
    <n v="4"/>
    <n v="0"/>
    <n v="0"/>
    <s v="Mumbai"/>
    <n v="115"/>
    <n v="0"/>
    <n v="5"/>
    <n v="1"/>
    <n v="100"/>
    <x v="2"/>
    <x v="0"/>
  </r>
  <r>
    <x v="6"/>
    <n v="10153342"/>
    <s v="AKASH RAMRATAN JAISWAL"/>
    <s v="AKASH RAMRATAN JAISWAL"/>
    <n v="7977956010"/>
    <s v="SONU KIRAN DUBEY"/>
    <n v="1"/>
    <n v="0"/>
    <n v="0"/>
    <n v="1"/>
    <n v="1"/>
    <n v="0"/>
    <n v="0"/>
    <n v="0"/>
    <s v="Mumbai"/>
    <n v="25"/>
    <n v="0"/>
    <n v="1"/>
    <n v="1"/>
    <n v="33.33"/>
    <x v="1"/>
    <x v="0"/>
  </r>
  <r>
    <x v="6"/>
    <n v="10152846"/>
    <s v="SANDESH SAROJ MISHRA"/>
    <s v="SANDESH SAROJ MISHRA"/>
    <n v="9819648094"/>
    <s v="JAYANT KUMAR"/>
    <n v="5"/>
    <n v="0"/>
    <n v="0"/>
    <n v="5"/>
    <n v="1"/>
    <n v="4"/>
    <n v="0"/>
    <n v="0"/>
    <s v="Mumbai"/>
    <n v="125"/>
    <n v="0"/>
    <n v="5"/>
    <n v="1"/>
    <n v="100"/>
    <x v="4"/>
    <x v="0"/>
  </r>
  <r>
    <x v="6"/>
    <n v="10153105"/>
    <s v="SUDHEER PANKAJ PANDEY"/>
    <s v="SUDHEER PANKAJ PANDEY"/>
    <n v="8953258991"/>
    <s v="RAGHWENDRA KUMAR SINGH"/>
    <n v="3"/>
    <n v="0"/>
    <n v="0"/>
    <n v="3"/>
    <n v="1"/>
    <n v="2"/>
    <n v="0"/>
    <n v="0"/>
    <s v="Mumbai"/>
    <n v="75"/>
    <n v="0"/>
    <n v="3"/>
    <n v="1"/>
    <n v="60"/>
    <x v="1"/>
    <x v="0"/>
  </r>
  <r>
    <x v="6"/>
    <n v="10083901"/>
    <s v="BHAVESH VIVEK MHATRE"/>
    <s v="BHAVESH VIVEK MHATRE"/>
    <n v="8668720253"/>
    <s v="SURAJ PAWAR"/>
    <n v="5"/>
    <n v="0"/>
    <n v="0"/>
    <n v="5"/>
    <n v="1"/>
    <n v="4"/>
    <n v="0"/>
    <n v="0"/>
    <s v="Mumbai"/>
    <n v="115"/>
    <n v="0"/>
    <n v="4"/>
    <n v="1"/>
    <n v="80"/>
    <x v="5"/>
    <x v="3"/>
  </r>
  <r>
    <x v="6"/>
    <n v="10152249"/>
    <s v="HARIHAR SINGH"/>
    <s v="HARIHAR SINGH"/>
    <n v="8149312014"/>
    <s v="AJAY KUMAR VERMA"/>
    <n v="2"/>
    <n v="0"/>
    <n v="0"/>
    <n v="2"/>
    <n v="1"/>
    <n v="1"/>
    <n v="0"/>
    <n v="0"/>
    <s v="Mumbai"/>
    <n v="50"/>
    <n v="0"/>
    <n v="2"/>
    <n v="1"/>
    <n v="40"/>
    <x v="0"/>
    <x v="0"/>
  </r>
  <r>
    <x v="6"/>
    <n v="10062664"/>
    <s v="NAVEEN TRIPATHI"/>
    <s v="NAVEEN TRIPATHI"/>
    <n v="8979086009"/>
    <s v="INTEZAR IMAM MUNTAZIR IMAM SAYED"/>
    <n v="2"/>
    <n v="2"/>
    <n v="0"/>
    <n v="0"/>
    <n v="0"/>
    <n v="2"/>
    <n v="0"/>
    <n v="0"/>
    <s v="Mumbai"/>
    <n v="180"/>
    <n v="15340"/>
    <n v="2"/>
    <n v="1"/>
    <n v="40"/>
    <x v="0"/>
    <x v="3"/>
  </r>
  <r>
    <x v="6"/>
    <n v="10155622"/>
    <s v="SOFIYAN MOHAMMED UMAR ANSARI"/>
    <s v="SOFIYAN MOHAMMED UMAR ANSARI"/>
    <n v="7304151160"/>
    <s v="ABHISHEK GUPTA"/>
    <n v="5"/>
    <n v="0"/>
    <n v="0"/>
    <n v="5"/>
    <n v="3"/>
    <n v="2"/>
    <n v="0"/>
    <n v="0"/>
    <s v="Mumbai"/>
    <n v="125"/>
    <n v="0"/>
    <n v="5"/>
    <n v="1"/>
    <n v="100"/>
    <x v="4"/>
    <x v="2"/>
  </r>
  <r>
    <x v="6"/>
    <n v="10052546"/>
    <s v="MANISH LOLARAKH NATH DUBEY"/>
    <s v="MANISH LOLARAKH NATH DUBEY"/>
    <n v="7715928718"/>
    <s v="MADHURI JOSHI"/>
    <n v="1"/>
    <n v="1"/>
    <n v="0"/>
    <n v="0"/>
    <n v="0"/>
    <n v="1"/>
    <n v="0"/>
    <n v="0"/>
    <s v="Mumbai"/>
    <n v="85"/>
    <n v="93690"/>
    <n v="1"/>
    <n v="1"/>
    <n v="20"/>
    <x v="5"/>
    <x v="3"/>
  </r>
  <r>
    <x v="6"/>
    <n v="10152292"/>
    <s v="CHOUBEY ADITYA AJIT"/>
    <s v="CHOUBEY ADITYA AJIT"/>
    <n v="7414955787"/>
    <s v="CHANDRALOK GUPTA"/>
    <n v="3"/>
    <n v="2"/>
    <n v="0"/>
    <n v="1"/>
    <n v="1"/>
    <n v="3"/>
    <n v="0"/>
    <n v="0"/>
    <s v="Mumbai"/>
    <n v="210"/>
    <n v="7080"/>
    <n v="4"/>
    <n v="1"/>
    <n v="100"/>
    <x v="3"/>
    <x v="0"/>
  </r>
  <r>
    <x v="6"/>
    <n v="10145771"/>
    <s v="RISHIKESH DUBEY"/>
    <s v="RISHIKESH DUBEY"/>
    <n v="8369036235"/>
    <s v="NAVEEN TRIPATHI"/>
    <n v="3"/>
    <n v="0"/>
    <n v="0"/>
    <n v="3"/>
    <n v="1"/>
    <n v="2"/>
    <n v="0"/>
    <n v="0"/>
    <s v="Mumbai"/>
    <n v="75"/>
    <n v="0"/>
    <n v="3"/>
    <n v="1"/>
    <n v="60"/>
    <x v="0"/>
    <x v="1"/>
  </r>
  <r>
    <x v="6"/>
    <n v="10147364"/>
    <s v="MOIM MUKHTAR ALAM ANSARI"/>
    <s v="MOIM MUKHTAR ALAM ANSARI"/>
    <n v="9326650484"/>
    <s v="RAGHWENDRA KUMAR SINGH"/>
    <n v="5"/>
    <n v="0"/>
    <n v="0"/>
    <n v="5"/>
    <n v="3"/>
    <n v="2"/>
    <n v="0"/>
    <n v="0"/>
    <s v="Mumbai"/>
    <n v="110"/>
    <n v="0"/>
    <n v="4"/>
    <n v="1"/>
    <n v="80"/>
    <x v="1"/>
    <x v="1"/>
  </r>
  <r>
    <x v="6"/>
    <n v="10150180"/>
    <s v="YASH SABHA SHANKAR TIWARI"/>
    <s v="YASH SABHA SHANKAR TIWARI"/>
    <n v="9594587271"/>
    <s v="RIKESH HARIBHAUJI VAIDYA"/>
    <n v="1"/>
    <n v="0"/>
    <n v="0"/>
    <n v="1"/>
    <n v="0"/>
    <n v="1"/>
    <n v="0"/>
    <n v="0"/>
    <s v="Mumbai"/>
    <n v="25"/>
    <n v="0"/>
    <n v="1"/>
    <n v="1"/>
    <n v="20"/>
    <x v="2"/>
    <x v="1"/>
  </r>
  <r>
    <x v="6"/>
    <n v="10156154"/>
    <s v="VINAY KUMAR DUBEY"/>
    <s v="VINAY KUMAR DUBEY"/>
    <n v="7080868718"/>
    <s v="JAGANATH SABAT"/>
    <n v="5"/>
    <n v="0"/>
    <n v="0"/>
    <n v="5"/>
    <n v="4"/>
    <n v="1"/>
    <n v="0"/>
    <n v="0"/>
    <s v="Mumbai"/>
    <n v="125"/>
    <n v="0"/>
    <n v="5"/>
    <n v="1"/>
    <n v="100"/>
    <x v="3"/>
    <x v="2"/>
  </r>
  <r>
    <x v="6"/>
    <n v="10039145"/>
    <s v="SUSHEEL DUBEY"/>
    <s v="SUSHEEL DUBEY"/>
    <n v="9967423888"/>
    <s v="INTEZAR IMAM MUNTAZIR IMAM SAYED"/>
    <n v="1"/>
    <n v="1"/>
    <n v="0"/>
    <n v="0"/>
    <n v="1"/>
    <n v="0"/>
    <n v="0"/>
    <n v="1"/>
    <s v="Mumbai"/>
    <n v="105"/>
    <n v="4720"/>
    <n v="1"/>
    <n v="1"/>
    <n v="20"/>
    <x v="0"/>
    <x v="3"/>
  </r>
  <r>
    <x v="6"/>
    <n v="10061244"/>
    <s v="MANISH PANDEY"/>
    <s v="MANISH PANDEY"/>
    <n v="8655267737"/>
    <s v="AJAY KUMAR VERMA"/>
    <n v="4"/>
    <n v="0"/>
    <n v="0"/>
    <n v="4"/>
    <n v="0"/>
    <n v="4"/>
    <n v="0"/>
    <n v="0"/>
    <s v="Mumbai"/>
    <n v="100"/>
    <n v="0"/>
    <n v="4"/>
    <n v="1"/>
    <n v="100"/>
    <x v="0"/>
    <x v="3"/>
  </r>
  <r>
    <x v="6"/>
    <n v="10154490"/>
    <s v="SIRAJ RAIS KHAN"/>
    <s v="SIRAJ RAIS KHAN"/>
    <n v="7738084089"/>
    <s v="IRFAN INNUS PATEL"/>
    <n v="3"/>
    <n v="1"/>
    <n v="0"/>
    <n v="2"/>
    <n v="0"/>
    <n v="3"/>
    <n v="0"/>
    <n v="0"/>
    <s v="Mumbai"/>
    <n v="140"/>
    <n v="7080"/>
    <n v="3"/>
    <n v="1"/>
    <n v="60"/>
    <x v="0"/>
    <x v="0"/>
  </r>
  <r>
    <x v="6"/>
    <n v="10106261"/>
    <s v="MOHD ANWAR"/>
    <s v="MOHD ANWAR"/>
    <n v="9699967378"/>
    <s v="MOHAMMAD IMRAN ADIL"/>
    <n v="5"/>
    <n v="0"/>
    <n v="0"/>
    <n v="5"/>
    <n v="0"/>
    <n v="5"/>
    <n v="0"/>
    <n v="0"/>
    <s v="Mumbai"/>
    <n v="125"/>
    <n v="0"/>
    <n v="5"/>
    <n v="1"/>
    <n v="100"/>
    <x v="5"/>
    <x v="3"/>
  </r>
  <r>
    <x v="6"/>
    <n v="10139865"/>
    <s v="JITENDRA PRATAP SINGH"/>
    <s v="JITENDRA PRATAP SINGH"/>
    <n v="7718993383"/>
    <s v="MANISH LOLARAKH NATH DUBEY"/>
    <n v="1"/>
    <n v="0"/>
    <n v="0"/>
    <n v="1"/>
    <n v="1"/>
    <n v="0"/>
    <n v="0"/>
    <n v="0"/>
    <s v="Mumbai"/>
    <n v="25"/>
    <n v="0"/>
    <n v="1"/>
    <n v="1"/>
    <n v="20"/>
    <x v="5"/>
    <x v="3"/>
  </r>
  <r>
    <x v="6"/>
    <n v="10149740"/>
    <s v="MD SARFARAZ"/>
    <s v="MD SARFARAZ"/>
    <n v="8709965096"/>
    <s v="MD SANAUL MUSTUFA"/>
    <n v="5"/>
    <n v="0"/>
    <n v="0"/>
    <n v="5"/>
    <n v="1"/>
    <n v="4"/>
    <n v="0"/>
    <n v="0"/>
    <s v="Mumbai"/>
    <n v="125"/>
    <n v="0"/>
    <n v="5"/>
    <n v="1"/>
    <n v="100"/>
    <x v="2"/>
    <x v="1"/>
  </r>
  <r>
    <x v="6"/>
    <n v="10044507"/>
    <s v="JAGANATH SABAT"/>
    <s v="JAGANATH SABAT"/>
    <n v="9619119432"/>
    <s v="RUSHIKESH KALE"/>
    <n v="2"/>
    <n v="1"/>
    <n v="0"/>
    <n v="1"/>
    <n v="0"/>
    <n v="2"/>
    <n v="0"/>
    <n v="0"/>
    <s v="Mumbai"/>
    <n v="90"/>
    <n v="5900"/>
    <n v="1"/>
    <n v="1"/>
    <n v="20"/>
    <x v="3"/>
    <x v="3"/>
  </r>
  <r>
    <x v="6"/>
    <n v="10031401"/>
    <s v="KARIM JARIYA"/>
    <s v="KARIM JARIYA"/>
    <n v="9321734702"/>
    <s v="AJAY KUMAR VERMA"/>
    <n v="4"/>
    <n v="0"/>
    <n v="0"/>
    <n v="4"/>
    <n v="1"/>
    <n v="3"/>
    <n v="0"/>
    <n v="0"/>
    <s v="Mumbai"/>
    <n v="100"/>
    <n v="0"/>
    <n v="4"/>
    <n v="1"/>
    <n v="80"/>
    <x v="0"/>
    <x v="3"/>
  </r>
  <r>
    <x v="6"/>
    <n v="10157420"/>
    <s v="VISHAL RAJENDRA UPADHYAY"/>
    <s v="VISHAL RAJENDRA UPADHYAY"/>
    <n v="9867075685"/>
    <s v="DILEEP SHARMA"/>
    <n v="1"/>
    <n v="0"/>
    <n v="0"/>
    <n v="1"/>
    <n v="0"/>
    <n v="1"/>
    <n v="0"/>
    <n v="0"/>
    <s v="Mumbai"/>
    <n v="25"/>
    <n v="0"/>
    <n v="1"/>
    <n v="1"/>
    <n v="33.33"/>
    <x v="4"/>
    <x v="2"/>
  </r>
  <r>
    <x v="6"/>
    <n v="10153333"/>
    <s v="SUMIT KUMAR PARASNATH VERMA"/>
    <s v="SUMIT KUMAR PARASNATH VERMA"/>
    <n v="7738531602"/>
    <s v="ABHISHEK GUPTA"/>
    <n v="5"/>
    <n v="0"/>
    <n v="0"/>
    <n v="5"/>
    <n v="1"/>
    <n v="4"/>
    <n v="0"/>
    <n v="0"/>
    <s v="Mumbai"/>
    <n v="125"/>
    <n v="0"/>
    <n v="4"/>
    <n v="1"/>
    <n v="80"/>
    <x v="4"/>
    <x v="0"/>
  </r>
  <r>
    <x v="6"/>
    <n v="10157283"/>
    <s v="VINIT LAXMIKANT CHATURVEDI"/>
    <s v="VINIT LAXMIKANT CHATURVEDI"/>
    <n v="9619167461"/>
    <s v="AKASH RAMRATAN JAISWAL"/>
    <n v="5"/>
    <n v="0"/>
    <n v="0"/>
    <n v="5"/>
    <n v="3"/>
    <n v="2"/>
    <n v="0"/>
    <n v="0"/>
    <s v="Mumbai"/>
    <n v="125"/>
    <n v="0"/>
    <n v="5"/>
    <n v="1"/>
    <n v="100"/>
    <x v="1"/>
    <x v="2"/>
  </r>
  <r>
    <x v="6"/>
    <n v="10157455"/>
    <s v="PRASHANT VISHRAM PATIL"/>
    <s v="PRASHANT VISHRAM PATIL"/>
    <n v="7777088988"/>
    <s v="PREM KUMAR VISHWAKARMA"/>
    <n v="5"/>
    <n v="0"/>
    <n v="0"/>
    <n v="5"/>
    <n v="2"/>
    <n v="3"/>
    <n v="0"/>
    <n v="0"/>
    <s v="Mumbai"/>
    <n v="120"/>
    <n v="0"/>
    <n v="5"/>
    <n v="1"/>
    <n v="100"/>
    <x v="1"/>
    <x v="2"/>
  </r>
  <r>
    <x v="7"/>
    <n v="10156402"/>
    <s v="RANJEET UPENDRA SHARMA"/>
    <s v="RANJEET UPENDRA SHARMA"/>
    <n v="7620769467"/>
    <s v="JAGANATH SABAT"/>
    <n v="4"/>
    <n v="0"/>
    <n v="0"/>
    <n v="4"/>
    <n v="1"/>
    <n v="3"/>
    <n v="0"/>
    <n v="0"/>
    <s v="Mumbai"/>
    <n v="100"/>
    <n v="0"/>
    <n v="4"/>
    <n v="1"/>
    <n v="80"/>
    <x v="3"/>
    <x v="2"/>
  </r>
  <r>
    <x v="7"/>
    <n v="10147895"/>
    <s v="RUSHIKESH DODHU JADHAV"/>
    <s v="RUSHIKESH DODHU JADHAV"/>
    <n v="9768269689"/>
    <s v="AKASH RAMRATAN JAISWAL"/>
    <n v="5"/>
    <n v="0"/>
    <n v="0"/>
    <n v="5"/>
    <n v="2"/>
    <n v="3"/>
    <n v="0"/>
    <n v="0"/>
    <s v="Mumbai"/>
    <n v="125"/>
    <n v="0"/>
    <n v="5"/>
    <n v="1"/>
    <n v="100"/>
    <x v="1"/>
    <x v="1"/>
  </r>
  <r>
    <x v="7"/>
    <n v="10156139"/>
    <s v="ASHISH SHUKLA"/>
    <s v="ASHISH SHUKLA"/>
    <n v="8879709699"/>
    <s v="RIKESH HARIBHAUJI VAIDYA"/>
    <n v="5"/>
    <n v="0"/>
    <n v="0"/>
    <n v="5"/>
    <n v="4"/>
    <n v="1"/>
    <n v="0"/>
    <n v="0"/>
    <s v="Mumbai"/>
    <n v="125"/>
    <n v="0"/>
    <n v="5"/>
    <n v="1"/>
    <n v="100"/>
    <x v="2"/>
    <x v="2"/>
  </r>
  <r>
    <x v="7"/>
    <n v="10157451"/>
    <s v="ATHARAV DASHRATH PAWAR"/>
    <s v="ATHARAV DASHRATH PAWAR"/>
    <n v="8655082048"/>
    <s v="RIKESH HARIBHAUJI VAIDYA"/>
    <n v="7"/>
    <n v="0"/>
    <n v="0"/>
    <n v="7"/>
    <n v="6"/>
    <n v="1"/>
    <n v="0"/>
    <n v="0"/>
    <s v="Mumbai"/>
    <n v="175"/>
    <n v="0"/>
    <n v="7"/>
    <n v="1"/>
    <n v="100"/>
    <x v="2"/>
    <x v="2"/>
  </r>
  <r>
    <x v="7"/>
    <n v="10068735"/>
    <s v="MOHAMMED MUNAWAR KHAN"/>
    <s v="MOHAMMED MUNAWAR KHAN"/>
    <n v="8779346184"/>
    <s v="INTEZAR IMAM MUNTAZIR IMAM SAYED"/>
    <n v="3"/>
    <n v="0"/>
    <n v="0"/>
    <n v="3"/>
    <n v="0"/>
    <n v="3"/>
    <n v="0"/>
    <n v="0"/>
    <s v="Mumbai"/>
    <n v="75"/>
    <n v="0"/>
    <n v="3"/>
    <n v="1"/>
    <n v="100"/>
    <x v="0"/>
    <x v="3"/>
  </r>
  <r>
    <x v="7"/>
    <n v="10062688"/>
    <s v="CHANDRALOK GUPTA"/>
    <s v="CHANDRALOK GUPTA"/>
    <n v="8424058233"/>
    <s v="RUSHIKESH KALE"/>
    <n v="1"/>
    <n v="1"/>
    <n v="0"/>
    <n v="0"/>
    <n v="0"/>
    <n v="1"/>
    <n v="0"/>
    <n v="1"/>
    <s v="Mumbai"/>
    <n v="100"/>
    <n v="2360"/>
    <n v="1"/>
    <n v="1"/>
    <n v="20"/>
    <x v="3"/>
    <x v="3"/>
  </r>
  <r>
    <x v="7"/>
    <n v="10129842"/>
    <s v="RANJIT REVNATH BOBHATE"/>
    <s v="RANJIT REVNATH BOBHATE"/>
    <n v="9920240914"/>
    <s v="MOHAMMAD IMRAN ADIL"/>
    <n v="5"/>
    <n v="0"/>
    <n v="0"/>
    <n v="5"/>
    <n v="0"/>
    <n v="5"/>
    <n v="0"/>
    <n v="0"/>
    <s v="Mumbai"/>
    <n v="125"/>
    <n v="0"/>
    <n v="5"/>
    <n v="1"/>
    <n v="100"/>
    <x v="5"/>
    <x v="3"/>
  </r>
  <r>
    <x v="7"/>
    <n v="10081473"/>
    <s v="ALOK NAKHDOO PAL"/>
    <s v="ALOK NAKHDOO PAL"/>
    <n v="7385360866"/>
    <s v="CHANDRALOK GUPTA"/>
    <n v="5"/>
    <n v="0"/>
    <n v="0"/>
    <n v="5"/>
    <n v="0"/>
    <n v="5"/>
    <n v="0"/>
    <n v="0"/>
    <s v="Mumbai"/>
    <n v="115"/>
    <n v="0"/>
    <n v="5"/>
    <n v="1"/>
    <n v="100"/>
    <x v="3"/>
    <x v="3"/>
  </r>
  <r>
    <x v="7"/>
    <n v="10152591"/>
    <s v="ARUN KUMAR SHUKLA"/>
    <s v="ARUN KUMAR SHUKLA"/>
    <n v="8928440955"/>
    <s v="CHANDRALOK GUPTA"/>
    <n v="5"/>
    <n v="0"/>
    <n v="0"/>
    <n v="5"/>
    <n v="1"/>
    <n v="4"/>
    <n v="0"/>
    <n v="0"/>
    <s v="Mumbai"/>
    <n v="115"/>
    <n v="0"/>
    <n v="5"/>
    <n v="1"/>
    <n v="100"/>
    <x v="3"/>
    <x v="0"/>
  </r>
  <r>
    <x v="7"/>
    <n v="10023038"/>
    <s v="MOHAMMAD IMRAN ADIL"/>
    <s v="MOHAMMAD IMRAN ADIL"/>
    <n v="9967552214"/>
    <s v="MADHURI JOSHI"/>
    <n v="2"/>
    <n v="1"/>
    <n v="0"/>
    <n v="1"/>
    <n v="1"/>
    <n v="1"/>
    <n v="0"/>
    <n v="0"/>
    <s v="Mumbai"/>
    <n v="115"/>
    <n v="49261"/>
    <n v="2"/>
    <n v="1"/>
    <n v="40"/>
    <x v="5"/>
    <x v="3"/>
  </r>
  <r>
    <x v="7"/>
    <n v="10156156"/>
    <s v="AJAY KUMAR MISHRA"/>
    <s v="AJAY KUMAR MISHRA"/>
    <n v="8009478116"/>
    <s v="NAGENDRA MISHRA"/>
    <n v="5"/>
    <n v="0"/>
    <n v="0"/>
    <n v="5"/>
    <n v="3"/>
    <n v="3"/>
    <n v="0"/>
    <n v="0"/>
    <s v="Mumbai"/>
    <n v="115"/>
    <n v="0"/>
    <n v="5"/>
    <n v="1"/>
    <n v="100"/>
    <x v="1"/>
    <x v="2"/>
  </r>
  <r>
    <x v="7"/>
    <n v="10157733"/>
    <s v="VINAY MISHRA"/>
    <s v="VINAY MISHRA"/>
    <n v="9140317319"/>
    <s v="IRFAN INNUS PATEL"/>
    <n v="5"/>
    <n v="0"/>
    <n v="0"/>
    <n v="5"/>
    <n v="2"/>
    <n v="3"/>
    <n v="0"/>
    <n v="0"/>
    <s v="Mumbai"/>
    <n v="120"/>
    <n v="0"/>
    <n v="5"/>
    <n v="1"/>
    <n v="100"/>
    <x v="0"/>
    <x v="2"/>
  </r>
  <r>
    <x v="7"/>
    <n v="10148305"/>
    <s v="SAMSUJJAMA"/>
    <s v="SAMSUJJAMA"/>
    <n v="9628744894"/>
    <s v="PREM KUMAR VISHWAKARMA"/>
    <n v="5"/>
    <n v="0"/>
    <n v="0"/>
    <n v="5"/>
    <n v="1"/>
    <n v="4"/>
    <n v="0"/>
    <n v="0"/>
    <s v="Mumbai"/>
    <n v="125"/>
    <n v="0"/>
    <n v="5"/>
    <n v="1"/>
    <n v="100"/>
    <x v="1"/>
    <x v="1"/>
  </r>
  <r>
    <x v="7"/>
    <n v="10156155"/>
    <s v="VIVEKANAND"/>
    <s v="VIVEKANAND"/>
    <n v="9984546969"/>
    <s v="JAGANATH SABAT"/>
    <n v="4"/>
    <n v="0"/>
    <n v="0"/>
    <n v="4"/>
    <n v="4"/>
    <n v="0"/>
    <n v="0"/>
    <n v="0"/>
    <s v="Mumbai"/>
    <n v="100"/>
    <n v="0"/>
    <n v="4"/>
    <n v="1"/>
    <n v="80"/>
    <x v="3"/>
    <x v="2"/>
  </r>
  <r>
    <x v="7"/>
    <n v="10157735"/>
    <s v="YADAV VIVEKKUMAR LALJI"/>
    <s v="YADAV VIVEKKUMAR LALJI"/>
    <n v="9702818558"/>
    <s v="IRFAN INNUS PATEL"/>
    <n v="4"/>
    <n v="0"/>
    <n v="0"/>
    <n v="4"/>
    <n v="3"/>
    <n v="1"/>
    <n v="0"/>
    <n v="0"/>
    <s v="Mumbai"/>
    <n v="95"/>
    <n v="0"/>
    <n v="4"/>
    <n v="1"/>
    <n v="100"/>
    <x v="0"/>
    <x v="2"/>
  </r>
  <r>
    <x v="7"/>
    <n v="10154482"/>
    <s v="PRADEEP DEEPAK ANGRE"/>
    <s v="PRADEEP DEEPAK ANGRE"/>
    <n v="8879114532"/>
    <s v="JAGANATH SABAT"/>
    <n v="5"/>
    <n v="0"/>
    <n v="0"/>
    <n v="5"/>
    <n v="0"/>
    <n v="5"/>
    <n v="0"/>
    <n v="0"/>
    <s v="Mumbai"/>
    <n v="105"/>
    <n v="0"/>
    <n v="5"/>
    <n v="1"/>
    <n v="100"/>
    <x v="3"/>
    <x v="0"/>
  </r>
  <r>
    <x v="7"/>
    <n v="10153342"/>
    <s v="AKASH RAMRATAN JAISWAL"/>
    <s v="AKASH RAMRATAN JAISWAL"/>
    <n v="7977956010"/>
    <s v="SONU KIRAN DUBEY"/>
    <n v="1"/>
    <n v="0"/>
    <n v="0"/>
    <n v="1"/>
    <n v="0"/>
    <n v="1"/>
    <n v="0"/>
    <n v="0"/>
    <s v="Mumbai"/>
    <n v="15"/>
    <n v="0"/>
    <n v="1"/>
    <n v="1"/>
    <n v="33.33"/>
    <x v="1"/>
    <x v="0"/>
  </r>
  <r>
    <x v="7"/>
    <n v="10152846"/>
    <s v="SANDESH SAROJ MISHRA"/>
    <s v="SANDESH SAROJ MISHRA"/>
    <n v="9819648094"/>
    <s v="JAYANT KUMAR"/>
    <n v="5"/>
    <n v="0"/>
    <n v="0"/>
    <n v="5"/>
    <n v="0"/>
    <n v="5"/>
    <n v="0"/>
    <n v="0"/>
    <s v="Mumbai"/>
    <n v="125"/>
    <n v="0"/>
    <n v="5"/>
    <n v="1"/>
    <n v="100"/>
    <x v="4"/>
    <x v="0"/>
  </r>
  <r>
    <x v="7"/>
    <n v="10153105"/>
    <s v="SUDHEER PANKAJ PANDEY"/>
    <s v="SUDHEER PANKAJ PANDEY"/>
    <n v="8953258991"/>
    <s v="RAGHWENDRA KUMAR SINGH"/>
    <n v="4"/>
    <n v="0"/>
    <n v="0"/>
    <n v="4"/>
    <n v="2"/>
    <n v="2"/>
    <n v="0"/>
    <n v="0"/>
    <s v="Mumbai"/>
    <n v="100"/>
    <n v="0"/>
    <n v="4"/>
    <n v="1"/>
    <n v="80"/>
    <x v="1"/>
    <x v="0"/>
  </r>
  <r>
    <x v="7"/>
    <n v="10083901"/>
    <s v="BHAVESH VIVEK MHATRE"/>
    <s v="BHAVESH VIVEK MHATRE"/>
    <n v="8668720253"/>
    <s v="SURAJ PAWAR"/>
    <n v="5"/>
    <n v="0"/>
    <n v="0"/>
    <n v="5"/>
    <n v="0"/>
    <n v="5"/>
    <n v="0"/>
    <n v="0"/>
    <s v="Mumbai"/>
    <n v="115"/>
    <n v="0"/>
    <n v="4"/>
    <n v="1"/>
    <n v="80"/>
    <x v="5"/>
    <x v="3"/>
  </r>
  <r>
    <x v="7"/>
    <n v="10154722"/>
    <s v="ANIMESH KARMAKAR"/>
    <s v="ANIMESH KARMAKAR"/>
    <n v="6294590298"/>
    <s v="RIKESH HARIBHAUJI VAIDYA"/>
    <n v="5"/>
    <n v="0"/>
    <n v="0"/>
    <n v="5"/>
    <n v="4"/>
    <n v="1"/>
    <n v="0"/>
    <n v="0"/>
    <s v="Mumbai"/>
    <n v="125"/>
    <n v="0"/>
    <n v="5"/>
    <n v="1"/>
    <n v="100"/>
    <x v="2"/>
    <x v="0"/>
  </r>
  <r>
    <x v="7"/>
    <n v="10156256"/>
    <s v="ASHUTOSH SINGH"/>
    <s v="ASHUTOSH SINGH"/>
    <n v="9450280317"/>
    <s v="NAVEEN TRIPATHI"/>
    <n v="1"/>
    <n v="0"/>
    <n v="0"/>
    <n v="1"/>
    <n v="1"/>
    <n v="0"/>
    <n v="0"/>
    <n v="0"/>
    <s v="Mumbai"/>
    <n v="25"/>
    <n v="0"/>
    <n v="1"/>
    <n v="1"/>
    <n v="20"/>
    <x v="0"/>
    <x v="2"/>
  </r>
  <r>
    <x v="7"/>
    <n v="10052546"/>
    <s v="MANISH LOLARAKH NATH DUBEY"/>
    <s v="MANISH LOLARAKH NATH DUBEY"/>
    <n v="7715928718"/>
    <s v="MADHURI JOSHI"/>
    <n v="1"/>
    <n v="1"/>
    <n v="0"/>
    <n v="0"/>
    <n v="0"/>
    <n v="1"/>
    <n v="0"/>
    <n v="0"/>
    <s v="Mumbai"/>
    <n v="90"/>
    <n v="3540"/>
    <n v="1"/>
    <n v="1"/>
    <n v="20"/>
    <x v="5"/>
    <x v="3"/>
  </r>
  <r>
    <x v="7"/>
    <n v="10152292"/>
    <s v="CHOUBEY ADITYA AJIT"/>
    <s v="CHOUBEY ADITYA AJIT"/>
    <n v="7414955787"/>
    <s v="CHANDRALOK GUPTA"/>
    <n v="6"/>
    <n v="1"/>
    <n v="0"/>
    <n v="5"/>
    <n v="1"/>
    <n v="5"/>
    <n v="0"/>
    <n v="0"/>
    <s v="Mumbai"/>
    <n v="215"/>
    <n v="2360"/>
    <n v="6"/>
    <n v="1"/>
    <n v="100"/>
    <x v="3"/>
    <x v="0"/>
  </r>
  <r>
    <x v="7"/>
    <n v="10152249"/>
    <s v="HARIHAR SINGH"/>
    <s v="HARIHAR SINGH"/>
    <n v="8149312014"/>
    <s v="AJAY KUMAR VERMA"/>
    <n v="4"/>
    <n v="0"/>
    <n v="0"/>
    <n v="4"/>
    <n v="1"/>
    <n v="3"/>
    <n v="0"/>
    <n v="0"/>
    <s v="Mumbai"/>
    <n v="100"/>
    <n v="0"/>
    <n v="4"/>
    <n v="1"/>
    <n v="80"/>
    <x v="0"/>
    <x v="0"/>
  </r>
  <r>
    <x v="7"/>
    <n v="10155622"/>
    <s v="SOFIYAN MOHAMMED UMAR ANSARI"/>
    <s v="SOFIYAN MOHAMMED UMAR ANSARI"/>
    <n v="7304151160"/>
    <s v="ABHISHEK GUPTA"/>
    <n v="5"/>
    <n v="0"/>
    <n v="0"/>
    <n v="5"/>
    <n v="4"/>
    <n v="1"/>
    <n v="0"/>
    <n v="0"/>
    <s v="Mumbai"/>
    <n v="125"/>
    <n v="0"/>
    <n v="5"/>
    <n v="1"/>
    <n v="100"/>
    <x v="4"/>
    <x v="2"/>
  </r>
  <r>
    <x v="7"/>
    <n v="10061244"/>
    <s v="MANISH PANDEY"/>
    <s v="MANISH PANDEY"/>
    <n v="8655267737"/>
    <s v="AJAY KUMAR VERMA"/>
    <n v="5"/>
    <n v="0"/>
    <n v="0"/>
    <n v="5"/>
    <n v="0"/>
    <n v="5"/>
    <n v="0"/>
    <n v="0"/>
    <s v="Mumbai"/>
    <n v="115"/>
    <n v="0"/>
    <n v="4"/>
    <n v="1"/>
    <n v="100"/>
    <x v="0"/>
    <x v="3"/>
  </r>
  <r>
    <x v="7"/>
    <n v="10154490"/>
    <s v="SIRAJ RAIS KHAN"/>
    <s v="SIRAJ RAIS KHAN"/>
    <n v="7738084089"/>
    <s v="IRFAN INNUS PATEL"/>
    <n v="5"/>
    <n v="0"/>
    <n v="0"/>
    <n v="5"/>
    <n v="1"/>
    <n v="4"/>
    <n v="0"/>
    <n v="0"/>
    <s v="Mumbai"/>
    <n v="125"/>
    <n v="0"/>
    <n v="5"/>
    <n v="1"/>
    <n v="100"/>
    <x v="0"/>
    <x v="0"/>
  </r>
  <r>
    <x v="7"/>
    <n v="10145771"/>
    <s v="RISHIKESH DUBEY"/>
    <s v="RISHIKESH DUBEY"/>
    <n v="8369036235"/>
    <s v="NAVEEN TRIPATHI"/>
    <n v="1"/>
    <n v="1"/>
    <n v="0"/>
    <n v="0"/>
    <n v="1"/>
    <n v="0"/>
    <n v="0"/>
    <n v="1"/>
    <s v="Mumbai"/>
    <n v="110"/>
    <n v="9149"/>
    <n v="1"/>
    <n v="1"/>
    <n v="20"/>
    <x v="0"/>
    <x v="1"/>
  </r>
  <r>
    <x v="7"/>
    <n v="10150180"/>
    <s v="YASH SABHA SHANKAR TIWARI"/>
    <s v="YASH SABHA SHANKAR TIWARI"/>
    <n v="9594587271"/>
    <s v="RIKESH HARIBHAUJI VAIDYA"/>
    <n v="1"/>
    <n v="0"/>
    <n v="0"/>
    <n v="1"/>
    <n v="0"/>
    <n v="1"/>
    <n v="0"/>
    <n v="0"/>
    <s v="Mumbai"/>
    <n v="25"/>
    <n v="0"/>
    <n v="1"/>
    <n v="1"/>
    <n v="20"/>
    <x v="2"/>
    <x v="1"/>
  </r>
  <r>
    <x v="7"/>
    <n v="10156154"/>
    <s v="VINAY KUMAR DUBEY"/>
    <s v="VINAY KUMAR DUBEY"/>
    <n v="7080868718"/>
    <s v="JAGANATH SABAT"/>
    <n v="5"/>
    <n v="0"/>
    <n v="0"/>
    <n v="5"/>
    <n v="3"/>
    <n v="2"/>
    <n v="0"/>
    <n v="0"/>
    <s v="Mumbai"/>
    <n v="125"/>
    <n v="0"/>
    <n v="5"/>
    <n v="1"/>
    <n v="100"/>
    <x v="3"/>
    <x v="2"/>
  </r>
  <r>
    <x v="7"/>
    <n v="10147364"/>
    <s v="MOIM MUKHTAR ALAM ANSARI"/>
    <s v="MOIM MUKHTAR ALAM ANSARI"/>
    <n v="9326650484"/>
    <s v="RAGHWENDRA KUMAR SINGH"/>
    <n v="5"/>
    <n v="0"/>
    <n v="0"/>
    <n v="5"/>
    <n v="1"/>
    <n v="5"/>
    <n v="0"/>
    <n v="0"/>
    <s v="Mumbai"/>
    <n v="115"/>
    <n v="0"/>
    <n v="5"/>
    <n v="1"/>
    <n v="100"/>
    <x v="1"/>
    <x v="1"/>
  </r>
  <r>
    <x v="7"/>
    <n v="10031401"/>
    <s v="KARIM JARIYA"/>
    <s v="KARIM JARIYA"/>
    <n v="9321734702"/>
    <s v="AJAY KUMAR VERMA"/>
    <n v="5"/>
    <n v="0"/>
    <n v="0"/>
    <n v="5"/>
    <n v="1"/>
    <n v="4"/>
    <n v="0"/>
    <n v="0"/>
    <s v="Mumbai"/>
    <n v="115"/>
    <n v="0"/>
    <n v="4"/>
    <n v="1"/>
    <n v="80"/>
    <x v="0"/>
    <x v="3"/>
  </r>
  <r>
    <x v="7"/>
    <n v="10157420"/>
    <s v="VISHAL RAJENDRA UPADHYAY"/>
    <s v="VISHAL RAJENDRA UPADHYAY"/>
    <n v="9867075685"/>
    <s v="DILEEP SHARMA"/>
    <n v="2"/>
    <n v="0"/>
    <n v="0"/>
    <n v="2"/>
    <n v="1"/>
    <n v="1"/>
    <n v="0"/>
    <n v="0"/>
    <s v="Mumbai"/>
    <n v="50"/>
    <n v="0"/>
    <n v="2"/>
    <n v="1"/>
    <n v="66.67"/>
    <x v="4"/>
    <x v="2"/>
  </r>
  <r>
    <x v="7"/>
    <n v="10106261"/>
    <s v="MOHD ANWAR"/>
    <s v="MOHD ANWAR"/>
    <n v="9699967378"/>
    <s v="MOHAMMAD IMRAN ADIL"/>
    <n v="5"/>
    <n v="0"/>
    <n v="0"/>
    <n v="5"/>
    <n v="1"/>
    <n v="4"/>
    <n v="0"/>
    <n v="0"/>
    <s v="Mumbai"/>
    <n v="115"/>
    <n v="0"/>
    <n v="5"/>
    <n v="1"/>
    <n v="100"/>
    <x v="5"/>
    <x v="3"/>
  </r>
  <r>
    <x v="7"/>
    <n v="10149740"/>
    <s v="MD SARFARAZ"/>
    <s v="MD SARFARAZ"/>
    <n v="8709965096"/>
    <s v="MD SANAUL MUSTUFA"/>
    <n v="4"/>
    <n v="1"/>
    <n v="0"/>
    <n v="3"/>
    <n v="3"/>
    <n v="1"/>
    <n v="0"/>
    <n v="0"/>
    <s v="Mumbai"/>
    <n v="175"/>
    <n v="7080"/>
    <n v="4"/>
    <n v="1"/>
    <n v="80"/>
    <x v="2"/>
    <x v="1"/>
  </r>
  <r>
    <x v="7"/>
    <n v="10157283"/>
    <s v="VINIT LAXMIKANT CHATURVEDI"/>
    <s v="VINIT LAXMIKANT CHATURVEDI"/>
    <n v="9619167461"/>
    <s v="AKASH RAMRATAN JAISWAL"/>
    <n v="4"/>
    <n v="0"/>
    <n v="0"/>
    <n v="4"/>
    <n v="3"/>
    <n v="1"/>
    <n v="0"/>
    <n v="0"/>
    <s v="Mumbai"/>
    <n v="100"/>
    <n v="0"/>
    <n v="4"/>
    <n v="1"/>
    <n v="100"/>
    <x v="1"/>
    <x v="2"/>
  </r>
  <r>
    <x v="7"/>
    <n v="10157455"/>
    <s v="PRASHANT VISHRAM PATIL"/>
    <s v="PRASHANT VISHRAM PATIL"/>
    <n v="7777088988"/>
    <s v="PREM KUMAR VISHWAKARMA"/>
    <n v="5"/>
    <n v="0"/>
    <n v="0"/>
    <n v="5"/>
    <n v="1"/>
    <n v="4"/>
    <n v="0"/>
    <n v="0"/>
    <s v="Mumbai"/>
    <n v="120"/>
    <n v="0"/>
    <n v="5"/>
    <n v="1"/>
    <n v="100"/>
    <x v="1"/>
    <x v="2"/>
  </r>
  <r>
    <x v="7"/>
    <n v="10157722"/>
    <s v="SACHIN KUMAR"/>
    <s v="SACHIN KUMAR"/>
    <n v="8825131086"/>
    <s v="RIKESH HARIBHAUJI VAIDYA"/>
    <n v="5"/>
    <n v="0"/>
    <n v="0"/>
    <n v="5"/>
    <n v="1"/>
    <n v="4"/>
    <n v="0"/>
    <n v="0"/>
    <s v="Mumbai"/>
    <n v="115"/>
    <n v="0"/>
    <n v="5"/>
    <n v="1"/>
    <n v="100"/>
    <x v="2"/>
    <x v="2"/>
  </r>
  <r>
    <x v="7"/>
    <n v="10014784"/>
    <s v="PRASHANT LAD"/>
    <s v="PRASHANT LAD"/>
    <n v="9833647618"/>
    <s v="SHASHANK YELVE"/>
    <n v="4"/>
    <n v="0"/>
    <n v="0"/>
    <n v="4"/>
    <n v="2"/>
    <n v="2"/>
    <n v="0"/>
    <n v="0"/>
    <s v="Mumbai"/>
    <n v="100"/>
    <n v="0"/>
    <n v="4"/>
    <n v="1"/>
    <n v="100"/>
    <x v="5"/>
    <x v="3"/>
  </r>
  <r>
    <x v="7"/>
    <n v="10155619"/>
    <s v="AJAY BALU LONDHE"/>
    <s v="AJAY BALU LONDHE"/>
    <n v="8369610661"/>
    <s v="NANDAN SINGH"/>
    <n v="4"/>
    <n v="0"/>
    <n v="0"/>
    <n v="4"/>
    <n v="2"/>
    <n v="2"/>
    <n v="0"/>
    <n v="0"/>
    <s v="Mumbai"/>
    <n v="100"/>
    <n v="0"/>
    <n v="4"/>
    <n v="1"/>
    <n v="80"/>
    <x v="2"/>
    <x v="2"/>
  </r>
  <r>
    <x v="7"/>
    <n v="10068280"/>
    <s v="ARCHANA KAKADE"/>
    <s v="ARCHANA KAKADE"/>
    <n v="7208149618"/>
    <s v="NANDAN SINGH"/>
    <n v="4"/>
    <n v="0"/>
    <n v="0"/>
    <n v="4"/>
    <n v="0"/>
    <n v="4"/>
    <n v="0"/>
    <n v="0"/>
    <s v="Mumbai"/>
    <n v="100"/>
    <n v="0"/>
    <n v="4"/>
    <n v="1"/>
    <n v="100"/>
    <x v="2"/>
    <x v="3"/>
  </r>
  <r>
    <x v="7"/>
    <n v="10068212"/>
    <s v="WASIM KAZI"/>
    <s v="WASIM KAZI"/>
    <n v="9702808599"/>
    <s v="SHASHANK YELVE"/>
    <n v="5"/>
    <n v="0"/>
    <n v="0"/>
    <n v="5"/>
    <n v="0"/>
    <n v="5"/>
    <n v="0"/>
    <n v="0"/>
    <s v="Mumbai"/>
    <n v="125"/>
    <n v="0"/>
    <n v="5"/>
    <n v="1"/>
    <n v="100"/>
    <x v="5"/>
    <x v="3"/>
  </r>
  <r>
    <x v="7"/>
    <n v="10154499"/>
    <s v="SHIVAM PATHAK"/>
    <s v="SHIVAM PATHAK"/>
    <n v="9721050607"/>
    <s v="AJAY KUMAR VERMA"/>
    <n v="4"/>
    <n v="1"/>
    <n v="0"/>
    <n v="3"/>
    <n v="1"/>
    <n v="3"/>
    <n v="0"/>
    <n v="0"/>
    <s v="Mumbai"/>
    <n v="165"/>
    <n v="4720"/>
    <n v="4"/>
    <n v="1"/>
    <n v="80"/>
    <x v="0"/>
    <x v="0"/>
  </r>
  <r>
    <x v="7"/>
    <n v="10155616"/>
    <s v="DHIRAJKUMAR L MISHRA"/>
    <s v="DHIRAJKUMAR L MISHRA"/>
    <n v="9370908992"/>
    <s v="MUNAWAR WARISH HASHMI"/>
    <n v="5"/>
    <n v="0"/>
    <n v="0"/>
    <n v="5"/>
    <n v="0"/>
    <n v="6"/>
    <n v="0"/>
    <n v="0"/>
    <s v="Mumbai"/>
    <n v="105"/>
    <n v="0"/>
    <n v="5"/>
    <n v="1"/>
    <n v="100"/>
    <x v="3"/>
    <x v="2"/>
  </r>
  <r>
    <x v="7"/>
    <n v="10155635"/>
    <s v="RITIK PANKAJ CHAUBEY"/>
    <s v="RITIK PANKAJ CHAUBEY"/>
    <n v="8604838454"/>
    <s v="MANISH LOLARAKH NATH DUBEY"/>
    <n v="5"/>
    <n v="0"/>
    <n v="0"/>
    <n v="5"/>
    <n v="1"/>
    <n v="4"/>
    <n v="0"/>
    <n v="0"/>
    <s v="Mumbai"/>
    <n v="125"/>
    <n v="0"/>
    <n v="5"/>
    <n v="1"/>
    <n v="100"/>
    <x v="5"/>
    <x v="2"/>
  </r>
  <r>
    <x v="7"/>
    <n v="10135447"/>
    <s v="ANKIT VILAS BORSE"/>
    <s v="ANKIT VILAS BORSE"/>
    <n v="8655594978"/>
    <s v="JAGANATH SABAT"/>
    <n v="5"/>
    <n v="0"/>
    <n v="0"/>
    <n v="5"/>
    <n v="0"/>
    <n v="5"/>
    <n v="0"/>
    <n v="0"/>
    <s v="Mumbai"/>
    <n v="125"/>
    <n v="0"/>
    <n v="5"/>
    <n v="1"/>
    <n v="100"/>
    <x v="3"/>
    <x v="3"/>
  </r>
  <r>
    <x v="7"/>
    <n v="10156163"/>
    <s v="ABHISHEK KUMAR"/>
    <s v="ABHISHEK KUMAR"/>
    <n v="9967178792"/>
    <s v="NAGENDRA MISHRA"/>
    <n v="5"/>
    <n v="0"/>
    <n v="0"/>
    <n v="5"/>
    <n v="2"/>
    <n v="3"/>
    <n v="0"/>
    <n v="0"/>
    <s v="Mumbai"/>
    <n v="125"/>
    <n v="0"/>
    <n v="5"/>
    <n v="1"/>
    <n v="100"/>
    <x v="1"/>
    <x v="2"/>
  </r>
  <r>
    <x v="7"/>
    <n v="10154719"/>
    <s v="CHANDAN MISHRA"/>
    <s v="CHANDAN MISHRA"/>
    <n v="8433849596"/>
    <s v="JAYANT KUMAR"/>
    <n v="5"/>
    <n v="0"/>
    <n v="0"/>
    <n v="5"/>
    <n v="0"/>
    <n v="5"/>
    <n v="0"/>
    <n v="0"/>
    <s v="Mumbai"/>
    <n v="115"/>
    <n v="0"/>
    <n v="5"/>
    <n v="1"/>
    <n v="100"/>
    <x v="4"/>
    <x v="0"/>
  </r>
  <r>
    <x v="7"/>
    <n v="10091881"/>
    <s v="SUMIT SHARAD SANAS"/>
    <s v="SUMIT SHARAD SANAS"/>
    <n v="8652573355"/>
    <s v="ARJUN WAGHMARE"/>
    <n v="3"/>
    <n v="1"/>
    <n v="0"/>
    <n v="2"/>
    <n v="2"/>
    <n v="1"/>
    <n v="0"/>
    <n v="0"/>
    <s v="Mumbai"/>
    <n v="150"/>
    <n v="7080"/>
    <n v="3"/>
    <n v="1"/>
    <n v="60"/>
    <x v="2"/>
    <x v="3"/>
  </r>
  <r>
    <x v="7"/>
    <n v="10153331"/>
    <s v="RAGHWENDRA KUMAR SINGH"/>
    <s v="RAGHWENDRA KUMAR SINGH"/>
    <n v="8104389966"/>
    <s v="SONU KIRAN DUBEY"/>
    <n v="2"/>
    <n v="0"/>
    <n v="0"/>
    <n v="2"/>
    <n v="1"/>
    <n v="1"/>
    <n v="0"/>
    <n v="0"/>
    <s v="Mumbai"/>
    <n v="50"/>
    <n v="0"/>
    <n v="2"/>
    <n v="1"/>
    <n v="66.67"/>
    <x v="1"/>
    <x v="0"/>
  </r>
  <r>
    <x v="7"/>
    <n v="10151345"/>
    <s v="NAGENDRA MISHRA"/>
    <s v="NAGENDRA MISHRA"/>
    <n v="7049872363"/>
    <s v="SIDDHANT RAJENDRA PAWAR"/>
    <n v="3"/>
    <n v="0"/>
    <n v="0"/>
    <n v="3"/>
    <n v="0"/>
    <n v="3"/>
    <n v="0"/>
    <n v="0"/>
    <s v="Mumbai"/>
    <n v="75"/>
    <n v="0"/>
    <n v="3"/>
    <n v="1"/>
    <n v="100"/>
    <x v="1"/>
    <x v="1"/>
  </r>
  <r>
    <x v="7"/>
    <n v="10155631"/>
    <s v="PRAFUL MUKUNDRAO TELANG"/>
    <s v="PRAFUL MUKUNDRAO TELANG"/>
    <n v="7769928826"/>
    <s v="PREM KUMAR VISHWAKARMA"/>
    <n v="5"/>
    <n v="0"/>
    <n v="0"/>
    <n v="5"/>
    <n v="3"/>
    <n v="2"/>
    <n v="0"/>
    <n v="0"/>
    <s v="Mumbai"/>
    <n v="125"/>
    <n v="0"/>
    <n v="4"/>
    <n v="1"/>
    <n v="80"/>
    <x v="1"/>
    <x v="2"/>
  </r>
  <r>
    <x v="7"/>
    <n v="10154727"/>
    <s v="SHUBHENDU PRAFULLA DASKABI"/>
    <s v="SHUBHENDU PRAFULLA DASKABI"/>
    <n v="9372379791"/>
    <s v="JAYANT KUMAR"/>
    <n v="5"/>
    <n v="0"/>
    <n v="0"/>
    <n v="5"/>
    <n v="3"/>
    <n v="2"/>
    <n v="0"/>
    <n v="0"/>
    <s v="Mumbai"/>
    <n v="125"/>
    <n v="0"/>
    <n v="5"/>
    <n v="1"/>
    <n v="100"/>
    <x v="4"/>
    <x v="0"/>
  </r>
  <r>
    <x v="7"/>
    <n v="10153648"/>
    <s v="RAJKUMAR U SINGH"/>
    <s v="RAJKUMAR U SINGH"/>
    <n v="7058306032"/>
    <s v="AJAY KUMAR VERMA"/>
    <n v="4"/>
    <n v="0"/>
    <n v="0"/>
    <n v="4"/>
    <n v="1"/>
    <n v="3"/>
    <n v="0"/>
    <n v="0"/>
    <s v="Mumbai"/>
    <n v="100"/>
    <n v="0"/>
    <n v="4"/>
    <n v="1"/>
    <n v="80"/>
    <x v="0"/>
    <x v="0"/>
  </r>
  <r>
    <x v="7"/>
    <n v="10157279"/>
    <s v="ABDUL AHAD ANIS KHAN"/>
    <s v="ABDUL AHAD ANIS KHAN"/>
    <n v="7058620610"/>
    <s v="AKASH RAMRATAN JAISWAL"/>
    <n v="5"/>
    <n v="0"/>
    <n v="0"/>
    <n v="5"/>
    <n v="2"/>
    <n v="3"/>
    <n v="0"/>
    <n v="0"/>
    <s v="Mumbai"/>
    <n v="125"/>
    <n v="0"/>
    <n v="4"/>
    <n v="1"/>
    <n v="100"/>
    <x v="1"/>
    <x v="2"/>
  </r>
  <r>
    <x v="7"/>
    <n v="10154479"/>
    <s v="VINOD KUMAR"/>
    <s v="VINOD KUMAR"/>
    <n v="7905193449"/>
    <s v="JAYANT KUMAR"/>
    <n v="5"/>
    <n v="0"/>
    <n v="0"/>
    <n v="5"/>
    <n v="0"/>
    <n v="5"/>
    <n v="0"/>
    <n v="0"/>
    <s v="Mumbai"/>
    <n v="125"/>
    <n v="0"/>
    <n v="5"/>
    <n v="1"/>
    <n v="100"/>
    <x v="4"/>
    <x v="0"/>
  </r>
  <r>
    <x v="7"/>
    <n v="10154483"/>
    <s v="JAYANT KUMAR"/>
    <s v="JAYANT KUMAR"/>
    <n v="9304376328"/>
    <s v="DILEEP SHARMA"/>
    <n v="1"/>
    <n v="0"/>
    <n v="0"/>
    <n v="1"/>
    <n v="1"/>
    <n v="0"/>
    <n v="0"/>
    <n v="0"/>
    <s v="Mumbai"/>
    <n v="25"/>
    <n v="0"/>
    <n v="1"/>
    <n v="1"/>
    <n v="33.33"/>
    <x v="4"/>
    <x v="0"/>
  </r>
  <r>
    <x v="7"/>
    <n v="10057460"/>
    <s v="GANGA SAGAR PANDEY"/>
    <s v="GANGA SAGAR PANDEY"/>
    <n v="9696537480"/>
    <s v="JAGANATH SABAT"/>
    <n v="5"/>
    <n v="0"/>
    <n v="1"/>
    <n v="4"/>
    <n v="0"/>
    <n v="5"/>
    <n v="0"/>
    <n v="0"/>
    <s v="Mumbai"/>
    <n v="185"/>
    <n v="5502"/>
    <n v="5"/>
    <n v="1"/>
    <n v="100"/>
    <x v="3"/>
    <x v="3"/>
  </r>
  <r>
    <x v="7"/>
    <n v="10131369"/>
    <s v="VIVEK CHUNNILAL GUPTA"/>
    <s v="VIVEK CHUNNILAL GUPTA"/>
    <n v="8698022496"/>
    <s v="JAGANATH SABAT"/>
    <n v="5"/>
    <n v="0"/>
    <n v="0"/>
    <n v="5"/>
    <n v="0"/>
    <n v="5"/>
    <n v="0"/>
    <n v="0"/>
    <s v="Mumbai"/>
    <n v="105"/>
    <n v="0"/>
    <n v="5"/>
    <n v="1"/>
    <n v="100"/>
    <x v="3"/>
    <x v="3"/>
  </r>
  <r>
    <x v="7"/>
    <n v="10153634"/>
    <s v="LAXMI NARAYAN PANDEY"/>
    <s v="LAXMI NARAYAN PANDEY"/>
    <n v="7208851513"/>
    <s v="RIKESH HARIBHAUJI VAIDYA"/>
    <n v="5"/>
    <n v="1"/>
    <n v="0"/>
    <n v="4"/>
    <n v="2"/>
    <n v="3"/>
    <n v="0"/>
    <n v="0"/>
    <s v="Mumbai"/>
    <n v="190"/>
    <n v="7080"/>
    <n v="5"/>
    <n v="1"/>
    <n v="100"/>
    <x v="2"/>
    <x v="0"/>
  </r>
  <r>
    <x v="7"/>
    <n v="10151965"/>
    <s v="VIJAYKUMAR DINESH PARCHE"/>
    <s v="VIJAYKUMAR DINESH PARCHE"/>
    <n v="7558284024"/>
    <s v="MUNAWAR WARISH HASHMI"/>
    <n v="3"/>
    <n v="0"/>
    <n v="0"/>
    <n v="3"/>
    <n v="0"/>
    <n v="3"/>
    <n v="0"/>
    <n v="0"/>
    <s v="Mumbai"/>
    <n v="75"/>
    <n v="0"/>
    <n v="3"/>
    <n v="1"/>
    <n v="60"/>
    <x v="3"/>
    <x v="0"/>
  </r>
  <r>
    <x v="7"/>
    <n v="10153321"/>
    <s v="ZOAIB MAINUDDIN PALEKAR"/>
    <s v="ZOAIB MAINUDDIN PALEKAR"/>
    <n v="7020908214"/>
    <s v="AKASH RAMRATAN JAISWAL"/>
    <n v="3"/>
    <n v="0"/>
    <n v="0"/>
    <n v="3"/>
    <n v="1"/>
    <n v="2"/>
    <n v="0"/>
    <n v="0"/>
    <s v="Mumbai"/>
    <n v="75"/>
    <n v="0"/>
    <n v="3"/>
    <n v="1"/>
    <n v="60"/>
    <x v="1"/>
    <x v="0"/>
  </r>
  <r>
    <x v="7"/>
    <n v="10051652"/>
    <s v="DINESH GHODVINDE"/>
    <s v="DINESH GHODVINDE"/>
    <n v="7020949492"/>
    <s v="JAGANATH SABAT"/>
    <n v="5"/>
    <n v="0"/>
    <n v="0"/>
    <n v="5"/>
    <n v="0"/>
    <n v="5"/>
    <n v="0"/>
    <n v="0"/>
    <s v="Mumbai"/>
    <n v="125"/>
    <n v="0"/>
    <n v="5"/>
    <n v="1"/>
    <n v="100"/>
    <x v="3"/>
    <x v="3"/>
  </r>
  <r>
    <x v="7"/>
    <n v="10155617"/>
    <s v="NANDLAL RAJBHAR"/>
    <s v="NANDLAL RAJBHAR"/>
    <n v="9594189301"/>
    <s v="MD SANAUL MUSTUFA"/>
    <n v="6"/>
    <n v="0"/>
    <n v="0"/>
    <n v="6"/>
    <n v="3"/>
    <n v="3"/>
    <n v="0"/>
    <n v="0"/>
    <s v="Mumbai"/>
    <n v="150"/>
    <n v="0"/>
    <n v="6"/>
    <n v="1"/>
    <n v="100"/>
    <x v="2"/>
    <x v="2"/>
  </r>
  <r>
    <x v="7"/>
    <n v="10154505"/>
    <s v="KRISHNA GYANDEV PANDEY"/>
    <s v="KRISHNA GYANDEV PANDEY"/>
    <n v="9372324244"/>
    <s v="RAGHWENDRA KUMAR SINGH"/>
    <n v="6"/>
    <n v="0"/>
    <n v="0"/>
    <n v="6"/>
    <n v="0"/>
    <n v="6"/>
    <n v="0"/>
    <n v="0"/>
    <s v="Mumbai"/>
    <n v="150"/>
    <n v="0"/>
    <n v="6"/>
    <n v="1"/>
    <n v="100"/>
    <x v="1"/>
    <x v="0"/>
  </r>
  <r>
    <x v="7"/>
    <n v="10149232"/>
    <s v="AKASH KUMAR JAISWAL"/>
    <s v="AKASH KUMAR JAISWAL"/>
    <n v="9984180596"/>
    <s v="DILEEP SHARMA"/>
    <n v="2"/>
    <n v="0"/>
    <n v="0"/>
    <n v="2"/>
    <n v="2"/>
    <n v="0"/>
    <n v="0"/>
    <n v="0"/>
    <s v="Mumbai"/>
    <n v="50"/>
    <n v="0"/>
    <n v="2"/>
    <n v="1"/>
    <n v="40"/>
    <x v="4"/>
    <x v="1"/>
  </r>
  <r>
    <x v="7"/>
    <n v="10102541"/>
    <s v="JAYESH MANOHARLAL VATANI"/>
    <s v="JAYESH MANOHARLAL VATANI"/>
    <n v="9730838322"/>
    <s v="JAGANATH SABAT"/>
    <n v="5"/>
    <n v="0"/>
    <n v="0"/>
    <n v="5"/>
    <n v="0"/>
    <n v="5"/>
    <n v="0"/>
    <n v="0"/>
    <s v="Mumbai"/>
    <n v="115"/>
    <n v="0"/>
    <n v="5"/>
    <n v="1"/>
    <n v="100"/>
    <x v="3"/>
    <x v="3"/>
  </r>
  <r>
    <x v="7"/>
    <n v="10015602"/>
    <s v="SHASHANK YELVE"/>
    <s v="SHASHANK YELVE"/>
    <n v="8830251760"/>
    <s v="MADHURI JOSHI"/>
    <n v="3"/>
    <n v="0"/>
    <n v="0"/>
    <n v="3"/>
    <n v="1"/>
    <n v="2"/>
    <n v="0"/>
    <n v="0"/>
    <s v="Mumbai"/>
    <n v="75"/>
    <n v="0"/>
    <n v="3"/>
    <n v="1"/>
    <n v="60"/>
    <x v="5"/>
    <x v="3"/>
  </r>
  <r>
    <x v="7"/>
    <n v="10156140"/>
    <s v="AMAN TRIPATHI"/>
    <s v="AMAN TRIPATHI"/>
    <n v="7393838072"/>
    <s v="JAGANATH SABAT"/>
    <n v="5"/>
    <n v="1"/>
    <n v="0"/>
    <n v="4"/>
    <n v="2"/>
    <n v="4"/>
    <n v="0"/>
    <n v="1"/>
    <s v="Mumbai"/>
    <n v="190"/>
    <n v="4720"/>
    <n v="6"/>
    <n v="1"/>
    <n v="100"/>
    <x v="3"/>
    <x v="2"/>
  </r>
  <r>
    <x v="7"/>
    <n v="10157723"/>
    <s v="BITTU KUMAR"/>
    <s v="BITTU KUMAR"/>
    <n v="8709035770"/>
    <s v="RIKESH HARIBHAUJI VAIDYA"/>
    <n v="5"/>
    <n v="0"/>
    <n v="0"/>
    <n v="5"/>
    <n v="1"/>
    <n v="4"/>
    <n v="0"/>
    <n v="0"/>
    <s v="Mumbai"/>
    <n v="115"/>
    <n v="0"/>
    <n v="5"/>
    <n v="1"/>
    <n v="100"/>
    <x v="2"/>
    <x v="2"/>
  </r>
  <r>
    <x v="7"/>
    <n v="10012025"/>
    <s v="SURAJ PAWAR"/>
    <s v="SURAJ PAWAR"/>
    <n v="8446578718"/>
    <s v="MADHURI JOSHI"/>
    <n v="1"/>
    <n v="0"/>
    <n v="0"/>
    <n v="1"/>
    <n v="1"/>
    <n v="0"/>
    <n v="0"/>
    <n v="0"/>
    <s v="Mumbai"/>
    <n v="25"/>
    <n v="0"/>
    <n v="1"/>
    <n v="1"/>
    <n v="33.33"/>
    <x v="5"/>
    <x v="3"/>
  </r>
  <r>
    <x v="7"/>
    <n v="10142760"/>
    <s v="SAW MRITUNJAY KUMAR PREMCHAND"/>
    <s v="SAW MRITUNJAY KUMAR PREMCHAND"/>
    <n v="8779615120"/>
    <s v="PREM KUMAR VISHWAKARMA"/>
    <n v="5"/>
    <n v="0"/>
    <n v="0"/>
    <n v="5"/>
    <n v="2"/>
    <n v="3"/>
    <n v="0"/>
    <n v="0"/>
    <s v="Mumbai"/>
    <n v="125"/>
    <n v="0"/>
    <n v="5"/>
    <n v="1"/>
    <n v="100"/>
    <x v="1"/>
    <x v="3"/>
  </r>
  <r>
    <x v="7"/>
    <n v="10149396"/>
    <s v="AKASH NARAYAN RAWTE"/>
    <s v="AKASH NARAYAN RAWTE"/>
    <n v="9594529510"/>
    <s v="NAGENDRA MISHRA"/>
    <n v="5"/>
    <n v="0"/>
    <n v="0"/>
    <n v="5"/>
    <n v="2"/>
    <n v="3"/>
    <n v="0"/>
    <n v="0"/>
    <s v="Mumbai"/>
    <n v="105"/>
    <n v="0"/>
    <n v="5"/>
    <n v="1"/>
    <n v="100"/>
    <x v="1"/>
    <x v="1"/>
  </r>
  <r>
    <x v="7"/>
    <n v="10123047"/>
    <s v="MUNAWAR WARISH HASHMI"/>
    <s v="MUNAWAR WARISH HASHMI"/>
    <n v="9167670057"/>
    <s v="RUSHIKESH KALE"/>
    <n v="4"/>
    <n v="1"/>
    <n v="0"/>
    <n v="3"/>
    <n v="0"/>
    <n v="4"/>
    <n v="0"/>
    <n v="0"/>
    <s v="Mumbai"/>
    <n v="100"/>
    <n v="25488"/>
    <n v="3"/>
    <n v="1"/>
    <n v="100"/>
    <x v="3"/>
    <x v="3"/>
  </r>
  <r>
    <x v="7"/>
    <n v="10144216"/>
    <s v="GAURISHANKAR SHAMBHU MANDAL"/>
    <s v="GAURISHANKAR SHAMBHU MANDAL"/>
    <n v="8369893292"/>
    <s v="CHANDRALOK GUPTA"/>
    <n v="6"/>
    <n v="0"/>
    <n v="0"/>
    <n v="6"/>
    <n v="1"/>
    <n v="5"/>
    <n v="0"/>
    <n v="0"/>
    <s v="Mumbai"/>
    <n v="145"/>
    <n v="0"/>
    <n v="6"/>
    <n v="1"/>
    <n v="100"/>
    <x v="3"/>
    <x v="1"/>
  </r>
  <r>
    <x v="7"/>
    <n v="10023988"/>
    <s v="VINAYKUMAR GAUD"/>
    <s v="VINAYKUMAR GAUD"/>
    <n v="9224730381"/>
    <s v="INTEZAR IMAM MUNTAZIR IMAM SAYED"/>
    <n v="1"/>
    <n v="1"/>
    <n v="0"/>
    <n v="0"/>
    <n v="1"/>
    <n v="0"/>
    <n v="0"/>
    <n v="0"/>
    <s v="Mumbai"/>
    <n v="100"/>
    <n v="7080"/>
    <n v="1"/>
    <n v="1"/>
    <n v="20"/>
    <x v="0"/>
    <x v="3"/>
  </r>
  <r>
    <x v="7"/>
    <n v="10147873"/>
    <s v="PREM KUMAR VISHWAKARMA"/>
    <s v="PREM KUMAR VISHWAKARMA"/>
    <n v="9004761131"/>
    <s v="KADAM RAVIRAJ NARAYAN"/>
    <n v="3"/>
    <n v="2"/>
    <n v="0"/>
    <n v="1"/>
    <n v="0"/>
    <n v="4"/>
    <n v="0"/>
    <n v="0"/>
    <s v="Mumbai"/>
    <n v="205"/>
    <n v="11800"/>
    <n v="3"/>
    <n v="1"/>
    <n v="100"/>
    <x v="1"/>
    <x v="1"/>
  </r>
  <r>
    <x v="7"/>
    <n v="10154478"/>
    <s v="AKSHAY YADAV"/>
    <s v="AKSHAY YADAV"/>
    <n v="9920724076"/>
    <s v="RAGHWENDRA KUMAR SINGH"/>
    <n v="5"/>
    <n v="0"/>
    <n v="0"/>
    <n v="5"/>
    <n v="5"/>
    <n v="0"/>
    <n v="0"/>
    <n v="0"/>
    <s v="Mumbai"/>
    <n v="125"/>
    <n v="0"/>
    <n v="5"/>
    <n v="1"/>
    <n v="100"/>
    <x v="1"/>
    <x v="0"/>
  </r>
  <r>
    <x v="7"/>
    <n v="10067328"/>
    <s v="SHEKH MOHAMMAD IMRAN"/>
    <s v="SHEKH MOHAMMAD IMRAN"/>
    <n v="8291174466"/>
    <s v="SHASHANK YELVE"/>
    <n v="5"/>
    <n v="0"/>
    <n v="0"/>
    <n v="5"/>
    <n v="0"/>
    <n v="5"/>
    <n v="0"/>
    <n v="0"/>
    <s v="Mumbai"/>
    <n v="120"/>
    <n v="0"/>
    <n v="5"/>
    <n v="1"/>
    <n v="100"/>
    <x v="5"/>
    <x v="3"/>
  </r>
  <r>
    <x v="7"/>
    <n v="10156403"/>
    <s v="MOHAMMED SAJID TAK"/>
    <s v="MOHAMMED SAJID TAK"/>
    <n v="9623733102"/>
    <s v="IRFAN INNUS PATEL"/>
    <n v="5"/>
    <n v="0"/>
    <n v="0"/>
    <n v="5"/>
    <n v="0"/>
    <n v="5"/>
    <n v="0"/>
    <n v="0"/>
    <s v="Mumbai"/>
    <n v="125"/>
    <n v="0"/>
    <n v="5"/>
    <n v="1"/>
    <n v="100"/>
    <x v="0"/>
    <x v="2"/>
  </r>
  <r>
    <x v="7"/>
    <n v="10142058"/>
    <s v="ANGAD RAMJI GUPTA"/>
    <s v="ANGAD RAMJI GUPTA"/>
    <n v="9820840706"/>
    <s v="CHANDRALOK GUPTA"/>
    <n v="5"/>
    <n v="1"/>
    <n v="0"/>
    <n v="4"/>
    <n v="2"/>
    <n v="3"/>
    <n v="0"/>
    <n v="0"/>
    <s v="Mumbai"/>
    <n v="200"/>
    <n v="50976"/>
    <n v="5"/>
    <n v="1"/>
    <n v="100"/>
    <x v="3"/>
    <x v="3"/>
  </r>
  <r>
    <x v="7"/>
    <n v="10155632"/>
    <s v="ABHISHEK GUPTA"/>
    <s v="ABHISHEK GUPTA"/>
    <n v="8354873086"/>
    <s v="DILEEP SHARMA"/>
    <n v="3"/>
    <n v="0"/>
    <n v="0"/>
    <n v="3"/>
    <n v="1"/>
    <n v="2"/>
    <n v="0"/>
    <n v="0"/>
    <s v="Mumbai"/>
    <n v="75"/>
    <n v="0"/>
    <n v="3"/>
    <n v="1"/>
    <n v="100"/>
    <x v="4"/>
    <x v="2"/>
  </r>
  <r>
    <x v="7"/>
    <n v="10113592"/>
    <s v="BANNOTH NARAYANASWAMY NAIK"/>
    <s v="BANNOTH NARAYANASWAMY NAIK"/>
    <n v="9892353556"/>
    <s v="ARJUN WAGHMARE"/>
    <n v="5"/>
    <n v="1"/>
    <n v="0"/>
    <n v="4"/>
    <n v="0"/>
    <n v="5"/>
    <n v="0"/>
    <n v="0"/>
    <s v="Mumbai"/>
    <n v="190"/>
    <n v="7080"/>
    <n v="5"/>
    <n v="1"/>
    <n v="100"/>
    <x v="2"/>
    <x v="3"/>
  </r>
  <r>
    <x v="7"/>
    <n v="10069714"/>
    <s v="JUBAIR KHAN"/>
    <s v="JUBAIR KHAN"/>
    <n v="9594708000"/>
    <s v="MOHAMMAD IMRAN ADIL"/>
    <n v="3"/>
    <n v="0"/>
    <n v="1"/>
    <n v="2"/>
    <n v="0"/>
    <n v="3"/>
    <n v="0"/>
    <n v="0"/>
    <s v="Mumbai"/>
    <n v="135"/>
    <n v="41"/>
    <n v="3"/>
    <n v="1"/>
    <n v="100"/>
    <x v="5"/>
    <x v="3"/>
  </r>
  <r>
    <x v="7"/>
    <n v="10094703"/>
    <s v="ASHUTOSH MISHRA"/>
    <s v="ASHUTOSH MISHRA"/>
    <n v="9960834633"/>
    <s v="SUSHEEL DUBEY"/>
    <n v="4"/>
    <n v="0"/>
    <n v="0"/>
    <n v="4"/>
    <n v="2"/>
    <n v="2"/>
    <n v="0"/>
    <n v="0"/>
    <s v="Mumbai"/>
    <n v="100"/>
    <n v="0"/>
    <n v="4"/>
    <n v="1"/>
    <n v="80"/>
    <x v="0"/>
    <x v="3"/>
  </r>
  <r>
    <x v="7"/>
    <n v="10057164"/>
    <s v="PRAVIN MATAL"/>
    <s v="PRAVIN MATAL"/>
    <n v="9867591635"/>
    <s v="MANISH LOLARAKH NATH DUBEY"/>
    <n v="6"/>
    <n v="0"/>
    <n v="0"/>
    <n v="6"/>
    <n v="1"/>
    <n v="5"/>
    <n v="0"/>
    <n v="0"/>
    <s v="Mumbai"/>
    <n v="140"/>
    <n v="0"/>
    <n v="6"/>
    <n v="1"/>
    <n v="100"/>
    <x v="5"/>
    <x v="3"/>
  </r>
  <r>
    <x v="7"/>
    <n v="10152214"/>
    <s v="VIKAS CHANDRABHAN MISHRA"/>
    <s v="VIKAS CHANDRABHAN MISHRA"/>
    <n v="8369541192"/>
    <s v="SHASHANK YELVE"/>
    <n v="5"/>
    <n v="0"/>
    <n v="0"/>
    <n v="5"/>
    <n v="3"/>
    <n v="2"/>
    <n v="0"/>
    <n v="0"/>
    <s v="Mumbai"/>
    <n v="125"/>
    <n v="0"/>
    <n v="5"/>
    <n v="1"/>
    <n v="100"/>
    <x v="5"/>
    <x v="0"/>
  </r>
  <r>
    <x v="8"/>
    <n v="10102541"/>
    <s v="JAYESH MANOHARLAL VATANI"/>
    <s v="JAYESH MANOHARLAL VATANI"/>
    <n v="9730838322"/>
    <s v="JAGANATH SABAT"/>
    <n v="7"/>
    <n v="0"/>
    <n v="0"/>
    <n v="7"/>
    <n v="1"/>
    <n v="6"/>
    <n v="0"/>
    <n v="1"/>
    <s v="Mumbai"/>
    <n v="185"/>
    <n v="0"/>
    <n v="7"/>
    <n v="1"/>
    <n v="100"/>
    <x v="3"/>
    <x v="3"/>
  </r>
  <r>
    <x v="8"/>
    <n v="10149232"/>
    <s v="AKASH KUMAR JAISWAL"/>
    <s v="AKASH KUMAR JAISWAL"/>
    <n v="9984180596"/>
    <s v="DILEEP SHARMA"/>
    <n v="1"/>
    <n v="1"/>
    <n v="0"/>
    <n v="0"/>
    <n v="1"/>
    <n v="1"/>
    <n v="0"/>
    <n v="0"/>
    <s v="Mumbai"/>
    <n v="100"/>
    <n v="4720"/>
    <n v="2"/>
    <n v="1"/>
    <n v="40"/>
    <x v="4"/>
    <x v="1"/>
  </r>
  <r>
    <x v="8"/>
    <n v="10015602"/>
    <s v="SHASHANK YELVE"/>
    <s v="SHASHANK YELVE"/>
    <n v="8830251760"/>
    <s v="MADHURI JOSHI"/>
    <n v="1"/>
    <n v="1"/>
    <n v="0"/>
    <n v="0"/>
    <n v="0"/>
    <n v="1"/>
    <n v="0"/>
    <n v="0"/>
    <s v="Mumbai"/>
    <n v="90"/>
    <n v="7080"/>
    <n v="1"/>
    <n v="1"/>
    <n v="20"/>
    <x v="5"/>
    <x v="3"/>
  </r>
  <r>
    <x v="8"/>
    <n v="10156140"/>
    <s v="AMAN TRIPATHI"/>
    <s v="AMAN TRIPATHI"/>
    <n v="7393838072"/>
    <s v="JAGANATH SABAT"/>
    <n v="7"/>
    <n v="0"/>
    <n v="0"/>
    <n v="7"/>
    <n v="4"/>
    <n v="3"/>
    <n v="0"/>
    <n v="0"/>
    <s v="Mumbai"/>
    <n v="175"/>
    <n v="0"/>
    <n v="7"/>
    <n v="1"/>
    <n v="100"/>
    <x v="3"/>
    <x v="2"/>
  </r>
  <r>
    <x v="8"/>
    <n v="10149396"/>
    <s v="AKASH NARAYAN RAWTE"/>
    <s v="AKASH NARAYAN RAWTE"/>
    <n v="9594529510"/>
    <s v="NAGENDRA MISHRA"/>
    <n v="4"/>
    <n v="0"/>
    <n v="0"/>
    <n v="4"/>
    <n v="2"/>
    <n v="2"/>
    <n v="0"/>
    <n v="0"/>
    <s v="Mumbai"/>
    <n v="100"/>
    <n v="0"/>
    <n v="4"/>
    <n v="1"/>
    <n v="80"/>
    <x v="1"/>
    <x v="1"/>
  </r>
  <r>
    <x v="8"/>
    <n v="10012025"/>
    <s v="SURAJ PAWAR"/>
    <s v="SURAJ PAWAR"/>
    <n v="8446578718"/>
    <s v="MADHURI JOSHI"/>
    <n v="2"/>
    <n v="1"/>
    <n v="0"/>
    <n v="1"/>
    <n v="0"/>
    <n v="2"/>
    <n v="0"/>
    <n v="1"/>
    <s v="Mumbai"/>
    <n v="125"/>
    <n v="36108"/>
    <n v="2"/>
    <n v="1"/>
    <n v="66.67"/>
    <x v="5"/>
    <x v="3"/>
  </r>
  <r>
    <x v="8"/>
    <n v="10142760"/>
    <s v="SAW MRITUNJAY KUMAR PREMCHAND"/>
    <s v="SAW MRITUNJAY KUMAR PREMCHAND"/>
    <n v="8779615120"/>
    <s v="PREM KUMAR VISHWAKARMA"/>
    <n v="5"/>
    <n v="0"/>
    <n v="0"/>
    <n v="5"/>
    <n v="1"/>
    <n v="4"/>
    <n v="0"/>
    <n v="0"/>
    <s v="Mumbai"/>
    <n v="125"/>
    <n v="0"/>
    <n v="5"/>
    <n v="1"/>
    <n v="100"/>
    <x v="1"/>
    <x v="3"/>
  </r>
  <r>
    <x v="8"/>
    <n v="10023014"/>
    <s v="AJAY KUMAR VERMA"/>
    <s v="AJAY KUMAR VERMA"/>
    <n v="9867318030"/>
    <s v="INTEZAR IMAM MUNTAZIR IMAM SAYED"/>
    <n v="2"/>
    <n v="1"/>
    <n v="1"/>
    <n v="0"/>
    <n v="0"/>
    <n v="2"/>
    <n v="0"/>
    <n v="0"/>
    <s v="Mumbai"/>
    <n v="170"/>
    <n v="3156"/>
    <n v="2"/>
    <n v="1"/>
    <n v="40"/>
    <x v="0"/>
    <x v="3"/>
  </r>
  <r>
    <x v="8"/>
    <n v="10126648"/>
    <s v="ANOOP PANDEY"/>
    <s v="ANOOP PANDEY"/>
    <n v="9321734007"/>
    <s v="KADAM RAVIRAJ NARAYAN"/>
    <n v="4"/>
    <n v="1"/>
    <n v="0"/>
    <n v="3"/>
    <n v="1"/>
    <n v="3"/>
    <n v="0"/>
    <n v="0"/>
    <s v="Mumbai"/>
    <n v="165"/>
    <n v="2360"/>
    <n v="4"/>
    <n v="1"/>
    <n v="80"/>
    <x v="1"/>
    <x v="3"/>
  </r>
  <r>
    <x v="8"/>
    <n v="10151965"/>
    <s v="VIJAYKUMAR DINESH PARCHE"/>
    <s v="VIJAYKUMAR DINESH PARCHE"/>
    <n v="7558284024"/>
    <s v="MUNAWAR WARISH HASHMI"/>
    <n v="5"/>
    <n v="0"/>
    <n v="0"/>
    <n v="5"/>
    <n v="1"/>
    <n v="4"/>
    <n v="0"/>
    <n v="0"/>
    <s v="Mumbai"/>
    <n v="125"/>
    <n v="0"/>
    <n v="5"/>
    <n v="1"/>
    <n v="100"/>
    <x v="3"/>
    <x v="0"/>
  </r>
  <r>
    <x v="8"/>
    <n v="10153321"/>
    <s v="ZOAIB MAINUDDIN PALEKAR"/>
    <s v="ZOAIB MAINUDDIN PALEKAR"/>
    <n v="7020908214"/>
    <s v="AKASH RAMRATAN JAISWAL"/>
    <n v="4"/>
    <n v="0"/>
    <n v="0"/>
    <n v="4"/>
    <n v="1"/>
    <n v="3"/>
    <n v="0"/>
    <n v="0"/>
    <s v="Mumbai"/>
    <n v="100"/>
    <n v="0"/>
    <n v="4"/>
    <n v="1"/>
    <n v="80"/>
    <x v="1"/>
    <x v="0"/>
  </r>
  <r>
    <x v="8"/>
    <n v="10155617"/>
    <s v="NANDLAL RAJBHAR"/>
    <s v="NANDLAL RAJBHAR"/>
    <n v="9594189301"/>
    <s v="MD SANAUL MUSTUFA"/>
    <n v="3"/>
    <n v="0"/>
    <n v="0"/>
    <n v="3"/>
    <n v="1"/>
    <n v="2"/>
    <n v="0"/>
    <n v="0"/>
    <s v="Mumbai"/>
    <n v="75"/>
    <n v="0"/>
    <n v="3"/>
    <n v="1"/>
    <n v="60"/>
    <x v="2"/>
    <x v="2"/>
  </r>
  <r>
    <x v="8"/>
    <n v="10157449"/>
    <s v="PRITAM SUNIL GAIKWAD"/>
    <s v="PRITAM SUNIL GAIKWAD"/>
    <n v="8169792854"/>
    <s v="SHASHANK YELVE"/>
    <n v="4"/>
    <n v="0"/>
    <n v="0"/>
    <n v="4"/>
    <n v="1"/>
    <n v="3"/>
    <n v="0"/>
    <n v="0"/>
    <s v="Mumbai"/>
    <n v="90"/>
    <n v="0"/>
    <n v="4"/>
    <n v="1"/>
    <n v="100"/>
    <x v="5"/>
    <x v="2"/>
  </r>
  <r>
    <x v="8"/>
    <n v="10051652"/>
    <s v="DINESH GHODVINDE"/>
    <s v="DINESH GHODVINDE"/>
    <n v="7020949492"/>
    <s v="JAGANATH SABAT"/>
    <n v="4"/>
    <n v="1"/>
    <n v="0"/>
    <n v="3"/>
    <n v="0"/>
    <n v="4"/>
    <n v="0"/>
    <n v="0"/>
    <s v="Mumbai"/>
    <n v="135"/>
    <n v="31220"/>
    <n v="3"/>
    <n v="1"/>
    <n v="100"/>
    <x v="3"/>
    <x v="3"/>
  </r>
  <r>
    <x v="8"/>
    <n v="10157723"/>
    <s v="BITTU KUMAR"/>
    <s v="BITTU KUMAR"/>
    <n v="8709035770"/>
    <s v="RIKESH HARIBHAUJI VAIDYA"/>
    <n v="6"/>
    <n v="0"/>
    <n v="0"/>
    <n v="6"/>
    <n v="4"/>
    <n v="2"/>
    <n v="0"/>
    <n v="0"/>
    <s v="Mumbai"/>
    <n v="150"/>
    <n v="0"/>
    <n v="6"/>
    <n v="1"/>
    <n v="100"/>
    <x v="2"/>
    <x v="2"/>
  </r>
  <r>
    <x v="8"/>
    <n v="10154505"/>
    <s v="KRISHNA GYANDEV PANDEY"/>
    <s v="KRISHNA GYANDEV PANDEY"/>
    <n v="9372324244"/>
    <s v="RAGHWENDRA KUMAR SINGH"/>
    <n v="5"/>
    <n v="0"/>
    <n v="0"/>
    <n v="5"/>
    <n v="2"/>
    <n v="3"/>
    <n v="0"/>
    <n v="0"/>
    <s v="Mumbai"/>
    <n v="110"/>
    <n v="0"/>
    <n v="4"/>
    <n v="1"/>
    <n v="80"/>
    <x v="1"/>
    <x v="0"/>
  </r>
  <r>
    <x v="8"/>
    <n v="10142058"/>
    <s v="ANGAD RAMJI GUPTA"/>
    <s v="ANGAD RAMJI GUPTA"/>
    <n v="9820840706"/>
    <s v="CHANDRALOK GUPTA"/>
    <n v="7"/>
    <n v="0"/>
    <n v="0"/>
    <n v="7"/>
    <n v="0"/>
    <n v="7"/>
    <n v="0"/>
    <n v="0"/>
    <s v="Mumbai"/>
    <n v="175"/>
    <n v="0"/>
    <n v="7"/>
    <n v="1"/>
    <n v="100"/>
    <x v="3"/>
    <x v="3"/>
  </r>
  <r>
    <x v="8"/>
    <n v="10156403"/>
    <s v="MOHAMMED SAJID TAK"/>
    <s v="MOHAMMED SAJID TAK"/>
    <n v="9623733102"/>
    <s v="IRFAN INNUS PATEL"/>
    <n v="3"/>
    <n v="1"/>
    <n v="0"/>
    <n v="2"/>
    <n v="1"/>
    <n v="2"/>
    <n v="0"/>
    <n v="0"/>
    <s v="Mumbai"/>
    <n v="150"/>
    <n v="7080"/>
    <n v="3"/>
    <n v="1"/>
    <n v="100"/>
    <x v="0"/>
    <x v="2"/>
  </r>
  <r>
    <x v="8"/>
    <n v="10113592"/>
    <s v="BANNOTH NARAYANASWAMY NAIK"/>
    <s v="BANNOTH NARAYANASWAMY NAIK"/>
    <n v="9892353556"/>
    <s v="ARJUN WAGHMARE"/>
    <n v="5"/>
    <n v="1"/>
    <n v="0"/>
    <n v="4"/>
    <n v="0"/>
    <n v="5"/>
    <n v="0"/>
    <n v="0"/>
    <s v="Mumbai"/>
    <n v="190"/>
    <n v="14160"/>
    <n v="5"/>
    <n v="1"/>
    <n v="100"/>
    <x v="2"/>
    <x v="3"/>
  </r>
  <r>
    <x v="8"/>
    <n v="10069714"/>
    <s v="JUBAIR KHAN"/>
    <s v="JUBAIR KHAN"/>
    <n v="9594708000"/>
    <s v="MOHAMMAD IMRAN ADIL"/>
    <n v="3"/>
    <n v="0"/>
    <n v="0"/>
    <n v="3"/>
    <n v="1"/>
    <n v="2"/>
    <n v="0"/>
    <n v="0"/>
    <s v="Mumbai"/>
    <n v="60"/>
    <n v="0"/>
    <n v="3"/>
    <n v="1"/>
    <n v="100"/>
    <x v="5"/>
    <x v="3"/>
  </r>
  <r>
    <x v="8"/>
    <n v="10155632"/>
    <s v="ABHISHEK GUPTA"/>
    <s v="ABHISHEK GUPTA"/>
    <n v="8354873086"/>
    <s v="DILEEP SHARMA"/>
    <n v="3"/>
    <n v="0"/>
    <n v="0"/>
    <n v="3"/>
    <n v="2"/>
    <n v="1"/>
    <n v="0"/>
    <n v="0"/>
    <s v="Mumbai"/>
    <n v="75"/>
    <n v="0"/>
    <n v="3"/>
    <n v="1"/>
    <n v="100"/>
    <x v="4"/>
    <x v="2"/>
  </r>
  <r>
    <x v="8"/>
    <n v="10094703"/>
    <s v="ASHUTOSH MISHRA"/>
    <s v="ASHUTOSH MISHRA"/>
    <n v="9960834633"/>
    <s v="SUSHEEL DUBEY"/>
    <n v="6"/>
    <n v="0"/>
    <n v="0"/>
    <n v="6"/>
    <n v="2"/>
    <n v="5"/>
    <n v="0"/>
    <n v="0"/>
    <s v="Mumbai"/>
    <n v="150"/>
    <n v="0"/>
    <n v="6"/>
    <n v="1"/>
    <n v="100"/>
    <x v="0"/>
    <x v="3"/>
  </r>
  <r>
    <x v="8"/>
    <n v="10152214"/>
    <s v="VIKAS CHANDRABHAN MISHRA"/>
    <s v="VIKAS CHANDRABHAN MISHRA"/>
    <n v="8369541192"/>
    <s v="SHASHANK YELVE"/>
    <n v="5"/>
    <n v="0"/>
    <n v="0"/>
    <n v="5"/>
    <n v="2"/>
    <n v="3"/>
    <n v="0"/>
    <n v="0"/>
    <s v="Mumbai"/>
    <n v="125"/>
    <n v="0"/>
    <n v="5"/>
    <n v="1"/>
    <n v="100"/>
    <x v="5"/>
    <x v="0"/>
  </r>
  <r>
    <x v="8"/>
    <n v="10057164"/>
    <s v="PRAVIN MATAL"/>
    <s v="PRAVIN MATAL"/>
    <n v="9867591635"/>
    <s v="MANISH LOLARAKH NATH DUBEY"/>
    <n v="6"/>
    <n v="0"/>
    <n v="0"/>
    <n v="6"/>
    <n v="0"/>
    <n v="7"/>
    <n v="0"/>
    <n v="0"/>
    <s v="Mumbai"/>
    <n v="125"/>
    <n v="0"/>
    <n v="5"/>
    <n v="1"/>
    <n v="100"/>
    <x v="5"/>
    <x v="3"/>
  </r>
  <r>
    <x v="8"/>
    <n v="10023988"/>
    <s v="VINAYKUMAR GAUD"/>
    <s v="VINAYKUMAR GAUD"/>
    <n v="9224730381"/>
    <s v="INTEZAR IMAM MUNTAZIR IMAM SAYED"/>
    <n v="1"/>
    <n v="1"/>
    <n v="0"/>
    <n v="0"/>
    <n v="0"/>
    <n v="1"/>
    <n v="0"/>
    <n v="0"/>
    <s v="Mumbai"/>
    <n v="65"/>
    <n v="42480"/>
    <n v="1"/>
    <n v="1"/>
    <n v="20"/>
    <x v="0"/>
    <x v="3"/>
  </r>
  <r>
    <x v="8"/>
    <n v="10123047"/>
    <s v="MUNAWAR WARISH HASHMI"/>
    <s v="MUNAWAR WARISH HASHMI"/>
    <n v="9167670057"/>
    <s v="RUSHIKESH KALE"/>
    <n v="3"/>
    <n v="0"/>
    <n v="0"/>
    <n v="3"/>
    <n v="1"/>
    <n v="2"/>
    <n v="0"/>
    <n v="0"/>
    <s v="Mumbai"/>
    <n v="75"/>
    <n v="0"/>
    <n v="3"/>
    <n v="1"/>
    <n v="100"/>
    <x v="3"/>
    <x v="3"/>
  </r>
  <r>
    <x v="8"/>
    <n v="10147873"/>
    <s v="PREM KUMAR VISHWAKARMA"/>
    <s v="PREM KUMAR VISHWAKARMA"/>
    <n v="9004761131"/>
    <s v="KADAM RAVIRAJ NARAYAN"/>
    <n v="3"/>
    <n v="0"/>
    <n v="0"/>
    <n v="3"/>
    <n v="0"/>
    <n v="3"/>
    <n v="0"/>
    <n v="0"/>
    <s v="Mumbai"/>
    <n v="65"/>
    <n v="0"/>
    <n v="2"/>
    <n v="1"/>
    <n v="66.67"/>
    <x v="1"/>
    <x v="1"/>
  </r>
  <r>
    <x v="8"/>
    <n v="10154478"/>
    <s v="AKSHAY YADAV"/>
    <s v="AKSHAY YADAV"/>
    <n v="9920724076"/>
    <s v="RAGHWENDRA KUMAR SINGH"/>
    <n v="5"/>
    <n v="1"/>
    <n v="0"/>
    <n v="4"/>
    <n v="2"/>
    <n v="3"/>
    <n v="0"/>
    <n v="0"/>
    <s v="Mumbai"/>
    <n v="190"/>
    <n v="4720"/>
    <n v="5"/>
    <n v="1"/>
    <n v="100"/>
    <x v="1"/>
    <x v="0"/>
  </r>
  <r>
    <x v="8"/>
    <n v="10067328"/>
    <s v="SHEKH MOHAMMAD IMRAN"/>
    <s v="SHEKH MOHAMMAD IMRAN"/>
    <n v="8291174466"/>
    <s v="SHASHANK YELVE"/>
    <n v="5"/>
    <n v="0"/>
    <n v="0"/>
    <n v="5"/>
    <n v="0"/>
    <n v="5"/>
    <n v="0"/>
    <n v="0"/>
    <s v="Mumbai"/>
    <n v="125"/>
    <n v="0"/>
    <n v="5"/>
    <n v="1"/>
    <n v="100"/>
    <x v="5"/>
    <x v="3"/>
  </r>
  <r>
    <x v="8"/>
    <n v="10155635"/>
    <s v="RITIK PANKAJ CHAUBEY"/>
    <s v="RITIK PANKAJ CHAUBEY"/>
    <n v="8604838454"/>
    <s v="MANISH LOLARAKH NATH DUBEY"/>
    <n v="5"/>
    <n v="0"/>
    <n v="0"/>
    <n v="5"/>
    <n v="3"/>
    <n v="3"/>
    <n v="0"/>
    <n v="0"/>
    <s v="Mumbai"/>
    <n v="125"/>
    <n v="0"/>
    <n v="5"/>
    <n v="1"/>
    <n v="100"/>
    <x v="5"/>
    <x v="2"/>
  </r>
  <r>
    <x v="8"/>
    <n v="10155616"/>
    <s v="DHIRAJKUMAR L MISHRA"/>
    <s v="DHIRAJKUMAR L MISHRA"/>
    <n v="9370908992"/>
    <s v="MUNAWAR WARISH HASHMI"/>
    <n v="4"/>
    <n v="0"/>
    <n v="0"/>
    <n v="4"/>
    <n v="0"/>
    <n v="4"/>
    <n v="0"/>
    <n v="0"/>
    <s v="Mumbai"/>
    <n v="100"/>
    <n v="0"/>
    <n v="4"/>
    <n v="1"/>
    <n v="80"/>
    <x v="3"/>
    <x v="2"/>
  </r>
  <r>
    <x v="8"/>
    <n v="10157721"/>
    <s v="NITISH KUMAR"/>
    <s v="NITISH KUMAR"/>
    <n v="8692826180"/>
    <s v="RIKESH HARIBHAUJI VAIDYA"/>
    <n v="2"/>
    <n v="1"/>
    <n v="0"/>
    <n v="1"/>
    <n v="0"/>
    <n v="2"/>
    <n v="0"/>
    <n v="0"/>
    <s v="Mumbai"/>
    <n v="110"/>
    <n v="7080"/>
    <n v="2"/>
    <n v="1"/>
    <n v="66.67"/>
    <x v="2"/>
    <x v="2"/>
  </r>
  <r>
    <x v="8"/>
    <n v="10135447"/>
    <s v="ANKIT VILAS BORSE"/>
    <s v="ANKIT VILAS BORSE"/>
    <n v="8655594978"/>
    <s v="JAGANATH SABAT"/>
    <n v="5"/>
    <n v="0"/>
    <n v="0"/>
    <n v="5"/>
    <n v="1"/>
    <n v="4"/>
    <n v="0"/>
    <n v="0"/>
    <s v="Mumbai"/>
    <n v="115"/>
    <n v="0"/>
    <n v="4"/>
    <n v="1"/>
    <n v="80"/>
    <x v="3"/>
    <x v="3"/>
  </r>
  <r>
    <x v="8"/>
    <n v="10157722"/>
    <s v="SACHIN KUMAR"/>
    <s v="SACHIN KUMAR"/>
    <n v="8825131086"/>
    <s v="RIKESH HARIBHAUJI VAIDYA"/>
    <n v="2"/>
    <n v="0"/>
    <n v="0"/>
    <n v="2"/>
    <n v="0"/>
    <n v="2"/>
    <n v="0"/>
    <n v="0"/>
    <s v="Mumbai"/>
    <n v="50"/>
    <n v="0"/>
    <n v="2"/>
    <n v="1"/>
    <n v="66.67"/>
    <x v="2"/>
    <x v="2"/>
  </r>
  <r>
    <x v="8"/>
    <n v="10014784"/>
    <s v="PRASHANT LAD"/>
    <s v="PRASHANT LAD"/>
    <n v="9833647618"/>
    <s v="SHASHANK YELVE"/>
    <n v="3"/>
    <n v="0"/>
    <n v="0"/>
    <n v="3"/>
    <n v="1"/>
    <n v="2"/>
    <n v="0"/>
    <n v="1"/>
    <s v="Mumbai"/>
    <n v="85"/>
    <n v="0"/>
    <n v="3"/>
    <n v="1"/>
    <n v="100"/>
    <x v="5"/>
    <x v="3"/>
  </r>
  <r>
    <x v="8"/>
    <n v="10068280"/>
    <s v="ARCHANA KAKADE"/>
    <s v="ARCHANA KAKADE"/>
    <n v="7208149618"/>
    <s v="NANDAN SINGH"/>
    <n v="3"/>
    <n v="0"/>
    <n v="0"/>
    <n v="3"/>
    <n v="0"/>
    <n v="3"/>
    <n v="0"/>
    <n v="0"/>
    <s v="Mumbai"/>
    <n v="65"/>
    <n v="0"/>
    <n v="3"/>
    <n v="1"/>
    <n v="100"/>
    <x v="2"/>
    <x v="3"/>
  </r>
  <r>
    <x v="8"/>
    <n v="10154499"/>
    <s v="SHIVAM PATHAK"/>
    <s v="SHIVAM PATHAK"/>
    <n v="9721050607"/>
    <s v="AJAY KUMAR VERMA"/>
    <n v="4"/>
    <n v="0"/>
    <n v="0"/>
    <n v="4"/>
    <n v="3"/>
    <n v="1"/>
    <n v="0"/>
    <n v="0"/>
    <s v="Mumbai"/>
    <n v="85"/>
    <n v="0"/>
    <n v="4"/>
    <n v="1"/>
    <n v="80"/>
    <x v="0"/>
    <x v="0"/>
  </r>
  <r>
    <x v="8"/>
    <n v="10154727"/>
    <s v="SHUBHENDU PRAFULLA DASKABI"/>
    <s v="SHUBHENDU PRAFULLA DASKABI"/>
    <n v="9372379791"/>
    <s v="JAYANT KUMAR"/>
    <n v="5"/>
    <n v="0"/>
    <n v="0"/>
    <n v="5"/>
    <n v="3"/>
    <n v="2"/>
    <n v="0"/>
    <n v="0"/>
    <s v="Mumbai"/>
    <n v="125"/>
    <n v="0"/>
    <n v="5"/>
    <n v="1"/>
    <n v="100"/>
    <x v="4"/>
    <x v="0"/>
  </r>
  <r>
    <x v="8"/>
    <n v="10153648"/>
    <s v="RAJKUMAR U SINGH"/>
    <s v="RAJKUMAR U SINGH"/>
    <n v="7058306032"/>
    <s v="AJAY KUMAR VERMA"/>
    <n v="4"/>
    <n v="0"/>
    <n v="0"/>
    <n v="4"/>
    <n v="2"/>
    <n v="2"/>
    <n v="0"/>
    <n v="0"/>
    <s v="Mumbai"/>
    <n v="100"/>
    <n v="0"/>
    <n v="4"/>
    <n v="1"/>
    <n v="80"/>
    <x v="0"/>
    <x v="0"/>
  </r>
  <r>
    <x v="8"/>
    <n v="10154483"/>
    <s v="JAYANT KUMAR"/>
    <s v="JAYANT KUMAR"/>
    <n v="9304376328"/>
    <s v="DILEEP SHARMA"/>
    <n v="3"/>
    <n v="0"/>
    <n v="0"/>
    <n v="3"/>
    <n v="2"/>
    <n v="1"/>
    <n v="0"/>
    <n v="0"/>
    <s v="Mumbai"/>
    <n v="75"/>
    <n v="0"/>
    <n v="3"/>
    <n v="1"/>
    <n v="100"/>
    <x v="4"/>
    <x v="0"/>
  </r>
  <r>
    <x v="8"/>
    <n v="10154479"/>
    <s v="VINOD KUMAR"/>
    <s v="VINOD KUMAR"/>
    <n v="7905193449"/>
    <s v="JAYANT KUMAR"/>
    <n v="5"/>
    <n v="0"/>
    <n v="0"/>
    <n v="5"/>
    <n v="0"/>
    <n v="5"/>
    <n v="0"/>
    <n v="0"/>
    <s v="Mumbai"/>
    <n v="115"/>
    <n v="0"/>
    <n v="5"/>
    <n v="1"/>
    <n v="100"/>
    <x v="4"/>
    <x v="0"/>
  </r>
  <r>
    <x v="8"/>
    <n v="10057460"/>
    <s v="GANGA SAGAR PANDEY"/>
    <s v="GANGA SAGAR PANDEY"/>
    <n v="9696537480"/>
    <s v="JAGANATH SABAT"/>
    <n v="7"/>
    <n v="0"/>
    <n v="0"/>
    <n v="7"/>
    <n v="0"/>
    <n v="7"/>
    <n v="0"/>
    <n v="0"/>
    <s v="Mumbai"/>
    <n v="175"/>
    <n v="0"/>
    <n v="7"/>
    <n v="1"/>
    <n v="100"/>
    <x v="3"/>
    <x v="3"/>
  </r>
  <r>
    <x v="8"/>
    <n v="10131369"/>
    <s v="VIVEK CHUNNILAL GUPTA"/>
    <s v="VIVEK CHUNNILAL GUPTA"/>
    <n v="8698022496"/>
    <s v="JAGANATH SABAT"/>
    <n v="5"/>
    <n v="1"/>
    <n v="0"/>
    <n v="4"/>
    <n v="0"/>
    <n v="5"/>
    <n v="0"/>
    <n v="0"/>
    <s v="Mumbai"/>
    <n v="170"/>
    <n v="2361"/>
    <n v="5"/>
    <n v="1"/>
    <n v="100"/>
    <x v="3"/>
    <x v="3"/>
  </r>
  <r>
    <x v="8"/>
    <n v="10153634"/>
    <s v="LAXMI NARAYAN PANDEY"/>
    <s v="LAXMI NARAYAN PANDEY"/>
    <n v="7208851513"/>
    <s v="RIKESH HARIBHAUJI VAIDYA"/>
    <n v="4"/>
    <n v="0"/>
    <n v="0"/>
    <n v="4"/>
    <n v="1"/>
    <n v="3"/>
    <n v="0"/>
    <n v="0"/>
    <s v="Mumbai"/>
    <n v="90"/>
    <n v="0"/>
    <n v="4"/>
    <n v="1"/>
    <n v="80"/>
    <x v="2"/>
    <x v="0"/>
  </r>
  <r>
    <x v="8"/>
    <n v="10154719"/>
    <s v="CHANDAN MISHRA"/>
    <s v="CHANDAN MISHRA"/>
    <n v="8433849596"/>
    <s v="JAYANT KUMAR"/>
    <n v="5"/>
    <n v="0"/>
    <n v="0"/>
    <n v="5"/>
    <n v="1"/>
    <n v="4"/>
    <n v="0"/>
    <n v="0"/>
    <s v="Mumbai"/>
    <n v="120"/>
    <n v="0"/>
    <n v="5"/>
    <n v="1"/>
    <n v="100"/>
    <x v="4"/>
    <x v="0"/>
  </r>
  <r>
    <x v="8"/>
    <n v="10091881"/>
    <s v="SUMIT SHARAD SANAS"/>
    <s v="SUMIT SHARAD SANAS"/>
    <n v="8652573355"/>
    <s v="ARJUN WAGHMARE"/>
    <n v="3"/>
    <n v="1"/>
    <n v="0"/>
    <n v="2"/>
    <n v="1"/>
    <n v="2"/>
    <n v="0"/>
    <n v="0"/>
    <s v="Mumbai"/>
    <n v="140"/>
    <n v="7080"/>
    <n v="3"/>
    <n v="1"/>
    <n v="60"/>
    <x v="2"/>
    <x v="3"/>
  </r>
  <r>
    <x v="8"/>
    <n v="10151345"/>
    <s v="NAGENDRA MISHRA"/>
    <s v="NAGENDRA MISHRA"/>
    <n v="7049872363"/>
    <s v="SIDDHANT RAJENDRA PAWAR"/>
    <n v="2"/>
    <n v="0"/>
    <n v="0"/>
    <n v="2"/>
    <n v="0"/>
    <n v="2"/>
    <n v="0"/>
    <n v="0"/>
    <s v="Mumbai"/>
    <n v="50"/>
    <n v="0"/>
    <n v="2"/>
    <n v="1"/>
    <n v="66.67"/>
    <x v="1"/>
    <x v="1"/>
  </r>
  <r>
    <x v="8"/>
    <n v="10153331"/>
    <s v="RAGHWENDRA KUMAR SINGH"/>
    <s v="RAGHWENDRA KUMAR SINGH"/>
    <n v="8104389966"/>
    <s v="SONU KIRAN DUBEY"/>
    <n v="3"/>
    <n v="0"/>
    <n v="0"/>
    <n v="3"/>
    <n v="1"/>
    <n v="2"/>
    <n v="0"/>
    <n v="0"/>
    <s v="Mumbai"/>
    <n v="75"/>
    <n v="0"/>
    <n v="3"/>
    <n v="1"/>
    <n v="100"/>
    <x v="1"/>
    <x v="0"/>
  </r>
  <r>
    <x v="8"/>
    <n v="10155631"/>
    <s v="PRAFUL MUKUNDRAO TELANG"/>
    <s v="PRAFUL MUKUNDRAO TELANG"/>
    <n v="7769928826"/>
    <s v="PREM KUMAR VISHWAKARMA"/>
    <n v="5"/>
    <n v="0"/>
    <n v="0"/>
    <n v="5"/>
    <n v="5"/>
    <n v="0"/>
    <n v="0"/>
    <n v="0"/>
    <s v="Mumbai"/>
    <n v="125"/>
    <n v="0"/>
    <n v="5"/>
    <n v="1"/>
    <n v="100"/>
    <x v="1"/>
    <x v="2"/>
  </r>
  <r>
    <x v="8"/>
    <n v="10039145"/>
    <s v="SUSHEEL DUBEY"/>
    <s v="SUSHEEL DUBEY"/>
    <n v="9967423888"/>
    <s v="INTEZAR IMAM MUNTAZIR IMAM SAYED"/>
    <n v="1"/>
    <n v="0"/>
    <n v="1"/>
    <n v="0"/>
    <n v="0"/>
    <n v="1"/>
    <n v="0"/>
    <n v="0"/>
    <s v="Mumbai"/>
    <n v="90"/>
    <n v="3540"/>
    <n v="1"/>
    <n v="1"/>
    <n v="20"/>
    <x v="0"/>
    <x v="3"/>
  </r>
  <r>
    <x v="8"/>
    <n v="10061244"/>
    <s v="MANISH PANDEY"/>
    <s v="MANISH PANDEY"/>
    <n v="8655267737"/>
    <s v="AJAY KUMAR VERMA"/>
    <n v="4"/>
    <n v="0"/>
    <n v="0"/>
    <n v="4"/>
    <n v="0"/>
    <n v="4"/>
    <n v="0"/>
    <n v="0"/>
    <s v="Mumbai"/>
    <n v="100"/>
    <n v="0"/>
    <n v="4"/>
    <n v="1"/>
    <n v="100"/>
    <x v="0"/>
    <x v="3"/>
  </r>
  <r>
    <x v="8"/>
    <n v="10154490"/>
    <s v="SIRAJ RAIS KHAN"/>
    <s v="SIRAJ RAIS KHAN"/>
    <n v="7738084089"/>
    <s v="IRFAN INNUS PATEL"/>
    <n v="4"/>
    <n v="0"/>
    <n v="0"/>
    <n v="4"/>
    <n v="1"/>
    <n v="3"/>
    <n v="0"/>
    <n v="0"/>
    <s v="Mumbai"/>
    <n v="100"/>
    <n v="0"/>
    <n v="4"/>
    <n v="1"/>
    <n v="80"/>
    <x v="0"/>
    <x v="0"/>
  </r>
  <r>
    <x v="8"/>
    <n v="10145771"/>
    <s v="RISHIKESH DUBEY"/>
    <s v="RISHIKESH DUBEY"/>
    <n v="8369036235"/>
    <s v="NAVEEN TRIPATHI"/>
    <n v="5"/>
    <n v="0"/>
    <n v="0"/>
    <n v="5"/>
    <n v="1"/>
    <n v="4"/>
    <n v="0"/>
    <n v="0"/>
    <s v="Mumbai"/>
    <n v="125"/>
    <n v="0"/>
    <n v="5"/>
    <n v="1"/>
    <n v="100"/>
    <x v="0"/>
    <x v="1"/>
  </r>
  <r>
    <x v="8"/>
    <n v="10150180"/>
    <s v="YASH SABHA SHANKAR TIWARI"/>
    <s v="YASH SABHA SHANKAR TIWARI"/>
    <n v="9594587271"/>
    <s v="RIKESH HARIBHAUJI VAIDYA"/>
    <n v="1"/>
    <n v="0"/>
    <n v="0"/>
    <n v="1"/>
    <n v="0"/>
    <n v="1"/>
    <n v="0"/>
    <n v="0"/>
    <s v="Mumbai"/>
    <n v="20"/>
    <n v="0"/>
    <n v="1"/>
    <n v="1"/>
    <n v="20"/>
    <x v="2"/>
    <x v="1"/>
  </r>
  <r>
    <x v="8"/>
    <n v="10156154"/>
    <s v="VINAY KUMAR DUBEY"/>
    <s v="VINAY KUMAR DUBEY"/>
    <n v="7080868718"/>
    <s v="JAGANATH SABAT"/>
    <n v="7"/>
    <n v="0"/>
    <n v="0"/>
    <n v="7"/>
    <n v="2"/>
    <n v="5"/>
    <n v="0"/>
    <n v="0"/>
    <s v="Mumbai"/>
    <n v="175"/>
    <n v="0"/>
    <n v="6"/>
    <n v="1"/>
    <n v="100"/>
    <x v="3"/>
    <x v="2"/>
  </r>
  <r>
    <x v="8"/>
    <n v="10052546"/>
    <s v="MANISH LOLARAKH NATH DUBEY"/>
    <s v="MANISH LOLARAKH NATH DUBEY"/>
    <n v="7715928718"/>
    <s v="MADHURI JOSHI"/>
    <n v="1"/>
    <n v="0"/>
    <n v="0"/>
    <n v="1"/>
    <n v="0"/>
    <n v="1"/>
    <n v="0"/>
    <n v="0"/>
    <s v="Mumbai"/>
    <n v="25"/>
    <n v="0"/>
    <n v="1"/>
    <n v="1"/>
    <n v="20"/>
    <x v="5"/>
    <x v="3"/>
  </r>
  <r>
    <x v="8"/>
    <n v="10152292"/>
    <s v="CHOUBEY ADITYA AJIT"/>
    <s v="CHOUBEY ADITYA AJIT"/>
    <n v="7414955787"/>
    <s v="CHANDRALOK GUPTA"/>
    <n v="3"/>
    <n v="0"/>
    <n v="0"/>
    <n v="3"/>
    <n v="1"/>
    <n v="2"/>
    <n v="0"/>
    <n v="0"/>
    <s v="Mumbai"/>
    <n v="75"/>
    <n v="0"/>
    <n v="3"/>
    <n v="1"/>
    <n v="100"/>
    <x v="3"/>
    <x v="0"/>
  </r>
  <r>
    <x v="8"/>
    <n v="10062664"/>
    <s v="NAVEEN TRIPATHI"/>
    <s v="NAVEEN TRIPATHI"/>
    <n v="8979086009"/>
    <s v="INTEZAR IMAM MUNTAZIR IMAM SAYED"/>
    <n v="1"/>
    <n v="0"/>
    <n v="0"/>
    <n v="1"/>
    <n v="0"/>
    <n v="1"/>
    <n v="0"/>
    <n v="0"/>
    <s v="Mumbai"/>
    <n v="0"/>
    <n v="0"/>
    <n v="0"/>
    <n v="1"/>
    <n v="0"/>
    <x v="0"/>
    <x v="3"/>
  </r>
  <r>
    <x v="8"/>
    <n v="10152249"/>
    <s v="HARIHAR SINGH"/>
    <s v="HARIHAR SINGH"/>
    <n v="8149312014"/>
    <s v="AJAY KUMAR VERMA"/>
    <n v="1"/>
    <n v="0"/>
    <n v="0"/>
    <n v="1"/>
    <n v="0"/>
    <n v="1"/>
    <n v="0"/>
    <n v="0"/>
    <s v="Mumbai"/>
    <n v="25"/>
    <n v="0"/>
    <n v="1"/>
    <n v="1"/>
    <n v="20"/>
    <x v="0"/>
    <x v="0"/>
  </r>
  <r>
    <x v="8"/>
    <n v="10155622"/>
    <s v="SOFIYAN MOHAMMED UMAR ANSARI"/>
    <s v="SOFIYAN MOHAMMED UMAR ANSARI"/>
    <n v="7304151160"/>
    <s v="ABHISHEK GUPTA"/>
    <n v="4"/>
    <n v="1"/>
    <n v="0"/>
    <n v="3"/>
    <n v="3"/>
    <n v="2"/>
    <n v="0"/>
    <n v="0"/>
    <s v="Mumbai"/>
    <n v="175"/>
    <n v="7552"/>
    <n v="5"/>
    <n v="1"/>
    <n v="100"/>
    <x v="4"/>
    <x v="2"/>
  </r>
  <r>
    <x v="8"/>
    <n v="10157283"/>
    <s v="VINIT LAXMIKANT CHATURVEDI"/>
    <s v="VINIT LAXMIKANT CHATURVEDI"/>
    <n v="9619167461"/>
    <s v="AKASH RAMRATAN JAISWAL"/>
    <n v="5"/>
    <n v="0"/>
    <n v="0"/>
    <n v="5"/>
    <n v="3"/>
    <n v="2"/>
    <n v="0"/>
    <n v="0"/>
    <s v="Mumbai"/>
    <n v="125"/>
    <n v="0"/>
    <n v="5"/>
    <n v="1"/>
    <n v="100"/>
    <x v="1"/>
    <x v="2"/>
  </r>
  <r>
    <x v="8"/>
    <n v="10157455"/>
    <s v="PRASHANT VISHRAM PATIL"/>
    <s v="PRASHANT VISHRAM PATIL"/>
    <n v="7777088988"/>
    <s v="PREM KUMAR VISHWAKARMA"/>
    <n v="5"/>
    <n v="0"/>
    <n v="0"/>
    <n v="5"/>
    <n v="0"/>
    <n v="5"/>
    <n v="0"/>
    <n v="0"/>
    <s v="Mumbai"/>
    <n v="120"/>
    <n v="0"/>
    <n v="5"/>
    <n v="1"/>
    <n v="100"/>
    <x v="1"/>
    <x v="2"/>
  </r>
  <r>
    <x v="8"/>
    <n v="10153333"/>
    <s v="SUMIT KUMAR PARASNATH VERMA"/>
    <s v="SUMIT KUMAR PARASNATH VERMA"/>
    <n v="7738531602"/>
    <s v="ABHISHEK GUPTA"/>
    <n v="5"/>
    <n v="0"/>
    <n v="0"/>
    <n v="5"/>
    <n v="1"/>
    <n v="4"/>
    <n v="0"/>
    <n v="0"/>
    <s v="Mumbai"/>
    <n v="115"/>
    <n v="0"/>
    <n v="4"/>
    <n v="1"/>
    <n v="80"/>
    <x v="4"/>
    <x v="0"/>
  </r>
  <r>
    <x v="8"/>
    <n v="10031401"/>
    <s v="KARIM JARIYA"/>
    <s v="KARIM JARIYA"/>
    <n v="9321734702"/>
    <s v="AJAY KUMAR VERMA"/>
    <n v="4"/>
    <n v="1"/>
    <n v="0"/>
    <n v="3"/>
    <n v="1"/>
    <n v="3"/>
    <n v="0"/>
    <n v="0"/>
    <s v="Mumbai"/>
    <n v="165"/>
    <n v="56640"/>
    <n v="4"/>
    <n v="1"/>
    <n v="80"/>
    <x v="0"/>
    <x v="3"/>
  </r>
  <r>
    <x v="8"/>
    <n v="10157420"/>
    <s v="VISHAL RAJENDRA UPADHYAY"/>
    <s v="VISHAL RAJENDRA UPADHYAY"/>
    <n v="9867075685"/>
    <s v="DILEEP SHARMA"/>
    <n v="5"/>
    <n v="0"/>
    <n v="0"/>
    <n v="5"/>
    <n v="1"/>
    <n v="4"/>
    <n v="0"/>
    <n v="0"/>
    <s v="Mumbai"/>
    <n v="125"/>
    <n v="0"/>
    <n v="5"/>
    <n v="1"/>
    <n v="100"/>
    <x v="4"/>
    <x v="2"/>
  </r>
  <r>
    <x v="8"/>
    <n v="10106261"/>
    <s v="MOHD ANWAR"/>
    <s v="MOHD ANWAR"/>
    <n v="9699967378"/>
    <s v="MOHAMMAD IMRAN ADIL"/>
    <n v="3"/>
    <n v="0"/>
    <n v="0"/>
    <n v="3"/>
    <n v="0"/>
    <n v="3"/>
    <n v="0"/>
    <n v="0"/>
    <s v="Mumbai"/>
    <n v="60"/>
    <n v="0"/>
    <n v="3"/>
    <n v="1"/>
    <n v="60"/>
    <x v="5"/>
    <x v="3"/>
  </r>
  <r>
    <x v="8"/>
    <n v="10149740"/>
    <s v="MD SARFARAZ"/>
    <s v="MD SARFARAZ"/>
    <n v="8709965096"/>
    <s v="MD SANAUL MUSTUFA"/>
    <n v="5"/>
    <n v="1"/>
    <n v="0"/>
    <n v="4"/>
    <n v="1"/>
    <n v="4"/>
    <n v="0"/>
    <n v="0"/>
    <s v="Mumbai"/>
    <n v="190"/>
    <n v="76464"/>
    <n v="5"/>
    <n v="1"/>
    <n v="100"/>
    <x v="2"/>
    <x v="1"/>
  </r>
  <r>
    <x v="8"/>
    <n v="10062688"/>
    <s v="CHANDRALOK GUPTA"/>
    <s v="CHANDRALOK GUPTA"/>
    <n v="8424058233"/>
    <s v="RUSHIKESH KALE"/>
    <n v="1"/>
    <n v="1"/>
    <n v="0"/>
    <n v="0"/>
    <n v="0"/>
    <n v="1"/>
    <n v="0"/>
    <n v="0"/>
    <s v="Mumbai"/>
    <n v="85"/>
    <n v="50976"/>
    <n v="1"/>
    <n v="1"/>
    <n v="20"/>
    <x v="3"/>
    <x v="3"/>
  </r>
  <r>
    <x v="8"/>
    <n v="10081473"/>
    <s v="ALOK NAKHDOO PAL"/>
    <s v="ALOK NAKHDOO PAL"/>
    <n v="7385360866"/>
    <s v="CHANDRALOK GUPTA"/>
    <n v="6"/>
    <n v="0"/>
    <n v="0"/>
    <n v="6"/>
    <n v="1"/>
    <n v="5"/>
    <n v="0"/>
    <n v="0"/>
    <s v="Mumbai"/>
    <n v="140"/>
    <n v="0"/>
    <n v="6"/>
    <n v="1"/>
    <n v="100"/>
    <x v="3"/>
    <x v="3"/>
  </r>
  <r>
    <x v="8"/>
    <n v="10152591"/>
    <s v="ARUN KUMAR SHUKLA"/>
    <s v="ARUN KUMAR SHUKLA"/>
    <n v="8928440955"/>
    <s v="CHANDRALOK GUPTA"/>
    <n v="7"/>
    <n v="0"/>
    <n v="0"/>
    <n v="7"/>
    <n v="0"/>
    <n v="7"/>
    <n v="0"/>
    <n v="0"/>
    <s v="Mumbai"/>
    <n v="165"/>
    <n v="0"/>
    <n v="6"/>
    <n v="1"/>
    <n v="100"/>
    <x v="3"/>
    <x v="0"/>
  </r>
  <r>
    <x v="8"/>
    <n v="10157733"/>
    <s v="VINAY MISHRA"/>
    <s v="VINAY MISHRA"/>
    <n v="9140317319"/>
    <s v="IRFAN INNUS PATEL"/>
    <n v="2"/>
    <n v="0"/>
    <n v="0"/>
    <n v="2"/>
    <n v="1"/>
    <n v="1"/>
    <n v="0"/>
    <n v="0"/>
    <s v="Mumbai"/>
    <n v="50"/>
    <n v="0"/>
    <n v="2"/>
    <n v="1"/>
    <n v="66.67"/>
    <x v="0"/>
    <x v="2"/>
  </r>
  <r>
    <x v="8"/>
    <n v="10157735"/>
    <s v="YADAV VIVEKKUMAR LALJI"/>
    <s v="YADAV VIVEKKUMAR LALJI"/>
    <n v="9702818558"/>
    <s v="IRFAN INNUS PATEL"/>
    <n v="5"/>
    <n v="0"/>
    <n v="0"/>
    <n v="5"/>
    <n v="2"/>
    <n v="3"/>
    <n v="0"/>
    <n v="0"/>
    <s v="Mumbai"/>
    <n v="125"/>
    <n v="0"/>
    <n v="5"/>
    <n v="1"/>
    <n v="100"/>
    <x v="0"/>
    <x v="2"/>
  </r>
  <r>
    <x v="8"/>
    <n v="10023038"/>
    <s v="MOHAMMAD IMRAN ADIL"/>
    <s v="MOHAMMAD IMRAN ADIL"/>
    <n v="9967552214"/>
    <s v="MADHURI JOSHI"/>
    <n v="2"/>
    <n v="0"/>
    <n v="0"/>
    <n v="2"/>
    <n v="1"/>
    <n v="1"/>
    <n v="0"/>
    <n v="0"/>
    <s v="Mumbai"/>
    <n v="50"/>
    <n v="0"/>
    <n v="2"/>
    <n v="1"/>
    <n v="40"/>
    <x v="5"/>
    <x v="3"/>
  </r>
  <r>
    <x v="8"/>
    <n v="10036023"/>
    <s v="ARJUN WAGHMARE"/>
    <s v="ARJUN WAGHMARE"/>
    <n v="7666209662"/>
    <s v="ABHIJIT KHANVILKAR"/>
    <n v="1"/>
    <n v="1"/>
    <n v="0"/>
    <n v="0"/>
    <n v="0"/>
    <n v="1"/>
    <n v="0"/>
    <n v="0"/>
    <s v="Mumbai"/>
    <n v="90"/>
    <n v="3658"/>
    <n v="1"/>
    <n v="1"/>
    <n v="20"/>
    <x v="2"/>
    <x v="3"/>
  </r>
  <r>
    <x v="8"/>
    <n v="10156156"/>
    <s v="AJAY KUMAR MISHRA"/>
    <s v="AJAY KUMAR MISHRA"/>
    <n v="8009478116"/>
    <s v="NAGENDRA MISHRA"/>
    <n v="5"/>
    <n v="0"/>
    <n v="0"/>
    <n v="5"/>
    <n v="3"/>
    <n v="2"/>
    <n v="0"/>
    <n v="0"/>
    <s v="Mumbai"/>
    <n v="115"/>
    <n v="0"/>
    <n v="5"/>
    <n v="1"/>
    <n v="100"/>
    <x v="1"/>
    <x v="2"/>
  </r>
  <r>
    <x v="8"/>
    <n v="10156402"/>
    <s v="RANJEET UPENDRA SHARMA"/>
    <s v="RANJEET UPENDRA SHARMA"/>
    <n v="7620769467"/>
    <s v="JAGANATH SABAT"/>
    <n v="4"/>
    <n v="0"/>
    <n v="0"/>
    <n v="4"/>
    <n v="0"/>
    <n v="4"/>
    <n v="0"/>
    <n v="0"/>
    <s v="Mumbai"/>
    <n v="100"/>
    <n v="0"/>
    <n v="4"/>
    <n v="1"/>
    <n v="80"/>
    <x v="3"/>
    <x v="2"/>
  </r>
  <r>
    <x v="8"/>
    <n v="10147895"/>
    <s v="RUSHIKESH DODHU JADHAV"/>
    <s v="RUSHIKESH DODHU JADHAV"/>
    <n v="9768269689"/>
    <s v="AKASH RAMRATAN JAISWAL"/>
    <n v="7"/>
    <n v="0"/>
    <n v="0"/>
    <n v="7"/>
    <n v="0"/>
    <n v="7"/>
    <n v="0"/>
    <n v="0"/>
    <s v="Mumbai"/>
    <n v="175"/>
    <n v="0"/>
    <n v="7"/>
    <n v="1"/>
    <n v="100"/>
    <x v="1"/>
    <x v="1"/>
  </r>
  <r>
    <x v="8"/>
    <n v="10156139"/>
    <s v="ASHISH SHUKLA"/>
    <s v="ASHISH SHUKLA"/>
    <n v="8879709699"/>
    <s v="RIKESH HARIBHAUJI VAIDYA"/>
    <n v="5"/>
    <n v="0"/>
    <n v="0"/>
    <n v="5"/>
    <n v="1"/>
    <n v="4"/>
    <n v="0"/>
    <n v="0"/>
    <s v="Mumbai"/>
    <n v="115"/>
    <n v="0"/>
    <n v="4"/>
    <n v="1"/>
    <n v="80"/>
    <x v="2"/>
    <x v="2"/>
  </r>
  <r>
    <x v="8"/>
    <n v="10157451"/>
    <s v="ATHARAV DASHRATH PAWAR"/>
    <s v="ATHARAV DASHRATH PAWAR"/>
    <n v="8655082048"/>
    <s v="RIKESH HARIBHAUJI VAIDYA"/>
    <n v="6"/>
    <n v="0"/>
    <n v="0"/>
    <n v="6"/>
    <n v="4"/>
    <n v="4"/>
    <n v="0"/>
    <n v="0"/>
    <s v="Mumbai"/>
    <n v="140"/>
    <n v="0"/>
    <n v="6"/>
    <n v="1"/>
    <n v="100"/>
    <x v="2"/>
    <x v="2"/>
  </r>
  <r>
    <x v="8"/>
    <n v="10068735"/>
    <s v="MOHAMMED MUNAWAR KHAN"/>
    <s v="MOHAMMED MUNAWAR KHAN"/>
    <n v="8779346184"/>
    <s v="INTEZAR IMAM MUNTAZIR IMAM SAYED"/>
    <n v="4"/>
    <n v="0"/>
    <n v="0"/>
    <n v="4"/>
    <n v="0"/>
    <n v="4"/>
    <n v="0"/>
    <n v="0"/>
    <s v="Mumbai"/>
    <n v="80"/>
    <n v="0"/>
    <n v="4"/>
    <n v="1"/>
    <n v="100"/>
    <x v="0"/>
    <x v="3"/>
  </r>
  <r>
    <x v="8"/>
    <n v="10153342"/>
    <s v="AKASH RAMRATAN JAISWAL"/>
    <s v="AKASH RAMRATAN JAISWAL"/>
    <n v="7977956010"/>
    <s v="SONU KIRAN DUBEY"/>
    <n v="2"/>
    <n v="1"/>
    <n v="0"/>
    <n v="1"/>
    <n v="0"/>
    <n v="2"/>
    <n v="0"/>
    <n v="0"/>
    <s v="Mumbai"/>
    <n v="110"/>
    <n v="7080"/>
    <n v="2"/>
    <n v="1"/>
    <n v="66.67"/>
    <x v="1"/>
    <x v="0"/>
  </r>
  <r>
    <x v="8"/>
    <n v="10152846"/>
    <s v="SANDESH SAROJ MISHRA"/>
    <s v="SANDESH SAROJ MISHRA"/>
    <n v="9819648094"/>
    <s v="JAYANT KUMAR"/>
    <n v="5"/>
    <n v="0"/>
    <n v="0"/>
    <n v="5"/>
    <n v="0"/>
    <n v="5"/>
    <n v="0"/>
    <n v="0"/>
    <s v="Mumbai"/>
    <n v="125"/>
    <n v="0"/>
    <n v="5"/>
    <n v="1"/>
    <n v="100"/>
    <x v="4"/>
    <x v="0"/>
  </r>
  <r>
    <x v="8"/>
    <n v="10153105"/>
    <s v="SUDHEER PANKAJ PANDEY"/>
    <s v="SUDHEER PANKAJ PANDEY"/>
    <n v="8953258991"/>
    <s v="RAGHWENDRA KUMAR SINGH"/>
    <n v="5"/>
    <n v="0"/>
    <n v="0"/>
    <n v="5"/>
    <n v="1"/>
    <n v="4"/>
    <n v="0"/>
    <n v="0"/>
    <s v="Mumbai"/>
    <n v="125"/>
    <n v="0"/>
    <n v="5"/>
    <n v="1"/>
    <n v="100"/>
    <x v="1"/>
    <x v="0"/>
  </r>
  <r>
    <x v="8"/>
    <n v="10083901"/>
    <s v="BHAVESH VIVEK MHATRE"/>
    <s v="BHAVESH VIVEK MHATRE"/>
    <n v="8668720253"/>
    <s v="SURAJ PAWAR"/>
    <n v="5"/>
    <n v="0"/>
    <n v="0"/>
    <n v="5"/>
    <n v="1"/>
    <n v="4"/>
    <n v="0"/>
    <n v="0"/>
    <s v="Mumbai"/>
    <n v="125"/>
    <n v="0"/>
    <n v="5"/>
    <n v="1"/>
    <n v="100"/>
    <x v="5"/>
    <x v="3"/>
  </r>
  <r>
    <x v="8"/>
    <n v="10154722"/>
    <s v="ANIMESH KARMAKAR"/>
    <s v="ANIMESH KARMAKAR"/>
    <n v="6294590298"/>
    <s v="RIKESH HARIBHAUJI VAIDYA"/>
    <n v="5"/>
    <n v="0"/>
    <n v="0"/>
    <n v="5"/>
    <n v="3"/>
    <n v="2"/>
    <n v="0"/>
    <n v="1"/>
    <s v="Mumbai"/>
    <n v="135"/>
    <n v="0"/>
    <n v="5"/>
    <n v="1"/>
    <n v="100"/>
    <x v="2"/>
    <x v="0"/>
  </r>
  <r>
    <x v="8"/>
    <n v="10148305"/>
    <s v="SAMSUJJAMA"/>
    <s v="SAMSUJJAMA"/>
    <n v="9628744894"/>
    <s v="PREM KUMAR VISHWAKARMA"/>
    <n v="5"/>
    <n v="0"/>
    <n v="0"/>
    <n v="5"/>
    <n v="0"/>
    <n v="5"/>
    <n v="0"/>
    <n v="0"/>
    <s v="Mumbai"/>
    <n v="125"/>
    <n v="0"/>
    <n v="5"/>
    <n v="1"/>
    <n v="100"/>
    <x v="1"/>
    <x v="1"/>
  </r>
  <r>
    <x v="8"/>
    <n v="10156155"/>
    <s v="VIVEKANAND"/>
    <s v="VIVEKANAND"/>
    <n v="9984546969"/>
    <s v="JAGANATH SABAT"/>
    <n v="7"/>
    <n v="0"/>
    <n v="0"/>
    <n v="7"/>
    <n v="2"/>
    <n v="5"/>
    <n v="0"/>
    <n v="0"/>
    <s v="Mumbai"/>
    <n v="165"/>
    <n v="0"/>
    <n v="7"/>
    <n v="1"/>
    <n v="100"/>
    <x v="3"/>
    <x v="2"/>
  </r>
  <r>
    <x v="8"/>
    <n v="10154482"/>
    <s v="PRADEEP DEEPAK ANGRE"/>
    <s v="PRADEEP DEEPAK ANGRE"/>
    <n v="8879114532"/>
    <s v="JAGANATH SABAT"/>
    <n v="5"/>
    <n v="0"/>
    <n v="0"/>
    <n v="5"/>
    <n v="0"/>
    <n v="5"/>
    <n v="0"/>
    <n v="0"/>
    <s v="Mumbai"/>
    <n v="115"/>
    <n v="0"/>
    <n v="5"/>
    <n v="1"/>
    <n v="100"/>
    <x v="3"/>
    <x v="0"/>
  </r>
  <r>
    <x v="9"/>
    <n v="10057460"/>
    <s v="GANGA SAGAR PANDEY"/>
    <s v="GANGA SAGAR PANDEY"/>
    <n v="9696537480"/>
    <s v="JAGANATH SABAT"/>
    <n v="7"/>
    <n v="0"/>
    <n v="0"/>
    <n v="7"/>
    <n v="1"/>
    <n v="6"/>
    <n v="0"/>
    <n v="0"/>
    <s v="Mumbai"/>
    <n v="170"/>
    <n v="0"/>
    <n v="7"/>
    <n v="1"/>
    <n v="100"/>
    <x v="3"/>
    <x v="3"/>
  </r>
  <r>
    <x v="9"/>
    <n v="10131369"/>
    <s v="VIVEK CHUNNILAL GUPTA"/>
    <s v="VIVEK CHUNNILAL GUPTA"/>
    <n v="8698022496"/>
    <s v="JAGANATH SABAT"/>
    <n v="1"/>
    <n v="0"/>
    <n v="0"/>
    <n v="1"/>
    <n v="0"/>
    <n v="1"/>
    <n v="0"/>
    <n v="0"/>
    <s v="Mumbai"/>
    <n v="25"/>
    <n v="0"/>
    <n v="1"/>
    <n v="1"/>
    <n v="20"/>
    <x v="3"/>
    <x v="3"/>
  </r>
  <r>
    <x v="9"/>
    <n v="10052546"/>
    <s v="MANISH LOLARAKH NATH DUBEY"/>
    <s v="MANISH LOLARAKH NATH DUBEY"/>
    <n v="7715928718"/>
    <s v="MADHURI JOSHI"/>
    <n v="2"/>
    <n v="0"/>
    <n v="2"/>
    <n v="0"/>
    <n v="0"/>
    <n v="2"/>
    <n v="0"/>
    <n v="0"/>
    <s v="Mumbai"/>
    <n v="170"/>
    <n v="14476"/>
    <n v="2"/>
    <n v="1"/>
    <n v="40"/>
    <x v="5"/>
    <x v="3"/>
  </r>
  <r>
    <x v="9"/>
    <n v="10152292"/>
    <s v="CHOUBEY ADITYA AJIT"/>
    <s v="CHOUBEY ADITYA AJIT"/>
    <n v="7414955787"/>
    <s v="CHANDRALOK GUPTA"/>
    <n v="5"/>
    <n v="1"/>
    <n v="0"/>
    <n v="4"/>
    <n v="1"/>
    <n v="4"/>
    <n v="0"/>
    <n v="0"/>
    <s v="Mumbai"/>
    <n v="180"/>
    <n v="5777"/>
    <n v="5"/>
    <n v="1"/>
    <n v="100"/>
    <x v="3"/>
    <x v="0"/>
  </r>
  <r>
    <x v="9"/>
    <n v="10152249"/>
    <s v="HARIHAR SINGH"/>
    <s v="HARIHAR SINGH"/>
    <n v="8149312014"/>
    <s v="AJAY KUMAR VERMA"/>
    <n v="2"/>
    <n v="0"/>
    <n v="0"/>
    <n v="2"/>
    <n v="1"/>
    <n v="1"/>
    <n v="0"/>
    <n v="0"/>
    <s v="Mumbai"/>
    <n v="50"/>
    <n v="0"/>
    <n v="2"/>
    <n v="1"/>
    <n v="40"/>
    <x v="0"/>
    <x v="0"/>
  </r>
  <r>
    <x v="9"/>
    <n v="10155622"/>
    <s v="SOFIYAN MOHAMMED UMAR ANSARI"/>
    <s v="SOFIYAN MOHAMMED UMAR ANSARI"/>
    <n v="7304151160"/>
    <s v="ABHISHEK GUPTA"/>
    <n v="5"/>
    <n v="0"/>
    <n v="0"/>
    <n v="5"/>
    <n v="3"/>
    <n v="3"/>
    <n v="0"/>
    <n v="0"/>
    <s v="Mumbai"/>
    <n v="125"/>
    <n v="0"/>
    <n v="5"/>
    <n v="1"/>
    <n v="100"/>
    <x v="4"/>
    <x v="2"/>
  </r>
  <r>
    <x v="9"/>
    <n v="10061244"/>
    <s v="MANISH PANDEY"/>
    <s v="MANISH PANDEY"/>
    <n v="8655267737"/>
    <s v="AJAY KUMAR VERMA"/>
    <n v="4"/>
    <n v="1"/>
    <n v="0"/>
    <n v="3"/>
    <n v="0"/>
    <n v="4"/>
    <n v="0"/>
    <n v="0"/>
    <s v="Mumbai"/>
    <n v="165"/>
    <n v="2360"/>
    <n v="4"/>
    <n v="1"/>
    <n v="100"/>
    <x v="0"/>
    <x v="3"/>
  </r>
  <r>
    <x v="9"/>
    <n v="10145771"/>
    <s v="RISHIKESH DUBEY"/>
    <s v="RISHIKESH DUBEY"/>
    <n v="8369036235"/>
    <s v="NAVEEN TRIPATHI"/>
    <n v="4"/>
    <n v="0"/>
    <n v="0"/>
    <n v="4"/>
    <n v="1"/>
    <n v="3"/>
    <n v="0"/>
    <n v="0"/>
    <s v="Mumbai"/>
    <n v="85"/>
    <n v="0"/>
    <n v="4"/>
    <n v="1"/>
    <n v="80"/>
    <x v="0"/>
    <x v="1"/>
  </r>
  <r>
    <x v="9"/>
    <n v="10156154"/>
    <s v="VINAY KUMAR DUBEY"/>
    <s v="VINAY KUMAR DUBEY"/>
    <n v="7080868718"/>
    <s v="JAGANATH SABAT"/>
    <n v="5"/>
    <n v="0"/>
    <n v="0"/>
    <n v="5"/>
    <n v="4"/>
    <n v="1"/>
    <n v="0"/>
    <n v="0"/>
    <s v="Mumbai"/>
    <n v="125"/>
    <n v="0"/>
    <n v="5"/>
    <n v="1"/>
    <n v="100"/>
    <x v="3"/>
    <x v="2"/>
  </r>
  <r>
    <x v="9"/>
    <n v="10031401"/>
    <s v="KARIM JARIYA"/>
    <s v="KARIM JARIYA"/>
    <n v="9321734702"/>
    <s v="AJAY KUMAR VERMA"/>
    <n v="5"/>
    <n v="0"/>
    <n v="0"/>
    <n v="5"/>
    <n v="0"/>
    <n v="5"/>
    <n v="0"/>
    <n v="0"/>
    <s v="Mumbai"/>
    <n v="125"/>
    <n v="0"/>
    <n v="5"/>
    <n v="1"/>
    <n v="100"/>
    <x v="0"/>
    <x v="3"/>
  </r>
  <r>
    <x v="9"/>
    <n v="10106261"/>
    <s v="MOHD ANWAR"/>
    <s v="MOHD ANWAR"/>
    <n v="9699967378"/>
    <s v="MOHAMMAD IMRAN ADIL"/>
    <n v="7"/>
    <n v="1"/>
    <n v="0"/>
    <n v="6"/>
    <n v="2"/>
    <n v="5"/>
    <n v="0"/>
    <n v="1"/>
    <s v="Mumbai"/>
    <n v="245"/>
    <n v="5310"/>
    <n v="7"/>
    <n v="1"/>
    <n v="100"/>
    <x v="5"/>
    <x v="3"/>
  </r>
  <r>
    <x v="9"/>
    <n v="10157283"/>
    <s v="VINIT LAXMIKANT CHATURVEDI"/>
    <s v="VINIT LAXMIKANT CHATURVEDI"/>
    <n v="9619167461"/>
    <s v="AKASH RAMRATAN JAISWAL"/>
    <n v="4"/>
    <n v="0"/>
    <n v="0"/>
    <n v="4"/>
    <n v="3"/>
    <n v="1"/>
    <n v="0"/>
    <n v="0"/>
    <s v="Mumbai"/>
    <n v="90"/>
    <n v="0"/>
    <n v="4"/>
    <n v="1"/>
    <n v="100"/>
    <x v="1"/>
    <x v="2"/>
  </r>
  <r>
    <x v="9"/>
    <n v="10157455"/>
    <s v="PRASHANT VISHRAM PATIL"/>
    <s v="PRASHANT VISHRAM PATIL"/>
    <n v="7777088988"/>
    <s v="PREM KUMAR VISHWAKARMA"/>
    <n v="4"/>
    <n v="0"/>
    <n v="0"/>
    <n v="4"/>
    <n v="3"/>
    <n v="1"/>
    <n v="0"/>
    <n v="0"/>
    <s v="Mumbai"/>
    <n v="100"/>
    <n v="0"/>
    <n v="4"/>
    <n v="1"/>
    <n v="100"/>
    <x v="1"/>
    <x v="2"/>
  </r>
  <r>
    <x v="9"/>
    <n v="10153333"/>
    <s v="SUMIT KUMAR PARASNATH VERMA"/>
    <s v="SUMIT KUMAR PARASNATH VERMA"/>
    <n v="7738531602"/>
    <s v="ABHISHEK GUPTA"/>
    <n v="6"/>
    <n v="0"/>
    <n v="0"/>
    <n v="6"/>
    <n v="2"/>
    <n v="4"/>
    <n v="0"/>
    <n v="0"/>
    <s v="Mumbai"/>
    <n v="140"/>
    <n v="0"/>
    <n v="5"/>
    <n v="1"/>
    <n v="100"/>
    <x v="4"/>
    <x v="0"/>
  </r>
  <r>
    <x v="9"/>
    <n v="10147895"/>
    <s v="RUSHIKESH DODHU JADHAV"/>
    <s v="RUSHIKESH DODHU JADHAV"/>
    <n v="9768269689"/>
    <s v="AKASH RAMRATAN JAISWAL"/>
    <n v="6"/>
    <n v="0"/>
    <n v="0"/>
    <n v="6"/>
    <n v="2"/>
    <n v="4"/>
    <n v="0"/>
    <n v="0"/>
    <s v="Mumbai"/>
    <n v="150"/>
    <n v="0"/>
    <n v="6"/>
    <n v="1"/>
    <n v="100"/>
    <x v="1"/>
    <x v="1"/>
  </r>
  <r>
    <x v="9"/>
    <n v="10068735"/>
    <s v="MOHAMMED MUNAWAR KHAN"/>
    <s v="MOHAMMED MUNAWAR KHAN"/>
    <n v="8779346184"/>
    <s v="INTEZAR IMAM MUNTAZIR IMAM SAYED"/>
    <n v="3"/>
    <n v="0"/>
    <n v="0"/>
    <n v="3"/>
    <n v="0"/>
    <n v="3"/>
    <n v="0"/>
    <n v="0"/>
    <s v="Mumbai"/>
    <n v="75"/>
    <n v="0"/>
    <n v="3"/>
    <n v="1"/>
    <n v="100"/>
    <x v="0"/>
    <x v="3"/>
  </r>
  <r>
    <x v="9"/>
    <n v="10157451"/>
    <s v="ATHARAV DASHRATH PAWAR"/>
    <s v="ATHARAV DASHRATH PAWAR"/>
    <n v="8655082048"/>
    <s v="RIKESH HARIBHAUJI VAIDYA"/>
    <n v="5"/>
    <n v="0"/>
    <n v="0"/>
    <n v="5"/>
    <n v="2"/>
    <n v="3"/>
    <n v="0"/>
    <n v="0"/>
    <s v="Mumbai"/>
    <n v="125"/>
    <n v="0"/>
    <n v="5"/>
    <n v="1"/>
    <n v="100"/>
    <x v="2"/>
    <x v="2"/>
  </r>
  <r>
    <x v="9"/>
    <n v="10062688"/>
    <s v="CHANDRALOK GUPTA"/>
    <s v="CHANDRALOK GUPTA"/>
    <n v="8424058233"/>
    <s v="RUSHIKESH KALE"/>
    <n v="1"/>
    <n v="1"/>
    <n v="0"/>
    <n v="0"/>
    <n v="0"/>
    <n v="1"/>
    <n v="0"/>
    <n v="0"/>
    <s v="Mumbai"/>
    <n v="90"/>
    <n v="2360"/>
    <n v="1"/>
    <n v="1"/>
    <n v="20"/>
    <x v="3"/>
    <x v="3"/>
  </r>
  <r>
    <x v="9"/>
    <n v="10129842"/>
    <s v="RANJIT REVNATH BOBHATE"/>
    <s v="RANJIT REVNATH BOBHATE"/>
    <n v="9920240914"/>
    <s v="MOHAMMAD IMRAN ADIL"/>
    <n v="5"/>
    <n v="0"/>
    <n v="0"/>
    <n v="5"/>
    <n v="0"/>
    <n v="6"/>
    <n v="0"/>
    <n v="0"/>
    <s v="Mumbai"/>
    <n v="125"/>
    <n v="0"/>
    <n v="5"/>
    <n v="1"/>
    <n v="100"/>
    <x v="5"/>
    <x v="3"/>
  </r>
  <r>
    <x v="9"/>
    <n v="10081473"/>
    <s v="ALOK NAKHDOO PAL"/>
    <s v="ALOK NAKHDOO PAL"/>
    <n v="7385360866"/>
    <s v="CHANDRALOK GUPTA"/>
    <n v="5"/>
    <n v="0"/>
    <n v="0"/>
    <n v="5"/>
    <n v="1"/>
    <n v="4"/>
    <n v="0"/>
    <n v="3"/>
    <s v="Mumbai"/>
    <n v="155"/>
    <n v="0"/>
    <n v="5"/>
    <n v="1"/>
    <n v="100"/>
    <x v="3"/>
    <x v="3"/>
  </r>
  <r>
    <x v="9"/>
    <n v="10152591"/>
    <s v="ARUN KUMAR SHUKLA"/>
    <s v="ARUN KUMAR SHUKLA"/>
    <n v="8928440955"/>
    <s v="CHANDRALOK GUPTA"/>
    <n v="7"/>
    <n v="0"/>
    <n v="0"/>
    <n v="7"/>
    <n v="0"/>
    <n v="7"/>
    <n v="0"/>
    <n v="0"/>
    <s v="Mumbai"/>
    <n v="165"/>
    <n v="0"/>
    <n v="7"/>
    <n v="1"/>
    <n v="100"/>
    <x v="3"/>
    <x v="0"/>
  </r>
  <r>
    <x v="9"/>
    <n v="10156156"/>
    <s v="AJAY KUMAR MISHRA"/>
    <s v="AJAY KUMAR MISHRA"/>
    <n v="8009478116"/>
    <s v="NAGENDRA MISHRA"/>
    <n v="5"/>
    <n v="0"/>
    <n v="0"/>
    <n v="5"/>
    <n v="3"/>
    <n v="2"/>
    <n v="0"/>
    <n v="0"/>
    <s v="Mumbai"/>
    <n v="125"/>
    <n v="0"/>
    <n v="5"/>
    <n v="1"/>
    <n v="100"/>
    <x v="1"/>
    <x v="2"/>
  </r>
  <r>
    <x v="9"/>
    <n v="10157733"/>
    <s v="VINAY MISHRA"/>
    <s v="VINAY MISHRA"/>
    <n v="9140317319"/>
    <s v="IRFAN INNUS PATEL"/>
    <n v="1"/>
    <n v="0"/>
    <n v="0"/>
    <n v="1"/>
    <n v="1"/>
    <n v="0"/>
    <n v="0"/>
    <n v="0"/>
    <s v="Mumbai"/>
    <n v="25"/>
    <n v="0"/>
    <n v="1"/>
    <n v="1"/>
    <n v="33.33"/>
    <x v="0"/>
    <x v="2"/>
  </r>
  <r>
    <x v="9"/>
    <n v="10157735"/>
    <s v="YADAV VIVEKKUMAR LALJI"/>
    <s v="YADAV VIVEKKUMAR LALJI"/>
    <n v="9702818558"/>
    <s v="IRFAN INNUS PATEL"/>
    <n v="4"/>
    <n v="0"/>
    <n v="0"/>
    <n v="4"/>
    <n v="1"/>
    <n v="3"/>
    <n v="0"/>
    <n v="0"/>
    <s v="Mumbai"/>
    <n v="100"/>
    <n v="0"/>
    <n v="4"/>
    <n v="1"/>
    <n v="100"/>
    <x v="0"/>
    <x v="2"/>
  </r>
  <r>
    <x v="9"/>
    <n v="10148305"/>
    <s v="SAMSUJJAMA"/>
    <s v="SAMSUJJAMA"/>
    <n v="9628744894"/>
    <s v="PREM KUMAR VISHWAKARMA"/>
    <n v="5"/>
    <n v="0"/>
    <n v="0"/>
    <n v="5"/>
    <n v="0"/>
    <n v="5"/>
    <n v="0"/>
    <n v="0"/>
    <s v="Mumbai"/>
    <n v="125"/>
    <n v="0"/>
    <n v="5"/>
    <n v="1"/>
    <n v="100"/>
    <x v="1"/>
    <x v="1"/>
  </r>
  <r>
    <x v="9"/>
    <n v="10156155"/>
    <s v="VIVEKANAND"/>
    <s v="VIVEKANAND"/>
    <n v="9984546969"/>
    <s v="JAGANATH SABAT"/>
    <n v="5"/>
    <n v="1"/>
    <n v="0"/>
    <n v="4"/>
    <n v="3"/>
    <n v="2"/>
    <n v="0"/>
    <n v="0"/>
    <s v="Mumbai"/>
    <n v="200"/>
    <n v="7080"/>
    <n v="5"/>
    <n v="1"/>
    <n v="100"/>
    <x v="3"/>
    <x v="2"/>
  </r>
  <r>
    <x v="9"/>
    <n v="10154482"/>
    <s v="PRADEEP DEEPAK ANGRE"/>
    <s v="PRADEEP DEEPAK ANGRE"/>
    <n v="8879114532"/>
    <s v="JAGANATH SABAT"/>
    <n v="5"/>
    <n v="0"/>
    <n v="0"/>
    <n v="5"/>
    <n v="0"/>
    <n v="5"/>
    <n v="0"/>
    <n v="0"/>
    <s v="Mumbai"/>
    <n v="115"/>
    <n v="0"/>
    <n v="4"/>
    <n v="1"/>
    <n v="80"/>
    <x v="3"/>
    <x v="0"/>
  </r>
  <r>
    <x v="9"/>
    <n v="10152846"/>
    <s v="SANDESH SAROJ MISHRA"/>
    <s v="SANDESH SAROJ MISHRA"/>
    <n v="9819648094"/>
    <s v="JAYANT KUMAR"/>
    <n v="5"/>
    <n v="0"/>
    <n v="0"/>
    <n v="5"/>
    <n v="3"/>
    <n v="2"/>
    <n v="0"/>
    <n v="0"/>
    <s v="Mumbai"/>
    <n v="125"/>
    <n v="0"/>
    <n v="5"/>
    <n v="1"/>
    <n v="100"/>
    <x v="4"/>
    <x v="0"/>
  </r>
  <r>
    <x v="9"/>
    <n v="10153105"/>
    <s v="SUDHEER PANKAJ PANDEY"/>
    <s v="SUDHEER PANKAJ PANDEY"/>
    <n v="8953258991"/>
    <s v="RAGHWENDRA KUMAR SINGH"/>
    <n v="5"/>
    <n v="0"/>
    <n v="0"/>
    <n v="5"/>
    <n v="3"/>
    <n v="3"/>
    <n v="0"/>
    <n v="0"/>
    <s v="Mumbai"/>
    <n v="115"/>
    <n v="0"/>
    <n v="4"/>
    <n v="1"/>
    <n v="80"/>
    <x v="1"/>
    <x v="0"/>
  </r>
  <r>
    <x v="9"/>
    <n v="10153342"/>
    <s v="AKASH RAMRATAN JAISWAL"/>
    <s v="AKASH RAMRATAN JAISWAL"/>
    <n v="7977956010"/>
    <s v="SONU KIRAN DUBEY"/>
    <n v="1"/>
    <n v="0"/>
    <n v="0"/>
    <n v="1"/>
    <n v="0"/>
    <n v="1"/>
    <n v="0"/>
    <n v="0"/>
    <s v="Mumbai"/>
    <n v="25"/>
    <n v="0"/>
    <n v="1"/>
    <n v="1"/>
    <n v="33.33"/>
    <x v="1"/>
    <x v="0"/>
  </r>
  <r>
    <x v="9"/>
    <n v="10083901"/>
    <s v="BHAVESH VIVEK MHATRE"/>
    <s v="BHAVESH VIVEK MHATRE"/>
    <n v="8668720253"/>
    <s v="SURAJ PAWAR"/>
    <n v="5"/>
    <n v="0"/>
    <n v="0"/>
    <n v="5"/>
    <n v="4"/>
    <n v="1"/>
    <n v="0"/>
    <n v="0"/>
    <s v="Mumbai"/>
    <n v="125"/>
    <n v="0"/>
    <n v="5"/>
    <n v="1"/>
    <n v="100"/>
    <x v="5"/>
    <x v="3"/>
  </r>
  <r>
    <x v="9"/>
    <n v="10154722"/>
    <s v="ANIMESH KARMAKAR"/>
    <s v="ANIMESH KARMAKAR"/>
    <n v="6294590298"/>
    <s v="RIKESH HARIBHAUJI VAIDYA"/>
    <n v="4"/>
    <n v="0"/>
    <n v="0"/>
    <n v="4"/>
    <n v="4"/>
    <n v="0"/>
    <n v="0"/>
    <n v="0"/>
    <s v="Mumbai"/>
    <n v="100"/>
    <n v="0"/>
    <n v="4"/>
    <n v="1"/>
    <n v="80"/>
    <x v="2"/>
    <x v="0"/>
  </r>
  <r>
    <x v="9"/>
    <n v="10155617"/>
    <s v="NANDLAL RAJBHAR"/>
    <s v="NANDLAL RAJBHAR"/>
    <n v="9594189301"/>
    <s v="MD SANAUL MUSTUFA"/>
    <n v="5"/>
    <n v="0"/>
    <n v="0"/>
    <n v="5"/>
    <n v="2"/>
    <n v="3"/>
    <n v="0"/>
    <n v="0"/>
    <s v="Mumbai"/>
    <n v="125"/>
    <n v="0"/>
    <n v="5"/>
    <n v="1"/>
    <n v="100"/>
    <x v="2"/>
    <x v="2"/>
  </r>
  <r>
    <x v="9"/>
    <n v="10023014"/>
    <s v="AJAY KUMAR VERMA"/>
    <s v="AJAY KUMAR VERMA"/>
    <n v="9867318030"/>
    <s v="INTEZAR IMAM MUNTAZIR IMAM SAYED"/>
    <n v="2"/>
    <n v="0"/>
    <n v="1"/>
    <n v="1"/>
    <n v="1"/>
    <n v="1"/>
    <n v="0"/>
    <n v="0"/>
    <s v="Mumbai"/>
    <n v="115"/>
    <n v="9440"/>
    <n v="2"/>
    <n v="1"/>
    <n v="40"/>
    <x v="0"/>
    <x v="3"/>
  </r>
  <r>
    <x v="9"/>
    <n v="10126648"/>
    <s v="ANOOP PANDEY"/>
    <s v="ANOOP PANDEY"/>
    <n v="9321734007"/>
    <s v="KADAM RAVIRAJ NARAYAN"/>
    <n v="5"/>
    <n v="0"/>
    <n v="0"/>
    <n v="5"/>
    <n v="2"/>
    <n v="5"/>
    <n v="0"/>
    <n v="0"/>
    <s v="Mumbai"/>
    <n v="110"/>
    <n v="0"/>
    <n v="5"/>
    <n v="1"/>
    <n v="100"/>
    <x v="1"/>
    <x v="3"/>
  </r>
  <r>
    <x v="9"/>
    <n v="10153321"/>
    <s v="ZOAIB MAINUDDIN PALEKAR"/>
    <s v="ZOAIB MAINUDDIN PALEKAR"/>
    <n v="7020908214"/>
    <s v="AKASH RAMRATAN JAISWAL"/>
    <n v="4"/>
    <n v="0"/>
    <n v="0"/>
    <n v="4"/>
    <n v="0"/>
    <n v="4"/>
    <n v="0"/>
    <n v="0"/>
    <s v="Mumbai"/>
    <n v="100"/>
    <n v="0"/>
    <n v="4"/>
    <n v="1"/>
    <n v="80"/>
    <x v="1"/>
    <x v="0"/>
  </r>
  <r>
    <x v="9"/>
    <n v="10157449"/>
    <s v="PRITAM SUNIL GAIKWAD"/>
    <s v="PRITAM SUNIL GAIKWAD"/>
    <n v="8169792854"/>
    <s v="SHASHANK YELVE"/>
    <n v="5"/>
    <n v="0"/>
    <n v="0"/>
    <n v="5"/>
    <n v="5"/>
    <n v="0"/>
    <n v="0"/>
    <n v="0"/>
    <s v="Mumbai"/>
    <n v="125"/>
    <n v="0"/>
    <n v="5"/>
    <n v="1"/>
    <n v="100"/>
    <x v="5"/>
    <x v="2"/>
  </r>
  <r>
    <x v="9"/>
    <n v="10051652"/>
    <s v="DINESH GHODVINDE"/>
    <s v="DINESH GHODVINDE"/>
    <n v="7020949492"/>
    <s v="JAGANATH SABAT"/>
    <n v="3"/>
    <n v="1"/>
    <n v="0"/>
    <n v="2"/>
    <n v="0"/>
    <n v="3"/>
    <n v="0"/>
    <n v="0"/>
    <s v="Mumbai"/>
    <n v="110"/>
    <n v="1475"/>
    <n v="2"/>
    <n v="1"/>
    <n v="66.67"/>
    <x v="3"/>
    <x v="3"/>
  </r>
  <r>
    <x v="9"/>
    <n v="10154505"/>
    <s v="KRISHNA GYANDEV PANDEY"/>
    <s v="KRISHNA GYANDEV PANDEY"/>
    <n v="9372324244"/>
    <s v="RAGHWENDRA KUMAR SINGH"/>
    <n v="5"/>
    <n v="0"/>
    <n v="0"/>
    <n v="5"/>
    <n v="4"/>
    <n v="2"/>
    <n v="0"/>
    <n v="0"/>
    <s v="Mumbai"/>
    <n v="125"/>
    <n v="0"/>
    <n v="5"/>
    <n v="1"/>
    <n v="100"/>
    <x v="1"/>
    <x v="0"/>
  </r>
  <r>
    <x v="9"/>
    <n v="10149232"/>
    <s v="AKASH KUMAR JAISWAL"/>
    <s v="AKASH KUMAR JAISWAL"/>
    <n v="9984180596"/>
    <s v="DILEEP SHARMA"/>
    <n v="3"/>
    <n v="0"/>
    <n v="0"/>
    <n v="3"/>
    <n v="2"/>
    <n v="1"/>
    <n v="0"/>
    <n v="0"/>
    <s v="Mumbai"/>
    <n v="75"/>
    <n v="0"/>
    <n v="3"/>
    <n v="1"/>
    <n v="60"/>
    <x v="4"/>
    <x v="1"/>
  </r>
  <r>
    <x v="9"/>
    <n v="10102541"/>
    <s v="JAYESH MANOHARLAL VATANI"/>
    <s v="JAYESH MANOHARLAL VATANI"/>
    <n v="9730838322"/>
    <s v="JAGANATH SABAT"/>
    <n v="7"/>
    <n v="1"/>
    <n v="0"/>
    <n v="6"/>
    <n v="1"/>
    <n v="6"/>
    <n v="0"/>
    <n v="0"/>
    <s v="Mumbai"/>
    <n v="195"/>
    <n v="50976"/>
    <n v="7"/>
    <n v="1"/>
    <n v="100"/>
    <x v="3"/>
    <x v="3"/>
  </r>
  <r>
    <x v="9"/>
    <n v="10015602"/>
    <s v="SHASHANK YELVE"/>
    <s v="SHASHANK YELVE"/>
    <n v="8830251760"/>
    <s v="MADHURI JOSHI"/>
    <n v="2"/>
    <n v="2"/>
    <n v="0"/>
    <n v="0"/>
    <n v="0"/>
    <n v="2"/>
    <n v="0"/>
    <n v="0"/>
    <s v="Mumbai"/>
    <n v="170"/>
    <n v="10594"/>
    <n v="2"/>
    <n v="1"/>
    <n v="40"/>
    <x v="5"/>
    <x v="3"/>
  </r>
  <r>
    <x v="9"/>
    <n v="10156140"/>
    <s v="AMAN TRIPATHI"/>
    <s v="AMAN TRIPATHI"/>
    <n v="7393838072"/>
    <s v="JAGANATH SABAT"/>
    <n v="7"/>
    <n v="0"/>
    <n v="0"/>
    <n v="7"/>
    <n v="4"/>
    <n v="3"/>
    <n v="0"/>
    <n v="0"/>
    <s v="Mumbai"/>
    <n v="175"/>
    <n v="0"/>
    <n v="7"/>
    <n v="1"/>
    <n v="100"/>
    <x v="3"/>
    <x v="2"/>
  </r>
  <r>
    <x v="9"/>
    <n v="10157723"/>
    <s v="BITTU KUMAR"/>
    <s v="BITTU KUMAR"/>
    <n v="8709035770"/>
    <s v="RIKESH HARIBHAUJI VAIDYA"/>
    <n v="5"/>
    <n v="0"/>
    <n v="0"/>
    <n v="5"/>
    <n v="1"/>
    <n v="4"/>
    <n v="0"/>
    <n v="0"/>
    <s v="Mumbai"/>
    <n v="125"/>
    <n v="0"/>
    <n v="5"/>
    <n v="1"/>
    <n v="100"/>
    <x v="2"/>
    <x v="2"/>
  </r>
  <r>
    <x v="9"/>
    <n v="10012025"/>
    <s v="SURAJ PAWAR"/>
    <s v="SURAJ PAWAR"/>
    <n v="8446578718"/>
    <s v="MADHURI JOSHI"/>
    <n v="1"/>
    <n v="1"/>
    <n v="0"/>
    <n v="0"/>
    <n v="0"/>
    <n v="1"/>
    <n v="0"/>
    <n v="0"/>
    <s v="Mumbai"/>
    <n v="90"/>
    <n v="9440"/>
    <n v="1"/>
    <n v="1"/>
    <n v="33.33"/>
    <x v="5"/>
    <x v="3"/>
  </r>
  <r>
    <x v="9"/>
    <n v="10149396"/>
    <s v="AKASH NARAYAN RAWTE"/>
    <s v="AKASH NARAYAN RAWTE"/>
    <n v="9594529510"/>
    <s v="NAGENDRA MISHRA"/>
    <n v="4"/>
    <n v="0"/>
    <n v="0"/>
    <n v="4"/>
    <n v="2"/>
    <n v="2"/>
    <n v="0"/>
    <n v="0"/>
    <s v="Mumbai"/>
    <n v="90"/>
    <n v="0"/>
    <n v="4"/>
    <n v="1"/>
    <n v="80"/>
    <x v="1"/>
    <x v="1"/>
  </r>
  <r>
    <x v="9"/>
    <n v="10123047"/>
    <s v="MUNAWAR WARISH HASHMI"/>
    <s v="MUNAWAR WARISH HASHMI"/>
    <n v="9167670057"/>
    <s v="RUSHIKESH KALE"/>
    <n v="3"/>
    <n v="0"/>
    <n v="1"/>
    <n v="2"/>
    <n v="0"/>
    <n v="3"/>
    <n v="0"/>
    <n v="0"/>
    <s v="Mumbai"/>
    <n v="110"/>
    <n v="25500"/>
    <n v="3"/>
    <n v="1"/>
    <n v="100"/>
    <x v="3"/>
    <x v="3"/>
  </r>
  <r>
    <x v="9"/>
    <n v="10147873"/>
    <s v="PREM KUMAR VISHWAKARMA"/>
    <s v="PREM KUMAR VISHWAKARMA"/>
    <n v="9004761131"/>
    <s v="KADAM RAVIRAJ NARAYAN"/>
    <n v="3"/>
    <n v="0"/>
    <n v="0"/>
    <n v="3"/>
    <n v="1"/>
    <n v="2"/>
    <n v="0"/>
    <n v="0"/>
    <s v="Mumbai"/>
    <n v="75"/>
    <n v="0"/>
    <n v="2"/>
    <n v="1"/>
    <n v="66.67"/>
    <x v="1"/>
    <x v="1"/>
  </r>
  <r>
    <x v="9"/>
    <n v="10130832"/>
    <s v="MOHINI RAVIRAV YETEKAR"/>
    <s v="MOHINI RAVIRAV YETEKAR"/>
    <n v="8850628737"/>
    <s v="MANISH LOLARAKH NATH DUBEY"/>
    <n v="1"/>
    <n v="0"/>
    <n v="1"/>
    <n v="0"/>
    <n v="0"/>
    <n v="1"/>
    <n v="0"/>
    <n v="0"/>
    <s v="Mumbai"/>
    <n v="85"/>
    <n v="3540"/>
    <n v="1"/>
    <n v="1"/>
    <n v="20"/>
    <x v="5"/>
    <x v="3"/>
  </r>
  <r>
    <x v="9"/>
    <n v="10144216"/>
    <s v="GAURISHANKAR SHAMBHU MANDAL"/>
    <s v="GAURISHANKAR SHAMBHU MANDAL"/>
    <n v="8369893292"/>
    <s v="CHANDRALOK GUPTA"/>
    <n v="1"/>
    <n v="0"/>
    <n v="1"/>
    <n v="0"/>
    <n v="0"/>
    <n v="1"/>
    <n v="0"/>
    <n v="0"/>
    <s v="Mumbai"/>
    <n v="85"/>
    <n v="2360"/>
    <n v="1"/>
    <n v="1"/>
    <n v="33.33"/>
    <x v="3"/>
    <x v="1"/>
  </r>
  <r>
    <x v="9"/>
    <n v="10154478"/>
    <s v="AKSHAY YADAV"/>
    <s v="AKSHAY YADAV"/>
    <n v="9920724076"/>
    <s v="RAGHWENDRA KUMAR SINGH"/>
    <n v="5"/>
    <n v="0"/>
    <n v="0"/>
    <n v="5"/>
    <n v="3"/>
    <n v="2"/>
    <n v="0"/>
    <n v="0"/>
    <s v="Mumbai"/>
    <n v="125"/>
    <n v="0"/>
    <n v="5"/>
    <n v="1"/>
    <n v="100"/>
    <x v="1"/>
    <x v="0"/>
  </r>
  <r>
    <x v="9"/>
    <n v="10067328"/>
    <s v="SHEKH MOHAMMAD IMRAN"/>
    <s v="SHEKH MOHAMMAD IMRAN"/>
    <n v="8291174466"/>
    <s v="SHASHANK YELVE"/>
    <n v="5"/>
    <n v="0"/>
    <n v="0"/>
    <n v="5"/>
    <n v="0"/>
    <n v="5"/>
    <n v="0"/>
    <n v="1"/>
    <s v="Mumbai"/>
    <n v="135"/>
    <n v="0"/>
    <n v="5"/>
    <n v="1"/>
    <n v="100"/>
    <x v="5"/>
    <x v="3"/>
  </r>
  <r>
    <x v="9"/>
    <n v="10156403"/>
    <s v="MOHAMMED SAJID TAK"/>
    <s v="MOHAMMED SAJID TAK"/>
    <n v="9623733102"/>
    <s v="IRFAN INNUS PATEL"/>
    <n v="5"/>
    <n v="0"/>
    <n v="0"/>
    <n v="5"/>
    <n v="0"/>
    <n v="5"/>
    <n v="0"/>
    <n v="0"/>
    <s v="Mumbai"/>
    <n v="115"/>
    <n v="0"/>
    <n v="5"/>
    <n v="1"/>
    <n v="100"/>
    <x v="0"/>
    <x v="2"/>
  </r>
  <r>
    <x v="9"/>
    <n v="10142058"/>
    <s v="ANGAD RAMJI GUPTA"/>
    <s v="ANGAD RAMJI GUPTA"/>
    <n v="9820840706"/>
    <s v="CHANDRALOK GUPTA"/>
    <n v="3"/>
    <n v="0"/>
    <n v="0"/>
    <n v="3"/>
    <n v="0"/>
    <n v="3"/>
    <n v="0"/>
    <n v="0"/>
    <s v="Mumbai"/>
    <n v="75"/>
    <n v="0"/>
    <n v="3"/>
    <n v="1"/>
    <n v="60"/>
    <x v="3"/>
    <x v="3"/>
  </r>
  <r>
    <x v="9"/>
    <n v="10155632"/>
    <s v="ABHISHEK GUPTA"/>
    <s v="ABHISHEK GUPTA"/>
    <n v="8354873086"/>
    <s v="DILEEP SHARMA"/>
    <n v="3"/>
    <n v="0"/>
    <n v="0"/>
    <n v="3"/>
    <n v="1"/>
    <n v="2"/>
    <n v="0"/>
    <n v="0"/>
    <s v="Mumbai"/>
    <n v="75"/>
    <n v="0"/>
    <n v="3"/>
    <n v="1"/>
    <n v="100"/>
    <x v="4"/>
    <x v="2"/>
  </r>
  <r>
    <x v="9"/>
    <n v="10069714"/>
    <s v="JUBAIR KHAN"/>
    <s v="JUBAIR KHAN"/>
    <n v="9594708000"/>
    <s v="MOHAMMAD IMRAN ADIL"/>
    <n v="3"/>
    <n v="0"/>
    <n v="1"/>
    <n v="2"/>
    <n v="2"/>
    <n v="1"/>
    <n v="0"/>
    <n v="0"/>
    <s v="Mumbai"/>
    <n v="135"/>
    <n v="8260"/>
    <n v="3"/>
    <n v="1"/>
    <n v="100"/>
    <x v="5"/>
    <x v="3"/>
  </r>
  <r>
    <x v="9"/>
    <n v="10113592"/>
    <s v="BANNOTH NARAYANASWAMY NAIK"/>
    <s v="BANNOTH NARAYANASWAMY NAIK"/>
    <n v="9892353556"/>
    <s v="ARJUN WAGHMARE"/>
    <n v="5"/>
    <n v="0"/>
    <n v="0"/>
    <n v="5"/>
    <n v="1"/>
    <n v="4"/>
    <n v="0"/>
    <n v="0"/>
    <s v="Mumbai"/>
    <n v="125"/>
    <n v="0"/>
    <n v="5"/>
    <n v="1"/>
    <n v="100"/>
    <x v="2"/>
    <x v="3"/>
  </r>
  <r>
    <x v="9"/>
    <n v="10094703"/>
    <s v="ASHUTOSH MISHRA"/>
    <s v="ASHUTOSH MISHRA"/>
    <n v="9960834633"/>
    <s v="SUSHEEL DUBEY"/>
    <n v="4"/>
    <n v="0"/>
    <n v="0"/>
    <n v="4"/>
    <n v="0"/>
    <n v="4"/>
    <n v="0"/>
    <n v="0"/>
    <s v="Mumbai"/>
    <n v="100"/>
    <n v="0"/>
    <n v="4"/>
    <n v="1"/>
    <n v="80"/>
    <x v="0"/>
    <x v="3"/>
  </r>
  <r>
    <x v="9"/>
    <n v="10057164"/>
    <s v="PRAVIN MATAL"/>
    <s v="PRAVIN MATAL"/>
    <n v="9867591635"/>
    <s v="MANISH LOLARAKH NATH DUBEY"/>
    <n v="6"/>
    <n v="0"/>
    <n v="0"/>
    <n v="6"/>
    <n v="1"/>
    <n v="5"/>
    <n v="0"/>
    <n v="0"/>
    <s v="Mumbai"/>
    <n v="150"/>
    <n v="0"/>
    <n v="6"/>
    <n v="1"/>
    <n v="100"/>
    <x v="5"/>
    <x v="3"/>
  </r>
  <r>
    <x v="9"/>
    <n v="10152214"/>
    <s v="VIKAS CHANDRABHAN MISHRA"/>
    <s v="VIKAS CHANDRABHAN MISHRA"/>
    <n v="8369541192"/>
    <s v="SHASHANK YELVE"/>
    <n v="5"/>
    <n v="0"/>
    <n v="0"/>
    <n v="5"/>
    <n v="2"/>
    <n v="3"/>
    <n v="0"/>
    <n v="0"/>
    <s v="Mumbai"/>
    <n v="125"/>
    <n v="0"/>
    <n v="5"/>
    <n v="1"/>
    <n v="100"/>
    <x v="5"/>
    <x v="0"/>
  </r>
  <r>
    <x v="9"/>
    <n v="10014784"/>
    <s v="PRASHANT LAD"/>
    <s v="PRASHANT LAD"/>
    <n v="9833647618"/>
    <s v="SHASHANK YELVE"/>
    <n v="4"/>
    <n v="0"/>
    <n v="0"/>
    <n v="4"/>
    <n v="2"/>
    <n v="2"/>
    <n v="0"/>
    <n v="0"/>
    <s v="Mumbai"/>
    <n v="100"/>
    <n v="0"/>
    <n v="4"/>
    <n v="1"/>
    <n v="100"/>
    <x v="5"/>
    <x v="3"/>
  </r>
  <r>
    <x v="9"/>
    <n v="10157722"/>
    <s v="SACHIN KUMAR"/>
    <s v="SACHIN KUMAR"/>
    <n v="8825131086"/>
    <s v="RIKESH HARIBHAUJI VAIDYA"/>
    <n v="3"/>
    <n v="0"/>
    <n v="0"/>
    <n v="3"/>
    <n v="2"/>
    <n v="1"/>
    <n v="0"/>
    <n v="0"/>
    <s v="Mumbai"/>
    <n v="75"/>
    <n v="0"/>
    <n v="3"/>
    <n v="1"/>
    <n v="100"/>
    <x v="2"/>
    <x v="2"/>
  </r>
  <r>
    <x v="9"/>
    <n v="10155619"/>
    <s v="AJAY BALU LONDHE"/>
    <s v="AJAY BALU LONDHE"/>
    <n v="8369610661"/>
    <s v="NANDAN SINGH"/>
    <n v="4"/>
    <n v="1"/>
    <n v="0"/>
    <n v="3"/>
    <n v="2"/>
    <n v="2"/>
    <n v="0"/>
    <n v="0"/>
    <s v="Mumbai"/>
    <n v="160"/>
    <n v="25488"/>
    <n v="3"/>
    <n v="1"/>
    <n v="60"/>
    <x v="2"/>
    <x v="2"/>
  </r>
  <r>
    <x v="9"/>
    <n v="10068280"/>
    <s v="ARCHANA KAKADE"/>
    <s v="ARCHANA KAKADE"/>
    <n v="7208149618"/>
    <s v="NANDAN SINGH"/>
    <n v="5"/>
    <n v="0"/>
    <n v="0"/>
    <n v="5"/>
    <n v="1"/>
    <n v="4"/>
    <n v="0"/>
    <n v="0"/>
    <s v="Mumbai"/>
    <n v="115"/>
    <n v="0"/>
    <n v="5"/>
    <n v="1"/>
    <n v="100"/>
    <x v="2"/>
    <x v="3"/>
  </r>
  <r>
    <x v="9"/>
    <n v="10068212"/>
    <s v="WASIM KAZI"/>
    <s v="WASIM KAZI"/>
    <n v="9702808599"/>
    <s v="SHASHANK YELVE"/>
    <n v="5"/>
    <n v="0"/>
    <n v="0"/>
    <n v="5"/>
    <n v="0"/>
    <n v="5"/>
    <n v="0"/>
    <n v="0"/>
    <s v="Mumbai"/>
    <n v="125"/>
    <n v="0"/>
    <n v="5"/>
    <n v="1"/>
    <n v="100"/>
    <x v="5"/>
    <x v="3"/>
  </r>
  <r>
    <x v="9"/>
    <n v="10154499"/>
    <s v="SHIVAM PATHAK"/>
    <s v="SHIVAM PATHAK"/>
    <n v="9721050607"/>
    <s v="AJAY KUMAR VERMA"/>
    <n v="4"/>
    <n v="0"/>
    <n v="0"/>
    <n v="4"/>
    <n v="2"/>
    <n v="2"/>
    <n v="0"/>
    <n v="0"/>
    <s v="Mumbai"/>
    <n v="100"/>
    <n v="0"/>
    <n v="4"/>
    <n v="1"/>
    <n v="80"/>
    <x v="0"/>
    <x v="0"/>
  </r>
  <r>
    <x v="9"/>
    <n v="10155616"/>
    <s v="DHIRAJKUMAR L MISHRA"/>
    <s v="DHIRAJKUMAR L MISHRA"/>
    <n v="9370908992"/>
    <s v="MUNAWAR WARISH HASHMI"/>
    <n v="5"/>
    <n v="0"/>
    <n v="0"/>
    <n v="5"/>
    <n v="1"/>
    <n v="4"/>
    <n v="0"/>
    <n v="0"/>
    <s v="Mumbai"/>
    <n v="110"/>
    <n v="0"/>
    <n v="4"/>
    <n v="1"/>
    <n v="80"/>
    <x v="3"/>
    <x v="2"/>
  </r>
  <r>
    <x v="9"/>
    <n v="10155635"/>
    <s v="RITIK PANKAJ CHAUBEY"/>
    <s v="RITIK PANKAJ CHAUBEY"/>
    <n v="8604838454"/>
    <s v="MANISH LOLARAKH NATH DUBEY"/>
    <n v="5"/>
    <n v="0"/>
    <n v="0"/>
    <n v="5"/>
    <n v="0"/>
    <n v="5"/>
    <n v="0"/>
    <n v="0"/>
    <s v="Mumbai"/>
    <n v="115"/>
    <n v="0"/>
    <n v="4"/>
    <n v="1"/>
    <n v="80"/>
    <x v="5"/>
    <x v="2"/>
  </r>
  <r>
    <x v="9"/>
    <n v="10135447"/>
    <s v="ANKIT VILAS BORSE"/>
    <s v="ANKIT VILAS BORSE"/>
    <n v="8655594978"/>
    <s v="JAGANATH SABAT"/>
    <n v="5"/>
    <n v="0"/>
    <n v="0"/>
    <n v="5"/>
    <n v="0"/>
    <n v="5"/>
    <n v="0"/>
    <n v="0"/>
    <s v="Mumbai"/>
    <n v="110"/>
    <n v="0"/>
    <n v="5"/>
    <n v="1"/>
    <n v="100"/>
    <x v="3"/>
    <x v="3"/>
  </r>
  <r>
    <x v="9"/>
    <n v="10156163"/>
    <s v="ABHISHEK KUMAR"/>
    <s v="ABHISHEK KUMAR"/>
    <n v="9967178792"/>
    <s v="NAGENDRA MISHRA"/>
    <n v="4"/>
    <n v="0"/>
    <n v="0"/>
    <n v="4"/>
    <n v="1"/>
    <n v="3"/>
    <n v="0"/>
    <n v="0"/>
    <s v="Mumbai"/>
    <n v="90"/>
    <n v="0"/>
    <n v="4"/>
    <n v="1"/>
    <n v="80"/>
    <x v="1"/>
    <x v="2"/>
  </r>
  <r>
    <x v="9"/>
    <n v="10157721"/>
    <s v="NITISH KUMAR"/>
    <s v="NITISH KUMAR"/>
    <n v="8692826180"/>
    <s v="RIKESH HARIBHAUJI VAIDYA"/>
    <n v="3"/>
    <n v="0"/>
    <n v="0"/>
    <n v="3"/>
    <n v="1"/>
    <n v="2"/>
    <n v="0"/>
    <n v="0"/>
    <s v="Mumbai"/>
    <n v="75"/>
    <n v="0"/>
    <n v="3"/>
    <n v="1"/>
    <n v="100"/>
    <x v="2"/>
    <x v="2"/>
  </r>
  <r>
    <x v="9"/>
    <n v="10154719"/>
    <s v="CHANDAN MISHRA"/>
    <s v="CHANDAN MISHRA"/>
    <n v="8433849596"/>
    <s v="JAYANT KUMAR"/>
    <n v="5"/>
    <n v="0"/>
    <n v="0"/>
    <n v="5"/>
    <n v="3"/>
    <n v="2"/>
    <n v="0"/>
    <n v="0"/>
    <s v="Mumbai"/>
    <n v="115"/>
    <n v="0"/>
    <n v="4"/>
    <n v="1"/>
    <n v="80"/>
    <x v="4"/>
    <x v="0"/>
  </r>
  <r>
    <x v="9"/>
    <n v="10091881"/>
    <s v="SUMIT SHARAD SANAS"/>
    <s v="SUMIT SHARAD SANAS"/>
    <n v="8652573355"/>
    <s v="ARJUN WAGHMARE"/>
    <n v="4"/>
    <n v="0"/>
    <n v="0"/>
    <n v="4"/>
    <n v="0"/>
    <n v="4"/>
    <n v="0"/>
    <n v="0"/>
    <s v="Mumbai"/>
    <n v="100"/>
    <n v="0"/>
    <n v="4"/>
    <n v="1"/>
    <n v="80"/>
    <x v="2"/>
    <x v="3"/>
  </r>
  <r>
    <x v="9"/>
    <n v="10153331"/>
    <s v="RAGHWENDRA KUMAR SINGH"/>
    <s v="RAGHWENDRA KUMAR SINGH"/>
    <n v="8104389966"/>
    <s v="SONU KIRAN DUBEY"/>
    <n v="3"/>
    <n v="0"/>
    <n v="0"/>
    <n v="3"/>
    <n v="2"/>
    <n v="1"/>
    <n v="0"/>
    <n v="0"/>
    <s v="Mumbai"/>
    <n v="75"/>
    <n v="0"/>
    <n v="3"/>
    <n v="1"/>
    <n v="100"/>
    <x v="1"/>
    <x v="0"/>
  </r>
  <r>
    <x v="9"/>
    <n v="10151345"/>
    <s v="NAGENDRA MISHRA"/>
    <s v="NAGENDRA MISHRA"/>
    <n v="7049872363"/>
    <s v="SIDDHANT RAJENDRA PAWAR"/>
    <n v="2"/>
    <n v="0"/>
    <n v="0"/>
    <n v="2"/>
    <n v="2"/>
    <n v="0"/>
    <n v="0"/>
    <n v="0"/>
    <s v="Mumbai"/>
    <n v="50"/>
    <n v="0"/>
    <n v="2"/>
    <n v="1"/>
    <n v="66.67"/>
    <x v="1"/>
    <x v="1"/>
  </r>
  <r>
    <x v="9"/>
    <n v="10155631"/>
    <s v="PRAFUL MUKUNDRAO TELANG"/>
    <s v="PRAFUL MUKUNDRAO TELANG"/>
    <n v="7769928826"/>
    <s v="PREM KUMAR VISHWAKARMA"/>
    <n v="5"/>
    <n v="0"/>
    <n v="0"/>
    <n v="5"/>
    <n v="2"/>
    <n v="3"/>
    <n v="0"/>
    <n v="0"/>
    <s v="Mumbai"/>
    <n v="115"/>
    <n v="0"/>
    <n v="3"/>
    <n v="1"/>
    <n v="60"/>
    <x v="1"/>
    <x v="2"/>
  </r>
  <r>
    <x v="9"/>
    <n v="10154727"/>
    <s v="SHUBHENDU PRAFULLA DASKABI"/>
    <s v="SHUBHENDU PRAFULLA DASKABI"/>
    <n v="9372379791"/>
    <s v="JAYANT KUMAR"/>
    <n v="5"/>
    <n v="0"/>
    <n v="0"/>
    <n v="5"/>
    <n v="3"/>
    <n v="2"/>
    <n v="0"/>
    <n v="0"/>
    <s v="Mumbai"/>
    <n v="120"/>
    <n v="0"/>
    <n v="5"/>
    <n v="1"/>
    <n v="100"/>
    <x v="4"/>
    <x v="0"/>
  </r>
  <r>
    <x v="9"/>
    <n v="10153648"/>
    <s v="RAJKUMAR U SINGH"/>
    <s v="RAJKUMAR U SINGH"/>
    <n v="7058306032"/>
    <s v="AJAY KUMAR VERMA"/>
    <n v="1"/>
    <n v="1"/>
    <n v="0"/>
    <n v="0"/>
    <n v="0"/>
    <n v="1"/>
    <n v="0"/>
    <n v="0"/>
    <s v="Mumbai"/>
    <n v="85"/>
    <n v="4720"/>
    <n v="1"/>
    <n v="1"/>
    <n v="20"/>
    <x v="0"/>
    <x v="0"/>
  </r>
  <r>
    <x v="9"/>
    <n v="10154479"/>
    <s v="VINOD KUMAR"/>
    <s v="VINOD KUMAR"/>
    <n v="7905193449"/>
    <s v="JAYANT KUMAR"/>
    <n v="5"/>
    <n v="0"/>
    <n v="0"/>
    <n v="5"/>
    <n v="3"/>
    <n v="2"/>
    <n v="0"/>
    <n v="0"/>
    <s v="Mumbai"/>
    <n v="125"/>
    <n v="0"/>
    <n v="5"/>
    <n v="1"/>
    <n v="100"/>
    <x v="4"/>
    <x v="0"/>
  </r>
  <r>
    <x v="9"/>
    <n v="10154483"/>
    <s v="JAYANT KUMAR"/>
    <s v="JAYANT KUMAR"/>
    <n v="9304376328"/>
    <s v="DILEEP SHARMA"/>
    <n v="3"/>
    <n v="0"/>
    <n v="0"/>
    <n v="3"/>
    <n v="1"/>
    <n v="2"/>
    <n v="0"/>
    <n v="0"/>
    <s v="Mumbai"/>
    <n v="75"/>
    <n v="0"/>
    <n v="3"/>
    <n v="1"/>
    <n v="100"/>
    <x v="4"/>
    <x v="0"/>
  </r>
  <r>
    <x v="9"/>
    <n v="10153634"/>
    <s v="LAXMI NARAYAN PANDEY"/>
    <s v="LAXMI NARAYAN PANDEY"/>
    <n v="7208851513"/>
    <s v="RIKESH HARIBHAUJI VAIDYA"/>
    <n v="7"/>
    <n v="0"/>
    <n v="0"/>
    <n v="7"/>
    <n v="2"/>
    <n v="5"/>
    <n v="0"/>
    <n v="0"/>
    <s v="Mumbai"/>
    <n v="175"/>
    <n v="0"/>
    <n v="7"/>
    <n v="1"/>
    <n v="100"/>
    <x v="2"/>
    <x v="0"/>
  </r>
  <r>
    <x v="10"/>
    <n v="10068735"/>
    <s v="MOHAMMED MUNAWAR KHAN"/>
    <s v="MOHAMMED MUNAWAR KHAN"/>
    <n v="8779346184"/>
    <s v="INTEZAR IMAM MUNTAZIR IMAM SAYED"/>
    <n v="3"/>
    <n v="0"/>
    <n v="0"/>
    <n v="3"/>
    <n v="0"/>
    <n v="3"/>
    <n v="0"/>
    <n v="0"/>
    <s v="Mumbai"/>
    <n v="75"/>
    <n v="0"/>
    <n v="3"/>
    <n v="1"/>
    <n v="100"/>
    <x v="0"/>
    <x v="3"/>
  </r>
  <r>
    <x v="10"/>
    <n v="10156403"/>
    <s v="MOHAMMED SAJID TAK"/>
    <s v="MOHAMMED SAJID TAK"/>
    <n v="9623733102"/>
    <s v="IRFAN INNUS PATEL"/>
    <n v="5"/>
    <n v="0"/>
    <n v="0"/>
    <n v="5"/>
    <n v="1"/>
    <n v="4"/>
    <n v="0"/>
    <n v="0"/>
    <s v="Mumbai"/>
    <n v="115"/>
    <n v="0"/>
    <n v="5"/>
    <n v="1"/>
    <n v="100"/>
    <x v="0"/>
    <x v="2"/>
  </r>
  <r>
    <x v="10"/>
    <n v="10142058"/>
    <s v="ANGAD RAMJI GUPTA"/>
    <s v="ANGAD RAMJI GUPTA"/>
    <n v="9820840706"/>
    <s v="CHANDRALOK GUPTA"/>
    <n v="7"/>
    <n v="0"/>
    <n v="0"/>
    <n v="7"/>
    <n v="0"/>
    <n v="7"/>
    <n v="0"/>
    <n v="0"/>
    <s v="Mumbai"/>
    <n v="155"/>
    <n v="0"/>
    <n v="6"/>
    <n v="1"/>
    <n v="100"/>
    <x v="3"/>
    <x v="3"/>
  </r>
  <r>
    <x v="10"/>
    <n v="10155632"/>
    <s v="ABHISHEK GUPTA"/>
    <s v="ABHISHEK GUPTA"/>
    <n v="8354873086"/>
    <s v="DILEEP SHARMA"/>
    <n v="3"/>
    <n v="0"/>
    <n v="0"/>
    <n v="3"/>
    <n v="1"/>
    <n v="2"/>
    <n v="0"/>
    <n v="0"/>
    <s v="Mumbai"/>
    <n v="75"/>
    <n v="0"/>
    <n v="3"/>
    <n v="1"/>
    <n v="100"/>
    <x v="4"/>
    <x v="2"/>
  </r>
  <r>
    <x v="10"/>
    <n v="10113592"/>
    <s v="BANNOTH NARAYANASWAMY NAIK"/>
    <s v="BANNOTH NARAYANASWAMY NAIK"/>
    <n v="9892353556"/>
    <s v="ARJUN WAGHMARE"/>
    <n v="7"/>
    <n v="0"/>
    <n v="0"/>
    <n v="7"/>
    <n v="1"/>
    <n v="6"/>
    <n v="0"/>
    <n v="1"/>
    <s v="Mumbai"/>
    <n v="175"/>
    <n v="0"/>
    <n v="7"/>
    <n v="1"/>
    <n v="100"/>
    <x v="2"/>
    <x v="3"/>
  </r>
  <r>
    <x v="10"/>
    <n v="10069714"/>
    <s v="JUBAIR KHAN"/>
    <s v="JUBAIR KHAN"/>
    <n v="9594708000"/>
    <s v="MOHAMMAD IMRAN ADIL"/>
    <n v="3"/>
    <n v="0"/>
    <n v="0"/>
    <n v="3"/>
    <n v="0"/>
    <n v="3"/>
    <n v="0"/>
    <n v="0"/>
    <s v="Mumbai"/>
    <n v="70"/>
    <n v="0"/>
    <n v="3"/>
    <n v="1"/>
    <n v="100"/>
    <x v="5"/>
    <x v="3"/>
  </r>
  <r>
    <x v="10"/>
    <n v="10094703"/>
    <s v="ASHUTOSH MISHRA"/>
    <s v="ASHUTOSH MISHRA"/>
    <n v="9960834633"/>
    <s v="SUSHEEL DUBEY"/>
    <n v="3"/>
    <n v="0"/>
    <n v="0"/>
    <n v="3"/>
    <n v="0"/>
    <n v="3"/>
    <n v="0"/>
    <n v="0"/>
    <s v="Mumbai"/>
    <n v="65"/>
    <n v="0"/>
    <n v="2"/>
    <n v="1"/>
    <n v="40"/>
    <x v="0"/>
    <x v="3"/>
  </r>
  <r>
    <x v="10"/>
    <n v="10057164"/>
    <s v="PRAVIN MATAL"/>
    <s v="PRAVIN MATAL"/>
    <n v="9867591635"/>
    <s v="MANISH LOLARAKH NATH DUBEY"/>
    <n v="7"/>
    <n v="0"/>
    <n v="0"/>
    <n v="7"/>
    <n v="0"/>
    <n v="7"/>
    <n v="0"/>
    <n v="0"/>
    <s v="Mumbai"/>
    <n v="175"/>
    <n v="0"/>
    <n v="7"/>
    <n v="1"/>
    <n v="100"/>
    <x v="5"/>
    <x v="3"/>
  </r>
  <r>
    <x v="10"/>
    <n v="10152214"/>
    <s v="VIKAS CHANDRABHAN MISHRA"/>
    <s v="VIKAS CHANDRABHAN MISHRA"/>
    <n v="8369541192"/>
    <s v="SHASHANK YELVE"/>
    <n v="5"/>
    <n v="0"/>
    <n v="0"/>
    <n v="5"/>
    <n v="2"/>
    <n v="3"/>
    <n v="0"/>
    <n v="0"/>
    <s v="Mumbai"/>
    <n v="115"/>
    <n v="0"/>
    <n v="5"/>
    <n v="1"/>
    <n v="100"/>
    <x v="5"/>
    <x v="0"/>
  </r>
  <r>
    <x v="10"/>
    <n v="10123047"/>
    <s v="MUNAWAR WARISH HASHMI"/>
    <s v="MUNAWAR WARISH HASHMI"/>
    <n v="9167670057"/>
    <s v="RUSHIKESH KALE"/>
    <n v="3"/>
    <n v="0"/>
    <n v="0"/>
    <n v="3"/>
    <n v="1"/>
    <n v="2"/>
    <n v="0"/>
    <n v="0"/>
    <s v="Mumbai"/>
    <n v="75"/>
    <n v="0"/>
    <n v="3"/>
    <n v="1"/>
    <n v="100"/>
    <x v="3"/>
    <x v="3"/>
  </r>
  <r>
    <x v="10"/>
    <n v="10144216"/>
    <s v="GAURISHANKAR SHAMBHU MANDAL"/>
    <s v="GAURISHANKAR SHAMBHU MANDAL"/>
    <n v="8369893292"/>
    <s v="CHANDRALOK GUPTA"/>
    <n v="7"/>
    <n v="0"/>
    <n v="0"/>
    <n v="7"/>
    <n v="0"/>
    <n v="7"/>
    <n v="0"/>
    <n v="0"/>
    <s v="Mumbai"/>
    <n v="175"/>
    <n v="0"/>
    <n v="7"/>
    <n v="1"/>
    <n v="100"/>
    <x v="3"/>
    <x v="1"/>
  </r>
  <r>
    <x v="10"/>
    <n v="10147873"/>
    <s v="PREM KUMAR VISHWAKARMA"/>
    <s v="PREM KUMAR VISHWAKARMA"/>
    <n v="9004761131"/>
    <s v="KADAM RAVIRAJ NARAYAN"/>
    <n v="2"/>
    <n v="0"/>
    <n v="0"/>
    <n v="2"/>
    <n v="0"/>
    <n v="2"/>
    <n v="0"/>
    <n v="0"/>
    <s v="Mumbai"/>
    <n v="35"/>
    <n v="0"/>
    <n v="2"/>
    <n v="1"/>
    <n v="66.67"/>
    <x v="1"/>
    <x v="1"/>
  </r>
  <r>
    <x v="10"/>
    <n v="10154478"/>
    <s v="AKSHAY YADAV"/>
    <s v="AKSHAY YADAV"/>
    <n v="9920724076"/>
    <s v="RAGHWENDRA KUMAR SINGH"/>
    <n v="5"/>
    <n v="0"/>
    <n v="0"/>
    <n v="5"/>
    <n v="3"/>
    <n v="3"/>
    <n v="0"/>
    <n v="0"/>
    <s v="Mumbai"/>
    <n v="125"/>
    <n v="0"/>
    <n v="5"/>
    <n v="1"/>
    <n v="100"/>
    <x v="1"/>
    <x v="0"/>
  </r>
  <r>
    <x v="10"/>
    <n v="10067328"/>
    <s v="SHEKH MOHAMMAD IMRAN"/>
    <s v="SHEKH MOHAMMAD IMRAN"/>
    <n v="8291174466"/>
    <s v="SHASHANK YELVE"/>
    <n v="5"/>
    <n v="0"/>
    <n v="0"/>
    <n v="5"/>
    <n v="0"/>
    <n v="5"/>
    <n v="0"/>
    <n v="0"/>
    <s v="Mumbai"/>
    <n v="115"/>
    <n v="0"/>
    <n v="5"/>
    <n v="1"/>
    <n v="100"/>
    <x v="5"/>
    <x v="3"/>
  </r>
  <r>
    <x v="10"/>
    <n v="10102541"/>
    <s v="JAYESH MANOHARLAL VATANI"/>
    <s v="JAYESH MANOHARLAL VATANI"/>
    <n v="9730838322"/>
    <s v="JAGANATH SABAT"/>
    <n v="5"/>
    <n v="0"/>
    <n v="0"/>
    <n v="5"/>
    <n v="0"/>
    <n v="5"/>
    <n v="0"/>
    <n v="0"/>
    <s v="Mumbai"/>
    <n v="110"/>
    <n v="0"/>
    <n v="4"/>
    <n v="1"/>
    <n v="80"/>
    <x v="3"/>
    <x v="3"/>
  </r>
  <r>
    <x v="10"/>
    <n v="10156140"/>
    <s v="AMAN TRIPATHI"/>
    <s v="AMAN TRIPATHI"/>
    <n v="7393838072"/>
    <s v="JAGANATH SABAT"/>
    <n v="5"/>
    <n v="1"/>
    <n v="0"/>
    <n v="4"/>
    <n v="4"/>
    <n v="1"/>
    <n v="0"/>
    <n v="0"/>
    <s v="Mumbai"/>
    <n v="200"/>
    <n v="5650"/>
    <n v="5"/>
    <n v="1"/>
    <n v="100"/>
    <x v="3"/>
    <x v="2"/>
  </r>
  <r>
    <x v="10"/>
    <n v="10157723"/>
    <s v="BITTU KUMAR"/>
    <s v="BITTU KUMAR"/>
    <n v="8709035770"/>
    <s v="RIKESH HARIBHAUJI VAIDYA"/>
    <n v="6"/>
    <n v="0"/>
    <n v="0"/>
    <n v="6"/>
    <n v="1"/>
    <n v="5"/>
    <n v="0"/>
    <n v="0"/>
    <s v="Mumbai"/>
    <n v="150"/>
    <n v="0"/>
    <n v="6"/>
    <n v="1"/>
    <n v="100"/>
    <x v="2"/>
    <x v="2"/>
  </r>
  <r>
    <x v="10"/>
    <n v="10012025"/>
    <s v="SURAJ PAWAR"/>
    <s v="SURAJ PAWAR"/>
    <n v="8446578718"/>
    <s v="MADHURI JOSHI"/>
    <n v="1"/>
    <n v="0"/>
    <n v="0"/>
    <n v="1"/>
    <n v="0"/>
    <n v="1"/>
    <n v="0"/>
    <n v="0"/>
    <s v="Mumbai"/>
    <n v="25"/>
    <n v="0"/>
    <n v="1"/>
    <n v="1"/>
    <n v="33.33"/>
    <x v="5"/>
    <x v="3"/>
  </r>
  <r>
    <x v="10"/>
    <n v="10142760"/>
    <s v="SAW MRITUNJAY KUMAR PREMCHAND"/>
    <s v="SAW MRITUNJAY KUMAR PREMCHAND"/>
    <n v="8779615120"/>
    <s v="PREM KUMAR VISHWAKARMA"/>
    <n v="5"/>
    <n v="0"/>
    <n v="0"/>
    <n v="5"/>
    <n v="2"/>
    <n v="3"/>
    <n v="0"/>
    <n v="0"/>
    <s v="Mumbai"/>
    <n v="125"/>
    <n v="0"/>
    <n v="5"/>
    <n v="1"/>
    <n v="100"/>
    <x v="1"/>
    <x v="3"/>
  </r>
  <r>
    <x v="10"/>
    <n v="10149396"/>
    <s v="AKASH NARAYAN RAWTE"/>
    <s v="AKASH NARAYAN RAWTE"/>
    <n v="9594529510"/>
    <s v="NAGENDRA MISHRA"/>
    <n v="3"/>
    <n v="1"/>
    <n v="0"/>
    <n v="2"/>
    <n v="0"/>
    <n v="3"/>
    <n v="0"/>
    <n v="0"/>
    <s v="Mumbai"/>
    <n v="135"/>
    <n v="7080"/>
    <n v="3"/>
    <n v="1"/>
    <n v="60"/>
    <x v="1"/>
    <x v="1"/>
  </r>
  <r>
    <x v="10"/>
    <n v="10155617"/>
    <s v="NANDLAL RAJBHAR"/>
    <s v="NANDLAL RAJBHAR"/>
    <n v="9594189301"/>
    <s v="MD SANAUL MUSTUFA"/>
    <n v="4"/>
    <n v="0"/>
    <n v="0"/>
    <n v="4"/>
    <n v="1"/>
    <n v="3"/>
    <n v="0"/>
    <n v="0"/>
    <s v="Mumbai"/>
    <n v="100"/>
    <n v="0"/>
    <n v="4"/>
    <n v="1"/>
    <n v="80"/>
    <x v="2"/>
    <x v="2"/>
  </r>
  <r>
    <x v="10"/>
    <n v="10056963"/>
    <s v="MOHD IJHAR SHAIKH"/>
    <s v="MOHD IJHAR SHAIKH"/>
    <n v="9004616230"/>
    <s v="INTEZAR IMAM MUNTAZIR IMAM SAYED"/>
    <n v="1"/>
    <n v="1"/>
    <n v="0"/>
    <n v="0"/>
    <n v="0"/>
    <n v="1"/>
    <n v="0"/>
    <n v="0"/>
    <s v="Mumbai"/>
    <n v="85"/>
    <n v="42480"/>
    <n v="1"/>
    <n v="1"/>
    <n v="20"/>
    <x v="0"/>
    <x v="3"/>
  </r>
  <r>
    <x v="10"/>
    <n v="10023014"/>
    <s v="AJAY KUMAR VERMA"/>
    <s v="AJAY KUMAR VERMA"/>
    <n v="9867318030"/>
    <s v="INTEZAR IMAM MUNTAZIR IMAM SAYED"/>
    <n v="1"/>
    <n v="0"/>
    <n v="0"/>
    <n v="1"/>
    <n v="0"/>
    <n v="1"/>
    <n v="0"/>
    <n v="0"/>
    <s v="Mumbai"/>
    <n v="0"/>
    <n v="0"/>
    <n v="0"/>
    <n v="1"/>
    <n v="0"/>
    <x v="0"/>
    <x v="3"/>
  </r>
  <r>
    <x v="10"/>
    <n v="10126648"/>
    <s v="ANOOP PANDEY"/>
    <s v="ANOOP PANDEY"/>
    <n v="9321734007"/>
    <s v="KADAM RAVIRAJ NARAYAN"/>
    <n v="5"/>
    <n v="0"/>
    <n v="0"/>
    <n v="5"/>
    <n v="0"/>
    <n v="5"/>
    <n v="0"/>
    <n v="0"/>
    <s v="Mumbai"/>
    <n v="110"/>
    <n v="0"/>
    <n v="5"/>
    <n v="1"/>
    <n v="100"/>
    <x v="1"/>
    <x v="3"/>
  </r>
  <r>
    <x v="10"/>
    <n v="10151965"/>
    <s v="VIJAYKUMAR DINESH PARCHE"/>
    <s v="VIJAYKUMAR DINESH PARCHE"/>
    <n v="7558284024"/>
    <s v="MUNAWAR WARISH HASHMI"/>
    <n v="1"/>
    <n v="0"/>
    <n v="0"/>
    <n v="1"/>
    <n v="0"/>
    <n v="1"/>
    <n v="0"/>
    <n v="0"/>
    <s v="Mumbai"/>
    <n v="0"/>
    <n v="0"/>
    <n v="0"/>
    <n v="1"/>
    <n v="0"/>
    <x v="3"/>
    <x v="0"/>
  </r>
  <r>
    <x v="10"/>
    <n v="10153321"/>
    <s v="ZOAIB MAINUDDIN PALEKAR"/>
    <s v="ZOAIB MAINUDDIN PALEKAR"/>
    <n v="7020908214"/>
    <s v="AKASH RAMRATAN JAISWAL"/>
    <n v="2"/>
    <n v="0"/>
    <n v="0"/>
    <n v="2"/>
    <n v="2"/>
    <n v="0"/>
    <n v="0"/>
    <n v="0"/>
    <s v="Mumbai"/>
    <n v="50"/>
    <n v="0"/>
    <n v="2"/>
    <n v="1"/>
    <n v="40"/>
    <x v="1"/>
    <x v="0"/>
  </r>
  <r>
    <x v="10"/>
    <n v="10051652"/>
    <s v="DINESH GHODVINDE"/>
    <s v="DINESH GHODVINDE"/>
    <n v="7020949492"/>
    <s v="JAGANATH SABAT"/>
    <n v="5"/>
    <n v="0"/>
    <n v="0"/>
    <n v="5"/>
    <n v="1"/>
    <n v="4"/>
    <n v="0"/>
    <n v="0"/>
    <s v="Mumbai"/>
    <n v="105"/>
    <n v="0"/>
    <n v="5"/>
    <n v="1"/>
    <n v="100"/>
    <x v="3"/>
    <x v="3"/>
  </r>
  <r>
    <x v="10"/>
    <n v="10157449"/>
    <s v="PRITAM SUNIL GAIKWAD"/>
    <s v="PRITAM SUNIL GAIKWAD"/>
    <n v="8169792854"/>
    <s v="SHASHANK YELVE"/>
    <n v="4"/>
    <n v="0"/>
    <n v="0"/>
    <n v="4"/>
    <n v="3"/>
    <n v="1"/>
    <n v="0"/>
    <n v="0"/>
    <s v="Mumbai"/>
    <n v="90"/>
    <n v="0"/>
    <n v="4"/>
    <n v="1"/>
    <n v="100"/>
    <x v="5"/>
    <x v="2"/>
  </r>
  <r>
    <x v="10"/>
    <n v="10154505"/>
    <s v="KRISHNA GYANDEV PANDEY"/>
    <s v="KRISHNA GYANDEV PANDEY"/>
    <n v="9372324244"/>
    <s v="RAGHWENDRA KUMAR SINGH"/>
    <n v="5"/>
    <n v="0"/>
    <n v="0"/>
    <n v="5"/>
    <n v="2"/>
    <n v="3"/>
    <n v="0"/>
    <n v="0"/>
    <s v="Mumbai"/>
    <n v="125"/>
    <n v="0"/>
    <n v="5"/>
    <n v="1"/>
    <n v="100"/>
    <x v="1"/>
    <x v="0"/>
  </r>
  <r>
    <x v="10"/>
    <n v="10154727"/>
    <s v="SHUBHENDU PRAFULLA DASKABI"/>
    <s v="SHUBHENDU PRAFULLA DASKABI"/>
    <n v="9372379791"/>
    <s v="JAYANT KUMAR"/>
    <n v="5"/>
    <n v="0"/>
    <n v="0"/>
    <n v="5"/>
    <n v="3"/>
    <n v="2"/>
    <n v="0"/>
    <n v="0"/>
    <s v="Mumbai"/>
    <n v="125"/>
    <n v="0"/>
    <n v="5"/>
    <n v="1"/>
    <n v="100"/>
    <x v="4"/>
    <x v="0"/>
  </r>
  <r>
    <x v="10"/>
    <n v="10153648"/>
    <s v="RAJKUMAR U SINGH"/>
    <s v="RAJKUMAR U SINGH"/>
    <n v="7058306032"/>
    <s v="AJAY KUMAR VERMA"/>
    <n v="4"/>
    <n v="0"/>
    <n v="0"/>
    <n v="4"/>
    <n v="3"/>
    <n v="1"/>
    <n v="0"/>
    <n v="0"/>
    <s v="Mumbai"/>
    <n v="95"/>
    <n v="0"/>
    <n v="4"/>
    <n v="1"/>
    <n v="80"/>
    <x v="0"/>
    <x v="0"/>
  </r>
  <r>
    <x v="10"/>
    <n v="10157279"/>
    <s v="ABDUL AHAD ANIS KHAN"/>
    <s v="ABDUL AHAD ANIS KHAN"/>
    <n v="7058620610"/>
    <s v="AKASH RAMRATAN JAISWAL"/>
    <n v="5"/>
    <n v="0"/>
    <n v="0"/>
    <n v="5"/>
    <n v="4"/>
    <n v="1"/>
    <n v="0"/>
    <n v="0"/>
    <s v="Mumbai"/>
    <n v="115"/>
    <n v="0"/>
    <n v="4"/>
    <n v="1"/>
    <n v="100"/>
    <x v="1"/>
    <x v="2"/>
  </r>
  <r>
    <x v="10"/>
    <n v="10154479"/>
    <s v="VINOD KUMAR"/>
    <s v="VINOD KUMAR"/>
    <n v="7905193449"/>
    <s v="JAYANT KUMAR"/>
    <n v="4"/>
    <n v="0"/>
    <n v="0"/>
    <n v="4"/>
    <n v="1"/>
    <n v="3"/>
    <n v="0"/>
    <n v="0"/>
    <s v="Mumbai"/>
    <n v="100"/>
    <n v="0"/>
    <n v="4"/>
    <n v="1"/>
    <n v="80"/>
    <x v="4"/>
    <x v="0"/>
  </r>
  <r>
    <x v="10"/>
    <n v="10154483"/>
    <s v="JAYANT KUMAR"/>
    <s v="JAYANT KUMAR"/>
    <n v="9304376328"/>
    <s v="DILEEP SHARMA"/>
    <n v="3"/>
    <n v="0"/>
    <n v="0"/>
    <n v="3"/>
    <n v="2"/>
    <n v="1"/>
    <n v="0"/>
    <n v="0"/>
    <s v="Mumbai"/>
    <n v="75"/>
    <n v="0"/>
    <n v="3"/>
    <n v="1"/>
    <n v="100"/>
    <x v="4"/>
    <x v="0"/>
  </r>
  <r>
    <x v="10"/>
    <n v="10131369"/>
    <s v="VIVEK CHUNNILAL GUPTA"/>
    <s v="VIVEK CHUNNILAL GUPTA"/>
    <n v="8698022496"/>
    <s v="JAGANATH SABAT"/>
    <n v="7"/>
    <n v="0"/>
    <n v="0"/>
    <n v="7"/>
    <n v="3"/>
    <n v="4"/>
    <n v="0"/>
    <n v="0"/>
    <s v="Mumbai"/>
    <n v="165"/>
    <n v="0"/>
    <n v="7"/>
    <n v="1"/>
    <n v="100"/>
    <x v="3"/>
    <x v="3"/>
  </r>
  <r>
    <x v="10"/>
    <n v="10154719"/>
    <s v="CHANDAN MISHRA"/>
    <s v="CHANDAN MISHRA"/>
    <n v="8433849596"/>
    <s v="JAYANT KUMAR"/>
    <n v="5"/>
    <n v="0"/>
    <n v="0"/>
    <n v="5"/>
    <n v="2"/>
    <n v="3"/>
    <n v="0"/>
    <n v="0"/>
    <s v="Mumbai"/>
    <n v="115"/>
    <n v="0"/>
    <n v="5"/>
    <n v="1"/>
    <n v="100"/>
    <x v="4"/>
    <x v="0"/>
  </r>
  <r>
    <x v="10"/>
    <n v="10091881"/>
    <s v="SUMIT SHARAD SANAS"/>
    <s v="SUMIT SHARAD SANAS"/>
    <n v="8652573355"/>
    <s v="ARJUN WAGHMARE"/>
    <n v="2"/>
    <n v="1"/>
    <n v="0"/>
    <n v="1"/>
    <n v="1"/>
    <n v="1"/>
    <n v="0"/>
    <n v="0"/>
    <s v="Mumbai"/>
    <n v="115"/>
    <n v="4720"/>
    <n v="2"/>
    <n v="1"/>
    <n v="40"/>
    <x v="2"/>
    <x v="3"/>
  </r>
  <r>
    <x v="10"/>
    <n v="10057460"/>
    <s v="GANGA SAGAR PANDEY"/>
    <s v="GANGA SAGAR PANDEY"/>
    <n v="9696537480"/>
    <s v="JAGANATH SABAT"/>
    <n v="5"/>
    <n v="1"/>
    <n v="0"/>
    <n v="4"/>
    <n v="0"/>
    <n v="6"/>
    <n v="0"/>
    <n v="0"/>
    <s v="Mumbai"/>
    <n v="180"/>
    <n v="12251"/>
    <n v="4"/>
    <n v="1"/>
    <n v="80"/>
    <x v="3"/>
    <x v="3"/>
  </r>
  <r>
    <x v="10"/>
    <n v="10153634"/>
    <s v="LAXMI NARAYAN PANDEY"/>
    <s v="LAXMI NARAYAN PANDEY"/>
    <n v="7208851513"/>
    <s v="RIKESH HARIBHAUJI VAIDYA"/>
    <n v="5"/>
    <n v="0"/>
    <n v="0"/>
    <n v="5"/>
    <n v="1"/>
    <n v="5"/>
    <n v="0"/>
    <n v="0"/>
    <s v="Mumbai"/>
    <n v="125"/>
    <n v="0"/>
    <n v="5"/>
    <n v="1"/>
    <n v="100"/>
    <x v="2"/>
    <x v="0"/>
  </r>
  <r>
    <x v="10"/>
    <n v="10153331"/>
    <s v="RAGHWENDRA KUMAR SINGH"/>
    <s v="RAGHWENDRA KUMAR SINGH"/>
    <n v="8104389966"/>
    <s v="SONU KIRAN DUBEY"/>
    <n v="3"/>
    <n v="0"/>
    <n v="0"/>
    <n v="3"/>
    <n v="1"/>
    <n v="2"/>
    <n v="0"/>
    <n v="0"/>
    <s v="Mumbai"/>
    <n v="75"/>
    <n v="0"/>
    <n v="3"/>
    <n v="1"/>
    <n v="100"/>
    <x v="1"/>
    <x v="0"/>
  </r>
  <r>
    <x v="10"/>
    <n v="10151345"/>
    <s v="NAGENDRA MISHRA"/>
    <s v="NAGENDRA MISHRA"/>
    <n v="7049872363"/>
    <s v="SIDDHANT RAJENDRA PAWAR"/>
    <n v="2"/>
    <n v="0"/>
    <n v="0"/>
    <n v="2"/>
    <n v="0"/>
    <n v="2"/>
    <n v="0"/>
    <n v="0"/>
    <s v="Mumbai"/>
    <n v="50"/>
    <n v="0"/>
    <n v="2"/>
    <n v="1"/>
    <n v="66.67"/>
    <x v="1"/>
    <x v="1"/>
  </r>
  <r>
    <x v="10"/>
    <n v="10155631"/>
    <s v="PRAFUL MUKUNDRAO TELANG"/>
    <s v="PRAFUL MUKUNDRAO TELANG"/>
    <n v="7769928826"/>
    <s v="PREM KUMAR VISHWAKARMA"/>
    <n v="5"/>
    <n v="0"/>
    <n v="0"/>
    <n v="5"/>
    <n v="3"/>
    <n v="2"/>
    <n v="0"/>
    <n v="0"/>
    <s v="Mumbai"/>
    <n v="125"/>
    <n v="0"/>
    <n v="5"/>
    <n v="1"/>
    <n v="100"/>
    <x v="1"/>
    <x v="2"/>
  </r>
  <r>
    <x v="10"/>
    <n v="10155635"/>
    <s v="RITIK PANKAJ CHAUBEY"/>
    <s v="RITIK PANKAJ CHAUBEY"/>
    <n v="8604838454"/>
    <s v="MANISH LOLARAKH NATH DUBEY"/>
    <n v="4"/>
    <n v="0"/>
    <n v="0"/>
    <n v="4"/>
    <n v="0"/>
    <n v="4"/>
    <n v="0"/>
    <n v="0"/>
    <s v="Mumbai"/>
    <n v="80"/>
    <n v="0"/>
    <n v="4"/>
    <n v="1"/>
    <n v="80"/>
    <x v="5"/>
    <x v="2"/>
  </r>
  <r>
    <x v="10"/>
    <n v="10155616"/>
    <s v="DHIRAJKUMAR L MISHRA"/>
    <s v="DHIRAJKUMAR L MISHRA"/>
    <n v="9370908992"/>
    <s v="MUNAWAR WARISH HASHMI"/>
    <n v="6"/>
    <n v="0"/>
    <n v="0"/>
    <n v="6"/>
    <n v="1"/>
    <n v="5"/>
    <n v="0"/>
    <n v="0"/>
    <s v="Mumbai"/>
    <n v="150"/>
    <n v="0"/>
    <n v="6"/>
    <n v="1"/>
    <n v="100"/>
    <x v="3"/>
    <x v="2"/>
  </r>
  <r>
    <x v="10"/>
    <n v="10135447"/>
    <s v="ANKIT VILAS BORSE"/>
    <s v="ANKIT VILAS BORSE"/>
    <n v="8655594978"/>
    <s v="JAGANATH SABAT"/>
    <n v="7"/>
    <n v="0"/>
    <n v="0"/>
    <n v="7"/>
    <n v="0"/>
    <n v="7"/>
    <n v="0"/>
    <n v="0"/>
    <s v="Mumbai"/>
    <n v="175"/>
    <n v="0"/>
    <n v="7"/>
    <n v="1"/>
    <n v="100"/>
    <x v="3"/>
    <x v="3"/>
  </r>
  <r>
    <x v="10"/>
    <n v="10156163"/>
    <s v="ABHISHEK KUMAR"/>
    <s v="ABHISHEK KUMAR"/>
    <n v="9967178792"/>
    <s v="NAGENDRA MISHRA"/>
    <n v="5"/>
    <n v="0"/>
    <n v="0"/>
    <n v="5"/>
    <n v="3"/>
    <n v="2"/>
    <n v="0"/>
    <n v="0"/>
    <s v="Mumbai"/>
    <n v="125"/>
    <n v="0"/>
    <n v="5"/>
    <n v="1"/>
    <n v="100"/>
    <x v="1"/>
    <x v="2"/>
  </r>
  <r>
    <x v="10"/>
    <n v="10157721"/>
    <s v="NITISH KUMAR"/>
    <s v="NITISH KUMAR"/>
    <n v="8692826180"/>
    <s v="RIKESH HARIBHAUJI VAIDYA"/>
    <n v="6"/>
    <n v="0"/>
    <n v="0"/>
    <n v="6"/>
    <n v="2"/>
    <n v="4"/>
    <n v="0"/>
    <n v="0"/>
    <s v="Mumbai"/>
    <n v="150"/>
    <n v="0"/>
    <n v="6"/>
    <n v="1"/>
    <n v="100"/>
    <x v="2"/>
    <x v="2"/>
  </r>
  <r>
    <x v="10"/>
    <n v="10157722"/>
    <s v="SACHIN KUMAR"/>
    <s v="SACHIN KUMAR"/>
    <n v="8825131086"/>
    <s v="RIKESH HARIBHAUJI VAIDYA"/>
    <n v="4"/>
    <n v="0"/>
    <n v="0"/>
    <n v="4"/>
    <n v="1"/>
    <n v="3"/>
    <n v="0"/>
    <n v="0"/>
    <s v="Mumbai"/>
    <n v="90"/>
    <n v="0"/>
    <n v="3"/>
    <n v="1"/>
    <n v="100"/>
    <x v="2"/>
    <x v="2"/>
  </r>
  <r>
    <x v="10"/>
    <n v="10014784"/>
    <s v="PRASHANT LAD"/>
    <s v="PRASHANT LAD"/>
    <n v="9833647618"/>
    <s v="SHASHANK YELVE"/>
    <n v="4"/>
    <n v="0"/>
    <n v="0"/>
    <n v="4"/>
    <n v="2"/>
    <n v="2"/>
    <n v="0"/>
    <n v="0"/>
    <s v="Mumbai"/>
    <n v="100"/>
    <n v="0"/>
    <n v="4"/>
    <n v="1"/>
    <n v="100"/>
    <x v="5"/>
    <x v="3"/>
  </r>
  <r>
    <x v="10"/>
    <n v="10155619"/>
    <s v="AJAY BALU LONDHE"/>
    <s v="AJAY BALU LONDHE"/>
    <n v="8369610661"/>
    <s v="NANDAN SINGH"/>
    <n v="5"/>
    <n v="0"/>
    <n v="0"/>
    <n v="5"/>
    <n v="1"/>
    <n v="4"/>
    <n v="0"/>
    <n v="0"/>
    <s v="Mumbai"/>
    <n v="115"/>
    <n v="0"/>
    <n v="5"/>
    <n v="1"/>
    <n v="100"/>
    <x v="2"/>
    <x v="2"/>
  </r>
  <r>
    <x v="10"/>
    <n v="10068280"/>
    <s v="ARCHANA KAKADE"/>
    <s v="ARCHANA KAKADE"/>
    <n v="7208149618"/>
    <s v="NANDAN SINGH"/>
    <n v="3"/>
    <n v="0"/>
    <n v="0"/>
    <n v="3"/>
    <n v="2"/>
    <n v="1"/>
    <n v="0"/>
    <n v="0"/>
    <s v="Mumbai"/>
    <n v="70"/>
    <n v="0"/>
    <n v="3"/>
    <n v="1"/>
    <n v="100"/>
    <x v="2"/>
    <x v="3"/>
  </r>
  <r>
    <x v="10"/>
    <n v="10068212"/>
    <s v="WASIM KAZI"/>
    <s v="WASIM KAZI"/>
    <n v="9702808599"/>
    <s v="SHASHANK YELVE"/>
    <n v="5"/>
    <n v="1"/>
    <n v="0"/>
    <n v="4"/>
    <n v="0"/>
    <n v="5"/>
    <n v="0"/>
    <n v="0"/>
    <s v="Mumbai"/>
    <n v="185"/>
    <n v="7081"/>
    <n v="5"/>
    <n v="1"/>
    <n v="100"/>
    <x v="5"/>
    <x v="3"/>
  </r>
  <r>
    <x v="10"/>
    <n v="10154499"/>
    <s v="SHIVAM PATHAK"/>
    <s v="SHIVAM PATHAK"/>
    <n v="9721050607"/>
    <s v="AJAY KUMAR VERMA"/>
    <n v="5"/>
    <n v="0"/>
    <n v="0"/>
    <n v="5"/>
    <n v="3"/>
    <n v="2"/>
    <n v="0"/>
    <n v="0"/>
    <s v="Mumbai"/>
    <n v="125"/>
    <n v="0"/>
    <n v="5"/>
    <n v="1"/>
    <n v="100"/>
    <x v="0"/>
    <x v="0"/>
  </r>
  <r>
    <x v="10"/>
    <n v="10157283"/>
    <s v="VINIT LAXMIKANT CHATURVEDI"/>
    <s v="VINIT LAXMIKANT CHATURVEDI"/>
    <n v="9619167461"/>
    <s v="AKASH RAMRATAN JAISWAL"/>
    <n v="5"/>
    <n v="0"/>
    <n v="0"/>
    <n v="5"/>
    <n v="3"/>
    <n v="2"/>
    <n v="0"/>
    <n v="0"/>
    <s v="Mumbai"/>
    <n v="125"/>
    <n v="0"/>
    <n v="5"/>
    <n v="1"/>
    <n v="100"/>
    <x v="1"/>
    <x v="2"/>
  </r>
  <r>
    <x v="10"/>
    <n v="10157455"/>
    <s v="PRASHANT VISHRAM PATIL"/>
    <s v="PRASHANT VISHRAM PATIL"/>
    <n v="7777088988"/>
    <s v="PREM KUMAR VISHWAKARMA"/>
    <n v="4"/>
    <n v="0"/>
    <n v="0"/>
    <n v="4"/>
    <n v="3"/>
    <n v="1"/>
    <n v="0"/>
    <n v="0"/>
    <s v="Mumbai"/>
    <n v="100"/>
    <n v="0"/>
    <n v="4"/>
    <n v="1"/>
    <n v="100"/>
    <x v="1"/>
    <x v="2"/>
  </r>
  <r>
    <x v="10"/>
    <n v="10153333"/>
    <s v="SUMIT KUMAR PARASNATH VERMA"/>
    <s v="SUMIT KUMAR PARASNATH VERMA"/>
    <n v="7738531602"/>
    <s v="ABHISHEK GUPTA"/>
    <n v="1"/>
    <n v="0"/>
    <n v="0"/>
    <n v="1"/>
    <n v="1"/>
    <n v="0"/>
    <n v="0"/>
    <n v="0"/>
    <s v="Mumbai"/>
    <n v="25"/>
    <n v="0"/>
    <n v="1"/>
    <n v="1"/>
    <n v="20"/>
    <x v="4"/>
    <x v="0"/>
  </r>
  <r>
    <x v="10"/>
    <n v="10031401"/>
    <s v="KARIM JARIYA"/>
    <s v="KARIM JARIYA"/>
    <n v="9321734702"/>
    <s v="AJAY KUMAR VERMA"/>
    <n v="3"/>
    <n v="1"/>
    <n v="0"/>
    <n v="2"/>
    <n v="2"/>
    <n v="2"/>
    <n v="0"/>
    <n v="0"/>
    <s v="Mumbai"/>
    <n v="150"/>
    <n v="9440"/>
    <n v="4"/>
    <n v="1"/>
    <n v="80"/>
    <x v="0"/>
    <x v="3"/>
  </r>
  <r>
    <x v="10"/>
    <n v="10157420"/>
    <s v="VISHAL RAJENDRA UPADHYAY"/>
    <s v="VISHAL RAJENDRA UPADHYAY"/>
    <n v="9867075685"/>
    <s v="DILEEP SHARMA"/>
    <n v="4"/>
    <n v="0"/>
    <n v="0"/>
    <n v="4"/>
    <n v="2"/>
    <n v="2"/>
    <n v="0"/>
    <n v="0"/>
    <s v="Mumbai"/>
    <n v="90"/>
    <n v="0"/>
    <n v="4"/>
    <n v="1"/>
    <n v="100"/>
    <x v="4"/>
    <x v="2"/>
  </r>
  <r>
    <x v="10"/>
    <n v="10106261"/>
    <s v="MOHD ANWAR"/>
    <s v="MOHD ANWAR"/>
    <n v="9699967378"/>
    <s v="MOHAMMAD IMRAN ADIL"/>
    <n v="5"/>
    <n v="0"/>
    <n v="0"/>
    <n v="5"/>
    <n v="0"/>
    <n v="5"/>
    <n v="0"/>
    <n v="0"/>
    <s v="Mumbai"/>
    <n v="120"/>
    <n v="0"/>
    <n v="5"/>
    <n v="1"/>
    <n v="100"/>
    <x v="5"/>
    <x v="3"/>
  </r>
  <r>
    <x v="10"/>
    <n v="10061244"/>
    <s v="MANISH PANDEY"/>
    <s v="MANISH PANDEY"/>
    <n v="8655267737"/>
    <s v="AJAY KUMAR VERMA"/>
    <n v="4"/>
    <n v="0"/>
    <n v="0"/>
    <n v="4"/>
    <n v="0"/>
    <n v="4"/>
    <n v="0"/>
    <n v="0"/>
    <s v="Mumbai"/>
    <n v="100"/>
    <n v="0"/>
    <n v="4"/>
    <n v="1"/>
    <n v="100"/>
    <x v="0"/>
    <x v="3"/>
  </r>
  <r>
    <x v="10"/>
    <n v="10154490"/>
    <s v="SIRAJ RAIS KHAN"/>
    <s v="SIRAJ RAIS KHAN"/>
    <n v="7738084089"/>
    <s v="IRFAN INNUS PATEL"/>
    <n v="4"/>
    <n v="0"/>
    <n v="0"/>
    <n v="4"/>
    <n v="0"/>
    <n v="4"/>
    <n v="0"/>
    <n v="0"/>
    <s v="Mumbai"/>
    <n v="100"/>
    <n v="0"/>
    <n v="4"/>
    <n v="1"/>
    <n v="80"/>
    <x v="0"/>
    <x v="0"/>
  </r>
  <r>
    <x v="10"/>
    <n v="10149740"/>
    <s v="MD SARFARAZ"/>
    <s v="MD SARFARAZ"/>
    <n v="8709965096"/>
    <s v="MD SANAUL MUSTUFA"/>
    <n v="5"/>
    <n v="0"/>
    <n v="0"/>
    <n v="5"/>
    <n v="1"/>
    <n v="4"/>
    <n v="0"/>
    <n v="0"/>
    <s v="Mumbai"/>
    <n v="125"/>
    <n v="0"/>
    <n v="5"/>
    <n v="1"/>
    <n v="100"/>
    <x v="2"/>
    <x v="1"/>
  </r>
  <r>
    <x v="10"/>
    <n v="10145771"/>
    <s v="RISHIKESH DUBEY"/>
    <s v="RISHIKESH DUBEY"/>
    <n v="8369036235"/>
    <s v="NAVEEN TRIPATHI"/>
    <n v="5"/>
    <n v="0"/>
    <n v="0"/>
    <n v="5"/>
    <n v="0"/>
    <n v="6"/>
    <n v="0"/>
    <n v="0"/>
    <s v="Mumbai"/>
    <n v="125"/>
    <n v="0"/>
    <n v="5"/>
    <n v="1"/>
    <n v="100"/>
    <x v="0"/>
    <x v="1"/>
  </r>
  <r>
    <x v="10"/>
    <n v="10150180"/>
    <s v="YASH SABHA SHANKAR TIWARI"/>
    <s v="YASH SABHA SHANKAR TIWARI"/>
    <n v="9594587271"/>
    <s v="RIKESH HARIBHAUJI VAIDYA"/>
    <n v="1"/>
    <n v="0"/>
    <n v="0"/>
    <n v="1"/>
    <n v="0"/>
    <n v="1"/>
    <n v="0"/>
    <n v="0"/>
    <s v="Mumbai"/>
    <n v="25"/>
    <n v="0"/>
    <n v="1"/>
    <n v="1"/>
    <n v="20"/>
    <x v="2"/>
    <x v="1"/>
  </r>
  <r>
    <x v="10"/>
    <n v="10052546"/>
    <s v="MANISH LOLARAKH NATH DUBEY"/>
    <s v="MANISH LOLARAKH NATH DUBEY"/>
    <n v="7715928718"/>
    <s v="MADHURI JOSHI"/>
    <n v="1"/>
    <n v="1"/>
    <n v="0"/>
    <n v="0"/>
    <n v="1"/>
    <n v="0"/>
    <n v="0"/>
    <n v="0"/>
    <s v="Mumbai"/>
    <n v="100"/>
    <n v="50976"/>
    <n v="1"/>
    <n v="1"/>
    <n v="20"/>
    <x v="5"/>
    <x v="3"/>
  </r>
  <r>
    <x v="10"/>
    <n v="10152292"/>
    <s v="CHOUBEY ADITYA AJIT"/>
    <s v="CHOUBEY ADITYA AJIT"/>
    <n v="7414955787"/>
    <s v="CHANDRALOK GUPTA"/>
    <n v="5"/>
    <n v="0"/>
    <n v="0"/>
    <n v="5"/>
    <n v="2"/>
    <n v="3"/>
    <n v="0"/>
    <n v="0"/>
    <s v="Mumbai"/>
    <n v="125"/>
    <n v="0"/>
    <n v="5"/>
    <n v="1"/>
    <n v="100"/>
    <x v="3"/>
    <x v="0"/>
  </r>
  <r>
    <x v="10"/>
    <n v="10062664"/>
    <s v="NAVEEN TRIPATHI"/>
    <s v="NAVEEN TRIPATHI"/>
    <n v="8979086009"/>
    <s v="INTEZAR IMAM MUNTAZIR IMAM SAYED"/>
    <n v="1"/>
    <n v="1"/>
    <n v="0"/>
    <n v="0"/>
    <n v="0"/>
    <n v="1"/>
    <n v="0"/>
    <n v="0"/>
    <s v="Mumbai"/>
    <n v="40"/>
    <n v="38232"/>
    <n v="1"/>
    <n v="1"/>
    <n v="20"/>
    <x v="0"/>
    <x v="3"/>
  </r>
  <r>
    <x v="10"/>
    <n v="10152249"/>
    <s v="HARIHAR SINGH"/>
    <s v="HARIHAR SINGH"/>
    <n v="8149312014"/>
    <s v="AJAY KUMAR VERMA"/>
    <n v="2"/>
    <n v="1"/>
    <n v="0"/>
    <n v="1"/>
    <n v="0"/>
    <n v="3"/>
    <n v="0"/>
    <n v="0"/>
    <s v="Mumbai"/>
    <n v="120"/>
    <n v="4720"/>
    <n v="3"/>
    <n v="1"/>
    <n v="60"/>
    <x v="0"/>
    <x v="0"/>
  </r>
  <r>
    <x v="10"/>
    <n v="10155622"/>
    <s v="SOFIYAN MOHAMMED UMAR ANSARI"/>
    <s v="SOFIYAN MOHAMMED UMAR ANSARI"/>
    <n v="7304151160"/>
    <s v="ABHISHEK GUPTA"/>
    <n v="5"/>
    <n v="0"/>
    <n v="0"/>
    <n v="5"/>
    <n v="1"/>
    <n v="5"/>
    <n v="0"/>
    <n v="0"/>
    <s v="Mumbai"/>
    <n v="125"/>
    <n v="0"/>
    <n v="5"/>
    <n v="1"/>
    <n v="100"/>
    <x v="4"/>
    <x v="2"/>
  </r>
  <r>
    <x v="10"/>
    <n v="10153342"/>
    <s v="AKASH RAMRATAN JAISWAL"/>
    <s v="AKASH RAMRATAN JAISWAL"/>
    <n v="7977956010"/>
    <s v="SONU KIRAN DUBEY"/>
    <n v="1"/>
    <n v="1"/>
    <n v="0"/>
    <n v="0"/>
    <n v="0"/>
    <n v="1"/>
    <n v="0"/>
    <n v="0"/>
    <s v="Mumbai"/>
    <n v="90"/>
    <n v="2360"/>
    <n v="1"/>
    <n v="1"/>
    <n v="33.33"/>
    <x v="1"/>
    <x v="0"/>
  </r>
  <r>
    <x v="10"/>
    <n v="10152846"/>
    <s v="SANDESH SAROJ MISHRA"/>
    <s v="SANDESH SAROJ MISHRA"/>
    <n v="9819648094"/>
    <s v="JAYANT KUMAR"/>
    <n v="5"/>
    <n v="0"/>
    <n v="0"/>
    <n v="5"/>
    <n v="0"/>
    <n v="5"/>
    <n v="0"/>
    <n v="0"/>
    <s v="Mumbai"/>
    <n v="105"/>
    <n v="0"/>
    <n v="5"/>
    <n v="1"/>
    <n v="100"/>
    <x v="4"/>
    <x v="0"/>
  </r>
  <r>
    <x v="10"/>
    <n v="10153105"/>
    <s v="SUDHEER PANKAJ PANDEY"/>
    <s v="SUDHEER PANKAJ PANDEY"/>
    <n v="8953258991"/>
    <s v="RAGHWENDRA KUMAR SINGH"/>
    <n v="5"/>
    <n v="0"/>
    <n v="0"/>
    <n v="5"/>
    <n v="3"/>
    <n v="2"/>
    <n v="0"/>
    <n v="0"/>
    <s v="Mumbai"/>
    <n v="115"/>
    <n v="0"/>
    <n v="5"/>
    <n v="1"/>
    <n v="100"/>
    <x v="1"/>
    <x v="0"/>
  </r>
  <r>
    <x v="10"/>
    <n v="10083901"/>
    <s v="BHAVESH VIVEK MHATRE"/>
    <s v="BHAVESH VIVEK MHATRE"/>
    <n v="8668720253"/>
    <s v="SURAJ PAWAR"/>
    <n v="4"/>
    <n v="0"/>
    <n v="0"/>
    <n v="4"/>
    <n v="1"/>
    <n v="3"/>
    <n v="0"/>
    <n v="0"/>
    <s v="Mumbai"/>
    <n v="90"/>
    <n v="0"/>
    <n v="3"/>
    <n v="1"/>
    <n v="60"/>
    <x v="5"/>
    <x v="3"/>
  </r>
  <r>
    <x v="10"/>
    <n v="10154722"/>
    <s v="ANIMESH KARMAKAR"/>
    <s v="ANIMESH KARMAKAR"/>
    <n v="6294590298"/>
    <s v="RIKESH HARIBHAUJI VAIDYA"/>
    <n v="7"/>
    <n v="0"/>
    <n v="0"/>
    <n v="7"/>
    <n v="6"/>
    <n v="1"/>
    <n v="0"/>
    <n v="0"/>
    <s v="Mumbai"/>
    <n v="175"/>
    <n v="0"/>
    <n v="7"/>
    <n v="1"/>
    <n v="100"/>
    <x v="2"/>
    <x v="0"/>
  </r>
  <r>
    <x v="10"/>
    <n v="10148305"/>
    <s v="SAMSUJJAMA"/>
    <s v="SAMSUJJAMA"/>
    <n v="9628744894"/>
    <s v="PREM KUMAR VISHWAKARMA"/>
    <n v="4"/>
    <n v="1"/>
    <n v="0"/>
    <n v="3"/>
    <n v="0"/>
    <n v="4"/>
    <n v="0"/>
    <n v="0"/>
    <s v="Mumbai"/>
    <n v="155"/>
    <n v="2361"/>
    <n v="4"/>
    <n v="1"/>
    <n v="80"/>
    <x v="1"/>
    <x v="1"/>
  </r>
  <r>
    <x v="10"/>
    <n v="10154482"/>
    <s v="PRADEEP DEEPAK ANGRE"/>
    <s v="PRADEEP DEEPAK ANGRE"/>
    <n v="8879114532"/>
    <s v="JAGANATH SABAT"/>
    <n v="7"/>
    <n v="0"/>
    <n v="0"/>
    <n v="7"/>
    <n v="1"/>
    <n v="6"/>
    <n v="0"/>
    <n v="0"/>
    <s v="Mumbai"/>
    <n v="175"/>
    <n v="0"/>
    <n v="7"/>
    <n v="1"/>
    <n v="100"/>
    <x v="3"/>
    <x v="0"/>
  </r>
  <r>
    <x v="10"/>
    <n v="10062688"/>
    <s v="CHANDRALOK GUPTA"/>
    <s v="CHANDRALOK GUPTA"/>
    <n v="8424058233"/>
    <s v="RUSHIKESH KALE"/>
    <n v="1"/>
    <n v="1"/>
    <n v="0"/>
    <n v="0"/>
    <n v="0"/>
    <n v="1"/>
    <n v="0"/>
    <n v="0"/>
    <s v="Mumbai"/>
    <n v="90"/>
    <n v="4131"/>
    <n v="1"/>
    <n v="1"/>
    <n v="20"/>
    <x v="3"/>
    <x v="3"/>
  </r>
  <r>
    <x v="10"/>
    <n v="10129842"/>
    <s v="RANJIT REVNATH BOBHATE"/>
    <s v="RANJIT REVNATH BOBHATE"/>
    <n v="9920240914"/>
    <s v="MOHAMMAD IMRAN ADIL"/>
    <n v="5"/>
    <n v="0"/>
    <n v="0"/>
    <n v="5"/>
    <n v="0"/>
    <n v="5"/>
    <n v="0"/>
    <n v="0"/>
    <s v="Mumbai"/>
    <n v="125"/>
    <n v="0"/>
    <n v="5"/>
    <n v="1"/>
    <n v="100"/>
    <x v="5"/>
    <x v="3"/>
  </r>
  <r>
    <x v="10"/>
    <n v="10081473"/>
    <s v="ALOK NAKHDOO PAL"/>
    <s v="ALOK NAKHDOO PAL"/>
    <n v="7385360866"/>
    <s v="CHANDRALOK GUPTA"/>
    <n v="5"/>
    <n v="1"/>
    <n v="1"/>
    <n v="3"/>
    <n v="2"/>
    <n v="3"/>
    <n v="0"/>
    <n v="1"/>
    <s v="Mumbai"/>
    <n v="255"/>
    <n v="9440"/>
    <n v="5"/>
    <n v="1"/>
    <n v="100"/>
    <x v="3"/>
    <x v="3"/>
  </r>
  <r>
    <x v="10"/>
    <n v="10152591"/>
    <s v="ARUN KUMAR SHUKLA"/>
    <s v="ARUN KUMAR SHUKLA"/>
    <n v="8928440955"/>
    <s v="CHANDRALOK GUPTA"/>
    <n v="7"/>
    <n v="0"/>
    <n v="0"/>
    <n v="7"/>
    <n v="1"/>
    <n v="6"/>
    <n v="0"/>
    <n v="0"/>
    <s v="Mumbai"/>
    <n v="175"/>
    <n v="0"/>
    <n v="7"/>
    <n v="1"/>
    <n v="100"/>
    <x v="3"/>
    <x v="0"/>
  </r>
  <r>
    <x v="10"/>
    <n v="10023038"/>
    <s v="MOHAMMAD IMRAN ADIL"/>
    <s v="MOHAMMAD IMRAN ADIL"/>
    <n v="9967552214"/>
    <s v="MADHURI JOSHI"/>
    <n v="1"/>
    <n v="0"/>
    <n v="0"/>
    <n v="1"/>
    <n v="0"/>
    <n v="1"/>
    <n v="0"/>
    <n v="0"/>
    <s v="Mumbai"/>
    <n v="25"/>
    <n v="0"/>
    <n v="1"/>
    <n v="1"/>
    <n v="20"/>
    <x v="5"/>
    <x v="3"/>
  </r>
  <r>
    <x v="10"/>
    <n v="10156156"/>
    <s v="AJAY KUMAR MISHRA"/>
    <s v="AJAY KUMAR MISHRA"/>
    <n v="8009478116"/>
    <s v="NAGENDRA MISHRA"/>
    <n v="5"/>
    <n v="0"/>
    <n v="0"/>
    <n v="5"/>
    <n v="4"/>
    <n v="1"/>
    <n v="0"/>
    <n v="0"/>
    <s v="Mumbai"/>
    <n v="115"/>
    <n v="0"/>
    <n v="5"/>
    <n v="1"/>
    <n v="100"/>
    <x v="1"/>
    <x v="2"/>
  </r>
  <r>
    <x v="10"/>
    <n v="10156402"/>
    <s v="RANJEET UPENDRA SHARMA"/>
    <s v="RANJEET UPENDRA SHARMA"/>
    <n v="7620769467"/>
    <s v="JAGANATH SABAT"/>
    <n v="3"/>
    <n v="0"/>
    <n v="0"/>
    <n v="3"/>
    <n v="2"/>
    <n v="1"/>
    <n v="0"/>
    <n v="0"/>
    <s v="Mumbai"/>
    <n v="75"/>
    <n v="0"/>
    <n v="3"/>
    <n v="1"/>
    <n v="60"/>
    <x v="3"/>
    <x v="2"/>
  </r>
  <r>
    <x v="10"/>
    <n v="10147895"/>
    <s v="RUSHIKESH DODHU JADHAV"/>
    <s v="RUSHIKESH DODHU JADHAV"/>
    <n v="9768269689"/>
    <s v="AKASH RAMRATAN JAISWAL"/>
    <n v="5"/>
    <n v="1"/>
    <n v="0"/>
    <n v="4"/>
    <n v="2"/>
    <n v="3"/>
    <n v="0"/>
    <n v="0"/>
    <s v="Mumbai"/>
    <n v="190"/>
    <n v="2361"/>
    <n v="5"/>
    <n v="1"/>
    <n v="100"/>
    <x v="1"/>
    <x v="1"/>
  </r>
  <r>
    <x v="10"/>
    <n v="10156139"/>
    <s v="ASHISH SHUKLA"/>
    <s v="ASHISH SHUKLA"/>
    <n v="8879709699"/>
    <s v="RIKESH HARIBHAUJI VAIDYA"/>
    <n v="5"/>
    <n v="0"/>
    <n v="0"/>
    <n v="5"/>
    <n v="2"/>
    <n v="3"/>
    <n v="0"/>
    <n v="0"/>
    <s v="Mumbai"/>
    <n v="125"/>
    <n v="0"/>
    <n v="5"/>
    <n v="1"/>
    <n v="100"/>
    <x v="2"/>
    <x v="2"/>
  </r>
  <r>
    <x v="10"/>
    <n v="10157451"/>
    <s v="ATHARAV DASHRATH PAWAR"/>
    <s v="ATHARAV DASHRATH PAWAR"/>
    <n v="8655082048"/>
    <s v="RIKESH HARIBHAUJI VAIDYA"/>
    <n v="7"/>
    <n v="0"/>
    <n v="0"/>
    <n v="7"/>
    <n v="4"/>
    <n v="3"/>
    <n v="0"/>
    <n v="0"/>
    <s v="Mumbai"/>
    <n v="175"/>
    <n v="0"/>
    <n v="7"/>
    <n v="1"/>
    <n v="100"/>
    <x v="2"/>
    <x v="2"/>
  </r>
  <r>
    <x v="11"/>
    <n v="10157279"/>
    <s v="ABDUL AHAD ANIS KHAN"/>
    <s v="ABDUL AHAD ANIS KHAN"/>
    <n v="7058620610"/>
    <s v="AKASH RAMRATAN JAISWAL"/>
    <n v="5"/>
    <n v="0"/>
    <n v="0"/>
    <n v="5"/>
    <n v="3"/>
    <n v="2"/>
    <n v="0"/>
    <n v="0"/>
    <s v="Mumbai"/>
    <n v="125"/>
    <n v="0"/>
    <n v="5"/>
    <n v="1"/>
    <n v="100"/>
    <x v="1"/>
    <x v="2"/>
  </r>
  <r>
    <x v="11"/>
    <n v="10153648"/>
    <s v="RAJKUMAR U SINGH"/>
    <s v="RAJKUMAR U SINGH"/>
    <n v="7058306032"/>
    <s v="AJAY KUMAR VERMA"/>
    <n v="5"/>
    <n v="0"/>
    <n v="0"/>
    <n v="5"/>
    <n v="3"/>
    <n v="2"/>
    <n v="0"/>
    <n v="0"/>
    <s v="Mumbai"/>
    <n v="125"/>
    <n v="0"/>
    <n v="5"/>
    <n v="1"/>
    <n v="100"/>
    <x v="0"/>
    <x v="0"/>
  </r>
  <r>
    <x v="11"/>
    <n v="10154727"/>
    <s v="SHUBHENDU PRAFULLA DASKABI"/>
    <s v="SHUBHENDU PRAFULLA DASKABI"/>
    <n v="9372379791"/>
    <s v="JAYANT KUMAR"/>
    <n v="5"/>
    <n v="0"/>
    <n v="0"/>
    <n v="5"/>
    <n v="3"/>
    <n v="2"/>
    <n v="0"/>
    <n v="0"/>
    <s v="Mumbai"/>
    <n v="120"/>
    <n v="0"/>
    <n v="5"/>
    <n v="1"/>
    <n v="100"/>
    <x v="4"/>
    <x v="0"/>
  </r>
  <r>
    <x v="11"/>
    <n v="10057460"/>
    <s v="GANGA SAGAR PANDEY"/>
    <s v="GANGA SAGAR PANDEY"/>
    <n v="9696537480"/>
    <s v="JAGANATH SABAT"/>
    <n v="6"/>
    <n v="0"/>
    <n v="0"/>
    <n v="6"/>
    <n v="1"/>
    <n v="5"/>
    <n v="0"/>
    <n v="0"/>
    <s v="Mumbai"/>
    <n v="150"/>
    <n v="0"/>
    <n v="6"/>
    <n v="1"/>
    <n v="100"/>
    <x v="3"/>
    <x v="3"/>
  </r>
  <r>
    <x v="11"/>
    <n v="10153634"/>
    <s v="LAXMI NARAYAN PANDEY"/>
    <s v="LAXMI NARAYAN PANDEY"/>
    <n v="7208851513"/>
    <s v="RIKESH HARIBHAUJI VAIDYA"/>
    <n v="4"/>
    <n v="0"/>
    <n v="0"/>
    <n v="4"/>
    <n v="2"/>
    <n v="3"/>
    <n v="0"/>
    <n v="0"/>
    <s v="Mumbai"/>
    <n v="95"/>
    <n v="0"/>
    <n v="4"/>
    <n v="1"/>
    <n v="80"/>
    <x v="2"/>
    <x v="0"/>
  </r>
  <r>
    <x v="11"/>
    <n v="10154483"/>
    <s v="JAYANT KUMAR"/>
    <s v="JAYANT KUMAR"/>
    <n v="9304376328"/>
    <s v="DILEEP SHARMA"/>
    <n v="3"/>
    <n v="0"/>
    <n v="0"/>
    <n v="3"/>
    <n v="1"/>
    <n v="2"/>
    <n v="0"/>
    <n v="0"/>
    <s v="Mumbai"/>
    <n v="75"/>
    <n v="0"/>
    <n v="3"/>
    <n v="1"/>
    <n v="100"/>
    <x v="4"/>
    <x v="0"/>
  </r>
  <r>
    <x v="11"/>
    <n v="10154479"/>
    <s v="VINOD KUMAR"/>
    <s v="VINOD KUMAR"/>
    <n v="7905193449"/>
    <s v="JAYANT KUMAR"/>
    <n v="5"/>
    <n v="0"/>
    <n v="0"/>
    <n v="5"/>
    <n v="0"/>
    <n v="5"/>
    <n v="0"/>
    <n v="0"/>
    <s v="Mumbai"/>
    <n v="125"/>
    <n v="0"/>
    <n v="5"/>
    <n v="1"/>
    <n v="100"/>
    <x v="4"/>
    <x v="0"/>
  </r>
  <r>
    <x v="11"/>
    <n v="10091881"/>
    <s v="SUMIT SHARAD SANAS"/>
    <s v="SUMIT SHARAD SANAS"/>
    <n v="8652573355"/>
    <s v="ARJUN WAGHMARE"/>
    <n v="2"/>
    <n v="1"/>
    <n v="0"/>
    <n v="1"/>
    <n v="0"/>
    <n v="2"/>
    <n v="0"/>
    <n v="0"/>
    <s v="Mumbai"/>
    <n v="110"/>
    <n v="7080"/>
    <n v="2"/>
    <n v="1"/>
    <n v="40"/>
    <x v="2"/>
    <x v="3"/>
  </r>
  <r>
    <x v="11"/>
    <n v="10154719"/>
    <s v="CHANDAN MISHRA"/>
    <s v="CHANDAN MISHRA"/>
    <n v="8433849596"/>
    <s v="JAYANT KUMAR"/>
    <n v="4"/>
    <n v="0"/>
    <n v="0"/>
    <n v="4"/>
    <n v="1"/>
    <n v="3"/>
    <n v="0"/>
    <n v="0"/>
    <s v="Mumbai"/>
    <n v="100"/>
    <n v="0"/>
    <n v="4"/>
    <n v="1"/>
    <n v="80"/>
    <x v="4"/>
    <x v="0"/>
  </r>
  <r>
    <x v="11"/>
    <n v="10155631"/>
    <s v="PRAFUL MUKUNDRAO TELANG"/>
    <s v="PRAFUL MUKUNDRAO TELANG"/>
    <n v="7769928826"/>
    <s v="PREM KUMAR VISHWAKARMA"/>
    <n v="3"/>
    <n v="0"/>
    <n v="0"/>
    <n v="3"/>
    <n v="2"/>
    <n v="1"/>
    <n v="0"/>
    <n v="0"/>
    <s v="Mumbai"/>
    <n v="75"/>
    <n v="0"/>
    <n v="3"/>
    <n v="1"/>
    <n v="60"/>
    <x v="1"/>
    <x v="2"/>
  </r>
  <r>
    <x v="11"/>
    <n v="10151345"/>
    <s v="NAGENDRA MISHRA"/>
    <s v="NAGENDRA MISHRA"/>
    <n v="7049872363"/>
    <s v="SIDDHANT RAJENDRA PAWAR"/>
    <n v="2"/>
    <n v="0"/>
    <n v="0"/>
    <n v="2"/>
    <n v="0"/>
    <n v="2"/>
    <n v="0"/>
    <n v="0"/>
    <s v="Mumbai"/>
    <n v="50"/>
    <n v="0"/>
    <n v="2"/>
    <n v="1"/>
    <n v="66.67"/>
    <x v="1"/>
    <x v="1"/>
  </r>
  <r>
    <x v="11"/>
    <n v="10153331"/>
    <s v="RAGHWENDRA KUMAR SINGH"/>
    <s v="RAGHWENDRA KUMAR SINGH"/>
    <n v="8104389966"/>
    <s v="SONU KIRAN DUBEY"/>
    <n v="3"/>
    <n v="0"/>
    <n v="0"/>
    <n v="3"/>
    <n v="3"/>
    <n v="0"/>
    <n v="0"/>
    <n v="0"/>
    <s v="Mumbai"/>
    <n v="75"/>
    <n v="0"/>
    <n v="3"/>
    <n v="1"/>
    <n v="100"/>
    <x v="1"/>
    <x v="0"/>
  </r>
  <r>
    <x v="11"/>
    <n v="10155635"/>
    <s v="RITIK PANKAJ CHAUBEY"/>
    <s v="RITIK PANKAJ CHAUBEY"/>
    <n v="8604838454"/>
    <s v="MANISH LOLARAKH NATH DUBEY"/>
    <n v="6"/>
    <n v="0"/>
    <n v="0"/>
    <n v="6"/>
    <n v="0"/>
    <n v="6"/>
    <n v="0"/>
    <n v="0"/>
    <s v="Mumbai"/>
    <n v="135"/>
    <n v="0"/>
    <n v="6"/>
    <n v="1"/>
    <n v="100"/>
    <x v="5"/>
    <x v="2"/>
  </r>
  <r>
    <x v="11"/>
    <n v="10155616"/>
    <s v="DHIRAJKUMAR L MISHRA"/>
    <s v="DHIRAJKUMAR L MISHRA"/>
    <n v="9370908992"/>
    <s v="MUNAWAR WARISH HASHMI"/>
    <n v="3"/>
    <n v="0"/>
    <n v="0"/>
    <n v="3"/>
    <n v="2"/>
    <n v="1"/>
    <n v="0"/>
    <n v="0"/>
    <s v="Mumbai"/>
    <n v="75"/>
    <n v="0"/>
    <n v="3"/>
    <n v="1"/>
    <n v="60"/>
    <x v="3"/>
    <x v="2"/>
  </r>
  <r>
    <x v="11"/>
    <n v="10157721"/>
    <s v="NITISH KUMAR"/>
    <s v="NITISH KUMAR"/>
    <n v="8692826180"/>
    <s v="RIKESH HARIBHAUJI VAIDYA"/>
    <n v="6"/>
    <n v="0"/>
    <n v="0"/>
    <n v="6"/>
    <n v="3"/>
    <n v="3"/>
    <n v="0"/>
    <n v="0"/>
    <s v="Mumbai"/>
    <n v="150"/>
    <n v="0"/>
    <n v="6"/>
    <n v="1"/>
    <n v="100"/>
    <x v="2"/>
    <x v="2"/>
  </r>
  <r>
    <x v="11"/>
    <n v="10135447"/>
    <s v="ANKIT VILAS BORSE"/>
    <s v="ANKIT VILAS BORSE"/>
    <n v="8655594978"/>
    <s v="JAGANATH SABAT"/>
    <n v="6"/>
    <n v="0"/>
    <n v="0"/>
    <n v="6"/>
    <n v="0"/>
    <n v="6"/>
    <n v="0"/>
    <n v="0"/>
    <s v="Mumbai"/>
    <n v="150"/>
    <n v="0"/>
    <n v="6"/>
    <n v="1"/>
    <n v="100"/>
    <x v="3"/>
    <x v="3"/>
  </r>
  <r>
    <x v="11"/>
    <n v="10155619"/>
    <s v="AJAY BALU LONDHE"/>
    <s v="AJAY BALU LONDHE"/>
    <n v="8369610661"/>
    <s v="NANDAN SINGH"/>
    <n v="5"/>
    <n v="0"/>
    <n v="0"/>
    <n v="5"/>
    <n v="3"/>
    <n v="2"/>
    <n v="0"/>
    <n v="0"/>
    <s v="Mumbai"/>
    <n v="125"/>
    <n v="0"/>
    <n v="5"/>
    <n v="1"/>
    <n v="100"/>
    <x v="2"/>
    <x v="2"/>
  </r>
  <r>
    <x v="11"/>
    <n v="10014784"/>
    <s v="PRASHANT LAD"/>
    <s v="PRASHANT LAD"/>
    <n v="9833647618"/>
    <s v="SHASHANK YELVE"/>
    <n v="4"/>
    <n v="1"/>
    <n v="0"/>
    <n v="3"/>
    <n v="2"/>
    <n v="2"/>
    <n v="0"/>
    <n v="1"/>
    <s v="Mumbai"/>
    <n v="165"/>
    <n v="3836"/>
    <n v="4"/>
    <n v="1"/>
    <n v="100"/>
    <x v="5"/>
    <x v="3"/>
  </r>
  <r>
    <x v="11"/>
    <n v="10157722"/>
    <s v="SACHIN KUMAR"/>
    <s v="SACHIN KUMAR"/>
    <n v="8825131086"/>
    <s v="RIKESH HARIBHAUJI VAIDYA"/>
    <n v="4"/>
    <n v="0"/>
    <n v="0"/>
    <n v="4"/>
    <n v="1"/>
    <n v="3"/>
    <n v="0"/>
    <n v="0"/>
    <s v="Mumbai"/>
    <n v="100"/>
    <n v="0"/>
    <n v="4"/>
    <n v="1"/>
    <n v="100"/>
    <x v="2"/>
    <x v="2"/>
  </r>
  <r>
    <x v="11"/>
    <n v="10154499"/>
    <s v="SHIVAM PATHAK"/>
    <s v="SHIVAM PATHAK"/>
    <n v="9721050607"/>
    <s v="AJAY KUMAR VERMA"/>
    <n v="5"/>
    <n v="0"/>
    <n v="0"/>
    <n v="5"/>
    <n v="3"/>
    <n v="2"/>
    <n v="0"/>
    <n v="0"/>
    <s v="Mumbai"/>
    <n v="125"/>
    <n v="0"/>
    <n v="5"/>
    <n v="1"/>
    <n v="100"/>
    <x v="0"/>
    <x v="0"/>
  </r>
  <r>
    <x v="11"/>
    <n v="10068212"/>
    <s v="WASIM KAZI"/>
    <s v="WASIM KAZI"/>
    <n v="9702808599"/>
    <s v="SHASHANK YELVE"/>
    <n v="5"/>
    <n v="0"/>
    <n v="0"/>
    <n v="5"/>
    <n v="0"/>
    <n v="5"/>
    <n v="0"/>
    <n v="0"/>
    <s v="Mumbai"/>
    <n v="105"/>
    <n v="0"/>
    <n v="4"/>
    <n v="1"/>
    <n v="80"/>
    <x v="5"/>
    <x v="3"/>
  </r>
  <r>
    <x v="11"/>
    <n v="10068280"/>
    <s v="ARCHANA KAKADE"/>
    <s v="ARCHANA KAKADE"/>
    <n v="7208149618"/>
    <s v="NANDAN SINGH"/>
    <n v="5"/>
    <n v="0"/>
    <n v="0"/>
    <n v="5"/>
    <n v="1"/>
    <n v="4"/>
    <n v="0"/>
    <n v="0"/>
    <s v="Mumbai"/>
    <n v="125"/>
    <n v="0"/>
    <n v="5"/>
    <n v="1"/>
    <n v="100"/>
    <x v="2"/>
    <x v="3"/>
  </r>
  <r>
    <x v="11"/>
    <n v="10069714"/>
    <s v="JUBAIR KHAN"/>
    <s v="JUBAIR KHAN"/>
    <n v="9594708000"/>
    <s v="MOHAMMAD IMRAN ADIL"/>
    <n v="5"/>
    <n v="0"/>
    <n v="0"/>
    <n v="5"/>
    <n v="0"/>
    <n v="5"/>
    <n v="0"/>
    <n v="0"/>
    <s v="Mumbai"/>
    <n v="100"/>
    <n v="0"/>
    <n v="4"/>
    <n v="1"/>
    <n v="100"/>
    <x v="5"/>
    <x v="3"/>
  </r>
  <r>
    <x v="11"/>
    <n v="10113592"/>
    <s v="BANNOTH NARAYANASWAMY NAIK"/>
    <s v="BANNOTH NARAYANASWAMY NAIK"/>
    <n v="9892353556"/>
    <s v="ARJUN WAGHMARE"/>
    <n v="5"/>
    <n v="0"/>
    <n v="0"/>
    <n v="5"/>
    <n v="0"/>
    <n v="5"/>
    <n v="0"/>
    <n v="0"/>
    <s v="Mumbai"/>
    <n v="115"/>
    <n v="0"/>
    <n v="5"/>
    <n v="1"/>
    <n v="100"/>
    <x v="2"/>
    <x v="3"/>
  </r>
  <r>
    <x v="11"/>
    <n v="10155632"/>
    <s v="ABHISHEK GUPTA"/>
    <s v="ABHISHEK GUPTA"/>
    <n v="8354873086"/>
    <s v="DILEEP SHARMA"/>
    <n v="3"/>
    <n v="0"/>
    <n v="0"/>
    <n v="3"/>
    <n v="1"/>
    <n v="2"/>
    <n v="0"/>
    <n v="0"/>
    <s v="Mumbai"/>
    <n v="75"/>
    <n v="0"/>
    <n v="3"/>
    <n v="1"/>
    <n v="100"/>
    <x v="4"/>
    <x v="2"/>
  </r>
  <r>
    <x v="11"/>
    <n v="10142058"/>
    <s v="ANGAD RAMJI GUPTA"/>
    <s v="ANGAD RAMJI GUPTA"/>
    <n v="9820840706"/>
    <s v="CHANDRALOK GUPTA"/>
    <n v="7"/>
    <n v="0"/>
    <n v="0"/>
    <n v="7"/>
    <n v="0"/>
    <n v="7"/>
    <n v="0"/>
    <n v="0"/>
    <s v="Mumbai"/>
    <n v="175"/>
    <n v="0"/>
    <n v="7"/>
    <n v="1"/>
    <n v="100"/>
    <x v="3"/>
    <x v="3"/>
  </r>
  <r>
    <x v="11"/>
    <n v="10156403"/>
    <s v="MOHAMMED SAJID TAK"/>
    <s v="MOHAMMED SAJID TAK"/>
    <n v="9623733102"/>
    <s v="IRFAN INNUS PATEL"/>
    <n v="4"/>
    <n v="0"/>
    <n v="0"/>
    <n v="4"/>
    <n v="0"/>
    <n v="4"/>
    <n v="0"/>
    <n v="0"/>
    <s v="Mumbai"/>
    <n v="100"/>
    <n v="0"/>
    <n v="4"/>
    <n v="1"/>
    <n v="100"/>
    <x v="0"/>
    <x v="2"/>
  </r>
  <r>
    <x v="11"/>
    <n v="10152214"/>
    <s v="VIKAS CHANDRABHAN MISHRA"/>
    <s v="VIKAS CHANDRABHAN MISHRA"/>
    <n v="8369541192"/>
    <s v="SHASHANK YELVE"/>
    <n v="5"/>
    <n v="1"/>
    <n v="0"/>
    <n v="4"/>
    <n v="2"/>
    <n v="3"/>
    <n v="0"/>
    <n v="0"/>
    <s v="Mumbai"/>
    <n v="190"/>
    <n v="3540"/>
    <n v="5"/>
    <n v="1"/>
    <n v="100"/>
    <x v="5"/>
    <x v="0"/>
  </r>
  <r>
    <x v="11"/>
    <n v="10057164"/>
    <s v="PRAVIN MATAL"/>
    <s v="PRAVIN MATAL"/>
    <n v="9867591635"/>
    <s v="MANISH LOLARAKH NATH DUBEY"/>
    <n v="5"/>
    <n v="1"/>
    <n v="0"/>
    <n v="4"/>
    <n v="1"/>
    <n v="4"/>
    <n v="0"/>
    <n v="0"/>
    <s v="Mumbai"/>
    <n v="170"/>
    <n v="4720"/>
    <n v="4"/>
    <n v="1"/>
    <n v="100"/>
    <x v="5"/>
    <x v="3"/>
  </r>
  <r>
    <x v="11"/>
    <n v="10094703"/>
    <s v="ASHUTOSH MISHRA"/>
    <s v="ASHUTOSH MISHRA"/>
    <n v="9960834633"/>
    <s v="SUSHEEL DUBEY"/>
    <n v="6"/>
    <n v="0"/>
    <n v="0"/>
    <n v="6"/>
    <n v="1"/>
    <n v="5"/>
    <n v="0"/>
    <n v="0"/>
    <s v="Mumbai"/>
    <n v="150"/>
    <n v="0"/>
    <n v="6"/>
    <n v="1"/>
    <n v="100"/>
    <x v="0"/>
    <x v="3"/>
  </r>
  <r>
    <x v="11"/>
    <n v="10154478"/>
    <s v="AKSHAY YADAV"/>
    <s v="AKSHAY YADAV"/>
    <n v="9920724076"/>
    <s v="RAGHWENDRA KUMAR SINGH"/>
    <n v="5"/>
    <n v="0"/>
    <n v="0"/>
    <n v="5"/>
    <n v="5"/>
    <n v="0"/>
    <n v="0"/>
    <n v="0"/>
    <s v="Mumbai"/>
    <n v="125"/>
    <n v="0"/>
    <n v="5"/>
    <n v="1"/>
    <n v="100"/>
    <x v="1"/>
    <x v="0"/>
  </r>
  <r>
    <x v="11"/>
    <n v="10130832"/>
    <s v="MOHINI RAVIRAV YETEKAR"/>
    <s v="MOHINI RAVIRAV YETEKAR"/>
    <n v="8850628737"/>
    <s v="MANISH LOLARAKH NATH DUBEY"/>
    <n v="1"/>
    <n v="1"/>
    <n v="0"/>
    <n v="0"/>
    <n v="0"/>
    <n v="1"/>
    <n v="0"/>
    <n v="0"/>
    <s v="Mumbai"/>
    <n v="85"/>
    <n v="3541"/>
    <n v="1"/>
    <n v="1"/>
    <n v="20"/>
    <x v="5"/>
    <x v="3"/>
  </r>
  <r>
    <x v="11"/>
    <n v="10023988"/>
    <s v="VINAYKUMAR GAUD"/>
    <s v="VINAYKUMAR GAUD"/>
    <n v="9224730381"/>
    <s v="INTEZAR IMAM MUNTAZIR IMAM SAYED"/>
    <n v="1"/>
    <n v="0"/>
    <n v="1"/>
    <n v="0"/>
    <n v="0"/>
    <n v="1"/>
    <n v="0"/>
    <n v="0"/>
    <s v="Mumbai"/>
    <n v="85"/>
    <n v="3540"/>
    <n v="1"/>
    <n v="1"/>
    <n v="20"/>
    <x v="0"/>
    <x v="3"/>
  </r>
  <r>
    <x v="11"/>
    <n v="10123047"/>
    <s v="MUNAWAR WARISH HASHMI"/>
    <s v="MUNAWAR WARISH HASHMI"/>
    <n v="9167670057"/>
    <s v="RUSHIKESH KALE"/>
    <n v="3"/>
    <n v="0"/>
    <n v="0"/>
    <n v="3"/>
    <n v="0"/>
    <n v="3"/>
    <n v="0"/>
    <n v="0"/>
    <s v="Mumbai"/>
    <n v="75"/>
    <n v="0"/>
    <n v="3"/>
    <n v="1"/>
    <n v="100"/>
    <x v="3"/>
    <x v="3"/>
  </r>
  <r>
    <x v="11"/>
    <n v="10144216"/>
    <s v="GAURISHANKAR SHAMBHU MANDAL"/>
    <s v="GAURISHANKAR SHAMBHU MANDAL"/>
    <n v="8369893292"/>
    <s v="CHANDRALOK GUPTA"/>
    <n v="7"/>
    <n v="0"/>
    <n v="0"/>
    <n v="7"/>
    <n v="0"/>
    <n v="7"/>
    <n v="0"/>
    <n v="0"/>
    <s v="Mumbai"/>
    <n v="165"/>
    <n v="0"/>
    <n v="7"/>
    <n v="1"/>
    <n v="100"/>
    <x v="3"/>
    <x v="1"/>
  </r>
  <r>
    <x v="11"/>
    <n v="10147873"/>
    <s v="PREM KUMAR VISHWAKARMA"/>
    <s v="PREM KUMAR VISHWAKARMA"/>
    <n v="9004761131"/>
    <s v="KADAM RAVIRAJ NARAYAN"/>
    <n v="3"/>
    <n v="0"/>
    <n v="0"/>
    <n v="3"/>
    <n v="1"/>
    <n v="2"/>
    <n v="0"/>
    <n v="0"/>
    <s v="Mumbai"/>
    <n v="75"/>
    <n v="0"/>
    <n v="3"/>
    <n v="1"/>
    <n v="100"/>
    <x v="1"/>
    <x v="1"/>
  </r>
  <r>
    <x v="11"/>
    <n v="10067328"/>
    <s v="SHEKH MOHAMMAD IMRAN"/>
    <s v="SHEKH MOHAMMAD IMRAN"/>
    <n v="8291174466"/>
    <s v="SHASHANK YELVE"/>
    <n v="5"/>
    <n v="0"/>
    <n v="0"/>
    <n v="5"/>
    <n v="0"/>
    <n v="5"/>
    <n v="0"/>
    <n v="0"/>
    <s v="Mumbai"/>
    <n v="125"/>
    <n v="0"/>
    <n v="5"/>
    <n v="1"/>
    <n v="100"/>
    <x v="5"/>
    <x v="3"/>
  </r>
  <r>
    <x v="11"/>
    <n v="10102541"/>
    <s v="JAYESH MANOHARLAL VATANI"/>
    <s v="JAYESH MANOHARLAL VATANI"/>
    <n v="9730838322"/>
    <s v="JAGANATH SABAT"/>
    <n v="5"/>
    <n v="1"/>
    <n v="0"/>
    <n v="4"/>
    <n v="1"/>
    <n v="4"/>
    <n v="0"/>
    <n v="0"/>
    <s v="Mumbai"/>
    <n v="190"/>
    <n v="3540"/>
    <n v="5"/>
    <n v="1"/>
    <n v="100"/>
    <x v="3"/>
    <x v="3"/>
  </r>
  <r>
    <x v="11"/>
    <n v="10149396"/>
    <s v="AKASH NARAYAN RAWTE"/>
    <s v="AKASH NARAYAN RAWTE"/>
    <n v="9594529510"/>
    <s v="NAGENDRA MISHRA"/>
    <n v="4"/>
    <n v="0"/>
    <n v="0"/>
    <n v="4"/>
    <n v="0"/>
    <n v="4"/>
    <n v="0"/>
    <n v="0"/>
    <s v="Mumbai"/>
    <n v="100"/>
    <n v="0"/>
    <n v="4"/>
    <n v="1"/>
    <n v="80"/>
    <x v="1"/>
    <x v="1"/>
  </r>
  <r>
    <x v="11"/>
    <n v="10012025"/>
    <s v="SURAJ PAWAR"/>
    <s v="SURAJ PAWAR"/>
    <n v="8446578718"/>
    <s v="MADHURI JOSHI"/>
    <n v="1"/>
    <n v="1"/>
    <n v="0"/>
    <n v="0"/>
    <n v="0"/>
    <n v="2"/>
    <n v="0"/>
    <n v="0"/>
    <s v="Mumbai"/>
    <n v="100"/>
    <n v="50976"/>
    <n v="2"/>
    <n v="1"/>
    <n v="66.67"/>
    <x v="5"/>
    <x v="3"/>
  </r>
  <r>
    <x v="11"/>
    <n v="10142760"/>
    <s v="SAW MRITUNJAY KUMAR PREMCHAND"/>
    <s v="SAW MRITUNJAY KUMAR PREMCHAND"/>
    <n v="8779615120"/>
    <s v="PREM KUMAR VISHWAKARMA"/>
    <n v="5"/>
    <n v="0"/>
    <n v="0"/>
    <n v="5"/>
    <n v="0"/>
    <n v="5"/>
    <n v="0"/>
    <n v="0"/>
    <s v="Mumbai"/>
    <n v="125"/>
    <n v="0"/>
    <n v="5"/>
    <n v="1"/>
    <n v="100"/>
    <x v="1"/>
    <x v="3"/>
  </r>
  <r>
    <x v="11"/>
    <n v="10156140"/>
    <s v="AMAN TRIPATHI"/>
    <s v="AMAN TRIPATHI"/>
    <n v="7393838072"/>
    <s v="JAGANATH SABAT"/>
    <n v="7"/>
    <n v="0"/>
    <n v="0"/>
    <n v="7"/>
    <n v="2"/>
    <n v="5"/>
    <n v="0"/>
    <n v="0"/>
    <s v="Mumbai"/>
    <n v="170"/>
    <n v="0"/>
    <n v="7"/>
    <n v="1"/>
    <n v="100"/>
    <x v="3"/>
    <x v="2"/>
  </r>
  <r>
    <x v="11"/>
    <n v="10157449"/>
    <s v="PRITAM SUNIL GAIKWAD"/>
    <s v="PRITAM SUNIL GAIKWAD"/>
    <n v="8169792854"/>
    <s v="SHASHANK YELVE"/>
    <n v="3"/>
    <n v="0"/>
    <n v="0"/>
    <n v="3"/>
    <n v="2"/>
    <n v="1"/>
    <n v="0"/>
    <n v="0"/>
    <s v="Mumbai"/>
    <n v="75"/>
    <n v="0"/>
    <n v="3"/>
    <n v="1"/>
    <n v="100"/>
    <x v="5"/>
    <x v="2"/>
  </r>
  <r>
    <x v="11"/>
    <n v="10157723"/>
    <s v="BITTU KUMAR"/>
    <s v="BITTU KUMAR"/>
    <n v="8709035770"/>
    <s v="RIKESH HARIBHAUJI VAIDYA"/>
    <n v="6"/>
    <n v="0"/>
    <n v="0"/>
    <n v="6"/>
    <n v="1"/>
    <n v="5"/>
    <n v="0"/>
    <n v="0"/>
    <s v="Mumbai"/>
    <n v="150"/>
    <n v="0"/>
    <n v="6"/>
    <n v="1"/>
    <n v="100"/>
    <x v="2"/>
    <x v="2"/>
  </r>
  <r>
    <x v="11"/>
    <n v="10153321"/>
    <s v="ZOAIB MAINUDDIN PALEKAR"/>
    <s v="ZOAIB MAINUDDIN PALEKAR"/>
    <n v="7020908214"/>
    <s v="AKASH RAMRATAN JAISWAL"/>
    <n v="4"/>
    <n v="0"/>
    <n v="0"/>
    <n v="4"/>
    <n v="1"/>
    <n v="3"/>
    <n v="0"/>
    <n v="0"/>
    <s v="Mumbai"/>
    <n v="90"/>
    <n v="0"/>
    <n v="3"/>
    <n v="1"/>
    <n v="60"/>
    <x v="1"/>
    <x v="0"/>
  </r>
  <r>
    <x v="11"/>
    <n v="10126648"/>
    <s v="ANOOP PANDEY"/>
    <s v="ANOOP PANDEY"/>
    <n v="9321734007"/>
    <s v="KADAM RAVIRAJ NARAYAN"/>
    <n v="5"/>
    <n v="1"/>
    <n v="0"/>
    <n v="4"/>
    <n v="2"/>
    <n v="3"/>
    <n v="0"/>
    <n v="0"/>
    <s v="Mumbai"/>
    <n v="165"/>
    <n v="3761"/>
    <n v="5"/>
    <n v="1"/>
    <n v="100"/>
    <x v="1"/>
    <x v="3"/>
  </r>
  <r>
    <x v="11"/>
    <n v="10151965"/>
    <s v="VIJAYKUMAR DINESH PARCHE"/>
    <s v="VIJAYKUMAR DINESH PARCHE"/>
    <n v="7558284024"/>
    <s v="MUNAWAR WARISH HASHMI"/>
    <n v="4"/>
    <n v="1"/>
    <n v="0"/>
    <n v="3"/>
    <n v="0"/>
    <n v="4"/>
    <n v="0"/>
    <n v="0"/>
    <s v="Mumbai"/>
    <n v="155"/>
    <n v="2508"/>
    <n v="4"/>
    <n v="1"/>
    <n v="80"/>
    <x v="3"/>
    <x v="0"/>
  </r>
  <r>
    <x v="11"/>
    <n v="10155617"/>
    <s v="NANDLAL RAJBHAR"/>
    <s v="NANDLAL RAJBHAR"/>
    <n v="9594189301"/>
    <s v="MD SANAUL MUSTUFA"/>
    <n v="4"/>
    <n v="0"/>
    <n v="0"/>
    <n v="4"/>
    <n v="2"/>
    <n v="2"/>
    <n v="0"/>
    <n v="0"/>
    <s v="Mumbai"/>
    <n v="100"/>
    <n v="0"/>
    <n v="4"/>
    <n v="1"/>
    <n v="80"/>
    <x v="2"/>
    <x v="2"/>
  </r>
  <r>
    <x v="11"/>
    <n v="10154505"/>
    <s v="KRISHNA GYANDEV PANDEY"/>
    <s v="KRISHNA GYANDEV PANDEY"/>
    <n v="9372324244"/>
    <s v="RAGHWENDRA KUMAR SINGH"/>
    <n v="4"/>
    <n v="0"/>
    <n v="0"/>
    <n v="4"/>
    <n v="2"/>
    <n v="2"/>
    <n v="0"/>
    <n v="0"/>
    <s v="Mumbai"/>
    <n v="90"/>
    <n v="0"/>
    <n v="4"/>
    <n v="1"/>
    <n v="80"/>
    <x v="1"/>
    <x v="0"/>
  </r>
  <r>
    <x v="11"/>
    <n v="10051652"/>
    <s v="DINESH GHODVINDE"/>
    <s v="DINESH GHODVINDE"/>
    <n v="7020949492"/>
    <s v="JAGANATH SABAT"/>
    <n v="5"/>
    <n v="0"/>
    <n v="0"/>
    <n v="5"/>
    <n v="1"/>
    <n v="5"/>
    <n v="0"/>
    <n v="0"/>
    <s v="Mumbai"/>
    <n v="75"/>
    <n v="0"/>
    <n v="3"/>
    <n v="1"/>
    <n v="100"/>
    <x v="3"/>
    <x v="3"/>
  </r>
  <r>
    <x v="11"/>
    <n v="10083901"/>
    <s v="BHAVESH VIVEK MHATRE"/>
    <s v="BHAVESH VIVEK MHATRE"/>
    <n v="8668720253"/>
    <s v="SURAJ PAWAR"/>
    <n v="5"/>
    <n v="0"/>
    <n v="0"/>
    <n v="5"/>
    <n v="1"/>
    <n v="4"/>
    <n v="0"/>
    <n v="0"/>
    <s v="Mumbai"/>
    <n v="125"/>
    <n v="0"/>
    <n v="5"/>
    <n v="1"/>
    <n v="100"/>
    <x v="5"/>
    <x v="3"/>
  </r>
  <r>
    <x v="11"/>
    <n v="10152846"/>
    <s v="SANDESH SAROJ MISHRA"/>
    <s v="SANDESH SAROJ MISHRA"/>
    <n v="9819648094"/>
    <s v="JAYANT KUMAR"/>
    <n v="5"/>
    <n v="0"/>
    <n v="0"/>
    <n v="5"/>
    <n v="3"/>
    <n v="2"/>
    <n v="0"/>
    <n v="1"/>
    <s v="Mumbai"/>
    <n v="120"/>
    <n v="0"/>
    <n v="5"/>
    <n v="1"/>
    <n v="100"/>
    <x v="4"/>
    <x v="0"/>
  </r>
  <r>
    <x v="11"/>
    <n v="10153105"/>
    <s v="SUDHEER PANKAJ PANDEY"/>
    <s v="SUDHEER PANKAJ PANDEY"/>
    <n v="8953258991"/>
    <s v="RAGHWENDRA KUMAR SINGH"/>
    <n v="6"/>
    <n v="1"/>
    <n v="0"/>
    <n v="5"/>
    <n v="3"/>
    <n v="4"/>
    <n v="0"/>
    <n v="0"/>
    <s v="Mumbai"/>
    <n v="225"/>
    <n v="14160"/>
    <n v="7"/>
    <n v="1"/>
    <n v="100"/>
    <x v="1"/>
    <x v="0"/>
  </r>
  <r>
    <x v="11"/>
    <n v="10153342"/>
    <s v="AKASH RAMRATAN JAISWAL"/>
    <s v="AKASH RAMRATAN JAISWAL"/>
    <n v="7977956010"/>
    <s v="SONU KIRAN DUBEY"/>
    <n v="1"/>
    <n v="0"/>
    <n v="0"/>
    <n v="1"/>
    <n v="1"/>
    <n v="0"/>
    <n v="0"/>
    <n v="0"/>
    <s v="Mumbai"/>
    <n v="25"/>
    <n v="0"/>
    <n v="0"/>
    <n v="1"/>
    <n v="0"/>
    <x v="1"/>
    <x v="0"/>
  </r>
  <r>
    <x v="11"/>
    <n v="10154722"/>
    <s v="ANIMESH KARMAKAR"/>
    <s v="ANIMESH KARMAKAR"/>
    <n v="6294590298"/>
    <s v="RIKESH HARIBHAUJI VAIDYA"/>
    <n v="7"/>
    <n v="0"/>
    <n v="0"/>
    <n v="7"/>
    <n v="3"/>
    <n v="4"/>
    <n v="0"/>
    <n v="0"/>
    <s v="Mumbai"/>
    <n v="175"/>
    <n v="0"/>
    <n v="7"/>
    <n v="1"/>
    <n v="100"/>
    <x v="2"/>
    <x v="0"/>
  </r>
  <r>
    <x v="11"/>
    <n v="10148305"/>
    <s v="SAMSUJJAMA"/>
    <s v="SAMSUJJAMA"/>
    <n v="9628744894"/>
    <s v="PREM KUMAR VISHWAKARMA"/>
    <n v="5"/>
    <n v="1"/>
    <n v="0"/>
    <n v="4"/>
    <n v="0"/>
    <n v="5"/>
    <n v="0"/>
    <n v="0"/>
    <s v="Mumbai"/>
    <n v="190"/>
    <n v="2360"/>
    <n v="5"/>
    <n v="1"/>
    <n v="100"/>
    <x v="1"/>
    <x v="1"/>
  </r>
  <r>
    <x v="11"/>
    <n v="10156155"/>
    <s v="VIVEKANAND"/>
    <s v="VIVEKANAND"/>
    <n v="9984546969"/>
    <s v="JAGANATH SABAT"/>
    <n v="7"/>
    <n v="0"/>
    <n v="0"/>
    <n v="7"/>
    <n v="2"/>
    <n v="5"/>
    <n v="0"/>
    <n v="0"/>
    <s v="Mumbai"/>
    <n v="175"/>
    <n v="0"/>
    <n v="7"/>
    <n v="1"/>
    <n v="100"/>
    <x v="3"/>
    <x v="2"/>
  </r>
  <r>
    <x v="11"/>
    <n v="10154482"/>
    <s v="PRADEEP DEEPAK ANGRE"/>
    <s v="PRADEEP DEEPAK ANGRE"/>
    <n v="8879114532"/>
    <s v="JAGANATH SABAT"/>
    <n v="5"/>
    <n v="0"/>
    <n v="0"/>
    <n v="5"/>
    <n v="1"/>
    <n v="4"/>
    <n v="0"/>
    <n v="0"/>
    <s v="Mumbai"/>
    <n v="125"/>
    <n v="0"/>
    <n v="5"/>
    <n v="1"/>
    <n v="100"/>
    <x v="3"/>
    <x v="0"/>
  </r>
  <r>
    <x v="11"/>
    <n v="10129842"/>
    <s v="RANJIT REVNATH BOBHATE"/>
    <s v="RANJIT REVNATH BOBHATE"/>
    <n v="9920240914"/>
    <s v="MOHAMMAD IMRAN ADIL"/>
    <n v="5"/>
    <n v="1"/>
    <n v="0"/>
    <n v="4"/>
    <n v="1"/>
    <n v="4"/>
    <n v="0"/>
    <n v="0"/>
    <s v="Mumbai"/>
    <n v="190"/>
    <n v="3540"/>
    <n v="5"/>
    <n v="1"/>
    <n v="100"/>
    <x v="5"/>
    <x v="3"/>
  </r>
  <r>
    <x v="11"/>
    <n v="10062688"/>
    <s v="CHANDRALOK GUPTA"/>
    <s v="CHANDRALOK GUPTA"/>
    <n v="8424058233"/>
    <s v="RUSHIKESH KALE"/>
    <n v="1"/>
    <n v="1"/>
    <n v="0"/>
    <n v="0"/>
    <n v="0"/>
    <n v="1"/>
    <n v="0"/>
    <n v="0"/>
    <s v="Mumbai"/>
    <n v="90"/>
    <n v="50976"/>
    <n v="1"/>
    <n v="1"/>
    <n v="20"/>
    <x v="3"/>
    <x v="3"/>
  </r>
  <r>
    <x v="11"/>
    <n v="10157735"/>
    <s v="YADAV VIVEKKUMAR LALJI"/>
    <s v="YADAV VIVEKKUMAR LALJI"/>
    <n v="9702818558"/>
    <s v="IRFAN INNUS PATEL"/>
    <n v="5"/>
    <n v="0"/>
    <n v="0"/>
    <n v="5"/>
    <n v="1"/>
    <n v="4"/>
    <n v="0"/>
    <n v="0"/>
    <s v="Mumbai"/>
    <n v="125"/>
    <n v="0"/>
    <n v="5"/>
    <n v="1"/>
    <n v="100"/>
    <x v="0"/>
    <x v="2"/>
  </r>
  <r>
    <x v="11"/>
    <n v="10156156"/>
    <s v="AJAY KUMAR MISHRA"/>
    <s v="AJAY KUMAR MISHRA"/>
    <n v="8009478116"/>
    <s v="NAGENDRA MISHRA"/>
    <n v="5"/>
    <n v="0"/>
    <n v="0"/>
    <n v="5"/>
    <n v="3"/>
    <n v="2"/>
    <n v="0"/>
    <n v="0"/>
    <s v="Mumbai"/>
    <n v="125"/>
    <n v="0"/>
    <n v="5"/>
    <n v="1"/>
    <n v="100"/>
    <x v="1"/>
    <x v="2"/>
  </r>
  <r>
    <x v="11"/>
    <n v="10036023"/>
    <s v="ARJUN WAGHMARE"/>
    <s v="ARJUN WAGHMARE"/>
    <n v="7666209662"/>
    <s v="ABHIJIT KHANVILKAR"/>
    <n v="1"/>
    <n v="1"/>
    <n v="0"/>
    <n v="0"/>
    <n v="0"/>
    <n v="1"/>
    <n v="0"/>
    <n v="0"/>
    <s v="Mumbai"/>
    <n v="90"/>
    <n v="9440"/>
    <n v="1"/>
    <n v="1"/>
    <n v="20"/>
    <x v="2"/>
    <x v="3"/>
  </r>
  <r>
    <x v="11"/>
    <n v="10152591"/>
    <s v="ARUN KUMAR SHUKLA"/>
    <s v="ARUN KUMAR SHUKLA"/>
    <n v="8928440955"/>
    <s v="CHANDRALOK GUPTA"/>
    <n v="7"/>
    <n v="0"/>
    <n v="0"/>
    <n v="7"/>
    <n v="0"/>
    <n v="7"/>
    <n v="0"/>
    <n v="0"/>
    <s v="Mumbai"/>
    <n v="175"/>
    <n v="0"/>
    <n v="7"/>
    <n v="1"/>
    <n v="100"/>
    <x v="3"/>
    <x v="0"/>
  </r>
  <r>
    <x v="11"/>
    <n v="10023038"/>
    <s v="MOHAMMAD IMRAN ADIL"/>
    <s v="MOHAMMAD IMRAN ADIL"/>
    <n v="9967552214"/>
    <s v="MADHURI JOSHI"/>
    <n v="2"/>
    <n v="1"/>
    <n v="0"/>
    <n v="1"/>
    <n v="0"/>
    <n v="2"/>
    <n v="0"/>
    <n v="0"/>
    <s v="Mumbai"/>
    <n v="115"/>
    <n v="9440"/>
    <n v="2"/>
    <n v="1"/>
    <n v="40"/>
    <x v="5"/>
    <x v="3"/>
  </r>
  <r>
    <x v="11"/>
    <n v="10147895"/>
    <s v="RUSHIKESH DODHU JADHAV"/>
    <s v="RUSHIKESH DODHU JADHAV"/>
    <n v="9768269689"/>
    <s v="AKASH RAMRATAN JAISWAL"/>
    <n v="5"/>
    <n v="0"/>
    <n v="0"/>
    <n v="5"/>
    <n v="2"/>
    <n v="3"/>
    <n v="0"/>
    <n v="0"/>
    <s v="Mumbai"/>
    <n v="125"/>
    <n v="0"/>
    <n v="5"/>
    <n v="1"/>
    <n v="100"/>
    <x v="1"/>
    <x v="1"/>
  </r>
  <r>
    <x v="11"/>
    <n v="10156402"/>
    <s v="RANJEET UPENDRA SHARMA"/>
    <s v="RANJEET UPENDRA SHARMA"/>
    <n v="7620769467"/>
    <s v="JAGANATH SABAT"/>
    <n v="3"/>
    <n v="0"/>
    <n v="0"/>
    <n v="3"/>
    <n v="1"/>
    <n v="2"/>
    <n v="0"/>
    <n v="0"/>
    <s v="Mumbai"/>
    <n v="65"/>
    <n v="0"/>
    <n v="3"/>
    <n v="1"/>
    <n v="60"/>
    <x v="3"/>
    <x v="2"/>
  </r>
  <r>
    <x v="11"/>
    <n v="10068735"/>
    <s v="MOHAMMED MUNAWAR KHAN"/>
    <s v="MOHAMMED MUNAWAR KHAN"/>
    <n v="8779346184"/>
    <s v="INTEZAR IMAM MUNTAZIR IMAM SAYED"/>
    <n v="3"/>
    <n v="0"/>
    <n v="0"/>
    <n v="3"/>
    <n v="0"/>
    <n v="3"/>
    <n v="0"/>
    <n v="0"/>
    <s v="Mumbai"/>
    <n v="75"/>
    <n v="0"/>
    <n v="3"/>
    <n v="1"/>
    <n v="100"/>
    <x v="0"/>
    <x v="3"/>
  </r>
  <r>
    <x v="11"/>
    <n v="10156139"/>
    <s v="ASHISH SHUKLA"/>
    <s v="ASHISH SHUKLA"/>
    <n v="8879709699"/>
    <s v="RIKESH HARIBHAUJI VAIDYA"/>
    <n v="5"/>
    <n v="0"/>
    <n v="0"/>
    <n v="5"/>
    <n v="2"/>
    <n v="3"/>
    <n v="0"/>
    <n v="0"/>
    <s v="Mumbai"/>
    <n v="115"/>
    <n v="0"/>
    <n v="4"/>
    <n v="1"/>
    <n v="80"/>
    <x v="2"/>
    <x v="2"/>
  </r>
  <r>
    <x v="11"/>
    <n v="10157283"/>
    <s v="VINIT LAXMIKANT CHATURVEDI"/>
    <s v="VINIT LAXMIKANT CHATURVEDI"/>
    <n v="9619167461"/>
    <s v="AKASH RAMRATAN JAISWAL"/>
    <n v="5"/>
    <n v="0"/>
    <n v="0"/>
    <n v="5"/>
    <n v="3"/>
    <n v="2"/>
    <n v="0"/>
    <n v="0"/>
    <s v="Mumbai"/>
    <n v="125"/>
    <n v="0"/>
    <n v="5"/>
    <n v="1"/>
    <n v="100"/>
    <x v="1"/>
    <x v="2"/>
  </r>
  <r>
    <x v="11"/>
    <n v="10157455"/>
    <s v="PRASHANT VISHRAM PATIL"/>
    <s v="PRASHANT VISHRAM PATIL"/>
    <n v="7777088988"/>
    <s v="PREM KUMAR VISHWAKARMA"/>
    <n v="5"/>
    <n v="0"/>
    <n v="0"/>
    <n v="5"/>
    <n v="3"/>
    <n v="2"/>
    <n v="0"/>
    <n v="0"/>
    <s v="Mumbai"/>
    <n v="105"/>
    <n v="0"/>
    <n v="5"/>
    <n v="1"/>
    <n v="100"/>
    <x v="1"/>
    <x v="2"/>
  </r>
  <r>
    <x v="11"/>
    <n v="10153333"/>
    <s v="SUMIT KUMAR PARASNATH VERMA"/>
    <s v="SUMIT KUMAR PARASNATH VERMA"/>
    <n v="7738531602"/>
    <s v="ABHISHEK GUPTA"/>
    <n v="5"/>
    <n v="1"/>
    <n v="0"/>
    <n v="4"/>
    <n v="2"/>
    <n v="3"/>
    <n v="0"/>
    <n v="0"/>
    <s v="Mumbai"/>
    <n v="185"/>
    <n v="3540"/>
    <n v="5"/>
    <n v="1"/>
    <n v="100"/>
    <x v="4"/>
    <x v="0"/>
  </r>
  <r>
    <x v="11"/>
    <n v="10157420"/>
    <s v="VISHAL RAJENDRA UPADHYAY"/>
    <s v="VISHAL RAJENDRA UPADHYAY"/>
    <n v="9867075685"/>
    <s v="DILEEP SHARMA"/>
    <n v="5"/>
    <n v="0"/>
    <n v="0"/>
    <n v="5"/>
    <n v="1"/>
    <n v="4"/>
    <n v="0"/>
    <n v="0"/>
    <s v="Mumbai"/>
    <n v="125"/>
    <n v="0"/>
    <n v="5"/>
    <n v="1"/>
    <n v="100"/>
    <x v="4"/>
    <x v="2"/>
  </r>
  <r>
    <x v="11"/>
    <n v="10031401"/>
    <s v="KARIM JARIYA"/>
    <s v="KARIM JARIYA"/>
    <n v="9321734702"/>
    <s v="AJAY KUMAR VERMA"/>
    <n v="4"/>
    <n v="0"/>
    <n v="0"/>
    <n v="4"/>
    <n v="1"/>
    <n v="3"/>
    <n v="0"/>
    <n v="0"/>
    <s v="Mumbai"/>
    <n v="100"/>
    <n v="0"/>
    <n v="4"/>
    <n v="1"/>
    <n v="80"/>
    <x v="0"/>
    <x v="3"/>
  </r>
  <r>
    <x v="11"/>
    <n v="10106261"/>
    <s v="MOHD ANWAR"/>
    <s v="MOHD ANWAR"/>
    <n v="9699967378"/>
    <s v="MOHAMMAD IMRAN ADIL"/>
    <n v="5"/>
    <n v="0"/>
    <n v="0"/>
    <n v="5"/>
    <n v="0"/>
    <n v="5"/>
    <n v="0"/>
    <n v="0"/>
    <s v="Mumbai"/>
    <n v="125"/>
    <n v="0"/>
    <n v="5"/>
    <n v="1"/>
    <n v="100"/>
    <x v="5"/>
    <x v="3"/>
  </r>
  <r>
    <x v="11"/>
    <n v="10139865"/>
    <s v="JITENDRA PRATAP SINGH"/>
    <s v="JITENDRA PRATAP SINGH"/>
    <n v="7718993383"/>
    <s v="MANISH LOLARAKH NATH DUBEY"/>
    <n v="1"/>
    <n v="1"/>
    <n v="0"/>
    <n v="0"/>
    <n v="0"/>
    <n v="1"/>
    <n v="0"/>
    <n v="0"/>
    <s v="Mumbai"/>
    <n v="90"/>
    <n v="4720"/>
    <n v="1"/>
    <n v="1"/>
    <n v="20"/>
    <x v="5"/>
    <x v="3"/>
  </r>
  <r>
    <x v="11"/>
    <n v="10149740"/>
    <s v="MD SARFARAZ"/>
    <s v="MD SARFARAZ"/>
    <n v="8709965096"/>
    <s v="MD SANAUL MUSTUFA"/>
    <n v="6"/>
    <n v="0"/>
    <n v="0"/>
    <n v="6"/>
    <n v="1"/>
    <n v="5"/>
    <n v="0"/>
    <n v="0"/>
    <s v="Mumbai"/>
    <n v="150"/>
    <n v="0"/>
    <n v="6"/>
    <n v="1"/>
    <n v="100"/>
    <x v="2"/>
    <x v="1"/>
  </r>
  <r>
    <x v="11"/>
    <n v="10061244"/>
    <s v="MANISH PANDEY"/>
    <s v="MANISH PANDEY"/>
    <n v="8655267737"/>
    <s v="AJAY KUMAR VERMA"/>
    <n v="3"/>
    <n v="1"/>
    <n v="0"/>
    <n v="2"/>
    <n v="1"/>
    <n v="3"/>
    <n v="0"/>
    <n v="1"/>
    <s v="Mumbai"/>
    <n v="160"/>
    <n v="7080"/>
    <n v="4"/>
    <n v="1"/>
    <n v="100"/>
    <x v="0"/>
    <x v="3"/>
  </r>
  <r>
    <x v="11"/>
    <n v="10154490"/>
    <s v="SIRAJ RAIS KHAN"/>
    <s v="SIRAJ RAIS KHAN"/>
    <n v="7738084089"/>
    <s v="IRFAN INNUS PATEL"/>
    <n v="5"/>
    <n v="0"/>
    <n v="0"/>
    <n v="5"/>
    <n v="1"/>
    <n v="4"/>
    <n v="0"/>
    <n v="0"/>
    <s v="Mumbai"/>
    <n v="125"/>
    <n v="0"/>
    <n v="5"/>
    <n v="1"/>
    <n v="100"/>
    <x v="0"/>
    <x v="0"/>
  </r>
  <r>
    <x v="11"/>
    <n v="10150180"/>
    <s v="YASH SABHA SHANKAR TIWARI"/>
    <s v="YASH SABHA SHANKAR TIWARI"/>
    <n v="9594587271"/>
    <s v="RIKESH HARIBHAUJI VAIDYA"/>
    <n v="2"/>
    <n v="0"/>
    <n v="0"/>
    <n v="2"/>
    <n v="1"/>
    <n v="1"/>
    <n v="0"/>
    <n v="0"/>
    <s v="Mumbai"/>
    <n v="50"/>
    <n v="0"/>
    <n v="2"/>
    <n v="1"/>
    <n v="40"/>
    <x v="2"/>
    <x v="1"/>
  </r>
  <r>
    <x v="11"/>
    <n v="10156154"/>
    <s v="VINAY KUMAR DUBEY"/>
    <s v="VINAY KUMAR DUBEY"/>
    <n v="7080868718"/>
    <s v="JAGANATH SABAT"/>
    <n v="7"/>
    <n v="0"/>
    <n v="0"/>
    <n v="7"/>
    <n v="2"/>
    <n v="5"/>
    <n v="0"/>
    <n v="0"/>
    <s v="Mumbai"/>
    <n v="165"/>
    <n v="0"/>
    <n v="7"/>
    <n v="1"/>
    <n v="100"/>
    <x v="3"/>
    <x v="2"/>
  </r>
  <r>
    <x v="11"/>
    <n v="10145771"/>
    <s v="RISHIKESH DUBEY"/>
    <s v="RISHIKESH DUBEY"/>
    <n v="8369036235"/>
    <s v="NAVEEN TRIPATHI"/>
    <n v="4"/>
    <n v="0"/>
    <n v="0"/>
    <n v="4"/>
    <n v="0"/>
    <n v="4"/>
    <n v="0"/>
    <n v="0"/>
    <s v="Mumbai"/>
    <n v="95"/>
    <n v="0"/>
    <n v="4"/>
    <n v="1"/>
    <n v="80"/>
    <x v="0"/>
    <x v="1"/>
  </r>
  <r>
    <x v="11"/>
    <n v="10152292"/>
    <s v="CHOUBEY ADITYA AJIT"/>
    <s v="CHOUBEY ADITYA AJIT"/>
    <n v="7414955787"/>
    <s v="CHANDRALOK GUPTA"/>
    <n v="5"/>
    <n v="0"/>
    <n v="0"/>
    <n v="5"/>
    <n v="2"/>
    <n v="4"/>
    <n v="0"/>
    <n v="1"/>
    <s v="Mumbai"/>
    <n v="135"/>
    <n v="0"/>
    <n v="5"/>
    <n v="1"/>
    <n v="100"/>
    <x v="3"/>
    <x v="0"/>
  </r>
  <r>
    <x v="11"/>
    <n v="10155622"/>
    <s v="SOFIYAN MOHAMMED UMAR ANSARI"/>
    <s v="SOFIYAN MOHAMMED UMAR ANSARI"/>
    <n v="7304151160"/>
    <s v="ABHISHEK GUPTA"/>
    <n v="5"/>
    <n v="0"/>
    <n v="0"/>
    <n v="5"/>
    <n v="3"/>
    <n v="2"/>
    <n v="0"/>
    <n v="0"/>
    <s v="Mumbai"/>
    <n v="125"/>
    <n v="0"/>
    <n v="5"/>
    <n v="1"/>
    <n v="100"/>
    <x v="4"/>
    <x v="2"/>
  </r>
  <r>
    <x v="11"/>
    <n v="10152249"/>
    <s v="HARIHAR SINGH"/>
    <s v="HARIHAR SINGH"/>
    <n v="8149312014"/>
    <s v="AJAY KUMAR VERMA"/>
    <n v="2"/>
    <n v="0"/>
    <n v="0"/>
    <n v="2"/>
    <n v="2"/>
    <n v="0"/>
    <n v="0"/>
    <n v="0"/>
    <s v="Mumbai"/>
    <n v="50"/>
    <n v="0"/>
    <n v="2"/>
    <n v="1"/>
    <n v="40"/>
    <x v="0"/>
    <x v="0"/>
  </r>
  <r>
    <x v="12"/>
    <n v="10028593"/>
    <s v="NANDAN SINGH"/>
    <s v="NANDAN SINGH"/>
    <n v="8655842601"/>
    <s v="ABHIJIT KHANVILKAR"/>
    <n v="1"/>
    <n v="0"/>
    <n v="0"/>
    <n v="1"/>
    <n v="0"/>
    <n v="1"/>
    <n v="0"/>
    <n v="0"/>
    <s v="Mumbai"/>
    <n v="0"/>
    <n v="0"/>
    <n v="0"/>
    <n v="1"/>
    <n v="0"/>
    <x v="2"/>
    <x v="3"/>
  </r>
  <r>
    <x v="12"/>
    <n v="10067328"/>
    <s v="SHEKH MOHAMMAD IMRAN"/>
    <s v="SHEKH MOHAMMAD IMRAN"/>
    <n v="8291174466"/>
    <s v="SHASHANK YELVE"/>
    <n v="5"/>
    <n v="1"/>
    <n v="0"/>
    <n v="4"/>
    <n v="0"/>
    <n v="5"/>
    <n v="0"/>
    <n v="0"/>
    <s v="Mumbai"/>
    <n v="190"/>
    <n v="41200"/>
    <n v="5"/>
    <n v="1"/>
    <n v="100"/>
    <x v="5"/>
    <x v="3"/>
  </r>
  <r>
    <x v="12"/>
    <n v="10154478"/>
    <s v="AKSHAY YADAV"/>
    <s v="AKSHAY YADAV"/>
    <n v="9920724076"/>
    <s v="RAGHWENDRA KUMAR SINGH"/>
    <n v="5"/>
    <n v="0"/>
    <n v="0"/>
    <n v="5"/>
    <n v="4"/>
    <n v="1"/>
    <n v="0"/>
    <n v="0"/>
    <s v="Mumbai"/>
    <n v="125"/>
    <n v="0"/>
    <n v="5"/>
    <n v="1"/>
    <n v="100"/>
    <x v="1"/>
    <x v="0"/>
  </r>
  <r>
    <x v="12"/>
    <n v="10144216"/>
    <s v="GAURISHANKAR SHAMBHU MANDAL"/>
    <s v="GAURISHANKAR SHAMBHU MANDAL"/>
    <n v="8369893292"/>
    <s v="CHANDRALOK GUPTA"/>
    <n v="7"/>
    <n v="0"/>
    <n v="0"/>
    <n v="7"/>
    <n v="0"/>
    <n v="7"/>
    <n v="0"/>
    <n v="0"/>
    <s v="Mumbai"/>
    <n v="170"/>
    <n v="0"/>
    <n v="7"/>
    <n v="1"/>
    <n v="100"/>
    <x v="3"/>
    <x v="1"/>
  </r>
  <r>
    <x v="12"/>
    <n v="10123047"/>
    <s v="MUNAWAR WARISH HASHMI"/>
    <s v="MUNAWAR WARISH HASHMI"/>
    <n v="9167670057"/>
    <s v="RUSHIKESH KALE"/>
    <n v="2"/>
    <n v="0"/>
    <n v="0"/>
    <n v="2"/>
    <n v="0"/>
    <n v="2"/>
    <n v="0"/>
    <n v="0"/>
    <s v="Mumbai"/>
    <n v="50"/>
    <n v="0"/>
    <n v="2"/>
    <n v="1"/>
    <n v="66.67"/>
    <x v="3"/>
    <x v="3"/>
  </r>
  <r>
    <x v="12"/>
    <n v="10152214"/>
    <s v="VIKAS CHANDRABHAN MISHRA"/>
    <s v="VIKAS CHANDRABHAN MISHRA"/>
    <n v="8369541192"/>
    <s v="SHASHANK YELVE"/>
    <n v="5"/>
    <n v="0"/>
    <n v="0"/>
    <n v="5"/>
    <n v="0"/>
    <n v="5"/>
    <n v="0"/>
    <n v="0"/>
    <s v="Mumbai"/>
    <n v="105"/>
    <n v="0"/>
    <n v="5"/>
    <n v="1"/>
    <n v="100"/>
    <x v="5"/>
    <x v="0"/>
  </r>
  <r>
    <x v="12"/>
    <n v="10057164"/>
    <s v="PRAVIN MATAL"/>
    <s v="PRAVIN MATAL"/>
    <n v="9867591635"/>
    <s v="MANISH LOLARAKH NATH DUBEY"/>
    <n v="5"/>
    <n v="1"/>
    <n v="0"/>
    <n v="4"/>
    <n v="0"/>
    <n v="5"/>
    <n v="0"/>
    <n v="0"/>
    <s v="Mumbai"/>
    <n v="160"/>
    <n v="33226"/>
    <n v="5"/>
    <n v="1"/>
    <n v="100"/>
    <x v="5"/>
    <x v="3"/>
  </r>
  <r>
    <x v="12"/>
    <n v="10147873"/>
    <s v="PREM KUMAR VISHWAKARMA"/>
    <s v="PREM KUMAR VISHWAKARMA"/>
    <n v="9004761131"/>
    <s v="KADAM RAVIRAJ NARAYAN"/>
    <n v="3"/>
    <n v="0"/>
    <n v="0"/>
    <n v="3"/>
    <n v="0"/>
    <n v="3"/>
    <n v="0"/>
    <n v="0"/>
    <s v="Mumbai"/>
    <n v="65"/>
    <n v="0"/>
    <n v="3"/>
    <n v="1"/>
    <n v="100"/>
    <x v="1"/>
    <x v="1"/>
  </r>
  <r>
    <x v="12"/>
    <n v="10094703"/>
    <s v="ASHUTOSH MISHRA"/>
    <s v="ASHUTOSH MISHRA"/>
    <n v="9960834633"/>
    <s v="SUSHEEL DUBEY"/>
    <n v="5"/>
    <n v="0"/>
    <n v="0"/>
    <n v="5"/>
    <n v="1"/>
    <n v="4"/>
    <n v="0"/>
    <n v="0"/>
    <s v="Mumbai"/>
    <n v="125"/>
    <n v="0"/>
    <n v="5"/>
    <n v="1"/>
    <n v="100"/>
    <x v="0"/>
    <x v="3"/>
  </r>
  <r>
    <x v="12"/>
    <n v="10113592"/>
    <s v="BANNOTH NARAYANASWAMY NAIK"/>
    <s v="BANNOTH NARAYANASWAMY NAIK"/>
    <n v="9892353556"/>
    <s v="ARJUN WAGHMARE"/>
    <n v="7"/>
    <n v="0"/>
    <n v="0"/>
    <n v="7"/>
    <n v="1"/>
    <n v="8"/>
    <n v="0"/>
    <n v="1"/>
    <s v="Mumbai"/>
    <n v="185"/>
    <n v="0"/>
    <n v="7"/>
    <n v="1"/>
    <n v="100"/>
    <x v="2"/>
    <x v="3"/>
  </r>
  <r>
    <x v="12"/>
    <n v="10069714"/>
    <s v="JUBAIR KHAN"/>
    <s v="JUBAIR KHAN"/>
    <n v="9594708000"/>
    <s v="MOHAMMAD IMRAN ADIL"/>
    <n v="2"/>
    <n v="1"/>
    <n v="0"/>
    <n v="1"/>
    <n v="0"/>
    <n v="2"/>
    <n v="0"/>
    <n v="0"/>
    <s v="Mumbai"/>
    <n v="115"/>
    <n v="4720"/>
    <n v="2"/>
    <n v="1"/>
    <n v="66.67"/>
    <x v="5"/>
    <x v="3"/>
  </r>
  <r>
    <x v="12"/>
    <n v="10155632"/>
    <s v="ABHISHEK GUPTA"/>
    <s v="ABHISHEK GUPTA"/>
    <n v="8354873086"/>
    <s v="DILEEP SHARMA"/>
    <n v="2"/>
    <n v="0"/>
    <n v="0"/>
    <n v="2"/>
    <n v="2"/>
    <n v="0"/>
    <n v="0"/>
    <n v="0"/>
    <s v="Mumbai"/>
    <n v="50"/>
    <n v="0"/>
    <n v="2"/>
    <n v="1"/>
    <n v="66.67"/>
    <x v="4"/>
    <x v="2"/>
  </r>
  <r>
    <x v="12"/>
    <n v="10156403"/>
    <s v="MOHAMMED SAJID TAK"/>
    <s v="MOHAMMED SAJID TAK"/>
    <n v="9623733102"/>
    <s v="IRFAN INNUS PATEL"/>
    <n v="5"/>
    <n v="1"/>
    <n v="0"/>
    <n v="4"/>
    <n v="1"/>
    <n v="4"/>
    <n v="0"/>
    <n v="0"/>
    <s v="Mumbai"/>
    <n v="190"/>
    <n v="2395"/>
    <n v="5"/>
    <n v="1"/>
    <n v="100"/>
    <x v="0"/>
    <x v="2"/>
  </r>
  <r>
    <x v="12"/>
    <n v="10051652"/>
    <s v="DINESH GHODVINDE"/>
    <s v="DINESH GHODVINDE"/>
    <n v="7020949492"/>
    <s v="JAGANATH SABAT"/>
    <n v="4"/>
    <n v="0"/>
    <n v="0"/>
    <n v="4"/>
    <n v="0"/>
    <n v="4"/>
    <n v="0"/>
    <n v="0"/>
    <s v="Mumbai"/>
    <n v="75"/>
    <n v="0"/>
    <n v="3"/>
    <n v="1"/>
    <n v="100"/>
    <x v="3"/>
    <x v="3"/>
  </r>
  <r>
    <x v="12"/>
    <n v="10157449"/>
    <s v="PRITAM SUNIL GAIKWAD"/>
    <s v="PRITAM SUNIL GAIKWAD"/>
    <n v="8169792854"/>
    <s v="SHASHANK YELVE"/>
    <n v="5"/>
    <n v="0"/>
    <n v="0"/>
    <n v="5"/>
    <n v="1"/>
    <n v="4"/>
    <n v="0"/>
    <n v="0"/>
    <s v="Mumbai"/>
    <n v="125"/>
    <n v="0"/>
    <n v="5"/>
    <n v="1"/>
    <n v="100"/>
    <x v="5"/>
    <x v="2"/>
  </r>
  <r>
    <x v="12"/>
    <n v="10153321"/>
    <s v="ZOAIB MAINUDDIN PALEKAR"/>
    <s v="ZOAIB MAINUDDIN PALEKAR"/>
    <n v="7020908214"/>
    <s v="AKASH RAMRATAN JAISWAL"/>
    <n v="1"/>
    <n v="0"/>
    <n v="0"/>
    <n v="1"/>
    <n v="0"/>
    <n v="1"/>
    <n v="0"/>
    <n v="0"/>
    <s v="Mumbai"/>
    <n v="25"/>
    <n v="0"/>
    <n v="1"/>
    <n v="1"/>
    <n v="20"/>
    <x v="1"/>
    <x v="0"/>
  </r>
  <r>
    <x v="12"/>
    <n v="10126648"/>
    <s v="ANOOP PANDEY"/>
    <s v="ANOOP PANDEY"/>
    <n v="9321734007"/>
    <s v="KADAM RAVIRAJ NARAYAN"/>
    <n v="6"/>
    <n v="0"/>
    <n v="0"/>
    <n v="6"/>
    <n v="2"/>
    <n v="4"/>
    <n v="0"/>
    <n v="0"/>
    <s v="Mumbai"/>
    <n v="125"/>
    <n v="0"/>
    <n v="5"/>
    <n v="1"/>
    <n v="100"/>
    <x v="1"/>
    <x v="3"/>
  </r>
  <r>
    <x v="12"/>
    <n v="10155617"/>
    <s v="NANDLAL RAJBHAR"/>
    <s v="NANDLAL RAJBHAR"/>
    <n v="9594189301"/>
    <s v="MD SANAUL MUSTUFA"/>
    <n v="3"/>
    <n v="0"/>
    <n v="0"/>
    <n v="3"/>
    <n v="0"/>
    <n v="3"/>
    <n v="0"/>
    <n v="0"/>
    <s v="Mumbai"/>
    <n v="75"/>
    <n v="0"/>
    <n v="3"/>
    <n v="1"/>
    <n v="60"/>
    <x v="2"/>
    <x v="2"/>
  </r>
  <r>
    <x v="12"/>
    <n v="10151965"/>
    <s v="VIJAYKUMAR DINESH PARCHE"/>
    <s v="VIJAYKUMAR DINESH PARCHE"/>
    <n v="7558284024"/>
    <s v="MUNAWAR WARISH HASHMI"/>
    <n v="4"/>
    <n v="0"/>
    <n v="0"/>
    <n v="4"/>
    <n v="0"/>
    <n v="4"/>
    <n v="0"/>
    <n v="0"/>
    <s v="Mumbai"/>
    <n v="100"/>
    <n v="0"/>
    <n v="4"/>
    <n v="1"/>
    <n v="80"/>
    <x v="3"/>
    <x v="0"/>
  </r>
  <r>
    <x v="12"/>
    <n v="10149396"/>
    <s v="AKASH NARAYAN RAWTE"/>
    <s v="AKASH NARAYAN RAWTE"/>
    <n v="9594529510"/>
    <s v="NAGENDRA MISHRA"/>
    <n v="3"/>
    <n v="0"/>
    <n v="0"/>
    <n v="3"/>
    <n v="0"/>
    <n v="3"/>
    <n v="0"/>
    <n v="0"/>
    <s v="Mumbai"/>
    <n v="75"/>
    <n v="0"/>
    <n v="3"/>
    <n v="1"/>
    <n v="60"/>
    <x v="1"/>
    <x v="1"/>
  </r>
  <r>
    <x v="12"/>
    <n v="10012025"/>
    <s v="SURAJ PAWAR"/>
    <s v="SURAJ PAWAR"/>
    <n v="8446578718"/>
    <s v="MADHURI JOSHI"/>
    <n v="1"/>
    <n v="0"/>
    <n v="0"/>
    <n v="1"/>
    <n v="0"/>
    <n v="1"/>
    <n v="0"/>
    <n v="0"/>
    <s v="Mumbai"/>
    <n v="25"/>
    <n v="0"/>
    <n v="1"/>
    <n v="1"/>
    <n v="33.33"/>
    <x v="5"/>
    <x v="3"/>
  </r>
  <r>
    <x v="12"/>
    <n v="10142760"/>
    <s v="SAW MRITUNJAY KUMAR PREMCHAND"/>
    <s v="SAW MRITUNJAY KUMAR PREMCHAND"/>
    <n v="8779615120"/>
    <s v="PREM KUMAR VISHWAKARMA"/>
    <n v="5"/>
    <n v="0"/>
    <n v="0"/>
    <n v="5"/>
    <n v="1"/>
    <n v="4"/>
    <n v="0"/>
    <n v="0"/>
    <s v="Mumbai"/>
    <n v="115"/>
    <n v="0"/>
    <n v="5"/>
    <n v="1"/>
    <n v="100"/>
    <x v="1"/>
    <x v="3"/>
  </r>
  <r>
    <x v="12"/>
    <n v="10015602"/>
    <s v="SHASHANK YELVE"/>
    <s v="SHASHANK YELVE"/>
    <n v="8830251760"/>
    <s v="MADHURI JOSHI"/>
    <n v="1"/>
    <n v="1"/>
    <n v="0"/>
    <n v="0"/>
    <n v="0"/>
    <n v="1"/>
    <n v="0"/>
    <n v="0"/>
    <s v="Mumbai"/>
    <n v="90"/>
    <n v="13103"/>
    <n v="1"/>
    <n v="1"/>
    <n v="20"/>
    <x v="5"/>
    <x v="3"/>
  </r>
  <r>
    <x v="12"/>
    <n v="10156140"/>
    <s v="AMAN TRIPATHI"/>
    <s v="AMAN TRIPATHI"/>
    <n v="7393838072"/>
    <s v="JAGANATH SABAT"/>
    <n v="4"/>
    <n v="0"/>
    <n v="0"/>
    <n v="4"/>
    <n v="2"/>
    <n v="2"/>
    <n v="0"/>
    <n v="0"/>
    <s v="Mumbai"/>
    <n v="100"/>
    <n v="0"/>
    <n v="4"/>
    <n v="1"/>
    <n v="80"/>
    <x v="3"/>
    <x v="2"/>
  </r>
  <r>
    <x v="12"/>
    <n v="10102541"/>
    <s v="JAYESH MANOHARLAL VATANI"/>
    <s v="JAYESH MANOHARLAL VATANI"/>
    <n v="9730838322"/>
    <s v="JAGANATH SABAT"/>
    <n v="5"/>
    <n v="1"/>
    <n v="0"/>
    <n v="4"/>
    <n v="0"/>
    <n v="5"/>
    <n v="0"/>
    <n v="0"/>
    <s v="Mumbai"/>
    <n v="190"/>
    <n v="28587"/>
    <n v="5"/>
    <n v="1"/>
    <n v="100"/>
    <x v="3"/>
    <x v="3"/>
  </r>
  <r>
    <x v="12"/>
    <n v="10149232"/>
    <s v="AKASH KUMAR JAISWAL"/>
    <s v="AKASH KUMAR JAISWAL"/>
    <n v="9984180596"/>
    <s v="DILEEP SHARMA"/>
    <n v="1"/>
    <n v="1"/>
    <n v="0"/>
    <n v="0"/>
    <n v="1"/>
    <n v="1"/>
    <n v="0"/>
    <n v="0"/>
    <s v="Mumbai"/>
    <n v="100"/>
    <n v="2950"/>
    <n v="2"/>
    <n v="1"/>
    <n v="40"/>
    <x v="4"/>
    <x v="1"/>
  </r>
  <r>
    <x v="12"/>
    <n v="10157723"/>
    <s v="BITTU KUMAR"/>
    <s v="BITTU KUMAR"/>
    <n v="8709035770"/>
    <s v="RIKESH HARIBHAUJI VAIDYA"/>
    <n v="6"/>
    <n v="0"/>
    <n v="0"/>
    <n v="6"/>
    <n v="1"/>
    <n v="5"/>
    <n v="0"/>
    <n v="0"/>
    <s v="Mumbai"/>
    <n v="150"/>
    <n v="0"/>
    <n v="6"/>
    <n v="1"/>
    <n v="100"/>
    <x v="2"/>
    <x v="2"/>
  </r>
  <r>
    <x v="12"/>
    <n v="10155631"/>
    <s v="PRAFUL MUKUNDRAO TELANG"/>
    <s v="PRAFUL MUKUNDRAO TELANG"/>
    <n v="7769928826"/>
    <s v="PREM KUMAR VISHWAKARMA"/>
    <n v="5"/>
    <n v="0"/>
    <n v="0"/>
    <n v="5"/>
    <n v="4"/>
    <n v="1"/>
    <n v="0"/>
    <n v="0"/>
    <s v="Mumbai"/>
    <n v="125"/>
    <n v="0"/>
    <n v="5"/>
    <n v="1"/>
    <n v="100"/>
    <x v="1"/>
    <x v="2"/>
  </r>
  <r>
    <x v="12"/>
    <n v="10151345"/>
    <s v="NAGENDRA MISHRA"/>
    <s v="NAGENDRA MISHRA"/>
    <n v="7049872363"/>
    <s v="SIDDHANT RAJENDRA PAWAR"/>
    <n v="3"/>
    <n v="0"/>
    <n v="0"/>
    <n v="3"/>
    <n v="3"/>
    <n v="0"/>
    <n v="0"/>
    <n v="0"/>
    <s v="Mumbai"/>
    <n v="75"/>
    <n v="0"/>
    <n v="3"/>
    <n v="1"/>
    <n v="100"/>
    <x v="1"/>
    <x v="1"/>
  </r>
  <r>
    <x v="12"/>
    <n v="10153331"/>
    <s v="RAGHWENDRA KUMAR SINGH"/>
    <s v="RAGHWENDRA KUMAR SINGH"/>
    <n v="8104389966"/>
    <s v="SONU KIRAN DUBEY"/>
    <n v="3"/>
    <n v="1"/>
    <n v="0"/>
    <n v="2"/>
    <n v="1"/>
    <n v="2"/>
    <n v="0"/>
    <n v="0"/>
    <s v="Mumbai"/>
    <n v="140"/>
    <n v="7080"/>
    <n v="2"/>
    <n v="1"/>
    <n v="66.67"/>
    <x v="1"/>
    <x v="0"/>
  </r>
  <r>
    <x v="12"/>
    <n v="10154719"/>
    <s v="CHANDAN MISHRA"/>
    <s v="CHANDAN MISHRA"/>
    <n v="8433849596"/>
    <s v="JAYANT KUMAR"/>
    <n v="5"/>
    <n v="0"/>
    <n v="0"/>
    <n v="5"/>
    <n v="0"/>
    <n v="5"/>
    <n v="0"/>
    <n v="0"/>
    <s v="Mumbai"/>
    <n v="105"/>
    <n v="0"/>
    <n v="4"/>
    <n v="1"/>
    <n v="80"/>
    <x v="4"/>
    <x v="0"/>
  </r>
  <r>
    <x v="12"/>
    <n v="10131369"/>
    <s v="VIVEK CHUNNILAL GUPTA"/>
    <s v="VIVEK CHUNNILAL GUPTA"/>
    <n v="8698022496"/>
    <s v="JAGANATH SABAT"/>
    <n v="2"/>
    <n v="0"/>
    <n v="0"/>
    <n v="2"/>
    <n v="0"/>
    <n v="2"/>
    <n v="0"/>
    <n v="0"/>
    <s v="Mumbai"/>
    <n v="50"/>
    <n v="0"/>
    <n v="2"/>
    <n v="1"/>
    <n v="40"/>
    <x v="3"/>
    <x v="3"/>
  </r>
  <r>
    <x v="12"/>
    <n v="10057460"/>
    <s v="GANGA SAGAR PANDEY"/>
    <s v="GANGA SAGAR PANDEY"/>
    <n v="9696537480"/>
    <s v="JAGANATH SABAT"/>
    <n v="6"/>
    <n v="0"/>
    <n v="0"/>
    <n v="6"/>
    <n v="2"/>
    <n v="4"/>
    <n v="0"/>
    <n v="0"/>
    <s v="Mumbai"/>
    <n v="150"/>
    <n v="0"/>
    <n v="5"/>
    <n v="1"/>
    <n v="100"/>
    <x v="3"/>
    <x v="3"/>
  </r>
  <r>
    <x v="12"/>
    <n v="10153634"/>
    <s v="LAXMI NARAYAN PANDEY"/>
    <s v="LAXMI NARAYAN PANDEY"/>
    <n v="7208851513"/>
    <s v="RIKESH HARIBHAUJI VAIDYA"/>
    <n v="7"/>
    <n v="0"/>
    <n v="0"/>
    <n v="7"/>
    <n v="3"/>
    <n v="4"/>
    <n v="0"/>
    <n v="0"/>
    <s v="Mumbai"/>
    <n v="165"/>
    <n v="0"/>
    <n v="7"/>
    <n v="1"/>
    <n v="100"/>
    <x v="2"/>
    <x v="0"/>
  </r>
  <r>
    <x v="12"/>
    <n v="10154483"/>
    <s v="JAYANT KUMAR"/>
    <s v="JAYANT KUMAR"/>
    <n v="9304376328"/>
    <s v="DILEEP SHARMA"/>
    <n v="5"/>
    <n v="0"/>
    <n v="0"/>
    <n v="5"/>
    <n v="1"/>
    <n v="4"/>
    <n v="0"/>
    <n v="0"/>
    <s v="Mumbai"/>
    <n v="125"/>
    <n v="0"/>
    <n v="5"/>
    <n v="1"/>
    <n v="100"/>
    <x v="4"/>
    <x v="0"/>
  </r>
  <r>
    <x v="12"/>
    <n v="10154479"/>
    <s v="VINOD KUMAR"/>
    <s v="VINOD KUMAR"/>
    <n v="7905193449"/>
    <s v="JAYANT KUMAR"/>
    <n v="6"/>
    <n v="0"/>
    <n v="0"/>
    <n v="6"/>
    <n v="4"/>
    <n v="2"/>
    <n v="0"/>
    <n v="0"/>
    <s v="Mumbai"/>
    <n v="150"/>
    <n v="0"/>
    <n v="6"/>
    <n v="1"/>
    <n v="100"/>
    <x v="4"/>
    <x v="0"/>
  </r>
  <r>
    <x v="12"/>
    <n v="10157279"/>
    <s v="ABDUL AHAD ANIS KHAN"/>
    <s v="ABDUL AHAD ANIS KHAN"/>
    <n v="7058620610"/>
    <s v="AKASH RAMRATAN JAISWAL"/>
    <n v="5"/>
    <n v="0"/>
    <n v="0"/>
    <n v="5"/>
    <n v="4"/>
    <n v="1"/>
    <n v="0"/>
    <n v="0"/>
    <s v="Mumbai"/>
    <n v="115"/>
    <n v="0"/>
    <n v="5"/>
    <n v="1"/>
    <n v="100"/>
    <x v="1"/>
    <x v="2"/>
  </r>
  <r>
    <x v="12"/>
    <n v="10153648"/>
    <s v="RAJKUMAR U SINGH"/>
    <s v="RAJKUMAR U SINGH"/>
    <n v="7058306032"/>
    <s v="AJAY KUMAR VERMA"/>
    <n v="4"/>
    <n v="0"/>
    <n v="0"/>
    <n v="4"/>
    <n v="2"/>
    <n v="2"/>
    <n v="0"/>
    <n v="0"/>
    <s v="Mumbai"/>
    <n v="95"/>
    <n v="0"/>
    <n v="3"/>
    <n v="1"/>
    <n v="60"/>
    <x v="0"/>
    <x v="0"/>
  </r>
  <r>
    <x v="12"/>
    <n v="10154727"/>
    <s v="SHUBHENDU PRAFULLA DASKABI"/>
    <s v="SHUBHENDU PRAFULLA DASKABI"/>
    <n v="9372379791"/>
    <s v="JAYANT KUMAR"/>
    <n v="5"/>
    <n v="0"/>
    <n v="0"/>
    <n v="5"/>
    <n v="1"/>
    <n v="4"/>
    <n v="0"/>
    <n v="0"/>
    <s v="Mumbai"/>
    <n v="115"/>
    <n v="0"/>
    <n v="5"/>
    <n v="1"/>
    <n v="100"/>
    <x v="4"/>
    <x v="0"/>
  </r>
  <r>
    <x v="12"/>
    <n v="10154499"/>
    <s v="SHIVAM PATHAK"/>
    <s v="SHIVAM PATHAK"/>
    <n v="9721050607"/>
    <s v="AJAY KUMAR VERMA"/>
    <n v="4"/>
    <n v="0"/>
    <n v="0"/>
    <n v="4"/>
    <n v="2"/>
    <n v="2"/>
    <n v="0"/>
    <n v="0"/>
    <s v="Mumbai"/>
    <n v="100"/>
    <n v="0"/>
    <n v="4"/>
    <n v="1"/>
    <n v="80"/>
    <x v="0"/>
    <x v="0"/>
  </r>
  <r>
    <x v="12"/>
    <n v="10068212"/>
    <s v="WASIM KAZI"/>
    <s v="WASIM KAZI"/>
    <n v="9702808599"/>
    <s v="SHASHANK YELVE"/>
    <n v="5"/>
    <n v="0"/>
    <n v="0"/>
    <n v="5"/>
    <n v="0"/>
    <n v="5"/>
    <n v="0"/>
    <n v="0"/>
    <s v="Mumbai"/>
    <n v="125"/>
    <n v="0"/>
    <n v="5"/>
    <n v="1"/>
    <n v="100"/>
    <x v="5"/>
    <x v="3"/>
  </r>
  <r>
    <x v="12"/>
    <n v="10068280"/>
    <s v="ARCHANA KAKADE"/>
    <s v="ARCHANA KAKADE"/>
    <n v="7208149618"/>
    <s v="NANDAN SINGH"/>
    <n v="2"/>
    <n v="1"/>
    <n v="0"/>
    <n v="1"/>
    <n v="0"/>
    <n v="2"/>
    <n v="0"/>
    <n v="0"/>
    <s v="Mumbai"/>
    <n v="115"/>
    <n v="14160"/>
    <n v="2"/>
    <n v="1"/>
    <n v="66.67"/>
    <x v="2"/>
    <x v="3"/>
  </r>
  <r>
    <x v="12"/>
    <n v="10155619"/>
    <s v="AJAY BALU LONDHE"/>
    <s v="AJAY BALU LONDHE"/>
    <n v="8369610661"/>
    <s v="NANDAN SINGH"/>
    <n v="6"/>
    <n v="0"/>
    <n v="0"/>
    <n v="6"/>
    <n v="2"/>
    <n v="4"/>
    <n v="0"/>
    <n v="0"/>
    <s v="Mumbai"/>
    <n v="150"/>
    <n v="0"/>
    <n v="5"/>
    <n v="1"/>
    <n v="100"/>
    <x v="2"/>
    <x v="2"/>
  </r>
  <r>
    <x v="12"/>
    <n v="10157722"/>
    <s v="SACHIN KUMAR"/>
    <s v="SACHIN KUMAR"/>
    <n v="8825131086"/>
    <s v="RIKESH HARIBHAUJI VAIDYA"/>
    <n v="6"/>
    <n v="0"/>
    <n v="0"/>
    <n v="6"/>
    <n v="1"/>
    <n v="5"/>
    <n v="0"/>
    <n v="0"/>
    <s v="Mumbai"/>
    <n v="150"/>
    <n v="0"/>
    <n v="6"/>
    <n v="1"/>
    <n v="100"/>
    <x v="2"/>
    <x v="2"/>
  </r>
  <r>
    <x v="12"/>
    <n v="10014784"/>
    <s v="PRASHANT LAD"/>
    <s v="PRASHANT LAD"/>
    <n v="9833647618"/>
    <s v="SHASHANK YELVE"/>
    <n v="3"/>
    <n v="0"/>
    <n v="0"/>
    <n v="3"/>
    <n v="1"/>
    <n v="2"/>
    <n v="0"/>
    <n v="0"/>
    <s v="Mumbai"/>
    <n v="70"/>
    <n v="0"/>
    <n v="2"/>
    <n v="1"/>
    <n v="66.67"/>
    <x v="5"/>
    <x v="3"/>
  </r>
  <r>
    <x v="12"/>
    <n v="10157721"/>
    <s v="NITISH KUMAR"/>
    <s v="NITISH KUMAR"/>
    <n v="8692826180"/>
    <s v="RIKESH HARIBHAUJI VAIDYA"/>
    <n v="6"/>
    <n v="0"/>
    <n v="0"/>
    <n v="6"/>
    <n v="0"/>
    <n v="6"/>
    <n v="0"/>
    <n v="0"/>
    <s v="Mumbai"/>
    <n v="140"/>
    <n v="0"/>
    <n v="6"/>
    <n v="1"/>
    <n v="100"/>
    <x v="2"/>
    <x v="2"/>
  </r>
  <r>
    <x v="12"/>
    <n v="10135447"/>
    <s v="ANKIT VILAS BORSE"/>
    <s v="ANKIT VILAS BORSE"/>
    <n v="8655594978"/>
    <s v="JAGANATH SABAT"/>
    <n v="7"/>
    <n v="0"/>
    <n v="0"/>
    <n v="7"/>
    <n v="1"/>
    <n v="6"/>
    <n v="0"/>
    <n v="0"/>
    <s v="Mumbai"/>
    <n v="175"/>
    <n v="0"/>
    <n v="7"/>
    <n v="1"/>
    <n v="100"/>
    <x v="3"/>
    <x v="3"/>
  </r>
  <r>
    <x v="12"/>
    <n v="10155635"/>
    <s v="RITIK PANKAJ CHAUBEY"/>
    <s v="RITIK PANKAJ CHAUBEY"/>
    <n v="8604838454"/>
    <s v="MANISH LOLARAKH NATH DUBEY"/>
    <n v="8"/>
    <n v="0"/>
    <n v="0"/>
    <n v="8"/>
    <n v="5"/>
    <n v="3"/>
    <n v="0"/>
    <n v="0"/>
    <s v="Mumbai"/>
    <n v="200"/>
    <n v="0"/>
    <n v="8"/>
    <n v="1"/>
    <n v="100"/>
    <x v="5"/>
    <x v="2"/>
  </r>
  <r>
    <x v="12"/>
    <n v="10156163"/>
    <s v="ABHISHEK KUMAR"/>
    <s v="ABHISHEK KUMAR"/>
    <n v="9967178792"/>
    <s v="NAGENDRA MISHRA"/>
    <n v="5"/>
    <n v="0"/>
    <n v="0"/>
    <n v="5"/>
    <n v="5"/>
    <n v="0"/>
    <n v="0"/>
    <n v="0"/>
    <s v="Mumbai"/>
    <n v="125"/>
    <n v="0"/>
    <n v="5"/>
    <n v="1"/>
    <n v="100"/>
    <x v="1"/>
    <x v="2"/>
  </r>
  <r>
    <x v="12"/>
    <n v="10155616"/>
    <s v="DHIRAJKUMAR L MISHRA"/>
    <s v="DHIRAJKUMAR L MISHRA"/>
    <n v="9370908992"/>
    <s v="MUNAWAR WARISH HASHMI"/>
    <n v="7"/>
    <n v="0"/>
    <n v="0"/>
    <n v="7"/>
    <n v="0"/>
    <n v="7"/>
    <n v="0"/>
    <n v="0"/>
    <s v="Mumbai"/>
    <n v="165"/>
    <n v="0"/>
    <n v="7"/>
    <n v="1"/>
    <n v="100"/>
    <x v="3"/>
    <x v="2"/>
  </r>
  <r>
    <x v="12"/>
    <n v="10106261"/>
    <s v="MOHD ANWAR"/>
    <s v="MOHD ANWAR"/>
    <n v="9699967378"/>
    <s v="MOHAMMAD IMRAN ADIL"/>
    <n v="4"/>
    <n v="0"/>
    <n v="0"/>
    <n v="4"/>
    <n v="0"/>
    <n v="4"/>
    <n v="0"/>
    <n v="0"/>
    <s v="Mumbai"/>
    <n v="95"/>
    <n v="0"/>
    <n v="4"/>
    <n v="1"/>
    <n v="80"/>
    <x v="5"/>
    <x v="3"/>
  </r>
  <r>
    <x v="12"/>
    <n v="10149740"/>
    <s v="MD SARFARAZ"/>
    <s v="MD SARFARAZ"/>
    <n v="8709965096"/>
    <s v="MD SANAUL MUSTUFA"/>
    <n v="2"/>
    <n v="0"/>
    <n v="0"/>
    <n v="2"/>
    <n v="1"/>
    <n v="1"/>
    <n v="0"/>
    <n v="0"/>
    <s v="Mumbai"/>
    <n v="50"/>
    <n v="0"/>
    <n v="2"/>
    <n v="1"/>
    <n v="40"/>
    <x v="2"/>
    <x v="1"/>
  </r>
  <r>
    <x v="12"/>
    <n v="10044507"/>
    <s v="JAGANATH SABAT"/>
    <s v="JAGANATH SABAT"/>
    <n v="9619119432"/>
    <s v="RUSHIKESH KALE"/>
    <n v="1"/>
    <n v="1"/>
    <n v="0"/>
    <n v="0"/>
    <n v="0"/>
    <n v="1"/>
    <n v="0"/>
    <n v="0"/>
    <s v="Mumbai"/>
    <n v="85"/>
    <n v="53045"/>
    <n v="1"/>
    <n v="1"/>
    <n v="20"/>
    <x v="3"/>
    <x v="3"/>
  </r>
  <r>
    <x v="12"/>
    <n v="10031401"/>
    <s v="KARIM JARIYA"/>
    <s v="KARIM JARIYA"/>
    <n v="9321734702"/>
    <s v="AJAY KUMAR VERMA"/>
    <n v="5"/>
    <n v="0"/>
    <n v="0"/>
    <n v="5"/>
    <n v="1"/>
    <n v="4"/>
    <n v="0"/>
    <n v="0"/>
    <s v="Mumbai"/>
    <n v="125"/>
    <n v="0"/>
    <n v="5"/>
    <n v="1"/>
    <n v="100"/>
    <x v="0"/>
    <x v="3"/>
  </r>
  <r>
    <x v="12"/>
    <n v="10157420"/>
    <s v="VISHAL RAJENDRA UPADHYAY"/>
    <s v="VISHAL RAJENDRA UPADHYAY"/>
    <n v="9867075685"/>
    <s v="DILEEP SHARMA"/>
    <n v="4"/>
    <n v="0"/>
    <n v="0"/>
    <n v="4"/>
    <n v="1"/>
    <n v="3"/>
    <n v="0"/>
    <n v="0"/>
    <s v="Mumbai"/>
    <n v="100"/>
    <n v="0"/>
    <n v="4"/>
    <n v="1"/>
    <n v="100"/>
    <x v="4"/>
    <x v="2"/>
  </r>
  <r>
    <x v="12"/>
    <n v="10153333"/>
    <s v="SUMIT KUMAR PARASNATH VERMA"/>
    <s v="SUMIT KUMAR PARASNATH VERMA"/>
    <n v="7738531602"/>
    <s v="ABHISHEK GUPTA"/>
    <n v="4"/>
    <n v="1"/>
    <n v="0"/>
    <n v="3"/>
    <n v="0"/>
    <n v="4"/>
    <n v="0"/>
    <n v="0"/>
    <s v="Mumbai"/>
    <n v="165"/>
    <n v="7080"/>
    <n v="4"/>
    <n v="1"/>
    <n v="80"/>
    <x v="4"/>
    <x v="0"/>
  </r>
  <r>
    <x v="12"/>
    <n v="10157283"/>
    <s v="VINIT LAXMIKANT CHATURVEDI"/>
    <s v="VINIT LAXMIKANT CHATURVEDI"/>
    <n v="9619167461"/>
    <s v="AKASH RAMRATAN JAISWAL"/>
    <n v="5"/>
    <n v="0"/>
    <n v="0"/>
    <n v="5"/>
    <n v="4"/>
    <n v="1"/>
    <n v="0"/>
    <n v="0"/>
    <s v="Mumbai"/>
    <n v="125"/>
    <n v="0"/>
    <n v="5"/>
    <n v="1"/>
    <n v="100"/>
    <x v="1"/>
    <x v="2"/>
  </r>
  <r>
    <x v="12"/>
    <n v="10157455"/>
    <s v="PRASHANT VISHRAM PATIL"/>
    <s v="PRASHANT VISHRAM PATIL"/>
    <n v="7777088988"/>
    <s v="PREM KUMAR VISHWAKARMA"/>
    <n v="5"/>
    <n v="1"/>
    <n v="0"/>
    <n v="4"/>
    <n v="2"/>
    <n v="4"/>
    <n v="0"/>
    <n v="0"/>
    <s v="Mumbai"/>
    <n v="190"/>
    <n v="4720"/>
    <n v="6"/>
    <n v="1"/>
    <n v="100"/>
    <x v="1"/>
    <x v="2"/>
  </r>
  <r>
    <x v="12"/>
    <n v="10155622"/>
    <s v="SOFIYAN MOHAMMED UMAR ANSARI"/>
    <s v="SOFIYAN MOHAMMED UMAR ANSARI"/>
    <n v="7304151160"/>
    <s v="ABHISHEK GUPTA"/>
    <n v="5"/>
    <n v="0"/>
    <n v="0"/>
    <n v="5"/>
    <n v="1"/>
    <n v="4"/>
    <n v="0"/>
    <n v="0"/>
    <s v="Mumbai"/>
    <n v="125"/>
    <n v="0"/>
    <n v="5"/>
    <n v="1"/>
    <n v="100"/>
    <x v="4"/>
    <x v="2"/>
  </r>
  <r>
    <x v="12"/>
    <n v="10152249"/>
    <s v="HARIHAR SINGH"/>
    <s v="HARIHAR SINGH"/>
    <n v="8149312014"/>
    <s v="AJAY KUMAR VERMA"/>
    <n v="3"/>
    <n v="0"/>
    <n v="0"/>
    <n v="3"/>
    <n v="0"/>
    <n v="3"/>
    <n v="0"/>
    <n v="0"/>
    <s v="Mumbai"/>
    <n v="65"/>
    <n v="0"/>
    <n v="3"/>
    <n v="1"/>
    <n v="60"/>
    <x v="0"/>
    <x v="0"/>
  </r>
  <r>
    <x v="12"/>
    <n v="10152292"/>
    <s v="CHOUBEY ADITYA AJIT"/>
    <s v="CHOUBEY ADITYA AJIT"/>
    <n v="7414955787"/>
    <s v="CHANDRALOK GUPTA"/>
    <n v="5"/>
    <n v="0"/>
    <n v="0"/>
    <n v="5"/>
    <n v="1"/>
    <n v="4"/>
    <n v="0"/>
    <n v="0"/>
    <s v="Mumbai"/>
    <n v="105"/>
    <n v="0"/>
    <n v="5"/>
    <n v="1"/>
    <n v="100"/>
    <x v="3"/>
    <x v="0"/>
  </r>
  <r>
    <x v="12"/>
    <n v="10150180"/>
    <s v="YASH SABHA SHANKAR TIWARI"/>
    <s v="YASH SABHA SHANKAR TIWARI"/>
    <n v="9594587271"/>
    <s v="RIKESH HARIBHAUJI VAIDYA"/>
    <n v="2"/>
    <n v="1"/>
    <n v="0"/>
    <n v="1"/>
    <n v="1"/>
    <n v="1"/>
    <n v="0"/>
    <n v="0"/>
    <s v="Mumbai"/>
    <n v="120"/>
    <n v="7080"/>
    <n v="2"/>
    <n v="1"/>
    <n v="40"/>
    <x v="2"/>
    <x v="1"/>
  </r>
  <r>
    <x v="12"/>
    <n v="10156154"/>
    <s v="VINAY KUMAR DUBEY"/>
    <s v="VINAY KUMAR DUBEY"/>
    <n v="7080868718"/>
    <s v="JAGANATH SABAT"/>
    <n v="6"/>
    <n v="0"/>
    <n v="0"/>
    <n v="6"/>
    <n v="2"/>
    <n v="4"/>
    <n v="0"/>
    <n v="0"/>
    <s v="Mumbai"/>
    <n v="140"/>
    <n v="0"/>
    <n v="6"/>
    <n v="1"/>
    <n v="100"/>
    <x v="3"/>
    <x v="2"/>
  </r>
  <r>
    <x v="12"/>
    <n v="10145771"/>
    <s v="RISHIKESH DUBEY"/>
    <s v="RISHIKESH DUBEY"/>
    <n v="8369036235"/>
    <s v="NAVEEN TRIPATHI"/>
    <n v="4"/>
    <n v="0"/>
    <n v="0"/>
    <n v="4"/>
    <n v="1"/>
    <n v="3"/>
    <n v="0"/>
    <n v="1"/>
    <s v="Mumbai"/>
    <n v="110"/>
    <n v="0"/>
    <n v="4"/>
    <n v="1"/>
    <n v="80"/>
    <x v="0"/>
    <x v="1"/>
  </r>
  <r>
    <x v="12"/>
    <n v="10061244"/>
    <s v="MANISH PANDEY"/>
    <s v="MANISH PANDEY"/>
    <n v="8655267737"/>
    <s v="AJAY KUMAR VERMA"/>
    <n v="5"/>
    <n v="0"/>
    <n v="0"/>
    <n v="5"/>
    <n v="1"/>
    <n v="4"/>
    <n v="0"/>
    <n v="0"/>
    <s v="Mumbai"/>
    <n v="125"/>
    <n v="0"/>
    <n v="5"/>
    <n v="1"/>
    <n v="100"/>
    <x v="0"/>
    <x v="3"/>
  </r>
  <r>
    <x v="12"/>
    <n v="10154490"/>
    <s v="SIRAJ RAIS KHAN"/>
    <s v="SIRAJ RAIS KHAN"/>
    <n v="7738084089"/>
    <s v="IRFAN INNUS PATEL"/>
    <n v="3"/>
    <n v="0"/>
    <n v="0"/>
    <n v="3"/>
    <n v="0"/>
    <n v="3"/>
    <n v="0"/>
    <n v="0"/>
    <s v="Mumbai"/>
    <n v="65"/>
    <n v="0"/>
    <n v="3"/>
    <n v="1"/>
    <n v="60"/>
    <x v="0"/>
    <x v="0"/>
  </r>
  <r>
    <x v="12"/>
    <n v="10154482"/>
    <s v="PRADEEP DEEPAK ANGRE"/>
    <s v="PRADEEP DEEPAK ANGRE"/>
    <n v="8879114532"/>
    <s v="JAGANATH SABAT"/>
    <n v="6"/>
    <n v="0"/>
    <n v="0"/>
    <n v="6"/>
    <n v="1"/>
    <n v="5"/>
    <n v="0"/>
    <n v="0"/>
    <s v="Mumbai"/>
    <n v="150"/>
    <n v="0"/>
    <n v="6"/>
    <n v="1"/>
    <n v="100"/>
    <x v="3"/>
    <x v="0"/>
  </r>
  <r>
    <x v="12"/>
    <n v="10148305"/>
    <s v="SAMSUJJAMA"/>
    <s v="SAMSUJJAMA"/>
    <n v="9628744894"/>
    <s v="PREM KUMAR VISHWAKARMA"/>
    <n v="5"/>
    <n v="0"/>
    <n v="0"/>
    <n v="5"/>
    <n v="0"/>
    <n v="5"/>
    <n v="0"/>
    <n v="0"/>
    <s v="Mumbai"/>
    <n v="115"/>
    <n v="0"/>
    <n v="4"/>
    <n v="1"/>
    <n v="80"/>
    <x v="1"/>
    <x v="1"/>
  </r>
  <r>
    <x v="12"/>
    <n v="10156155"/>
    <s v="VIVEKANAND"/>
    <s v="VIVEKANAND"/>
    <n v="9984546969"/>
    <s v="JAGANATH SABAT"/>
    <n v="7"/>
    <n v="0"/>
    <n v="0"/>
    <n v="7"/>
    <n v="3"/>
    <n v="4"/>
    <n v="0"/>
    <n v="0"/>
    <s v="Mumbai"/>
    <n v="155"/>
    <n v="0"/>
    <n v="6"/>
    <n v="1"/>
    <n v="100"/>
    <x v="3"/>
    <x v="2"/>
  </r>
  <r>
    <x v="12"/>
    <n v="10154722"/>
    <s v="ANIMESH KARMAKAR"/>
    <s v="ANIMESH KARMAKAR"/>
    <n v="6294590298"/>
    <s v="RIKESH HARIBHAUJI VAIDYA"/>
    <n v="6"/>
    <n v="0"/>
    <n v="0"/>
    <n v="6"/>
    <n v="2"/>
    <n v="4"/>
    <n v="0"/>
    <n v="0"/>
    <s v="Mumbai"/>
    <n v="140"/>
    <n v="0"/>
    <n v="5"/>
    <n v="1"/>
    <n v="100"/>
    <x v="2"/>
    <x v="0"/>
  </r>
  <r>
    <x v="12"/>
    <n v="10083901"/>
    <s v="BHAVESH VIVEK MHATRE"/>
    <s v="BHAVESH VIVEK MHATRE"/>
    <n v="8668720253"/>
    <s v="SURAJ PAWAR"/>
    <n v="4"/>
    <n v="0"/>
    <n v="0"/>
    <n v="4"/>
    <n v="1"/>
    <n v="3"/>
    <n v="0"/>
    <n v="0"/>
    <s v="Mumbai"/>
    <n v="100"/>
    <n v="0"/>
    <n v="4"/>
    <n v="1"/>
    <n v="80"/>
    <x v="5"/>
    <x v="3"/>
  </r>
  <r>
    <x v="12"/>
    <n v="10153342"/>
    <s v="AKASH RAMRATAN JAISWAL"/>
    <s v="AKASH RAMRATAN JAISWAL"/>
    <n v="7977956010"/>
    <s v="SONU KIRAN DUBEY"/>
    <n v="1"/>
    <n v="0"/>
    <n v="0"/>
    <n v="1"/>
    <n v="1"/>
    <n v="0"/>
    <n v="0"/>
    <n v="0"/>
    <s v="Mumbai"/>
    <n v="25"/>
    <n v="0"/>
    <n v="1"/>
    <n v="1"/>
    <n v="33.33"/>
    <x v="1"/>
    <x v="0"/>
  </r>
  <r>
    <x v="12"/>
    <n v="10152846"/>
    <s v="SANDESH SAROJ MISHRA"/>
    <s v="SANDESH SAROJ MISHRA"/>
    <n v="9819648094"/>
    <s v="JAYANT KUMAR"/>
    <n v="5"/>
    <n v="1"/>
    <n v="0"/>
    <n v="4"/>
    <n v="0"/>
    <n v="5"/>
    <n v="0"/>
    <n v="0"/>
    <s v="Mumbai"/>
    <n v="180"/>
    <n v="4720"/>
    <n v="4"/>
    <n v="1"/>
    <n v="80"/>
    <x v="4"/>
    <x v="0"/>
  </r>
  <r>
    <x v="12"/>
    <n v="10153105"/>
    <s v="SUDHEER PANKAJ PANDEY"/>
    <s v="SUDHEER PANKAJ PANDEY"/>
    <n v="8953258991"/>
    <s v="RAGHWENDRA KUMAR SINGH"/>
    <n v="5"/>
    <n v="0"/>
    <n v="0"/>
    <n v="5"/>
    <n v="3"/>
    <n v="2"/>
    <n v="0"/>
    <n v="0"/>
    <s v="Mumbai"/>
    <n v="125"/>
    <n v="0"/>
    <n v="5"/>
    <n v="1"/>
    <n v="100"/>
    <x v="1"/>
    <x v="0"/>
  </r>
  <r>
    <x v="12"/>
    <n v="10157451"/>
    <s v="ATHARAV DASHRATH PAWAR"/>
    <s v="ATHARAV DASHRATH PAWAR"/>
    <n v="8655082048"/>
    <s v="RIKESH HARIBHAUJI VAIDYA"/>
    <n v="7"/>
    <n v="0"/>
    <n v="0"/>
    <n v="7"/>
    <n v="3"/>
    <n v="4"/>
    <n v="0"/>
    <n v="0"/>
    <s v="Mumbai"/>
    <n v="165"/>
    <n v="0"/>
    <n v="7"/>
    <n v="1"/>
    <n v="100"/>
    <x v="2"/>
    <x v="2"/>
  </r>
  <r>
    <x v="12"/>
    <n v="10068735"/>
    <s v="MOHAMMED MUNAWAR KHAN"/>
    <s v="MOHAMMED MUNAWAR KHAN"/>
    <n v="8779346184"/>
    <s v="INTEZAR IMAM MUNTAZIR IMAM SAYED"/>
    <n v="3"/>
    <n v="0"/>
    <n v="0"/>
    <n v="3"/>
    <n v="0"/>
    <n v="3"/>
    <n v="0"/>
    <n v="0"/>
    <s v="Mumbai"/>
    <n v="65"/>
    <n v="0"/>
    <n v="3"/>
    <n v="1"/>
    <n v="100"/>
    <x v="0"/>
    <x v="3"/>
  </r>
  <r>
    <x v="12"/>
    <n v="10156139"/>
    <s v="ASHISH SHUKLA"/>
    <s v="ASHISH SHUKLA"/>
    <n v="8879709699"/>
    <s v="RIKESH HARIBHAUJI VAIDYA"/>
    <n v="6"/>
    <n v="0"/>
    <n v="0"/>
    <n v="6"/>
    <n v="5"/>
    <n v="1"/>
    <n v="0"/>
    <n v="0"/>
    <s v="Mumbai"/>
    <n v="150"/>
    <n v="0"/>
    <n v="6"/>
    <n v="1"/>
    <n v="100"/>
    <x v="2"/>
    <x v="2"/>
  </r>
  <r>
    <x v="12"/>
    <n v="10147895"/>
    <s v="RUSHIKESH DODHU JADHAV"/>
    <s v="RUSHIKESH DODHU JADHAV"/>
    <n v="9768269689"/>
    <s v="AKASH RAMRATAN JAISWAL"/>
    <n v="5"/>
    <n v="0"/>
    <n v="0"/>
    <n v="5"/>
    <n v="2"/>
    <n v="3"/>
    <n v="0"/>
    <n v="0"/>
    <s v="Mumbai"/>
    <n v="125"/>
    <n v="0"/>
    <n v="5"/>
    <n v="1"/>
    <n v="100"/>
    <x v="1"/>
    <x v="1"/>
  </r>
  <r>
    <x v="12"/>
    <n v="10156402"/>
    <s v="RANJEET UPENDRA SHARMA"/>
    <s v="RANJEET UPENDRA SHARMA"/>
    <n v="7620769467"/>
    <s v="JAGANATH SABAT"/>
    <n v="6"/>
    <n v="0"/>
    <n v="0"/>
    <n v="6"/>
    <n v="1"/>
    <n v="5"/>
    <n v="0"/>
    <n v="0"/>
    <s v="Mumbai"/>
    <n v="90"/>
    <n v="0"/>
    <n v="4"/>
    <n v="1"/>
    <n v="80"/>
    <x v="3"/>
    <x v="2"/>
  </r>
  <r>
    <x v="12"/>
    <n v="10157735"/>
    <s v="YADAV VIVEKKUMAR LALJI"/>
    <s v="YADAV VIVEKKUMAR LALJI"/>
    <n v="9702818558"/>
    <s v="IRFAN INNUS PATEL"/>
    <n v="5"/>
    <n v="0"/>
    <n v="0"/>
    <n v="5"/>
    <n v="3"/>
    <n v="2"/>
    <n v="0"/>
    <n v="0"/>
    <s v="Mumbai"/>
    <n v="125"/>
    <n v="0"/>
    <n v="5"/>
    <n v="1"/>
    <n v="100"/>
    <x v="0"/>
    <x v="2"/>
  </r>
  <r>
    <x v="12"/>
    <n v="10023038"/>
    <s v="MOHAMMAD IMRAN ADIL"/>
    <s v="MOHAMMAD IMRAN ADIL"/>
    <n v="9967552214"/>
    <s v="MADHURI JOSHI"/>
    <n v="1"/>
    <n v="0"/>
    <n v="0"/>
    <n v="1"/>
    <n v="0"/>
    <n v="1"/>
    <n v="0"/>
    <n v="0"/>
    <s v="Mumbai"/>
    <n v="25"/>
    <n v="0"/>
    <n v="1"/>
    <n v="1"/>
    <n v="20"/>
    <x v="5"/>
    <x v="3"/>
  </r>
  <r>
    <x v="12"/>
    <n v="10081473"/>
    <s v="ALOK NAKHDOO PAL"/>
    <s v="ALOK NAKHDOO PAL"/>
    <n v="7385360866"/>
    <s v="CHANDRALOK GUPTA"/>
    <n v="6"/>
    <n v="0"/>
    <n v="0"/>
    <n v="6"/>
    <n v="0"/>
    <n v="6"/>
    <n v="0"/>
    <n v="0"/>
    <s v="Mumbai"/>
    <n v="150"/>
    <n v="0"/>
    <n v="6"/>
    <n v="1"/>
    <n v="100"/>
    <x v="3"/>
    <x v="3"/>
  </r>
  <r>
    <x v="12"/>
    <n v="10152591"/>
    <s v="ARUN KUMAR SHUKLA"/>
    <s v="ARUN KUMAR SHUKLA"/>
    <n v="8928440955"/>
    <s v="CHANDRALOK GUPTA"/>
    <n v="8"/>
    <n v="0"/>
    <n v="0"/>
    <n v="8"/>
    <n v="0"/>
    <n v="8"/>
    <n v="0"/>
    <n v="0"/>
    <s v="Mumbai"/>
    <n v="200"/>
    <n v="0"/>
    <n v="8"/>
    <n v="1"/>
    <n v="100"/>
    <x v="3"/>
    <x v="0"/>
  </r>
  <r>
    <x v="12"/>
    <n v="10156156"/>
    <s v="AJAY KUMAR MISHRA"/>
    <s v="AJAY KUMAR MISHRA"/>
    <n v="8009478116"/>
    <s v="NAGENDRA MISHRA"/>
    <n v="5"/>
    <n v="0"/>
    <n v="0"/>
    <n v="5"/>
    <n v="4"/>
    <n v="1"/>
    <n v="0"/>
    <n v="0"/>
    <s v="Mumbai"/>
    <n v="115"/>
    <n v="0"/>
    <n v="5"/>
    <n v="1"/>
    <n v="100"/>
    <x v="1"/>
    <x v="2"/>
  </r>
  <r>
    <x v="12"/>
    <n v="10129842"/>
    <s v="RANJIT REVNATH BOBHATE"/>
    <s v="RANJIT REVNATH BOBHATE"/>
    <n v="9920240914"/>
    <s v="MOHAMMAD IMRAN ADIL"/>
    <n v="5"/>
    <n v="0"/>
    <n v="0"/>
    <n v="5"/>
    <n v="0"/>
    <n v="5"/>
    <n v="0"/>
    <n v="0"/>
    <s v="Mumbai"/>
    <n v="125"/>
    <n v="0"/>
    <n v="5"/>
    <n v="1"/>
    <n v="100"/>
    <x v="5"/>
    <x v="3"/>
  </r>
  <r>
    <x v="12"/>
    <n v="10062688"/>
    <s v="CHANDRALOK GUPTA"/>
    <s v="CHANDRALOK GUPTA"/>
    <n v="8424058233"/>
    <s v="RUSHIKESH KALE"/>
    <n v="1"/>
    <n v="1"/>
    <n v="0"/>
    <n v="0"/>
    <n v="0"/>
    <n v="1"/>
    <n v="0"/>
    <n v="0"/>
    <s v="Mumbai"/>
    <n v="90"/>
    <n v="41019"/>
    <n v="1"/>
    <n v="1"/>
    <n v="20"/>
    <x v="3"/>
    <x v="3"/>
  </r>
  <r>
    <x v="13"/>
    <n v="10156139"/>
    <s v="ASHISH SHUKLA"/>
    <s v="ASHISH SHUKLA"/>
    <n v="8879709699"/>
    <s v="ABHIJIT KHANVILKAR"/>
    <n v="4"/>
    <n v="0"/>
    <n v="0"/>
    <n v="4"/>
    <n v="1"/>
    <n v="3"/>
    <n v="0"/>
    <n v="0"/>
    <s v="Mumbai"/>
    <n v="75"/>
    <n v="0"/>
    <n v="3"/>
    <n v="1"/>
    <n v="60"/>
    <x v="2"/>
    <x v="2"/>
  </r>
  <r>
    <x v="13"/>
    <n v="10157451"/>
    <s v="ATHARAV DASHRATH PAWAR"/>
    <s v="ATHARAV DASHRATH PAWAR"/>
    <n v="8655082048"/>
    <s v="ABHIJIT KHANVILKAR"/>
    <n v="6"/>
    <n v="0"/>
    <n v="0"/>
    <n v="6"/>
    <n v="1"/>
    <n v="5"/>
    <n v="0"/>
    <n v="0"/>
    <s v="Mumbai"/>
    <n v="150"/>
    <n v="0"/>
    <n v="6"/>
    <n v="1"/>
    <n v="100"/>
    <x v="2"/>
    <x v="2"/>
  </r>
  <r>
    <x v="13"/>
    <n v="10156402"/>
    <s v="RANJEET UPENDRA SHARMA"/>
    <s v="RANJEET UPENDRA SHARMA"/>
    <n v="7620769467"/>
    <s v="JAGANATH SABAT"/>
    <n v="5"/>
    <n v="0"/>
    <n v="0"/>
    <n v="5"/>
    <n v="1"/>
    <n v="4"/>
    <n v="0"/>
    <n v="0"/>
    <s v="Mumbai"/>
    <n v="105"/>
    <n v="0"/>
    <n v="4"/>
    <n v="1"/>
    <n v="80"/>
    <x v="3"/>
    <x v="2"/>
  </r>
  <r>
    <x v="13"/>
    <n v="10147895"/>
    <s v="RUSHIKESH DODHU JADHAV"/>
    <s v="RUSHIKESH DODHU JADHAV"/>
    <n v="9768269689"/>
    <s v="AKASH RAMRATAN JAISWAL"/>
    <n v="5"/>
    <n v="0"/>
    <n v="0"/>
    <n v="5"/>
    <n v="0"/>
    <n v="6"/>
    <n v="0"/>
    <n v="0"/>
    <s v="Mumbai"/>
    <n v="125"/>
    <n v="0"/>
    <n v="5"/>
    <n v="1"/>
    <n v="100"/>
    <x v="1"/>
    <x v="1"/>
  </r>
  <r>
    <x v="13"/>
    <n v="10081473"/>
    <s v="ALOK NAKHDOO PAL"/>
    <s v="ALOK NAKHDOO PAL"/>
    <n v="7385360866"/>
    <s v="CHANDRALOK GUPTA"/>
    <n v="7"/>
    <n v="0"/>
    <n v="0"/>
    <n v="7"/>
    <n v="2"/>
    <n v="5"/>
    <n v="0"/>
    <n v="1"/>
    <s v="Mumbai"/>
    <n v="185"/>
    <n v="0"/>
    <n v="7"/>
    <n v="1"/>
    <n v="100"/>
    <x v="3"/>
    <x v="3"/>
  </r>
  <r>
    <x v="13"/>
    <n v="10152591"/>
    <s v="ARUN KUMAR SHUKLA"/>
    <s v="ARUN KUMAR SHUKLA"/>
    <n v="8928440955"/>
    <s v="CHANDRALOK GUPTA"/>
    <n v="7"/>
    <n v="0"/>
    <n v="0"/>
    <n v="7"/>
    <n v="2"/>
    <n v="6"/>
    <n v="0"/>
    <n v="1"/>
    <s v="Mumbai"/>
    <n v="175"/>
    <n v="0"/>
    <n v="7"/>
    <n v="1"/>
    <n v="100"/>
    <x v="3"/>
    <x v="0"/>
  </r>
  <r>
    <x v="13"/>
    <n v="10156156"/>
    <s v="AJAY KUMAR MISHRA"/>
    <s v="AJAY KUMAR MISHRA"/>
    <n v="8009478116"/>
    <s v="NAGENDRA MISHRA"/>
    <n v="5"/>
    <n v="0"/>
    <n v="0"/>
    <n v="5"/>
    <n v="4"/>
    <n v="1"/>
    <n v="0"/>
    <n v="0"/>
    <s v="Mumbai"/>
    <n v="115"/>
    <n v="0"/>
    <n v="5"/>
    <n v="1"/>
    <n v="100"/>
    <x v="1"/>
    <x v="2"/>
  </r>
  <r>
    <x v="13"/>
    <n v="10157735"/>
    <s v="YADAV VIVEKKUMAR LALJI"/>
    <s v="YADAV VIVEKKUMAR LALJI"/>
    <n v="9702818558"/>
    <s v="IRFAN INNUS PATEL"/>
    <n v="4"/>
    <n v="0"/>
    <n v="0"/>
    <n v="4"/>
    <n v="1"/>
    <n v="3"/>
    <n v="0"/>
    <n v="0"/>
    <s v="Mumbai"/>
    <n v="100"/>
    <n v="0"/>
    <n v="4"/>
    <n v="1"/>
    <n v="100"/>
    <x v="0"/>
    <x v="2"/>
  </r>
  <r>
    <x v="13"/>
    <n v="10129842"/>
    <s v="RANJIT REVNATH BOBHATE"/>
    <s v="RANJIT REVNATH BOBHATE"/>
    <n v="9920240914"/>
    <s v="MOHAMMAD IMRAN ADIL"/>
    <n v="5"/>
    <n v="0"/>
    <n v="0"/>
    <n v="5"/>
    <n v="0"/>
    <n v="5"/>
    <n v="0"/>
    <n v="0"/>
    <s v="Mumbai"/>
    <n v="125"/>
    <n v="0"/>
    <n v="5"/>
    <n v="1"/>
    <n v="100"/>
    <x v="5"/>
    <x v="3"/>
  </r>
  <r>
    <x v="13"/>
    <n v="10154482"/>
    <s v="PRADEEP DEEPAK ANGRE"/>
    <s v="PRADEEP DEEPAK ANGRE"/>
    <n v="8879114532"/>
    <s v="JAGANATH SABAT"/>
    <n v="5"/>
    <n v="0"/>
    <n v="0"/>
    <n v="5"/>
    <n v="0"/>
    <n v="5"/>
    <n v="0"/>
    <n v="0"/>
    <s v="Mumbai"/>
    <n v="125"/>
    <n v="0"/>
    <n v="5"/>
    <n v="1"/>
    <n v="100"/>
    <x v="3"/>
    <x v="0"/>
  </r>
  <r>
    <x v="13"/>
    <n v="10156155"/>
    <s v="VIVEKANAND"/>
    <s v="VIVEKANAND"/>
    <n v="9984546969"/>
    <s v="JAGANATH SABAT"/>
    <n v="6"/>
    <n v="0"/>
    <n v="0"/>
    <n v="6"/>
    <n v="2"/>
    <n v="4"/>
    <n v="0"/>
    <n v="0"/>
    <s v="Mumbai"/>
    <n v="140"/>
    <n v="0"/>
    <n v="5"/>
    <n v="1"/>
    <n v="100"/>
    <x v="3"/>
    <x v="2"/>
  </r>
  <r>
    <x v="13"/>
    <n v="10154722"/>
    <s v="ANIMESH KARMAKAR"/>
    <s v="ANIMESH KARMAKAR"/>
    <n v="6294590298"/>
    <s v="ABHIJIT KHANVILKAR"/>
    <n v="5"/>
    <n v="0"/>
    <n v="0"/>
    <n v="5"/>
    <n v="3"/>
    <n v="2"/>
    <n v="0"/>
    <n v="0"/>
    <s v="Mumbai"/>
    <n v="125"/>
    <n v="0"/>
    <n v="5"/>
    <n v="1"/>
    <n v="100"/>
    <x v="2"/>
    <x v="0"/>
  </r>
  <r>
    <x v="13"/>
    <n v="10153342"/>
    <s v="AKASH RAMRATAN JAISWAL"/>
    <s v="AKASH RAMRATAN JAISWAL"/>
    <n v="7977956010"/>
    <s v="SONU KIRAN DUBEY"/>
    <n v="1"/>
    <n v="0"/>
    <n v="0"/>
    <n v="1"/>
    <n v="1"/>
    <n v="0"/>
    <n v="0"/>
    <n v="0"/>
    <s v="Mumbai"/>
    <n v="25"/>
    <n v="0"/>
    <n v="1"/>
    <n v="1"/>
    <n v="33.33"/>
    <x v="1"/>
    <x v="0"/>
  </r>
  <r>
    <x v="13"/>
    <n v="10152846"/>
    <s v="SANDESH SAROJ MISHRA"/>
    <s v="SANDESH SAROJ MISHRA"/>
    <n v="9819648094"/>
    <s v="JAYANT KUMAR"/>
    <n v="5"/>
    <n v="0"/>
    <n v="0"/>
    <n v="5"/>
    <n v="1"/>
    <n v="4"/>
    <n v="0"/>
    <n v="0"/>
    <s v="Mumbai"/>
    <n v="125"/>
    <n v="0"/>
    <n v="5"/>
    <n v="1"/>
    <n v="100"/>
    <x v="4"/>
    <x v="0"/>
  </r>
  <r>
    <x v="13"/>
    <n v="10153105"/>
    <s v="SUDHEER PANKAJ PANDEY"/>
    <s v="SUDHEER PANKAJ PANDEY"/>
    <n v="8953258991"/>
    <s v="RAGHWENDRA KUMAR SINGH"/>
    <n v="6"/>
    <n v="0"/>
    <n v="0"/>
    <n v="6"/>
    <n v="3"/>
    <n v="3"/>
    <n v="0"/>
    <n v="0"/>
    <s v="Mumbai"/>
    <n v="150"/>
    <n v="0"/>
    <n v="6"/>
    <n v="1"/>
    <n v="100"/>
    <x v="1"/>
    <x v="0"/>
  </r>
  <r>
    <x v="13"/>
    <n v="10062664"/>
    <s v="NAVEEN TRIPATHI"/>
    <s v="NAVEEN TRIPATHI"/>
    <n v="8979086009"/>
    <s v="INTEZAR IMAM MUNTAZIR IMAM SAYED"/>
    <n v="1"/>
    <n v="1"/>
    <n v="0"/>
    <n v="0"/>
    <n v="0"/>
    <n v="1"/>
    <n v="0"/>
    <n v="0"/>
    <s v="Mumbai"/>
    <n v="90"/>
    <n v="50950"/>
    <n v="1"/>
    <n v="1"/>
    <n v="20"/>
    <x v="0"/>
    <x v="3"/>
  </r>
  <r>
    <x v="13"/>
    <n v="10152249"/>
    <s v="HARIHAR SINGH"/>
    <s v="HARIHAR SINGH"/>
    <n v="8149312014"/>
    <s v="AJAY KUMAR VERMA"/>
    <n v="1"/>
    <n v="0"/>
    <n v="0"/>
    <n v="1"/>
    <n v="1"/>
    <n v="0"/>
    <n v="0"/>
    <n v="0"/>
    <s v="Mumbai"/>
    <n v="25"/>
    <n v="0"/>
    <n v="1"/>
    <n v="1"/>
    <n v="20"/>
    <x v="0"/>
    <x v="0"/>
  </r>
  <r>
    <x v="13"/>
    <n v="10052546"/>
    <s v="MANISH LOLARAKH NATH DUBEY"/>
    <s v="MANISH LOLARAKH NATH DUBEY"/>
    <n v="7715928718"/>
    <s v="MADHURI JOSHI"/>
    <n v="1"/>
    <n v="0"/>
    <n v="0"/>
    <n v="1"/>
    <n v="0"/>
    <n v="1"/>
    <n v="0"/>
    <n v="0"/>
    <s v="Mumbai"/>
    <n v="25"/>
    <n v="0"/>
    <n v="1"/>
    <n v="1"/>
    <n v="20"/>
    <x v="5"/>
    <x v="3"/>
  </r>
  <r>
    <x v="13"/>
    <n v="10152292"/>
    <s v="CHOUBEY ADITYA AJIT"/>
    <s v="CHOUBEY ADITYA AJIT"/>
    <n v="7414955787"/>
    <s v="CHANDRALOK GUPTA"/>
    <n v="4"/>
    <n v="0"/>
    <n v="0"/>
    <n v="4"/>
    <n v="1"/>
    <n v="3"/>
    <n v="0"/>
    <n v="0"/>
    <s v="Mumbai"/>
    <n v="80"/>
    <n v="0"/>
    <n v="3"/>
    <n v="1"/>
    <n v="100"/>
    <x v="3"/>
    <x v="0"/>
  </r>
  <r>
    <x v="13"/>
    <n v="10145771"/>
    <s v="RISHIKESH DUBEY"/>
    <s v="RISHIKESH DUBEY"/>
    <n v="8369036235"/>
    <s v="NAVEEN TRIPATHI"/>
    <n v="4"/>
    <n v="0"/>
    <n v="0"/>
    <n v="4"/>
    <n v="1"/>
    <n v="3"/>
    <n v="0"/>
    <n v="0"/>
    <s v="Mumbai"/>
    <n v="100"/>
    <n v="0"/>
    <n v="4"/>
    <n v="1"/>
    <n v="80"/>
    <x v="0"/>
    <x v="1"/>
  </r>
  <r>
    <x v="13"/>
    <n v="10150180"/>
    <s v="YASH SABHA SHANKAR TIWARI"/>
    <s v="YASH SABHA SHANKAR TIWARI"/>
    <n v="9594587271"/>
    <s v="ABHIJIT KHANVILKAR"/>
    <n v="1"/>
    <n v="0"/>
    <n v="0"/>
    <n v="1"/>
    <n v="0"/>
    <n v="1"/>
    <n v="0"/>
    <n v="0"/>
    <s v="Mumbai"/>
    <n v="20"/>
    <n v="0"/>
    <n v="1"/>
    <n v="1"/>
    <n v="20"/>
    <x v="2"/>
    <x v="1"/>
  </r>
  <r>
    <x v="13"/>
    <n v="10156154"/>
    <s v="VINAY KUMAR DUBEY"/>
    <s v="VINAY KUMAR DUBEY"/>
    <n v="7080868718"/>
    <s v="JAGANATH SABAT"/>
    <n v="6"/>
    <n v="0"/>
    <n v="0"/>
    <n v="6"/>
    <n v="4"/>
    <n v="2"/>
    <n v="0"/>
    <n v="0"/>
    <s v="Mumbai"/>
    <n v="140"/>
    <n v="0"/>
    <n v="6"/>
    <n v="1"/>
    <n v="100"/>
    <x v="3"/>
    <x v="2"/>
  </r>
  <r>
    <x v="13"/>
    <n v="10061244"/>
    <s v="MANISH PANDEY"/>
    <s v="MANISH PANDEY"/>
    <n v="8655267737"/>
    <s v="AJAY KUMAR VERMA"/>
    <n v="4"/>
    <n v="0"/>
    <n v="0"/>
    <n v="4"/>
    <n v="0"/>
    <n v="4"/>
    <n v="0"/>
    <n v="0"/>
    <s v="Mumbai"/>
    <n v="100"/>
    <n v="0"/>
    <n v="4"/>
    <n v="1"/>
    <n v="100"/>
    <x v="0"/>
    <x v="3"/>
  </r>
  <r>
    <x v="13"/>
    <n v="10139865"/>
    <s v="JITENDRA PRATAP SINGH"/>
    <s v="JITENDRA PRATAP SINGH"/>
    <n v="7718993383"/>
    <s v="MANISH LOLARAKH NATH DUBEY"/>
    <n v="1"/>
    <n v="0"/>
    <n v="0"/>
    <n v="1"/>
    <n v="0"/>
    <n v="1"/>
    <n v="0"/>
    <n v="0"/>
    <s v="Mumbai"/>
    <n v="25"/>
    <n v="0"/>
    <n v="1"/>
    <n v="1"/>
    <n v="20"/>
    <x v="5"/>
    <x v="3"/>
  </r>
  <r>
    <x v="13"/>
    <n v="10157420"/>
    <s v="VISHAL RAJENDRA UPADHYAY"/>
    <s v="VISHAL RAJENDRA UPADHYAY"/>
    <n v="9867075685"/>
    <s v="DILEEP SHARMA"/>
    <n v="5"/>
    <n v="0"/>
    <n v="0"/>
    <n v="5"/>
    <n v="0"/>
    <n v="5"/>
    <n v="0"/>
    <n v="0"/>
    <s v="Mumbai"/>
    <n v="125"/>
    <n v="0"/>
    <n v="5"/>
    <n v="1"/>
    <n v="100"/>
    <x v="4"/>
    <x v="2"/>
  </r>
  <r>
    <x v="13"/>
    <n v="10153333"/>
    <s v="SUMIT KUMAR PARASNATH VERMA"/>
    <s v="SUMIT KUMAR PARASNATH VERMA"/>
    <n v="7738531602"/>
    <s v="ABHISHEK GUPTA"/>
    <n v="5"/>
    <n v="0"/>
    <n v="0"/>
    <n v="5"/>
    <n v="2"/>
    <n v="3"/>
    <n v="0"/>
    <n v="0"/>
    <s v="Mumbai"/>
    <n v="115"/>
    <n v="0"/>
    <n v="3"/>
    <n v="1"/>
    <n v="60"/>
    <x v="4"/>
    <x v="0"/>
  </r>
  <r>
    <x v="13"/>
    <n v="10157283"/>
    <s v="VINIT LAXMIKANT CHATURVEDI"/>
    <s v="VINIT LAXMIKANT CHATURVEDI"/>
    <n v="9619167461"/>
    <s v="AKASH RAMRATAN JAISWAL"/>
    <n v="5"/>
    <n v="0"/>
    <n v="0"/>
    <n v="5"/>
    <n v="4"/>
    <n v="1"/>
    <n v="0"/>
    <n v="0"/>
    <s v="Mumbai"/>
    <n v="125"/>
    <n v="0"/>
    <n v="5"/>
    <n v="1"/>
    <n v="100"/>
    <x v="1"/>
    <x v="2"/>
  </r>
  <r>
    <x v="13"/>
    <n v="10157455"/>
    <s v="PRASHANT VISHRAM PATIL"/>
    <s v="PRASHANT VISHRAM PATIL"/>
    <n v="7777088988"/>
    <s v="PREM KUMAR VISHWAKARMA"/>
    <n v="4"/>
    <n v="0"/>
    <n v="0"/>
    <n v="4"/>
    <n v="2"/>
    <n v="2"/>
    <n v="0"/>
    <n v="0"/>
    <s v="Mumbai"/>
    <n v="100"/>
    <n v="0"/>
    <n v="4"/>
    <n v="1"/>
    <n v="80"/>
    <x v="1"/>
    <x v="2"/>
  </r>
  <r>
    <x v="13"/>
    <n v="10068280"/>
    <s v="ARCHANA KAKADE"/>
    <s v="ARCHANA KAKADE"/>
    <n v="7208149618"/>
    <s v="NANDAN SINGH"/>
    <n v="3"/>
    <n v="1"/>
    <n v="0"/>
    <n v="2"/>
    <n v="0"/>
    <n v="3"/>
    <n v="0"/>
    <n v="0"/>
    <s v="Mumbai"/>
    <n v="140"/>
    <n v="9440"/>
    <n v="3"/>
    <n v="1"/>
    <n v="100"/>
    <x v="2"/>
    <x v="3"/>
  </r>
  <r>
    <x v="13"/>
    <n v="10154499"/>
    <s v="SHIVAM PATHAK"/>
    <s v="SHIVAM PATHAK"/>
    <n v="9721050607"/>
    <s v="AJAY KUMAR VERMA"/>
    <n v="4"/>
    <n v="0"/>
    <n v="0"/>
    <n v="4"/>
    <n v="3"/>
    <n v="1"/>
    <n v="0"/>
    <n v="0"/>
    <s v="Mumbai"/>
    <n v="100"/>
    <n v="0"/>
    <n v="4"/>
    <n v="1"/>
    <n v="80"/>
    <x v="0"/>
    <x v="0"/>
  </r>
  <r>
    <x v="13"/>
    <n v="10157722"/>
    <s v="SACHIN KUMAR"/>
    <s v="SACHIN KUMAR"/>
    <n v="8825131086"/>
    <s v="ABHIJIT KHANVILKAR"/>
    <n v="5"/>
    <n v="0"/>
    <n v="0"/>
    <n v="5"/>
    <n v="1"/>
    <n v="4"/>
    <n v="0"/>
    <n v="0"/>
    <s v="Mumbai"/>
    <n v="125"/>
    <n v="0"/>
    <n v="5"/>
    <n v="1"/>
    <n v="100"/>
    <x v="2"/>
    <x v="2"/>
  </r>
  <r>
    <x v="13"/>
    <n v="10014784"/>
    <s v="PRASHANT LAD"/>
    <s v="PRASHANT LAD"/>
    <n v="9833647618"/>
    <s v="SHASHANK YELVE"/>
    <n v="2"/>
    <n v="0"/>
    <n v="0"/>
    <n v="2"/>
    <n v="1"/>
    <n v="1"/>
    <n v="0"/>
    <n v="0"/>
    <s v="Mumbai"/>
    <n v="50"/>
    <n v="0"/>
    <n v="2"/>
    <n v="1"/>
    <n v="66.67"/>
    <x v="5"/>
    <x v="3"/>
  </r>
  <r>
    <x v="13"/>
    <n v="10155619"/>
    <s v="AJAY BALU LONDHE"/>
    <s v="AJAY BALU LONDHE"/>
    <n v="8369610661"/>
    <s v="NANDAN SINGH"/>
    <n v="6"/>
    <n v="0"/>
    <n v="0"/>
    <n v="6"/>
    <n v="1"/>
    <n v="5"/>
    <n v="0"/>
    <n v="0"/>
    <s v="Mumbai"/>
    <n v="140"/>
    <n v="0"/>
    <n v="5"/>
    <n v="1"/>
    <n v="100"/>
    <x v="2"/>
    <x v="2"/>
  </r>
  <r>
    <x v="13"/>
    <n v="10135447"/>
    <s v="ANKIT VILAS BORSE"/>
    <s v="ANKIT VILAS BORSE"/>
    <n v="8655594978"/>
    <s v="JAGANATH SABAT"/>
    <n v="7"/>
    <n v="0"/>
    <n v="0"/>
    <n v="7"/>
    <n v="0"/>
    <n v="7"/>
    <n v="0"/>
    <n v="0"/>
    <s v="Mumbai"/>
    <n v="145"/>
    <n v="0"/>
    <n v="6"/>
    <n v="1"/>
    <n v="100"/>
    <x v="3"/>
    <x v="3"/>
  </r>
  <r>
    <x v="13"/>
    <n v="10156163"/>
    <s v="ABHISHEK KUMAR"/>
    <s v="ABHISHEK KUMAR"/>
    <n v="9967178792"/>
    <s v="NAGENDRA MISHRA"/>
    <n v="5"/>
    <n v="0"/>
    <n v="0"/>
    <n v="5"/>
    <n v="2"/>
    <n v="3"/>
    <n v="0"/>
    <n v="0"/>
    <s v="Mumbai"/>
    <n v="125"/>
    <n v="0"/>
    <n v="5"/>
    <n v="1"/>
    <n v="100"/>
    <x v="1"/>
    <x v="2"/>
  </r>
  <r>
    <x v="13"/>
    <n v="10157721"/>
    <s v="NITISH KUMAR"/>
    <s v="NITISH KUMAR"/>
    <n v="8692826180"/>
    <s v="ABHIJIT KHANVILKAR"/>
    <n v="5"/>
    <n v="0"/>
    <n v="0"/>
    <n v="5"/>
    <n v="2"/>
    <n v="3"/>
    <n v="0"/>
    <n v="0"/>
    <s v="Mumbai"/>
    <n v="125"/>
    <n v="0"/>
    <n v="5"/>
    <n v="1"/>
    <n v="100"/>
    <x v="2"/>
    <x v="2"/>
  </r>
  <r>
    <x v="13"/>
    <n v="10155616"/>
    <s v="DHIRAJKUMAR L MISHRA"/>
    <s v="DHIRAJKUMAR L MISHRA"/>
    <n v="9370908992"/>
    <s v="MUNAWAR WARISH HASHMI"/>
    <n v="6"/>
    <n v="1"/>
    <n v="0"/>
    <n v="5"/>
    <n v="0"/>
    <n v="6"/>
    <n v="0"/>
    <n v="0"/>
    <s v="Mumbai"/>
    <n v="215"/>
    <n v="4720"/>
    <n v="6"/>
    <n v="1"/>
    <n v="100"/>
    <x v="3"/>
    <x v="2"/>
  </r>
  <r>
    <x v="13"/>
    <n v="10153331"/>
    <s v="RAGHWENDRA KUMAR SINGH"/>
    <s v="RAGHWENDRA KUMAR SINGH"/>
    <n v="8104389966"/>
    <s v="SONU KIRAN DUBEY"/>
    <n v="3"/>
    <n v="0"/>
    <n v="0"/>
    <n v="3"/>
    <n v="1"/>
    <n v="2"/>
    <n v="0"/>
    <n v="0"/>
    <s v="Mumbai"/>
    <n v="75"/>
    <n v="0"/>
    <n v="3"/>
    <n v="1"/>
    <n v="100"/>
    <x v="1"/>
    <x v="0"/>
  </r>
  <r>
    <x v="13"/>
    <n v="10151345"/>
    <s v="NAGENDRA MISHRA"/>
    <s v="NAGENDRA MISHRA"/>
    <n v="7049872363"/>
    <s v="SIDDHANT RAJENDRA PAWAR"/>
    <n v="3"/>
    <n v="1"/>
    <n v="0"/>
    <n v="2"/>
    <n v="3"/>
    <n v="1"/>
    <n v="0"/>
    <n v="0"/>
    <s v="Mumbai"/>
    <n v="125"/>
    <n v="28275"/>
    <n v="4"/>
    <n v="1"/>
    <n v="100"/>
    <x v="1"/>
    <x v="1"/>
  </r>
  <r>
    <x v="13"/>
    <n v="10155631"/>
    <s v="PRAFUL MUKUNDRAO TELANG"/>
    <s v="PRAFUL MUKUNDRAO TELANG"/>
    <n v="7769928826"/>
    <s v="PREM KUMAR VISHWAKARMA"/>
    <n v="5"/>
    <n v="0"/>
    <n v="0"/>
    <n v="5"/>
    <n v="3"/>
    <n v="3"/>
    <n v="0"/>
    <n v="0"/>
    <s v="Mumbai"/>
    <n v="125"/>
    <n v="0"/>
    <n v="5"/>
    <n v="1"/>
    <n v="100"/>
    <x v="1"/>
    <x v="2"/>
  </r>
  <r>
    <x v="13"/>
    <n v="10154719"/>
    <s v="CHANDAN MISHRA"/>
    <s v="CHANDAN MISHRA"/>
    <n v="8433849596"/>
    <s v="JAYANT KUMAR"/>
    <n v="4"/>
    <n v="0"/>
    <n v="0"/>
    <n v="4"/>
    <n v="3"/>
    <n v="1"/>
    <n v="0"/>
    <n v="0"/>
    <s v="Mumbai"/>
    <n v="100"/>
    <n v="0"/>
    <n v="4"/>
    <n v="1"/>
    <n v="80"/>
    <x v="4"/>
    <x v="0"/>
  </r>
  <r>
    <x v="13"/>
    <n v="10091881"/>
    <s v="SUMIT SHARAD SANAS"/>
    <s v="SUMIT SHARAD SANAS"/>
    <n v="8652573355"/>
    <s v="ARJUN WAGHMARE"/>
    <n v="5"/>
    <n v="0"/>
    <n v="0"/>
    <n v="5"/>
    <n v="1"/>
    <n v="4"/>
    <n v="0"/>
    <n v="0"/>
    <s v="Mumbai"/>
    <n v="125"/>
    <n v="0"/>
    <n v="5"/>
    <n v="1"/>
    <n v="100"/>
    <x v="2"/>
    <x v="3"/>
  </r>
  <r>
    <x v="13"/>
    <n v="10154479"/>
    <s v="VINOD KUMAR"/>
    <s v="VINOD KUMAR"/>
    <n v="7905193449"/>
    <s v="JAYANT KUMAR"/>
    <n v="5"/>
    <n v="0"/>
    <n v="0"/>
    <n v="5"/>
    <n v="1"/>
    <n v="5"/>
    <n v="0"/>
    <n v="0"/>
    <s v="Mumbai"/>
    <n v="125"/>
    <n v="0"/>
    <n v="5"/>
    <n v="1"/>
    <n v="100"/>
    <x v="4"/>
    <x v="0"/>
  </r>
  <r>
    <x v="13"/>
    <n v="10154483"/>
    <s v="JAYANT KUMAR"/>
    <s v="JAYANT KUMAR"/>
    <n v="9304376328"/>
    <s v="DILEEP SHARMA"/>
    <n v="3"/>
    <n v="0"/>
    <n v="0"/>
    <n v="3"/>
    <n v="1"/>
    <n v="2"/>
    <n v="0"/>
    <n v="0"/>
    <s v="Mumbai"/>
    <n v="75"/>
    <n v="0"/>
    <n v="3"/>
    <n v="1"/>
    <n v="100"/>
    <x v="4"/>
    <x v="0"/>
  </r>
  <r>
    <x v="13"/>
    <n v="10057460"/>
    <s v="GANGA SAGAR PANDEY"/>
    <s v="GANGA SAGAR PANDEY"/>
    <n v="9696537480"/>
    <s v="JAGANATH SABAT"/>
    <n v="7"/>
    <n v="0"/>
    <n v="0"/>
    <n v="7"/>
    <n v="1"/>
    <n v="6"/>
    <n v="0"/>
    <n v="0"/>
    <s v="Mumbai"/>
    <n v="175"/>
    <n v="0"/>
    <n v="7"/>
    <n v="1"/>
    <n v="100"/>
    <x v="3"/>
    <x v="3"/>
  </r>
  <r>
    <x v="13"/>
    <n v="10131369"/>
    <s v="VIVEK CHUNNILAL GUPTA"/>
    <s v="VIVEK CHUNNILAL GUPTA"/>
    <n v="8698022496"/>
    <s v="JAGANATH SABAT"/>
    <n v="5"/>
    <n v="0"/>
    <n v="0"/>
    <n v="5"/>
    <n v="0"/>
    <n v="5"/>
    <n v="0"/>
    <n v="0"/>
    <s v="Mumbai"/>
    <n v="115"/>
    <n v="0"/>
    <n v="4"/>
    <n v="1"/>
    <n v="80"/>
    <x v="3"/>
    <x v="3"/>
  </r>
  <r>
    <x v="13"/>
    <n v="10153634"/>
    <s v="LAXMI NARAYAN PANDEY"/>
    <s v="LAXMI NARAYAN PANDEY"/>
    <n v="7208851513"/>
    <s v="ABHIJIT KHANVILKAR"/>
    <n v="5"/>
    <n v="1"/>
    <n v="0"/>
    <n v="4"/>
    <n v="2"/>
    <n v="3"/>
    <n v="0"/>
    <n v="0"/>
    <s v="Mumbai"/>
    <n v="185"/>
    <n v="4720"/>
    <n v="5"/>
    <n v="1"/>
    <n v="100"/>
    <x v="2"/>
    <x v="0"/>
  </r>
  <r>
    <x v="13"/>
    <n v="10154727"/>
    <s v="SHUBHENDU PRAFULLA DASKABI"/>
    <s v="SHUBHENDU PRAFULLA DASKABI"/>
    <n v="9372379791"/>
    <s v="JAYANT KUMAR"/>
    <n v="4"/>
    <n v="0"/>
    <n v="0"/>
    <n v="4"/>
    <n v="4"/>
    <n v="0"/>
    <n v="0"/>
    <n v="0"/>
    <s v="Mumbai"/>
    <n v="90"/>
    <n v="0"/>
    <n v="4"/>
    <n v="1"/>
    <n v="80"/>
    <x v="4"/>
    <x v="0"/>
  </r>
  <r>
    <x v="13"/>
    <n v="10153648"/>
    <s v="RAJKUMAR U SINGH"/>
    <s v="RAJKUMAR U SINGH"/>
    <n v="7058306032"/>
    <s v="AJAY KUMAR VERMA"/>
    <n v="3"/>
    <n v="0"/>
    <n v="0"/>
    <n v="3"/>
    <n v="1"/>
    <n v="2"/>
    <n v="0"/>
    <n v="0"/>
    <s v="Mumbai"/>
    <n v="75"/>
    <n v="0"/>
    <n v="3"/>
    <n v="1"/>
    <n v="60"/>
    <x v="0"/>
    <x v="0"/>
  </r>
  <r>
    <x v="13"/>
    <n v="10051652"/>
    <s v="DINESH GHODVINDE"/>
    <s v="DINESH GHODVINDE"/>
    <n v="7020949492"/>
    <s v="JAGANATH SABAT"/>
    <n v="5"/>
    <n v="0"/>
    <n v="0"/>
    <n v="5"/>
    <n v="0"/>
    <n v="5"/>
    <n v="0"/>
    <n v="0"/>
    <s v="Mumbai"/>
    <n v="115"/>
    <n v="0"/>
    <n v="5"/>
    <n v="1"/>
    <n v="100"/>
    <x v="3"/>
    <x v="3"/>
  </r>
  <r>
    <x v="13"/>
    <n v="10155617"/>
    <s v="NANDLAL RAJBHAR"/>
    <s v="NANDLAL RAJBHAR"/>
    <n v="9594189301"/>
    <s v="MD SANAUL MUSTUFA"/>
    <n v="5"/>
    <n v="0"/>
    <n v="0"/>
    <n v="5"/>
    <n v="3"/>
    <n v="3"/>
    <n v="0"/>
    <n v="0"/>
    <s v="Mumbai"/>
    <n v="125"/>
    <n v="0"/>
    <n v="5"/>
    <n v="1"/>
    <n v="100"/>
    <x v="2"/>
    <x v="2"/>
  </r>
  <r>
    <x v="13"/>
    <n v="10023014"/>
    <s v="AJAY KUMAR VERMA"/>
    <s v="AJAY KUMAR VERMA"/>
    <n v="9867318030"/>
    <s v="INTEZAR IMAM MUNTAZIR IMAM SAYED"/>
    <n v="1"/>
    <n v="1"/>
    <n v="0"/>
    <n v="0"/>
    <n v="1"/>
    <n v="0"/>
    <n v="0"/>
    <n v="0"/>
    <s v="Mumbai"/>
    <n v="100"/>
    <n v="7080"/>
    <n v="1"/>
    <n v="1"/>
    <n v="20"/>
    <x v="0"/>
    <x v="3"/>
  </r>
  <r>
    <x v="13"/>
    <n v="10126648"/>
    <s v="ANOOP PANDEY"/>
    <s v="ANOOP PANDEY"/>
    <n v="9321734007"/>
    <s v="KADAM RAVIRAJ NARAYAN"/>
    <n v="3"/>
    <n v="2"/>
    <n v="0"/>
    <n v="1"/>
    <n v="0"/>
    <n v="3"/>
    <n v="0"/>
    <n v="0"/>
    <s v="Mumbai"/>
    <n v="155"/>
    <n v="35203"/>
    <n v="2"/>
    <n v="1"/>
    <n v="40"/>
    <x v="1"/>
    <x v="3"/>
  </r>
  <r>
    <x v="13"/>
    <n v="10151965"/>
    <s v="VIJAYKUMAR DINESH PARCHE"/>
    <s v="VIJAYKUMAR DINESH PARCHE"/>
    <n v="7558284024"/>
    <s v="MUNAWAR WARISH HASHMI"/>
    <n v="5"/>
    <n v="0"/>
    <n v="0"/>
    <n v="5"/>
    <n v="1"/>
    <n v="4"/>
    <n v="0"/>
    <n v="0"/>
    <s v="Mumbai"/>
    <n v="125"/>
    <n v="0"/>
    <n v="5"/>
    <n v="1"/>
    <n v="100"/>
    <x v="3"/>
    <x v="0"/>
  </r>
  <r>
    <x v="13"/>
    <n v="10015602"/>
    <s v="SHASHANK YELVE"/>
    <s v="SHASHANK YELVE"/>
    <n v="8830251760"/>
    <s v="MADHURI JOSHI"/>
    <n v="1"/>
    <n v="0"/>
    <n v="0"/>
    <n v="1"/>
    <n v="0"/>
    <n v="1"/>
    <n v="0"/>
    <n v="0"/>
    <s v="Mumbai"/>
    <n v="25"/>
    <n v="0"/>
    <n v="1"/>
    <n v="1"/>
    <n v="20"/>
    <x v="5"/>
    <x v="3"/>
  </r>
  <r>
    <x v="13"/>
    <n v="10156140"/>
    <s v="AMAN TRIPATHI"/>
    <s v="AMAN TRIPATHI"/>
    <n v="7393838072"/>
    <s v="JAGANATH SABAT"/>
    <n v="5"/>
    <n v="1"/>
    <n v="0"/>
    <n v="4"/>
    <n v="0"/>
    <n v="5"/>
    <n v="0"/>
    <n v="0"/>
    <s v="Mumbai"/>
    <n v="190"/>
    <n v="17700"/>
    <n v="5"/>
    <n v="1"/>
    <n v="100"/>
    <x v="3"/>
    <x v="2"/>
  </r>
  <r>
    <x v="13"/>
    <n v="10157449"/>
    <s v="PRITAM SUNIL GAIKWAD"/>
    <s v="PRITAM SUNIL GAIKWAD"/>
    <n v="8169792854"/>
    <s v="SHASHANK YELVE"/>
    <n v="6"/>
    <n v="0"/>
    <n v="0"/>
    <n v="6"/>
    <n v="0"/>
    <n v="6"/>
    <n v="0"/>
    <n v="0"/>
    <s v="Mumbai"/>
    <n v="150"/>
    <n v="0"/>
    <n v="6"/>
    <n v="1"/>
    <n v="100"/>
    <x v="5"/>
    <x v="2"/>
  </r>
  <r>
    <x v="13"/>
    <n v="10157723"/>
    <s v="BITTU KUMAR"/>
    <s v="BITTU KUMAR"/>
    <n v="8709035770"/>
    <s v="ABHIJIT KHANVILKAR"/>
    <n v="4"/>
    <n v="0"/>
    <n v="0"/>
    <n v="4"/>
    <n v="2"/>
    <n v="2"/>
    <n v="0"/>
    <n v="0"/>
    <s v="Mumbai"/>
    <n v="100"/>
    <n v="0"/>
    <n v="4"/>
    <n v="1"/>
    <n v="100"/>
    <x v="2"/>
    <x v="2"/>
  </r>
  <r>
    <x v="13"/>
    <n v="10012025"/>
    <s v="SURAJ PAWAR"/>
    <s v="SURAJ PAWAR"/>
    <n v="8446578718"/>
    <s v="MADHURI JOSHI"/>
    <n v="1"/>
    <n v="0"/>
    <n v="0"/>
    <n v="1"/>
    <n v="0"/>
    <n v="1"/>
    <n v="0"/>
    <n v="0"/>
    <s v="Mumbai"/>
    <n v="25"/>
    <n v="0"/>
    <n v="1"/>
    <n v="1"/>
    <n v="33.33"/>
    <x v="5"/>
    <x v="3"/>
  </r>
  <r>
    <x v="13"/>
    <n v="10142760"/>
    <s v="SAW MRITUNJAY KUMAR PREMCHAND"/>
    <s v="SAW MRITUNJAY KUMAR PREMCHAND"/>
    <n v="8779615120"/>
    <s v="PREM KUMAR VISHWAKARMA"/>
    <n v="1"/>
    <n v="0"/>
    <n v="0"/>
    <n v="1"/>
    <n v="0"/>
    <n v="2"/>
    <n v="0"/>
    <n v="0"/>
    <s v="Mumbai"/>
    <n v="25"/>
    <n v="0"/>
    <n v="1"/>
    <n v="1"/>
    <n v="20"/>
    <x v="1"/>
    <x v="3"/>
  </r>
  <r>
    <x v="13"/>
    <n v="10149232"/>
    <s v="AKASH KUMAR JAISWAL"/>
    <s v="AKASH KUMAR JAISWAL"/>
    <n v="9984180596"/>
    <s v="DILEEP SHARMA"/>
    <n v="2"/>
    <n v="0"/>
    <n v="0"/>
    <n v="2"/>
    <n v="2"/>
    <n v="0"/>
    <n v="0"/>
    <n v="0"/>
    <s v="Mumbai"/>
    <n v="50"/>
    <n v="0"/>
    <n v="2"/>
    <n v="1"/>
    <n v="40"/>
    <x v="4"/>
    <x v="1"/>
  </r>
  <r>
    <x v="13"/>
    <n v="10102541"/>
    <s v="JAYESH MANOHARLAL VATANI"/>
    <s v="JAYESH MANOHARLAL VATANI"/>
    <n v="9730838322"/>
    <s v="JAGANATH SABAT"/>
    <n v="5"/>
    <n v="0"/>
    <n v="0"/>
    <n v="5"/>
    <n v="1"/>
    <n v="4"/>
    <n v="0"/>
    <n v="0"/>
    <s v="Mumbai"/>
    <n v="105"/>
    <n v="0"/>
    <n v="5"/>
    <n v="1"/>
    <n v="100"/>
    <x v="3"/>
    <x v="3"/>
  </r>
  <r>
    <x v="13"/>
    <n v="10123047"/>
    <s v="MUNAWAR WARISH HASHMI"/>
    <s v="MUNAWAR WARISH HASHMI"/>
    <n v="9167670057"/>
    <s v="RUSHIKESH KALE"/>
    <n v="3"/>
    <n v="0"/>
    <n v="0"/>
    <n v="3"/>
    <n v="0"/>
    <n v="3"/>
    <n v="0"/>
    <n v="0"/>
    <s v="Mumbai"/>
    <n v="60"/>
    <n v="0"/>
    <n v="3"/>
    <n v="1"/>
    <n v="100"/>
    <x v="3"/>
    <x v="3"/>
  </r>
  <r>
    <x v="13"/>
    <n v="10144216"/>
    <s v="GAURISHANKAR SHAMBHU MANDAL"/>
    <s v="GAURISHANKAR SHAMBHU MANDAL"/>
    <n v="8369893292"/>
    <s v="CHANDRALOK GUPTA"/>
    <n v="6"/>
    <n v="0"/>
    <n v="1"/>
    <n v="5"/>
    <n v="0"/>
    <n v="6"/>
    <n v="0"/>
    <n v="0"/>
    <s v="Mumbai"/>
    <n v="215"/>
    <n v="1770"/>
    <n v="6"/>
    <n v="1"/>
    <n v="100"/>
    <x v="3"/>
    <x v="1"/>
  </r>
  <r>
    <x v="13"/>
    <n v="10147873"/>
    <s v="PREM KUMAR VISHWAKARMA"/>
    <s v="PREM KUMAR VISHWAKARMA"/>
    <n v="9004761131"/>
    <s v="KADAM RAVIRAJ NARAYAN"/>
    <n v="2"/>
    <n v="0"/>
    <n v="0"/>
    <n v="2"/>
    <n v="1"/>
    <n v="1"/>
    <n v="0"/>
    <n v="0"/>
    <s v="Mumbai"/>
    <n v="50"/>
    <n v="0"/>
    <n v="2"/>
    <n v="1"/>
    <n v="66.67"/>
    <x v="1"/>
    <x v="1"/>
  </r>
  <r>
    <x v="13"/>
    <n v="10130832"/>
    <s v="MOHINI RAVIRAV YETEKAR"/>
    <s v="MOHINI RAVIRAV YETEKAR"/>
    <n v="8850628737"/>
    <s v="MANISH LOLARAKH NATH DUBEY"/>
    <n v="1"/>
    <n v="1"/>
    <n v="0"/>
    <n v="0"/>
    <n v="0"/>
    <n v="1"/>
    <n v="0"/>
    <n v="0"/>
    <s v="Mumbai"/>
    <n v="90"/>
    <n v="4720"/>
    <n v="1"/>
    <n v="1"/>
    <n v="20"/>
    <x v="5"/>
    <x v="3"/>
  </r>
  <r>
    <x v="13"/>
    <n v="10154478"/>
    <s v="AKSHAY YADAV"/>
    <s v="AKSHAY YADAV"/>
    <n v="9920724076"/>
    <s v="RAGHWENDRA KUMAR SINGH"/>
    <n v="5"/>
    <n v="0"/>
    <n v="0"/>
    <n v="5"/>
    <n v="4"/>
    <n v="1"/>
    <n v="0"/>
    <n v="0"/>
    <s v="Mumbai"/>
    <n v="125"/>
    <n v="0"/>
    <n v="5"/>
    <n v="1"/>
    <n v="100"/>
    <x v="1"/>
    <x v="0"/>
  </r>
  <r>
    <x v="13"/>
    <n v="10094703"/>
    <s v="ASHUTOSH MISHRA"/>
    <s v="ASHUTOSH MISHRA"/>
    <n v="9960834633"/>
    <s v="SUSHEEL DUBEY"/>
    <n v="5"/>
    <n v="0"/>
    <n v="0"/>
    <n v="5"/>
    <n v="0"/>
    <n v="5"/>
    <n v="0"/>
    <n v="0"/>
    <s v="Mumbai"/>
    <n v="125"/>
    <n v="0"/>
    <n v="5"/>
    <n v="1"/>
    <n v="100"/>
    <x v="0"/>
    <x v="3"/>
  </r>
  <r>
    <x v="13"/>
    <n v="10057164"/>
    <s v="PRAVIN MATAL"/>
    <s v="PRAVIN MATAL"/>
    <n v="9867591635"/>
    <s v="MANISH LOLARAKH NATH DUBEY"/>
    <n v="5"/>
    <n v="0"/>
    <n v="0"/>
    <n v="5"/>
    <n v="0"/>
    <n v="5"/>
    <n v="0"/>
    <n v="0"/>
    <s v="Mumbai"/>
    <n v="125"/>
    <n v="0"/>
    <n v="5"/>
    <n v="1"/>
    <n v="100"/>
    <x v="5"/>
    <x v="3"/>
  </r>
  <r>
    <x v="13"/>
    <n v="10152214"/>
    <s v="VIKAS CHANDRABHAN MISHRA"/>
    <s v="VIKAS CHANDRABHAN MISHRA"/>
    <n v="8369541192"/>
    <s v="SHASHANK YELVE"/>
    <n v="5"/>
    <n v="0"/>
    <n v="0"/>
    <n v="5"/>
    <n v="1"/>
    <n v="4"/>
    <n v="0"/>
    <n v="0"/>
    <s v="Mumbai"/>
    <n v="125"/>
    <n v="0"/>
    <n v="4"/>
    <n v="1"/>
    <n v="80"/>
    <x v="5"/>
    <x v="0"/>
  </r>
  <r>
    <x v="13"/>
    <n v="10142058"/>
    <s v="ANGAD RAMJI GUPTA"/>
    <s v="ANGAD RAMJI GUPTA"/>
    <n v="9820840706"/>
    <s v="CHANDRALOK GUPTA"/>
    <n v="7"/>
    <n v="0"/>
    <n v="0"/>
    <n v="7"/>
    <n v="0"/>
    <n v="7"/>
    <n v="0"/>
    <n v="0"/>
    <s v="Mumbai"/>
    <n v="155"/>
    <n v="0"/>
    <n v="7"/>
    <n v="1"/>
    <n v="100"/>
    <x v="3"/>
    <x v="3"/>
  </r>
  <r>
    <x v="13"/>
    <n v="10155632"/>
    <s v="ABHISHEK GUPTA"/>
    <s v="ABHISHEK GUPTA"/>
    <n v="8354873086"/>
    <s v="DILEEP SHARMA"/>
    <n v="3"/>
    <n v="0"/>
    <n v="0"/>
    <n v="3"/>
    <n v="2"/>
    <n v="1"/>
    <n v="0"/>
    <n v="0"/>
    <s v="Mumbai"/>
    <n v="75"/>
    <n v="0"/>
    <n v="3"/>
    <n v="1"/>
    <n v="100"/>
    <x v="4"/>
    <x v="2"/>
  </r>
  <r>
    <x v="13"/>
    <n v="10113592"/>
    <s v="BANNOTH NARAYANASWAMY NAIK"/>
    <s v="BANNOTH NARAYANASWAMY NAIK"/>
    <n v="9892353556"/>
    <s v="ARJUN WAGHMARE"/>
    <n v="6"/>
    <n v="0"/>
    <n v="0"/>
    <n v="6"/>
    <n v="2"/>
    <n v="4"/>
    <n v="0"/>
    <n v="0"/>
    <s v="Mumbai"/>
    <n v="150"/>
    <n v="0"/>
    <n v="6"/>
    <n v="1"/>
    <n v="100"/>
    <x v="2"/>
    <x v="3"/>
  </r>
  <r>
    <x v="14"/>
    <n v="10154505"/>
    <s v="KRISHNA GYANDEV PANDEY"/>
    <s v="KRISHNA GYANDEV PANDEY"/>
    <n v="9372324244"/>
    <s v="RAGHWENDRA KUMAR SINGH"/>
    <n v="5"/>
    <n v="0"/>
    <n v="0"/>
    <n v="5"/>
    <n v="3"/>
    <n v="2"/>
    <n v="0"/>
    <n v="0"/>
    <s v="Mumbai"/>
    <n v="125"/>
    <n v="0"/>
    <n v="5"/>
    <n v="1"/>
    <n v="100"/>
    <x v="1"/>
    <x v="0"/>
  </r>
  <r>
    <x v="14"/>
    <n v="10152846"/>
    <s v="SANDESH SAROJ MISHRA"/>
    <s v="SANDESH SAROJ MISHRA"/>
    <n v="9819648094"/>
    <s v="JAYANT KUMAR"/>
    <n v="5"/>
    <n v="0"/>
    <n v="0"/>
    <n v="5"/>
    <n v="1"/>
    <n v="4"/>
    <n v="0"/>
    <n v="0"/>
    <s v="Mumbai"/>
    <n v="115"/>
    <n v="0"/>
    <n v="5"/>
    <n v="1"/>
    <n v="100"/>
    <x v="4"/>
    <x v="0"/>
  </r>
  <r>
    <x v="14"/>
    <n v="10153105"/>
    <s v="SUDHEER PANKAJ PANDEY"/>
    <s v="SUDHEER PANKAJ PANDEY"/>
    <n v="8953258991"/>
    <s v="RAGHWENDRA KUMAR SINGH"/>
    <n v="5"/>
    <n v="0"/>
    <n v="0"/>
    <n v="5"/>
    <n v="3"/>
    <n v="2"/>
    <n v="0"/>
    <n v="0"/>
    <s v="Mumbai"/>
    <n v="115"/>
    <n v="0"/>
    <n v="5"/>
    <n v="1"/>
    <n v="100"/>
    <x v="1"/>
    <x v="0"/>
  </r>
  <r>
    <x v="14"/>
    <n v="10051652"/>
    <s v="DINESH GHODVINDE"/>
    <s v="DINESH GHODVINDE"/>
    <n v="7020949492"/>
    <s v="JAGANATH SABAT"/>
    <n v="3"/>
    <n v="1"/>
    <n v="0"/>
    <n v="2"/>
    <n v="0"/>
    <n v="4"/>
    <n v="0"/>
    <n v="0"/>
    <s v="Mumbai"/>
    <n v="130"/>
    <n v="4720"/>
    <n v="3"/>
    <n v="1"/>
    <n v="100"/>
    <x v="3"/>
    <x v="3"/>
  </r>
  <r>
    <x v="14"/>
    <n v="10157449"/>
    <s v="PRITAM SUNIL GAIKWAD"/>
    <s v="PRITAM SUNIL GAIKWAD"/>
    <n v="8169792854"/>
    <s v="SHASHANK YELVE"/>
    <n v="5"/>
    <n v="0"/>
    <n v="0"/>
    <n v="5"/>
    <n v="3"/>
    <n v="2"/>
    <n v="0"/>
    <n v="0"/>
    <s v="Mumbai"/>
    <n v="125"/>
    <n v="0"/>
    <n v="5"/>
    <n v="1"/>
    <n v="100"/>
    <x v="5"/>
    <x v="2"/>
  </r>
  <r>
    <x v="14"/>
    <n v="10155617"/>
    <s v="NANDLAL RAJBHAR"/>
    <s v="NANDLAL RAJBHAR"/>
    <n v="9594189301"/>
    <s v="MD SANAUL MUSTUFA"/>
    <n v="3"/>
    <n v="0"/>
    <n v="0"/>
    <n v="3"/>
    <n v="2"/>
    <n v="1"/>
    <n v="0"/>
    <n v="0"/>
    <s v="Mumbai"/>
    <n v="75"/>
    <n v="0"/>
    <n v="3"/>
    <n v="1"/>
    <n v="60"/>
    <x v="2"/>
    <x v="2"/>
  </r>
  <r>
    <x v="14"/>
    <n v="10023014"/>
    <s v="AJAY KUMAR VERMA"/>
    <s v="AJAY KUMAR VERMA"/>
    <n v="9867318030"/>
    <s v="INTEZAR IMAM MUNTAZIR IMAM SAYED"/>
    <n v="1"/>
    <n v="0"/>
    <n v="0"/>
    <n v="1"/>
    <n v="1"/>
    <n v="0"/>
    <n v="0"/>
    <n v="0"/>
    <s v="Mumbai"/>
    <n v="25"/>
    <n v="0"/>
    <n v="1"/>
    <n v="1"/>
    <n v="20"/>
    <x v="0"/>
    <x v="3"/>
  </r>
  <r>
    <x v="14"/>
    <n v="10126648"/>
    <s v="ANOOP PANDEY"/>
    <s v="ANOOP PANDEY"/>
    <n v="9321734007"/>
    <s v="KADAM RAVIRAJ NARAYAN"/>
    <n v="5"/>
    <n v="0"/>
    <n v="0"/>
    <n v="5"/>
    <n v="1"/>
    <n v="4"/>
    <n v="0"/>
    <n v="0"/>
    <s v="Mumbai"/>
    <n v="125"/>
    <n v="0"/>
    <n v="5"/>
    <n v="1"/>
    <n v="100"/>
    <x v="1"/>
    <x v="3"/>
  </r>
  <r>
    <x v="14"/>
    <n v="10012025"/>
    <s v="SURAJ PAWAR"/>
    <s v="SURAJ PAWAR"/>
    <n v="8446578718"/>
    <s v="MADHURI JOSHI"/>
    <n v="1"/>
    <n v="0"/>
    <n v="0"/>
    <n v="1"/>
    <n v="1"/>
    <n v="0"/>
    <n v="0"/>
    <n v="0"/>
    <s v="Mumbai"/>
    <n v="25"/>
    <n v="0"/>
    <n v="1"/>
    <n v="1"/>
    <n v="33.33"/>
    <x v="5"/>
    <x v="3"/>
  </r>
  <r>
    <x v="14"/>
    <n v="10142760"/>
    <s v="SAW MRITUNJAY KUMAR PREMCHAND"/>
    <s v="SAW MRITUNJAY KUMAR PREMCHAND"/>
    <n v="8779615120"/>
    <s v="PREM KUMAR VISHWAKARMA"/>
    <n v="5"/>
    <n v="1"/>
    <n v="0"/>
    <n v="4"/>
    <n v="1"/>
    <n v="4"/>
    <n v="0"/>
    <n v="0"/>
    <s v="Mumbai"/>
    <n v="190"/>
    <n v="1830"/>
    <n v="5"/>
    <n v="1"/>
    <n v="100"/>
    <x v="1"/>
    <x v="3"/>
  </r>
  <r>
    <x v="14"/>
    <n v="10151965"/>
    <s v="VIJAYKUMAR DINESH PARCHE"/>
    <s v="VIJAYKUMAR DINESH PARCHE"/>
    <n v="7558284024"/>
    <s v="MUNAWAR WARISH HASHMI"/>
    <n v="4"/>
    <n v="0"/>
    <n v="0"/>
    <n v="4"/>
    <n v="0"/>
    <n v="4"/>
    <n v="0"/>
    <n v="0"/>
    <s v="Mumbai"/>
    <n v="85"/>
    <n v="0"/>
    <n v="4"/>
    <n v="1"/>
    <n v="80"/>
    <x v="3"/>
    <x v="0"/>
  </r>
  <r>
    <x v="14"/>
    <n v="10149232"/>
    <s v="AKASH KUMAR JAISWAL"/>
    <s v="AKASH KUMAR JAISWAL"/>
    <n v="9984180596"/>
    <s v="DILEEP SHARMA"/>
    <n v="3"/>
    <n v="0"/>
    <n v="1"/>
    <n v="2"/>
    <n v="0"/>
    <n v="3"/>
    <n v="0"/>
    <n v="0"/>
    <s v="Mumbai"/>
    <n v="130"/>
    <n v="2360"/>
    <n v="3"/>
    <n v="1"/>
    <n v="60"/>
    <x v="4"/>
    <x v="1"/>
  </r>
  <r>
    <x v="14"/>
    <n v="10156140"/>
    <s v="AMAN TRIPATHI"/>
    <s v="AMAN TRIPATHI"/>
    <n v="7393838072"/>
    <s v="JAGANATH SABAT"/>
    <n v="7"/>
    <n v="0"/>
    <n v="0"/>
    <n v="7"/>
    <n v="4"/>
    <n v="3"/>
    <n v="0"/>
    <n v="0"/>
    <s v="Mumbai"/>
    <n v="175"/>
    <n v="0"/>
    <n v="7"/>
    <n v="1"/>
    <n v="100"/>
    <x v="3"/>
    <x v="2"/>
  </r>
  <r>
    <x v="14"/>
    <n v="10102541"/>
    <s v="JAYESH MANOHARLAL VATANI"/>
    <s v="JAYESH MANOHARLAL VATANI"/>
    <n v="9730838322"/>
    <s v="JAGANATH SABAT"/>
    <n v="5"/>
    <n v="0"/>
    <n v="0"/>
    <n v="5"/>
    <n v="0"/>
    <n v="5"/>
    <n v="0"/>
    <n v="0"/>
    <s v="Mumbai"/>
    <n v="115"/>
    <n v="0"/>
    <n v="5"/>
    <n v="1"/>
    <n v="100"/>
    <x v="3"/>
    <x v="3"/>
  </r>
  <r>
    <x v="14"/>
    <n v="10157723"/>
    <s v="BITTU KUMAR"/>
    <s v="BITTU KUMAR"/>
    <n v="8709035770"/>
    <s v="ABHIJIT KHANVILKAR"/>
    <n v="6"/>
    <n v="0"/>
    <n v="0"/>
    <n v="6"/>
    <n v="3"/>
    <n v="3"/>
    <n v="0"/>
    <n v="0"/>
    <s v="Mumbai"/>
    <n v="150"/>
    <n v="0"/>
    <n v="6"/>
    <n v="1"/>
    <n v="100"/>
    <x v="2"/>
    <x v="2"/>
  </r>
  <r>
    <x v="14"/>
    <n v="10067328"/>
    <s v="SHEKH MOHAMMAD IMRAN"/>
    <s v="SHEKH MOHAMMAD IMRAN"/>
    <n v="8291174466"/>
    <s v="SHASHANK YELVE"/>
    <n v="5"/>
    <n v="0"/>
    <n v="0"/>
    <n v="5"/>
    <n v="0"/>
    <n v="5"/>
    <n v="0"/>
    <n v="0"/>
    <s v="Mumbai"/>
    <n v="125"/>
    <n v="0"/>
    <n v="5"/>
    <n v="1"/>
    <n v="100"/>
    <x v="5"/>
    <x v="3"/>
  </r>
  <r>
    <x v="14"/>
    <n v="10154478"/>
    <s v="AKSHAY YADAV"/>
    <s v="AKSHAY YADAV"/>
    <n v="9920724076"/>
    <s v="RAGHWENDRA KUMAR SINGH"/>
    <n v="5"/>
    <n v="0"/>
    <n v="0"/>
    <n v="5"/>
    <n v="2"/>
    <n v="3"/>
    <n v="0"/>
    <n v="0"/>
    <s v="Mumbai"/>
    <n v="115"/>
    <n v="0"/>
    <n v="5"/>
    <n v="1"/>
    <n v="100"/>
    <x v="1"/>
    <x v="0"/>
  </r>
  <r>
    <x v="14"/>
    <n v="10023988"/>
    <s v="VINAYKUMAR GAUD"/>
    <s v="VINAYKUMAR GAUD"/>
    <n v="9224730381"/>
    <s v="INTEZAR IMAM MUNTAZIR IMAM SAYED"/>
    <n v="1"/>
    <n v="1"/>
    <n v="0"/>
    <n v="0"/>
    <n v="1"/>
    <n v="0"/>
    <n v="0"/>
    <n v="0"/>
    <s v="Mumbai"/>
    <n v="100"/>
    <n v="7080"/>
    <n v="1"/>
    <n v="1"/>
    <n v="20"/>
    <x v="0"/>
    <x v="3"/>
  </r>
  <r>
    <x v="14"/>
    <n v="10144216"/>
    <s v="GAURISHANKAR SHAMBHU MANDAL"/>
    <s v="GAURISHANKAR SHAMBHU MANDAL"/>
    <n v="8369893292"/>
    <s v="CHANDRALOK GUPTA"/>
    <n v="7"/>
    <n v="0"/>
    <n v="0"/>
    <n v="7"/>
    <n v="0"/>
    <n v="7"/>
    <n v="0"/>
    <n v="0"/>
    <s v="Mumbai"/>
    <n v="165"/>
    <n v="0"/>
    <n v="6"/>
    <n v="1"/>
    <n v="100"/>
    <x v="3"/>
    <x v="1"/>
  </r>
  <r>
    <x v="14"/>
    <n v="10057164"/>
    <s v="PRAVIN MATAL"/>
    <s v="PRAVIN MATAL"/>
    <n v="9867591635"/>
    <s v="MANISH LOLARAKH NATH DUBEY"/>
    <n v="5"/>
    <n v="0"/>
    <n v="0"/>
    <n v="5"/>
    <n v="0"/>
    <n v="5"/>
    <n v="0"/>
    <n v="0"/>
    <s v="Mumbai"/>
    <n v="125"/>
    <n v="0"/>
    <n v="5"/>
    <n v="1"/>
    <n v="100"/>
    <x v="5"/>
    <x v="3"/>
  </r>
  <r>
    <x v="14"/>
    <n v="10147873"/>
    <s v="PREM KUMAR VISHWAKARMA"/>
    <s v="PREM KUMAR VISHWAKARMA"/>
    <n v="9004761131"/>
    <s v="KADAM RAVIRAJ NARAYAN"/>
    <n v="3"/>
    <n v="0"/>
    <n v="0"/>
    <n v="3"/>
    <n v="0"/>
    <n v="3"/>
    <n v="0"/>
    <n v="0"/>
    <s v="Mumbai"/>
    <n v="50"/>
    <n v="0"/>
    <n v="2"/>
    <n v="1"/>
    <n v="66.67"/>
    <x v="1"/>
    <x v="1"/>
  </r>
  <r>
    <x v="14"/>
    <n v="10152214"/>
    <s v="VIKAS CHANDRABHAN MISHRA"/>
    <s v="VIKAS CHANDRABHAN MISHRA"/>
    <n v="8369541192"/>
    <s v="SHASHANK YELVE"/>
    <n v="5"/>
    <n v="0"/>
    <n v="0"/>
    <n v="5"/>
    <n v="2"/>
    <n v="3"/>
    <n v="0"/>
    <n v="0"/>
    <s v="Mumbai"/>
    <n v="125"/>
    <n v="0"/>
    <n v="4"/>
    <n v="1"/>
    <n v="80"/>
    <x v="5"/>
    <x v="0"/>
  </r>
  <r>
    <x v="14"/>
    <n v="10094703"/>
    <s v="ASHUTOSH MISHRA"/>
    <s v="ASHUTOSH MISHRA"/>
    <n v="9960834633"/>
    <s v="SUSHEEL DUBEY"/>
    <n v="5"/>
    <n v="0"/>
    <n v="0"/>
    <n v="5"/>
    <n v="1"/>
    <n v="4"/>
    <n v="0"/>
    <n v="0"/>
    <s v="Mumbai"/>
    <n v="125"/>
    <n v="0"/>
    <n v="5"/>
    <n v="1"/>
    <n v="100"/>
    <x v="0"/>
    <x v="3"/>
  </r>
  <r>
    <x v="14"/>
    <n v="10155632"/>
    <s v="ABHISHEK GUPTA"/>
    <s v="ABHISHEK GUPTA"/>
    <n v="8354873086"/>
    <s v="DILEEP SHARMA"/>
    <n v="3"/>
    <n v="0"/>
    <n v="0"/>
    <n v="3"/>
    <n v="1"/>
    <n v="2"/>
    <n v="0"/>
    <n v="0"/>
    <s v="Mumbai"/>
    <n v="75"/>
    <n v="0"/>
    <n v="3"/>
    <n v="1"/>
    <n v="100"/>
    <x v="4"/>
    <x v="2"/>
  </r>
  <r>
    <x v="14"/>
    <n v="10113592"/>
    <s v="BANNOTH NARAYANASWAMY NAIK"/>
    <s v="BANNOTH NARAYANASWAMY NAIK"/>
    <n v="9892353556"/>
    <s v="ARJUN WAGHMARE"/>
    <n v="5"/>
    <n v="0"/>
    <n v="0"/>
    <n v="5"/>
    <n v="1"/>
    <n v="4"/>
    <n v="0"/>
    <n v="0"/>
    <s v="Mumbai"/>
    <n v="125"/>
    <n v="0"/>
    <n v="5"/>
    <n v="1"/>
    <n v="100"/>
    <x v="2"/>
    <x v="3"/>
  </r>
  <r>
    <x v="14"/>
    <n v="10069714"/>
    <s v="JUBAIR KHAN"/>
    <s v="JUBAIR KHAN"/>
    <n v="9594708000"/>
    <s v="MOHAMMAD IMRAN ADIL"/>
    <n v="3"/>
    <n v="1"/>
    <n v="0"/>
    <n v="2"/>
    <n v="0"/>
    <n v="3"/>
    <n v="0"/>
    <n v="0"/>
    <s v="Mumbai"/>
    <n v="130"/>
    <n v="3541"/>
    <n v="3"/>
    <n v="1"/>
    <n v="100"/>
    <x v="5"/>
    <x v="3"/>
  </r>
  <r>
    <x v="14"/>
    <n v="10156403"/>
    <s v="MOHAMMED SAJID TAK"/>
    <s v="MOHAMMED SAJID TAK"/>
    <n v="9623733102"/>
    <s v="IRFAN INNUS PATEL"/>
    <n v="5"/>
    <n v="0"/>
    <n v="0"/>
    <n v="5"/>
    <n v="2"/>
    <n v="3"/>
    <n v="0"/>
    <n v="0"/>
    <s v="Mumbai"/>
    <n v="125"/>
    <n v="0"/>
    <n v="5"/>
    <n v="1"/>
    <n v="100"/>
    <x v="0"/>
    <x v="2"/>
  </r>
  <r>
    <x v="14"/>
    <n v="10142058"/>
    <s v="ANGAD RAMJI GUPTA"/>
    <s v="ANGAD RAMJI GUPTA"/>
    <n v="9820840706"/>
    <s v="CHANDRALOK GUPTA"/>
    <n v="7"/>
    <n v="0"/>
    <n v="0"/>
    <n v="7"/>
    <n v="0"/>
    <n v="7"/>
    <n v="0"/>
    <n v="0"/>
    <s v="Mumbai"/>
    <n v="165"/>
    <n v="0"/>
    <n v="7"/>
    <n v="1"/>
    <n v="100"/>
    <x v="3"/>
    <x v="3"/>
  </r>
  <r>
    <x v="14"/>
    <n v="10068212"/>
    <s v="WASIM KAZI"/>
    <s v="WASIM KAZI"/>
    <n v="9702808599"/>
    <s v="SHASHANK YELVE"/>
    <n v="5"/>
    <n v="0"/>
    <n v="0"/>
    <n v="5"/>
    <n v="0"/>
    <n v="5"/>
    <n v="0"/>
    <n v="0"/>
    <s v="Mumbai"/>
    <n v="115"/>
    <n v="0"/>
    <n v="5"/>
    <n v="1"/>
    <n v="100"/>
    <x v="5"/>
    <x v="3"/>
  </r>
  <r>
    <x v="14"/>
    <n v="10154499"/>
    <s v="SHIVAM PATHAK"/>
    <s v="SHIVAM PATHAK"/>
    <n v="9721050607"/>
    <s v="AJAY KUMAR VERMA"/>
    <n v="3"/>
    <n v="0"/>
    <n v="0"/>
    <n v="3"/>
    <n v="3"/>
    <n v="1"/>
    <n v="0"/>
    <n v="0"/>
    <s v="Mumbai"/>
    <n v="75"/>
    <n v="0"/>
    <n v="3"/>
    <n v="1"/>
    <n v="60"/>
    <x v="0"/>
    <x v="0"/>
  </r>
  <r>
    <x v="14"/>
    <n v="10068280"/>
    <s v="ARCHANA KAKADE"/>
    <s v="ARCHANA KAKADE"/>
    <n v="7208149618"/>
    <s v="NANDAN SINGH"/>
    <n v="3"/>
    <n v="1"/>
    <n v="0"/>
    <n v="2"/>
    <n v="1"/>
    <n v="3"/>
    <n v="0"/>
    <n v="0"/>
    <s v="Mumbai"/>
    <n v="150"/>
    <n v="8980"/>
    <n v="4"/>
    <n v="1"/>
    <n v="100"/>
    <x v="2"/>
    <x v="3"/>
  </r>
  <r>
    <x v="14"/>
    <n v="10155619"/>
    <s v="AJAY BALU LONDHE"/>
    <s v="AJAY BALU LONDHE"/>
    <n v="8369610661"/>
    <s v="NANDAN SINGH"/>
    <n v="6"/>
    <n v="0"/>
    <n v="0"/>
    <n v="6"/>
    <n v="1"/>
    <n v="5"/>
    <n v="0"/>
    <n v="0"/>
    <s v="Mumbai"/>
    <n v="140"/>
    <n v="0"/>
    <n v="6"/>
    <n v="1"/>
    <n v="100"/>
    <x v="2"/>
    <x v="2"/>
  </r>
  <r>
    <x v="14"/>
    <n v="10157722"/>
    <s v="SACHIN KUMAR"/>
    <s v="SACHIN KUMAR"/>
    <n v="8825131086"/>
    <s v="ABHIJIT KHANVILKAR"/>
    <n v="5"/>
    <n v="0"/>
    <n v="0"/>
    <n v="5"/>
    <n v="1"/>
    <n v="4"/>
    <n v="0"/>
    <n v="0"/>
    <s v="Mumbai"/>
    <n v="105"/>
    <n v="0"/>
    <n v="5"/>
    <n v="1"/>
    <n v="100"/>
    <x v="2"/>
    <x v="2"/>
  </r>
  <r>
    <x v="14"/>
    <n v="10014784"/>
    <s v="PRASHANT LAD"/>
    <s v="PRASHANT LAD"/>
    <n v="9833647618"/>
    <s v="SHASHANK YELVE"/>
    <n v="3"/>
    <n v="1"/>
    <n v="0"/>
    <n v="2"/>
    <n v="0"/>
    <n v="3"/>
    <n v="0"/>
    <n v="0"/>
    <s v="Mumbai"/>
    <n v="135"/>
    <n v="33000"/>
    <n v="3"/>
    <n v="1"/>
    <n v="100"/>
    <x v="5"/>
    <x v="3"/>
  </r>
  <r>
    <x v="14"/>
    <n v="10156163"/>
    <s v="ABHISHEK KUMAR"/>
    <s v="ABHISHEK KUMAR"/>
    <n v="9967178792"/>
    <s v="NAGENDRA MISHRA"/>
    <n v="5"/>
    <n v="0"/>
    <n v="0"/>
    <n v="5"/>
    <n v="2"/>
    <n v="3"/>
    <n v="0"/>
    <n v="0"/>
    <s v="Mumbai"/>
    <n v="125"/>
    <n v="0"/>
    <n v="5"/>
    <n v="1"/>
    <n v="100"/>
    <x v="1"/>
    <x v="2"/>
  </r>
  <r>
    <x v="14"/>
    <n v="10157721"/>
    <s v="NITISH KUMAR"/>
    <s v="NITISH KUMAR"/>
    <n v="8692826180"/>
    <s v="ABHIJIT KHANVILKAR"/>
    <n v="6"/>
    <n v="0"/>
    <n v="0"/>
    <n v="6"/>
    <n v="1"/>
    <n v="5"/>
    <n v="0"/>
    <n v="0"/>
    <s v="Mumbai"/>
    <n v="150"/>
    <n v="0"/>
    <n v="6"/>
    <n v="1"/>
    <n v="100"/>
    <x v="2"/>
    <x v="2"/>
  </r>
  <r>
    <x v="14"/>
    <n v="10155616"/>
    <s v="DHIRAJKUMAR L MISHRA"/>
    <s v="DHIRAJKUMAR L MISHRA"/>
    <n v="9370908992"/>
    <s v="MUNAWAR WARISH HASHMI"/>
    <n v="5"/>
    <n v="0"/>
    <n v="0"/>
    <n v="5"/>
    <n v="1"/>
    <n v="4"/>
    <n v="0"/>
    <n v="0"/>
    <s v="Mumbai"/>
    <n v="115"/>
    <n v="0"/>
    <n v="4"/>
    <n v="1"/>
    <n v="80"/>
    <x v="3"/>
    <x v="2"/>
  </r>
  <r>
    <x v="14"/>
    <n v="10155635"/>
    <s v="RITIK PANKAJ CHAUBEY"/>
    <s v="RITIK PANKAJ CHAUBEY"/>
    <n v="8604838454"/>
    <s v="MANISH LOLARAKH NATH DUBEY"/>
    <n v="4"/>
    <n v="0"/>
    <n v="0"/>
    <n v="4"/>
    <n v="0"/>
    <n v="4"/>
    <n v="0"/>
    <n v="0"/>
    <s v="Mumbai"/>
    <n v="100"/>
    <n v="0"/>
    <n v="4"/>
    <n v="1"/>
    <n v="80"/>
    <x v="5"/>
    <x v="2"/>
  </r>
  <r>
    <x v="14"/>
    <n v="10155631"/>
    <s v="PRAFUL MUKUNDRAO TELANG"/>
    <s v="PRAFUL MUKUNDRAO TELANG"/>
    <n v="7769928826"/>
    <s v="PREM KUMAR VISHWAKARMA"/>
    <n v="5"/>
    <n v="0"/>
    <n v="0"/>
    <n v="5"/>
    <n v="2"/>
    <n v="3"/>
    <n v="0"/>
    <n v="0"/>
    <s v="Mumbai"/>
    <n v="125"/>
    <n v="0"/>
    <n v="4"/>
    <n v="1"/>
    <n v="80"/>
    <x v="1"/>
    <x v="2"/>
  </r>
  <r>
    <x v="14"/>
    <n v="10153331"/>
    <s v="RAGHWENDRA KUMAR SINGH"/>
    <s v="RAGHWENDRA KUMAR SINGH"/>
    <n v="8104389966"/>
    <s v="SONU KIRAN DUBEY"/>
    <n v="3"/>
    <n v="0"/>
    <n v="0"/>
    <n v="3"/>
    <n v="1"/>
    <n v="2"/>
    <n v="0"/>
    <n v="0"/>
    <s v="Mumbai"/>
    <n v="75"/>
    <n v="0"/>
    <n v="3"/>
    <n v="1"/>
    <n v="100"/>
    <x v="1"/>
    <x v="0"/>
  </r>
  <r>
    <x v="14"/>
    <n v="10151345"/>
    <s v="NAGENDRA MISHRA"/>
    <s v="NAGENDRA MISHRA"/>
    <n v="7049872363"/>
    <s v="SIDDHANT RAJENDRA PAWAR"/>
    <n v="2"/>
    <n v="0"/>
    <n v="0"/>
    <n v="2"/>
    <n v="1"/>
    <n v="1"/>
    <n v="0"/>
    <n v="0"/>
    <s v="Mumbai"/>
    <n v="40"/>
    <n v="0"/>
    <n v="1"/>
    <n v="1"/>
    <n v="33.33"/>
    <x v="1"/>
    <x v="1"/>
  </r>
  <r>
    <x v="14"/>
    <n v="10091881"/>
    <s v="SUMIT SHARAD SANAS"/>
    <s v="SUMIT SHARAD SANAS"/>
    <n v="8652573355"/>
    <s v="ARJUN WAGHMARE"/>
    <n v="4"/>
    <n v="1"/>
    <n v="0"/>
    <n v="3"/>
    <n v="2"/>
    <n v="3"/>
    <n v="0"/>
    <n v="0"/>
    <s v="Mumbai"/>
    <n v="175"/>
    <n v="7080"/>
    <n v="5"/>
    <n v="1"/>
    <n v="100"/>
    <x v="2"/>
    <x v="3"/>
  </r>
  <r>
    <x v="14"/>
    <n v="10154719"/>
    <s v="CHANDAN MISHRA"/>
    <s v="CHANDAN MISHRA"/>
    <n v="8433849596"/>
    <s v="JAYANT KUMAR"/>
    <n v="5"/>
    <n v="0"/>
    <n v="0"/>
    <n v="5"/>
    <n v="2"/>
    <n v="3"/>
    <n v="0"/>
    <n v="0"/>
    <s v="Mumbai"/>
    <n v="125"/>
    <n v="0"/>
    <n v="5"/>
    <n v="1"/>
    <n v="100"/>
    <x v="4"/>
    <x v="0"/>
  </r>
  <r>
    <x v="14"/>
    <n v="10057460"/>
    <s v="GANGA SAGAR PANDEY"/>
    <s v="GANGA SAGAR PANDEY"/>
    <n v="9696537480"/>
    <s v="JAGANATH SABAT"/>
    <n v="5"/>
    <n v="1"/>
    <n v="0"/>
    <n v="4"/>
    <n v="1"/>
    <n v="4"/>
    <n v="0"/>
    <n v="0"/>
    <s v="Mumbai"/>
    <n v="170"/>
    <n v="2362"/>
    <n v="5"/>
    <n v="1"/>
    <n v="100"/>
    <x v="3"/>
    <x v="3"/>
  </r>
  <r>
    <x v="14"/>
    <n v="10154479"/>
    <s v="VINOD KUMAR"/>
    <s v="VINOD KUMAR"/>
    <n v="7905193449"/>
    <s v="JAYANT KUMAR"/>
    <n v="5"/>
    <n v="0"/>
    <n v="0"/>
    <n v="5"/>
    <n v="3"/>
    <n v="2"/>
    <n v="0"/>
    <n v="0"/>
    <s v="Mumbai"/>
    <n v="125"/>
    <n v="0"/>
    <n v="5"/>
    <n v="1"/>
    <n v="100"/>
    <x v="4"/>
    <x v="0"/>
  </r>
  <r>
    <x v="14"/>
    <n v="10154483"/>
    <s v="JAYANT KUMAR"/>
    <s v="JAYANT KUMAR"/>
    <n v="9304376328"/>
    <s v="DILEEP SHARMA"/>
    <n v="3"/>
    <n v="0"/>
    <n v="0"/>
    <n v="3"/>
    <n v="0"/>
    <n v="3"/>
    <n v="0"/>
    <n v="0"/>
    <s v="Mumbai"/>
    <n v="65"/>
    <n v="0"/>
    <n v="2"/>
    <n v="1"/>
    <n v="66.67"/>
    <x v="4"/>
    <x v="0"/>
  </r>
  <r>
    <x v="14"/>
    <n v="10153634"/>
    <s v="LAXMI NARAYAN PANDEY"/>
    <s v="LAXMI NARAYAN PANDEY"/>
    <n v="7208851513"/>
    <s v="ABHIJIT KHANVILKAR"/>
    <n v="7"/>
    <n v="1"/>
    <n v="0"/>
    <n v="6"/>
    <n v="0"/>
    <n v="7"/>
    <n v="0"/>
    <n v="0"/>
    <s v="Mumbai"/>
    <n v="235"/>
    <n v="4720"/>
    <n v="7"/>
    <n v="1"/>
    <n v="100"/>
    <x v="2"/>
    <x v="0"/>
  </r>
  <r>
    <x v="14"/>
    <n v="10153648"/>
    <s v="RAJKUMAR U SINGH"/>
    <s v="RAJKUMAR U SINGH"/>
    <n v="7058306032"/>
    <s v="AJAY KUMAR VERMA"/>
    <n v="3"/>
    <n v="0"/>
    <n v="0"/>
    <n v="3"/>
    <n v="1"/>
    <n v="2"/>
    <n v="0"/>
    <n v="0"/>
    <s v="Mumbai"/>
    <n v="75"/>
    <n v="0"/>
    <n v="3"/>
    <n v="1"/>
    <n v="60"/>
    <x v="0"/>
    <x v="0"/>
  </r>
  <r>
    <x v="14"/>
    <n v="10157279"/>
    <s v="ABDUL AHAD ANIS KHAN"/>
    <s v="ABDUL AHAD ANIS KHAN"/>
    <n v="7058620610"/>
    <s v="AKASH RAMRATAN JAISWAL"/>
    <n v="3"/>
    <n v="0"/>
    <n v="0"/>
    <n v="3"/>
    <n v="3"/>
    <n v="0"/>
    <n v="0"/>
    <n v="0"/>
    <s v="Mumbai"/>
    <n v="75"/>
    <n v="0"/>
    <n v="1"/>
    <n v="1"/>
    <n v="20"/>
    <x v="1"/>
    <x v="2"/>
  </r>
  <r>
    <x v="14"/>
    <n v="10154727"/>
    <s v="SHUBHENDU PRAFULLA DASKABI"/>
    <s v="SHUBHENDU PRAFULLA DASKABI"/>
    <n v="9372379791"/>
    <s v="JAYANT KUMAR"/>
    <n v="5"/>
    <n v="0"/>
    <n v="0"/>
    <n v="5"/>
    <n v="2"/>
    <n v="3"/>
    <n v="0"/>
    <n v="0"/>
    <s v="Mumbai"/>
    <n v="125"/>
    <n v="0"/>
    <n v="5"/>
    <n v="1"/>
    <n v="100"/>
    <x v="4"/>
    <x v="0"/>
  </r>
  <r>
    <x v="14"/>
    <n v="10155622"/>
    <s v="SOFIYAN MOHAMMED UMAR ANSARI"/>
    <s v="SOFIYAN MOHAMMED UMAR ANSARI"/>
    <n v="7304151160"/>
    <s v="ABHISHEK GUPTA"/>
    <n v="5"/>
    <n v="0"/>
    <n v="0"/>
    <n v="5"/>
    <n v="1"/>
    <n v="4"/>
    <n v="0"/>
    <n v="0"/>
    <s v="Mumbai"/>
    <n v="125"/>
    <n v="0"/>
    <n v="5"/>
    <n v="1"/>
    <n v="100"/>
    <x v="4"/>
    <x v="2"/>
  </r>
  <r>
    <x v="14"/>
    <n v="10158408"/>
    <s v="PRASHANT TUKARAM THOKALE"/>
    <s v="PRASHANT TUKARAM THOKALE"/>
    <n v="8779830559"/>
    <s v="BAHUBALI KADDU"/>
    <n v="5"/>
    <n v="0"/>
    <n v="0"/>
    <n v="5"/>
    <n v="0"/>
    <n v="6"/>
    <n v="0"/>
    <n v="0"/>
    <s v="Mumbai"/>
    <n v="125"/>
    <n v="0"/>
    <n v="5"/>
    <n v="1"/>
    <n v="100"/>
    <x v="4"/>
    <x v="4"/>
  </r>
  <r>
    <x v="14"/>
    <n v="10062664"/>
    <s v="NAVEEN TRIPATHI"/>
    <s v="NAVEEN TRIPATHI"/>
    <n v="8979086009"/>
    <s v="INTEZAR IMAM MUNTAZIR IMAM SAYED"/>
    <n v="1"/>
    <n v="1"/>
    <n v="0"/>
    <n v="0"/>
    <n v="0"/>
    <n v="1"/>
    <n v="0"/>
    <n v="0"/>
    <s v="Mumbai"/>
    <n v="85"/>
    <n v="49560"/>
    <n v="1"/>
    <n v="1"/>
    <n v="20"/>
    <x v="0"/>
    <x v="3"/>
  </r>
  <r>
    <x v="14"/>
    <n v="10152292"/>
    <s v="CHOUBEY ADITYA AJIT"/>
    <s v="CHOUBEY ADITYA AJIT"/>
    <n v="7414955787"/>
    <s v="CHANDRALOK GUPTA"/>
    <n v="5"/>
    <n v="0"/>
    <n v="0"/>
    <n v="5"/>
    <n v="0"/>
    <n v="5"/>
    <n v="0"/>
    <n v="0"/>
    <s v="Mumbai"/>
    <n v="125"/>
    <n v="0"/>
    <n v="5"/>
    <n v="1"/>
    <n v="100"/>
    <x v="3"/>
    <x v="0"/>
  </r>
  <r>
    <x v="14"/>
    <n v="10150180"/>
    <s v="YASH SABHA SHANKAR TIWARI"/>
    <s v="YASH SABHA SHANKAR TIWARI"/>
    <n v="9594587271"/>
    <s v="ABHIJIT KHANVILKAR"/>
    <n v="3"/>
    <n v="1"/>
    <n v="0"/>
    <n v="2"/>
    <n v="1"/>
    <n v="2"/>
    <n v="0"/>
    <n v="0"/>
    <s v="Mumbai"/>
    <n v="150"/>
    <n v="7080"/>
    <n v="3"/>
    <n v="1"/>
    <n v="60"/>
    <x v="2"/>
    <x v="1"/>
  </r>
  <r>
    <x v="14"/>
    <n v="10145771"/>
    <s v="RISHIKESH DUBEY"/>
    <s v="RISHIKESH DUBEY"/>
    <n v="8369036235"/>
    <s v="NAVEEN TRIPATHI"/>
    <n v="5"/>
    <n v="0"/>
    <n v="0"/>
    <n v="5"/>
    <n v="0"/>
    <n v="5"/>
    <n v="0"/>
    <n v="0"/>
    <s v="Mumbai"/>
    <n v="125"/>
    <n v="0"/>
    <n v="5"/>
    <n v="1"/>
    <n v="100"/>
    <x v="0"/>
    <x v="1"/>
  </r>
  <r>
    <x v="14"/>
    <n v="10039145"/>
    <s v="SUSHEEL DUBEY"/>
    <s v="SUSHEEL DUBEY"/>
    <n v="9967423888"/>
    <s v="INTEZAR IMAM MUNTAZIR IMAM SAYED"/>
    <n v="1"/>
    <n v="1"/>
    <n v="0"/>
    <n v="0"/>
    <n v="0"/>
    <n v="1"/>
    <n v="0"/>
    <n v="0"/>
    <s v="Mumbai"/>
    <n v="90"/>
    <n v="67048"/>
    <n v="1"/>
    <n v="1"/>
    <n v="20"/>
    <x v="0"/>
    <x v="3"/>
  </r>
  <r>
    <x v="14"/>
    <n v="10061244"/>
    <s v="MANISH PANDEY"/>
    <s v="MANISH PANDEY"/>
    <n v="8655267737"/>
    <s v="AJAY KUMAR VERMA"/>
    <n v="4"/>
    <n v="0"/>
    <n v="0"/>
    <n v="4"/>
    <n v="0"/>
    <n v="5"/>
    <n v="0"/>
    <n v="0"/>
    <s v="Mumbai"/>
    <n v="100"/>
    <n v="0"/>
    <n v="4"/>
    <n v="1"/>
    <n v="100"/>
    <x v="0"/>
    <x v="3"/>
  </r>
  <r>
    <x v="14"/>
    <n v="10158406"/>
    <s v="MOHAMMAD HASEEN"/>
    <s v="MOHAMMAD HASEEN"/>
    <n v="8565899473"/>
    <s v="SHASHANK YELVE"/>
    <n v="4"/>
    <n v="0"/>
    <n v="0"/>
    <n v="4"/>
    <n v="1"/>
    <n v="3"/>
    <n v="0"/>
    <n v="0"/>
    <s v="Mumbai"/>
    <n v="100"/>
    <n v="0"/>
    <n v="4"/>
    <n v="1"/>
    <n v="100"/>
    <x v="5"/>
    <x v="4"/>
  </r>
  <r>
    <x v="14"/>
    <n v="10149740"/>
    <s v="MD SARFARAZ"/>
    <s v="MD SARFARAZ"/>
    <n v="8709965096"/>
    <s v="MD SANAUL MUSTUFA"/>
    <n v="6"/>
    <n v="0"/>
    <n v="0"/>
    <n v="6"/>
    <n v="0"/>
    <n v="6"/>
    <n v="0"/>
    <n v="0"/>
    <s v="Mumbai"/>
    <n v="150"/>
    <n v="0"/>
    <n v="6"/>
    <n v="1"/>
    <n v="100"/>
    <x v="2"/>
    <x v="1"/>
  </r>
  <r>
    <x v="14"/>
    <n v="10158393"/>
    <s v="SURAJ CHHOTELAL GUPTA"/>
    <s v="SURAJ CHHOTELAL GUPTA"/>
    <n v="9372641825"/>
    <s v="SUSHEEL DUBEY"/>
    <n v="4"/>
    <n v="0"/>
    <n v="0"/>
    <n v="4"/>
    <n v="2"/>
    <n v="2"/>
    <n v="0"/>
    <n v="0"/>
    <s v="Mumbai"/>
    <n v="100"/>
    <n v="0"/>
    <n v="3"/>
    <n v="1"/>
    <n v="100"/>
    <x v="0"/>
    <x v="4"/>
  </r>
  <r>
    <x v="14"/>
    <n v="10031401"/>
    <s v="KARIM JARIYA"/>
    <s v="KARIM JARIYA"/>
    <n v="9321734702"/>
    <s v="AJAY KUMAR VERMA"/>
    <n v="4"/>
    <n v="0"/>
    <n v="0"/>
    <n v="4"/>
    <n v="2"/>
    <n v="2"/>
    <n v="0"/>
    <n v="0"/>
    <s v="Mumbai"/>
    <n v="100"/>
    <n v="0"/>
    <n v="4"/>
    <n v="1"/>
    <n v="80"/>
    <x v="0"/>
    <x v="3"/>
  </r>
  <r>
    <x v="14"/>
    <n v="10157420"/>
    <s v="VISHAL RAJENDRA UPADHYAY"/>
    <s v="VISHAL RAJENDRA UPADHYAY"/>
    <n v="9867075685"/>
    <s v="DILEEP SHARMA"/>
    <n v="5"/>
    <n v="0"/>
    <n v="0"/>
    <n v="5"/>
    <n v="0"/>
    <n v="5"/>
    <n v="0"/>
    <n v="0"/>
    <s v="Mumbai"/>
    <n v="120"/>
    <n v="0"/>
    <n v="5"/>
    <n v="1"/>
    <n v="100"/>
    <x v="4"/>
    <x v="2"/>
  </r>
  <r>
    <x v="14"/>
    <n v="10153333"/>
    <s v="SUMIT KUMAR PARASNATH VERMA"/>
    <s v="SUMIT KUMAR PARASNATH VERMA"/>
    <n v="7738531602"/>
    <s v="ABHISHEK GUPTA"/>
    <n v="5"/>
    <n v="0"/>
    <n v="0"/>
    <n v="5"/>
    <n v="2"/>
    <n v="3"/>
    <n v="0"/>
    <n v="1"/>
    <s v="Mumbai"/>
    <n v="135"/>
    <n v="0"/>
    <n v="5"/>
    <n v="1"/>
    <n v="100"/>
    <x v="4"/>
    <x v="0"/>
  </r>
  <r>
    <x v="14"/>
    <n v="10158402"/>
    <s v="ABHISHEK RAJNARAYAN GUPTA"/>
    <s v="ABHISHEK RAJNARAYAN GUPTA"/>
    <n v="8454864050"/>
    <s v="BAHUBALI KADDU"/>
    <n v="5"/>
    <n v="0"/>
    <n v="0"/>
    <n v="5"/>
    <n v="2"/>
    <n v="4"/>
    <n v="0"/>
    <n v="0"/>
    <s v="Mumbai"/>
    <n v="105"/>
    <n v="0"/>
    <n v="4"/>
    <n v="1"/>
    <n v="100"/>
    <x v="4"/>
    <x v="4"/>
  </r>
  <r>
    <x v="14"/>
    <n v="10158400"/>
    <s v="APPASAHEB DHANAJI MASAL"/>
    <s v="APPASAHEB DHANAJI MASAL"/>
    <n v="9096490816"/>
    <s v="NANDAN SINGH"/>
    <n v="3"/>
    <n v="0"/>
    <n v="0"/>
    <n v="3"/>
    <n v="0"/>
    <n v="3"/>
    <n v="0"/>
    <n v="0"/>
    <s v="Mumbai"/>
    <n v="75"/>
    <n v="0"/>
    <n v="3"/>
    <n v="1"/>
    <n v="100"/>
    <x v="2"/>
    <x v="4"/>
  </r>
  <r>
    <x v="14"/>
    <n v="10157283"/>
    <s v="VINIT LAXMIKANT CHATURVEDI"/>
    <s v="VINIT LAXMIKANT CHATURVEDI"/>
    <n v="9619167461"/>
    <s v="AKASH RAMRATAN JAISWAL"/>
    <n v="6"/>
    <n v="1"/>
    <n v="0"/>
    <n v="5"/>
    <n v="3"/>
    <n v="3"/>
    <n v="0"/>
    <n v="0"/>
    <s v="Mumbai"/>
    <n v="225"/>
    <n v="3540"/>
    <n v="6"/>
    <n v="1"/>
    <n v="100"/>
    <x v="1"/>
    <x v="2"/>
  </r>
  <r>
    <x v="14"/>
    <n v="10157455"/>
    <s v="PRASHANT VISHRAM PATIL"/>
    <s v="PRASHANT VISHRAM PATIL"/>
    <n v="7777088988"/>
    <s v="PREM KUMAR VISHWAKARMA"/>
    <n v="1"/>
    <n v="0"/>
    <n v="0"/>
    <n v="1"/>
    <n v="0"/>
    <n v="1"/>
    <n v="0"/>
    <n v="0"/>
    <s v="Mumbai"/>
    <n v="15"/>
    <n v="0"/>
    <n v="0"/>
    <n v="1"/>
    <n v="0"/>
    <x v="1"/>
    <x v="2"/>
  </r>
  <r>
    <x v="14"/>
    <n v="10157451"/>
    <s v="ATHARAV DASHRATH PAWAR"/>
    <s v="ATHARAV DASHRATH PAWAR"/>
    <n v="8655082048"/>
    <s v="ABHIJIT KHANVILKAR"/>
    <n v="6"/>
    <n v="0"/>
    <n v="0"/>
    <n v="6"/>
    <n v="3"/>
    <n v="3"/>
    <n v="0"/>
    <n v="0"/>
    <s v="Mumbai"/>
    <n v="150"/>
    <n v="0"/>
    <n v="6"/>
    <n v="1"/>
    <n v="100"/>
    <x v="2"/>
    <x v="2"/>
  </r>
  <r>
    <x v="14"/>
    <n v="10068735"/>
    <s v="MOHAMMED MUNAWAR KHAN"/>
    <s v="MOHAMMED MUNAWAR KHAN"/>
    <n v="8779346184"/>
    <s v="INTEZAR IMAM MUNTAZIR IMAM SAYED"/>
    <n v="3"/>
    <n v="0"/>
    <n v="0"/>
    <n v="3"/>
    <n v="0"/>
    <n v="3"/>
    <n v="0"/>
    <n v="0"/>
    <s v="Mumbai"/>
    <n v="75"/>
    <n v="0"/>
    <n v="3"/>
    <n v="1"/>
    <n v="100"/>
    <x v="0"/>
    <x v="3"/>
  </r>
  <r>
    <x v="14"/>
    <n v="10156139"/>
    <s v="ASHISH SHUKLA"/>
    <s v="ASHISH SHUKLA"/>
    <n v="8879709699"/>
    <s v="ABHIJIT KHANVILKAR"/>
    <n v="6"/>
    <n v="0"/>
    <n v="0"/>
    <n v="6"/>
    <n v="3"/>
    <n v="3"/>
    <n v="0"/>
    <n v="0"/>
    <s v="Mumbai"/>
    <n v="140"/>
    <n v="0"/>
    <n v="6"/>
    <n v="1"/>
    <n v="100"/>
    <x v="2"/>
    <x v="2"/>
  </r>
  <r>
    <x v="14"/>
    <n v="10147895"/>
    <s v="RUSHIKESH DODHU JADHAV"/>
    <s v="RUSHIKESH DODHU JADHAV"/>
    <n v="9768269689"/>
    <s v="AKASH RAMRATAN JAISWAL"/>
    <n v="5"/>
    <n v="0"/>
    <n v="0"/>
    <n v="5"/>
    <n v="1"/>
    <n v="4"/>
    <n v="0"/>
    <n v="0"/>
    <s v="Mumbai"/>
    <n v="125"/>
    <n v="0"/>
    <n v="5"/>
    <n v="1"/>
    <n v="100"/>
    <x v="1"/>
    <x v="1"/>
  </r>
  <r>
    <x v="14"/>
    <n v="10156402"/>
    <s v="RANJEET UPENDRA SHARMA"/>
    <s v="RANJEET UPENDRA SHARMA"/>
    <n v="7620769467"/>
    <s v="JAGANATH SABAT"/>
    <n v="3"/>
    <n v="0"/>
    <n v="0"/>
    <n v="3"/>
    <n v="1"/>
    <n v="2"/>
    <n v="0"/>
    <n v="0"/>
    <s v="Mumbai"/>
    <n v="75"/>
    <n v="0"/>
    <n v="3"/>
    <n v="1"/>
    <n v="60"/>
    <x v="3"/>
    <x v="2"/>
  </r>
  <r>
    <x v="14"/>
    <n v="10023038"/>
    <s v="MOHAMMAD IMRAN ADIL"/>
    <s v="MOHAMMAD IMRAN ADIL"/>
    <n v="9967552214"/>
    <s v="MADHURI JOSHI"/>
    <n v="1"/>
    <n v="0"/>
    <n v="0"/>
    <n v="1"/>
    <n v="0"/>
    <n v="1"/>
    <n v="0"/>
    <n v="0"/>
    <s v="Mumbai"/>
    <n v="25"/>
    <n v="0"/>
    <n v="1"/>
    <n v="1"/>
    <n v="20"/>
    <x v="5"/>
    <x v="3"/>
  </r>
  <r>
    <x v="14"/>
    <n v="10156156"/>
    <s v="AJAY KUMAR MISHRA"/>
    <s v="AJAY KUMAR MISHRA"/>
    <n v="8009478116"/>
    <s v="NAGENDRA MISHRA"/>
    <n v="5"/>
    <n v="0"/>
    <n v="0"/>
    <n v="5"/>
    <n v="5"/>
    <n v="0"/>
    <n v="0"/>
    <n v="0"/>
    <s v="Mumbai"/>
    <n v="125"/>
    <n v="0"/>
    <n v="5"/>
    <n v="1"/>
    <n v="100"/>
    <x v="1"/>
    <x v="2"/>
  </r>
  <r>
    <x v="14"/>
    <n v="10157735"/>
    <s v="YADAV VIVEKKUMAR LALJI"/>
    <s v="YADAV VIVEKKUMAR LALJI"/>
    <n v="9702818558"/>
    <s v="IRFAN INNUS PATEL"/>
    <n v="4"/>
    <n v="0"/>
    <n v="0"/>
    <n v="4"/>
    <n v="2"/>
    <n v="2"/>
    <n v="0"/>
    <n v="0"/>
    <s v="Mumbai"/>
    <n v="100"/>
    <n v="0"/>
    <n v="4"/>
    <n v="1"/>
    <n v="100"/>
    <x v="0"/>
    <x v="2"/>
  </r>
  <r>
    <x v="14"/>
    <n v="10081473"/>
    <s v="ALOK NAKHDOO PAL"/>
    <s v="ALOK NAKHDOO PAL"/>
    <n v="7385360866"/>
    <s v="CHANDRALOK GUPTA"/>
    <n v="6"/>
    <n v="0"/>
    <n v="0"/>
    <n v="6"/>
    <n v="2"/>
    <n v="4"/>
    <n v="0"/>
    <n v="0"/>
    <s v="Mumbai"/>
    <n v="150"/>
    <n v="0"/>
    <n v="6"/>
    <n v="1"/>
    <n v="100"/>
    <x v="3"/>
    <x v="3"/>
  </r>
  <r>
    <x v="14"/>
    <n v="10152591"/>
    <s v="ARUN KUMAR SHUKLA"/>
    <s v="ARUN KUMAR SHUKLA"/>
    <n v="8928440955"/>
    <s v="CHANDRALOK GUPTA"/>
    <n v="7"/>
    <n v="1"/>
    <n v="0"/>
    <n v="6"/>
    <n v="0"/>
    <n v="7"/>
    <n v="0"/>
    <n v="0"/>
    <s v="Mumbai"/>
    <n v="225"/>
    <n v="32000"/>
    <n v="7"/>
    <n v="1"/>
    <n v="100"/>
    <x v="3"/>
    <x v="0"/>
  </r>
  <r>
    <x v="14"/>
    <n v="10129842"/>
    <s v="RANJIT REVNATH BOBHATE"/>
    <s v="RANJIT REVNATH BOBHATE"/>
    <n v="9920240914"/>
    <s v="MOHAMMAD IMRAN ADIL"/>
    <n v="5"/>
    <n v="0"/>
    <n v="0"/>
    <n v="5"/>
    <n v="0"/>
    <n v="5"/>
    <n v="0"/>
    <n v="0"/>
    <s v="Mumbai"/>
    <n v="125"/>
    <n v="0"/>
    <n v="5"/>
    <n v="1"/>
    <n v="100"/>
    <x v="5"/>
    <x v="3"/>
  </r>
  <r>
    <x v="14"/>
    <n v="10028593"/>
    <s v="NANDAN SINGH"/>
    <s v="NANDAN SINGH"/>
    <n v="8655842601"/>
    <s v="ABHIJIT KHANVILKAR"/>
    <n v="1"/>
    <n v="0"/>
    <n v="0"/>
    <n v="1"/>
    <n v="0"/>
    <n v="1"/>
    <n v="0"/>
    <n v="0"/>
    <s v="Mumbai"/>
    <n v="25"/>
    <n v="0"/>
    <n v="1"/>
    <n v="1"/>
    <n v="20"/>
    <x v="2"/>
    <x v="3"/>
  </r>
  <r>
    <x v="14"/>
    <n v="10158407"/>
    <s v="ADESH DUBEY"/>
    <s v="ADESH DUBEY"/>
    <n v="9369678516"/>
    <s v="MANISH LOLARAKH NATH DUBEY"/>
    <n v="5"/>
    <n v="0"/>
    <n v="0"/>
    <n v="5"/>
    <n v="0"/>
    <n v="5"/>
    <n v="0"/>
    <n v="0"/>
    <s v="Mumbai"/>
    <n v="125"/>
    <n v="0"/>
    <n v="5"/>
    <n v="1"/>
    <n v="100"/>
    <x v="5"/>
    <x v="4"/>
  </r>
  <r>
    <x v="14"/>
    <n v="10158401"/>
    <s v="KRISHNA TUKARAM SHELAR"/>
    <s v="KRISHNA TUKARAM SHELAR"/>
    <n v="9137512282"/>
    <s v="PREM KUMAR VISHWAKARMA"/>
    <n v="2"/>
    <n v="0"/>
    <n v="0"/>
    <n v="2"/>
    <n v="0"/>
    <n v="2"/>
    <n v="0"/>
    <n v="0"/>
    <s v="Mumbai"/>
    <n v="50"/>
    <n v="0"/>
    <n v="2"/>
    <n v="1"/>
    <n v="66.67"/>
    <x v="1"/>
    <x v="4"/>
  </r>
  <r>
    <x v="14"/>
    <n v="10044903"/>
    <s v="MD SANAUL MUSTUFA"/>
    <s v="MD SANAUL MUSTUFA"/>
    <n v="9892999846"/>
    <s v="ABHIJIT KHANVILKAR"/>
    <n v="1"/>
    <n v="1"/>
    <n v="0"/>
    <n v="0"/>
    <n v="0"/>
    <n v="1"/>
    <n v="0"/>
    <n v="0"/>
    <s v="Mumbai"/>
    <n v="85"/>
    <n v="42417"/>
    <n v="1"/>
    <n v="1"/>
    <n v="33.33"/>
    <x v="2"/>
    <x v="3"/>
  </r>
  <r>
    <x v="14"/>
    <n v="10148305"/>
    <s v="SAMSUJJAMA"/>
    <s v="SAMSUJJAMA"/>
    <n v="9628744894"/>
    <s v="PREM KUMAR VISHWAKARMA"/>
    <n v="5"/>
    <n v="2"/>
    <n v="0"/>
    <n v="3"/>
    <n v="1"/>
    <n v="5"/>
    <n v="0"/>
    <n v="0"/>
    <s v="Mumbai"/>
    <n v="265"/>
    <n v="10837"/>
    <n v="6"/>
    <n v="1"/>
    <n v="100"/>
    <x v="1"/>
    <x v="1"/>
  </r>
  <r>
    <x v="14"/>
    <n v="10156155"/>
    <s v="VIVEKANAND"/>
    <s v="VIVEKANAND"/>
    <n v="9984546969"/>
    <s v="JAGANATH SABAT"/>
    <n v="6"/>
    <n v="0"/>
    <n v="0"/>
    <n v="6"/>
    <n v="2"/>
    <n v="4"/>
    <n v="0"/>
    <n v="0"/>
    <s v="Mumbai"/>
    <n v="140"/>
    <n v="0"/>
    <n v="5"/>
    <n v="1"/>
    <n v="100"/>
    <x v="3"/>
    <x v="2"/>
  </r>
  <r>
    <x v="14"/>
    <n v="10158405"/>
    <s v="KAPIL"/>
    <s v="KAPIL"/>
    <n v="8295745494"/>
    <s v="MOHAMMAD IMRAN ADIL"/>
    <n v="5"/>
    <n v="0"/>
    <n v="0"/>
    <n v="5"/>
    <n v="0"/>
    <n v="5"/>
    <n v="0"/>
    <n v="0"/>
    <s v="Mumbai"/>
    <n v="125"/>
    <n v="0"/>
    <n v="5"/>
    <n v="1"/>
    <n v="100"/>
    <x v="5"/>
    <x v="4"/>
  </r>
  <r>
    <x v="14"/>
    <n v="10154722"/>
    <s v="ANIMESH KARMAKAR"/>
    <s v="ANIMESH KARMAKAR"/>
    <n v="6294590298"/>
    <s v="ABHIJIT KHANVILKAR"/>
    <n v="5"/>
    <n v="0"/>
    <n v="0"/>
    <n v="5"/>
    <n v="3"/>
    <n v="2"/>
    <n v="0"/>
    <n v="0"/>
    <s v="Mumbai"/>
    <n v="125"/>
    <n v="0"/>
    <n v="5"/>
    <n v="1"/>
    <n v="100"/>
    <x v="2"/>
    <x v="0"/>
  </r>
  <r>
    <x v="14"/>
    <n v="10083901"/>
    <s v="BHAVESH VIVEK MHATRE"/>
    <s v="BHAVESH VIVEK MHATRE"/>
    <n v="8668720253"/>
    <s v="SURAJ PAWAR"/>
    <n v="4"/>
    <n v="0"/>
    <n v="0"/>
    <n v="4"/>
    <n v="1"/>
    <n v="3"/>
    <n v="0"/>
    <n v="0"/>
    <s v="Mumbai"/>
    <n v="100"/>
    <n v="0"/>
    <n v="4"/>
    <n v="1"/>
    <n v="80"/>
    <x v="5"/>
    <x v="3"/>
  </r>
  <r>
    <x v="14"/>
    <n v="10153342"/>
    <s v="AKASH RAMRATAN JAISWAL"/>
    <s v="AKASH RAMRATAN JAISWAL"/>
    <n v="7977956010"/>
    <s v="SONU KIRAN DUBEY"/>
    <n v="1"/>
    <n v="0"/>
    <n v="0"/>
    <n v="1"/>
    <n v="1"/>
    <n v="0"/>
    <n v="0"/>
    <n v="0"/>
    <s v="Mumbai"/>
    <n v="25"/>
    <n v="0"/>
    <n v="1"/>
    <n v="1"/>
    <n v="33.33"/>
    <x v="1"/>
    <x v="0"/>
  </r>
  <r>
    <x v="15"/>
    <n v="10158405"/>
    <s v="KAPIL"/>
    <s v="KAPIL"/>
    <n v="8295745494"/>
    <s v="MOHAMMAD IMRAN ADIL"/>
    <n v="4"/>
    <n v="0"/>
    <n v="0"/>
    <n v="4"/>
    <n v="0"/>
    <n v="4"/>
    <n v="0"/>
    <n v="0"/>
    <s v="Mumbai"/>
    <n v="100"/>
    <n v="0"/>
    <n v="4"/>
    <n v="1"/>
    <n v="100"/>
    <x v="5"/>
    <x v="4"/>
  </r>
  <r>
    <x v="15"/>
    <n v="10148305"/>
    <s v="SAMSUJJAMA"/>
    <s v="SAMSUJJAMA"/>
    <n v="9628744894"/>
    <s v="PREM KUMAR VISHWAKARMA"/>
    <n v="5"/>
    <n v="1"/>
    <n v="0"/>
    <n v="4"/>
    <n v="0"/>
    <n v="5"/>
    <n v="0"/>
    <n v="0"/>
    <s v="Mumbai"/>
    <n v="185"/>
    <n v="2360"/>
    <n v="5"/>
    <n v="1"/>
    <n v="100"/>
    <x v="1"/>
    <x v="1"/>
  </r>
  <r>
    <x v="15"/>
    <n v="10156155"/>
    <s v="VIVEKANAND"/>
    <s v="VIVEKANAND"/>
    <n v="9984546969"/>
    <s v="JAGANATH SABAT"/>
    <n v="7"/>
    <n v="0"/>
    <n v="0"/>
    <n v="7"/>
    <n v="4"/>
    <n v="3"/>
    <n v="0"/>
    <n v="0"/>
    <s v="Mumbai"/>
    <n v="155"/>
    <n v="0"/>
    <n v="6"/>
    <n v="1"/>
    <n v="100"/>
    <x v="3"/>
    <x v="2"/>
  </r>
  <r>
    <x v="15"/>
    <n v="10158401"/>
    <s v="KRISHNA TUKARAM SHELAR"/>
    <s v="KRISHNA TUKARAM SHELAR"/>
    <n v="9137512282"/>
    <s v="PREM KUMAR VISHWAKARMA"/>
    <n v="3"/>
    <n v="0"/>
    <n v="0"/>
    <n v="3"/>
    <n v="0"/>
    <n v="3"/>
    <n v="0"/>
    <n v="0"/>
    <s v="Mumbai"/>
    <n v="75"/>
    <n v="0"/>
    <n v="3"/>
    <n v="1"/>
    <n v="100"/>
    <x v="1"/>
    <x v="4"/>
  </r>
  <r>
    <x v="15"/>
    <n v="10154482"/>
    <s v="PRADEEP DEEPAK ANGRE"/>
    <s v="PRADEEP DEEPAK ANGRE"/>
    <n v="8879114532"/>
    <s v="JAGANATH SABAT"/>
    <n v="7"/>
    <n v="0"/>
    <n v="0"/>
    <n v="7"/>
    <n v="1"/>
    <n v="6"/>
    <n v="0"/>
    <n v="0"/>
    <s v="Mumbai"/>
    <n v="175"/>
    <n v="0"/>
    <n v="7"/>
    <n v="1"/>
    <n v="100"/>
    <x v="3"/>
    <x v="0"/>
  </r>
  <r>
    <x v="15"/>
    <n v="10152846"/>
    <s v="SANDESH SAROJ MISHRA"/>
    <s v="SANDESH SAROJ MISHRA"/>
    <n v="9819648094"/>
    <s v="JAYANT KUMAR"/>
    <n v="5"/>
    <n v="0"/>
    <n v="0"/>
    <n v="5"/>
    <n v="3"/>
    <n v="2"/>
    <n v="0"/>
    <n v="0"/>
    <s v="Mumbai"/>
    <n v="115"/>
    <n v="0"/>
    <n v="4"/>
    <n v="1"/>
    <n v="80"/>
    <x v="4"/>
    <x v="0"/>
  </r>
  <r>
    <x v="15"/>
    <n v="10153105"/>
    <s v="SUDHEER PANKAJ PANDEY"/>
    <s v="SUDHEER PANKAJ PANDEY"/>
    <n v="8953258991"/>
    <s v="RAGHWENDRA KUMAR SINGH"/>
    <n v="5"/>
    <n v="0"/>
    <n v="0"/>
    <n v="5"/>
    <n v="2"/>
    <n v="3"/>
    <n v="0"/>
    <n v="0"/>
    <s v="Mumbai"/>
    <n v="125"/>
    <n v="0"/>
    <n v="5"/>
    <n v="1"/>
    <n v="100"/>
    <x v="1"/>
    <x v="0"/>
  </r>
  <r>
    <x v="15"/>
    <n v="10153342"/>
    <s v="AKASH RAMRATAN JAISWAL"/>
    <s v="AKASH RAMRATAN JAISWAL"/>
    <n v="7977956010"/>
    <s v="SONU KIRAN DUBEY"/>
    <n v="1"/>
    <n v="0"/>
    <n v="0"/>
    <n v="1"/>
    <n v="0"/>
    <n v="1"/>
    <n v="0"/>
    <n v="0"/>
    <s v="Mumbai"/>
    <n v="25"/>
    <n v="0"/>
    <n v="1"/>
    <n v="1"/>
    <n v="33.33"/>
    <x v="1"/>
    <x v="0"/>
  </r>
  <r>
    <x v="15"/>
    <n v="10083901"/>
    <s v="BHAVESH VIVEK MHATRE"/>
    <s v="BHAVESH VIVEK MHATRE"/>
    <n v="8668720253"/>
    <s v="SURAJ PAWAR"/>
    <n v="5"/>
    <n v="1"/>
    <n v="0"/>
    <n v="4"/>
    <n v="1"/>
    <n v="4"/>
    <n v="0"/>
    <n v="0"/>
    <s v="Mumbai"/>
    <n v="185"/>
    <n v="20947"/>
    <n v="5"/>
    <n v="1"/>
    <n v="100"/>
    <x v="5"/>
    <x v="3"/>
  </r>
  <r>
    <x v="15"/>
    <n v="10154722"/>
    <s v="ANIMESH KARMAKAR"/>
    <s v="ANIMESH KARMAKAR"/>
    <n v="6294590298"/>
    <s v="ABHIJIT KHANVILKAR"/>
    <n v="5"/>
    <n v="0"/>
    <n v="0"/>
    <n v="5"/>
    <n v="3"/>
    <n v="2"/>
    <n v="0"/>
    <n v="0"/>
    <s v="Mumbai"/>
    <n v="125"/>
    <n v="0"/>
    <n v="5"/>
    <n v="1"/>
    <n v="100"/>
    <x v="2"/>
    <x v="0"/>
  </r>
  <r>
    <x v="15"/>
    <n v="10156402"/>
    <s v="RANJEET UPENDRA SHARMA"/>
    <s v="RANJEET UPENDRA SHARMA"/>
    <n v="7620769467"/>
    <s v="JAGANATH SABAT"/>
    <n v="5"/>
    <n v="0"/>
    <n v="0"/>
    <n v="5"/>
    <n v="0"/>
    <n v="5"/>
    <n v="0"/>
    <n v="0"/>
    <s v="Mumbai"/>
    <n v="125"/>
    <n v="0"/>
    <n v="5"/>
    <n v="1"/>
    <n v="100"/>
    <x v="3"/>
    <x v="2"/>
  </r>
  <r>
    <x v="15"/>
    <n v="10147895"/>
    <s v="RUSHIKESH DODHU JADHAV"/>
    <s v="RUSHIKESH DODHU JADHAV"/>
    <n v="9768269689"/>
    <s v="AKASH RAMRATAN JAISWAL"/>
    <n v="5"/>
    <n v="0"/>
    <n v="0"/>
    <n v="5"/>
    <n v="0"/>
    <n v="5"/>
    <n v="0"/>
    <n v="0"/>
    <s v="Mumbai"/>
    <n v="120"/>
    <n v="0"/>
    <n v="5"/>
    <n v="1"/>
    <n v="100"/>
    <x v="1"/>
    <x v="1"/>
  </r>
  <r>
    <x v="15"/>
    <n v="10156139"/>
    <s v="ASHISH SHUKLA"/>
    <s v="ASHISH SHUKLA"/>
    <n v="8879709699"/>
    <s v="ABHIJIT KHANVILKAR"/>
    <n v="5"/>
    <n v="0"/>
    <n v="0"/>
    <n v="5"/>
    <n v="1"/>
    <n v="4"/>
    <n v="0"/>
    <n v="0"/>
    <s v="Mumbai"/>
    <n v="115"/>
    <n v="0"/>
    <n v="5"/>
    <n v="1"/>
    <n v="100"/>
    <x v="2"/>
    <x v="2"/>
  </r>
  <r>
    <x v="15"/>
    <n v="10068735"/>
    <s v="MOHAMMED MUNAWAR KHAN"/>
    <s v="MOHAMMED MUNAWAR KHAN"/>
    <n v="8779346184"/>
    <s v="INTEZAR IMAM MUNTAZIR IMAM SAYED"/>
    <n v="2"/>
    <n v="0"/>
    <n v="0"/>
    <n v="2"/>
    <n v="0"/>
    <n v="2"/>
    <n v="0"/>
    <n v="0"/>
    <s v="Mumbai"/>
    <n v="40"/>
    <n v="0"/>
    <n v="2"/>
    <n v="1"/>
    <n v="66.67"/>
    <x v="0"/>
    <x v="3"/>
  </r>
  <r>
    <x v="15"/>
    <n v="10157451"/>
    <s v="ATHARAV DASHRATH PAWAR"/>
    <s v="ATHARAV DASHRATH PAWAR"/>
    <n v="8655082048"/>
    <s v="ABHIJIT KHANVILKAR"/>
    <n v="5"/>
    <n v="0"/>
    <n v="0"/>
    <n v="5"/>
    <n v="3"/>
    <n v="2"/>
    <n v="0"/>
    <n v="0"/>
    <s v="Mumbai"/>
    <n v="125"/>
    <n v="0"/>
    <n v="5"/>
    <n v="1"/>
    <n v="100"/>
    <x v="2"/>
    <x v="2"/>
  </r>
  <r>
    <x v="15"/>
    <n v="10028593"/>
    <s v="NANDAN SINGH"/>
    <s v="NANDAN SINGH"/>
    <n v="8655842601"/>
    <s v="ABHIJIT KHANVILKAR"/>
    <n v="1"/>
    <n v="0"/>
    <n v="0"/>
    <n v="1"/>
    <n v="0"/>
    <n v="1"/>
    <n v="0"/>
    <n v="0"/>
    <s v="Mumbai"/>
    <n v="15"/>
    <n v="0"/>
    <n v="1"/>
    <n v="1"/>
    <n v="20"/>
    <x v="2"/>
    <x v="3"/>
  </r>
  <r>
    <x v="15"/>
    <n v="10158407"/>
    <s v="ADESH DUBEY"/>
    <s v="ADESH DUBEY"/>
    <n v="9369678516"/>
    <s v="MANISH LOLARAKH NATH DUBEY"/>
    <n v="5"/>
    <n v="0"/>
    <n v="0"/>
    <n v="5"/>
    <n v="3"/>
    <n v="2"/>
    <n v="0"/>
    <n v="0"/>
    <s v="Mumbai"/>
    <n v="125"/>
    <n v="0"/>
    <n v="5"/>
    <n v="1"/>
    <n v="100"/>
    <x v="5"/>
    <x v="4"/>
  </r>
  <r>
    <x v="15"/>
    <n v="10129842"/>
    <s v="RANJIT REVNATH BOBHATE"/>
    <s v="RANJIT REVNATH BOBHATE"/>
    <n v="9920240914"/>
    <s v="MOHAMMAD IMRAN ADIL"/>
    <n v="4"/>
    <n v="0"/>
    <n v="0"/>
    <n v="4"/>
    <n v="0"/>
    <n v="4"/>
    <n v="0"/>
    <n v="0"/>
    <s v="Mumbai"/>
    <n v="100"/>
    <n v="0"/>
    <n v="4"/>
    <n v="1"/>
    <n v="80"/>
    <x v="5"/>
    <x v="3"/>
  </r>
  <r>
    <x v="15"/>
    <n v="10081473"/>
    <s v="ALOK NAKHDOO PAL"/>
    <s v="ALOK NAKHDOO PAL"/>
    <n v="7385360866"/>
    <s v="CHANDRALOK GUPTA"/>
    <n v="4"/>
    <n v="1"/>
    <n v="0"/>
    <n v="3"/>
    <n v="0"/>
    <n v="6"/>
    <n v="0"/>
    <n v="1"/>
    <s v="Mumbai"/>
    <n v="170"/>
    <n v="4720"/>
    <n v="4"/>
    <n v="1"/>
    <n v="80"/>
    <x v="3"/>
    <x v="3"/>
  </r>
  <r>
    <x v="15"/>
    <n v="10156156"/>
    <s v="AJAY KUMAR MISHRA"/>
    <s v="AJAY KUMAR MISHRA"/>
    <n v="8009478116"/>
    <s v="NAGENDRA MISHRA"/>
    <n v="5"/>
    <n v="0"/>
    <n v="0"/>
    <n v="5"/>
    <n v="2"/>
    <n v="3"/>
    <n v="0"/>
    <n v="0"/>
    <s v="Mumbai"/>
    <n v="125"/>
    <n v="0"/>
    <n v="5"/>
    <n v="1"/>
    <n v="100"/>
    <x v="1"/>
    <x v="2"/>
  </r>
  <r>
    <x v="15"/>
    <n v="10023038"/>
    <s v="MOHAMMAD IMRAN ADIL"/>
    <s v="MOHAMMAD IMRAN ADIL"/>
    <n v="9967552214"/>
    <s v="MADHURI JOSHI"/>
    <n v="1"/>
    <n v="0"/>
    <n v="0"/>
    <n v="1"/>
    <n v="0"/>
    <n v="1"/>
    <n v="0"/>
    <n v="0"/>
    <s v="Mumbai"/>
    <n v="25"/>
    <n v="0"/>
    <n v="1"/>
    <n v="1"/>
    <n v="20"/>
    <x v="5"/>
    <x v="3"/>
  </r>
  <r>
    <x v="15"/>
    <n v="10152591"/>
    <s v="ARUN KUMAR SHUKLA"/>
    <s v="ARUN KUMAR SHUKLA"/>
    <n v="8928440955"/>
    <s v="CHANDRALOK GUPTA"/>
    <n v="7"/>
    <n v="0"/>
    <n v="0"/>
    <n v="7"/>
    <n v="0"/>
    <n v="7"/>
    <n v="0"/>
    <n v="0"/>
    <s v="Mumbai"/>
    <n v="175"/>
    <n v="0"/>
    <n v="7"/>
    <n v="1"/>
    <n v="100"/>
    <x v="3"/>
    <x v="0"/>
  </r>
  <r>
    <x v="15"/>
    <n v="10157420"/>
    <s v="VISHAL RAJENDRA UPADHYAY"/>
    <s v="VISHAL RAJENDRA UPADHYAY"/>
    <n v="9867075685"/>
    <s v="DILEEP SHARMA"/>
    <n v="5"/>
    <n v="0"/>
    <n v="0"/>
    <n v="5"/>
    <n v="1"/>
    <n v="4"/>
    <n v="0"/>
    <n v="0"/>
    <s v="Mumbai"/>
    <n v="125"/>
    <n v="0"/>
    <n v="5"/>
    <n v="1"/>
    <n v="100"/>
    <x v="4"/>
    <x v="2"/>
  </r>
  <r>
    <x v="15"/>
    <n v="10031401"/>
    <s v="KARIM JARIYA"/>
    <s v="KARIM JARIYA"/>
    <n v="9321734702"/>
    <s v="AJAY KUMAR VERMA"/>
    <n v="4"/>
    <n v="0"/>
    <n v="0"/>
    <n v="4"/>
    <n v="1"/>
    <n v="3"/>
    <n v="0"/>
    <n v="0"/>
    <s v="Mumbai"/>
    <n v="100"/>
    <n v="0"/>
    <n v="4"/>
    <n v="1"/>
    <n v="80"/>
    <x v="0"/>
    <x v="3"/>
  </r>
  <r>
    <x v="15"/>
    <n v="10157735"/>
    <s v="YADAV VIVEKKUMAR LALJI"/>
    <s v="YADAV VIVEKKUMAR LALJI"/>
    <n v="9702818558"/>
    <s v="IRFAN INNUS PATEL"/>
    <n v="5"/>
    <n v="0"/>
    <n v="0"/>
    <n v="5"/>
    <n v="3"/>
    <n v="2"/>
    <n v="0"/>
    <n v="0"/>
    <s v="Mumbai"/>
    <n v="120"/>
    <n v="0"/>
    <n v="5"/>
    <n v="1"/>
    <n v="100"/>
    <x v="0"/>
    <x v="2"/>
  </r>
  <r>
    <x v="15"/>
    <n v="10158393"/>
    <s v="SURAJ CHHOTELAL GUPTA"/>
    <s v="SURAJ CHHOTELAL GUPTA"/>
    <n v="9372641825"/>
    <s v="SUSHEEL DUBEY"/>
    <n v="5"/>
    <n v="0"/>
    <n v="0"/>
    <n v="5"/>
    <n v="1"/>
    <n v="4"/>
    <n v="0"/>
    <n v="0"/>
    <s v="Mumbai"/>
    <n v="125"/>
    <n v="0"/>
    <n v="5"/>
    <n v="1"/>
    <n v="100"/>
    <x v="0"/>
    <x v="4"/>
  </r>
  <r>
    <x v="15"/>
    <n v="10139865"/>
    <s v="JITENDRA PRATAP SINGH"/>
    <s v="JITENDRA PRATAP SINGH"/>
    <n v="7718993383"/>
    <s v="MANISH LOLARAKH NATH DUBEY"/>
    <n v="3"/>
    <n v="1"/>
    <n v="0"/>
    <n v="2"/>
    <n v="1"/>
    <n v="2"/>
    <n v="0"/>
    <n v="0"/>
    <s v="Mumbai"/>
    <n v="140"/>
    <n v="7080"/>
    <n v="3"/>
    <n v="1"/>
    <n v="60"/>
    <x v="5"/>
    <x v="3"/>
  </r>
  <r>
    <x v="15"/>
    <n v="10149740"/>
    <s v="MD SARFARAZ"/>
    <s v="MD SARFARAZ"/>
    <n v="8709965096"/>
    <s v="MD SANAUL MUSTUFA"/>
    <n v="6"/>
    <n v="0"/>
    <n v="0"/>
    <n v="6"/>
    <n v="2"/>
    <n v="4"/>
    <n v="0"/>
    <n v="0"/>
    <s v="Mumbai"/>
    <n v="150"/>
    <n v="0"/>
    <n v="6"/>
    <n v="1"/>
    <n v="100"/>
    <x v="2"/>
    <x v="1"/>
  </r>
  <r>
    <x v="15"/>
    <n v="10158400"/>
    <s v="APPASAHEB DHANAJI MASAL"/>
    <s v="APPASAHEB DHANAJI MASAL"/>
    <n v="9096490816"/>
    <s v="NANDAN SINGH"/>
    <n v="5"/>
    <n v="0"/>
    <n v="0"/>
    <n v="5"/>
    <n v="0"/>
    <n v="5"/>
    <n v="0"/>
    <n v="0"/>
    <s v="Mumbai"/>
    <n v="125"/>
    <n v="0"/>
    <n v="5"/>
    <n v="1"/>
    <n v="100"/>
    <x v="2"/>
    <x v="4"/>
  </r>
  <r>
    <x v="15"/>
    <n v="10157283"/>
    <s v="VINIT LAXMIKANT CHATURVEDI"/>
    <s v="VINIT LAXMIKANT CHATURVEDI"/>
    <n v="9619167461"/>
    <s v="AKASH RAMRATAN JAISWAL"/>
    <n v="5"/>
    <n v="0"/>
    <n v="0"/>
    <n v="5"/>
    <n v="3"/>
    <n v="2"/>
    <n v="0"/>
    <n v="0"/>
    <s v="Mumbai"/>
    <n v="115"/>
    <n v="0"/>
    <n v="5"/>
    <n v="1"/>
    <n v="100"/>
    <x v="1"/>
    <x v="2"/>
  </r>
  <r>
    <x v="15"/>
    <n v="10157455"/>
    <s v="PRASHANT VISHRAM PATIL"/>
    <s v="PRASHANT VISHRAM PATIL"/>
    <n v="7777088988"/>
    <s v="PREM KUMAR VISHWAKARMA"/>
    <n v="5"/>
    <n v="0"/>
    <n v="0"/>
    <n v="5"/>
    <n v="4"/>
    <n v="1"/>
    <n v="0"/>
    <n v="0"/>
    <s v="Mumbai"/>
    <n v="125"/>
    <n v="0"/>
    <n v="5"/>
    <n v="1"/>
    <n v="100"/>
    <x v="1"/>
    <x v="2"/>
  </r>
  <r>
    <x v="15"/>
    <n v="10158402"/>
    <s v="ABHISHEK RAJNARAYAN GUPTA"/>
    <s v="ABHISHEK RAJNARAYAN GUPTA"/>
    <n v="8454864050"/>
    <s v="BAHUBALI KADDU"/>
    <n v="4"/>
    <n v="0"/>
    <n v="0"/>
    <n v="4"/>
    <n v="0"/>
    <n v="4"/>
    <n v="0"/>
    <n v="0"/>
    <s v="Mumbai"/>
    <n v="90"/>
    <n v="0"/>
    <n v="3"/>
    <n v="1"/>
    <n v="100"/>
    <x v="4"/>
    <x v="4"/>
  </r>
  <r>
    <x v="15"/>
    <n v="10153333"/>
    <s v="SUMIT KUMAR PARASNATH VERMA"/>
    <s v="SUMIT KUMAR PARASNATH VERMA"/>
    <n v="7738531602"/>
    <s v="ABHISHEK GUPTA"/>
    <n v="5"/>
    <n v="0"/>
    <n v="0"/>
    <n v="5"/>
    <n v="2"/>
    <n v="3"/>
    <n v="0"/>
    <n v="0"/>
    <s v="Mumbai"/>
    <n v="125"/>
    <n v="0"/>
    <n v="5"/>
    <n v="1"/>
    <n v="100"/>
    <x v="4"/>
    <x v="0"/>
  </r>
  <r>
    <x v="15"/>
    <n v="10152292"/>
    <s v="CHOUBEY ADITYA AJIT"/>
    <s v="CHOUBEY ADITYA AJIT"/>
    <n v="7414955787"/>
    <s v="CHANDRALOK GUPTA"/>
    <n v="2"/>
    <n v="0"/>
    <n v="0"/>
    <n v="2"/>
    <n v="0"/>
    <n v="2"/>
    <n v="0"/>
    <n v="0"/>
    <s v="Mumbai"/>
    <n v="50"/>
    <n v="0"/>
    <n v="2"/>
    <n v="1"/>
    <n v="66.67"/>
    <x v="3"/>
    <x v="0"/>
  </r>
  <r>
    <x v="15"/>
    <n v="10152249"/>
    <s v="HARIHAR SINGH"/>
    <s v="HARIHAR SINGH"/>
    <n v="8149312014"/>
    <s v="AJAY KUMAR VERMA"/>
    <n v="2"/>
    <n v="0"/>
    <n v="0"/>
    <n v="2"/>
    <n v="1"/>
    <n v="1"/>
    <n v="0"/>
    <n v="0"/>
    <s v="Mumbai"/>
    <n v="50"/>
    <n v="0"/>
    <n v="2"/>
    <n v="1"/>
    <n v="40"/>
    <x v="0"/>
    <x v="0"/>
  </r>
  <r>
    <x v="15"/>
    <n v="10155622"/>
    <s v="SOFIYAN MOHAMMED UMAR ANSARI"/>
    <s v="SOFIYAN MOHAMMED UMAR ANSARI"/>
    <n v="7304151160"/>
    <s v="ABHISHEK GUPTA"/>
    <n v="5"/>
    <n v="0"/>
    <n v="0"/>
    <n v="5"/>
    <n v="3"/>
    <n v="2"/>
    <n v="0"/>
    <n v="0"/>
    <s v="Mumbai"/>
    <n v="125"/>
    <n v="0"/>
    <n v="5"/>
    <n v="1"/>
    <n v="100"/>
    <x v="4"/>
    <x v="2"/>
  </r>
  <r>
    <x v="15"/>
    <n v="10158408"/>
    <s v="PRASHANT TUKARAM THOKALE"/>
    <s v="PRASHANT TUKARAM THOKALE"/>
    <n v="8779830559"/>
    <s v="BAHUBALI KADDU"/>
    <n v="5"/>
    <n v="0"/>
    <n v="0"/>
    <n v="5"/>
    <n v="2"/>
    <n v="3"/>
    <n v="0"/>
    <n v="0"/>
    <s v="Mumbai"/>
    <n v="125"/>
    <n v="0"/>
    <n v="4"/>
    <n v="1"/>
    <n v="100"/>
    <x v="4"/>
    <x v="4"/>
  </r>
  <r>
    <x v="15"/>
    <n v="10061244"/>
    <s v="MANISH PANDEY"/>
    <s v="MANISH PANDEY"/>
    <n v="8655267737"/>
    <s v="AJAY KUMAR VERMA"/>
    <n v="4"/>
    <n v="0"/>
    <n v="0"/>
    <n v="4"/>
    <n v="1"/>
    <n v="3"/>
    <n v="0"/>
    <n v="0"/>
    <s v="Mumbai"/>
    <n v="100"/>
    <n v="0"/>
    <n v="4"/>
    <n v="1"/>
    <n v="100"/>
    <x v="0"/>
    <x v="3"/>
  </r>
  <r>
    <x v="15"/>
    <n v="10154490"/>
    <s v="SIRAJ RAIS KHAN"/>
    <s v="SIRAJ RAIS KHAN"/>
    <n v="7738084089"/>
    <s v="IRFAN INNUS PATEL"/>
    <n v="6"/>
    <n v="0"/>
    <n v="0"/>
    <n v="6"/>
    <n v="3"/>
    <n v="3"/>
    <n v="0"/>
    <n v="0"/>
    <s v="Mumbai"/>
    <n v="140"/>
    <n v="0"/>
    <n v="6"/>
    <n v="1"/>
    <n v="100"/>
    <x v="0"/>
    <x v="0"/>
  </r>
  <r>
    <x v="15"/>
    <n v="10158406"/>
    <s v="MOHAMMAD HASEEN"/>
    <s v="MOHAMMAD HASEEN"/>
    <n v="8565899473"/>
    <s v="SHASHANK YELVE"/>
    <n v="6"/>
    <n v="0"/>
    <n v="0"/>
    <n v="6"/>
    <n v="1"/>
    <n v="5"/>
    <n v="0"/>
    <n v="0"/>
    <s v="Mumbai"/>
    <n v="150"/>
    <n v="0"/>
    <n v="6"/>
    <n v="1"/>
    <n v="100"/>
    <x v="5"/>
    <x v="4"/>
  </r>
  <r>
    <x v="15"/>
    <n v="10145771"/>
    <s v="RISHIKESH DUBEY"/>
    <s v="RISHIKESH DUBEY"/>
    <n v="8369036235"/>
    <s v="NAVEEN TRIPATHI"/>
    <n v="4"/>
    <n v="0"/>
    <n v="0"/>
    <n v="4"/>
    <n v="0"/>
    <n v="4"/>
    <n v="0"/>
    <n v="0"/>
    <s v="Mumbai"/>
    <n v="90"/>
    <n v="0"/>
    <n v="3"/>
    <n v="1"/>
    <n v="60"/>
    <x v="0"/>
    <x v="1"/>
  </r>
  <r>
    <x v="15"/>
    <n v="10150180"/>
    <s v="YASH SABHA SHANKAR TIWARI"/>
    <s v="YASH SABHA SHANKAR TIWARI"/>
    <n v="9594587271"/>
    <s v="ABHIJIT KHANVILKAR"/>
    <n v="1"/>
    <n v="0"/>
    <n v="0"/>
    <n v="1"/>
    <n v="0"/>
    <n v="1"/>
    <n v="0"/>
    <n v="0"/>
    <s v="Mumbai"/>
    <n v="25"/>
    <n v="0"/>
    <n v="1"/>
    <n v="1"/>
    <n v="20"/>
    <x v="2"/>
    <x v="1"/>
  </r>
  <r>
    <x v="15"/>
    <n v="10154719"/>
    <s v="CHANDAN MISHRA"/>
    <s v="CHANDAN MISHRA"/>
    <n v="8433849596"/>
    <s v="JAYANT KUMAR"/>
    <n v="5"/>
    <n v="0"/>
    <n v="0"/>
    <n v="5"/>
    <n v="2"/>
    <n v="4"/>
    <n v="0"/>
    <n v="0"/>
    <s v="Mumbai"/>
    <n v="115"/>
    <n v="0"/>
    <n v="5"/>
    <n v="1"/>
    <n v="100"/>
    <x v="4"/>
    <x v="0"/>
  </r>
  <r>
    <x v="15"/>
    <n v="10091881"/>
    <s v="SUMIT SHARAD SANAS"/>
    <s v="SUMIT SHARAD SANAS"/>
    <n v="8652573355"/>
    <s v="ARJUN WAGHMARE"/>
    <n v="2"/>
    <n v="1"/>
    <n v="0"/>
    <n v="1"/>
    <n v="0"/>
    <n v="2"/>
    <n v="0"/>
    <n v="0"/>
    <s v="Mumbai"/>
    <n v="110"/>
    <n v="9901"/>
    <n v="2"/>
    <n v="1"/>
    <n v="40"/>
    <x v="2"/>
    <x v="3"/>
  </r>
  <r>
    <x v="15"/>
    <n v="10153331"/>
    <s v="RAGHWENDRA KUMAR SINGH"/>
    <s v="RAGHWENDRA KUMAR SINGH"/>
    <n v="8104389966"/>
    <s v="SONU KIRAN DUBEY"/>
    <n v="3"/>
    <n v="0"/>
    <n v="0"/>
    <n v="3"/>
    <n v="0"/>
    <n v="3"/>
    <n v="0"/>
    <n v="0"/>
    <s v="Mumbai"/>
    <n v="75"/>
    <n v="0"/>
    <n v="3"/>
    <n v="1"/>
    <n v="100"/>
    <x v="1"/>
    <x v="0"/>
  </r>
  <r>
    <x v="15"/>
    <n v="10151345"/>
    <s v="NAGENDRA MISHRA"/>
    <s v="NAGENDRA MISHRA"/>
    <n v="7049872363"/>
    <s v="SIDDHANT RAJENDRA PAWAR"/>
    <n v="2"/>
    <n v="0"/>
    <n v="0"/>
    <n v="2"/>
    <n v="0"/>
    <n v="2"/>
    <n v="0"/>
    <n v="0"/>
    <s v="Mumbai"/>
    <n v="50"/>
    <n v="0"/>
    <n v="2"/>
    <n v="1"/>
    <n v="66.67"/>
    <x v="1"/>
    <x v="1"/>
  </r>
  <r>
    <x v="15"/>
    <n v="10127663"/>
    <s v="IRFAN INNUS PATEL"/>
    <s v="IRFAN INNUS PATEL"/>
    <n v="8286441940"/>
    <s v="INTEZAR IMAM MUNTAZIR IMAM SAYED"/>
    <n v="1"/>
    <n v="1"/>
    <n v="0"/>
    <n v="0"/>
    <n v="0"/>
    <n v="1"/>
    <n v="0"/>
    <n v="0"/>
    <s v="Mumbai"/>
    <n v="90"/>
    <n v="42692"/>
    <n v="1"/>
    <n v="1"/>
    <n v="20"/>
    <x v="0"/>
    <x v="3"/>
  </r>
  <r>
    <x v="15"/>
    <n v="10154727"/>
    <s v="SHUBHENDU PRAFULLA DASKABI"/>
    <s v="SHUBHENDU PRAFULLA DASKABI"/>
    <n v="9372379791"/>
    <s v="JAYANT KUMAR"/>
    <n v="5"/>
    <n v="0"/>
    <n v="0"/>
    <n v="5"/>
    <n v="3"/>
    <n v="2"/>
    <n v="0"/>
    <n v="0"/>
    <s v="Mumbai"/>
    <n v="115"/>
    <n v="0"/>
    <n v="5"/>
    <n v="1"/>
    <n v="100"/>
    <x v="4"/>
    <x v="0"/>
  </r>
  <r>
    <x v="15"/>
    <n v="10155631"/>
    <s v="PRAFUL MUKUNDRAO TELANG"/>
    <s v="PRAFUL MUKUNDRAO TELANG"/>
    <n v="7769928826"/>
    <s v="PREM KUMAR VISHWAKARMA"/>
    <n v="3"/>
    <n v="0"/>
    <n v="0"/>
    <n v="3"/>
    <n v="2"/>
    <n v="1"/>
    <n v="0"/>
    <n v="0"/>
    <s v="Mumbai"/>
    <n v="75"/>
    <n v="0"/>
    <n v="2"/>
    <n v="1"/>
    <n v="40"/>
    <x v="1"/>
    <x v="2"/>
  </r>
  <r>
    <x v="15"/>
    <n v="10153648"/>
    <s v="RAJKUMAR U SINGH"/>
    <s v="RAJKUMAR U SINGH"/>
    <n v="7058306032"/>
    <s v="AJAY KUMAR VERMA"/>
    <n v="4"/>
    <n v="0"/>
    <n v="0"/>
    <n v="4"/>
    <n v="1"/>
    <n v="3"/>
    <n v="0"/>
    <n v="0"/>
    <s v="Mumbai"/>
    <n v="80"/>
    <n v="0"/>
    <n v="4"/>
    <n v="1"/>
    <n v="80"/>
    <x v="0"/>
    <x v="0"/>
  </r>
  <r>
    <x v="15"/>
    <n v="10157279"/>
    <s v="ABDUL AHAD ANIS KHAN"/>
    <s v="ABDUL AHAD ANIS KHAN"/>
    <n v="7058620610"/>
    <s v="AKASH RAMRATAN JAISWAL"/>
    <n v="4"/>
    <n v="0"/>
    <n v="0"/>
    <n v="4"/>
    <n v="3"/>
    <n v="2"/>
    <n v="0"/>
    <n v="0"/>
    <s v="Mumbai"/>
    <n v="100"/>
    <n v="0"/>
    <n v="4"/>
    <n v="1"/>
    <n v="80"/>
    <x v="1"/>
    <x v="2"/>
  </r>
  <r>
    <x v="15"/>
    <n v="10154479"/>
    <s v="VINOD KUMAR"/>
    <s v="VINOD KUMAR"/>
    <n v="7905193449"/>
    <s v="JAYANT KUMAR"/>
    <n v="5"/>
    <n v="0"/>
    <n v="0"/>
    <n v="5"/>
    <n v="2"/>
    <n v="3"/>
    <n v="0"/>
    <n v="0"/>
    <s v="Mumbai"/>
    <n v="125"/>
    <n v="0"/>
    <n v="5"/>
    <n v="1"/>
    <n v="100"/>
    <x v="4"/>
    <x v="0"/>
  </r>
  <r>
    <x v="15"/>
    <n v="10154483"/>
    <s v="JAYANT KUMAR"/>
    <s v="JAYANT KUMAR"/>
    <n v="9304376328"/>
    <s v="DILEEP SHARMA"/>
    <n v="3"/>
    <n v="0"/>
    <n v="0"/>
    <n v="3"/>
    <n v="0"/>
    <n v="3"/>
    <n v="0"/>
    <n v="0"/>
    <s v="Mumbai"/>
    <n v="75"/>
    <n v="0"/>
    <n v="3"/>
    <n v="1"/>
    <n v="100"/>
    <x v="4"/>
    <x v="0"/>
  </r>
  <r>
    <x v="15"/>
    <n v="10057460"/>
    <s v="GANGA SAGAR PANDEY"/>
    <s v="GANGA SAGAR PANDEY"/>
    <n v="9696537480"/>
    <s v="JAGANATH SABAT"/>
    <n v="5"/>
    <n v="0"/>
    <n v="0"/>
    <n v="5"/>
    <n v="0"/>
    <n v="5"/>
    <n v="0"/>
    <n v="0"/>
    <s v="Mumbai"/>
    <n v="125"/>
    <n v="0"/>
    <n v="5"/>
    <n v="1"/>
    <n v="100"/>
    <x v="3"/>
    <x v="3"/>
  </r>
  <r>
    <x v="15"/>
    <n v="10153634"/>
    <s v="LAXMI NARAYAN PANDEY"/>
    <s v="LAXMI NARAYAN PANDEY"/>
    <n v="7208851513"/>
    <s v="ABHIJIT KHANVILKAR"/>
    <n v="5"/>
    <n v="0"/>
    <n v="0"/>
    <n v="5"/>
    <n v="2"/>
    <n v="3"/>
    <n v="0"/>
    <n v="1"/>
    <s v="Mumbai"/>
    <n v="135"/>
    <n v="0"/>
    <n v="5"/>
    <n v="1"/>
    <n v="100"/>
    <x v="2"/>
    <x v="0"/>
  </r>
  <r>
    <x v="15"/>
    <n v="10014784"/>
    <s v="PRASHANT LAD"/>
    <s v="PRASHANT LAD"/>
    <n v="9833647618"/>
    <s v="SHASHANK YELVE"/>
    <n v="4"/>
    <n v="1"/>
    <n v="1"/>
    <n v="2"/>
    <n v="2"/>
    <n v="2"/>
    <n v="0"/>
    <n v="1"/>
    <s v="Mumbai"/>
    <n v="235"/>
    <n v="10916"/>
    <n v="3"/>
    <n v="1"/>
    <n v="100"/>
    <x v="5"/>
    <x v="3"/>
  </r>
  <r>
    <x v="15"/>
    <n v="10157722"/>
    <s v="SACHIN KUMAR"/>
    <s v="SACHIN KUMAR"/>
    <n v="8825131086"/>
    <s v="ABHIJIT KHANVILKAR"/>
    <n v="6"/>
    <n v="0"/>
    <n v="0"/>
    <n v="6"/>
    <n v="1"/>
    <n v="5"/>
    <n v="0"/>
    <n v="0"/>
    <s v="Mumbai"/>
    <n v="150"/>
    <n v="0"/>
    <n v="6"/>
    <n v="1"/>
    <n v="100"/>
    <x v="2"/>
    <x v="2"/>
  </r>
  <r>
    <x v="15"/>
    <n v="10155619"/>
    <s v="AJAY BALU LONDHE"/>
    <s v="AJAY BALU LONDHE"/>
    <n v="8369610661"/>
    <s v="NANDAN SINGH"/>
    <n v="6"/>
    <n v="0"/>
    <n v="0"/>
    <n v="6"/>
    <n v="1"/>
    <n v="5"/>
    <n v="0"/>
    <n v="0"/>
    <s v="Mumbai"/>
    <n v="150"/>
    <n v="0"/>
    <n v="5"/>
    <n v="1"/>
    <n v="100"/>
    <x v="2"/>
    <x v="2"/>
  </r>
  <r>
    <x v="15"/>
    <n v="10068280"/>
    <s v="ARCHANA KAKADE"/>
    <s v="ARCHANA KAKADE"/>
    <n v="7208149618"/>
    <s v="NANDAN SINGH"/>
    <n v="4"/>
    <n v="0"/>
    <n v="0"/>
    <n v="4"/>
    <n v="1"/>
    <n v="4"/>
    <n v="0"/>
    <n v="1"/>
    <s v="Mumbai"/>
    <n v="105"/>
    <n v="0"/>
    <n v="4"/>
    <n v="1"/>
    <n v="100"/>
    <x v="2"/>
    <x v="3"/>
  </r>
  <r>
    <x v="15"/>
    <n v="10068212"/>
    <s v="WASIM KAZI"/>
    <s v="WASIM KAZI"/>
    <n v="9702808599"/>
    <s v="SHASHANK YELVE"/>
    <n v="5"/>
    <n v="0"/>
    <n v="0"/>
    <n v="5"/>
    <n v="0"/>
    <n v="5"/>
    <n v="0"/>
    <n v="0"/>
    <s v="Mumbai"/>
    <n v="115"/>
    <n v="0"/>
    <n v="5"/>
    <n v="1"/>
    <n v="100"/>
    <x v="5"/>
    <x v="3"/>
  </r>
  <r>
    <x v="15"/>
    <n v="10154499"/>
    <s v="SHIVAM PATHAK"/>
    <s v="SHIVAM PATHAK"/>
    <n v="9721050607"/>
    <s v="AJAY KUMAR VERMA"/>
    <n v="4"/>
    <n v="0"/>
    <n v="0"/>
    <n v="4"/>
    <n v="2"/>
    <n v="2"/>
    <n v="0"/>
    <n v="0"/>
    <s v="Mumbai"/>
    <n v="95"/>
    <n v="0"/>
    <n v="4"/>
    <n v="1"/>
    <n v="80"/>
    <x v="0"/>
    <x v="0"/>
  </r>
  <r>
    <x v="15"/>
    <n v="10154507"/>
    <s v="MOHIT UPADHYAY"/>
    <s v="MOHIT UPADHYAY"/>
    <n v="9372906600"/>
    <s v="AKASH RAMRATAN JAISWAL"/>
    <n v="1"/>
    <n v="1"/>
    <n v="0"/>
    <n v="0"/>
    <n v="0"/>
    <n v="1"/>
    <n v="0"/>
    <n v="0"/>
    <s v="Mumbai"/>
    <n v="90"/>
    <n v="4718"/>
    <n v="1"/>
    <n v="1"/>
    <n v="20"/>
    <x v="1"/>
    <x v="0"/>
  </r>
  <r>
    <x v="15"/>
    <n v="10155616"/>
    <s v="DHIRAJKUMAR L MISHRA"/>
    <s v="DHIRAJKUMAR L MISHRA"/>
    <n v="9370908992"/>
    <s v="MUNAWAR WARISH HASHMI"/>
    <n v="5"/>
    <n v="0"/>
    <n v="0"/>
    <n v="5"/>
    <n v="1"/>
    <n v="4"/>
    <n v="0"/>
    <n v="0"/>
    <s v="Mumbai"/>
    <n v="125"/>
    <n v="0"/>
    <n v="5"/>
    <n v="1"/>
    <n v="100"/>
    <x v="3"/>
    <x v="2"/>
  </r>
  <r>
    <x v="15"/>
    <n v="10155635"/>
    <s v="RITIK PANKAJ CHAUBEY"/>
    <s v="RITIK PANKAJ CHAUBEY"/>
    <n v="8604838454"/>
    <s v="MANISH LOLARAKH NATH DUBEY"/>
    <n v="7"/>
    <n v="0"/>
    <n v="0"/>
    <n v="7"/>
    <n v="3"/>
    <n v="4"/>
    <n v="0"/>
    <n v="0"/>
    <s v="Mumbai"/>
    <n v="175"/>
    <n v="0"/>
    <n v="7"/>
    <n v="1"/>
    <n v="100"/>
    <x v="5"/>
    <x v="2"/>
  </r>
  <r>
    <x v="15"/>
    <n v="10156163"/>
    <s v="ABHISHEK KUMAR"/>
    <s v="ABHISHEK KUMAR"/>
    <n v="9967178792"/>
    <s v="NAGENDRA MISHRA"/>
    <n v="5"/>
    <n v="0"/>
    <n v="0"/>
    <n v="5"/>
    <n v="0"/>
    <n v="5"/>
    <n v="0"/>
    <n v="0"/>
    <s v="Mumbai"/>
    <n v="105"/>
    <n v="0"/>
    <n v="5"/>
    <n v="1"/>
    <n v="100"/>
    <x v="1"/>
    <x v="2"/>
  </r>
  <r>
    <x v="15"/>
    <n v="10157721"/>
    <s v="NITISH KUMAR"/>
    <s v="NITISH KUMAR"/>
    <n v="8692826180"/>
    <s v="ABHIJIT KHANVILKAR"/>
    <n v="5"/>
    <n v="0"/>
    <n v="0"/>
    <n v="5"/>
    <n v="0"/>
    <n v="5"/>
    <n v="0"/>
    <n v="0"/>
    <s v="Mumbai"/>
    <n v="115"/>
    <n v="0"/>
    <n v="4"/>
    <n v="1"/>
    <n v="100"/>
    <x v="2"/>
    <x v="2"/>
  </r>
  <r>
    <x v="15"/>
    <n v="10123047"/>
    <s v="MUNAWAR WARISH HASHMI"/>
    <s v="MUNAWAR WARISH HASHMI"/>
    <n v="9167670057"/>
    <s v="RUSHIKESH KALE"/>
    <n v="3"/>
    <n v="0"/>
    <n v="0"/>
    <n v="3"/>
    <n v="1"/>
    <n v="2"/>
    <n v="0"/>
    <n v="0"/>
    <s v="Mumbai"/>
    <n v="75"/>
    <n v="0"/>
    <n v="3"/>
    <n v="1"/>
    <n v="100"/>
    <x v="3"/>
    <x v="3"/>
  </r>
  <r>
    <x v="15"/>
    <n v="10147873"/>
    <s v="PREM KUMAR VISHWAKARMA"/>
    <s v="PREM KUMAR VISHWAKARMA"/>
    <n v="9004761131"/>
    <s v="KADAM RAVIRAJ NARAYAN"/>
    <n v="3"/>
    <n v="0"/>
    <n v="0"/>
    <n v="3"/>
    <n v="1"/>
    <n v="2"/>
    <n v="0"/>
    <n v="0"/>
    <s v="Mumbai"/>
    <n v="50"/>
    <n v="0"/>
    <n v="2"/>
    <n v="1"/>
    <n v="66.67"/>
    <x v="1"/>
    <x v="1"/>
  </r>
  <r>
    <x v="15"/>
    <n v="10144216"/>
    <s v="GAURISHANKAR SHAMBHU MANDAL"/>
    <s v="GAURISHANKAR SHAMBHU MANDAL"/>
    <n v="8369893292"/>
    <s v="CHANDRALOK GUPTA"/>
    <n v="7"/>
    <n v="0"/>
    <n v="0"/>
    <n v="7"/>
    <n v="0"/>
    <n v="7"/>
    <n v="0"/>
    <n v="0"/>
    <s v="Mumbai"/>
    <n v="155"/>
    <n v="0"/>
    <n v="6"/>
    <n v="1"/>
    <n v="100"/>
    <x v="3"/>
    <x v="1"/>
  </r>
  <r>
    <x v="15"/>
    <n v="10154478"/>
    <s v="AKSHAY YADAV"/>
    <s v="AKSHAY YADAV"/>
    <n v="9920724076"/>
    <s v="RAGHWENDRA KUMAR SINGH"/>
    <n v="5"/>
    <n v="0"/>
    <n v="0"/>
    <n v="5"/>
    <n v="1"/>
    <n v="4"/>
    <n v="0"/>
    <n v="0"/>
    <s v="Mumbai"/>
    <n v="125"/>
    <n v="0"/>
    <n v="5"/>
    <n v="1"/>
    <n v="100"/>
    <x v="1"/>
    <x v="0"/>
  </r>
  <r>
    <x v="15"/>
    <n v="10067328"/>
    <s v="SHEKH MOHAMMAD IMRAN"/>
    <s v="SHEKH MOHAMMAD IMRAN"/>
    <n v="8291174466"/>
    <s v="SHASHANK YELVE"/>
    <n v="5"/>
    <n v="0"/>
    <n v="0"/>
    <n v="5"/>
    <n v="0"/>
    <n v="5"/>
    <n v="0"/>
    <n v="0"/>
    <s v="Mumbai"/>
    <n v="105"/>
    <n v="0"/>
    <n v="4"/>
    <n v="1"/>
    <n v="80"/>
    <x v="5"/>
    <x v="3"/>
  </r>
  <r>
    <x v="15"/>
    <n v="10156403"/>
    <s v="MOHAMMED SAJID TAK"/>
    <s v="MOHAMMED SAJID TAK"/>
    <n v="9623733102"/>
    <s v="IRFAN INNUS PATEL"/>
    <n v="4"/>
    <n v="0"/>
    <n v="0"/>
    <n v="4"/>
    <n v="0"/>
    <n v="4"/>
    <n v="0"/>
    <n v="0"/>
    <s v="Mumbai"/>
    <n v="100"/>
    <n v="0"/>
    <n v="4"/>
    <n v="1"/>
    <n v="100"/>
    <x v="0"/>
    <x v="2"/>
  </r>
  <r>
    <x v="15"/>
    <n v="10142058"/>
    <s v="ANGAD RAMJI GUPTA"/>
    <s v="ANGAD RAMJI GUPTA"/>
    <n v="9820840706"/>
    <s v="CHANDRALOK GUPTA"/>
    <n v="7"/>
    <n v="0"/>
    <n v="0"/>
    <n v="7"/>
    <n v="0"/>
    <n v="7"/>
    <n v="0"/>
    <n v="0"/>
    <s v="Mumbai"/>
    <n v="175"/>
    <n v="0"/>
    <n v="7"/>
    <n v="1"/>
    <n v="100"/>
    <x v="3"/>
    <x v="3"/>
  </r>
  <r>
    <x v="15"/>
    <n v="10155632"/>
    <s v="ABHISHEK GUPTA"/>
    <s v="ABHISHEK GUPTA"/>
    <n v="8354873086"/>
    <s v="DILEEP SHARMA"/>
    <n v="3"/>
    <n v="0"/>
    <n v="0"/>
    <n v="3"/>
    <n v="0"/>
    <n v="4"/>
    <n v="0"/>
    <n v="0"/>
    <s v="Mumbai"/>
    <n v="65"/>
    <n v="0"/>
    <n v="3"/>
    <n v="1"/>
    <n v="100"/>
    <x v="4"/>
    <x v="2"/>
  </r>
  <r>
    <x v="15"/>
    <n v="10069714"/>
    <s v="JUBAIR KHAN"/>
    <s v="JUBAIR KHAN"/>
    <n v="9594708000"/>
    <s v="MOHAMMAD IMRAN ADIL"/>
    <n v="5"/>
    <n v="3"/>
    <n v="0"/>
    <n v="2"/>
    <n v="2"/>
    <n v="4"/>
    <n v="0"/>
    <n v="0"/>
    <s v="Mumbai"/>
    <n v="320"/>
    <n v="45440"/>
    <n v="5"/>
    <n v="1"/>
    <n v="100"/>
    <x v="5"/>
    <x v="3"/>
  </r>
  <r>
    <x v="15"/>
    <n v="10113592"/>
    <s v="BANNOTH NARAYANASWAMY NAIK"/>
    <s v="BANNOTH NARAYANASWAMY NAIK"/>
    <n v="9892353556"/>
    <s v="ARJUN WAGHMARE"/>
    <n v="5"/>
    <n v="0"/>
    <n v="0"/>
    <n v="5"/>
    <n v="0"/>
    <n v="5"/>
    <n v="0"/>
    <n v="0"/>
    <s v="Mumbai"/>
    <n v="125"/>
    <n v="0"/>
    <n v="5"/>
    <n v="1"/>
    <n v="100"/>
    <x v="2"/>
    <x v="3"/>
  </r>
  <r>
    <x v="15"/>
    <n v="10094703"/>
    <s v="ASHUTOSH MISHRA"/>
    <s v="ASHUTOSH MISHRA"/>
    <n v="9960834633"/>
    <s v="SUSHEEL DUBEY"/>
    <n v="6"/>
    <n v="0"/>
    <n v="0"/>
    <n v="6"/>
    <n v="0"/>
    <n v="6"/>
    <n v="0"/>
    <n v="0"/>
    <s v="Mumbai"/>
    <n v="150"/>
    <n v="0"/>
    <n v="6"/>
    <n v="1"/>
    <n v="100"/>
    <x v="0"/>
    <x v="3"/>
  </r>
  <r>
    <x v="15"/>
    <n v="10057164"/>
    <s v="PRAVIN MATAL"/>
    <s v="PRAVIN MATAL"/>
    <n v="9867591635"/>
    <s v="MANISH LOLARAKH NATH DUBEY"/>
    <n v="6"/>
    <n v="0"/>
    <n v="0"/>
    <n v="6"/>
    <n v="1"/>
    <n v="5"/>
    <n v="0"/>
    <n v="0"/>
    <s v="Mumbai"/>
    <n v="150"/>
    <n v="0"/>
    <n v="6"/>
    <n v="1"/>
    <n v="100"/>
    <x v="5"/>
    <x v="3"/>
  </r>
  <r>
    <x v="15"/>
    <n v="10152214"/>
    <s v="VIKAS CHANDRABHAN MISHRA"/>
    <s v="VIKAS CHANDRABHAN MISHRA"/>
    <n v="8369541192"/>
    <s v="SHASHANK YELVE"/>
    <n v="5"/>
    <n v="0"/>
    <n v="0"/>
    <n v="5"/>
    <n v="1"/>
    <n v="4"/>
    <n v="0"/>
    <n v="0"/>
    <s v="Mumbai"/>
    <n v="125"/>
    <n v="0"/>
    <n v="5"/>
    <n v="1"/>
    <n v="100"/>
    <x v="5"/>
    <x v="0"/>
  </r>
  <r>
    <x v="15"/>
    <n v="10155617"/>
    <s v="NANDLAL RAJBHAR"/>
    <s v="NANDLAL RAJBHAR"/>
    <n v="9594189301"/>
    <s v="MD SANAUL MUSTUFA"/>
    <n v="1"/>
    <n v="0"/>
    <n v="0"/>
    <n v="1"/>
    <n v="1"/>
    <n v="0"/>
    <n v="0"/>
    <n v="0"/>
    <s v="Mumbai"/>
    <n v="25"/>
    <n v="0"/>
    <n v="1"/>
    <n v="1"/>
    <n v="20"/>
    <x v="2"/>
    <x v="2"/>
  </r>
  <r>
    <x v="15"/>
    <n v="10126648"/>
    <s v="ANOOP PANDEY"/>
    <s v="ANOOP PANDEY"/>
    <n v="9321734007"/>
    <s v="KADAM RAVIRAJ NARAYAN"/>
    <n v="5"/>
    <n v="0"/>
    <n v="0"/>
    <n v="5"/>
    <n v="0"/>
    <n v="5"/>
    <n v="0"/>
    <n v="1"/>
    <s v="Mumbai"/>
    <n v="135"/>
    <n v="0"/>
    <n v="5"/>
    <n v="1"/>
    <n v="100"/>
    <x v="1"/>
    <x v="3"/>
  </r>
  <r>
    <x v="15"/>
    <n v="10153321"/>
    <s v="ZOAIB MAINUDDIN PALEKAR"/>
    <s v="ZOAIB MAINUDDIN PALEKAR"/>
    <n v="7020908214"/>
    <s v="AKASH RAMRATAN JAISWAL"/>
    <n v="1"/>
    <n v="0"/>
    <n v="0"/>
    <n v="1"/>
    <n v="0"/>
    <n v="1"/>
    <n v="0"/>
    <n v="0"/>
    <s v="Mumbai"/>
    <n v="15"/>
    <n v="0"/>
    <n v="1"/>
    <n v="1"/>
    <n v="20"/>
    <x v="1"/>
    <x v="0"/>
  </r>
  <r>
    <x v="15"/>
    <n v="10157449"/>
    <s v="PRITAM SUNIL GAIKWAD"/>
    <s v="PRITAM SUNIL GAIKWAD"/>
    <n v="8169792854"/>
    <s v="SHASHANK YELVE"/>
    <n v="5"/>
    <n v="0"/>
    <n v="0"/>
    <n v="5"/>
    <n v="0"/>
    <n v="5"/>
    <n v="0"/>
    <n v="0"/>
    <s v="Mumbai"/>
    <n v="125"/>
    <n v="0"/>
    <n v="5"/>
    <n v="1"/>
    <n v="100"/>
    <x v="5"/>
    <x v="2"/>
  </r>
  <r>
    <x v="15"/>
    <n v="10051652"/>
    <s v="DINESH GHODVINDE"/>
    <s v="DINESH GHODVINDE"/>
    <n v="7020949492"/>
    <s v="JAGANATH SABAT"/>
    <n v="5"/>
    <n v="0"/>
    <n v="1"/>
    <n v="4"/>
    <n v="0"/>
    <n v="5"/>
    <n v="0"/>
    <n v="0"/>
    <s v="Mumbai"/>
    <n v="185"/>
    <n v="1476"/>
    <n v="5"/>
    <n v="1"/>
    <n v="100"/>
    <x v="3"/>
    <x v="3"/>
  </r>
  <r>
    <x v="15"/>
    <n v="10154505"/>
    <s v="KRISHNA GYANDEV PANDEY"/>
    <s v="KRISHNA GYANDEV PANDEY"/>
    <n v="9372324244"/>
    <s v="RAGHWENDRA KUMAR SINGH"/>
    <n v="4"/>
    <n v="0"/>
    <n v="0"/>
    <n v="4"/>
    <n v="2"/>
    <n v="2"/>
    <n v="0"/>
    <n v="0"/>
    <s v="Mumbai"/>
    <n v="100"/>
    <n v="0"/>
    <n v="4"/>
    <n v="1"/>
    <n v="80"/>
    <x v="1"/>
    <x v="0"/>
  </r>
  <r>
    <x v="15"/>
    <n v="10149232"/>
    <s v="AKASH KUMAR JAISWAL"/>
    <s v="AKASH KUMAR JAISWAL"/>
    <n v="9984180596"/>
    <s v="DILEEP SHARMA"/>
    <n v="4"/>
    <n v="0"/>
    <n v="0"/>
    <n v="4"/>
    <n v="4"/>
    <n v="0"/>
    <n v="0"/>
    <n v="0"/>
    <s v="Mumbai"/>
    <n v="100"/>
    <n v="0"/>
    <n v="4"/>
    <n v="1"/>
    <n v="80"/>
    <x v="4"/>
    <x v="1"/>
  </r>
  <r>
    <x v="15"/>
    <n v="10102541"/>
    <s v="JAYESH MANOHARLAL VATANI"/>
    <s v="JAYESH MANOHARLAL VATANI"/>
    <n v="9730838322"/>
    <s v="JAGANATH SABAT"/>
    <n v="5"/>
    <n v="0"/>
    <n v="0"/>
    <n v="5"/>
    <n v="0"/>
    <n v="5"/>
    <n v="0"/>
    <n v="1"/>
    <s v="Mumbai"/>
    <n v="130"/>
    <n v="0"/>
    <n v="5"/>
    <n v="1"/>
    <n v="100"/>
    <x v="3"/>
    <x v="3"/>
  </r>
  <r>
    <x v="15"/>
    <n v="10015602"/>
    <s v="SHASHANK YELVE"/>
    <s v="SHASHANK YELVE"/>
    <n v="8830251760"/>
    <s v="MADHURI JOSHI"/>
    <n v="1"/>
    <n v="1"/>
    <n v="0"/>
    <n v="0"/>
    <n v="0"/>
    <n v="1"/>
    <n v="0"/>
    <n v="0"/>
    <s v="Mumbai"/>
    <n v="85"/>
    <n v="10000"/>
    <n v="1"/>
    <n v="1"/>
    <n v="20"/>
    <x v="5"/>
    <x v="3"/>
  </r>
  <r>
    <x v="15"/>
    <n v="10156140"/>
    <s v="AMAN TRIPATHI"/>
    <s v="AMAN TRIPATHI"/>
    <n v="7393838072"/>
    <s v="JAGANATH SABAT"/>
    <n v="7"/>
    <n v="0"/>
    <n v="0"/>
    <n v="7"/>
    <n v="3"/>
    <n v="4"/>
    <n v="0"/>
    <n v="0"/>
    <s v="Mumbai"/>
    <n v="170"/>
    <n v="0"/>
    <n v="7"/>
    <n v="1"/>
    <n v="100"/>
    <x v="3"/>
    <x v="2"/>
  </r>
  <r>
    <x v="15"/>
    <n v="10157723"/>
    <s v="BITTU KUMAR"/>
    <s v="BITTU KUMAR"/>
    <n v="8709035770"/>
    <s v="ABHIJIT KHANVILKAR"/>
    <n v="5"/>
    <n v="0"/>
    <n v="0"/>
    <n v="5"/>
    <n v="1"/>
    <n v="4"/>
    <n v="0"/>
    <n v="0"/>
    <s v="Mumbai"/>
    <n v="125"/>
    <n v="0"/>
    <n v="5"/>
    <n v="1"/>
    <n v="100"/>
    <x v="2"/>
    <x v="2"/>
  </r>
  <r>
    <x v="15"/>
    <n v="10012025"/>
    <s v="SURAJ PAWAR"/>
    <s v="SURAJ PAWAR"/>
    <n v="8446578718"/>
    <s v="MADHURI JOSHI"/>
    <n v="2"/>
    <n v="1"/>
    <n v="0"/>
    <n v="1"/>
    <n v="1"/>
    <n v="2"/>
    <n v="0"/>
    <n v="0"/>
    <s v="Mumbai"/>
    <n v="125"/>
    <n v="7080"/>
    <n v="3"/>
    <n v="1"/>
    <n v="100"/>
    <x v="5"/>
    <x v="3"/>
  </r>
  <r>
    <x v="15"/>
    <n v="10142760"/>
    <s v="SAW MRITUNJAY KUMAR PREMCHAND"/>
    <s v="SAW MRITUNJAY KUMAR PREMCHAND"/>
    <n v="8779615120"/>
    <s v="PREM KUMAR VISHWAKARMA"/>
    <n v="5"/>
    <n v="0"/>
    <n v="0"/>
    <n v="5"/>
    <n v="1"/>
    <n v="4"/>
    <n v="0"/>
    <n v="0"/>
    <s v="Mumbai"/>
    <n v="115"/>
    <n v="0"/>
    <n v="5"/>
    <n v="1"/>
    <n v="100"/>
    <x v="1"/>
    <x v="3"/>
  </r>
  <r>
    <x v="15"/>
    <n v="10149396"/>
    <s v="AKASH NARAYAN RAWTE"/>
    <s v="AKASH NARAYAN RAWTE"/>
    <n v="9594529510"/>
    <s v="NAGENDRA MISHRA"/>
    <n v="4"/>
    <n v="0"/>
    <n v="0"/>
    <n v="4"/>
    <n v="0"/>
    <n v="4"/>
    <n v="0"/>
    <n v="0"/>
    <s v="Mumbai"/>
    <n v="90"/>
    <n v="0"/>
    <n v="4"/>
    <n v="1"/>
    <n v="80"/>
    <x v="1"/>
    <x v="1"/>
  </r>
  <r>
    <x v="16"/>
    <n v="10158406"/>
    <s v="MOHAMMAD HASEEN"/>
    <s v="MOHAMMAD HASEEN"/>
    <n v="8565899473"/>
    <s v="SHASHANK YELVE"/>
    <n v="6"/>
    <n v="0"/>
    <n v="0"/>
    <n v="6"/>
    <n v="2"/>
    <n v="4"/>
    <n v="0"/>
    <n v="0"/>
    <s v="Mumbai"/>
    <n v="140"/>
    <n v="0"/>
    <n v="6"/>
    <n v="1"/>
    <n v="100"/>
    <x v="5"/>
    <x v="4"/>
  </r>
  <r>
    <x v="16"/>
    <n v="10061244"/>
    <s v="MANISH PANDEY"/>
    <s v="MANISH PANDEY"/>
    <n v="8655267737"/>
    <s v="AJAY KUMAR VERMA"/>
    <n v="4"/>
    <n v="0"/>
    <n v="0"/>
    <n v="4"/>
    <n v="0"/>
    <n v="4"/>
    <n v="0"/>
    <n v="0"/>
    <s v="Mumbai"/>
    <n v="100"/>
    <n v="0"/>
    <n v="4"/>
    <n v="1"/>
    <n v="100"/>
    <x v="0"/>
    <x v="3"/>
  </r>
  <r>
    <x v="16"/>
    <n v="10154490"/>
    <s v="SIRAJ RAIS KHAN"/>
    <s v="SIRAJ RAIS KHAN"/>
    <n v="7738084089"/>
    <s v="IRFAN INNUS PATEL"/>
    <n v="5"/>
    <n v="0"/>
    <n v="0"/>
    <n v="5"/>
    <n v="1"/>
    <n v="4"/>
    <n v="0"/>
    <n v="0"/>
    <s v="Mumbai"/>
    <n v="115"/>
    <n v="0"/>
    <n v="5"/>
    <n v="1"/>
    <n v="100"/>
    <x v="0"/>
    <x v="0"/>
  </r>
  <r>
    <x v="16"/>
    <n v="10145771"/>
    <s v="RISHIKESH DUBEY"/>
    <s v="RISHIKESH DUBEY"/>
    <n v="8369036235"/>
    <s v="NAVEEN TRIPATHI"/>
    <n v="2"/>
    <n v="0"/>
    <n v="0"/>
    <n v="2"/>
    <n v="0"/>
    <n v="2"/>
    <n v="0"/>
    <n v="0"/>
    <s v="Mumbai"/>
    <n v="50"/>
    <n v="0"/>
    <n v="2"/>
    <n v="1"/>
    <n v="40"/>
    <x v="0"/>
    <x v="1"/>
  </r>
  <r>
    <x v="16"/>
    <n v="10150180"/>
    <s v="YASH SABHA SHANKAR TIWARI"/>
    <s v="YASH SABHA SHANKAR TIWARI"/>
    <n v="9594587271"/>
    <s v="ABHIJIT KHANVILKAR"/>
    <n v="1"/>
    <n v="0"/>
    <n v="1"/>
    <n v="0"/>
    <n v="0"/>
    <n v="1"/>
    <n v="0"/>
    <n v="0"/>
    <s v="Mumbai"/>
    <n v="90"/>
    <n v="16331"/>
    <n v="1"/>
    <n v="1"/>
    <n v="20"/>
    <x v="2"/>
    <x v="1"/>
  </r>
  <r>
    <x v="16"/>
    <n v="10152292"/>
    <s v="CHOUBEY ADITYA AJIT"/>
    <s v="CHOUBEY ADITYA AJIT"/>
    <n v="7414955787"/>
    <s v="CHANDRALOK GUPTA"/>
    <n v="1"/>
    <n v="0"/>
    <n v="0"/>
    <n v="1"/>
    <n v="1"/>
    <n v="0"/>
    <n v="0"/>
    <n v="0"/>
    <s v="Mumbai"/>
    <n v="25"/>
    <n v="0"/>
    <n v="1"/>
    <n v="1"/>
    <n v="33.33"/>
    <x v="3"/>
    <x v="0"/>
  </r>
  <r>
    <x v="16"/>
    <n v="10152249"/>
    <s v="HARIHAR SINGH"/>
    <s v="HARIHAR SINGH"/>
    <n v="8149312014"/>
    <s v="AJAY KUMAR VERMA"/>
    <n v="1"/>
    <n v="0"/>
    <n v="0"/>
    <n v="1"/>
    <n v="0"/>
    <n v="1"/>
    <n v="0"/>
    <n v="0"/>
    <s v="Mumbai"/>
    <n v="25"/>
    <n v="0"/>
    <n v="1"/>
    <n v="1"/>
    <n v="20"/>
    <x v="0"/>
    <x v="0"/>
  </r>
  <r>
    <x v="16"/>
    <n v="10158408"/>
    <s v="PRASHANT TUKARAM THOKALE"/>
    <s v="PRASHANT TUKARAM THOKALE"/>
    <n v="8779830559"/>
    <s v="BAHUBALI KADDU"/>
    <n v="5"/>
    <n v="0"/>
    <n v="0"/>
    <n v="5"/>
    <n v="0"/>
    <n v="5"/>
    <n v="0"/>
    <n v="0"/>
    <s v="Mumbai"/>
    <n v="125"/>
    <n v="0"/>
    <n v="5"/>
    <n v="1"/>
    <n v="100"/>
    <x v="4"/>
    <x v="4"/>
  </r>
  <r>
    <x v="16"/>
    <n v="10155622"/>
    <s v="SOFIYAN MOHAMMED UMAR ANSARI"/>
    <s v="SOFIYAN MOHAMMED UMAR ANSARI"/>
    <n v="7304151160"/>
    <s v="ABHISHEK GUPTA"/>
    <n v="5"/>
    <n v="0"/>
    <n v="0"/>
    <n v="5"/>
    <n v="2"/>
    <n v="3"/>
    <n v="0"/>
    <n v="0"/>
    <s v="Mumbai"/>
    <n v="115"/>
    <n v="0"/>
    <n v="5"/>
    <n v="1"/>
    <n v="100"/>
    <x v="4"/>
    <x v="2"/>
  </r>
  <r>
    <x v="16"/>
    <n v="10157283"/>
    <s v="VINIT LAXMIKANT CHATURVEDI"/>
    <s v="VINIT LAXMIKANT CHATURVEDI"/>
    <n v="9619167461"/>
    <s v="AKASH RAMRATAN JAISWAL"/>
    <n v="3"/>
    <n v="0"/>
    <n v="0"/>
    <n v="3"/>
    <n v="1"/>
    <n v="2"/>
    <n v="0"/>
    <n v="0"/>
    <s v="Mumbai"/>
    <n v="75"/>
    <n v="0"/>
    <n v="3"/>
    <n v="1"/>
    <n v="60"/>
    <x v="1"/>
    <x v="2"/>
  </r>
  <r>
    <x v="16"/>
    <n v="10157455"/>
    <s v="PRASHANT VISHRAM PATIL"/>
    <s v="PRASHANT VISHRAM PATIL"/>
    <n v="7777088988"/>
    <s v="PREM KUMAR VISHWAKARMA"/>
    <n v="4"/>
    <n v="0"/>
    <n v="0"/>
    <n v="4"/>
    <n v="3"/>
    <n v="1"/>
    <n v="0"/>
    <n v="0"/>
    <s v="Mumbai"/>
    <n v="100"/>
    <n v="0"/>
    <n v="4"/>
    <n v="1"/>
    <n v="80"/>
    <x v="1"/>
    <x v="2"/>
  </r>
  <r>
    <x v="16"/>
    <n v="10158400"/>
    <s v="APPASAHEB DHANAJI MASAL"/>
    <s v="APPASAHEB DHANAJI MASAL"/>
    <n v="9096490816"/>
    <s v="NANDAN SINGH"/>
    <n v="7"/>
    <n v="0"/>
    <n v="0"/>
    <n v="7"/>
    <n v="3"/>
    <n v="4"/>
    <n v="0"/>
    <n v="0"/>
    <s v="Mumbai"/>
    <n v="175"/>
    <n v="0"/>
    <n v="7"/>
    <n v="1"/>
    <n v="100"/>
    <x v="2"/>
    <x v="4"/>
  </r>
  <r>
    <x v="16"/>
    <n v="10158402"/>
    <s v="ABHISHEK RAJNARAYAN GUPTA"/>
    <s v="ABHISHEK RAJNARAYAN GUPTA"/>
    <n v="8454864050"/>
    <s v="BAHUBALI KADDU"/>
    <n v="5"/>
    <n v="0"/>
    <n v="0"/>
    <n v="5"/>
    <n v="0"/>
    <n v="5"/>
    <n v="0"/>
    <n v="0"/>
    <s v="Mumbai"/>
    <n v="115"/>
    <n v="0"/>
    <n v="5"/>
    <n v="1"/>
    <n v="100"/>
    <x v="4"/>
    <x v="4"/>
  </r>
  <r>
    <x v="16"/>
    <n v="10153333"/>
    <s v="SUMIT KUMAR PARASNATH VERMA"/>
    <s v="SUMIT KUMAR PARASNATH VERMA"/>
    <n v="7738531602"/>
    <s v="ABHISHEK GUPTA"/>
    <n v="5"/>
    <n v="0"/>
    <n v="0"/>
    <n v="5"/>
    <n v="3"/>
    <n v="2"/>
    <n v="0"/>
    <n v="0"/>
    <s v="Mumbai"/>
    <n v="115"/>
    <n v="0"/>
    <n v="5"/>
    <n v="1"/>
    <n v="100"/>
    <x v="4"/>
    <x v="0"/>
  </r>
  <r>
    <x v="16"/>
    <n v="10031401"/>
    <s v="KARIM JARIYA"/>
    <s v="KARIM JARIYA"/>
    <n v="9321734702"/>
    <s v="AJAY KUMAR VERMA"/>
    <n v="4"/>
    <n v="0"/>
    <n v="0"/>
    <n v="4"/>
    <n v="0"/>
    <n v="4"/>
    <n v="0"/>
    <n v="0"/>
    <s v="Mumbai"/>
    <n v="90"/>
    <n v="0"/>
    <n v="4"/>
    <n v="1"/>
    <n v="80"/>
    <x v="0"/>
    <x v="3"/>
  </r>
  <r>
    <x v="16"/>
    <n v="10158393"/>
    <s v="SURAJ CHHOTELAL GUPTA"/>
    <s v="SURAJ CHHOTELAL GUPTA"/>
    <n v="9372641825"/>
    <s v="SUSHEEL DUBEY"/>
    <n v="5"/>
    <n v="0"/>
    <n v="0"/>
    <n v="5"/>
    <n v="3"/>
    <n v="2"/>
    <n v="0"/>
    <n v="0"/>
    <s v="Mumbai"/>
    <n v="125"/>
    <n v="0"/>
    <n v="5"/>
    <n v="1"/>
    <n v="100"/>
    <x v="0"/>
    <x v="4"/>
  </r>
  <r>
    <x v="16"/>
    <n v="10158704"/>
    <s v="VAIBHAV VISHNU PACHAKUDE"/>
    <s v="VAIBHAV VISHNU PACHAKUDE"/>
    <n v="8779603782"/>
    <s v="RUSHIKESH KALE"/>
    <n v="1"/>
    <n v="0"/>
    <n v="0"/>
    <n v="1"/>
    <n v="0"/>
    <n v="1"/>
    <n v="0"/>
    <n v="0"/>
    <s v="Mumbai"/>
    <n v="15"/>
    <n v="0"/>
    <n v="0"/>
    <n v="1"/>
    <n v="0"/>
    <x v="3"/>
    <x v="4"/>
  </r>
  <r>
    <x v="16"/>
    <n v="10106261"/>
    <s v="MOHD ANWAR"/>
    <s v="MOHD ANWAR"/>
    <n v="9699967378"/>
    <s v="MOHAMMAD IMRAN ADIL"/>
    <n v="2"/>
    <n v="0"/>
    <n v="0"/>
    <n v="2"/>
    <n v="0"/>
    <n v="2"/>
    <n v="0"/>
    <n v="0"/>
    <s v="Mumbai"/>
    <n v="0"/>
    <n v="0"/>
    <n v="0"/>
    <n v="1"/>
    <n v="0"/>
    <x v="5"/>
    <x v="3"/>
  </r>
  <r>
    <x v="16"/>
    <n v="10139865"/>
    <s v="JITENDRA PRATAP SINGH"/>
    <s v="JITENDRA PRATAP SINGH"/>
    <n v="7718993383"/>
    <s v="MANISH LOLARAKH NATH DUBEY"/>
    <n v="5"/>
    <n v="0"/>
    <n v="0"/>
    <n v="5"/>
    <n v="1"/>
    <n v="5"/>
    <n v="0"/>
    <n v="0"/>
    <s v="Mumbai"/>
    <n v="125"/>
    <n v="0"/>
    <n v="5"/>
    <n v="1"/>
    <n v="100"/>
    <x v="5"/>
    <x v="3"/>
  </r>
  <r>
    <x v="16"/>
    <n v="10149740"/>
    <s v="MD SARFARAZ"/>
    <s v="MD SARFARAZ"/>
    <n v="8709965096"/>
    <s v="MD SANAUL MUSTUFA"/>
    <n v="6"/>
    <n v="0"/>
    <n v="0"/>
    <n v="6"/>
    <n v="2"/>
    <n v="4"/>
    <n v="0"/>
    <n v="0"/>
    <s v="Mumbai"/>
    <n v="150"/>
    <n v="0"/>
    <n v="6"/>
    <n v="1"/>
    <n v="100"/>
    <x v="2"/>
    <x v="1"/>
  </r>
  <r>
    <x v="16"/>
    <n v="10158407"/>
    <s v="ADESH DUBEY"/>
    <s v="ADESH DUBEY"/>
    <n v="9369678516"/>
    <s v="MANISH LOLARAKH NATH DUBEY"/>
    <n v="5"/>
    <n v="0"/>
    <n v="0"/>
    <n v="5"/>
    <n v="1"/>
    <n v="4"/>
    <n v="0"/>
    <n v="0"/>
    <s v="Mumbai"/>
    <n v="115"/>
    <n v="0"/>
    <n v="5"/>
    <n v="1"/>
    <n v="100"/>
    <x v="5"/>
    <x v="4"/>
  </r>
  <r>
    <x v="16"/>
    <n v="10028593"/>
    <s v="NANDAN SINGH"/>
    <s v="NANDAN SINGH"/>
    <n v="8655842601"/>
    <s v="ABHIJIT KHANVILKAR"/>
    <n v="2"/>
    <n v="0"/>
    <n v="1"/>
    <n v="1"/>
    <n v="0"/>
    <n v="2"/>
    <n v="0"/>
    <n v="0"/>
    <s v="Mumbai"/>
    <n v="110"/>
    <n v="130000"/>
    <n v="2"/>
    <n v="1"/>
    <n v="40"/>
    <x v="2"/>
    <x v="3"/>
  </r>
  <r>
    <x v="16"/>
    <n v="10129842"/>
    <s v="RANJIT REVNATH BOBHATE"/>
    <s v="RANJIT REVNATH BOBHATE"/>
    <n v="9920240914"/>
    <s v="MOHAMMAD IMRAN ADIL"/>
    <n v="5"/>
    <n v="0"/>
    <n v="0"/>
    <n v="5"/>
    <n v="1"/>
    <n v="4"/>
    <n v="0"/>
    <n v="0"/>
    <s v="Mumbai"/>
    <n v="105"/>
    <n v="0"/>
    <n v="4"/>
    <n v="1"/>
    <n v="80"/>
    <x v="5"/>
    <x v="3"/>
  </r>
  <r>
    <x v="16"/>
    <n v="10081473"/>
    <s v="ALOK NAKHDOO PAL"/>
    <s v="ALOK NAKHDOO PAL"/>
    <n v="7385360866"/>
    <s v="CHANDRALOK GUPTA"/>
    <n v="2"/>
    <n v="0"/>
    <n v="0"/>
    <n v="2"/>
    <n v="0"/>
    <n v="2"/>
    <n v="0"/>
    <n v="0"/>
    <s v="Mumbai"/>
    <n v="25"/>
    <n v="0"/>
    <n v="1"/>
    <n v="1"/>
    <n v="20"/>
    <x v="3"/>
    <x v="3"/>
  </r>
  <r>
    <x v="16"/>
    <n v="10152591"/>
    <s v="ARUN KUMAR SHUKLA"/>
    <s v="ARUN KUMAR SHUKLA"/>
    <n v="8928440955"/>
    <s v="CHANDRALOK GUPTA"/>
    <n v="7"/>
    <n v="0"/>
    <n v="0"/>
    <n v="7"/>
    <n v="0"/>
    <n v="7"/>
    <n v="0"/>
    <n v="0"/>
    <s v="Mumbai"/>
    <n v="175"/>
    <n v="0"/>
    <n v="7"/>
    <n v="1"/>
    <n v="100"/>
    <x v="3"/>
    <x v="0"/>
  </r>
  <r>
    <x v="16"/>
    <n v="10157735"/>
    <s v="YADAV VIVEKKUMAR LALJI"/>
    <s v="YADAV VIVEKKUMAR LALJI"/>
    <n v="9702818558"/>
    <s v="IRFAN INNUS PATEL"/>
    <n v="5"/>
    <n v="0"/>
    <n v="0"/>
    <n v="5"/>
    <n v="1"/>
    <n v="4"/>
    <n v="0"/>
    <n v="0"/>
    <s v="Mumbai"/>
    <n v="125"/>
    <n v="0"/>
    <n v="5"/>
    <n v="1"/>
    <n v="100"/>
    <x v="0"/>
    <x v="2"/>
  </r>
  <r>
    <x v="16"/>
    <n v="10023038"/>
    <s v="MOHAMMAD IMRAN ADIL"/>
    <s v="MOHAMMAD IMRAN ADIL"/>
    <n v="9967552214"/>
    <s v="MADHURI JOSHI"/>
    <n v="2"/>
    <n v="1"/>
    <n v="0"/>
    <n v="1"/>
    <n v="0"/>
    <n v="2"/>
    <n v="0"/>
    <n v="0"/>
    <s v="Mumbai"/>
    <n v="115"/>
    <n v="4720"/>
    <n v="2"/>
    <n v="1"/>
    <n v="40"/>
    <x v="5"/>
    <x v="3"/>
  </r>
  <r>
    <x v="16"/>
    <n v="10156156"/>
    <s v="AJAY KUMAR MISHRA"/>
    <s v="AJAY KUMAR MISHRA"/>
    <n v="8009478116"/>
    <s v="NAGENDRA MISHRA"/>
    <n v="5"/>
    <n v="0"/>
    <n v="0"/>
    <n v="5"/>
    <n v="3"/>
    <n v="2"/>
    <n v="0"/>
    <n v="0"/>
    <s v="Mumbai"/>
    <n v="125"/>
    <n v="0"/>
    <n v="5"/>
    <n v="1"/>
    <n v="100"/>
    <x v="1"/>
    <x v="2"/>
  </r>
  <r>
    <x v="16"/>
    <n v="10156402"/>
    <s v="RANJEET UPENDRA SHARMA"/>
    <s v="RANJEET UPENDRA SHARMA"/>
    <n v="7620769467"/>
    <s v="JAGANATH SABAT"/>
    <n v="4"/>
    <n v="0"/>
    <n v="0"/>
    <n v="4"/>
    <n v="0"/>
    <n v="4"/>
    <n v="0"/>
    <n v="0"/>
    <s v="Mumbai"/>
    <n v="80"/>
    <n v="0"/>
    <n v="4"/>
    <n v="1"/>
    <n v="80"/>
    <x v="3"/>
    <x v="2"/>
  </r>
  <r>
    <x v="16"/>
    <n v="10147895"/>
    <s v="RUSHIKESH DODHU JADHAV"/>
    <s v="RUSHIKESH DODHU JADHAV"/>
    <n v="9768269689"/>
    <s v="AKASH RAMRATAN JAISWAL"/>
    <n v="5"/>
    <n v="0"/>
    <n v="0"/>
    <n v="5"/>
    <n v="1"/>
    <n v="4"/>
    <n v="0"/>
    <n v="0"/>
    <s v="Mumbai"/>
    <n v="125"/>
    <n v="0"/>
    <n v="5"/>
    <n v="1"/>
    <n v="100"/>
    <x v="1"/>
    <x v="1"/>
  </r>
  <r>
    <x v="16"/>
    <n v="10158803"/>
    <s v="ROHIT ARUN PATEL"/>
    <s v="ROHIT ARUN PATEL"/>
    <n v="8928902294"/>
    <s v="BAHUBALI KADDU"/>
    <n v="1"/>
    <n v="0"/>
    <n v="0"/>
    <n v="1"/>
    <n v="1"/>
    <n v="0"/>
    <n v="0"/>
    <n v="0"/>
    <s v="Mumbai"/>
    <n v="25"/>
    <n v="0"/>
    <n v="1"/>
    <n v="1"/>
    <n v="33.33"/>
    <x v="5"/>
    <x v="4"/>
  </r>
  <r>
    <x v="16"/>
    <n v="10156139"/>
    <s v="ASHISH SHUKLA"/>
    <s v="ASHISH SHUKLA"/>
    <n v="8879709699"/>
    <s v="ABHIJIT KHANVILKAR"/>
    <n v="5"/>
    <n v="0"/>
    <n v="0"/>
    <n v="5"/>
    <n v="2"/>
    <n v="4"/>
    <n v="0"/>
    <n v="0"/>
    <s v="Mumbai"/>
    <n v="125"/>
    <n v="0"/>
    <n v="4"/>
    <n v="1"/>
    <n v="80"/>
    <x v="2"/>
    <x v="2"/>
  </r>
  <r>
    <x v="16"/>
    <n v="10157451"/>
    <s v="ATHARAV DASHRATH PAWAR"/>
    <s v="ATHARAV DASHRATH PAWAR"/>
    <n v="8655082048"/>
    <s v="ABHIJIT KHANVILKAR"/>
    <n v="6"/>
    <n v="0"/>
    <n v="0"/>
    <n v="6"/>
    <n v="3"/>
    <n v="3"/>
    <n v="0"/>
    <n v="0"/>
    <s v="Mumbai"/>
    <n v="140"/>
    <n v="0"/>
    <n v="6"/>
    <n v="1"/>
    <n v="100"/>
    <x v="2"/>
    <x v="2"/>
  </r>
  <r>
    <x v="16"/>
    <n v="10068735"/>
    <s v="MOHAMMED MUNAWAR KHAN"/>
    <s v="MOHAMMED MUNAWAR KHAN"/>
    <n v="8779346184"/>
    <s v="INTEZAR IMAM MUNTAZIR IMAM SAYED"/>
    <n v="3"/>
    <n v="0"/>
    <n v="0"/>
    <n v="3"/>
    <n v="0"/>
    <n v="3"/>
    <n v="0"/>
    <n v="0"/>
    <s v="Mumbai"/>
    <n v="70"/>
    <n v="0"/>
    <n v="3"/>
    <n v="1"/>
    <n v="100"/>
    <x v="0"/>
    <x v="3"/>
  </r>
  <r>
    <x v="16"/>
    <n v="10153342"/>
    <s v="AKASH RAMRATAN JAISWAL"/>
    <s v="AKASH RAMRATAN JAISWAL"/>
    <n v="7977956010"/>
    <s v="SONU KIRAN DUBEY"/>
    <n v="1"/>
    <n v="0"/>
    <n v="0"/>
    <n v="1"/>
    <n v="1"/>
    <n v="0"/>
    <n v="0"/>
    <n v="0"/>
    <s v="Mumbai"/>
    <n v="25"/>
    <n v="0"/>
    <n v="1"/>
    <n v="1"/>
    <n v="33.33"/>
    <x v="1"/>
    <x v="0"/>
  </r>
  <r>
    <x v="16"/>
    <n v="10153105"/>
    <s v="SUDHEER PANKAJ PANDEY"/>
    <s v="SUDHEER PANKAJ PANDEY"/>
    <n v="8953258991"/>
    <s v="RAGHWENDRA KUMAR SINGH"/>
    <n v="5"/>
    <n v="0"/>
    <n v="0"/>
    <n v="5"/>
    <n v="2"/>
    <n v="3"/>
    <n v="0"/>
    <n v="0"/>
    <s v="Mumbai"/>
    <n v="125"/>
    <n v="0"/>
    <n v="5"/>
    <n v="1"/>
    <n v="100"/>
    <x v="1"/>
    <x v="0"/>
  </r>
  <r>
    <x v="16"/>
    <n v="10083901"/>
    <s v="BHAVESH VIVEK MHATRE"/>
    <s v="BHAVESH VIVEK MHATRE"/>
    <n v="8668720253"/>
    <s v="SURAJ PAWAR"/>
    <n v="4"/>
    <n v="0"/>
    <n v="0"/>
    <n v="4"/>
    <n v="0"/>
    <n v="4"/>
    <n v="0"/>
    <n v="0"/>
    <s v="Mumbai"/>
    <n v="100"/>
    <n v="0"/>
    <n v="4"/>
    <n v="1"/>
    <n v="80"/>
    <x v="5"/>
    <x v="3"/>
  </r>
  <r>
    <x v="16"/>
    <n v="10154722"/>
    <s v="ANIMESH KARMAKAR"/>
    <s v="ANIMESH KARMAKAR"/>
    <n v="6294590298"/>
    <s v="ABHIJIT KHANVILKAR"/>
    <n v="5"/>
    <n v="0"/>
    <n v="0"/>
    <n v="5"/>
    <n v="3"/>
    <n v="2"/>
    <n v="0"/>
    <n v="0"/>
    <s v="Mumbai"/>
    <n v="125"/>
    <n v="0"/>
    <n v="5"/>
    <n v="1"/>
    <n v="100"/>
    <x v="2"/>
    <x v="0"/>
  </r>
  <r>
    <x v="16"/>
    <n v="10148305"/>
    <s v="SAMSUJJAMA"/>
    <s v="SAMSUJJAMA"/>
    <n v="9628744894"/>
    <s v="PREM KUMAR VISHWAKARMA"/>
    <n v="4"/>
    <n v="0"/>
    <n v="0"/>
    <n v="4"/>
    <n v="0"/>
    <n v="4"/>
    <n v="0"/>
    <n v="0"/>
    <s v="Mumbai"/>
    <n v="100"/>
    <n v="0"/>
    <n v="4"/>
    <n v="1"/>
    <n v="80"/>
    <x v="1"/>
    <x v="1"/>
  </r>
  <r>
    <x v="16"/>
    <n v="10158405"/>
    <s v="KAPIL"/>
    <s v="KAPIL"/>
    <n v="8295745494"/>
    <s v="MOHAMMAD IMRAN ADIL"/>
    <n v="2"/>
    <n v="0"/>
    <n v="0"/>
    <n v="2"/>
    <n v="0"/>
    <n v="2"/>
    <n v="0"/>
    <n v="0"/>
    <s v="Mumbai"/>
    <n v="50"/>
    <n v="0"/>
    <n v="2"/>
    <n v="1"/>
    <n v="66.67"/>
    <x v="5"/>
    <x v="4"/>
  </r>
  <r>
    <x v="16"/>
    <n v="10154482"/>
    <s v="PRADEEP DEEPAK ANGRE"/>
    <s v="PRADEEP DEEPAK ANGRE"/>
    <n v="8879114532"/>
    <s v="JAGANATH SABAT"/>
    <n v="3"/>
    <n v="0"/>
    <n v="0"/>
    <n v="3"/>
    <n v="1"/>
    <n v="2"/>
    <n v="0"/>
    <n v="0"/>
    <s v="Mumbai"/>
    <n v="75"/>
    <n v="0"/>
    <n v="3"/>
    <n v="1"/>
    <n v="60"/>
    <x v="3"/>
    <x v="0"/>
  </r>
  <r>
    <x v="16"/>
    <n v="10158401"/>
    <s v="KRISHNA TUKARAM SHELAR"/>
    <s v="KRISHNA TUKARAM SHELAR"/>
    <n v="9137512282"/>
    <s v="PREM KUMAR VISHWAKARMA"/>
    <n v="4"/>
    <n v="0"/>
    <n v="0"/>
    <n v="4"/>
    <n v="2"/>
    <n v="2"/>
    <n v="0"/>
    <n v="0"/>
    <s v="Mumbai"/>
    <n v="100"/>
    <n v="0"/>
    <n v="4"/>
    <n v="1"/>
    <n v="100"/>
    <x v="1"/>
    <x v="4"/>
  </r>
  <r>
    <x v="16"/>
    <n v="10102541"/>
    <s v="JAYESH MANOHARLAL VATANI"/>
    <s v="JAYESH MANOHARLAL VATANI"/>
    <n v="9730838322"/>
    <s v="JAGANATH SABAT"/>
    <n v="3"/>
    <n v="1"/>
    <n v="1"/>
    <n v="1"/>
    <n v="1"/>
    <n v="2"/>
    <n v="0"/>
    <n v="0"/>
    <s v="Mumbai"/>
    <n v="215"/>
    <n v="31473"/>
    <n v="3"/>
    <n v="1"/>
    <n v="60"/>
    <x v="3"/>
    <x v="3"/>
  </r>
  <r>
    <x v="16"/>
    <n v="10149232"/>
    <s v="AKASH KUMAR JAISWAL"/>
    <s v="AKASH KUMAR JAISWAL"/>
    <n v="9984180596"/>
    <s v="DILEEP SHARMA"/>
    <n v="3"/>
    <n v="0"/>
    <n v="0"/>
    <n v="3"/>
    <n v="3"/>
    <n v="0"/>
    <n v="0"/>
    <n v="0"/>
    <s v="Mumbai"/>
    <n v="75"/>
    <n v="0"/>
    <n v="3"/>
    <n v="1"/>
    <n v="60"/>
    <x v="4"/>
    <x v="1"/>
  </r>
  <r>
    <x v="16"/>
    <n v="10156140"/>
    <s v="AMAN TRIPATHI"/>
    <s v="AMAN TRIPATHI"/>
    <n v="7393838072"/>
    <s v="JAGANATH SABAT"/>
    <n v="7"/>
    <n v="0"/>
    <n v="0"/>
    <n v="7"/>
    <n v="3"/>
    <n v="4"/>
    <n v="0"/>
    <n v="0"/>
    <s v="Mumbai"/>
    <n v="175"/>
    <n v="0"/>
    <n v="7"/>
    <n v="1"/>
    <n v="100"/>
    <x v="3"/>
    <x v="2"/>
  </r>
  <r>
    <x v="16"/>
    <n v="10149396"/>
    <s v="AKASH NARAYAN RAWTE"/>
    <s v="AKASH NARAYAN RAWTE"/>
    <n v="9594529510"/>
    <s v="NAGENDRA MISHRA"/>
    <n v="4"/>
    <n v="0"/>
    <n v="0"/>
    <n v="4"/>
    <n v="2"/>
    <n v="2"/>
    <n v="0"/>
    <n v="0"/>
    <s v="Mumbai"/>
    <n v="100"/>
    <n v="0"/>
    <n v="4"/>
    <n v="1"/>
    <n v="80"/>
    <x v="1"/>
    <x v="1"/>
  </r>
  <r>
    <x v="16"/>
    <n v="10153637"/>
    <s v="AKHILESH TIWARI"/>
    <s v="AKHILESH TIWARI"/>
    <n v="8452813371"/>
    <s v="JAGANATH SABAT"/>
    <n v="7"/>
    <n v="0"/>
    <n v="0"/>
    <n v="7"/>
    <n v="0"/>
    <n v="7"/>
    <n v="0"/>
    <n v="0"/>
    <s v="Mumbai"/>
    <n v="175"/>
    <n v="0"/>
    <n v="7"/>
    <n v="1"/>
    <n v="100"/>
    <x v="3"/>
    <x v="0"/>
  </r>
  <r>
    <x v="16"/>
    <n v="10012025"/>
    <s v="SURAJ PAWAR"/>
    <s v="SURAJ PAWAR"/>
    <n v="8446578718"/>
    <s v="MADHURI JOSHI"/>
    <n v="1"/>
    <n v="0"/>
    <n v="0"/>
    <n v="1"/>
    <n v="0"/>
    <n v="1"/>
    <n v="0"/>
    <n v="0"/>
    <s v="Mumbai"/>
    <n v="25"/>
    <n v="0"/>
    <n v="1"/>
    <n v="1"/>
    <n v="33.33"/>
    <x v="5"/>
    <x v="3"/>
  </r>
  <r>
    <x v="16"/>
    <n v="10142760"/>
    <s v="SAW MRITUNJAY KUMAR PREMCHAND"/>
    <s v="SAW MRITUNJAY KUMAR PREMCHAND"/>
    <n v="8779615120"/>
    <s v="PREM KUMAR VISHWAKARMA"/>
    <n v="5"/>
    <n v="0"/>
    <n v="0"/>
    <n v="5"/>
    <n v="1"/>
    <n v="4"/>
    <n v="0"/>
    <n v="0"/>
    <s v="Mumbai"/>
    <n v="115"/>
    <n v="0"/>
    <n v="4"/>
    <n v="1"/>
    <n v="80"/>
    <x v="1"/>
    <x v="3"/>
  </r>
  <r>
    <x v="16"/>
    <n v="10126648"/>
    <s v="ANOOP PANDEY"/>
    <s v="ANOOP PANDEY"/>
    <n v="9321734007"/>
    <s v="KADAM RAVIRAJ NARAYAN"/>
    <n v="5"/>
    <n v="1"/>
    <n v="0"/>
    <n v="4"/>
    <n v="0"/>
    <n v="5"/>
    <n v="0"/>
    <n v="0"/>
    <s v="Mumbai"/>
    <n v="190"/>
    <n v="4720"/>
    <n v="5"/>
    <n v="1"/>
    <n v="100"/>
    <x v="1"/>
    <x v="3"/>
  </r>
  <r>
    <x v="16"/>
    <n v="10155617"/>
    <s v="NANDLAL RAJBHAR"/>
    <s v="NANDLAL RAJBHAR"/>
    <n v="9594189301"/>
    <s v="MD SANAUL MUSTUFA"/>
    <n v="3"/>
    <n v="0"/>
    <n v="0"/>
    <n v="3"/>
    <n v="1"/>
    <n v="2"/>
    <n v="0"/>
    <n v="0"/>
    <s v="Mumbai"/>
    <n v="75"/>
    <n v="0"/>
    <n v="3"/>
    <n v="1"/>
    <n v="60"/>
    <x v="2"/>
    <x v="2"/>
  </r>
  <r>
    <x v="16"/>
    <n v="10153321"/>
    <s v="ZOAIB MAINUDDIN PALEKAR"/>
    <s v="ZOAIB MAINUDDIN PALEKAR"/>
    <n v="7020908214"/>
    <s v="AKASH RAMRATAN JAISWAL"/>
    <n v="4"/>
    <n v="0"/>
    <n v="0"/>
    <n v="4"/>
    <n v="2"/>
    <n v="2"/>
    <n v="0"/>
    <n v="0"/>
    <s v="Mumbai"/>
    <n v="90"/>
    <n v="0"/>
    <n v="4"/>
    <n v="1"/>
    <n v="80"/>
    <x v="1"/>
    <x v="0"/>
  </r>
  <r>
    <x v="16"/>
    <n v="10157449"/>
    <s v="PRITAM SUNIL GAIKWAD"/>
    <s v="PRITAM SUNIL GAIKWAD"/>
    <n v="8169792854"/>
    <s v="SHASHANK YELVE"/>
    <n v="5"/>
    <n v="1"/>
    <n v="0"/>
    <n v="4"/>
    <n v="1"/>
    <n v="4"/>
    <n v="0"/>
    <n v="0"/>
    <s v="Mumbai"/>
    <n v="155"/>
    <n v="4720"/>
    <n v="5"/>
    <n v="1"/>
    <n v="100"/>
    <x v="5"/>
    <x v="2"/>
  </r>
  <r>
    <x v="16"/>
    <n v="10157723"/>
    <s v="BITTU KUMAR"/>
    <s v="BITTU KUMAR"/>
    <n v="8709035770"/>
    <s v="ABHIJIT KHANVILKAR"/>
    <n v="5"/>
    <n v="0"/>
    <n v="0"/>
    <n v="5"/>
    <n v="1"/>
    <n v="4"/>
    <n v="0"/>
    <n v="0"/>
    <s v="Mumbai"/>
    <n v="125"/>
    <n v="0"/>
    <n v="5"/>
    <n v="1"/>
    <n v="100"/>
    <x v="2"/>
    <x v="2"/>
  </r>
  <r>
    <x v="16"/>
    <n v="10051652"/>
    <s v="DINESH GHODVINDE"/>
    <s v="DINESH GHODVINDE"/>
    <n v="7020949492"/>
    <s v="JAGANATH SABAT"/>
    <n v="6"/>
    <n v="0"/>
    <n v="0"/>
    <n v="6"/>
    <n v="0"/>
    <n v="6"/>
    <n v="0"/>
    <n v="0"/>
    <s v="Mumbai"/>
    <n v="115"/>
    <n v="0"/>
    <n v="5"/>
    <n v="1"/>
    <n v="100"/>
    <x v="3"/>
    <x v="3"/>
  </r>
  <r>
    <x v="16"/>
    <n v="10154505"/>
    <s v="KRISHNA GYANDEV PANDEY"/>
    <s v="KRISHNA GYANDEV PANDEY"/>
    <n v="9372324244"/>
    <s v="RAGHWENDRA KUMAR SINGH"/>
    <n v="2"/>
    <n v="1"/>
    <n v="0"/>
    <n v="1"/>
    <n v="1"/>
    <n v="1"/>
    <n v="0"/>
    <n v="0"/>
    <s v="Mumbai"/>
    <n v="115"/>
    <n v="4720"/>
    <n v="2"/>
    <n v="1"/>
    <n v="40"/>
    <x v="1"/>
    <x v="0"/>
  </r>
  <r>
    <x v="16"/>
    <n v="10142058"/>
    <s v="ANGAD RAMJI GUPTA"/>
    <s v="ANGAD RAMJI GUPTA"/>
    <n v="9820840706"/>
    <s v="CHANDRALOK GUPTA"/>
    <n v="7"/>
    <n v="1"/>
    <n v="0"/>
    <n v="6"/>
    <n v="1"/>
    <n v="6"/>
    <n v="0"/>
    <n v="0"/>
    <s v="Mumbai"/>
    <n v="230"/>
    <n v="3540"/>
    <n v="5"/>
    <n v="1"/>
    <n v="100"/>
    <x v="3"/>
    <x v="3"/>
  </r>
  <r>
    <x v="16"/>
    <n v="10156403"/>
    <s v="MOHAMMED SAJID TAK"/>
    <s v="MOHAMMED SAJID TAK"/>
    <n v="9623733102"/>
    <s v="IRFAN INNUS PATEL"/>
    <n v="5"/>
    <n v="0"/>
    <n v="0"/>
    <n v="5"/>
    <n v="0"/>
    <n v="5"/>
    <n v="0"/>
    <n v="0"/>
    <s v="Mumbai"/>
    <n v="115"/>
    <n v="0"/>
    <n v="4"/>
    <n v="1"/>
    <n v="100"/>
    <x v="0"/>
    <x v="2"/>
  </r>
  <r>
    <x v="16"/>
    <n v="10113592"/>
    <s v="BANNOTH NARAYANASWAMY NAIK"/>
    <s v="BANNOTH NARAYANASWAMY NAIK"/>
    <n v="9892353556"/>
    <s v="ARJUN WAGHMARE"/>
    <n v="5"/>
    <n v="0"/>
    <n v="0"/>
    <n v="5"/>
    <n v="1"/>
    <n v="4"/>
    <n v="0"/>
    <n v="0"/>
    <s v="Mumbai"/>
    <n v="125"/>
    <n v="0"/>
    <n v="5"/>
    <n v="1"/>
    <n v="100"/>
    <x v="2"/>
    <x v="3"/>
  </r>
  <r>
    <x v="16"/>
    <n v="10069714"/>
    <s v="JUBAIR KHAN"/>
    <s v="JUBAIR KHAN"/>
    <n v="9594708000"/>
    <s v="MOHAMMAD IMRAN ADIL"/>
    <n v="3"/>
    <n v="2"/>
    <n v="0"/>
    <n v="1"/>
    <n v="1"/>
    <n v="4"/>
    <n v="0"/>
    <n v="0"/>
    <s v="Mumbai"/>
    <n v="220"/>
    <n v="73160"/>
    <n v="4"/>
    <n v="1"/>
    <n v="100"/>
    <x v="5"/>
    <x v="3"/>
  </r>
  <r>
    <x v="16"/>
    <n v="10155632"/>
    <s v="ABHISHEK GUPTA"/>
    <s v="ABHISHEK GUPTA"/>
    <n v="8354873086"/>
    <s v="DILEEP SHARMA"/>
    <n v="3"/>
    <n v="0"/>
    <n v="0"/>
    <n v="3"/>
    <n v="3"/>
    <n v="0"/>
    <n v="0"/>
    <n v="0"/>
    <s v="Mumbai"/>
    <n v="75"/>
    <n v="0"/>
    <n v="3"/>
    <n v="1"/>
    <n v="100"/>
    <x v="4"/>
    <x v="2"/>
  </r>
  <r>
    <x v="16"/>
    <n v="10094703"/>
    <s v="ASHUTOSH MISHRA"/>
    <s v="ASHUTOSH MISHRA"/>
    <n v="9960834633"/>
    <s v="SUSHEEL DUBEY"/>
    <n v="1"/>
    <n v="1"/>
    <n v="0"/>
    <n v="0"/>
    <n v="0"/>
    <n v="1"/>
    <n v="0"/>
    <n v="0"/>
    <s v="Mumbai"/>
    <n v="90"/>
    <n v="5774"/>
    <n v="1"/>
    <n v="1"/>
    <n v="20"/>
    <x v="0"/>
    <x v="3"/>
  </r>
  <r>
    <x v="16"/>
    <n v="10152214"/>
    <s v="VIKAS CHANDRABHAN MISHRA"/>
    <s v="VIKAS CHANDRABHAN MISHRA"/>
    <n v="8369541192"/>
    <s v="SHASHANK YELVE"/>
    <n v="5"/>
    <n v="0"/>
    <n v="0"/>
    <n v="5"/>
    <n v="3"/>
    <n v="2"/>
    <n v="0"/>
    <n v="0"/>
    <s v="Mumbai"/>
    <n v="120"/>
    <n v="0"/>
    <n v="5"/>
    <n v="1"/>
    <n v="100"/>
    <x v="5"/>
    <x v="0"/>
  </r>
  <r>
    <x v="16"/>
    <n v="10144216"/>
    <s v="GAURISHANKAR SHAMBHU MANDAL"/>
    <s v="GAURISHANKAR SHAMBHU MANDAL"/>
    <n v="8369893292"/>
    <s v="CHANDRALOK GUPTA"/>
    <n v="6"/>
    <n v="0"/>
    <n v="0"/>
    <n v="6"/>
    <n v="0"/>
    <n v="6"/>
    <n v="0"/>
    <n v="0"/>
    <s v="Mumbai"/>
    <n v="150"/>
    <n v="0"/>
    <n v="6"/>
    <n v="1"/>
    <n v="100"/>
    <x v="3"/>
    <x v="1"/>
  </r>
  <r>
    <x v="16"/>
    <n v="10123047"/>
    <s v="MUNAWAR WARISH HASHMI"/>
    <s v="MUNAWAR WARISH HASHMI"/>
    <n v="9167670057"/>
    <s v="RUSHIKESH KALE"/>
    <n v="4"/>
    <n v="0"/>
    <n v="0"/>
    <n v="4"/>
    <n v="1"/>
    <n v="3"/>
    <n v="0"/>
    <n v="0"/>
    <s v="Mumbai"/>
    <n v="95"/>
    <n v="0"/>
    <n v="4"/>
    <n v="1"/>
    <n v="100"/>
    <x v="3"/>
    <x v="3"/>
  </r>
  <r>
    <x v="16"/>
    <n v="10147873"/>
    <s v="PREM KUMAR VISHWAKARMA"/>
    <s v="PREM KUMAR VISHWAKARMA"/>
    <n v="9004761131"/>
    <s v="KADAM RAVIRAJ NARAYAN"/>
    <n v="2"/>
    <n v="0"/>
    <n v="0"/>
    <n v="2"/>
    <n v="0"/>
    <n v="3"/>
    <n v="0"/>
    <n v="0"/>
    <s v="Mumbai"/>
    <n v="50"/>
    <n v="0"/>
    <n v="2"/>
    <n v="1"/>
    <n v="66.67"/>
    <x v="1"/>
    <x v="1"/>
  </r>
  <r>
    <x v="16"/>
    <n v="10154478"/>
    <s v="AKSHAY YADAV"/>
    <s v="AKSHAY YADAV"/>
    <n v="9920724076"/>
    <s v="RAGHWENDRA KUMAR SINGH"/>
    <n v="5"/>
    <n v="0"/>
    <n v="0"/>
    <n v="5"/>
    <n v="3"/>
    <n v="2"/>
    <n v="0"/>
    <n v="0"/>
    <s v="Mumbai"/>
    <n v="125"/>
    <n v="0"/>
    <n v="5"/>
    <n v="1"/>
    <n v="100"/>
    <x v="1"/>
    <x v="0"/>
  </r>
  <r>
    <x v="16"/>
    <n v="10067328"/>
    <s v="SHEKH MOHAMMAD IMRAN"/>
    <s v="SHEKH MOHAMMAD IMRAN"/>
    <n v="8291174466"/>
    <s v="SHASHANK YELVE"/>
    <n v="6"/>
    <n v="1"/>
    <n v="0"/>
    <n v="5"/>
    <n v="1"/>
    <n v="5"/>
    <n v="0"/>
    <n v="0"/>
    <s v="Mumbai"/>
    <n v="200"/>
    <n v="64534"/>
    <n v="5"/>
    <n v="1"/>
    <n v="100"/>
    <x v="5"/>
    <x v="3"/>
  </r>
  <r>
    <x v="16"/>
    <n v="10155635"/>
    <s v="RITIK PANKAJ CHAUBEY"/>
    <s v="RITIK PANKAJ CHAUBEY"/>
    <n v="8604838454"/>
    <s v="MANISH LOLARAKH NATH DUBEY"/>
    <n v="6"/>
    <n v="0"/>
    <n v="0"/>
    <n v="6"/>
    <n v="3"/>
    <n v="3"/>
    <n v="0"/>
    <n v="0"/>
    <s v="Mumbai"/>
    <n v="150"/>
    <n v="0"/>
    <n v="6"/>
    <n v="1"/>
    <n v="100"/>
    <x v="5"/>
    <x v="2"/>
  </r>
  <r>
    <x v="16"/>
    <n v="10154507"/>
    <s v="MOHIT UPADHYAY"/>
    <s v="MOHIT UPADHYAY"/>
    <n v="9372906600"/>
    <s v="AKASH RAMRATAN JAISWAL"/>
    <n v="1"/>
    <n v="0"/>
    <n v="0"/>
    <n v="1"/>
    <n v="0"/>
    <n v="1"/>
    <n v="0"/>
    <n v="0"/>
    <s v="Mumbai"/>
    <n v="25"/>
    <n v="0"/>
    <n v="1"/>
    <n v="1"/>
    <n v="20"/>
    <x v="1"/>
    <x v="0"/>
  </r>
  <r>
    <x v="16"/>
    <n v="10155616"/>
    <s v="DHIRAJKUMAR L MISHRA"/>
    <s v="DHIRAJKUMAR L MISHRA"/>
    <n v="9370908992"/>
    <s v="MUNAWAR WARISH HASHMI"/>
    <n v="5"/>
    <n v="1"/>
    <n v="0"/>
    <n v="4"/>
    <n v="0"/>
    <n v="5"/>
    <n v="0"/>
    <n v="0"/>
    <s v="Mumbai"/>
    <n v="180"/>
    <n v="4720"/>
    <n v="4"/>
    <n v="1"/>
    <n v="80"/>
    <x v="3"/>
    <x v="2"/>
  </r>
  <r>
    <x v="16"/>
    <n v="10157721"/>
    <s v="NITISH KUMAR"/>
    <s v="NITISH KUMAR"/>
    <n v="8692826180"/>
    <s v="ABHIJIT KHANVILKAR"/>
    <n v="5"/>
    <n v="0"/>
    <n v="0"/>
    <n v="5"/>
    <n v="1"/>
    <n v="4"/>
    <n v="0"/>
    <n v="0"/>
    <s v="Mumbai"/>
    <n v="115"/>
    <n v="0"/>
    <n v="5"/>
    <n v="1"/>
    <n v="100"/>
    <x v="2"/>
    <x v="2"/>
  </r>
  <r>
    <x v="16"/>
    <n v="10135447"/>
    <s v="ANKIT VILAS BORSE"/>
    <s v="ANKIT VILAS BORSE"/>
    <n v="8655594978"/>
    <s v="JAGANATH SABAT"/>
    <n v="5"/>
    <n v="1"/>
    <n v="0"/>
    <n v="4"/>
    <n v="1"/>
    <n v="5"/>
    <n v="0"/>
    <n v="1"/>
    <s v="Mumbai"/>
    <n v="210"/>
    <n v="5900"/>
    <n v="6"/>
    <n v="1"/>
    <n v="100"/>
    <x v="3"/>
    <x v="3"/>
  </r>
  <r>
    <x v="16"/>
    <n v="10156163"/>
    <s v="ABHISHEK KUMAR"/>
    <s v="ABHISHEK KUMAR"/>
    <n v="9967178792"/>
    <s v="NAGENDRA MISHRA"/>
    <n v="4"/>
    <n v="0"/>
    <n v="0"/>
    <n v="4"/>
    <n v="1"/>
    <n v="3"/>
    <n v="0"/>
    <n v="0"/>
    <s v="Mumbai"/>
    <n v="100"/>
    <n v="0"/>
    <n v="4"/>
    <n v="1"/>
    <n v="80"/>
    <x v="1"/>
    <x v="2"/>
  </r>
  <r>
    <x v="16"/>
    <n v="10157722"/>
    <s v="SACHIN KUMAR"/>
    <s v="SACHIN KUMAR"/>
    <n v="8825131086"/>
    <s v="ABHIJIT KHANVILKAR"/>
    <n v="5"/>
    <n v="0"/>
    <n v="0"/>
    <n v="5"/>
    <n v="3"/>
    <n v="2"/>
    <n v="0"/>
    <n v="0"/>
    <s v="Mumbai"/>
    <n v="115"/>
    <n v="0"/>
    <n v="5"/>
    <n v="1"/>
    <n v="100"/>
    <x v="2"/>
    <x v="2"/>
  </r>
  <r>
    <x v="16"/>
    <n v="10014784"/>
    <s v="PRASHANT LAD"/>
    <s v="PRASHANT LAD"/>
    <n v="9833647618"/>
    <s v="SHASHANK YELVE"/>
    <n v="3"/>
    <n v="0"/>
    <n v="0"/>
    <n v="3"/>
    <n v="0"/>
    <n v="3"/>
    <n v="0"/>
    <n v="0"/>
    <s v="Mumbai"/>
    <n v="70"/>
    <n v="0"/>
    <n v="3"/>
    <n v="1"/>
    <n v="100"/>
    <x v="5"/>
    <x v="3"/>
  </r>
  <r>
    <x v="16"/>
    <n v="10155619"/>
    <s v="AJAY BALU LONDHE"/>
    <s v="AJAY BALU LONDHE"/>
    <n v="8369610661"/>
    <s v="NANDAN SINGH"/>
    <n v="7"/>
    <n v="0"/>
    <n v="0"/>
    <n v="7"/>
    <n v="4"/>
    <n v="3"/>
    <n v="0"/>
    <n v="0"/>
    <s v="Mumbai"/>
    <n v="175"/>
    <n v="0"/>
    <n v="7"/>
    <n v="1"/>
    <n v="100"/>
    <x v="2"/>
    <x v="2"/>
  </r>
  <r>
    <x v="16"/>
    <n v="10068280"/>
    <s v="ARCHANA KAKADE"/>
    <s v="ARCHANA KAKADE"/>
    <n v="7208149618"/>
    <s v="NANDAN SINGH"/>
    <n v="5"/>
    <n v="0"/>
    <n v="0"/>
    <n v="5"/>
    <n v="2"/>
    <n v="3"/>
    <n v="0"/>
    <n v="0"/>
    <s v="Mumbai"/>
    <n v="125"/>
    <n v="0"/>
    <n v="5"/>
    <n v="1"/>
    <n v="100"/>
    <x v="2"/>
    <x v="3"/>
  </r>
  <r>
    <x v="16"/>
    <n v="10154499"/>
    <s v="SHIVAM PATHAK"/>
    <s v="SHIVAM PATHAK"/>
    <n v="9721050607"/>
    <s v="AJAY KUMAR VERMA"/>
    <n v="3"/>
    <n v="0"/>
    <n v="0"/>
    <n v="3"/>
    <n v="2"/>
    <n v="1"/>
    <n v="0"/>
    <n v="0"/>
    <s v="Mumbai"/>
    <n v="75"/>
    <n v="0"/>
    <n v="3"/>
    <n v="1"/>
    <n v="60"/>
    <x v="0"/>
    <x v="0"/>
  </r>
  <r>
    <x v="16"/>
    <n v="10068212"/>
    <s v="WASIM KAZI"/>
    <s v="WASIM KAZI"/>
    <n v="9702808599"/>
    <s v="SHASHANK YELVE"/>
    <n v="5"/>
    <n v="0"/>
    <n v="0"/>
    <n v="5"/>
    <n v="0"/>
    <n v="5"/>
    <n v="0"/>
    <n v="0"/>
    <s v="Mumbai"/>
    <n v="115"/>
    <n v="0"/>
    <n v="5"/>
    <n v="1"/>
    <n v="100"/>
    <x v="5"/>
    <x v="3"/>
  </r>
  <r>
    <x v="16"/>
    <n v="10154727"/>
    <s v="SHUBHENDU PRAFULLA DASKABI"/>
    <s v="SHUBHENDU PRAFULLA DASKABI"/>
    <n v="9372379791"/>
    <s v="JAYANT KUMAR"/>
    <n v="5"/>
    <n v="0"/>
    <n v="0"/>
    <n v="5"/>
    <n v="2"/>
    <n v="3"/>
    <n v="0"/>
    <n v="0"/>
    <s v="Mumbai"/>
    <n v="120"/>
    <n v="0"/>
    <n v="5"/>
    <n v="1"/>
    <n v="100"/>
    <x v="4"/>
    <x v="0"/>
  </r>
  <r>
    <x v="16"/>
    <n v="10157279"/>
    <s v="ABDUL AHAD ANIS KHAN"/>
    <s v="ABDUL AHAD ANIS KHAN"/>
    <n v="7058620610"/>
    <s v="AKASH RAMRATAN JAISWAL"/>
    <n v="5"/>
    <n v="0"/>
    <n v="0"/>
    <n v="5"/>
    <n v="4"/>
    <n v="1"/>
    <n v="0"/>
    <n v="0"/>
    <s v="Mumbai"/>
    <n v="115"/>
    <n v="0"/>
    <n v="5"/>
    <n v="1"/>
    <n v="100"/>
    <x v="1"/>
    <x v="2"/>
  </r>
  <r>
    <x v="16"/>
    <n v="10153648"/>
    <s v="RAJKUMAR U SINGH"/>
    <s v="RAJKUMAR U SINGH"/>
    <n v="7058306032"/>
    <s v="AJAY KUMAR VERMA"/>
    <n v="2"/>
    <n v="0"/>
    <n v="0"/>
    <n v="2"/>
    <n v="1"/>
    <n v="1"/>
    <n v="0"/>
    <n v="1"/>
    <s v="Mumbai"/>
    <n v="60"/>
    <n v="0"/>
    <n v="2"/>
    <n v="1"/>
    <n v="40"/>
    <x v="0"/>
    <x v="0"/>
  </r>
  <r>
    <x v="16"/>
    <n v="10154483"/>
    <s v="JAYANT KUMAR"/>
    <s v="JAYANT KUMAR"/>
    <n v="9304376328"/>
    <s v="DILEEP SHARMA"/>
    <n v="3"/>
    <n v="0"/>
    <n v="0"/>
    <n v="3"/>
    <n v="2"/>
    <n v="1"/>
    <n v="0"/>
    <n v="0"/>
    <s v="Mumbai"/>
    <n v="75"/>
    <n v="0"/>
    <n v="3"/>
    <n v="1"/>
    <n v="100"/>
    <x v="4"/>
    <x v="0"/>
  </r>
  <r>
    <x v="16"/>
    <n v="10154479"/>
    <s v="VINOD KUMAR"/>
    <s v="VINOD KUMAR"/>
    <n v="7905193449"/>
    <s v="JAYANT KUMAR"/>
    <n v="5"/>
    <n v="0"/>
    <n v="0"/>
    <n v="5"/>
    <n v="2"/>
    <n v="3"/>
    <n v="0"/>
    <n v="0"/>
    <s v="Mumbai"/>
    <n v="115"/>
    <n v="0"/>
    <n v="5"/>
    <n v="1"/>
    <n v="100"/>
    <x v="4"/>
    <x v="0"/>
  </r>
  <r>
    <x v="16"/>
    <n v="10057460"/>
    <s v="GANGA SAGAR PANDEY"/>
    <s v="GANGA SAGAR PANDEY"/>
    <n v="9696537480"/>
    <s v="JAGANATH SABAT"/>
    <n v="5"/>
    <n v="0"/>
    <n v="0"/>
    <n v="5"/>
    <n v="0"/>
    <n v="5"/>
    <n v="0"/>
    <n v="0"/>
    <s v="Mumbai"/>
    <n v="125"/>
    <n v="0"/>
    <n v="5"/>
    <n v="1"/>
    <n v="100"/>
    <x v="3"/>
    <x v="3"/>
  </r>
  <r>
    <x v="16"/>
    <n v="10153634"/>
    <s v="LAXMI NARAYAN PANDEY"/>
    <s v="LAXMI NARAYAN PANDEY"/>
    <n v="7208851513"/>
    <s v="ABHIJIT KHANVILKAR"/>
    <n v="5"/>
    <n v="0"/>
    <n v="0"/>
    <n v="5"/>
    <n v="1"/>
    <n v="4"/>
    <n v="0"/>
    <n v="0"/>
    <s v="Mumbai"/>
    <n v="120"/>
    <n v="0"/>
    <n v="5"/>
    <n v="1"/>
    <n v="100"/>
    <x v="2"/>
    <x v="0"/>
  </r>
  <r>
    <x v="16"/>
    <n v="10154719"/>
    <s v="CHANDAN MISHRA"/>
    <s v="CHANDAN MISHRA"/>
    <n v="8433849596"/>
    <s v="JAYANT KUMAR"/>
    <n v="5"/>
    <n v="0"/>
    <n v="0"/>
    <n v="5"/>
    <n v="2"/>
    <n v="3"/>
    <n v="0"/>
    <n v="0"/>
    <s v="Mumbai"/>
    <n v="125"/>
    <n v="0"/>
    <n v="5"/>
    <n v="1"/>
    <n v="100"/>
    <x v="4"/>
    <x v="0"/>
  </r>
  <r>
    <x v="16"/>
    <n v="10091881"/>
    <s v="SUMIT SHARAD SANAS"/>
    <s v="SUMIT SHARAD SANAS"/>
    <n v="8652573355"/>
    <s v="ARJUN WAGHMARE"/>
    <n v="2"/>
    <n v="1"/>
    <n v="0"/>
    <n v="1"/>
    <n v="0"/>
    <n v="2"/>
    <n v="0"/>
    <n v="0"/>
    <s v="Mumbai"/>
    <n v="115"/>
    <n v="9440"/>
    <n v="2"/>
    <n v="1"/>
    <n v="40"/>
    <x v="2"/>
    <x v="3"/>
  </r>
  <r>
    <x v="16"/>
    <n v="10151345"/>
    <s v="NAGENDRA MISHRA"/>
    <s v="NAGENDRA MISHRA"/>
    <n v="7049872363"/>
    <s v="SIDDHANT RAJENDRA PAWAR"/>
    <n v="3"/>
    <n v="0"/>
    <n v="0"/>
    <n v="3"/>
    <n v="0"/>
    <n v="3"/>
    <n v="0"/>
    <n v="0"/>
    <s v="Mumbai"/>
    <n v="75"/>
    <n v="0"/>
    <n v="3"/>
    <n v="1"/>
    <n v="100"/>
    <x v="1"/>
    <x v="1"/>
  </r>
  <r>
    <x v="16"/>
    <n v="10153331"/>
    <s v="RAGHWENDRA KUMAR SINGH"/>
    <s v="RAGHWENDRA KUMAR SINGH"/>
    <n v="8104389966"/>
    <s v="SONU KIRAN DUBEY"/>
    <n v="2"/>
    <n v="1"/>
    <n v="0"/>
    <n v="1"/>
    <n v="1"/>
    <n v="2"/>
    <n v="0"/>
    <n v="0"/>
    <s v="Mumbai"/>
    <n v="125"/>
    <n v="7080"/>
    <n v="3"/>
    <n v="1"/>
    <n v="100"/>
    <x v="1"/>
    <x v="0"/>
  </r>
  <r>
    <x v="16"/>
    <n v="10147962"/>
    <s v="SIDDHANT RAJENDRA PAWAR"/>
    <s v="SIDDHANT RAJENDRA PAWAR"/>
    <n v="9372138716"/>
    <s v="AVNIND SINGH"/>
    <n v="1"/>
    <n v="0"/>
    <n v="0"/>
    <n v="1"/>
    <n v="0"/>
    <n v="1"/>
    <n v="0"/>
    <n v="0"/>
    <s v="Mumbai"/>
    <n v="25"/>
    <n v="0"/>
    <n v="1"/>
    <n v="1"/>
    <n v="20"/>
    <x v="1"/>
    <x v="1"/>
  </r>
  <r>
    <x v="17"/>
    <n v="10149396"/>
    <s v="AKASH NARAYAN RAWTE"/>
    <s v="AKASH NARAYAN RAWTE"/>
    <n v="9594529510"/>
    <s v="NAGENDRA MISHRA"/>
    <n v="5"/>
    <n v="0"/>
    <n v="0"/>
    <n v="5"/>
    <n v="0"/>
    <n v="5"/>
    <n v="0"/>
    <n v="0"/>
    <s v="Mumbai"/>
    <n v="125"/>
    <n v="0"/>
    <n v="5"/>
    <n v="1"/>
    <n v="100"/>
    <x v="1"/>
    <x v="1"/>
  </r>
  <r>
    <x v="17"/>
    <n v="10153637"/>
    <s v="AKHILESH TIWARI"/>
    <s v="AKHILESH TIWARI"/>
    <n v="8452813371"/>
    <s v="JAGANATH SABAT"/>
    <n v="7"/>
    <n v="0"/>
    <n v="0"/>
    <n v="7"/>
    <n v="0"/>
    <n v="8"/>
    <n v="0"/>
    <n v="0"/>
    <s v="Mumbai"/>
    <n v="165"/>
    <n v="0"/>
    <n v="7"/>
    <n v="1"/>
    <n v="100"/>
    <x v="3"/>
    <x v="0"/>
  </r>
  <r>
    <x v="17"/>
    <n v="10148305"/>
    <s v="SAMSUJJAMA"/>
    <s v="SAMSUJJAMA"/>
    <n v="9628744894"/>
    <s v="PREM KUMAR VISHWAKARMA"/>
    <n v="5"/>
    <n v="1"/>
    <n v="0"/>
    <n v="4"/>
    <n v="1"/>
    <n v="4"/>
    <n v="0"/>
    <n v="0"/>
    <s v="Mumbai"/>
    <n v="200"/>
    <n v="4720"/>
    <n v="5"/>
    <n v="1"/>
    <n v="100"/>
    <x v="1"/>
    <x v="1"/>
  </r>
  <r>
    <x v="17"/>
    <n v="10158405"/>
    <s v="KAPIL"/>
    <s v="KAPIL"/>
    <n v="8295745494"/>
    <s v="MOHAMMAD IMRAN ADIL"/>
    <n v="3"/>
    <n v="0"/>
    <n v="0"/>
    <n v="3"/>
    <n v="1"/>
    <n v="2"/>
    <n v="0"/>
    <n v="0"/>
    <s v="Mumbai"/>
    <n v="65"/>
    <n v="0"/>
    <n v="3"/>
    <n v="1"/>
    <n v="100"/>
    <x v="5"/>
    <x v="4"/>
  </r>
  <r>
    <x v="17"/>
    <n v="10154482"/>
    <s v="PRADEEP DEEPAK ANGRE"/>
    <s v="PRADEEP DEEPAK ANGRE"/>
    <n v="8879114532"/>
    <s v="JAGANATH SABAT"/>
    <n v="7"/>
    <n v="0"/>
    <n v="0"/>
    <n v="7"/>
    <n v="0"/>
    <n v="7"/>
    <n v="0"/>
    <n v="0"/>
    <s v="Mumbai"/>
    <n v="165"/>
    <n v="0"/>
    <n v="7"/>
    <n v="1"/>
    <n v="100"/>
    <x v="3"/>
    <x v="0"/>
  </r>
  <r>
    <x v="17"/>
    <n v="10158401"/>
    <s v="KRISHNA TUKARAM SHELAR"/>
    <s v="KRISHNA TUKARAM SHELAR"/>
    <n v="9137512282"/>
    <s v="PREM KUMAR VISHWAKARMA"/>
    <n v="5"/>
    <n v="0"/>
    <n v="0"/>
    <n v="5"/>
    <n v="2"/>
    <n v="3"/>
    <n v="0"/>
    <n v="0"/>
    <s v="Mumbai"/>
    <n v="115"/>
    <n v="0"/>
    <n v="4"/>
    <n v="1"/>
    <n v="100"/>
    <x v="1"/>
    <x v="4"/>
  </r>
  <r>
    <x v="17"/>
    <n v="10153342"/>
    <s v="AKASH RAMRATAN JAISWAL"/>
    <s v="AKASH RAMRATAN JAISWAL"/>
    <n v="7977956010"/>
    <s v="SONU KIRAN DUBEY"/>
    <n v="1"/>
    <n v="0"/>
    <n v="0"/>
    <n v="1"/>
    <n v="1"/>
    <n v="0"/>
    <n v="0"/>
    <n v="0"/>
    <s v="Mumbai"/>
    <n v="25"/>
    <n v="0"/>
    <n v="1"/>
    <n v="1"/>
    <n v="33.33"/>
    <x v="1"/>
    <x v="0"/>
  </r>
  <r>
    <x v="17"/>
    <n v="10152846"/>
    <s v="SANDESH SAROJ MISHRA"/>
    <s v="SANDESH SAROJ MISHRA"/>
    <n v="9819648094"/>
    <s v="JAYANT KUMAR"/>
    <n v="5"/>
    <n v="0"/>
    <n v="0"/>
    <n v="5"/>
    <n v="3"/>
    <n v="2"/>
    <n v="0"/>
    <n v="0"/>
    <s v="Mumbai"/>
    <n v="125"/>
    <n v="0"/>
    <n v="5"/>
    <n v="1"/>
    <n v="100"/>
    <x v="4"/>
    <x v="0"/>
  </r>
  <r>
    <x v="17"/>
    <n v="10153105"/>
    <s v="SUDHEER PANKAJ PANDEY"/>
    <s v="SUDHEER PANKAJ PANDEY"/>
    <n v="8953258991"/>
    <s v="RAGHWENDRA KUMAR SINGH"/>
    <n v="5"/>
    <n v="0"/>
    <n v="0"/>
    <n v="5"/>
    <n v="3"/>
    <n v="2"/>
    <n v="0"/>
    <n v="0"/>
    <s v="Mumbai"/>
    <n v="125"/>
    <n v="0"/>
    <n v="5"/>
    <n v="1"/>
    <n v="100"/>
    <x v="1"/>
    <x v="0"/>
  </r>
  <r>
    <x v="17"/>
    <n v="10083901"/>
    <s v="BHAVESH VIVEK MHATRE"/>
    <s v="BHAVESH VIVEK MHATRE"/>
    <n v="8668720253"/>
    <s v="SURAJ PAWAR"/>
    <n v="5"/>
    <n v="0"/>
    <n v="0"/>
    <n v="5"/>
    <n v="1"/>
    <n v="4"/>
    <n v="0"/>
    <n v="0"/>
    <s v="Mumbai"/>
    <n v="125"/>
    <n v="0"/>
    <n v="5"/>
    <n v="1"/>
    <n v="100"/>
    <x v="5"/>
    <x v="3"/>
  </r>
  <r>
    <x v="17"/>
    <n v="10154722"/>
    <s v="ANIMESH KARMAKAR"/>
    <s v="ANIMESH KARMAKAR"/>
    <n v="6294590298"/>
    <s v="ABHIJIT KHANVILKAR"/>
    <n v="5"/>
    <n v="0"/>
    <n v="0"/>
    <n v="5"/>
    <n v="4"/>
    <n v="1"/>
    <n v="0"/>
    <n v="0"/>
    <s v="Mumbai"/>
    <n v="125"/>
    <n v="0"/>
    <n v="5"/>
    <n v="1"/>
    <n v="100"/>
    <x v="2"/>
    <x v="0"/>
  </r>
  <r>
    <x v="17"/>
    <n v="10156402"/>
    <s v="RANJEET UPENDRA SHARMA"/>
    <s v="RANJEET UPENDRA SHARMA"/>
    <n v="7620769467"/>
    <s v="JAGANATH SABAT"/>
    <n v="3"/>
    <n v="0"/>
    <n v="0"/>
    <n v="3"/>
    <n v="0"/>
    <n v="3"/>
    <n v="0"/>
    <n v="0"/>
    <s v="Mumbai"/>
    <n v="75"/>
    <n v="0"/>
    <n v="3"/>
    <n v="1"/>
    <n v="60"/>
    <x v="3"/>
    <x v="2"/>
  </r>
  <r>
    <x v="17"/>
    <n v="10147895"/>
    <s v="RUSHIKESH DODHU JADHAV"/>
    <s v="RUSHIKESH DODHU JADHAV"/>
    <n v="9768269689"/>
    <s v="AKASH RAMRATAN JAISWAL"/>
    <n v="5"/>
    <n v="0"/>
    <n v="0"/>
    <n v="5"/>
    <n v="0"/>
    <n v="5"/>
    <n v="0"/>
    <n v="0"/>
    <s v="Mumbai"/>
    <n v="100"/>
    <n v="0"/>
    <n v="4"/>
    <n v="1"/>
    <n v="80"/>
    <x v="1"/>
    <x v="1"/>
  </r>
  <r>
    <x v="17"/>
    <n v="10156139"/>
    <s v="ASHISH SHUKLA"/>
    <s v="ASHISH SHUKLA"/>
    <n v="8879709699"/>
    <s v="ABHIJIT KHANVILKAR"/>
    <n v="5"/>
    <n v="0"/>
    <n v="0"/>
    <n v="5"/>
    <n v="5"/>
    <n v="0"/>
    <n v="0"/>
    <n v="0"/>
    <s v="Mumbai"/>
    <n v="125"/>
    <n v="0"/>
    <n v="5"/>
    <n v="1"/>
    <n v="100"/>
    <x v="2"/>
    <x v="2"/>
  </r>
  <r>
    <x v="17"/>
    <n v="10157451"/>
    <s v="ATHARAV DASHRATH PAWAR"/>
    <s v="ATHARAV DASHRATH PAWAR"/>
    <n v="8655082048"/>
    <s v="ABHIJIT KHANVILKAR"/>
    <n v="6"/>
    <n v="0"/>
    <n v="0"/>
    <n v="6"/>
    <n v="4"/>
    <n v="2"/>
    <n v="0"/>
    <n v="0"/>
    <s v="Mumbai"/>
    <n v="140"/>
    <n v="0"/>
    <n v="4"/>
    <n v="1"/>
    <n v="80"/>
    <x v="2"/>
    <x v="2"/>
  </r>
  <r>
    <x v="17"/>
    <n v="10068735"/>
    <s v="MOHAMMED MUNAWAR KHAN"/>
    <s v="MOHAMMED MUNAWAR KHAN"/>
    <n v="8779346184"/>
    <s v="INTEZAR IMAM MUNTAZIR IMAM SAYED"/>
    <n v="3"/>
    <n v="0"/>
    <n v="0"/>
    <n v="3"/>
    <n v="0"/>
    <n v="3"/>
    <n v="0"/>
    <n v="0"/>
    <s v="Mumbai"/>
    <n v="75"/>
    <n v="0"/>
    <n v="3"/>
    <n v="1"/>
    <n v="100"/>
    <x v="0"/>
    <x v="3"/>
  </r>
  <r>
    <x v="17"/>
    <n v="10028593"/>
    <s v="NANDAN SINGH"/>
    <s v="NANDAN SINGH"/>
    <n v="8655842601"/>
    <s v="ABHIJIT KHANVILKAR"/>
    <n v="1"/>
    <n v="0"/>
    <n v="0"/>
    <n v="1"/>
    <n v="1"/>
    <n v="0"/>
    <n v="0"/>
    <n v="0"/>
    <s v="Mumbai"/>
    <n v="25"/>
    <n v="0"/>
    <n v="1"/>
    <n v="1"/>
    <n v="20"/>
    <x v="2"/>
    <x v="3"/>
  </r>
  <r>
    <x v="17"/>
    <n v="10062688"/>
    <s v="CHANDRALOK GUPTA"/>
    <s v="CHANDRALOK GUPTA"/>
    <n v="8424058233"/>
    <s v="RUSHIKESH KALE"/>
    <n v="1"/>
    <n v="0"/>
    <n v="0"/>
    <n v="1"/>
    <n v="0"/>
    <n v="1"/>
    <n v="0"/>
    <n v="0"/>
    <s v="Mumbai"/>
    <n v="0"/>
    <n v="0"/>
    <n v="0"/>
    <n v="1"/>
    <n v="0"/>
    <x v="3"/>
    <x v="3"/>
  </r>
  <r>
    <x v="17"/>
    <n v="10158407"/>
    <s v="ADESH DUBEY"/>
    <s v="ADESH DUBEY"/>
    <n v="9369678516"/>
    <s v="MANISH LOLARAKH NATH DUBEY"/>
    <n v="4"/>
    <n v="0"/>
    <n v="0"/>
    <n v="4"/>
    <n v="3"/>
    <n v="1"/>
    <n v="0"/>
    <n v="0"/>
    <s v="Mumbai"/>
    <n v="90"/>
    <n v="0"/>
    <n v="4"/>
    <n v="1"/>
    <n v="100"/>
    <x v="5"/>
    <x v="4"/>
  </r>
  <r>
    <x v="17"/>
    <n v="10129842"/>
    <s v="RANJIT REVNATH BOBHATE"/>
    <s v="RANJIT REVNATH BOBHATE"/>
    <n v="9920240914"/>
    <s v="MOHAMMAD IMRAN ADIL"/>
    <n v="5"/>
    <n v="0"/>
    <n v="0"/>
    <n v="5"/>
    <n v="0"/>
    <n v="5"/>
    <n v="0"/>
    <n v="0"/>
    <s v="Mumbai"/>
    <n v="115"/>
    <n v="0"/>
    <n v="5"/>
    <n v="1"/>
    <n v="100"/>
    <x v="5"/>
    <x v="3"/>
  </r>
  <r>
    <x v="17"/>
    <n v="10152591"/>
    <s v="ARUN KUMAR SHUKLA"/>
    <s v="ARUN KUMAR SHUKLA"/>
    <n v="8928440955"/>
    <s v="CHANDRALOK GUPTA"/>
    <n v="5"/>
    <n v="1"/>
    <n v="0"/>
    <n v="4"/>
    <n v="1"/>
    <n v="5"/>
    <n v="0"/>
    <n v="1"/>
    <s v="Mumbai"/>
    <n v="200"/>
    <n v="4720"/>
    <n v="5"/>
    <n v="1"/>
    <n v="100"/>
    <x v="3"/>
    <x v="0"/>
  </r>
  <r>
    <x v="17"/>
    <n v="10156156"/>
    <s v="AJAY KUMAR MISHRA"/>
    <s v="AJAY KUMAR MISHRA"/>
    <n v="8009478116"/>
    <s v="NAGENDRA MISHRA"/>
    <n v="5"/>
    <n v="0"/>
    <n v="0"/>
    <n v="5"/>
    <n v="4"/>
    <n v="1"/>
    <n v="0"/>
    <n v="0"/>
    <s v="Mumbai"/>
    <n v="115"/>
    <n v="0"/>
    <n v="5"/>
    <n v="1"/>
    <n v="100"/>
    <x v="1"/>
    <x v="2"/>
  </r>
  <r>
    <x v="17"/>
    <n v="10157735"/>
    <s v="YADAV VIVEKKUMAR LALJI"/>
    <s v="YADAV VIVEKKUMAR LALJI"/>
    <n v="9702818558"/>
    <s v="IRFAN INNUS PATEL"/>
    <n v="5"/>
    <n v="0"/>
    <n v="0"/>
    <n v="5"/>
    <n v="1"/>
    <n v="4"/>
    <n v="0"/>
    <n v="0"/>
    <s v="Mumbai"/>
    <n v="125"/>
    <n v="0"/>
    <n v="5"/>
    <n v="1"/>
    <n v="100"/>
    <x v="0"/>
    <x v="2"/>
  </r>
  <r>
    <x v="17"/>
    <n v="10031401"/>
    <s v="KARIM JARIYA"/>
    <s v="KARIM JARIYA"/>
    <n v="9321734702"/>
    <s v="AJAY KUMAR VERMA"/>
    <n v="5"/>
    <n v="0"/>
    <n v="0"/>
    <n v="5"/>
    <n v="0"/>
    <n v="5"/>
    <n v="0"/>
    <n v="0"/>
    <s v="Mumbai"/>
    <n v="125"/>
    <n v="0"/>
    <n v="5"/>
    <n v="1"/>
    <n v="100"/>
    <x v="0"/>
    <x v="3"/>
  </r>
  <r>
    <x v="17"/>
    <n v="10157420"/>
    <s v="VISHAL RAJENDRA UPADHYAY"/>
    <s v="VISHAL RAJENDRA UPADHYAY"/>
    <n v="9867075685"/>
    <s v="DILEEP SHARMA"/>
    <n v="1"/>
    <n v="0"/>
    <n v="0"/>
    <n v="1"/>
    <n v="0"/>
    <n v="1"/>
    <n v="0"/>
    <n v="0"/>
    <s v="Mumbai"/>
    <n v="25"/>
    <n v="0"/>
    <n v="1"/>
    <n v="1"/>
    <n v="20"/>
    <x v="4"/>
    <x v="2"/>
  </r>
  <r>
    <x v="17"/>
    <n v="10158393"/>
    <s v="SURAJ CHHOTELAL GUPTA"/>
    <s v="SURAJ CHHOTELAL GUPTA"/>
    <n v="9372641825"/>
    <s v="SUSHEEL DUBEY"/>
    <n v="5"/>
    <n v="0"/>
    <n v="0"/>
    <n v="5"/>
    <n v="1"/>
    <n v="4"/>
    <n v="0"/>
    <n v="0"/>
    <s v="Mumbai"/>
    <n v="115"/>
    <n v="0"/>
    <n v="5"/>
    <n v="1"/>
    <n v="100"/>
    <x v="0"/>
    <x v="4"/>
  </r>
  <r>
    <x v="17"/>
    <n v="10139865"/>
    <s v="JITENDRA PRATAP SINGH"/>
    <s v="JITENDRA PRATAP SINGH"/>
    <n v="7718993383"/>
    <s v="MANISH LOLARAKH NATH DUBEY"/>
    <n v="5"/>
    <n v="0"/>
    <n v="0"/>
    <n v="5"/>
    <n v="0"/>
    <n v="5"/>
    <n v="0"/>
    <n v="0"/>
    <s v="Mumbai"/>
    <n v="125"/>
    <n v="0"/>
    <n v="5"/>
    <n v="1"/>
    <n v="100"/>
    <x v="5"/>
    <x v="3"/>
  </r>
  <r>
    <x v="17"/>
    <n v="10149740"/>
    <s v="MD SARFARAZ"/>
    <s v="MD SARFARAZ"/>
    <n v="8709965096"/>
    <s v="MD SANAUL MUSTUFA"/>
    <n v="7"/>
    <n v="0"/>
    <n v="0"/>
    <n v="7"/>
    <n v="0"/>
    <n v="9"/>
    <n v="0"/>
    <n v="0"/>
    <s v="Mumbai"/>
    <n v="170"/>
    <n v="0"/>
    <n v="7"/>
    <n v="1"/>
    <n v="100"/>
    <x v="2"/>
    <x v="1"/>
  </r>
  <r>
    <x v="17"/>
    <n v="10158400"/>
    <s v="APPASAHEB DHANAJI MASAL"/>
    <s v="APPASAHEB DHANAJI MASAL"/>
    <n v="9096490816"/>
    <s v="NANDAN SINGH"/>
    <n v="7"/>
    <n v="0"/>
    <n v="0"/>
    <n v="7"/>
    <n v="5"/>
    <n v="2"/>
    <n v="0"/>
    <n v="0"/>
    <s v="Mumbai"/>
    <n v="175"/>
    <n v="0"/>
    <n v="7"/>
    <n v="1"/>
    <n v="100"/>
    <x v="2"/>
    <x v="4"/>
  </r>
  <r>
    <x v="17"/>
    <n v="10157283"/>
    <s v="VINIT LAXMIKANT CHATURVEDI"/>
    <s v="VINIT LAXMIKANT CHATURVEDI"/>
    <n v="9619167461"/>
    <s v="AKASH RAMRATAN JAISWAL"/>
    <n v="5"/>
    <n v="0"/>
    <n v="0"/>
    <n v="5"/>
    <n v="4"/>
    <n v="1"/>
    <n v="0"/>
    <n v="0"/>
    <s v="Mumbai"/>
    <n v="125"/>
    <n v="0"/>
    <n v="4"/>
    <n v="1"/>
    <n v="80"/>
    <x v="1"/>
    <x v="2"/>
  </r>
  <r>
    <x v="17"/>
    <n v="10157455"/>
    <s v="PRASHANT VISHRAM PATIL"/>
    <s v="PRASHANT VISHRAM PATIL"/>
    <n v="7777088988"/>
    <s v="PREM KUMAR VISHWAKARMA"/>
    <n v="5"/>
    <n v="0"/>
    <n v="0"/>
    <n v="5"/>
    <n v="2"/>
    <n v="3"/>
    <n v="0"/>
    <n v="0"/>
    <s v="Mumbai"/>
    <n v="110"/>
    <n v="0"/>
    <n v="4"/>
    <n v="1"/>
    <n v="80"/>
    <x v="1"/>
    <x v="2"/>
  </r>
  <r>
    <x v="17"/>
    <n v="10158402"/>
    <s v="ABHISHEK RAJNARAYAN GUPTA"/>
    <s v="ABHISHEK RAJNARAYAN GUPTA"/>
    <n v="8454864050"/>
    <s v="ABHISHEK GUPTA"/>
    <n v="5"/>
    <n v="0"/>
    <n v="0"/>
    <n v="5"/>
    <n v="1"/>
    <n v="4"/>
    <n v="0"/>
    <n v="0"/>
    <s v="Mumbai"/>
    <n v="125"/>
    <n v="0"/>
    <n v="5"/>
    <n v="1"/>
    <n v="100"/>
    <x v="4"/>
    <x v="4"/>
  </r>
  <r>
    <x v="17"/>
    <n v="10153333"/>
    <s v="SUMIT KUMAR PARASNATH VERMA"/>
    <s v="SUMIT KUMAR PARASNATH VERMA"/>
    <n v="7738531602"/>
    <s v="ABHISHEK GUPTA"/>
    <n v="5"/>
    <n v="0"/>
    <n v="0"/>
    <n v="5"/>
    <n v="2"/>
    <n v="3"/>
    <n v="0"/>
    <n v="0"/>
    <s v="Mumbai"/>
    <n v="115"/>
    <n v="0"/>
    <n v="5"/>
    <n v="1"/>
    <n v="100"/>
    <x v="4"/>
    <x v="0"/>
  </r>
  <r>
    <x v="17"/>
    <n v="10152292"/>
    <s v="CHOUBEY ADITYA AJIT"/>
    <s v="CHOUBEY ADITYA AJIT"/>
    <n v="7414955787"/>
    <s v="CHANDRALOK GUPTA"/>
    <n v="4"/>
    <n v="1"/>
    <n v="1"/>
    <n v="2"/>
    <n v="1"/>
    <n v="3"/>
    <n v="0"/>
    <n v="0"/>
    <s v="Mumbai"/>
    <n v="225"/>
    <n v="11240"/>
    <n v="3"/>
    <n v="1"/>
    <n v="100"/>
    <x v="3"/>
    <x v="0"/>
  </r>
  <r>
    <x v="17"/>
    <n v="10062664"/>
    <s v="NAVEEN TRIPATHI"/>
    <s v="NAVEEN TRIPATHI"/>
    <n v="8979086009"/>
    <s v="INTEZAR IMAM MUNTAZIR IMAM SAYED"/>
    <n v="1"/>
    <n v="1"/>
    <n v="0"/>
    <n v="0"/>
    <n v="0"/>
    <n v="1"/>
    <n v="0"/>
    <n v="0"/>
    <s v="Mumbai"/>
    <n v="90"/>
    <n v="44643"/>
    <n v="1"/>
    <n v="1"/>
    <n v="20"/>
    <x v="0"/>
    <x v="3"/>
  </r>
  <r>
    <x v="17"/>
    <n v="10152249"/>
    <s v="HARIHAR SINGH"/>
    <s v="HARIHAR SINGH"/>
    <n v="8149312014"/>
    <s v="AJAY KUMAR VERMA"/>
    <n v="2"/>
    <n v="0"/>
    <n v="0"/>
    <n v="2"/>
    <n v="0"/>
    <n v="2"/>
    <n v="0"/>
    <n v="0"/>
    <s v="Mumbai"/>
    <n v="50"/>
    <n v="0"/>
    <n v="2"/>
    <n v="1"/>
    <n v="40"/>
    <x v="0"/>
    <x v="0"/>
  </r>
  <r>
    <x v="17"/>
    <n v="10155622"/>
    <s v="SOFIYAN MOHAMMED UMAR ANSARI"/>
    <s v="SOFIYAN MOHAMMED UMAR ANSARI"/>
    <n v="7304151160"/>
    <s v="ABHISHEK GUPTA"/>
    <n v="5"/>
    <n v="0"/>
    <n v="0"/>
    <n v="5"/>
    <n v="3"/>
    <n v="2"/>
    <n v="0"/>
    <n v="0"/>
    <s v="Mumbai"/>
    <n v="125"/>
    <n v="0"/>
    <n v="5"/>
    <n v="1"/>
    <n v="100"/>
    <x v="4"/>
    <x v="2"/>
  </r>
  <r>
    <x v="17"/>
    <n v="10158408"/>
    <s v="PRASHANT TUKARAM THOKALE"/>
    <s v="PRASHANT TUKARAM THOKALE"/>
    <n v="8779830559"/>
    <s v="JAYANT KUMAR"/>
    <n v="3"/>
    <n v="0"/>
    <n v="0"/>
    <n v="3"/>
    <n v="1"/>
    <n v="2"/>
    <n v="0"/>
    <n v="0"/>
    <s v="Mumbai"/>
    <n v="75"/>
    <n v="0"/>
    <n v="3"/>
    <n v="1"/>
    <n v="100"/>
    <x v="4"/>
    <x v="4"/>
  </r>
  <r>
    <x v="17"/>
    <n v="10061244"/>
    <s v="MANISH PANDEY"/>
    <s v="MANISH PANDEY"/>
    <n v="8655267737"/>
    <s v="AJAY KUMAR VERMA"/>
    <n v="4"/>
    <n v="0"/>
    <n v="0"/>
    <n v="4"/>
    <n v="0"/>
    <n v="4"/>
    <n v="0"/>
    <n v="0"/>
    <s v="Mumbai"/>
    <n v="90"/>
    <n v="0"/>
    <n v="4"/>
    <n v="1"/>
    <n v="100"/>
    <x v="0"/>
    <x v="3"/>
  </r>
  <r>
    <x v="17"/>
    <n v="10154490"/>
    <s v="SIRAJ RAIS KHAN"/>
    <s v="SIRAJ RAIS KHAN"/>
    <n v="7738084089"/>
    <s v="IRFAN INNUS PATEL"/>
    <n v="5"/>
    <n v="0"/>
    <n v="0"/>
    <n v="5"/>
    <n v="1"/>
    <n v="4"/>
    <n v="0"/>
    <n v="0"/>
    <s v="Mumbai"/>
    <n v="115"/>
    <n v="0"/>
    <n v="5"/>
    <n v="1"/>
    <n v="100"/>
    <x v="0"/>
    <x v="0"/>
  </r>
  <r>
    <x v="17"/>
    <n v="10158406"/>
    <s v="MOHAMMAD HASEEN"/>
    <s v="MOHAMMAD HASEEN"/>
    <n v="8565899473"/>
    <s v="SHASHANK YELVE"/>
    <n v="5"/>
    <n v="0"/>
    <n v="0"/>
    <n v="5"/>
    <n v="3"/>
    <n v="2"/>
    <n v="0"/>
    <n v="0"/>
    <s v="Mumbai"/>
    <n v="125"/>
    <n v="0"/>
    <n v="5"/>
    <n v="1"/>
    <n v="100"/>
    <x v="5"/>
    <x v="4"/>
  </r>
  <r>
    <x v="17"/>
    <n v="10145771"/>
    <s v="RISHIKESH DUBEY"/>
    <s v="RISHIKESH DUBEY"/>
    <n v="8369036235"/>
    <s v="NAVEEN TRIPATHI"/>
    <n v="5"/>
    <n v="0"/>
    <n v="0"/>
    <n v="5"/>
    <n v="0"/>
    <n v="5"/>
    <n v="0"/>
    <n v="0"/>
    <s v="Mumbai"/>
    <n v="115"/>
    <n v="0"/>
    <n v="5"/>
    <n v="1"/>
    <n v="100"/>
    <x v="0"/>
    <x v="1"/>
  </r>
  <r>
    <x v="17"/>
    <n v="10150180"/>
    <s v="YASH SABHA SHANKAR TIWARI"/>
    <s v="YASH SABHA SHANKAR TIWARI"/>
    <n v="9594587271"/>
    <s v="ABHIJIT KHANVILKAR"/>
    <n v="1"/>
    <n v="0"/>
    <n v="0"/>
    <n v="1"/>
    <n v="0"/>
    <n v="1"/>
    <n v="0"/>
    <n v="0"/>
    <s v="Mumbai"/>
    <n v="25"/>
    <n v="0"/>
    <n v="1"/>
    <n v="1"/>
    <n v="20"/>
    <x v="2"/>
    <x v="1"/>
  </r>
  <r>
    <x v="17"/>
    <n v="10154719"/>
    <s v="CHANDAN MISHRA"/>
    <s v="CHANDAN MISHRA"/>
    <n v="8433849596"/>
    <s v="JAYANT KUMAR"/>
    <n v="5"/>
    <n v="0"/>
    <n v="0"/>
    <n v="5"/>
    <n v="0"/>
    <n v="5"/>
    <n v="0"/>
    <n v="0"/>
    <s v="Mumbai"/>
    <n v="115"/>
    <n v="0"/>
    <n v="5"/>
    <n v="1"/>
    <n v="100"/>
    <x v="4"/>
    <x v="0"/>
  </r>
  <r>
    <x v="17"/>
    <n v="10091881"/>
    <s v="SUMIT SHARAD SANAS"/>
    <s v="SUMIT SHARAD SANAS"/>
    <n v="8652573355"/>
    <s v="ARJUN WAGHMARE"/>
    <n v="4"/>
    <n v="0"/>
    <n v="0"/>
    <n v="4"/>
    <n v="0"/>
    <n v="4"/>
    <n v="0"/>
    <n v="0"/>
    <s v="Mumbai"/>
    <n v="100"/>
    <n v="0"/>
    <n v="4"/>
    <n v="1"/>
    <n v="80"/>
    <x v="2"/>
    <x v="3"/>
  </r>
  <r>
    <x v="17"/>
    <n v="10153331"/>
    <s v="RAGHWENDRA KUMAR SINGH"/>
    <s v="RAGHWENDRA KUMAR SINGH"/>
    <n v="8104389966"/>
    <s v="SONU KIRAN DUBEY"/>
    <n v="2"/>
    <n v="0"/>
    <n v="0"/>
    <n v="2"/>
    <n v="0"/>
    <n v="2"/>
    <n v="0"/>
    <n v="0"/>
    <s v="Mumbai"/>
    <n v="50"/>
    <n v="0"/>
    <n v="2"/>
    <n v="1"/>
    <n v="66.67"/>
    <x v="1"/>
    <x v="0"/>
  </r>
  <r>
    <x v="17"/>
    <n v="10151345"/>
    <s v="NAGENDRA MISHRA"/>
    <s v="NAGENDRA MISHRA"/>
    <n v="7049872363"/>
    <s v="SIDDHANT RAJENDRA PAWAR"/>
    <n v="3"/>
    <n v="0"/>
    <n v="0"/>
    <n v="3"/>
    <n v="0"/>
    <n v="3"/>
    <n v="0"/>
    <n v="0"/>
    <s v="Mumbai"/>
    <n v="75"/>
    <n v="0"/>
    <n v="3"/>
    <n v="1"/>
    <n v="100"/>
    <x v="1"/>
    <x v="1"/>
  </r>
  <r>
    <x v="17"/>
    <n v="10147962"/>
    <s v="SIDDHANT RAJENDRA PAWAR"/>
    <s v="SIDDHANT RAJENDRA PAWAR"/>
    <n v="9372138716"/>
    <s v="AVNIND SINGH"/>
    <n v="1"/>
    <n v="0"/>
    <n v="0"/>
    <n v="1"/>
    <n v="1"/>
    <n v="0"/>
    <n v="0"/>
    <n v="0"/>
    <s v="Mumbai"/>
    <n v="25"/>
    <n v="0"/>
    <n v="1"/>
    <n v="1"/>
    <n v="20"/>
    <x v="1"/>
    <x v="1"/>
  </r>
  <r>
    <x v="17"/>
    <n v="10155631"/>
    <s v="PRAFUL MUKUNDRAO TELANG"/>
    <s v="PRAFUL MUKUNDRAO TELANG"/>
    <n v="7769928826"/>
    <s v="PREM KUMAR VISHWAKARMA"/>
    <n v="4"/>
    <n v="0"/>
    <n v="0"/>
    <n v="4"/>
    <n v="2"/>
    <n v="2"/>
    <n v="0"/>
    <n v="0"/>
    <s v="Mumbai"/>
    <n v="80"/>
    <n v="0"/>
    <n v="2"/>
    <n v="1"/>
    <n v="40"/>
    <x v="1"/>
    <x v="2"/>
  </r>
  <r>
    <x v="17"/>
    <n v="10154727"/>
    <s v="SHUBHENDU PRAFULLA DASKABI"/>
    <s v="SHUBHENDU PRAFULLA DASKABI"/>
    <n v="9372379791"/>
    <s v="JAYANT KUMAR"/>
    <n v="5"/>
    <n v="0"/>
    <n v="0"/>
    <n v="5"/>
    <n v="1"/>
    <n v="5"/>
    <n v="0"/>
    <n v="0"/>
    <s v="Mumbai"/>
    <n v="125"/>
    <n v="0"/>
    <n v="5"/>
    <n v="1"/>
    <n v="100"/>
    <x v="4"/>
    <x v="0"/>
  </r>
  <r>
    <x v="17"/>
    <n v="10153648"/>
    <s v="RAJKUMAR U SINGH"/>
    <s v="RAJKUMAR U SINGH"/>
    <n v="7058306032"/>
    <s v="AJAY KUMAR VERMA"/>
    <n v="4"/>
    <n v="0"/>
    <n v="0"/>
    <n v="4"/>
    <n v="2"/>
    <n v="2"/>
    <n v="0"/>
    <n v="0"/>
    <s v="Mumbai"/>
    <n v="85"/>
    <n v="0"/>
    <n v="2"/>
    <n v="1"/>
    <n v="40"/>
    <x v="0"/>
    <x v="0"/>
  </r>
  <r>
    <x v="17"/>
    <n v="10157279"/>
    <s v="ABDUL AHAD ANIS KHAN"/>
    <s v="ABDUL AHAD ANIS KHAN"/>
    <n v="7058620610"/>
    <s v="AKASH RAMRATAN JAISWAL"/>
    <n v="4"/>
    <n v="0"/>
    <n v="0"/>
    <n v="4"/>
    <n v="3"/>
    <n v="1"/>
    <n v="0"/>
    <n v="0"/>
    <s v="Mumbai"/>
    <n v="100"/>
    <n v="0"/>
    <n v="4"/>
    <n v="1"/>
    <n v="80"/>
    <x v="1"/>
    <x v="2"/>
  </r>
  <r>
    <x v="17"/>
    <n v="10154479"/>
    <s v="VINOD KUMAR"/>
    <s v="VINOD KUMAR"/>
    <n v="7905193449"/>
    <s v="JAYANT KUMAR"/>
    <n v="5"/>
    <n v="0"/>
    <n v="0"/>
    <n v="5"/>
    <n v="1"/>
    <n v="4"/>
    <n v="0"/>
    <n v="0"/>
    <s v="Mumbai"/>
    <n v="125"/>
    <n v="0"/>
    <n v="4"/>
    <n v="1"/>
    <n v="80"/>
    <x v="4"/>
    <x v="0"/>
  </r>
  <r>
    <x v="17"/>
    <n v="10154483"/>
    <s v="JAYANT KUMAR"/>
    <s v="JAYANT KUMAR"/>
    <n v="9304376328"/>
    <s v="DILEEP SHARMA"/>
    <n v="3"/>
    <n v="0"/>
    <n v="0"/>
    <n v="3"/>
    <n v="1"/>
    <n v="2"/>
    <n v="0"/>
    <n v="0"/>
    <s v="Mumbai"/>
    <n v="75"/>
    <n v="0"/>
    <n v="3"/>
    <n v="1"/>
    <n v="100"/>
    <x v="4"/>
    <x v="0"/>
  </r>
  <r>
    <x v="17"/>
    <n v="10057460"/>
    <s v="GANGA SAGAR PANDEY"/>
    <s v="GANGA SAGAR PANDEY"/>
    <n v="9696537480"/>
    <s v="JAGANATH SABAT"/>
    <n v="7"/>
    <n v="0"/>
    <n v="0"/>
    <n v="7"/>
    <n v="3"/>
    <n v="4"/>
    <n v="0"/>
    <n v="0"/>
    <s v="Mumbai"/>
    <n v="175"/>
    <n v="0"/>
    <n v="6"/>
    <n v="1"/>
    <n v="100"/>
    <x v="3"/>
    <x v="3"/>
  </r>
  <r>
    <x v="17"/>
    <n v="10153634"/>
    <s v="LAXMI NARAYAN PANDEY"/>
    <s v="LAXMI NARAYAN PANDEY"/>
    <n v="7208851513"/>
    <s v="ABHIJIT KHANVILKAR"/>
    <n v="5"/>
    <n v="0"/>
    <n v="0"/>
    <n v="5"/>
    <n v="3"/>
    <n v="2"/>
    <n v="0"/>
    <n v="0"/>
    <s v="Mumbai"/>
    <n v="115"/>
    <n v="0"/>
    <n v="4"/>
    <n v="1"/>
    <n v="80"/>
    <x v="2"/>
    <x v="0"/>
  </r>
  <r>
    <x v="17"/>
    <n v="10157722"/>
    <s v="SACHIN KUMAR"/>
    <s v="SACHIN KUMAR"/>
    <n v="8825131086"/>
    <s v="ABHIJIT KHANVILKAR"/>
    <n v="5"/>
    <n v="0"/>
    <n v="0"/>
    <n v="5"/>
    <n v="1"/>
    <n v="4"/>
    <n v="0"/>
    <n v="0"/>
    <s v="Mumbai"/>
    <n v="125"/>
    <n v="0"/>
    <n v="5"/>
    <n v="1"/>
    <n v="100"/>
    <x v="2"/>
    <x v="2"/>
  </r>
  <r>
    <x v="17"/>
    <n v="10014784"/>
    <s v="PRASHANT LAD"/>
    <s v="PRASHANT LAD"/>
    <n v="9833647618"/>
    <s v="SHASHANK YELVE"/>
    <n v="2"/>
    <n v="1"/>
    <n v="0"/>
    <n v="1"/>
    <n v="1"/>
    <n v="2"/>
    <n v="0"/>
    <n v="0"/>
    <s v="Mumbai"/>
    <n v="115"/>
    <n v="7080"/>
    <n v="2"/>
    <n v="1"/>
    <n v="66.67"/>
    <x v="5"/>
    <x v="3"/>
  </r>
  <r>
    <x v="17"/>
    <n v="10155619"/>
    <s v="AJAY BALU LONDHE"/>
    <s v="AJAY BALU LONDHE"/>
    <n v="8369610661"/>
    <s v="NANDAN SINGH"/>
    <n v="7"/>
    <n v="0"/>
    <n v="0"/>
    <n v="7"/>
    <n v="2"/>
    <n v="5"/>
    <n v="0"/>
    <n v="0"/>
    <s v="Mumbai"/>
    <n v="165"/>
    <n v="0"/>
    <n v="6"/>
    <n v="1"/>
    <n v="100"/>
    <x v="2"/>
    <x v="2"/>
  </r>
  <r>
    <x v="17"/>
    <n v="10068280"/>
    <s v="ARCHANA KAKADE"/>
    <s v="ARCHANA KAKADE"/>
    <n v="7208149618"/>
    <s v="NANDAN SINGH"/>
    <n v="4"/>
    <n v="1"/>
    <n v="0"/>
    <n v="3"/>
    <n v="0"/>
    <n v="5"/>
    <n v="0"/>
    <n v="0"/>
    <s v="Mumbai"/>
    <n v="165"/>
    <n v="61674"/>
    <n v="4"/>
    <n v="1"/>
    <n v="100"/>
    <x v="2"/>
    <x v="3"/>
  </r>
  <r>
    <x v="17"/>
    <n v="10068212"/>
    <s v="WASIM KAZI"/>
    <s v="WASIM KAZI"/>
    <n v="9702808599"/>
    <s v="SHASHANK YELVE"/>
    <n v="5"/>
    <n v="0"/>
    <n v="0"/>
    <n v="5"/>
    <n v="0"/>
    <n v="5"/>
    <n v="0"/>
    <n v="0"/>
    <s v="Mumbai"/>
    <n v="125"/>
    <n v="0"/>
    <n v="5"/>
    <n v="1"/>
    <n v="100"/>
    <x v="5"/>
    <x v="3"/>
  </r>
  <r>
    <x v="17"/>
    <n v="10154499"/>
    <s v="SHIVAM PATHAK"/>
    <s v="SHIVAM PATHAK"/>
    <n v="9721050607"/>
    <s v="AJAY KUMAR VERMA"/>
    <n v="5"/>
    <n v="0"/>
    <n v="0"/>
    <n v="5"/>
    <n v="3"/>
    <n v="4"/>
    <n v="0"/>
    <n v="0"/>
    <s v="Mumbai"/>
    <n v="125"/>
    <n v="0"/>
    <n v="5"/>
    <n v="1"/>
    <n v="100"/>
    <x v="0"/>
    <x v="0"/>
  </r>
  <r>
    <x v="17"/>
    <n v="10154507"/>
    <s v="MOHIT UPADHYAY"/>
    <s v="MOHIT UPADHYAY"/>
    <n v="9372906600"/>
    <s v="AKASH RAMRATAN JAISWAL"/>
    <n v="2"/>
    <n v="1"/>
    <n v="0"/>
    <n v="1"/>
    <n v="2"/>
    <n v="0"/>
    <n v="0"/>
    <n v="0"/>
    <s v="Mumbai"/>
    <n v="120"/>
    <n v="11800"/>
    <n v="2"/>
    <n v="1"/>
    <n v="40"/>
    <x v="1"/>
    <x v="0"/>
  </r>
  <r>
    <x v="17"/>
    <n v="10155616"/>
    <s v="DHIRAJKUMAR L MISHRA"/>
    <s v="DHIRAJKUMAR L MISHRA"/>
    <n v="9370908992"/>
    <s v="MUNAWAR WARISH HASHMI"/>
    <n v="7"/>
    <n v="0"/>
    <n v="0"/>
    <n v="7"/>
    <n v="1"/>
    <n v="6"/>
    <n v="0"/>
    <n v="0"/>
    <s v="Mumbai"/>
    <n v="165"/>
    <n v="0"/>
    <n v="5"/>
    <n v="1"/>
    <n v="100"/>
    <x v="3"/>
    <x v="2"/>
  </r>
  <r>
    <x v="17"/>
    <n v="10155635"/>
    <s v="RITIK PANKAJ CHAUBEY"/>
    <s v="RITIK PANKAJ CHAUBEY"/>
    <n v="8604838454"/>
    <s v="MANISH LOLARAKH NATH DUBEY"/>
    <n v="5"/>
    <n v="0"/>
    <n v="0"/>
    <n v="5"/>
    <n v="1"/>
    <n v="4"/>
    <n v="0"/>
    <n v="0"/>
    <s v="Mumbai"/>
    <n v="105"/>
    <n v="0"/>
    <n v="5"/>
    <n v="1"/>
    <n v="100"/>
    <x v="5"/>
    <x v="2"/>
  </r>
  <r>
    <x v="17"/>
    <n v="10135447"/>
    <s v="ANKIT VILAS BORSE"/>
    <s v="ANKIT VILAS BORSE"/>
    <n v="8655594978"/>
    <s v="JAGANATH SABAT"/>
    <n v="6"/>
    <n v="0"/>
    <n v="0"/>
    <n v="6"/>
    <n v="0"/>
    <n v="6"/>
    <n v="0"/>
    <n v="0"/>
    <s v="Mumbai"/>
    <n v="150"/>
    <n v="0"/>
    <n v="6"/>
    <n v="1"/>
    <n v="100"/>
    <x v="3"/>
    <x v="3"/>
  </r>
  <r>
    <x v="17"/>
    <n v="10156163"/>
    <s v="ABHISHEK KUMAR"/>
    <s v="ABHISHEK KUMAR"/>
    <n v="9967178792"/>
    <s v="NAGENDRA MISHRA"/>
    <n v="5"/>
    <n v="0"/>
    <n v="0"/>
    <n v="5"/>
    <n v="1"/>
    <n v="4"/>
    <n v="0"/>
    <n v="0"/>
    <s v="Mumbai"/>
    <n v="115"/>
    <n v="0"/>
    <n v="5"/>
    <n v="1"/>
    <n v="100"/>
    <x v="1"/>
    <x v="2"/>
  </r>
  <r>
    <x v="17"/>
    <n v="10157721"/>
    <s v="NITISH KUMAR"/>
    <s v="NITISH KUMAR"/>
    <n v="8692826180"/>
    <s v="ABHIJIT KHANVILKAR"/>
    <n v="5"/>
    <n v="0"/>
    <n v="0"/>
    <n v="5"/>
    <n v="3"/>
    <n v="2"/>
    <n v="0"/>
    <n v="0"/>
    <s v="Mumbai"/>
    <n v="125"/>
    <n v="0"/>
    <n v="4"/>
    <n v="1"/>
    <n v="100"/>
    <x v="2"/>
    <x v="2"/>
  </r>
  <r>
    <x v="17"/>
    <n v="10123047"/>
    <s v="MUNAWAR WARISH HASHMI"/>
    <s v="MUNAWAR WARISH HASHMI"/>
    <n v="9167670057"/>
    <s v="RUSHIKESH KALE"/>
    <n v="4"/>
    <n v="0"/>
    <n v="0"/>
    <n v="4"/>
    <n v="1"/>
    <n v="3"/>
    <n v="0"/>
    <n v="0"/>
    <s v="Mumbai"/>
    <n v="70"/>
    <n v="0"/>
    <n v="3"/>
    <n v="1"/>
    <n v="100"/>
    <x v="3"/>
    <x v="3"/>
  </r>
  <r>
    <x v="17"/>
    <n v="10144216"/>
    <s v="GAURISHANKAR SHAMBHU MANDAL"/>
    <s v="GAURISHANKAR SHAMBHU MANDAL"/>
    <n v="8369893292"/>
    <s v="CHANDRALOK GUPTA"/>
    <n v="7"/>
    <n v="0"/>
    <n v="0"/>
    <n v="7"/>
    <n v="1"/>
    <n v="6"/>
    <n v="0"/>
    <n v="0"/>
    <s v="Mumbai"/>
    <n v="165"/>
    <n v="0"/>
    <n v="7"/>
    <n v="1"/>
    <n v="100"/>
    <x v="3"/>
    <x v="1"/>
  </r>
  <r>
    <x v="17"/>
    <n v="10147873"/>
    <s v="PREM KUMAR VISHWAKARMA"/>
    <s v="PREM KUMAR VISHWAKARMA"/>
    <n v="9004761131"/>
    <s v="KADAM RAVIRAJ NARAYAN"/>
    <n v="2"/>
    <n v="0"/>
    <n v="0"/>
    <n v="2"/>
    <n v="0"/>
    <n v="2"/>
    <n v="0"/>
    <n v="0"/>
    <s v="Mumbai"/>
    <n v="50"/>
    <n v="0"/>
    <n v="2"/>
    <n v="1"/>
    <n v="66.67"/>
    <x v="1"/>
    <x v="1"/>
  </r>
  <r>
    <x v="17"/>
    <n v="10130832"/>
    <s v="MOHINI RAVIRAV YETEKAR"/>
    <s v="MOHINI RAVIRAV YETEKAR"/>
    <n v="8850628737"/>
    <s v="MANISH LOLARAKH NATH DUBEY"/>
    <n v="1"/>
    <n v="0"/>
    <n v="0"/>
    <n v="1"/>
    <n v="0"/>
    <n v="1"/>
    <n v="0"/>
    <n v="0"/>
    <s v="Mumbai"/>
    <n v="25"/>
    <n v="0"/>
    <n v="1"/>
    <n v="1"/>
    <n v="20"/>
    <x v="5"/>
    <x v="3"/>
  </r>
  <r>
    <x v="17"/>
    <n v="10154478"/>
    <s v="AKSHAY YADAV"/>
    <s v="AKSHAY YADAV"/>
    <n v="9920724076"/>
    <s v="RAGHWENDRA KUMAR SINGH"/>
    <n v="5"/>
    <n v="0"/>
    <n v="0"/>
    <n v="5"/>
    <n v="2"/>
    <n v="3"/>
    <n v="0"/>
    <n v="0"/>
    <s v="Mumbai"/>
    <n v="125"/>
    <n v="0"/>
    <n v="5"/>
    <n v="1"/>
    <n v="100"/>
    <x v="1"/>
    <x v="0"/>
  </r>
  <r>
    <x v="17"/>
    <n v="10067328"/>
    <s v="SHEKH MOHAMMAD IMRAN"/>
    <s v="SHEKH MOHAMMAD IMRAN"/>
    <n v="8291174466"/>
    <s v="SHASHANK YELVE"/>
    <n v="5"/>
    <n v="0"/>
    <n v="0"/>
    <n v="5"/>
    <n v="0"/>
    <n v="5"/>
    <n v="0"/>
    <n v="0"/>
    <s v="Mumbai"/>
    <n v="115"/>
    <n v="0"/>
    <n v="4"/>
    <n v="1"/>
    <n v="80"/>
    <x v="5"/>
    <x v="3"/>
  </r>
  <r>
    <x v="17"/>
    <n v="10156403"/>
    <s v="MOHAMMED SAJID TAK"/>
    <s v="MOHAMMED SAJID TAK"/>
    <n v="9623733102"/>
    <s v="IRFAN INNUS PATEL"/>
    <n v="5"/>
    <n v="0"/>
    <n v="0"/>
    <n v="5"/>
    <n v="1"/>
    <n v="4"/>
    <n v="0"/>
    <n v="0"/>
    <s v="Mumbai"/>
    <n v="115"/>
    <n v="0"/>
    <n v="5"/>
    <n v="1"/>
    <n v="100"/>
    <x v="0"/>
    <x v="2"/>
  </r>
  <r>
    <x v="17"/>
    <n v="10142058"/>
    <s v="ANGAD RAMJI GUPTA"/>
    <s v="ANGAD RAMJI GUPTA"/>
    <n v="9820840706"/>
    <s v="CHANDRALOK GUPTA"/>
    <n v="7"/>
    <n v="0"/>
    <n v="0"/>
    <n v="7"/>
    <n v="1"/>
    <n v="6"/>
    <n v="0"/>
    <n v="0"/>
    <s v="Mumbai"/>
    <n v="145"/>
    <n v="0"/>
    <n v="6"/>
    <n v="1"/>
    <n v="100"/>
    <x v="3"/>
    <x v="3"/>
  </r>
  <r>
    <x v="17"/>
    <n v="10155632"/>
    <s v="ABHISHEK GUPTA"/>
    <s v="ABHISHEK GUPTA"/>
    <n v="8354873086"/>
    <s v="DILEEP SHARMA"/>
    <n v="3"/>
    <n v="0"/>
    <n v="0"/>
    <n v="3"/>
    <n v="1"/>
    <n v="2"/>
    <n v="0"/>
    <n v="0"/>
    <s v="Mumbai"/>
    <n v="75"/>
    <n v="0"/>
    <n v="2"/>
    <n v="1"/>
    <n v="66.67"/>
    <x v="4"/>
    <x v="2"/>
  </r>
  <r>
    <x v="17"/>
    <n v="10113592"/>
    <s v="BANNOTH NARAYANASWAMY NAIK"/>
    <s v="BANNOTH NARAYANASWAMY NAIK"/>
    <n v="9892353556"/>
    <s v="ARJUN WAGHMARE"/>
    <n v="5"/>
    <n v="1"/>
    <n v="0"/>
    <n v="4"/>
    <n v="2"/>
    <n v="3"/>
    <n v="0"/>
    <n v="0"/>
    <s v="Mumbai"/>
    <n v="160"/>
    <n v="7080"/>
    <n v="5"/>
    <n v="1"/>
    <n v="100"/>
    <x v="2"/>
    <x v="3"/>
  </r>
  <r>
    <x v="17"/>
    <n v="10069714"/>
    <s v="JUBAIR KHAN"/>
    <s v="JUBAIR KHAN"/>
    <n v="9594708000"/>
    <s v="MOHAMMAD IMRAN ADIL"/>
    <n v="3"/>
    <n v="0"/>
    <n v="0"/>
    <n v="3"/>
    <n v="1"/>
    <n v="2"/>
    <n v="0"/>
    <n v="1"/>
    <s v="Mumbai"/>
    <n v="80"/>
    <n v="0"/>
    <n v="3"/>
    <n v="1"/>
    <n v="100"/>
    <x v="5"/>
    <x v="3"/>
  </r>
  <r>
    <x v="17"/>
    <n v="10094703"/>
    <s v="ASHUTOSH MISHRA"/>
    <s v="ASHUTOSH MISHRA"/>
    <n v="9960834633"/>
    <s v="SUSHEEL DUBEY"/>
    <n v="6"/>
    <n v="0"/>
    <n v="0"/>
    <n v="6"/>
    <n v="2"/>
    <n v="4"/>
    <n v="0"/>
    <n v="0"/>
    <s v="Mumbai"/>
    <n v="125"/>
    <n v="0"/>
    <n v="5"/>
    <n v="1"/>
    <n v="100"/>
    <x v="0"/>
    <x v="3"/>
  </r>
  <r>
    <x v="17"/>
    <n v="10057164"/>
    <s v="PRAVIN MATAL"/>
    <s v="PRAVIN MATAL"/>
    <n v="9867591635"/>
    <s v="MANISH LOLARAKH NATH DUBEY"/>
    <n v="4"/>
    <n v="1"/>
    <n v="0"/>
    <n v="3"/>
    <n v="0"/>
    <n v="4"/>
    <n v="0"/>
    <n v="0"/>
    <s v="Mumbai"/>
    <n v="160"/>
    <n v="8710"/>
    <n v="4"/>
    <n v="1"/>
    <n v="100"/>
    <x v="5"/>
    <x v="3"/>
  </r>
  <r>
    <x v="17"/>
    <n v="10152214"/>
    <s v="VIKAS CHANDRABHAN MISHRA"/>
    <s v="VIKAS CHANDRABHAN MISHRA"/>
    <n v="8369541192"/>
    <s v="SHASHANK YELVE"/>
    <n v="4"/>
    <n v="0"/>
    <n v="0"/>
    <n v="4"/>
    <n v="1"/>
    <n v="3"/>
    <n v="0"/>
    <n v="0"/>
    <s v="Mumbai"/>
    <n v="90"/>
    <n v="0"/>
    <n v="3"/>
    <n v="1"/>
    <n v="60"/>
    <x v="5"/>
    <x v="0"/>
  </r>
  <r>
    <x v="17"/>
    <n v="10023014"/>
    <s v="AJAY KUMAR VERMA"/>
    <s v="AJAY KUMAR VERMA"/>
    <n v="9867318030"/>
    <s v="INTEZAR IMAM MUNTAZIR IMAM SAYED"/>
    <n v="1"/>
    <n v="1"/>
    <n v="0"/>
    <n v="0"/>
    <n v="0"/>
    <n v="1"/>
    <n v="0"/>
    <n v="0"/>
    <s v="Mumbai"/>
    <n v="90"/>
    <n v="59000"/>
    <n v="1"/>
    <n v="1"/>
    <n v="20"/>
    <x v="0"/>
    <x v="3"/>
  </r>
  <r>
    <x v="17"/>
    <n v="10126648"/>
    <s v="ANOOP PANDEY"/>
    <s v="ANOOP PANDEY"/>
    <n v="9321734007"/>
    <s v="KADAM RAVIRAJ NARAYAN"/>
    <n v="5"/>
    <n v="0"/>
    <n v="0"/>
    <n v="5"/>
    <n v="0"/>
    <n v="5"/>
    <n v="0"/>
    <n v="0"/>
    <s v="Mumbai"/>
    <n v="100"/>
    <n v="0"/>
    <n v="5"/>
    <n v="1"/>
    <n v="100"/>
    <x v="1"/>
    <x v="3"/>
  </r>
  <r>
    <x v="17"/>
    <n v="10153321"/>
    <s v="ZOAIB MAINUDDIN PALEKAR"/>
    <s v="ZOAIB MAINUDDIN PALEKAR"/>
    <n v="7020908214"/>
    <s v="AKASH RAMRATAN JAISWAL"/>
    <n v="3"/>
    <n v="0"/>
    <n v="0"/>
    <n v="3"/>
    <n v="0"/>
    <n v="3"/>
    <n v="0"/>
    <n v="0"/>
    <s v="Mumbai"/>
    <n v="65"/>
    <n v="0"/>
    <n v="3"/>
    <n v="1"/>
    <n v="60"/>
    <x v="1"/>
    <x v="0"/>
  </r>
  <r>
    <x v="17"/>
    <n v="10157449"/>
    <s v="PRITAM SUNIL GAIKWAD"/>
    <s v="PRITAM SUNIL GAIKWAD"/>
    <n v="8169792854"/>
    <s v="SHASHANK YELVE"/>
    <n v="5"/>
    <n v="0"/>
    <n v="0"/>
    <n v="5"/>
    <n v="0"/>
    <n v="5"/>
    <n v="0"/>
    <n v="0"/>
    <s v="Mumbai"/>
    <n v="125"/>
    <n v="0"/>
    <n v="5"/>
    <n v="1"/>
    <n v="100"/>
    <x v="5"/>
    <x v="2"/>
  </r>
  <r>
    <x v="17"/>
    <n v="10051652"/>
    <s v="DINESH GHODVINDE"/>
    <s v="DINESH GHODVINDE"/>
    <n v="7020949492"/>
    <s v="JAGANATH SABAT"/>
    <n v="5"/>
    <n v="1"/>
    <n v="0"/>
    <n v="4"/>
    <n v="1"/>
    <n v="4"/>
    <n v="0"/>
    <n v="0"/>
    <s v="Mumbai"/>
    <n v="125"/>
    <n v="4720"/>
    <n v="2"/>
    <n v="1"/>
    <n v="66.67"/>
    <x v="3"/>
    <x v="3"/>
  </r>
  <r>
    <x v="17"/>
    <n v="10154505"/>
    <s v="KRISHNA GYANDEV PANDEY"/>
    <s v="KRISHNA GYANDEV PANDEY"/>
    <n v="9372324244"/>
    <s v="RAGHWENDRA KUMAR SINGH"/>
    <n v="1"/>
    <n v="1"/>
    <n v="0"/>
    <n v="0"/>
    <n v="0"/>
    <n v="1"/>
    <n v="0"/>
    <n v="0"/>
    <s v="Mumbai"/>
    <n v="90"/>
    <n v="9440"/>
    <n v="1"/>
    <n v="1"/>
    <n v="20"/>
    <x v="1"/>
    <x v="0"/>
  </r>
  <r>
    <x v="17"/>
    <n v="10149232"/>
    <s v="AKASH KUMAR JAISWAL"/>
    <s v="AKASH KUMAR JAISWAL"/>
    <n v="9984180596"/>
    <s v="DILEEP SHARMA"/>
    <n v="4"/>
    <n v="0"/>
    <n v="0"/>
    <n v="4"/>
    <n v="3"/>
    <n v="1"/>
    <n v="0"/>
    <n v="0"/>
    <s v="Mumbai"/>
    <n v="90"/>
    <n v="0"/>
    <n v="3"/>
    <n v="1"/>
    <n v="60"/>
    <x v="4"/>
    <x v="1"/>
  </r>
  <r>
    <x v="17"/>
    <n v="10102541"/>
    <s v="JAYESH MANOHARLAL VATANI"/>
    <s v="JAYESH MANOHARLAL VATANI"/>
    <n v="9730838322"/>
    <s v="JAGANATH SABAT"/>
    <n v="5"/>
    <n v="0"/>
    <n v="0"/>
    <n v="5"/>
    <n v="1"/>
    <n v="4"/>
    <n v="0"/>
    <n v="0"/>
    <s v="Mumbai"/>
    <n v="125"/>
    <n v="0"/>
    <n v="5"/>
    <n v="1"/>
    <n v="100"/>
    <x v="3"/>
    <x v="3"/>
  </r>
  <r>
    <x v="17"/>
    <n v="10156140"/>
    <s v="AMAN TRIPATHI"/>
    <s v="AMAN TRIPATHI"/>
    <n v="7393838072"/>
    <s v="JAGANATH SABAT"/>
    <n v="4"/>
    <n v="0"/>
    <n v="0"/>
    <n v="4"/>
    <n v="2"/>
    <n v="2"/>
    <n v="0"/>
    <n v="0"/>
    <s v="Mumbai"/>
    <n v="90"/>
    <n v="0"/>
    <n v="4"/>
    <n v="1"/>
    <n v="80"/>
    <x v="3"/>
    <x v="2"/>
  </r>
  <r>
    <x v="17"/>
    <n v="10157723"/>
    <s v="BITTU KUMAR"/>
    <s v="BITTU KUMAR"/>
    <n v="8709035770"/>
    <s v="ABHIJIT KHANVILKAR"/>
    <n v="5"/>
    <n v="1"/>
    <n v="0"/>
    <n v="4"/>
    <n v="3"/>
    <n v="2"/>
    <n v="0"/>
    <n v="0"/>
    <s v="Mumbai"/>
    <n v="200"/>
    <n v="4720"/>
    <n v="5"/>
    <n v="1"/>
    <n v="100"/>
    <x v="2"/>
    <x v="2"/>
  </r>
  <r>
    <x v="17"/>
    <n v="10012025"/>
    <s v="SURAJ PAWAR"/>
    <s v="SURAJ PAWAR"/>
    <n v="8446578718"/>
    <s v="MADHURI JOSHI"/>
    <n v="1"/>
    <n v="0"/>
    <n v="0"/>
    <n v="1"/>
    <n v="1"/>
    <n v="0"/>
    <n v="0"/>
    <n v="0"/>
    <s v="Mumbai"/>
    <n v="25"/>
    <n v="0"/>
    <n v="1"/>
    <n v="1"/>
    <n v="33.33"/>
    <x v="5"/>
    <x v="3"/>
  </r>
  <r>
    <x v="17"/>
    <n v="10142760"/>
    <s v="SAW MRITUNJAY KUMAR PREMCHAND"/>
    <s v="SAW MRITUNJAY KUMAR PREMCHAND"/>
    <n v="8779615120"/>
    <s v="PREM KUMAR VISHWAKARMA"/>
    <n v="6"/>
    <n v="0"/>
    <n v="0"/>
    <n v="6"/>
    <n v="2"/>
    <n v="5"/>
    <n v="0"/>
    <n v="0"/>
    <s v="Mumbai"/>
    <n v="125"/>
    <n v="0"/>
    <n v="5"/>
    <n v="1"/>
    <n v="100"/>
    <x v="1"/>
    <x v="3"/>
  </r>
  <r>
    <x v="18"/>
    <n v="10155619"/>
    <s v="AJAY BALU LONDHE"/>
    <s v="AJAY BALU LONDHE"/>
    <n v="8369610661"/>
    <s v="NANDAN SINGH"/>
    <n v="7"/>
    <n v="0"/>
    <n v="0"/>
    <n v="7"/>
    <n v="1"/>
    <n v="6"/>
    <n v="0"/>
    <n v="0"/>
    <s v="Mumbai"/>
    <n v="175"/>
    <n v="0"/>
    <n v="6"/>
    <n v="1"/>
    <n v="100"/>
    <x v="2"/>
    <x v="2"/>
  </r>
  <r>
    <x v="18"/>
    <n v="10157722"/>
    <s v="SACHIN KUMAR"/>
    <s v="SACHIN KUMAR"/>
    <n v="8825131086"/>
    <s v="ABHIJIT KHANVILKAR"/>
    <n v="5"/>
    <n v="0"/>
    <n v="0"/>
    <n v="5"/>
    <n v="2"/>
    <n v="3"/>
    <n v="0"/>
    <n v="0"/>
    <s v="Mumbai"/>
    <n v="125"/>
    <n v="0"/>
    <n v="5"/>
    <n v="1"/>
    <n v="100"/>
    <x v="2"/>
    <x v="2"/>
  </r>
  <r>
    <x v="18"/>
    <n v="10014784"/>
    <s v="PRASHANT LAD"/>
    <s v="PRASHANT LAD"/>
    <n v="9833647618"/>
    <s v="SHASHANK YELVE"/>
    <n v="3"/>
    <n v="1"/>
    <n v="0"/>
    <n v="2"/>
    <n v="1"/>
    <n v="2"/>
    <n v="0"/>
    <n v="0"/>
    <s v="Mumbai"/>
    <n v="140"/>
    <n v="4720"/>
    <n v="3"/>
    <n v="1"/>
    <n v="100"/>
    <x v="5"/>
    <x v="3"/>
  </r>
  <r>
    <x v="18"/>
    <n v="10154499"/>
    <s v="SHIVAM PATHAK"/>
    <s v="SHIVAM PATHAK"/>
    <n v="9721050607"/>
    <s v="AJAY KUMAR VERMA"/>
    <n v="2"/>
    <n v="0"/>
    <n v="0"/>
    <n v="2"/>
    <n v="0"/>
    <n v="2"/>
    <n v="0"/>
    <n v="0"/>
    <s v="Mumbai"/>
    <n v="40"/>
    <n v="0"/>
    <n v="2"/>
    <n v="1"/>
    <n v="40"/>
    <x v="0"/>
    <x v="0"/>
  </r>
  <r>
    <x v="18"/>
    <n v="10068212"/>
    <s v="WASIM KAZI"/>
    <s v="WASIM KAZI"/>
    <n v="9702808599"/>
    <s v="SHASHANK YELVE"/>
    <n v="5"/>
    <n v="0"/>
    <n v="0"/>
    <n v="5"/>
    <n v="0"/>
    <n v="5"/>
    <n v="0"/>
    <n v="0"/>
    <s v="Mumbai"/>
    <n v="125"/>
    <n v="0"/>
    <n v="5"/>
    <n v="1"/>
    <n v="100"/>
    <x v="5"/>
    <x v="3"/>
  </r>
  <r>
    <x v="18"/>
    <n v="10068280"/>
    <s v="ARCHANA KAKADE"/>
    <s v="ARCHANA KAKADE"/>
    <n v="7208149618"/>
    <s v="NANDAN SINGH"/>
    <n v="1"/>
    <n v="0"/>
    <n v="0"/>
    <n v="1"/>
    <n v="0"/>
    <n v="1"/>
    <n v="0"/>
    <n v="0"/>
    <s v="Mumbai"/>
    <n v="25"/>
    <n v="0"/>
    <n v="1"/>
    <n v="1"/>
    <n v="33.33"/>
    <x v="2"/>
    <x v="3"/>
  </r>
  <r>
    <x v="18"/>
    <n v="10155635"/>
    <s v="RITIK PANKAJ CHAUBEY"/>
    <s v="RITIK PANKAJ CHAUBEY"/>
    <n v="8604838454"/>
    <s v="MANISH LOLARAKH NATH DUBEY"/>
    <n v="4"/>
    <n v="1"/>
    <n v="0"/>
    <n v="3"/>
    <n v="3"/>
    <n v="1"/>
    <n v="0"/>
    <n v="0"/>
    <s v="Mumbai"/>
    <n v="165"/>
    <n v="3540"/>
    <n v="3"/>
    <n v="1"/>
    <n v="60"/>
    <x v="5"/>
    <x v="2"/>
  </r>
  <r>
    <x v="18"/>
    <n v="10154507"/>
    <s v="MOHIT UPADHYAY"/>
    <s v="MOHIT UPADHYAY"/>
    <n v="9372906600"/>
    <s v="AKASH RAMRATAN JAISWAL"/>
    <n v="1"/>
    <n v="0"/>
    <n v="0"/>
    <n v="1"/>
    <n v="1"/>
    <n v="0"/>
    <n v="0"/>
    <n v="0"/>
    <s v="Mumbai"/>
    <n v="25"/>
    <n v="0"/>
    <n v="1"/>
    <n v="1"/>
    <n v="20"/>
    <x v="1"/>
    <x v="0"/>
  </r>
  <r>
    <x v="18"/>
    <n v="10155616"/>
    <s v="DHIRAJKUMAR L MISHRA"/>
    <s v="DHIRAJKUMAR L MISHRA"/>
    <n v="9370908992"/>
    <s v="MUNAWAR WARISH HASHMI"/>
    <n v="5"/>
    <n v="0"/>
    <n v="0"/>
    <n v="5"/>
    <n v="1"/>
    <n v="4"/>
    <n v="0"/>
    <n v="0"/>
    <s v="Mumbai"/>
    <n v="125"/>
    <n v="0"/>
    <n v="5"/>
    <n v="1"/>
    <n v="100"/>
    <x v="3"/>
    <x v="2"/>
  </r>
  <r>
    <x v="18"/>
    <n v="10157721"/>
    <s v="NITISH KUMAR"/>
    <s v="NITISH KUMAR"/>
    <n v="8692826180"/>
    <s v="ABHIJIT KHANVILKAR"/>
    <n v="4"/>
    <n v="0"/>
    <n v="0"/>
    <n v="4"/>
    <n v="3"/>
    <n v="1"/>
    <n v="0"/>
    <n v="1"/>
    <s v="Mumbai"/>
    <n v="110"/>
    <n v="0"/>
    <n v="4"/>
    <n v="1"/>
    <n v="100"/>
    <x v="2"/>
    <x v="2"/>
  </r>
  <r>
    <x v="18"/>
    <n v="10135447"/>
    <s v="ANKIT VILAS BORSE"/>
    <s v="ANKIT VILAS BORSE"/>
    <n v="8655594978"/>
    <s v="JAGANATH SABAT"/>
    <n v="6"/>
    <n v="1"/>
    <n v="0"/>
    <n v="5"/>
    <n v="2"/>
    <n v="4"/>
    <n v="0"/>
    <n v="1"/>
    <s v="Mumbai"/>
    <n v="235"/>
    <n v="2950"/>
    <n v="6"/>
    <n v="1"/>
    <n v="100"/>
    <x v="3"/>
    <x v="3"/>
  </r>
  <r>
    <x v="18"/>
    <n v="10156163"/>
    <s v="ABHISHEK KUMAR"/>
    <s v="ABHISHEK KUMAR"/>
    <n v="9967178792"/>
    <s v="NAGENDRA MISHRA"/>
    <n v="5"/>
    <n v="0"/>
    <n v="0"/>
    <n v="5"/>
    <n v="0"/>
    <n v="5"/>
    <n v="0"/>
    <n v="0"/>
    <s v="Mumbai"/>
    <n v="125"/>
    <n v="0"/>
    <n v="5"/>
    <n v="1"/>
    <n v="100"/>
    <x v="1"/>
    <x v="2"/>
  </r>
  <r>
    <x v="18"/>
    <n v="10091881"/>
    <s v="SUMIT SHARAD SANAS"/>
    <s v="SUMIT SHARAD SANAS"/>
    <n v="8652573355"/>
    <s v="ARJUN WAGHMARE"/>
    <n v="2"/>
    <n v="1"/>
    <n v="0"/>
    <n v="1"/>
    <n v="1"/>
    <n v="1"/>
    <n v="0"/>
    <n v="0"/>
    <s v="Mumbai"/>
    <n v="115"/>
    <n v="7080"/>
    <n v="2"/>
    <n v="1"/>
    <n v="40"/>
    <x v="2"/>
    <x v="3"/>
  </r>
  <r>
    <x v="18"/>
    <n v="10154719"/>
    <s v="CHANDAN MISHRA"/>
    <s v="CHANDAN MISHRA"/>
    <n v="8433849596"/>
    <s v="JAYANT KUMAR"/>
    <n v="4"/>
    <n v="1"/>
    <n v="0"/>
    <n v="3"/>
    <n v="1"/>
    <n v="3"/>
    <n v="0"/>
    <n v="0"/>
    <s v="Mumbai"/>
    <n v="165"/>
    <n v="4720"/>
    <n v="4"/>
    <n v="1"/>
    <n v="80"/>
    <x v="4"/>
    <x v="0"/>
  </r>
  <r>
    <x v="18"/>
    <n v="10155631"/>
    <s v="PRAFUL MUKUNDRAO TELANG"/>
    <s v="PRAFUL MUKUNDRAO TELANG"/>
    <n v="7769928826"/>
    <s v="PREM KUMAR VISHWAKARMA"/>
    <n v="5"/>
    <n v="0"/>
    <n v="0"/>
    <n v="5"/>
    <n v="2"/>
    <n v="3"/>
    <n v="0"/>
    <n v="0"/>
    <s v="Mumbai"/>
    <n v="125"/>
    <n v="0"/>
    <n v="5"/>
    <n v="1"/>
    <n v="100"/>
    <x v="1"/>
    <x v="2"/>
  </r>
  <r>
    <x v="18"/>
    <n v="10153331"/>
    <s v="RAGHWENDRA KUMAR SINGH"/>
    <s v="RAGHWENDRA KUMAR SINGH"/>
    <n v="8104389966"/>
    <s v="SONU KIRAN DUBEY"/>
    <n v="3"/>
    <n v="0"/>
    <n v="0"/>
    <n v="3"/>
    <n v="1"/>
    <n v="2"/>
    <n v="0"/>
    <n v="0"/>
    <s v="Mumbai"/>
    <n v="75"/>
    <n v="0"/>
    <n v="3"/>
    <n v="1"/>
    <n v="100"/>
    <x v="1"/>
    <x v="0"/>
  </r>
  <r>
    <x v="18"/>
    <n v="10157279"/>
    <s v="ABDUL AHAD ANIS KHAN"/>
    <s v="ABDUL AHAD ANIS KHAN"/>
    <n v="7058620610"/>
    <s v="AKASH RAMRATAN JAISWAL"/>
    <n v="3"/>
    <n v="0"/>
    <n v="0"/>
    <n v="3"/>
    <n v="2"/>
    <n v="1"/>
    <n v="0"/>
    <n v="0"/>
    <s v="Mumbai"/>
    <n v="75"/>
    <n v="0"/>
    <n v="3"/>
    <n v="1"/>
    <n v="60"/>
    <x v="1"/>
    <x v="2"/>
  </r>
  <r>
    <x v="18"/>
    <n v="10153648"/>
    <s v="RAJKUMAR U SINGH"/>
    <s v="RAJKUMAR U SINGH"/>
    <n v="7058306032"/>
    <s v="AJAY KUMAR VERMA"/>
    <n v="4"/>
    <n v="0"/>
    <n v="0"/>
    <n v="4"/>
    <n v="3"/>
    <n v="1"/>
    <n v="0"/>
    <n v="0"/>
    <s v="Mumbai"/>
    <n v="90"/>
    <n v="0"/>
    <n v="3"/>
    <n v="1"/>
    <n v="60"/>
    <x v="0"/>
    <x v="0"/>
  </r>
  <r>
    <x v="18"/>
    <n v="10154727"/>
    <s v="SHUBHENDU PRAFULLA DASKABI"/>
    <s v="SHUBHENDU PRAFULLA DASKABI"/>
    <n v="9372379791"/>
    <s v="JAYANT KUMAR"/>
    <n v="5"/>
    <n v="0"/>
    <n v="0"/>
    <n v="5"/>
    <n v="4"/>
    <n v="1"/>
    <n v="0"/>
    <n v="0"/>
    <s v="Mumbai"/>
    <n v="125"/>
    <n v="0"/>
    <n v="5"/>
    <n v="1"/>
    <n v="100"/>
    <x v="4"/>
    <x v="0"/>
  </r>
  <r>
    <x v="18"/>
    <n v="10057460"/>
    <s v="GANGA SAGAR PANDEY"/>
    <s v="GANGA SAGAR PANDEY"/>
    <n v="9696537480"/>
    <s v="JAGANATH SABAT"/>
    <n v="4"/>
    <n v="0"/>
    <n v="0"/>
    <n v="4"/>
    <n v="2"/>
    <n v="2"/>
    <n v="0"/>
    <n v="0"/>
    <s v="Mumbai"/>
    <n v="100"/>
    <n v="0"/>
    <n v="4"/>
    <n v="1"/>
    <n v="80"/>
    <x v="3"/>
    <x v="3"/>
  </r>
  <r>
    <x v="18"/>
    <n v="10153634"/>
    <s v="LAXMI NARAYAN PANDEY"/>
    <s v="LAXMI NARAYAN PANDEY"/>
    <n v="7208851513"/>
    <s v="ABHIJIT KHANVILKAR"/>
    <n v="5"/>
    <n v="1"/>
    <n v="0"/>
    <n v="4"/>
    <n v="1"/>
    <n v="4"/>
    <n v="0"/>
    <n v="0"/>
    <s v="Mumbai"/>
    <n v="190"/>
    <n v="4720"/>
    <n v="5"/>
    <n v="1"/>
    <n v="100"/>
    <x v="2"/>
    <x v="0"/>
  </r>
  <r>
    <x v="18"/>
    <n v="10154483"/>
    <s v="JAYANT KUMAR"/>
    <s v="JAYANT KUMAR"/>
    <n v="9304376328"/>
    <s v="DILEEP SHARMA"/>
    <n v="2"/>
    <n v="0"/>
    <n v="0"/>
    <n v="2"/>
    <n v="0"/>
    <n v="2"/>
    <n v="0"/>
    <n v="0"/>
    <s v="Mumbai"/>
    <n v="40"/>
    <n v="0"/>
    <n v="2"/>
    <n v="1"/>
    <n v="66.67"/>
    <x v="4"/>
    <x v="0"/>
  </r>
  <r>
    <x v="18"/>
    <n v="10154479"/>
    <s v="VINOD KUMAR"/>
    <s v="VINOD KUMAR"/>
    <n v="7905193449"/>
    <s v="JAYANT KUMAR"/>
    <n v="4"/>
    <n v="0"/>
    <n v="1"/>
    <n v="3"/>
    <n v="0"/>
    <n v="4"/>
    <n v="0"/>
    <n v="0"/>
    <s v="Mumbai"/>
    <n v="165"/>
    <n v="3540"/>
    <n v="4"/>
    <n v="1"/>
    <n v="80"/>
    <x v="4"/>
    <x v="0"/>
  </r>
  <r>
    <x v="18"/>
    <n v="10157449"/>
    <s v="PRITAM SUNIL GAIKWAD"/>
    <s v="PRITAM SUNIL GAIKWAD"/>
    <n v="8169792854"/>
    <s v="SHASHANK YELVE"/>
    <n v="5"/>
    <n v="0"/>
    <n v="0"/>
    <n v="5"/>
    <n v="0"/>
    <n v="5"/>
    <n v="0"/>
    <n v="0"/>
    <s v="Mumbai"/>
    <n v="125"/>
    <n v="0"/>
    <n v="5"/>
    <n v="1"/>
    <n v="100"/>
    <x v="5"/>
    <x v="2"/>
  </r>
  <r>
    <x v="18"/>
    <n v="10153321"/>
    <s v="ZOAIB MAINUDDIN PALEKAR"/>
    <s v="ZOAIB MAINUDDIN PALEKAR"/>
    <n v="7020908214"/>
    <s v="AKASH RAMRATAN JAISWAL"/>
    <n v="1"/>
    <n v="0"/>
    <n v="0"/>
    <n v="1"/>
    <n v="0"/>
    <n v="1"/>
    <n v="0"/>
    <n v="0"/>
    <s v="Mumbai"/>
    <n v="25"/>
    <n v="0"/>
    <n v="1"/>
    <n v="1"/>
    <n v="20"/>
    <x v="1"/>
    <x v="0"/>
  </r>
  <r>
    <x v="18"/>
    <n v="10151965"/>
    <s v="VIJAYKUMAR DINESH PARCHE"/>
    <s v="VIJAYKUMAR DINESH PARCHE"/>
    <n v="7558284024"/>
    <s v="MUNAWAR WARISH HASHMI"/>
    <n v="5"/>
    <n v="0"/>
    <n v="0"/>
    <n v="5"/>
    <n v="0"/>
    <n v="6"/>
    <n v="0"/>
    <n v="0"/>
    <s v="Mumbai"/>
    <n v="125"/>
    <n v="0"/>
    <n v="5"/>
    <n v="1"/>
    <n v="100"/>
    <x v="3"/>
    <x v="0"/>
  </r>
  <r>
    <x v="18"/>
    <n v="10155617"/>
    <s v="NANDLAL RAJBHAR"/>
    <s v="NANDLAL RAJBHAR"/>
    <n v="9594189301"/>
    <s v="MD SANAUL MUSTUFA"/>
    <n v="8"/>
    <n v="0"/>
    <n v="0"/>
    <n v="8"/>
    <n v="6"/>
    <n v="2"/>
    <n v="0"/>
    <n v="0"/>
    <s v="Mumbai"/>
    <n v="200"/>
    <n v="0"/>
    <n v="7"/>
    <n v="1"/>
    <n v="100"/>
    <x v="2"/>
    <x v="2"/>
  </r>
  <r>
    <x v="18"/>
    <n v="10154505"/>
    <s v="KRISHNA GYANDEV PANDEY"/>
    <s v="KRISHNA GYANDEV PANDEY"/>
    <n v="9372324244"/>
    <s v="RAGHWENDRA KUMAR SINGH"/>
    <n v="5"/>
    <n v="0"/>
    <n v="0"/>
    <n v="5"/>
    <n v="2"/>
    <n v="3"/>
    <n v="0"/>
    <n v="0"/>
    <s v="Mumbai"/>
    <n v="125"/>
    <n v="0"/>
    <n v="4"/>
    <n v="1"/>
    <n v="80"/>
    <x v="1"/>
    <x v="0"/>
  </r>
  <r>
    <x v="18"/>
    <n v="10051652"/>
    <s v="DINESH GHODVINDE"/>
    <s v="DINESH GHODVINDE"/>
    <n v="7020949492"/>
    <s v="JAGANATH SABAT"/>
    <n v="7"/>
    <n v="0"/>
    <n v="0"/>
    <n v="7"/>
    <n v="1"/>
    <n v="6"/>
    <n v="0"/>
    <n v="1"/>
    <s v="Mumbai"/>
    <n v="55"/>
    <n v="0"/>
    <n v="2"/>
    <n v="1"/>
    <n v="66.67"/>
    <x v="3"/>
    <x v="3"/>
  </r>
  <r>
    <x v="18"/>
    <n v="10102541"/>
    <s v="JAYESH MANOHARLAL VATANI"/>
    <s v="JAYESH MANOHARLAL VATANI"/>
    <n v="9730838322"/>
    <s v="JAGANATH SABAT"/>
    <n v="4"/>
    <n v="0"/>
    <n v="0"/>
    <n v="4"/>
    <n v="1"/>
    <n v="3"/>
    <n v="0"/>
    <n v="0"/>
    <s v="Mumbai"/>
    <n v="100"/>
    <n v="0"/>
    <n v="4"/>
    <n v="1"/>
    <n v="80"/>
    <x v="3"/>
    <x v="3"/>
  </r>
  <r>
    <x v="18"/>
    <n v="10149232"/>
    <s v="AKASH KUMAR JAISWAL"/>
    <s v="AKASH KUMAR JAISWAL"/>
    <n v="9984180596"/>
    <s v="DILEEP SHARMA"/>
    <n v="3"/>
    <n v="0"/>
    <n v="0"/>
    <n v="3"/>
    <n v="3"/>
    <n v="1"/>
    <n v="0"/>
    <n v="0"/>
    <s v="Mumbai"/>
    <n v="75"/>
    <n v="0"/>
    <n v="4"/>
    <n v="1"/>
    <n v="80"/>
    <x v="4"/>
    <x v="1"/>
  </r>
  <r>
    <x v="18"/>
    <n v="10149396"/>
    <s v="AKASH NARAYAN RAWTE"/>
    <s v="AKASH NARAYAN RAWTE"/>
    <n v="9594529510"/>
    <s v="NAGENDRA MISHRA"/>
    <n v="4"/>
    <n v="0"/>
    <n v="0"/>
    <n v="4"/>
    <n v="1"/>
    <n v="3"/>
    <n v="0"/>
    <n v="0"/>
    <s v="Mumbai"/>
    <n v="100"/>
    <n v="0"/>
    <n v="4"/>
    <n v="1"/>
    <n v="80"/>
    <x v="1"/>
    <x v="1"/>
  </r>
  <r>
    <x v="18"/>
    <n v="10153637"/>
    <s v="AKHILESH TIWARI"/>
    <s v="AKHILESH TIWARI"/>
    <n v="8452813371"/>
    <s v="JAGANATH SABAT"/>
    <n v="7"/>
    <n v="0"/>
    <n v="0"/>
    <n v="7"/>
    <n v="1"/>
    <n v="7"/>
    <n v="0"/>
    <n v="0"/>
    <s v="Mumbai"/>
    <n v="175"/>
    <n v="0"/>
    <n v="7"/>
    <n v="1"/>
    <n v="100"/>
    <x v="3"/>
    <x v="0"/>
  </r>
  <r>
    <x v="18"/>
    <n v="10012025"/>
    <s v="SURAJ PAWAR"/>
    <s v="SURAJ PAWAR"/>
    <n v="8446578718"/>
    <s v="MADHURI JOSHI"/>
    <n v="3"/>
    <n v="1"/>
    <n v="0"/>
    <n v="2"/>
    <n v="1"/>
    <n v="2"/>
    <n v="0"/>
    <n v="1"/>
    <s v="Mumbai"/>
    <n v="150"/>
    <n v="589"/>
    <n v="3"/>
    <n v="1"/>
    <n v="100"/>
    <x v="5"/>
    <x v="3"/>
  </r>
  <r>
    <x v="18"/>
    <n v="10142760"/>
    <s v="SAW MRITUNJAY KUMAR PREMCHAND"/>
    <s v="SAW MRITUNJAY KUMAR PREMCHAND"/>
    <n v="8779615120"/>
    <s v="PREM KUMAR VISHWAKARMA"/>
    <n v="1"/>
    <n v="0"/>
    <n v="0"/>
    <n v="1"/>
    <n v="0"/>
    <n v="1"/>
    <n v="0"/>
    <n v="0"/>
    <s v="Mumbai"/>
    <n v="0"/>
    <n v="0"/>
    <n v="0"/>
    <n v="1"/>
    <n v="0"/>
    <x v="1"/>
    <x v="3"/>
  </r>
  <r>
    <x v="18"/>
    <n v="10156140"/>
    <s v="AMAN TRIPATHI"/>
    <s v="AMAN TRIPATHI"/>
    <n v="7393838072"/>
    <s v="JAGANATH SABAT"/>
    <n v="4"/>
    <n v="1"/>
    <n v="0"/>
    <n v="3"/>
    <n v="1"/>
    <n v="3"/>
    <n v="0"/>
    <n v="0"/>
    <s v="Mumbai"/>
    <n v="170"/>
    <n v="4809"/>
    <n v="4"/>
    <n v="1"/>
    <n v="80"/>
    <x v="3"/>
    <x v="2"/>
  </r>
  <r>
    <x v="18"/>
    <n v="10154478"/>
    <s v="AKSHAY YADAV"/>
    <s v="AKSHAY YADAV"/>
    <n v="9920724076"/>
    <s v="RAGHWENDRA KUMAR SINGH"/>
    <n v="5"/>
    <n v="0"/>
    <n v="0"/>
    <n v="5"/>
    <n v="1"/>
    <n v="4"/>
    <n v="0"/>
    <n v="0"/>
    <s v="Mumbai"/>
    <n v="125"/>
    <n v="0"/>
    <n v="5"/>
    <n v="1"/>
    <n v="100"/>
    <x v="1"/>
    <x v="0"/>
  </r>
  <r>
    <x v="18"/>
    <n v="10157723"/>
    <s v="BITTU KUMAR"/>
    <s v="BITTU KUMAR"/>
    <n v="8709035770"/>
    <s v="ABHIJIT KHANVILKAR"/>
    <n v="5"/>
    <n v="0"/>
    <n v="0"/>
    <n v="5"/>
    <n v="1"/>
    <n v="4"/>
    <n v="0"/>
    <n v="0"/>
    <s v="Mumbai"/>
    <n v="115"/>
    <n v="0"/>
    <n v="5"/>
    <n v="1"/>
    <n v="100"/>
    <x v="2"/>
    <x v="2"/>
  </r>
  <r>
    <x v="18"/>
    <n v="10023988"/>
    <s v="VINAYKUMAR GAUD"/>
    <s v="VINAYKUMAR GAUD"/>
    <n v="9224730381"/>
    <s v="INTEZAR IMAM MUNTAZIR IMAM SAYED"/>
    <n v="1"/>
    <n v="1"/>
    <n v="0"/>
    <n v="0"/>
    <n v="0"/>
    <n v="1"/>
    <n v="0"/>
    <n v="0"/>
    <s v="Mumbai"/>
    <n v="90"/>
    <n v="7080"/>
    <n v="1"/>
    <n v="1"/>
    <n v="20"/>
    <x v="0"/>
    <x v="3"/>
  </r>
  <r>
    <x v="18"/>
    <n v="10144216"/>
    <s v="GAURISHANKAR SHAMBHU MANDAL"/>
    <s v="GAURISHANKAR SHAMBHU MANDAL"/>
    <n v="8369893292"/>
    <s v="CHANDRALOK GUPTA"/>
    <n v="7"/>
    <n v="0"/>
    <n v="0"/>
    <n v="7"/>
    <n v="0"/>
    <n v="7"/>
    <n v="0"/>
    <n v="0"/>
    <s v="Mumbai"/>
    <n v="155"/>
    <n v="0"/>
    <n v="7"/>
    <n v="1"/>
    <n v="100"/>
    <x v="3"/>
    <x v="1"/>
  </r>
  <r>
    <x v="18"/>
    <n v="10147873"/>
    <s v="PREM KUMAR VISHWAKARMA"/>
    <s v="PREM KUMAR VISHWAKARMA"/>
    <n v="9004761131"/>
    <s v="KADAM RAVIRAJ NARAYAN"/>
    <n v="2"/>
    <n v="1"/>
    <n v="0"/>
    <n v="1"/>
    <n v="1"/>
    <n v="2"/>
    <n v="0"/>
    <n v="0"/>
    <s v="Mumbai"/>
    <n v="125"/>
    <n v="4720"/>
    <n v="3"/>
    <n v="1"/>
    <n v="100"/>
    <x v="1"/>
    <x v="1"/>
  </r>
  <r>
    <x v="18"/>
    <n v="10067328"/>
    <s v="SHEKH MOHAMMAD IMRAN"/>
    <s v="SHEKH MOHAMMAD IMRAN"/>
    <n v="8291174466"/>
    <s v="SHASHANK YELVE"/>
    <n v="5"/>
    <n v="1"/>
    <n v="0"/>
    <n v="4"/>
    <n v="0"/>
    <n v="5"/>
    <n v="0"/>
    <n v="0"/>
    <s v="Mumbai"/>
    <n v="155"/>
    <n v="76464"/>
    <n v="5"/>
    <n v="1"/>
    <n v="100"/>
    <x v="5"/>
    <x v="3"/>
  </r>
  <r>
    <x v="18"/>
    <n v="10113592"/>
    <s v="BANNOTH NARAYANASWAMY NAIK"/>
    <s v="BANNOTH NARAYANASWAMY NAIK"/>
    <n v="9892353556"/>
    <s v="ARJUN WAGHMARE"/>
    <n v="5"/>
    <n v="1"/>
    <n v="0"/>
    <n v="4"/>
    <n v="0"/>
    <n v="5"/>
    <n v="0"/>
    <n v="0"/>
    <s v="Mumbai"/>
    <n v="185"/>
    <n v="50976"/>
    <n v="5"/>
    <n v="1"/>
    <n v="100"/>
    <x v="2"/>
    <x v="3"/>
  </r>
  <r>
    <x v="18"/>
    <n v="10069714"/>
    <s v="JUBAIR KHAN"/>
    <s v="JUBAIR KHAN"/>
    <n v="9594708000"/>
    <s v="MOHAMMAD IMRAN ADIL"/>
    <n v="3"/>
    <n v="1"/>
    <n v="0"/>
    <n v="2"/>
    <n v="1"/>
    <n v="2"/>
    <n v="0"/>
    <n v="0"/>
    <s v="Mumbai"/>
    <n v="140"/>
    <n v="14160"/>
    <n v="3"/>
    <n v="1"/>
    <n v="100"/>
    <x v="5"/>
    <x v="3"/>
  </r>
  <r>
    <x v="18"/>
    <n v="10155632"/>
    <s v="ABHISHEK GUPTA"/>
    <s v="ABHISHEK GUPTA"/>
    <n v="8354873086"/>
    <s v="DILEEP SHARMA"/>
    <n v="3"/>
    <n v="0"/>
    <n v="0"/>
    <n v="3"/>
    <n v="1"/>
    <n v="2"/>
    <n v="0"/>
    <n v="0"/>
    <s v="Mumbai"/>
    <n v="75"/>
    <n v="0"/>
    <n v="3"/>
    <n v="1"/>
    <n v="100"/>
    <x v="4"/>
    <x v="2"/>
  </r>
  <r>
    <x v="18"/>
    <n v="10142058"/>
    <s v="ANGAD RAMJI GUPTA"/>
    <s v="ANGAD RAMJI GUPTA"/>
    <n v="9820840706"/>
    <s v="CHANDRALOK GUPTA"/>
    <n v="7"/>
    <n v="0"/>
    <n v="0"/>
    <n v="7"/>
    <n v="0"/>
    <n v="7"/>
    <n v="0"/>
    <n v="0"/>
    <s v="Mumbai"/>
    <n v="175"/>
    <n v="0"/>
    <n v="7"/>
    <n v="1"/>
    <n v="100"/>
    <x v="3"/>
    <x v="3"/>
  </r>
  <r>
    <x v="18"/>
    <n v="10156403"/>
    <s v="MOHAMMED SAJID TAK"/>
    <s v="MOHAMMED SAJID TAK"/>
    <n v="9623733102"/>
    <s v="IRFAN INNUS PATEL"/>
    <n v="5"/>
    <n v="0"/>
    <n v="0"/>
    <n v="5"/>
    <n v="1"/>
    <n v="4"/>
    <n v="0"/>
    <n v="0"/>
    <s v="Mumbai"/>
    <n v="125"/>
    <n v="0"/>
    <n v="5"/>
    <n v="1"/>
    <n v="100"/>
    <x v="0"/>
    <x v="2"/>
  </r>
  <r>
    <x v="18"/>
    <n v="10152214"/>
    <s v="VIKAS CHANDRABHAN MISHRA"/>
    <s v="VIKAS CHANDRABHAN MISHRA"/>
    <n v="8369541192"/>
    <s v="SHASHANK YELVE"/>
    <n v="5"/>
    <n v="0"/>
    <n v="0"/>
    <n v="5"/>
    <n v="2"/>
    <n v="3"/>
    <n v="0"/>
    <n v="0"/>
    <s v="Mumbai"/>
    <n v="125"/>
    <n v="0"/>
    <n v="5"/>
    <n v="1"/>
    <n v="100"/>
    <x v="5"/>
    <x v="0"/>
  </r>
  <r>
    <x v="18"/>
    <n v="10057164"/>
    <s v="PRAVIN MATAL"/>
    <s v="PRAVIN MATAL"/>
    <n v="9867591635"/>
    <s v="MANISH LOLARAKH NATH DUBEY"/>
    <n v="5"/>
    <n v="0"/>
    <n v="0"/>
    <n v="5"/>
    <n v="1"/>
    <n v="5"/>
    <n v="0"/>
    <n v="1"/>
    <s v="Mumbai"/>
    <n v="125"/>
    <n v="0"/>
    <n v="4"/>
    <n v="1"/>
    <n v="100"/>
    <x v="5"/>
    <x v="3"/>
  </r>
  <r>
    <x v="18"/>
    <n v="10094703"/>
    <s v="ASHUTOSH MISHRA"/>
    <s v="ASHUTOSH MISHRA"/>
    <n v="9960834633"/>
    <s v="SUSHEEL DUBEY"/>
    <n v="4"/>
    <n v="1"/>
    <n v="0"/>
    <n v="3"/>
    <n v="1"/>
    <n v="4"/>
    <n v="0"/>
    <n v="0"/>
    <s v="Mumbai"/>
    <n v="175"/>
    <n v="74726"/>
    <n v="5"/>
    <n v="1"/>
    <n v="100"/>
    <x v="0"/>
    <x v="3"/>
  </r>
  <r>
    <x v="18"/>
    <n v="10147895"/>
    <s v="RUSHIKESH DODHU JADHAV"/>
    <s v="RUSHIKESH DODHU JADHAV"/>
    <n v="9768269689"/>
    <s v="AKASH RAMRATAN JAISWAL"/>
    <n v="6"/>
    <n v="0"/>
    <n v="0"/>
    <n v="6"/>
    <n v="0"/>
    <n v="6"/>
    <n v="0"/>
    <n v="0"/>
    <s v="Mumbai"/>
    <n v="125"/>
    <n v="0"/>
    <n v="5"/>
    <n v="1"/>
    <n v="100"/>
    <x v="1"/>
    <x v="1"/>
  </r>
  <r>
    <x v="18"/>
    <n v="10156402"/>
    <s v="RANJEET UPENDRA SHARMA"/>
    <s v="RANJEET UPENDRA SHARMA"/>
    <n v="7620769467"/>
    <s v="JAGANATH SABAT"/>
    <n v="5"/>
    <n v="0"/>
    <n v="0"/>
    <n v="5"/>
    <n v="0"/>
    <n v="5"/>
    <n v="0"/>
    <n v="0"/>
    <s v="Mumbai"/>
    <n v="120"/>
    <n v="0"/>
    <n v="5"/>
    <n v="1"/>
    <n v="100"/>
    <x v="3"/>
    <x v="2"/>
  </r>
  <r>
    <x v="18"/>
    <n v="10157451"/>
    <s v="ATHARAV DASHRATH PAWAR"/>
    <s v="ATHARAV DASHRATH PAWAR"/>
    <n v="8655082048"/>
    <s v="ABHIJIT KHANVILKAR"/>
    <n v="5"/>
    <n v="0"/>
    <n v="0"/>
    <n v="5"/>
    <n v="3"/>
    <n v="2"/>
    <n v="0"/>
    <n v="0"/>
    <s v="Mumbai"/>
    <n v="125"/>
    <n v="0"/>
    <n v="5"/>
    <n v="1"/>
    <n v="100"/>
    <x v="2"/>
    <x v="2"/>
  </r>
  <r>
    <x v="18"/>
    <n v="10068735"/>
    <s v="MOHAMMED MUNAWAR KHAN"/>
    <s v="MOHAMMED MUNAWAR KHAN"/>
    <n v="8779346184"/>
    <s v="INTEZAR IMAM MUNTAZIR IMAM SAYED"/>
    <n v="3"/>
    <n v="0"/>
    <n v="0"/>
    <n v="3"/>
    <n v="0"/>
    <n v="3"/>
    <n v="0"/>
    <n v="0"/>
    <s v="Mumbai"/>
    <n v="70"/>
    <n v="0"/>
    <n v="3"/>
    <n v="1"/>
    <n v="100"/>
    <x v="0"/>
    <x v="3"/>
  </r>
  <r>
    <x v="18"/>
    <n v="10156139"/>
    <s v="ASHISH SHUKLA"/>
    <s v="ASHISH SHUKLA"/>
    <n v="8879709699"/>
    <s v="ABHIJIT KHANVILKAR"/>
    <n v="5"/>
    <n v="0"/>
    <n v="0"/>
    <n v="5"/>
    <n v="2"/>
    <n v="3"/>
    <n v="0"/>
    <n v="0"/>
    <s v="Mumbai"/>
    <n v="125"/>
    <n v="0"/>
    <n v="4"/>
    <n v="1"/>
    <n v="80"/>
    <x v="2"/>
    <x v="2"/>
  </r>
  <r>
    <x v="18"/>
    <n v="10129842"/>
    <s v="RANJIT REVNATH BOBHATE"/>
    <s v="RANJIT REVNATH BOBHATE"/>
    <n v="9920240914"/>
    <s v="MOHAMMAD IMRAN ADIL"/>
    <n v="5"/>
    <n v="0"/>
    <n v="0"/>
    <n v="5"/>
    <n v="0"/>
    <n v="5"/>
    <n v="0"/>
    <n v="0"/>
    <s v="Mumbai"/>
    <n v="125"/>
    <n v="0"/>
    <n v="4"/>
    <n v="1"/>
    <n v="80"/>
    <x v="5"/>
    <x v="3"/>
  </r>
  <r>
    <x v="18"/>
    <n v="10158407"/>
    <s v="ADESH DUBEY"/>
    <s v="ADESH DUBEY"/>
    <n v="9369678516"/>
    <s v="MANISH LOLARAKH NATH DUBEY"/>
    <n v="4"/>
    <n v="0"/>
    <n v="0"/>
    <n v="4"/>
    <n v="0"/>
    <n v="5"/>
    <n v="0"/>
    <n v="0"/>
    <s v="Mumbai"/>
    <n v="80"/>
    <n v="0"/>
    <n v="4"/>
    <n v="1"/>
    <n v="100"/>
    <x v="5"/>
    <x v="4"/>
  </r>
  <r>
    <x v="18"/>
    <n v="10028593"/>
    <s v="NANDAN SINGH"/>
    <s v="NANDAN SINGH"/>
    <n v="8655842601"/>
    <s v="ABHIJIT KHANVILKAR"/>
    <n v="1"/>
    <n v="0"/>
    <n v="0"/>
    <n v="1"/>
    <n v="0"/>
    <n v="1"/>
    <n v="0"/>
    <n v="0"/>
    <s v="Mumbai"/>
    <n v="25"/>
    <n v="0"/>
    <n v="1"/>
    <n v="1"/>
    <n v="20"/>
    <x v="2"/>
    <x v="3"/>
  </r>
  <r>
    <x v="18"/>
    <n v="10062688"/>
    <s v="CHANDRALOK GUPTA"/>
    <s v="CHANDRALOK GUPTA"/>
    <n v="8424058233"/>
    <s v="RUSHIKESH KALE"/>
    <n v="2"/>
    <n v="1"/>
    <n v="0"/>
    <n v="1"/>
    <n v="0"/>
    <n v="2"/>
    <n v="0"/>
    <n v="0"/>
    <s v="Mumbai"/>
    <n v="65"/>
    <n v="26904"/>
    <n v="1"/>
    <n v="1"/>
    <n v="20"/>
    <x v="3"/>
    <x v="3"/>
  </r>
  <r>
    <x v="18"/>
    <n v="10156156"/>
    <s v="AJAY KUMAR MISHRA"/>
    <s v="AJAY KUMAR MISHRA"/>
    <n v="8009478116"/>
    <s v="NAGENDRA MISHRA"/>
    <n v="5"/>
    <n v="0"/>
    <n v="0"/>
    <n v="5"/>
    <n v="4"/>
    <n v="1"/>
    <n v="0"/>
    <n v="0"/>
    <s v="Mumbai"/>
    <n v="115"/>
    <n v="0"/>
    <n v="4"/>
    <n v="1"/>
    <n v="80"/>
    <x v="1"/>
    <x v="2"/>
  </r>
  <r>
    <x v="18"/>
    <n v="10152591"/>
    <s v="ARUN KUMAR SHUKLA"/>
    <s v="ARUN KUMAR SHUKLA"/>
    <n v="8928440955"/>
    <s v="CHANDRALOK GUPTA"/>
    <n v="7"/>
    <n v="0"/>
    <n v="0"/>
    <n v="7"/>
    <n v="0"/>
    <n v="7"/>
    <n v="0"/>
    <n v="0"/>
    <s v="Mumbai"/>
    <n v="175"/>
    <n v="0"/>
    <n v="7"/>
    <n v="1"/>
    <n v="100"/>
    <x v="3"/>
    <x v="0"/>
  </r>
  <r>
    <x v="18"/>
    <n v="10148305"/>
    <s v="SAMSUJJAMA"/>
    <s v="SAMSUJJAMA"/>
    <n v="9628744894"/>
    <s v="PREM KUMAR VISHWAKARMA"/>
    <n v="5"/>
    <n v="0"/>
    <n v="0"/>
    <n v="5"/>
    <n v="0"/>
    <n v="5"/>
    <n v="0"/>
    <n v="0"/>
    <s v="Mumbai"/>
    <n v="105"/>
    <n v="0"/>
    <n v="5"/>
    <n v="1"/>
    <n v="100"/>
    <x v="1"/>
    <x v="1"/>
  </r>
  <r>
    <x v="18"/>
    <n v="10156155"/>
    <s v="VIVEKANAND"/>
    <s v="VIVEKANAND"/>
    <n v="9984546969"/>
    <s v="JAGANATH SABAT"/>
    <n v="7"/>
    <n v="0"/>
    <n v="0"/>
    <n v="7"/>
    <n v="2"/>
    <n v="5"/>
    <n v="0"/>
    <n v="0"/>
    <s v="Mumbai"/>
    <n v="175"/>
    <n v="0"/>
    <n v="7"/>
    <n v="1"/>
    <n v="100"/>
    <x v="3"/>
    <x v="2"/>
  </r>
  <r>
    <x v="18"/>
    <n v="10158405"/>
    <s v="KAPIL"/>
    <s v="KAPIL"/>
    <n v="8295745494"/>
    <s v="MOHAMMAD IMRAN ADIL"/>
    <n v="6"/>
    <n v="0"/>
    <n v="0"/>
    <n v="6"/>
    <n v="0"/>
    <n v="6"/>
    <n v="0"/>
    <n v="0"/>
    <s v="Mumbai"/>
    <n v="140"/>
    <n v="0"/>
    <n v="5"/>
    <n v="1"/>
    <n v="100"/>
    <x v="5"/>
    <x v="4"/>
  </r>
  <r>
    <x v="18"/>
    <n v="10154482"/>
    <s v="PRADEEP DEEPAK ANGRE"/>
    <s v="PRADEEP DEEPAK ANGRE"/>
    <n v="8879114532"/>
    <s v="JAGANATH SABAT"/>
    <n v="5"/>
    <n v="0"/>
    <n v="0"/>
    <n v="5"/>
    <n v="0"/>
    <n v="5"/>
    <n v="0"/>
    <n v="0"/>
    <s v="Mumbai"/>
    <n v="125"/>
    <n v="0"/>
    <n v="5"/>
    <n v="1"/>
    <n v="100"/>
    <x v="3"/>
    <x v="0"/>
  </r>
  <r>
    <x v="18"/>
    <n v="10158401"/>
    <s v="KRISHNA TUKARAM SHELAR"/>
    <s v="KRISHNA TUKARAM SHELAR"/>
    <n v="9137512282"/>
    <s v="PREM KUMAR VISHWAKARMA"/>
    <n v="5"/>
    <n v="0"/>
    <n v="0"/>
    <n v="5"/>
    <n v="1"/>
    <n v="4"/>
    <n v="0"/>
    <n v="0"/>
    <s v="Mumbai"/>
    <n v="115"/>
    <n v="0"/>
    <n v="4"/>
    <n v="1"/>
    <n v="100"/>
    <x v="1"/>
    <x v="4"/>
  </r>
  <r>
    <x v="18"/>
    <n v="10083901"/>
    <s v="BHAVESH VIVEK MHATRE"/>
    <s v="BHAVESH VIVEK MHATRE"/>
    <n v="8668720253"/>
    <s v="SURAJ PAWAR"/>
    <n v="4"/>
    <n v="0"/>
    <n v="0"/>
    <n v="4"/>
    <n v="2"/>
    <n v="2"/>
    <n v="0"/>
    <n v="0"/>
    <s v="Mumbai"/>
    <n v="100"/>
    <n v="0"/>
    <n v="4"/>
    <n v="1"/>
    <n v="80"/>
    <x v="5"/>
    <x v="3"/>
  </r>
  <r>
    <x v="18"/>
    <n v="10153342"/>
    <s v="AKASH RAMRATAN JAISWAL"/>
    <s v="AKASH RAMRATAN JAISWAL"/>
    <n v="7977956010"/>
    <s v="SONU KIRAN DUBEY"/>
    <n v="1"/>
    <n v="0"/>
    <n v="0"/>
    <n v="1"/>
    <n v="0"/>
    <n v="1"/>
    <n v="0"/>
    <n v="0"/>
    <s v="Mumbai"/>
    <n v="25"/>
    <n v="0"/>
    <n v="1"/>
    <n v="1"/>
    <n v="33.33"/>
    <x v="1"/>
    <x v="0"/>
  </r>
  <r>
    <x v="18"/>
    <n v="10152846"/>
    <s v="SANDESH SAROJ MISHRA"/>
    <s v="SANDESH SAROJ MISHRA"/>
    <n v="9819648094"/>
    <s v="JAYANT KUMAR"/>
    <n v="5"/>
    <n v="1"/>
    <n v="0"/>
    <n v="4"/>
    <n v="4"/>
    <n v="1"/>
    <n v="0"/>
    <n v="0"/>
    <s v="Mumbai"/>
    <n v="190"/>
    <n v="4720"/>
    <n v="4"/>
    <n v="1"/>
    <n v="80"/>
    <x v="4"/>
    <x v="0"/>
  </r>
  <r>
    <x v="18"/>
    <n v="10153105"/>
    <s v="SUDHEER PANKAJ PANDEY"/>
    <s v="SUDHEER PANKAJ PANDEY"/>
    <n v="8953258991"/>
    <s v="RAGHWENDRA KUMAR SINGH"/>
    <n v="5"/>
    <n v="0"/>
    <n v="0"/>
    <n v="5"/>
    <n v="2"/>
    <n v="3"/>
    <n v="0"/>
    <n v="0"/>
    <s v="Mumbai"/>
    <n v="125"/>
    <n v="0"/>
    <n v="5"/>
    <n v="1"/>
    <n v="100"/>
    <x v="1"/>
    <x v="0"/>
  </r>
  <r>
    <x v="18"/>
    <n v="10154722"/>
    <s v="ANIMESH KARMAKAR"/>
    <s v="ANIMESH KARMAKAR"/>
    <n v="6294590298"/>
    <s v="ABHIJIT KHANVILKAR"/>
    <n v="7"/>
    <n v="0"/>
    <n v="0"/>
    <n v="7"/>
    <n v="4"/>
    <n v="3"/>
    <n v="0"/>
    <n v="0"/>
    <s v="Mumbai"/>
    <n v="175"/>
    <n v="0"/>
    <n v="7"/>
    <n v="1"/>
    <n v="100"/>
    <x v="2"/>
    <x v="0"/>
  </r>
  <r>
    <x v="18"/>
    <n v="10152292"/>
    <s v="CHOUBEY ADITYA AJIT"/>
    <s v="CHOUBEY ADITYA AJIT"/>
    <n v="7414955787"/>
    <s v="CHANDRALOK GUPTA"/>
    <n v="7"/>
    <n v="0"/>
    <n v="0"/>
    <n v="7"/>
    <n v="1"/>
    <n v="6"/>
    <n v="0"/>
    <n v="0"/>
    <s v="Mumbai"/>
    <n v="130"/>
    <n v="0"/>
    <n v="6"/>
    <n v="1"/>
    <n v="100"/>
    <x v="3"/>
    <x v="0"/>
  </r>
  <r>
    <x v="18"/>
    <n v="10158408"/>
    <s v="PRASHANT TUKARAM THOKALE"/>
    <s v="PRASHANT TUKARAM THOKALE"/>
    <n v="8779830559"/>
    <s v="JAYANT KUMAR"/>
    <n v="2"/>
    <n v="0"/>
    <n v="0"/>
    <n v="2"/>
    <n v="1"/>
    <n v="1"/>
    <n v="0"/>
    <n v="0"/>
    <s v="Mumbai"/>
    <n v="50"/>
    <n v="0"/>
    <n v="2"/>
    <n v="1"/>
    <n v="66.67"/>
    <x v="4"/>
    <x v="4"/>
  </r>
  <r>
    <x v="18"/>
    <n v="10155622"/>
    <s v="SOFIYAN MOHAMMED UMAR ANSARI"/>
    <s v="SOFIYAN MOHAMMED UMAR ANSARI"/>
    <n v="7304151160"/>
    <s v="ABHISHEK GUPTA"/>
    <n v="5"/>
    <n v="0"/>
    <n v="0"/>
    <n v="5"/>
    <n v="1"/>
    <n v="4"/>
    <n v="0"/>
    <n v="0"/>
    <s v="Mumbai"/>
    <n v="125"/>
    <n v="0"/>
    <n v="5"/>
    <n v="1"/>
    <n v="100"/>
    <x v="4"/>
    <x v="2"/>
  </r>
  <r>
    <x v="18"/>
    <n v="10062664"/>
    <s v="NAVEEN TRIPATHI"/>
    <s v="NAVEEN TRIPATHI"/>
    <n v="8979086009"/>
    <s v="INTEZAR IMAM MUNTAZIR IMAM SAYED"/>
    <n v="1"/>
    <n v="0"/>
    <n v="0"/>
    <n v="1"/>
    <n v="0"/>
    <n v="1"/>
    <n v="0"/>
    <n v="0"/>
    <s v="Mumbai"/>
    <n v="0"/>
    <n v="0"/>
    <n v="0"/>
    <n v="1"/>
    <n v="0"/>
    <x v="0"/>
    <x v="3"/>
  </r>
  <r>
    <x v="18"/>
    <n v="10152249"/>
    <s v="HARIHAR SINGH"/>
    <s v="HARIHAR SINGH"/>
    <n v="8149312014"/>
    <s v="AJAY KUMAR VERMA"/>
    <n v="3"/>
    <n v="0"/>
    <n v="0"/>
    <n v="3"/>
    <n v="3"/>
    <n v="0"/>
    <n v="0"/>
    <n v="0"/>
    <s v="Mumbai"/>
    <n v="75"/>
    <n v="0"/>
    <n v="3"/>
    <n v="1"/>
    <n v="60"/>
    <x v="0"/>
    <x v="0"/>
  </r>
  <r>
    <x v="18"/>
    <n v="10158406"/>
    <s v="MOHAMMAD HASEEN"/>
    <s v="MOHAMMAD HASEEN"/>
    <n v="8565899473"/>
    <s v="SHASHANK YELVE"/>
    <n v="5"/>
    <n v="0"/>
    <n v="0"/>
    <n v="5"/>
    <n v="2"/>
    <n v="3"/>
    <n v="0"/>
    <n v="0"/>
    <s v="Mumbai"/>
    <n v="105"/>
    <n v="0"/>
    <n v="5"/>
    <n v="1"/>
    <n v="100"/>
    <x v="5"/>
    <x v="4"/>
  </r>
  <r>
    <x v="18"/>
    <n v="10061244"/>
    <s v="MANISH PANDEY"/>
    <s v="MANISH PANDEY"/>
    <n v="8655267737"/>
    <s v="AJAY KUMAR VERMA"/>
    <n v="4"/>
    <n v="0"/>
    <n v="0"/>
    <n v="4"/>
    <n v="0"/>
    <n v="4"/>
    <n v="0"/>
    <n v="0"/>
    <s v="Mumbai"/>
    <n v="95"/>
    <n v="0"/>
    <n v="4"/>
    <n v="1"/>
    <n v="100"/>
    <x v="0"/>
    <x v="3"/>
  </r>
  <r>
    <x v="18"/>
    <n v="10154490"/>
    <s v="SIRAJ RAIS KHAN"/>
    <s v="SIRAJ RAIS KHAN"/>
    <n v="7738084089"/>
    <s v="IRFAN INNUS PATEL"/>
    <n v="5"/>
    <n v="0"/>
    <n v="0"/>
    <n v="5"/>
    <n v="1"/>
    <n v="4"/>
    <n v="0"/>
    <n v="0"/>
    <s v="Mumbai"/>
    <n v="115"/>
    <n v="0"/>
    <n v="5"/>
    <n v="1"/>
    <n v="100"/>
    <x v="0"/>
    <x v="0"/>
  </r>
  <r>
    <x v="18"/>
    <n v="10150180"/>
    <s v="YASH SABHA SHANKAR TIWARI"/>
    <s v="YASH SABHA SHANKAR TIWARI"/>
    <n v="9594587271"/>
    <s v="ABHIJIT KHANVILKAR"/>
    <n v="1"/>
    <n v="0"/>
    <n v="0"/>
    <n v="1"/>
    <n v="0"/>
    <n v="1"/>
    <n v="0"/>
    <n v="0"/>
    <s v="Mumbai"/>
    <n v="25"/>
    <n v="0"/>
    <n v="1"/>
    <n v="1"/>
    <n v="20"/>
    <x v="2"/>
    <x v="1"/>
  </r>
  <r>
    <x v="18"/>
    <n v="10145771"/>
    <s v="RISHIKESH DUBEY"/>
    <s v="RISHIKESH DUBEY"/>
    <n v="8369036235"/>
    <s v="NAVEEN TRIPATHI"/>
    <n v="3"/>
    <n v="0"/>
    <n v="0"/>
    <n v="3"/>
    <n v="0"/>
    <n v="3"/>
    <n v="0"/>
    <n v="0"/>
    <s v="Mumbai"/>
    <n v="70"/>
    <n v="0"/>
    <n v="3"/>
    <n v="1"/>
    <n v="60"/>
    <x v="0"/>
    <x v="1"/>
  </r>
  <r>
    <x v="18"/>
    <n v="10158393"/>
    <s v="SURAJ CHHOTELAL GUPTA"/>
    <s v="SURAJ CHHOTELAL GUPTA"/>
    <n v="9372641825"/>
    <s v="SUSHEEL DUBEY"/>
    <n v="5"/>
    <n v="0"/>
    <n v="0"/>
    <n v="5"/>
    <n v="1"/>
    <n v="4"/>
    <n v="0"/>
    <n v="0"/>
    <s v="Mumbai"/>
    <n v="115"/>
    <n v="0"/>
    <n v="5"/>
    <n v="1"/>
    <n v="100"/>
    <x v="0"/>
    <x v="4"/>
  </r>
  <r>
    <x v="18"/>
    <n v="10031401"/>
    <s v="KARIM JARIYA"/>
    <s v="KARIM JARIYA"/>
    <n v="9321734702"/>
    <s v="AJAY KUMAR VERMA"/>
    <n v="5"/>
    <n v="1"/>
    <n v="0"/>
    <n v="4"/>
    <n v="1"/>
    <n v="4"/>
    <n v="0"/>
    <n v="0"/>
    <s v="Mumbai"/>
    <n v="160"/>
    <n v="43407"/>
    <n v="5"/>
    <n v="1"/>
    <n v="100"/>
    <x v="0"/>
    <x v="3"/>
  </r>
  <r>
    <x v="18"/>
    <n v="10157420"/>
    <s v="VISHAL RAJENDRA UPADHYAY"/>
    <s v="VISHAL RAJENDRA UPADHYAY"/>
    <n v="9867075685"/>
    <s v="DILEEP SHARMA"/>
    <n v="5"/>
    <n v="0"/>
    <n v="0"/>
    <n v="5"/>
    <n v="1"/>
    <n v="4"/>
    <n v="0"/>
    <n v="0"/>
    <s v="Mumbai"/>
    <n v="120"/>
    <n v="0"/>
    <n v="5"/>
    <n v="1"/>
    <n v="100"/>
    <x v="4"/>
    <x v="2"/>
  </r>
  <r>
    <x v="18"/>
    <n v="10106261"/>
    <s v="MOHD ANWAR"/>
    <s v="MOHD ANWAR"/>
    <n v="9699967378"/>
    <s v="MOHAMMAD IMRAN ADIL"/>
    <n v="4"/>
    <n v="2"/>
    <n v="0"/>
    <n v="2"/>
    <n v="1"/>
    <n v="3"/>
    <n v="0"/>
    <n v="0"/>
    <s v="Mumbai"/>
    <n v="240"/>
    <n v="12980"/>
    <n v="4"/>
    <n v="1"/>
    <n v="80"/>
    <x v="5"/>
    <x v="3"/>
  </r>
  <r>
    <x v="18"/>
    <n v="10139865"/>
    <s v="JITENDRA PRATAP SINGH"/>
    <s v="JITENDRA PRATAP SINGH"/>
    <n v="7718993383"/>
    <s v="MANISH LOLARAKH NATH DUBEY"/>
    <n v="1"/>
    <n v="0"/>
    <n v="0"/>
    <n v="1"/>
    <n v="0"/>
    <n v="1"/>
    <n v="0"/>
    <n v="0"/>
    <s v="Mumbai"/>
    <n v="25"/>
    <n v="0"/>
    <n v="1"/>
    <n v="1"/>
    <n v="20"/>
    <x v="5"/>
    <x v="3"/>
  </r>
  <r>
    <x v="18"/>
    <n v="10149740"/>
    <s v="MD SARFARAZ"/>
    <s v="MD SARFARAZ"/>
    <n v="8709965096"/>
    <s v="MD SANAUL MUSTUFA"/>
    <n v="6"/>
    <n v="0"/>
    <n v="0"/>
    <n v="6"/>
    <n v="3"/>
    <n v="3"/>
    <n v="0"/>
    <n v="0"/>
    <s v="Mumbai"/>
    <n v="150"/>
    <n v="0"/>
    <n v="6"/>
    <n v="1"/>
    <n v="100"/>
    <x v="2"/>
    <x v="1"/>
  </r>
  <r>
    <x v="18"/>
    <n v="10158402"/>
    <s v="ABHISHEK RAJNARAYAN GUPTA"/>
    <s v="ABHISHEK RAJNARAYAN GUPTA"/>
    <n v="8454864050"/>
    <s v="ABHISHEK GUPTA"/>
    <n v="5"/>
    <n v="0"/>
    <n v="0"/>
    <n v="5"/>
    <n v="2"/>
    <n v="3"/>
    <n v="0"/>
    <n v="0"/>
    <s v="Mumbai"/>
    <n v="125"/>
    <n v="0"/>
    <n v="5"/>
    <n v="1"/>
    <n v="100"/>
    <x v="4"/>
    <x v="4"/>
  </r>
  <r>
    <x v="18"/>
    <n v="10157283"/>
    <s v="VINIT LAXMIKANT CHATURVEDI"/>
    <s v="VINIT LAXMIKANT CHATURVEDI"/>
    <n v="9619167461"/>
    <s v="AKASH RAMRATAN JAISWAL"/>
    <n v="5"/>
    <n v="0"/>
    <n v="0"/>
    <n v="5"/>
    <n v="2"/>
    <n v="3"/>
    <n v="0"/>
    <n v="0"/>
    <s v="Mumbai"/>
    <n v="125"/>
    <n v="0"/>
    <n v="5"/>
    <n v="1"/>
    <n v="100"/>
    <x v="1"/>
    <x v="2"/>
  </r>
  <r>
    <x v="18"/>
    <n v="10157455"/>
    <s v="PRASHANT VISHRAM PATIL"/>
    <s v="PRASHANT VISHRAM PATIL"/>
    <n v="7777088988"/>
    <s v="PREM KUMAR VISHWAKARMA"/>
    <n v="5"/>
    <n v="0"/>
    <n v="0"/>
    <n v="5"/>
    <n v="1"/>
    <n v="5"/>
    <n v="0"/>
    <n v="0"/>
    <s v="Mumbai"/>
    <n v="125"/>
    <n v="0"/>
    <n v="5"/>
    <n v="1"/>
    <n v="100"/>
    <x v="1"/>
    <x v="2"/>
  </r>
  <r>
    <x v="18"/>
    <n v="10158400"/>
    <s v="APPASAHEB DHANAJI MASAL"/>
    <s v="APPASAHEB DHANAJI MASAL"/>
    <n v="9096490816"/>
    <s v="NANDAN SINGH"/>
    <n v="4"/>
    <n v="0"/>
    <n v="0"/>
    <n v="4"/>
    <n v="4"/>
    <n v="0"/>
    <n v="0"/>
    <n v="0"/>
    <s v="Mumbai"/>
    <n v="100"/>
    <n v="0"/>
    <n v="4"/>
    <n v="1"/>
    <n v="100"/>
    <x v="2"/>
    <x v="4"/>
  </r>
  <r>
    <x v="18"/>
    <n v="10153333"/>
    <s v="SUMIT KUMAR PARASNATH VERMA"/>
    <s v="SUMIT KUMAR PARASNATH VERMA"/>
    <n v="7738531602"/>
    <s v="ABHISHEK GUPTA"/>
    <n v="5"/>
    <n v="0"/>
    <n v="0"/>
    <n v="5"/>
    <n v="3"/>
    <n v="2"/>
    <n v="0"/>
    <n v="0"/>
    <s v="Mumbai"/>
    <n v="125"/>
    <n v="0"/>
    <n v="5"/>
    <n v="1"/>
    <n v="100"/>
    <x v="4"/>
    <x v="0"/>
  </r>
  <r>
    <x v="19"/>
    <n v="10155631"/>
    <s v="PRAFUL MUKUNDRAO TELANG"/>
    <s v="PRAFUL MUKUNDRAO TELANG"/>
    <n v="7769928826"/>
    <s v="PREM KUMAR VISHWAKARMA"/>
    <n v="5"/>
    <n v="0"/>
    <n v="0"/>
    <n v="5"/>
    <n v="4"/>
    <n v="1"/>
    <n v="0"/>
    <n v="0"/>
    <s v="Mumbai"/>
    <n v="115"/>
    <n v="0"/>
    <n v="4"/>
    <n v="1"/>
    <n v="80"/>
    <x v="1"/>
    <x v="2"/>
  </r>
  <r>
    <x v="19"/>
    <n v="10061244"/>
    <s v="MANISH PANDEY"/>
    <s v="MANISH PANDEY"/>
    <n v="8655267737"/>
    <s v="AJAY KUMAR VERMA"/>
    <n v="4"/>
    <n v="0"/>
    <n v="0"/>
    <n v="4"/>
    <n v="0"/>
    <n v="4"/>
    <n v="0"/>
    <n v="0"/>
    <s v="Mumbai"/>
    <n v="100"/>
    <n v="0"/>
    <n v="4"/>
    <n v="1"/>
    <n v="100"/>
    <x v="0"/>
    <x v="3"/>
  </r>
  <r>
    <x v="19"/>
    <n v="10154490"/>
    <s v="SIRAJ RAIS KHAN"/>
    <s v="SIRAJ RAIS KHAN"/>
    <n v="7738084089"/>
    <s v="IRFAN INNUS PATEL"/>
    <n v="8"/>
    <n v="1"/>
    <n v="0"/>
    <n v="7"/>
    <n v="0"/>
    <n v="8"/>
    <n v="0"/>
    <n v="0"/>
    <s v="Mumbai"/>
    <n v="255"/>
    <n v="38232"/>
    <n v="7"/>
    <n v="1"/>
    <n v="100"/>
    <x v="0"/>
    <x v="0"/>
  </r>
  <r>
    <x v="19"/>
    <n v="10151345"/>
    <s v="NAGENDRA MISHRA"/>
    <s v="NAGENDRA MISHRA"/>
    <n v="7049872363"/>
    <s v="SIDDHANT RAJENDRA PAWAR"/>
    <n v="1"/>
    <n v="0"/>
    <n v="0"/>
    <n v="1"/>
    <n v="0"/>
    <n v="1"/>
    <n v="0"/>
    <n v="0"/>
    <s v="Mumbai"/>
    <n v="25"/>
    <n v="0"/>
    <n v="1"/>
    <n v="1"/>
    <n v="33.33"/>
    <x v="1"/>
    <x v="1"/>
  </r>
  <r>
    <x v="19"/>
    <n v="10153331"/>
    <s v="RAGHWENDRA KUMAR SINGH"/>
    <s v="RAGHWENDRA KUMAR SINGH"/>
    <n v="8104389966"/>
    <s v="SONU KIRAN DUBEY"/>
    <n v="3"/>
    <n v="0"/>
    <n v="0"/>
    <n v="3"/>
    <n v="2"/>
    <n v="1"/>
    <n v="0"/>
    <n v="0"/>
    <s v="Mumbai"/>
    <n v="75"/>
    <n v="0"/>
    <n v="3"/>
    <n v="1"/>
    <n v="100"/>
    <x v="1"/>
    <x v="0"/>
  </r>
  <r>
    <x v="19"/>
    <n v="10091881"/>
    <s v="SUMIT SHARAD SANAS"/>
    <s v="SUMIT SHARAD SANAS"/>
    <n v="8652573355"/>
    <s v="ARJUN WAGHMARE"/>
    <n v="2"/>
    <n v="1"/>
    <n v="0"/>
    <n v="1"/>
    <n v="0"/>
    <n v="2"/>
    <n v="0"/>
    <n v="0"/>
    <s v="Mumbai"/>
    <n v="115"/>
    <n v="4720"/>
    <n v="2"/>
    <n v="1"/>
    <n v="40"/>
    <x v="2"/>
    <x v="3"/>
  </r>
  <r>
    <x v="19"/>
    <n v="10154719"/>
    <s v="CHANDAN MISHRA"/>
    <s v="CHANDAN MISHRA"/>
    <n v="8433849596"/>
    <s v="JAYANT KUMAR"/>
    <n v="5"/>
    <n v="0"/>
    <n v="0"/>
    <n v="5"/>
    <n v="2"/>
    <n v="3"/>
    <n v="0"/>
    <n v="0"/>
    <s v="Mumbai"/>
    <n v="115"/>
    <n v="0"/>
    <n v="5"/>
    <n v="1"/>
    <n v="100"/>
    <x v="4"/>
    <x v="0"/>
  </r>
  <r>
    <x v="19"/>
    <n v="10057460"/>
    <s v="GANGA SAGAR PANDEY"/>
    <s v="GANGA SAGAR PANDEY"/>
    <n v="9696537480"/>
    <s v="JAGANATH SABAT"/>
    <n v="8"/>
    <n v="0"/>
    <n v="0"/>
    <n v="8"/>
    <n v="2"/>
    <n v="6"/>
    <n v="0"/>
    <n v="0"/>
    <s v="Mumbai"/>
    <n v="175"/>
    <n v="0"/>
    <n v="7"/>
    <n v="1"/>
    <n v="100"/>
    <x v="3"/>
    <x v="3"/>
  </r>
  <r>
    <x v="19"/>
    <n v="10153634"/>
    <s v="LAXMI NARAYAN PANDEY"/>
    <s v="LAXMI NARAYAN PANDEY"/>
    <n v="7208851513"/>
    <s v="ABHIJIT KHANVILKAR"/>
    <n v="3"/>
    <n v="1"/>
    <n v="0"/>
    <n v="2"/>
    <n v="1"/>
    <n v="2"/>
    <n v="0"/>
    <n v="0"/>
    <s v="Mumbai"/>
    <n v="140"/>
    <n v="4720"/>
    <n v="3"/>
    <n v="1"/>
    <n v="60"/>
    <x v="2"/>
    <x v="0"/>
  </r>
  <r>
    <x v="19"/>
    <n v="10154483"/>
    <s v="JAYANT KUMAR"/>
    <s v="JAYANT KUMAR"/>
    <n v="9304376328"/>
    <s v="DILEEP SHARMA"/>
    <n v="2"/>
    <n v="0"/>
    <n v="0"/>
    <n v="2"/>
    <n v="0"/>
    <n v="2"/>
    <n v="0"/>
    <n v="0"/>
    <s v="Mumbai"/>
    <n v="50"/>
    <n v="0"/>
    <n v="2"/>
    <n v="1"/>
    <n v="66.67"/>
    <x v="4"/>
    <x v="0"/>
  </r>
  <r>
    <x v="19"/>
    <n v="10154479"/>
    <s v="VINOD KUMAR"/>
    <s v="VINOD KUMAR"/>
    <n v="7905193449"/>
    <s v="JAYANT KUMAR"/>
    <n v="5"/>
    <n v="0"/>
    <n v="0"/>
    <n v="5"/>
    <n v="1"/>
    <n v="4"/>
    <n v="0"/>
    <n v="0"/>
    <s v="Mumbai"/>
    <n v="115"/>
    <n v="0"/>
    <n v="5"/>
    <n v="1"/>
    <n v="100"/>
    <x v="4"/>
    <x v="0"/>
  </r>
  <r>
    <x v="19"/>
    <n v="10157279"/>
    <s v="ABDUL AHAD ANIS KHAN"/>
    <s v="ABDUL AHAD ANIS KHAN"/>
    <n v="7058620610"/>
    <s v="AKASH RAMRATAN JAISWAL"/>
    <n v="3"/>
    <n v="0"/>
    <n v="0"/>
    <n v="3"/>
    <n v="3"/>
    <n v="0"/>
    <n v="0"/>
    <n v="0"/>
    <s v="Mumbai"/>
    <n v="75"/>
    <n v="0"/>
    <n v="3"/>
    <n v="1"/>
    <n v="60"/>
    <x v="1"/>
    <x v="2"/>
  </r>
  <r>
    <x v="19"/>
    <n v="10153648"/>
    <s v="RAJKUMAR U SINGH"/>
    <s v="RAJKUMAR U SINGH"/>
    <n v="7058306032"/>
    <s v="AJAY KUMAR VERMA"/>
    <n v="3"/>
    <n v="0"/>
    <n v="0"/>
    <n v="3"/>
    <n v="2"/>
    <n v="1"/>
    <n v="0"/>
    <n v="0"/>
    <s v="Mumbai"/>
    <n v="75"/>
    <n v="0"/>
    <n v="3"/>
    <n v="1"/>
    <n v="60"/>
    <x v="0"/>
    <x v="0"/>
  </r>
  <r>
    <x v="19"/>
    <n v="10154727"/>
    <s v="SHUBHENDU PRAFULLA DASKABI"/>
    <s v="SHUBHENDU PRAFULLA DASKABI"/>
    <n v="9372379791"/>
    <s v="JAYANT KUMAR"/>
    <n v="5"/>
    <n v="0"/>
    <n v="0"/>
    <n v="5"/>
    <n v="4"/>
    <n v="1"/>
    <n v="0"/>
    <n v="0"/>
    <s v="Mumbai"/>
    <n v="125"/>
    <n v="0"/>
    <n v="5"/>
    <n v="1"/>
    <n v="100"/>
    <x v="4"/>
    <x v="0"/>
  </r>
  <r>
    <x v="19"/>
    <n v="10154499"/>
    <s v="SHIVAM PATHAK"/>
    <s v="SHIVAM PATHAK"/>
    <n v="9721050607"/>
    <s v="AJAY KUMAR VERMA"/>
    <n v="3"/>
    <n v="0"/>
    <n v="0"/>
    <n v="3"/>
    <n v="2"/>
    <n v="1"/>
    <n v="0"/>
    <n v="0"/>
    <s v="Mumbai"/>
    <n v="70"/>
    <n v="0"/>
    <n v="3"/>
    <n v="1"/>
    <n v="60"/>
    <x v="0"/>
    <x v="0"/>
  </r>
  <r>
    <x v="19"/>
    <n v="10068212"/>
    <s v="WASIM KAZI"/>
    <s v="WASIM KAZI"/>
    <n v="9702808599"/>
    <s v="SHASHANK YELVE"/>
    <n v="5"/>
    <n v="0"/>
    <n v="0"/>
    <n v="5"/>
    <n v="1"/>
    <n v="4"/>
    <n v="0"/>
    <n v="0"/>
    <s v="Mumbai"/>
    <n v="125"/>
    <n v="0"/>
    <n v="5"/>
    <n v="1"/>
    <n v="100"/>
    <x v="5"/>
    <x v="3"/>
  </r>
  <r>
    <x v="19"/>
    <n v="10068280"/>
    <s v="ARCHANA KAKADE"/>
    <s v="ARCHANA KAKADE"/>
    <n v="7208149618"/>
    <s v="NANDAN SINGH"/>
    <n v="5"/>
    <n v="0"/>
    <n v="0"/>
    <n v="5"/>
    <n v="1"/>
    <n v="4"/>
    <n v="0"/>
    <n v="0"/>
    <s v="Mumbai"/>
    <n v="125"/>
    <n v="0"/>
    <n v="5"/>
    <n v="1"/>
    <n v="100"/>
    <x v="2"/>
    <x v="3"/>
  </r>
  <r>
    <x v="19"/>
    <n v="10155619"/>
    <s v="AJAY BALU LONDHE"/>
    <s v="AJAY BALU LONDHE"/>
    <n v="8369610661"/>
    <s v="NANDAN SINGH"/>
    <n v="6"/>
    <n v="0"/>
    <n v="0"/>
    <n v="6"/>
    <n v="2"/>
    <n v="4"/>
    <n v="0"/>
    <n v="0"/>
    <s v="Mumbai"/>
    <n v="150"/>
    <n v="0"/>
    <n v="4"/>
    <n v="1"/>
    <n v="80"/>
    <x v="2"/>
    <x v="2"/>
  </r>
  <r>
    <x v="19"/>
    <n v="10157722"/>
    <s v="SACHIN KUMAR"/>
    <s v="SACHIN KUMAR"/>
    <n v="8825131086"/>
    <s v="ABHIJIT KHANVILKAR"/>
    <n v="5"/>
    <n v="0"/>
    <n v="0"/>
    <n v="5"/>
    <n v="2"/>
    <n v="3"/>
    <n v="0"/>
    <n v="1"/>
    <s v="Mumbai"/>
    <n v="135"/>
    <n v="0"/>
    <n v="5"/>
    <n v="1"/>
    <n v="100"/>
    <x v="2"/>
    <x v="2"/>
  </r>
  <r>
    <x v="19"/>
    <n v="10014784"/>
    <s v="PRASHANT LAD"/>
    <s v="PRASHANT LAD"/>
    <n v="9833647618"/>
    <s v="SHASHANK YELVE"/>
    <n v="3"/>
    <n v="0"/>
    <n v="0"/>
    <n v="3"/>
    <n v="1"/>
    <n v="2"/>
    <n v="0"/>
    <n v="0"/>
    <s v="Mumbai"/>
    <n v="65"/>
    <n v="0"/>
    <n v="3"/>
    <n v="1"/>
    <n v="100"/>
    <x v="5"/>
    <x v="3"/>
  </r>
  <r>
    <x v="19"/>
    <n v="10157721"/>
    <s v="NITISH KUMAR"/>
    <s v="NITISH KUMAR"/>
    <n v="8692826180"/>
    <s v="ABHIJIT KHANVILKAR"/>
    <n v="4"/>
    <n v="0"/>
    <n v="0"/>
    <n v="4"/>
    <n v="2"/>
    <n v="2"/>
    <n v="0"/>
    <n v="0"/>
    <s v="Mumbai"/>
    <n v="100"/>
    <n v="0"/>
    <n v="4"/>
    <n v="1"/>
    <n v="80"/>
    <x v="2"/>
    <x v="2"/>
  </r>
  <r>
    <x v="19"/>
    <n v="10135447"/>
    <s v="ANKIT VILAS BORSE"/>
    <s v="ANKIT VILAS BORSE"/>
    <n v="8655594978"/>
    <s v="JAGANATH SABAT"/>
    <n v="7"/>
    <n v="0"/>
    <n v="0"/>
    <n v="7"/>
    <n v="0"/>
    <n v="7"/>
    <n v="0"/>
    <n v="0"/>
    <s v="Mumbai"/>
    <n v="165"/>
    <n v="0"/>
    <n v="6"/>
    <n v="1"/>
    <n v="100"/>
    <x v="3"/>
    <x v="3"/>
  </r>
  <r>
    <x v="19"/>
    <n v="10156163"/>
    <s v="ABHISHEK KUMAR"/>
    <s v="ABHISHEK KUMAR"/>
    <n v="9967178792"/>
    <s v="NAGENDRA MISHRA"/>
    <n v="4"/>
    <n v="0"/>
    <n v="0"/>
    <n v="4"/>
    <n v="1"/>
    <n v="4"/>
    <n v="0"/>
    <n v="0"/>
    <s v="Mumbai"/>
    <n v="90"/>
    <n v="0"/>
    <n v="4"/>
    <n v="1"/>
    <n v="80"/>
    <x v="1"/>
    <x v="2"/>
  </r>
  <r>
    <x v="19"/>
    <n v="10155635"/>
    <s v="RITIK PANKAJ CHAUBEY"/>
    <s v="RITIK PANKAJ CHAUBEY"/>
    <n v="8604838454"/>
    <s v="MANISH LOLARAKH NATH DUBEY"/>
    <n v="5"/>
    <n v="0"/>
    <n v="0"/>
    <n v="5"/>
    <n v="3"/>
    <n v="2"/>
    <n v="0"/>
    <n v="0"/>
    <s v="Mumbai"/>
    <n v="125"/>
    <n v="0"/>
    <n v="5"/>
    <n v="1"/>
    <n v="100"/>
    <x v="5"/>
    <x v="2"/>
  </r>
  <r>
    <x v="19"/>
    <n v="10154507"/>
    <s v="MOHIT UPADHYAY"/>
    <s v="MOHIT UPADHYAY"/>
    <n v="9372906600"/>
    <s v="AKASH RAMRATAN JAISWAL"/>
    <n v="4"/>
    <n v="0"/>
    <n v="0"/>
    <n v="4"/>
    <n v="1"/>
    <n v="3"/>
    <n v="0"/>
    <n v="0"/>
    <s v="Mumbai"/>
    <n v="100"/>
    <n v="0"/>
    <n v="4"/>
    <n v="1"/>
    <n v="80"/>
    <x v="1"/>
    <x v="0"/>
  </r>
  <r>
    <x v="19"/>
    <n v="10155616"/>
    <s v="DHIRAJKUMAR L MISHRA"/>
    <s v="DHIRAJKUMAR L MISHRA"/>
    <n v="9370908992"/>
    <s v="MUNAWAR WARISH HASHMI"/>
    <n v="5"/>
    <n v="0"/>
    <n v="0"/>
    <n v="5"/>
    <n v="1"/>
    <n v="4"/>
    <n v="0"/>
    <n v="0"/>
    <s v="Mumbai"/>
    <n v="125"/>
    <n v="0"/>
    <n v="5"/>
    <n v="1"/>
    <n v="100"/>
    <x v="3"/>
    <x v="2"/>
  </r>
  <r>
    <x v="19"/>
    <n v="10067328"/>
    <s v="SHEKH MOHAMMAD IMRAN"/>
    <s v="SHEKH MOHAMMAD IMRAN"/>
    <n v="8291174466"/>
    <s v="SHASHANK YELVE"/>
    <n v="5"/>
    <n v="0"/>
    <n v="0"/>
    <n v="5"/>
    <n v="0"/>
    <n v="5"/>
    <n v="0"/>
    <n v="0"/>
    <s v="Mumbai"/>
    <n v="115"/>
    <n v="0"/>
    <n v="4"/>
    <n v="1"/>
    <n v="80"/>
    <x v="5"/>
    <x v="3"/>
  </r>
  <r>
    <x v="19"/>
    <n v="10154478"/>
    <s v="AKSHAY YADAV"/>
    <s v="AKSHAY YADAV"/>
    <n v="9920724076"/>
    <s v="RAGHWENDRA KUMAR SINGH"/>
    <n v="5"/>
    <n v="0"/>
    <n v="0"/>
    <n v="5"/>
    <n v="2"/>
    <n v="3"/>
    <n v="0"/>
    <n v="0"/>
    <s v="Mumbai"/>
    <n v="125"/>
    <n v="0"/>
    <n v="5"/>
    <n v="1"/>
    <n v="100"/>
    <x v="1"/>
    <x v="0"/>
  </r>
  <r>
    <x v="19"/>
    <n v="10144216"/>
    <s v="GAURISHANKAR SHAMBHU MANDAL"/>
    <s v="GAURISHANKAR SHAMBHU MANDAL"/>
    <n v="8369893292"/>
    <s v="CHANDRALOK GUPTA"/>
    <n v="7"/>
    <n v="0"/>
    <n v="0"/>
    <n v="7"/>
    <n v="0"/>
    <n v="7"/>
    <n v="0"/>
    <n v="0"/>
    <s v="Mumbai"/>
    <n v="165"/>
    <n v="0"/>
    <n v="7"/>
    <n v="1"/>
    <n v="100"/>
    <x v="3"/>
    <x v="1"/>
  </r>
  <r>
    <x v="19"/>
    <n v="10123047"/>
    <s v="MUNAWAR WARISH HASHMI"/>
    <s v="MUNAWAR WARISH HASHMI"/>
    <n v="9167670057"/>
    <s v="RUSHIKESH KALE"/>
    <n v="4"/>
    <n v="1"/>
    <n v="0"/>
    <n v="3"/>
    <n v="0"/>
    <n v="4"/>
    <n v="0"/>
    <n v="0"/>
    <s v="Mumbai"/>
    <n v="140"/>
    <n v="4720"/>
    <n v="3"/>
    <n v="1"/>
    <n v="100"/>
    <x v="3"/>
    <x v="3"/>
  </r>
  <r>
    <x v="19"/>
    <n v="10147873"/>
    <s v="PREM KUMAR VISHWAKARMA"/>
    <s v="PREM KUMAR VISHWAKARMA"/>
    <n v="9004761131"/>
    <s v="KADAM RAVIRAJ NARAYAN"/>
    <n v="3"/>
    <n v="0"/>
    <n v="0"/>
    <n v="3"/>
    <n v="1"/>
    <n v="2"/>
    <n v="0"/>
    <n v="0"/>
    <s v="Mumbai"/>
    <n v="50"/>
    <n v="0"/>
    <n v="2"/>
    <n v="1"/>
    <n v="66.67"/>
    <x v="1"/>
    <x v="1"/>
  </r>
  <r>
    <x v="19"/>
    <n v="10057164"/>
    <s v="PRAVIN MATAL"/>
    <s v="PRAVIN MATAL"/>
    <n v="9867591635"/>
    <s v="MANISH LOLARAKH NATH DUBEY"/>
    <n v="6"/>
    <n v="0"/>
    <n v="0"/>
    <n v="6"/>
    <n v="1"/>
    <n v="5"/>
    <n v="0"/>
    <n v="0"/>
    <s v="Mumbai"/>
    <n v="150"/>
    <n v="0"/>
    <n v="6"/>
    <n v="1"/>
    <n v="100"/>
    <x v="5"/>
    <x v="3"/>
  </r>
  <r>
    <x v="19"/>
    <n v="10152214"/>
    <s v="VIKAS CHANDRABHAN MISHRA"/>
    <s v="VIKAS CHANDRABHAN MISHRA"/>
    <n v="8369541192"/>
    <s v="SHASHANK YELVE"/>
    <n v="5"/>
    <n v="0"/>
    <n v="0"/>
    <n v="5"/>
    <n v="3"/>
    <n v="2"/>
    <n v="0"/>
    <n v="0"/>
    <s v="Mumbai"/>
    <n v="125"/>
    <n v="0"/>
    <n v="5"/>
    <n v="1"/>
    <n v="100"/>
    <x v="5"/>
    <x v="0"/>
  </r>
  <r>
    <x v="19"/>
    <n v="10094703"/>
    <s v="ASHUTOSH MISHRA"/>
    <s v="ASHUTOSH MISHRA"/>
    <n v="9960834633"/>
    <s v="SUSHEEL DUBEY"/>
    <n v="4"/>
    <n v="1"/>
    <n v="0"/>
    <n v="3"/>
    <n v="1"/>
    <n v="5"/>
    <n v="0"/>
    <n v="0"/>
    <s v="Mumbai"/>
    <n v="160"/>
    <n v="35682"/>
    <n v="4"/>
    <n v="1"/>
    <n v="80"/>
    <x v="0"/>
    <x v="3"/>
  </r>
  <r>
    <x v="19"/>
    <n v="10113592"/>
    <s v="BANNOTH NARAYANASWAMY NAIK"/>
    <s v="BANNOTH NARAYANASWAMY NAIK"/>
    <n v="9892353556"/>
    <s v="ARJUN WAGHMARE"/>
    <n v="6"/>
    <n v="1"/>
    <n v="0"/>
    <n v="5"/>
    <n v="2"/>
    <n v="4"/>
    <n v="0"/>
    <n v="0"/>
    <s v="Mumbai"/>
    <n v="205"/>
    <n v="4720"/>
    <n v="5"/>
    <n v="1"/>
    <n v="100"/>
    <x v="2"/>
    <x v="3"/>
  </r>
  <r>
    <x v="19"/>
    <n v="10069714"/>
    <s v="JUBAIR KHAN"/>
    <s v="JUBAIR KHAN"/>
    <n v="9594708000"/>
    <s v="MOHAMMAD IMRAN ADIL"/>
    <n v="4"/>
    <n v="0"/>
    <n v="0"/>
    <n v="4"/>
    <n v="1"/>
    <n v="3"/>
    <n v="0"/>
    <n v="0"/>
    <s v="Mumbai"/>
    <n v="85"/>
    <n v="0"/>
    <n v="4"/>
    <n v="1"/>
    <n v="100"/>
    <x v="5"/>
    <x v="3"/>
  </r>
  <r>
    <x v="19"/>
    <n v="10155632"/>
    <s v="ABHISHEK GUPTA"/>
    <s v="ABHISHEK GUPTA"/>
    <n v="8354873086"/>
    <s v="DILEEP SHARMA"/>
    <n v="3"/>
    <n v="0"/>
    <n v="0"/>
    <n v="3"/>
    <n v="3"/>
    <n v="0"/>
    <n v="0"/>
    <n v="0"/>
    <s v="Mumbai"/>
    <n v="75"/>
    <n v="0"/>
    <n v="3"/>
    <n v="1"/>
    <n v="100"/>
    <x v="4"/>
    <x v="2"/>
  </r>
  <r>
    <x v="19"/>
    <n v="10142058"/>
    <s v="ANGAD RAMJI GUPTA"/>
    <s v="ANGAD RAMJI GUPTA"/>
    <n v="9820840706"/>
    <s v="CHANDRALOK GUPTA"/>
    <n v="6"/>
    <n v="0"/>
    <n v="0"/>
    <n v="6"/>
    <n v="0"/>
    <n v="6"/>
    <n v="0"/>
    <n v="0"/>
    <s v="Mumbai"/>
    <n v="150"/>
    <n v="0"/>
    <n v="6"/>
    <n v="1"/>
    <n v="100"/>
    <x v="3"/>
    <x v="3"/>
  </r>
  <r>
    <x v="19"/>
    <n v="10156403"/>
    <s v="MOHAMMED SAJID TAK"/>
    <s v="MOHAMMED SAJID TAK"/>
    <n v="9623733102"/>
    <s v="IRFAN INNUS PATEL"/>
    <n v="5"/>
    <n v="0"/>
    <n v="0"/>
    <n v="5"/>
    <n v="0"/>
    <n v="5"/>
    <n v="0"/>
    <n v="0"/>
    <s v="Mumbai"/>
    <n v="125"/>
    <n v="0"/>
    <n v="5"/>
    <n v="1"/>
    <n v="100"/>
    <x v="0"/>
    <x v="2"/>
  </r>
  <r>
    <x v="19"/>
    <n v="10154505"/>
    <s v="KRISHNA GYANDEV PANDEY"/>
    <s v="KRISHNA GYANDEV PANDEY"/>
    <n v="9372324244"/>
    <s v="RAGHWENDRA KUMAR SINGH"/>
    <n v="5"/>
    <n v="0"/>
    <n v="0"/>
    <n v="5"/>
    <n v="3"/>
    <n v="2"/>
    <n v="0"/>
    <n v="0"/>
    <s v="Mumbai"/>
    <n v="125"/>
    <n v="0"/>
    <n v="5"/>
    <n v="1"/>
    <n v="100"/>
    <x v="1"/>
    <x v="0"/>
  </r>
  <r>
    <x v="19"/>
    <n v="10051652"/>
    <s v="DINESH GHODVINDE"/>
    <s v="DINESH GHODVINDE"/>
    <n v="7020949492"/>
    <s v="JAGANATH SABAT"/>
    <n v="6"/>
    <n v="1"/>
    <n v="0"/>
    <n v="5"/>
    <n v="1"/>
    <n v="6"/>
    <n v="0"/>
    <n v="0"/>
    <s v="Mumbai"/>
    <n v="110"/>
    <n v="10238"/>
    <n v="2"/>
    <n v="1"/>
    <n v="66.67"/>
    <x v="3"/>
    <x v="3"/>
  </r>
  <r>
    <x v="19"/>
    <n v="10157449"/>
    <s v="PRITAM SUNIL GAIKWAD"/>
    <s v="PRITAM SUNIL GAIKWAD"/>
    <n v="8169792854"/>
    <s v="SHASHANK YELVE"/>
    <n v="5"/>
    <n v="0"/>
    <n v="0"/>
    <n v="5"/>
    <n v="1"/>
    <n v="4"/>
    <n v="0"/>
    <n v="0"/>
    <s v="Mumbai"/>
    <n v="115"/>
    <n v="0"/>
    <n v="5"/>
    <n v="1"/>
    <n v="100"/>
    <x v="5"/>
    <x v="2"/>
  </r>
  <r>
    <x v="19"/>
    <n v="10153321"/>
    <s v="ZOAIB MAINUDDIN PALEKAR"/>
    <s v="ZOAIB MAINUDDIN PALEKAR"/>
    <n v="7020908214"/>
    <s v="AKASH RAMRATAN JAISWAL"/>
    <n v="3"/>
    <n v="0"/>
    <n v="0"/>
    <n v="3"/>
    <n v="0"/>
    <n v="3"/>
    <n v="0"/>
    <n v="0"/>
    <s v="Mumbai"/>
    <n v="75"/>
    <n v="0"/>
    <n v="3"/>
    <n v="1"/>
    <n v="60"/>
    <x v="1"/>
    <x v="0"/>
  </r>
  <r>
    <x v="19"/>
    <n v="10126648"/>
    <s v="ANOOP PANDEY"/>
    <s v="ANOOP PANDEY"/>
    <n v="9321734007"/>
    <s v="KADAM RAVIRAJ NARAYAN"/>
    <n v="5"/>
    <n v="0"/>
    <n v="0"/>
    <n v="5"/>
    <n v="2"/>
    <n v="3"/>
    <n v="0"/>
    <n v="0"/>
    <s v="Mumbai"/>
    <n v="125"/>
    <n v="0"/>
    <n v="5"/>
    <n v="1"/>
    <n v="100"/>
    <x v="1"/>
    <x v="3"/>
  </r>
  <r>
    <x v="19"/>
    <n v="10155617"/>
    <s v="NANDLAL RAJBHAR"/>
    <s v="NANDLAL RAJBHAR"/>
    <n v="9594189301"/>
    <s v="MD SANAUL MUSTUFA"/>
    <n v="6"/>
    <n v="0"/>
    <n v="0"/>
    <n v="6"/>
    <n v="3"/>
    <n v="3"/>
    <n v="0"/>
    <n v="0"/>
    <s v="Mumbai"/>
    <n v="150"/>
    <n v="0"/>
    <n v="6"/>
    <n v="1"/>
    <n v="100"/>
    <x v="2"/>
    <x v="2"/>
  </r>
  <r>
    <x v="19"/>
    <n v="10149396"/>
    <s v="AKASH NARAYAN RAWTE"/>
    <s v="AKASH NARAYAN RAWTE"/>
    <n v="9594529510"/>
    <s v="NAGENDRA MISHRA"/>
    <n v="4"/>
    <n v="0"/>
    <n v="0"/>
    <n v="4"/>
    <n v="0"/>
    <n v="4"/>
    <n v="0"/>
    <n v="0"/>
    <s v="Mumbai"/>
    <n v="100"/>
    <n v="0"/>
    <n v="4"/>
    <n v="1"/>
    <n v="80"/>
    <x v="1"/>
    <x v="1"/>
  </r>
  <r>
    <x v="19"/>
    <n v="10153637"/>
    <s v="AKHILESH TIWARI"/>
    <s v="AKHILESH TIWARI"/>
    <n v="8452813371"/>
    <s v="JAGANATH SABAT"/>
    <n v="7"/>
    <n v="0"/>
    <n v="0"/>
    <n v="7"/>
    <n v="3"/>
    <n v="4"/>
    <n v="0"/>
    <n v="0"/>
    <s v="Mumbai"/>
    <n v="175"/>
    <n v="0"/>
    <n v="7"/>
    <n v="1"/>
    <n v="100"/>
    <x v="3"/>
    <x v="0"/>
  </r>
  <r>
    <x v="19"/>
    <n v="10012025"/>
    <s v="SURAJ PAWAR"/>
    <s v="SURAJ PAWAR"/>
    <n v="8446578718"/>
    <s v="MADHURI JOSHI"/>
    <n v="1"/>
    <n v="1"/>
    <n v="0"/>
    <n v="0"/>
    <n v="0"/>
    <n v="1"/>
    <n v="0"/>
    <n v="0"/>
    <s v="Mumbai"/>
    <n v="85"/>
    <n v="4720"/>
    <n v="1"/>
    <n v="1"/>
    <n v="33.33"/>
    <x v="5"/>
    <x v="3"/>
  </r>
  <r>
    <x v="19"/>
    <n v="10156140"/>
    <s v="AMAN TRIPATHI"/>
    <s v="AMAN TRIPATHI"/>
    <n v="7393838072"/>
    <s v="JAGANATH SABAT"/>
    <n v="4"/>
    <n v="1"/>
    <n v="0"/>
    <n v="3"/>
    <n v="1"/>
    <n v="3"/>
    <n v="0"/>
    <n v="0"/>
    <s v="Mumbai"/>
    <n v="165"/>
    <n v="5237"/>
    <n v="4"/>
    <n v="1"/>
    <n v="80"/>
    <x v="3"/>
    <x v="2"/>
  </r>
  <r>
    <x v="19"/>
    <n v="10149232"/>
    <s v="AKASH KUMAR JAISWAL"/>
    <s v="AKASH KUMAR JAISWAL"/>
    <n v="9984180596"/>
    <s v="DILEEP SHARMA"/>
    <n v="2"/>
    <n v="0"/>
    <n v="0"/>
    <n v="2"/>
    <n v="2"/>
    <n v="0"/>
    <n v="0"/>
    <n v="0"/>
    <s v="Mumbai"/>
    <n v="50"/>
    <n v="0"/>
    <n v="2"/>
    <n v="1"/>
    <n v="40"/>
    <x v="4"/>
    <x v="1"/>
  </r>
  <r>
    <x v="19"/>
    <n v="10157723"/>
    <s v="BITTU KUMAR"/>
    <s v="BITTU KUMAR"/>
    <n v="8709035770"/>
    <s v="ABHIJIT KHANVILKAR"/>
    <n v="5"/>
    <n v="0"/>
    <n v="0"/>
    <n v="5"/>
    <n v="3"/>
    <n v="2"/>
    <n v="0"/>
    <n v="0"/>
    <s v="Mumbai"/>
    <n v="125"/>
    <n v="0"/>
    <n v="5"/>
    <n v="1"/>
    <n v="100"/>
    <x v="2"/>
    <x v="2"/>
  </r>
  <r>
    <x v="19"/>
    <n v="10154482"/>
    <s v="PRADEEP DEEPAK ANGRE"/>
    <s v="PRADEEP DEEPAK ANGRE"/>
    <n v="8879114532"/>
    <s v="JAGANATH SABAT"/>
    <n v="6"/>
    <n v="0"/>
    <n v="0"/>
    <n v="6"/>
    <n v="1"/>
    <n v="6"/>
    <n v="0"/>
    <n v="0"/>
    <s v="Mumbai"/>
    <n v="140"/>
    <n v="0"/>
    <n v="5"/>
    <n v="1"/>
    <n v="100"/>
    <x v="3"/>
    <x v="0"/>
  </r>
  <r>
    <x v="19"/>
    <n v="10158401"/>
    <s v="KRISHNA TUKARAM SHELAR"/>
    <s v="KRISHNA TUKARAM SHELAR"/>
    <n v="9137512282"/>
    <s v="PREM KUMAR VISHWAKARMA"/>
    <n v="4"/>
    <n v="0"/>
    <n v="0"/>
    <n v="4"/>
    <n v="1"/>
    <n v="3"/>
    <n v="0"/>
    <n v="0"/>
    <s v="Mumbai"/>
    <n v="90"/>
    <n v="0"/>
    <n v="2"/>
    <n v="1"/>
    <n v="66.67"/>
    <x v="1"/>
    <x v="4"/>
  </r>
  <r>
    <x v="19"/>
    <n v="10044903"/>
    <s v="MD SANAUL MUSTUFA"/>
    <s v="MD SANAUL MUSTUFA"/>
    <n v="9892999846"/>
    <s v="ABHIJIT KHANVILKAR"/>
    <n v="5"/>
    <n v="0"/>
    <n v="0"/>
    <n v="5"/>
    <n v="0"/>
    <n v="5"/>
    <n v="0"/>
    <n v="0"/>
    <s v="Mumbai"/>
    <n v="65"/>
    <n v="0"/>
    <n v="3"/>
    <n v="1"/>
    <n v="100"/>
    <x v="2"/>
    <x v="3"/>
  </r>
  <r>
    <x v="19"/>
    <n v="10148305"/>
    <s v="SAMSUJJAMA"/>
    <s v="SAMSUJJAMA"/>
    <n v="9628744894"/>
    <s v="PREM KUMAR VISHWAKARMA"/>
    <n v="5"/>
    <n v="0"/>
    <n v="0"/>
    <n v="5"/>
    <n v="1"/>
    <n v="4"/>
    <n v="0"/>
    <n v="0"/>
    <s v="Mumbai"/>
    <n v="125"/>
    <n v="0"/>
    <n v="5"/>
    <n v="1"/>
    <n v="100"/>
    <x v="1"/>
    <x v="1"/>
  </r>
  <r>
    <x v="19"/>
    <n v="10156155"/>
    <s v="VIVEKANAND"/>
    <s v="VIVEKANAND"/>
    <n v="9984546969"/>
    <s v="JAGANATH SABAT"/>
    <n v="7"/>
    <n v="0"/>
    <n v="0"/>
    <n v="7"/>
    <n v="6"/>
    <n v="1"/>
    <n v="0"/>
    <n v="0"/>
    <s v="Mumbai"/>
    <n v="175"/>
    <n v="0"/>
    <n v="6"/>
    <n v="1"/>
    <n v="100"/>
    <x v="3"/>
    <x v="2"/>
  </r>
  <r>
    <x v="19"/>
    <n v="10158405"/>
    <s v="KAPIL"/>
    <s v="KAPIL"/>
    <n v="8295745494"/>
    <s v="MOHAMMAD IMRAN ADIL"/>
    <n v="5"/>
    <n v="0"/>
    <n v="0"/>
    <n v="5"/>
    <n v="1"/>
    <n v="4"/>
    <n v="0"/>
    <n v="0"/>
    <s v="Mumbai"/>
    <n v="125"/>
    <n v="0"/>
    <n v="5"/>
    <n v="1"/>
    <n v="100"/>
    <x v="5"/>
    <x v="4"/>
  </r>
  <r>
    <x v="19"/>
    <n v="10154722"/>
    <s v="ANIMESH KARMAKAR"/>
    <s v="ANIMESH KARMAKAR"/>
    <n v="6294590298"/>
    <s v="ABHIJIT KHANVILKAR"/>
    <n v="4"/>
    <n v="0"/>
    <n v="0"/>
    <n v="4"/>
    <n v="2"/>
    <n v="2"/>
    <n v="0"/>
    <n v="0"/>
    <s v="Mumbai"/>
    <n v="100"/>
    <n v="0"/>
    <n v="4"/>
    <n v="1"/>
    <n v="80"/>
    <x v="2"/>
    <x v="0"/>
  </r>
  <r>
    <x v="19"/>
    <n v="10083901"/>
    <s v="BHAVESH VIVEK MHATRE"/>
    <s v="BHAVESH VIVEK MHATRE"/>
    <n v="8668720253"/>
    <s v="SURAJ PAWAR"/>
    <n v="5"/>
    <n v="0"/>
    <n v="0"/>
    <n v="5"/>
    <n v="2"/>
    <n v="4"/>
    <n v="0"/>
    <n v="0"/>
    <s v="Mumbai"/>
    <n v="105"/>
    <n v="0"/>
    <n v="5"/>
    <n v="1"/>
    <n v="100"/>
    <x v="5"/>
    <x v="3"/>
  </r>
  <r>
    <x v="19"/>
    <n v="10153342"/>
    <s v="AKASH RAMRATAN JAISWAL"/>
    <s v="AKASH RAMRATAN JAISWAL"/>
    <n v="7977956010"/>
    <s v="SONU KIRAN DUBEY"/>
    <n v="1"/>
    <n v="0"/>
    <n v="0"/>
    <n v="1"/>
    <n v="0"/>
    <n v="1"/>
    <n v="0"/>
    <n v="0"/>
    <s v="Mumbai"/>
    <n v="25"/>
    <n v="0"/>
    <n v="1"/>
    <n v="1"/>
    <n v="33.33"/>
    <x v="1"/>
    <x v="0"/>
  </r>
  <r>
    <x v="19"/>
    <n v="10157451"/>
    <s v="ATHARAV DASHRATH PAWAR"/>
    <s v="ATHARAV DASHRATH PAWAR"/>
    <n v="8655082048"/>
    <s v="ABHIJIT KHANVILKAR"/>
    <n v="6"/>
    <n v="0"/>
    <n v="0"/>
    <n v="6"/>
    <n v="3"/>
    <n v="3"/>
    <n v="0"/>
    <n v="0"/>
    <s v="Mumbai"/>
    <n v="140"/>
    <n v="0"/>
    <n v="5"/>
    <n v="1"/>
    <n v="100"/>
    <x v="2"/>
    <x v="2"/>
  </r>
  <r>
    <x v="19"/>
    <n v="10068735"/>
    <s v="MOHAMMED MUNAWAR KHAN"/>
    <s v="MOHAMMED MUNAWAR KHAN"/>
    <n v="8779346184"/>
    <s v="INTEZAR IMAM MUNTAZIR IMAM SAYED"/>
    <n v="3"/>
    <n v="0"/>
    <n v="0"/>
    <n v="3"/>
    <n v="1"/>
    <n v="2"/>
    <n v="0"/>
    <n v="0"/>
    <s v="Mumbai"/>
    <n v="75"/>
    <n v="0"/>
    <n v="3"/>
    <n v="1"/>
    <n v="100"/>
    <x v="0"/>
    <x v="3"/>
  </r>
  <r>
    <x v="19"/>
    <n v="10156139"/>
    <s v="ASHISH SHUKLA"/>
    <s v="ASHISH SHUKLA"/>
    <n v="8879709699"/>
    <s v="ABHIJIT KHANVILKAR"/>
    <n v="3"/>
    <n v="0"/>
    <n v="0"/>
    <n v="3"/>
    <n v="2"/>
    <n v="2"/>
    <n v="0"/>
    <n v="0"/>
    <s v="Mumbai"/>
    <n v="75"/>
    <n v="0"/>
    <n v="3"/>
    <n v="1"/>
    <n v="60"/>
    <x v="2"/>
    <x v="2"/>
  </r>
  <r>
    <x v="19"/>
    <n v="10156402"/>
    <s v="RANJEET UPENDRA SHARMA"/>
    <s v="RANJEET UPENDRA SHARMA"/>
    <n v="7620769467"/>
    <s v="JAGANATH SABAT"/>
    <n v="5"/>
    <n v="0"/>
    <n v="0"/>
    <n v="5"/>
    <n v="1"/>
    <n v="5"/>
    <n v="0"/>
    <n v="0"/>
    <s v="Mumbai"/>
    <n v="125"/>
    <n v="0"/>
    <n v="5"/>
    <n v="1"/>
    <n v="100"/>
    <x v="3"/>
    <x v="2"/>
  </r>
  <r>
    <x v="19"/>
    <n v="10157735"/>
    <s v="YADAV VIVEKKUMAR LALJI"/>
    <s v="YADAV VIVEKKUMAR LALJI"/>
    <n v="9702818558"/>
    <s v="IRFAN INNUS PATEL"/>
    <n v="6"/>
    <n v="0"/>
    <n v="0"/>
    <n v="6"/>
    <n v="3"/>
    <n v="3"/>
    <n v="0"/>
    <n v="0"/>
    <s v="Mumbai"/>
    <n v="140"/>
    <n v="0"/>
    <n v="6"/>
    <n v="1"/>
    <n v="100"/>
    <x v="0"/>
    <x v="2"/>
  </r>
  <r>
    <x v="19"/>
    <n v="10081473"/>
    <s v="ALOK NAKHDOO PAL"/>
    <s v="ALOK NAKHDOO PAL"/>
    <n v="7385360866"/>
    <s v="CHANDRALOK GUPTA"/>
    <n v="1"/>
    <n v="1"/>
    <n v="0"/>
    <n v="0"/>
    <n v="0"/>
    <n v="1"/>
    <n v="0"/>
    <n v="0"/>
    <s v="Mumbai"/>
    <n v="90"/>
    <n v="4720"/>
    <n v="1"/>
    <n v="1"/>
    <n v="20"/>
    <x v="3"/>
    <x v="3"/>
  </r>
  <r>
    <x v="19"/>
    <n v="10152591"/>
    <s v="ARUN KUMAR SHUKLA"/>
    <s v="ARUN KUMAR SHUKLA"/>
    <n v="8928440955"/>
    <s v="CHANDRALOK GUPTA"/>
    <n v="7"/>
    <n v="0"/>
    <n v="0"/>
    <n v="7"/>
    <n v="0"/>
    <n v="7"/>
    <n v="0"/>
    <n v="0"/>
    <s v="Mumbai"/>
    <n v="175"/>
    <n v="0"/>
    <n v="7"/>
    <n v="1"/>
    <n v="100"/>
    <x v="3"/>
    <x v="0"/>
  </r>
  <r>
    <x v="19"/>
    <n v="10156156"/>
    <s v="AJAY KUMAR MISHRA"/>
    <s v="AJAY KUMAR MISHRA"/>
    <n v="8009478116"/>
    <s v="NAGENDRA MISHRA"/>
    <n v="3"/>
    <n v="0"/>
    <n v="0"/>
    <n v="3"/>
    <n v="2"/>
    <n v="1"/>
    <n v="0"/>
    <n v="0"/>
    <s v="Mumbai"/>
    <n v="75"/>
    <n v="0"/>
    <n v="3"/>
    <n v="1"/>
    <n v="60"/>
    <x v="1"/>
    <x v="2"/>
  </r>
  <r>
    <x v="19"/>
    <n v="10129842"/>
    <s v="RANJIT REVNATH BOBHATE"/>
    <s v="RANJIT REVNATH BOBHATE"/>
    <n v="9920240914"/>
    <s v="MOHAMMAD IMRAN ADIL"/>
    <n v="5"/>
    <n v="0"/>
    <n v="0"/>
    <n v="5"/>
    <n v="0"/>
    <n v="5"/>
    <n v="0"/>
    <n v="0"/>
    <s v="Mumbai"/>
    <n v="125"/>
    <n v="0"/>
    <n v="5"/>
    <n v="1"/>
    <n v="100"/>
    <x v="5"/>
    <x v="3"/>
  </r>
  <r>
    <x v="19"/>
    <n v="10158407"/>
    <s v="ADESH DUBEY"/>
    <s v="ADESH DUBEY"/>
    <n v="9369678516"/>
    <s v="MOHAMMAD IMRAN ADIL"/>
    <n v="3"/>
    <n v="0"/>
    <n v="0"/>
    <n v="3"/>
    <n v="1"/>
    <n v="2"/>
    <n v="0"/>
    <n v="0"/>
    <s v="Mumbai"/>
    <n v="75"/>
    <n v="0"/>
    <n v="3"/>
    <n v="1"/>
    <n v="100"/>
    <x v="5"/>
    <x v="4"/>
  </r>
  <r>
    <x v="19"/>
    <n v="10028593"/>
    <s v="NANDAN SINGH"/>
    <s v="NANDAN SINGH"/>
    <n v="8655842601"/>
    <s v="ABHIJIT KHANVILKAR"/>
    <n v="1"/>
    <n v="0"/>
    <n v="0"/>
    <n v="1"/>
    <n v="0"/>
    <n v="1"/>
    <n v="0"/>
    <n v="0"/>
    <s v="Mumbai"/>
    <n v="25"/>
    <n v="0"/>
    <n v="1"/>
    <n v="1"/>
    <n v="20"/>
    <x v="2"/>
    <x v="3"/>
  </r>
  <r>
    <x v="19"/>
    <n v="10106261"/>
    <s v="MOHD ANWAR"/>
    <s v="MOHD ANWAR"/>
    <n v="9699967378"/>
    <s v="MOHAMMAD IMRAN ADIL"/>
    <n v="4"/>
    <n v="0"/>
    <n v="0"/>
    <n v="4"/>
    <n v="1"/>
    <n v="3"/>
    <n v="0"/>
    <n v="0"/>
    <s v="Mumbai"/>
    <n v="100"/>
    <n v="0"/>
    <n v="4"/>
    <n v="1"/>
    <n v="80"/>
    <x v="5"/>
    <x v="3"/>
  </r>
  <r>
    <x v="19"/>
    <n v="10139865"/>
    <s v="JITENDRA PRATAP SINGH"/>
    <s v="JITENDRA PRATAP SINGH"/>
    <n v="7718993383"/>
    <s v="MANISH LOLARAKH NATH DUBEY"/>
    <n v="3"/>
    <n v="0"/>
    <n v="0"/>
    <n v="3"/>
    <n v="0"/>
    <n v="3"/>
    <n v="0"/>
    <n v="0"/>
    <s v="Mumbai"/>
    <n v="75"/>
    <n v="0"/>
    <n v="3"/>
    <n v="1"/>
    <n v="60"/>
    <x v="5"/>
    <x v="3"/>
  </r>
  <r>
    <x v="19"/>
    <n v="10149740"/>
    <s v="MD SARFARAZ"/>
    <s v="MD SARFARAZ"/>
    <n v="8709965096"/>
    <s v="MD SANAUL MUSTUFA"/>
    <n v="7"/>
    <n v="0"/>
    <n v="0"/>
    <n v="7"/>
    <n v="1"/>
    <n v="6"/>
    <n v="0"/>
    <n v="0"/>
    <s v="Mumbai"/>
    <n v="175"/>
    <n v="0"/>
    <n v="7"/>
    <n v="1"/>
    <n v="100"/>
    <x v="2"/>
    <x v="1"/>
  </r>
  <r>
    <x v="19"/>
    <n v="10158393"/>
    <s v="SURAJ CHHOTELAL GUPTA"/>
    <s v="SURAJ CHHOTELAL GUPTA"/>
    <n v="9372641825"/>
    <s v="SUSHEEL DUBEY"/>
    <n v="5"/>
    <n v="0"/>
    <n v="0"/>
    <n v="5"/>
    <n v="1"/>
    <n v="4"/>
    <n v="0"/>
    <n v="0"/>
    <s v="Mumbai"/>
    <n v="125"/>
    <n v="0"/>
    <n v="5"/>
    <n v="1"/>
    <n v="100"/>
    <x v="0"/>
    <x v="4"/>
  </r>
  <r>
    <x v="19"/>
    <n v="10031401"/>
    <s v="KARIM JARIYA"/>
    <s v="KARIM JARIYA"/>
    <n v="9321734702"/>
    <s v="AJAY KUMAR VERMA"/>
    <n v="5"/>
    <n v="0"/>
    <n v="0"/>
    <n v="5"/>
    <n v="0"/>
    <n v="5"/>
    <n v="0"/>
    <n v="0"/>
    <s v="Mumbai"/>
    <n v="100"/>
    <n v="0"/>
    <n v="4"/>
    <n v="1"/>
    <n v="80"/>
    <x v="0"/>
    <x v="3"/>
  </r>
  <r>
    <x v="19"/>
    <n v="10157420"/>
    <s v="VISHAL RAJENDRA UPADHYAY"/>
    <s v="VISHAL RAJENDRA UPADHYAY"/>
    <n v="9867075685"/>
    <s v="DILEEP SHARMA"/>
    <n v="4"/>
    <n v="0"/>
    <n v="0"/>
    <n v="4"/>
    <n v="0"/>
    <n v="4"/>
    <n v="0"/>
    <n v="0"/>
    <s v="Mumbai"/>
    <n v="100"/>
    <n v="0"/>
    <n v="4"/>
    <n v="1"/>
    <n v="80"/>
    <x v="4"/>
    <x v="2"/>
  </r>
  <r>
    <x v="19"/>
    <n v="10153333"/>
    <s v="SUMIT KUMAR PARASNATH VERMA"/>
    <s v="SUMIT KUMAR PARASNATH VERMA"/>
    <n v="7738531602"/>
    <s v="ABHISHEK GUPTA"/>
    <n v="5"/>
    <n v="0"/>
    <n v="0"/>
    <n v="5"/>
    <n v="1"/>
    <n v="4"/>
    <n v="0"/>
    <n v="0"/>
    <s v="Mumbai"/>
    <n v="125"/>
    <n v="0"/>
    <n v="5"/>
    <n v="1"/>
    <n v="100"/>
    <x v="4"/>
    <x v="0"/>
  </r>
  <r>
    <x v="19"/>
    <n v="10158402"/>
    <s v="ABHISHEK RAJNARAYAN GUPTA"/>
    <s v="ABHISHEK RAJNARAYAN GUPTA"/>
    <n v="8454864050"/>
    <s v="ABHISHEK GUPTA"/>
    <n v="6"/>
    <n v="0"/>
    <n v="0"/>
    <n v="6"/>
    <n v="3"/>
    <n v="3"/>
    <n v="0"/>
    <n v="1"/>
    <s v="Mumbai"/>
    <n v="160"/>
    <n v="0"/>
    <n v="5"/>
    <n v="1"/>
    <n v="100"/>
    <x v="4"/>
    <x v="4"/>
  </r>
  <r>
    <x v="19"/>
    <n v="10157283"/>
    <s v="VINIT LAXMIKANT CHATURVEDI"/>
    <s v="VINIT LAXMIKANT CHATURVEDI"/>
    <n v="9619167461"/>
    <s v="AKASH RAMRATAN JAISWAL"/>
    <n v="5"/>
    <n v="1"/>
    <n v="0"/>
    <n v="4"/>
    <n v="4"/>
    <n v="1"/>
    <n v="0"/>
    <n v="0"/>
    <s v="Mumbai"/>
    <n v="190"/>
    <n v="7080"/>
    <n v="5"/>
    <n v="1"/>
    <n v="100"/>
    <x v="1"/>
    <x v="2"/>
  </r>
  <r>
    <x v="19"/>
    <n v="10157455"/>
    <s v="PRASHANT VISHRAM PATIL"/>
    <s v="PRASHANT VISHRAM PATIL"/>
    <n v="7777088988"/>
    <s v="PREM KUMAR VISHWAKARMA"/>
    <n v="5"/>
    <n v="0"/>
    <n v="0"/>
    <n v="5"/>
    <n v="3"/>
    <n v="2"/>
    <n v="0"/>
    <n v="0"/>
    <s v="Mumbai"/>
    <n v="120"/>
    <n v="0"/>
    <n v="4"/>
    <n v="1"/>
    <n v="80"/>
    <x v="1"/>
    <x v="2"/>
  </r>
  <r>
    <x v="19"/>
    <n v="10158400"/>
    <s v="APPASAHEB DHANAJI MASAL"/>
    <s v="APPASAHEB DHANAJI MASAL"/>
    <n v="9096490816"/>
    <s v="NANDAN SINGH"/>
    <n v="7"/>
    <n v="0"/>
    <n v="0"/>
    <n v="7"/>
    <n v="4"/>
    <n v="3"/>
    <n v="0"/>
    <n v="0"/>
    <s v="Mumbai"/>
    <n v="175"/>
    <n v="0"/>
    <n v="7"/>
    <n v="1"/>
    <n v="100"/>
    <x v="2"/>
    <x v="4"/>
  </r>
  <r>
    <x v="19"/>
    <n v="10158408"/>
    <s v="PRASHANT TUKARAM THOKALE"/>
    <s v="PRASHANT TUKARAM THOKALE"/>
    <n v="8779830559"/>
    <s v="JAYANT KUMAR"/>
    <n v="4"/>
    <n v="0"/>
    <n v="0"/>
    <n v="4"/>
    <n v="0"/>
    <n v="5"/>
    <n v="0"/>
    <n v="0"/>
    <s v="Mumbai"/>
    <n v="100"/>
    <n v="0"/>
    <n v="4"/>
    <n v="1"/>
    <n v="100"/>
    <x v="4"/>
    <x v="4"/>
  </r>
  <r>
    <x v="19"/>
    <n v="10155622"/>
    <s v="SOFIYAN MOHAMMED UMAR ANSARI"/>
    <s v="SOFIYAN MOHAMMED UMAR ANSARI"/>
    <n v="7304151160"/>
    <s v="ABHISHEK GUPTA"/>
    <n v="1"/>
    <n v="1"/>
    <n v="0"/>
    <n v="0"/>
    <n v="0"/>
    <n v="1"/>
    <n v="0"/>
    <n v="0"/>
    <s v="Mumbai"/>
    <n v="90"/>
    <n v="20532"/>
    <n v="1"/>
    <n v="1"/>
    <n v="20"/>
    <x v="4"/>
    <x v="2"/>
  </r>
  <r>
    <x v="19"/>
    <n v="10062664"/>
    <s v="NAVEEN TRIPATHI"/>
    <s v="NAVEEN TRIPATHI"/>
    <n v="8979086009"/>
    <s v="INTEZAR IMAM MUNTAZIR IMAM SAYED"/>
    <n v="1"/>
    <n v="1"/>
    <n v="0"/>
    <n v="0"/>
    <n v="0"/>
    <n v="1"/>
    <n v="0"/>
    <n v="0"/>
    <s v="Mumbai"/>
    <n v="90"/>
    <n v="7080"/>
    <n v="1"/>
    <n v="1"/>
    <n v="20"/>
    <x v="0"/>
    <x v="3"/>
  </r>
  <r>
    <x v="19"/>
    <n v="10152249"/>
    <s v="HARIHAR SINGH"/>
    <s v="HARIHAR SINGH"/>
    <n v="8149312014"/>
    <s v="AJAY KUMAR VERMA"/>
    <n v="3"/>
    <n v="1"/>
    <n v="0"/>
    <n v="2"/>
    <n v="0"/>
    <n v="3"/>
    <n v="0"/>
    <n v="0"/>
    <s v="Mumbai"/>
    <n v="140"/>
    <n v="4720"/>
    <n v="3"/>
    <n v="1"/>
    <n v="60"/>
    <x v="0"/>
    <x v="0"/>
  </r>
  <r>
    <x v="19"/>
    <n v="10152292"/>
    <s v="CHOUBEY ADITYA AJIT"/>
    <s v="CHOUBEY ADITYA AJIT"/>
    <n v="7414955787"/>
    <s v="CHANDRALOK GUPTA"/>
    <n v="4"/>
    <n v="1"/>
    <n v="0"/>
    <n v="3"/>
    <n v="1"/>
    <n v="4"/>
    <n v="0"/>
    <n v="0"/>
    <s v="Mumbai"/>
    <n v="140"/>
    <n v="2360"/>
    <n v="3"/>
    <n v="1"/>
    <n v="100"/>
    <x v="3"/>
    <x v="0"/>
  </r>
  <r>
    <x v="19"/>
    <n v="10150180"/>
    <s v="YASH SABHA SHANKAR TIWARI"/>
    <s v="YASH SABHA SHANKAR TIWARI"/>
    <n v="9594587271"/>
    <s v="ABHIJIT KHANVILKAR"/>
    <n v="1"/>
    <n v="0"/>
    <n v="0"/>
    <n v="1"/>
    <n v="0"/>
    <n v="1"/>
    <n v="0"/>
    <n v="0"/>
    <s v="Mumbai"/>
    <n v="25"/>
    <n v="0"/>
    <n v="1"/>
    <n v="1"/>
    <n v="20"/>
    <x v="2"/>
    <x v="1"/>
  </r>
  <r>
    <x v="19"/>
    <n v="10145771"/>
    <s v="RISHIKESH DUBEY"/>
    <s v="RISHIKESH DUBEY"/>
    <n v="8369036235"/>
    <s v="NAVEEN TRIPATHI"/>
    <n v="5"/>
    <n v="0"/>
    <n v="0"/>
    <n v="5"/>
    <n v="0"/>
    <n v="5"/>
    <n v="0"/>
    <n v="0"/>
    <s v="Mumbai"/>
    <n v="115"/>
    <n v="0"/>
    <n v="5"/>
    <n v="1"/>
    <n v="100"/>
    <x v="0"/>
    <x v="1"/>
  </r>
  <r>
    <x v="19"/>
    <n v="10158406"/>
    <s v="MOHAMMAD HASEEN"/>
    <s v="MOHAMMAD HASEEN"/>
    <n v="8565899473"/>
    <s v="SHASHANK YELVE"/>
    <n v="6"/>
    <n v="0"/>
    <n v="0"/>
    <n v="6"/>
    <n v="2"/>
    <n v="5"/>
    <n v="0"/>
    <n v="0"/>
    <s v="Mumbai"/>
    <n v="150"/>
    <n v="0"/>
    <n v="6"/>
    <n v="1"/>
    <n v="100"/>
    <x v="5"/>
    <x v="4"/>
  </r>
  <r>
    <x v="20"/>
    <n v="10069714"/>
    <s v="JUBAIR KHAN"/>
    <s v="JUBAIR KHAN"/>
    <n v="9594708000"/>
    <s v="MOHAMMAD IMRAN ADIL"/>
    <n v="3"/>
    <n v="0"/>
    <n v="0"/>
    <n v="3"/>
    <n v="0"/>
    <n v="3"/>
    <n v="0"/>
    <n v="0"/>
    <s v="Mumbai"/>
    <n v="60"/>
    <n v="0"/>
    <n v="3"/>
    <n v="1"/>
    <n v="100"/>
    <x v="5"/>
    <x v="3"/>
  </r>
  <r>
    <x v="20"/>
    <n v="10113592"/>
    <s v="BANNOTH NARAYANASWAMY NAIK"/>
    <s v="BANNOTH NARAYANASWAMY NAIK"/>
    <n v="9892353556"/>
    <s v="ARJUN WAGHMARE"/>
    <n v="6"/>
    <n v="0"/>
    <n v="0"/>
    <n v="6"/>
    <n v="2"/>
    <n v="6"/>
    <n v="0"/>
    <n v="0"/>
    <s v="Mumbai"/>
    <n v="140"/>
    <n v="0"/>
    <n v="6"/>
    <n v="1"/>
    <n v="100"/>
    <x v="2"/>
    <x v="3"/>
  </r>
  <r>
    <x v="20"/>
    <n v="10158400"/>
    <s v="APPASAHEB DHANAJI MASAL"/>
    <s v="APPASAHEB DHANAJI MASAL"/>
    <n v="9096490816"/>
    <s v="NANDAN SINGH"/>
    <n v="7"/>
    <n v="0"/>
    <n v="0"/>
    <n v="7"/>
    <n v="1"/>
    <n v="6"/>
    <n v="0"/>
    <n v="0"/>
    <s v="Mumbai"/>
    <n v="175"/>
    <n v="0"/>
    <n v="7"/>
    <n v="1"/>
    <n v="100"/>
    <x v="2"/>
    <x v="4"/>
  </r>
  <r>
    <x v="20"/>
    <n v="10155632"/>
    <s v="ABHISHEK GUPTA"/>
    <s v="ABHISHEK GUPTA"/>
    <n v="8354873086"/>
    <s v="DILEEP SHARMA"/>
    <n v="3"/>
    <n v="0"/>
    <n v="0"/>
    <n v="3"/>
    <n v="0"/>
    <n v="3"/>
    <n v="0"/>
    <n v="0"/>
    <s v="Mumbai"/>
    <n v="75"/>
    <n v="0"/>
    <n v="3"/>
    <n v="1"/>
    <n v="100"/>
    <x v="4"/>
    <x v="2"/>
  </r>
  <r>
    <x v="20"/>
    <n v="10094703"/>
    <s v="ASHUTOSH MISHRA"/>
    <s v="ASHUTOSH MISHRA"/>
    <n v="9960834633"/>
    <s v="SUSHEEL DUBEY"/>
    <n v="2"/>
    <n v="0"/>
    <n v="0"/>
    <n v="2"/>
    <n v="0"/>
    <n v="2"/>
    <n v="0"/>
    <n v="0"/>
    <s v="Mumbai"/>
    <n v="50"/>
    <n v="0"/>
    <n v="2"/>
    <n v="1"/>
    <n v="40"/>
    <x v="0"/>
    <x v="3"/>
  </r>
  <r>
    <x v="20"/>
    <n v="10057164"/>
    <s v="PRAVIN MATAL"/>
    <s v="PRAVIN MATAL"/>
    <n v="9867591635"/>
    <s v="MANISH LOLARAKH NATH DUBEY"/>
    <n v="5"/>
    <n v="0"/>
    <n v="0"/>
    <n v="5"/>
    <n v="1"/>
    <n v="4"/>
    <n v="0"/>
    <n v="0"/>
    <s v="Mumbai"/>
    <n v="115"/>
    <n v="0"/>
    <n v="5"/>
    <n v="1"/>
    <n v="100"/>
    <x v="5"/>
    <x v="3"/>
  </r>
  <r>
    <x v="20"/>
    <n v="10157283"/>
    <s v="VINIT LAXMIKANT CHATURVEDI"/>
    <s v="VINIT LAXMIKANT CHATURVEDI"/>
    <n v="9619167461"/>
    <s v="AKASH RAMRATAN JAISWAL"/>
    <n v="5"/>
    <n v="0"/>
    <n v="0"/>
    <n v="5"/>
    <n v="4"/>
    <n v="2"/>
    <n v="0"/>
    <n v="0"/>
    <s v="Mumbai"/>
    <n v="115"/>
    <n v="0"/>
    <n v="4"/>
    <n v="1"/>
    <n v="80"/>
    <x v="1"/>
    <x v="2"/>
  </r>
  <r>
    <x v="20"/>
    <n v="10157420"/>
    <s v="VISHAL RAJENDRA UPADHYAY"/>
    <s v="VISHAL RAJENDRA UPADHYAY"/>
    <n v="9867075685"/>
    <s v="DILEEP SHARMA"/>
    <n v="5"/>
    <n v="0"/>
    <n v="0"/>
    <n v="5"/>
    <n v="0"/>
    <n v="5"/>
    <n v="0"/>
    <n v="0"/>
    <s v="Mumbai"/>
    <n v="125"/>
    <n v="0"/>
    <n v="5"/>
    <n v="1"/>
    <n v="100"/>
    <x v="4"/>
    <x v="2"/>
  </r>
  <r>
    <x v="20"/>
    <n v="10031401"/>
    <s v="KARIM JARIYA"/>
    <s v="KARIM JARIYA"/>
    <n v="9321734702"/>
    <s v="AJAY KUMAR VERMA"/>
    <n v="4"/>
    <n v="0"/>
    <n v="0"/>
    <n v="4"/>
    <n v="2"/>
    <n v="2"/>
    <n v="0"/>
    <n v="0"/>
    <s v="Mumbai"/>
    <n v="100"/>
    <n v="0"/>
    <n v="4"/>
    <n v="1"/>
    <n v="80"/>
    <x v="0"/>
    <x v="3"/>
  </r>
  <r>
    <x v="20"/>
    <n v="10158393"/>
    <s v="SURAJ CHHOTELAL GUPTA"/>
    <s v="SURAJ CHHOTELAL GUPTA"/>
    <n v="9372641825"/>
    <s v="SUSHEEL DUBEY"/>
    <n v="6"/>
    <n v="0"/>
    <n v="0"/>
    <n v="6"/>
    <n v="1"/>
    <n v="5"/>
    <n v="0"/>
    <n v="0"/>
    <s v="Mumbai"/>
    <n v="150"/>
    <n v="0"/>
    <n v="6"/>
    <n v="1"/>
    <n v="100"/>
    <x v="0"/>
    <x v="4"/>
  </r>
  <r>
    <x v="20"/>
    <n v="10130832"/>
    <s v="MOHINI RAVIRAV YETEKAR"/>
    <s v="MOHINI RAVIRAV YETEKAR"/>
    <n v="8850628737"/>
    <s v="MANISH LOLARAKH NATH DUBEY"/>
    <n v="1"/>
    <n v="0"/>
    <n v="0"/>
    <n v="1"/>
    <n v="0"/>
    <n v="1"/>
    <n v="0"/>
    <n v="0"/>
    <s v="Mumbai"/>
    <n v="25"/>
    <n v="0"/>
    <n v="1"/>
    <n v="1"/>
    <n v="20"/>
    <x v="5"/>
    <x v="3"/>
  </r>
  <r>
    <x v="20"/>
    <n v="10154478"/>
    <s v="AKSHAY YADAV"/>
    <s v="AKSHAY YADAV"/>
    <n v="9920724076"/>
    <s v="RAGHWENDRA KUMAR SINGH"/>
    <n v="5"/>
    <n v="0"/>
    <n v="0"/>
    <n v="5"/>
    <n v="5"/>
    <n v="0"/>
    <n v="0"/>
    <n v="0"/>
    <s v="Mumbai"/>
    <n v="125"/>
    <n v="0"/>
    <n v="5"/>
    <n v="1"/>
    <n v="100"/>
    <x v="1"/>
    <x v="0"/>
  </r>
  <r>
    <x v="20"/>
    <n v="10149740"/>
    <s v="MD SARFARAZ"/>
    <s v="MD SARFARAZ"/>
    <n v="8709965096"/>
    <s v="MD SANAUL MUSTUFA"/>
    <n v="8"/>
    <n v="0"/>
    <n v="0"/>
    <n v="8"/>
    <n v="3"/>
    <n v="5"/>
    <n v="0"/>
    <n v="0"/>
    <s v="Mumbai"/>
    <n v="200"/>
    <n v="0"/>
    <n v="8"/>
    <n v="1"/>
    <n v="100"/>
    <x v="2"/>
    <x v="1"/>
  </r>
  <r>
    <x v="20"/>
    <n v="10158774"/>
    <s v="BRIJESH SEMWAL"/>
    <s v="BRIJESH SEMWAL"/>
    <n v="8279963730"/>
    <s v="MOHAMMAD IMRAN ADIL"/>
    <n v="3"/>
    <n v="0"/>
    <n v="0"/>
    <n v="3"/>
    <n v="2"/>
    <n v="1"/>
    <n v="0"/>
    <n v="0"/>
    <s v="Mumbai"/>
    <n v="65"/>
    <n v="0"/>
    <n v="3"/>
    <n v="1"/>
    <n v="100"/>
    <x v="5"/>
    <x v="4"/>
  </r>
  <r>
    <x v="20"/>
    <n v="10106261"/>
    <s v="MOHD ANWAR"/>
    <s v="MOHD ANWAR"/>
    <n v="9699967378"/>
    <s v="MOHAMMAD IMRAN ADIL"/>
    <n v="5"/>
    <n v="0"/>
    <n v="0"/>
    <n v="5"/>
    <n v="1"/>
    <n v="5"/>
    <n v="0"/>
    <n v="0"/>
    <s v="Mumbai"/>
    <n v="120"/>
    <n v="0"/>
    <n v="4"/>
    <n v="1"/>
    <n v="80"/>
    <x v="5"/>
    <x v="3"/>
  </r>
  <r>
    <x v="20"/>
    <n v="10158797"/>
    <s v="SANKET SUNIL PARDESHI"/>
    <s v="SANKET SUNIL PARDESHI"/>
    <n v="9021593609"/>
    <s v="KADAM RAVIRAJ NARAYAN"/>
    <n v="2"/>
    <n v="0"/>
    <n v="0"/>
    <n v="2"/>
    <n v="1"/>
    <n v="1"/>
    <n v="0"/>
    <n v="0"/>
    <s v="Mumbai"/>
    <n v="50"/>
    <n v="0"/>
    <n v="2"/>
    <n v="1"/>
    <n v="66.67"/>
    <x v="1"/>
    <x v="4"/>
  </r>
  <r>
    <x v="20"/>
    <n v="10158407"/>
    <s v="ADESH DUBEY"/>
    <s v="ADESH DUBEY"/>
    <n v="9369678516"/>
    <s v="MOHAMMAD IMRAN ADIL"/>
    <n v="4"/>
    <n v="0"/>
    <n v="0"/>
    <n v="4"/>
    <n v="1"/>
    <n v="4"/>
    <n v="0"/>
    <n v="0"/>
    <s v="Mumbai"/>
    <n v="90"/>
    <n v="0"/>
    <n v="4"/>
    <n v="1"/>
    <n v="100"/>
    <x v="5"/>
    <x v="4"/>
  </r>
  <r>
    <x v="20"/>
    <n v="10028593"/>
    <s v="NANDAN SINGH"/>
    <s v="NANDAN SINGH"/>
    <n v="8655842601"/>
    <s v="ABHIJIT KHANVILKAR"/>
    <n v="2"/>
    <n v="0"/>
    <n v="0"/>
    <n v="2"/>
    <n v="1"/>
    <n v="1"/>
    <n v="0"/>
    <n v="0"/>
    <s v="Mumbai"/>
    <n v="50"/>
    <n v="0"/>
    <n v="2"/>
    <n v="1"/>
    <n v="40"/>
    <x v="2"/>
    <x v="3"/>
  </r>
  <r>
    <x v="20"/>
    <n v="10129842"/>
    <s v="RANJIT REVNATH BOBHATE"/>
    <s v="RANJIT REVNATH BOBHATE"/>
    <n v="9920240914"/>
    <s v="MOHAMMAD IMRAN ADIL"/>
    <n v="5"/>
    <n v="0"/>
    <n v="0"/>
    <n v="5"/>
    <n v="0"/>
    <n v="5"/>
    <n v="0"/>
    <n v="0"/>
    <s v="Mumbai"/>
    <n v="100"/>
    <n v="0"/>
    <n v="5"/>
    <n v="1"/>
    <n v="100"/>
    <x v="5"/>
    <x v="3"/>
  </r>
  <r>
    <x v="20"/>
    <n v="10152591"/>
    <s v="ARUN KUMAR SHUKLA"/>
    <s v="ARUN KUMAR SHUKLA"/>
    <n v="8928440955"/>
    <s v="CHANDRALOK GUPTA"/>
    <n v="7"/>
    <n v="0"/>
    <n v="0"/>
    <n v="7"/>
    <n v="0"/>
    <n v="7"/>
    <n v="0"/>
    <n v="0"/>
    <s v="Mumbai"/>
    <n v="155"/>
    <n v="0"/>
    <n v="7"/>
    <n v="1"/>
    <n v="100"/>
    <x v="3"/>
    <x v="0"/>
  </r>
  <r>
    <x v="20"/>
    <n v="10156156"/>
    <s v="AJAY KUMAR MISHRA"/>
    <s v="AJAY KUMAR MISHRA"/>
    <n v="8009478116"/>
    <s v="NAGENDRA MISHRA"/>
    <n v="5"/>
    <n v="1"/>
    <n v="0"/>
    <n v="4"/>
    <n v="2"/>
    <n v="3"/>
    <n v="0"/>
    <n v="0"/>
    <s v="Mumbai"/>
    <n v="190"/>
    <n v="4718"/>
    <n v="5"/>
    <n v="1"/>
    <n v="100"/>
    <x v="1"/>
    <x v="2"/>
  </r>
  <r>
    <x v="20"/>
    <n v="10023038"/>
    <s v="MOHAMMAD IMRAN ADIL"/>
    <s v="MOHAMMAD IMRAN ADIL"/>
    <n v="9967552214"/>
    <s v="MADHURI JOSHI"/>
    <n v="1"/>
    <n v="0"/>
    <n v="0"/>
    <n v="1"/>
    <n v="1"/>
    <n v="0"/>
    <n v="0"/>
    <n v="0"/>
    <s v="Mumbai"/>
    <n v="25"/>
    <n v="0"/>
    <n v="1"/>
    <n v="1"/>
    <n v="20"/>
    <x v="5"/>
    <x v="3"/>
  </r>
  <r>
    <x v="20"/>
    <n v="10156402"/>
    <s v="RANJEET UPENDRA SHARMA"/>
    <s v="RANJEET UPENDRA SHARMA"/>
    <n v="7620769467"/>
    <s v="JAGANATH SABAT"/>
    <n v="5"/>
    <n v="0"/>
    <n v="0"/>
    <n v="5"/>
    <n v="0"/>
    <n v="5"/>
    <n v="0"/>
    <n v="0"/>
    <s v="Mumbai"/>
    <n v="125"/>
    <n v="0"/>
    <n v="5"/>
    <n v="1"/>
    <n v="100"/>
    <x v="3"/>
    <x v="2"/>
  </r>
  <r>
    <x v="20"/>
    <n v="10157735"/>
    <s v="YADAV VIVEKKUMAR LALJI"/>
    <s v="YADAV VIVEKKUMAR LALJI"/>
    <n v="9702818558"/>
    <s v="IRFAN INNUS PATEL"/>
    <n v="4"/>
    <n v="0"/>
    <n v="0"/>
    <n v="4"/>
    <n v="1"/>
    <n v="3"/>
    <n v="0"/>
    <n v="0"/>
    <s v="Mumbai"/>
    <n v="100"/>
    <n v="0"/>
    <n v="4"/>
    <n v="1"/>
    <n v="80"/>
    <x v="0"/>
    <x v="2"/>
  </r>
  <r>
    <x v="20"/>
    <n v="10147895"/>
    <s v="RUSHIKESH DODHU JADHAV"/>
    <s v="RUSHIKESH DODHU JADHAV"/>
    <n v="9768269689"/>
    <s v="AKASH RAMRATAN JAISWAL"/>
    <n v="5"/>
    <n v="0"/>
    <n v="0"/>
    <n v="5"/>
    <n v="0"/>
    <n v="5"/>
    <n v="0"/>
    <n v="0"/>
    <s v="Mumbai"/>
    <n v="125"/>
    <n v="0"/>
    <n v="5"/>
    <n v="1"/>
    <n v="100"/>
    <x v="1"/>
    <x v="1"/>
  </r>
  <r>
    <x v="20"/>
    <n v="10158803"/>
    <s v="ROHIT ARUN PATEL"/>
    <s v="ROHIT ARUN PATEL"/>
    <n v="8928902294"/>
    <s v="SHASHANK YELVE"/>
    <n v="2"/>
    <n v="0"/>
    <n v="0"/>
    <n v="2"/>
    <n v="1"/>
    <n v="1"/>
    <n v="0"/>
    <n v="0"/>
    <s v="Mumbai"/>
    <n v="50"/>
    <n v="0"/>
    <n v="1"/>
    <n v="1"/>
    <n v="33.33"/>
    <x v="5"/>
    <x v="4"/>
  </r>
  <r>
    <x v="20"/>
    <n v="10156139"/>
    <s v="ASHISH SHUKLA"/>
    <s v="ASHISH SHUKLA"/>
    <n v="8879709699"/>
    <s v="ABHIJIT KHANVILKAR"/>
    <n v="4"/>
    <n v="1"/>
    <n v="0"/>
    <n v="3"/>
    <n v="2"/>
    <n v="2"/>
    <n v="0"/>
    <n v="0"/>
    <s v="Mumbai"/>
    <n v="175"/>
    <n v="4720"/>
    <n v="4"/>
    <n v="1"/>
    <n v="80"/>
    <x v="2"/>
    <x v="2"/>
  </r>
  <r>
    <x v="20"/>
    <n v="10157451"/>
    <s v="ATHARAV DASHRATH PAWAR"/>
    <s v="ATHARAV DASHRATH PAWAR"/>
    <n v="8655082048"/>
    <s v="ABHIJIT KHANVILKAR"/>
    <n v="6"/>
    <n v="0"/>
    <n v="0"/>
    <n v="6"/>
    <n v="4"/>
    <n v="2"/>
    <n v="0"/>
    <n v="0"/>
    <s v="Mumbai"/>
    <n v="150"/>
    <n v="0"/>
    <n v="6"/>
    <n v="1"/>
    <n v="100"/>
    <x v="2"/>
    <x v="2"/>
  </r>
  <r>
    <x v="20"/>
    <n v="10068735"/>
    <s v="MOHAMMED MUNAWAR KHAN"/>
    <s v="MOHAMMED MUNAWAR KHAN"/>
    <n v="8779346184"/>
    <s v="INTEZAR IMAM MUNTAZIR IMAM SAYED"/>
    <n v="3"/>
    <n v="0"/>
    <n v="0"/>
    <n v="3"/>
    <n v="0"/>
    <n v="3"/>
    <n v="0"/>
    <n v="0"/>
    <s v="Mumbai"/>
    <n v="60"/>
    <n v="0"/>
    <n v="3"/>
    <n v="1"/>
    <n v="100"/>
    <x v="0"/>
    <x v="3"/>
  </r>
  <r>
    <x v="20"/>
    <n v="10153634"/>
    <s v="LAXMI NARAYAN PANDEY"/>
    <s v="LAXMI NARAYAN PANDEY"/>
    <n v="7208851513"/>
    <s v="ABHIJIT KHANVILKAR"/>
    <n v="5"/>
    <n v="0"/>
    <n v="0"/>
    <n v="5"/>
    <n v="0"/>
    <n v="5"/>
    <n v="0"/>
    <n v="0"/>
    <s v="Mumbai"/>
    <n v="115"/>
    <n v="0"/>
    <n v="5"/>
    <n v="1"/>
    <n v="100"/>
    <x v="2"/>
    <x v="0"/>
  </r>
  <r>
    <x v="20"/>
    <n v="10152846"/>
    <s v="SANDESH SAROJ MISHRA"/>
    <s v="SANDESH SAROJ MISHRA"/>
    <n v="9819648094"/>
    <s v="JAYANT KUMAR"/>
    <n v="5"/>
    <n v="0"/>
    <n v="0"/>
    <n v="5"/>
    <n v="2"/>
    <n v="3"/>
    <n v="0"/>
    <n v="0"/>
    <s v="Mumbai"/>
    <n v="125"/>
    <n v="0"/>
    <n v="5"/>
    <n v="1"/>
    <n v="100"/>
    <x v="4"/>
    <x v="0"/>
  </r>
  <r>
    <x v="20"/>
    <n v="10154479"/>
    <s v="VINOD KUMAR"/>
    <s v="VINOD KUMAR"/>
    <n v="7905193449"/>
    <s v="JAYANT KUMAR"/>
    <n v="5"/>
    <n v="0"/>
    <n v="0"/>
    <n v="5"/>
    <n v="3"/>
    <n v="2"/>
    <n v="0"/>
    <n v="0"/>
    <s v="Mumbai"/>
    <n v="115"/>
    <n v="0"/>
    <n v="5"/>
    <n v="1"/>
    <n v="100"/>
    <x v="4"/>
    <x v="0"/>
  </r>
  <r>
    <x v="20"/>
    <n v="10153342"/>
    <s v="AKASH RAMRATAN JAISWAL"/>
    <s v="AKASH RAMRATAN JAISWAL"/>
    <n v="7977956010"/>
    <s v="SONU KIRAN DUBEY"/>
    <n v="1"/>
    <n v="0"/>
    <n v="0"/>
    <n v="1"/>
    <n v="0"/>
    <n v="1"/>
    <n v="0"/>
    <n v="0"/>
    <s v="Mumbai"/>
    <n v="15"/>
    <n v="0"/>
    <n v="1"/>
    <n v="1"/>
    <n v="33.33"/>
    <x v="1"/>
    <x v="0"/>
  </r>
  <r>
    <x v="20"/>
    <n v="10154719"/>
    <s v="CHANDAN MISHRA"/>
    <s v="CHANDAN MISHRA"/>
    <n v="8433849596"/>
    <s v="JAYANT KUMAR"/>
    <n v="4"/>
    <n v="0"/>
    <n v="0"/>
    <n v="4"/>
    <n v="0"/>
    <n v="4"/>
    <n v="0"/>
    <n v="0"/>
    <s v="Mumbai"/>
    <n v="90"/>
    <n v="0"/>
    <n v="4"/>
    <n v="1"/>
    <n v="80"/>
    <x v="4"/>
    <x v="0"/>
  </r>
  <r>
    <x v="20"/>
    <n v="10158405"/>
    <s v="KAPIL"/>
    <s v="KAPIL"/>
    <n v="8295745494"/>
    <s v="MOHAMMAD IMRAN ADIL"/>
    <n v="5"/>
    <n v="0"/>
    <n v="0"/>
    <n v="5"/>
    <n v="2"/>
    <n v="3"/>
    <n v="0"/>
    <n v="0"/>
    <s v="Mumbai"/>
    <n v="125"/>
    <n v="0"/>
    <n v="5"/>
    <n v="1"/>
    <n v="100"/>
    <x v="5"/>
    <x v="4"/>
  </r>
  <r>
    <x v="20"/>
    <n v="10091881"/>
    <s v="SUMIT SHARAD SANAS"/>
    <s v="SUMIT SHARAD SANAS"/>
    <n v="8652573355"/>
    <s v="ARJUN WAGHMARE"/>
    <n v="3"/>
    <n v="0"/>
    <n v="0"/>
    <n v="3"/>
    <n v="1"/>
    <n v="2"/>
    <n v="0"/>
    <n v="0"/>
    <s v="Mumbai"/>
    <n v="75"/>
    <n v="0"/>
    <n v="3"/>
    <n v="1"/>
    <n v="60"/>
    <x v="2"/>
    <x v="3"/>
  </r>
  <r>
    <x v="20"/>
    <n v="10154722"/>
    <s v="ANIMESH KARMAKAR"/>
    <s v="ANIMESH KARMAKAR"/>
    <n v="6294590298"/>
    <s v="ABHIJIT KHANVILKAR"/>
    <n v="4"/>
    <n v="1"/>
    <n v="0"/>
    <n v="3"/>
    <n v="3"/>
    <n v="1"/>
    <n v="0"/>
    <n v="0"/>
    <s v="Mumbai"/>
    <n v="165"/>
    <n v="4720"/>
    <n v="4"/>
    <n v="1"/>
    <n v="80"/>
    <x v="2"/>
    <x v="0"/>
  </r>
  <r>
    <x v="20"/>
    <n v="10151345"/>
    <s v="NAGENDRA MISHRA"/>
    <s v="NAGENDRA MISHRA"/>
    <n v="7049872363"/>
    <s v="SIDDHANT RAJENDRA PAWAR"/>
    <n v="2"/>
    <n v="0"/>
    <n v="0"/>
    <n v="2"/>
    <n v="0"/>
    <n v="2"/>
    <n v="0"/>
    <n v="0"/>
    <s v="Mumbai"/>
    <n v="40"/>
    <n v="0"/>
    <n v="2"/>
    <n v="1"/>
    <n v="66.67"/>
    <x v="1"/>
    <x v="1"/>
  </r>
  <r>
    <x v="20"/>
    <n v="10153331"/>
    <s v="RAGHWENDRA KUMAR SINGH"/>
    <s v="RAGHWENDRA KUMAR SINGH"/>
    <n v="8104389966"/>
    <s v="SONU KIRAN DUBEY"/>
    <n v="3"/>
    <n v="0"/>
    <n v="0"/>
    <n v="3"/>
    <n v="1"/>
    <n v="3"/>
    <n v="0"/>
    <n v="0"/>
    <s v="Mumbai"/>
    <n v="75"/>
    <n v="0"/>
    <n v="3"/>
    <n v="1"/>
    <n v="100"/>
    <x v="1"/>
    <x v="0"/>
  </r>
  <r>
    <x v="20"/>
    <n v="10154482"/>
    <s v="PRADEEP DEEPAK ANGRE"/>
    <s v="PRADEEP DEEPAK ANGRE"/>
    <n v="8879114532"/>
    <s v="JAGANATH SABAT"/>
    <n v="7"/>
    <n v="0"/>
    <n v="0"/>
    <n v="7"/>
    <n v="3"/>
    <n v="4"/>
    <n v="0"/>
    <n v="0"/>
    <s v="Mumbai"/>
    <n v="175"/>
    <n v="0"/>
    <n v="7"/>
    <n v="1"/>
    <n v="100"/>
    <x v="3"/>
    <x v="0"/>
  </r>
  <r>
    <x v="20"/>
    <n v="10158787"/>
    <s v="SHUBHAMRAJENDRAPRASADTIWARI"/>
    <s v="SHUBHAMRAJENDRAPRASADTIWARI"/>
    <n v="8928971698"/>
    <s v="NAVEEN TRIPATHI"/>
    <n v="3"/>
    <n v="0"/>
    <n v="0"/>
    <n v="3"/>
    <n v="1"/>
    <n v="2"/>
    <n v="0"/>
    <n v="0"/>
    <s v="Mumbai"/>
    <n v="65"/>
    <n v="0"/>
    <n v="2"/>
    <n v="1"/>
    <n v="66.67"/>
    <x v="0"/>
    <x v="4"/>
  </r>
  <r>
    <x v="20"/>
    <n v="10149232"/>
    <s v="AKASH KUMAR JAISWAL"/>
    <s v="AKASH KUMAR JAISWAL"/>
    <n v="9984180596"/>
    <s v="DILEEP SHARMA"/>
    <n v="1"/>
    <n v="0"/>
    <n v="0"/>
    <n v="1"/>
    <n v="1"/>
    <n v="0"/>
    <n v="0"/>
    <n v="0"/>
    <s v="Mumbai"/>
    <n v="25"/>
    <n v="0"/>
    <n v="1"/>
    <n v="1"/>
    <n v="20"/>
    <x v="4"/>
    <x v="1"/>
  </r>
  <r>
    <x v="20"/>
    <n v="10145771"/>
    <s v="RISHIKESH DUBEY"/>
    <s v="RISHIKESH DUBEY"/>
    <n v="8369036235"/>
    <s v="NAVEEN TRIPATHI"/>
    <n v="3"/>
    <n v="0"/>
    <n v="0"/>
    <n v="3"/>
    <n v="0"/>
    <n v="3"/>
    <n v="0"/>
    <n v="1"/>
    <s v="Mumbai"/>
    <n v="85"/>
    <n v="0"/>
    <n v="3"/>
    <n v="1"/>
    <n v="60"/>
    <x v="0"/>
    <x v="1"/>
  </r>
  <r>
    <x v="20"/>
    <n v="10156140"/>
    <s v="AMAN TRIPATHI"/>
    <s v="AMAN TRIPATHI"/>
    <n v="7393838072"/>
    <s v="JAGANATH SABAT"/>
    <n v="5"/>
    <n v="0"/>
    <n v="0"/>
    <n v="5"/>
    <n v="1"/>
    <n v="4"/>
    <n v="0"/>
    <n v="0"/>
    <s v="Mumbai"/>
    <n v="125"/>
    <n v="0"/>
    <n v="5"/>
    <n v="1"/>
    <n v="100"/>
    <x v="3"/>
    <x v="2"/>
  </r>
  <r>
    <x v="20"/>
    <n v="10157723"/>
    <s v="BITTU KUMAR"/>
    <s v="BITTU KUMAR"/>
    <n v="8709035770"/>
    <s v="ABHIJIT KHANVILKAR"/>
    <n v="5"/>
    <n v="0"/>
    <n v="0"/>
    <n v="5"/>
    <n v="4"/>
    <n v="1"/>
    <n v="0"/>
    <n v="0"/>
    <s v="Mumbai"/>
    <n v="115"/>
    <n v="0"/>
    <n v="5"/>
    <n v="1"/>
    <n v="100"/>
    <x v="2"/>
    <x v="2"/>
  </r>
  <r>
    <x v="20"/>
    <n v="10142760"/>
    <s v="SAW MRITUNJAY KUMAR PREMCHAND"/>
    <s v="SAW MRITUNJAY KUMAR PREMCHAND"/>
    <n v="8779615120"/>
    <s v="PREM KUMAR VISHWAKARMA"/>
    <n v="5"/>
    <n v="0"/>
    <n v="0"/>
    <n v="5"/>
    <n v="0"/>
    <n v="5"/>
    <n v="0"/>
    <n v="0"/>
    <s v="Mumbai"/>
    <n v="125"/>
    <n v="0"/>
    <n v="5"/>
    <n v="1"/>
    <n v="100"/>
    <x v="1"/>
    <x v="3"/>
  </r>
  <r>
    <x v="20"/>
    <n v="10149396"/>
    <s v="AKASH NARAYAN RAWTE"/>
    <s v="AKASH NARAYAN RAWTE"/>
    <n v="9594529510"/>
    <s v="NAGENDRA MISHRA"/>
    <n v="3"/>
    <n v="0"/>
    <n v="0"/>
    <n v="3"/>
    <n v="1"/>
    <n v="2"/>
    <n v="0"/>
    <n v="0"/>
    <s v="Mumbai"/>
    <n v="65"/>
    <n v="0"/>
    <n v="3"/>
    <n v="1"/>
    <n v="60"/>
    <x v="1"/>
    <x v="1"/>
  </r>
  <r>
    <x v="20"/>
    <n v="10153637"/>
    <s v="AKHILESH TIWARI"/>
    <s v="AKHILESH TIWARI"/>
    <n v="8452813371"/>
    <s v="JAGANATH SABAT"/>
    <n v="7"/>
    <n v="0"/>
    <n v="0"/>
    <n v="7"/>
    <n v="0"/>
    <n v="7"/>
    <n v="0"/>
    <n v="0"/>
    <s v="Mumbai"/>
    <n v="175"/>
    <n v="0"/>
    <n v="7"/>
    <n v="1"/>
    <n v="100"/>
    <x v="3"/>
    <x v="0"/>
  </r>
  <r>
    <x v="20"/>
    <n v="10052546"/>
    <s v="MANISH LOLARAKH NATH DUBEY"/>
    <s v="MANISH LOLARAKH NATH DUBEY"/>
    <n v="7715928718"/>
    <s v="MADHURI JOSHI"/>
    <n v="1"/>
    <n v="1"/>
    <n v="0"/>
    <n v="0"/>
    <n v="0"/>
    <n v="1"/>
    <n v="0"/>
    <n v="0"/>
    <s v="Mumbai"/>
    <n v="65"/>
    <n v="24780"/>
    <n v="1"/>
    <n v="1"/>
    <n v="20"/>
    <x v="5"/>
    <x v="3"/>
  </r>
  <r>
    <x v="20"/>
    <n v="10152292"/>
    <s v="CHOUBEY ADITYA AJIT"/>
    <s v="CHOUBEY ADITYA AJIT"/>
    <n v="7414955787"/>
    <s v="CHANDRALOK GUPTA"/>
    <n v="2"/>
    <n v="0"/>
    <n v="0"/>
    <n v="2"/>
    <n v="1"/>
    <n v="1"/>
    <n v="0"/>
    <n v="0"/>
    <s v="Mumbai"/>
    <n v="50"/>
    <n v="0"/>
    <n v="2"/>
    <n v="1"/>
    <n v="66.67"/>
    <x v="3"/>
    <x v="0"/>
  </r>
  <r>
    <x v="20"/>
    <n v="10051652"/>
    <s v="DINESH GHODVINDE"/>
    <s v="DINESH GHODVINDE"/>
    <n v="7020949492"/>
    <s v="JAGANATH SABAT"/>
    <n v="7"/>
    <n v="0"/>
    <n v="0"/>
    <n v="7"/>
    <n v="2"/>
    <n v="5"/>
    <n v="0"/>
    <n v="0"/>
    <s v="Mumbai"/>
    <n v="150"/>
    <n v="0"/>
    <n v="6"/>
    <n v="1"/>
    <n v="100"/>
    <x v="3"/>
    <x v="3"/>
  </r>
  <r>
    <x v="20"/>
    <n v="10152249"/>
    <s v="HARIHAR SINGH"/>
    <s v="HARIHAR SINGH"/>
    <n v="8149312014"/>
    <s v="AJAY KUMAR VERMA"/>
    <n v="4"/>
    <n v="0"/>
    <n v="0"/>
    <n v="4"/>
    <n v="1"/>
    <n v="3"/>
    <n v="0"/>
    <n v="0"/>
    <s v="Mumbai"/>
    <n v="100"/>
    <n v="0"/>
    <n v="4"/>
    <n v="1"/>
    <n v="80"/>
    <x v="0"/>
    <x v="0"/>
  </r>
  <r>
    <x v="20"/>
    <n v="10158741"/>
    <s v="SUBHAM YADAV"/>
    <s v="SUBHAM YADAV"/>
    <n v="8429363770"/>
    <s v="AKASH RAMRATAN JAISWAL"/>
    <n v="3"/>
    <n v="0"/>
    <n v="0"/>
    <n v="3"/>
    <n v="1"/>
    <n v="2"/>
    <n v="0"/>
    <n v="0"/>
    <s v="Mumbai"/>
    <n v="75"/>
    <n v="0"/>
    <n v="3"/>
    <n v="1"/>
    <n v="100"/>
    <x v="1"/>
    <x v="4"/>
  </r>
  <r>
    <x v="20"/>
    <n v="10155617"/>
    <s v="NANDLAL RAJBHAR"/>
    <s v="NANDLAL RAJBHAR"/>
    <n v="9594189301"/>
    <s v="MD SANAUL MUSTUFA"/>
    <n v="5"/>
    <n v="0"/>
    <n v="0"/>
    <n v="5"/>
    <n v="2"/>
    <n v="3"/>
    <n v="0"/>
    <n v="0"/>
    <s v="Mumbai"/>
    <n v="125"/>
    <n v="0"/>
    <n v="5"/>
    <n v="1"/>
    <n v="100"/>
    <x v="2"/>
    <x v="2"/>
  </r>
  <r>
    <x v="20"/>
    <n v="10156403"/>
    <s v="MOHAMMED SAJID TAK"/>
    <s v="MOHAMMED SAJID TAK"/>
    <n v="9623733102"/>
    <s v="IRFAN INNUS PATEL"/>
    <n v="5"/>
    <n v="1"/>
    <n v="0"/>
    <n v="4"/>
    <n v="0"/>
    <n v="5"/>
    <n v="0"/>
    <n v="0"/>
    <s v="Mumbai"/>
    <n v="175"/>
    <n v="4720"/>
    <n v="5"/>
    <n v="1"/>
    <n v="100"/>
    <x v="0"/>
    <x v="2"/>
  </r>
  <r>
    <x v="20"/>
    <n v="10142058"/>
    <s v="ANGAD RAMJI GUPTA"/>
    <s v="ANGAD RAMJI GUPTA"/>
    <n v="9820840706"/>
    <s v="CHANDRALOK GUPTA"/>
    <n v="6"/>
    <n v="0"/>
    <n v="0"/>
    <n v="6"/>
    <n v="0"/>
    <n v="6"/>
    <n v="0"/>
    <n v="0"/>
    <s v="Mumbai"/>
    <n v="130"/>
    <n v="0"/>
    <n v="6"/>
    <n v="1"/>
    <n v="100"/>
    <x v="3"/>
    <x v="3"/>
  </r>
  <r>
    <x v="20"/>
    <n v="10154499"/>
    <s v="SHIVAM PATHAK"/>
    <s v="SHIVAM PATHAK"/>
    <n v="9721050607"/>
    <s v="AJAY KUMAR VERMA"/>
    <n v="4"/>
    <n v="0"/>
    <n v="0"/>
    <n v="4"/>
    <n v="2"/>
    <n v="2"/>
    <n v="0"/>
    <n v="0"/>
    <s v="Mumbai"/>
    <n v="100"/>
    <n v="0"/>
    <n v="4"/>
    <n v="1"/>
    <n v="80"/>
    <x v="0"/>
    <x v="0"/>
  </r>
  <r>
    <x v="20"/>
    <n v="10157455"/>
    <s v="PRASHANT VISHRAM PATIL"/>
    <s v="PRASHANT VISHRAM PATIL"/>
    <n v="7777088988"/>
    <s v="PREM KUMAR VISHWAKARMA"/>
    <n v="5"/>
    <n v="0"/>
    <n v="0"/>
    <n v="5"/>
    <n v="3"/>
    <n v="2"/>
    <n v="0"/>
    <n v="0"/>
    <s v="Mumbai"/>
    <n v="125"/>
    <n v="0"/>
    <n v="5"/>
    <n v="1"/>
    <n v="100"/>
    <x v="1"/>
    <x v="2"/>
  </r>
  <r>
    <x v="20"/>
    <n v="10158402"/>
    <s v="ABHISHEK RAJNARAYAN GUPTA"/>
    <s v="ABHISHEK RAJNARAYAN GUPTA"/>
    <n v="8454864050"/>
    <s v="ABHISHEK GUPTA"/>
    <n v="4"/>
    <n v="0"/>
    <n v="0"/>
    <n v="4"/>
    <n v="4"/>
    <n v="0"/>
    <n v="0"/>
    <n v="0"/>
    <s v="Mumbai"/>
    <n v="100"/>
    <n v="0"/>
    <n v="4"/>
    <n v="1"/>
    <n v="100"/>
    <x v="4"/>
    <x v="4"/>
  </r>
  <r>
    <x v="20"/>
    <n v="10158408"/>
    <s v="PRASHANT TUKARAM THOKALE"/>
    <s v="PRASHANT TUKARAM THOKALE"/>
    <n v="8779830559"/>
    <s v="JAYANT KUMAR"/>
    <n v="4"/>
    <n v="0"/>
    <n v="0"/>
    <n v="4"/>
    <n v="1"/>
    <n v="3"/>
    <n v="0"/>
    <n v="0"/>
    <s v="Mumbai"/>
    <n v="100"/>
    <n v="0"/>
    <n v="4"/>
    <n v="1"/>
    <n v="100"/>
    <x v="4"/>
    <x v="4"/>
  </r>
  <r>
    <x v="20"/>
    <n v="10153333"/>
    <s v="SUMIT KUMAR PARASNATH VERMA"/>
    <s v="SUMIT KUMAR PARASNATH VERMA"/>
    <n v="7738531602"/>
    <s v="ABHISHEK GUPTA"/>
    <n v="5"/>
    <n v="0"/>
    <n v="0"/>
    <n v="5"/>
    <n v="1"/>
    <n v="4"/>
    <n v="0"/>
    <n v="0"/>
    <s v="Mumbai"/>
    <n v="115"/>
    <n v="0"/>
    <n v="5"/>
    <n v="1"/>
    <n v="100"/>
    <x v="4"/>
    <x v="0"/>
  </r>
  <r>
    <x v="20"/>
    <n v="10152214"/>
    <s v="VIKAS CHANDRABHAN MISHRA"/>
    <s v="VIKAS CHANDRABHAN MISHRA"/>
    <n v="8369541192"/>
    <s v="SHASHANK YELVE"/>
    <n v="5"/>
    <n v="0"/>
    <n v="0"/>
    <n v="5"/>
    <n v="2"/>
    <n v="3"/>
    <n v="0"/>
    <n v="0"/>
    <s v="Mumbai"/>
    <n v="125"/>
    <n v="0"/>
    <n v="5"/>
    <n v="1"/>
    <n v="100"/>
    <x v="5"/>
    <x v="0"/>
  </r>
  <r>
    <x v="20"/>
    <n v="10044507"/>
    <s v="JAGANATH SABAT"/>
    <s v="JAGANATH SABAT"/>
    <n v="9619119432"/>
    <s v="RUSHIKESH KALE"/>
    <n v="1"/>
    <n v="1"/>
    <n v="0"/>
    <n v="0"/>
    <n v="0"/>
    <n v="1"/>
    <n v="0"/>
    <n v="0"/>
    <s v="Mumbai"/>
    <n v="90"/>
    <n v="3540"/>
    <n v="1"/>
    <n v="1"/>
    <n v="20"/>
    <x v="3"/>
    <x v="3"/>
  </r>
  <r>
    <x v="20"/>
    <n v="10123047"/>
    <s v="MUNAWAR WARISH HASHMI"/>
    <s v="MUNAWAR WARISH HASHMI"/>
    <n v="9167670057"/>
    <s v="RUSHIKESH KALE"/>
    <n v="3"/>
    <n v="0"/>
    <n v="0"/>
    <n v="3"/>
    <n v="1"/>
    <n v="2"/>
    <n v="0"/>
    <n v="0"/>
    <s v="Mumbai"/>
    <n v="75"/>
    <n v="0"/>
    <n v="3"/>
    <n v="1"/>
    <n v="100"/>
    <x v="3"/>
    <x v="3"/>
  </r>
  <r>
    <x v="20"/>
    <n v="10144216"/>
    <s v="GAURISHANKAR SHAMBHU MANDAL"/>
    <s v="GAURISHANKAR SHAMBHU MANDAL"/>
    <n v="8369893292"/>
    <s v="CHANDRALOK GUPTA"/>
    <n v="7"/>
    <n v="0"/>
    <n v="0"/>
    <n v="7"/>
    <n v="0"/>
    <n v="7"/>
    <n v="0"/>
    <n v="0"/>
    <s v="Mumbai"/>
    <n v="175"/>
    <n v="0"/>
    <n v="7"/>
    <n v="1"/>
    <n v="100"/>
    <x v="3"/>
    <x v="1"/>
  </r>
  <r>
    <x v="20"/>
    <n v="10147873"/>
    <s v="PREM KUMAR VISHWAKARMA"/>
    <s v="PREM KUMAR VISHWAKARMA"/>
    <n v="9004761131"/>
    <s v="KADAM RAVIRAJ NARAYAN"/>
    <n v="2"/>
    <n v="0"/>
    <n v="0"/>
    <n v="2"/>
    <n v="0"/>
    <n v="2"/>
    <n v="0"/>
    <n v="0"/>
    <s v="Mumbai"/>
    <n v="40"/>
    <n v="0"/>
    <n v="2"/>
    <n v="1"/>
    <n v="66.67"/>
    <x v="1"/>
    <x v="1"/>
  </r>
  <r>
    <x v="20"/>
    <n v="10155635"/>
    <s v="RITIK PANKAJ CHAUBEY"/>
    <s v="RITIK PANKAJ CHAUBEY"/>
    <n v="8604838454"/>
    <s v="MANISH LOLARAKH NATH DUBEY"/>
    <n v="5"/>
    <n v="0"/>
    <n v="0"/>
    <n v="5"/>
    <n v="2"/>
    <n v="3"/>
    <n v="0"/>
    <n v="0"/>
    <s v="Mumbai"/>
    <n v="115"/>
    <n v="0"/>
    <n v="4"/>
    <n v="1"/>
    <n v="80"/>
    <x v="5"/>
    <x v="2"/>
  </r>
  <r>
    <x v="20"/>
    <n v="10158704"/>
    <s v="VAIBHAV VISHNU PACHAKUDE"/>
    <s v="VAIBHAV VISHNU PACHAKUDE"/>
    <n v="8779603782"/>
    <s v="CHANDRALOK GUPTA"/>
    <n v="1"/>
    <n v="0"/>
    <n v="0"/>
    <n v="1"/>
    <n v="0"/>
    <n v="1"/>
    <n v="0"/>
    <n v="0"/>
    <s v="Mumbai"/>
    <n v="15"/>
    <n v="0"/>
    <n v="1"/>
    <n v="1"/>
    <n v="33.33"/>
    <x v="3"/>
    <x v="4"/>
  </r>
  <r>
    <x v="20"/>
    <n v="10067328"/>
    <s v="SHEKH MOHAMMAD IMRAN"/>
    <s v="SHEKH MOHAMMAD IMRAN"/>
    <n v="8291174466"/>
    <s v="SHASHANK YELVE"/>
    <n v="5"/>
    <n v="0"/>
    <n v="0"/>
    <n v="5"/>
    <n v="0"/>
    <n v="6"/>
    <n v="0"/>
    <n v="0"/>
    <s v="Mumbai"/>
    <n v="125"/>
    <n v="0"/>
    <n v="5"/>
    <n v="1"/>
    <n v="100"/>
    <x v="5"/>
    <x v="3"/>
  </r>
  <r>
    <x v="20"/>
    <n v="10139865"/>
    <s v="JITENDRA PRATAP SINGH"/>
    <s v="JITENDRA PRATAP SINGH"/>
    <n v="7718993383"/>
    <s v="MANISH LOLARAKH NATH DUBEY"/>
    <n v="2"/>
    <n v="0"/>
    <n v="0"/>
    <n v="2"/>
    <n v="0"/>
    <n v="2"/>
    <n v="0"/>
    <n v="0"/>
    <s v="Mumbai"/>
    <n v="50"/>
    <n v="0"/>
    <n v="2"/>
    <n v="1"/>
    <n v="40"/>
    <x v="5"/>
    <x v="3"/>
  </r>
  <r>
    <x v="20"/>
    <n v="10155616"/>
    <s v="DHIRAJKUMAR L MISHRA"/>
    <s v="DHIRAJKUMAR L MISHRA"/>
    <n v="9370908992"/>
    <s v="MUNAWAR WARISH HASHMI"/>
    <n v="6"/>
    <n v="0"/>
    <n v="0"/>
    <n v="6"/>
    <n v="0"/>
    <n v="6"/>
    <n v="0"/>
    <n v="0"/>
    <s v="Mumbai"/>
    <n v="140"/>
    <n v="0"/>
    <n v="6"/>
    <n v="1"/>
    <n v="100"/>
    <x v="3"/>
    <x v="2"/>
  </r>
  <r>
    <x v="20"/>
    <n v="10135447"/>
    <s v="ANKIT VILAS BORSE"/>
    <s v="ANKIT VILAS BORSE"/>
    <n v="8655594978"/>
    <s v="JAGANATH SABAT"/>
    <n v="6"/>
    <n v="0"/>
    <n v="0"/>
    <n v="6"/>
    <n v="0"/>
    <n v="6"/>
    <n v="0"/>
    <n v="0"/>
    <s v="Mumbai"/>
    <n v="150"/>
    <n v="0"/>
    <n v="6"/>
    <n v="1"/>
    <n v="100"/>
    <x v="3"/>
    <x v="3"/>
  </r>
  <r>
    <x v="20"/>
    <n v="10156163"/>
    <s v="ABHISHEK KUMAR"/>
    <s v="ABHISHEK KUMAR"/>
    <n v="9967178792"/>
    <s v="NAGENDRA MISHRA"/>
    <n v="4"/>
    <n v="0"/>
    <n v="0"/>
    <n v="4"/>
    <n v="3"/>
    <n v="1"/>
    <n v="0"/>
    <n v="0"/>
    <s v="Mumbai"/>
    <n v="100"/>
    <n v="0"/>
    <n v="4"/>
    <n v="1"/>
    <n v="80"/>
    <x v="1"/>
    <x v="2"/>
  </r>
  <r>
    <x v="20"/>
    <n v="10157721"/>
    <s v="NITISH KUMAR"/>
    <s v="NITISH KUMAR"/>
    <n v="8692826180"/>
    <s v="ABHIJIT KHANVILKAR"/>
    <n v="3"/>
    <n v="0"/>
    <n v="0"/>
    <n v="3"/>
    <n v="0"/>
    <n v="3"/>
    <n v="0"/>
    <n v="0"/>
    <s v="Mumbai"/>
    <n v="65"/>
    <n v="0"/>
    <n v="3"/>
    <n v="1"/>
    <n v="60"/>
    <x v="2"/>
    <x v="2"/>
  </r>
  <r>
    <x v="20"/>
    <n v="10158732"/>
    <s v="TANAY KIRIT  SHAH"/>
    <s v="TANAY KIRIT  SHAH"/>
    <n v="9833376425"/>
    <s v="MANISH LOLARAKH NATH DUBEY"/>
    <n v="3"/>
    <n v="0"/>
    <n v="0"/>
    <n v="3"/>
    <n v="2"/>
    <n v="1"/>
    <n v="0"/>
    <n v="0"/>
    <s v="Mumbai"/>
    <n v="75"/>
    <n v="0"/>
    <n v="3"/>
    <n v="1"/>
    <n v="100"/>
    <x v="5"/>
    <x v="4"/>
  </r>
  <r>
    <x v="20"/>
    <n v="10157722"/>
    <s v="SACHIN KUMAR"/>
    <s v="SACHIN KUMAR"/>
    <n v="8825131086"/>
    <s v="ABHIJIT KHANVILKAR"/>
    <n v="5"/>
    <n v="0"/>
    <n v="0"/>
    <n v="5"/>
    <n v="3"/>
    <n v="2"/>
    <n v="0"/>
    <n v="1"/>
    <s v="Mumbai"/>
    <n v="135"/>
    <n v="0"/>
    <n v="5"/>
    <n v="1"/>
    <n v="100"/>
    <x v="2"/>
    <x v="2"/>
  </r>
  <r>
    <x v="20"/>
    <n v="10155619"/>
    <s v="AJAY BALU LONDHE"/>
    <s v="AJAY BALU LONDHE"/>
    <n v="8369610661"/>
    <s v="NANDAN SINGH"/>
    <n v="7"/>
    <n v="0"/>
    <n v="0"/>
    <n v="7"/>
    <n v="2"/>
    <n v="5"/>
    <n v="0"/>
    <n v="0"/>
    <s v="Mumbai"/>
    <n v="165"/>
    <n v="0"/>
    <n v="7"/>
    <n v="1"/>
    <n v="100"/>
    <x v="2"/>
    <x v="2"/>
  </r>
  <r>
    <x v="20"/>
    <n v="10158802"/>
    <s v="VISHAL YADAV"/>
    <s v="VISHAL YADAV"/>
    <n v="8850903979"/>
    <s v="CHANDRALOK GUPTA"/>
    <n v="1"/>
    <n v="0"/>
    <n v="0"/>
    <n v="1"/>
    <n v="0"/>
    <n v="1"/>
    <n v="0"/>
    <n v="0"/>
    <s v="Mumbai"/>
    <n v="25"/>
    <n v="0"/>
    <n v="1"/>
    <n v="1"/>
    <n v="33.33"/>
    <x v="3"/>
    <x v="4"/>
  </r>
  <r>
    <x v="20"/>
    <n v="10014784"/>
    <s v="PRASHANT LAD"/>
    <s v="PRASHANT LAD"/>
    <n v="9833647618"/>
    <s v="SHASHANK YELVE"/>
    <n v="1"/>
    <n v="0"/>
    <n v="0"/>
    <n v="1"/>
    <n v="0"/>
    <n v="1"/>
    <n v="0"/>
    <n v="0"/>
    <s v="Mumbai"/>
    <n v="25"/>
    <n v="0"/>
    <n v="1"/>
    <n v="1"/>
    <n v="33.33"/>
    <x v="5"/>
    <x v="3"/>
  </r>
  <r>
    <x v="20"/>
    <n v="10154507"/>
    <s v="MOHIT UPADHYAY"/>
    <s v="MOHIT UPADHYAY"/>
    <n v="9372906600"/>
    <s v="AKASH RAMRATAN JAISWAL"/>
    <n v="2"/>
    <n v="0"/>
    <n v="0"/>
    <n v="2"/>
    <n v="1"/>
    <n v="1"/>
    <n v="0"/>
    <n v="0"/>
    <s v="Mumbai"/>
    <n v="50"/>
    <n v="0"/>
    <n v="2"/>
    <n v="1"/>
    <n v="40"/>
    <x v="1"/>
    <x v="0"/>
  </r>
  <r>
    <x v="20"/>
    <n v="10068280"/>
    <s v="ARCHANA KAKADE"/>
    <s v="ARCHANA KAKADE"/>
    <n v="7208149618"/>
    <s v="NANDAN SINGH"/>
    <n v="3"/>
    <n v="1"/>
    <n v="0"/>
    <n v="2"/>
    <n v="1"/>
    <n v="3"/>
    <n v="0"/>
    <n v="0"/>
    <s v="Mumbai"/>
    <n v="150"/>
    <n v="7080"/>
    <n v="4"/>
    <n v="1"/>
    <n v="100"/>
    <x v="2"/>
    <x v="3"/>
  </r>
  <r>
    <x v="20"/>
    <n v="10068212"/>
    <s v="WASIM KAZI"/>
    <s v="WASIM KAZI"/>
    <n v="9702808599"/>
    <s v="SHASHANK YELVE"/>
    <n v="4"/>
    <n v="1"/>
    <n v="0"/>
    <n v="3"/>
    <n v="0"/>
    <n v="4"/>
    <n v="0"/>
    <n v="0"/>
    <s v="Mumbai"/>
    <n v="150"/>
    <n v="54254"/>
    <n v="4"/>
    <n v="1"/>
    <n v="80"/>
    <x v="5"/>
    <x v="3"/>
  </r>
  <r>
    <x v="20"/>
    <n v="10153105"/>
    <s v="SUDHEER PANKAJ PANDEY"/>
    <s v="SUDHEER PANKAJ PANDEY"/>
    <n v="8953258991"/>
    <s v="RAGHWENDRA KUMAR SINGH"/>
    <n v="5"/>
    <n v="0"/>
    <n v="0"/>
    <n v="5"/>
    <n v="1"/>
    <n v="4"/>
    <n v="0"/>
    <n v="0"/>
    <s v="Mumbai"/>
    <n v="125"/>
    <n v="0"/>
    <n v="5"/>
    <n v="1"/>
    <n v="100"/>
    <x v="1"/>
    <x v="0"/>
  </r>
  <r>
    <x v="20"/>
    <n v="10157279"/>
    <s v="ABDUL AHAD ANIS KHAN"/>
    <s v="ABDUL AHAD ANIS KHAN"/>
    <n v="7058620610"/>
    <s v="AKASH RAMRATAN JAISWAL"/>
    <n v="5"/>
    <n v="0"/>
    <n v="0"/>
    <n v="5"/>
    <n v="5"/>
    <n v="0"/>
    <n v="0"/>
    <n v="0"/>
    <s v="Mumbai"/>
    <n v="125"/>
    <n v="0"/>
    <n v="5"/>
    <n v="1"/>
    <n v="100"/>
    <x v="1"/>
    <x v="2"/>
  </r>
  <r>
    <x v="20"/>
    <n v="10083901"/>
    <s v="BHAVESH VIVEK MHATRE"/>
    <s v="BHAVESH VIVEK MHATRE"/>
    <n v="8668720253"/>
    <s v="SURAJ PAWAR"/>
    <n v="5"/>
    <n v="0"/>
    <n v="0"/>
    <n v="5"/>
    <n v="2"/>
    <n v="3"/>
    <n v="0"/>
    <n v="0"/>
    <s v="Mumbai"/>
    <n v="125"/>
    <n v="0"/>
    <n v="5"/>
    <n v="1"/>
    <n v="100"/>
    <x v="5"/>
    <x v="3"/>
  </r>
  <r>
    <x v="20"/>
    <n v="10154727"/>
    <s v="SHUBHENDU PRAFULLA DASKABI"/>
    <s v="SHUBHENDU PRAFULLA DASKABI"/>
    <n v="9372379791"/>
    <s v="JAYANT KUMAR"/>
    <n v="5"/>
    <n v="0"/>
    <n v="0"/>
    <n v="5"/>
    <n v="1"/>
    <n v="4"/>
    <n v="0"/>
    <n v="0"/>
    <s v="Mumbai"/>
    <n v="125"/>
    <n v="0"/>
    <n v="5"/>
    <n v="1"/>
    <n v="100"/>
    <x v="4"/>
    <x v="0"/>
  </r>
  <r>
    <x v="20"/>
    <n v="10157449"/>
    <s v="PRITAM SUNIL GAIKWAD"/>
    <s v="PRITAM SUNIL GAIKWAD"/>
    <n v="8169792854"/>
    <s v="SHASHANK YELVE"/>
    <n v="5"/>
    <n v="0"/>
    <n v="0"/>
    <n v="5"/>
    <n v="3"/>
    <n v="2"/>
    <n v="0"/>
    <n v="0"/>
    <s v="Mumbai"/>
    <n v="115"/>
    <n v="0"/>
    <n v="4"/>
    <n v="1"/>
    <n v="80"/>
    <x v="5"/>
    <x v="2"/>
  </r>
  <r>
    <x v="20"/>
    <n v="10153648"/>
    <s v="RAJKUMAR U SINGH"/>
    <s v="RAJKUMAR U SINGH"/>
    <n v="7058306032"/>
    <s v="AJAY KUMAR VERMA"/>
    <n v="4"/>
    <n v="0"/>
    <n v="0"/>
    <n v="4"/>
    <n v="2"/>
    <n v="2"/>
    <n v="0"/>
    <n v="0"/>
    <s v="Mumbai"/>
    <n v="95"/>
    <n v="0"/>
    <n v="4"/>
    <n v="1"/>
    <n v="80"/>
    <x v="0"/>
    <x v="0"/>
  </r>
  <r>
    <x v="20"/>
    <n v="10154483"/>
    <s v="JAYANT KUMAR"/>
    <s v="JAYANT KUMAR"/>
    <n v="9304376328"/>
    <s v="DILEEP SHARMA"/>
    <n v="5"/>
    <n v="0"/>
    <n v="0"/>
    <n v="5"/>
    <n v="1"/>
    <n v="4"/>
    <n v="0"/>
    <n v="0"/>
    <s v="Mumbai"/>
    <n v="115"/>
    <n v="0"/>
    <n v="5"/>
    <n v="1"/>
    <n v="100"/>
    <x v="4"/>
    <x v="0"/>
  </r>
  <r>
    <x v="20"/>
    <n v="10057460"/>
    <s v="GANGA SAGAR PANDEY"/>
    <s v="GANGA SAGAR PANDEY"/>
    <n v="9696537480"/>
    <s v="JAGANATH SABAT"/>
    <n v="7"/>
    <n v="0"/>
    <n v="0"/>
    <n v="7"/>
    <n v="3"/>
    <n v="4"/>
    <n v="0"/>
    <n v="0"/>
    <s v="Mumbai"/>
    <n v="175"/>
    <n v="0"/>
    <n v="6"/>
    <n v="1"/>
    <n v="100"/>
    <x v="3"/>
    <x v="3"/>
  </r>
  <r>
    <x v="20"/>
    <n v="10148305"/>
    <s v="SAMSUJJAMA"/>
    <s v="SAMSUJJAMA"/>
    <n v="9628744894"/>
    <s v="PREM KUMAR VISHWAKARMA"/>
    <n v="5"/>
    <n v="0"/>
    <n v="0"/>
    <n v="5"/>
    <n v="0"/>
    <n v="5"/>
    <n v="0"/>
    <n v="0"/>
    <s v="Mumbai"/>
    <n v="115"/>
    <n v="0"/>
    <n v="4"/>
    <n v="1"/>
    <n v="80"/>
    <x v="1"/>
    <x v="1"/>
  </r>
  <r>
    <x v="20"/>
    <n v="10156155"/>
    <s v="VIVEKANAND"/>
    <s v="VIVEKANAND"/>
    <n v="9984546969"/>
    <s v="JAGANATH SABAT"/>
    <n v="6"/>
    <n v="1"/>
    <n v="0"/>
    <n v="5"/>
    <n v="2"/>
    <n v="4"/>
    <n v="0"/>
    <n v="0"/>
    <s v="Mumbai"/>
    <n v="210"/>
    <n v="4720"/>
    <n v="6"/>
    <n v="1"/>
    <n v="100"/>
    <x v="3"/>
    <x v="2"/>
  </r>
  <r>
    <x v="20"/>
    <n v="10044903"/>
    <s v="MD SANAUL MUSTUFA"/>
    <s v="MD SANAUL MUSTUFA"/>
    <n v="9892999846"/>
    <s v="ABHIJIT KHANVILKAR"/>
    <n v="3"/>
    <n v="1"/>
    <n v="0"/>
    <n v="2"/>
    <n v="1"/>
    <n v="2"/>
    <n v="0"/>
    <n v="0"/>
    <s v="Mumbai"/>
    <n v="125"/>
    <n v="48227"/>
    <n v="3"/>
    <n v="1"/>
    <n v="100"/>
    <x v="2"/>
    <x v="3"/>
  </r>
  <r>
    <x v="20"/>
    <n v="10158786"/>
    <s v="SAURABH KUMAR AJAY KUMAR SINGH"/>
    <s v="SAURABH KUMAR AJAY KUMAR SINGH"/>
    <n v="9892506097"/>
    <s v="KADAM RAVIRAJ NARAYAN"/>
    <n v="1"/>
    <n v="0"/>
    <n v="0"/>
    <n v="1"/>
    <n v="1"/>
    <n v="0"/>
    <n v="0"/>
    <n v="0"/>
    <s v="Mumbai"/>
    <n v="25"/>
    <n v="0"/>
    <n v="1"/>
    <n v="1"/>
    <n v="33.33"/>
    <x v="1"/>
    <x v="4"/>
  </r>
  <r>
    <x v="20"/>
    <n v="10155631"/>
    <s v="PRAFUL MUKUNDRAO TELANG"/>
    <s v="PRAFUL MUKUNDRAO TELANG"/>
    <n v="7769928826"/>
    <s v="PREM KUMAR VISHWAKARMA"/>
    <n v="5"/>
    <n v="0"/>
    <n v="0"/>
    <n v="5"/>
    <n v="4"/>
    <n v="1"/>
    <n v="0"/>
    <n v="0"/>
    <s v="Mumbai"/>
    <n v="125"/>
    <n v="0"/>
    <n v="4"/>
    <n v="1"/>
    <n v="80"/>
    <x v="1"/>
    <x v="2"/>
  </r>
  <r>
    <x v="20"/>
    <n v="10158401"/>
    <s v="KRISHNA TUKARAM SHELAR"/>
    <s v="KRISHNA TUKARAM SHELAR"/>
    <n v="9137512282"/>
    <s v="PREM KUMAR VISHWAKARMA"/>
    <n v="5"/>
    <n v="0"/>
    <n v="0"/>
    <n v="5"/>
    <n v="5"/>
    <n v="1"/>
    <n v="0"/>
    <n v="0"/>
    <s v="Mumbai"/>
    <n v="125"/>
    <n v="0"/>
    <n v="5"/>
    <n v="1"/>
    <n v="100"/>
    <x v="1"/>
    <x v="4"/>
  </r>
  <r>
    <x v="20"/>
    <n v="10154490"/>
    <s v="SIRAJ RAIS KHAN"/>
    <s v="SIRAJ RAIS KHAN"/>
    <n v="7738084089"/>
    <s v="IRFAN INNUS PATEL"/>
    <n v="6"/>
    <n v="0"/>
    <n v="0"/>
    <n v="6"/>
    <n v="1"/>
    <n v="5"/>
    <n v="0"/>
    <n v="0"/>
    <s v="Mumbai"/>
    <n v="150"/>
    <n v="0"/>
    <n v="6"/>
    <n v="1"/>
    <n v="100"/>
    <x v="0"/>
    <x v="0"/>
  </r>
  <r>
    <x v="20"/>
    <n v="10061244"/>
    <s v="MANISH PANDEY"/>
    <s v="MANISH PANDEY"/>
    <n v="8655267737"/>
    <s v="AJAY KUMAR VERMA"/>
    <n v="4"/>
    <n v="1"/>
    <n v="0"/>
    <n v="3"/>
    <n v="1"/>
    <n v="3"/>
    <n v="0"/>
    <n v="0"/>
    <s v="Mumbai"/>
    <n v="165"/>
    <n v="7115"/>
    <n v="4"/>
    <n v="1"/>
    <n v="100"/>
    <x v="0"/>
    <x v="3"/>
  </r>
  <r>
    <x v="20"/>
    <n v="10158406"/>
    <s v="MOHAMMAD HASEEN"/>
    <s v="MOHAMMAD HASEEN"/>
    <n v="8565899473"/>
    <s v="SHASHANK YELVE"/>
    <n v="5"/>
    <n v="0"/>
    <n v="0"/>
    <n v="5"/>
    <n v="1"/>
    <n v="4"/>
    <n v="0"/>
    <n v="0"/>
    <s v="Mumbai"/>
    <n v="125"/>
    <n v="0"/>
    <n v="4"/>
    <n v="1"/>
    <n v="100"/>
    <x v="5"/>
    <x v="4"/>
  </r>
  <r>
    <x v="20"/>
    <n v="10102541"/>
    <s v="JAYESH MANOHARLAL VATANI"/>
    <s v="JAYESH MANOHARLAL VATANI"/>
    <n v="9730838322"/>
    <s v="JAGANATH SABAT"/>
    <n v="2"/>
    <n v="1"/>
    <n v="0"/>
    <n v="1"/>
    <n v="0"/>
    <n v="2"/>
    <n v="0"/>
    <n v="0"/>
    <s v="Mumbai"/>
    <n v="85"/>
    <n v="40237"/>
    <n v="2"/>
    <n v="1"/>
    <n v="40"/>
    <x v="3"/>
    <x v="3"/>
  </r>
  <r>
    <x v="20"/>
    <n v="10012025"/>
    <s v="SURAJ PAWAR"/>
    <s v="SURAJ PAWAR"/>
    <n v="8446578718"/>
    <s v="MADHURI JOSHI"/>
    <n v="1"/>
    <n v="0"/>
    <n v="0"/>
    <n v="1"/>
    <n v="0"/>
    <n v="1"/>
    <n v="0"/>
    <n v="0"/>
    <s v="Mumbai"/>
    <n v="25"/>
    <n v="0"/>
    <n v="1"/>
    <n v="1"/>
    <n v="33.33"/>
    <x v="5"/>
    <x v="3"/>
  </r>
  <r>
    <x v="20"/>
    <n v="10150180"/>
    <s v="YASH SABHA SHANKAR TIWARI"/>
    <s v="YASH SABHA SHANKAR TIWARI"/>
    <n v="9594587271"/>
    <s v="ABHIJIT KHANVILKAR"/>
    <n v="1"/>
    <n v="0"/>
    <n v="0"/>
    <n v="1"/>
    <n v="0"/>
    <n v="1"/>
    <n v="0"/>
    <n v="0"/>
    <s v="Mumbai"/>
    <n v="25"/>
    <n v="0"/>
    <n v="1"/>
    <n v="1"/>
    <n v="20"/>
    <x v="2"/>
    <x v="1"/>
  </r>
  <r>
    <x v="20"/>
    <n v="10126648"/>
    <s v="ANOOP PANDEY"/>
    <s v="ANOOP PANDEY"/>
    <n v="9321734007"/>
    <s v="KADAM RAVIRAJ NARAYAN"/>
    <n v="5"/>
    <n v="0"/>
    <n v="0"/>
    <n v="5"/>
    <n v="3"/>
    <n v="3"/>
    <n v="0"/>
    <n v="0"/>
    <s v="Mumbai"/>
    <n v="115"/>
    <n v="0"/>
    <n v="5"/>
    <n v="1"/>
    <n v="100"/>
    <x v="1"/>
    <x v="3"/>
  </r>
  <r>
    <x v="20"/>
    <n v="10151965"/>
    <s v="VIJAYKUMAR DINESH PARCHE"/>
    <s v="VIJAYKUMAR DINESH PARCHE"/>
    <n v="7558284024"/>
    <s v="MUNAWAR WARISH HASHMI"/>
    <n v="6"/>
    <n v="0"/>
    <n v="0"/>
    <n v="6"/>
    <n v="0"/>
    <n v="6"/>
    <n v="0"/>
    <n v="0"/>
    <s v="Mumbai"/>
    <n v="150"/>
    <n v="0"/>
    <n v="6"/>
    <n v="1"/>
    <n v="100"/>
    <x v="3"/>
    <x v="0"/>
  </r>
  <r>
    <x v="20"/>
    <n v="10153321"/>
    <s v="ZOAIB MAINUDDIN PALEKAR"/>
    <s v="ZOAIB MAINUDDIN PALEKAR"/>
    <n v="7020908214"/>
    <s v="AKASH RAMRATAN JAISWAL"/>
    <n v="3"/>
    <n v="0"/>
    <n v="0"/>
    <n v="3"/>
    <n v="0"/>
    <n v="3"/>
    <n v="0"/>
    <n v="0"/>
    <s v="Mumbai"/>
    <n v="55"/>
    <n v="0"/>
    <n v="3"/>
    <n v="1"/>
    <n v="60"/>
    <x v="1"/>
    <x v="0"/>
  </r>
  <r>
    <x v="20"/>
    <n v="10154505"/>
    <s v="KRISHNA GYANDEV PANDEY"/>
    <s v="KRISHNA GYANDEV PANDEY"/>
    <n v="9372324244"/>
    <s v="RAGHWENDRA KUMAR SINGH"/>
    <n v="5"/>
    <n v="0"/>
    <n v="0"/>
    <n v="5"/>
    <n v="3"/>
    <n v="2"/>
    <n v="0"/>
    <n v="0"/>
    <s v="Mumbai"/>
    <n v="125"/>
    <n v="0"/>
    <n v="5"/>
    <n v="1"/>
    <n v="100"/>
    <x v="1"/>
    <x v="0"/>
  </r>
  <r>
    <x v="21"/>
    <n v="10142058"/>
    <s v="ANGAD RAMJI GUPTA"/>
    <s v="ANGAD RAMJI GUPTA"/>
    <n v="9820840706"/>
    <s v="CHANDRALOK GUPTA"/>
    <n v="8"/>
    <n v="1"/>
    <n v="0"/>
    <n v="7"/>
    <n v="1"/>
    <n v="7"/>
    <n v="0"/>
    <n v="0"/>
    <s v="Mumbai"/>
    <n v="245"/>
    <n v="2360"/>
    <n v="6"/>
    <n v="1"/>
    <n v="100"/>
    <x v="3"/>
    <x v="3"/>
  </r>
  <r>
    <x v="21"/>
    <n v="10154499"/>
    <s v="SHIVAM PATHAK"/>
    <s v="SHIVAM PATHAK"/>
    <n v="9721050607"/>
    <s v="AJAY KUMAR VERMA"/>
    <n v="4"/>
    <n v="0"/>
    <n v="0"/>
    <n v="4"/>
    <n v="1"/>
    <n v="3"/>
    <n v="0"/>
    <n v="0"/>
    <s v="Mumbai"/>
    <n v="100"/>
    <n v="0"/>
    <n v="4"/>
    <n v="1"/>
    <n v="80"/>
    <x v="0"/>
    <x v="0"/>
  </r>
  <r>
    <x v="21"/>
    <n v="10155622"/>
    <s v="SOFIYAN MOHAMMED UMAR ANSARI"/>
    <s v="SOFIYAN MOHAMMED UMAR ANSARI"/>
    <n v="7304151160"/>
    <s v="ABHISHEK GUPTA"/>
    <n v="5"/>
    <n v="0"/>
    <n v="0"/>
    <n v="5"/>
    <n v="1"/>
    <n v="4"/>
    <n v="0"/>
    <n v="0"/>
    <s v="Mumbai"/>
    <n v="125"/>
    <n v="0"/>
    <n v="5"/>
    <n v="1"/>
    <n v="100"/>
    <x v="4"/>
    <x v="2"/>
  </r>
  <r>
    <x v="21"/>
    <n v="10155617"/>
    <s v="NANDLAL RAJBHAR"/>
    <s v="NANDLAL RAJBHAR"/>
    <n v="9594189301"/>
    <s v="MD SANAUL MUSTUFA"/>
    <n v="3"/>
    <n v="0"/>
    <n v="0"/>
    <n v="3"/>
    <n v="1"/>
    <n v="2"/>
    <n v="0"/>
    <n v="0"/>
    <s v="Mumbai"/>
    <n v="75"/>
    <n v="0"/>
    <n v="3"/>
    <n v="1"/>
    <n v="60"/>
    <x v="2"/>
    <x v="2"/>
  </r>
  <r>
    <x v="21"/>
    <n v="10158408"/>
    <s v="PRASHANT TUKARAM THOKALE"/>
    <s v="PRASHANT TUKARAM THOKALE"/>
    <n v="8779830559"/>
    <s v="JAYANT KUMAR"/>
    <n v="4"/>
    <n v="0"/>
    <n v="0"/>
    <n v="4"/>
    <n v="0"/>
    <n v="4"/>
    <n v="0"/>
    <n v="0"/>
    <s v="Mumbai"/>
    <n v="90"/>
    <n v="0"/>
    <n v="4"/>
    <n v="1"/>
    <n v="100"/>
    <x v="4"/>
    <x v="4"/>
  </r>
  <r>
    <x v="21"/>
    <n v="10051652"/>
    <s v="DINESH GHODVINDE"/>
    <s v="DINESH GHODVINDE"/>
    <n v="7020949492"/>
    <s v="JAGANATH SABAT"/>
    <n v="5"/>
    <n v="0"/>
    <n v="0"/>
    <n v="5"/>
    <n v="1"/>
    <n v="4"/>
    <n v="0"/>
    <n v="0"/>
    <s v="Mumbai"/>
    <n v="115"/>
    <n v="0"/>
    <n v="5"/>
    <n v="1"/>
    <n v="100"/>
    <x v="3"/>
    <x v="3"/>
  </r>
  <r>
    <x v="21"/>
    <n v="10152249"/>
    <s v="HARIHAR SINGH"/>
    <s v="HARIHAR SINGH"/>
    <n v="8149312014"/>
    <s v="AJAY KUMAR VERMA"/>
    <n v="2"/>
    <n v="0"/>
    <n v="0"/>
    <n v="2"/>
    <n v="1"/>
    <n v="1"/>
    <n v="0"/>
    <n v="0"/>
    <s v="Mumbai"/>
    <n v="50"/>
    <n v="0"/>
    <n v="2"/>
    <n v="1"/>
    <n v="40"/>
    <x v="0"/>
    <x v="0"/>
  </r>
  <r>
    <x v="21"/>
    <n v="10158741"/>
    <s v="SUBHAM YADAV"/>
    <s v="SUBHAM YADAV"/>
    <n v="8429363770"/>
    <s v="AKASH RAMRATAN JAISWAL"/>
    <n v="4"/>
    <n v="0"/>
    <n v="0"/>
    <n v="4"/>
    <n v="2"/>
    <n v="2"/>
    <n v="0"/>
    <n v="0"/>
    <s v="Mumbai"/>
    <n v="100"/>
    <n v="0"/>
    <n v="4"/>
    <n v="1"/>
    <n v="100"/>
    <x v="1"/>
    <x v="4"/>
  </r>
  <r>
    <x v="21"/>
    <n v="10152292"/>
    <s v="CHOUBEY ADITYA AJIT"/>
    <s v="CHOUBEY ADITYA AJIT"/>
    <n v="7414955787"/>
    <s v="CHANDRALOK GUPTA"/>
    <n v="2"/>
    <n v="0"/>
    <n v="0"/>
    <n v="2"/>
    <n v="1"/>
    <n v="1"/>
    <n v="0"/>
    <n v="0"/>
    <s v="Mumbai"/>
    <n v="50"/>
    <n v="0"/>
    <n v="2"/>
    <n v="1"/>
    <n v="66.67"/>
    <x v="3"/>
    <x v="0"/>
  </r>
  <r>
    <x v="21"/>
    <n v="10153637"/>
    <s v="AKHILESH TIWARI"/>
    <s v="AKHILESH TIWARI"/>
    <n v="8452813371"/>
    <s v="JAGANATH SABAT"/>
    <n v="7"/>
    <n v="0"/>
    <n v="0"/>
    <n v="7"/>
    <n v="1"/>
    <n v="6"/>
    <n v="0"/>
    <n v="0"/>
    <s v="Mumbai"/>
    <n v="165"/>
    <n v="0"/>
    <n v="7"/>
    <n v="1"/>
    <n v="100"/>
    <x v="3"/>
    <x v="0"/>
  </r>
  <r>
    <x v="21"/>
    <n v="10142760"/>
    <s v="SAW MRITUNJAY KUMAR PREMCHAND"/>
    <s v="SAW MRITUNJAY KUMAR PREMCHAND"/>
    <n v="8779615120"/>
    <s v="PREM KUMAR VISHWAKARMA"/>
    <n v="4"/>
    <n v="1"/>
    <n v="0"/>
    <n v="3"/>
    <n v="2"/>
    <n v="2"/>
    <n v="0"/>
    <n v="0"/>
    <s v="Mumbai"/>
    <n v="160"/>
    <n v="4720"/>
    <n v="4"/>
    <n v="1"/>
    <n v="80"/>
    <x v="1"/>
    <x v="3"/>
  </r>
  <r>
    <x v="21"/>
    <n v="10149396"/>
    <s v="AKASH NARAYAN RAWTE"/>
    <s v="AKASH NARAYAN RAWTE"/>
    <n v="9594529510"/>
    <s v="NAGENDRA MISHRA"/>
    <n v="3"/>
    <n v="0"/>
    <n v="0"/>
    <n v="3"/>
    <n v="1"/>
    <n v="2"/>
    <n v="0"/>
    <n v="0"/>
    <s v="Mumbai"/>
    <n v="80"/>
    <n v="0"/>
    <n v="3"/>
    <n v="1"/>
    <n v="60"/>
    <x v="1"/>
    <x v="1"/>
  </r>
  <r>
    <x v="21"/>
    <n v="10156140"/>
    <s v="AMAN TRIPATHI"/>
    <s v="AMAN TRIPATHI"/>
    <n v="7393838072"/>
    <s v="JAGANATH SABAT"/>
    <n v="5"/>
    <n v="0"/>
    <n v="0"/>
    <n v="5"/>
    <n v="1"/>
    <n v="4"/>
    <n v="0"/>
    <n v="0"/>
    <s v="Mumbai"/>
    <n v="125"/>
    <n v="0"/>
    <n v="5"/>
    <n v="1"/>
    <n v="100"/>
    <x v="3"/>
    <x v="2"/>
  </r>
  <r>
    <x v="21"/>
    <n v="10149232"/>
    <s v="AKASH KUMAR JAISWAL"/>
    <s v="AKASH KUMAR JAISWAL"/>
    <n v="9984180596"/>
    <s v="DILEEP SHARMA"/>
    <n v="2"/>
    <n v="1"/>
    <n v="0"/>
    <n v="1"/>
    <n v="2"/>
    <n v="1"/>
    <n v="0"/>
    <n v="0"/>
    <s v="Mumbai"/>
    <n v="125"/>
    <n v="4720"/>
    <n v="3"/>
    <n v="1"/>
    <n v="60"/>
    <x v="4"/>
    <x v="1"/>
  </r>
  <r>
    <x v="21"/>
    <n v="10145771"/>
    <s v="RISHIKESH DUBEY"/>
    <s v="RISHIKESH DUBEY"/>
    <n v="8369036235"/>
    <s v="NAVEEN TRIPATHI"/>
    <n v="5"/>
    <n v="1"/>
    <n v="0"/>
    <n v="4"/>
    <n v="1"/>
    <n v="4"/>
    <n v="0"/>
    <n v="0"/>
    <s v="Mumbai"/>
    <n v="185"/>
    <n v="21240"/>
    <n v="5"/>
    <n v="1"/>
    <n v="100"/>
    <x v="0"/>
    <x v="1"/>
  </r>
  <r>
    <x v="21"/>
    <n v="10157723"/>
    <s v="BITTU KUMAR"/>
    <s v="BITTU KUMAR"/>
    <n v="8709035770"/>
    <s v="ABHIJIT KHANVILKAR"/>
    <n v="5"/>
    <n v="0"/>
    <n v="0"/>
    <n v="5"/>
    <n v="2"/>
    <n v="3"/>
    <n v="0"/>
    <n v="0"/>
    <s v="Mumbai"/>
    <n v="125"/>
    <n v="0"/>
    <n v="4"/>
    <n v="1"/>
    <n v="80"/>
    <x v="2"/>
    <x v="2"/>
  </r>
  <r>
    <x v="21"/>
    <n v="10158787"/>
    <s v="SHUBHAMRAJENDRAPRASADTIWARI"/>
    <s v="SHUBHAMRAJENDRAPRASADTIWARI"/>
    <n v="8928971698"/>
    <s v="NAVEEN TRIPATHI"/>
    <n v="4"/>
    <n v="0"/>
    <n v="0"/>
    <n v="4"/>
    <n v="0"/>
    <n v="4"/>
    <n v="0"/>
    <n v="0"/>
    <s v="Mumbai"/>
    <n v="100"/>
    <n v="0"/>
    <n v="4"/>
    <n v="1"/>
    <n v="100"/>
    <x v="0"/>
    <x v="4"/>
  </r>
  <r>
    <x v="21"/>
    <n v="10153331"/>
    <s v="RAGHWENDRA KUMAR SINGH"/>
    <s v="RAGHWENDRA KUMAR SINGH"/>
    <n v="8104389966"/>
    <s v="SONU KIRAN DUBEY"/>
    <n v="3"/>
    <n v="0"/>
    <n v="0"/>
    <n v="3"/>
    <n v="1"/>
    <n v="2"/>
    <n v="0"/>
    <n v="0"/>
    <s v="Mumbai"/>
    <n v="65"/>
    <n v="0"/>
    <n v="3"/>
    <n v="1"/>
    <n v="100"/>
    <x v="1"/>
    <x v="0"/>
  </r>
  <r>
    <x v="21"/>
    <n v="10154482"/>
    <s v="PRADEEP DEEPAK ANGRE"/>
    <s v="PRADEEP DEEPAK ANGRE"/>
    <n v="8879114532"/>
    <s v="JAGANATH SABAT"/>
    <n v="6"/>
    <n v="0"/>
    <n v="0"/>
    <n v="6"/>
    <n v="2"/>
    <n v="4"/>
    <n v="0"/>
    <n v="0"/>
    <s v="Mumbai"/>
    <n v="170"/>
    <n v="0"/>
    <n v="6"/>
    <n v="1"/>
    <n v="100"/>
    <x v="3"/>
    <x v="0"/>
  </r>
  <r>
    <x v="21"/>
    <n v="10154722"/>
    <s v="ANIMESH KARMAKAR"/>
    <s v="ANIMESH KARMAKAR"/>
    <n v="6294590298"/>
    <s v="ABHIJIT KHANVILKAR"/>
    <n v="5"/>
    <n v="0"/>
    <n v="0"/>
    <n v="5"/>
    <n v="2"/>
    <n v="3"/>
    <n v="0"/>
    <n v="0"/>
    <s v="Mumbai"/>
    <n v="105"/>
    <n v="0"/>
    <n v="4"/>
    <n v="1"/>
    <n v="80"/>
    <x v="2"/>
    <x v="0"/>
  </r>
  <r>
    <x v="21"/>
    <n v="10151345"/>
    <s v="NAGENDRA MISHRA"/>
    <s v="NAGENDRA MISHRA"/>
    <n v="7049872363"/>
    <s v="SIDDHANT RAJENDRA PAWAR"/>
    <n v="3"/>
    <n v="1"/>
    <n v="0"/>
    <n v="2"/>
    <n v="1"/>
    <n v="2"/>
    <n v="0"/>
    <n v="0"/>
    <s v="Mumbai"/>
    <n v="140"/>
    <n v="3799"/>
    <n v="3"/>
    <n v="1"/>
    <n v="100"/>
    <x v="1"/>
    <x v="1"/>
  </r>
  <r>
    <x v="21"/>
    <n v="10091881"/>
    <s v="SUMIT SHARAD SANAS"/>
    <s v="SUMIT SHARAD SANAS"/>
    <n v="8652573355"/>
    <s v="ARJUN WAGHMARE"/>
    <n v="2"/>
    <n v="0"/>
    <n v="0"/>
    <n v="2"/>
    <n v="0"/>
    <n v="2"/>
    <n v="0"/>
    <n v="0"/>
    <s v="Mumbai"/>
    <n v="55"/>
    <n v="0"/>
    <n v="2"/>
    <n v="1"/>
    <n v="40"/>
    <x v="2"/>
    <x v="3"/>
  </r>
  <r>
    <x v="21"/>
    <n v="10154719"/>
    <s v="CHANDAN MISHRA"/>
    <s v="CHANDAN MISHRA"/>
    <n v="8433849596"/>
    <s v="JAYANT KUMAR"/>
    <n v="5"/>
    <n v="0"/>
    <n v="0"/>
    <n v="5"/>
    <n v="2"/>
    <n v="3"/>
    <n v="0"/>
    <n v="0"/>
    <s v="Mumbai"/>
    <n v="125"/>
    <n v="0"/>
    <n v="5"/>
    <n v="1"/>
    <n v="100"/>
    <x v="4"/>
    <x v="0"/>
  </r>
  <r>
    <x v="21"/>
    <n v="10158405"/>
    <s v="KAPIL"/>
    <s v="KAPIL"/>
    <n v="8295745494"/>
    <s v="MOHAMMAD IMRAN ADIL"/>
    <n v="4"/>
    <n v="0"/>
    <n v="0"/>
    <n v="4"/>
    <n v="1"/>
    <n v="4"/>
    <n v="0"/>
    <n v="0"/>
    <s v="Mumbai"/>
    <n v="100"/>
    <n v="0"/>
    <n v="4"/>
    <n v="1"/>
    <n v="100"/>
    <x v="5"/>
    <x v="4"/>
  </r>
  <r>
    <x v="21"/>
    <n v="10153342"/>
    <s v="AKASH RAMRATAN JAISWAL"/>
    <s v="AKASH RAMRATAN JAISWAL"/>
    <n v="7977956010"/>
    <s v="SONU KIRAN DUBEY"/>
    <n v="1"/>
    <n v="0"/>
    <n v="0"/>
    <n v="1"/>
    <n v="1"/>
    <n v="0"/>
    <n v="0"/>
    <n v="0"/>
    <s v="Mumbai"/>
    <n v="25"/>
    <n v="0"/>
    <n v="1"/>
    <n v="1"/>
    <n v="33.33"/>
    <x v="1"/>
    <x v="0"/>
  </r>
  <r>
    <x v="21"/>
    <n v="10154479"/>
    <s v="VINOD KUMAR"/>
    <s v="VINOD KUMAR"/>
    <n v="7905193449"/>
    <s v="JAYANT KUMAR"/>
    <n v="5"/>
    <n v="0"/>
    <n v="0"/>
    <n v="5"/>
    <n v="2"/>
    <n v="3"/>
    <n v="0"/>
    <n v="0"/>
    <s v="Mumbai"/>
    <n v="125"/>
    <n v="0"/>
    <n v="5"/>
    <n v="1"/>
    <n v="100"/>
    <x v="4"/>
    <x v="0"/>
  </r>
  <r>
    <x v="21"/>
    <n v="10152846"/>
    <s v="SANDESH SAROJ MISHRA"/>
    <s v="SANDESH SAROJ MISHRA"/>
    <n v="9819648094"/>
    <s v="JAYANT KUMAR"/>
    <n v="5"/>
    <n v="0"/>
    <n v="0"/>
    <n v="5"/>
    <n v="3"/>
    <n v="3"/>
    <n v="0"/>
    <n v="0"/>
    <s v="Mumbai"/>
    <n v="125"/>
    <n v="0"/>
    <n v="5"/>
    <n v="1"/>
    <n v="100"/>
    <x v="4"/>
    <x v="0"/>
  </r>
  <r>
    <x v="21"/>
    <n v="10153634"/>
    <s v="LAXMI NARAYAN PANDEY"/>
    <s v="LAXMI NARAYAN PANDEY"/>
    <n v="7208851513"/>
    <s v="ABHIJIT KHANVILKAR"/>
    <n v="3"/>
    <n v="1"/>
    <n v="0"/>
    <n v="2"/>
    <n v="1"/>
    <n v="2"/>
    <n v="0"/>
    <n v="0"/>
    <s v="Mumbai"/>
    <n v="150"/>
    <n v="4720"/>
    <n v="3"/>
    <n v="1"/>
    <n v="60"/>
    <x v="2"/>
    <x v="0"/>
  </r>
  <r>
    <x v="21"/>
    <n v="10157451"/>
    <s v="ATHARAV DASHRATH PAWAR"/>
    <s v="ATHARAV DASHRATH PAWAR"/>
    <n v="8655082048"/>
    <s v="ABHIJIT KHANVILKAR"/>
    <n v="7"/>
    <n v="0"/>
    <n v="0"/>
    <n v="7"/>
    <n v="3"/>
    <n v="4"/>
    <n v="0"/>
    <n v="0"/>
    <s v="Mumbai"/>
    <n v="175"/>
    <n v="0"/>
    <n v="7"/>
    <n v="1"/>
    <n v="100"/>
    <x v="2"/>
    <x v="2"/>
  </r>
  <r>
    <x v="21"/>
    <n v="10068735"/>
    <s v="MOHAMMED MUNAWAR KHAN"/>
    <s v="MOHAMMED MUNAWAR KHAN"/>
    <n v="8779346184"/>
    <s v="INTEZAR IMAM MUNTAZIR IMAM SAYED"/>
    <n v="3"/>
    <n v="1"/>
    <n v="0"/>
    <n v="2"/>
    <n v="0"/>
    <n v="4"/>
    <n v="0"/>
    <n v="0"/>
    <s v="Mumbai"/>
    <n v="140"/>
    <n v="22656"/>
    <n v="3"/>
    <n v="1"/>
    <n v="100"/>
    <x v="0"/>
    <x v="3"/>
  </r>
  <r>
    <x v="21"/>
    <n v="10158803"/>
    <s v="ROHIT ARUN PATEL"/>
    <s v="ROHIT ARUN PATEL"/>
    <n v="8928902294"/>
    <s v="SHASHANK YELVE"/>
    <n v="5"/>
    <n v="0"/>
    <n v="0"/>
    <n v="5"/>
    <n v="3"/>
    <n v="2"/>
    <n v="0"/>
    <n v="0"/>
    <s v="Mumbai"/>
    <n v="125"/>
    <n v="0"/>
    <n v="5"/>
    <n v="1"/>
    <n v="100"/>
    <x v="5"/>
    <x v="4"/>
  </r>
  <r>
    <x v="21"/>
    <n v="10156139"/>
    <s v="ASHISH SHUKLA"/>
    <s v="ASHISH SHUKLA"/>
    <n v="8879709699"/>
    <s v="ABHIJIT KHANVILKAR"/>
    <n v="4"/>
    <n v="0"/>
    <n v="0"/>
    <n v="4"/>
    <n v="2"/>
    <n v="2"/>
    <n v="0"/>
    <n v="0"/>
    <s v="Mumbai"/>
    <n v="100"/>
    <n v="0"/>
    <n v="4"/>
    <n v="1"/>
    <n v="80"/>
    <x v="2"/>
    <x v="2"/>
  </r>
  <r>
    <x v="21"/>
    <n v="10147895"/>
    <s v="RUSHIKESH DODHU JADHAV"/>
    <s v="RUSHIKESH DODHU JADHAV"/>
    <n v="9768269689"/>
    <s v="AKASH RAMRATAN JAISWAL"/>
    <n v="5"/>
    <n v="0"/>
    <n v="0"/>
    <n v="5"/>
    <n v="1"/>
    <n v="4"/>
    <n v="0"/>
    <n v="0"/>
    <s v="Mumbai"/>
    <n v="115"/>
    <n v="0"/>
    <n v="5"/>
    <n v="1"/>
    <n v="100"/>
    <x v="1"/>
    <x v="1"/>
  </r>
  <r>
    <x v="21"/>
    <n v="10156402"/>
    <s v="RANJEET UPENDRA SHARMA"/>
    <s v="RANJEET UPENDRA SHARMA"/>
    <n v="7620769467"/>
    <s v="JAGANATH SABAT"/>
    <n v="4"/>
    <n v="0"/>
    <n v="0"/>
    <n v="4"/>
    <n v="0"/>
    <n v="4"/>
    <n v="0"/>
    <n v="0"/>
    <s v="Mumbai"/>
    <n v="100"/>
    <n v="0"/>
    <n v="4"/>
    <n v="1"/>
    <n v="80"/>
    <x v="3"/>
    <x v="2"/>
  </r>
  <r>
    <x v="21"/>
    <n v="10156156"/>
    <s v="AJAY KUMAR MISHRA"/>
    <s v="AJAY KUMAR MISHRA"/>
    <n v="8009478116"/>
    <s v="NAGENDRA MISHRA"/>
    <n v="5"/>
    <n v="0"/>
    <n v="0"/>
    <n v="5"/>
    <n v="3"/>
    <n v="2"/>
    <n v="0"/>
    <n v="0"/>
    <s v="Mumbai"/>
    <n v="125"/>
    <n v="0"/>
    <n v="5"/>
    <n v="1"/>
    <n v="100"/>
    <x v="1"/>
    <x v="2"/>
  </r>
  <r>
    <x v="21"/>
    <n v="10152591"/>
    <s v="ARUN KUMAR SHUKLA"/>
    <s v="ARUN KUMAR SHUKLA"/>
    <n v="8928440955"/>
    <s v="CHANDRALOK GUPTA"/>
    <n v="7"/>
    <n v="0"/>
    <n v="0"/>
    <n v="7"/>
    <n v="0"/>
    <n v="7"/>
    <n v="0"/>
    <n v="0"/>
    <s v="Mumbai"/>
    <n v="160"/>
    <n v="0"/>
    <n v="7"/>
    <n v="1"/>
    <n v="100"/>
    <x v="3"/>
    <x v="0"/>
  </r>
  <r>
    <x v="21"/>
    <n v="10028593"/>
    <s v="NANDAN SINGH"/>
    <s v="NANDAN SINGH"/>
    <n v="8655842601"/>
    <s v="ABHIJIT KHANVILKAR"/>
    <n v="2"/>
    <n v="1"/>
    <n v="0"/>
    <n v="1"/>
    <n v="0"/>
    <n v="2"/>
    <n v="0"/>
    <n v="0"/>
    <s v="Mumbai"/>
    <n v="110"/>
    <n v="11800"/>
    <n v="2"/>
    <n v="1"/>
    <n v="40"/>
    <x v="2"/>
    <x v="3"/>
  </r>
  <r>
    <x v="21"/>
    <n v="10129842"/>
    <s v="RANJIT REVNATH BOBHATE"/>
    <s v="RANJIT REVNATH BOBHATE"/>
    <n v="9920240914"/>
    <s v="MOHAMMAD IMRAN ADIL"/>
    <n v="5"/>
    <n v="0"/>
    <n v="0"/>
    <n v="5"/>
    <n v="0"/>
    <n v="5"/>
    <n v="0"/>
    <n v="0"/>
    <s v="Mumbai"/>
    <n v="125"/>
    <n v="0"/>
    <n v="5"/>
    <n v="1"/>
    <n v="100"/>
    <x v="5"/>
    <x v="3"/>
  </r>
  <r>
    <x v="21"/>
    <n v="10158407"/>
    <s v="ADESH DUBEY"/>
    <s v="ADESH DUBEY"/>
    <n v="9369678516"/>
    <s v="MOHAMMAD IMRAN ADIL"/>
    <n v="6"/>
    <n v="0"/>
    <n v="0"/>
    <n v="6"/>
    <n v="1"/>
    <n v="5"/>
    <n v="0"/>
    <n v="0"/>
    <s v="Mumbai"/>
    <n v="140"/>
    <n v="0"/>
    <n v="6"/>
    <n v="1"/>
    <n v="100"/>
    <x v="5"/>
    <x v="4"/>
  </r>
  <r>
    <x v="21"/>
    <n v="10062688"/>
    <s v="CHANDRALOK GUPTA"/>
    <s v="CHANDRALOK GUPTA"/>
    <n v="8424058233"/>
    <s v="RUSHIKESH KALE"/>
    <n v="1"/>
    <n v="1"/>
    <n v="0"/>
    <n v="0"/>
    <n v="0"/>
    <n v="1"/>
    <n v="0"/>
    <n v="0"/>
    <s v="Mumbai"/>
    <n v="90"/>
    <n v="18054"/>
    <n v="1"/>
    <n v="1"/>
    <n v="20"/>
    <x v="3"/>
    <x v="3"/>
  </r>
  <r>
    <x v="21"/>
    <n v="10158797"/>
    <s v="SANKET SUNIL PARDESHI"/>
    <s v="SANKET SUNIL PARDESHI"/>
    <n v="9021593609"/>
    <s v="KADAM RAVIRAJ NARAYAN"/>
    <n v="2"/>
    <n v="0"/>
    <n v="0"/>
    <n v="2"/>
    <n v="1"/>
    <n v="1"/>
    <n v="0"/>
    <n v="0"/>
    <s v="Mumbai"/>
    <n v="50"/>
    <n v="0"/>
    <n v="2"/>
    <n v="1"/>
    <n v="66.67"/>
    <x v="1"/>
    <x v="4"/>
  </r>
  <r>
    <x v="21"/>
    <n v="10106261"/>
    <s v="MOHD ANWAR"/>
    <s v="MOHD ANWAR"/>
    <n v="9699967378"/>
    <s v="MOHAMMAD IMRAN ADIL"/>
    <n v="7"/>
    <n v="0"/>
    <n v="0"/>
    <n v="7"/>
    <n v="0"/>
    <n v="7"/>
    <n v="0"/>
    <n v="0"/>
    <s v="Mumbai"/>
    <n v="150"/>
    <n v="0"/>
    <n v="6"/>
    <n v="1"/>
    <n v="100"/>
    <x v="5"/>
    <x v="3"/>
  </r>
  <r>
    <x v="21"/>
    <n v="10149740"/>
    <s v="MD SARFARAZ"/>
    <s v="MD SARFARAZ"/>
    <n v="8709965096"/>
    <s v="MD SANAUL MUSTUFA"/>
    <n v="7"/>
    <n v="0"/>
    <n v="0"/>
    <n v="7"/>
    <n v="0"/>
    <n v="7"/>
    <n v="0"/>
    <n v="0"/>
    <s v="Mumbai"/>
    <n v="165"/>
    <n v="0"/>
    <n v="7"/>
    <n v="1"/>
    <n v="100"/>
    <x v="2"/>
    <x v="1"/>
  </r>
  <r>
    <x v="21"/>
    <n v="10158774"/>
    <s v="BRIJESH SEMWAL"/>
    <s v="BRIJESH SEMWAL"/>
    <n v="8279963730"/>
    <s v="MOHAMMAD IMRAN ADIL"/>
    <n v="5"/>
    <n v="0"/>
    <n v="0"/>
    <n v="5"/>
    <n v="1"/>
    <n v="4"/>
    <n v="0"/>
    <n v="0"/>
    <s v="Mumbai"/>
    <n v="120"/>
    <n v="0"/>
    <n v="4"/>
    <n v="1"/>
    <n v="100"/>
    <x v="5"/>
    <x v="4"/>
  </r>
  <r>
    <x v="21"/>
    <n v="10154478"/>
    <s v="AKSHAY YADAV"/>
    <s v="AKSHAY YADAV"/>
    <n v="9920724076"/>
    <s v="RAGHWENDRA KUMAR SINGH"/>
    <n v="5"/>
    <n v="0"/>
    <n v="0"/>
    <n v="5"/>
    <n v="3"/>
    <n v="2"/>
    <n v="0"/>
    <n v="0"/>
    <s v="Mumbai"/>
    <n v="125"/>
    <n v="0"/>
    <n v="5"/>
    <n v="1"/>
    <n v="100"/>
    <x v="1"/>
    <x v="0"/>
  </r>
  <r>
    <x v="21"/>
    <n v="10031401"/>
    <s v="KARIM JARIYA"/>
    <s v="KARIM JARIYA"/>
    <n v="9321734702"/>
    <s v="AJAY KUMAR VERMA"/>
    <n v="5"/>
    <n v="0"/>
    <n v="0"/>
    <n v="5"/>
    <n v="1"/>
    <n v="4"/>
    <n v="0"/>
    <n v="0"/>
    <s v="Mumbai"/>
    <n v="130"/>
    <n v="0"/>
    <n v="5"/>
    <n v="1"/>
    <n v="100"/>
    <x v="0"/>
    <x v="3"/>
  </r>
  <r>
    <x v="21"/>
    <n v="10158393"/>
    <s v="SURAJ CHHOTELAL GUPTA"/>
    <s v="SURAJ CHHOTELAL GUPTA"/>
    <n v="9372641825"/>
    <s v="SUSHEEL DUBEY"/>
    <n v="5"/>
    <n v="0"/>
    <n v="0"/>
    <n v="5"/>
    <n v="2"/>
    <n v="3"/>
    <n v="0"/>
    <n v="1"/>
    <s v="Mumbai"/>
    <n v="150"/>
    <n v="0"/>
    <n v="5"/>
    <n v="1"/>
    <n v="100"/>
    <x v="0"/>
    <x v="4"/>
  </r>
  <r>
    <x v="21"/>
    <n v="10023988"/>
    <s v="VINAYKUMAR GAUD"/>
    <s v="VINAYKUMAR GAUD"/>
    <n v="9224730381"/>
    <s v="INTEZAR IMAM MUNTAZIR IMAM SAYED"/>
    <n v="1"/>
    <n v="1"/>
    <n v="0"/>
    <n v="0"/>
    <n v="0"/>
    <n v="1"/>
    <n v="0"/>
    <n v="0"/>
    <s v="Mumbai"/>
    <n v="85"/>
    <n v="76464"/>
    <n v="1"/>
    <n v="1"/>
    <n v="20"/>
    <x v="0"/>
    <x v="3"/>
  </r>
  <r>
    <x v="21"/>
    <n v="10157420"/>
    <s v="VISHAL RAJENDRA UPADHYAY"/>
    <s v="VISHAL RAJENDRA UPADHYAY"/>
    <n v="9867075685"/>
    <s v="DILEEP SHARMA"/>
    <n v="5"/>
    <n v="0"/>
    <n v="0"/>
    <n v="5"/>
    <n v="0"/>
    <n v="5"/>
    <n v="0"/>
    <n v="0"/>
    <s v="Mumbai"/>
    <n v="115"/>
    <n v="0"/>
    <n v="4"/>
    <n v="1"/>
    <n v="80"/>
    <x v="4"/>
    <x v="2"/>
  </r>
  <r>
    <x v="21"/>
    <n v="10057164"/>
    <s v="PRAVIN MATAL"/>
    <s v="PRAVIN MATAL"/>
    <n v="9867591635"/>
    <s v="MANISH LOLARAKH NATH DUBEY"/>
    <n v="4"/>
    <n v="0"/>
    <n v="0"/>
    <n v="4"/>
    <n v="0"/>
    <n v="4"/>
    <n v="0"/>
    <n v="0"/>
    <s v="Mumbai"/>
    <n v="100"/>
    <n v="0"/>
    <n v="4"/>
    <n v="1"/>
    <n v="100"/>
    <x v="5"/>
    <x v="3"/>
  </r>
  <r>
    <x v="21"/>
    <n v="10157283"/>
    <s v="VINIT LAXMIKANT CHATURVEDI"/>
    <s v="VINIT LAXMIKANT CHATURVEDI"/>
    <n v="9619167461"/>
    <s v="AKASH RAMRATAN JAISWAL"/>
    <n v="5"/>
    <n v="0"/>
    <n v="0"/>
    <n v="5"/>
    <n v="4"/>
    <n v="1"/>
    <n v="0"/>
    <n v="0"/>
    <s v="Mumbai"/>
    <n v="125"/>
    <n v="0"/>
    <n v="5"/>
    <n v="1"/>
    <n v="100"/>
    <x v="1"/>
    <x v="2"/>
  </r>
  <r>
    <x v="21"/>
    <n v="10094703"/>
    <s v="ASHUTOSH MISHRA"/>
    <s v="ASHUTOSH MISHRA"/>
    <n v="9960834633"/>
    <s v="SUSHEEL DUBEY"/>
    <n v="5"/>
    <n v="0"/>
    <n v="0"/>
    <n v="5"/>
    <n v="2"/>
    <n v="3"/>
    <n v="0"/>
    <n v="0"/>
    <s v="Mumbai"/>
    <n v="125"/>
    <n v="0"/>
    <n v="5"/>
    <n v="1"/>
    <n v="100"/>
    <x v="0"/>
    <x v="3"/>
  </r>
  <r>
    <x v="21"/>
    <n v="10158400"/>
    <s v="APPASAHEB DHANAJI MASAL"/>
    <s v="APPASAHEB DHANAJI MASAL"/>
    <n v="9096490816"/>
    <s v="NANDAN SINGH"/>
    <n v="7"/>
    <n v="0"/>
    <n v="0"/>
    <n v="7"/>
    <n v="0"/>
    <n v="7"/>
    <n v="0"/>
    <n v="0"/>
    <s v="Mumbai"/>
    <n v="185"/>
    <n v="0"/>
    <n v="7"/>
    <n v="1"/>
    <n v="100"/>
    <x v="2"/>
    <x v="4"/>
  </r>
  <r>
    <x v="21"/>
    <n v="10155632"/>
    <s v="ABHISHEK GUPTA"/>
    <s v="ABHISHEK GUPTA"/>
    <n v="8354873086"/>
    <s v="DILEEP SHARMA"/>
    <n v="3"/>
    <n v="0"/>
    <n v="0"/>
    <n v="3"/>
    <n v="0"/>
    <n v="3"/>
    <n v="0"/>
    <n v="0"/>
    <s v="Mumbai"/>
    <n v="65"/>
    <n v="0"/>
    <n v="3"/>
    <n v="1"/>
    <n v="100"/>
    <x v="4"/>
    <x v="2"/>
  </r>
  <r>
    <x v="21"/>
    <n v="10113592"/>
    <s v="BANNOTH NARAYANASWAMY NAIK"/>
    <s v="BANNOTH NARAYANASWAMY NAIK"/>
    <n v="9892353556"/>
    <s v="ARJUN WAGHMARE"/>
    <n v="6"/>
    <n v="0"/>
    <n v="0"/>
    <n v="6"/>
    <n v="0"/>
    <n v="6"/>
    <n v="0"/>
    <n v="0"/>
    <s v="Mumbai"/>
    <n v="140"/>
    <n v="0"/>
    <n v="6"/>
    <n v="1"/>
    <n v="100"/>
    <x v="2"/>
    <x v="3"/>
  </r>
  <r>
    <x v="21"/>
    <n v="10069714"/>
    <s v="JUBAIR KHAN"/>
    <s v="JUBAIR KHAN"/>
    <n v="9594708000"/>
    <s v="MOHAMMAD IMRAN ADIL"/>
    <n v="2"/>
    <n v="1"/>
    <n v="0"/>
    <n v="1"/>
    <n v="1"/>
    <n v="1"/>
    <n v="0"/>
    <n v="0"/>
    <s v="Mumbai"/>
    <n v="90"/>
    <n v="35400"/>
    <n v="2"/>
    <n v="1"/>
    <n v="66.67"/>
    <x v="5"/>
    <x v="3"/>
  </r>
  <r>
    <x v="21"/>
    <n v="10154505"/>
    <s v="KRISHNA GYANDEV PANDEY"/>
    <s v="KRISHNA GYANDEV PANDEY"/>
    <n v="9372324244"/>
    <s v="RAGHWENDRA KUMAR SINGH"/>
    <n v="5"/>
    <n v="0"/>
    <n v="0"/>
    <n v="5"/>
    <n v="4"/>
    <n v="1"/>
    <n v="0"/>
    <n v="0"/>
    <s v="Mumbai"/>
    <n v="135"/>
    <n v="0"/>
    <n v="5"/>
    <n v="1"/>
    <n v="100"/>
    <x v="1"/>
    <x v="0"/>
  </r>
  <r>
    <x v="21"/>
    <n v="10126648"/>
    <s v="ANOOP PANDEY"/>
    <s v="ANOOP PANDEY"/>
    <n v="9321734007"/>
    <s v="KADAM RAVIRAJ NARAYAN"/>
    <n v="5"/>
    <n v="0"/>
    <n v="0"/>
    <n v="5"/>
    <n v="0"/>
    <n v="5"/>
    <n v="0"/>
    <n v="0"/>
    <s v="Mumbai"/>
    <n v="120"/>
    <n v="0"/>
    <n v="5"/>
    <n v="1"/>
    <n v="100"/>
    <x v="1"/>
    <x v="3"/>
  </r>
  <r>
    <x v="21"/>
    <n v="10153321"/>
    <s v="ZOAIB MAINUDDIN PALEKAR"/>
    <s v="ZOAIB MAINUDDIN PALEKAR"/>
    <n v="7020908214"/>
    <s v="AKASH RAMRATAN JAISWAL"/>
    <n v="1"/>
    <n v="0"/>
    <n v="0"/>
    <n v="1"/>
    <n v="0"/>
    <n v="1"/>
    <n v="0"/>
    <n v="0"/>
    <s v="Mumbai"/>
    <n v="15"/>
    <n v="0"/>
    <n v="1"/>
    <n v="1"/>
    <n v="20"/>
    <x v="1"/>
    <x v="0"/>
  </r>
  <r>
    <x v="21"/>
    <n v="10150180"/>
    <s v="YASH SABHA SHANKAR TIWARI"/>
    <s v="YASH SABHA SHANKAR TIWARI"/>
    <n v="9594587271"/>
    <s v="ABHIJIT KHANVILKAR"/>
    <n v="2"/>
    <n v="0"/>
    <n v="0"/>
    <n v="2"/>
    <n v="1"/>
    <n v="1"/>
    <n v="0"/>
    <n v="0"/>
    <s v="Mumbai"/>
    <n v="50"/>
    <n v="0"/>
    <n v="2"/>
    <n v="1"/>
    <n v="40"/>
    <x v="2"/>
    <x v="1"/>
  </r>
  <r>
    <x v="21"/>
    <n v="10012025"/>
    <s v="SURAJ PAWAR"/>
    <s v="SURAJ PAWAR"/>
    <n v="8446578718"/>
    <s v="MADHURI JOSHI"/>
    <n v="1"/>
    <n v="0"/>
    <n v="1"/>
    <n v="0"/>
    <n v="0"/>
    <n v="1"/>
    <n v="0"/>
    <n v="0"/>
    <s v="Mumbai"/>
    <n v="90"/>
    <n v="102524"/>
    <n v="1"/>
    <n v="1"/>
    <n v="33.33"/>
    <x v="5"/>
    <x v="3"/>
  </r>
  <r>
    <x v="21"/>
    <n v="10102541"/>
    <s v="JAYESH MANOHARLAL VATANI"/>
    <s v="JAYESH MANOHARLAL VATANI"/>
    <n v="9730838322"/>
    <s v="JAGANATH SABAT"/>
    <n v="5"/>
    <n v="0"/>
    <n v="1"/>
    <n v="4"/>
    <n v="0"/>
    <n v="5"/>
    <n v="0"/>
    <n v="0"/>
    <s v="Mumbai"/>
    <n v="190"/>
    <n v="2360"/>
    <n v="5"/>
    <n v="1"/>
    <n v="100"/>
    <x v="3"/>
    <x v="3"/>
  </r>
  <r>
    <x v="21"/>
    <n v="10061244"/>
    <s v="MANISH PANDEY"/>
    <s v="MANISH PANDEY"/>
    <n v="8655267737"/>
    <s v="AJAY KUMAR VERMA"/>
    <n v="4"/>
    <n v="0"/>
    <n v="0"/>
    <n v="4"/>
    <n v="0"/>
    <n v="5"/>
    <n v="0"/>
    <n v="0"/>
    <s v="Mumbai"/>
    <n v="100"/>
    <n v="0"/>
    <n v="4"/>
    <n v="1"/>
    <n v="100"/>
    <x v="0"/>
    <x v="3"/>
  </r>
  <r>
    <x v="21"/>
    <n v="10158406"/>
    <s v="MOHAMMAD HASEEN"/>
    <s v="MOHAMMAD HASEEN"/>
    <n v="8565899473"/>
    <s v="SHASHANK YELVE"/>
    <n v="5"/>
    <n v="0"/>
    <n v="0"/>
    <n v="5"/>
    <n v="2"/>
    <n v="3"/>
    <n v="0"/>
    <n v="0"/>
    <s v="Mumbai"/>
    <n v="125"/>
    <n v="0"/>
    <n v="5"/>
    <n v="1"/>
    <n v="100"/>
    <x v="5"/>
    <x v="4"/>
  </r>
  <r>
    <x v="21"/>
    <n v="10154490"/>
    <s v="SIRAJ RAIS KHAN"/>
    <s v="SIRAJ RAIS KHAN"/>
    <n v="7738084089"/>
    <s v="IRFAN INNUS PATEL"/>
    <n v="5"/>
    <n v="0"/>
    <n v="0"/>
    <n v="5"/>
    <n v="1"/>
    <n v="4"/>
    <n v="0"/>
    <n v="0"/>
    <s v="Mumbai"/>
    <n v="125"/>
    <n v="0"/>
    <n v="4"/>
    <n v="1"/>
    <n v="80"/>
    <x v="0"/>
    <x v="0"/>
  </r>
  <r>
    <x v="21"/>
    <n v="10155631"/>
    <s v="PRAFUL MUKUNDRAO TELANG"/>
    <s v="PRAFUL MUKUNDRAO TELANG"/>
    <n v="7769928826"/>
    <s v="PREM KUMAR VISHWAKARMA"/>
    <n v="5"/>
    <n v="1"/>
    <n v="0"/>
    <n v="4"/>
    <n v="2"/>
    <n v="3"/>
    <n v="0"/>
    <n v="0"/>
    <s v="Mumbai"/>
    <n v="185"/>
    <n v="4720"/>
    <n v="5"/>
    <n v="1"/>
    <n v="100"/>
    <x v="1"/>
    <x v="2"/>
  </r>
  <r>
    <x v="21"/>
    <n v="10158401"/>
    <s v="KRISHNA TUKARAM SHELAR"/>
    <s v="KRISHNA TUKARAM SHELAR"/>
    <n v="9137512282"/>
    <s v="PREM KUMAR VISHWAKARMA"/>
    <n v="5"/>
    <n v="0"/>
    <n v="0"/>
    <n v="5"/>
    <n v="1"/>
    <n v="4"/>
    <n v="0"/>
    <n v="0"/>
    <s v="Mumbai"/>
    <n v="115"/>
    <n v="0"/>
    <n v="5"/>
    <n v="1"/>
    <n v="100"/>
    <x v="1"/>
    <x v="4"/>
  </r>
  <r>
    <x v="21"/>
    <n v="10158786"/>
    <s v="SAURABH KUMAR AJAY KUMAR SINGH"/>
    <s v="SAURABH KUMAR AJAY KUMAR SINGH"/>
    <n v="9892506097"/>
    <s v="KADAM RAVIRAJ NARAYAN"/>
    <n v="1"/>
    <n v="0"/>
    <n v="0"/>
    <n v="1"/>
    <n v="1"/>
    <n v="0"/>
    <n v="0"/>
    <n v="0"/>
    <s v="Mumbai"/>
    <n v="50"/>
    <n v="0"/>
    <n v="1"/>
    <n v="1"/>
    <n v="33.33"/>
    <x v="1"/>
    <x v="4"/>
  </r>
  <r>
    <x v="21"/>
    <n v="10044903"/>
    <s v="MD SANAUL MUSTUFA"/>
    <s v="MD SANAUL MUSTUFA"/>
    <n v="9892999846"/>
    <s v="ABHIJIT KHANVILKAR"/>
    <n v="4"/>
    <n v="0"/>
    <n v="0"/>
    <n v="4"/>
    <n v="0"/>
    <n v="4"/>
    <n v="0"/>
    <n v="0"/>
    <s v="Mumbai"/>
    <n v="75"/>
    <n v="0"/>
    <n v="3"/>
    <n v="1"/>
    <n v="100"/>
    <x v="2"/>
    <x v="3"/>
  </r>
  <r>
    <x v="21"/>
    <n v="10156155"/>
    <s v="VIVEKANAND"/>
    <s v="VIVEKANAND"/>
    <n v="9984546969"/>
    <s v="JAGANATH SABAT"/>
    <n v="6"/>
    <n v="0"/>
    <n v="0"/>
    <n v="6"/>
    <n v="3"/>
    <n v="3"/>
    <n v="0"/>
    <n v="0"/>
    <s v="Mumbai"/>
    <n v="140"/>
    <n v="0"/>
    <n v="6"/>
    <n v="1"/>
    <n v="100"/>
    <x v="3"/>
    <x v="2"/>
  </r>
  <r>
    <x v="21"/>
    <n v="10148305"/>
    <s v="SAMSUJJAMA"/>
    <s v="SAMSUJJAMA"/>
    <n v="9628744894"/>
    <s v="PREM KUMAR VISHWAKARMA"/>
    <n v="6"/>
    <n v="0"/>
    <n v="0"/>
    <n v="6"/>
    <n v="1"/>
    <n v="5"/>
    <n v="0"/>
    <n v="0"/>
    <s v="Mumbai"/>
    <n v="140"/>
    <n v="0"/>
    <n v="6"/>
    <n v="1"/>
    <n v="100"/>
    <x v="1"/>
    <x v="1"/>
  </r>
  <r>
    <x v="21"/>
    <n v="10057460"/>
    <s v="GANGA SAGAR PANDEY"/>
    <s v="GANGA SAGAR PANDEY"/>
    <n v="9696537480"/>
    <s v="JAGANATH SABAT"/>
    <n v="7"/>
    <n v="0"/>
    <n v="0"/>
    <n v="7"/>
    <n v="2"/>
    <n v="5"/>
    <n v="0"/>
    <n v="0"/>
    <s v="Mumbai"/>
    <n v="175"/>
    <n v="0"/>
    <n v="5"/>
    <n v="1"/>
    <n v="100"/>
    <x v="3"/>
    <x v="3"/>
  </r>
  <r>
    <x v="21"/>
    <n v="10154483"/>
    <s v="JAYANT KUMAR"/>
    <s v="JAYANT KUMAR"/>
    <n v="9304376328"/>
    <s v="DILEEP SHARMA"/>
    <n v="3"/>
    <n v="0"/>
    <n v="0"/>
    <n v="3"/>
    <n v="1"/>
    <n v="2"/>
    <n v="0"/>
    <n v="0"/>
    <s v="Mumbai"/>
    <n v="75"/>
    <n v="0"/>
    <n v="3"/>
    <n v="1"/>
    <n v="100"/>
    <x v="4"/>
    <x v="0"/>
  </r>
  <r>
    <x v="21"/>
    <n v="10153648"/>
    <s v="RAJKUMAR U SINGH"/>
    <s v="RAJKUMAR U SINGH"/>
    <n v="7058306032"/>
    <s v="AJAY KUMAR VERMA"/>
    <n v="4"/>
    <n v="0"/>
    <n v="0"/>
    <n v="4"/>
    <n v="2"/>
    <n v="2"/>
    <n v="0"/>
    <n v="1"/>
    <s v="Mumbai"/>
    <n v="125"/>
    <n v="0"/>
    <n v="4"/>
    <n v="1"/>
    <n v="80"/>
    <x v="0"/>
    <x v="0"/>
  </r>
  <r>
    <x v="21"/>
    <n v="10157449"/>
    <s v="PRITAM SUNIL GAIKWAD"/>
    <s v="PRITAM SUNIL GAIKWAD"/>
    <n v="8169792854"/>
    <s v="SHASHANK YELVE"/>
    <n v="4"/>
    <n v="0"/>
    <n v="0"/>
    <n v="4"/>
    <n v="0"/>
    <n v="4"/>
    <n v="0"/>
    <n v="0"/>
    <s v="Mumbai"/>
    <n v="100"/>
    <n v="0"/>
    <n v="4"/>
    <n v="1"/>
    <n v="80"/>
    <x v="5"/>
    <x v="2"/>
  </r>
  <r>
    <x v="21"/>
    <n v="10154727"/>
    <s v="SHUBHENDU PRAFULLA DASKABI"/>
    <s v="SHUBHENDU PRAFULLA DASKABI"/>
    <n v="9372379791"/>
    <s v="JAYANT KUMAR"/>
    <n v="5"/>
    <n v="0"/>
    <n v="0"/>
    <n v="5"/>
    <n v="5"/>
    <n v="0"/>
    <n v="0"/>
    <n v="0"/>
    <s v="Mumbai"/>
    <n v="130"/>
    <n v="0"/>
    <n v="5"/>
    <n v="1"/>
    <n v="100"/>
    <x v="4"/>
    <x v="0"/>
  </r>
  <r>
    <x v="21"/>
    <n v="10157279"/>
    <s v="ABDUL AHAD ANIS KHAN"/>
    <s v="ABDUL AHAD ANIS KHAN"/>
    <n v="7058620610"/>
    <s v="AKASH RAMRATAN JAISWAL"/>
    <n v="4"/>
    <n v="0"/>
    <n v="0"/>
    <n v="4"/>
    <n v="4"/>
    <n v="0"/>
    <n v="0"/>
    <n v="0"/>
    <s v="Mumbai"/>
    <n v="120"/>
    <n v="0"/>
    <n v="4"/>
    <n v="1"/>
    <n v="80"/>
    <x v="1"/>
    <x v="2"/>
  </r>
  <r>
    <x v="21"/>
    <n v="10083901"/>
    <s v="BHAVESH VIVEK MHATRE"/>
    <s v="BHAVESH VIVEK MHATRE"/>
    <n v="8668720253"/>
    <s v="SURAJ PAWAR"/>
    <n v="5"/>
    <n v="0"/>
    <n v="0"/>
    <n v="5"/>
    <n v="0"/>
    <n v="5"/>
    <n v="0"/>
    <n v="0"/>
    <s v="Mumbai"/>
    <n v="130"/>
    <n v="0"/>
    <n v="5"/>
    <n v="1"/>
    <n v="100"/>
    <x v="5"/>
    <x v="3"/>
  </r>
  <r>
    <x v="21"/>
    <n v="10153105"/>
    <s v="SUDHEER PANKAJ PANDEY"/>
    <s v="SUDHEER PANKAJ PANDEY"/>
    <n v="8953258991"/>
    <s v="RAGHWENDRA KUMAR SINGH"/>
    <n v="4"/>
    <n v="0"/>
    <n v="0"/>
    <n v="4"/>
    <n v="1"/>
    <n v="3"/>
    <n v="0"/>
    <n v="0"/>
    <s v="Mumbai"/>
    <n v="100"/>
    <n v="0"/>
    <n v="4"/>
    <n v="1"/>
    <n v="80"/>
    <x v="1"/>
    <x v="0"/>
  </r>
  <r>
    <x v="21"/>
    <n v="10068212"/>
    <s v="WASIM KAZI"/>
    <s v="WASIM KAZI"/>
    <n v="9702808599"/>
    <s v="SHASHANK YELVE"/>
    <n v="5"/>
    <n v="0"/>
    <n v="0"/>
    <n v="5"/>
    <n v="0"/>
    <n v="5"/>
    <n v="0"/>
    <n v="0"/>
    <s v="Mumbai"/>
    <n v="115"/>
    <n v="0"/>
    <n v="4"/>
    <n v="1"/>
    <n v="80"/>
    <x v="5"/>
    <x v="3"/>
  </r>
  <r>
    <x v="21"/>
    <n v="10068280"/>
    <s v="ARCHANA KAKADE"/>
    <s v="ARCHANA KAKADE"/>
    <n v="7208149618"/>
    <s v="NANDAN SINGH"/>
    <n v="5"/>
    <n v="0"/>
    <n v="0"/>
    <n v="5"/>
    <n v="0"/>
    <n v="5"/>
    <n v="0"/>
    <n v="0"/>
    <s v="Mumbai"/>
    <n v="125"/>
    <n v="0"/>
    <n v="5"/>
    <n v="1"/>
    <n v="100"/>
    <x v="2"/>
    <x v="3"/>
  </r>
  <r>
    <x v="21"/>
    <n v="10154507"/>
    <s v="MOHIT UPADHYAY"/>
    <s v="MOHIT UPADHYAY"/>
    <n v="9372906600"/>
    <s v="AKASH RAMRATAN JAISWAL"/>
    <n v="6"/>
    <n v="1"/>
    <n v="0"/>
    <n v="5"/>
    <n v="2"/>
    <n v="4"/>
    <n v="0"/>
    <n v="0"/>
    <s v="Mumbai"/>
    <n v="200"/>
    <n v="4720"/>
    <n v="6"/>
    <n v="1"/>
    <n v="100"/>
    <x v="1"/>
    <x v="0"/>
  </r>
  <r>
    <x v="21"/>
    <n v="10014784"/>
    <s v="PRASHANT LAD"/>
    <s v="PRASHANT LAD"/>
    <n v="9833647618"/>
    <s v="SHASHANK YELVE"/>
    <n v="4"/>
    <n v="0"/>
    <n v="0"/>
    <n v="4"/>
    <n v="1"/>
    <n v="3"/>
    <n v="0"/>
    <n v="1"/>
    <s v="Mumbai"/>
    <n v="110"/>
    <n v="0"/>
    <n v="4"/>
    <n v="1"/>
    <n v="100"/>
    <x v="5"/>
    <x v="3"/>
  </r>
  <r>
    <x v="21"/>
    <n v="10155619"/>
    <s v="AJAY BALU LONDHE"/>
    <s v="AJAY BALU LONDHE"/>
    <n v="8369610661"/>
    <s v="NANDAN SINGH"/>
    <n v="7"/>
    <n v="0"/>
    <n v="0"/>
    <n v="7"/>
    <n v="1"/>
    <n v="6"/>
    <n v="0"/>
    <n v="0"/>
    <s v="Mumbai"/>
    <n v="170"/>
    <n v="0"/>
    <n v="6"/>
    <n v="1"/>
    <n v="100"/>
    <x v="2"/>
    <x v="2"/>
  </r>
  <r>
    <x v="21"/>
    <n v="10157722"/>
    <s v="SACHIN KUMAR"/>
    <s v="SACHIN KUMAR"/>
    <n v="8825131086"/>
    <s v="ABHIJIT KHANVILKAR"/>
    <n v="4"/>
    <n v="0"/>
    <n v="0"/>
    <n v="4"/>
    <n v="2"/>
    <n v="2"/>
    <n v="0"/>
    <n v="0"/>
    <s v="Mumbai"/>
    <n v="100"/>
    <n v="0"/>
    <n v="4"/>
    <n v="1"/>
    <n v="80"/>
    <x v="2"/>
    <x v="2"/>
  </r>
  <r>
    <x v="21"/>
    <n v="10158802"/>
    <s v="VISHAL YADAV"/>
    <s v="VISHAL YADAV"/>
    <n v="8850903979"/>
    <s v="CHANDRALOK GUPTA"/>
    <n v="3"/>
    <n v="0"/>
    <n v="0"/>
    <n v="3"/>
    <n v="0"/>
    <n v="3"/>
    <n v="0"/>
    <n v="0"/>
    <s v="Mumbai"/>
    <n v="75"/>
    <n v="0"/>
    <n v="3"/>
    <n v="1"/>
    <n v="100"/>
    <x v="3"/>
    <x v="4"/>
  </r>
  <r>
    <x v="21"/>
    <n v="10157721"/>
    <s v="NITISH KUMAR"/>
    <s v="NITISH KUMAR"/>
    <n v="8692826180"/>
    <s v="ABHIJIT KHANVILKAR"/>
    <n v="3"/>
    <n v="0"/>
    <n v="0"/>
    <n v="3"/>
    <n v="3"/>
    <n v="1"/>
    <n v="0"/>
    <n v="0"/>
    <s v="Mumbai"/>
    <n v="75"/>
    <n v="0"/>
    <n v="3"/>
    <n v="1"/>
    <n v="60"/>
    <x v="2"/>
    <x v="2"/>
  </r>
  <r>
    <x v="21"/>
    <n v="10158732"/>
    <s v="TANAY KIRIT  SHAH"/>
    <s v="TANAY KIRIT  SHAH"/>
    <n v="9833376425"/>
    <s v="MANISH LOLARAKH NATH DUBEY"/>
    <n v="2"/>
    <n v="0"/>
    <n v="0"/>
    <n v="2"/>
    <n v="1"/>
    <n v="1"/>
    <n v="0"/>
    <n v="0"/>
    <s v="Mumbai"/>
    <n v="50"/>
    <n v="0"/>
    <n v="2"/>
    <n v="1"/>
    <n v="66.67"/>
    <x v="5"/>
    <x v="4"/>
  </r>
  <r>
    <x v="21"/>
    <n v="10135447"/>
    <s v="ANKIT VILAS BORSE"/>
    <s v="ANKIT VILAS BORSE"/>
    <n v="8655594978"/>
    <s v="JAGANATH SABAT"/>
    <n v="5"/>
    <n v="0"/>
    <n v="0"/>
    <n v="5"/>
    <n v="2"/>
    <n v="3"/>
    <n v="0"/>
    <n v="1"/>
    <s v="Mumbai"/>
    <n v="140"/>
    <n v="0"/>
    <n v="5"/>
    <n v="1"/>
    <n v="100"/>
    <x v="3"/>
    <x v="3"/>
  </r>
  <r>
    <x v="21"/>
    <n v="10156163"/>
    <s v="ABHISHEK KUMAR"/>
    <s v="ABHISHEK KUMAR"/>
    <n v="9967178792"/>
    <s v="NAGENDRA MISHRA"/>
    <n v="5"/>
    <n v="0"/>
    <n v="0"/>
    <n v="5"/>
    <n v="4"/>
    <n v="1"/>
    <n v="0"/>
    <n v="0"/>
    <s v="Mumbai"/>
    <n v="125"/>
    <n v="0"/>
    <n v="5"/>
    <n v="1"/>
    <n v="100"/>
    <x v="1"/>
    <x v="2"/>
  </r>
  <r>
    <x v="21"/>
    <n v="10155616"/>
    <s v="DHIRAJKUMAR L MISHRA"/>
    <s v="DHIRAJKUMAR L MISHRA"/>
    <n v="9370908992"/>
    <s v="MUNAWAR WARISH HASHMI"/>
    <n v="5"/>
    <n v="0"/>
    <n v="0"/>
    <n v="5"/>
    <n v="0"/>
    <n v="5"/>
    <n v="0"/>
    <n v="0"/>
    <s v="Mumbai"/>
    <n v="140"/>
    <n v="0"/>
    <n v="5"/>
    <n v="1"/>
    <n v="100"/>
    <x v="3"/>
    <x v="2"/>
  </r>
  <r>
    <x v="21"/>
    <n v="10139865"/>
    <s v="JITENDRA PRATAP SINGH"/>
    <s v="JITENDRA PRATAP SINGH"/>
    <n v="7718993383"/>
    <s v="MANISH LOLARAKH NATH DUBEY"/>
    <n v="1"/>
    <n v="0"/>
    <n v="0"/>
    <n v="1"/>
    <n v="0"/>
    <n v="1"/>
    <n v="0"/>
    <n v="0"/>
    <s v="Mumbai"/>
    <n v="25"/>
    <n v="0"/>
    <n v="1"/>
    <n v="1"/>
    <n v="20"/>
    <x v="5"/>
    <x v="3"/>
  </r>
  <r>
    <x v="21"/>
    <n v="10067328"/>
    <s v="SHEKH MOHAMMAD IMRAN"/>
    <s v="SHEKH MOHAMMAD IMRAN"/>
    <n v="8291174466"/>
    <s v="SHASHANK YELVE"/>
    <n v="5"/>
    <n v="0"/>
    <n v="0"/>
    <n v="5"/>
    <n v="1"/>
    <n v="4"/>
    <n v="0"/>
    <n v="0"/>
    <s v="Mumbai"/>
    <n v="125"/>
    <n v="0"/>
    <n v="5"/>
    <n v="1"/>
    <n v="100"/>
    <x v="5"/>
    <x v="3"/>
  </r>
  <r>
    <x v="21"/>
    <n v="10155635"/>
    <s v="RITIK PANKAJ CHAUBEY"/>
    <s v="RITIK PANKAJ CHAUBEY"/>
    <n v="8604838454"/>
    <s v="MANISH LOLARAKH NATH DUBEY"/>
    <n v="5"/>
    <n v="0"/>
    <n v="0"/>
    <n v="5"/>
    <n v="2"/>
    <n v="3"/>
    <n v="0"/>
    <n v="0"/>
    <s v="Mumbai"/>
    <n v="125"/>
    <n v="0"/>
    <n v="5"/>
    <n v="1"/>
    <n v="100"/>
    <x v="5"/>
    <x v="2"/>
  </r>
  <r>
    <x v="21"/>
    <n v="10147873"/>
    <s v="PREM KUMAR VISHWAKARMA"/>
    <s v="PREM KUMAR VISHWAKARMA"/>
    <n v="9004761131"/>
    <s v="KADAM RAVIRAJ NARAYAN"/>
    <n v="3"/>
    <n v="0"/>
    <n v="0"/>
    <n v="3"/>
    <n v="0"/>
    <n v="3"/>
    <n v="0"/>
    <n v="0"/>
    <s v="Mumbai"/>
    <n v="45"/>
    <n v="0"/>
    <n v="2"/>
    <n v="1"/>
    <n v="66.67"/>
    <x v="1"/>
    <x v="1"/>
  </r>
  <r>
    <x v="21"/>
    <n v="10144216"/>
    <s v="GAURISHANKAR SHAMBHU MANDAL"/>
    <s v="GAURISHANKAR SHAMBHU MANDAL"/>
    <n v="8369893292"/>
    <s v="CHANDRALOK GUPTA"/>
    <n v="7"/>
    <n v="0"/>
    <n v="0"/>
    <n v="7"/>
    <n v="1"/>
    <n v="6"/>
    <n v="0"/>
    <n v="0"/>
    <s v="Mumbai"/>
    <n v="175"/>
    <n v="0"/>
    <n v="7"/>
    <n v="1"/>
    <n v="100"/>
    <x v="3"/>
    <x v="1"/>
  </r>
  <r>
    <x v="21"/>
    <n v="10152214"/>
    <s v="VIKAS CHANDRABHAN MISHRA"/>
    <s v="VIKAS CHANDRABHAN MISHRA"/>
    <n v="8369541192"/>
    <s v="SHASHANK YELVE"/>
    <n v="4"/>
    <n v="1"/>
    <n v="0"/>
    <n v="3"/>
    <n v="4"/>
    <n v="1"/>
    <n v="0"/>
    <n v="0"/>
    <s v="Mumbai"/>
    <n v="175"/>
    <n v="4720"/>
    <n v="5"/>
    <n v="1"/>
    <n v="100"/>
    <x v="5"/>
    <x v="0"/>
  </r>
  <r>
    <x v="21"/>
    <n v="10123047"/>
    <s v="MUNAWAR WARISH HASHMI"/>
    <s v="MUNAWAR WARISH HASHMI"/>
    <n v="9167670057"/>
    <s v="RUSHIKESH KALE"/>
    <n v="3"/>
    <n v="1"/>
    <n v="0"/>
    <n v="2"/>
    <n v="0"/>
    <n v="3"/>
    <n v="0"/>
    <n v="0"/>
    <s v="Mumbai"/>
    <n v="115"/>
    <n v="24000"/>
    <n v="3"/>
    <n v="1"/>
    <n v="100"/>
    <x v="3"/>
    <x v="3"/>
  </r>
  <r>
    <x v="21"/>
    <n v="10153333"/>
    <s v="SUMIT KUMAR PARASNATH VERMA"/>
    <s v="SUMIT KUMAR PARASNATH VERMA"/>
    <n v="7738531602"/>
    <s v="ABHISHEK GUPTA"/>
    <n v="5"/>
    <n v="0"/>
    <n v="0"/>
    <n v="5"/>
    <n v="1"/>
    <n v="4"/>
    <n v="0"/>
    <n v="0"/>
    <s v="Mumbai"/>
    <n v="115"/>
    <n v="0"/>
    <n v="5"/>
    <n v="1"/>
    <n v="100"/>
    <x v="4"/>
    <x v="0"/>
  </r>
  <r>
    <x v="21"/>
    <n v="10158402"/>
    <s v="ABHISHEK RAJNARAYAN GUPTA"/>
    <s v="ABHISHEK RAJNARAYAN GUPTA"/>
    <n v="8454864050"/>
    <s v="ABHISHEK GUPTA"/>
    <n v="5"/>
    <n v="0"/>
    <n v="0"/>
    <n v="5"/>
    <n v="2"/>
    <n v="3"/>
    <n v="0"/>
    <n v="0"/>
    <s v="Mumbai"/>
    <n v="125"/>
    <n v="0"/>
    <n v="5"/>
    <n v="1"/>
    <n v="100"/>
    <x v="4"/>
    <x v="4"/>
  </r>
  <r>
    <x v="21"/>
    <n v="10157455"/>
    <s v="PRASHANT VISHRAM PATIL"/>
    <s v="PRASHANT VISHRAM PATIL"/>
    <n v="7777088988"/>
    <s v="PREM KUMAR VISHWAKARMA"/>
    <n v="4"/>
    <n v="0"/>
    <n v="0"/>
    <n v="4"/>
    <n v="1"/>
    <n v="3"/>
    <n v="0"/>
    <n v="0"/>
    <s v="Mumbai"/>
    <n v="100"/>
    <n v="0"/>
    <n v="4"/>
    <n v="1"/>
    <n v="80"/>
    <x v="1"/>
    <x v="2"/>
  </r>
  <r>
    <x v="21"/>
    <n v="10156403"/>
    <s v="MOHAMMED SAJID TAK"/>
    <s v="MOHAMMED SAJID TAK"/>
    <n v="9623733102"/>
    <s v="IRFAN INNUS PATEL"/>
    <n v="5"/>
    <n v="0"/>
    <n v="0"/>
    <n v="5"/>
    <n v="0"/>
    <n v="5"/>
    <n v="0"/>
    <n v="0"/>
    <s v="Mumbai"/>
    <n v="130"/>
    <n v="0"/>
    <n v="5"/>
    <n v="1"/>
    <n v="100"/>
    <x v="0"/>
    <x v="2"/>
  </r>
  <r>
    <x v="22"/>
    <n v="10152292"/>
    <s v="CHOUBEY ADITYA AJIT"/>
    <s v="CHOUBEY ADITYA AJIT"/>
    <n v="7414955787"/>
    <s v="CHANDRALOK GUPTA"/>
    <n v="3"/>
    <n v="2"/>
    <n v="0"/>
    <n v="1"/>
    <n v="0"/>
    <n v="3"/>
    <n v="0"/>
    <n v="0"/>
    <s v="Mumbai"/>
    <n v="205"/>
    <n v="4512"/>
    <n v="3"/>
    <n v="1"/>
    <n v="100"/>
    <x v="3"/>
    <x v="0"/>
  </r>
  <r>
    <x v="22"/>
    <n v="10052546"/>
    <s v="MANISH LOLARAKH NATH DUBEY"/>
    <s v="MANISH LOLARAKH NATH DUBEY"/>
    <n v="7715928718"/>
    <s v="MADHURI JOSHI"/>
    <n v="1"/>
    <n v="0"/>
    <n v="1"/>
    <n v="0"/>
    <n v="0"/>
    <n v="1"/>
    <n v="0"/>
    <n v="0"/>
    <s v="Mumbai"/>
    <n v="90"/>
    <n v="20000"/>
    <n v="1"/>
    <n v="1"/>
    <n v="20"/>
    <x v="5"/>
    <x v="3"/>
  </r>
  <r>
    <x v="22"/>
    <n v="10155622"/>
    <s v="SOFIYAN MOHAMMED UMAR ANSARI"/>
    <s v="SOFIYAN MOHAMMED UMAR ANSARI"/>
    <n v="7304151160"/>
    <s v="ABHISHEK GUPTA"/>
    <n v="5"/>
    <n v="0"/>
    <n v="0"/>
    <n v="5"/>
    <n v="2"/>
    <n v="3"/>
    <n v="0"/>
    <n v="0"/>
    <s v="Mumbai"/>
    <n v="125"/>
    <n v="0"/>
    <n v="5"/>
    <n v="1"/>
    <n v="100"/>
    <x v="4"/>
    <x v="2"/>
  </r>
  <r>
    <x v="22"/>
    <n v="10158741"/>
    <s v="SUBHAM YADAV"/>
    <s v="SUBHAM YADAV"/>
    <n v="8429363770"/>
    <s v="AKASH RAMRATAN JAISWAL"/>
    <n v="5"/>
    <n v="1"/>
    <n v="0"/>
    <n v="4"/>
    <n v="2"/>
    <n v="3"/>
    <n v="0"/>
    <n v="0"/>
    <s v="Mumbai"/>
    <n v="200"/>
    <n v="2360"/>
    <n v="5"/>
    <n v="1"/>
    <n v="100"/>
    <x v="1"/>
    <x v="4"/>
  </r>
  <r>
    <x v="22"/>
    <n v="10155617"/>
    <s v="NANDLAL RAJBHAR"/>
    <s v="NANDLAL RAJBHAR"/>
    <n v="9594189301"/>
    <s v="MD SANAUL MUSTUFA"/>
    <n v="5"/>
    <n v="0"/>
    <n v="0"/>
    <n v="5"/>
    <n v="0"/>
    <n v="6"/>
    <n v="0"/>
    <n v="0"/>
    <s v="Mumbai"/>
    <n v="95"/>
    <n v="0"/>
    <n v="5"/>
    <n v="1"/>
    <n v="100"/>
    <x v="2"/>
    <x v="2"/>
  </r>
  <r>
    <x v="22"/>
    <n v="10051652"/>
    <s v="DINESH GHODVINDE"/>
    <s v="DINESH GHODVINDE"/>
    <n v="7020949492"/>
    <s v="JAGANATH SABAT"/>
    <n v="4"/>
    <n v="1"/>
    <n v="0"/>
    <n v="3"/>
    <n v="1"/>
    <n v="3"/>
    <n v="0"/>
    <n v="1"/>
    <s v="Mumbai"/>
    <n v="185"/>
    <n v="7080"/>
    <n v="4"/>
    <n v="1"/>
    <n v="100"/>
    <x v="3"/>
    <x v="3"/>
  </r>
  <r>
    <x v="22"/>
    <n v="10152249"/>
    <s v="HARIHAR SINGH"/>
    <s v="HARIHAR SINGH"/>
    <n v="8149312014"/>
    <s v="AJAY KUMAR VERMA"/>
    <n v="3"/>
    <n v="0"/>
    <n v="0"/>
    <n v="3"/>
    <n v="0"/>
    <n v="3"/>
    <n v="0"/>
    <n v="0"/>
    <s v="Mumbai"/>
    <n v="75"/>
    <n v="0"/>
    <n v="3"/>
    <n v="1"/>
    <n v="60"/>
    <x v="0"/>
    <x v="0"/>
  </r>
  <r>
    <x v="22"/>
    <n v="10149232"/>
    <s v="AKASH KUMAR JAISWAL"/>
    <s v="AKASH KUMAR JAISWAL"/>
    <n v="9984180596"/>
    <s v="DILEEP SHARMA"/>
    <n v="1"/>
    <n v="0"/>
    <n v="0"/>
    <n v="1"/>
    <n v="0"/>
    <n v="1"/>
    <n v="0"/>
    <n v="0"/>
    <s v="Mumbai"/>
    <n v="25"/>
    <n v="0"/>
    <n v="1"/>
    <n v="1"/>
    <n v="20"/>
    <x v="4"/>
    <x v="1"/>
  </r>
  <r>
    <x v="22"/>
    <n v="10039145"/>
    <s v="SUSHEEL DUBEY"/>
    <s v="SUSHEEL DUBEY"/>
    <n v="9967423888"/>
    <s v="INTEZAR IMAM MUNTAZIR IMAM SAYED"/>
    <n v="1"/>
    <n v="1"/>
    <n v="0"/>
    <n v="0"/>
    <n v="0"/>
    <n v="1"/>
    <n v="0"/>
    <n v="0"/>
    <s v="Mumbai"/>
    <n v="85"/>
    <n v="2360"/>
    <n v="1"/>
    <n v="1"/>
    <n v="20"/>
    <x v="0"/>
    <x v="3"/>
  </r>
  <r>
    <x v="22"/>
    <n v="10145771"/>
    <s v="RISHIKESH DUBEY"/>
    <s v="RISHIKESH DUBEY"/>
    <n v="8369036235"/>
    <s v="NAVEEN TRIPATHI"/>
    <n v="3"/>
    <n v="1"/>
    <n v="0"/>
    <n v="2"/>
    <n v="0"/>
    <n v="3"/>
    <n v="0"/>
    <n v="0"/>
    <s v="Mumbai"/>
    <n v="135"/>
    <n v="22656"/>
    <n v="3"/>
    <n v="1"/>
    <n v="60"/>
    <x v="0"/>
    <x v="1"/>
  </r>
  <r>
    <x v="22"/>
    <n v="10157723"/>
    <s v="BITTU KUMAR"/>
    <s v="BITTU KUMAR"/>
    <n v="8709035770"/>
    <s v="ABHIJIT KHANVILKAR"/>
    <n v="5"/>
    <n v="0"/>
    <n v="0"/>
    <n v="5"/>
    <n v="2"/>
    <n v="3"/>
    <n v="0"/>
    <n v="0"/>
    <s v="Mumbai"/>
    <n v="105"/>
    <n v="0"/>
    <n v="5"/>
    <n v="1"/>
    <n v="100"/>
    <x v="2"/>
    <x v="2"/>
  </r>
  <r>
    <x v="22"/>
    <n v="10158787"/>
    <s v="SHUBHAMRAJENDRAPRASADTIWARI"/>
    <s v="SHUBHAMRAJENDRAPRASADTIWARI"/>
    <n v="8928971698"/>
    <s v="NAVEEN TRIPATHI"/>
    <n v="2"/>
    <n v="0"/>
    <n v="0"/>
    <n v="2"/>
    <n v="0"/>
    <n v="2"/>
    <n v="0"/>
    <n v="0"/>
    <s v="Mumbai"/>
    <n v="40"/>
    <n v="0"/>
    <n v="2"/>
    <n v="1"/>
    <n v="66.67"/>
    <x v="0"/>
    <x v="4"/>
  </r>
  <r>
    <x v="22"/>
    <n v="10142760"/>
    <s v="SAW MRITUNJAY KUMAR PREMCHAND"/>
    <s v="SAW MRITUNJAY KUMAR PREMCHAND"/>
    <n v="8779615120"/>
    <s v="PREM KUMAR VISHWAKARMA"/>
    <n v="5"/>
    <n v="0"/>
    <n v="0"/>
    <n v="5"/>
    <n v="1"/>
    <n v="4"/>
    <n v="0"/>
    <n v="0"/>
    <s v="Mumbai"/>
    <n v="125"/>
    <n v="0"/>
    <n v="5"/>
    <n v="1"/>
    <n v="100"/>
    <x v="1"/>
    <x v="3"/>
  </r>
  <r>
    <x v="22"/>
    <n v="10153637"/>
    <s v="AKHILESH TIWARI"/>
    <s v="AKHILESH TIWARI"/>
    <n v="8452813371"/>
    <s v="JAGANATH SABAT"/>
    <n v="7"/>
    <n v="0"/>
    <n v="0"/>
    <n v="7"/>
    <n v="3"/>
    <n v="4"/>
    <n v="0"/>
    <n v="0"/>
    <s v="Mumbai"/>
    <n v="155"/>
    <n v="0"/>
    <n v="7"/>
    <n v="1"/>
    <n v="100"/>
    <x v="3"/>
    <x v="0"/>
  </r>
  <r>
    <x v="22"/>
    <n v="10156140"/>
    <s v="AMAN TRIPATHI"/>
    <s v="AMAN TRIPATHI"/>
    <n v="7393838072"/>
    <s v="JAGANATH SABAT"/>
    <n v="5"/>
    <n v="0"/>
    <n v="0"/>
    <n v="5"/>
    <n v="1"/>
    <n v="4"/>
    <n v="0"/>
    <n v="0"/>
    <s v="Mumbai"/>
    <n v="125"/>
    <n v="0"/>
    <n v="5"/>
    <n v="1"/>
    <n v="100"/>
    <x v="3"/>
    <x v="2"/>
  </r>
  <r>
    <x v="22"/>
    <n v="10149396"/>
    <s v="AKASH NARAYAN RAWTE"/>
    <s v="AKASH NARAYAN RAWTE"/>
    <n v="9594529510"/>
    <s v="NAGENDRA MISHRA"/>
    <n v="4"/>
    <n v="0"/>
    <n v="0"/>
    <n v="4"/>
    <n v="0"/>
    <n v="4"/>
    <n v="0"/>
    <n v="0"/>
    <s v="Mumbai"/>
    <n v="90"/>
    <n v="0"/>
    <n v="3"/>
    <n v="1"/>
    <n v="60"/>
    <x v="1"/>
    <x v="1"/>
  </r>
  <r>
    <x v="22"/>
    <n v="10154722"/>
    <s v="ANIMESH KARMAKAR"/>
    <s v="ANIMESH KARMAKAR"/>
    <n v="6294590298"/>
    <s v="ABHIJIT KHANVILKAR"/>
    <n v="5"/>
    <n v="0"/>
    <n v="0"/>
    <n v="5"/>
    <n v="4"/>
    <n v="1"/>
    <n v="0"/>
    <n v="0"/>
    <s v="Mumbai"/>
    <n v="125"/>
    <n v="0"/>
    <n v="5"/>
    <n v="1"/>
    <n v="100"/>
    <x v="2"/>
    <x v="0"/>
  </r>
  <r>
    <x v="22"/>
    <n v="10151345"/>
    <s v="NAGENDRA MISHRA"/>
    <s v="NAGENDRA MISHRA"/>
    <n v="7049872363"/>
    <s v="SIDDHANT RAJENDRA PAWAR"/>
    <n v="1"/>
    <n v="0"/>
    <n v="0"/>
    <n v="1"/>
    <n v="1"/>
    <n v="0"/>
    <n v="0"/>
    <n v="0"/>
    <s v="Mumbai"/>
    <n v="25"/>
    <n v="0"/>
    <n v="1"/>
    <n v="1"/>
    <n v="33.33"/>
    <x v="1"/>
    <x v="1"/>
  </r>
  <r>
    <x v="22"/>
    <n v="10154719"/>
    <s v="CHANDAN MISHRA"/>
    <s v="CHANDAN MISHRA"/>
    <n v="8433849596"/>
    <s v="JAYANT KUMAR"/>
    <n v="5"/>
    <n v="0"/>
    <n v="0"/>
    <n v="5"/>
    <n v="2"/>
    <n v="3"/>
    <n v="0"/>
    <n v="0"/>
    <s v="Mumbai"/>
    <n v="125"/>
    <n v="0"/>
    <n v="5"/>
    <n v="1"/>
    <n v="100"/>
    <x v="4"/>
    <x v="0"/>
  </r>
  <r>
    <x v="22"/>
    <n v="10158405"/>
    <s v="KAPIL"/>
    <s v="KAPIL"/>
    <n v="8295745494"/>
    <s v="MOHAMMAD IMRAN ADIL"/>
    <n v="4"/>
    <n v="0"/>
    <n v="0"/>
    <n v="4"/>
    <n v="2"/>
    <n v="2"/>
    <n v="0"/>
    <n v="0"/>
    <s v="Mumbai"/>
    <n v="80"/>
    <n v="0"/>
    <n v="4"/>
    <n v="1"/>
    <n v="100"/>
    <x v="5"/>
    <x v="4"/>
  </r>
  <r>
    <x v="22"/>
    <n v="10091881"/>
    <s v="SUMIT SHARAD SANAS"/>
    <s v="SUMIT SHARAD SANAS"/>
    <n v="8652573355"/>
    <s v="ARJUN WAGHMARE"/>
    <n v="2"/>
    <n v="0"/>
    <n v="0"/>
    <n v="2"/>
    <n v="0"/>
    <n v="2"/>
    <n v="0"/>
    <n v="0"/>
    <s v="Mumbai"/>
    <n v="50"/>
    <n v="0"/>
    <n v="2"/>
    <n v="1"/>
    <n v="40"/>
    <x v="2"/>
    <x v="3"/>
  </r>
  <r>
    <x v="22"/>
    <n v="10153331"/>
    <s v="RAGHWENDRA KUMAR SINGH"/>
    <s v="RAGHWENDRA KUMAR SINGH"/>
    <n v="8104389966"/>
    <s v="SONU KIRAN DUBEY"/>
    <n v="3"/>
    <n v="0"/>
    <n v="0"/>
    <n v="3"/>
    <n v="1"/>
    <n v="2"/>
    <n v="0"/>
    <n v="0"/>
    <s v="Mumbai"/>
    <n v="75"/>
    <n v="0"/>
    <n v="3"/>
    <n v="1"/>
    <n v="100"/>
    <x v="1"/>
    <x v="0"/>
  </r>
  <r>
    <x v="22"/>
    <n v="10154482"/>
    <s v="PRADEEP DEEPAK ANGRE"/>
    <s v="PRADEEP DEEPAK ANGRE"/>
    <n v="8879114532"/>
    <s v="JAGANATH SABAT"/>
    <n v="6"/>
    <n v="0"/>
    <n v="0"/>
    <n v="6"/>
    <n v="0"/>
    <n v="6"/>
    <n v="0"/>
    <n v="0"/>
    <s v="Mumbai"/>
    <n v="140"/>
    <n v="0"/>
    <n v="6"/>
    <n v="1"/>
    <n v="100"/>
    <x v="3"/>
    <x v="0"/>
  </r>
  <r>
    <x v="22"/>
    <n v="10152846"/>
    <s v="SANDESH SAROJ MISHRA"/>
    <s v="SANDESH SAROJ MISHRA"/>
    <n v="9819648094"/>
    <s v="JAYANT KUMAR"/>
    <n v="5"/>
    <n v="0"/>
    <n v="0"/>
    <n v="5"/>
    <n v="3"/>
    <n v="2"/>
    <n v="0"/>
    <n v="0"/>
    <s v="Mumbai"/>
    <n v="125"/>
    <n v="0"/>
    <n v="5"/>
    <n v="1"/>
    <n v="100"/>
    <x v="4"/>
    <x v="0"/>
  </r>
  <r>
    <x v="22"/>
    <n v="10153634"/>
    <s v="LAXMI NARAYAN PANDEY"/>
    <s v="LAXMI NARAYAN PANDEY"/>
    <n v="7208851513"/>
    <s v="ABHIJIT KHANVILKAR"/>
    <n v="5"/>
    <n v="0"/>
    <n v="0"/>
    <n v="5"/>
    <n v="0"/>
    <n v="5"/>
    <n v="0"/>
    <n v="0"/>
    <s v="Mumbai"/>
    <n v="115"/>
    <n v="0"/>
    <n v="5"/>
    <n v="1"/>
    <n v="100"/>
    <x v="2"/>
    <x v="0"/>
  </r>
  <r>
    <x v="22"/>
    <n v="10153342"/>
    <s v="AKASH RAMRATAN JAISWAL"/>
    <s v="AKASH RAMRATAN JAISWAL"/>
    <n v="7977956010"/>
    <s v="SONU KIRAN DUBEY"/>
    <n v="2"/>
    <n v="1"/>
    <n v="0"/>
    <n v="1"/>
    <n v="2"/>
    <n v="0"/>
    <n v="0"/>
    <n v="0"/>
    <s v="Mumbai"/>
    <n v="125"/>
    <n v="2360"/>
    <n v="2"/>
    <n v="1"/>
    <n v="66.67"/>
    <x v="1"/>
    <x v="0"/>
  </r>
  <r>
    <x v="22"/>
    <n v="10154479"/>
    <s v="VINOD KUMAR"/>
    <s v="VINOD KUMAR"/>
    <n v="7905193449"/>
    <s v="JAYANT KUMAR"/>
    <n v="4"/>
    <n v="1"/>
    <n v="0"/>
    <n v="3"/>
    <n v="2"/>
    <n v="2"/>
    <n v="0"/>
    <n v="0"/>
    <s v="Mumbai"/>
    <n v="145"/>
    <n v="4720"/>
    <n v="4"/>
    <n v="1"/>
    <n v="80"/>
    <x v="4"/>
    <x v="0"/>
  </r>
  <r>
    <x v="22"/>
    <n v="10147895"/>
    <s v="RUSHIKESH DODHU JADHAV"/>
    <s v="RUSHIKESH DODHU JADHAV"/>
    <n v="9768269689"/>
    <s v="AKASH RAMRATAN JAISWAL"/>
    <n v="5"/>
    <n v="0"/>
    <n v="0"/>
    <n v="5"/>
    <n v="1"/>
    <n v="4"/>
    <n v="0"/>
    <n v="0"/>
    <s v="Mumbai"/>
    <n v="125"/>
    <n v="0"/>
    <n v="5"/>
    <n v="1"/>
    <n v="100"/>
    <x v="1"/>
    <x v="1"/>
  </r>
  <r>
    <x v="22"/>
    <n v="10157451"/>
    <s v="ATHARAV DASHRATH PAWAR"/>
    <s v="ATHARAV DASHRATH PAWAR"/>
    <n v="8655082048"/>
    <s v="ABHIJIT KHANVILKAR"/>
    <n v="6"/>
    <n v="0"/>
    <n v="0"/>
    <n v="6"/>
    <n v="3"/>
    <n v="3"/>
    <n v="0"/>
    <n v="0"/>
    <s v="Mumbai"/>
    <n v="150"/>
    <n v="0"/>
    <n v="6"/>
    <n v="1"/>
    <n v="100"/>
    <x v="2"/>
    <x v="2"/>
  </r>
  <r>
    <x v="22"/>
    <n v="10068735"/>
    <s v="MOHAMMED MUNAWAR KHAN"/>
    <s v="MOHAMMED MUNAWAR KHAN"/>
    <n v="8779346184"/>
    <s v="INTEZAR IMAM MUNTAZIR IMAM SAYED"/>
    <n v="3"/>
    <n v="0"/>
    <n v="0"/>
    <n v="3"/>
    <n v="0"/>
    <n v="3"/>
    <n v="0"/>
    <n v="0"/>
    <s v="Mumbai"/>
    <n v="65"/>
    <n v="0"/>
    <n v="3"/>
    <n v="1"/>
    <n v="100"/>
    <x v="0"/>
    <x v="3"/>
  </r>
  <r>
    <x v="22"/>
    <n v="10158705"/>
    <s v="ROHIT BALKRUSHN JADHAV"/>
    <s v="ROHIT BALKRUSHN JADHAV"/>
    <n v="9172219729"/>
    <s v="MUNAWAR WARISH HASHMI"/>
    <n v="1"/>
    <n v="0"/>
    <n v="0"/>
    <n v="1"/>
    <n v="0"/>
    <n v="1"/>
    <n v="0"/>
    <n v="0"/>
    <s v="Mumbai"/>
    <n v="15"/>
    <n v="0"/>
    <n v="0"/>
    <n v="1"/>
    <n v="0"/>
    <x v="3"/>
    <x v="4"/>
  </r>
  <r>
    <x v="22"/>
    <n v="10156139"/>
    <s v="ASHISH SHUKLA"/>
    <s v="ASHISH SHUKLA"/>
    <n v="8879709699"/>
    <s v="ABHIJIT KHANVILKAR"/>
    <n v="5"/>
    <n v="0"/>
    <n v="0"/>
    <n v="5"/>
    <n v="1"/>
    <n v="5"/>
    <n v="0"/>
    <n v="0"/>
    <s v="Mumbai"/>
    <n v="115"/>
    <n v="0"/>
    <n v="4"/>
    <n v="1"/>
    <n v="80"/>
    <x v="2"/>
    <x v="2"/>
  </r>
  <r>
    <x v="22"/>
    <n v="10028593"/>
    <s v="NANDAN SINGH"/>
    <s v="NANDAN SINGH"/>
    <n v="8655842601"/>
    <s v="ABHIJIT KHANVILKAR"/>
    <n v="1"/>
    <n v="0"/>
    <n v="0"/>
    <n v="1"/>
    <n v="0"/>
    <n v="1"/>
    <n v="0"/>
    <n v="0"/>
    <s v="Mumbai"/>
    <n v="25"/>
    <n v="0"/>
    <n v="1"/>
    <n v="1"/>
    <n v="20"/>
    <x v="2"/>
    <x v="3"/>
  </r>
  <r>
    <x v="22"/>
    <n v="10129842"/>
    <s v="RANJIT REVNATH BOBHATE"/>
    <s v="RANJIT REVNATH BOBHATE"/>
    <n v="9920240914"/>
    <s v="MOHAMMAD IMRAN ADIL"/>
    <n v="2"/>
    <n v="0"/>
    <n v="0"/>
    <n v="2"/>
    <n v="1"/>
    <n v="1"/>
    <n v="0"/>
    <n v="0"/>
    <s v="Mumbai"/>
    <n v="50"/>
    <n v="0"/>
    <n v="2"/>
    <n v="1"/>
    <n v="40"/>
    <x v="5"/>
    <x v="3"/>
  </r>
  <r>
    <x v="22"/>
    <n v="10158407"/>
    <s v="ADESH DUBEY"/>
    <s v="ADESH DUBEY"/>
    <n v="9369678516"/>
    <s v="MOHAMMAD IMRAN ADIL"/>
    <n v="1"/>
    <n v="0"/>
    <n v="0"/>
    <n v="1"/>
    <n v="1"/>
    <n v="0"/>
    <n v="0"/>
    <n v="0"/>
    <s v="Mumbai"/>
    <n v="25"/>
    <n v="0"/>
    <n v="1"/>
    <n v="1"/>
    <n v="33.33"/>
    <x v="5"/>
    <x v="4"/>
  </r>
  <r>
    <x v="22"/>
    <n v="10023038"/>
    <s v="MOHAMMAD IMRAN ADIL"/>
    <s v="MOHAMMAD IMRAN ADIL"/>
    <n v="9967552214"/>
    <s v="MADHURI JOSHI"/>
    <n v="1"/>
    <n v="1"/>
    <n v="0"/>
    <n v="0"/>
    <n v="1"/>
    <n v="0"/>
    <n v="0"/>
    <n v="0"/>
    <s v="Mumbai"/>
    <n v="100"/>
    <n v="2360"/>
    <n v="1"/>
    <n v="1"/>
    <n v="20"/>
    <x v="5"/>
    <x v="3"/>
  </r>
  <r>
    <x v="22"/>
    <n v="10152591"/>
    <s v="ARUN KUMAR SHUKLA"/>
    <s v="ARUN KUMAR SHUKLA"/>
    <n v="8928440955"/>
    <s v="CHANDRALOK GUPTA"/>
    <n v="7"/>
    <n v="1"/>
    <n v="0"/>
    <n v="6"/>
    <n v="0"/>
    <n v="7"/>
    <n v="0"/>
    <n v="0"/>
    <s v="Mumbai"/>
    <n v="240"/>
    <n v="11800"/>
    <n v="7"/>
    <n v="1"/>
    <n v="100"/>
    <x v="3"/>
    <x v="0"/>
  </r>
  <r>
    <x v="22"/>
    <n v="10156156"/>
    <s v="AJAY KUMAR MISHRA"/>
    <s v="AJAY KUMAR MISHRA"/>
    <n v="8009478116"/>
    <s v="NAGENDRA MISHRA"/>
    <n v="4"/>
    <n v="0"/>
    <n v="0"/>
    <n v="4"/>
    <n v="2"/>
    <n v="2"/>
    <n v="0"/>
    <n v="0"/>
    <s v="Mumbai"/>
    <n v="100"/>
    <n v="0"/>
    <n v="4"/>
    <n v="1"/>
    <n v="80"/>
    <x v="1"/>
    <x v="2"/>
  </r>
  <r>
    <x v="22"/>
    <n v="10154478"/>
    <s v="AKSHAY YADAV"/>
    <s v="AKSHAY YADAV"/>
    <n v="9920724076"/>
    <s v="RAGHWENDRA KUMAR SINGH"/>
    <n v="5"/>
    <n v="0"/>
    <n v="0"/>
    <n v="5"/>
    <n v="4"/>
    <n v="1"/>
    <n v="0"/>
    <n v="0"/>
    <s v="Mumbai"/>
    <n v="115"/>
    <n v="0"/>
    <n v="5"/>
    <n v="1"/>
    <n v="100"/>
    <x v="1"/>
    <x v="0"/>
  </r>
  <r>
    <x v="22"/>
    <n v="10157420"/>
    <s v="VISHAL RAJENDRA UPADHYAY"/>
    <s v="VISHAL RAJENDRA UPADHYAY"/>
    <n v="9867075685"/>
    <s v="DILEEP SHARMA"/>
    <n v="5"/>
    <n v="0"/>
    <n v="0"/>
    <n v="5"/>
    <n v="1"/>
    <n v="4"/>
    <n v="0"/>
    <n v="0"/>
    <s v="Mumbai"/>
    <n v="125"/>
    <n v="0"/>
    <n v="5"/>
    <n v="1"/>
    <n v="100"/>
    <x v="4"/>
    <x v="2"/>
  </r>
  <r>
    <x v="22"/>
    <n v="10106261"/>
    <s v="MOHD ANWAR"/>
    <s v="MOHD ANWAR"/>
    <n v="9699967378"/>
    <s v="MOHAMMAD IMRAN ADIL"/>
    <n v="6"/>
    <n v="0"/>
    <n v="0"/>
    <n v="6"/>
    <n v="0"/>
    <n v="6"/>
    <n v="0"/>
    <n v="0"/>
    <s v="Mumbai"/>
    <n v="140"/>
    <n v="0"/>
    <n v="6"/>
    <n v="1"/>
    <n v="100"/>
    <x v="5"/>
    <x v="3"/>
  </r>
  <r>
    <x v="22"/>
    <n v="10158393"/>
    <s v="SURAJ CHHOTELAL GUPTA"/>
    <s v="SURAJ CHHOTELAL GUPTA"/>
    <n v="9372641825"/>
    <s v="SUSHEEL DUBEY"/>
    <n v="5"/>
    <n v="0"/>
    <n v="0"/>
    <n v="5"/>
    <n v="3"/>
    <n v="2"/>
    <n v="0"/>
    <n v="0"/>
    <s v="Mumbai"/>
    <n v="125"/>
    <n v="0"/>
    <n v="4"/>
    <n v="1"/>
    <n v="100"/>
    <x v="0"/>
    <x v="4"/>
  </r>
  <r>
    <x v="22"/>
    <n v="10158797"/>
    <s v="SANKET SUNIL PARDESHI"/>
    <s v="SANKET SUNIL PARDESHI"/>
    <n v="9021593609"/>
    <s v="KADAM RAVIRAJ NARAYAN"/>
    <n v="3"/>
    <n v="0"/>
    <n v="0"/>
    <n v="3"/>
    <n v="2"/>
    <n v="1"/>
    <n v="0"/>
    <n v="0"/>
    <s v="Mumbai"/>
    <n v="75"/>
    <n v="0"/>
    <n v="3"/>
    <n v="1"/>
    <n v="100"/>
    <x v="1"/>
    <x v="4"/>
  </r>
  <r>
    <x v="22"/>
    <n v="10149740"/>
    <s v="MD SARFARAZ"/>
    <s v="MD SARFARAZ"/>
    <n v="8709965096"/>
    <s v="MD SANAUL MUSTUFA"/>
    <n v="6"/>
    <n v="0"/>
    <n v="0"/>
    <n v="6"/>
    <n v="0"/>
    <n v="6"/>
    <n v="0"/>
    <n v="0"/>
    <s v="Mumbai"/>
    <n v="130"/>
    <n v="0"/>
    <n v="6"/>
    <n v="1"/>
    <n v="100"/>
    <x v="2"/>
    <x v="1"/>
  </r>
  <r>
    <x v="22"/>
    <n v="10158774"/>
    <s v="BRIJESH SEMWAL"/>
    <s v="BRIJESH SEMWAL"/>
    <n v="8279963730"/>
    <s v="MOHAMMAD IMRAN ADIL"/>
    <n v="3"/>
    <n v="0"/>
    <n v="0"/>
    <n v="3"/>
    <n v="0"/>
    <n v="3"/>
    <n v="0"/>
    <n v="0"/>
    <s v="Mumbai"/>
    <n v="35"/>
    <n v="0"/>
    <n v="3"/>
    <n v="1"/>
    <n v="100"/>
    <x v="5"/>
    <x v="4"/>
  </r>
  <r>
    <x v="22"/>
    <n v="10113592"/>
    <s v="BANNOTH NARAYANASWAMY NAIK"/>
    <s v="BANNOTH NARAYANASWAMY NAIK"/>
    <n v="9892353556"/>
    <s v="ARJUN WAGHMARE"/>
    <n v="4"/>
    <n v="0"/>
    <n v="0"/>
    <n v="4"/>
    <n v="0"/>
    <n v="4"/>
    <n v="0"/>
    <n v="0"/>
    <s v="Mumbai"/>
    <n v="100"/>
    <n v="0"/>
    <n v="4"/>
    <n v="1"/>
    <n v="80"/>
    <x v="2"/>
    <x v="3"/>
  </r>
  <r>
    <x v="22"/>
    <n v="10158400"/>
    <s v="APPASAHEB DHANAJI MASAL"/>
    <s v="APPASAHEB DHANAJI MASAL"/>
    <n v="9096490816"/>
    <s v="NANDAN SINGH"/>
    <n v="3"/>
    <n v="0"/>
    <n v="0"/>
    <n v="3"/>
    <n v="1"/>
    <n v="2"/>
    <n v="0"/>
    <n v="0"/>
    <s v="Mumbai"/>
    <n v="75"/>
    <n v="0"/>
    <n v="3"/>
    <n v="1"/>
    <n v="100"/>
    <x v="2"/>
    <x v="4"/>
  </r>
  <r>
    <x v="22"/>
    <n v="10155632"/>
    <s v="ABHISHEK GUPTA"/>
    <s v="ABHISHEK GUPTA"/>
    <n v="8354873086"/>
    <s v="DILEEP SHARMA"/>
    <n v="3"/>
    <n v="0"/>
    <n v="0"/>
    <n v="3"/>
    <n v="2"/>
    <n v="1"/>
    <n v="0"/>
    <n v="0"/>
    <s v="Mumbai"/>
    <n v="75"/>
    <n v="0"/>
    <n v="3"/>
    <n v="1"/>
    <n v="100"/>
    <x v="4"/>
    <x v="2"/>
  </r>
  <r>
    <x v="22"/>
    <n v="10069714"/>
    <s v="JUBAIR KHAN"/>
    <s v="JUBAIR KHAN"/>
    <n v="9594708000"/>
    <s v="MOHAMMAD IMRAN ADIL"/>
    <n v="3"/>
    <n v="1"/>
    <n v="0"/>
    <n v="2"/>
    <n v="0"/>
    <n v="3"/>
    <n v="0"/>
    <n v="0"/>
    <s v="Mumbai"/>
    <n v="115"/>
    <n v="27140"/>
    <n v="3"/>
    <n v="1"/>
    <n v="100"/>
    <x v="5"/>
    <x v="3"/>
  </r>
  <r>
    <x v="22"/>
    <n v="10057164"/>
    <s v="PRAVIN MATAL"/>
    <s v="PRAVIN MATAL"/>
    <n v="9867591635"/>
    <s v="MANISH LOLARAKH NATH DUBEY"/>
    <n v="6"/>
    <n v="1"/>
    <n v="0"/>
    <n v="5"/>
    <n v="0"/>
    <n v="6"/>
    <n v="0"/>
    <n v="0"/>
    <s v="Mumbai"/>
    <n v="185"/>
    <n v="11800"/>
    <n v="5"/>
    <n v="1"/>
    <n v="100"/>
    <x v="5"/>
    <x v="3"/>
  </r>
  <r>
    <x v="22"/>
    <n v="10157283"/>
    <s v="VINIT LAXMIKANT CHATURVEDI"/>
    <s v="VINIT LAXMIKANT CHATURVEDI"/>
    <n v="9619167461"/>
    <s v="AKASH RAMRATAN JAISWAL"/>
    <n v="5"/>
    <n v="0"/>
    <n v="0"/>
    <n v="5"/>
    <n v="3"/>
    <n v="2"/>
    <n v="0"/>
    <n v="1"/>
    <s v="Mumbai"/>
    <n v="125"/>
    <n v="0"/>
    <n v="4"/>
    <n v="1"/>
    <n v="80"/>
    <x v="1"/>
    <x v="2"/>
  </r>
  <r>
    <x v="22"/>
    <n v="10094703"/>
    <s v="ASHUTOSH MISHRA"/>
    <s v="ASHUTOSH MISHRA"/>
    <n v="9960834633"/>
    <s v="SUSHEEL DUBEY"/>
    <n v="4"/>
    <n v="0"/>
    <n v="0"/>
    <n v="4"/>
    <n v="0"/>
    <n v="4"/>
    <n v="0"/>
    <n v="0"/>
    <s v="Mumbai"/>
    <n v="100"/>
    <n v="0"/>
    <n v="4"/>
    <n v="1"/>
    <n v="80"/>
    <x v="0"/>
    <x v="3"/>
  </r>
  <r>
    <x v="22"/>
    <n v="10126648"/>
    <s v="ANOOP PANDEY"/>
    <s v="ANOOP PANDEY"/>
    <n v="9321734007"/>
    <s v="KADAM RAVIRAJ NARAYAN"/>
    <n v="5"/>
    <n v="0"/>
    <n v="0"/>
    <n v="5"/>
    <n v="1"/>
    <n v="4"/>
    <n v="0"/>
    <n v="0"/>
    <s v="Mumbai"/>
    <n v="125"/>
    <n v="0"/>
    <n v="5"/>
    <n v="1"/>
    <n v="100"/>
    <x v="1"/>
    <x v="3"/>
  </r>
  <r>
    <x v="22"/>
    <n v="10153321"/>
    <s v="ZOAIB MAINUDDIN PALEKAR"/>
    <s v="ZOAIB MAINUDDIN PALEKAR"/>
    <n v="7020908214"/>
    <s v="AKASH RAMRATAN JAISWAL"/>
    <n v="1"/>
    <n v="0"/>
    <n v="0"/>
    <n v="1"/>
    <n v="0"/>
    <n v="1"/>
    <n v="0"/>
    <n v="0"/>
    <s v="Mumbai"/>
    <n v="25"/>
    <n v="0"/>
    <n v="1"/>
    <n v="1"/>
    <n v="20"/>
    <x v="1"/>
    <x v="0"/>
  </r>
  <r>
    <x v="22"/>
    <n v="10056963"/>
    <s v="MOHD IJHAR SHAIKH"/>
    <s v="MOHD IJHAR SHAIKH"/>
    <n v="9004616230"/>
    <s v="INTEZAR IMAM MUNTAZIR IMAM SAYED"/>
    <n v="5"/>
    <n v="1"/>
    <n v="0"/>
    <n v="4"/>
    <n v="0"/>
    <n v="6"/>
    <n v="0"/>
    <n v="0"/>
    <s v="Mumbai"/>
    <n v="140"/>
    <n v="47200"/>
    <n v="5"/>
    <n v="1"/>
    <n v="100"/>
    <x v="0"/>
    <x v="3"/>
  </r>
  <r>
    <x v="22"/>
    <n v="10154505"/>
    <s v="KRISHNA GYANDEV PANDEY"/>
    <s v="KRISHNA GYANDEV PANDEY"/>
    <n v="9372324244"/>
    <s v="RAGHWENDRA KUMAR SINGH"/>
    <n v="5"/>
    <n v="0"/>
    <n v="0"/>
    <n v="5"/>
    <n v="1"/>
    <n v="4"/>
    <n v="0"/>
    <n v="0"/>
    <s v="Mumbai"/>
    <n v="125"/>
    <n v="0"/>
    <n v="5"/>
    <n v="1"/>
    <n v="100"/>
    <x v="1"/>
    <x v="0"/>
  </r>
  <r>
    <x v="22"/>
    <n v="10102541"/>
    <s v="JAYESH MANOHARLAL VATANI"/>
    <s v="JAYESH MANOHARLAL VATANI"/>
    <n v="9730838322"/>
    <s v="JAGANATH SABAT"/>
    <n v="4"/>
    <n v="1"/>
    <n v="0"/>
    <n v="3"/>
    <n v="0"/>
    <n v="4"/>
    <n v="0"/>
    <n v="0"/>
    <s v="Mumbai"/>
    <n v="165"/>
    <n v="2360"/>
    <n v="4"/>
    <n v="1"/>
    <n v="80"/>
    <x v="3"/>
    <x v="3"/>
  </r>
  <r>
    <x v="22"/>
    <n v="10154490"/>
    <s v="SIRAJ RAIS KHAN"/>
    <s v="SIRAJ RAIS KHAN"/>
    <n v="7738084089"/>
    <s v="IRFAN INNUS PATEL"/>
    <n v="3"/>
    <n v="1"/>
    <n v="0"/>
    <n v="2"/>
    <n v="1"/>
    <n v="2"/>
    <n v="0"/>
    <n v="0"/>
    <s v="Mumbai"/>
    <n v="135"/>
    <n v="25134"/>
    <n v="3"/>
    <n v="1"/>
    <n v="60"/>
    <x v="0"/>
    <x v="0"/>
  </r>
  <r>
    <x v="22"/>
    <n v="10061244"/>
    <s v="MANISH PANDEY"/>
    <s v="MANISH PANDEY"/>
    <n v="8655267737"/>
    <s v="AJAY KUMAR VERMA"/>
    <n v="3"/>
    <n v="0"/>
    <n v="0"/>
    <n v="3"/>
    <n v="0"/>
    <n v="3"/>
    <n v="0"/>
    <n v="0"/>
    <s v="Mumbai"/>
    <n v="65"/>
    <n v="0"/>
    <n v="3"/>
    <n v="1"/>
    <n v="100"/>
    <x v="0"/>
    <x v="3"/>
  </r>
  <r>
    <x v="22"/>
    <n v="10158406"/>
    <s v="MOHAMMAD HASEEN"/>
    <s v="MOHAMMAD HASEEN"/>
    <n v="8565899473"/>
    <s v="SHASHANK YELVE"/>
    <n v="5"/>
    <n v="0"/>
    <n v="0"/>
    <n v="5"/>
    <n v="4"/>
    <n v="1"/>
    <n v="0"/>
    <n v="0"/>
    <s v="Mumbai"/>
    <n v="125"/>
    <n v="0"/>
    <n v="5"/>
    <n v="1"/>
    <n v="100"/>
    <x v="5"/>
    <x v="4"/>
  </r>
  <r>
    <x v="22"/>
    <n v="10150180"/>
    <s v="YASH SABHA SHANKAR TIWARI"/>
    <s v="YASH SABHA SHANKAR TIWARI"/>
    <n v="9594587271"/>
    <s v="ABHIJIT KHANVILKAR"/>
    <n v="1"/>
    <n v="0"/>
    <n v="0"/>
    <n v="1"/>
    <n v="0"/>
    <n v="1"/>
    <n v="0"/>
    <n v="0"/>
    <s v="Mumbai"/>
    <n v="25"/>
    <n v="0"/>
    <n v="1"/>
    <n v="1"/>
    <n v="20"/>
    <x v="2"/>
    <x v="1"/>
  </r>
  <r>
    <x v="22"/>
    <n v="10012025"/>
    <s v="SURAJ PAWAR"/>
    <s v="SURAJ PAWAR"/>
    <n v="8446578718"/>
    <s v="MADHURI JOSHI"/>
    <n v="2"/>
    <n v="1"/>
    <n v="0"/>
    <n v="1"/>
    <n v="0"/>
    <n v="2"/>
    <n v="0"/>
    <n v="0"/>
    <s v="Mumbai"/>
    <n v="115"/>
    <n v="26147"/>
    <n v="2"/>
    <n v="1"/>
    <n v="66.67"/>
    <x v="5"/>
    <x v="3"/>
  </r>
  <r>
    <x v="22"/>
    <n v="10044903"/>
    <s v="MD SANAUL MUSTUFA"/>
    <s v="MD SANAUL MUSTUFA"/>
    <n v="9892999846"/>
    <s v="ABHIJIT KHANVILKAR"/>
    <n v="3"/>
    <n v="1"/>
    <n v="0"/>
    <n v="2"/>
    <n v="0"/>
    <n v="3"/>
    <n v="0"/>
    <n v="0"/>
    <s v="Mumbai"/>
    <n v="105"/>
    <n v="50976"/>
    <n v="3"/>
    <n v="1"/>
    <n v="100"/>
    <x v="2"/>
    <x v="3"/>
  </r>
  <r>
    <x v="22"/>
    <n v="10158786"/>
    <s v="SAURABH KUMAR AJAY KUMAR SINGH"/>
    <s v="SAURABH KUMAR AJAY KUMAR SINGH"/>
    <n v="9892506097"/>
    <s v="KADAM RAVIRAJ NARAYAN"/>
    <n v="3"/>
    <n v="0"/>
    <n v="0"/>
    <n v="3"/>
    <n v="2"/>
    <n v="1"/>
    <n v="0"/>
    <n v="0"/>
    <s v="Mumbai"/>
    <n v="75"/>
    <n v="0"/>
    <n v="3"/>
    <n v="1"/>
    <n v="100"/>
    <x v="1"/>
    <x v="4"/>
  </r>
  <r>
    <x v="22"/>
    <n v="10148305"/>
    <s v="SAMSUJJAMA"/>
    <s v="SAMSUJJAMA"/>
    <n v="9628744894"/>
    <s v="PREM KUMAR VISHWAKARMA"/>
    <n v="5"/>
    <n v="0"/>
    <n v="0"/>
    <n v="5"/>
    <n v="0"/>
    <n v="5"/>
    <n v="0"/>
    <n v="0"/>
    <s v="Mumbai"/>
    <n v="125"/>
    <n v="0"/>
    <n v="5"/>
    <n v="1"/>
    <n v="100"/>
    <x v="1"/>
    <x v="1"/>
  </r>
  <r>
    <x v="22"/>
    <n v="10156155"/>
    <s v="VIVEKANAND"/>
    <s v="VIVEKANAND"/>
    <n v="9984546969"/>
    <s v="JAGANATH SABAT"/>
    <n v="6"/>
    <n v="0"/>
    <n v="0"/>
    <n v="6"/>
    <n v="2"/>
    <n v="4"/>
    <n v="0"/>
    <n v="0"/>
    <s v="Mumbai"/>
    <n v="140"/>
    <n v="0"/>
    <n v="6"/>
    <n v="1"/>
    <n v="100"/>
    <x v="3"/>
    <x v="2"/>
  </r>
  <r>
    <x v="22"/>
    <n v="10155631"/>
    <s v="PRAFUL MUKUNDRAO TELANG"/>
    <s v="PRAFUL MUKUNDRAO TELANG"/>
    <n v="7769928826"/>
    <s v="PREM KUMAR VISHWAKARMA"/>
    <n v="4"/>
    <n v="0"/>
    <n v="0"/>
    <n v="4"/>
    <n v="1"/>
    <n v="3"/>
    <n v="0"/>
    <n v="0"/>
    <s v="Mumbai"/>
    <n v="80"/>
    <n v="0"/>
    <n v="3"/>
    <n v="1"/>
    <n v="60"/>
    <x v="1"/>
    <x v="2"/>
  </r>
  <r>
    <x v="22"/>
    <n v="10158401"/>
    <s v="KRISHNA TUKARAM SHELAR"/>
    <s v="KRISHNA TUKARAM SHELAR"/>
    <n v="9137512282"/>
    <s v="PREM KUMAR VISHWAKARMA"/>
    <n v="5"/>
    <n v="0"/>
    <n v="0"/>
    <n v="5"/>
    <n v="2"/>
    <n v="3"/>
    <n v="0"/>
    <n v="0"/>
    <s v="Mumbai"/>
    <n v="115"/>
    <n v="0"/>
    <n v="5"/>
    <n v="1"/>
    <n v="100"/>
    <x v="1"/>
    <x v="4"/>
  </r>
  <r>
    <x v="22"/>
    <n v="10157279"/>
    <s v="ABDUL AHAD ANIS KHAN"/>
    <s v="ABDUL AHAD ANIS KHAN"/>
    <n v="7058620610"/>
    <s v="AKASH RAMRATAN JAISWAL"/>
    <n v="2"/>
    <n v="0"/>
    <n v="0"/>
    <n v="2"/>
    <n v="1"/>
    <n v="1"/>
    <n v="0"/>
    <n v="0"/>
    <s v="Mumbai"/>
    <n v="50"/>
    <n v="0"/>
    <n v="2"/>
    <n v="1"/>
    <n v="40"/>
    <x v="1"/>
    <x v="2"/>
  </r>
  <r>
    <x v="22"/>
    <n v="10083901"/>
    <s v="BHAVESH VIVEK MHATRE"/>
    <s v="BHAVESH VIVEK MHATRE"/>
    <n v="8668720253"/>
    <s v="SURAJ PAWAR"/>
    <n v="2"/>
    <n v="1"/>
    <n v="0"/>
    <n v="1"/>
    <n v="0"/>
    <n v="2"/>
    <n v="0"/>
    <n v="0"/>
    <s v="Mumbai"/>
    <n v="110"/>
    <n v="2360"/>
    <n v="2"/>
    <n v="1"/>
    <n v="40"/>
    <x v="5"/>
    <x v="3"/>
  </r>
  <r>
    <x v="22"/>
    <n v="10154727"/>
    <s v="SHUBHENDU PRAFULLA DASKABI"/>
    <s v="SHUBHENDU PRAFULLA DASKABI"/>
    <n v="9372379791"/>
    <s v="JAYANT KUMAR"/>
    <n v="5"/>
    <n v="2"/>
    <n v="0"/>
    <n v="3"/>
    <n v="2"/>
    <n v="3"/>
    <n v="0"/>
    <n v="0"/>
    <s v="Mumbai"/>
    <n v="230"/>
    <n v="4720"/>
    <n v="5"/>
    <n v="1"/>
    <n v="100"/>
    <x v="4"/>
    <x v="0"/>
  </r>
  <r>
    <x v="22"/>
    <n v="10153105"/>
    <s v="SUDHEER PANKAJ PANDEY"/>
    <s v="SUDHEER PANKAJ PANDEY"/>
    <n v="8953258991"/>
    <s v="RAGHWENDRA KUMAR SINGH"/>
    <n v="6"/>
    <n v="0"/>
    <n v="0"/>
    <n v="6"/>
    <n v="2"/>
    <n v="4"/>
    <n v="0"/>
    <n v="0"/>
    <s v="Mumbai"/>
    <n v="120"/>
    <n v="0"/>
    <n v="6"/>
    <n v="1"/>
    <n v="100"/>
    <x v="1"/>
    <x v="0"/>
  </r>
  <r>
    <x v="22"/>
    <n v="10154483"/>
    <s v="JAYANT KUMAR"/>
    <s v="JAYANT KUMAR"/>
    <n v="9304376328"/>
    <s v="DILEEP SHARMA"/>
    <n v="3"/>
    <n v="0"/>
    <n v="0"/>
    <n v="3"/>
    <n v="2"/>
    <n v="1"/>
    <n v="0"/>
    <n v="0"/>
    <s v="Mumbai"/>
    <n v="75"/>
    <n v="0"/>
    <n v="3"/>
    <n v="1"/>
    <n v="100"/>
    <x v="4"/>
    <x v="0"/>
  </r>
  <r>
    <x v="22"/>
    <n v="10057460"/>
    <s v="GANGA SAGAR PANDEY"/>
    <s v="GANGA SAGAR PANDEY"/>
    <n v="9696537480"/>
    <s v="JAGANATH SABAT"/>
    <n v="7"/>
    <n v="0"/>
    <n v="0"/>
    <n v="7"/>
    <n v="2"/>
    <n v="5"/>
    <n v="0"/>
    <n v="0"/>
    <s v="Mumbai"/>
    <n v="175"/>
    <n v="0"/>
    <n v="7"/>
    <n v="1"/>
    <n v="100"/>
    <x v="3"/>
    <x v="3"/>
  </r>
  <r>
    <x v="22"/>
    <n v="10157449"/>
    <s v="PRITAM SUNIL GAIKWAD"/>
    <s v="PRITAM SUNIL GAIKWAD"/>
    <n v="8169792854"/>
    <s v="SHASHANK YELVE"/>
    <n v="5"/>
    <n v="0"/>
    <n v="0"/>
    <n v="5"/>
    <n v="1"/>
    <n v="4"/>
    <n v="0"/>
    <n v="0"/>
    <s v="Mumbai"/>
    <n v="125"/>
    <n v="0"/>
    <n v="5"/>
    <n v="1"/>
    <n v="100"/>
    <x v="5"/>
    <x v="2"/>
  </r>
  <r>
    <x v="22"/>
    <n v="10153648"/>
    <s v="RAJKUMAR U SINGH"/>
    <s v="RAJKUMAR U SINGH"/>
    <n v="7058306032"/>
    <s v="AJAY KUMAR VERMA"/>
    <n v="4"/>
    <n v="0"/>
    <n v="0"/>
    <n v="4"/>
    <n v="1"/>
    <n v="3"/>
    <n v="0"/>
    <n v="0"/>
    <s v="Mumbai"/>
    <n v="95"/>
    <n v="0"/>
    <n v="4"/>
    <n v="1"/>
    <n v="80"/>
    <x v="0"/>
    <x v="0"/>
  </r>
  <r>
    <x v="22"/>
    <n v="10014784"/>
    <s v="PRASHANT LAD"/>
    <s v="PRASHANT LAD"/>
    <n v="9833647618"/>
    <s v="SHASHANK YELVE"/>
    <n v="3"/>
    <n v="1"/>
    <n v="0"/>
    <n v="2"/>
    <n v="0"/>
    <n v="3"/>
    <n v="0"/>
    <n v="0"/>
    <s v="Mumbai"/>
    <n v="120"/>
    <n v="11328"/>
    <n v="3"/>
    <n v="1"/>
    <n v="100"/>
    <x v="5"/>
    <x v="3"/>
  </r>
  <r>
    <x v="22"/>
    <n v="10157722"/>
    <s v="SACHIN KUMAR"/>
    <s v="SACHIN KUMAR"/>
    <n v="8825131086"/>
    <s v="ABHIJIT KHANVILKAR"/>
    <n v="3"/>
    <n v="0"/>
    <n v="0"/>
    <n v="3"/>
    <n v="1"/>
    <n v="2"/>
    <n v="0"/>
    <n v="0"/>
    <s v="Mumbai"/>
    <n v="75"/>
    <n v="0"/>
    <n v="3"/>
    <n v="1"/>
    <n v="60"/>
    <x v="2"/>
    <x v="2"/>
  </r>
  <r>
    <x v="22"/>
    <n v="10155619"/>
    <s v="AJAY BALU LONDHE"/>
    <s v="AJAY BALU LONDHE"/>
    <n v="8369610661"/>
    <s v="NANDAN SINGH"/>
    <n v="6"/>
    <n v="0"/>
    <n v="0"/>
    <n v="6"/>
    <n v="4"/>
    <n v="2"/>
    <n v="0"/>
    <n v="0"/>
    <s v="Mumbai"/>
    <n v="150"/>
    <n v="0"/>
    <n v="6"/>
    <n v="1"/>
    <n v="100"/>
    <x v="2"/>
    <x v="2"/>
  </r>
  <r>
    <x v="22"/>
    <n v="10158802"/>
    <s v="VISHAL YADAV"/>
    <s v="VISHAL YADAV"/>
    <n v="8850903979"/>
    <s v="CHANDRALOK GUPTA"/>
    <n v="3"/>
    <n v="0"/>
    <n v="0"/>
    <n v="3"/>
    <n v="1"/>
    <n v="2"/>
    <n v="0"/>
    <n v="0"/>
    <s v="Mumbai"/>
    <n v="55"/>
    <n v="0"/>
    <n v="3"/>
    <n v="1"/>
    <n v="100"/>
    <x v="3"/>
    <x v="4"/>
  </r>
  <r>
    <x v="22"/>
    <n v="10068212"/>
    <s v="WASIM KAZI"/>
    <s v="WASIM KAZI"/>
    <n v="9702808599"/>
    <s v="SHASHANK YELVE"/>
    <n v="5"/>
    <n v="0"/>
    <n v="0"/>
    <n v="5"/>
    <n v="0"/>
    <n v="5"/>
    <n v="0"/>
    <n v="0"/>
    <s v="Mumbai"/>
    <n v="125"/>
    <n v="0"/>
    <n v="5"/>
    <n v="1"/>
    <n v="100"/>
    <x v="5"/>
    <x v="3"/>
  </r>
  <r>
    <x v="22"/>
    <n v="10068280"/>
    <s v="ARCHANA KAKADE"/>
    <s v="ARCHANA KAKADE"/>
    <n v="7208149618"/>
    <s v="NANDAN SINGH"/>
    <n v="3"/>
    <n v="1"/>
    <n v="0"/>
    <n v="2"/>
    <n v="2"/>
    <n v="2"/>
    <n v="0"/>
    <n v="1"/>
    <s v="Mumbai"/>
    <n v="160"/>
    <n v="11800"/>
    <n v="4"/>
    <n v="1"/>
    <n v="100"/>
    <x v="2"/>
    <x v="3"/>
  </r>
  <r>
    <x v="22"/>
    <n v="10154507"/>
    <s v="MOHIT UPADHYAY"/>
    <s v="MOHIT UPADHYAY"/>
    <n v="9372906600"/>
    <s v="AKASH RAMRATAN JAISWAL"/>
    <n v="4"/>
    <n v="0"/>
    <n v="0"/>
    <n v="4"/>
    <n v="1"/>
    <n v="3"/>
    <n v="0"/>
    <n v="0"/>
    <s v="Mumbai"/>
    <n v="90"/>
    <n v="0"/>
    <n v="3"/>
    <n v="1"/>
    <n v="60"/>
    <x v="1"/>
    <x v="0"/>
  </r>
  <r>
    <x v="22"/>
    <n v="10155616"/>
    <s v="DHIRAJKUMAR L MISHRA"/>
    <s v="DHIRAJKUMAR L MISHRA"/>
    <n v="9370908992"/>
    <s v="MUNAWAR WARISH HASHMI"/>
    <n v="6"/>
    <n v="0"/>
    <n v="0"/>
    <n v="6"/>
    <n v="1"/>
    <n v="5"/>
    <n v="0"/>
    <n v="0"/>
    <s v="Mumbai"/>
    <n v="140"/>
    <n v="0"/>
    <n v="5"/>
    <n v="1"/>
    <n v="100"/>
    <x v="3"/>
    <x v="2"/>
  </r>
  <r>
    <x v="22"/>
    <n v="10157721"/>
    <s v="NITISH KUMAR"/>
    <s v="NITISH KUMAR"/>
    <n v="8692826180"/>
    <s v="ABHIJIT KHANVILKAR"/>
    <n v="4"/>
    <n v="0"/>
    <n v="0"/>
    <n v="4"/>
    <n v="2"/>
    <n v="2"/>
    <n v="0"/>
    <n v="0"/>
    <s v="Mumbai"/>
    <n v="100"/>
    <n v="0"/>
    <n v="4"/>
    <n v="1"/>
    <n v="80"/>
    <x v="2"/>
    <x v="2"/>
  </r>
  <r>
    <x v="22"/>
    <n v="10158732"/>
    <s v="TANAY KIRIT  SHAH"/>
    <s v="TANAY KIRIT  SHAH"/>
    <n v="9833376425"/>
    <s v="MANISH LOLARAKH NATH DUBEY"/>
    <n v="5"/>
    <n v="0"/>
    <n v="0"/>
    <n v="5"/>
    <n v="2"/>
    <n v="3"/>
    <n v="0"/>
    <n v="0"/>
    <s v="Mumbai"/>
    <n v="125"/>
    <n v="0"/>
    <n v="5"/>
    <n v="1"/>
    <n v="100"/>
    <x v="5"/>
    <x v="4"/>
  </r>
  <r>
    <x v="22"/>
    <n v="10135447"/>
    <s v="ANKIT VILAS BORSE"/>
    <s v="ANKIT VILAS BORSE"/>
    <n v="8655594978"/>
    <s v="JAGANATH SABAT"/>
    <n v="6"/>
    <n v="0"/>
    <n v="0"/>
    <n v="6"/>
    <n v="0"/>
    <n v="6"/>
    <n v="0"/>
    <n v="0"/>
    <s v="Mumbai"/>
    <n v="130"/>
    <n v="0"/>
    <n v="6"/>
    <n v="1"/>
    <n v="100"/>
    <x v="3"/>
    <x v="3"/>
  </r>
  <r>
    <x v="22"/>
    <n v="10156163"/>
    <s v="ABHISHEK KUMAR"/>
    <s v="ABHISHEK KUMAR"/>
    <n v="9967178792"/>
    <s v="NAGENDRA MISHRA"/>
    <n v="5"/>
    <n v="1"/>
    <n v="0"/>
    <n v="4"/>
    <n v="2"/>
    <n v="3"/>
    <n v="0"/>
    <n v="0"/>
    <s v="Mumbai"/>
    <n v="185"/>
    <n v="11753"/>
    <n v="5"/>
    <n v="1"/>
    <n v="100"/>
    <x v="1"/>
    <x v="2"/>
  </r>
  <r>
    <x v="22"/>
    <n v="10144216"/>
    <s v="GAURISHANKAR SHAMBHU MANDAL"/>
    <s v="GAURISHANKAR SHAMBHU MANDAL"/>
    <n v="8369893292"/>
    <s v="CHANDRALOK GUPTA"/>
    <n v="7"/>
    <n v="0"/>
    <n v="0"/>
    <n v="7"/>
    <n v="1"/>
    <n v="6"/>
    <n v="0"/>
    <n v="0"/>
    <s v="Mumbai"/>
    <n v="175"/>
    <n v="0"/>
    <n v="7"/>
    <n v="1"/>
    <n v="100"/>
    <x v="3"/>
    <x v="1"/>
  </r>
  <r>
    <x v="22"/>
    <n v="10147873"/>
    <s v="PREM KUMAR VISHWAKARMA"/>
    <s v="PREM KUMAR VISHWAKARMA"/>
    <n v="9004761131"/>
    <s v="KADAM RAVIRAJ NARAYAN"/>
    <n v="3"/>
    <n v="1"/>
    <n v="0"/>
    <n v="2"/>
    <n v="0"/>
    <n v="3"/>
    <n v="0"/>
    <n v="0"/>
    <s v="Mumbai"/>
    <n v="140"/>
    <n v="4720"/>
    <n v="3"/>
    <n v="1"/>
    <n v="100"/>
    <x v="1"/>
    <x v="1"/>
  </r>
  <r>
    <x v="22"/>
    <n v="10044507"/>
    <s v="JAGANATH SABAT"/>
    <s v="JAGANATH SABAT"/>
    <n v="9619119432"/>
    <s v="RUSHIKESH KALE"/>
    <n v="2"/>
    <n v="2"/>
    <n v="0"/>
    <n v="0"/>
    <n v="0"/>
    <n v="3"/>
    <n v="0"/>
    <n v="0"/>
    <s v="Mumbai"/>
    <n v="190"/>
    <n v="11157"/>
    <n v="3"/>
    <n v="1"/>
    <n v="60"/>
    <x v="3"/>
    <x v="3"/>
  </r>
  <r>
    <x v="22"/>
    <n v="10123047"/>
    <s v="MUNAWAR WARISH HASHMI"/>
    <s v="MUNAWAR WARISH HASHMI"/>
    <n v="9167670057"/>
    <s v="RUSHIKESH KALE"/>
    <n v="3"/>
    <n v="0"/>
    <n v="0"/>
    <n v="3"/>
    <n v="0"/>
    <n v="3"/>
    <n v="0"/>
    <n v="0"/>
    <s v="Mumbai"/>
    <n v="65"/>
    <n v="0"/>
    <n v="3"/>
    <n v="1"/>
    <n v="100"/>
    <x v="3"/>
    <x v="3"/>
  </r>
  <r>
    <x v="22"/>
    <n v="10067328"/>
    <s v="SHEKH MOHAMMAD IMRAN"/>
    <s v="SHEKH MOHAMMAD IMRAN"/>
    <n v="8291174466"/>
    <s v="SHASHANK YELVE"/>
    <n v="2"/>
    <n v="1"/>
    <n v="0"/>
    <n v="1"/>
    <n v="0"/>
    <n v="2"/>
    <n v="0"/>
    <n v="0"/>
    <s v="Mumbai"/>
    <n v="105"/>
    <n v="31657"/>
    <n v="2"/>
    <n v="1"/>
    <n v="40"/>
    <x v="5"/>
    <x v="3"/>
  </r>
  <r>
    <x v="22"/>
    <n v="10155635"/>
    <s v="RITIK PANKAJ CHAUBEY"/>
    <s v="RITIK PANKAJ CHAUBEY"/>
    <n v="8604838454"/>
    <s v="MANISH LOLARAKH NATH DUBEY"/>
    <n v="3"/>
    <n v="0"/>
    <n v="0"/>
    <n v="3"/>
    <n v="1"/>
    <n v="2"/>
    <n v="0"/>
    <n v="0"/>
    <s v="Mumbai"/>
    <n v="65"/>
    <n v="0"/>
    <n v="3"/>
    <n v="1"/>
    <n v="60"/>
    <x v="5"/>
    <x v="2"/>
  </r>
  <r>
    <x v="22"/>
    <n v="10158704"/>
    <s v="VAIBHAV VISHNU PACHAKUDE"/>
    <s v="VAIBHAV VISHNU PACHAKUDE"/>
    <n v="8779603782"/>
    <s v="CHANDRALOK GUPTA"/>
    <n v="5"/>
    <n v="0"/>
    <n v="0"/>
    <n v="5"/>
    <n v="0"/>
    <n v="5"/>
    <n v="0"/>
    <n v="0"/>
    <s v="Mumbai"/>
    <n v="115"/>
    <n v="0"/>
    <n v="5"/>
    <n v="1"/>
    <n v="100"/>
    <x v="3"/>
    <x v="4"/>
  </r>
  <r>
    <x v="22"/>
    <n v="10158402"/>
    <s v="ABHISHEK RAJNARAYAN GUPTA"/>
    <s v="ABHISHEK RAJNARAYAN GUPTA"/>
    <n v="8454864050"/>
    <s v="ABHISHEK GUPTA"/>
    <n v="5"/>
    <n v="0"/>
    <n v="0"/>
    <n v="5"/>
    <n v="4"/>
    <n v="1"/>
    <n v="0"/>
    <n v="0"/>
    <s v="Mumbai"/>
    <n v="125"/>
    <n v="0"/>
    <n v="5"/>
    <n v="1"/>
    <n v="100"/>
    <x v="4"/>
    <x v="4"/>
  </r>
  <r>
    <x v="22"/>
    <n v="10156403"/>
    <s v="MOHAMMED SAJID TAK"/>
    <s v="MOHAMMED SAJID TAK"/>
    <n v="9623733102"/>
    <s v="IRFAN INNUS PATEL"/>
    <n v="5"/>
    <n v="0"/>
    <n v="0"/>
    <n v="5"/>
    <n v="0"/>
    <n v="5"/>
    <n v="0"/>
    <n v="0"/>
    <s v="Mumbai"/>
    <n v="125"/>
    <n v="0"/>
    <n v="5"/>
    <n v="1"/>
    <n v="100"/>
    <x v="0"/>
    <x v="2"/>
  </r>
  <r>
    <x v="22"/>
    <n v="10142058"/>
    <s v="ANGAD RAMJI GUPTA"/>
    <s v="ANGAD RAMJI GUPTA"/>
    <n v="9820840706"/>
    <s v="CHANDRALOK GUPTA"/>
    <n v="7"/>
    <n v="0"/>
    <n v="0"/>
    <n v="7"/>
    <n v="0"/>
    <n v="8"/>
    <n v="0"/>
    <n v="0"/>
    <s v="Mumbai"/>
    <n v="165"/>
    <n v="0"/>
    <n v="6"/>
    <n v="1"/>
    <n v="100"/>
    <x v="3"/>
    <x v="3"/>
  </r>
  <r>
    <x v="22"/>
    <n v="10154499"/>
    <s v="SHIVAM PATHAK"/>
    <s v="SHIVAM PATHAK"/>
    <n v="9721050607"/>
    <s v="AJAY KUMAR VERMA"/>
    <n v="5"/>
    <n v="1"/>
    <n v="0"/>
    <n v="4"/>
    <n v="0"/>
    <n v="5"/>
    <n v="0"/>
    <n v="0"/>
    <s v="Mumbai"/>
    <n v="190"/>
    <n v="2360"/>
    <n v="5"/>
    <n v="1"/>
    <n v="100"/>
    <x v="0"/>
    <x v="0"/>
  </r>
  <r>
    <x v="22"/>
    <n v="10157455"/>
    <s v="PRASHANT VISHRAM PATIL"/>
    <s v="PRASHANT VISHRAM PATIL"/>
    <n v="7777088988"/>
    <s v="PREM KUMAR VISHWAKARMA"/>
    <n v="4"/>
    <n v="0"/>
    <n v="0"/>
    <n v="4"/>
    <n v="4"/>
    <n v="1"/>
    <n v="0"/>
    <n v="0"/>
    <s v="Mumbai"/>
    <n v="100"/>
    <n v="0"/>
    <n v="4"/>
    <n v="1"/>
    <n v="80"/>
    <x v="1"/>
    <x v="2"/>
  </r>
  <r>
    <x v="22"/>
    <n v="10158408"/>
    <s v="PRASHANT TUKARAM THOKALE"/>
    <s v="PRASHANT TUKARAM THOKALE"/>
    <n v="8779830559"/>
    <s v="JAYANT KUMAR"/>
    <n v="5"/>
    <n v="0"/>
    <n v="0"/>
    <n v="5"/>
    <n v="1"/>
    <n v="4"/>
    <n v="0"/>
    <n v="0"/>
    <s v="Mumbai"/>
    <n v="105"/>
    <n v="0"/>
    <n v="5"/>
    <n v="1"/>
    <n v="100"/>
    <x v="4"/>
    <x v="4"/>
  </r>
  <r>
    <x v="22"/>
    <n v="10152214"/>
    <s v="VIKAS CHANDRABHAN MISHRA"/>
    <s v="VIKAS CHANDRABHAN MISHRA"/>
    <n v="8369541192"/>
    <s v="SHASHANK YELVE"/>
    <n v="5"/>
    <n v="0"/>
    <n v="0"/>
    <n v="5"/>
    <n v="2"/>
    <n v="3"/>
    <n v="0"/>
    <n v="0"/>
    <s v="Mumbai"/>
    <n v="115"/>
    <n v="0"/>
    <n v="5"/>
    <n v="1"/>
    <n v="100"/>
    <x v="5"/>
    <x v="0"/>
  </r>
  <r>
    <x v="22"/>
    <n v="10153333"/>
    <s v="SUMIT KUMAR PARASNATH VERMA"/>
    <s v="SUMIT KUMAR PARASNATH VERMA"/>
    <n v="7738531602"/>
    <s v="ABHISHEK GUPTA"/>
    <n v="5"/>
    <n v="0"/>
    <n v="0"/>
    <n v="5"/>
    <n v="1"/>
    <n v="4"/>
    <n v="0"/>
    <n v="0"/>
    <s v="Mumbai"/>
    <n v="125"/>
    <n v="0"/>
    <n v="5"/>
    <n v="1"/>
    <n v="100"/>
    <x v="4"/>
    <x v="0"/>
  </r>
  <r>
    <x v="23"/>
    <n v="10153321"/>
    <s v="ZOAIB MAINUDDIN PALEKAR"/>
    <s v="ZOAIB MAINUDDIN PALEKAR"/>
    <n v="7020908214"/>
    <s v="AKASH RAMRATAN JAISWAL"/>
    <n v="2"/>
    <n v="1"/>
    <n v="0"/>
    <n v="1"/>
    <n v="1"/>
    <n v="1"/>
    <n v="0"/>
    <n v="0"/>
    <s v="Mumbai"/>
    <n v="110"/>
    <n v="11328"/>
    <n v="2"/>
    <n v="1"/>
    <n v="40"/>
    <x v="1"/>
    <x v="0"/>
  </r>
  <r>
    <x v="23"/>
    <n v="10126648"/>
    <s v="ANOOP PANDEY"/>
    <s v="ANOOP PANDEY"/>
    <n v="9321734007"/>
    <s v="KADAM RAVIRAJ NARAYAN"/>
    <n v="5"/>
    <n v="1"/>
    <n v="0"/>
    <n v="4"/>
    <n v="1"/>
    <n v="5"/>
    <n v="0"/>
    <n v="0"/>
    <s v="Mumbai"/>
    <n v="190"/>
    <n v="9440"/>
    <n v="5"/>
    <n v="1"/>
    <n v="100"/>
    <x v="1"/>
    <x v="3"/>
  </r>
  <r>
    <x v="23"/>
    <n v="10056963"/>
    <s v="MOHD IJHAR SHAIKH"/>
    <s v="MOHD IJHAR SHAIKH"/>
    <n v="9004616230"/>
    <s v="INTEZAR IMAM MUNTAZIR IMAM SAYED"/>
    <n v="4"/>
    <n v="0"/>
    <n v="0"/>
    <n v="4"/>
    <n v="0"/>
    <n v="4"/>
    <n v="0"/>
    <n v="0"/>
    <s v="Mumbai"/>
    <n v="95"/>
    <n v="0"/>
    <n v="4"/>
    <n v="1"/>
    <n v="80"/>
    <x v="0"/>
    <x v="3"/>
  </r>
  <r>
    <x v="23"/>
    <n v="10151965"/>
    <s v="VIJAYKUMAR DINESH PARCHE"/>
    <s v="VIJAYKUMAR DINESH PARCHE"/>
    <n v="7558284024"/>
    <s v="MUNAWAR WARISH HASHMI"/>
    <n v="5"/>
    <n v="0"/>
    <n v="0"/>
    <n v="5"/>
    <n v="0"/>
    <n v="5"/>
    <n v="0"/>
    <n v="0"/>
    <s v="Mumbai"/>
    <n v="125"/>
    <n v="0"/>
    <n v="5"/>
    <n v="1"/>
    <n v="100"/>
    <x v="3"/>
    <x v="0"/>
  </r>
  <r>
    <x v="23"/>
    <n v="10102541"/>
    <s v="JAYESH MANOHARLAL VATANI"/>
    <s v="JAYESH MANOHARLAL VATANI"/>
    <n v="9730838322"/>
    <s v="JAGANATH SABAT"/>
    <n v="3"/>
    <n v="1"/>
    <n v="0"/>
    <n v="2"/>
    <n v="0"/>
    <n v="3"/>
    <n v="0"/>
    <n v="0"/>
    <s v="Mumbai"/>
    <n v="135"/>
    <n v="74341"/>
    <n v="3"/>
    <n v="1"/>
    <n v="60"/>
    <x v="3"/>
    <x v="3"/>
  </r>
  <r>
    <x v="23"/>
    <n v="10061244"/>
    <s v="MANISH PANDEY"/>
    <s v="MANISH PANDEY"/>
    <n v="8655267737"/>
    <s v="AJAY KUMAR VERMA"/>
    <n v="3"/>
    <n v="0"/>
    <n v="1"/>
    <n v="2"/>
    <n v="0"/>
    <n v="3"/>
    <n v="0"/>
    <n v="0"/>
    <s v="Mumbai"/>
    <n v="135"/>
    <n v="11800"/>
    <n v="3"/>
    <n v="1"/>
    <n v="100"/>
    <x v="0"/>
    <x v="3"/>
  </r>
  <r>
    <x v="23"/>
    <n v="10158406"/>
    <s v="MOHAMMAD HASEEN"/>
    <s v="MOHAMMAD HASEEN"/>
    <n v="8565899473"/>
    <s v="SHASHANK YELVE"/>
    <n v="4"/>
    <n v="0"/>
    <n v="0"/>
    <n v="4"/>
    <n v="3"/>
    <n v="1"/>
    <n v="0"/>
    <n v="0"/>
    <s v="Mumbai"/>
    <n v="100"/>
    <n v="0"/>
    <n v="4"/>
    <n v="1"/>
    <n v="100"/>
    <x v="5"/>
    <x v="4"/>
  </r>
  <r>
    <x v="23"/>
    <n v="10154490"/>
    <s v="SIRAJ RAIS KHAN"/>
    <s v="SIRAJ RAIS KHAN"/>
    <n v="7738084089"/>
    <s v="IRFAN INNUS PATEL"/>
    <n v="6"/>
    <n v="0"/>
    <n v="0"/>
    <n v="6"/>
    <n v="1"/>
    <n v="5"/>
    <n v="0"/>
    <n v="0"/>
    <s v="Mumbai"/>
    <n v="150"/>
    <n v="0"/>
    <n v="6"/>
    <n v="1"/>
    <n v="100"/>
    <x v="0"/>
    <x v="0"/>
  </r>
  <r>
    <x v="23"/>
    <n v="10012025"/>
    <s v="SURAJ PAWAR"/>
    <s v="SURAJ PAWAR"/>
    <n v="8446578718"/>
    <s v="MADHURI JOSHI"/>
    <n v="1"/>
    <n v="0"/>
    <n v="0"/>
    <n v="1"/>
    <n v="0"/>
    <n v="1"/>
    <n v="0"/>
    <n v="0"/>
    <s v="Mumbai"/>
    <n v="25"/>
    <n v="0"/>
    <n v="1"/>
    <n v="1"/>
    <n v="33.33"/>
    <x v="5"/>
    <x v="3"/>
  </r>
  <r>
    <x v="23"/>
    <n v="10158786"/>
    <s v="SAURABH KUMAR AJAY KUMAR SINGH"/>
    <s v="SAURABH KUMAR AJAY KUMAR SINGH"/>
    <n v="9892506097"/>
    <s v="KADAM RAVIRAJ NARAYAN"/>
    <n v="2"/>
    <n v="0"/>
    <n v="0"/>
    <n v="2"/>
    <n v="0"/>
    <n v="2"/>
    <n v="0"/>
    <n v="0"/>
    <s v="Mumbai"/>
    <n v="40"/>
    <n v="0"/>
    <n v="2"/>
    <n v="1"/>
    <n v="66.67"/>
    <x v="1"/>
    <x v="4"/>
  </r>
  <r>
    <x v="23"/>
    <n v="10044903"/>
    <s v="MD SANAUL MUSTUFA"/>
    <s v="MD SANAUL MUSTUFA"/>
    <n v="9892999846"/>
    <s v="ABHIJIT KHANVILKAR"/>
    <n v="3"/>
    <n v="0"/>
    <n v="0"/>
    <n v="3"/>
    <n v="0"/>
    <n v="3"/>
    <n v="0"/>
    <n v="0"/>
    <s v="Mumbai"/>
    <n v="55"/>
    <n v="0"/>
    <n v="3"/>
    <n v="1"/>
    <n v="100"/>
    <x v="2"/>
    <x v="3"/>
  </r>
  <r>
    <x v="23"/>
    <n v="10148305"/>
    <s v="SAMSUJJAMA"/>
    <s v="SAMSUJJAMA"/>
    <n v="9628744894"/>
    <s v="PREM KUMAR VISHWAKARMA"/>
    <n v="5"/>
    <n v="0"/>
    <n v="0"/>
    <n v="5"/>
    <n v="0"/>
    <n v="5"/>
    <n v="0"/>
    <n v="0"/>
    <s v="Mumbai"/>
    <n v="115"/>
    <n v="0"/>
    <n v="4"/>
    <n v="1"/>
    <n v="80"/>
    <x v="1"/>
    <x v="1"/>
  </r>
  <r>
    <x v="23"/>
    <n v="10155631"/>
    <s v="PRAFUL MUKUNDRAO TELANG"/>
    <s v="PRAFUL MUKUNDRAO TELANG"/>
    <n v="7769928826"/>
    <s v="PREM KUMAR VISHWAKARMA"/>
    <n v="2"/>
    <n v="0"/>
    <n v="0"/>
    <n v="2"/>
    <n v="1"/>
    <n v="1"/>
    <n v="0"/>
    <n v="0"/>
    <s v="Mumbai"/>
    <n v="50"/>
    <n v="0"/>
    <n v="2"/>
    <n v="1"/>
    <n v="40"/>
    <x v="1"/>
    <x v="2"/>
  </r>
  <r>
    <x v="23"/>
    <n v="10158401"/>
    <s v="KRISHNA TUKARAM SHELAR"/>
    <s v="KRISHNA TUKARAM SHELAR"/>
    <n v="9137512282"/>
    <s v="PREM KUMAR VISHWAKARMA"/>
    <n v="5"/>
    <n v="0"/>
    <n v="0"/>
    <n v="5"/>
    <n v="3"/>
    <n v="2"/>
    <n v="0"/>
    <n v="0"/>
    <s v="Mumbai"/>
    <n v="125"/>
    <n v="0"/>
    <n v="5"/>
    <n v="1"/>
    <n v="100"/>
    <x v="1"/>
    <x v="4"/>
  </r>
  <r>
    <x v="23"/>
    <n v="10154727"/>
    <s v="SHUBHENDU PRAFULLA DASKABI"/>
    <s v="SHUBHENDU PRAFULLA DASKABI"/>
    <n v="9372379791"/>
    <s v="JAYANT KUMAR"/>
    <n v="5"/>
    <n v="0"/>
    <n v="0"/>
    <n v="5"/>
    <n v="3"/>
    <n v="2"/>
    <n v="0"/>
    <n v="0"/>
    <s v="Mumbai"/>
    <n v="125"/>
    <n v="0"/>
    <n v="4"/>
    <n v="1"/>
    <n v="80"/>
    <x v="4"/>
    <x v="0"/>
  </r>
  <r>
    <x v="23"/>
    <n v="10157279"/>
    <s v="ABDUL AHAD ANIS KHAN"/>
    <s v="ABDUL AHAD ANIS KHAN"/>
    <n v="7058620610"/>
    <s v="AKASH RAMRATAN JAISWAL"/>
    <n v="3"/>
    <n v="0"/>
    <n v="0"/>
    <n v="3"/>
    <n v="1"/>
    <n v="2"/>
    <n v="0"/>
    <n v="0"/>
    <s v="Mumbai"/>
    <n v="70"/>
    <n v="0"/>
    <n v="3"/>
    <n v="1"/>
    <n v="60"/>
    <x v="1"/>
    <x v="2"/>
  </r>
  <r>
    <x v="23"/>
    <n v="10083901"/>
    <s v="BHAVESH VIVEK MHATRE"/>
    <s v="BHAVESH VIVEK MHATRE"/>
    <n v="8668720253"/>
    <s v="SURAJ PAWAR"/>
    <n v="2"/>
    <n v="1"/>
    <n v="0"/>
    <n v="1"/>
    <n v="1"/>
    <n v="1"/>
    <n v="0"/>
    <n v="0"/>
    <s v="Mumbai"/>
    <n v="110"/>
    <n v="25488"/>
    <n v="2"/>
    <n v="1"/>
    <n v="40"/>
    <x v="5"/>
    <x v="3"/>
  </r>
  <r>
    <x v="23"/>
    <n v="10153105"/>
    <s v="SUDHEER PANKAJ PANDEY"/>
    <s v="SUDHEER PANKAJ PANDEY"/>
    <n v="8953258991"/>
    <s v="RAGHWENDRA KUMAR SINGH"/>
    <n v="5"/>
    <n v="1"/>
    <n v="0"/>
    <n v="4"/>
    <n v="2"/>
    <n v="3"/>
    <n v="0"/>
    <n v="0"/>
    <s v="Mumbai"/>
    <n v="180"/>
    <n v="7080"/>
    <n v="4"/>
    <n v="1"/>
    <n v="80"/>
    <x v="1"/>
    <x v="0"/>
  </r>
  <r>
    <x v="23"/>
    <n v="10057460"/>
    <s v="GANGA SAGAR PANDEY"/>
    <s v="GANGA SAGAR PANDEY"/>
    <n v="9696537480"/>
    <s v="JAGANATH SABAT"/>
    <n v="7"/>
    <n v="0"/>
    <n v="0"/>
    <n v="7"/>
    <n v="3"/>
    <n v="4"/>
    <n v="0"/>
    <n v="0"/>
    <s v="Mumbai"/>
    <n v="175"/>
    <n v="0"/>
    <n v="7"/>
    <n v="1"/>
    <n v="100"/>
    <x v="3"/>
    <x v="3"/>
  </r>
  <r>
    <x v="23"/>
    <n v="10154483"/>
    <s v="JAYANT KUMAR"/>
    <s v="JAYANT KUMAR"/>
    <n v="9304376328"/>
    <s v="DILEEP SHARMA"/>
    <n v="3"/>
    <n v="0"/>
    <n v="0"/>
    <n v="3"/>
    <n v="1"/>
    <n v="2"/>
    <n v="0"/>
    <n v="0"/>
    <s v="Mumbai"/>
    <n v="75"/>
    <n v="0"/>
    <n v="3"/>
    <n v="1"/>
    <n v="100"/>
    <x v="4"/>
    <x v="0"/>
  </r>
  <r>
    <x v="23"/>
    <n v="10153648"/>
    <s v="RAJKUMAR U SINGH"/>
    <s v="RAJKUMAR U SINGH"/>
    <n v="7058306032"/>
    <s v="AJAY KUMAR VERMA"/>
    <n v="4"/>
    <n v="0"/>
    <n v="0"/>
    <n v="4"/>
    <n v="2"/>
    <n v="2"/>
    <n v="0"/>
    <n v="0"/>
    <s v="Mumbai"/>
    <n v="90"/>
    <n v="0"/>
    <n v="4"/>
    <n v="1"/>
    <n v="80"/>
    <x v="0"/>
    <x v="0"/>
  </r>
  <r>
    <x v="23"/>
    <n v="10157449"/>
    <s v="PRITAM SUNIL GAIKWAD"/>
    <s v="PRITAM SUNIL GAIKWAD"/>
    <n v="8169792854"/>
    <s v="SHASHANK YELVE"/>
    <n v="5"/>
    <n v="0"/>
    <n v="0"/>
    <n v="5"/>
    <n v="1"/>
    <n v="4"/>
    <n v="0"/>
    <n v="0"/>
    <s v="Mumbai"/>
    <n v="125"/>
    <n v="0"/>
    <n v="5"/>
    <n v="1"/>
    <n v="100"/>
    <x v="5"/>
    <x v="2"/>
  </r>
  <r>
    <x v="23"/>
    <n v="10014784"/>
    <s v="PRASHANT LAD"/>
    <s v="PRASHANT LAD"/>
    <n v="9833647618"/>
    <s v="SHASHANK YELVE"/>
    <n v="3"/>
    <n v="0"/>
    <n v="0"/>
    <n v="3"/>
    <n v="1"/>
    <n v="2"/>
    <n v="0"/>
    <n v="0"/>
    <s v="Mumbai"/>
    <n v="75"/>
    <n v="0"/>
    <n v="3"/>
    <n v="1"/>
    <n v="100"/>
    <x v="5"/>
    <x v="3"/>
  </r>
  <r>
    <x v="23"/>
    <n v="10155619"/>
    <s v="AJAY BALU LONDHE"/>
    <s v="AJAY BALU LONDHE"/>
    <n v="8369610661"/>
    <s v="NANDAN SINGH"/>
    <n v="4"/>
    <n v="1"/>
    <n v="0"/>
    <n v="3"/>
    <n v="2"/>
    <n v="2"/>
    <n v="0"/>
    <n v="0"/>
    <s v="Mumbai"/>
    <n v="165"/>
    <n v="22656"/>
    <n v="4"/>
    <n v="1"/>
    <n v="80"/>
    <x v="2"/>
    <x v="2"/>
  </r>
  <r>
    <x v="23"/>
    <n v="10157722"/>
    <s v="SACHIN KUMAR"/>
    <s v="SACHIN KUMAR"/>
    <n v="8825131086"/>
    <s v="ABHIJIT KHANVILKAR"/>
    <n v="4"/>
    <n v="0"/>
    <n v="0"/>
    <n v="4"/>
    <n v="1"/>
    <n v="3"/>
    <n v="0"/>
    <n v="0"/>
    <s v="Mumbai"/>
    <n v="80"/>
    <n v="0"/>
    <n v="4"/>
    <n v="1"/>
    <n v="80"/>
    <x v="2"/>
    <x v="2"/>
  </r>
  <r>
    <x v="23"/>
    <n v="10068212"/>
    <s v="WASIM KAZI"/>
    <s v="WASIM KAZI"/>
    <n v="9702808599"/>
    <s v="SHASHANK YELVE"/>
    <n v="4"/>
    <n v="0"/>
    <n v="0"/>
    <n v="4"/>
    <n v="2"/>
    <n v="2"/>
    <n v="0"/>
    <n v="0"/>
    <s v="Mumbai"/>
    <n v="80"/>
    <n v="0"/>
    <n v="3"/>
    <n v="1"/>
    <n v="60"/>
    <x v="5"/>
    <x v="3"/>
  </r>
  <r>
    <x v="23"/>
    <n v="10158802"/>
    <s v="VISHAL YADAV"/>
    <s v="VISHAL YADAV"/>
    <n v="8850903979"/>
    <s v="CHANDRALOK GUPTA"/>
    <n v="2"/>
    <n v="0"/>
    <n v="0"/>
    <n v="2"/>
    <n v="0"/>
    <n v="2"/>
    <n v="0"/>
    <n v="0"/>
    <s v="Mumbai"/>
    <n v="50"/>
    <n v="0"/>
    <n v="2"/>
    <n v="1"/>
    <n v="66.67"/>
    <x v="3"/>
    <x v="4"/>
  </r>
  <r>
    <x v="23"/>
    <n v="10068280"/>
    <s v="ARCHANA KAKADE"/>
    <s v="ARCHANA KAKADE"/>
    <n v="7208149618"/>
    <s v="NANDAN SINGH"/>
    <n v="3"/>
    <n v="0"/>
    <n v="0"/>
    <n v="3"/>
    <n v="1"/>
    <n v="2"/>
    <n v="0"/>
    <n v="0"/>
    <s v="Mumbai"/>
    <n v="70"/>
    <n v="0"/>
    <n v="3"/>
    <n v="1"/>
    <n v="100"/>
    <x v="2"/>
    <x v="3"/>
  </r>
  <r>
    <x v="23"/>
    <n v="10154507"/>
    <s v="MOHIT UPADHYAY"/>
    <s v="MOHIT UPADHYAY"/>
    <n v="9372906600"/>
    <s v="AKASH RAMRATAN JAISWAL"/>
    <n v="2"/>
    <n v="0"/>
    <n v="0"/>
    <n v="2"/>
    <n v="1"/>
    <n v="1"/>
    <n v="0"/>
    <n v="0"/>
    <s v="Mumbai"/>
    <n v="40"/>
    <n v="0"/>
    <n v="1"/>
    <n v="1"/>
    <n v="20"/>
    <x v="1"/>
    <x v="0"/>
  </r>
  <r>
    <x v="23"/>
    <n v="10155616"/>
    <s v="DHIRAJKUMAR L MISHRA"/>
    <s v="DHIRAJKUMAR L MISHRA"/>
    <n v="9370908992"/>
    <s v="MUNAWAR WARISH HASHMI"/>
    <n v="6"/>
    <n v="1"/>
    <n v="0"/>
    <n v="5"/>
    <n v="1"/>
    <n v="5"/>
    <n v="0"/>
    <n v="0"/>
    <s v="Mumbai"/>
    <n v="160"/>
    <n v="45312"/>
    <n v="5"/>
    <n v="1"/>
    <n v="100"/>
    <x v="3"/>
    <x v="2"/>
  </r>
  <r>
    <x v="23"/>
    <n v="10157721"/>
    <s v="NITISH KUMAR"/>
    <s v="NITISH KUMAR"/>
    <n v="8692826180"/>
    <s v="ABHIJIT KHANVILKAR"/>
    <n v="4"/>
    <n v="0"/>
    <n v="0"/>
    <n v="4"/>
    <n v="1"/>
    <n v="3"/>
    <n v="0"/>
    <n v="0"/>
    <s v="Mumbai"/>
    <n v="100"/>
    <n v="0"/>
    <n v="4"/>
    <n v="1"/>
    <n v="80"/>
    <x v="2"/>
    <x v="2"/>
  </r>
  <r>
    <x v="23"/>
    <n v="10158732"/>
    <s v="TANAY KIRIT  SHAH"/>
    <s v="TANAY KIRIT  SHAH"/>
    <n v="9833376425"/>
    <s v="MANISH LOLARAKH NATH DUBEY"/>
    <n v="3"/>
    <n v="0"/>
    <n v="0"/>
    <n v="3"/>
    <n v="1"/>
    <n v="2"/>
    <n v="0"/>
    <n v="0"/>
    <s v="Mumbai"/>
    <n v="65"/>
    <n v="0"/>
    <n v="3"/>
    <n v="1"/>
    <n v="100"/>
    <x v="5"/>
    <x v="4"/>
  </r>
  <r>
    <x v="23"/>
    <n v="10135447"/>
    <s v="ANKIT VILAS BORSE"/>
    <s v="ANKIT VILAS BORSE"/>
    <n v="8655594978"/>
    <s v="JAGANATH SABAT"/>
    <n v="6"/>
    <n v="0"/>
    <n v="0"/>
    <n v="6"/>
    <n v="0"/>
    <n v="6"/>
    <n v="0"/>
    <n v="0"/>
    <s v="Mumbai"/>
    <n v="140"/>
    <n v="0"/>
    <n v="6"/>
    <n v="1"/>
    <n v="100"/>
    <x v="3"/>
    <x v="3"/>
  </r>
  <r>
    <x v="23"/>
    <n v="10156163"/>
    <s v="ABHISHEK KUMAR"/>
    <s v="ABHISHEK KUMAR"/>
    <n v="9967178792"/>
    <s v="NAGENDRA MISHRA"/>
    <n v="3"/>
    <n v="0"/>
    <n v="0"/>
    <n v="3"/>
    <n v="1"/>
    <n v="2"/>
    <n v="0"/>
    <n v="0"/>
    <s v="Mumbai"/>
    <n v="75"/>
    <n v="0"/>
    <n v="3"/>
    <n v="1"/>
    <n v="60"/>
    <x v="1"/>
    <x v="2"/>
  </r>
  <r>
    <x v="23"/>
    <n v="10147873"/>
    <s v="PREM KUMAR VISHWAKARMA"/>
    <s v="PREM KUMAR VISHWAKARMA"/>
    <n v="9004761131"/>
    <s v="KADAM RAVIRAJ NARAYAN"/>
    <n v="2"/>
    <n v="0"/>
    <n v="1"/>
    <n v="1"/>
    <n v="0"/>
    <n v="2"/>
    <n v="0"/>
    <n v="0"/>
    <s v="Mumbai"/>
    <n v="110"/>
    <n v="2360"/>
    <n v="2"/>
    <n v="1"/>
    <n v="66.67"/>
    <x v="1"/>
    <x v="1"/>
  </r>
  <r>
    <x v="23"/>
    <n v="10144216"/>
    <s v="GAURISHANKAR SHAMBHU MANDAL"/>
    <s v="GAURISHANKAR SHAMBHU MANDAL"/>
    <n v="8369893292"/>
    <s v="CHANDRALOK GUPTA"/>
    <n v="4"/>
    <n v="0"/>
    <n v="0"/>
    <n v="4"/>
    <n v="1"/>
    <n v="3"/>
    <n v="0"/>
    <n v="0"/>
    <s v="Mumbai"/>
    <n v="85"/>
    <n v="0"/>
    <n v="4"/>
    <n v="1"/>
    <n v="100"/>
    <x v="3"/>
    <x v="1"/>
  </r>
  <r>
    <x v="23"/>
    <n v="10044507"/>
    <s v="JAGANATH SABAT"/>
    <s v="JAGANATH SABAT"/>
    <n v="9619119432"/>
    <s v="RUSHIKESH KALE"/>
    <n v="3"/>
    <n v="3"/>
    <n v="0"/>
    <n v="0"/>
    <n v="0"/>
    <n v="3"/>
    <n v="0"/>
    <n v="0"/>
    <s v="Mumbai"/>
    <n v="260"/>
    <n v="141690"/>
    <n v="3"/>
    <n v="1"/>
    <n v="60"/>
    <x v="3"/>
    <x v="3"/>
  </r>
  <r>
    <x v="23"/>
    <n v="10123047"/>
    <s v="MUNAWAR WARISH HASHMI"/>
    <s v="MUNAWAR WARISH HASHMI"/>
    <n v="9167670057"/>
    <s v="RUSHIKESH KALE"/>
    <n v="3"/>
    <n v="0"/>
    <n v="0"/>
    <n v="3"/>
    <n v="1"/>
    <n v="2"/>
    <n v="0"/>
    <n v="0"/>
    <s v="Mumbai"/>
    <n v="75"/>
    <n v="0"/>
    <n v="3"/>
    <n v="1"/>
    <n v="100"/>
    <x v="3"/>
    <x v="3"/>
  </r>
  <r>
    <x v="23"/>
    <n v="10067328"/>
    <s v="SHEKH MOHAMMAD IMRAN"/>
    <s v="SHEKH MOHAMMAD IMRAN"/>
    <n v="8291174466"/>
    <s v="SHASHANK YELVE"/>
    <n v="2"/>
    <n v="1"/>
    <n v="0"/>
    <n v="1"/>
    <n v="0"/>
    <n v="2"/>
    <n v="0"/>
    <n v="0"/>
    <s v="Mumbai"/>
    <n v="105"/>
    <n v="11800"/>
    <n v="2"/>
    <n v="1"/>
    <n v="40"/>
    <x v="5"/>
    <x v="3"/>
  </r>
  <r>
    <x v="23"/>
    <n v="10158704"/>
    <s v="VAIBHAV VISHNU PACHAKUDE"/>
    <s v="VAIBHAV VISHNU PACHAKUDE"/>
    <n v="8779603782"/>
    <s v="CHANDRALOK GUPTA"/>
    <n v="5"/>
    <n v="0"/>
    <n v="0"/>
    <n v="5"/>
    <n v="0"/>
    <n v="5"/>
    <n v="0"/>
    <n v="0"/>
    <s v="Mumbai"/>
    <n v="125"/>
    <n v="0"/>
    <n v="5"/>
    <n v="1"/>
    <n v="100"/>
    <x v="3"/>
    <x v="4"/>
  </r>
  <r>
    <x v="23"/>
    <n v="10155635"/>
    <s v="RITIK PANKAJ CHAUBEY"/>
    <s v="RITIK PANKAJ CHAUBEY"/>
    <n v="8604838454"/>
    <s v="MANISH LOLARAKH NATH DUBEY"/>
    <n v="5"/>
    <n v="0"/>
    <n v="0"/>
    <n v="5"/>
    <n v="1"/>
    <n v="5"/>
    <n v="0"/>
    <n v="0"/>
    <s v="Mumbai"/>
    <n v="125"/>
    <n v="0"/>
    <n v="5"/>
    <n v="1"/>
    <n v="100"/>
    <x v="5"/>
    <x v="2"/>
  </r>
  <r>
    <x v="23"/>
    <n v="10158402"/>
    <s v="ABHISHEK RAJNARAYAN GUPTA"/>
    <s v="ABHISHEK RAJNARAYAN GUPTA"/>
    <n v="8454864050"/>
    <s v="ABHISHEK GUPTA"/>
    <n v="4"/>
    <n v="0"/>
    <n v="0"/>
    <n v="4"/>
    <n v="1"/>
    <n v="3"/>
    <n v="0"/>
    <n v="0"/>
    <s v="Mumbai"/>
    <n v="90"/>
    <n v="0"/>
    <n v="3"/>
    <n v="1"/>
    <n v="100"/>
    <x v="4"/>
    <x v="4"/>
  </r>
  <r>
    <x v="23"/>
    <n v="10157455"/>
    <s v="PRASHANT VISHRAM PATIL"/>
    <s v="PRASHANT VISHRAM PATIL"/>
    <n v="7777088988"/>
    <s v="PREM KUMAR VISHWAKARMA"/>
    <n v="5"/>
    <n v="0"/>
    <n v="0"/>
    <n v="5"/>
    <n v="3"/>
    <n v="2"/>
    <n v="0"/>
    <n v="0"/>
    <s v="Mumbai"/>
    <n v="125"/>
    <n v="0"/>
    <n v="5"/>
    <n v="1"/>
    <n v="100"/>
    <x v="1"/>
    <x v="2"/>
  </r>
  <r>
    <x v="23"/>
    <n v="10156403"/>
    <s v="MOHAMMED SAJID TAK"/>
    <s v="MOHAMMED SAJID TAK"/>
    <n v="9623733102"/>
    <s v="IRFAN INNUS PATEL"/>
    <n v="4"/>
    <n v="2"/>
    <n v="0"/>
    <n v="2"/>
    <n v="0"/>
    <n v="4"/>
    <n v="0"/>
    <n v="0"/>
    <s v="Mumbai"/>
    <n v="230"/>
    <n v="36002"/>
    <n v="4"/>
    <n v="1"/>
    <n v="100"/>
    <x v="0"/>
    <x v="2"/>
  </r>
  <r>
    <x v="23"/>
    <n v="10142058"/>
    <s v="ANGAD RAMJI GUPTA"/>
    <s v="ANGAD RAMJI GUPTA"/>
    <n v="9820840706"/>
    <s v="CHANDRALOK GUPTA"/>
    <n v="7"/>
    <n v="1"/>
    <n v="0"/>
    <n v="6"/>
    <n v="0"/>
    <n v="7"/>
    <n v="0"/>
    <n v="0"/>
    <s v="Mumbai"/>
    <n v="240"/>
    <n v="2360"/>
    <n v="7"/>
    <n v="1"/>
    <n v="100"/>
    <x v="3"/>
    <x v="3"/>
  </r>
  <r>
    <x v="23"/>
    <n v="10154499"/>
    <s v="SHIVAM PATHAK"/>
    <s v="SHIVAM PATHAK"/>
    <n v="9721050607"/>
    <s v="AJAY KUMAR VERMA"/>
    <n v="4"/>
    <n v="0"/>
    <n v="0"/>
    <n v="4"/>
    <n v="2"/>
    <n v="2"/>
    <n v="0"/>
    <n v="1"/>
    <s v="Mumbai"/>
    <n v="110"/>
    <n v="0"/>
    <n v="4"/>
    <n v="1"/>
    <n v="80"/>
    <x v="0"/>
    <x v="0"/>
  </r>
  <r>
    <x v="23"/>
    <n v="10152214"/>
    <s v="VIKAS CHANDRABHAN MISHRA"/>
    <s v="VIKAS CHANDRABHAN MISHRA"/>
    <n v="8369541192"/>
    <s v="SHASHANK YELVE"/>
    <n v="5"/>
    <n v="0"/>
    <n v="0"/>
    <n v="5"/>
    <n v="3"/>
    <n v="2"/>
    <n v="0"/>
    <n v="0"/>
    <s v="Mumbai"/>
    <n v="125"/>
    <n v="0"/>
    <n v="5"/>
    <n v="1"/>
    <n v="100"/>
    <x v="5"/>
    <x v="0"/>
  </r>
  <r>
    <x v="23"/>
    <n v="10158408"/>
    <s v="PRASHANT TUKARAM THOKALE"/>
    <s v="PRASHANT TUKARAM THOKALE"/>
    <n v="8779830559"/>
    <s v="JAYANT KUMAR"/>
    <n v="5"/>
    <n v="0"/>
    <n v="0"/>
    <n v="5"/>
    <n v="1"/>
    <n v="4"/>
    <n v="0"/>
    <n v="0"/>
    <s v="Mumbai"/>
    <n v="125"/>
    <n v="0"/>
    <n v="5"/>
    <n v="1"/>
    <n v="100"/>
    <x v="4"/>
    <x v="4"/>
  </r>
  <r>
    <x v="23"/>
    <n v="10153333"/>
    <s v="SUMIT KUMAR PARASNATH VERMA"/>
    <s v="SUMIT KUMAR PARASNATH VERMA"/>
    <n v="7738531602"/>
    <s v="ABHISHEK GUPTA"/>
    <n v="5"/>
    <n v="1"/>
    <n v="0"/>
    <n v="4"/>
    <n v="0"/>
    <n v="6"/>
    <n v="0"/>
    <n v="0"/>
    <s v="Mumbai"/>
    <n v="180"/>
    <n v="22656"/>
    <n v="5"/>
    <n v="1"/>
    <n v="100"/>
    <x v="4"/>
    <x v="0"/>
  </r>
  <r>
    <x v="23"/>
    <n v="10152292"/>
    <s v="CHOUBEY ADITYA AJIT"/>
    <s v="CHOUBEY ADITYA AJIT"/>
    <n v="7414955787"/>
    <s v="CHANDRALOK GUPTA"/>
    <n v="2"/>
    <n v="1"/>
    <n v="0"/>
    <n v="1"/>
    <n v="0"/>
    <n v="2"/>
    <n v="0"/>
    <n v="1"/>
    <s v="Mumbai"/>
    <n v="125"/>
    <n v="46000"/>
    <n v="2"/>
    <n v="1"/>
    <n v="66.67"/>
    <x v="3"/>
    <x v="0"/>
  </r>
  <r>
    <x v="23"/>
    <n v="10052546"/>
    <s v="MANISH LOLARAKH NATH DUBEY"/>
    <s v="MANISH LOLARAKH NATH DUBEY"/>
    <n v="7715928718"/>
    <s v="MADHURI JOSHI"/>
    <n v="1"/>
    <n v="0"/>
    <n v="0"/>
    <n v="1"/>
    <n v="0"/>
    <n v="1"/>
    <n v="0"/>
    <n v="0"/>
    <s v="Mumbai"/>
    <n v="0"/>
    <n v="0"/>
    <n v="0"/>
    <n v="1"/>
    <n v="0"/>
    <x v="5"/>
    <x v="3"/>
  </r>
  <r>
    <x v="23"/>
    <n v="10155617"/>
    <s v="NANDLAL RAJBHAR"/>
    <s v="NANDLAL RAJBHAR"/>
    <n v="9594189301"/>
    <s v="MD SANAUL MUSTUFA"/>
    <n v="3"/>
    <n v="0"/>
    <n v="0"/>
    <n v="3"/>
    <n v="1"/>
    <n v="2"/>
    <n v="0"/>
    <n v="0"/>
    <s v="Mumbai"/>
    <n v="65"/>
    <n v="0"/>
    <n v="3"/>
    <n v="1"/>
    <n v="60"/>
    <x v="2"/>
    <x v="2"/>
  </r>
  <r>
    <x v="23"/>
    <n v="10155622"/>
    <s v="SOFIYAN MOHAMMED UMAR ANSARI"/>
    <s v="SOFIYAN MOHAMMED UMAR ANSARI"/>
    <n v="7304151160"/>
    <s v="ABHISHEK GUPTA"/>
    <n v="5"/>
    <n v="0"/>
    <n v="0"/>
    <n v="5"/>
    <n v="4"/>
    <n v="1"/>
    <n v="0"/>
    <n v="0"/>
    <s v="Mumbai"/>
    <n v="125"/>
    <n v="0"/>
    <n v="5"/>
    <n v="1"/>
    <n v="100"/>
    <x v="4"/>
    <x v="2"/>
  </r>
  <r>
    <x v="23"/>
    <n v="10158741"/>
    <s v="SUBHAM YADAV"/>
    <s v="SUBHAM YADAV"/>
    <n v="8429363770"/>
    <s v="AKASH RAMRATAN JAISWAL"/>
    <n v="5"/>
    <n v="0"/>
    <n v="0"/>
    <n v="5"/>
    <n v="3"/>
    <n v="2"/>
    <n v="0"/>
    <n v="0"/>
    <s v="Mumbai"/>
    <n v="125"/>
    <n v="0"/>
    <n v="5"/>
    <n v="1"/>
    <n v="100"/>
    <x v="1"/>
    <x v="4"/>
  </r>
  <r>
    <x v="23"/>
    <n v="10062664"/>
    <s v="NAVEEN TRIPATHI"/>
    <s v="NAVEEN TRIPATHI"/>
    <n v="8979086009"/>
    <s v="INTEZAR IMAM MUNTAZIR IMAM SAYED"/>
    <n v="1"/>
    <n v="1"/>
    <n v="0"/>
    <n v="0"/>
    <n v="1"/>
    <n v="1"/>
    <n v="0"/>
    <n v="0"/>
    <s v="Mumbai"/>
    <n v="100"/>
    <n v="9676"/>
    <n v="2"/>
    <n v="1"/>
    <n v="40"/>
    <x v="0"/>
    <x v="3"/>
  </r>
  <r>
    <x v="23"/>
    <n v="10051652"/>
    <s v="DINESH GHODVINDE"/>
    <s v="DINESH GHODVINDE"/>
    <n v="7020949492"/>
    <s v="JAGANATH SABAT"/>
    <n v="5"/>
    <n v="0"/>
    <n v="0"/>
    <n v="5"/>
    <n v="2"/>
    <n v="3"/>
    <n v="0"/>
    <n v="0"/>
    <s v="Mumbai"/>
    <n v="115"/>
    <n v="0"/>
    <n v="5"/>
    <n v="1"/>
    <n v="100"/>
    <x v="3"/>
    <x v="3"/>
  </r>
  <r>
    <x v="23"/>
    <n v="10152249"/>
    <s v="HARIHAR SINGH"/>
    <s v="HARIHAR SINGH"/>
    <n v="8149312014"/>
    <s v="AJAY KUMAR VERMA"/>
    <n v="3"/>
    <n v="0"/>
    <n v="0"/>
    <n v="3"/>
    <n v="0"/>
    <n v="3"/>
    <n v="0"/>
    <n v="0"/>
    <s v="Mumbai"/>
    <n v="70"/>
    <n v="0"/>
    <n v="3"/>
    <n v="1"/>
    <n v="60"/>
    <x v="0"/>
    <x v="0"/>
  </r>
  <r>
    <x v="23"/>
    <n v="10149232"/>
    <s v="AKASH KUMAR JAISWAL"/>
    <s v="AKASH KUMAR JAISWAL"/>
    <n v="9984180596"/>
    <s v="DILEEP SHARMA"/>
    <n v="2"/>
    <n v="0"/>
    <n v="0"/>
    <n v="2"/>
    <n v="1"/>
    <n v="1"/>
    <n v="0"/>
    <n v="0"/>
    <s v="Mumbai"/>
    <n v="40"/>
    <n v="0"/>
    <n v="2"/>
    <n v="1"/>
    <n v="40"/>
    <x v="4"/>
    <x v="1"/>
  </r>
  <r>
    <x v="23"/>
    <n v="10039145"/>
    <s v="SUSHEEL DUBEY"/>
    <s v="SUSHEEL DUBEY"/>
    <n v="9967423888"/>
    <s v="INTEZAR IMAM MUNTAZIR IMAM SAYED"/>
    <n v="1"/>
    <n v="1"/>
    <n v="0"/>
    <n v="0"/>
    <n v="1"/>
    <n v="0"/>
    <n v="0"/>
    <n v="0"/>
    <s v="Mumbai"/>
    <n v="95"/>
    <n v="3540"/>
    <n v="1"/>
    <n v="1"/>
    <n v="20"/>
    <x v="0"/>
    <x v="3"/>
  </r>
  <r>
    <x v="23"/>
    <n v="10145771"/>
    <s v="RISHIKESH DUBEY"/>
    <s v="RISHIKESH DUBEY"/>
    <n v="8369036235"/>
    <s v="NAVEEN TRIPATHI"/>
    <n v="3"/>
    <n v="0"/>
    <n v="0"/>
    <n v="3"/>
    <n v="0"/>
    <n v="3"/>
    <n v="0"/>
    <n v="0"/>
    <s v="Mumbai"/>
    <n v="70"/>
    <n v="0"/>
    <n v="3"/>
    <n v="1"/>
    <n v="60"/>
    <x v="0"/>
    <x v="1"/>
  </r>
  <r>
    <x v="23"/>
    <n v="10157723"/>
    <s v="BITTU KUMAR"/>
    <s v="BITTU KUMAR"/>
    <n v="8709035770"/>
    <s v="ABHIJIT KHANVILKAR"/>
    <n v="5"/>
    <n v="0"/>
    <n v="0"/>
    <n v="5"/>
    <n v="0"/>
    <n v="5"/>
    <n v="0"/>
    <n v="0"/>
    <s v="Mumbai"/>
    <n v="125"/>
    <n v="0"/>
    <n v="5"/>
    <n v="1"/>
    <n v="100"/>
    <x v="2"/>
    <x v="2"/>
  </r>
  <r>
    <x v="23"/>
    <n v="10158787"/>
    <s v="SHUBHAMRAJENDRAPRASADTIWARI"/>
    <s v="SHUBHAMRAJENDRAPRASADTIWARI"/>
    <n v="8928971698"/>
    <s v="NAVEEN TRIPATHI"/>
    <n v="4"/>
    <n v="0"/>
    <n v="0"/>
    <n v="4"/>
    <n v="3"/>
    <n v="1"/>
    <n v="0"/>
    <n v="0"/>
    <s v="Mumbai"/>
    <n v="95"/>
    <n v="0"/>
    <n v="4"/>
    <n v="1"/>
    <n v="100"/>
    <x v="0"/>
    <x v="4"/>
  </r>
  <r>
    <x v="23"/>
    <n v="10153637"/>
    <s v="AKHILESH TIWARI"/>
    <s v="AKHILESH TIWARI"/>
    <n v="8452813371"/>
    <s v="JAGANATH SABAT"/>
    <n v="7"/>
    <n v="0"/>
    <n v="0"/>
    <n v="7"/>
    <n v="3"/>
    <n v="4"/>
    <n v="0"/>
    <n v="0"/>
    <s v="Mumbai"/>
    <n v="135"/>
    <n v="0"/>
    <n v="6"/>
    <n v="1"/>
    <n v="100"/>
    <x v="3"/>
    <x v="0"/>
  </r>
  <r>
    <x v="23"/>
    <n v="10142760"/>
    <s v="SAW MRITUNJAY KUMAR PREMCHAND"/>
    <s v="SAW MRITUNJAY KUMAR PREMCHAND"/>
    <n v="8779615120"/>
    <s v="PREM KUMAR VISHWAKARMA"/>
    <n v="5"/>
    <n v="0"/>
    <n v="0"/>
    <n v="5"/>
    <n v="0"/>
    <n v="5"/>
    <n v="0"/>
    <n v="0"/>
    <s v="Mumbai"/>
    <n v="100"/>
    <n v="0"/>
    <n v="4"/>
    <n v="1"/>
    <n v="80"/>
    <x v="1"/>
    <x v="3"/>
  </r>
  <r>
    <x v="23"/>
    <n v="10149396"/>
    <s v="AKASH NARAYAN RAWTE"/>
    <s v="AKASH NARAYAN RAWTE"/>
    <n v="9594529510"/>
    <s v="NAGENDRA MISHRA"/>
    <n v="4"/>
    <n v="0"/>
    <n v="0"/>
    <n v="4"/>
    <n v="4"/>
    <n v="0"/>
    <n v="0"/>
    <n v="0"/>
    <s v="Mumbai"/>
    <n v="100"/>
    <n v="0"/>
    <n v="4"/>
    <n v="1"/>
    <n v="80"/>
    <x v="1"/>
    <x v="1"/>
  </r>
  <r>
    <x v="23"/>
    <n v="10156140"/>
    <s v="AMAN TRIPATHI"/>
    <s v="AMAN TRIPATHI"/>
    <n v="7393838072"/>
    <s v="JAGANATH SABAT"/>
    <n v="5"/>
    <n v="0"/>
    <n v="0"/>
    <n v="5"/>
    <n v="1"/>
    <n v="4"/>
    <n v="0"/>
    <n v="0"/>
    <s v="Mumbai"/>
    <n v="125"/>
    <n v="0"/>
    <n v="5"/>
    <n v="1"/>
    <n v="100"/>
    <x v="3"/>
    <x v="2"/>
  </r>
  <r>
    <x v="23"/>
    <n v="10154722"/>
    <s v="ANIMESH KARMAKAR"/>
    <s v="ANIMESH KARMAKAR"/>
    <n v="6294590298"/>
    <s v="ABHIJIT KHANVILKAR"/>
    <n v="8"/>
    <n v="0"/>
    <n v="0"/>
    <n v="8"/>
    <n v="4"/>
    <n v="4"/>
    <n v="0"/>
    <n v="0"/>
    <s v="Mumbai"/>
    <n v="190"/>
    <n v="0"/>
    <n v="8"/>
    <n v="1"/>
    <n v="100"/>
    <x v="2"/>
    <x v="0"/>
  </r>
  <r>
    <x v="23"/>
    <n v="10151345"/>
    <s v="NAGENDRA MISHRA"/>
    <s v="NAGENDRA MISHRA"/>
    <n v="7049872363"/>
    <s v="SIDDHANT RAJENDRA PAWAR"/>
    <n v="2"/>
    <n v="0"/>
    <n v="0"/>
    <n v="2"/>
    <n v="1"/>
    <n v="1"/>
    <n v="0"/>
    <n v="0"/>
    <s v="Mumbai"/>
    <n v="50"/>
    <n v="0"/>
    <n v="2"/>
    <n v="1"/>
    <n v="66.67"/>
    <x v="1"/>
    <x v="1"/>
  </r>
  <r>
    <x v="23"/>
    <n v="10091881"/>
    <s v="SUMIT SHARAD SANAS"/>
    <s v="SUMIT SHARAD SANAS"/>
    <n v="8652573355"/>
    <s v="ARJUN WAGHMARE"/>
    <n v="1"/>
    <n v="0"/>
    <n v="0"/>
    <n v="1"/>
    <n v="0"/>
    <n v="1"/>
    <n v="0"/>
    <n v="0"/>
    <s v="Mumbai"/>
    <n v="25"/>
    <n v="0"/>
    <n v="1"/>
    <n v="1"/>
    <n v="20"/>
    <x v="2"/>
    <x v="3"/>
  </r>
  <r>
    <x v="23"/>
    <n v="10154719"/>
    <s v="CHANDAN MISHRA"/>
    <s v="CHANDAN MISHRA"/>
    <n v="8433849596"/>
    <s v="JAYANT KUMAR"/>
    <n v="5"/>
    <n v="0"/>
    <n v="0"/>
    <n v="5"/>
    <n v="1"/>
    <n v="4"/>
    <n v="0"/>
    <n v="0"/>
    <s v="Mumbai"/>
    <n v="115"/>
    <n v="0"/>
    <n v="5"/>
    <n v="1"/>
    <n v="100"/>
    <x v="4"/>
    <x v="0"/>
  </r>
  <r>
    <x v="23"/>
    <n v="10158405"/>
    <s v="KAPIL"/>
    <s v="KAPIL"/>
    <n v="8295745494"/>
    <s v="MOHAMMAD IMRAN ADIL"/>
    <n v="3"/>
    <n v="1"/>
    <n v="0"/>
    <n v="2"/>
    <n v="3"/>
    <n v="0"/>
    <n v="0"/>
    <n v="1"/>
    <s v="Mumbai"/>
    <n v="160"/>
    <n v="2360"/>
    <n v="3"/>
    <n v="1"/>
    <n v="100"/>
    <x v="5"/>
    <x v="4"/>
  </r>
  <r>
    <x v="23"/>
    <n v="10147962"/>
    <s v="SIDDHANT RAJENDRA PAWAR"/>
    <s v="SIDDHANT RAJENDRA PAWAR"/>
    <n v="9372138716"/>
    <s v="AVNIND SINGH"/>
    <n v="1"/>
    <n v="1"/>
    <n v="0"/>
    <n v="0"/>
    <n v="0"/>
    <n v="1"/>
    <n v="0"/>
    <n v="0"/>
    <s v="Mumbai"/>
    <n v="85"/>
    <n v="13098"/>
    <n v="1"/>
    <n v="1"/>
    <n v="20"/>
    <x v="1"/>
    <x v="1"/>
  </r>
  <r>
    <x v="23"/>
    <n v="10153331"/>
    <s v="RAGHWENDRA KUMAR SINGH"/>
    <s v="RAGHWENDRA KUMAR SINGH"/>
    <n v="8104389966"/>
    <s v="SONU KIRAN DUBEY"/>
    <n v="3"/>
    <n v="0"/>
    <n v="0"/>
    <n v="3"/>
    <n v="0"/>
    <n v="3"/>
    <n v="0"/>
    <n v="0"/>
    <s v="Mumbai"/>
    <n v="75"/>
    <n v="0"/>
    <n v="3"/>
    <n v="1"/>
    <n v="100"/>
    <x v="1"/>
    <x v="0"/>
  </r>
  <r>
    <x v="23"/>
    <n v="10154482"/>
    <s v="PRADEEP DEEPAK ANGRE"/>
    <s v="PRADEEP DEEPAK ANGRE"/>
    <n v="8879114532"/>
    <s v="JAGANATH SABAT"/>
    <n v="5"/>
    <n v="0"/>
    <n v="0"/>
    <n v="5"/>
    <n v="0"/>
    <n v="5"/>
    <n v="0"/>
    <n v="0"/>
    <s v="Mumbai"/>
    <n v="105"/>
    <n v="0"/>
    <n v="5"/>
    <n v="1"/>
    <n v="100"/>
    <x v="3"/>
    <x v="0"/>
  </r>
  <r>
    <x v="23"/>
    <n v="10152846"/>
    <s v="SANDESH SAROJ MISHRA"/>
    <s v="SANDESH SAROJ MISHRA"/>
    <n v="9819648094"/>
    <s v="JAYANT KUMAR"/>
    <n v="5"/>
    <n v="0"/>
    <n v="0"/>
    <n v="5"/>
    <n v="2"/>
    <n v="3"/>
    <n v="0"/>
    <n v="0"/>
    <s v="Mumbai"/>
    <n v="125"/>
    <n v="0"/>
    <n v="5"/>
    <n v="1"/>
    <n v="100"/>
    <x v="4"/>
    <x v="0"/>
  </r>
  <r>
    <x v="23"/>
    <n v="10127663"/>
    <s v="IRFAN INNUS PATEL"/>
    <s v="IRFAN INNUS PATEL"/>
    <n v="8286441940"/>
    <s v="INTEZAR IMAM MUNTAZIR IMAM SAYED"/>
    <n v="1"/>
    <n v="1"/>
    <n v="0"/>
    <n v="0"/>
    <n v="0"/>
    <n v="1"/>
    <n v="0"/>
    <n v="0"/>
    <s v="Mumbai"/>
    <n v="85"/>
    <n v="42480"/>
    <n v="1"/>
    <n v="1"/>
    <n v="20"/>
    <x v="0"/>
    <x v="3"/>
  </r>
  <r>
    <x v="23"/>
    <n v="10146848"/>
    <s v="KADAM RAVIRAJ NARAYAN"/>
    <s v="KADAM RAVIRAJ NARAYAN"/>
    <n v="7066822779"/>
    <s v="AVNIND SINGH"/>
    <n v="1"/>
    <n v="0"/>
    <n v="0"/>
    <n v="1"/>
    <n v="1"/>
    <n v="0"/>
    <n v="0"/>
    <n v="0"/>
    <s v="Mumbai"/>
    <n v="25"/>
    <n v="0"/>
    <n v="1"/>
    <n v="1"/>
    <n v="20"/>
    <x v="1"/>
    <x v="1"/>
  </r>
  <r>
    <x v="23"/>
    <n v="10153634"/>
    <s v="LAXMI NARAYAN PANDEY"/>
    <s v="LAXMI NARAYAN PANDEY"/>
    <n v="7208851513"/>
    <s v="ABHIJIT KHANVILKAR"/>
    <n v="4"/>
    <n v="0"/>
    <n v="0"/>
    <n v="4"/>
    <n v="0"/>
    <n v="4"/>
    <n v="0"/>
    <n v="0"/>
    <s v="Mumbai"/>
    <n v="90"/>
    <n v="0"/>
    <n v="4"/>
    <n v="1"/>
    <n v="80"/>
    <x v="2"/>
    <x v="0"/>
  </r>
  <r>
    <x v="23"/>
    <n v="10153342"/>
    <s v="AKASH RAMRATAN JAISWAL"/>
    <s v="AKASH RAMRATAN JAISWAL"/>
    <n v="7977956010"/>
    <s v="SONU KIRAN DUBEY"/>
    <n v="1"/>
    <n v="0"/>
    <n v="0"/>
    <n v="1"/>
    <n v="0"/>
    <n v="1"/>
    <n v="0"/>
    <n v="0"/>
    <s v="Mumbai"/>
    <n v="25"/>
    <n v="0"/>
    <n v="1"/>
    <n v="1"/>
    <n v="33.33"/>
    <x v="1"/>
    <x v="0"/>
  </r>
  <r>
    <x v="23"/>
    <n v="10154479"/>
    <s v="VINOD KUMAR"/>
    <s v="VINOD KUMAR"/>
    <n v="7905193449"/>
    <s v="JAYANT KUMAR"/>
    <n v="5"/>
    <n v="0"/>
    <n v="0"/>
    <n v="5"/>
    <n v="0"/>
    <n v="5"/>
    <n v="0"/>
    <n v="0"/>
    <s v="Mumbai"/>
    <n v="95"/>
    <n v="0"/>
    <n v="4"/>
    <n v="1"/>
    <n v="80"/>
    <x v="4"/>
    <x v="0"/>
  </r>
  <r>
    <x v="23"/>
    <n v="10147895"/>
    <s v="RUSHIKESH DODHU JADHAV"/>
    <s v="RUSHIKESH DODHU JADHAV"/>
    <n v="9768269689"/>
    <s v="AKASH RAMRATAN JAISWAL"/>
    <n v="5"/>
    <n v="0"/>
    <n v="0"/>
    <n v="5"/>
    <n v="2"/>
    <n v="3"/>
    <n v="0"/>
    <n v="0"/>
    <s v="Mumbai"/>
    <n v="125"/>
    <n v="0"/>
    <n v="5"/>
    <n v="1"/>
    <n v="100"/>
    <x v="1"/>
    <x v="1"/>
  </r>
  <r>
    <x v="23"/>
    <n v="10156402"/>
    <s v="RANJEET UPENDRA SHARMA"/>
    <s v="RANJEET UPENDRA SHARMA"/>
    <n v="7620769467"/>
    <s v="JAGANATH SABAT"/>
    <n v="5"/>
    <n v="0"/>
    <n v="0"/>
    <n v="5"/>
    <n v="1"/>
    <n v="4"/>
    <n v="0"/>
    <n v="0"/>
    <s v="Mumbai"/>
    <n v="125"/>
    <n v="0"/>
    <n v="4"/>
    <n v="1"/>
    <n v="80"/>
    <x v="3"/>
    <x v="2"/>
  </r>
  <r>
    <x v="23"/>
    <n v="10157451"/>
    <s v="ATHARAV DASHRATH PAWAR"/>
    <s v="ATHARAV DASHRATH PAWAR"/>
    <n v="8655082048"/>
    <s v="ABHIJIT KHANVILKAR"/>
    <n v="3"/>
    <n v="0"/>
    <n v="0"/>
    <n v="3"/>
    <n v="3"/>
    <n v="0"/>
    <n v="0"/>
    <n v="0"/>
    <s v="Mumbai"/>
    <n v="75"/>
    <n v="0"/>
    <n v="3"/>
    <n v="1"/>
    <n v="60"/>
    <x v="2"/>
    <x v="2"/>
  </r>
  <r>
    <x v="23"/>
    <n v="10068735"/>
    <s v="MOHAMMED MUNAWAR KHAN"/>
    <s v="MOHAMMED MUNAWAR KHAN"/>
    <n v="8779346184"/>
    <s v="INTEZAR IMAM MUNTAZIR IMAM SAYED"/>
    <n v="3"/>
    <n v="0"/>
    <n v="0"/>
    <n v="3"/>
    <n v="0"/>
    <n v="3"/>
    <n v="0"/>
    <n v="0"/>
    <s v="Mumbai"/>
    <n v="75"/>
    <n v="0"/>
    <n v="3"/>
    <n v="1"/>
    <n v="100"/>
    <x v="0"/>
    <x v="3"/>
  </r>
  <r>
    <x v="23"/>
    <n v="10156139"/>
    <s v="ASHISH SHUKLA"/>
    <s v="ASHISH SHUKLA"/>
    <n v="8879709699"/>
    <s v="ABHIJIT KHANVILKAR"/>
    <n v="4"/>
    <n v="0"/>
    <n v="0"/>
    <n v="4"/>
    <n v="1"/>
    <n v="3"/>
    <n v="0"/>
    <n v="0"/>
    <s v="Mumbai"/>
    <n v="90"/>
    <n v="0"/>
    <n v="4"/>
    <n v="1"/>
    <n v="80"/>
    <x v="2"/>
    <x v="2"/>
  </r>
  <r>
    <x v="23"/>
    <n v="10028593"/>
    <s v="NANDAN SINGH"/>
    <s v="NANDAN SINGH"/>
    <n v="8655842601"/>
    <s v="ABHIJIT KHANVILKAR"/>
    <n v="2"/>
    <n v="1"/>
    <n v="0"/>
    <n v="1"/>
    <n v="0"/>
    <n v="2"/>
    <n v="0"/>
    <n v="0"/>
    <s v="Mumbai"/>
    <n v="110"/>
    <n v="16520"/>
    <n v="2"/>
    <n v="1"/>
    <n v="40"/>
    <x v="2"/>
    <x v="3"/>
  </r>
  <r>
    <x v="23"/>
    <n v="10129842"/>
    <s v="RANJIT REVNATH BOBHATE"/>
    <s v="RANJIT REVNATH BOBHATE"/>
    <n v="9920240914"/>
    <s v="MOHAMMAD IMRAN ADIL"/>
    <n v="6"/>
    <n v="1"/>
    <n v="0"/>
    <n v="5"/>
    <n v="1"/>
    <n v="5"/>
    <n v="0"/>
    <n v="0"/>
    <s v="Mumbai"/>
    <n v="200"/>
    <n v="11328"/>
    <n v="6"/>
    <n v="1"/>
    <n v="100"/>
    <x v="5"/>
    <x v="3"/>
  </r>
  <r>
    <x v="23"/>
    <n v="10158407"/>
    <s v="ADESH DUBEY"/>
    <s v="ADESH DUBEY"/>
    <n v="9369678516"/>
    <s v="MOHAMMAD IMRAN ADIL"/>
    <n v="2"/>
    <n v="0"/>
    <n v="0"/>
    <n v="2"/>
    <n v="1"/>
    <n v="1"/>
    <n v="0"/>
    <n v="0"/>
    <s v="Mumbai"/>
    <n v="40"/>
    <n v="0"/>
    <n v="2"/>
    <n v="1"/>
    <n v="66.67"/>
    <x v="5"/>
    <x v="4"/>
  </r>
  <r>
    <x v="23"/>
    <n v="10062688"/>
    <s v="CHANDRALOK GUPTA"/>
    <s v="CHANDRALOK GUPTA"/>
    <n v="8424058233"/>
    <s v="RUSHIKESH KALE"/>
    <n v="1"/>
    <n v="1"/>
    <n v="0"/>
    <n v="0"/>
    <n v="0"/>
    <n v="1"/>
    <n v="0"/>
    <n v="0"/>
    <s v="Mumbai"/>
    <n v="90"/>
    <n v="21240"/>
    <n v="1"/>
    <n v="1"/>
    <n v="20"/>
    <x v="3"/>
    <x v="3"/>
  </r>
  <r>
    <x v="23"/>
    <n v="10023038"/>
    <s v="MOHAMMAD IMRAN ADIL"/>
    <s v="MOHAMMAD IMRAN ADIL"/>
    <n v="9967552214"/>
    <s v="MADHURI JOSHI"/>
    <n v="3"/>
    <n v="3"/>
    <n v="0"/>
    <n v="0"/>
    <n v="2"/>
    <n v="1"/>
    <n v="0"/>
    <n v="1"/>
    <s v="Mumbai"/>
    <n v="295"/>
    <n v="33984"/>
    <n v="3"/>
    <n v="1"/>
    <n v="60"/>
    <x v="5"/>
    <x v="3"/>
  </r>
  <r>
    <x v="23"/>
    <n v="10156156"/>
    <s v="AJAY KUMAR MISHRA"/>
    <s v="AJAY KUMAR MISHRA"/>
    <n v="8009478116"/>
    <s v="NAGENDRA MISHRA"/>
    <n v="5"/>
    <n v="0"/>
    <n v="0"/>
    <n v="5"/>
    <n v="5"/>
    <n v="0"/>
    <n v="0"/>
    <n v="0"/>
    <s v="Mumbai"/>
    <n v="125"/>
    <n v="0"/>
    <n v="5"/>
    <n v="1"/>
    <n v="100"/>
    <x v="1"/>
    <x v="2"/>
  </r>
  <r>
    <x v="23"/>
    <n v="10081473"/>
    <s v="ALOK NAKHDOO PAL"/>
    <s v="ALOK NAKHDOO PAL"/>
    <n v="7385360866"/>
    <s v="CHANDRALOK GUPTA"/>
    <n v="4"/>
    <n v="0"/>
    <n v="1"/>
    <n v="3"/>
    <n v="0"/>
    <n v="4"/>
    <n v="0"/>
    <n v="0"/>
    <s v="Mumbai"/>
    <n v="150"/>
    <n v="10002"/>
    <n v="4"/>
    <n v="1"/>
    <n v="80"/>
    <x v="3"/>
    <x v="3"/>
  </r>
  <r>
    <x v="23"/>
    <n v="10152591"/>
    <s v="ARUN KUMAR SHUKLA"/>
    <s v="ARUN KUMAR SHUKLA"/>
    <n v="8928440955"/>
    <s v="CHANDRALOK GUPTA"/>
    <n v="7"/>
    <n v="0"/>
    <n v="0"/>
    <n v="7"/>
    <n v="1"/>
    <n v="6"/>
    <n v="0"/>
    <n v="0"/>
    <s v="Mumbai"/>
    <n v="155"/>
    <n v="0"/>
    <n v="7"/>
    <n v="1"/>
    <n v="100"/>
    <x v="3"/>
    <x v="0"/>
  </r>
  <r>
    <x v="23"/>
    <n v="10154478"/>
    <s v="AKSHAY YADAV"/>
    <s v="AKSHAY YADAV"/>
    <n v="9920724076"/>
    <s v="RAGHWENDRA KUMAR SINGH"/>
    <n v="5"/>
    <n v="0"/>
    <n v="0"/>
    <n v="5"/>
    <n v="4"/>
    <n v="1"/>
    <n v="0"/>
    <n v="0"/>
    <s v="Mumbai"/>
    <n v="125"/>
    <n v="0"/>
    <n v="4"/>
    <n v="1"/>
    <n v="80"/>
    <x v="1"/>
    <x v="0"/>
  </r>
  <r>
    <x v="23"/>
    <n v="10130832"/>
    <s v="MOHINI RAVIRAV YETEKAR"/>
    <s v="MOHINI RAVIRAV YETEKAR"/>
    <n v="8850628737"/>
    <s v="MANISH LOLARAKH NATH DUBEY"/>
    <n v="2"/>
    <n v="2"/>
    <n v="0"/>
    <n v="0"/>
    <n v="1"/>
    <n v="1"/>
    <n v="0"/>
    <n v="0"/>
    <s v="Mumbai"/>
    <n v="165"/>
    <n v="63142"/>
    <n v="2"/>
    <n v="1"/>
    <n v="40"/>
    <x v="5"/>
    <x v="3"/>
  </r>
  <r>
    <x v="23"/>
    <n v="10031401"/>
    <s v="KARIM JARIYA"/>
    <s v="KARIM JARIYA"/>
    <n v="9321734702"/>
    <s v="AJAY KUMAR VERMA"/>
    <n v="4"/>
    <n v="0"/>
    <n v="0"/>
    <n v="4"/>
    <n v="0"/>
    <n v="4"/>
    <n v="0"/>
    <n v="0"/>
    <s v="Mumbai"/>
    <n v="90"/>
    <n v="0"/>
    <n v="4"/>
    <n v="1"/>
    <n v="80"/>
    <x v="0"/>
    <x v="3"/>
  </r>
  <r>
    <x v="23"/>
    <n v="10158393"/>
    <s v="SURAJ CHHOTELAL GUPTA"/>
    <s v="SURAJ CHHOTELAL GUPTA"/>
    <n v="9372641825"/>
    <s v="SUSHEEL DUBEY"/>
    <n v="6"/>
    <n v="0"/>
    <n v="0"/>
    <n v="6"/>
    <n v="5"/>
    <n v="1"/>
    <n v="0"/>
    <n v="0"/>
    <s v="Mumbai"/>
    <n v="150"/>
    <n v="0"/>
    <n v="6"/>
    <n v="1"/>
    <n v="100"/>
    <x v="0"/>
    <x v="4"/>
  </r>
  <r>
    <x v="23"/>
    <n v="10157420"/>
    <s v="VISHAL RAJENDRA UPADHYAY"/>
    <s v="VISHAL RAJENDRA UPADHYAY"/>
    <n v="9867075685"/>
    <s v="DILEEP SHARMA"/>
    <n v="4"/>
    <n v="0"/>
    <n v="0"/>
    <n v="4"/>
    <n v="0"/>
    <n v="4"/>
    <n v="0"/>
    <n v="0"/>
    <s v="Mumbai"/>
    <n v="100"/>
    <n v="0"/>
    <n v="4"/>
    <n v="1"/>
    <n v="80"/>
    <x v="4"/>
    <x v="2"/>
  </r>
  <r>
    <x v="23"/>
    <n v="10158797"/>
    <s v="SANKET SUNIL PARDESHI"/>
    <s v="SANKET SUNIL PARDESHI"/>
    <n v="9021593609"/>
    <s v="KADAM RAVIRAJ NARAYAN"/>
    <n v="2"/>
    <n v="0"/>
    <n v="0"/>
    <n v="2"/>
    <n v="0"/>
    <n v="2"/>
    <n v="0"/>
    <n v="0"/>
    <s v="Mumbai"/>
    <n v="40"/>
    <n v="0"/>
    <n v="2"/>
    <n v="1"/>
    <n v="66.67"/>
    <x v="1"/>
    <x v="4"/>
  </r>
  <r>
    <x v="23"/>
    <n v="10106261"/>
    <s v="MOHD ANWAR"/>
    <s v="MOHD ANWAR"/>
    <n v="9699967378"/>
    <s v="MOHAMMAD IMRAN ADIL"/>
    <n v="5"/>
    <n v="1"/>
    <n v="0"/>
    <n v="4"/>
    <n v="0"/>
    <n v="5"/>
    <n v="0"/>
    <n v="0"/>
    <s v="Mumbai"/>
    <n v="190"/>
    <n v="22656"/>
    <n v="5"/>
    <n v="1"/>
    <n v="100"/>
    <x v="5"/>
    <x v="3"/>
  </r>
  <r>
    <x v="23"/>
    <n v="10149740"/>
    <s v="MD SARFARAZ"/>
    <s v="MD SARFARAZ"/>
    <n v="8709965096"/>
    <s v="MD SANAUL MUSTUFA"/>
    <n v="6"/>
    <n v="0"/>
    <n v="0"/>
    <n v="6"/>
    <n v="1"/>
    <n v="5"/>
    <n v="0"/>
    <n v="0"/>
    <s v="Mumbai"/>
    <n v="140"/>
    <n v="0"/>
    <n v="5"/>
    <n v="1"/>
    <n v="100"/>
    <x v="2"/>
    <x v="1"/>
  </r>
  <r>
    <x v="23"/>
    <n v="10158774"/>
    <s v="BRIJESH SEMWAL"/>
    <s v="BRIJESH SEMWAL"/>
    <n v="8279963730"/>
    <s v="MOHAMMAD IMRAN ADIL"/>
    <n v="5"/>
    <n v="0"/>
    <n v="0"/>
    <n v="5"/>
    <n v="2"/>
    <n v="3"/>
    <n v="0"/>
    <n v="0"/>
    <s v="Mumbai"/>
    <n v="125"/>
    <n v="0"/>
    <n v="5"/>
    <n v="1"/>
    <n v="100"/>
    <x v="5"/>
    <x v="4"/>
  </r>
  <r>
    <x v="23"/>
    <n v="10158400"/>
    <s v="APPASAHEB DHANAJI MASAL"/>
    <s v="APPASAHEB DHANAJI MASAL"/>
    <n v="9096490816"/>
    <s v="NANDAN SINGH"/>
    <n v="7"/>
    <n v="0"/>
    <n v="0"/>
    <n v="7"/>
    <n v="2"/>
    <n v="5"/>
    <n v="0"/>
    <n v="0"/>
    <s v="Mumbai"/>
    <n v="175"/>
    <n v="0"/>
    <n v="7"/>
    <n v="1"/>
    <n v="100"/>
    <x v="2"/>
    <x v="4"/>
  </r>
  <r>
    <x v="23"/>
    <n v="10155632"/>
    <s v="ABHISHEK GUPTA"/>
    <s v="ABHISHEK GUPTA"/>
    <n v="8354873086"/>
    <s v="DILEEP SHARMA"/>
    <n v="3"/>
    <n v="0"/>
    <n v="0"/>
    <n v="3"/>
    <n v="2"/>
    <n v="1"/>
    <n v="0"/>
    <n v="0"/>
    <s v="Mumbai"/>
    <n v="65"/>
    <n v="0"/>
    <n v="3"/>
    <n v="1"/>
    <n v="100"/>
    <x v="4"/>
    <x v="2"/>
  </r>
  <r>
    <x v="23"/>
    <n v="10113592"/>
    <s v="BANNOTH NARAYANASWAMY NAIK"/>
    <s v="BANNOTH NARAYANASWAMY NAIK"/>
    <n v="9892353556"/>
    <s v="ARJUN WAGHMARE"/>
    <n v="4"/>
    <n v="0"/>
    <n v="0"/>
    <n v="4"/>
    <n v="1"/>
    <n v="3"/>
    <n v="0"/>
    <n v="0"/>
    <s v="Mumbai"/>
    <n v="100"/>
    <n v="0"/>
    <n v="4"/>
    <n v="1"/>
    <n v="80"/>
    <x v="2"/>
    <x v="3"/>
  </r>
  <r>
    <x v="23"/>
    <n v="10069714"/>
    <s v="JUBAIR KHAN"/>
    <s v="JUBAIR KHAN"/>
    <n v="9594708000"/>
    <s v="MOHAMMAD IMRAN ADIL"/>
    <n v="3"/>
    <n v="0"/>
    <n v="0"/>
    <n v="3"/>
    <n v="0"/>
    <n v="3"/>
    <n v="0"/>
    <n v="0"/>
    <s v="Mumbai"/>
    <n v="65"/>
    <n v="0"/>
    <n v="3"/>
    <n v="1"/>
    <n v="100"/>
    <x v="5"/>
    <x v="3"/>
  </r>
  <r>
    <x v="23"/>
    <n v="10057164"/>
    <s v="PRAVIN MATAL"/>
    <s v="PRAVIN MATAL"/>
    <n v="9867591635"/>
    <s v="MANISH LOLARAKH NATH DUBEY"/>
    <n v="5"/>
    <n v="0"/>
    <n v="0"/>
    <n v="5"/>
    <n v="1"/>
    <n v="4"/>
    <n v="0"/>
    <n v="0"/>
    <s v="Mumbai"/>
    <n v="125"/>
    <n v="0"/>
    <n v="4"/>
    <n v="1"/>
    <n v="100"/>
    <x v="5"/>
    <x v="3"/>
  </r>
  <r>
    <x v="23"/>
    <n v="10157283"/>
    <s v="VINIT LAXMIKANT CHATURVEDI"/>
    <s v="VINIT LAXMIKANT CHATURVEDI"/>
    <n v="9619167461"/>
    <s v="AKASH RAMRATAN JAISWAL"/>
    <n v="3"/>
    <n v="1"/>
    <n v="0"/>
    <n v="2"/>
    <n v="1"/>
    <n v="2"/>
    <n v="0"/>
    <n v="0"/>
    <s v="Mumbai"/>
    <n v="135"/>
    <n v="4720"/>
    <n v="2"/>
    <n v="1"/>
    <n v="40"/>
    <x v="1"/>
    <x v="2"/>
  </r>
  <r>
    <x v="23"/>
    <n v="10094703"/>
    <s v="ASHUTOSH MISHRA"/>
    <s v="ASHUTOSH MISHRA"/>
    <n v="9960834633"/>
    <s v="SUSHEEL DUBEY"/>
    <n v="5"/>
    <n v="0"/>
    <n v="0"/>
    <n v="5"/>
    <n v="1"/>
    <n v="4"/>
    <n v="0"/>
    <n v="0"/>
    <s v="Mumbai"/>
    <n v="125"/>
    <n v="0"/>
    <n v="5"/>
    <n v="1"/>
    <n v="100"/>
    <x v="0"/>
    <x v="3"/>
  </r>
  <r>
    <x v="24"/>
    <n v="10153331"/>
    <s v="RAGHWENDRA KUMAR SINGH"/>
    <s v="RAGHWENDRA KUMAR SINGH"/>
    <n v="8104389966"/>
    <s v="SONU KIRAN DUBEY"/>
    <n v="2"/>
    <n v="1"/>
    <n v="0"/>
    <n v="1"/>
    <n v="0"/>
    <n v="2"/>
    <n v="0"/>
    <n v="0"/>
    <s v="Mumbai"/>
    <n v="110"/>
    <n v="11800"/>
    <n v="2"/>
    <n v="1"/>
    <n v="66.67"/>
    <x v="1"/>
    <x v="0"/>
  </r>
  <r>
    <x v="24"/>
    <n v="10151345"/>
    <s v="NAGENDRA MISHRA"/>
    <s v="NAGENDRA MISHRA"/>
    <n v="7049872363"/>
    <s v="SIDDHANT RAJENDRA PAWAR"/>
    <n v="4"/>
    <n v="1"/>
    <n v="0"/>
    <n v="3"/>
    <n v="1"/>
    <n v="4"/>
    <n v="0"/>
    <n v="0"/>
    <s v="Mumbai"/>
    <n v="165"/>
    <n v="2360"/>
    <n v="5"/>
    <n v="1"/>
    <n v="100"/>
    <x v="1"/>
    <x v="1"/>
  </r>
  <r>
    <x v="24"/>
    <n v="10154722"/>
    <s v="ANIMESH KARMAKAR"/>
    <s v="ANIMESH KARMAKAR"/>
    <n v="6294590298"/>
    <s v="ABHIJIT KHANVILKAR"/>
    <n v="5"/>
    <n v="0"/>
    <n v="0"/>
    <n v="5"/>
    <n v="2"/>
    <n v="3"/>
    <n v="0"/>
    <n v="0"/>
    <s v="Mumbai"/>
    <n v="125"/>
    <n v="0"/>
    <n v="5"/>
    <n v="1"/>
    <n v="100"/>
    <x v="2"/>
    <x v="0"/>
  </r>
  <r>
    <x v="24"/>
    <n v="10154482"/>
    <s v="PRADEEP DEEPAK ANGRE"/>
    <s v="PRADEEP DEEPAK ANGRE"/>
    <n v="8879114532"/>
    <s v="JAGANATH SABAT"/>
    <n v="6"/>
    <n v="0"/>
    <n v="0"/>
    <n v="6"/>
    <n v="0"/>
    <n v="6"/>
    <n v="0"/>
    <n v="0"/>
    <s v="Mumbai"/>
    <n v="130"/>
    <n v="0"/>
    <n v="5"/>
    <n v="1"/>
    <n v="100"/>
    <x v="3"/>
    <x v="0"/>
  </r>
  <r>
    <x v="24"/>
    <n v="10091881"/>
    <s v="SUMIT SHARAD SANAS"/>
    <s v="SUMIT SHARAD SANAS"/>
    <n v="8652573355"/>
    <s v="ARJUN WAGHMARE"/>
    <n v="3"/>
    <n v="0"/>
    <n v="0"/>
    <n v="3"/>
    <n v="1"/>
    <n v="2"/>
    <n v="0"/>
    <n v="0"/>
    <s v="Mumbai"/>
    <n v="75"/>
    <n v="0"/>
    <n v="3"/>
    <n v="1"/>
    <n v="60"/>
    <x v="2"/>
    <x v="3"/>
  </r>
  <r>
    <x v="24"/>
    <n v="10154719"/>
    <s v="CHANDAN MISHRA"/>
    <s v="CHANDAN MISHRA"/>
    <n v="8433849596"/>
    <s v="JAYANT KUMAR"/>
    <n v="5"/>
    <n v="1"/>
    <n v="0"/>
    <n v="4"/>
    <n v="1"/>
    <n v="4"/>
    <n v="0"/>
    <n v="0"/>
    <s v="Mumbai"/>
    <n v="185"/>
    <n v="2360"/>
    <n v="5"/>
    <n v="1"/>
    <n v="100"/>
    <x v="4"/>
    <x v="0"/>
  </r>
  <r>
    <x v="24"/>
    <n v="10153342"/>
    <s v="AKASH RAMRATAN JAISWAL"/>
    <s v="AKASH RAMRATAN JAISWAL"/>
    <n v="7977956010"/>
    <s v="SONU KIRAN DUBEY"/>
    <n v="1"/>
    <n v="0"/>
    <n v="0"/>
    <n v="1"/>
    <n v="0"/>
    <n v="1"/>
    <n v="0"/>
    <n v="0"/>
    <s v="Mumbai"/>
    <n v="25"/>
    <n v="0"/>
    <n v="1"/>
    <n v="1"/>
    <n v="33.33"/>
    <x v="1"/>
    <x v="0"/>
  </r>
  <r>
    <x v="24"/>
    <n v="10154479"/>
    <s v="VINOD KUMAR"/>
    <s v="VINOD KUMAR"/>
    <n v="7905193449"/>
    <s v="JAYANT KUMAR"/>
    <n v="4"/>
    <n v="1"/>
    <n v="0"/>
    <n v="3"/>
    <n v="0"/>
    <n v="4"/>
    <n v="0"/>
    <n v="0"/>
    <s v="Mumbai"/>
    <n v="165"/>
    <n v="7080"/>
    <n v="4"/>
    <n v="1"/>
    <n v="80"/>
    <x v="4"/>
    <x v="0"/>
  </r>
  <r>
    <x v="24"/>
    <n v="10152846"/>
    <s v="SANDESH SAROJ MISHRA"/>
    <s v="SANDESH SAROJ MISHRA"/>
    <n v="9819648094"/>
    <s v="JAYANT KUMAR"/>
    <n v="5"/>
    <n v="1"/>
    <n v="0"/>
    <n v="4"/>
    <n v="3"/>
    <n v="3"/>
    <n v="0"/>
    <n v="0"/>
    <s v="Mumbai"/>
    <n v="170"/>
    <n v="2360"/>
    <n v="5"/>
    <n v="1"/>
    <n v="100"/>
    <x v="4"/>
    <x v="0"/>
  </r>
  <r>
    <x v="24"/>
    <n v="10153634"/>
    <s v="LAXMI NARAYAN PANDEY"/>
    <s v="LAXMI NARAYAN PANDEY"/>
    <n v="7208851513"/>
    <s v="ABHIJIT KHANVILKAR"/>
    <n v="5"/>
    <n v="0"/>
    <n v="0"/>
    <n v="5"/>
    <n v="1"/>
    <n v="4"/>
    <n v="0"/>
    <n v="0"/>
    <s v="Mumbai"/>
    <n v="115"/>
    <n v="0"/>
    <n v="4"/>
    <n v="1"/>
    <n v="80"/>
    <x v="2"/>
    <x v="0"/>
  </r>
  <r>
    <x v="24"/>
    <n v="10155617"/>
    <s v="NANDLAL RAJBHAR"/>
    <s v="NANDLAL RAJBHAR"/>
    <n v="9594189301"/>
    <s v="MD SANAUL MUSTUFA"/>
    <n v="7"/>
    <n v="0"/>
    <n v="0"/>
    <n v="7"/>
    <n v="4"/>
    <n v="3"/>
    <n v="0"/>
    <n v="0"/>
    <s v="Mumbai"/>
    <n v="175"/>
    <n v="0"/>
    <n v="7"/>
    <n v="1"/>
    <n v="100"/>
    <x v="2"/>
    <x v="2"/>
  </r>
  <r>
    <x v="24"/>
    <n v="10155622"/>
    <s v="SOFIYAN MOHAMMED UMAR ANSARI"/>
    <s v="SOFIYAN MOHAMMED UMAR ANSARI"/>
    <n v="7304151160"/>
    <s v="ABHISHEK GUPTA"/>
    <n v="5"/>
    <n v="0"/>
    <n v="0"/>
    <n v="5"/>
    <n v="2"/>
    <n v="3"/>
    <n v="0"/>
    <n v="0"/>
    <s v="Mumbai"/>
    <n v="105"/>
    <n v="0"/>
    <n v="5"/>
    <n v="1"/>
    <n v="100"/>
    <x v="4"/>
    <x v="2"/>
  </r>
  <r>
    <x v="24"/>
    <n v="10158741"/>
    <s v="SUBHAM YADAV"/>
    <s v="SUBHAM YADAV"/>
    <n v="8429363770"/>
    <s v="AKASH RAMRATAN JAISWAL"/>
    <n v="3"/>
    <n v="0"/>
    <n v="0"/>
    <n v="3"/>
    <n v="1"/>
    <n v="2"/>
    <n v="0"/>
    <n v="0"/>
    <s v="Mumbai"/>
    <n v="75"/>
    <n v="0"/>
    <n v="3"/>
    <n v="1"/>
    <n v="100"/>
    <x v="1"/>
    <x v="4"/>
  </r>
  <r>
    <x v="24"/>
    <n v="10062664"/>
    <s v="NAVEEN TRIPATHI"/>
    <s v="NAVEEN TRIPATHI"/>
    <n v="8979086009"/>
    <s v="INTEZAR IMAM MUNTAZIR IMAM SAYED"/>
    <n v="1"/>
    <n v="1"/>
    <n v="0"/>
    <n v="0"/>
    <n v="0"/>
    <n v="2"/>
    <n v="0"/>
    <n v="0"/>
    <s v="Mumbai"/>
    <n v="100"/>
    <n v="11334"/>
    <n v="2"/>
    <n v="1"/>
    <n v="40"/>
    <x v="0"/>
    <x v="3"/>
  </r>
  <r>
    <x v="24"/>
    <n v="10051652"/>
    <s v="DINESH GHODVINDE"/>
    <s v="DINESH GHODVINDE"/>
    <n v="7020949492"/>
    <s v="JAGANATH SABAT"/>
    <n v="7"/>
    <n v="1"/>
    <n v="0"/>
    <n v="6"/>
    <n v="1"/>
    <n v="7"/>
    <n v="0"/>
    <n v="0"/>
    <s v="Mumbai"/>
    <n v="150"/>
    <n v="2950"/>
    <n v="4"/>
    <n v="1"/>
    <n v="100"/>
    <x v="3"/>
    <x v="3"/>
  </r>
  <r>
    <x v="24"/>
    <n v="10152292"/>
    <s v="CHOUBEY ADITYA AJIT"/>
    <s v="CHOUBEY ADITYA AJIT"/>
    <n v="7414955787"/>
    <s v="CHANDRALOK GUPTA"/>
    <n v="3"/>
    <n v="1"/>
    <n v="0"/>
    <n v="2"/>
    <n v="1"/>
    <n v="2"/>
    <n v="0"/>
    <n v="1"/>
    <s v="Mumbai"/>
    <n v="145"/>
    <n v="29736"/>
    <n v="2"/>
    <n v="1"/>
    <n v="66.67"/>
    <x v="3"/>
    <x v="0"/>
  </r>
  <r>
    <x v="24"/>
    <n v="10152249"/>
    <s v="HARIHAR SINGH"/>
    <s v="HARIHAR SINGH"/>
    <n v="8149312014"/>
    <s v="AJAY KUMAR VERMA"/>
    <n v="2"/>
    <n v="0"/>
    <n v="0"/>
    <n v="2"/>
    <n v="0"/>
    <n v="2"/>
    <n v="0"/>
    <n v="0"/>
    <s v="Mumbai"/>
    <n v="40"/>
    <n v="0"/>
    <n v="2"/>
    <n v="1"/>
    <n v="40"/>
    <x v="0"/>
    <x v="0"/>
  </r>
  <r>
    <x v="24"/>
    <n v="10052546"/>
    <s v="MANISH LOLARAKH NATH DUBEY"/>
    <s v="MANISH LOLARAKH NATH DUBEY"/>
    <n v="7715928718"/>
    <s v="MADHURI JOSHI"/>
    <n v="2"/>
    <n v="2"/>
    <n v="0"/>
    <n v="0"/>
    <n v="1"/>
    <n v="1"/>
    <n v="0"/>
    <n v="0"/>
    <s v="Mumbai"/>
    <n v="180"/>
    <n v="64836"/>
    <n v="2"/>
    <n v="1"/>
    <n v="40"/>
    <x v="5"/>
    <x v="3"/>
  </r>
  <r>
    <x v="24"/>
    <n v="10153637"/>
    <s v="AKHILESH TIWARI"/>
    <s v="AKHILESH TIWARI"/>
    <n v="8452813371"/>
    <s v="JAGANATH SABAT"/>
    <n v="7"/>
    <n v="0"/>
    <n v="0"/>
    <n v="7"/>
    <n v="0"/>
    <n v="7"/>
    <n v="0"/>
    <n v="0"/>
    <s v="Mumbai"/>
    <n v="175"/>
    <n v="0"/>
    <n v="7"/>
    <n v="1"/>
    <n v="100"/>
    <x v="3"/>
    <x v="0"/>
  </r>
  <r>
    <x v="24"/>
    <n v="10142760"/>
    <s v="SAW MRITUNJAY KUMAR PREMCHAND"/>
    <s v="SAW MRITUNJAY KUMAR PREMCHAND"/>
    <n v="8779615120"/>
    <s v="PREM KUMAR VISHWAKARMA"/>
    <n v="5"/>
    <n v="1"/>
    <n v="0"/>
    <n v="4"/>
    <n v="1"/>
    <n v="5"/>
    <n v="0"/>
    <n v="0"/>
    <s v="Mumbai"/>
    <n v="195"/>
    <n v="11328"/>
    <n v="6"/>
    <n v="1"/>
    <n v="100"/>
    <x v="1"/>
    <x v="3"/>
  </r>
  <r>
    <x v="24"/>
    <n v="10149396"/>
    <s v="AKASH NARAYAN RAWTE"/>
    <s v="AKASH NARAYAN RAWTE"/>
    <n v="9594529510"/>
    <s v="NAGENDRA MISHRA"/>
    <n v="4"/>
    <n v="0"/>
    <n v="0"/>
    <n v="4"/>
    <n v="1"/>
    <n v="3"/>
    <n v="0"/>
    <n v="0"/>
    <s v="Mumbai"/>
    <n v="100"/>
    <n v="0"/>
    <n v="4"/>
    <n v="1"/>
    <n v="80"/>
    <x v="1"/>
    <x v="1"/>
  </r>
  <r>
    <x v="24"/>
    <n v="10156140"/>
    <s v="AMAN TRIPATHI"/>
    <s v="AMAN TRIPATHI"/>
    <n v="7393838072"/>
    <s v="JAGANATH SABAT"/>
    <n v="4"/>
    <n v="1"/>
    <n v="0"/>
    <n v="3"/>
    <n v="2"/>
    <n v="2"/>
    <n v="0"/>
    <n v="0"/>
    <s v="Mumbai"/>
    <n v="175"/>
    <n v="6702"/>
    <n v="4"/>
    <n v="1"/>
    <n v="80"/>
    <x v="3"/>
    <x v="2"/>
  </r>
  <r>
    <x v="24"/>
    <n v="10149232"/>
    <s v="AKASH KUMAR JAISWAL"/>
    <s v="AKASH KUMAR JAISWAL"/>
    <n v="9984180596"/>
    <s v="DILEEP SHARMA"/>
    <n v="2"/>
    <n v="0"/>
    <n v="0"/>
    <n v="2"/>
    <n v="1"/>
    <n v="1"/>
    <n v="0"/>
    <n v="0"/>
    <s v="Mumbai"/>
    <n v="50"/>
    <n v="0"/>
    <n v="2"/>
    <n v="1"/>
    <n v="40"/>
    <x v="4"/>
    <x v="1"/>
  </r>
  <r>
    <x v="24"/>
    <n v="10145771"/>
    <s v="RISHIKESH DUBEY"/>
    <s v="RISHIKESH DUBEY"/>
    <n v="8369036235"/>
    <s v="NAVEEN TRIPATHI"/>
    <n v="3"/>
    <n v="0"/>
    <n v="0"/>
    <n v="3"/>
    <n v="1"/>
    <n v="2"/>
    <n v="0"/>
    <n v="0"/>
    <s v="Mumbai"/>
    <n v="75"/>
    <n v="0"/>
    <n v="3"/>
    <n v="1"/>
    <n v="60"/>
    <x v="0"/>
    <x v="1"/>
  </r>
  <r>
    <x v="24"/>
    <n v="10157723"/>
    <s v="BITTU KUMAR"/>
    <s v="BITTU KUMAR"/>
    <n v="8709035770"/>
    <s v="ABHIJIT KHANVILKAR"/>
    <n v="4"/>
    <n v="0"/>
    <n v="0"/>
    <n v="4"/>
    <n v="0"/>
    <n v="5"/>
    <n v="0"/>
    <n v="0"/>
    <s v="Mumbai"/>
    <n v="100"/>
    <n v="0"/>
    <n v="4"/>
    <n v="1"/>
    <n v="80"/>
    <x v="2"/>
    <x v="2"/>
  </r>
  <r>
    <x v="24"/>
    <n v="10158787"/>
    <s v="SHUBHAMRAJENDRAPRASADTIWARI"/>
    <s v="SHUBHAMRAJENDRAPRASADTIWARI"/>
    <n v="8928971698"/>
    <s v="NAVEEN TRIPATHI"/>
    <n v="4"/>
    <n v="0"/>
    <n v="0"/>
    <n v="4"/>
    <n v="0"/>
    <n v="4"/>
    <n v="0"/>
    <n v="0"/>
    <s v="Mumbai"/>
    <n v="90"/>
    <n v="0"/>
    <n v="4"/>
    <n v="1"/>
    <n v="100"/>
    <x v="0"/>
    <x v="4"/>
  </r>
  <r>
    <x v="24"/>
    <n v="10158797"/>
    <s v="SANKET SUNIL PARDESHI"/>
    <s v="SANKET SUNIL PARDESHI"/>
    <n v="9021593609"/>
    <s v="KADAM RAVIRAJ NARAYAN"/>
    <n v="2"/>
    <n v="0"/>
    <n v="0"/>
    <n v="2"/>
    <n v="2"/>
    <n v="0"/>
    <n v="0"/>
    <n v="0"/>
    <s v="Mumbai"/>
    <n v="50"/>
    <n v="0"/>
    <n v="2"/>
    <n v="1"/>
    <n v="66.67"/>
    <x v="1"/>
    <x v="4"/>
  </r>
  <r>
    <x v="24"/>
    <n v="10106261"/>
    <s v="MOHD ANWAR"/>
    <s v="MOHD ANWAR"/>
    <n v="9699967378"/>
    <s v="MOHAMMAD IMRAN ADIL"/>
    <n v="4"/>
    <n v="0"/>
    <n v="0"/>
    <n v="4"/>
    <n v="0"/>
    <n v="4"/>
    <n v="0"/>
    <n v="0"/>
    <s v="Mumbai"/>
    <n v="95"/>
    <n v="0"/>
    <n v="4"/>
    <n v="1"/>
    <n v="80"/>
    <x v="5"/>
    <x v="3"/>
  </r>
  <r>
    <x v="24"/>
    <n v="10149740"/>
    <s v="MD SARFARAZ"/>
    <s v="MD SARFARAZ"/>
    <n v="8709965096"/>
    <s v="MD SANAUL MUSTUFA"/>
    <n v="6"/>
    <n v="0"/>
    <n v="0"/>
    <n v="6"/>
    <n v="1"/>
    <n v="5"/>
    <n v="0"/>
    <n v="0"/>
    <s v="Mumbai"/>
    <n v="150"/>
    <n v="0"/>
    <n v="6"/>
    <n v="1"/>
    <n v="100"/>
    <x v="2"/>
    <x v="1"/>
  </r>
  <r>
    <x v="24"/>
    <n v="10154478"/>
    <s v="AKSHAY YADAV"/>
    <s v="AKSHAY YADAV"/>
    <n v="9920724076"/>
    <s v="RAGHWENDRA KUMAR SINGH"/>
    <n v="5"/>
    <n v="0"/>
    <n v="0"/>
    <n v="5"/>
    <n v="4"/>
    <n v="1"/>
    <n v="0"/>
    <n v="0"/>
    <s v="Mumbai"/>
    <n v="125"/>
    <n v="0"/>
    <n v="5"/>
    <n v="1"/>
    <n v="100"/>
    <x v="1"/>
    <x v="0"/>
  </r>
  <r>
    <x v="24"/>
    <n v="10158774"/>
    <s v="BRIJESH SEMWAL"/>
    <s v="BRIJESH SEMWAL"/>
    <n v="8279963730"/>
    <s v="MOHAMMAD IMRAN ADIL"/>
    <n v="2"/>
    <n v="0"/>
    <n v="0"/>
    <n v="2"/>
    <n v="1"/>
    <n v="1"/>
    <n v="0"/>
    <n v="0"/>
    <s v="Mumbai"/>
    <n v="50"/>
    <n v="0"/>
    <n v="2"/>
    <n v="1"/>
    <n v="66.67"/>
    <x v="5"/>
    <x v="4"/>
  </r>
  <r>
    <x v="24"/>
    <n v="10031401"/>
    <s v="KARIM JARIYA"/>
    <s v="KARIM JARIYA"/>
    <n v="9321734702"/>
    <s v="AJAY KUMAR VERMA"/>
    <n v="5"/>
    <n v="1"/>
    <n v="0"/>
    <n v="4"/>
    <n v="1"/>
    <n v="4"/>
    <n v="0"/>
    <n v="0"/>
    <s v="Mumbai"/>
    <n v="185"/>
    <n v="56640"/>
    <n v="5"/>
    <n v="1"/>
    <n v="100"/>
    <x v="0"/>
    <x v="3"/>
  </r>
  <r>
    <x v="24"/>
    <n v="10158393"/>
    <s v="SURAJ CHHOTELAL GUPTA"/>
    <s v="SURAJ CHHOTELAL GUPTA"/>
    <n v="9372641825"/>
    <s v="SUSHEEL DUBEY"/>
    <n v="6"/>
    <n v="0"/>
    <n v="0"/>
    <n v="6"/>
    <n v="0"/>
    <n v="7"/>
    <n v="0"/>
    <n v="0"/>
    <s v="Mumbai"/>
    <n v="150"/>
    <n v="0"/>
    <n v="6"/>
    <n v="1"/>
    <n v="100"/>
    <x v="0"/>
    <x v="4"/>
  </r>
  <r>
    <x v="24"/>
    <n v="10157420"/>
    <s v="VISHAL RAJENDRA UPADHYAY"/>
    <s v="VISHAL RAJENDRA UPADHYAY"/>
    <n v="9867075685"/>
    <s v="DILEEP SHARMA"/>
    <n v="5"/>
    <n v="0"/>
    <n v="0"/>
    <n v="5"/>
    <n v="0"/>
    <n v="5"/>
    <n v="0"/>
    <n v="0"/>
    <s v="Mumbai"/>
    <n v="125"/>
    <n v="0"/>
    <n v="5"/>
    <n v="1"/>
    <n v="100"/>
    <x v="4"/>
    <x v="2"/>
  </r>
  <r>
    <x v="24"/>
    <n v="10057164"/>
    <s v="PRAVIN MATAL"/>
    <s v="PRAVIN MATAL"/>
    <n v="9867591635"/>
    <s v="MANISH LOLARAKH NATH DUBEY"/>
    <n v="5"/>
    <n v="0"/>
    <n v="0"/>
    <n v="5"/>
    <n v="0"/>
    <n v="5"/>
    <n v="0"/>
    <n v="0"/>
    <s v="Mumbai"/>
    <n v="105"/>
    <n v="0"/>
    <n v="4"/>
    <n v="1"/>
    <n v="100"/>
    <x v="5"/>
    <x v="3"/>
  </r>
  <r>
    <x v="24"/>
    <n v="10094703"/>
    <s v="ASHUTOSH MISHRA"/>
    <s v="ASHUTOSH MISHRA"/>
    <n v="9960834633"/>
    <s v="SUSHEEL DUBEY"/>
    <n v="5"/>
    <n v="0"/>
    <n v="0"/>
    <n v="5"/>
    <n v="2"/>
    <n v="3"/>
    <n v="0"/>
    <n v="0"/>
    <s v="Mumbai"/>
    <n v="125"/>
    <n v="0"/>
    <n v="5"/>
    <n v="1"/>
    <n v="100"/>
    <x v="0"/>
    <x v="3"/>
  </r>
  <r>
    <x v="24"/>
    <n v="10157283"/>
    <s v="VINIT LAXMIKANT CHATURVEDI"/>
    <s v="VINIT LAXMIKANT CHATURVEDI"/>
    <n v="9619167461"/>
    <s v="AKASH RAMRATAN JAISWAL"/>
    <n v="4"/>
    <n v="0"/>
    <n v="0"/>
    <n v="4"/>
    <n v="2"/>
    <n v="2"/>
    <n v="0"/>
    <n v="0"/>
    <s v="Mumbai"/>
    <n v="80"/>
    <n v="0"/>
    <n v="4"/>
    <n v="1"/>
    <n v="80"/>
    <x v="1"/>
    <x v="2"/>
  </r>
  <r>
    <x v="24"/>
    <n v="10155632"/>
    <s v="ABHISHEK GUPTA"/>
    <s v="ABHISHEK GUPTA"/>
    <n v="8354873086"/>
    <s v="DILEEP SHARMA"/>
    <n v="3"/>
    <n v="0"/>
    <n v="0"/>
    <n v="3"/>
    <n v="2"/>
    <n v="1"/>
    <n v="0"/>
    <n v="0"/>
    <s v="Mumbai"/>
    <n v="75"/>
    <n v="0"/>
    <n v="3"/>
    <n v="1"/>
    <n v="100"/>
    <x v="4"/>
    <x v="2"/>
  </r>
  <r>
    <x v="24"/>
    <n v="10158400"/>
    <s v="APPASAHEB DHANAJI MASAL"/>
    <s v="APPASAHEB DHANAJI MASAL"/>
    <n v="9096490816"/>
    <s v="NANDAN SINGH"/>
    <n v="6"/>
    <n v="0"/>
    <n v="0"/>
    <n v="6"/>
    <n v="1"/>
    <n v="5"/>
    <n v="0"/>
    <n v="0"/>
    <s v="Mumbai"/>
    <n v="140"/>
    <n v="0"/>
    <n v="6"/>
    <n v="1"/>
    <n v="100"/>
    <x v="2"/>
    <x v="4"/>
  </r>
  <r>
    <x v="24"/>
    <n v="10113592"/>
    <s v="BANNOTH NARAYANASWAMY NAIK"/>
    <s v="BANNOTH NARAYANASWAMY NAIK"/>
    <n v="9892353556"/>
    <s v="ARJUN WAGHMARE"/>
    <n v="4"/>
    <n v="1"/>
    <n v="0"/>
    <n v="3"/>
    <n v="0"/>
    <n v="4"/>
    <n v="0"/>
    <n v="0"/>
    <s v="Mumbai"/>
    <n v="160"/>
    <n v="53347"/>
    <n v="4"/>
    <n v="1"/>
    <n v="80"/>
    <x v="2"/>
    <x v="3"/>
  </r>
  <r>
    <x v="24"/>
    <n v="10069714"/>
    <s v="JUBAIR KHAN"/>
    <s v="JUBAIR KHAN"/>
    <n v="9594708000"/>
    <s v="MOHAMMAD IMRAN ADIL"/>
    <n v="3"/>
    <n v="0"/>
    <n v="0"/>
    <n v="3"/>
    <n v="0"/>
    <n v="3"/>
    <n v="0"/>
    <n v="0"/>
    <s v="Mumbai"/>
    <n v="65"/>
    <n v="0"/>
    <n v="3"/>
    <n v="1"/>
    <n v="100"/>
    <x v="5"/>
    <x v="3"/>
  </r>
  <r>
    <x v="24"/>
    <n v="10068735"/>
    <s v="MOHAMMED MUNAWAR KHAN"/>
    <s v="MOHAMMED MUNAWAR KHAN"/>
    <n v="8779346184"/>
    <s v="INTEZAR IMAM MUNTAZIR IMAM SAYED"/>
    <n v="3"/>
    <n v="0"/>
    <n v="0"/>
    <n v="3"/>
    <n v="0"/>
    <n v="3"/>
    <n v="0"/>
    <n v="0"/>
    <s v="Mumbai"/>
    <n v="75"/>
    <n v="0"/>
    <n v="2"/>
    <n v="1"/>
    <n v="66.67"/>
    <x v="0"/>
    <x v="3"/>
  </r>
  <r>
    <x v="24"/>
    <n v="10157451"/>
    <s v="ATHARAV DASHRATH PAWAR"/>
    <s v="ATHARAV DASHRATH PAWAR"/>
    <n v="8655082048"/>
    <s v="ABHIJIT KHANVILKAR"/>
    <n v="6"/>
    <n v="0"/>
    <n v="0"/>
    <n v="6"/>
    <n v="5"/>
    <n v="1"/>
    <n v="0"/>
    <n v="0"/>
    <s v="Mumbai"/>
    <n v="140"/>
    <n v="0"/>
    <n v="6"/>
    <n v="1"/>
    <n v="100"/>
    <x v="2"/>
    <x v="2"/>
  </r>
  <r>
    <x v="24"/>
    <n v="10156139"/>
    <s v="ASHISH SHUKLA"/>
    <s v="ASHISH SHUKLA"/>
    <n v="8879709699"/>
    <s v="ABHIJIT KHANVILKAR"/>
    <n v="6"/>
    <n v="0"/>
    <n v="0"/>
    <n v="6"/>
    <n v="2"/>
    <n v="4"/>
    <n v="0"/>
    <n v="0"/>
    <s v="Mumbai"/>
    <n v="150"/>
    <n v="0"/>
    <n v="6"/>
    <n v="1"/>
    <n v="100"/>
    <x v="2"/>
    <x v="2"/>
  </r>
  <r>
    <x v="24"/>
    <n v="10158803"/>
    <s v="ROHIT ARUN PATEL"/>
    <s v="ROHIT ARUN PATEL"/>
    <n v="8928902294"/>
    <s v="SHASHANK YELVE"/>
    <n v="5"/>
    <n v="0"/>
    <n v="0"/>
    <n v="5"/>
    <n v="3"/>
    <n v="2"/>
    <n v="0"/>
    <n v="0"/>
    <s v="Mumbai"/>
    <n v="115"/>
    <n v="0"/>
    <n v="5"/>
    <n v="1"/>
    <n v="100"/>
    <x v="5"/>
    <x v="4"/>
  </r>
  <r>
    <x v="24"/>
    <n v="10147895"/>
    <s v="RUSHIKESH DODHU JADHAV"/>
    <s v="RUSHIKESH DODHU JADHAV"/>
    <n v="9768269689"/>
    <s v="AKASH RAMRATAN JAISWAL"/>
    <n v="5"/>
    <n v="1"/>
    <n v="0"/>
    <n v="4"/>
    <n v="1"/>
    <n v="4"/>
    <n v="0"/>
    <n v="1"/>
    <s v="Mumbai"/>
    <n v="200"/>
    <n v="2360"/>
    <n v="4"/>
    <n v="1"/>
    <n v="80"/>
    <x v="1"/>
    <x v="1"/>
  </r>
  <r>
    <x v="24"/>
    <n v="10156402"/>
    <s v="RANJEET UPENDRA SHARMA"/>
    <s v="RANJEET UPENDRA SHARMA"/>
    <n v="7620769467"/>
    <s v="JAGANATH SABAT"/>
    <n v="4"/>
    <n v="0"/>
    <n v="0"/>
    <n v="4"/>
    <n v="0"/>
    <n v="4"/>
    <n v="0"/>
    <n v="0"/>
    <s v="Mumbai"/>
    <n v="100"/>
    <n v="0"/>
    <n v="4"/>
    <n v="1"/>
    <n v="80"/>
    <x v="3"/>
    <x v="2"/>
  </r>
  <r>
    <x v="24"/>
    <n v="10156156"/>
    <s v="AJAY KUMAR MISHRA"/>
    <s v="AJAY KUMAR MISHRA"/>
    <n v="8009478116"/>
    <s v="NAGENDRA MISHRA"/>
    <n v="4"/>
    <n v="2"/>
    <n v="0"/>
    <n v="2"/>
    <n v="0"/>
    <n v="4"/>
    <n v="0"/>
    <n v="0"/>
    <s v="Mumbai"/>
    <n v="220"/>
    <n v="5089"/>
    <n v="4"/>
    <n v="1"/>
    <n v="80"/>
    <x v="1"/>
    <x v="2"/>
  </r>
  <r>
    <x v="24"/>
    <n v="10081473"/>
    <s v="ALOK NAKHDOO PAL"/>
    <s v="ALOK NAKHDOO PAL"/>
    <n v="7385360866"/>
    <s v="CHANDRALOK GUPTA"/>
    <n v="1"/>
    <n v="0"/>
    <n v="0"/>
    <n v="1"/>
    <n v="0"/>
    <n v="1"/>
    <n v="0"/>
    <n v="0"/>
    <s v="Mumbai"/>
    <n v="25"/>
    <n v="0"/>
    <n v="1"/>
    <n v="1"/>
    <n v="20"/>
    <x v="3"/>
    <x v="3"/>
  </r>
  <r>
    <x v="24"/>
    <n v="10028593"/>
    <s v="NANDAN SINGH"/>
    <s v="NANDAN SINGH"/>
    <n v="8655842601"/>
    <s v="ABHIJIT KHANVILKAR"/>
    <n v="1"/>
    <n v="0"/>
    <n v="0"/>
    <n v="1"/>
    <n v="0"/>
    <n v="1"/>
    <n v="0"/>
    <n v="0"/>
    <s v="Mumbai"/>
    <n v="25"/>
    <n v="0"/>
    <n v="1"/>
    <n v="1"/>
    <n v="20"/>
    <x v="2"/>
    <x v="3"/>
  </r>
  <r>
    <x v="24"/>
    <n v="10129842"/>
    <s v="RANJIT REVNATH BOBHATE"/>
    <s v="RANJIT REVNATH BOBHATE"/>
    <n v="9920240914"/>
    <s v="MOHAMMAD IMRAN ADIL"/>
    <n v="2"/>
    <n v="0"/>
    <n v="0"/>
    <n v="2"/>
    <n v="0"/>
    <n v="2"/>
    <n v="0"/>
    <n v="0"/>
    <s v="Mumbai"/>
    <n v="50"/>
    <n v="0"/>
    <n v="2"/>
    <n v="1"/>
    <n v="40"/>
    <x v="5"/>
    <x v="3"/>
  </r>
  <r>
    <x v="24"/>
    <n v="10152591"/>
    <s v="ARUN KUMAR SHUKLA"/>
    <s v="ARUN KUMAR SHUKLA"/>
    <n v="8928440955"/>
    <s v="CHANDRALOK GUPTA"/>
    <n v="7"/>
    <n v="0"/>
    <n v="0"/>
    <n v="7"/>
    <n v="0"/>
    <n v="7"/>
    <n v="0"/>
    <n v="0"/>
    <s v="Mumbai"/>
    <n v="165"/>
    <n v="0"/>
    <n v="7"/>
    <n v="1"/>
    <n v="100"/>
    <x v="3"/>
    <x v="0"/>
  </r>
  <r>
    <x v="24"/>
    <n v="10158407"/>
    <s v="ADESH DUBEY"/>
    <s v="ADESH DUBEY"/>
    <n v="9369678516"/>
    <s v="MOHAMMAD IMRAN ADIL"/>
    <n v="5"/>
    <n v="0"/>
    <n v="0"/>
    <n v="5"/>
    <n v="0"/>
    <n v="5"/>
    <n v="0"/>
    <n v="0"/>
    <s v="Mumbai"/>
    <n v="125"/>
    <n v="0"/>
    <n v="5"/>
    <n v="1"/>
    <n v="100"/>
    <x v="5"/>
    <x v="4"/>
  </r>
  <r>
    <x v="24"/>
    <n v="10155631"/>
    <s v="PRAFUL MUKUNDRAO TELANG"/>
    <s v="PRAFUL MUKUNDRAO TELANG"/>
    <n v="7769928826"/>
    <s v="PREM KUMAR VISHWAKARMA"/>
    <n v="4"/>
    <n v="0"/>
    <n v="0"/>
    <n v="4"/>
    <n v="3"/>
    <n v="1"/>
    <n v="0"/>
    <n v="0"/>
    <s v="Mumbai"/>
    <n v="100"/>
    <n v="0"/>
    <n v="4"/>
    <n v="1"/>
    <n v="80"/>
    <x v="1"/>
    <x v="2"/>
  </r>
  <r>
    <x v="24"/>
    <n v="10158401"/>
    <s v="KRISHNA TUKARAM SHELAR"/>
    <s v="KRISHNA TUKARAM SHELAR"/>
    <n v="9137512282"/>
    <s v="PREM KUMAR VISHWAKARMA"/>
    <n v="5"/>
    <n v="0"/>
    <n v="0"/>
    <n v="5"/>
    <n v="2"/>
    <n v="3"/>
    <n v="0"/>
    <n v="0"/>
    <s v="Mumbai"/>
    <n v="125"/>
    <n v="0"/>
    <n v="4"/>
    <n v="1"/>
    <n v="100"/>
    <x v="1"/>
    <x v="4"/>
  </r>
  <r>
    <x v="24"/>
    <n v="10044903"/>
    <s v="MD SANAUL MUSTUFA"/>
    <s v="MD SANAUL MUSTUFA"/>
    <n v="9892999846"/>
    <s v="ABHIJIT KHANVILKAR"/>
    <n v="3"/>
    <n v="1"/>
    <n v="0"/>
    <n v="2"/>
    <n v="0"/>
    <n v="4"/>
    <n v="0"/>
    <n v="0"/>
    <s v="Mumbai"/>
    <n v="145"/>
    <n v="11800"/>
    <n v="4"/>
    <n v="1"/>
    <n v="100"/>
    <x v="2"/>
    <x v="3"/>
  </r>
  <r>
    <x v="24"/>
    <n v="10158786"/>
    <s v="SAURABH KUMAR AJAY KUMAR SINGH"/>
    <s v="SAURABH KUMAR AJAY KUMAR SINGH"/>
    <n v="9892506097"/>
    <s v="KADAM RAVIRAJ NARAYAN"/>
    <n v="3"/>
    <n v="0"/>
    <n v="0"/>
    <n v="3"/>
    <n v="2"/>
    <n v="1"/>
    <n v="0"/>
    <n v="0"/>
    <s v="Mumbai"/>
    <n v="65"/>
    <n v="0"/>
    <n v="3"/>
    <n v="1"/>
    <n v="100"/>
    <x v="1"/>
    <x v="4"/>
  </r>
  <r>
    <x v="24"/>
    <n v="10156155"/>
    <s v="VIVEKANAND"/>
    <s v="VIVEKANAND"/>
    <n v="9984546969"/>
    <s v="JAGANATH SABAT"/>
    <n v="8"/>
    <n v="1"/>
    <n v="0"/>
    <n v="7"/>
    <n v="0"/>
    <n v="8"/>
    <n v="0"/>
    <n v="0"/>
    <s v="Mumbai"/>
    <n v="250"/>
    <n v="2360"/>
    <n v="8"/>
    <n v="1"/>
    <n v="100"/>
    <x v="3"/>
    <x v="2"/>
  </r>
  <r>
    <x v="24"/>
    <n v="10148305"/>
    <s v="SAMSUJJAMA"/>
    <s v="SAMSUJJAMA"/>
    <n v="9628744894"/>
    <s v="PREM KUMAR VISHWAKARMA"/>
    <n v="5"/>
    <n v="0"/>
    <n v="0"/>
    <n v="5"/>
    <n v="1"/>
    <n v="5"/>
    <n v="0"/>
    <n v="0"/>
    <s v="Mumbai"/>
    <n v="125"/>
    <n v="0"/>
    <n v="6"/>
    <n v="1"/>
    <n v="100"/>
    <x v="1"/>
    <x v="1"/>
  </r>
  <r>
    <x v="24"/>
    <n v="10057460"/>
    <s v="GANGA SAGAR PANDEY"/>
    <s v="GANGA SAGAR PANDEY"/>
    <n v="9696537480"/>
    <s v="JAGANATH SABAT"/>
    <n v="5"/>
    <n v="1"/>
    <n v="0"/>
    <n v="4"/>
    <n v="1"/>
    <n v="7"/>
    <n v="0"/>
    <n v="0"/>
    <s v="Mumbai"/>
    <n v="200"/>
    <n v="3540"/>
    <n v="6"/>
    <n v="1"/>
    <n v="100"/>
    <x v="3"/>
    <x v="3"/>
  </r>
  <r>
    <x v="24"/>
    <n v="10154483"/>
    <s v="JAYANT KUMAR"/>
    <s v="JAYANT KUMAR"/>
    <n v="9304376328"/>
    <s v="DILEEP SHARMA"/>
    <n v="3"/>
    <n v="0"/>
    <n v="0"/>
    <n v="3"/>
    <n v="2"/>
    <n v="1"/>
    <n v="0"/>
    <n v="0"/>
    <s v="Mumbai"/>
    <n v="75"/>
    <n v="0"/>
    <n v="3"/>
    <n v="1"/>
    <n v="100"/>
    <x v="4"/>
    <x v="0"/>
  </r>
  <r>
    <x v="24"/>
    <n v="10153648"/>
    <s v="RAJKUMAR U SINGH"/>
    <s v="RAJKUMAR U SINGH"/>
    <n v="7058306032"/>
    <s v="AJAY KUMAR VERMA"/>
    <n v="4"/>
    <n v="0"/>
    <n v="0"/>
    <n v="4"/>
    <n v="1"/>
    <n v="3"/>
    <n v="0"/>
    <n v="0"/>
    <s v="Mumbai"/>
    <n v="100"/>
    <n v="0"/>
    <n v="4"/>
    <n v="1"/>
    <n v="80"/>
    <x v="0"/>
    <x v="0"/>
  </r>
  <r>
    <x v="24"/>
    <n v="10157449"/>
    <s v="PRITAM SUNIL GAIKWAD"/>
    <s v="PRITAM SUNIL GAIKWAD"/>
    <n v="8169792854"/>
    <s v="SHASHANK YELVE"/>
    <n v="4"/>
    <n v="0"/>
    <n v="0"/>
    <n v="4"/>
    <n v="2"/>
    <n v="2"/>
    <n v="0"/>
    <n v="0"/>
    <s v="Mumbai"/>
    <n v="80"/>
    <n v="0"/>
    <n v="4"/>
    <n v="1"/>
    <n v="80"/>
    <x v="5"/>
    <x v="2"/>
  </r>
  <r>
    <x v="24"/>
    <n v="10154727"/>
    <s v="SHUBHENDU PRAFULLA DASKABI"/>
    <s v="SHUBHENDU PRAFULLA DASKABI"/>
    <n v="9372379791"/>
    <s v="JAYANT KUMAR"/>
    <n v="5"/>
    <n v="1"/>
    <n v="0"/>
    <n v="4"/>
    <n v="3"/>
    <n v="2"/>
    <n v="0"/>
    <n v="0"/>
    <s v="Mumbai"/>
    <n v="190"/>
    <n v="2360"/>
    <n v="5"/>
    <n v="1"/>
    <n v="100"/>
    <x v="4"/>
    <x v="0"/>
  </r>
  <r>
    <x v="24"/>
    <n v="10083901"/>
    <s v="BHAVESH VIVEK MHATRE"/>
    <s v="BHAVESH VIVEK MHATRE"/>
    <n v="8668720253"/>
    <s v="SURAJ PAWAR"/>
    <n v="4"/>
    <n v="1"/>
    <n v="0"/>
    <n v="3"/>
    <n v="0"/>
    <n v="5"/>
    <n v="0"/>
    <n v="0"/>
    <s v="Mumbai"/>
    <n v="140"/>
    <n v="2360"/>
    <n v="3"/>
    <n v="1"/>
    <n v="60"/>
    <x v="5"/>
    <x v="3"/>
  </r>
  <r>
    <x v="24"/>
    <n v="10157279"/>
    <s v="ABDUL AHAD ANIS KHAN"/>
    <s v="ABDUL AHAD ANIS KHAN"/>
    <n v="7058620610"/>
    <s v="AKASH RAMRATAN JAISWAL"/>
    <n v="4"/>
    <n v="0"/>
    <n v="0"/>
    <n v="4"/>
    <n v="3"/>
    <n v="1"/>
    <n v="0"/>
    <n v="0"/>
    <s v="Mumbai"/>
    <n v="100"/>
    <n v="0"/>
    <n v="4"/>
    <n v="1"/>
    <n v="80"/>
    <x v="1"/>
    <x v="2"/>
  </r>
  <r>
    <x v="24"/>
    <n v="10153105"/>
    <s v="SUDHEER PANKAJ PANDEY"/>
    <s v="SUDHEER PANKAJ PANDEY"/>
    <n v="8953258991"/>
    <s v="RAGHWENDRA KUMAR SINGH"/>
    <n v="5"/>
    <n v="0"/>
    <n v="0"/>
    <n v="5"/>
    <n v="2"/>
    <n v="3"/>
    <n v="0"/>
    <n v="0"/>
    <s v="Mumbai"/>
    <n v="125"/>
    <n v="0"/>
    <n v="5"/>
    <n v="1"/>
    <n v="100"/>
    <x v="1"/>
    <x v="0"/>
  </r>
  <r>
    <x v="24"/>
    <n v="10154505"/>
    <s v="KRISHNA GYANDEV PANDEY"/>
    <s v="KRISHNA GYANDEV PANDEY"/>
    <n v="9372324244"/>
    <s v="RAGHWENDRA KUMAR SINGH"/>
    <n v="3"/>
    <n v="0"/>
    <n v="0"/>
    <n v="3"/>
    <n v="2"/>
    <n v="1"/>
    <n v="0"/>
    <n v="0"/>
    <s v="Mumbai"/>
    <n v="75"/>
    <n v="0"/>
    <n v="2"/>
    <n v="1"/>
    <n v="40"/>
    <x v="1"/>
    <x v="0"/>
  </r>
  <r>
    <x v="24"/>
    <n v="10153321"/>
    <s v="ZOAIB MAINUDDIN PALEKAR"/>
    <s v="ZOAIB MAINUDDIN PALEKAR"/>
    <n v="7020908214"/>
    <s v="AKASH RAMRATAN JAISWAL"/>
    <n v="1"/>
    <n v="0"/>
    <n v="0"/>
    <n v="1"/>
    <n v="0"/>
    <n v="1"/>
    <n v="0"/>
    <n v="0"/>
    <s v="Mumbai"/>
    <n v="25"/>
    <n v="0"/>
    <n v="1"/>
    <n v="1"/>
    <n v="20"/>
    <x v="1"/>
    <x v="0"/>
  </r>
  <r>
    <x v="24"/>
    <n v="10023014"/>
    <s v="AJAY KUMAR VERMA"/>
    <s v="AJAY KUMAR VERMA"/>
    <n v="9867318030"/>
    <s v="INTEZAR IMAM MUNTAZIR IMAM SAYED"/>
    <n v="1"/>
    <n v="1"/>
    <n v="0"/>
    <n v="0"/>
    <n v="0"/>
    <n v="1"/>
    <n v="0"/>
    <n v="0"/>
    <s v="Mumbai"/>
    <n v="85"/>
    <n v="11800"/>
    <n v="1"/>
    <n v="1"/>
    <n v="20"/>
    <x v="0"/>
    <x v="3"/>
  </r>
  <r>
    <x v="24"/>
    <n v="10056963"/>
    <s v="MOHD IJHAR SHAIKH"/>
    <s v="MOHD IJHAR SHAIKH"/>
    <n v="9004616230"/>
    <s v="INTEZAR IMAM MUNTAZIR IMAM SAYED"/>
    <n v="5"/>
    <n v="1"/>
    <n v="0"/>
    <n v="4"/>
    <n v="0"/>
    <n v="5"/>
    <n v="0"/>
    <n v="1"/>
    <s v="Mumbai"/>
    <n v="180"/>
    <n v="35400"/>
    <n v="4"/>
    <n v="1"/>
    <n v="80"/>
    <x v="0"/>
    <x v="3"/>
  </r>
  <r>
    <x v="24"/>
    <n v="10151965"/>
    <s v="VIJAYKUMAR DINESH PARCHE"/>
    <s v="VIJAYKUMAR DINESH PARCHE"/>
    <n v="7558284024"/>
    <s v="MUNAWAR WARISH HASHMI"/>
    <n v="4"/>
    <n v="0"/>
    <n v="0"/>
    <n v="4"/>
    <n v="1"/>
    <n v="3"/>
    <n v="0"/>
    <n v="0"/>
    <s v="Mumbai"/>
    <n v="100"/>
    <n v="0"/>
    <n v="4"/>
    <n v="1"/>
    <n v="80"/>
    <x v="3"/>
    <x v="0"/>
  </r>
  <r>
    <x v="24"/>
    <n v="10150180"/>
    <s v="YASH SABHA SHANKAR TIWARI"/>
    <s v="YASH SABHA SHANKAR TIWARI"/>
    <n v="9594587271"/>
    <s v="ABHIJIT KHANVILKAR"/>
    <n v="2"/>
    <n v="0"/>
    <n v="1"/>
    <n v="1"/>
    <n v="0"/>
    <n v="2"/>
    <n v="0"/>
    <n v="0"/>
    <s v="Mumbai"/>
    <n v="115"/>
    <n v="11328"/>
    <n v="2"/>
    <n v="1"/>
    <n v="40"/>
    <x v="2"/>
    <x v="1"/>
  </r>
  <r>
    <x v="24"/>
    <n v="10012025"/>
    <s v="SURAJ PAWAR"/>
    <s v="SURAJ PAWAR"/>
    <n v="8446578718"/>
    <s v="MADHURI JOSHI"/>
    <n v="1"/>
    <n v="0"/>
    <n v="0"/>
    <n v="1"/>
    <n v="0"/>
    <n v="1"/>
    <n v="0"/>
    <n v="0"/>
    <s v="Mumbai"/>
    <n v="25"/>
    <n v="0"/>
    <n v="1"/>
    <n v="1"/>
    <n v="33.33"/>
    <x v="5"/>
    <x v="3"/>
  </r>
  <r>
    <x v="24"/>
    <n v="10102541"/>
    <s v="JAYESH MANOHARLAL VATANI"/>
    <s v="JAYESH MANOHARLAL VATANI"/>
    <n v="9730838322"/>
    <s v="JAGANATH SABAT"/>
    <n v="2"/>
    <n v="0"/>
    <n v="0"/>
    <n v="2"/>
    <n v="0"/>
    <n v="2"/>
    <n v="0"/>
    <n v="0"/>
    <s v="Mumbai"/>
    <n v="40"/>
    <n v="0"/>
    <n v="2"/>
    <n v="1"/>
    <n v="40"/>
    <x v="3"/>
    <x v="3"/>
  </r>
  <r>
    <x v="24"/>
    <n v="10158406"/>
    <s v="MOHAMMAD HASEEN"/>
    <s v="MOHAMMAD HASEEN"/>
    <n v="8565899473"/>
    <s v="SHASHANK YELVE"/>
    <n v="5"/>
    <n v="0"/>
    <n v="0"/>
    <n v="5"/>
    <n v="2"/>
    <n v="3"/>
    <n v="0"/>
    <n v="0"/>
    <s v="Mumbai"/>
    <n v="125"/>
    <n v="0"/>
    <n v="4"/>
    <n v="1"/>
    <n v="100"/>
    <x v="5"/>
    <x v="4"/>
  </r>
  <r>
    <x v="24"/>
    <n v="10061244"/>
    <s v="MANISH PANDEY"/>
    <s v="MANISH PANDEY"/>
    <n v="8655267737"/>
    <s v="AJAY KUMAR VERMA"/>
    <n v="3"/>
    <n v="1"/>
    <n v="0"/>
    <n v="2"/>
    <n v="1"/>
    <n v="2"/>
    <n v="0"/>
    <n v="0"/>
    <s v="Mumbai"/>
    <n v="145"/>
    <n v="4720"/>
    <n v="3"/>
    <n v="1"/>
    <n v="100"/>
    <x v="0"/>
    <x v="3"/>
  </r>
  <r>
    <x v="24"/>
    <n v="10154490"/>
    <s v="SIRAJ RAIS KHAN"/>
    <s v="SIRAJ RAIS KHAN"/>
    <n v="7738084089"/>
    <s v="IRFAN INNUS PATEL"/>
    <n v="5"/>
    <n v="0"/>
    <n v="0"/>
    <n v="5"/>
    <n v="1"/>
    <n v="4"/>
    <n v="0"/>
    <n v="0"/>
    <s v="Mumbai"/>
    <n v="115"/>
    <n v="0"/>
    <n v="5"/>
    <n v="1"/>
    <n v="100"/>
    <x v="0"/>
    <x v="0"/>
  </r>
  <r>
    <x v="24"/>
    <n v="10067328"/>
    <s v="SHEKH MOHAMMAD IMRAN"/>
    <s v="SHEKH MOHAMMAD IMRAN"/>
    <n v="8291174466"/>
    <s v="SHASHANK YELVE"/>
    <n v="5"/>
    <n v="0"/>
    <n v="0"/>
    <n v="5"/>
    <n v="0"/>
    <n v="5"/>
    <n v="0"/>
    <n v="0"/>
    <s v="Mumbai"/>
    <n v="105"/>
    <n v="0"/>
    <n v="5"/>
    <n v="1"/>
    <n v="100"/>
    <x v="5"/>
    <x v="3"/>
  </r>
  <r>
    <x v="24"/>
    <n v="10155635"/>
    <s v="RITIK PANKAJ CHAUBEY"/>
    <s v="RITIK PANKAJ CHAUBEY"/>
    <n v="8604838454"/>
    <s v="MANISH LOLARAKH NATH DUBEY"/>
    <n v="6"/>
    <n v="0"/>
    <n v="0"/>
    <n v="6"/>
    <n v="2"/>
    <n v="4"/>
    <n v="0"/>
    <n v="0"/>
    <s v="Mumbai"/>
    <n v="140"/>
    <n v="0"/>
    <n v="6"/>
    <n v="1"/>
    <n v="100"/>
    <x v="5"/>
    <x v="2"/>
  </r>
  <r>
    <x v="24"/>
    <n v="10147873"/>
    <s v="PREM KUMAR VISHWAKARMA"/>
    <s v="PREM KUMAR VISHWAKARMA"/>
    <n v="9004761131"/>
    <s v="KADAM RAVIRAJ NARAYAN"/>
    <n v="3"/>
    <n v="0"/>
    <n v="0"/>
    <n v="3"/>
    <n v="0"/>
    <n v="3"/>
    <n v="0"/>
    <n v="0"/>
    <s v="Mumbai"/>
    <n v="50"/>
    <n v="0"/>
    <n v="2"/>
    <n v="1"/>
    <n v="66.67"/>
    <x v="1"/>
    <x v="1"/>
  </r>
  <r>
    <x v="24"/>
    <n v="10144216"/>
    <s v="GAURISHANKAR SHAMBHU MANDAL"/>
    <s v="GAURISHANKAR SHAMBHU MANDAL"/>
    <n v="8369893292"/>
    <s v="CHANDRALOK GUPTA"/>
    <n v="7"/>
    <n v="0"/>
    <n v="0"/>
    <n v="7"/>
    <n v="0"/>
    <n v="7"/>
    <n v="0"/>
    <n v="0"/>
    <s v="Mumbai"/>
    <n v="175"/>
    <n v="0"/>
    <n v="7"/>
    <n v="1"/>
    <n v="100"/>
    <x v="3"/>
    <x v="1"/>
  </r>
  <r>
    <x v="24"/>
    <n v="10123047"/>
    <s v="MUNAWAR WARISH HASHMI"/>
    <s v="MUNAWAR WARISH HASHMI"/>
    <n v="9167670057"/>
    <s v="RUSHIKESH KALE"/>
    <n v="3"/>
    <n v="0"/>
    <n v="0"/>
    <n v="3"/>
    <n v="0"/>
    <n v="3"/>
    <n v="0"/>
    <n v="0"/>
    <s v="Mumbai"/>
    <n v="70"/>
    <n v="0"/>
    <n v="3"/>
    <n v="1"/>
    <n v="100"/>
    <x v="3"/>
    <x v="3"/>
  </r>
  <r>
    <x v="24"/>
    <n v="10152214"/>
    <s v="VIKAS CHANDRABHAN MISHRA"/>
    <s v="VIKAS CHANDRABHAN MISHRA"/>
    <n v="8369541192"/>
    <s v="SHASHANK YELVE"/>
    <n v="5"/>
    <n v="0"/>
    <n v="0"/>
    <n v="5"/>
    <n v="2"/>
    <n v="3"/>
    <n v="0"/>
    <n v="0"/>
    <s v="Mumbai"/>
    <n v="115"/>
    <n v="0"/>
    <n v="4"/>
    <n v="1"/>
    <n v="80"/>
    <x v="5"/>
    <x v="0"/>
  </r>
  <r>
    <x v="24"/>
    <n v="10153333"/>
    <s v="SUMIT KUMAR PARASNATH VERMA"/>
    <s v="SUMIT KUMAR PARASNATH VERMA"/>
    <n v="7738531602"/>
    <s v="ABHISHEK GUPTA"/>
    <n v="5"/>
    <n v="0"/>
    <n v="0"/>
    <n v="5"/>
    <n v="2"/>
    <n v="3"/>
    <n v="0"/>
    <n v="0"/>
    <s v="Mumbai"/>
    <n v="115"/>
    <n v="0"/>
    <n v="5"/>
    <n v="1"/>
    <n v="100"/>
    <x v="4"/>
    <x v="0"/>
  </r>
  <r>
    <x v="24"/>
    <n v="10158402"/>
    <s v="ABHISHEK RAJNARAYAN GUPTA"/>
    <s v="ABHISHEK RAJNARAYAN GUPTA"/>
    <n v="8454864050"/>
    <s v="ABHISHEK GUPTA"/>
    <n v="5"/>
    <n v="0"/>
    <n v="0"/>
    <n v="5"/>
    <n v="1"/>
    <n v="4"/>
    <n v="0"/>
    <n v="0"/>
    <s v="Mumbai"/>
    <n v="115"/>
    <n v="0"/>
    <n v="4"/>
    <n v="1"/>
    <n v="100"/>
    <x v="4"/>
    <x v="4"/>
  </r>
  <r>
    <x v="24"/>
    <n v="10157455"/>
    <s v="PRASHANT VISHRAM PATIL"/>
    <s v="PRASHANT VISHRAM PATIL"/>
    <n v="7777088988"/>
    <s v="PREM KUMAR VISHWAKARMA"/>
    <n v="5"/>
    <n v="0"/>
    <n v="0"/>
    <n v="5"/>
    <n v="4"/>
    <n v="1"/>
    <n v="0"/>
    <n v="0"/>
    <s v="Mumbai"/>
    <n v="105"/>
    <n v="0"/>
    <n v="5"/>
    <n v="1"/>
    <n v="100"/>
    <x v="1"/>
    <x v="2"/>
  </r>
  <r>
    <x v="24"/>
    <n v="10142058"/>
    <s v="ANGAD RAMJI GUPTA"/>
    <s v="ANGAD RAMJI GUPTA"/>
    <n v="9820840706"/>
    <s v="CHANDRALOK GUPTA"/>
    <n v="7"/>
    <n v="0"/>
    <n v="0"/>
    <n v="7"/>
    <n v="0"/>
    <n v="7"/>
    <n v="0"/>
    <n v="0"/>
    <s v="Mumbai"/>
    <n v="175"/>
    <n v="0"/>
    <n v="7"/>
    <n v="1"/>
    <n v="100"/>
    <x v="3"/>
    <x v="3"/>
  </r>
  <r>
    <x v="24"/>
    <n v="10156403"/>
    <s v="MOHAMMED SAJID TAK"/>
    <s v="MOHAMMED SAJID TAK"/>
    <n v="9623733102"/>
    <s v="IRFAN INNUS PATEL"/>
    <n v="4"/>
    <n v="1"/>
    <n v="0"/>
    <n v="3"/>
    <n v="0"/>
    <n v="4"/>
    <n v="0"/>
    <n v="0"/>
    <s v="Mumbai"/>
    <n v="165"/>
    <n v="20060"/>
    <n v="4"/>
    <n v="1"/>
    <n v="100"/>
    <x v="0"/>
    <x v="2"/>
  </r>
  <r>
    <x v="24"/>
    <n v="10154499"/>
    <s v="SHIVAM PATHAK"/>
    <s v="SHIVAM PATHAK"/>
    <n v="9721050607"/>
    <s v="AJAY KUMAR VERMA"/>
    <n v="5"/>
    <n v="0"/>
    <n v="0"/>
    <n v="5"/>
    <n v="2"/>
    <n v="3"/>
    <n v="0"/>
    <n v="1"/>
    <s v="Mumbai"/>
    <n v="135"/>
    <n v="0"/>
    <n v="5"/>
    <n v="1"/>
    <n v="100"/>
    <x v="0"/>
    <x v="0"/>
  </r>
  <r>
    <x v="24"/>
    <n v="10068212"/>
    <s v="WASIM KAZI"/>
    <s v="WASIM KAZI"/>
    <n v="9702808599"/>
    <s v="SHASHANK YELVE"/>
    <n v="5"/>
    <n v="0"/>
    <n v="0"/>
    <n v="5"/>
    <n v="0"/>
    <n v="5"/>
    <n v="0"/>
    <n v="0"/>
    <s v="Mumbai"/>
    <n v="115"/>
    <n v="0"/>
    <n v="5"/>
    <n v="1"/>
    <n v="100"/>
    <x v="5"/>
    <x v="3"/>
  </r>
  <r>
    <x v="24"/>
    <n v="10158408"/>
    <s v="PRASHANT TUKARAM THOKALE"/>
    <s v="PRASHANT TUKARAM THOKALE"/>
    <n v="8779830559"/>
    <s v="JAYANT KUMAR"/>
    <n v="5"/>
    <n v="0"/>
    <n v="0"/>
    <n v="5"/>
    <n v="1"/>
    <n v="4"/>
    <n v="0"/>
    <n v="0"/>
    <s v="Mumbai"/>
    <n v="115"/>
    <n v="0"/>
    <n v="4"/>
    <n v="1"/>
    <n v="100"/>
    <x v="4"/>
    <x v="4"/>
  </r>
  <r>
    <x v="24"/>
    <n v="10068280"/>
    <s v="ARCHANA KAKADE"/>
    <s v="ARCHANA KAKADE"/>
    <n v="7208149618"/>
    <s v="NANDAN SINGH"/>
    <n v="2"/>
    <n v="0"/>
    <n v="0"/>
    <n v="2"/>
    <n v="1"/>
    <n v="1"/>
    <n v="0"/>
    <n v="0"/>
    <s v="Mumbai"/>
    <n v="40"/>
    <n v="0"/>
    <n v="2"/>
    <n v="1"/>
    <n v="66.67"/>
    <x v="2"/>
    <x v="3"/>
  </r>
  <r>
    <x v="24"/>
    <n v="10154507"/>
    <s v="MOHIT UPADHYAY"/>
    <s v="MOHIT UPADHYAY"/>
    <n v="9372906600"/>
    <s v="AKASH RAMRATAN JAISWAL"/>
    <n v="2"/>
    <n v="1"/>
    <n v="0"/>
    <n v="1"/>
    <n v="0"/>
    <n v="2"/>
    <n v="0"/>
    <n v="0"/>
    <s v="Mumbai"/>
    <n v="115"/>
    <n v="11800"/>
    <n v="2"/>
    <n v="1"/>
    <n v="40"/>
    <x v="1"/>
    <x v="0"/>
  </r>
  <r>
    <x v="24"/>
    <n v="10014784"/>
    <s v="PRASHANT LAD"/>
    <s v="PRASHANT LAD"/>
    <n v="9833647618"/>
    <s v="SHASHANK YELVE"/>
    <n v="3"/>
    <n v="0"/>
    <n v="0"/>
    <n v="3"/>
    <n v="1"/>
    <n v="2"/>
    <n v="0"/>
    <n v="0"/>
    <s v="Mumbai"/>
    <n v="75"/>
    <n v="0"/>
    <n v="3"/>
    <n v="1"/>
    <n v="100"/>
    <x v="5"/>
    <x v="3"/>
  </r>
  <r>
    <x v="24"/>
    <n v="10155619"/>
    <s v="AJAY BALU LONDHE"/>
    <s v="AJAY BALU LONDHE"/>
    <n v="8369610661"/>
    <s v="NANDAN SINGH"/>
    <n v="3"/>
    <n v="1"/>
    <n v="0"/>
    <n v="2"/>
    <n v="0"/>
    <n v="4"/>
    <n v="0"/>
    <n v="1"/>
    <s v="Mumbai"/>
    <n v="150"/>
    <n v="11328"/>
    <n v="4"/>
    <n v="1"/>
    <n v="80"/>
    <x v="2"/>
    <x v="2"/>
  </r>
  <r>
    <x v="24"/>
    <n v="10157722"/>
    <s v="SACHIN KUMAR"/>
    <s v="SACHIN KUMAR"/>
    <n v="8825131086"/>
    <s v="ABHIJIT KHANVILKAR"/>
    <n v="3"/>
    <n v="0"/>
    <n v="0"/>
    <n v="3"/>
    <n v="2"/>
    <n v="1"/>
    <n v="0"/>
    <n v="0"/>
    <s v="Mumbai"/>
    <n v="55"/>
    <n v="0"/>
    <n v="3"/>
    <n v="1"/>
    <n v="60"/>
    <x v="2"/>
    <x v="2"/>
  </r>
  <r>
    <x v="24"/>
    <n v="10158732"/>
    <s v="TANAY KIRIT  SHAH"/>
    <s v="TANAY KIRIT  SHAH"/>
    <n v="9833376425"/>
    <s v="MANISH LOLARAKH NATH DUBEY"/>
    <n v="5"/>
    <n v="0"/>
    <n v="0"/>
    <n v="5"/>
    <n v="3"/>
    <n v="2"/>
    <n v="0"/>
    <n v="0"/>
    <s v="Mumbai"/>
    <n v="125"/>
    <n v="0"/>
    <n v="5"/>
    <n v="1"/>
    <n v="100"/>
    <x v="5"/>
    <x v="4"/>
  </r>
  <r>
    <x v="24"/>
    <n v="10157721"/>
    <s v="NITISH KUMAR"/>
    <s v="NITISH KUMAR"/>
    <n v="8692826180"/>
    <s v="ABHIJIT KHANVILKAR"/>
    <n v="4"/>
    <n v="0"/>
    <n v="0"/>
    <n v="4"/>
    <n v="1"/>
    <n v="3"/>
    <n v="0"/>
    <n v="1"/>
    <s v="Mumbai"/>
    <n v="100"/>
    <n v="0"/>
    <n v="3"/>
    <n v="1"/>
    <n v="60"/>
    <x v="2"/>
    <x v="2"/>
  </r>
  <r>
    <x v="24"/>
    <n v="10156163"/>
    <s v="ABHISHEK KUMAR"/>
    <s v="ABHISHEK KUMAR"/>
    <n v="9967178792"/>
    <s v="NAGENDRA MISHRA"/>
    <n v="4"/>
    <n v="0"/>
    <n v="0"/>
    <n v="4"/>
    <n v="1"/>
    <n v="3"/>
    <n v="0"/>
    <n v="0"/>
    <s v="Mumbai"/>
    <n v="90"/>
    <n v="0"/>
    <n v="4"/>
    <n v="1"/>
    <n v="80"/>
    <x v="1"/>
    <x v="2"/>
  </r>
  <r>
    <x v="24"/>
    <n v="10135447"/>
    <s v="ANKIT VILAS BORSE"/>
    <s v="ANKIT VILAS BORSE"/>
    <n v="8655594978"/>
    <s v="JAGANATH SABAT"/>
    <n v="5"/>
    <n v="0"/>
    <n v="0"/>
    <n v="5"/>
    <n v="1"/>
    <n v="4"/>
    <n v="0"/>
    <n v="1"/>
    <s v="Mumbai"/>
    <n v="135"/>
    <n v="0"/>
    <n v="5"/>
    <n v="1"/>
    <n v="100"/>
    <x v="3"/>
    <x v="3"/>
  </r>
  <r>
    <x v="24"/>
    <n v="10155616"/>
    <s v="DHIRAJKUMAR L MISHRA"/>
    <s v="DHIRAJKUMAR L MISHRA"/>
    <n v="9370908992"/>
    <s v="MUNAWAR WARISH HASHMI"/>
    <n v="6"/>
    <n v="0"/>
    <n v="0"/>
    <n v="6"/>
    <n v="1"/>
    <n v="5"/>
    <n v="0"/>
    <n v="0"/>
    <s v="Mumbai"/>
    <n v="150"/>
    <n v="0"/>
    <n v="6"/>
    <n v="1"/>
    <n v="100"/>
    <x v="3"/>
    <x v="2"/>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6"/>
    <x v="5"/>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7"/>
    <x v="6"/>
  </r>
  <r>
    <x v="25"/>
    <m/>
    <m/>
    <m/>
    <m/>
    <m/>
    <m/>
    <m/>
    <m/>
    <m/>
    <m/>
    <m/>
    <m/>
    <m/>
    <m/>
    <m/>
    <m/>
    <m/>
    <m/>
    <m/>
    <x v="6"/>
    <x v="5"/>
  </r>
</pivotCacheRecords>
</file>

<file path=xl/pivotCache/pivotCacheRecords2.xml><?xml version="1.0" encoding="utf-8"?>
<pivotCacheRecords xmlns="http://schemas.openxmlformats.org/spreadsheetml/2006/main" xmlns:r="http://schemas.openxmlformats.org/officeDocument/2006/relationships" count="3909">
  <r>
    <d v="2024-06-01T00:00:00"/>
    <x v="0"/>
    <s v="SIRAJ RAIS KHAN"/>
    <s v="SIRAJ RAIS KHAN"/>
    <n v="7738084089"/>
    <s v="IRFAN INNUS PATEL"/>
    <n v="4"/>
    <n v="0"/>
    <n v="0"/>
    <n v="4"/>
    <n v="3"/>
    <n v="1"/>
    <n v="0"/>
    <n v="0"/>
    <s v="Mumbai"/>
    <n v="100"/>
    <n v="0"/>
    <n v="4"/>
    <n v="1"/>
  </r>
  <r>
    <d v="2024-06-01T00:00:00"/>
    <x v="1"/>
    <s v="MOIM MUKHTAR ALAM ANSARI"/>
    <s v="MOIM MUKHTAR ALAM ANSARI"/>
    <n v="9326650484"/>
    <s v="RAGHWENDRA KUMAR SINGH"/>
    <n v="6"/>
    <n v="0"/>
    <n v="0"/>
    <n v="6"/>
    <n v="0"/>
    <n v="7"/>
    <n v="0"/>
    <n v="0"/>
    <s v="Mumbai"/>
    <n v="145"/>
    <n v="0"/>
    <n v="6"/>
    <n v="1"/>
  </r>
  <r>
    <d v="2024-06-01T00:00:00"/>
    <x v="2"/>
    <s v="YASH SABHA SHANKAR TIWARI"/>
    <s v="YASH SABHA SHANKAR TIWARI"/>
    <n v="9594587271"/>
    <s v="RIKESH HARIBHAUJI VAIDYA"/>
    <n v="1"/>
    <n v="0"/>
    <n v="0"/>
    <n v="1"/>
    <n v="0"/>
    <n v="1"/>
    <n v="0"/>
    <n v="0"/>
    <s v="Mumbai"/>
    <n v="25"/>
    <n v="0"/>
    <n v="1"/>
    <n v="1"/>
  </r>
  <r>
    <d v="2024-06-01T00:00:00"/>
    <x v="3"/>
    <s v="VINAY KUMAR DUBEY"/>
    <s v="VINAY KUMAR DUBEY"/>
    <n v="7080868718"/>
    <s v="JAGANATH SABAT"/>
    <n v="7"/>
    <n v="0"/>
    <n v="0"/>
    <n v="7"/>
    <n v="4"/>
    <n v="3"/>
    <n v="0"/>
    <n v="0"/>
    <s v="Mumbai"/>
    <n v="175"/>
    <n v="0"/>
    <n v="7"/>
    <n v="1"/>
  </r>
  <r>
    <d v="2024-06-01T00:00:00"/>
    <x v="4"/>
    <s v="RISHIKESH DUBEY"/>
    <s v="RISHIKESH DUBEY"/>
    <n v="8369036235"/>
    <s v="NAVEEN TRIPATHI"/>
    <n v="5"/>
    <n v="0"/>
    <n v="0"/>
    <n v="5"/>
    <n v="3"/>
    <n v="3"/>
    <n v="0"/>
    <n v="0"/>
    <s v="Mumbai"/>
    <n v="120"/>
    <n v="0"/>
    <n v="4"/>
    <n v="1"/>
  </r>
  <r>
    <d v="2024-06-01T00:00:00"/>
    <x v="5"/>
    <s v="SHIVAM ANILKUMAR SHUKLA"/>
    <s v="SHIVAM ANILKUMAR SHUKLA"/>
    <n v="9082856694"/>
    <s v="DILEEP SHARMA"/>
    <n v="2"/>
    <n v="0"/>
    <n v="0"/>
    <n v="2"/>
    <n v="0"/>
    <n v="2"/>
    <n v="0"/>
    <n v="0"/>
    <s v="Mumbai"/>
    <n v="50"/>
    <n v="0"/>
    <n v="2"/>
    <n v="1"/>
  </r>
  <r>
    <d v="2024-06-01T00:00:00"/>
    <x v="6"/>
    <s v="CHOUBEY ADITYA AJIT"/>
    <s v="CHOUBEY ADITYA AJIT"/>
    <n v="7414955787"/>
    <s v="CHANDRALOK GUPTA"/>
    <n v="4"/>
    <n v="0"/>
    <n v="0"/>
    <n v="4"/>
    <n v="0"/>
    <n v="4"/>
    <n v="0"/>
    <n v="0"/>
    <s v="Mumbai"/>
    <n v="85"/>
    <n v="0"/>
    <n v="4"/>
    <n v="1"/>
  </r>
  <r>
    <d v="2024-06-01T00:00:00"/>
    <x v="7"/>
    <s v="SUMIT MADHUKAR KATE"/>
    <s v="SUMIT MADHUKAR KATE"/>
    <n v="8691929320"/>
    <s v="RAGHWENDRA KUMAR SINGH"/>
    <n v="2"/>
    <n v="0"/>
    <n v="0"/>
    <n v="2"/>
    <n v="0"/>
    <n v="2"/>
    <n v="0"/>
    <n v="0"/>
    <s v="Mumbai"/>
    <n v="40"/>
    <n v="0"/>
    <n v="2"/>
    <n v="1"/>
  </r>
  <r>
    <d v="2024-06-01T00:00:00"/>
    <x v="8"/>
    <s v="ASHUTOSH SINGH"/>
    <s v="ASHUTOSH SINGH"/>
    <n v="9450280317"/>
    <s v="NAVEEN TRIPATHI"/>
    <n v="2"/>
    <n v="0"/>
    <n v="0"/>
    <n v="2"/>
    <n v="0"/>
    <n v="2"/>
    <n v="0"/>
    <n v="0"/>
    <s v="Mumbai"/>
    <n v="50"/>
    <n v="0"/>
    <n v="2"/>
    <n v="1"/>
  </r>
  <r>
    <d v="2024-06-01T00:00:00"/>
    <x v="9"/>
    <s v="HARIHAR SINGH"/>
    <s v="HARIHAR SINGH"/>
    <n v="8149312014"/>
    <s v="AJAY KUMAR VERMA"/>
    <n v="4"/>
    <n v="0"/>
    <n v="0"/>
    <n v="4"/>
    <n v="0"/>
    <n v="4"/>
    <n v="0"/>
    <n v="0"/>
    <s v="Mumbai"/>
    <n v="100"/>
    <n v="0"/>
    <n v="4"/>
    <n v="1"/>
  </r>
  <r>
    <d v="2024-06-01T00:00:00"/>
    <x v="10"/>
    <s v="VINIT LAXMIKANT CHATURVEDI"/>
    <s v="VINIT LAXMIKANT CHATURVEDI"/>
    <n v="9619167461"/>
    <s v="AKASH RAMRATAN JAISWAL"/>
    <n v="5"/>
    <n v="0"/>
    <n v="0"/>
    <n v="5"/>
    <n v="4"/>
    <n v="1"/>
    <n v="0"/>
    <n v="0"/>
    <s v="Mumbai"/>
    <n v="125"/>
    <n v="0"/>
    <n v="5"/>
    <n v="1"/>
  </r>
  <r>
    <d v="2024-06-01T00:00:00"/>
    <x v="11"/>
    <s v="PRASHANT VISHRAM PATIL"/>
    <s v="PRASHANT VISHRAM PATIL"/>
    <n v="7777088988"/>
    <s v="PREM KUMAR VISHWAKARMA"/>
    <n v="2"/>
    <n v="0"/>
    <n v="0"/>
    <n v="2"/>
    <n v="2"/>
    <n v="0"/>
    <n v="0"/>
    <n v="0"/>
    <s v="Mumbai"/>
    <n v="50"/>
    <n v="0"/>
    <n v="2"/>
    <n v="1"/>
  </r>
  <r>
    <d v="2024-06-01T00:00:00"/>
    <x v="12"/>
    <s v="SUMIT KUMAR PARASNATH VERMA"/>
    <s v="SUMIT KUMAR PARASNATH VERMA"/>
    <n v="7738531602"/>
    <s v="ABHISHEK GUPTA"/>
    <n v="4"/>
    <n v="0"/>
    <n v="0"/>
    <n v="4"/>
    <n v="0"/>
    <n v="4"/>
    <n v="0"/>
    <n v="0"/>
    <s v="Mumbai"/>
    <n v="100"/>
    <n v="0"/>
    <n v="4"/>
    <n v="1"/>
  </r>
  <r>
    <d v="2024-06-01T00:00:00"/>
    <x v="13"/>
    <s v="KARIM JARIYA"/>
    <s v="KARIM JARIYA"/>
    <n v="9321734702"/>
    <s v="AJAY KUMAR VERMA"/>
    <n v="3"/>
    <n v="1"/>
    <n v="0"/>
    <n v="2"/>
    <n v="1"/>
    <n v="3"/>
    <n v="0"/>
    <n v="0"/>
    <s v="Mumbai"/>
    <n v="130"/>
    <n v="5900"/>
    <n v="3"/>
    <n v="1"/>
  </r>
  <r>
    <d v="2024-06-01T00:00:00"/>
    <x v="14"/>
    <s v="VISHAL RAJENDRA UPADHYAY"/>
    <s v="VISHAL RAJENDRA UPADHYAY"/>
    <n v="9867075685"/>
    <s v="DILEEP SHARMA"/>
    <n v="4"/>
    <n v="0"/>
    <n v="0"/>
    <n v="4"/>
    <n v="4"/>
    <n v="0"/>
    <n v="0"/>
    <n v="0"/>
    <s v="Mumbai"/>
    <n v="100"/>
    <n v="0"/>
    <n v="4"/>
    <n v="1"/>
  </r>
  <r>
    <d v="2024-06-01T00:00:00"/>
    <x v="15"/>
    <s v="MOHD ANWAR"/>
    <s v="MOHD ANWAR"/>
    <n v="9699967378"/>
    <s v="MOHAMMAD IMRAN ADIL"/>
    <n v="7"/>
    <n v="0"/>
    <n v="0"/>
    <n v="7"/>
    <n v="0"/>
    <n v="7"/>
    <n v="0"/>
    <n v="0"/>
    <s v="Mumbai"/>
    <n v="170"/>
    <n v="0"/>
    <n v="7"/>
    <n v="1"/>
  </r>
  <r>
    <d v="2024-06-01T00:00:00"/>
    <x v="16"/>
    <s v="JITENDRA PRATAP SINGH"/>
    <s v="JITENDRA PRATAP SINGH"/>
    <n v="7718993383"/>
    <s v="MANISH LOLARAKH NATH DUBEY"/>
    <n v="3"/>
    <n v="0"/>
    <n v="0"/>
    <n v="3"/>
    <n v="2"/>
    <n v="1"/>
    <n v="0"/>
    <n v="0"/>
    <s v="Mumbai"/>
    <n v="75"/>
    <n v="0"/>
    <n v="3"/>
    <n v="1"/>
  </r>
  <r>
    <d v="2024-06-01T00:00:00"/>
    <x v="17"/>
    <s v="MD SARFARAZ"/>
    <s v="MD SARFARAZ"/>
    <n v="8709965096"/>
    <s v="MD SANAUL MUSTUFA"/>
    <n v="7"/>
    <n v="0"/>
    <n v="0"/>
    <n v="7"/>
    <n v="0"/>
    <n v="7"/>
    <n v="0"/>
    <n v="0"/>
    <s v="Mumbai"/>
    <n v="175"/>
    <n v="0"/>
    <n v="7"/>
    <n v="1"/>
  </r>
  <r>
    <d v="2024-06-01T00:00:00"/>
    <x v="18"/>
    <s v="SANTOSH KUMAR GOND"/>
    <s v="SANTOSH KUMAR GOND"/>
    <n v="6306278161"/>
    <s v="RIKESH HARIBHAUJI VAIDYA"/>
    <n v="7"/>
    <n v="0"/>
    <n v="0"/>
    <n v="7"/>
    <n v="1"/>
    <n v="6"/>
    <n v="0"/>
    <n v="0"/>
    <s v="Mumbai"/>
    <n v="175"/>
    <n v="0"/>
    <n v="7"/>
    <n v="1"/>
  </r>
  <r>
    <d v="2024-06-01T00:00:00"/>
    <x v="19"/>
    <s v="RANJIT REVNATH BOBHATE"/>
    <s v="RANJIT REVNATH BOBHATE"/>
    <n v="9920240914"/>
    <s v="MOHAMMAD IMRAN ADIL"/>
    <n v="5"/>
    <n v="0"/>
    <n v="0"/>
    <n v="5"/>
    <n v="1"/>
    <n v="4"/>
    <n v="0"/>
    <n v="0"/>
    <s v="Mumbai"/>
    <n v="120"/>
    <n v="0"/>
    <n v="5"/>
    <n v="1"/>
  </r>
  <r>
    <d v="2024-06-01T00:00:00"/>
    <x v="20"/>
    <s v="NANDAN SINGH"/>
    <s v="NANDAN SINGH"/>
    <n v="8655842601"/>
    <s v="ABHIJIT KHANVILKAR"/>
    <n v="1"/>
    <n v="0"/>
    <n v="0"/>
    <n v="1"/>
    <n v="0"/>
    <n v="1"/>
    <n v="0"/>
    <n v="0"/>
    <s v="Mumbai"/>
    <n v="25"/>
    <n v="0"/>
    <n v="1"/>
    <n v="1"/>
  </r>
  <r>
    <d v="2024-06-01T00:00:00"/>
    <x v="21"/>
    <s v="ARJUN WAGHMARE"/>
    <s v="ARJUN WAGHMARE"/>
    <n v="7666209662"/>
    <s v="ABHIJIT KHANVILKAR"/>
    <n v="1"/>
    <n v="1"/>
    <n v="0"/>
    <n v="0"/>
    <n v="0"/>
    <n v="1"/>
    <n v="0"/>
    <n v="0"/>
    <s v="Mumbai"/>
    <n v="85"/>
    <n v="7080"/>
    <n v="1"/>
    <n v="1"/>
  </r>
  <r>
    <d v="2024-06-01T00:00:00"/>
    <x v="22"/>
    <s v="ALOK NAKHDOO PAL"/>
    <s v="ALOK NAKHDOO PAL"/>
    <n v="7385360866"/>
    <s v="CHANDRALOK GUPTA"/>
    <n v="5"/>
    <n v="0"/>
    <n v="0"/>
    <n v="5"/>
    <n v="0"/>
    <n v="5"/>
    <n v="0"/>
    <n v="0"/>
    <s v="Mumbai"/>
    <n v="105"/>
    <n v="0"/>
    <n v="4"/>
    <n v="1"/>
  </r>
  <r>
    <d v="2024-06-01T00:00:00"/>
    <x v="23"/>
    <s v="AVINASH KORI"/>
    <s v="AVINASH KORI"/>
    <n v="7208733505"/>
    <s v="BANNOTH NARAYANASWAMY NAIK"/>
    <n v="6"/>
    <n v="0"/>
    <n v="0"/>
    <n v="6"/>
    <n v="2"/>
    <n v="4"/>
    <n v="0"/>
    <n v="0"/>
    <s v="Mumbai"/>
    <n v="145"/>
    <n v="0"/>
    <n v="6"/>
    <n v="1"/>
  </r>
  <r>
    <d v="2024-06-01T00:00:00"/>
    <x v="24"/>
    <s v="ARUN KUMAR SHUKLA"/>
    <s v="ARUN KUMAR SHUKLA"/>
    <n v="8928440955"/>
    <s v="CHANDRALOK GUPTA"/>
    <n v="7"/>
    <n v="0"/>
    <n v="0"/>
    <n v="7"/>
    <n v="2"/>
    <n v="5"/>
    <n v="0"/>
    <n v="0"/>
    <s v="Mumbai"/>
    <n v="165"/>
    <n v="0"/>
    <n v="7"/>
    <n v="1"/>
  </r>
  <r>
    <d v="2024-06-01T00:00:00"/>
    <x v="25"/>
    <s v="AJAY KUMAR MISHRA"/>
    <s v="AJAY KUMAR MISHRA"/>
    <n v="8009478116"/>
    <s v="NAGENDRA MISHRA"/>
    <n v="6"/>
    <n v="1"/>
    <n v="0"/>
    <n v="5"/>
    <n v="2"/>
    <n v="4"/>
    <n v="0"/>
    <n v="0"/>
    <s v="Mumbai"/>
    <n v="200"/>
    <n v="5518"/>
    <n v="6"/>
    <n v="1"/>
  </r>
  <r>
    <d v="2024-06-01T00:00:00"/>
    <x v="26"/>
    <s v="RUSHIKESH DODHU JADHAV"/>
    <s v="RUSHIKESH DODHU JADHAV"/>
    <n v="9768269689"/>
    <s v="AKASH RAMRATAN JAISWAL"/>
    <n v="5"/>
    <n v="0"/>
    <n v="0"/>
    <n v="5"/>
    <n v="3"/>
    <n v="2"/>
    <n v="0"/>
    <n v="0"/>
    <s v="Mumbai"/>
    <n v="120"/>
    <n v="0"/>
    <n v="5"/>
    <n v="1"/>
  </r>
  <r>
    <d v="2024-06-01T00:00:00"/>
    <x v="27"/>
    <s v="RANJEET UPENDRA SHARMA"/>
    <s v="RANJEET UPENDRA SHARMA"/>
    <n v="7620769467"/>
    <s v="JAGANATH SABAT"/>
    <n v="3"/>
    <n v="0"/>
    <n v="0"/>
    <n v="3"/>
    <n v="0"/>
    <n v="3"/>
    <n v="0"/>
    <n v="0"/>
    <s v="Mumbai"/>
    <n v="75"/>
    <n v="0"/>
    <n v="3"/>
    <n v="1"/>
  </r>
  <r>
    <d v="2024-06-01T00:00:00"/>
    <x v="28"/>
    <s v="ATHARAV DASHRATH PAWAR"/>
    <s v="ATHARAV DASHRATH PAWAR"/>
    <n v="8655082048"/>
    <s v="RIKESH HARIBHAUJI VAIDYA"/>
    <n v="7"/>
    <n v="0"/>
    <n v="0"/>
    <n v="7"/>
    <n v="5"/>
    <n v="2"/>
    <n v="0"/>
    <n v="0"/>
    <s v="Mumbai"/>
    <n v="175"/>
    <n v="0"/>
    <n v="7"/>
    <n v="1"/>
  </r>
  <r>
    <d v="2024-06-01T00:00:00"/>
    <x v="29"/>
    <s v="ASHISH SHUKLA"/>
    <s v="ASHISH SHUKLA"/>
    <n v="8879709699"/>
    <s v="RIKESH HARIBHAUJI VAIDYA"/>
    <n v="6"/>
    <n v="0"/>
    <n v="0"/>
    <n v="6"/>
    <n v="1"/>
    <n v="6"/>
    <n v="0"/>
    <n v="0"/>
    <s v="Mumbai"/>
    <n v="135"/>
    <n v="0"/>
    <n v="6"/>
    <n v="1"/>
  </r>
  <r>
    <d v="2024-06-01T00:00:00"/>
    <x v="30"/>
    <s v="BHAVESH VIVEK MHATRE"/>
    <s v="BHAVESH VIVEK MHATRE"/>
    <n v="8668720253"/>
    <s v="SURAJ PAWAR"/>
    <n v="2"/>
    <n v="0"/>
    <n v="1"/>
    <n v="1"/>
    <n v="0"/>
    <n v="2"/>
    <n v="0"/>
    <n v="0"/>
    <s v="Mumbai"/>
    <n v="110"/>
    <n v="20062"/>
    <n v="2"/>
    <n v="1"/>
  </r>
  <r>
    <d v="2024-06-01T00:00:00"/>
    <x v="31"/>
    <s v="AKASH RAMRATAN JAISWAL"/>
    <s v="AKASH RAMRATAN JAISWAL"/>
    <n v="7977956010"/>
    <s v="SONU KIRAN DUBEY"/>
    <n v="1"/>
    <n v="0"/>
    <n v="0"/>
    <n v="1"/>
    <n v="1"/>
    <n v="0"/>
    <n v="0"/>
    <n v="0"/>
    <s v="Mumbai"/>
    <n v="25"/>
    <n v="0"/>
    <n v="1"/>
    <n v="1"/>
  </r>
  <r>
    <d v="2024-06-01T00:00:00"/>
    <x v="32"/>
    <s v="SANDESH SAROJ MISHRA"/>
    <s v="SANDESH SAROJ MISHRA"/>
    <n v="9819648094"/>
    <s v="JAYANT KUMAR"/>
    <n v="5"/>
    <n v="0"/>
    <n v="0"/>
    <n v="5"/>
    <n v="2"/>
    <n v="3"/>
    <n v="0"/>
    <n v="0"/>
    <s v="Mumbai"/>
    <n v="110"/>
    <n v="0"/>
    <n v="4"/>
    <n v="1"/>
  </r>
  <r>
    <d v="2024-06-01T00:00:00"/>
    <x v="33"/>
    <s v="SUDHEER PANKAJ PANDEY"/>
    <s v="SUDHEER PANKAJ PANDEY"/>
    <n v="8953258991"/>
    <s v="RAGHWENDRA KUMAR SINGH"/>
    <n v="5"/>
    <n v="0"/>
    <n v="0"/>
    <n v="5"/>
    <n v="2"/>
    <n v="3"/>
    <n v="0"/>
    <n v="0"/>
    <s v="Mumbai"/>
    <n v="125"/>
    <n v="0"/>
    <n v="5"/>
    <n v="1"/>
  </r>
  <r>
    <d v="2024-06-01T00:00:00"/>
    <x v="34"/>
    <s v="ANIMESH KARMAKAR"/>
    <s v="ANIMESH KARMAKAR"/>
    <n v="6294590298"/>
    <s v="RIKESH HARIBHAUJI VAIDYA"/>
    <n v="7"/>
    <n v="0"/>
    <n v="0"/>
    <n v="7"/>
    <n v="7"/>
    <n v="0"/>
    <n v="0"/>
    <n v="0"/>
    <s v="Mumbai"/>
    <n v="175"/>
    <n v="0"/>
    <n v="7"/>
    <n v="1"/>
  </r>
  <r>
    <d v="2024-06-01T00:00:00"/>
    <x v="35"/>
    <s v="MD SANAUL MUSTUFA"/>
    <s v="MD SANAUL MUSTUFA"/>
    <n v="9892999846"/>
    <s v="ABHIJIT KHANVILKAR"/>
    <n v="3"/>
    <n v="0"/>
    <n v="0"/>
    <n v="3"/>
    <n v="0"/>
    <n v="3"/>
    <n v="0"/>
    <n v="0"/>
    <s v="Mumbai"/>
    <n v="75"/>
    <n v="0"/>
    <n v="3"/>
    <n v="1"/>
  </r>
  <r>
    <d v="2024-06-01T00:00:00"/>
    <x v="36"/>
    <s v="SAMSUJJAMA"/>
    <s v="SAMSUJJAMA"/>
    <n v="9628744894"/>
    <s v="PREM KUMAR VISHWAKARMA"/>
    <n v="6"/>
    <n v="0"/>
    <n v="0"/>
    <n v="6"/>
    <n v="1"/>
    <n v="5"/>
    <n v="0"/>
    <n v="0"/>
    <s v="Mumbai"/>
    <n v="135"/>
    <n v="0"/>
    <n v="5"/>
    <n v="1"/>
  </r>
  <r>
    <d v="2024-06-01T00:00:00"/>
    <x v="37"/>
    <s v="SAJID SHAHABUDDIN ANSARI"/>
    <s v="SAJID SHAHABUDDIN ANSARI"/>
    <n v="9326604192"/>
    <s v="BANNOTH NARAYANASWAMY NAIK"/>
    <n v="5"/>
    <n v="0"/>
    <n v="0"/>
    <n v="5"/>
    <n v="4"/>
    <n v="2"/>
    <n v="0"/>
    <n v="0"/>
    <s v="Mumbai"/>
    <n v="115"/>
    <n v="0"/>
    <n v="5"/>
    <n v="1"/>
  </r>
  <r>
    <d v="2024-06-01T00:00:00"/>
    <x v="38"/>
    <s v="VIVEKANAND"/>
    <s v="VIVEKANAND"/>
    <n v="9984546969"/>
    <s v="JAGANATH SABAT"/>
    <n v="1"/>
    <n v="0"/>
    <n v="0"/>
    <n v="1"/>
    <n v="1"/>
    <n v="0"/>
    <n v="0"/>
    <n v="0"/>
    <s v="Mumbai"/>
    <n v="25"/>
    <n v="0"/>
    <n v="1"/>
    <n v="1"/>
  </r>
  <r>
    <d v="2024-06-01T00:00:00"/>
    <x v="39"/>
    <s v="PRADEEP DEEPAK ANGRE"/>
    <s v="PRADEEP DEEPAK ANGRE"/>
    <n v="8879114532"/>
    <s v="JAGANATH SABAT"/>
    <n v="7"/>
    <n v="0"/>
    <n v="0"/>
    <n v="7"/>
    <n v="3"/>
    <n v="4"/>
    <n v="0"/>
    <n v="0"/>
    <s v="Mumbai"/>
    <n v="175"/>
    <n v="0"/>
    <n v="7"/>
    <n v="1"/>
  </r>
  <r>
    <d v="2024-06-01T00:00:00"/>
    <x v="40"/>
    <s v="JAYESH MANOHARLAL VATANI"/>
    <s v="JAYESH MANOHARLAL VATANI"/>
    <n v="9730838322"/>
    <s v="JAGANATH SABAT"/>
    <n v="3"/>
    <n v="0"/>
    <n v="0"/>
    <n v="3"/>
    <n v="0"/>
    <n v="3"/>
    <n v="0"/>
    <n v="0"/>
    <s v="Mumbai"/>
    <n v="75"/>
    <n v="0"/>
    <n v="3"/>
    <n v="1"/>
  </r>
  <r>
    <d v="2024-06-01T00:00:00"/>
    <x v="41"/>
    <s v="AKASH KUMAR JAISWAL"/>
    <s v="AKASH KUMAR JAISWAL"/>
    <n v="9984180596"/>
    <s v="DILEEP SHARMA"/>
    <n v="2"/>
    <n v="0"/>
    <n v="0"/>
    <n v="2"/>
    <n v="1"/>
    <n v="1"/>
    <n v="0"/>
    <n v="0"/>
    <s v="Mumbai"/>
    <n v="50"/>
    <n v="0"/>
    <n v="2"/>
    <n v="1"/>
  </r>
  <r>
    <d v="2024-06-01T00:00:00"/>
    <x v="42"/>
    <s v="AKASH NARAYAN RAWTE"/>
    <s v="AKASH NARAYAN RAWTE"/>
    <n v="9594529510"/>
    <s v="NAGENDRA MISHRA"/>
    <n v="5"/>
    <n v="0"/>
    <n v="0"/>
    <n v="5"/>
    <n v="2"/>
    <n v="3"/>
    <n v="0"/>
    <n v="0"/>
    <s v="Mumbai"/>
    <n v="125"/>
    <n v="0"/>
    <n v="5"/>
    <n v="1"/>
  </r>
  <r>
    <d v="2024-06-01T00:00:00"/>
    <x v="43"/>
    <s v="SURAJ PAWAR"/>
    <s v="SURAJ PAWAR"/>
    <n v="8446578718"/>
    <s v="MADHURI JOSHI"/>
    <n v="1"/>
    <n v="0"/>
    <n v="0"/>
    <n v="1"/>
    <n v="0"/>
    <n v="1"/>
    <n v="0"/>
    <n v="0"/>
    <s v="Mumbai"/>
    <n v="25"/>
    <n v="0"/>
    <n v="1"/>
    <n v="1"/>
  </r>
  <r>
    <d v="2024-06-01T00:00:00"/>
    <x v="44"/>
    <s v="SAW MRITUNJAY KUMAR PREMCHAND"/>
    <s v="SAW MRITUNJAY KUMAR PREMCHAND"/>
    <n v="8779615120"/>
    <s v="PREM KUMAR VISHWAKARMA"/>
    <n v="7"/>
    <n v="0"/>
    <n v="0"/>
    <n v="7"/>
    <n v="1"/>
    <n v="6"/>
    <n v="0"/>
    <n v="0"/>
    <s v="Mumbai"/>
    <n v="165"/>
    <n v="0"/>
    <n v="7"/>
    <n v="1"/>
  </r>
  <r>
    <d v="2024-06-01T00:00:00"/>
    <x v="45"/>
    <s v="AMAN TRIPATHI"/>
    <s v="AMAN TRIPATHI"/>
    <n v="7393838072"/>
    <s v="JAGANATH SABAT"/>
    <n v="7"/>
    <n v="0"/>
    <n v="0"/>
    <n v="7"/>
    <n v="4"/>
    <n v="3"/>
    <n v="0"/>
    <n v="0"/>
    <s v="Mumbai"/>
    <n v="175"/>
    <n v="0"/>
    <n v="7"/>
    <n v="1"/>
  </r>
  <r>
    <d v="2024-06-01T00:00:00"/>
    <x v="46"/>
    <s v="PRITAM SUNIL GAIKWAD"/>
    <s v="PRITAM SUNIL GAIKWAD"/>
    <n v="8169792854"/>
    <s v="SHASHANK YELVE"/>
    <n v="4"/>
    <n v="0"/>
    <n v="0"/>
    <n v="4"/>
    <n v="1"/>
    <n v="3"/>
    <n v="0"/>
    <n v="0"/>
    <s v="Mumbai"/>
    <n v="90"/>
    <n v="0"/>
    <n v="4"/>
    <n v="1"/>
  </r>
  <r>
    <d v="2024-06-01T00:00:00"/>
    <x v="47"/>
    <s v="ZOAIB MAINUDDIN PALEKAR"/>
    <s v="ZOAIB MAINUDDIN PALEKAR"/>
    <n v="7020908214"/>
    <s v="AKASH RAMRATAN JAISWAL"/>
    <n v="1"/>
    <n v="0"/>
    <n v="0"/>
    <n v="1"/>
    <n v="0"/>
    <n v="1"/>
    <n v="0"/>
    <n v="0"/>
    <s v="Mumbai"/>
    <n v="25"/>
    <n v="0"/>
    <n v="1"/>
    <n v="1"/>
  </r>
  <r>
    <d v="2024-06-01T00:00:00"/>
    <x v="48"/>
    <s v="MOHD IJHAR SHAIKH"/>
    <s v="MOHD IJHAR SHAIKH"/>
    <n v="9004616230"/>
    <s v="INTEZAR IMAM MUNTAZIR IMAM SAYED"/>
    <n v="5"/>
    <n v="1"/>
    <n v="0"/>
    <n v="4"/>
    <n v="0"/>
    <n v="5"/>
    <n v="0"/>
    <n v="0"/>
    <s v="Mumbai"/>
    <n v="155"/>
    <n v="35400"/>
    <n v="4"/>
    <n v="1"/>
  </r>
  <r>
    <d v="2024-06-01T00:00:00"/>
    <x v="49"/>
    <s v="ANOOP PANDEY"/>
    <s v="ANOOP PANDEY"/>
    <n v="9321734007"/>
    <s v="KADAM RAVIRAJ NARAYAN"/>
    <n v="5"/>
    <n v="0"/>
    <n v="0"/>
    <n v="5"/>
    <n v="2"/>
    <n v="3"/>
    <n v="0"/>
    <n v="0"/>
    <s v="Mumbai"/>
    <n v="120"/>
    <n v="0"/>
    <n v="5"/>
    <n v="1"/>
  </r>
  <r>
    <d v="2024-06-01T00:00:00"/>
    <x v="50"/>
    <s v="VIJAYKUMAR DINESH PARCHE"/>
    <s v="VIJAYKUMAR DINESH PARCHE"/>
    <n v="7558284024"/>
    <s v="MUNAWAR WARISH HASHMI"/>
    <n v="2"/>
    <n v="0"/>
    <n v="0"/>
    <n v="2"/>
    <n v="0"/>
    <n v="2"/>
    <n v="0"/>
    <n v="0"/>
    <s v="Mumbai"/>
    <n v="50"/>
    <n v="0"/>
    <n v="2"/>
    <n v="1"/>
  </r>
  <r>
    <d v="2024-06-01T00:00:00"/>
    <x v="51"/>
    <s v="MUNTAZIR SAYED"/>
    <s v="MUNTAZIR SAYED"/>
    <n v="9082734540"/>
    <s v="BANNOTH NARAYANASWAMY NAIK"/>
    <n v="7"/>
    <n v="0"/>
    <n v="0"/>
    <n v="7"/>
    <n v="1"/>
    <n v="6"/>
    <n v="0"/>
    <n v="0"/>
    <s v="Mumbai"/>
    <n v="175"/>
    <n v="0"/>
    <n v="7"/>
    <n v="1"/>
  </r>
  <r>
    <d v="2024-06-01T00:00:00"/>
    <x v="52"/>
    <s v="NANDLAL RAJBHAR"/>
    <s v="NANDLAL RAJBHAR"/>
    <n v="9594189301"/>
    <s v="MD SANAUL MUSTUFA"/>
    <n v="4"/>
    <n v="0"/>
    <n v="0"/>
    <n v="4"/>
    <n v="2"/>
    <n v="2"/>
    <n v="0"/>
    <n v="0"/>
    <s v="Mumbai"/>
    <n v="100"/>
    <n v="0"/>
    <n v="3"/>
    <n v="1"/>
  </r>
  <r>
    <d v="2024-06-01T00:00:00"/>
    <x v="53"/>
    <s v="KRISHNA GYANDEV PANDEY"/>
    <s v="KRISHNA GYANDEV PANDEY"/>
    <n v="9372324244"/>
    <s v="RAGHWENDRA KUMAR SINGH"/>
    <n v="6"/>
    <n v="0"/>
    <n v="0"/>
    <n v="6"/>
    <n v="3"/>
    <n v="3"/>
    <n v="0"/>
    <n v="0"/>
    <s v="Mumbai"/>
    <n v="150"/>
    <n v="0"/>
    <n v="6"/>
    <n v="1"/>
  </r>
  <r>
    <d v="2024-06-01T00:00:00"/>
    <x v="54"/>
    <s v="DINESH GHODVINDE"/>
    <s v="DINESH GHODVINDE"/>
    <n v="7020949492"/>
    <s v="JAGANATH SABAT"/>
    <n v="4"/>
    <n v="0"/>
    <n v="0"/>
    <n v="4"/>
    <n v="1"/>
    <n v="3"/>
    <n v="0"/>
    <n v="0"/>
    <s v="Mumbai"/>
    <n v="100"/>
    <n v="0"/>
    <n v="4"/>
    <n v="1"/>
  </r>
  <r>
    <d v="2024-06-01T00:00:00"/>
    <x v="55"/>
    <s v="BANNOTH NARAYANASWAMY NAIK"/>
    <s v="BANNOTH NARAYANASWAMY NAIK"/>
    <n v="9892353556"/>
    <s v="ARJUN WAGHMARE"/>
    <n v="4"/>
    <n v="1"/>
    <n v="0"/>
    <n v="3"/>
    <n v="0"/>
    <n v="4"/>
    <n v="0"/>
    <n v="0"/>
    <s v="Mumbai"/>
    <n v="160"/>
    <n v="5016"/>
    <n v="4"/>
    <n v="1"/>
  </r>
  <r>
    <d v="2024-06-01T00:00:00"/>
    <x v="56"/>
    <s v="JUBAIR KHAN"/>
    <s v="JUBAIR KHAN"/>
    <n v="9594708000"/>
    <s v="MOHAMMAD IMRAN ADIL"/>
    <n v="3"/>
    <n v="0"/>
    <n v="0"/>
    <n v="3"/>
    <n v="0"/>
    <n v="3"/>
    <n v="0"/>
    <n v="0"/>
    <s v="Mumbai"/>
    <n v="65"/>
    <n v="0"/>
    <n v="3"/>
    <n v="1"/>
  </r>
  <r>
    <d v="2024-06-01T00:00:00"/>
    <x v="57"/>
    <s v="ABHISHEK GUPTA"/>
    <s v="ABHISHEK GUPTA"/>
    <n v="8354873086"/>
    <s v="DILEEP SHARMA"/>
    <n v="4"/>
    <n v="1"/>
    <n v="0"/>
    <n v="3"/>
    <n v="0"/>
    <n v="4"/>
    <n v="0"/>
    <n v="0"/>
    <s v="Mumbai"/>
    <n v="165"/>
    <n v="19813"/>
    <n v="4"/>
    <n v="1"/>
  </r>
  <r>
    <d v="2024-06-01T00:00:00"/>
    <x v="58"/>
    <s v="ANGAD RAMJI GUPTA"/>
    <s v="ANGAD RAMJI GUPTA"/>
    <n v="9820840706"/>
    <s v="CHANDRALOK GUPTA"/>
    <n v="7"/>
    <n v="0"/>
    <n v="0"/>
    <n v="7"/>
    <n v="0"/>
    <n v="7"/>
    <n v="0"/>
    <n v="0"/>
    <s v="Mumbai"/>
    <n v="165"/>
    <n v="0"/>
    <n v="6"/>
    <n v="1"/>
  </r>
  <r>
    <d v="2024-06-01T00:00:00"/>
    <x v="59"/>
    <s v="MOHAMMED SAJID TAK"/>
    <s v="MOHAMMED SAJID TAK"/>
    <n v="9623733102"/>
    <s v="IRFAN INNUS PATEL"/>
    <n v="5"/>
    <n v="0"/>
    <n v="0"/>
    <n v="5"/>
    <n v="2"/>
    <n v="3"/>
    <n v="0"/>
    <n v="0"/>
    <s v="Mumbai"/>
    <n v="125"/>
    <n v="0"/>
    <n v="5"/>
    <n v="1"/>
  </r>
  <r>
    <d v="2024-06-01T00:00:00"/>
    <x v="60"/>
    <s v="VIKAS CHANDRABHAN MISHRA"/>
    <s v="VIKAS CHANDRABHAN MISHRA"/>
    <n v="8369541192"/>
    <s v="SHASHANK YELVE"/>
    <n v="6"/>
    <n v="0"/>
    <n v="0"/>
    <n v="6"/>
    <n v="2"/>
    <n v="4"/>
    <n v="0"/>
    <n v="0"/>
    <s v="Mumbai"/>
    <n v="140"/>
    <n v="0"/>
    <n v="6"/>
    <n v="1"/>
  </r>
  <r>
    <d v="2024-06-01T00:00:00"/>
    <x v="61"/>
    <s v="ASHUTOSH MISHRA"/>
    <s v="ASHUTOSH MISHRA"/>
    <n v="9960834633"/>
    <s v="SUSHEEL DUBEY"/>
    <n v="4"/>
    <n v="0"/>
    <n v="0"/>
    <n v="4"/>
    <n v="0"/>
    <n v="4"/>
    <n v="0"/>
    <n v="0"/>
    <s v="Mumbai"/>
    <n v="100"/>
    <n v="0"/>
    <n v="4"/>
    <n v="1"/>
  </r>
  <r>
    <d v="2024-06-01T00:00:00"/>
    <x v="62"/>
    <s v="AKSHAY YADAV"/>
    <s v="AKSHAY YADAV"/>
    <n v="9920724076"/>
    <s v="RAGHWENDRA KUMAR SINGH"/>
    <n v="6"/>
    <n v="0"/>
    <n v="0"/>
    <n v="6"/>
    <n v="4"/>
    <n v="2"/>
    <n v="0"/>
    <n v="0"/>
    <s v="Mumbai"/>
    <n v="150"/>
    <n v="0"/>
    <n v="5"/>
    <n v="1"/>
  </r>
  <r>
    <d v="2024-06-01T00:00:00"/>
    <x v="63"/>
    <s v="MOHINI RAVIRAV YETEKAR"/>
    <s v="MOHINI RAVIRAV YETEKAR"/>
    <n v="8850628737"/>
    <s v="MANISH LOLARAKH NATH DUBEY"/>
    <n v="1"/>
    <n v="0"/>
    <n v="0"/>
    <n v="1"/>
    <n v="0"/>
    <n v="1"/>
    <n v="0"/>
    <n v="0"/>
    <s v="Mumbai"/>
    <n v="25"/>
    <n v="0"/>
    <n v="1"/>
    <n v="1"/>
  </r>
  <r>
    <d v="2024-06-01T00:00:00"/>
    <x v="64"/>
    <s v="MUNAWAR WARISH HASHMI"/>
    <s v="MUNAWAR WARISH HASHMI"/>
    <n v="9167670057"/>
    <s v="RUSHIKESH KALE"/>
    <n v="3"/>
    <n v="0"/>
    <n v="0"/>
    <n v="3"/>
    <n v="1"/>
    <n v="2"/>
    <n v="0"/>
    <n v="0"/>
    <s v="Mumbai"/>
    <n v="75"/>
    <n v="0"/>
    <n v="3"/>
    <n v="1"/>
  </r>
  <r>
    <d v="2024-06-01T00:00:00"/>
    <x v="65"/>
    <s v="SHEKH MOHAMMAD IMRAN"/>
    <s v="SHEKH MOHAMMAD IMRAN"/>
    <n v="8291174466"/>
    <s v="SHASHANK YELVE"/>
    <n v="5"/>
    <n v="1"/>
    <n v="0"/>
    <n v="4"/>
    <n v="0"/>
    <n v="5"/>
    <n v="0"/>
    <n v="0"/>
    <s v="Mumbai"/>
    <n v="185"/>
    <n v="59318"/>
    <n v="5"/>
    <n v="1"/>
  </r>
  <r>
    <d v="2024-06-01T00:00:00"/>
    <x v="66"/>
    <s v="RITIK PANKAJ CHAUBEY"/>
    <s v="RITIK PANKAJ CHAUBEY"/>
    <n v="8604838454"/>
    <s v="MANISH LOLARAKH NATH DUBEY"/>
    <n v="5"/>
    <n v="0"/>
    <n v="0"/>
    <n v="5"/>
    <n v="1"/>
    <n v="4"/>
    <n v="0"/>
    <n v="0"/>
    <s v="Mumbai"/>
    <n v="125"/>
    <n v="0"/>
    <n v="5"/>
    <n v="1"/>
  </r>
  <r>
    <d v="2024-06-01T00:00:00"/>
    <x v="67"/>
    <s v="MOHIT UPADHYAY"/>
    <s v="MOHIT UPADHYAY"/>
    <n v="9372906600"/>
    <s v="AKASH RAMRATAN JAISWAL"/>
    <n v="5"/>
    <n v="0"/>
    <n v="0"/>
    <n v="5"/>
    <n v="1"/>
    <n v="4"/>
    <n v="0"/>
    <n v="0"/>
    <s v="Mumbai"/>
    <n v="125"/>
    <n v="0"/>
    <n v="5"/>
    <n v="1"/>
  </r>
  <r>
    <d v="2024-06-01T00:00:00"/>
    <x v="68"/>
    <s v="DHIRAJKUMAR L MISHRA"/>
    <s v="DHIRAJKUMAR L MISHRA"/>
    <n v="9370908992"/>
    <s v="MUNAWAR WARISH HASHMI"/>
    <n v="7"/>
    <n v="0"/>
    <n v="0"/>
    <n v="7"/>
    <n v="2"/>
    <n v="5"/>
    <n v="0"/>
    <n v="0"/>
    <s v="Mumbai"/>
    <n v="155"/>
    <n v="0"/>
    <n v="6"/>
    <n v="1"/>
  </r>
  <r>
    <d v="2024-06-01T00:00:00"/>
    <x v="69"/>
    <s v="BHANUPRATAP SINGH"/>
    <s v="BHANUPRATAP SINGH"/>
    <n v="8454014888"/>
    <s v="MOHAMMAD IMRAN ADIL"/>
    <n v="7"/>
    <n v="0"/>
    <n v="0"/>
    <n v="7"/>
    <n v="0"/>
    <n v="7"/>
    <n v="0"/>
    <n v="0"/>
    <s v="Mumbai"/>
    <n v="145"/>
    <n v="0"/>
    <n v="7"/>
    <n v="1"/>
  </r>
  <r>
    <d v="2024-06-01T00:00:00"/>
    <x v="70"/>
    <s v="ABHISHEK KUMAR"/>
    <s v="ABHISHEK KUMAR"/>
    <n v="9967178792"/>
    <s v="NAGENDRA MISHRA"/>
    <n v="5"/>
    <n v="0"/>
    <n v="0"/>
    <n v="5"/>
    <n v="3"/>
    <n v="2"/>
    <n v="0"/>
    <n v="0"/>
    <s v="Mumbai"/>
    <n v="125"/>
    <n v="0"/>
    <n v="5"/>
    <n v="1"/>
  </r>
  <r>
    <d v="2024-06-01T00:00:00"/>
    <x v="71"/>
    <s v="AJAY BALU LONDHE"/>
    <s v="AJAY BALU LONDHE"/>
    <n v="8369610661"/>
    <s v="NANDAN SINGH"/>
    <n v="6"/>
    <n v="0"/>
    <n v="0"/>
    <n v="6"/>
    <n v="2"/>
    <n v="4"/>
    <n v="0"/>
    <n v="0"/>
    <s v="Mumbai"/>
    <n v="140"/>
    <n v="0"/>
    <n v="6"/>
    <n v="1"/>
  </r>
  <r>
    <d v="2024-06-01T00:00:00"/>
    <x v="72"/>
    <s v="PRASHANT LAD"/>
    <s v="PRASHANT LAD"/>
    <n v="9833647618"/>
    <s v="SHASHANK YELVE"/>
    <n v="4"/>
    <n v="1"/>
    <n v="0"/>
    <n v="3"/>
    <n v="0"/>
    <n v="4"/>
    <n v="0"/>
    <n v="0"/>
    <s v="Mumbai"/>
    <n v="150"/>
    <n v="53839"/>
    <n v="4"/>
    <n v="1"/>
  </r>
  <r>
    <d v="2024-06-01T00:00:00"/>
    <x v="73"/>
    <s v="ASHEESH TIWARI"/>
    <s v="ASHEESH TIWARI"/>
    <n v="6391115517"/>
    <s v="MOHAMMAD IMRAN ADIL"/>
    <n v="6"/>
    <n v="0"/>
    <n v="0"/>
    <n v="6"/>
    <n v="0"/>
    <n v="6"/>
    <n v="0"/>
    <n v="1"/>
    <s v="Mumbai"/>
    <n v="140"/>
    <n v="0"/>
    <n v="5"/>
    <n v="1"/>
  </r>
  <r>
    <d v="2024-06-01T00:00:00"/>
    <x v="74"/>
    <s v="SHIVAM PATHAK"/>
    <s v="SHIVAM PATHAK"/>
    <n v="9721050607"/>
    <s v="AJAY KUMAR VERMA"/>
    <n v="6"/>
    <n v="0"/>
    <n v="0"/>
    <n v="6"/>
    <n v="1"/>
    <n v="5"/>
    <n v="0"/>
    <n v="0"/>
    <s v="Mumbai"/>
    <n v="145"/>
    <n v="0"/>
    <n v="6"/>
    <n v="1"/>
  </r>
  <r>
    <d v="2024-06-01T00:00:00"/>
    <x v="75"/>
    <s v="WASIM KAZI"/>
    <s v="WASIM KAZI"/>
    <n v="9702808599"/>
    <s v="SHASHANK YELVE"/>
    <n v="1"/>
    <n v="0"/>
    <n v="1"/>
    <n v="0"/>
    <n v="0"/>
    <n v="1"/>
    <n v="0"/>
    <n v="0"/>
    <s v="Mumbai"/>
    <n v="90"/>
    <n v="63720"/>
    <n v="1"/>
    <n v="1"/>
  </r>
  <r>
    <d v="2024-06-01T00:00:00"/>
    <x v="76"/>
    <s v="SUMIT JITENDRA PANDEY"/>
    <s v="SUMIT JITENDRA PANDEY"/>
    <n v="9970290724"/>
    <s v="SUSHEEL DUBEY"/>
    <n v="2"/>
    <n v="0"/>
    <n v="0"/>
    <n v="2"/>
    <n v="1"/>
    <n v="1"/>
    <n v="0"/>
    <n v="0"/>
    <s v="Mumbai"/>
    <n v="50"/>
    <n v="0"/>
    <n v="2"/>
    <n v="1"/>
  </r>
  <r>
    <d v="2024-06-01T00:00:00"/>
    <x v="77"/>
    <s v="ARCHANA KAKADE"/>
    <s v="ARCHANA KAKADE"/>
    <n v="7208149618"/>
    <s v="NANDAN SINGH"/>
    <n v="1"/>
    <n v="0"/>
    <n v="0"/>
    <n v="1"/>
    <n v="0"/>
    <n v="1"/>
    <n v="0"/>
    <n v="0"/>
    <s v="Mumbai"/>
    <n v="25"/>
    <n v="0"/>
    <n v="1"/>
    <n v="1"/>
  </r>
  <r>
    <d v="2024-06-01T00:00:00"/>
    <x v="78"/>
    <s v="ABDUL AHAD ANIS KHAN"/>
    <s v="ABDUL AHAD ANIS KHAN"/>
    <n v="7058620610"/>
    <s v="AKASH RAMRATAN JAISWAL"/>
    <n v="4"/>
    <n v="0"/>
    <n v="0"/>
    <n v="4"/>
    <n v="4"/>
    <n v="0"/>
    <n v="0"/>
    <n v="0"/>
    <s v="Mumbai"/>
    <n v="100"/>
    <n v="0"/>
    <n v="3"/>
    <n v="1"/>
  </r>
  <r>
    <d v="2024-06-01T00:00:00"/>
    <x v="79"/>
    <s v="SURAJ PANDEY"/>
    <s v="SURAJ PANDEY"/>
    <n v="9769135411"/>
    <s v="FAISAL NIZAM"/>
    <n v="2"/>
    <n v="0"/>
    <n v="0"/>
    <n v="2"/>
    <n v="0"/>
    <n v="2"/>
    <n v="0"/>
    <n v="0"/>
    <s v="Mumbai"/>
    <n v="45"/>
    <n v="0"/>
    <n v="2"/>
    <n v="1"/>
  </r>
  <r>
    <d v="2024-06-01T00:00:00"/>
    <x v="80"/>
    <s v="SHUBHENDU PRAFULLA DASKABI"/>
    <s v="SHUBHENDU PRAFULLA DASKABI"/>
    <n v="9372379791"/>
    <s v="JAYANT KUMAR"/>
    <n v="5"/>
    <n v="0"/>
    <n v="0"/>
    <n v="5"/>
    <n v="3"/>
    <n v="2"/>
    <n v="0"/>
    <n v="0"/>
    <s v="Mumbai"/>
    <n v="125"/>
    <n v="0"/>
    <n v="5"/>
    <n v="1"/>
  </r>
  <r>
    <d v="2024-06-01T00:00:00"/>
    <x v="81"/>
    <s v="VIVEK CHUNNILAL GUPTA"/>
    <s v="VIVEK CHUNNILAL GUPTA"/>
    <n v="8698022496"/>
    <s v="JAGANATH SABAT"/>
    <n v="6"/>
    <n v="0"/>
    <n v="0"/>
    <n v="6"/>
    <n v="0"/>
    <n v="6"/>
    <n v="0"/>
    <n v="0"/>
    <s v="Mumbai"/>
    <n v="140"/>
    <n v="0"/>
    <n v="5"/>
    <n v="1"/>
  </r>
  <r>
    <d v="2024-06-01T00:00:00"/>
    <x v="82"/>
    <s v="LAXMI NARAYAN PANDEY"/>
    <s v="LAXMI NARAYAN PANDEY"/>
    <n v="7208851513"/>
    <s v="RIKESH HARIBHAUJI VAIDYA"/>
    <n v="7"/>
    <n v="0"/>
    <n v="0"/>
    <n v="7"/>
    <n v="1"/>
    <n v="7"/>
    <n v="0"/>
    <n v="0"/>
    <s v="Mumbai"/>
    <n v="175"/>
    <n v="0"/>
    <n v="7"/>
    <n v="1"/>
  </r>
  <r>
    <d v="2024-06-01T00:00:00"/>
    <x v="83"/>
    <s v="GANGA SAGAR PANDEY"/>
    <s v="GANGA SAGAR PANDEY"/>
    <n v="9696537480"/>
    <s v="JAGANATH SABAT"/>
    <n v="6"/>
    <n v="0"/>
    <n v="0"/>
    <n v="6"/>
    <n v="2"/>
    <n v="4"/>
    <n v="0"/>
    <n v="0"/>
    <s v="Mumbai"/>
    <n v="130"/>
    <n v="0"/>
    <n v="6"/>
    <n v="1"/>
  </r>
  <r>
    <d v="2024-06-01T00:00:00"/>
    <x v="84"/>
    <s v="VINOD KUMAR"/>
    <s v="VINOD KUMAR"/>
    <n v="7905193449"/>
    <s v="JAYANT KUMAR"/>
    <n v="5"/>
    <n v="0"/>
    <n v="0"/>
    <n v="5"/>
    <n v="0"/>
    <n v="5"/>
    <n v="0"/>
    <n v="0"/>
    <s v="Mumbai"/>
    <n v="115"/>
    <n v="0"/>
    <n v="5"/>
    <n v="1"/>
  </r>
  <r>
    <d v="2024-06-01T00:00:00"/>
    <x v="85"/>
    <s v="SUMIT SHARAD SANAS"/>
    <s v="SUMIT SHARAD SANAS"/>
    <n v="8652573355"/>
    <s v="ARJUN WAGHMARE"/>
    <n v="4"/>
    <n v="0"/>
    <n v="0"/>
    <n v="4"/>
    <n v="0"/>
    <n v="4"/>
    <n v="0"/>
    <n v="0"/>
    <s v="Mumbai"/>
    <n v="100"/>
    <n v="0"/>
    <n v="4"/>
    <n v="1"/>
  </r>
  <r>
    <d v="2024-06-01T00:00:00"/>
    <x v="86"/>
    <s v="CHANDAN MISHRA"/>
    <s v="CHANDAN MISHRA"/>
    <n v="8433849596"/>
    <s v="JAYANT KUMAR"/>
    <n v="5"/>
    <n v="0"/>
    <n v="0"/>
    <n v="5"/>
    <n v="1"/>
    <n v="4"/>
    <n v="0"/>
    <n v="0"/>
    <s v="Mumbai"/>
    <n v="125"/>
    <n v="0"/>
    <n v="5"/>
    <n v="1"/>
  </r>
  <r>
    <d v="2024-06-01T00:00:00"/>
    <x v="87"/>
    <s v="PRAFUL MUKUNDRAO TELANG"/>
    <s v="PRAFUL MUKUNDRAO TELANG"/>
    <n v="7769928826"/>
    <s v="PREM KUMAR VISHWAKARMA"/>
    <n v="5"/>
    <n v="0"/>
    <n v="0"/>
    <n v="5"/>
    <n v="2"/>
    <n v="3"/>
    <n v="0"/>
    <n v="0"/>
    <s v="Mumbai"/>
    <n v="115"/>
    <n v="0"/>
    <n v="5"/>
    <n v="1"/>
  </r>
  <r>
    <d v="2024-06-01T00:00:00"/>
    <x v="88"/>
    <s v="NAGENDRA MISHRA"/>
    <s v="NAGENDRA MISHRA"/>
    <n v="7049872363"/>
    <s v="SIDDHANT RAJENDRA PAWAR"/>
    <n v="2"/>
    <n v="0"/>
    <n v="0"/>
    <n v="2"/>
    <n v="1"/>
    <n v="1"/>
    <n v="0"/>
    <n v="0"/>
    <s v="Mumbai"/>
    <n v="50"/>
    <n v="0"/>
    <n v="2"/>
    <n v="1"/>
  </r>
  <r>
    <d v="2024-06-01T00:00:00"/>
    <x v="89"/>
    <s v="RAGHWENDRA KUMAR SINGH"/>
    <s v="RAGHWENDRA KUMAR SINGH"/>
    <n v="8104389966"/>
    <s v="SONU KIRAN DUBEY"/>
    <n v="3"/>
    <n v="0"/>
    <n v="0"/>
    <n v="3"/>
    <n v="1"/>
    <n v="2"/>
    <n v="0"/>
    <n v="0"/>
    <s v="Mumbai"/>
    <n v="65"/>
    <n v="0"/>
    <n v="3"/>
    <n v="1"/>
  </r>
  <r>
    <d v="2024-06-03T00:00:00"/>
    <x v="60"/>
    <s v="VIKAS CHANDRABHAN MISHRA"/>
    <s v="VIKAS CHANDRABHAN MISHRA"/>
    <n v="8369541192"/>
    <s v="SHASHANK YELVE"/>
    <n v="7"/>
    <n v="0"/>
    <n v="0"/>
    <n v="7"/>
    <n v="2"/>
    <n v="5"/>
    <n v="0"/>
    <n v="0"/>
    <s v="Mumbai"/>
    <n v="170"/>
    <n v="0"/>
    <n v="7"/>
    <n v="1"/>
  </r>
  <r>
    <d v="2024-06-03T00:00:00"/>
    <x v="27"/>
    <s v="RANJEET UPENDRA SHARMA"/>
    <s v="RANJEET UPENDRA SHARMA"/>
    <n v="7620769467"/>
    <s v="JAGANATH SABAT"/>
    <n v="3"/>
    <n v="1"/>
    <n v="0"/>
    <n v="2"/>
    <n v="0"/>
    <n v="3"/>
    <n v="0"/>
    <n v="0"/>
    <s v="Mumbai"/>
    <n v="115"/>
    <n v="23600"/>
    <n v="3"/>
    <n v="1"/>
  </r>
  <r>
    <d v="2024-06-03T00:00:00"/>
    <x v="26"/>
    <s v="RUSHIKESH DODHU JADHAV"/>
    <s v="RUSHIKESH DODHU JADHAV"/>
    <n v="9768269689"/>
    <s v="AKASH RAMRATAN JAISWAL"/>
    <n v="5"/>
    <n v="0"/>
    <n v="0"/>
    <n v="5"/>
    <n v="1"/>
    <n v="4"/>
    <n v="0"/>
    <n v="1"/>
    <s v="Mumbai"/>
    <n v="135"/>
    <n v="0"/>
    <n v="5"/>
    <n v="1"/>
  </r>
  <r>
    <d v="2024-06-03T00:00:00"/>
    <x v="90"/>
    <s v="MOHAMMED MUNAWAR KHAN"/>
    <s v="MOHAMMED MUNAWAR KHAN"/>
    <n v="8779346184"/>
    <s v="INTEZAR IMAM MUNTAZIR IMAM SAYED"/>
    <n v="3"/>
    <n v="0"/>
    <n v="0"/>
    <n v="3"/>
    <n v="0"/>
    <n v="3"/>
    <n v="0"/>
    <n v="0"/>
    <s v="Mumbai"/>
    <n v="75"/>
    <n v="0"/>
    <n v="2"/>
    <n v="1"/>
  </r>
  <r>
    <d v="2024-06-03T00:00:00"/>
    <x v="28"/>
    <s v="ATHARAV DASHRATH PAWAR"/>
    <s v="ATHARAV DASHRATH PAWAR"/>
    <n v="8655082048"/>
    <s v="RIKESH HARIBHAUJI VAIDYA"/>
    <n v="6"/>
    <n v="0"/>
    <n v="0"/>
    <n v="6"/>
    <n v="4"/>
    <n v="2"/>
    <n v="0"/>
    <n v="0"/>
    <s v="Mumbai"/>
    <n v="150"/>
    <n v="0"/>
    <n v="6"/>
    <n v="1"/>
  </r>
  <r>
    <d v="2024-06-03T00:00:00"/>
    <x v="20"/>
    <s v="NANDAN SINGH"/>
    <s v="NANDAN SINGH"/>
    <n v="8655842601"/>
    <s v="ABHIJIT KHANVILKAR"/>
    <n v="1"/>
    <n v="1"/>
    <n v="0"/>
    <n v="0"/>
    <n v="0"/>
    <n v="2"/>
    <n v="0"/>
    <n v="0"/>
    <s v="Mumbai"/>
    <n v="85"/>
    <n v="47483"/>
    <n v="1"/>
    <n v="1"/>
  </r>
  <r>
    <d v="2024-06-03T00:00:00"/>
    <x v="91"/>
    <s v="CHANDRALOK GUPTA"/>
    <s v="CHANDRALOK GUPTA"/>
    <n v="8424058233"/>
    <s v="RUSHIKESH KALE"/>
    <n v="1"/>
    <n v="0"/>
    <n v="0"/>
    <n v="1"/>
    <n v="0"/>
    <n v="1"/>
    <n v="0"/>
    <n v="0"/>
    <s v="Mumbai"/>
    <n v="0"/>
    <n v="0"/>
    <n v="0"/>
    <n v="1"/>
  </r>
  <r>
    <d v="2024-06-03T00:00:00"/>
    <x v="19"/>
    <s v="RANJIT REVNATH BOBHATE"/>
    <s v="RANJIT REVNATH BOBHATE"/>
    <n v="9920240914"/>
    <s v="MOHAMMAD IMRAN ADIL"/>
    <n v="5"/>
    <n v="0"/>
    <n v="0"/>
    <n v="5"/>
    <n v="1"/>
    <n v="4"/>
    <n v="0"/>
    <n v="0"/>
    <s v="Mumbai"/>
    <n v="125"/>
    <n v="0"/>
    <n v="5"/>
    <n v="1"/>
  </r>
  <r>
    <d v="2024-06-03T00:00:00"/>
    <x v="23"/>
    <s v="AVINASH KORI"/>
    <s v="AVINASH KORI"/>
    <n v="7208733505"/>
    <s v="BANNOTH NARAYANASWAMY NAIK"/>
    <n v="6"/>
    <n v="0"/>
    <n v="0"/>
    <n v="6"/>
    <n v="3"/>
    <n v="3"/>
    <n v="0"/>
    <n v="0"/>
    <s v="Mumbai"/>
    <n v="150"/>
    <n v="0"/>
    <n v="6"/>
    <n v="1"/>
  </r>
  <r>
    <d v="2024-06-03T00:00:00"/>
    <x v="22"/>
    <s v="ALOK NAKHDOO PAL"/>
    <s v="ALOK NAKHDOO PAL"/>
    <n v="7385360866"/>
    <s v="CHANDRALOK GUPTA"/>
    <n v="7"/>
    <n v="0"/>
    <n v="0"/>
    <n v="7"/>
    <n v="0"/>
    <n v="7"/>
    <n v="0"/>
    <n v="0"/>
    <s v="Mumbai"/>
    <n v="145"/>
    <n v="0"/>
    <n v="6"/>
    <n v="1"/>
  </r>
  <r>
    <d v="2024-06-03T00:00:00"/>
    <x v="24"/>
    <s v="ARUN KUMAR SHUKLA"/>
    <s v="ARUN KUMAR SHUKLA"/>
    <n v="8928440955"/>
    <s v="CHANDRALOK GUPTA"/>
    <n v="7"/>
    <n v="0"/>
    <n v="0"/>
    <n v="7"/>
    <n v="1"/>
    <n v="6"/>
    <n v="0"/>
    <n v="0"/>
    <s v="Mumbai"/>
    <n v="175"/>
    <n v="0"/>
    <n v="7"/>
    <n v="1"/>
  </r>
  <r>
    <d v="2024-06-03T00:00:00"/>
    <x v="92"/>
    <s v="MOHAMMAD IMRAN ADIL"/>
    <s v="MOHAMMAD IMRAN ADIL"/>
    <n v="9967552214"/>
    <s v="MADHURI JOSHI"/>
    <n v="1"/>
    <n v="1"/>
    <n v="0"/>
    <n v="0"/>
    <n v="1"/>
    <n v="0"/>
    <n v="0"/>
    <n v="0"/>
    <s v="Mumbai"/>
    <n v="100"/>
    <n v="53808"/>
    <n v="1"/>
    <n v="1"/>
  </r>
  <r>
    <d v="2024-06-03T00:00:00"/>
    <x v="25"/>
    <s v="AJAY KUMAR MISHRA"/>
    <s v="AJAY KUMAR MISHRA"/>
    <n v="8009478116"/>
    <s v="NAGENDRA MISHRA"/>
    <n v="6"/>
    <n v="0"/>
    <n v="0"/>
    <n v="6"/>
    <n v="3"/>
    <n v="3"/>
    <n v="0"/>
    <n v="0"/>
    <s v="Mumbai"/>
    <n v="140"/>
    <n v="0"/>
    <n v="6"/>
    <n v="1"/>
  </r>
  <r>
    <d v="2024-06-03T00:00:00"/>
    <x v="37"/>
    <s v="SAJID SHAHABUDDIN ANSARI"/>
    <s v="SAJID SHAHABUDDIN ANSARI"/>
    <n v="9326604192"/>
    <s v="BANNOTH NARAYANASWAMY NAIK"/>
    <n v="5"/>
    <n v="0"/>
    <n v="0"/>
    <n v="5"/>
    <n v="4"/>
    <n v="1"/>
    <n v="0"/>
    <n v="0"/>
    <s v="Mumbai"/>
    <n v="115"/>
    <n v="0"/>
    <n v="5"/>
    <n v="1"/>
  </r>
  <r>
    <d v="2024-06-03T00:00:00"/>
    <x v="35"/>
    <s v="MD SANAUL MUSTUFA"/>
    <s v="MD SANAUL MUSTUFA"/>
    <n v="9892999846"/>
    <s v="ABHIJIT KHANVILKAR"/>
    <n v="3"/>
    <n v="0"/>
    <n v="0"/>
    <n v="3"/>
    <n v="0"/>
    <n v="3"/>
    <n v="0"/>
    <n v="0"/>
    <s v="Mumbai"/>
    <n v="75"/>
    <n v="0"/>
    <n v="3"/>
    <n v="1"/>
  </r>
  <r>
    <d v="2024-06-03T00:00:00"/>
    <x v="36"/>
    <s v="SAMSUJJAMA"/>
    <s v="SAMSUJJAMA"/>
    <n v="9628744894"/>
    <s v="PREM KUMAR VISHWAKARMA"/>
    <n v="5"/>
    <n v="0"/>
    <n v="0"/>
    <n v="5"/>
    <n v="0"/>
    <n v="5"/>
    <n v="0"/>
    <n v="0"/>
    <s v="Mumbai"/>
    <n v="125"/>
    <n v="0"/>
    <n v="5"/>
    <n v="1"/>
  </r>
  <r>
    <d v="2024-06-03T00:00:00"/>
    <x v="38"/>
    <s v="VIVEKANAND"/>
    <s v="VIVEKANAND"/>
    <n v="9984546969"/>
    <s v="JAGANATH SABAT"/>
    <n v="7"/>
    <n v="0"/>
    <n v="0"/>
    <n v="7"/>
    <n v="5"/>
    <n v="2"/>
    <n v="0"/>
    <n v="0"/>
    <s v="Mumbai"/>
    <n v="175"/>
    <n v="0"/>
    <n v="7"/>
    <n v="1"/>
  </r>
  <r>
    <d v="2024-06-03T00:00:00"/>
    <x v="39"/>
    <s v="PRADEEP DEEPAK ANGRE"/>
    <s v="PRADEEP DEEPAK ANGRE"/>
    <n v="8879114532"/>
    <s v="JAGANATH SABAT"/>
    <n v="7"/>
    <n v="0"/>
    <n v="0"/>
    <n v="7"/>
    <n v="0"/>
    <n v="7"/>
    <n v="0"/>
    <n v="0"/>
    <s v="Mumbai"/>
    <n v="175"/>
    <n v="0"/>
    <n v="7"/>
    <n v="1"/>
  </r>
  <r>
    <d v="2024-06-03T00:00:00"/>
    <x v="32"/>
    <s v="SANDESH SAROJ MISHRA"/>
    <s v="SANDESH SAROJ MISHRA"/>
    <n v="9819648094"/>
    <s v="JAYANT KUMAR"/>
    <n v="5"/>
    <n v="0"/>
    <n v="0"/>
    <n v="5"/>
    <n v="3"/>
    <n v="2"/>
    <n v="0"/>
    <n v="0"/>
    <s v="Mumbai"/>
    <n v="120"/>
    <n v="0"/>
    <n v="5"/>
    <n v="1"/>
  </r>
  <r>
    <d v="2024-06-03T00:00:00"/>
    <x v="33"/>
    <s v="SUDHEER PANKAJ PANDEY"/>
    <s v="SUDHEER PANKAJ PANDEY"/>
    <n v="8953258991"/>
    <s v="RAGHWENDRA KUMAR SINGH"/>
    <n v="3"/>
    <n v="0"/>
    <n v="0"/>
    <n v="3"/>
    <n v="2"/>
    <n v="1"/>
    <n v="0"/>
    <n v="0"/>
    <s v="Mumbai"/>
    <n v="75"/>
    <n v="0"/>
    <n v="2"/>
    <n v="1"/>
  </r>
  <r>
    <d v="2024-06-03T00:00:00"/>
    <x v="31"/>
    <s v="AKASH RAMRATAN JAISWAL"/>
    <s v="AKASH RAMRATAN JAISWAL"/>
    <n v="7977956010"/>
    <s v="SONU KIRAN DUBEY"/>
    <n v="1"/>
    <n v="0"/>
    <n v="0"/>
    <n v="1"/>
    <n v="1"/>
    <n v="0"/>
    <n v="0"/>
    <n v="0"/>
    <s v="Mumbai"/>
    <n v="25"/>
    <n v="0"/>
    <n v="1"/>
    <n v="1"/>
  </r>
  <r>
    <d v="2024-06-03T00:00:00"/>
    <x v="30"/>
    <s v="BHAVESH VIVEK MHATRE"/>
    <s v="BHAVESH VIVEK MHATRE"/>
    <n v="8668720253"/>
    <s v="SURAJ PAWAR"/>
    <n v="5"/>
    <n v="0"/>
    <n v="0"/>
    <n v="5"/>
    <n v="1"/>
    <n v="4"/>
    <n v="0"/>
    <n v="0"/>
    <s v="Mumbai"/>
    <n v="125"/>
    <n v="0"/>
    <n v="5"/>
    <n v="1"/>
  </r>
  <r>
    <d v="2024-06-03T00:00:00"/>
    <x v="34"/>
    <s v="ANIMESH KARMAKAR"/>
    <s v="ANIMESH KARMAKAR"/>
    <n v="6294590298"/>
    <s v="RIKESH HARIBHAUJI VAIDYA"/>
    <n v="7"/>
    <n v="0"/>
    <n v="0"/>
    <n v="7"/>
    <n v="3"/>
    <n v="4"/>
    <n v="0"/>
    <n v="0"/>
    <s v="Mumbai"/>
    <n v="155"/>
    <n v="0"/>
    <n v="7"/>
    <n v="1"/>
  </r>
  <r>
    <d v="2024-06-03T00:00:00"/>
    <x v="8"/>
    <s v="ASHUTOSH SINGH"/>
    <s v="ASHUTOSH SINGH"/>
    <n v="9450280317"/>
    <s v="NAVEEN TRIPATHI"/>
    <n v="3"/>
    <n v="0"/>
    <n v="0"/>
    <n v="3"/>
    <n v="3"/>
    <n v="0"/>
    <n v="0"/>
    <n v="0"/>
    <s v="Mumbai"/>
    <n v="75"/>
    <n v="0"/>
    <n v="3"/>
    <n v="1"/>
  </r>
  <r>
    <d v="2024-06-03T00:00:00"/>
    <x v="6"/>
    <s v="CHOUBEY ADITYA AJIT"/>
    <s v="CHOUBEY ADITYA AJIT"/>
    <n v="7414955787"/>
    <s v="CHANDRALOK GUPTA"/>
    <n v="4"/>
    <n v="1"/>
    <n v="0"/>
    <n v="3"/>
    <n v="0"/>
    <n v="4"/>
    <n v="0"/>
    <n v="1"/>
    <s v="Mumbai"/>
    <n v="175"/>
    <n v="2950"/>
    <n v="4"/>
    <n v="1"/>
  </r>
  <r>
    <d v="2024-06-03T00:00:00"/>
    <x v="7"/>
    <s v="SUMIT MADHUKAR KATE"/>
    <s v="SUMIT MADHUKAR KATE"/>
    <n v="8691929320"/>
    <s v="RAGHWENDRA KUMAR SINGH"/>
    <n v="5"/>
    <n v="0"/>
    <n v="0"/>
    <n v="5"/>
    <n v="5"/>
    <n v="0"/>
    <n v="0"/>
    <n v="0"/>
    <s v="Mumbai"/>
    <n v="125"/>
    <n v="0"/>
    <n v="5"/>
    <n v="1"/>
  </r>
  <r>
    <d v="2024-06-03T00:00:00"/>
    <x v="9"/>
    <s v="HARIHAR SINGH"/>
    <s v="HARIHAR SINGH"/>
    <n v="8149312014"/>
    <s v="AJAY KUMAR VERMA"/>
    <n v="4"/>
    <n v="0"/>
    <n v="0"/>
    <n v="4"/>
    <n v="0"/>
    <n v="4"/>
    <n v="0"/>
    <n v="0"/>
    <s v="Mumbai"/>
    <n v="95"/>
    <n v="0"/>
    <n v="4"/>
    <n v="1"/>
  </r>
  <r>
    <d v="2024-06-03T00:00:00"/>
    <x v="93"/>
    <s v="SOFIYAN MOHAMMED UMAR ANSARI"/>
    <s v="SOFIYAN MOHAMMED UMAR ANSARI"/>
    <n v="7304151160"/>
    <s v="ABHISHEK GUPTA"/>
    <n v="5"/>
    <n v="0"/>
    <n v="0"/>
    <n v="5"/>
    <n v="2"/>
    <n v="3"/>
    <n v="0"/>
    <n v="0"/>
    <s v="Mumbai"/>
    <n v="125"/>
    <n v="0"/>
    <n v="5"/>
    <n v="1"/>
  </r>
  <r>
    <d v="2024-06-03T00:00:00"/>
    <x v="94"/>
    <s v="MANISH PANDEY"/>
    <s v="MANISH PANDEY"/>
    <n v="8655267737"/>
    <s v="AJAY KUMAR VERMA"/>
    <n v="4"/>
    <n v="0"/>
    <n v="0"/>
    <n v="4"/>
    <n v="0"/>
    <n v="4"/>
    <n v="0"/>
    <n v="0"/>
    <s v="Mumbai"/>
    <n v="90"/>
    <n v="0"/>
    <n v="4"/>
    <n v="1"/>
  </r>
  <r>
    <d v="2024-06-03T00:00:00"/>
    <x v="0"/>
    <s v="SIRAJ RAIS KHAN"/>
    <s v="SIRAJ RAIS KHAN"/>
    <n v="7738084089"/>
    <s v="IRFAN INNUS PATEL"/>
    <n v="6"/>
    <n v="0"/>
    <n v="0"/>
    <n v="6"/>
    <n v="2"/>
    <n v="4"/>
    <n v="0"/>
    <n v="0"/>
    <s v="Mumbai"/>
    <n v="150"/>
    <n v="0"/>
    <n v="6"/>
    <n v="1"/>
  </r>
  <r>
    <d v="2024-06-03T00:00:00"/>
    <x v="4"/>
    <s v="RISHIKESH DUBEY"/>
    <s v="RISHIKESH DUBEY"/>
    <n v="8369036235"/>
    <s v="NAVEEN TRIPATHI"/>
    <n v="5"/>
    <n v="0"/>
    <n v="0"/>
    <n v="5"/>
    <n v="1"/>
    <n v="4"/>
    <n v="0"/>
    <n v="0"/>
    <s v="Mumbai"/>
    <n v="120"/>
    <n v="0"/>
    <n v="5"/>
    <n v="1"/>
  </r>
  <r>
    <d v="2024-06-03T00:00:00"/>
    <x v="5"/>
    <s v="SHIVAM ANILKUMAR SHUKLA"/>
    <s v="SHIVAM ANILKUMAR SHUKLA"/>
    <n v="9082856694"/>
    <s v="DILEEP SHARMA"/>
    <n v="5"/>
    <n v="0"/>
    <n v="0"/>
    <n v="5"/>
    <n v="3"/>
    <n v="2"/>
    <n v="0"/>
    <n v="0"/>
    <s v="Mumbai"/>
    <n v="125"/>
    <n v="0"/>
    <n v="5"/>
    <n v="1"/>
  </r>
  <r>
    <d v="2024-06-03T00:00:00"/>
    <x v="2"/>
    <s v="YASH SABHA SHANKAR TIWARI"/>
    <s v="YASH SABHA SHANKAR TIWARI"/>
    <n v="9594587271"/>
    <s v="RIKESH HARIBHAUJI VAIDYA"/>
    <n v="2"/>
    <n v="1"/>
    <n v="0"/>
    <n v="1"/>
    <n v="1"/>
    <n v="1"/>
    <n v="0"/>
    <n v="0"/>
    <s v="Mumbai"/>
    <n v="115"/>
    <n v="7080"/>
    <n v="2"/>
    <n v="1"/>
  </r>
  <r>
    <d v="2024-06-03T00:00:00"/>
    <x v="1"/>
    <s v="MOIM MUKHTAR ALAM ANSARI"/>
    <s v="MOIM MUKHTAR ALAM ANSARI"/>
    <n v="9326650484"/>
    <s v="RAGHWENDRA KUMAR SINGH"/>
    <n v="6"/>
    <n v="0"/>
    <n v="0"/>
    <n v="6"/>
    <n v="0"/>
    <n v="6"/>
    <n v="0"/>
    <n v="0"/>
    <s v="Mumbai"/>
    <n v="125"/>
    <n v="0"/>
    <n v="6"/>
    <n v="1"/>
  </r>
  <r>
    <d v="2024-06-03T00:00:00"/>
    <x v="3"/>
    <s v="VINAY KUMAR DUBEY"/>
    <s v="VINAY KUMAR DUBEY"/>
    <n v="7080868718"/>
    <s v="JAGANATH SABAT"/>
    <n v="7"/>
    <n v="0"/>
    <n v="0"/>
    <n v="7"/>
    <n v="4"/>
    <n v="3"/>
    <n v="0"/>
    <n v="0"/>
    <s v="Mumbai"/>
    <n v="175"/>
    <n v="0"/>
    <n v="7"/>
    <n v="1"/>
  </r>
  <r>
    <d v="2024-06-03T00:00:00"/>
    <x v="14"/>
    <s v="VISHAL RAJENDRA UPADHYAY"/>
    <s v="VISHAL RAJENDRA UPADHYAY"/>
    <n v="9867075685"/>
    <s v="DILEEP SHARMA"/>
    <n v="6"/>
    <n v="0"/>
    <n v="0"/>
    <n v="6"/>
    <n v="2"/>
    <n v="4"/>
    <n v="0"/>
    <n v="0"/>
    <s v="Mumbai"/>
    <n v="150"/>
    <n v="0"/>
    <n v="6"/>
    <n v="1"/>
  </r>
  <r>
    <d v="2024-06-03T00:00:00"/>
    <x v="13"/>
    <s v="KARIM JARIYA"/>
    <s v="KARIM JARIYA"/>
    <n v="9321734702"/>
    <s v="AJAY KUMAR VERMA"/>
    <n v="5"/>
    <n v="0"/>
    <n v="0"/>
    <n v="5"/>
    <n v="2"/>
    <n v="3"/>
    <n v="0"/>
    <n v="0"/>
    <s v="Mumbai"/>
    <n v="125"/>
    <n v="0"/>
    <n v="5"/>
    <n v="1"/>
  </r>
  <r>
    <d v="2024-06-03T00:00:00"/>
    <x v="18"/>
    <s v="SANTOSH KUMAR GOND"/>
    <s v="SANTOSH KUMAR GOND"/>
    <n v="6306278161"/>
    <s v="RIKESH HARIBHAUJI VAIDYA"/>
    <n v="7"/>
    <n v="0"/>
    <n v="0"/>
    <n v="7"/>
    <n v="4"/>
    <n v="3"/>
    <n v="0"/>
    <n v="0"/>
    <s v="Mumbai"/>
    <n v="175"/>
    <n v="0"/>
    <n v="6"/>
    <n v="1"/>
  </r>
  <r>
    <d v="2024-06-03T00:00:00"/>
    <x v="15"/>
    <s v="MOHD ANWAR"/>
    <s v="MOHD ANWAR"/>
    <n v="9699967378"/>
    <s v="MOHAMMAD IMRAN ADIL"/>
    <n v="6"/>
    <n v="1"/>
    <n v="0"/>
    <n v="5"/>
    <n v="0"/>
    <n v="6"/>
    <n v="0"/>
    <n v="0"/>
    <s v="Mumbai"/>
    <n v="180"/>
    <n v="4510"/>
    <n v="6"/>
    <n v="1"/>
  </r>
  <r>
    <d v="2024-06-03T00:00:00"/>
    <x v="16"/>
    <s v="JITENDRA PRATAP SINGH"/>
    <s v="JITENDRA PRATAP SINGH"/>
    <n v="7718993383"/>
    <s v="MANISH LOLARAKH NATH DUBEY"/>
    <n v="4"/>
    <n v="0"/>
    <n v="0"/>
    <n v="4"/>
    <n v="1"/>
    <n v="3"/>
    <n v="0"/>
    <n v="0"/>
    <s v="Mumbai"/>
    <n v="100"/>
    <n v="0"/>
    <n v="4"/>
    <n v="1"/>
  </r>
  <r>
    <d v="2024-06-03T00:00:00"/>
    <x v="17"/>
    <s v="MD SARFARAZ"/>
    <s v="MD SARFARAZ"/>
    <n v="8709965096"/>
    <s v="MD SANAUL MUSTUFA"/>
    <n v="7"/>
    <n v="0"/>
    <n v="0"/>
    <n v="7"/>
    <n v="1"/>
    <n v="7"/>
    <n v="0"/>
    <n v="0"/>
    <s v="Mumbai"/>
    <n v="175"/>
    <n v="0"/>
    <n v="7"/>
    <n v="1"/>
  </r>
  <r>
    <d v="2024-06-03T00:00:00"/>
    <x v="10"/>
    <s v="VINIT LAXMIKANT CHATURVEDI"/>
    <s v="VINIT LAXMIKANT CHATURVEDI"/>
    <n v="9619167461"/>
    <s v="AKASH RAMRATAN JAISWAL"/>
    <n v="3"/>
    <n v="0"/>
    <n v="0"/>
    <n v="3"/>
    <n v="2"/>
    <n v="1"/>
    <n v="0"/>
    <n v="0"/>
    <s v="Mumbai"/>
    <n v="65"/>
    <n v="0"/>
    <n v="2"/>
    <n v="1"/>
  </r>
  <r>
    <d v="2024-06-03T00:00:00"/>
    <x v="12"/>
    <s v="SUMIT KUMAR PARASNATH VERMA"/>
    <s v="SUMIT KUMAR PARASNATH VERMA"/>
    <n v="7738531602"/>
    <s v="ABHISHEK GUPTA"/>
    <n v="6"/>
    <n v="0"/>
    <n v="0"/>
    <n v="6"/>
    <n v="3"/>
    <n v="3"/>
    <n v="0"/>
    <n v="0"/>
    <s v="Mumbai"/>
    <n v="140"/>
    <n v="0"/>
    <n v="5"/>
    <n v="1"/>
  </r>
  <r>
    <d v="2024-06-03T00:00:00"/>
    <x v="72"/>
    <s v="PRASHANT LAD"/>
    <s v="PRASHANT LAD"/>
    <n v="9833647618"/>
    <s v="SHASHANK YELVE"/>
    <n v="3"/>
    <n v="0"/>
    <n v="0"/>
    <n v="3"/>
    <n v="2"/>
    <n v="1"/>
    <n v="0"/>
    <n v="1"/>
    <s v="Mumbai"/>
    <n v="85"/>
    <n v="0"/>
    <n v="3"/>
    <n v="1"/>
  </r>
  <r>
    <d v="2024-06-03T00:00:00"/>
    <x v="73"/>
    <s v="ASHEESH TIWARI"/>
    <s v="ASHEESH TIWARI"/>
    <n v="6391115517"/>
    <s v="MOHAMMAD IMRAN ADIL"/>
    <n v="4"/>
    <n v="0"/>
    <n v="0"/>
    <n v="4"/>
    <n v="0"/>
    <n v="5"/>
    <n v="0"/>
    <n v="0"/>
    <s v="Mumbai"/>
    <n v="85"/>
    <n v="0"/>
    <n v="3"/>
    <n v="1"/>
  </r>
  <r>
    <d v="2024-06-03T00:00:00"/>
    <x v="77"/>
    <s v="ARCHANA KAKADE"/>
    <s v="ARCHANA KAKADE"/>
    <n v="7208149618"/>
    <s v="NANDAN SINGH"/>
    <n v="1"/>
    <n v="0"/>
    <n v="0"/>
    <n v="1"/>
    <n v="0"/>
    <n v="1"/>
    <n v="0"/>
    <n v="0"/>
    <s v="Mumbai"/>
    <n v="0"/>
    <n v="0"/>
    <n v="0"/>
    <n v="1"/>
  </r>
  <r>
    <d v="2024-06-03T00:00:00"/>
    <x v="75"/>
    <s v="WASIM KAZI"/>
    <s v="WASIM KAZI"/>
    <n v="9702808599"/>
    <s v="SHASHANK YELVE"/>
    <n v="5"/>
    <n v="0"/>
    <n v="0"/>
    <n v="5"/>
    <n v="0"/>
    <n v="5"/>
    <n v="0"/>
    <n v="0"/>
    <s v="Mumbai"/>
    <n v="125"/>
    <n v="0"/>
    <n v="5"/>
    <n v="1"/>
  </r>
  <r>
    <d v="2024-06-03T00:00:00"/>
    <x v="76"/>
    <s v="SUMIT JITENDRA PANDEY"/>
    <s v="SUMIT JITENDRA PANDEY"/>
    <n v="9970290724"/>
    <s v="SUSHEEL DUBEY"/>
    <n v="6"/>
    <n v="0"/>
    <n v="0"/>
    <n v="6"/>
    <n v="3"/>
    <n v="4"/>
    <n v="0"/>
    <n v="0"/>
    <s v="Mumbai"/>
    <n v="150"/>
    <n v="0"/>
    <n v="6"/>
    <n v="1"/>
  </r>
  <r>
    <d v="2024-06-03T00:00:00"/>
    <x v="74"/>
    <s v="SHIVAM PATHAK"/>
    <s v="SHIVAM PATHAK"/>
    <n v="9721050607"/>
    <s v="AJAY KUMAR VERMA"/>
    <n v="6"/>
    <n v="0"/>
    <n v="0"/>
    <n v="6"/>
    <n v="4"/>
    <n v="2"/>
    <n v="0"/>
    <n v="0"/>
    <s v="Mumbai"/>
    <n v="150"/>
    <n v="0"/>
    <n v="6"/>
    <n v="1"/>
  </r>
  <r>
    <d v="2024-06-03T00:00:00"/>
    <x v="69"/>
    <s v="BHANUPRATAP SINGH"/>
    <s v="BHANUPRATAP SINGH"/>
    <n v="8454014888"/>
    <s v="MOHAMMAD IMRAN ADIL"/>
    <n v="6"/>
    <n v="0"/>
    <n v="0"/>
    <n v="6"/>
    <n v="0"/>
    <n v="6"/>
    <n v="0"/>
    <n v="1"/>
    <s v="Mumbai"/>
    <n v="150"/>
    <n v="0"/>
    <n v="6"/>
    <n v="1"/>
  </r>
  <r>
    <d v="2024-06-03T00:00:00"/>
    <x v="67"/>
    <s v="MOHIT UPADHYAY"/>
    <s v="MOHIT UPADHYAY"/>
    <n v="9372906600"/>
    <s v="AKASH RAMRATAN JAISWAL"/>
    <n v="1"/>
    <n v="0"/>
    <n v="0"/>
    <n v="1"/>
    <n v="1"/>
    <n v="0"/>
    <n v="0"/>
    <n v="0"/>
    <s v="Mumbai"/>
    <n v="25"/>
    <n v="0"/>
    <n v="1"/>
    <n v="1"/>
  </r>
  <r>
    <d v="2024-06-03T00:00:00"/>
    <x v="68"/>
    <s v="DHIRAJKUMAR L MISHRA"/>
    <s v="DHIRAJKUMAR L MISHRA"/>
    <n v="9370908992"/>
    <s v="MUNAWAR WARISH HASHMI"/>
    <n v="6"/>
    <n v="0"/>
    <n v="0"/>
    <n v="6"/>
    <n v="2"/>
    <n v="4"/>
    <n v="0"/>
    <n v="0"/>
    <s v="Mumbai"/>
    <n v="150"/>
    <n v="0"/>
    <n v="6"/>
    <n v="1"/>
  </r>
  <r>
    <d v="2024-06-03T00:00:00"/>
    <x v="66"/>
    <s v="RITIK PANKAJ CHAUBEY"/>
    <s v="RITIK PANKAJ CHAUBEY"/>
    <n v="8604838454"/>
    <s v="MANISH LOLARAKH NATH DUBEY"/>
    <n v="6"/>
    <n v="0"/>
    <n v="0"/>
    <n v="6"/>
    <n v="3"/>
    <n v="3"/>
    <n v="0"/>
    <n v="0"/>
    <s v="Mumbai"/>
    <n v="150"/>
    <n v="0"/>
    <n v="6"/>
    <n v="1"/>
  </r>
  <r>
    <d v="2024-06-03T00:00:00"/>
    <x v="70"/>
    <s v="ABHISHEK KUMAR"/>
    <s v="ABHISHEK KUMAR"/>
    <n v="9967178792"/>
    <s v="NAGENDRA MISHRA"/>
    <n v="5"/>
    <n v="0"/>
    <n v="0"/>
    <n v="5"/>
    <n v="3"/>
    <n v="2"/>
    <n v="0"/>
    <n v="0"/>
    <s v="Mumbai"/>
    <n v="125"/>
    <n v="0"/>
    <n v="5"/>
    <n v="1"/>
  </r>
  <r>
    <d v="2024-06-03T00:00:00"/>
    <x v="86"/>
    <s v="CHANDAN MISHRA"/>
    <s v="CHANDAN MISHRA"/>
    <n v="8433849596"/>
    <s v="JAYANT KUMAR"/>
    <n v="5"/>
    <n v="0"/>
    <n v="0"/>
    <n v="5"/>
    <n v="1"/>
    <n v="4"/>
    <n v="0"/>
    <n v="0"/>
    <s v="Mumbai"/>
    <n v="125"/>
    <n v="0"/>
    <n v="5"/>
    <n v="1"/>
  </r>
  <r>
    <d v="2024-06-03T00:00:00"/>
    <x v="89"/>
    <s v="RAGHWENDRA KUMAR SINGH"/>
    <s v="RAGHWENDRA KUMAR SINGH"/>
    <n v="8104389966"/>
    <s v="SONU KIRAN DUBEY"/>
    <n v="2"/>
    <n v="0"/>
    <n v="0"/>
    <n v="2"/>
    <n v="0"/>
    <n v="2"/>
    <n v="0"/>
    <n v="0"/>
    <s v="Mumbai"/>
    <n v="50"/>
    <n v="0"/>
    <n v="2"/>
    <n v="1"/>
  </r>
  <r>
    <d v="2024-06-03T00:00:00"/>
    <x v="88"/>
    <s v="NAGENDRA MISHRA"/>
    <s v="NAGENDRA MISHRA"/>
    <n v="7049872363"/>
    <s v="SIDDHANT RAJENDRA PAWAR"/>
    <n v="2"/>
    <n v="0"/>
    <n v="0"/>
    <n v="2"/>
    <n v="2"/>
    <n v="0"/>
    <n v="0"/>
    <n v="0"/>
    <s v="Mumbai"/>
    <n v="50"/>
    <n v="0"/>
    <n v="1"/>
    <n v="1"/>
  </r>
  <r>
    <d v="2024-06-03T00:00:00"/>
    <x v="87"/>
    <s v="PRAFUL MUKUNDRAO TELANG"/>
    <s v="PRAFUL MUKUNDRAO TELANG"/>
    <n v="7769928826"/>
    <s v="PREM KUMAR VISHWAKARMA"/>
    <n v="5"/>
    <n v="0"/>
    <n v="0"/>
    <n v="5"/>
    <n v="3"/>
    <n v="2"/>
    <n v="0"/>
    <n v="0"/>
    <s v="Mumbai"/>
    <n v="115"/>
    <n v="0"/>
    <n v="2"/>
    <n v="1"/>
  </r>
  <r>
    <d v="2024-06-03T00:00:00"/>
    <x v="80"/>
    <s v="SHUBHENDU PRAFULLA DASKABI"/>
    <s v="SHUBHENDU PRAFULLA DASKABI"/>
    <n v="9372379791"/>
    <s v="JAYANT KUMAR"/>
    <n v="5"/>
    <n v="0"/>
    <n v="0"/>
    <n v="5"/>
    <n v="2"/>
    <n v="3"/>
    <n v="0"/>
    <n v="0"/>
    <s v="Mumbai"/>
    <n v="125"/>
    <n v="0"/>
    <n v="5"/>
    <n v="1"/>
  </r>
  <r>
    <d v="2024-06-03T00:00:00"/>
    <x v="95"/>
    <s v="RAJKUMAR U SINGH"/>
    <s v="RAJKUMAR U SINGH"/>
    <n v="7058306032"/>
    <s v="AJAY KUMAR VERMA"/>
    <n v="5"/>
    <n v="0"/>
    <n v="0"/>
    <n v="5"/>
    <n v="0"/>
    <n v="5"/>
    <n v="0"/>
    <n v="0"/>
    <s v="Mumbai"/>
    <n v="125"/>
    <n v="0"/>
    <n v="5"/>
    <n v="1"/>
  </r>
  <r>
    <d v="2024-06-03T00:00:00"/>
    <x v="78"/>
    <s v="ABDUL AHAD ANIS KHAN"/>
    <s v="ABDUL AHAD ANIS KHAN"/>
    <n v="7058620610"/>
    <s v="AKASH RAMRATAN JAISWAL"/>
    <n v="5"/>
    <n v="0"/>
    <n v="0"/>
    <n v="5"/>
    <n v="5"/>
    <n v="0"/>
    <n v="0"/>
    <n v="0"/>
    <s v="Mumbai"/>
    <n v="125"/>
    <n v="0"/>
    <n v="5"/>
    <n v="1"/>
  </r>
  <r>
    <d v="2024-06-03T00:00:00"/>
    <x v="84"/>
    <s v="VINOD KUMAR"/>
    <s v="VINOD KUMAR"/>
    <n v="7905193449"/>
    <s v="JAYANT KUMAR"/>
    <n v="5"/>
    <n v="0"/>
    <n v="0"/>
    <n v="5"/>
    <n v="2"/>
    <n v="3"/>
    <n v="0"/>
    <n v="0"/>
    <s v="Mumbai"/>
    <n v="125"/>
    <n v="0"/>
    <n v="5"/>
    <n v="1"/>
  </r>
  <r>
    <d v="2024-06-03T00:00:00"/>
    <x v="83"/>
    <s v="GANGA SAGAR PANDEY"/>
    <s v="GANGA SAGAR PANDEY"/>
    <n v="9696537480"/>
    <s v="JAGANATH SABAT"/>
    <n v="6"/>
    <n v="0"/>
    <n v="0"/>
    <n v="6"/>
    <n v="1"/>
    <n v="5"/>
    <n v="0"/>
    <n v="0"/>
    <s v="Mumbai"/>
    <n v="150"/>
    <n v="0"/>
    <n v="6"/>
    <n v="1"/>
  </r>
  <r>
    <d v="2024-06-03T00:00:00"/>
    <x v="81"/>
    <s v="VIVEK CHUNNILAL GUPTA"/>
    <s v="VIVEK CHUNNILAL GUPTA"/>
    <n v="8698022496"/>
    <s v="JAGANATH SABAT"/>
    <n v="7"/>
    <n v="0"/>
    <n v="0"/>
    <n v="7"/>
    <n v="0"/>
    <n v="7"/>
    <n v="0"/>
    <n v="0"/>
    <s v="Mumbai"/>
    <n v="175"/>
    <n v="0"/>
    <n v="7"/>
    <n v="1"/>
  </r>
  <r>
    <d v="2024-06-03T00:00:00"/>
    <x v="52"/>
    <s v="NANDLAL RAJBHAR"/>
    <s v="NANDLAL RAJBHAR"/>
    <n v="9594189301"/>
    <s v="MD SANAUL MUSTUFA"/>
    <n v="5"/>
    <n v="0"/>
    <n v="0"/>
    <n v="5"/>
    <n v="1"/>
    <n v="4"/>
    <n v="0"/>
    <n v="0"/>
    <s v="Mumbai"/>
    <n v="125"/>
    <n v="0"/>
    <n v="5"/>
    <n v="1"/>
  </r>
  <r>
    <d v="2024-06-03T00:00:00"/>
    <x v="82"/>
    <s v="LAXMI NARAYAN PANDEY"/>
    <s v="LAXMI NARAYAN PANDEY"/>
    <n v="7208851513"/>
    <s v="RIKESH HARIBHAUJI VAIDYA"/>
    <n v="7"/>
    <n v="1"/>
    <n v="0"/>
    <n v="6"/>
    <n v="2"/>
    <n v="6"/>
    <n v="0"/>
    <n v="0"/>
    <s v="Mumbai"/>
    <n v="250"/>
    <n v="4720"/>
    <n v="8"/>
    <n v="1"/>
  </r>
  <r>
    <d v="2024-06-03T00:00:00"/>
    <x v="48"/>
    <s v="MOHD IJHAR SHAIKH"/>
    <s v="MOHD IJHAR SHAIKH"/>
    <n v="9004616230"/>
    <s v="INTEZAR IMAM MUNTAZIR IMAM SAYED"/>
    <n v="5"/>
    <n v="0"/>
    <n v="0"/>
    <n v="5"/>
    <n v="1"/>
    <n v="4"/>
    <n v="0"/>
    <n v="0"/>
    <s v="Mumbai"/>
    <n v="110"/>
    <n v="0"/>
    <n v="5"/>
    <n v="1"/>
  </r>
  <r>
    <d v="2024-06-03T00:00:00"/>
    <x v="49"/>
    <s v="ANOOP PANDEY"/>
    <s v="ANOOP PANDEY"/>
    <n v="9321734007"/>
    <s v="KADAM RAVIRAJ NARAYAN"/>
    <n v="5"/>
    <n v="0"/>
    <n v="0"/>
    <n v="5"/>
    <n v="3"/>
    <n v="2"/>
    <n v="0"/>
    <n v="0"/>
    <s v="Mumbai"/>
    <n v="120"/>
    <n v="0"/>
    <n v="4"/>
    <n v="1"/>
  </r>
  <r>
    <d v="2024-06-03T00:00:00"/>
    <x v="51"/>
    <s v="MUNTAZIR SAYED"/>
    <s v="MUNTAZIR SAYED"/>
    <n v="9082734540"/>
    <s v="BANNOTH NARAYANASWAMY NAIK"/>
    <n v="1"/>
    <n v="0"/>
    <n v="0"/>
    <n v="1"/>
    <n v="0"/>
    <n v="1"/>
    <n v="0"/>
    <n v="0"/>
    <s v="Mumbai"/>
    <n v="25"/>
    <n v="0"/>
    <n v="1"/>
    <n v="1"/>
  </r>
  <r>
    <d v="2024-06-03T00:00:00"/>
    <x v="47"/>
    <s v="ZOAIB MAINUDDIN PALEKAR"/>
    <s v="ZOAIB MAINUDDIN PALEKAR"/>
    <n v="7020908214"/>
    <s v="AKASH RAMRATAN JAISWAL"/>
    <n v="3"/>
    <n v="0"/>
    <n v="0"/>
    <n v="3"/>
    <n v="1"/>
    <n v="2"/>
    <n v="0"/>
    <n v="0"/>
    <s v="Mumbai"/>
    <n v="75"/>
    <n v="0"/>
    <n v="3"/>
    <n v="1"/>
  </r>
  <r>
    <d v="2024-06-03T00:00:00"/>
    <x v="46"/>
    <s v="PRITAM SUNIL GAIKWAD"/>
    <s v="PRITAM SUNIL GAIKWAD"/>
    <n v="8169792854"/>
    <s v="SHASHANK YELVE"/>
    <n v="3"/>
    <n v="0"/>
    <n v="0"/>
    <n v="3"/>
    <n v="1"/>
    <n v="2"/>
    <n v="0"/>
    <n v="0"/>
    <s v="Mumbai"/>
    <n v="70"/>
    <n v="0"/>
    <n v="3"/>
    <n v="1"/>
  </r>
  <r>
    <d v="2024-06-03T00:00:00"/>
    <x v="54"/>
    <s v="DINESH GHODVINDE"/>
    <s v="DINESH GHODVINDE"/>
    <n v="7020949492"/>
    <s v="JAGANATH SABAT"/>
    <n v="4"/>
    <n v="0"/>
    <n v="0"/>
    <n v="4"/>
    <n v="0"/>
    <n v="4"/>
    <n v="0"/>
    <n v="0"/>
    <s v="Mumbai"/>
    <n v="100"/>
    <n v="0"/>
    <n v="4"/>
    <n v="1"/>
  </r>
  <r>
    <d v="2024-06-03T00:00:00"/>
    <x v="53"/>
    <s v="KRISHNA GYANDEV PANDEY"/>
    <s v="KRISHNA GYANDEV PANDEY"/>
    <n v="9372324244"/>
    <s v="RAGHWENDRA KUMAR SINGH"/>
    <n v="6"/>
    <n v="0"/>
    <n v="0"/>
    <n v="6"/>
    <n v="1"/>
    <n v="5"/>
    <n v="0"/>
    <n v="0"/>
    <s v="Mumbai"/>
    <n v="150"/>
    <n v="0"/>
    <n v="6"/>
    <n v="1"/>
  </r>
  <r>
    <d v="2024-06-03T00:00:00"/>
    <x v="41"/>
    <s v="AKASH KUMAR JAISWAL"/>
    <s v="AKASH KUMAR JAISWAL"/>
    <n v="9984180596"/>
    <s v="DILEEP SHARMA"/>
    <n v="2"/>
    <n v="0"/>
    <n v="0"/>
    <n v="2"/>
    <n v="1"/>
    <n v="1"/>
    <n v="0"/>
    <n v="0"/>
    <s v="Mumbai"/>
    <n v="40"/>
    <n v="0"/>
    <n v="2"/>
    <n v="1"/>
  </r>
  <r>
    <d v="2024-06-03T00:00:00"/>
    <x v="40"/>
    <s v="JAYESH MANOHARLAL VATANI"/>
    <s v="JAYESH MANOHARLAL VATANI"/>
    <n v="9730838322"/>
    <s v="JAGANATH SABAT"/>
    <n v="5"/>
    <n v="0"/>
    <n v="0"/>
    <n v="5"/>
    <n v="1"/>
    <n v="4"/>
    <n v="0"/>
    <n v="1"/>
    <s v="Mumbai"/>
    <n v="125"/>
    <n v="0"/>
    <n v="5"/>
    <n v="1"/>
  </r>
  <r>
    <d v="2024-06-03T00:00:00"/>
    <x v="96"/>
    <s v="PRINCE TIWARI"/>
    <s v="PRINCE TIWARI"/>
    <n v="7385617419"/>
    <s v="NAVEEN TRIPATHI"/>
    <n v="1"/>
    <n v="0"/>
    <n v="0"/>
    <n v="1"/>
    <n v="0"/>
    <n v="1"/>
    <n v="0"/>
    <n v="0"/>
    <s v="Mumbai"/>
    <n v="15"/>
    <n v="0"/>
    <n v="1"/>
    <n v="1"/>
  </r>
  <r>
    <d v="2024-06-03T00:00:00"/>
    <x v="45"/>
    <s v="AMAN TRIPATHI"/>
    <s v="AMAN TRIPATHI"/>
    <n v="7393838072"/>
    <s v="JAGANATH SABAT"/>
    <n v="7"/>
    <n v="0"/>
    <n v="0"/>
    <n v="7"/>
    <n v="3"/>
    <n v="4"/>
    <n v="0"/>
    <n v="0"/>
    <s v="Mumbai"/>
    <n v="175"/>
    <n v="0"/>
    <n v="7"/>
    <n v="1"/>
  </r>
  <r>
    <d v="2024-06-03T00:00:00"/>
    <x v="43"/>
    <s v="SURAJ PAWAR"/>
    <s v="SURAJ PAWAR"/>
    <n v="8446578718"/>
    <s v="MADHURI JOSHI"/>
    <n v="1"/>
    <n v="1"/>
    <n v="0"/>
    <n v="0"/>
    <n v="1"/>
    <n v="1"/>
    <n v="0"/>
    <n v="0"/>
    <s v="Mumbai"/>
    <n v="75"/>
    <n v="116331"/>
    <n v="2"/>
    <n v="1"/>
  </r>
  <r>
    <d v="2024-06-03T00:00:00"/>
    <x v="44"/>
    <s v="SAW MRITUNJAY KUMAR PREMCHAND"/>
    <s v="SAW MRITUNJAY KUMAR PREMCHAND"/>
    <n v="8779615120"/>
    <s v="PREM KUMAR VISHWAKARMA"/>
    <n v="7"/>
    <n v="0"/>
    <n v="0"/>
    <n v="7"/>
    <n v="0"/>
    <n v="7"/>
    <n v="0"/>
    <n v="0"/>
    <s v="Mumbai"/>
    <n v="165"/>
    <n v="0"/>
    <n v="7"/>
    <n v="1"/>
  </r>
  <r>
    <d v="2024-06-03T00:00:00"/>
    <x v="42"/>
    <s v="AKASH NARAYAN RAWTE"/>
    <s v="AKASH NARAYAN RAWTE"/>
    <n v="9594529510"/>
    <s v="NAGENDRA MISHRA"/>
    <n v="4"/>
    <n v="0"/>
    <n v="0"/>
    <n v="4"/>
    <n v="2"/>
    <n v="2"/>
    <n v="0"/>
    <n v="0"/>
    <s v="Mumbai"/>
    <n v="90"/>
    <n v="0"/>
    <n v="4"/>
    <n v="1"/>
  </r>
  <r>
    <d v="2024-06-03T00:00:00"/>
    <x v="64"/>
    <s v="MUNAWAR WARISH HASHMI"/>
    <s v="MUNAWAR WARISH HASHMI"/>
    <n v="9167670057"/>
    <s v="RUSHIKESH KALE"/>
    <n v="4"/>
    <n v="1"/>
    <n v="0"/>
    <n v="3"/>
    <n v="0"/>
    <n v="4"/>
    <n v="0"/>
    <n v="0"/>
    <s v="Mumbai"/>
    <n v="165"/>
    <n v="2361"/>
    <n v="4"/>
    <n v="1"/>
  </r>
  <r>
    <d v="2024-06-03T00:00:00"/>
    <x v="97"/>
    <s v="PREM KUMAR VISHWAKARMA"/>
    <s v="PREM KUMAR VISHWAKARMA"/>
    <n v="9004761131"/>
    <s v="KADAM RAVIRAJ NARAYAN"/>
    <n v="3"/>
    <n v="0"/>
    <n v="0"/>
    <n v="3"/>
    <n v="0"/>
    <n v="3"/>
    <n v="0"/>
    <n v="0"/>
    <s v="Mumbai"/>
    <n v="75"/>
    <n v="0"/>
    <n v="3"/>
    <n v="1"/>
  </r>
  <r>
    <d v="2024-06-03T00:00:00"/>
    <x v="98"/>
    <s v="AKASH DHANSING LONDHE"/>
    <s v="AKASH DHANSING LONDHE"/>
    <n v="8850323385"/>
    <s v="MD SANAUL MUSTUFA"/>
    <n v="7"/>
    <n v="0"/>
    <n v="0"/>
    <n v="7"/>
    <n v="5"/>
    <n v="2"/>
    <n v="0"/>
    <n v="0"/>
    <s v="Mumbai"/>
    <n v="175"/>
    <n v="0"/>
    <n v="7"/>
    <n v="1"/>
  </r>
  <r>
    <d v="2024-06-03T00:00:00"/>
    <x v="99"/>
    <s v="VINAYKUMAR GAUD"/>
    <s v="VINAYKUMAR GAUD"/>
    <n v="9224730381"/>
    <s v="INTEZAR IMAM MUNTAZIR IMAM SAYED"/>
    <n v="1"/>
    <n v="1"/>
    <n v="0"/>
    <n v="0"/>
    <n v="0"/>
    <n v="1"/>
    <n v="0"/>
    <n v="0"/>
    <s v="Mumbai"/>
    <n v="60"/>
    <n v="28320"/>
    <n v="1"/>
    <n v="1"/>
  </r>
  <r>
    <d v="2024-06-03T00:00:00"/>
    <x v="63"/>
    <s v="MOHINI RAVIRAV YETEKAR"/>
    <s v="MOHINI RAVIRAV YETEKAR"/>
    <n v="8850628737"/>
    <s v="MANISH LOLARAKH NATH DUBEY"/>
    <n v="1"/>
    <n v="0"/>
    <n v="0"/>
    <n v="1"/>
    <n v="0"/>
    <n v="1"/>
    <n v="0"/>
    <n v="0"/>
    <s v="Mumbai"/>
    <n v="25"/>
    <n v="0"/>
    <n v="1"/>
    <n v="1"/>
  </r>
  <r>
    <d v="2024-06-03T00:00:00"/>
    <x v="62"/>
    <s v="AKSHAY YADAV"/>
    <s v="AKSHAY YADAV"/>
    <n v="9920724076"/>
    <s v="RAGHWENDRA KUMAR SINGH"/>
    <n v="7"/>
    <n v="0"/>
    <n v="0"/>
    <n v="7"/>
    <n v="1"/>
    <n v="6"/>
    <n v="0"/>
    <n v="0"/>
    <s v="Mumbai"/>
    <n v="155"/>
    <n v="0"/>
    <n v="6"/>
    <n v="1"/>
  </r>
  <r>
    <d v="2024-06-03T00:00:00"/>
    <x v="65"/>
    <s v="SHEKH MOHAMMAD IMRAN"/>
    <s v="SHEKH MOHAMMAD IMRAN"/>
    <n v="8291174466"/>
    <s v="SHASHANK YELVE"/>
    <n v="4"/>
    <n v="0"/>
    <n v="0"/>
    <n v="4"/>
    <n v="0"/>
    <n v="5"/>
    <n v="0"/>
    <n v="0"/>
    <s v="Mumbai"/>
    <n v="100"/>
    <n v="0"/>
    <n v="4"/>
    <n v="1"/>
  </r>
  <r>
    <d v="2024-06-03T00:00:00"/>
    <x v="59"/>
    <s v="MOHAMMED SAJID TAK"/>
    <s v="MOHAMMED SAJID TAK"/>
    <n v="9623733102"/>
    <s v="IRFAN INNUS PATEL"/>
    <n v="5"/>
    <n v="0"/>
    <n v="0"/>
    <n v="5"/>
    <n v="1"/>
    <n v="4"/>
    <n v="0"/>
    <n v="0"/>
    <s v="Mumbai"/>
    <n v="125"/>
    <n v="0"/>
    <n v="5"/>
    <n v="1"/>
  </r>
  <r>
    <d v="2024-06-03T00:00:00"/>
    <x v="58"/>
    <s v="ANGAD RAMJI GUPTA"/>
    <s v="ANGAD RAMJI GUPTA"/>
    <n v="9820840706"/>
    <s v="CHANDRALOK GUPTA"/>
    <n v="7"/>
    <n v="1"/>
    <n v="0"/>
    <n v="6"/>
    <n v="0"/>
    <n v="7"/>
    <n v="0"/>
    <n v="0"/>
    <s v="Mumbai"/>
    <n v="230"/>
    <n v="3540"/>
    <n v="7"/>
    <n v="1"/>
  </r>
  <r>
    <d v="2024-06-03T00:00:00"/>
    <x v="57"/>
    <s v="ABHISHEK GUPTA"/>
    <s v="ABHISHEK GUPTA"/>
    <n v="8354873086"/>
    <s v="DILEEP SHARMA"/>
    <n v="3"/>
    <n v="0"/>
    <n v="0"/>
    <n v="3"/>
    <n v="2"/>
    <n v="1"/>
    <n v="0"/>
    <n v="0"/>
    <s v="Mumbai"/>
    <n v="65"/>
    <n v="0"/>
    <n v="3"/>
    <n v="1"/>
  </r>
  <r>
    <d v="2024-06-03T00:00:00"/>
    <x v="56"/>
    <s v="JUBAIR KHAN"/>
    <s v="JUBAIR KHAN"/>
    <n v="9594708000"/>
    <s v="MOHAMMAD IMRAN ADIL"/>
    <n v="4"/>
    <n v="0"/>
    <n v="0"/>
    <n v="4"/>
    <n v="0"/>
    <n v="4"/>
    <n v="0"/>
    <n v="0"/>
    <s v="Mumbai"/>
    <n v="70"/>
    <n v="0"/>
    <n v="3"/>
    <n v="1"/>
  </r>
  <r>
    <d v="2024-06-03T00:00:00"/>
    <x v="61"/>
    <s v="ASHUTOSH MISHRA"/>
    <s v="ASHUTOSH MISHRA"/>
    <n v="9960834633"/>
    <s v="SUSHEEL DUBEY"/>
    <n v="5"/>
    <n v="0"/>
    <n v="0"/>
    <n v="5"/>
    <n v="1"/>
    <n v="4"/>
    <n v="0"/>
    <n v="0"/>
    <s v="Mumbai"/>
    <n v="125"/>
    <n v="0"/>
    <n v="5"/>
    <n v="1"/>
  </r>
  <r>
    <d v="2024-06-03T00:00:00"/>
    <x v="100"/>
    <s v="PRAVIN MATAL"/>
    <s v="PRAVIN MATAL"/>
    <n v="9867591635"/>
    <s v="MANISH LOLARAKH NATH DUBEY"/>
    <n v="7"/>
    <n v="0"/>
    <n v="0"/>
    <n v="7"/>
    <n v="0"/>
    <n v="8"/>
    <n v="0"/>
    <n v="0"/>
    <s v="Mumbai"/>
    <n v="155"/>
    <n v="0"/>
    <n v="7"/>
    <n v="1"/>
  </r>
  <r>
    <d v="2024-06-04T00:00:00"/>
    <x v="39"/>
    <s v="PRADEEP DEEPAK ANGRE"/>
    <s v="PRADEEP DEEPAK ANGRE"/>
    <n v="8879114532"/>
    <s v="JAGANATH SABAT"/>
    <n v="6"/>
    <n v="0"/>
    <n v="0"/>
    <n v="6"/>
    <n v="1"/>
    <n v="5"/>
    <n v="0"/>
    <n v="0"/>
    <s v="Mumbai"/>
    <n v="150"/>
    <n v="0"/>
    <n v="6"/>
    <n v="1"/>
  </r>
  <r>
    <d v="2024-06-04T00:00:00"/>
    <x v="37"/>
    <s v="SAJID SHAHABUDDIN ANSARI"/>
    <s v="SAJID SHAHABUDDIN ANSARI"/>
    <n v="9326604192"/>
    <s v="BANNOTH NARAYANASWAMY NAIK"/>
    <n v="7"/>
    <n v="0"/>
    <n v="0"/>
    <n v="7"/>
    <n v="2"/>
    <n v="6"/>
    <n v="0"/>
    <n v="0"/>
    <s v="Mumbai"/>
    <n v="150"/>
    <n v="0"/>
    <n v="6"/>
    <n v="1"/>
  </r>
  <r>
    <d v="2024-06-04T00:00:00"/>
    <x v="35"/>
    <s v="MD SANAUL MUSTUFA"/>
    <s v="MD SANAUL MUSTUFA"/>
    <n v="9892999846"/>
    <s v="ABHIJIT KHANVILKAR"/>
    <n v="3"/>
    <n v="0"/>
    <n v="0"/>
    <n v="3"/>
    <n v="0"/>
    <n v="3"/>
    <n v="0"/>
    <n v="0"/>
    <s v="Mumbai"/>
    <n v="75"/>
    <n v="0"/>
    <n v="3"/>
    <n v="1"/>
  </r>
  <r>
    <d v="2024-06-04T00:00:00"/>
    <x v="36"/>
    <s v="SAMSUJJAMA"/>
    <s v="SAMSUJJAMA"/>
    <n v="9628744894"/>
    <s v="PREM KUMAR VISHWAKARMA"/>
    <n v="6"/>
    <n v="0"/>
    <n v="0"/>
    <n v="6"/>
    <n v="1"/>
    <n v="5"/>
    <n v="0"/>
    <n v="0"/>
    <s v="Mumbai"/>
    <n v="150"/>
    <n v="0"/>
    <n v="6"/>
    <n v="1"/>
  </r>
  <r>
    <d v="2024-06-04T00:00:00"/>
    <x v="38"/>
    <s v="VIVEKANAND"/>
    <s v="VIVEKANAND"/>
    <n v="9984546969"/>
    <s v="JAGANATH SABAT"/>
    <n v="7"/>
    <n v="0"/>
    <n v="0"/>
    <n v="7"/>
    <n v="2"/>
    <n v="5"/>
    <n v="0"/>
    <n v="0"/>
    <s v="Mumbai"/>
    <n v="165"/>
    <n v="0"/>
    <n v="7"/>
    <n v="1"/>
  </r>
  <r>
    <d v="2024-06-04T00:00:00"/>
    <x v="34"/>
    <s v="ANIMESH KARMAKAR"/>
    <s v="ANIMESH KARMAKAR"/>
    <n v="6294590298"/>
    <s v="RIKESH HARIBHAUJI VAIDYA"/>
    <n v="6"/>
    <n v="0"/>
    <n v="0"/>
    <n v="6"/>
    <n v="4"/>
    <n v="2"/>
    <n v="0"/>
    <n v="0"/>
    <s v="Mumbai"/>
    <n v="150"/>
    <n v="0"/>
    <n v="6"/>
    <n v="1"/>
  </r>
  <r>
    <d v="2024-06-04T00:00:00"/>
    <x v="30"/>
    <s v="BHAVESH VIVEK MHATRE"/>
    <s v="BHAVESH VIVEK MHATRE"/>
    <n v="8668720253"/>
    <s v="SURAJ PAWAR"/>
    <n v="4"/>
    <n v="0"/>
    <n v="0"/>
    <n v="4"/>
    <n v="2"/>
    <n v="2"/>
    <n v="0"/>
    <n v="0"/>
    <s v="Mumbai"/>
    <n v="100"/>
    <n v="0"/>
    <n v="4"/>
    <n v="1"/>
  </r>
  <r>
    <d v="2024-06-04T00:00:00"/>
    <x v="32"/>
    <s v="SANDESH SAROJ MISHRA"/>
    <s v="SANDESH SAROJ MISHRA"/>
    <n v="9819648094"/>
    <s v="JAYANT KUMAR"/>
    <n v="5"/>
    <n v="0"/>
    <n v="0"/>
    <n v="5"/>
    <n v="1"/>
    <n v="4"/>
    <n v="0"/>
    <n v="0"/>
    <s v="Mumbai"/>
    <n v="125"/>
    <n v="0"/>
    <n v="5"/>
    <n v="1"/>
  </r>
  <r>
    <d v="2024-06-04T00:00:00"/>
    <x v="33"/>
    <s v="SUDHEER PANKAJ PANDEY"/>
    <s v="SUDHEER PANKAJ PANDEY"/>
    <n v="8953258991"/>
    <s v="RAGHWENDRA KUMAR SINGH"/>
    <n v="6"/>
    <n v="0"/>
    <n v="0"/>
    <n v="6"/>
    <n v="2"/>
    <n v="4"/>
    <n v="0"/>
    <n v="0"/>
    <s v="Mumbai"/>
    <n v="130"/>
    <n v="0"/>
    <n v="5"/>
    <n v="1"/>
  </r>
  <r>
    <d v="2024-06-04T00:00:00"/>
    <x v="31"/>
    <s v="AKASH RAMRATAN JAISWAL"/>
    <s v="AKASH RAMRATAN JAISWAL"/>
    <n v="7977956010"/>
    <s v="SONU KIRAN DUBEY"/>
    <n v="2"/>
    <n v="0"/>
    <n v="0"/>
    <n v="2"/>
    <n v="2"/>
    <n v="0"/>
    <n v="0"/>
    <n v="0"/>
    <s v="Mumbai"/>
    <n v="50"/>
    <n v="0"/>
    <n v="1"/>
    <n v="1"/>
  </r>
  <r>
    <d v="2024-06-04T00:00:00"/>
    <x v="101"/>
    <s v="ASHISH DATTARY BABAR"/>
    <s v="ASHISH DATTARY BABAR"/>
    <n v="7249212874"/>
    <s v="BAHUBALI KADDU"/>
    <n v="2"/>
    <n v="0"/>
    <n v="0"/>
    <n v="2"/>
    <n v="1"/>
    <n v="1"/>
    <n v="0"/>
    <n v="0"/>
    <s v="Mumbai"/>
    <n v="50"/>
    <n v="0"/>
    <n v="2"/>
    <n v="1"/>
  </r>
  <r>
    <d v="2024-06-04T00:00:00"/>
    <x v="90"/>
    <s v="MOHAMMED MUNAWAR KHAN"/>
    <s v="MOHAMMED MUNAWAR KHAN"/>
    <n v="8779346184"/>
    <s v="INTEZAR IMAM MUNTAZIR IMAM SAYED"/>
    <n v="3"/>
    <n v="0"/>
    <n v="0"/>
    <n v="3"/>
    <n v="0"/>
    <n v="3"/>
    <n v="0"/>
    <n v="0"/>
    <s v="Mumbai"/>
    <n v="75"/>
    <n v="0"/>
    <n v="3"/>
    <n v="1"/>
  </r>
  <r>
    <d v="2024-06-04T00:00:00"/>
    <x v="28"/>
    <s v="ATHARAV DASHRATH PAWAR"/>
    <s v="ATHARAV DASHRATH PAWAR"/>
    <n v="8655082048"/>
    <s v="RIKESH HARIBHAUJI VAIDYA"/>
    <n v="6"/>
    <n v="0"/>
    <n v="0"/>
    <n v="6"/>
    <n v="2"/>
    <n v="4"/>
    <n v="0"/>
    <n v="0"/>
    <s v="Mumbai"/>
    <n v="140"/>
    <n v="0"/>
    <n v="6"/>
    <n v="1"/>
  </r>
  <r>
    <d v="2024-06-04T00:00:00"/>
    <x v="26"/>
    <s v="RUSHIKESH DODHU JADHAV"/>
    <s v="RUSHIKESH DODHU JADHAV"/>
    <n v="9768269689"/>
    <s v="AKASH RAMRATAN JAISWAL"/>
    <n v="4"/>
    <n v="1"/>
    <n v="0"/>
    <n v="3"/>
    <n v="2"/>
    <n v="3"/>
    <n v="0"/>
    <n v="0"/>
    <s v="Mumbai"/>
    <n v="170"/>
    <n v="3540"/>
    <n v="5"/>
    <n v="1"/>
  </r>
  <r>
    <d v="2024-06-04T00:00:00"/>
    <x v="27"/>
    <s v="RANJEET UPENDRA SHARMA"/>
    <s v="RANJEET UPENDRA SHARMA"/>
    <n v="7620769467"/>
    <s v="JAGANATH SABAT"/>
    <n v="4"/>
    <n v="1"/>
    <n v="0"/>
    <n v="3"/>
    <n v="2"/>
    <n v="2"/>
    <n v="0"/>
    <n v="1"/>
    <s v="Mumbai"/>
    <n v="165"/>
    <n v="2360"/>
    <n v="4"/>
    <n v="1"/>
  </r>
  <r>
    <d v="2024-06-04T00:00:00"/>
    <x v="25"/>
    <s v="AJAY KUMAR MISHRA"/>
    <s v="AJAY KUMAR MISHRA"/>
    <n v="8009478116"/>
    <s v="NAGENDRA MISHRA"/>
    <n v="6"/>
    <n v="0"/>
    <n v="0"/>
    <n v="6"/>
    <n v="4"/>
    <n v="2"/>
    <n v="0"/>
    <n v="0"/>
    <s v="Mumbai"/>
    <n v="140"/>
    <n v="0"/>
    <n v="5"/>
    <n v="1"/>
  </r>
  <r>
    <d v="2024-06-04T00:00:00"/>
    <x v="102"/>
    <s v="YADAV VIVEKKUMAR LALJI"/>
    <s v="YADAV VIVEKKUMAR LALJI"/>
    <n v="9702818558"/>
    <s v="IRFAN INNUS PATEL"/>
    <n v="2"/>
    <n v="0"/>
    <n v="0"/>
    <n v="2"/>
    <n v="0"/>
    <n v="2"/>
    <n v="0"/>
    <n v="0"/>
    <s v="Mumbai"/>
    <n v="50"/>
    <n v="0"/>
    <n v="2"/>
    <n v="1"/>
  </r>
  <r>
    <d v="2024-06-04T00:00:00"/>
    <x v="23"/>
    <s v="AVINASH KORI"/>
    <s v="AVINASH KORI"/>
    <n v="7208733505"/>
    <s v="BANNOTH NARAYANASWAMY NAIK"/>
    <n v="6"/>
    <n v="0"/>
    <n v="0"/>
    <n v="6"/>
    <n v="2"/>
    <n v="5"/>
    <n v="0"/>
    <n v="0"/>
    <s v="Mumbai"/>
    <n v="140"/>
    <n v="0"/>
    <n v="6"/>
    <n v="1"/>
  </r>
  <r>
    <d v="2024-06-04T00:00:00"/>
    <x v="22"/>
    <s v="ALOK NAKHDOO PAL"/>
    <s v="ALOK NAKHDOO PAL"/>
    <n v="7385360866"/>
    <s v="CHANDRALOK GUPTA"/>
    <n v="8"/>
    <n v="1"/>
    <n v="0"/>
    <n v="7"/>
    <n v="0"/>
    <n v="8"/>
    <n v="0"/>
    <n v="0"/>
    <s v="Mumbai"/>
    <n v="255"/>
    <n v="2360"/>
    <n v="7"/>
    <n v="1"/>
  </r>
  <r>
    <d v="2024-06-04T00:00:00"/>
    <x v="24"/>
    <s v="ARUN KUMAR SHUKLA"/>
    <s v="ARUN KUMAR SHUKLA"/>
    <n v="8928440955"/>
    <s v="CHANDRALOK GUPTA"/>
    <n v="7"/>
    <n v="0"/>
    <n v="0"/>
    <n v="7"/>
    <n v="1"/>
    <n v="6"/>
    <n v="0"/>
    <n v="0"/>
    <s v="Mumbai"/>
    <n v="165"/>
    <n v="0"/>
    <n v="6"/>
    <n v="1"/>
  </r>
  <r>
    <d v="2024-06-04T00:00:00"/>
    <x v="19"/>
    <s v="RANJIT REVNATH BOBHATE"/>
    <s v="RANJIT REVNATH BOBHATE"/>
    <n v="9920240914"/>
    <s v="MOHAMMAD IMRAN ADIL"/>
    <n v="5"/>
    <n v="1"/>
    <n v="0"/>
    <n v="4"/>
    <n v="1"/>
    <n v="5"/>
    <n v="0"/>
    <n v="0"/>
    <s v="Mumbai"/>
    <n v="190"/>
    <n v="22337"/>
    <n v="5"/>
    <n v="1"/>
  </r>
  <r>
    <d v="2024-06-04T00:00:00"/>
    <x v="103"/>
    <s v="VINAY MISHRA"/>
    <s v="VINAY MISHRA"/>
    <n v="9140317319"/>
    <s v="IRFAN INNUS PATEL"/>
    <n v="2"/>
    <n v="0"/>
    <n v="0"/>
    <n v="2"/>
    <n v="0"/>
    <n v="2"/>
    <n v="0"/>
    <n v="0"/>
    <s v="Mumbai"/>
    <n v="50"/>
    <n v="0"/>
    <n v="2"/>
    <n v="1"/>
  </r>
  <r>
    <d v="2024-06-04T00:00:00"/>
    <x v="20"/>
    <s v="NANDAN SINGH"/>
    <s v="NANDAN SINGH"/>
    <n v="8655842601"/>
    <s v="ABHIJIT KHANVILKAR"/>
    <n v="1"/>
    <n v="0"/>
    <n v="0"/>
    <n v="1"/>
    <n v="0"/>
    <n v="1"/>
    <n v="0"/>
    <n v="0"/>
    <s v="Mumbai"/>
    <n v="25"/>
    <n v="0"/>
    <n v="1"/>
    <n v="1"/>
  </r>
  <r>
    <d v="2024-06-04T00:00:00"/>
    <x v="18"/>
    <s v="SANTOSH KUMAR GOND"/>
    <s v="SANTOSH KUMAR GOND"/>
    <n v="6306278161"/>
    <s v="RIKESH HARIBHAUJI VAIDYA"/>
    <n v="6"/>
    <n v="0"/>
    <n v="0"/>
    <n v="6"/>
    <n v="2"/>
    <n v="4"/>
    <n v="0"/>
    <n v="0"/>
    <s v="Mumbai"/>
    <n v="150"/>
    <n v="0"/>
    <n v="5"/>
    <n v="1"/>
  </r>
  <r>
    <d v="2024-06-04T00:00:00"/>
    <x v="15"/>
    <s v="MOHD ANWAR"/>
    <s v="MOHD ANWAR"/>
    <n v="9699967378"/>
    <s v="MOHAMMAD IMRAN ADIL"/>
    <n v="7"/>
    <n v="0"/>
    <n v="0"/>
    <n v="7"/>
    <n v="0"/>
    <n v="7"/>
    <n v="0"/>
    <n v="0"/>
    <s v="Mumbai"/>
    <n v="160"/>
    <n v="0"/>
    <n v="7"/>
    <n v="1"/>
  </r>
  <r>
    <d v="2024-06-04T00:00:00"/>
    <x v="16"/>
    <s v="JITENDRA PRATAP SINGH"/>
    <s v="JITENDRA PRATAP SINGH"/>
    <n v="7718993383"/>
    <s v="MANISH LOLARAKH NATH DUBEY"/>
    <n v="5"/>
    <n v="0"/>
    <n v="0"/>
    <n v="5"/>
    <n v="1"/>
    <n v="4"/>
    <n v="0"/>
    <n v="0"/>
    <s v="Mumbai"/>
    <n v="115"/>
    <n v="0"/>
    <n v="5"/>
    <n v="1"/>
  </r>
  <r>
    <d v="2024-06-04T00:00:00"/>
    <x v="17"/>
    <s v="MD SARFARAZ"/>
    <s v="MD SARFARAZ"/>
    <n v="8709965096"/>
    <s v="MD SANAUL MUSTUFA"/>
    <n v="6"/>
    <n v="0"/>
    <n v="0"/>
    <n v="6"/>
    <n v="1"/>
    <n v="5"/>
    <n v="0"/>
    <n v="0"/>
    <s v="Mumbai"/>
    <n v="150"/>
    <n v="0"/>
    <n v="6"/>
    <n v="1"/>
  </r>
  <r>
    <d v="2024-06-04T00:00:00"/>
    <x v="14"/>
    <s v="VISHAL RAJENDRA UPADHYAY"/>
    <s v="VISHAL RAJENDRA UPADHYAY"/>
    <n v="9867075685"/>
    <s v="DILEEP SHARMA"/>
    <n v="7"/>
    <n v="0"/>
    <n v="0"/>
    <n v="7"/>
    <n v="2"/>
    <n v="5"/>
    <n v="0"/>
    <n v="0"/>
    <s v="Mumbai"/>
    <n v="175"/>
    <n v="0"/>
    <n v="7"/>
    <n v="1"/>
  </r>
  <r>
    <d v="2024-06-04T00:00:00"/>
    <x v="13"/>
    <s v="KARIM JARIYA"/>
    <s v="KARIM JARIYA"/>
    <n v="9321734702"/>
    <s v="AJAY KUMAR VERMA"/>
    <n v="5"/>
    <n v="0"/>
    <n v="0"/>
    <n v="5"/>
    <n v="1"/>
    <n v="4"/>
    <n v="0"/>
    <n v="1"/>
    <s v="Mumbai"/>
    <n v="125"/>
    <n v="0"/>
    <n v="4"/>
    <n v="1"/>
  </r>
  <r>
    <d v="2024-06-04T00:00:00"/>
    <x v="104"/>
    <s v="JAGANATH SABAT"/>
    <s v="JAGANATH SABAT"/>
    <n v="9619119432"/>
    <s v="RUSHIKESH KALE"/>
    <n v="1"/>
    <n v="1"/>
    <n v="0"/>
    <n v="0"/>
    <n v="0"/>
    <n v="1"/>
    <n v="0"/>
    <n v="0"/>
    <s v="Mumbai"/>
    <n v="90"/>
    <n v="4720"/>
    <n v="1"/>
    <n v="1"/>
  </r>
  <r>
    <d v="2024-06-04T00:00:00"/>
    <x v="12"/>
    <s v="SUMIT KUMAR PARASNATH VERMA"/>
    <s v="SUMIT KUMAR PARASNATH VERMA"/>
    <n v="7738531602"/>
    <s v="ABHISHEK GUPTA"/>
    <n v="5"/>
    <n v="0"/>
    <n v="0"/>
    <n v="5"/>
    <n v="4"/>
    <n v="1"/>
    <n v="0"/>
    <n v="0"/>
    <s v="Mumbai"/>
    <n v="125"/>
    <n v="0"/>
    <n v="5"/>
    <n v="1"/>
  </r>
  <r>
    <d v="2024-06-04T00:00:00"/>
    <x v="10"/>
    <s v="VINIT LAXMIKANT CHATURVEDI"/>
    <s v="VINIT LAXMIKANT CHATURVEDI"/>
    <n v="9619167461"/>
    <s v="AKASH RAMRATAN JAISWAL"/>
    <n v="5"/>
    <n v="0"/>
    <n v="0"/>
    <n v="5"/>
    <n v="4"/>
    <n v="1"/>
    <n v="0"/>
    <n v="0"/>
    <s v="Mumbai"/>
    <n v="125"/>
    <n v="0"/>
    <n v="5"/>
    <n v="1"/>
  </r>
  <r>
    <d v="2024-06-04T00:00:00"/>
    <x v="11"/>
    <s v="PRASHANT VISHRAM PATIL"/>
    <s v="PRASHANT VISHRAM PATIL"/>
    <n v="7777088988"/>
    <s v="PREM KUMAR VISHWAKARMA"/>
    <n v="4"/>
    <n v="0"/>
    <n v="0"/>
    <n v="4"/>
    <n v="2"/>
    <n v="3"/>
    <n v="0"/>
    <n v="0"/>
    <s v="Mumbai"/>
    <n v="85"/>
    <n v="0"/>
    <n v="4"/>
    <n v="1"/>
  </r>
  <r>
    <d v="2024-06-04T00:00:00"/>
    <x v="93"/>
    <s v="SOFIYAN MOHAMMED UMAR ANSARI"/>
    <s v="SOFIYAN MOHAMMED UMAR ANSARI"/>
    <n v="7304151160"/>
    <s v="ABHISHEK GUPTA"/>
    <n v="6"/>
    <n v="0"/>
    <n v="0"/>
    <n v="6"/>
    <n v="2"/>
    <n v="4"/>
    <n v="0"/>
    <n v="0"/>
    <s v="Mumbai"/>
    <n v="150"/>
    <n v="0"/>
    <n v="6"/>
    <n v="1"/>
  </r>
  <r>
    <d v="2024-06-04T00:00:00"/>
    <x v="9"/>
    <s v="HARIHAR SINGH"/>
    <s v="HARIHAR SINGH"/>
    <n v="8149312014"/>
    <s v="AJAY KUMAR VERMA"/>
    <n v="4"/>
    <n v="0"/>
    <n v="0"/>
    <n v="4"/>
    <n v="1"/>
    <n v="3"/>
    <n v="0"/>
    <n v="0"/>
    <s v="Mumbai"/>
    <n v="100"/>
    <n v="0"/>
    <n v="4"/>
    <n v="1"/>
  </r>
  <r>
    <d v="2024-06-04T00:00:00"/>
    <x v="6"/>
    <s v="CHOUBEY ADITYA AJIT"/>
    <s v="CHOUBEY ADITYA AJIT"/>
    <n v="7414955787"/>
    <s v="CHANDRALOK GUPTA"/>
    <n v="3"/>
    <n v="1"/>
    <n v="0"/>
    <n v="2"/>
    <n v="1"/>
    <n v="2"/>
    <n v="0"/>
    <n v="0"/>
    <s v="Mumbai"/>
    <n v="140"/>
    <n v="2360"/>
    <n v="3"/>
    <n v="1"/>
  </r>
  <r>
    <d v="2024-06-04T00:00:00"/>
    <x v="7"/>
    <s v="SUMIT MADHUKAR KATE"/>
    <s v="SUMIT MADHUKAR KATE"/>
    <n v="8691929320"/>
    <s v="RAGHWENDRA KUMAR SINGH"/>
    <n v="1"/>
    <n v="0"/>
    <n v="0"/>
    <n v="1"/>
    <n v="1"/>
    <n v="0"/>
    <n v="0"/>
    <n v="0"/>
    <s v="Mumbai"/>
    <n v="25"/>
    <n v="0"/>
    <n v="1"/>
    <n v="1"/>
  </r>
  <r>
    <d v="2024-06-04T00:00:00"/>
    <x v="2"/>
    <s v="YASH SABHA SHANKAR TIWARI"/>
    <s v="YASH SABHA SHANKAR TIWARI"/>
    <n v="9594587271"/>
    <s v="RIKESH HARIBHAUJI VAIDYA"/>
    <n v="1"/>
    <n v="0"/>
    <n v="0"/>
    <n v="1"/>
    <n v="1"/>
    <n v="0"/>
    <n v="0"/>
    <n v="0"/>
    <s v="Mumbai"/>
    <n v="25"/>
    <n v="0"/>
    <n v="1"/>
    <n v="1"/>
  </r>
  <r>
    <d v="2024-06-04T00:00:00"/>
    <x v="3"/>
    <s v="VINAY KUMAR DUBEY"/>
    <s v="VINAY KUMAR DUBEY"/>
    <n v="7080868718"/>
    <s v="JAGANATH SABAT"/>
    <n v="5"/>
    <n v="0"/>
    <n v="0"/>
    <n v="5"/>
    <n v="4"/>
    <n v="1"/>
    <n v="0"/>
    <n v="0"/>
    <s v="Mumbai"/>
    <n v="125"/>
    <n v="0"/>
    <n v="5"/>
    <n v="1"/>
  </r>
  <r>
    <d v="2024-06-04T00:00:00"/>
    <x v="4"/>
    <s v="RISHIKESH DUBEY"/>
    <s v="RISHIKESH DUBEY"/>
    <n v="8369036235"/>
    <s v="NAVEEN TRIPATHI"/>
    <n v="2"/>
    <n v="0"/>
    <n v="0"/>
    <n v="2"/>
    <n v="0"/>
    <n v="2"/>
    <n v="0"/>
    <n v="0"/>
    <s v="Mumbai"/>
    <n v="50"/>
    <n v="0"/>
    <n v="2"/>
    <n v="1"/>
  </r>
  <r>
    <d v="2024-06-04T00:00:00"/>
    <x v="5"/>
    <s v="SHIVAM ANILKUMAR SHUKLA"/>
    <s v="SHIVAM ANILKUMAR SHUKLA"/>
    <n v="9082856694"/>
    <s v="DILEEP SHARMA"/>
    <n v="5"/>
    <n v="0"/>
    <n v="0"/>
    <n v="5"/>
    <n v="1"/>
    <n v="4"/>
    <n v="0"/>
    <n v="0"/>
    <s v="Mumbai"/>
    <n v="115"/>
    <n v="0"/>
    <n v="5"/>
    <n v="1"/>
  </r>
  <r>
    <d v="2024-06-04T00:00:00"/>
    <x v="94"/>
    <s v="MANISH PANDEY"/>
    <s v="MANISH PANDEY"/>
    <n v="8655267737"/>
    <s v="AJAY KUMAR VERMA"/>
    <n v="5"/>
    <n v="0"/>
    <n v="0"/>
    <n v="5"/>
    <n v="0"/>
    <n v="5"/>
    <n v="0"/>
    <n v="0"/>
    <s v="Mumbai"/>
    <n v="105"/>
    <n v="0"/>
    <n v="5"/>
    <n v="1"/>
  </r>
  <r>
    <d v="2024-06-04T00:00:00"/>
    <x v="0"/>
    <s v="SIRAJ RAIS KHAN"/>
    <s v="SIRAJ RAIS KHAN"/>
    <n v="7738084089"/>
    <s v="IRFAN INNUS PATEL"/>
    <n v="6"/>
    <n v="0"/>
    <n v="0"/>
    <n v="6"/>
    <n v="1"/>
    <n v="5"/>
    <n v="0"/>
    <n v="0"/>
    <s v="Mumbai"/>
    <n v="150"/>
    <n v="0"/>
    <n v="6"/>
    <n v="1"/>
  </r>
  <r>
    <d v="2024-06-04T00:00:00"/>
    <x v="87"/>
    <s v="PRAFUL MUKUNDRAO TELANG"/>
    <s v="PRAFUL MUKUNDRAO TELANG"/>
    <n v="7769928826"/>
    <s v="PREM KUMAR VISHWAKARMA"/>
    <n v="6"/>
    <n v="0"/>
    <n v="0"/>
    <n v="6"/>
    <n v="2"/>
    <n v="4"/>
    <n v="0"/>
    <n v="0"/>
    <s v="Mumbai"/>
    <n v="150"/>
    <n v="0"/>
    <n v="6"/>
    <n v="1"/>
  </r>
  <r>
    <d v="2024-06-04T00:00:00"/>
    <x v="89"/>
    <s v="RAGHWENDRA KUMAR SINGH"/>
    <s v="RAGHWENDRA KUMAR SINGH"/>
    <n v="8104389966"/>
    <s v="SONU KIRAN DUBEY"/>
    <n v="3"/>
    <n v="0"/>
    <n v="0"/>
    <n v="3"/>
    <n v="1"/>
    <n v="2"/>
    <n v="0"/>
    <n v="0"/>
    <s v="Mumbai"/>
    <n v="75"/>
    <n v="0"/>
    <n v="3"/>
    <n v="1"/>
  </r>
  <r>
    <d v="2024-06-04T00:00:00"/>
    <x v="88"/>
    <s v="NAGENDRA MISHRA"/>
    <s v="NAGENDRA MISHRA"/>
    <n v="7049872363"/>
    <s v="SIDDHANT RAJENDRA PAWAR"/>
    <n v="1"/>
    <n v="0"/>
    <n v="0"/>
    <n v="1"/>
    <n v="1"/>
    <n v="0"/>
    <n v="0"/>
    <n v="0"/>
    <s v="Mumbai"/>
    <n v="25"/>
    <n v="0"/>
    <n v="1"/>
    <n v="1"/>
  </r>
  <r>
    <d v="2024-06-04T00:00:00"/>
    <x v="85"/>
    <s v="SUMIT SHARAD SANAS"/>
    <s v="SUMIT SHARAD SANAS"/>
    <n v="8652573355"/>
    <s v="ARJUN WAGHMARE"/>
    <n v="7"/>
    <n v="0"/>
    <n v="0"/>
    <n v="7"/>
    <n v="2"/>
    <n v="5"/>
    <n v="0"/>
    <n v="0"/>
    <s v="Mumbai"/>
    <n v="170"/>
    <n v="0"/>
    <n v="7"/>
    <n v="1"/>
  </r>
  <r>
    <d v="2024-06-04T00:00:00"/>
    <x v="86"/>
    <s v="CHANDAN MISHRA"/>
    <s v="CHANDAN MISHRA"/>
    <n v="8433849596"/>
    <s v="JAYANT KUMAR"/>
    <n v="5"/>
    <n v="0"/>
    <n v="0"/>
    <n v="5"/>
    <n v="2"/>
    <n v="3"/>
    <n v="0"/>
    <n v="0"/>
    <s v="Mumbai"/>
    <n v="125"/>
    <n v="0"/>
    <n v="5"/>
    <n v="1"/>
  </r>
  <r>
    <d v="2024-06-04T00:00:00"/>
    <x v="83"/>
    <s v="GANGA SAGAR PANDEY"/>
    <s v="GANGA SAGAR PANDEY"/>
    <n v="9696537480"/>
    <s v="JAGANATH SABAT"/>
    <n v="7"/>
    <n v="0"/>
    <n v="0"/>
    <n v="7"/>
    <n v="1"/>
    <n v="7"/>
    <n v="0"/>
    <n v="0"/>
    <s v="Mumbai"/>
    <n v="165"/>
    <n v="0"/>
    <n v="7"/>
    <n v="1"/>
  </r>
  <r>
    <d v="2024-06-04T00:00:00"/>
    <x v="81"/>
    <s v="VIVEK CHUNNILAL GUPTA"/>
    <s v="VIVEK CHUNNILAL GUPTA"/>
    <n v="8698022496"/>
    <s v="JAGANATH SABAT"/>
    <n v="7"/>
    <n v="0"/>
    <n v="0"/>
    <n v="7"/>
    <n v="0"/>
    <n v="7"/>
    <n v="0"/>
    <n v="0"/>
    <s v="Mumbai"/>
    <n v="170"/>
    <n v="0"/>
    <n v="7"/>
    <n v="1"/>
  </r>
  <r>
    <d v="2024-06-04T00:00:00"/>
    <x v="82"/>
    <s v="LAXMI NARAYAN PANDEY"/>
    <s v="LAXMI NARAYAN PANDEY"/>
    <n v="7208851513"/>
    <s v="RIKESH HARIBHAUJI VAIDYA"/>
    <n v="6"/>
    <n v="0"/>
    <n v="0"/>
    <n v="6"/>
    <n v="4"/>
    <n v="2"/>
    <n v="0"/>
    <n v="0"/>
    <s v="Mumbai"/>
    <n v="150"/>
    <n v="0"/>
    <n v="5"/>
    <n v="1"/>
  </r>
  <r>
    <d v="2024-06-04T00:00:00"/>
    <x v="84"/>
    <s v="VINOD KUMAR"/>
    <s v="VINOD KUMAR"/>
    <n v="7905193449"/>
    <s v="JAYANT KUMAR"/>
    <n v="5"/>
    <n v="0"/>
    <n v="0"/>
    <n v="5"/>
    <n v="2"/>
    <n v="3"/>
    <n v="0"/>
    <n v="0"/>
    <s v="Mumbai"/>
    <n v="105"/>
    <n v="0"/>
    <n v="5"/>
    <n v="1"/>
  </r>
  <r>
    <d v="2024-06-04T00:00:00"/>
    <x v="78"/>
    <s v="ABDUL AHAD ANIS KHAN"/>
    <s v="ABDUL AHAD ANIS KHAN"/>
    <n v="7058620610"/>
    <s v="AKASH RAMRATAN JAISWAL"/>
    <n v="4"/>
    <n v="0"/>
    <n v="0"/>
    <n v="4"/>
    <n v="2"/>
    <n v="2"/>
    <n v="0"/>
    <n v="0"/>
    <s v="Mumbai"/>
    <n v="90"/>
    <n v="0"/>
    <n v="3"/>
    <n v="1"/>
  </r>
  <r>
    <d v="2024-06-04T00:00:00"/>
    <x v="105"/>
    <s v="IRFAN INNUS PATEL"/>
    <s v="IRFAN INNUS PATEL"/>
    <n v="8286441940"/>
    <s v="INTEZAR IMAM MUNTAZIR IMAM SAYED"/>
    <n v="1"/>
    <n v="1"/>
    <n v="0"/>
    <n v="0"/>
    <n v="0"/>
    <n v="1"/>
    <n v="0"/>
    <n v="0"/>
    <s v="Mumbai"/>
    <n v="90"/>
    <n v="4720"/>
    <n v="1"/>
    <n v="1"/>
  </r>
  <r>
    <d v="2024-06-04T00:00:00"/>
    <x v="80"/>
    <s v="SHUBHENDU PRAFULLA DASKABI"/>
    <s v="SHUBHENDU PRAFULLA DASKABI"/>
    <n v="9372379791"/>
    <s v="JAYANT KUMAR"/>
    <n v="5"/>
    <n v="0"/>
    <n v="0"/>
    <n v="5"/>
    <n v="4"/>
    <n v="1"/>
    <n v="0"/>
    <n v="0"/>
    <s v="Mumbai"/>
    <n v="125"/>
    <n v="0"/>
    <n v="5"/>
    <n v="1"/>
  </r>
  <r>
    <d v="2024-06-04T00:00:00"/>
    <x v="75"/>
    <s v="WASIM KAZI"/>
    <s v="WASIM KAZI"/>
    <n v="9702808599"/>
    <s v="SHASHANK YELVE"/>
    <n v="5"/>
    <n v="0"/>
    <n v="0"/>
    <n v="5"/>
    <n v="0"/>
    <n v="6"/>
    <n v="0"/>
    <n v="0"/>
    <s v="Mumbai"/>
    <n v="115"/>
    <n v="0"/>
    <n v="5"/>
    <n v="1"/>
  </r>
  <r>
    <d v="2024-06-04T00:00:00"/>
    <x v="76"/>
    <s v="SUMIT JITENDRA PANDEY"/>
    <s v="SUMIT JITENDRA PANDEY"/>
    <n v="9970290724"/>
    <s v="SUSHEEL DUBEY"/>
    <n v="5"/>
    <n v="0"/>
    <n v="0"/>
    <n v="5"/>
    <n v="0"/>
    <n v="5"/>
    <n v="0"/>
    <n v="0"/>
    <s v="Mumbai"/>
    <n v="115"/>
    <n v="0"/>
    <n v="5"/>
    <n v="1"/>
  </r>
  <r>
    <d v="2024-06-04T00:00:00"/>
    <x v="74"/>
    <s v="SHIVAM PATHAK"/>
    <s v="SHIVAM PATHAK"/>
    <n v="9721050607"/>
    <s v="AJAY KUMAR VERMA"/>
    <n v="6"/>
    <n v="0"/>
    <n v="0"/>
    <n v="6"/>
    <n v="4"/>
    <n v="2"/>
    <n v="0"/>
    <n v="0"/>
    <s v="Mumbai"/>
    <n v="150"/>
    <n v="0"/>
    <n v="6"/>
    <n v="1"/>
  </r>
  <r>
    <d v="2024-06-04T00:00:00"/>
    <x v="71"/>
    <s v="AJAY BALU LONDHE"/>
    <s v="AJAY BALU LONDHE"/>
    <n v="8369610661"/>
    <s v="NANDAN SINGH"/>
    <n v="7"/>
    <n v="0"/>
    <n v="0"/>
    <n v="7"/>
    <n v="2"/>
    <n v="5"/>
    <n v="0"/>
    <n v="0"/>
    <s v="Mumbai"/>
    <n v="175"/>
    <n v="0"/>
    <n v="7"/>
    <n v="1"/>
  </r>
  <r>
    <d v="2024-06-04T00:00:00"/>
    <x v="72"/>
    <s v="PRASHANT LAD"/>
    <s v="PRASHANT LAD"/>
    <n v="9833647618"/>
    <s v="SHASHANK YELVE"/>
    <n v="6"/>
    <n v="0"/>
    <n v="0"/>
    <n v="6"/>
    <n v="3"/>
    <n v="3"/>
    <n v="0"/>
    <n v="1"/>
    <s v="Mumbai"/>
    <n v="120"/>
    <n v="0"/>
    <n v="5"/>
    <n v="1"/>
  </r>
  <r>
    <d v="2024-06-04T00:00:00"/>
    <x v="106"/>
    <s v="SACHIN KUMAR"/>
    <s v="SACHIN KUMAR"/>
    <n v="8825131086"/>
    <s v="RIKESH HARIBHAUJI VAIDYA"/>
    <n v="3"/>
    <n v="0"/>
    <n v="0"/>
    <n v="3"/>
    <n v="2"/>
    <n v="1"/>
    <n v="0"/>
    <n v="0"/>
    <s v="Mumbai"/>
    <n v="75"/>
    <n v="0"/>
    <n v="3"/>
    <n v="1"/>
  </r>
  <r>
    <d v="2024-06-04T00:00:00"/>
    <x v="70"/>
    <s v="ABHISHEK KUMAR"/>
    <s v="ABHISHEK KUMAR"/>
    <n v="9967178792"/>
    <s v="NAGENDRA MISHRA"/>
    <n v="4"/>
    <n v="0"/>
    <n v="0"/>
    <n v="4"/>
    <n v="3"/>
    <n v="1"/>
    <n v="0"/>
    <n v="0"/>
    <s v="Mumbai"/>
    <n v="100"/>
    <n v="0"/>
    <n v="4"/>
    <n v="1"/>
  </r>
  <r>
    <d v="2024-06-04T00:00:00"/>
    <x v="107"/>
    <s v="NITISH KUMAR"/>
    <s v="NITISH KUMAR"/>
    <n v="8692826180"/>
    <s v="RIKESH HARIBHAUJI VAIDYA"/>
    <n v="1"/>
    <n v="0"/>
    <n v="0"/>
    <n v="1"/>
    <n v="0"/>
    <n v="1"/>
    <n v="0"/>
    <n v="0"/>
    <s v="Mumbai"/>
    <n v="25"/>
    <n v="0"/>
    <n v="1"/>
    <n v="1"/>
  </r>
  <r>
    <d v="2024-06-04T00:00:00"/>
    <x v="68"/>
    <s v="DHIRAJKUMAR L MISHRA"/>
    <s v="DHIRAJKUMAR L MISHRA"/>
    <n v="9370908992"/>
    <s v="MUNAWAR WARISH HASHMI"/>
    <n v="6"/>
    <n v="0"/>
    <n v="0"/>
    <n v="6"/>
    <n v="2"/>
    <n v="4"/>
    <n v="0"/>
    <n v="0"/>
    <s v="Mumbai"/>
    <n v="140"/>
    <n v="0"/>
    <n v="5"/>
    <n v="1"/>
  </r>
  <r>
    <d v="2024-06-04T00:00:00"/>
    <x v="66"/>
    <s v="RITIK PANKAJ CHAUBEY"/>
    <s v="RITIK PANKAJ CHAUBEY"/>
    <n v="8604838454"/>
    <s v="MANISH LOLARAKH NATH DUBEY"/>
    <n v="4"/>
    <n v="0"/>
    <n v="0"/>
    <n v="4"/>
    <n v="1"/>
    <n v="3"/>
    <n v="0"/>
    <n v="0"/>
    <s v="Mumbai"/>
    <n v="100"/>
    <n v="0"/>
    <n v="4"/>
    <n v="1"/>
  </r>
  <r>
    <d v="2024-06-04T00:00:00"/>
    <x v="69"/>
    <s v="BHANUPRATAP SINGH"/>
    <s v="BHANUPRATAP SINGH"/>
    <n v="8454014888"/>
    <s v="MOHAMMAD IMRAN ADIL"/>
    <n v="5"/>
    <n v="0"/>
    <n v="0"/>
    <n v="5"/>
    <n v="1"/>
    <n v="4"/>
    <n v="0"/>
    <n v="0"/>
    <s v="Mumbai"/>
    <n v="120"/>
    <n v="0"/>
    <n v="5"/>
    <n v="1"/>
  </r>
  <r>
    <d v="2024-06-04T00:00:00"/>
    <x v="65"/>
    <s v="SHEKH MOHAMMAD IMRAN"/>
    <s v="SHEKH MOHAMMAD IMRAN"/>
    <n v="8291174466"/>
    <s v="SHASHANK YELVE"/>
    <n v="5"/>
    <n v="1"/>
    <n v="0"/>
    <n v="4"/>
    <n v="3"/>
    <n v="2"/>
    <n v="0"/>
    <n v="0"/>
    <s v="Mumbai"/>
    <n v="190"/>
    <n v="7080"/>
    <n v="5"/>
    <n v="1"/>
  </r>
  <r>
    <d v="2024-06-04T00:00:00"/>
    <x v="62"/>
    <s v="AKSHAY YADAV"/>
    <s v="AKSHAY YADAV"/>
    <n v="9920724076"/>
    <s v="RAGHWENDRA KUMAR SINGH"/>
    <n v="5"/>
    <n v="1"/>
    <n v="0"/>
    <n v="4"/>
    <n v="5"/>
    <n v="0"/>
    <n v="0"/>
    <n v="0"/>
    <s v="Mumbai"/>
    <n v="200"/>
    <n v="4720"/>
    <n v="5"/>
    <n v="1"/>
  </r>
  <r>
    <d v="2024-06-04T00:00:00"/>
    <x v="64"/>
    <s v="MUNAWAR WARISH HASHMI"/>
    <s v="MUNAWAR WARISH HASHMI"/>
    <n v="9167670057"/>
    <s v="RUSHIKESH KALE"/>
    <n v="3"/>
    <n v="0"/>
    <n v="0"/>
    <n v="3"/>
    <n v="1"/>
    <n v="2"/>
    <n v="0"/>
    <n v="0"/>
    <s v="Mumbai"/>
    <n v="75"/>
    <n v="0"/>
    <n v="3"/>
    <n v="1"/>
  </r>
  <r>
    <d v="2024-06-04T00:00:00"/>
    <x v="97"/>
    <s v="PREM KUMAR VISHWAKARMA"/>
    <s v="PREM KUMAR VISHWAKARMA"/>
    <n v="9004761131"/>
    <s v="KADAM RAVIRAJ NARAYAN"/>
    <n v="3"/>
    <n v="0"/>
    <n v="0"/>
    <n v="3"/>
    <n v="1"/>
    <n v="2"/>
    <n v="0"/>
    <n v="0"/>
    <s v="Mumbai"/>
    <n v="65"/>
    <n v="0"/>
    <n v="3"/>
    <n v="1"/>
  </r>
  <r>
    <d v="2024-06-04T00:00:00"/>
    <x v="100"/>
    <s v="PRAVIN MATAL"/>
    <s v="PRAVIN MATAL"/>
    <n v="9867591635"/>
    <s v="MANISH LOLARAKH NATH DUBEY"/>
    <n v="6"/>
    <n v="0"/>
    <n v="0"/>
    <n v="6"/>
    <n v="0"/>
    <n v="6"/>
    <n v="0"/>
    <n v="0"/>
    <s v="Mumbai"/>
    <n v="150"/>
    <n v="0"/>
    <n v="6"/>
    <n v="1"/>
  </r>
  <r>
    <d v="2024-06-04T00:00:00"/>
    <x v="60"/>
    <s v="VIKAS CHANDRABHAN MISHRA"/>
    <s v="VIKAS CHANDRABHAN MISHRA"/>
    <n v="8369541192"/>
    <s v="SHASHANK YELVE"/>
    <n v="6"/>
    <n v="0"/>
    <n v="0"/>
    <n v="6"/>
    <n v="3"/>
    <n v="3"/>
    <n v="0"/>
    <n v="0"/>
    <s v="Mumbai"/>
    <n v="150"/>
    <n v="0"/>
    <n v="6"/>
    <n v="1"/>
  </r>
  <r>
    <d v="2024-06-04T00:00:00"/>
    <x v="61"/>
    <s v="ASHUTOSH MISHRA"/>
    <s v="ASHUTOSH MISHRA"/>
    <n v="9960834633"/>
    <s v="SUSHEEL DUBEY"/>
    <n v="6"/>
    <n v="0"/>
    <n v="0"/>
    <n v="6"/>
    <n v="1"/>
    <n v="6"/>
    <n v="0"/>
    <n v="0"/>
    <s v="Mumbai"/>
    <n v="150"/>
    <n v="0"/>
    <n v="6"/>
    <n v="1"/>
  </r>
  <r>
    <d v="2024-06-04T00:00:00"/>
    <x v="57"/>
    <s v="ABHISHEK GUPTA"/>
    <s v="ABHISHEK GUPTA"/>
    <n v="8354873086"/>
    <s v="DILEEP SHARMA"/>
    <n v="3"/>
    <n v="0"/>
    <n v="0"/>
    <n v="3"/>
    <n v="0"/>
    <n v="3"/>
    <n v="0"/>
    <n v="0"/>
    <s v="Mumbai"/>
    <n v="75"/>
    <n v="0"/>
    <n v="3"/>
    <n v="1"/>
  </r>
  <r>
    <d v="2024-06-04T00:00:00"/>
    <x v="56"/>
    <s v="JUBAIR KHAN"/>
    <s v="JUBAIR KHAN"/>
    <n v="9594708000"/>
    <s v="MOHAMMAD IMRAN ADIL"/>
    <n v="4"/>
    <n v="1"/>
    <n v="0"/>
    <n v="3"/>
    <n v="0"/>
    <n v="4"/>
    <n v="0"/>
    <n v="0"/>
    <s v="Mumbai"/>
    <n v="160"/>
    <n v="34105"/>
    <n v="4"/>
    <n v="1"/>
  </r>
  <r>
    <d v="2024-06-04T00:00:00"/>
    <x v="59"/>
    <s v="MOHAMMED SAJID TAK"/>
    <s v="MOHAMMED SAJID TAK"/>
    <n v="9623733102"/>
    <s v="IRFAN INNUS PATEL"/>
    <n v="5"/>
    <n v="0"/>
    <n v="0"/>
    <n v="5"/>
    <n v="1"/>
    <n v="4"/>
    <n v="0"/>
    <n v="0"/>
    <s v="Mumbai"/>
    <n v="105"/>
    <n v="0"/>
    <n v="5"/>
    <n v="1"/>
  </r>
  <r>
    <d v="2024-06-04T00:00:00"/>
    <x v="58"/>
    <s v="ANGAD RAMJI GUPTA"/>
    <s v="ANGAD RAMJI GUPTA"/>
    <n v="9820840706"/>
    <s v="CHANDRALOK GUPTA"/>
    <n v="7"/>
    <n v="0"/>
    <n v="0"/>
    <n v="7"/>
    <n v="0"/>
    <n v="7"/>
    <n v="0"/>
    <n v="0"/>
    <s v="Mumbai"/>
    <n v="175"/>
    <n v="0"/>
    <n v="7"/>
    <n v="1"/>
  </r>
  <r>
    <d v="2024-06-04T00:00:00"/>
    <x v="53"/>
    <s v="KRISHNA GYANDEV PANDEY"/>
    <s v="KRISHNA GYANDEV PANDEY"/>
    <n v="9372324244"/>
    <s v="RAGHWENDRA KUMAR SINGH"/>
    <n v="3"/>
    <n v="0"/>
    <n v="0"/>
    <n v="3"/>
    <n v="0"/>
    <n v="3"/>
    <n v="0"/>
    <n v="0"/>
    <s v="Mumbai"/>
    <n v="65"/>
    <n v="0"/>
    <n v="3"/>
    <n v="1"/>
  </r>
  <r>
    <d v="2024-06-04T00:00:00"/>
    <x v="54"/>
    <s v="DINESH GHODVINDE"/>
    <s v="DINESH GHODVINDE"/>
    <n v="7020949492"/>
    <s v="JAGANATH SABAT"/>
    <n v="5"/>
    <n v="0"/>
    <n v="0"/>
    <n v="5"/>
    <n v="0"/>
    <n v="5"/>
    <n v="0"/>
    <n v="0"/>
    <s v="Mumbai"/>
    <n v="125"/>
    <n v="0"/>
    <n v="5"/>
    <n v="1"/>
  </r>
  <r>
    <d v="2024-06-04T00:00:00"/>
    <x v="47"/>
    <s v="ZOAIB MAINUDDIN PALEKAR"/>
    <s v="ZOAIB MAINUDDIN PALEKAR"/>
    <n v="7020908214"/>
    <s v="AKASH RAMRATAN JAISWAL"/>
    <n v="3"/>
    <n v="0"/>
    <n v="0"/>
    <n v="3"/>
    <n v="1"/>
    <n v="2"/>
    <n v="0"/>
    <n v="0"/>
    <s v="Mumbai"/>
    <n v="65"/>
    <n v="0"/>
    <n v="2"/>
    <n v="1"/>
  </r>
  <r>
    <d v="2024-06-04T00:00:00"/>
    <x v="52"/>
    <s v="NANDLAL RAJBHAR"/>
    <s v="NANDLAL RAJBHAR"/>
    <n v="9594189301"/>
    <s v="MD SANAUL MUSTUFA"/>
    <n v="4"/>
    <n v="0"/>
    <n v="0"/>
    <n v="4"/>
    <n v="2"/>
    <n v="2"/>
    <n v="0"/>
    <n v="0"/>
    <s v="Mumbai"/>
    <n v="100"/>
    <n v="0"/>
    <n v="4"/>
    <n v="1"/>
  </r>
  <r>
    <d v="2024-06-04T00:00:00"/>
    <x v="48"/>
    <s v="MOHD IJHAR SHAIKH"/>
    <s v="MOHD IJHAR SHAIKH"/>
    <n v="9004616230"/>
    <s v="INTEZAR IMAM MUNTAZIR IMAM SAYED"/>
    <n v="5"/>
    <n v="0"/>
    <n v="0"/>
    <n v="5"/>
    <n v="0"/>
    <n v="5"/>
    <n v="0"/>
    <n v="0"/>
    <s v="Mumbai"/>
    <n v="125"/>
    <n v="0"/>
    <n v="5"/>
    <n v="1"/>
  </r>
  <r>
    <d v="2024-06-04T00:00:00"/>
    <x v="49"/>
    <s v="ANOOP PANDEY"/>
    <s v="ANOOP PANDEY"/>
    <n v="9321734007"/>
    <s v="KADAM RAVIRAJ NARAYAN"/>
    <n v="4"/>
    <n v="0"/>
    <n v="0"/>
    <n v="4"/>
    <n v="1"/>
    <n v="3"/>
    <n v="0"/>
    <n v="0"/>
    <s v="Mumbai"/>
    <n v="100"/>
    <n v="0"/>
    <n v="4"/>
    <n v="1"/>
  </r>
  <r>
    <d v="2024-06-04T00:00:00"/>
    <x v="43"/>
    <s v="SURAJ PAWAR"/>
    <s v="SURAJ PAWAR"/>
    <n v="8446578718"/>
    <s v="MADHURI JOSHI"/>
    <n v="1"/>
    <n v="0"/>
    <n v="0"/>
    <n v="1"/>
    <n v="0"/>
    <n v="1"/>
    <n v="0"/>
    <n v="0"/>
    <s v="Mumbai"/>
    <n v="25"/>
    <n v="0"/>
    <n v="1"/>
    <n v="1"/>
  </r>
  <r>
    <d v="2024-06-04T00:00:00"/>
    <x v="44"/>
    <s v="SAW MRITUNJAY KUMAR PREMCHAND"/>
    <s v="SAW MRITUNJAY KUMAR PREMCHAND"/>
    <n v="8779615120"/>
    <s v="PREM KUMAR VISHWAKARMA"/>
    <n v="7"/>
    <n v="0"/>
    <n v="0"/>
    <n v="7"/>
    <n v="0"/>
    <n v="7"/>
    <n v="0"/>
    <n v="0"/>
    <s v="Mumbai"/>
    <n v="160"/>
    <n v="0"/>
    <n v="6"/>
    <n v="1"/>
  </r>
  <r>
    <d v="2024-06-04T00:00:00"/>
    <x v="42"/>
    <s v="AKASH NARAYAN RAWTE"/>
    <s v="AKASH NARAYAN RAWTE"/>
    <n v="9594529510"/>
    <s v="NAGENDRA MISHRA"/>
    <n v="6"/>
    <n v="0"/>
    <n v="0"/>
    <n v="6"/>
    <n v="1"/>
    <n v="5"/>
    <n v="0"/>
    <n v="0"/>
    <s v="Mumbai"/>
    <n v="140"/>
    <n v="0"/>
    <n v="6"/>
    <n v="1"/>
  </r>
  <r>
    <d v="2024-06-04T00:00:00"/>
    <x v="50"/>
    <s v="VIJAYKUMAR DINESH PARCHE"/>
    <s v="VIJAYKUMAR DINESH PARCHE"/>
    <n v="7558284024"/>
    <s v="MUNAWAR WARISH HASHMI"/>
    <n v="7"/>
    <n v="0"/>
    <n v="0"/>
    <n v="7"/>
    <n v="1"/>
    <n v="6"/>
    <n v="0"/>
    <n v="0"/>
    <s v="Mumbai"/>
    <n v="165"/>
    <n v="0"/>
    <n v="7"/>
    <n v="1"/>
  </r>
  <r>
    <d v="2024-06-04T00:00:00"/>
    <x v="51"/>
    <s v="MUNTAZIR SAYED"/>
    <s v="MUNTAZIR SAYED"/>
    <n v="9082734540"/>
    <s v="BANNOTH NARAYANASWAMY NAIK"/>
    <n v="7"/>
    <n v="0"/>
    <n v="0"/>
    <n v="7"/>
    <n v="1"/>
    <n v="7"/>
    <n v="0"/>
    <n v="0"/>
    <s v="Mumbai"/>
    <n v="175"/>
    <n v="0"/>
    <n v="7"/>
    <n v="1"/>
  </r>
  <r>
    <d v="2024-06-04T00:00:00"/>
    <x v="41"/>
    <s v="AKASH KUMAR JAISWAL"/>
    <s v="AKASH KUMAR JAISWAL"/>
    <n v="9984180596"/>
    <s v="DILEEP SHARMA"/>
    <n v="3"/>
    <n v="0"/>
    <n v="0"/>
    <n v="3"/>
    <n v="1"/>
    <n v="2"/>
    <n v="0"/>
    <n v="0"/>
    <s v="Mumbai"/>
    <n v="75"/>
    <n v="0"/>
    <n v="3"/>
    <n v="1"/>
  </r>
  <r>
    <d v="2024-06-04T00:00:00"/>
    <x v="40"/>
    <s v="JAYESH MANOHARLAL VATANI"/>
    <s v="JAYESH MANOHARLAL VATANI"/>
    <n v="9730838322"/>
    <s v="JAGANATH SABAT"/>
    <n v="3"/>
    <n v="0"/>
    <n v="0"/>
    <n v="3"/>
    <n v="0"/>
    <n v="3"/>
    <n v="0"/>
    <n v="0"/>
    <s v="Mumbai"/>
    <n v="65"/>
    <n v="0"/>
    <n v="3"/>
    <n v="1"/>
  </r>
  <r>
    <d v="2024-06-04T00:00:00"/>
    <x v="45"/>
    <s v="AMAN TRIPATHI"/>
    <s v="AMAN TRIPATHI"/>
    <n v="7393838072"/>
    <s v="JAGANATH SABAT"/>
    <n v="7"/>
    <n v="0"/>
    <n v="0"/>
    <n v="7"/>
    <n v="3"/>
    <n v="4"/>
    <n v="0"/>
    <n v="0"/>
    <s v="Mumbai"/>
    <n v="175"/>
    <n v="0"/>
    <n v="7"/>
    <n v="1"/>
  </r>
  <r>
    <d v="2024-06-04T00:00:00"/>
    <x v="98"/>
    <s v="AKASH DHANSING LONDHE"/>
    <s v="AKASH DHANSING LONDHE"/>
    <n v="8850323385"/>
    <s v="MD SANAUL MUSTUFA"/>
    <n v="7"/>
    <n v="0"/>
    <n v="0"/>
    <n v="7"/>
    <n v="4"/>
    <n v="4"/>
    <n v="0"/>
    <n v="0"/>
    <s v="Mumbai"/>
    <n v="175"/>
    <n v="0"/>
    <n v="7"/>
    <n v="1"/>
  </r>
  <r>
    <d v="2024-06-04T00:00:00"/>
    <x v="108"/>
    <s v="BITTU KUMAR"/>
    <s v="BITTU KUMAR"/>
    <n v="8709035770"/>
    <s v="RIKESH HARIBHAUJI VAIDYA"/>
    <n v="2"/>
    <n v="0"/>
    <n v="0"/>
    <n v="2"/>
    <n v="0"/>
    <n v="2"/>
    <n v="0"/>
    <n v="0"/>
    <s v="Mumbai"/>
    <n v="40"/>
    <n v="0"/>
    <n v="2"/>
    <n v="1"/>
  </r>
  <r>
    <d v="2024-06-05T00:00:00"/>
    <x v="77"/>
    <s v="ARCHANA KAKADE"/>
    <s v="ARCHANA KAKADE"/>
    <n v="7208149618"/>
    <s v="NANDAN SINGH"/>
    <n v="4"/>
    <n v="2"/>
    <n v="0"/>
    <n v="2"/>
    <n v="0"/>
    <n v="4"/>
    <n v="0"/>
    <n v="0"/>
    <s v="Mumbai"/>
    <n v="200"/>
    <n v="24844"/>
    <n v="3"/>
    <n v="1"/>
  </r>
  <r>
    <d v="2024-06-05T00:00:00"/>
    <x v="11"/>
    <s v="PRASHANT VISHRAM PATIL"/>
    <s v="PRASHANT VISHRAM PATIL"/>
    <n v="7777088988"/>
    <s v="PREM KUMAR VISHWAKARMA"/>
    <n v="3"/>
    <n v="0"/>
    <n v="0"/>
    <n v="3"/>
    <n v="0"/>
    <n v="3"/>
    <n v="0"/>
    <n v="0"/>
    <s v="Mumbai"/>
    <n v="50"/>
    <n v="0"/>
    <n v="3"/>
    <n v="1"/>
  </r>
  <r>
    <d v="2024-06-05T00:00:00"/>
    <x v="12"/>
    <s v="SUMIT KUMAR PARASNATH VERMA"/>
    <s v="SUMIT KUMAR PARASNATH VERMA"/>
    <n v="7738531602"/>
    <s v="ABHISHEK GUPTA"/>
    <n v="7"/>
    <n v="0"/>
    <n v="0"/>
    <n v="7"/>
    <n v="4"/>
    <n v="4"/>
    <n v="0"/>
    <n v="0"/>
    <s v="Mumbai"/>
    <n v="165"/>
    <n v="0"/>
    <n v="6"/>
    <n v="1"/>
  </r>
  <r>
    <d v="2024-06-05T00:00:00"/>
    <x v="104"/>
    <s v="JAGANATH SABAT"/>
    <s v="JAGANATH SABAT"/>
    <n v="9619119432"/>
    <s v="RUSHIKESH KALE"/>
    <n v="4"/>
    <n v="3"/>
    <n v="1"/>
    <n v="0"/>
    <n v="2"/>
    <n v="4"/>
    <n v="0"/>
    <n v="0"/>
    <s v="Mumbai"/>
    <n v="370"/>
    <n v="116695"/>
    <n v="6"/>
    <n v="1"/>
  </r>
  <r>
    <d v="2024-06-05T00:00:00"/>
    <x v="14"/>
    <s v="VISHAL RAJENDRA UPADHYAY"/>
    <s v="VISHAL RAJENDRA UPADHYAY"/>
    <n v="9867075685"/>
    <s v="DILEEP SHARMA"/>
    <n v="6"/>
    <n v="0"/>
    <n v="0"/>
    <n v="6"/>
    <n v="1"/>
    <n v="5"/>
    <n v="0"/>
    <n v="0"/>
    <s v="Mumbai"/>
    <n v="150"/>
    <n v="0"/>
    <n v="6"/>
    <n v="1"/>
  </r>
  <r>
    <d v="2024-06-05T00:00:00"/>
    <x v="13"/>
    <s v="KARIM JARIYA"/>
    <s v="KARIM JARIYA"/>
    <n v="9321734702"/>
    <s v="AJAY KUMAR VERMA"/>
    <n v="4"/>
    <n v="0"/>
    <n v="0"/>
    <n v="4"/>
    <n v="0"/>
    <n v="4"/>
    <n v="0"/>
    <n v="0"/>
    <s v="Mumbai"/>
    <n v="90"/>
    <n v="0"/>
    <n v="3"/>
    <n v="1"/>
  </r>
  <r>
    <d v="2024-06-05T00:00:00"/>
    <x v="15"/>
    <s v="MOHD ANWAR"/>
    <s v="MOHD ANWAR"/>
    <n v="9699967378"/>
    <s v="MOHAMMAD IMRAN ADIL"/>
    <n v="6"/>
    <n v="1"/>
    <n v="0"/>
    <n v="5"/>
    <n v="1"/>
    <n v="6"/>
    <n v="0"/>
    <n v="0"/>
    <s v="Mumbai"/>
    <n v="205"/>
    <n v="7079"/>
    <n v="6"/>
    <n v="1"/>
  </r>
  <r>
    <d v="2024-06-05T00:00:00"/>
    <x v="16"/>
    <s v="JITENDRA PRATAP SINGH"/>
    <s v="JITENDRA PRATAP SINGH"/>
    <n v="7718993383"/>
    <s v="MANISH LOLARAKH NATH DUBEY"/>
    <n v="5"/>
    <n v="0"/>
    <n v="0"/>
    <n v="5"/>
    <n v="2"/>
    <n v="3"/>
    <n v="0"/>
    <n v="0"/>
    <s v="Mumbai"/>
    <n v="125"/>
    <n v="0"/>
    <n v="5"/>
    <n v="1"/>
  </r>
  <r>
    <d v="2024-06-05T00:00:00"/>
    <x v="18"/>
    <s v="SANTOSH KUMAR GOND"/>
    <s v="SANTOSH KUMAR GOND"/>
    <n v="6306278161"/>
    <s v="RIKESH HARIBHAUJI VAIDYA"/>
    <n v="5"/>
    <n v="0"/>
    <n v="0"/>
    <n v="5"/>
    <n v="3"/>
    <n v="2"/>
    <n v="0"/>
    <n v="0"/>
    <s v="Mumbai"/>
    <n v="125"/>
    <n v="0"/>
    <n v="5"/>
    <n v="1"/>
  </r>
  <r>
    <d v="2024-06-05T00:00:00"/>
    <x v="17"/>
    <s v="MD SARFARAZ"/>
    <s v="MD SARFARAZ"/>
    <n v="8709965096"/>
    <s v="MD SANAUL MUSTUFA"/>
    <n v="10"/>
    <n v="0"/>
    <n v="0"/>
    <n v="10"/>
    <n v="3"/>
    <n v="7"/>
    <n v="0"/>
    <n v="0"/>
    <s v="Mumbai"/>
    <n v="250"/>
    <n v="0"/>
    <n v="10"/>
    <n v="1"/>
  </r>
  <r>
    <d v="2024-06-05T00:00:00"/>
    <x v="94"/>
    <s v="MANISH PANDEY"/>
    <s v="MANISH PANDEY"/>
    <n v="8655267737"/>
    <s v="AJAY KUMAR VERMA"/>
    <n v="5"/>
    <n v="0"/>
    <n v="0"/>
    <n v="5"/>
    <n v="0"/>
    <n v="5"/>
    <n v="0"/>
    <n v="0"/>
    <s v="Mumbai"/>
    <n v="125"/>
    <n v="0"/>
    <n v="5"/>
    <n v="1"/>
  </r>
  <r>
    <d v="2024-06-05T00:00:00"/>
    <x v="109"/>
    <s v="SUSHEEL DUBEY"/>
    <s v="SUSHEEL DUBEY"/>
    <n v="9967423888"/>
    <s v="INTEZAR IMAM MUNTAZIR IMAM SAYED"/>
    <n v="1"/>
    <n v="1"/>
    <n v="0"/>
    <n v="0"/>
    <n v="0"/>
    <n v="1"/>
    <n v="0"/>
    <n v="0"/>
    <s v="Mumbai"/>
    <n v="90"/>
    <n v="4720"/>
    <n v="1"/>
    <n v="1"/>
  </r>
  <r>
    <d v="2024-06-05T00:00:00"/>
    <x v="1"/>
    <s v="MOIM MUKHTAR ALAM ANSARI"/>
    <s v="MOIM MUKHTAR ALAM ANSARI"/>
    <n v="9326650484"/>
    <s v="RAGHWENDRA KUMAR SINGH"/>
    <n v="6"/>
    <n v="0"/>
    <n v="0"/>
    <n v="6"/>
    <n v="2"/>
    <n v="4"/>
    <n v="0"/>
    <n v="0"/>
    <s v="Mumbai"/>
    <n v="150"/>
    <n v="0"/>
    <n v="6"/>
    <n v="1"/>
  </r>
  <r>
    <d v="2024-06-05T00:00:00"/>
    <x v="0"/>
    <s v="SIRAJ RAIS KHAN"/>
    <s v="SIRAJ RAIS KHAN"/>
    <n v="7738084089"/>
    <s v="IRFAN INNUS PATEL"/>
    <n v="6"/>
    <n v="0"/>
    <n v="0"/>
    <n v="6"/>
    <n v="1"/>
    <n v="5"/>
    <n v="0"/>
    <n v="0"/>
    <s v="Mumbai"/>
    <n v="140"/>
    <n v="0"/>
    <n v="6"/>
    <n v="1"/>
  </r>
  <r>
    <d v="2024-06-05T00:00:00"/>
    <x v="2"/>
    <s v="YASH SABHA SHANKAR TIWARI"/>
    <s v="YASH SABHA SHANKAR TIWARI"/>
    <n v="9594587271"/>
    <s v="RIKESH HARIBHAUJI VAIDYA"/>
    <n v="3"/>
    <n v="0"/>
    <n v="0"/>
    <n v="3"/>
    <n v="0"/>
    <n v="3"/>
    <n v="0"/>
    <n v="0"/>
    <s v="Mumbai"/>
    <n v="65"/>
    <n v="0"/>
    <n v="3"/>
    <n v="1"/>
  </r>
  <r>
    <d v="2024-06-05T00:00:00"/>
    <x v="3"/>
    <s v="VINAY KUMAR DUBEY"/>
    <s v="VINAY KUMAR DUBEY"/>
    <n v="7080868718"/>
    <s v="JAGANATH SABAT"/>
    <n v="7"/>
    <n v="0"/>
    <n v="0"/>
    <n v="7"/>
    <n v="5"/>
    <n v="2"/>
    <n v="0"/>
    <n v="0"/>
    <s v="Mumbai"/>
    <n v="175"/>
    <n v="0"/>
    <n v="7"/>
    <n v="1"/>
  </r>
  <r>
    <d v="2024-06-05T00:00:00"/>
    <x v="4"/>
    <s v="RISHIKESH DUBEY"/>
    <s v="RISHIKESH DUBEY"/>
    <n v="8369036235"/>
    <s v="NAVEEN TRIPATHI"/>
    <n v="3"/>
    <n v="1"/>
    <n v="1"/>
    <n v="1"/>
    <n v="1"/>
    <n v="2"/>
    <n v="0"/>
    <n v="0"/>
    <s v="Mumbai"/>
    <n v="185"/>
    <n v="49560"/>
    <n v="3"/>
    <n v="1"/>
  </r>
  <r>
    <d v="2024-06-05T00:00:00"/>
    <x v="7"/>
    <s v="SUMIT MADHUKAR KATE"/>
    <s v="SUMIT MADHUKAR KATE"/>
    <n v="8691929320"/>
    <s v="RAGHWENDRA KUMAR SINGH"/>
    <n v="4"/>
    <n v="0"/>
    <n v="0"/>
    <n v="4"/>
    <n v="4"/>
    <n v="0"/>
    <n v="0"/>
    <n v="0"/>
    <s v="Mumbai"/>
    <n v="100"/>
    <n v="0"/>
    <n v="4"/>
    <n v="1"/>
  </r>
  <r>
    <d v="2024-06-05T00:00:00"/>
    <x v="5"/>
    <s v="SHIVAM ANILKUMAR SHUKLA"/>
    <s v="SHIVAM ANILKUMAR SHUKLA"/>
    <n v="9082856694"/>
    <s v="DILEEP SHARMA"/>
    <n v="5"/>
    <n v="0"/>
    <n v="0"/>
    <n v="5"/>
    <n v="3"/>
    <n v="2"/>
    <n v="0"/>
    <n v="0"/>
    <s v="Mumbai"/>
    <n v="125"/>
    <n v="0"/>
    <n v="5"/>
    <n v="1"/>
  </r>
  <r>
    <d v="2024-06-05T00:00:00"/>
    <x v="6"/>
    <s v="CHOUBEY ADITYA AJIT"/>
    <s v="CHOUBEY ADITYA AJIT"/>
    <n v="7414955787"/>
    <s v="CHANDRALOK GUPTA"/>
    <n v="6"/>
    <n v="0"/>
    <n v="0"/>
    <n v="6"/>
    <n v="0"/>
    <n v="6"/>
    <n v="0"/>
    <n v="0"/>
    <s v="Mumbai"/>
    <n v="130"/>
    <n v="0"/>
    <n v="6"/>
    <n v="1"/>
  </r>
  <r>
    <d v="2024-06-05T00:00:00"/>
    <x v="110"/>
    <s v="MANISH LOLARAKH NATH DUBEY"/>
    <s v="MANISH LOLARAKH NATH DUBEY"/>
    <n v="7715928718"/>
    <s v="MADHURI JOSHI"/>
    <n v="1"/>
    <n v="0"/>
    <n v="1"/>
    <n v="0"/>
    <n v="0"/>
    <n v="1"/>
    <n v="0"/>
    <n v="0"/>
    <s v="Mumbai"/>
    <n v="90"/>
    <n v="16761"/>
    <n v="1"/>
    <n v="1"/>
  </r>
  <r>
    <d v="2024-06-05T00:00:00"/>
    <x v="8"/>
    <s v="ASHUTOSH SINGH"/>
    <s v="ASHUTOSH SINGH"/>
    <n v="9450280317"/>
    <s v="NAVEEN TRIPATHI"/>
    <n v="4"/>
    <n v="0"/>
    <n v="0"/>
    <n v="4"/>
    <n v="2"/>
    <n v="2"/>
    <n v="0"/>
    <n v="0"/>
    <s v="Mumbai"/>
    <n v="90"/>
    <n v="0"/>
    <n v="3"/>
    <n v="1"/>
  </r>
  <r>
    <d v="2024-06-05T00:00:00"/>
    <x v="93"/>
    <s v="SOFIYAN MOHAMMED UMAR ANSARI"/>
    <s v="SOFIYAN MOHAMMED UMAR ANSARI"/>
    <n v="7304151160"/>
    <s v="ABHISHEK GUPTA"/>
    <n v="5"/>
    <n v="0"/>
    <n v="0"/>
    <n v="5"/>
    <n v="2"/>
    <n v="3"/>
    <n v="0"/>
    <n v="0"/>
    <s v="Mumbai"/>
    <n v="125"/>
    <n v="0"/>
    <n v="5"/>
    <n v="1"/>
  </r>
  <r>
    <d v="2024-06-05T00:00:00"/>
    <x v="9"/>
    <s v="HARIHAR SINGH"/>
    <s v="HARIHAR SINGH"/>
    <n v="8149312014"/>
    <s v="AJAY KUMAR VERMA"/>
    <n v="3"/>
    <n v="0"/>
    <n v="0"/>
    <n v="3"/>
    <n v="0"/>
    <n v="3"/>
    <n v="0"/>
    <n v="0"/>
    <s v="Mumbai"/>
    <n v="75"/>
    <n v="0"/>
    <n v="3"/>
    <n v="1"/>
  </r>
  <r>
    <d v="2024-06-05T00:00:00"/>
    <x v="30"/>
    <s v="BHAVESH VIVEK MHATRE"/>
    <s v="BHAVESH VIVEK MHATRE"/>
    <n v="8668720253"/>
    <s v="SURAJ PAWAR"/>
    <n v="2"/>
    <n v="1"/>
    <n v="0"/>
    <n v="1"/>
    <n v="0"/>
    <n v="2"/>
    <n v="0"/>
    <n v="0"/>
    <s v="Mumbai"/>
    <n v="110"/>
    <n v="50976"/>
    <n v="2"/>
    <n v="1"/>
  </r>
  <r>
    <d v="2024-06-05T00:00:00"/>
    <x v="32"/>
    <s v="SANDESH SAROJ MISHRA"/>
    <s v="SANDESH SAROJ MISHRA"/>
    <n v="9819648094"/>
    <s v="JAYANT KUMAR"/>
    <n v="5"/>
    <n v="0"/>
    <n v="0"/>
    <n v="5"/>
    <n v="3"/>
    <n v="2"/>
    <n v="0"/>
    <n v="0"/>
    <s v="Mumbai"/>
    <n v="125"/>
    <n v="0"/>
    <n v="5"/>
    <n v="1"/>
  </r>
  <r>
    <d v="2024-06-05T00:00:00"/>
    <x v="33"/>
    <s v="SUDHEER PANKAJ PANDEY"/>
    <s v="SUDHEER PANKAJ PANDEY"/>
    <n v="8953258991"/>
    <s v="RAGHWENDRA KUMAR SINGH"/>
    <n v="5"/>
    <n v="0"/>
    <n v="0"/>
    <n v="5"/>
    <n v="2"/>
    <n v="3"/>
    <n v="0"/>
    <n v="0"/>
    <s v="Mumbai"/>
    <n v="125"/>
    <n v="0"/>
    <n v="5"/>
    <n v="1"/>
  </r>
  <r>
    <d v="2024-06-05T00:00:00"/>
    <x v="31"/>
    <s v="AKASH RAMRATAN JAISWAL"/>
    <s v="AKASH RAMRATAN JAISWAL"/>
    <n v="7977956010"/>
    <s v="SONU KIRAN DUBEY"/>
    <n v="1"/>
    <n v="0"/>
    <n v="0"/>
    <n v="1"/>
    <n v="0"/>
    <n v="1"/>
    <n v="0"/>
    <n v="0"/>
    <s v="Mumbai"/>
    <n v="15"/>
    <n v="0"/>
    <n v="1"/>
    <n v="1"/>
  </r>
  <r>
    <d v="2024-06-05T00:00:00"/>
    <x v="101"/>
    <s v="ASHISH DATTARY BABAR"/>
    <s v="ASHISH DATTARY BABAR"/>
    <n v="7249212874"/>
    <s v="BAHUBALI KADDU"/>
    <n v="3"/>
    <n v="0"/>
    <n v="0"/>
    <n v="3"/>
    <n v="0"/>
    <n v="3"/>
    <n v="0"/>
    <n v="0"/>
    <s v="Mumbai"/>
    <n v="65"/>
    <n v="0"/>
    <n v="3"/>
    <n v="1"/>
  </r>
  <r>
    <d v="2024-06-05T00:00:00"/>
    <x v="34"/>
    <s v="ANIMESH KARMAKAR"/>
    <s v="ANIMESH KARMAKAR"/>
    <n v="6294590298"/>
    <s v="RIKESH HARIBHAUJI VAIDYA"/>
    <n v="6"/>
    <n v="0"/>
    <n v="0"/>
    <n v="6"/>
    <n v="4"/>
    <n v="2"/>
    <n v="0"/>
    <n v="0"/>
    <s v="Mumbai"/>
    <n v="150"/>
    <n v="0"/>
    <n v="6"/>
    <n v="1"/>
  </r>
  <r>
    <d v="2024-06-05T00:00:00"/>
    <x v="35"/>
    <s v="MD SANAUL MUSTUFA"/>
    <s v="MD SANAUL MUSTUFA"/>
    <n v="9892999846"/>
    <s v="ABHIJIT KHANVILKAR"/>
    <n v="3"/>
    <n v="0"/>
    <n v="0"/>
    <n v="3"/>
    <n v="0"/>
    <n v="3"/>
    <n v="0"/>
    <n v="0"/>
    <s v="Mumbai"/>
    <n v="65"/>
    <n v="0"/>
    <n v="3"/>
    <n v="1"/>
  </r>
  <r>
    <d v="2024-06-05T00:00:00"/>
    <x v="36"/>
    <s v="SAMSUJJAMA"/>
    <s v="SAMSUJJAMA"/>
    <n v="9628744894"/>
    <s v="PREM KUMAR VISHWAKARMA"/>
    <n v="7"/>
    <n v="0"/>
    <n v="0"/>
    <n v="7"/>
    <n v="0"/>
    <n v="7"/>
    <n v="0"/>
    <n v="0"/>
    <s v="Mumbai"/>
    <n v="165"/>
    <n v="0"/>
    <n v="7"/>
    <n v="1"/>
  </r>
  <r>
    <d v="2024-06-05T00:00:00"/>
    <x v="37"/>
    <s v="SAJID SHAHABUDDIN ANSARI"/>
    <s v="SAJID SHAHABUDDIN ANSARI"/>
    <n v="9326604192"/>
    <s v="BANNOTH NARAYANASWAMY NAIK"/>
    <n v="5"/>
    <n v="0"/>
    <n v="0"/>
    <n v="5"/>
    <n v="3"/>
    <n v="2"/>
    <n v="0"/>
    <n v="0"/>
    <s v="Mumbai"/>
    <n v="125"/>
    <n v="0"/>
    <n v="5"/>
    <n v="1"/>
  </r>
  <r>
    <d v="2024-06-05T00:00:00"/>
    <x v="38"/>
    <s v="VIVEKANAND"/>
    <s v="VIVEKANAND"/>
    <n v="9984546969"/>
    <s v="JAGANATH SABAT"/>
    <n v="7"/>
    <n v="0"/>
    <n v="0"/>
    <n v="7"/>
    <n v="3"/>
    <n v="4"/>
    <n v="0"/>
    <n v="0"/>
    <s v="Mumbai"/>
    <n v="175"/>
    <n v="0"/>
    <n v="7"/>
    <n v="1"/>
  </r>
  <r>
    <d v="2024-06-05T00:00:00"/>
    <x v="39"/>
    <s v="PRADEEP DEEPAK ANGRE"/>
    <s v="PRADEEP DEEPAK ANGRE"/>
    <n v="8879114532"/>
    <s v="JAGANATH SABAT"/>
    <n v="1"/>
    <n v="0"/>
    <n v="0"/>
    <n v="1"/>
    <n v="0"/>
    <n v="1"/>
    <n v="0"/>
    <n v="0"/>
    <s v="Mumbai"/>
    <n v="25"/>
    <n v="0"/>
    <n v="1"/>
    <n v="1"/>
  </r>
  <r>
    <d v="2024-06-05T00:00:00"/>
    <x v="19"/>
    <s v="RANJIT REVNATH BOBHATE"/>
    <s v="RANJIT REVNATH BOBHATE"/>
    <n v="9920240914"/>
    <s v="MOHAMMAD IMRAN ADIL"/>
    <n v="5"/>
    <n v="0"/>
    <n v="0"/>
    <n v="5"/>
    <n v="0"/>
    <n v="5"/>
    <n v="0"/>
    <n v="0"/>
    <s v="Mumbai"/>
    <n v="115"/>
    <n v="0"/>
    <n v="5"/>
    <n v="1"/>
  </r>
  <r>
    <d v="2024-06-05T00:00:00"/>
    <x v="20"/>
    <s v="NANDAN SINGH"/>
    <s v="NANDAN SINGH"/>
    <n v="8655842601"/>
    <s v="ABHIJIT KHANVILKAR"/>
    <n v="1"/>
    <n v="0"/>
    <n v="0"/>
    <n v="1"/>
    <n v="0"/>
    <n v="1"/>
    <n v="0"/>
    <n v="0"/>
    <s v="Mumbai"/>
    <n v="25"/>
    <n v="0"/>
    <n v="1"/>
    <n v="1"/>
  </r>
  <r>
    <d v="2024-06-05T00:00:00"/>
    <x v="91"/>
    <s v="CHANDRALOK GUPTA"/>
    <s v="CHANDRALOK GUPTA"/>
    <n v="8424058233"/>
    <s v="RUSHIKESH KALE"/>
    <n v="1"/>
    <n v="1"/>
    <n v="0"/>
    <n v="0"/>
    <n v="0"/>
    <n v="1"/>
    <n v="0"/>
    <n v="0"/>
    <s v="Mumbai"/>
    <n v="85"/>
    <n v="3552"/>
    <n v="1"/>
    <n v="1"/>
  </r>
  <r>
    <d v="2024-06-05T00:00:00"/>
    <x v="102"/>
    <s v="YADAV VIVEKKUMAR LALJI"/>
    <s v="YADAV VIVEKKUMAR LALJI"/>
    <n v="9702818558"/>
    <s v="IRFAN INNUS PATEL"/>
    <n v="1"/>
    <n v="0"/>
    <n v="0"/>
    <n v="1"/>
    <n v="0"/>
    <n v="1"/>
    <n v="0"/>
    <n v="0"/>
    <s v="Mumbai"/>
    <n v="25"/>
    <n v="0"/>
    <n v="1"/>
    <n v="1"/>
  </r>
  <r>
    <d v="2024-06-05T00:00:00"/>
    <x v="25"/>
    <s v="AJAY KUMAR MISHRA"/>
    <s v="AJAY KUMAR MISHRA"/>
    <n v="8009478116"/>
    <s v="NAGENDRA MISHRA"/>
    <n v="5"/>
    <n v="0"/>
    <n v="0"/>
    <n v="5"/>
    <n v="3"/>
    <n v="2"/>
    <n v="0"/>
    <n v="0"/>
    <s v="Mumbai"/>
    <n v="125"/>
    <n v="0"/>
    <n v="4"/>
    <n v="1"/>
  </r>
  <r>
    <d v="2024-06-05T00:00:00"/>
    <x v="92"/>
    <s v="MOHAMMAD IMRAN ADIL"/>
    <s v="MOHAMMAD IMRAN ADIL"/>
    <n v="9967552214"/>
    <s v="MADHURI JOSHI"/>
    <n v="1"/>
    <n v="0"/>
    <n v="0"/>
    <n v="1"/>
    <n v="0"/>
    <n v="1"/>
    <n v="0"/>
    <n v="0"/>
    <s v="Mumbai"/>
    <n v="25"/>
    <n v="0"/>
    <n v="1"/>
    <n v="1"/>
  </r>
  <r>
    <d v="2024-06-05T00:00:00"/>
    <x v="22"/>
    <s v="ALOK NAKHDOO PAL"/>
    <s v="ALOK NAKHDOO PAL"/>
    <n v="7385360866"/>
    <s v="CHANDRALOK GUPTA"/>
    <n v="6"/>
    <n v="1"/>
    <n v="0"/>
    <n v="5"/>
    <n v="1"/>
    <n v="6"/>
    <n v="0"/>
    <n v="0"/>
    <s v="Mumbai"/>
    <n v="215"/>
    <n v="4720"/>
    <n v="7"/>
    <n v="1"/>
  </r>
  <r>
    <d v="2024-06-05T00:00:00"/>
    <x v="24"/>
    <s v="ARUN KUMAR SHUKLA"/>
    <s v="ARUN KUMAR SHUKLA"/>
    <n v="8928440955"/>
    <s v="CHANDRALOK GUPTA"/>
    <n v="8"/>
    <n v="0"/>
    <n v="0"/>
    <n v="8"/>
    <n v="0"/>
    <n v="8"/>
    <n v="0"/>
    <n v="0"/>
    <s v="Mumbai"/>
    <n v="180"/>
    <n v="0"/>
    <n v="8"/>
    <n v="1"/>
  </r>
  <r>
    <d v="2024-06-05T00:00:00"/>
    <x v="26"/>
    <s v="RUSHIKESH DODHU JADHAV"/>
    <s v="RUSHIKESH DODHU JADHAV"/>
    <n v="9768269689"/>
    <s v="AKASH RAMRATAN JAISWAL"/>
    <n v="7"/>
    <n v="0"/>
    <n v="0"/>
    <n v="7"/>
    <n v="1"/>
    <n v="6"/>
    <n v="0"/>
    <n v="0"/>
    <s v="Mumbai"/>
    <n v="155"/>
    <n v="0"/>
    <n v="7"/>
    <n v="1"/>
  </r>
  <r>
    <d v="2024-06-05T00:00:00"/>
    <x v="103"/>
    <s v="VINAY MISHRA"/>
    <s v="VINAY MISHRA"/>
    <n v="9140317319"/>
    <s v="IRFAN INNUS PATEL"/>
    <n v="5"/>
    <n v="0"/>
    <n v="0"/>
    <n v="5"/>
    <n v="0"/>
    <n v="5"/>
    <n v="0"/>
    <n v="0"/>
    <s v="Mumbai"/>
    <n v="115"/>
    <n v="0"/>
    <n v="5"/>
    <n v="1"/>
  </r>
  <r>
    <d v="2024-06-05T00:00:00"/>
    <x v="27"/>
    <s v="RANJEET UPENDRA SHARMA"/>
    <s v="RANJEET UPENDRA SHARMA"/>
    <n v="7620769467"/>
    <s v="JAGANATH SABAT"/>
    <n v="4"/>
    <n v="0"/>
    <n v="0"/>
    <n v="4"/>
    <n v="3"/>
    <n v="1"/>
    <n v="0"/>
    <n v="0"/>
    <s v="Mumbai"/>
    <n v="100"/>
    <n v="0"/>
    <n v="4"/>
    <n v="1"/>
  </r>
  <r>
    <d v="2024-06-05T00:00:00"/>
    <x v="90"/>
    <s v="MOHAMMED MUNAWAR KHAN"/>
    <s v="MOHAMMED MUNAWAR KHAN"/>
    <n v="8779346184"/>
    <s v="INTEZAR IMAM MUNTAZIR IMAM SAYED"/>
    <n v="2"/>
    <n v="0"/>
    <n v="0"/>
    <n v="2"/>
    <n v="0"/>
    <n v="2"/>
    <n v="0"/>
    <n v="0"/>
    <s v="Mumbai"/>
    <n v="30"/>
    <n v="0"/>
    <n v="2"/>
    <n v="1"/>
  </r>
  <r>
    <d v="2024-06-05T00:00:00"/>
    <x v="29"/>
    <s v="ASHISH SHUKLA"/>
    <s v="ASHISH SHUKLA"/>
    <n v="8879709699"/>
    <s v="RIKESH HARIBHAUJI VAIDYA"/>
    <n v="6"/>
    <n v="0"/>
    <n v="0"/>
    <n v="6"/>
    <n v="3"/>
    <n v="3"/>
    <n v="0"/>
    <n v="0"/>
    <s v="Mumbai"/>
    <n v="150"/>
    <n v="0"/>
    <n v="5"/>
    <n v="1"/>
  </r>
  <r>
    <d v="2024-06-05T00:00:00"/>
    <x v="56"/>
    <s v="JUBAIR KHAN"/>
    <s v="JUBAIR KHAN"/>
    <n v="9594708000"/>
    <s v="MOHAMMAD IMRAN ADIL"/>
    <n v="4"/>
    <n v="0"/>
    <n v="0"/>
    <n v="4"/>
    <n v="0"/>
    <n v="4"/>
    <n v="0"/>
    <n v="0"/>
    <s v="Mumbai"/>
    <n v="90"/>
    <n v="0"/>
    <n v="4"/>
    <n v="1"/>
  </r>
  <r>
    <d v="2024-06-05T00:00:00"/>
    <x v="57"/>
    <s v="ABHISHEK GUPTA"/>
    <s v="ABHISHEK GUPTA"/>
    <n v="8354873086"/>
    <s v="DILEEP SHARMA"/>
    <n v="3"/>
    <n v="0"/>
    <n v="0"/>
    <n v="3"/>
    <n v="2"/>
    <n v="1"/>
    <n v="0"/>
    <n v="0"/>
    <s v="Mumbai"/>
    <n v="75"/>
    <n v="0"/>
    <n v="3"/>
    <n v="1"/>
  </r>
  <r>
    <d v="2024-06-05T00:00:00"/>
    <x v="58"/>
    <s v="ANGAD RAMJI GUPTA"/>
    <s v="ANGAD RAMJI GUPTA"/>
    <n v="9820840706"/>
    <s v="CHANDRALOK GUPTA"/>
    <n v="9"/>
    <n v="0"/>
    <n v="0"/>
    <n v="9"/>
    <n v="0"/>
    <n v="9"/>
    <n v="0"/>
    <n v="0"/>
    <s v="Mumbai"/>
    <n v="215"/>
    <n v="0"/>
    <n v="9"/>
    <n v="1"/>
  </r>
  <r>
    <d v="2024-06-05T00:00:00"/>
    <x v="59"/>
    <s v="MOHAMMED SAJID TAK"/>
    <s v="MOHAMMED SAJID TAK"/>
    <n v="9623733102"/>
    <s v="IRFAN INNUS PATEL"/>
    <n v="5"/>
    <n v="0"/>
    <n v="0"/>
    <n v="5"/>
    <n v="1"/>
    <n v="4"/>
    <n v="0"/>
    <n v="0"/>
    <s v="Mumbai"/>
    <n v="125"/>
    <n v="0"/>
    <n v="5"/>
    <n v="1"/>
  </r>
  <r>
    <d v="2024-06-05T00:00:00"/>
    <x v="60"/>
    <s v="VIKAS CHANDRABHAN MISHRA"/>
    <s v="VIKAS CHANDRABHAN MISHRA"/>
    <n v="8369541192"/>
    <s v="SHASHANK YELVE"/>
    <n v="6"/>
    <n v="0"/>
    <n v="0"/>
    <n v="6"/>
    <n v="1"/>
    <n v="5"/>
    <n v="0"/>
    <n v="0"/>
    <s v="Mumbai"/>
    <n v="150"/>
    <n v="0"/>
    <n v="6"/>
    <n v="1"/>
  </r>
  <r>
    <d v="2024-06-05T00:00:00"/>
    <x v="100"/>
    <s v="PRAVIN MATAL"/>
    <s v="PRAVIN MATAL"/>
    <n v="9867591635"/>
    <s v="MANISH LOLARAKH NATH DUBEY"/>
    <n v="5"/>
    <n v="0"/>
    <n v="0"/>
    <n v="5"/>
    <n v="1"/>
    <n v="4"/>
    <n v="0"/>
    <n v="0"/>
    <s v="Mumbai"/>
    <n v="115"/>
    <n v="0"/>
    <n v="5"/>
    <n v="1"/>
  </r>
  <r>
    <d v="2024-06-05T00:00:00"/>
    <x v="61"/>
    <s v="ASHUTOSH MISHRA"/>
    <s v="ASHUTOSH MISHRA"/>
    <n v="9960834633"/>
    <s v="SUSHEEL DUBEY"/>
    <n v="4"/>
    <n v="0"/>
    <n v="0"/>
    <n v="4"/>
    <n v="2"/>
    <n v="2"/>
    <n v="0"/>
    <n v="1"/>
    <s v="Mumbai"/>
    <n v="110"/>
    <n v="0"/>
    <n v="4"/>
    <n v="1"/>
  </r>
  <r>
    <d v="2024-06-05T00:00:00"/>
    <x v="62"/>
    <s v="AKSHAY YADAV"/>
    <s v="AKSHAY YADAV"/>
    <n v="9920724076"/>
    <s v="RAGHWENDRA KUMAR SINGH"/>
    <n v="7"/>
    <n v="0"/>
    <n v="0"/>
    <n v="7"/>
    <n v="4"/>
    <n v="3"/>
    <n v="0"/>
    <n v="0"/>
    <s v="Mumbai"/>
    <n v="165"/>
    <n v="0"/>
    <n v="7"/>
    <n v="1"/>
  </r>
  <r>
    <d v="2024-06-05T00:00:00"/>
    <x v="63"/>
    <s v="MOHINI RAVIRAV YETEKAR"/>
    <s v="MOHINI RAVIRAV YETEKAR"/>
    <n v="8850628737"/>
    <s v="MANISH LOLARAKH NATH DUBEY"/>
    <n v="1"/>
    <n v="0"/>
    <n v="0"/>
    <n v="1"/>
    <n v="0"/>
    <n v="1"/>
    <n v="0"/>
    <n v="0"/>
    <s v="Mumbai"/>
    <n v="10"/>
    <n v="0"/>
    <n v="0"/>
    <n v="1"/>
  </r>
  <r>
    <d v="2024-06-05T00:00:00"/>
    <x v="99"/>
    <s v="VINAYKUMAR GAUD"/>
    <s v="VINAYKUMAR GAUD"/>
    <n v="9224730381"/>
    <s v="INTEZAR IMAM MUNTAZIR IMAM SAYED"/>
    <n v="1"/>
    <n v="1"/>
    <n v="0"/>
    <n v="0"/>
    <n v="0"/>
    <n v="1"/>
    <n v="0"/>
    <n v="0"/>
    <s v="Mumbai"/>
    <n v="90"/>
    <n v="4720"/>
    <n v="1"/>
    <n v="1"/>
  </r>
  <r>
    <d v="2024-06-05T00:00:00"/>
    <x v="64"/>
    <s v="MUNAWAR WARISH HASHMI"/>
    <s v="MUNAWAR WARISH HASHMI"/>
    <n v="9167670057"/>
    <s v="RUSHIKESH KALE"/>
    <n v="4"/>
    <n v="0"/>
    <n v="0"/>
    <n v="4"/>
    <n v="0"/>
    <n v="4"/>
    <n v="0"/>
    <n v="0"/>
    <s v="Mumbai"/>
    <n v="75"/>
    <n v="0"/>
    <n v="3"/>
    <n v="1"/>
  </r>
  <r>
    <d v="2024-06-05T00:00:00"/>
    <x v="97"/>
    <s v="PREM KUMAR VISHWAKARMA"/>
    <s v="PREM KUMAR VISHWAKARMA"/>
    <n v="9004761131"/>
    <s v="KADAM RAVIRAJ NARAYAN"/>
    <n v="3"/>
    <n v="0"/>
    <n v="0"/>
    <n v="3"/>
    <n v="0"/>
    <n v="3"/>
    <n v="0"/>
    <n v="0"/>
    <s v="Mumbai"/>
    <n v="75"/>
    <n v="0"/>
    <n v="3"/>
    <n v="1"/>
  </r>
  <r>
    <d v="2024-06-05T00:00:00"/>
    <x v="65"/>
    <s v="SHEKH MOHAMMAD IMRAN"/>
    <s v="SHEKH MOHAMMAD IMRAN"/>
    <n v="8291174466"/>
    <s v="SHASHANK YELVE"/>
    <n v="5"/>
    <n v="0"/>
    <n v="0"/>
    <n v="5"/>
    <n v="0"/>
    <n v="5"/>
    <n v="0"/>
    <n v="0"/>
    <s v="Mumbai"/>
    <n v="90"/>
    <n v="0"/>
    <n v="3"/>
    <n v="1"/>
  </r>
  <r>
    <d v="2024-06-05T00:00:00"/>
    <x v="41"/>
    <s v="AKASH KUMAR JAISWAL"/>
    <s v="AKASH KUMAR JAISWAL"/>
    <n v="9984180596"/>
    <s v="DILEEP SHARMA"/>
    <n v="4"/>
    <n v="0"/>
    <n v="0"/>
    <n v="4"/>
    <n v="2"/>
    <n v="2"/>
    <n v="0"/>
    <n v="0"/>
    <s v="Mumbai"/>
    <n v="100"/>
    <n v="0"/>
    <n v="4"/>
    <n v="1"/>
  </r>
  <r>
    <d v="2024-06-05T00:00:00"/>
    <x v="42"/>
    <s v="AKASH NARAYAN RAWTE"/>
    <s v="AKASH NARAYAN RAWTE"/>
    <n v="9594529510"/>
    <s v="NAGENDRA MISHRA"/>
    <n v="6"/>
    <n v="1"/>
    <n v="0"/>
    <n v="5"/>
    <n v="3"/>
    <n v="4"/>
    <n v="0"/>
    <n v="0"/>
    <s v="Mumbai"/>
    <n v="225"/>
    <n v="7080"/>
    <n v="7"/>
    <n v="1"/>
  </r>
  <r>
    <d v="2024-06-05T00:00:00"/>
    <x v="43"/>
    <s v="SURAJ PAWAR"/>
    <s v="SURAJ PAWAR"/>
    <n v="8446578718"/>
    <s v="MADHURI JOSHI"/>
    <n v="1"/>
    <n v="1"/>
    <n v="0"/>
    <n v="0"/>
    <n v="0"/>
    <n v="1"/>
    <n v="0"/>
    <n v="0"/>
    <s v="Mumbai"/>
    <n v="90"/>
    <n v="36916"/>
    <n v="1"/>
    <n v="1"/>
  </r>
  <r>
    <d v="2024-06-05T00:00:00"/>
    <x v="44"/>
    <s v="SAW MRITUNJAY KUMAR PREMCHAND"/>
    <s v="SAW MRITUNJAY KUMAR PREMCHAND"/>
    <n v="8779615120"/>
    <s v="PREM KUMAR VISHWAKARMA"/>
    <n v="6"/>
    <n v="0"/>
    <n v="0"/>
    <n v="6"/>
    <n v="2"/>
    <n v="4"/>
    <n v="0"/>
    <n v="0"/>
    <s v="Mumbai"/>
    <n v="150"/>
    <n v="0"/>
    <n v="6"/>
    <n v="1"/>
  </r>
  <r>
    <d v="2024-06-05T00:00:00"/>
    <x v="98"/>
    <s v="AKASH DHANSING LONDHE"/>
    <s v="AKASH DHANSING LONDHE"/>
    <n v="8850323385"/>
    <s v="MD SANAUL MUSTUFA"/>
    <n v="7"/>
    <n v="0"/>
    <n v="0"/>
    <n v="7"/>
    <n v="6"/>
    <n v="1"/>
    <n v="0"/>
    <n v="0"/>
    <s v="Mumbai"/>
    <n v="155"/>
    <n v="0"/>
    <n v="7"/>
    <n v="1"/>
  </r>
  <r>
    <d v="2024-06-05T00:00:00"/>
    <x v="111"/>
    <s v="SHASHANK YELVE"/>
    <s v="SHASHANK YELVE"/>
    <n v="8830251760"/>
    <s v="MADHURI JOSHI"/>
    <n v="1"/>
    <n v="0"/>
    <n v="0"/>
    <n v="1"/>
    <n v="0"/>
    <n v="1"/>
    <n v="0"/>
    <n v="0"/>
    <s v="Mumbai"/>
    <n v="25"/>
    <n v="0"/>
    <n v="1"/>
    <n v="1"/>
  </r>
  <r>
    <d v="2024-06-05T00:00:00"/>
    <x v="45"/>
    <s v="AMAN TRIPATHI"/>
    <s v="AMAN TRIPATHI"/>
    <n v="7393838072"/>
    <s v="JAGANATH SABAT"/>
    <n v="7"/>
    <n v="0"/>
    <n v="0"/>
    <n v="7"/>
    <n v="2"/>
    <n v="5"/>
    <n v="0"/>
    <n v="0"/>
    <s v="Mumbai"/>
    <n v="175"/>
    <n v="0"/>
    <n v="7"/>
    <n v="1"/>
  </r>
  <r>
    <d v="2024-06-05T00:00:00"/>
    <x v="46"/>
    <s v="PRITAM SUNIL GAIKWAD"/>
    <s v="PRITAM SUNIL GAIKWAD"/>
    <n v="8169792854"/>
    <s v="SHASHANK YELVE"/>
    <n v="6"/>
    <n v="0"/>
    <n v="0"/>
    <n v="6"/>
    <n v="0"/>
    <n v="6"/>
    <n v="0"/>
    <n v="0"/>
    <s v="Mumbai"/>
    <n v="130"/>
    <n v="0"/>
    <n v="4"/>
    <n v="1"/>
  </r>
  <r>
    <d v="2024-06-05T00:00:00"/>
    <x v="108"/>
    <s v="BITTU KUMAR"/>
    <s v="BITTU KUMAR"/>
    <n v="8709035770"/>
    <s v="RIKESH HARIBHAUJI VAIDYA"/>
    <n v="2"/>
    <n v="0"/>
    <n v="0"/>
    <n v="2"/>
    <n v="1"/>
    <n v="1"/>
    <n v="0"/>
    <n v="0"/>
    <s v="Mumbai"/>
    <n v="50"/>
    <n v="0"/>
    <n v="2"/>
    <n v="1"/>
  </r>
  <r>
    <d v="2024-06-05T00:00:00"/>
    <x v="49"/>
    <s v="ANOOP PANDEY"/>
    <s v="ANOOP PANDEY"/>
    <n v="9321734007"/>
    <s v="KADAM RAVIRAJ NARAYAN"/>
    <n v="7"/>
    <n v="1"/>
    <n v="0"/>
    <n v="6"/>
    <n v="2"/>
    <n v="5"/>
    <n v="0"/>
    <n v="0"/>
    <s v="Mumbai"/>
    <n v="235"/>
    <n v="4720"/>
    <n v="7"/>
    <n v="1"/>
  </r>
  <r>
    <d v="2024-06-05T00:00:00"/>
    <x v="51"/>
    <s v="MUNTAZIR SAYED"/>
    <s v="MUNTAZIR SAYED"/>
    <n v="9082734540"/>
    <s v="BANNOTH NARAYANASWAMY NAIK"/>
    <n v="4"/>
    <n v="0"/>
    <n v="0"/>
    <n v="4"/>
    <n v="1"/>
    <n v="3"/>
    <n v="0"/>
    <n v="0"/>
    <s v="Mumbai"/>
    <n v="100"/>
    <n v="0"/>
    <n v="3"/>
    <n v="1"/>
  </r>
  <r>
    <d v="2024-06-05T00:00:00"/>
    <x v="52"/>
    <s v="NANDLAL RAJBHAR"/>
    <s v="NANDLAL RAJBHAR"/>
    <n v="9594189301"/>
    <s v="MD SANAUL MUSTUFA"/>
    <n v="6"/>
    <n v="0"/>
    <n v="0"/>
    <n v="6"/>
    <n v="2"/>
    <n v="4"/>
    <n v="0"/>
    <n v="0"/>
    <s v="Mumbai"/>
    <n v="140"/>
    <n v="0"/>
    <n v="6"/>
    <n v="1"/>
  </r>
  <r>
    <d v="2024-06-05T00:00:00"/>
    <x v="48"/>
    <s v="MOHD IJHAR SHAIKH"/>
    <s v="MOHD IJHAR SHAIKH"/>
    <n v="9004616230"/>
    <s v="INTEZAR IMAM MUNTAZIR IMAM SAYED"/>
    <n v="5"/>
    <n v="0"/>
    <n v="0"/>
    <n v="5"/>
    <n v="0"/>
    <n v="5"/>
    <n v="0"/>
    <n v="0"/>
    <s v="Mumbai"/>
    <n v="125"/>
    <n v="0"/>
    <n v="5"/>
    <n v="1"/>
  </r>
  <r>
    <d v="2024-06-05T00:00:00"/>
    <x v="53"/>
    <s v="KRISHNA GYANDEV PANDEY"/>
    <s v="KRISHNA GYANDEV PANDEY"/>
    <n v="9372324244"/>
    <s v="RAGHWENDRA KUMAR SINGH"/>
    <n v="4"/>
    <n v="0"/>
    <n v="0"/>
    <n v="4"/>
    <n v="1"/>
    <n v="3"/>
    <n v="0"/>
    <n v="0"/>
    <s v="Mumbai"/>
    <n v="100"/>
    <n v="0"/>
    <n v="4"/>
    <n v="1"/>
  </r>
  <r>
    <d v="2024-06-05T00:00:00"/>
    <x v="54"/>
    <s v="DINESH GHODVINDE"/>
    <s v="DINESH GHODVINDE"/>
    <n v="7020949492"/>
    <s v="JAGANATH SABAT"/>
    <n v="7"/>
    <n v="0"/>
    <n v="0"/>
    <n v="7"/>
    <n v="1"/>
    <n v="6"/>
    <n v="0"/>
    <n v="0"/>
    <s v="Mumbai"/>
    <n v="165"/>
    <n v="0"/>
    <n v="7"/>
    <n v="1"/>
  </r>
  <r>
    <d v="2024-06-05T00:00:00"/>
    <x v="78"/>
    <s v="ABDUL AHAD ANIS KHAN"/>
    <s v="ABDUL AHAD ANIS KHAN"/>
    <n v="7058620610"/>
    <s v="AKASH RAMRATAN JAISWAL"/>
    <n v="7"/>
    <n v="0"/>
    <n v="0"/>
    <n v="7"/>
    <n v="7"/>
    <n v="0"/>
    <n v="0"/>
    <n v="0"/>
    <s v="Mumbai"/>
    <n v="175"/>
    <n v="0"/>
    <n v="7"/>
    <n v="1"/>
  </r>
  <r>
    <d v="2024-06-05T00:00:00"/>
    <x v="95"/>
    <s v="RAJKUMAR U SINGH"/>
    <s v="RAJKUMAR U SINGH"/>
    <n v="7058306032"/>
    <s v="AJAY KUMAR VERMA"/>
    <n v="3"/>
    <n v="0"/>
    <n v="0"/>
    <n v="3"/>
    <n v="2"/>
    <n v="1"/>
    <n v="0"/>
    <n v="0"/>
    <s v="Mumbai"/>
    <n v="75"/>
    <n v="0"/>
    <n v="3"/>
    <n v="1"/>
  </r>
  <r>
    <d v="2024-06-05T00:00:00"/>
    <x v="80"/>
    <s v="SHUBHENDU PRAFULLA DASKABI"/>
    <s v="SHUBHENDU PRAFULLA DASKABI"/>
    <n v="9372379791"/>
    <s v="JAYANT KUMAR"/>
    <n v="5"/>
    <n v="0"/>
    <n v="0"/>
    <n v="5"/>
    <n v="3"/>
    <n v="2"/>
    <n v="0"/>
    <n v="0"/>
    <s v="Mumbai"/>
    <n v="115"/>
    <n v="0"/>
    <n v="4"/>
    <n v="1"/>
  </r>
  <r>
    <d v="2024-06-05T00:00:00"/>
    <x v="83"/>
    <s v="GANGA SAGAR PANDEY"/>
    <s v="GANGA SAGAR PANDEY"/>
    <n v="9696537480"/>
    <s v="JAGANATH SABAT"/>
    <n v="7"/>
    <n v="1"/>
    <n v="0"/>
    <n v="6"/>
    <n v="0"/>
    <n v="7"/>
    <n v="0"/>
    <n v="0"/>
    <s v="Mumbai"/>
    <n v="240"/>
    <n v="4720"/>
    <n v="7"/>
    <n v="1"/>
  </r>
  <r>
    <d v="2024-06-05T00:00:00"/>
    <x v="81"/>
    <s v="VIVEK CHUNNILAL GUPTA"/>
    <s v="VIVEK CHUNNILAL GUPTA"/>
    <n v="8698022496"/>
    <s v="JAGANATH SABAT"/>
    <n v="7"/>
    <n v="0"/>
    <n v="0"/>
    <n v="7"/>
    <n v="1"/>
    <n v="6"/>
    <n v="0"/>
    <n v="0"/>
    <s v="Mumbai"/>
    <n v="165"/>
    <n v="0"/>
    <n v="7"/>
    <n v="1"/>
  </r>
  <r>
    <d v="2024-06-05T00:00:00"/>
    <x v="82"/>
    <s v="LAXMI NARAYAN PANDEY"/>
    <s v="LAXMI NARAYAN PANDEY"/>
    <n v="7208851513"/>
    <s v="RIKESH HARIBHAUJI VAIDYA"/>
    <n v="7"/>
    <n v="0"/>
    <n v="0"/>
    <n v="7"/>
    <n v="4"/>
    <n v="3"/>
    <n v="0"/>
    <n v="0"/>
    <s v="Mumbai"/>
    <n v="165"/>
    <n v="0"/>
    <n v="7"/>
    <n v="1"/>
  </r>
  <r>
    <d v="2024-06-05T00:00:00"/>
    <x v="112"/>
    <s v="JAYANT KUMAR"/>
    <s v="JAYANT KUMAR"/>
    <n v="9304376328"/>
    <s v="DILEEP SHARMA"/>
    <n v="3"/>
    <n v="0"/>
    <n v="0"/>
    <n v="3"/>
    <n v="0"/>
    <n v="3"/>
    <n v="0"/>
    <n v="0"/>
    <s v="Mumbai"/>
    <n v="65"/>
    <n v="0"/>
    <n v="3"/>
    <n v="1"/>
  </r>
  <r>
    <d v="2024-06-05T00:00:00"/>
    <x v="84"/>
    <s v="VINOD KUMAR"/>
    <s v="VINOD KUMAR"/>
    <n v="7905193449"/>
    <s v="JAYANT KUMAR"/>
    <n v="5"/>
    <n v="0"/>
    <n v="0"/>
    <n v="5"/>
    <n v="1"/>
    <n v="4"/>
    <n v="0"/>
    <n v="0"/>
    <s v="Mumbai"/>
    <n v="115"/>
    <n v="0"/>
    <n v="5"/>
    <n v="1"/>
  </r>
  <r>
    <d v="2024-06-05T00:00:00"/>
    <x v="85"/>
    <s v="SUMIT SHARAD SANAS"/>
    <s v="SUMIT SHARAD SANAS"/>
    <n v="8652573355"/>
    <s v="ARJUN WAGHMARE"/>
    <n v="7"/>
    <n v="0"/>
    <n v="0"/>
    <n v="7"/>
    <n v="2"/>
    <n v="5"/>
    <n v="0"/>
    <n v="0"/>
    <s v="Mumbai"/>
    <n v="175"/>
    <n v="0"/>
    <n v="7"/>
    <n v="1"/>
  </r>
  <r>
    <d v="2024-06-05T00:00:00"/>
    <x v="86"/>
    <s v="CHANDAN MISHRA"/>
    <s v="CHANDAN MISHRA"/>
    <n v="8433849596"/>
    <s v="JAYANT KUMAR"/>
    <n v="5"/>
    <n v="0"/>
    <n v="0"/>
    <n v="5"/>
    <n v="0"/>
    <n v="5"/>
    <n v="0"/>
    <n v="0"/>
    <s v="Mumbai"/>
    <n v="110"/>
    <n v="0"/>
    <n v="4"/>
    <n v="1"/>
  </r>
  <r>
    <d v="2024-06-05T00:00:00"/>
    <x v="87"/>
    <s v="PRAFUL MUKUNDRAO TELANG"/>
    <s v="PRAFUL MUKUNDRAO TELANG"/>
    <n v="7769928826"/>
    <s v="PREM KUMAR VISHWAKARMA"/>
    <n v="4"/>
    <n v="0"/>
    <n v="0"/>
    <n v="4"/>
    <n v="0"/>
    <n v="4"/>
    <n v="0"/>
    <n v="0"/>
    <s v="Mumbai"/>
    <n v="90"/>
    <n v="0"/>
    <n v="4"/>
    <n v="1"/>
  </r>
  <r>
    <d v="2024-06-05T00:00:00"/>
    <x v="88"/>
    <s v="NAGENDRA MISHRA"/>
    <s v="NAGENDRA MISHRA"/>
    <n v="7049872363"/>
    <s v="SIDDHANT RAJENDRA PAWAR"/>
    <n v="2"/>
    <n v="0"/>
    <n v="0"/>
    <n v="2"/>
    <n v="1"/>
    <n v="1"/>
    <n v="0"/>
    <n v="0"/>
    <s v="Mumbai"/>
    <n v="50"/>
    <n v="0"/>
    <n v="2"/>
    <n v="1"/>
  </r>
  <r>
    <d v="2024-06-05T00:00:00"/>
    <x v="89"/>
    <s v="RAGHWENDRA KUMAR SINGH"/>
    <s v="RAGHWENDRA KUMAR SINGH"/>
    <n v="8104389966"/>
    <s v="SONU KIRAN DUBEY"/>
    <n v="3"/>
    <n v="0"/>
    <n v="0"/>
    <n v="3"/>
    <n v="0"/>
    <n v="3"/>
    <n v="0"/>
    <n v="0"/>
    <s v="Mumbai"/>
    <n v="75"/>
    <n v="0"/>
    <n v="3"/>
    <n v="1"/>
  </r>
  <r>
    <d v="2024-06-05T00:00:00"/>
    <x v="66"/>
    <s v="RITIK PANKAJ CHAUBEY"/>
    <s v="RITIK PANKAJ CHAUBEY"/>
    <n v="8604838454"/>
    <s v="MANISH LOLARAKH NATH DUBEY"/>
    <n v="3"/>
    <n v="0"/>
    <n v="0"/>
    <n v="3"/>
    <n v="2"/>
    <n v="1"/>
    <n v="0"/>
    <n v="0"/>
    <s v="Mumbai"/>
    <n v="75"/>
    <n v="0"/>
    <n v="3"/>
    <n v="1"/>
  </r>
  <r>
    <d v="2024-06-05T00:00:00"/>
    <x v="67"/>
    <s v="MOHIT UPADHYAY"/>
    <s v="MOHIT UPADHYAY"/>
    <n v="9372906600"/>
    <s v="AKASH RAMRATAN JAISWAL"/>
    <n v="1"/>
    <n v="0"/>
    <n v="0"/>
    <n v="1"/>
    <n v="1"/>
    <n v="0"/>
    <n v="0"/>
    <n v="0"/>
    <s v="Mumbai"/>
    <n v="25"/>
    <n v="0"/>
    <n v="0"/>
    <n v="1"/>
  </r>
  <r>
    <d v="2024-06-05T00:00:00"/>
    <x v="68"/>
    <s v="DHIRAJKUMAR L MISHRA"/>
    <s v="DHIRAJKUMAR L MISHRA"/>
    <n v="9370908992"/>
    <s v="MUNAWAR WARISH HASHMI"/>
    <n v="7"/>
    <n v="0"/>
    <n v="0"/>
    <n v="7"/>
    <n v="2"/>
    <n v="6"/>
    <n v="0"/>
    <n v="0"/>
    <s v="Mumbai"/>
    <n v="135"/>
    <n v="0"/>
    <n v="5"/>
    <n v="1"/>
  </r>
  <r>
    <d v="2024-06-05T00:00:00"/>
    <x v="107"/>
    <s v="NITISH KUMAR"/>
    <s v="NITISH KUMAR"/>
    <n v="8692826180"/>
    <s v="RIKESH HARIBHAUJI VAIDYA"/>
    <n v="4"/>
    <n v="0"/>
    <n v="0"/>
    <n v="4"/>
    <n v="1"/>
    <n v="4"/>
    <n v="0"/>
    <n v="0"/>
    <s v="Mumbai"/>
    <n v="100"/>
    <n v="0"/>
    <n v="4"/>
    <n v="1"/>
  </r>
  <r>
    <d v="2024-06-05T00:00:00"/>
    <x v="113"/>
    <s v="ANKIT VILAS BORSE"/>
    <s v="ANKIT VILAS BORSE"/>
    <n v="8655594978"/>
    <s v="JAGANATH SABAT"/>
    <n v="7"/>
    <n v="0"/>
    <n v="0"/>
    <n v="7"/>
    <n v="0"/>
    <n v="7"/>
    <n v="0"/>
    <n v="0"/>
    <s v="Mumbai"/>
    <n v="175"/>
    <n v="0"/>
    <n v="7"/>
    <n v="1"/>
  </r>
  <r>
    <d v="2024-06-05T00:00:00"/>
    <x v="71"/>
    <s v="AJAY BALU LONDHE"/>
    <s v="AJAY BALU LONDHE"/>
    <n v="8369610661"/>
    <s v="NANDAN SINGH"/>
    <n v="7"/>
    <n v="0"/>
    <n v="0"/>
    <n v="7"/>
    <n v="4"/>
    <n v="3"/>
    <n v="0"/>
    <n v="0"/>
    <s v="Mumbai"/>
    <n v="155"/>
    <n v="0"/>
    <n v="7"/>
    <n v="1"/>
  </r>
  <r>
    <d v="2024-06-05T00:00:00"/>
    <x v="70"/>
    <s v="ABHISHEK KUMAR"/>
    <s v="ABHISHEK KUMAR"/>
    <n v="9967178792"/>
    <s v="NAGENDRA MISHRA"/>
    <n v="4"/>
    <n v="0"/>
    <n v="0"/>
    <n v="4"/>
    <n v="1"/>
    <n v="3"/>
    <n v="0"/>
    <n v="0"/>
    <s v="Mumbai"/>
    <n v="100"/>
    <n v="0"/>
    <n v="4"/>
    <n v="1"/>
  </r>
  <r>
    <d v="2024-06-05T00:00:00"/>
    <x v="72"/>
    <s v="PRASHANT LAD"/>
    <s v="PRASHANT LAD"/>
    <n v="9833647618"/>
    <s v="SHASHANK YELVE"/>
    <n v="5"/>
    <n v="1"/>
    <n v="0"/>
    <n v="4"/>
    <n v="2"/>
    <n v="3"/>
    <n v="0"/>
    <n v="2"/>
    <s v="Mumbai"/>
    <n v="210"/>
    <n v="7080"/>
    <n v="5"/>
    <n v="1"/>
  </r>
  <r>
    <d v="2024-06-05T00:00:00"/>
    <x v="106"/>
    <s v="SACHIN KUMAR"/>
    <s v="SACHIN KUMAR"/>
    <n v="8825131086"/>
    <s v="RIKESH HARIBHAUJI VAIDYA"/>
    <n v="3"/>
    <n v="0"/>
    <n v="0"/>
    <n v="3"/>
    <n v="0"/>
    <n v="3"/>
    <n v="0"/>
    <n v="0"/>
    <s v="Mumbai"/>
    <n v="75"/>
    <n v="0"/>
    <n v="3"/>
    <n v="1"/>
  </r>
  <r>
    <d v="2024-06-05T00:00:00"/>
    <x v="74"/>
    <s v="SHIVAM PATHAK"/>
    <s v="SHIVAM PATHAK"/>
    <n v="9721050607"/>
    <s v="AJAY KUMAR VERMA"/>
    <n v="6"/>
    <n v="0"/>
    <n v="0"/>
    <n v="6"/>
    <n v="1"/>
    <n v="5"/>
    <n v="0"/>
    <n v="0"/>
    <s v="Mumbai"/>
    <n v="150"/>
    <n v="0"/>
    <n v="6"/>
    <n v="1"/>
  </r>
  <r>
    <d v="2024-06-05T00:00:00"/>
    <x v="75"/>
    <s v="WASIM KAZI"/>
    <s v="WASIM KAZI"/>
    <n v="9702808599"/>
    <s v="SHASHANK YELVE"/>
    <n v="5"/>
    <n v="0"/>
    <n v="0"/>
    <n v="5"/>
    <n v="0"/>
    <n v="5"/>
    <n v="0"/>
    <n v="0"/>
    <s v="Mumbai"/>
    <n v="125"/>
    <n v="0"/>
    <n v="5"/>
    <n v="1"/>
  </r>
  <r>
    <d v="2024-06-05T00:00:00"/>
    <x v="76"/>
    <s v="SUMIT JITENDRA PANDEY"/>
    <s v="SUMIT JITENDRA PANDEY"/>
    <n v="9970290724"/>
    <s v="SUSHEEL DUBEY"/>
    <n v="5"/>
    <n v="0"/>
    <n v="0"/>
    <n v="5"/>
    <n v="1"/>
    <n v="4"/>
    <n v="0"/>
    <n v="0"/>
    <s v="Mumbai"/>
    <n v="115"/>
    <n v="0"/>
    <n v="5"/>
    <n v="1"/>
  </r>
  <r>
    <d v="2024-06-06T00:00:00"/>
    <x v="9"/>
    <s v="HARIHAR SINGH"/>
    <s v="HARIHAR SINGH"/>
    <n v="8149312014"/>
    <s v="AJAY KUMAR VERMA"/>
    <n v="3"/>
    <n v="0"/>
    <n v="0"/>
    <n v="3"/>
    <n v="1"/>
    <n v="2"/>
    <n v="0"/>
    <n v="0"/>
    <s v="Mumbai"/>
    <n v="75"/>
    <n v="0"/>
    <n v="3"/>
    <n v="1"/>
  </r>
  <r>
    <d v="2024-06-06T00:00:00"/>
    <x v="93"/>
    <s v="SOFIYAN MOHAMMED UMAR ANSARI"/>
    <s v="SOFIYAN MOHAMMED UMAR ANSARI"/>
    <n v="7304151160"/>
    <s v="ABHISHEK GUPTA"/>
    <n v="6"/>
    <n v="0"/>
    <n v="0"/>
    <n v="6"/>
    <n v="3"/>
    <n v="3"/>
    <n v="0"/>
    <n v="0"/>
    <s v="Mumbai"/>
    <n v="150"/>
    <n v="0"/>
    <n v="6"/>
    <n v="1"/>
  </r>
  <r>
    <d v="2024-06-06T00:00:00"/>
    <x v="8"/>
    <s v="ASHUTOSH SINGH"/>
    <s v="ASHUTOSH SINGH"/>
    <n v="9450280317"/>
    <s v="NAVEEN TRIPATHI"/>
    <n v="4"/>
    <n v="0"/>
    <n v="0"/>
    <n v="4"/>
    <n v="4"/>
    <n v="0"/>
    <n v="0"/>
    <n v="0"/>
    <s v="Mumbai"/>
    <n v="100"/>
    <n v="0"/>
    <n v="4"/>
    <n v="1"/>
  </r>
  <r>
    <d v="2024-06-06T00:00:00"/>
    <x v="110"/>
    <s v="MANISH LOLARAKH NATH DUBEY"/>
    <s v="MANISH LOLARAKH NATH DUBEY"/>
    <n v="7715928718"/>
    <s v="MADHURI JOSHI"/>
    <n v="1"/>
    <n v="1"/>
    <n v="0"/>
    <n v="0"/>
    <n v="0"/>
    <n v="1"/>
    <n v="0"/>
    <n v="0"/>
    <s v="Mumbai"/>
    <n v="90"/>
    <n v="14160"/>
    <n v="1"/>
    <n v="1"/>
  </r>
  <r>
    <d v="2024-06-06T00:00:00"/>
    <x v="6"/>
    <s v="CHOUBEY ADITYA AJIT"/>
    <s v="CHOUBEY ADITYA AJIT"/>
    <n v="7414955787"/>
    <s v="CHANDRALOK GUPTA"/>
    <n v="7"/>
    <n v="0"/>
    <n v="0"/>
    <n v="7"/>
    <n v="1"/>
    <n v="6"/>
    <n v="0"/>
    <n v="0"/>
    <s v="Mumbai"/>
    <n v="170"/>
    <n v="0"/>
    <n v="7"/>
    <n v="1"/>
  </r>
  <r>
    <d v="2024-06-06T00:00:00"/>
    <x v="4"/>
    <s v="RISHIKESH DUBEY"/>
    <s v="RISHIKESH DUBEY"/>
    <n v="8369036235"/>
    <s v="NAVEEN TRIPATHI"/>
    <n v="4"/>
    <n v="0"/>
    <n v="0"/>
    <n v="4"/>
    <n v="2"/>
    <n v="2"/>
    <n v="0"/>
    <n v="0"/>
    <s v="Mumbai"/>
    <n v="90"/>
    <n v="0"/>
    <n v="4"/>
    <n v="1"/>
  </r>
  <r>
    <d v="2024-06-06T00:00:00"/>
    <x v="5"/>
    <s v="SHIVAM ANILKUMAR SHUKLA"/>
    <s v="SHIVAM ANILKUMAR SHUKLA"/>
    <n v="9082856694"/>
    <s v="DILEEP SHARMA"/>
    <n v="5"/>
    <n v="0"/>
    <n v="0"/>
    <n v="5"/>
    <n v="2"/>
    <n v="3"/>
    <n v="0"/>
    <n v="0"/>
    <s v="Mumbai"/>
    <n v="125"/>
    <n v="0"/>
    <n v="5"/>
    <n v="1"/>
  </r>
  <r>
    <d v="2024-06-06T00:00:00"/>
    <x v="2"/>
    <s v="YASH SABHA SHANKAR TIWARI"/>
    <s v="YASH SABHA SHANKAR TIWARI"/>
    <n v="9594587271"/>
    <s v="RIKESH HARIBHAUJI VAIDYA"/>
    <n v="3"/>
    <n v="0"/>
    <n v="0"/>
    <n v="3"/>
    <n v="0"/>
    <n v="3"/>
    <n v="0"/>
    <n v="0"/>
    <s v="Mumbai"/>
    <n v="65"/>
    <n v="0"/>
    <n v="2"/>
    <n v="1"/>
  </r>
  <r>
    <d v="2024-06-06T00:00:00"/>
    <x v="1"/>
    <s v="MOIM MUKHTAR ALAM ANSARI"/>
    <s v="MOIM MUKHTAR ALAM ANSARI"/>
    <n v="9326650484"/>
    <s v="RAGHWENDRA KUMAR SINGH"/>
    <n v="6"/>
    <n v="0"/>
    <n v="0"/>
    <n v="6"/>
    <n v="2"/>
    <n v="4"/>
    <n v="0"/>
    <n v="0"/>
    <s v="Mumbai"/>
    <n v="140"/>
    <n v="0"/>
    <n v="6"/>
    <n v="1"/>
  </r>
  <r>
    <d v="2024-06-06T00:00:00"/>
    <x v="3"/>
    <s v="VINAY KUMAR DUBEY"/>
    <s v="VINAY KUMAR DUBEY"/>
    <n v="7080868718"/>
    <s v="JAGANATH SABAT"/>
    <n v="7"/>
    <n v="0"/>
    <n v="0"/>
    <n v="7"/>
    <n v="4"/>
    <n v="3"/>
    <n v="0"/>
    <n v="0"/>
    <s v="Mumbai"/>
    <n v="175"/>
    <n v="0"/>
    <n v="7"/>
    <n v="1"/>
  </r>
  <r>
    <d v="2024-06-06T00:00:00"/>
    <x v="94"/>
    <s v="MANISH PANDEY"/>
    <s v="MANISH PANDEY"/>
    <n v="8655267737"/>
    <s v="AJAY KUMAR VERMA"/>
    <n v="4"/>
    <n v="0"/>
    <n v="1"/>
    <n v="3"/>
    <n v="1"/>
    <n v="3"/>
    <n v="0"/>
    <n v="0"/>
    <s v="Mumbai"/>
    <n v="165"/>
    <n v="2360"/>
    <n v="4"/>
    <n v="1"/>
  </r>
  <r>
    <d v="2024-06-06T00:00:00"/>
    <x v="0"/>
    <s v="SIRAJ RAIS KHAN"/>
    <s v="SIRAJ RAIS KHAN"/>
    <n v="7738084089"/>
    <s v="IRFAN INNUS PATEL"/>
    <n v="6"/>
    <n v="0"/>
    <n v="0"/>
    <n v="6"/>
    <n v="1"/>
    <n v="5"/>
    <n v="0"/>
    <n v="0"/>
    <s v="Mumbai"/>
    <n v="140"/>
    <n v="0"/>
    <n v="6"/>
    <n v="1"/>
  </r>
  <r>
    <d v="2024-06-06T00:00:00"/>
    <x v="15"/>
    <s v="MOHD ANWAR"/>
    <s v="MOHD ANWAR"/>
    <n v="9699967378"/>
    <s v="MOHAMMAD IMRAN ADIL"/>
    <n v="5"/>
    <n v="1"/>
    <n v="0"/>
    <n v="4"/>
    <n v="0"/>
    <n v="5"/>
    <n v="0"/>
    <n v="0"/>
    <s v="Mumbai"/>
    <n v="175"/>
    <n v="3560"/>
    <n v="5"/>
    <n v="1"/>
  </r>
  <r>
    <d v="2024-06-06T00:00:00"/>
    <x v="16"/>
    <s v="JITENDRA PRATAP SINGH"/>
    <s v="JITENDRA PRATAP SINGH"/>
    <n v="7718993383"/>
    <s v="MANISH LOLARAKH NATH DUBEY"/>
    <n v="3"/>
    <n v="0"/>
    <n v="0"/>
    <n v="3"/>
    <n v="3"/>
    <n v="0"/>
    <n v="0"/>
    <n v="0"/>
    <s v="Mumbai"/>
    <n v="75"/>
    <n v="0"/>
    <n v="3"/>
    <n v="1"/>
  </r>
  <r>
    <d v="2024-06-06T00:00:00"/>
    <x v="13"/>
    <s v="KARIM JARIYA"/>
    <s v="KARIM JARIYA"/>
    <n v="9321734702"/>
    <s v="AJAY KUMAR VERMA"/>
    <n v="4"/>
    <n v="1"/>
    <n v="0"/>
    <n v="3"/>
    <n v="1"/>
    <n v="4"/>
    <n v="0"/>
    <n v="0"/>
    <s v="Mumbai"/>
    <n v="175"/>
    <n v="4720"/>
    <n v="5"/>
    <n v="1"/>
  </r>
  <r>
    <d v="2024-06-06T00:00:00"/>
    <x v="104"/>
    <s v="JAGANATH SABAT"/>
    <s v="JAGANATH SABAT"/>
    <n v="9619119432"/>
    <s v="RUSHIKESH KALE"/>
    <n v="1"/>
    <n v="0"/>
    <n v="0"/>
    <n v="1"/>
    <n v="0"/>
    <n v="1"/>
    <n v="0"/>
    <n v="0"/>
    <s v="Mumbai"/>
    <n v="0"/>
    <n v="0"/>
    <n v="0"/>
    <n v="1"/>
  </r>
  <r>
    <d v="2024-06-06T00:00:00"/>
    <x v="17"/>
    <s v="MD SARFARAZ"/>
    <s v="MD SARFARAZ"/>
    <n v="8709965096"/>
    <s v="MD SANAUL MUSTUFA"/>
    <n v="3"/>
    <n v="0"/>
    <n v="0"/>
    <n v="3"/>
    <n v="0"/>
    <n v="3"/>
    <n v="0"/>
    <n v="0"/>
    <s v="Mumbai"/>
    <n v="75"/>
    <n v="0"/>
    <n v="3"/>
    <n v="1"/>
  </r>
  <r>
    <d v="2024-06-06T00:00:00"/>
    <x v="14"/>
    <s v="VISHAL RAJENDRA UPADHYAY"/>
    <s v="VISHAL RAJENDRA UPADHYAY"/>
    <n v="9867075685"/>
    <s v="DILEEP SHARMA"/>
    <n v="5"/>
    <n v="1"/>
    <n v="0"/>
    <n v="4"/>
    <n v="1"/>
    <n v="4"/>
    <n v="0"/>
    <n v="0"/>
    <s v="Mumbai"/>
    <n v="185"/>
    <n v="9435"/>
    <n v="5"/>
    <n v="1"/>
  </r>
  <r>
    <d v="2024-06-06T00:00:00"/>
    <x v="12"/>
    <s v="SUMIT KUMAR PARASNATH VERMA"/>
    <s v="SUMIT KUMAR PARASNATH VERMA"/>
    <n v="7738531602"/>
    <s v="ABHISHEK GUPTA"/>
    <n v="7"/>
    <n v="0"/>
    <n v="0"/>
    <n v="7"/>
    <n v="1"/>
    <n v="6"/>
    <n v="0"/>
    <n v="0"/>
    <s v="Mumbai"/>
    <n v="175"/>
    <n v="0"/>
    <n v="7"/>
    <n v="1"/>
  </r>
  <r>
    <d v="2024-06-06T00:00:00"/>
    <x v="10"/>
    <s v="VINIT LAXMIKANT CHATURVEDI"/>
    <s v="VINIT LAXMIKANT CHATURVEDI"/>
    <n v="9619167461"/>
    <s v="AKASH RAMRATAN JAISWAL"/>
    <n v="5"/>
    <n v="0"/>
    <n v="0"/>
    <n v="5"/>
    <n v="5"/>
    <n v="0"/>
    <n v="0"/>
    <n v="0"/>
    <s v="Mumbai"/>
    <n v="125"/>
    <n v="0"/>
    <n v="5"/>
    <n v="1"/>
  </r>
  <r>
    <d v="2024-06-06T00:00:00"/>
    <x v="11"/>
    <s v="PRASHANT VISHRAM PATIL"/>
    <s v="PRASHANT VISHRAM PATIL"/>
    <n v="7777088988"/>
    <s v="PREM KUMAR VISHWAKARMA"/>
    <n v="5"/>
    <n v="0"/>
    <n v="0"/>
    <n v="5"/>
    <n v="0"/>
    <n v="5"/>
    <n v="0"/>
    <n v="0"/>
    <s v="Mumbai"/>
    <n v="110"/>
    <n v="0"/>
    <n v="5"/>
    <n v="1"/>
  </r>
  <r>
    <d v="2024-06-06T00:00:00"/>
    <x v="29"/>
    <s v="ASHISH SHUKLA"/>
    <s v="ASHISH SHUKLA"/>
    <n v="8879709699"/>
    <s v="RIKESH HARIBHAUJI VAIDYA"/>
    <n v="5"/>
    <n v="0"/>
    <n v="0"/>
    <n v="5"/>
    <n v="2"/>
    <n v="3"/>
    <n v="0"/>
    <n v="0"/>
    <s v="Mumbai"/>
    <n v="125"/>
    <n v="0"/>
    <n v="5"/>
    <n v="1"/>
  </r>
  <r>
    <d v="2024-06-06T00:00:00"/>
    <x v="90"/>
    <s v="MOHAMMED MUNAWAR KHAN"/>
    <s v="MOHAMMED MUNAWAR KHAN"/>
    <n v="8779346184"/>
    <s v="INTEZAR IMAM MUNTAZIR IMAM SAYED"/>
    <n v="3"/>
    <n v="0"/>
    <n v="0"/>
    <n v="3"/>
    <n v="0"/>
    <n v="3"/>
    <n v="0"/>
    <n v="0"/>
    <s v="Mumbai"/>
    <n v="75"/>
    <n v="0"/>
    <n v="3"/>
    <n v="1"/>
  </r>
  <r>
    <d v="2024-06-06T00:00:00"/>
    <x v="28"/>
    <s v="ATHARAV DASHRATH PAWAR"/>
    <s v="ATHARAV DASHRATH PAWAR"/>
    <n v="8655082048"/>
    <s v="RIKESH HARIBHAUJI VAIDYA"/>
    <n v="7"/>
    <n v="1"/>
    <n v="0"/>
    <n v="6"/>
    <n v="4"/>
    <n v="4"/>
    <n v="0"/>
    <n v="0"/>
    <s v="Mumbai"/>
    <n v="220"/>
    <n v="3540"/>
    <n v="6"/>
    <n v="1"/>
  </r>
  <r>
    <d v="2024-06-06T00:00:00"/>
    <x v="27"/>
    <s v="RANJEET UPENDRA SHARMA"/>
    <s v="RANJEET UPENDRA SHARMA"/>
    <n v="7620769467"/>
    <s v="JAGANATH SABAT"/>
    <n v="3"/>
    <n v="0"/>
    <n v="0"/>
    <n v="3"/>
    <n v="2"/>
    <n v="1"/>
    <n v="0"/>
    <n v="0"/>
    <s v="Mumbai"/>
    <n v="75"/>
    <n v="0"/>
    <n v="3"/>
    <n v="1"/>
  </r>
  <r>
    <d v="2024-06-06T00:00:00"/>
    <x v="26"/>
    <s v="RUSHIKESH DODHU JADHAV"/>
    <s v="RUSHIKESH DODHU JADHAV"/>
    <n v="9768269689"/>
    <s v="AKASH RAMRATAN JAISWAL"/>
    <n v="5"/>
    <n v="0"/>
    <n v="0"/>
    <n v="5"/>
    <n v="1"/>
    <n v="4"/>
    <n v="0"/>
    <n v="0"/>
    <s v="Mumbai"/>
    <n v="125"/>
    <n v="0"/>
    <n v="5"/>
    <n v="1"/>
  </r>
  <r>
    <d v="2024-06-06T00:00:00"/>
    <x v="23"/>
    <s v="AVINASH KORI"/>
    <s v="AVINASH KORI"/>
    <n v="7208733505"/>
    <s v="BANNOTH NARAYANASWAMY NAIK"/>
    <n v="7"/>
    <n v="0"/>
    <n v="0"/>
    <n v="7"/>
    <n v="6"/>
    <n v="1"/>
    <n v="0"/>
    <n v="0"/>
    <s v="Mumbai"/>
    <n v="175"/>
    <n v="0"/>
    <n v="7"/>
    <n v="1"/>
  </r>
  <r>
    <d v="2024-06-06T00:00:00"/>
    <x v="22"/>
    <s v="ALOK NAKHDOO PAL"/>
    <s v="ALOK NAKHDOO PAL"/>
    <n v="7385360866"/>
    <s v="CHANDRALOK GUPTA"/>
    <n v="6"/>
    <n v="1"/>
    <n v="0"/>
    <n v="5"/>
    <n v="0"/>
    <n v="6"/>
    <n v="0"/>
    <n v="0"/>
    <s v="Mumbai"/>
    <n v="205"/>
    <n v="5310"/>
    <n v="6"/>
    <n v="1"/>
  </r>
  <r>
    <d v="2024-06-06T00:00:00"/>
    <x v="24"/>
    <s v="ARUN KUMAR SHUKLA"/>
    <s v="ARUN KUMAR SHUKLA"/>
    <n v="8928440955"/>
    <s v="CHANDRALOK GUPTA"/>
    <n v="7"/>
    <n v="0"/>
    <n v="1"/>
    <n v="6"/>
    <n v="0"/>
    <n v="7"/>
    <n v="0"/>
    <n v="0"/>
    <s v="Mumbai"/>
    <n v="240"/>
    <n v="2360"/>
    <n v="7"/>
    <n v="1"/>
  </r>
  <r>
    <d v="2024-06-06T00:00:00"/>
    <x v="25"/>
    <s v="AJAY KUMAR MISHRA"/>
    <s v="AJAY KUMAR MISHRA"/>
    <n v="8009478116"/>
    <s v="NAGENDRA MISHRA"/>
    <n v="6"/>
    <n v="0"/>
    <n v="0"/>
    <n v="6"/>
    <n v="5"/>
    <n v="1"/>
    <n v="0"/>
    <n v="0"/>
    <s v="Mumbai"/>
    <n v="150"/>
    <n v="0"/>
    <n v="6"/>
    <n v="1"/>
  </r>
  <r>
    <d v="2024-06-06T00:00:00"/>
    <x v="103"/>
    <s v="VINAY MISHRA"/>
    <s v="VINAY MISHRA"/>
    <n v="9140317319"/>
    <s v="IRFAN INNUS PATEL"/>
    <n v="2"/>
    <n v="0"/>
    <n v="0"/>
    <n v="2"/>
    <n v="0"/>
    <n v="2"/>
    <n v="0"/>
    <n v="0"/>
    <s v="Mumbai"/>
    <n v="50"/>
    <n v="0"/>
    <n v="2"/>
    <n v="1"/>
  </r>
  <r>
    <d v="2024-06-06T00:00:00"/>
    <x v="20"/>
    <s v="NANDAN SINGH"/>
    <s v="NANDAN SINGH"/>
    <n v="8655842601"/>
    <s v="ABHIJIT KHANVILKAR"/>
    <n v="1"/>
    <n v="0"/>
    <n v="0"/>
    <n v="1"/>
    <n v="1"/>
    <n v="0"/>
    <n v="0"/>
    <n v="0"/>
    <s v="Mumbai"/>
    <n v="25"/>
    <n v="0"/>
    <n v="1"/>
    <n v="1"/>
  </r>
  <r>
    <d v="2024-06-06T00:00:00"/>
    <x v="102"/>
    <s v="YADAV VIVEKKUMAR LALJI"/>
    <s v="YADAV VIVEKKUMAR LALJI"/>
    <n v="9702818558"/>
    <s v="IRFAN INNUS PATEL"/>
    <n v="3"/>
    <n v="0"/>
    <n v="0"/>
    <n v="3"/>
    <n v="1"/>
    <n v="2"/>
    <n v="0"/>
    <n v="0"/>
    <s v="Mumbai"/>
    <n v="75"/>
    <n v="0"/>
    <n v="3"/>
    <n v="1"/>
  </r>
  <r>
    <d v="2024-06-06T00:00:00"/>
    <x v="19"/>
    <s v="RANJIT REVNATH BOBHATE"/>
    <s v="RANJIT REVNATH BOBHATE"/>
    <n v="9920240914"/>
    <s v="MOHAMMAD IMRAN ADIL"/>
    <n v="5"/>
    <n v="0"/>
    <n v="0"/>
    <n v="5"/>
    <n v="0"/>
    <n v="5"/>
    <n v="0"/>
    <n v="0"/>
    <s v="Mumbai"/>
    <n v="125"/>
    <n v="0"/>
    <n v="5"/>
    <n v="1"/>
  </r>
  <r>
    <d v="2024-06-06T00:00:00"/>
    <x v="39"/>
    <s v="PRADEEP DEEPAK ANGRE"/>
    <s v="PRADEEP DEEPAK ANGRE"/>
    <n v="8879114532"/>
    <s v="JAGANATH SABAT"/>
    <n v="7"/>
    <n v="0"/>
    <n v="0"/>
    <n v="7"/>
    <n v="0"/>
    <n v="8"/>
    <n v="0"/>
    <n v="0"/>
    <s v="Mumbai"/>
    <n v="175"/>
    <n v="0"/>
    <n v="7"/>
    <n v="1"/>
  </r>
  <r>
    <d v="2024-06-06T00:00:00"/>
    <x v="37"/>
    <s v="SAJID SHAHABUDDIN ANSARI"/>
    <s v="SAJID SHAHABUDDIN ANSARI"/>
    <n v="9326604192"/>
    <s v="BANNOTH NARAYANASWAMY NAIK"/>
    <n v="6"/>
    <n v="0"/>
    <n v="0"/>
    <n v="6"/>
    <n v="1"/>
    <n v="5"/>
    <n v="0"/>
    <n v="0"/>
    <s v="Mumbai"/>
    <n v="150"/>
    <n v="0"/>
    <n v="6"/>
    <n v="1"/>
  </r>
  <r>
    <d v="2024-06-06T00:00:00"/>
    <x v="35"/>
    <s v="MD SANAUL MUSTUFA"/>
    <s v="MD SANAUL MUSTUFA"/>
    <n v="9892999846"/>
    <s v="ABHIJIT KHANVILKAR"/>
    <n v="3"/>
    <n v="0"/>
    <n v="0"/>
    <n v="3"/>
    <n v="1"/>
    <n v="2"/>
    <n v="0"/>
    <n v="0"/>
    <s v="Mumbai"/>
    <n v="75"/>
    <n v="0"/>
    <n v="3"/>
    <n v="1"/>
  </r>
  <r>
    <d v="2024-06-06T00:00:00"/>
    <x v="36"/>
    <s v="SAMSUJJAMA"/>
    <s v="SAMSUJJAMA"/>
    <n v="9628744894"/>
    <s v="PREM KUMAR VISHWAKARMA"/>
    <n v="4"/>
    <n v="1"/>
    <n v="0"/>
    <n v="3"/>
    <n v="0"/>
    <n v="4"/>
    <n v="0"/>
    <n v="0"/>
    <s v="Mumbai"/>
    <n v="165"/>
    <n v="6537"/>
    <n v="4"/>
    <n v="1"/>
  </r>
  <r>
    <d v="2024-06-06T00:00:00"/>
    <x v="38"/>
    <s v="VIVEKANAND"/>
    <s v="VIVEKANAND"/>
    <n v="9984546969"/>
    <s v="JAGANATH SABAT"/>
    <n v="7"/>
    <n v="0"/>
    <n v="0"/>
    <n v="7"/>
    <n v="3"/>
    <n v="4"/>
    <n v="0"/>
    <n v="0"/>
    <s v="Mumbai"/>
    <n v="165"/>
    <n v="0"/>
    <n v="7"/>
    <n v="1"/>
  </r>
  <r>
    <d v="2024-06-06T00:00:00"/>
    <x v="34"/>
    <s v="ANIMESH KARMAKAR"/>
    <s v="ANIMESH KARMAKAR"/>
    <n v="6294590298"/>
    <s v="RIKESH HARIBHAUJI VAIDYA"/>
    <n v="7"/>
    <n v="0"/>
    <n v="0"/>
    <n v="7"/>
    <n v="4"/>
    <n v="3"/>
    <n v="0"/>
    <n v="0"/>
    <s v="Mumbai"/>
    <n v="160"/>
    <n v="0"/>
    <n v="6"/>
    <n v="1"/>
  </r>
  <r>
    <d v="2024-06-06T00:00:00"/>
    <x v="32"/>
    <s v="SANDESH SAROJ MISHRA"/>
    <s v="SANDESH SAROJ MISHRA"/>
    <n v="9819648094"/>
    <s v="JAYANT KUMAR"/>
    <n v="5"/>
    <n v="0"/>
    <n v="0"/>
    <n v="5"/>
    <n v="2"/>
    <n v="3"/>
    <n v="0"/>
    <n v="0"/>
    <s v="Mumbai"/>
    <n v="115"/>
    <n v="0"/>
    <n v="5"/>
    <n v="1"/>
  </r>
  <r>
    <d v="2024-06-06T00:00:00"/>
    <x v="31"/>
    <s v="AKASH RAMRATAN JAISWAL"/>
    <s v="AKASH RAMRATAN JAISWAL"/>
    <n v="7977956010"/>
    <s v="SONU KIRAN DUBEY"/>
    <n v="2"/>
    <n v="0"/>
    <n v="0"/>
    <n v="2"/>
    <n v="0"/>
    <n v="2"/>
    <n v="0"/>
    <n v="0"/>
    <s v="Mumbai"/>
    <n v="40"/>
    <n v="0"/>
    <n v="2"/>
    <n v="1"/>
  </r>
  <r>
    <d v="2024-06-06T00:00:00"/>
    <x v="30"/>
    <s v="BHAVESH VIVEK MHATRE"/>
    <s v="BHAVESH VIVEK MHATRE"/>
    <n v="8668720253"/>
    <s v="SURAJ PAWAR"/>
    <n v="5"/>
    <n v="0"/>
    <n v="0"/>
    <n v="5"/>
    <n v="2"/>
    <n v="3"/>
    <n v="0"/>
    <n v="1"/>
    <s v="Mumbai"/>
    <n v="135"/>
    <n v="0"/>
    <n v="5"/>
    <n v="1"/>
  </r>
  <r>
    <d v="2024-06-06T00:00:00"/>
    <x v="54"/>
    <s v="DINESH GHODVINDE"/>
    <s v="DINESH GHODVINDE"/>
    <n v="7020949492"/>
    <s v="JAGANATH SABAT"/>
    <n v="4"/>
    <n v="0"/>
    <n v="0"/>
    <n v="4"/>
    <n v="0"/>
    <n v="4"/>
    <n v="0"/>
    <n v="0"/>
    <s v="Mumbai"/>
    <n v="80"/>
    <n v="0"/>
    <n v="4"/>
    <n v="1"/>
  </r>
  <r>
    <d v="2024-06-06T00:00:00"/>
    <x v="53"/>
    <s v="KRISHNA GYANDEV PANDEY"/>
    <s v="KRISHNA GYANDEV PANDEY"/>
    <n v="9372324244"/>
    <s v="RAGHWENDRA KUMAR SINGH"/>
    <n v="5"/>
    <n v="0"/>
    <n v="0"/>
    <n v="5"/>
    <n v="2"/>
    <n v="3"/>
    <n v="0"/>
    <n v="0"/>
    <s v="Mumbai"/>
    <n v="115"/>
    <n v="0"/>
    <n v="4"/>
    <n v="1"/>
  </r>
  <r>
    <d v="2024-06-06T00:00:00"/>
    <x v="52"/>
    <s v="NANDLAL RAJBHAR"/>
    <s v="NANDLAL RAJBHAR"/>
    <n v="9594189301"/>
    <s v="MD SANAUL MUSTUFA"/>
    <n v="5"/>
    <n v="0"/>
    <n v="0"/>
    <n v="5"/>
    <n v="0"/>
    <n v="5"/>
    <n v="0"/>
    <n v="0"/>
    <s v="Mumbai"/>
    <n v="115"/>
    <n v="0"/>
    <n v="5"/>
    <n v="1"/>
  </r>
  <r>
    <d v="2024-06-06T00:00:00"/>
    <x v="114"/>
    <s v="AJAY KUMAR VERMA"/>
    <s v="AJAY KUMAR VERMA"/>
    <n v="9867318030"/>
    <s v="INTEZAR IMAM MUNTAZIR IMAM SAYED"/>
    <n v="1"/>
    <n v="0"/>
    <n v="1"/>
    <n v="0"/>
    <n v="0"/>
    <n v="1"/>
    <n v="0"/>
    <n v="0"/>
    <s v="Mumbai"/>
    <n v="85"/>
    <n v="7080"/>
    <n v="1"/>
    <n v="1"/>
  </r>
  <r>
    <d v="2024-06-06T00:00:00"/>
    <x v="48"/>
    <s v="MOHD IJHAR SHAIKH"/>
    <s v="MOHD IJHAR SHAIKH"/>
    <n v="9004616230"/>
    <s v="INTEZAR IMAM MUNTAZIR IMAM SAYED"/>
    <n v="4"/>
    <n v="2"/>
    <n v="0"/>
    <n v="2"/>
    <n v="1"/>
    <n v="3"/>
    <n v="0"/>
    <n v="0"/>
    <s v="Mumbai"/>
    <n v="235"/>
    <n v="77913"/>
    <n v="4"/>
    <n v="1"/>
  </r>
  <r>
    <d v="2024-06-06T00:00:00"/>
    <x v="49"/>
    <s v="ANOOP PANDEY"/>
    <s v="ANOOP PANDEY"/>
    <n v="9321734007"/>
    <s v="KADAM RAVIRAJ NARAYAN"/>
    <n v="5"/>
    <n v="0"/>
    <n v="0"/>
    <n v="5"/>
    <n v="2"/>
    <n v="3"/>
    <n v="0"/>
    <n v="0"/>
    <s v="Mumbai"/>
    <n v="120"/>
    <n v="0"/>
    <n v="5"/>
    <n v="1"/>
  </r>
  <r>
    <d v="2024-06-06T00:00:00"/>
    <x v="50"/>
    <s v="VIJAYKUMAR DINESH PARCHE"/>
    <s v="VIJAYKUMAR DINESH PARCHE"/>
    <n v="7558284024"/>
    <s v="MUNAWAR WARISH HASHMI"/>
    <n v="6"/>
    <n v="0"/>
    <n v="0"/>
    <n v="6"/>
    <n v="0"/>
    <n v="6"/>
    <n v="0"/>
    <n v="0"/>
    <s v="Mumbai"/>
    <n v="150"/>
    <n v="0"/>
    <n v="6"/>
    <n v="1"/>
  </r>
  <r>
    <d v="2024-06-06T00:00:00"/>
    <x v="51"/>
    <s v="MUNTAZIR SAYED"/>
    <s v="MUNTAZIR SAYED"/>
    <n v="9082734540"/>
    <s v="BANNOTH NARAYANASWAMY NAIK"/>
    <n v="7"/>
    <n v="0"/>
    <n v="0"/>
    <n v="7"/>
    <n v="1"/>
    <n v="6"/>
    <n v="0"/>
    <n v="0"/>
    <s v="Mumbai"/>
    <n v="165"/>
    <n v="0"/>
    <n v="6"/>
    <n v="1"/>
  </r>
  <r>
    <d v="2024-06-06T00:00:00"/>
    <x v="47"/>
    <s v="ZOAIB MAINUDDIN PALEKAR"/>
    <s v="ZOAIB MAINUDDIN PALEKAR"/>
    <n v="7020908214"/>
    <s v="AKASH RAMRATAN JAISWAL"/>
    <n v="3"/>
    <n v="1"/>
    <n v="0"/>
    <n v="2"/>
    <n v="1"/>
    <n v="2"/>
    <n v="0"/>
    <n v="0"/>
    <s v="Mumbai"/>
    <n v="140"/>
    <n v="2360"/>
    <n v="3"/>
    <n v="1"/>
  </r>
  <r>
    <d v="2024-06-06T00:00:00"/>
    <x v="111"/>
    <s v="SHASHANK YELVE"/>
    <s v="SHASHANK YELVE"/>
    <n v="8830251760"/>
    <s v="MADHURI JOSHI"/>
    <n v="1"/>
    <n v="0"/>
    <n v="1"/>
    <n v="0"/>
    <n v="0"/>
    <n v="1"/>
    <n v="0"/>
    <n v="0"/>
    <s v="Mumbai"/>
    <n v="90"/>
    <n v="23600"/>
    <n v="1"/>
    <n v="1"/>
  </r>
  <r>
    <d v="2024-06-06T00:00:00"/>
    <x v="45"/>
    <s v="AMAN TRIPATHI"/>
    <s v="AMAN TRIPATHI"/>
    <n v="7393838072"/>
    <s v="JAGANATH SABAT"/>
    <n v="7"/>
    <n v="0"/>
    <n v="0"/>
    <n v="7"/>
    <n v="5"/>
    <n v="2"/>
    <n v="0"/>
    <n v="0"/>
    <s v="Mumbai"/>
    <n v="175"/>
    <n v="0"/>
    <n v="7"/>
    <n v="1"/>
  </r>
  <r>
    <d v="2024-06-06T00:00:00"/>
    <x v="46"/>
    <s v="PRITAM SUNIL GAIKWAD"/>
    <s v="PRITAM SUNIL GAIKWAD"/>
    <n v="8169792854"/>
    <s v="SHASHANK YELVE"/>
    <n v="5"/>
    <n v="0"/>
    <n v="0"/>
    <n v="5"/>
    <n v="1"/>
    <n v="4"/>
    <n v="0"/>
    <n v="0"/>
    <s v="Mumbai"/>
    <n v="115"/>
    <n v="0"/>
    <n v="4"/>
    <n v="1"/>
  </r>
  <r>
    <d v="2024-06-06T00:00:00"/>
    <x v="44"/>
    <s v="SAW MRITUNJAY KUMAR PREMCHAND"/>
    <s v="SAW MRITUNJAY KUMAR PREMCHAND"/>
    <n v="8779615120"/>
    <s v="PREM KUMAR VISHWAKARMA"/>
    <n v="6"/>
    <n v="0"/>
    <n v="0"/>
    <n v="6"/>
    <n v="2"/>
    <n v="4"/>
    <n v="0"/>
    <n v="0"/>
    <s v="Mumbai"/>
    <n v="140"/>
    <n v="0"/>
    <n v="5"/>
    <n v="1"/>
  </r>
  <r>
    <d v="2024-06-06T00:00:00"/>
    <x v="43"/>
    <s v="SURAJ PAWAR"/>
    <s v="SURAJ PAWAR"/>
    <n v="8446578718"/>
    <s v="MADHURI JOSHI"/>
    <n v="1"/>
    <n v="0"/>
    <n v="0"/>
    <n v="1"/>
    <n v="1"/>
    <n v="0"/>
    <n v="0"/>
    <n v="0"/>
    <s v="Mumbai"/>
    <n v="25"/>
    <n v="0"/>
    <n v="1"/>
    <n v="1"/>
  </r>
  <r>
    <d v="2024-06-06T00:00:00"/>
    <x v="42"/>
    <s v="AKASH NARAYAN RAWTE"/>
    <s v="AKASH NARAYAN RAWTE"/>
    <n v="9594529510"/>
    <s v="NAGENDRA MISHRA"/>
    <n v="4"/>
    <n v="0"/>
    <n v="0"/>
    <n v="4"/>
    <n v="2"/>
    <n v="2"/>
    <n v="0"/>
    <n v="0"/>
    <s v="Mumbai"/>
    <n v="100"/>
    <n v="0"/>
    <n v="4"/>
    <n v="1"/>
  </r>
  <r>
    <d v="2024-06-06T00:00:00"/>
    <x v="98"/>
    <s v="AKASH DHANSING LONDHE"/>
    <s v="AKASH DHANSING LONDHE"/>
    <n v="8850323385"/>
    <s v="MD SANAUL MUSTUFA"/>
    <n v="7"/>
    <n v="0"/>
    <n v="0"/>
    <n v="7"/>
    <n v="2"/>
    <n v="5"/>
    <n v="0"/>
    <n v="0"/>
    <s v="Mumbai"/>
    <n v="175"/>
    <n v="0"/>
    <n v="7"/>
    <n v="1"/>
  </r>
  <r>
    <d v="2024-06-06T00:00:00"/>
    <x v="108"/>
    <s v="BITTU KUMAR"/>
    <s v="BITTU KUMAR"/>
    <n v="8709035770"/>
    <s v="RIKESH HARIBHAUJI VAIDYA"/>
    <n v="5"/>
    <n v="0"/>
    <n v="0"/>
    <n v="5"/>
    <n v="0"/>
    <n v="5"/>
    <n v="0"/>
    <n v="0"/>
    <s v="Mumbai"/>
    <n v="125"/>
    <n v="0"/>
    <n v="5"/>
    <n v="1"/>
  </r>
  <r>
    <d v="2024-06-06T00:00:00"/>
    <x v="41"/>
    <s v="AKASH KUMAR JAISWAL"/>
    <s v="AKASH KUMAR JAISWAL"/>
    <n v="9984180596"/>
    <s v="DILEEP SHARMA"/>
    <n v="1"/>
    <n v="0"/>
    <n v="0"/>
    <n v="1"/>
    <n v="1"/>
    <n v="0"/>
    <n v="0"/>
    <n v="0"/>
    <s v="Mumbai"/>
    <n v="25"/>
    <n v="0"/>
    <n v="1"/>
    <n v="1"/>
  </r>
  <r>
    <d v="2024-06-06T00:00:00"/>
    <x v="65"/>
    <s v="SHEKH MOHAMMAD IMRAN"/>
    <s v="SHEKH MOHAMMAD IMRAN"/>
    <n v="8291174466"/>
    <s v="SHASHANK YELVE"/>
    <n v="5"/>
    <n v="0"/>
    <n v="0"/>
    <n v="5"/>
    <n v="0"/>
    <n v="5"/>
    <n v="0"/>
    <n v="0"/>
    <s v="Mumbai"/>
    <n v="120"/>
    <n v="0"/>
    <n v="5"/>
    <n v="1"/>
  </r>
  <r>
    <d v="2024-06-06T00:00:00"/>
    <x v="115"/>
    <s v="YUSUF IMAM ALI MASHUDI"/>
    <s v="YUSUF IMAM ALI MASHUDI"/>
    <n v="8080283325"/>
    <s v="BANNOTH NARAYANASWAMY NAIK"/>
    <n v="4"/>
    <n v="0"/>
    <n v="0"/>
    <n v="4"/>
    <n v="2"/>
    <n v="2"/>
    <n v="0"/>
    <n v="0"/>
    <s v="Mumbai"/>
    <n v="100"/>
    <n v="0"/>
    <n v="4"/>
    <n v="1"/>
  </r>
  <r>
    <d v="2024-06-06T00:00:00"/>
    <x v="64"/>
    <s v="MUNAWAR WARISH HASHMI"/>
    <s v="MUNAWAR WARISH HASHMI"/>
    <n v="9167670057"/>
    <s v="RUSHIKESH KALE"/>
    <n v="5"/>
    <n v="0"/>
    <n v="0"/>
    <n v="5"/>
    <n v="1"/>
    <n v="5"/>
    <n v="0"/>
    <n v="0"/>
    <s v="Mumbai"/>
    <n v="95"/>
    <n v="0"/>
    <n v="4"/>
    <n v="1"/>
  </r>
  <r>
    <d v="2024-06-06T00:00:00"/>
    <x v="97"/>
    <s v="PREM KUMAR VISHWAKARMA"/>
    <s v="PREM KUMAR VISHWAKARMA"/>
    <n v="9004761131"/>
    <s v="KADAM RAVIRAJ NARAYAN"/>
    <n v="2"/>
    <n v="0"/>
    <n v="0"/>
    <n v="2"/>
    <n v="0"/>
    <n v="2"/>
    <n v="0"/>
    <n v="0"/>
    <s v="Mumbai"/>
    <n v="50"/>
    <n v="0"/>
    <n v="2"/>
    <n v="1"/>
  </r>
  <r>
    <d v="2024-06-06T00:00:00"/>
    <x v="99"/>
    <s v="VINAYKUMAR GAUD"/>
    <s v="VINAYKUMAR GAUD"/>
    <n v="9224730381"/>
    <s v="INTEZAR IMAM MUNTAZIR IMAM SAYED"/>
    <n v="1"/>
    <n v="1"/>
    <n v="0"/>
    <n v="0"/>
    <n v="1"/>
    <n v="0"/>
    <n v="0"/>
    <n v="0"/>
    <s v="Mumbai"/>
    <n v="70"/>
    <n v="38232"/>
    <n v="1"/>
    <n v="1"/>
  </r>
  <r>
    <d v="2024-06-06T00:00:00"/>
    <x v="62"/>
    <s v="AKSHAY YADAV"/>
    <s v="AKSHAY YADAV"/>
    <n v="9920724076"/>
    <s v="RAGHWENDRA KUMAR SINGH"/>
    <n v="1"/>
    <n v="0"/>
    <n v="0"/>
    <n v="1"/>
    <n v="0"/>
    <n v="1"/>
    <n v="0"/>
    <n v="0"/>
    <s v="Mumbai"/>
    <n v="25"/>
    <n v="0"/>
    <n v="1"/>
    <n v="1"/>
  </r>
  <r>
    <d v="2024-06-06T00:00:00"/>
    <x v="61"/>
    <s v="ASHUTOSH MISHRA"/>
    <s v="ASHUTOSH MISHRA"/>
    <n v="9960834633"/>
    <s v="SUSHEEL DUBEY"/>
    <n v="1"/>
    <n v="0"/>
    <n v="0"/>
    <n v="1"/>
    <n v="0"/>
    <n v="1"/>
    <n v="0"/>
    <n v="0"/>
    <s v="Mumbai"/>
    <n v="25"/>
    <n v="0"/>
    <n v="1"/>
    <n v="1"/>
  </r>
  <r>
    <d v="2024-06-06T00:00:00"/>
    <x v="100"/>
    <s v="PRAVIN MATAL"/>
    <s v="PRAVIN MATAL"/>
    <n v="9867591635"/>
    <s v="MANISH LOLARAKH NATH DUBEY"/>
    <n v="6"/>
    <n v="1"/>
    <n v="0"/>
    <n v="5"/>
    <n v="0"/>
    <n v="6"/>
    <n v="0"/>
    <n v="0"/>
    <s v="Mumbai"/>
    <n v="210"/>
    <n v="4720"/>
    <n v="6"/>
    <n v="1"/>
  </r>
  <r>
    <d v="2024-06-06T00:00:00"/>
    <x v="60"/>
    <s v="VIKAS CHANDRABHAN MISHRA"/>
    <s v="VIKAS CHANDRABHAN MISHRA"/>
    <n v="8369541192"/>
    <s v="SHASHANK YELVE"/>
    <n v="6"/>
    <n v="1"/>
    <n v="0"/>
    <n v="5"/>
    <n v="2"/>
    <n v="5"/>
    <n v="0"/>
    <n v="0"/>
    <s v="Mumbai"/>
    <n v="215"/>
    <n v="7080"/>
    <n v="6"/>
    <n v="1"/>
  </r>
  <r>
    <d v="2024-06-06T00:00:00"/>
    <x v="59"/>
    <s v="MOHAMMED SAJID TAK"/>
    <s v="MOHAMMED SAJID TAK"/>
    <n v="9623733102"/>
    <s v="IRFAN INNUS PATEL"/>
    <n v="5"/>
    <n v="0"/>
    <n v="0"/>
    <n v="5"/>
    <n v="1"/>
    <n v="4"/>
    <n v="0"/>
    <n v="0"/>
    <s v="Mumbai"/>
    <n v="125"/>
    <n v="0"/>
    <n v="5"/>
    <n v="1"/>
  </r>
  <r>
    <d v="2024-06-06T00:00:00"/>
    <x v="58"/>
    <s v="ANGAD RAMJI GUPTA"/>
    <s v="ANGAD RAMJI GUPTA"/>
    <n v="9820840706"/>
    <s v="CHANDRALOK GUPTA"/>
    <n v="7"/>
    <n v="0"/>
    <n v="0"/>
    <n v="7"/>
    <n v="1"/>
    <n v="6"/>
    <n v="0"/>
    <n v="0"/>
    <s v="Mumbai"/>
    <n v="175"/>
    <n v="0"/>
    <n v="7"/>
    <n v="1"/>
  </r>
  <r>
    <d v="2024-06-06T00:00:00"/>
    <x v="57"/>
    <s v="ABHISHEK GUPTA"/>
    <s v="ABHISHEK GUPTA"/>
    <n v="8354873086"/>
    <s v="DILEEP SHARMA"/>
    <n v="3"/>
    <n v="0"/>
    <n v="0"/>
    <n v="3"/>
    <n v="0"/>
    <n v="3"/>
    <n v="0"/>
    <n v="0"/>
    <s v="Mumbai"/>
    <n v="75"/>
    <n v="0"/>
    <n v="3"/>
    <n v="1"/>
  </r>
  <r>
    <d v="2024-06-06T00:00:00"/>
    <x v="56"/>
    <s v="JUBAIR KHAN"/>
    <s v="JUBAIR KHAN"/>
    <n v="9594708000"/>
    <s v="MOHAMMAD IMRAN ADIL"/>
    <n v="3"/>
    <n v="0"/>
    <n v="0"/>
    <n v="3"/>
    <n v="0"/>
    <n v="3"/>
    <n v="0"/>
    <n v="0"/>
    <s v="Mumbai"/>
    <n v="60"/>
    <n v="0"/>
    <n v="3"/>
    <n v="1"/>
  </r>
  <r>
    <d v="2024-06-06T00:00:00"/>
    <x v="77"/>
    <s v="ARCHANA KAKADE"/>
    <s v="ARCHANA KAKADE"/>
    <n v="7208149618"/>
    <s v="NANDAN SINGH"/>
    <n v="6"/>
    <n v="0"/>
    <n v="0"/>
    <n v="6"/>
    <n v="0"/>
    <n v="6"/>
    <n v="0"/>
    <n v="1"/>
    <s v="Mumbai"/>
    <n v="160"/>
    <n v="0"/>
    <n v="6"/>
    <n v="1"/>
  </r>
  <r>
    <d v="2024-06-06T00:00:00"/>
    <x v="75"/>
    <s v="WASIM KAZI"/>
    <s v="WASIM KAZI"/>
    <n v="9702808599"/>
    <s v="SHASHANK YELVE"/>
    <n v="5"/>
    <n v="0"/>
    <n v="0"/>
    <n v="5"/>
    <n v="0"/>
    <n v="5"/>
    <n v="0"/>
    <n v="0"/>
    <s v="Mumbai"/>
    <n v="105"/>
    <n v="0"/>
    <n v="5"/>
    <n v="1"/>
  </r>
  <r>
    <d v="2024-06-06T00:00:00"/>
    <x v="76"/>
    <s v="SUMIT JITENDRA PANDEY"/>
    <s v="SUMIT JITENDRA PANDEY"/>
    <n v="9970290724"/>
    <s v="SUSHEEL DUBEY"/>
    <n v="5"/>
    <n v="0"/>
    <n v="0"/>
    <n v="5"/>
    <n v="2"/>
    <n v="3"/>
    <n v="0"/>
    <n v="0"/>
    <s v="Mumbai"/>
    <n v="125"/>
    <n v="0"/>
    <n v="5"/>
    <n v="1"/>
  </r>
  <r>
    <d v="2024-06-06T00:00:00"/>
    <x v="74"/>
    <s v="SHIVAM PATHAK"/>
    <s v="SHIVAM PATHAK"/>
    <n v="9721050607"/>
    <s v="AJAY KUMAR VERMA"/>
    <n v="6"/>
    <n v="0"/>
    <n v="0"/>
    <n v="6"/>
    <n v="2"/>
    <n v="4"/>
    <n v="0"/>
    <n v="0"/>
    <s v="Mumbai"/>
    <n v="150"/>
    <n v="0"/>
    <n v="6"/>
    <n v="1"/>
  </r>
  <r>
    <d v="2024-06-06T00:00:00"/>
    <x v="72"/>
    <s v="PRASHANT LAD"/>
    <s v="PRASHANT LAD"/>
    <n v="9833647618"/>
    <s v="SHASHANK YELVE"/>
    <n v="5"/>
    <n v="0"/>
    <n v="0"/>
    <n v="5"/>
    <n v="2"/>
    <n v="3"/>
    <n v="0"/>
    <n v="0"/>
    <s v="Mumbai"/>
    <n v="125"/>
    <n v="0"/>
    <n v="4"/>
    <n v="1"/>
  </r>
  <r>
    <d v="2024-06-06T00:00:00"/>
    <x v="106"/>
    <s v="SACHIN KUMAR"/>
    <s v="SACHIN KUMAR"/>
    <n v="8825131086"/>
    <s v="RIKESH HARIBHAUJI VAIDYA"/>
    <n v="4"/>
    <n v="0"/>
    <n v="0"/>
    <n v="4"/>
    <n v="0"/>
    <n v="4"/>
    <n v="0"/>
    <n v="0"/>
    <s v="Mumbai"/>
    <n v="100"/>
    <n v="0"/>
    <n v="4"/>
    <n v="1"/>
  </r>
  <r>
    <d v="2024-06-06T00:00:00"/>
    <x v="71"/>
    <s v="AJAY BALU LONDHE"/>
    <s v="AJAY BALU LONDHE"/>
    <n v="8369610661"/>
    <s v="NANDAN SINGH"/>
    <n v="7"/>
    <n v="0"/>
    <n v="0"/>
    <n v="7"/>
    <n v="5"/>
    <n v="2"/>
    <n v="0"/>
    <n v="0"/>
    <s v="Mumbai"/>
    <n v="165"/>
    <n v="0"/>
    <n v="7"/>
    <n v="1"/>
  </r>
  <r>
    <d v="2024-06-06T00:00:00"/>
    <x v="113"/>
    <s v="ANKIT VILAS BORSE"/>
    <s v="ANKIT VILAS BORSE"/>
    <n v="8655594978"/>
    <s v="JAGANATH SABAT"/>
    <n v="7"/>
    <n v="0"/>
    <n v="0"/>
    <n v="7"/>
    <n v="0"/>
    <n v="7"/>
    <n v="0"/>
    <n v="0"/>
    <s v="Mumbai"/>
    <n v="155"/>
    <n v="0"/>
    <n v="5"/>
    <n v="1"/>
  </r>
  <r>
    <d v="2024-06-06T00:00:00"/>
    <x v="70"/>
    <s v="ABHISHEK KUMAR"/>
    <s v="ABHISHEK KUMAR"/>
    <n v="9967178792"/>
    <s v="NAGENDRA MISHRA"/>
    <n v="4"/>
    <n v="0"/>
    <n v="0"/>
    <n v="4"/>
    <n v="3"/>
    <n v="1"/>
    <n v="0"/>
    <n v="0"/>
    <s v="Mumbai"/>
    <n v="100"/>
    <n v="0"/>
    <n v="4"/>
    <n v="1"/>
  </r>
  <r>
    <d v="2024-06-06T00:00:00"/>
    <x v="107"/>
    <s v="NITISH KUMAR"/>
    <s v="NITISH KUMAR"/>
    <n v="8692826180"/>
    <s v="RIKESH HARIBHAUJI VAIDYA"/>
    <n v="7"/>
    <n v="0"/>
    <n v="0"/>
    <n v="7"/>
    <n v="3"/>
    <n v="4"/>
    <n v="0"/>
    <n v="0"/>
    <s v="Mumbai"/>
    <n v="175"/>
    <n v="0"/>
    <n v="7"/>
    <n v="1"/>
  </r>
  <r>
    <d v="2024-06-06T00:00:00"/>
    <x v="69"/>
    <s v="BHANUPRATAP SINGH"/>
    <s v="BHANUPRATAP SINGH"/>
    <n v="8454014888"/>
    <s v="MOHAMMAD IMRAN ADIL"/>
    <n v="6"/>
    <n v="0"/>
    <n v="0"/>
    <n v="6"/>
    <n v="0"/>
    <n v="6"/>
    <n v="0"/>
    <n v="0"/>
    <s v="Mumbai"/>
    <n v="140"/>
    <n v="0"/>
    <n v="6"/>
    <n v="1"/>
  </r>
  <r>
    <d v="2024-06-06T00:00:00"/>
    <x v="68"/>
    <s v="DHIRAJKUMAR L MISHRA"/>
    <s v="DHIRAJKUMAR L MISHRA"/>
    <n v="9370908992"/>
    <s v="MUNAWAR WARISH HASHMI"/>
    <n v="7"/>
    <n v="0"/>
    <n v="0"/>
    <n v="7"/>
    <n v="1"/>
    <n v="6"/>
    <n v="0"/>
    <n v="0"/>
    <s v="Mumbai"/>
    <n v="165"/>
    <n v="0"/>
    <n v="5"/>
    <n v="1"/>
  </r>
  <r>
    <d v="2024-06-06T00:00:00"/>
    <x v="66"/>
    <s v="RITIK PANKAJ CHAUBEY"/>
    <s v="RITIK PANKAJ CHAUBEY"/>
    <n v="8604838454"/>
    <s v="MANISH LOLARAKH NATH DUBEY"/>
    <n v="6"/>
    <n v="0"/>
    <n v="0"/>
    <n v="6"/>
    <n v="3"/>
    <n v="3"/>
    <n v="0"/>
    <n v="0"/>
    <s v="Mumbai"/>
    <n v="150"/>
    <n v="0"/>
    <n v="6"/>
    <n v="1"/>
  </r>
  <r>
    <d v="2024-06-06T00:00:00"/>
    <x v="89"/>
    <s v="RAGHWENDRA KUMAR SINGH"/>
    <s v="RAGHWENDRA KUMAR SINGH"/>
    <n v="8104389966"/>
    <s v="SONU KIRAN DUBEY"/>
    <n v="3"/>
    <n v="0"/>
    <n v="0"/>
    <n v="3"/>
    <n v="2"/>
    <n v="1"/>
    <n v="0"/>
    <n v="0"/>
    <s v="Mumbai"/>
    <n v="75"/>
    <n v="0"/>
    <n v="3"/>
    <n v="1"/>
  </r>
  <r>
    <d v="2024-06-06T00:00:00"/>
    <x v="88"/>
    <s v="NAGENDRA MISHRA"/>
    <s v="NAGENDRA MISHRA"/>
    <n v="7049872363"/>
    <s v="SIDDHANT RAJENDRA PAWAR"/>
    <n v="3"/>
    <n v="0"/>
    <n v="0"/>
    <n v="3"/>
    <n v="2"/>
    <n v="1"/>
    <n v="0"/>
    <n v="0"/>
    <s v="Mumbai"/>
    <n v="75"/>
    <n v="0"/>
    <n v="3"/>
    <n v="1"/>
  </r>
  <r>
    <d v="2024-06-06T00:00:00"/>
    <x v="87"/>
    <s v="PRAFUL MUKUNDRAO TELANG"/>
    <s v="PRAFUL MUKUNDRAO TELANG"/>
    <n v="7769928826"/>
    <s v="PREM KUMAR VISHWAKARMA"/>
    <n v="7"/>
    <n v="0"/>
    <n v="0"/>
    <n v="7"/>
    <n v="5"/>
    <n v="2"/>
    <n v="0"/>
    <n v="0"/>
    <s v="Mumbai"/>
    <n v="175"/>
    <n v="0"/>
    <n v="7"/>
    <n v="1"/>
  </r>
  <r>
    <d v="2024-06-06T00:00:00"/>
    <x v="86"/>
    <s v="CHANDAN MISHRA"/>
    <s v="CHANDAN MISHRA"/>
    <n v="8433849596"/>
    <s v="JAYANT KUMAR"/>
    <n v="5"/>
    <n v="0"/>
    <n v="0"/>
    <n v="5"/>
    <n v="2"/>
    <n v="3"/>
    <n v="0"/>
    <n v="0"/>
    <s v="Mumbai"/>
    <n v="125"/>
    <n v="0"/>
    <n v="4"/>
    <n v="1"/>
  </r>
  <r>
    <d v="2024-06-06T00:00:00"/>
    <x v="85"/>
    <s v="SUMIT SHARAD SANAS"/>
    <s v="SUMIT SHARAD SANAS"/>
    <n v="8652573355"/>
    <s v="ARJUN WAGHMARE"/>
    <n v="5"/>
    <n v="0"/>
    <n v="0"/>
    <n v="5"/>
    <n v="1"/>
    <n v="4"/>
    <n v="0"/>
    <n v="0"/>
    <s v="Mumbai"/>
    <n v="115"/>
    <n v="0"/>
    <n v="5"/>
    <n v="1"/>
  </r>
  <r>
    <d v="2024-06-06T00:00:00"/>
    <x v="84"/>
    <s v="VINOD KUMAR"/>
    <s v="VINOD KUMAR"/>
    <n v="7905193449"/>
    <s v="JAYANT KUMAR"/>
    <n v="4"/>
    <n v="1"/>
    <n v="0"/>
    <n v="3"/>
    <n v="1"/>
    <n v="3"/>
    <n v="0"/>
    <n v="0"/>
    <s v="Mumbai"/>
    <n v="140"/>
    <n v="4720"/>
    <n v="4"/>
    <n v="1"/>
  </r>
  <r>
    <d v="2024-06-06T00:00:00"/>
    <x v="112"/>
    <s v="JAYANT KUMAR"/>
    <s v="JAYANT KUMAR"/>
    <n v="9304376328"/>
    <s v="DILEEP SHARMA"/>
    <n v="2"/>
    <n v="0"/>
    <n v="0"/>
    <n v="2"/>
    <n v="1"/>
    <n v="1"/>
    <n v="0"/>
    <n v="0"/>
    <s v="Mumbai"/>
    <n v="50"/>
    <n v="0"/>
    <n v="2"/>
    <n v="1"/>
  </r>
  <r>
    <d v="2024-06-06T00:00:00"/>
    <x v="83"/>
    <s v="GANGA SAGAR PANDEY"/>
    <s v="GANGA SAGAR PANDEY"/>
    <n v="9696537480"/>
    <s v="JAGANATH SABAT"/>
    <n v="7"/>
    <n v="0"/>
    <n v="0"/>
    <n v="7"/>
    <n v="0"/>
    <n v="7"/>
    <n v="0"/>
    <n v="0"/>
    <s v="Mumbai"/>
    <n v="175"/>
    <n v="0"/>
    <n v="7"/>
    <n v="1"/>
  </r>
  <r>
    <d v="2024-06-06T00:00:00"/>
    <x v="81"/>
    <s v="VIVEK CHUNNILAL GUPTA"/>
    <s v="VIVEK CHUNNILAL GUPTA"/>
    <n v="8698022496"/>
    <s v="JAGANATH SABAT"/>
    <n v="6"/>
    <n v="0"/>
    <n v="0"/>
    <n v="6"/>
    <n v="0"/>
    <n v="6"/>
    <n v="0"/>
    <n v="0"/>
    <s v="Mumbai"/>
    <n v="125"/>
    <n v="0"/>
    <n v="5"/>
    <n v="1"/>
  </r>
  <r>
    <d v="2024-06-06T00:00:00"/>
    <x v="82"/>
    <s v="LAXMI NARAYAN PANDEY"/>
    <s v="LAXMI NARAYAN PANDEY"/>
    <n v="7208851513"/>
    <s v="RIKESH HARIBHAUJI VAIDYA"/>
    <n v="6"/>
    <n v="0"/>
    <n v="0"/>
    <n v="6"/>
    <n v="1"/>
    <n v="5"/>
    <n v="0"/>
    <n v="0"/>
    <s v="Mumbai"/>
    <n v="130"/>
    <n v="0"/>
    <n v="5"/>
    <n v="1"/>
  </r>
  <r>
    <d v="2024-06-06T00:00:00"/>
    <x v="80"/>
    <s v="SHUBHENDU PRAFULLA DASKABI"/>
    <s v="SHUBHENDU PRAFULLA DASKABI"/>
    <n v="9372379791"/>
    <s v="JAYANT KUMAR"/>
    <n v="5"/>
    <n v="0"/>
    <n v="0"/>
    <n v="5"/>
    <n v="5"/>
    <n v="0"/>
    <n v="0"/>
    <n v="0"/>
    <s v="Mumbai"/>
    <n v="120"/>
    <n v="0"/>
    <n v="5"/>
    <n v="1"/>
  </r>
  <r>
    <d v="2024-06-06T00:00:00"/>
    <x v="95"/>
    <s v="RAJKUMAR U SINGH"/>
    <s v="RAJKUMAR U SINGH"/>
    <n v="7058306032"/>
    <s v="AJAY KUMAR VERMA"/>
    <n v="6"/>
    <n v="0"/>
    <n v="0"/>
    <n v="6"/>
    <n v="0"/>
    <n v="6"/>
    <n v="0"/>
    <n v="0"/>
    <s v="Mumbai"/>
    <n v="150"/>
    <n v="0"/>
    <n v="6"/>
    <n v="1"/>
  </r>
  <r>
    <d v="2024-06-06T00:00:00"/>
    <x v="78"/>
    <s v="ABDUL AHAD ANIS KHAN"/>
    <s v="ABDUL AHAD ANIS KHAN"/>
    <n v="7058620610"/>
    <s v="AKASH RAMRATAN JAISWAL"/>
    <n v="4"/>
    <n v="0"/>
    <n v="0"/>
    <n v="4"/>
    <n v="4"/>
    <n v="0"/>
    <n v="0"/>
    <n v="0"/>
    <s v="Mumbai"/>
    <n v="100"/>
    <n v="0"/>
    <n v="4"/>
    <n v="1"/>
  </r>
  <r>
    <d v="2024-06-07T00:00:00"/>
    <x v="40"/>
    <s v="JAYESH MANOHARLAL VATANI"/>
    <s v="JAYESH MANOHARLAL VATANI"/>
    <n v="9730838322"/>
    <s v="JAGANATH SABAT"/>
    <n v="5"/>
    <n v="0"/>
    <n v="1"/>
    <n v="4"/>
    <n v="0"/>
    <n v="5"/>
    <n v="0"/>
    <n v="0"/>
    <s v="Mumbai"/>
    <n v="180"/>
    <n v="3541"/>
    <n v="4"/>
    <n v="1"/>
  </r>
  <r>
    <d v="2024-06-07T00:00:00"/>
    <x v="42"/>
    <s v="AKASH NARAYAN RAWTE"/>
    <s v="AKASH NARAYAN RAWTE"/>
    <n v="9594529510"/>
    <s v="NAGENDRA MISHRA"/>
    <n v="3"/>
    <n v="1"/>
    <n v="0"/>
    <n v="2"/>
    <n v="1"/>
    <n v="2"/>
    <n v="0"/>
    <n v="1"/>
    <s v="Mumbai"/>
    <n v="140"/>
    <n v="4720"/>
    <n v="2"/>
    <n v="1"/>
  </r>
  <r>
    <d v="2024-06-07T00:00:00"/>
    <x v="43"/>
    <s v="SURAJ PAWAR"/>
    <s v="SURAJ PAWAR"/>
    <n v="8446578718"/>
    <s v="MADHURI JOSHI"/>
    <n v="1"/>
    <n v="1"/>
    <n v="0"/>
    <n v="0"/>
    <n v="0"/>
    <n v="1"/>
    <n v="0"/>
    <n v="1"/>
    <s v="Mumbai"/>
    <n v="100"/>
    <n v="50976"/>
    <n v="1"/>
    <n v="1"/>
  </r>
  <r>
    <d v="2024-06-07T00:00:00"/>
    <x v="44"/>
    <s v="SAW MRITUNJAY KUMAR PREMCHAND"/>
    <s v="SAW MRITUNJAY KUMAR PREMCHAND"/>
    <n v="8779615120"/>
    <s v="PREM KUMAR VISHWAKARMA"/>
    <n v="5"/>
    <n v="0"/>
    <n v="0"/>
    <n v="5"/>
    <n v="2"/>
    <n v="4"/>
    <n v="0"/>
    <n v="0"/>
    <s v="Mumbai"/>
    <n v="115"/>
    <n v="0"/>
    <n v="5"/>
    <n v="1"/>
  </r>
  <r>
    <d v="2024-06-07T00:00:00"/>
    <x v="52"/>
    <s v="NANDLAL RAJBHAR"/>
    <s v="NANDLAL RAJBHAR"/>
    <n v="9594189301"/>
    <s v="MD SANAUL MUSTUFA"/>
    <n v="2"/>
    <n v="0"/>
    <n v="0"/>
    <n v="2"/>
    <n v="2"/>
    <n v="0"/>
    <n v="0"/>
    <n v="0"/>
    <s v="Mumbai"/>
    <n v="50"/>
    <n v="0"/>
    <n v="2"/>
    <n v="1"/>
  </r>
  <r>
    <d v="2024-06-07T00:00:00"/>
    <x v="49"/>
    <s v="ANOOP PANDEY"/>
    <s v="ANOOP PANDEY"/>
    <n v="9321734007"/>
    <s v="KADAM RAVIRAJ NARAYAN"/>
    <n v="4"/>
    <n v="0"/>
    <n v="0"/>
    <n v="4"/>
    <n v="3"/>
    <n v="1"/>
    <n v="0"/>
    <n v="0"/>
    <s v="Mumbai"/>
    <n v="100"/>
    <n v="0"/>
    <n v="4"/>
    <n v="1"/>
  </r>
  <r>
    <d v="2024-06-07T00:00:00"/>
    <x v="50"/>
    <s v="VIJAYKUMAR DINESH PARCHE"/>
    <s v="VIJAYKUMAR DINESH PARCHE"/>
    <n v="7558284024"/>
    <s v="MUNAWAR WARISH HASHMI"/>
    <n v="5"/>
    <n v="0"/>
    <n v="0"/>
    <n v="5"/>
    <n v="0"/>
    <n v="5"/>
    <n v="0"/>
    <n v="0"/>
    <s v="Mumbai"/>
    <n v="115"/>
    <n v="0"/>
    <n v="4"/>
    <n v="1"/>
  </r>
  <r>
    <d v="2024-06-07T00:00:00"/>
    <x v="51"/>
    <s v="MUNTAZIR SAYED"/>
    <s v="MUNTAZIR SAYED"/>
    <n v="9082734540"/>
    <s v="BANNOTH NARAYANASWAMY NAIK"/>
    <n v="3"/>
    <n v="0"/>
    <n v="0"/>
    <n v="3"/>
    <n v="0"/>
    <n v="3"/>
    <n v="0"/>
    <n v="0"/>
    <s v="Mumbai"/>
    <n v="75"/>
    <n v="0"/>
    <n v="3"/>
    <n v="1"/>
  </r>
  <r>
    <d v="2024-06-07T00:00:00"/>
    <x v="45"/>
    <s v="AMAN TRIPATHI"/>
    <s v="AMAN TRIPATHI"/>
    <n v="7393838072"/>
    <s v="JAGANATH SABAT"/>
    <n v="5"/>
    <n v="0"/>
    <n v="0"/>
    <n v="5"/>
    <n v="4"/>
    <n v="1"/>
    <n v="0"/>
    <n v="0"/>
    <s v="Mumbai"/>
    <n v="125"/>
    <n v="0"/>
    <n v="5"/>
    <n v="1"/>
  </r>
  <r>
    <d v="2024-06-07T00:00:00"/>
    <x v="98"/>
    <s v="AKASH DHANSING LONDHE"/>
    <s v="AKASH DHANSING LONDHE"/>
    <n v="8850323385"/>
    <s v="MD SANAUL MUSTUFA"/>
    <n v="5"/>
    <n v="0"/>
    <n v="0"/>
    <n v="5"/>
    <n v="3"/>
    <n v="2"/>
    <n v="0"/>
    <n v="0"/>
    <s v="Mumbai"/>
    <n v="125"/>
    <n v="0"/>
    <n v="5"/>
    <n v="1"/>
  </r>
  <r>
    <d v="2024-06-07T00:00:00"/>
    <x v="46"/>
    <s v="PRITAM SUNIL GAIKWAD"/>
    <s v="PRITAM SUNIL GAIKWAD"/>
    <n v="8169792854"/>
    <s v="SHASHANK YELVE"/>
    <n v="5"/>
    <n v="0"/>
    <n v="0"/>
    <n v="5"/>
    <n v="2"/>
    <n v="3"/>
    <n v="0"/>
    <n v="0"/>
    <s v="Mumbai"/>
    <n v="125"/>
    <n v="0"/>
    <n v="5"/>
    <n v="1"/>
  </r>
  <r>
    <d v="2024-06-07T00:00:00"/>
    <x v="54"/>
    <s v="DINESH GHODVINDE"/>
    <s v="DINESH GHODVINDE"/>
    <n v="7020949492"/>
    <s v="JAGANATH SABAT"/>
    <n v="5"/>
    <n v="0"/>
    <n v="0"/>
    <n v="5"/>
    <n v="2"/>
    <n v="3"/>
    <n v="0"/>
    <n v="0"/>
    <s v="Mumbai"/>
    <n v="115"/>
    <n v="0"/>
    <n v="5"/>
    <n v="1"/>
  </r>
  <r>
    <d v="2024-06-07T00:00:00"/>
    <x v="53"/>
    <s v="KRISHNA GYANDEV PANDEY"/>
    <s v="KRISHNA GYANDEV PANDEY"/>
    <n v="9372324244"/>
    <s v="RAGHWENDRA KUMAR SINGH"/>
    <n v="6"/>
    <n v="0"/>
    <n v="0"/>
    <n v="6"/>
    <n v="1"/>
    <n v="5"/>
    <n v="0"/>
    <n v="0"/>
    <s v="Mumbai"/>
    <n v="150"/>
    <n v="0"/>
    <n v="6"/>
    <n v="1"/>
  </r>
  <r>
    <d v="2024-06-07T00:00:00"/>
    <x v="58"/>
    <s v="ANGAD RAMJI GUPTA"/>
    <s v="ANGAD RAMJI GUPTA"/>
    <n v="9820840706"/>
    <s v="CHANDRALOK GUPTA"/>
    <n v="5"/>
    <n v="0"/>
    <n v="0"/>
    <n v="5"/>
    <n v="2"/>
    <n v="3"/>
    <n v="0"/>
    <n v="0"/>
    <s v="Mumbai"/>
    <n v="115"/>
    <n v="0"/>
    <n v="4"/>
    <n v="1"/>
  </r>
  <r>
    <d v="2024-06-07T00:00:00"/>
    <x v="59"/>
    <s v="MOHAMMED SAJID TAK"/>
    <s v="MOHAMMED SAJID TAK"/>
    <n v="9623733102"/>
    <s v="IRFAN INNUS PATEL"/>
    <n v="4"/>
    <n v="1"/>
    <n v="0"/>
    <n v="3"/>
    <n v="1"/>
    <n v="4"/>
    <n v="0"/>
    <n v="0"/>
    <s v="Mumbai"/>
    <n v="175"/>
    <n v="3784"/>
    <n v="5"/>
    <n v="1"/>
  </r>
  <r>
    <d v="2024-06-07T00:00:00"/>
    <x v="56"/>
    <s v="JUBAIR KHAN"/>
    <s v="JUBAIR KHAN"/>
    <n v="9594708000"/>
    <s v="MOHAMMAD IMRAN ADIL"/>
    <n v="2"/>
    <n v="1"/>
    <n v="0"/>
    <n v="1"/>
    <n v="1"/>
    <n v="1"/>
    <n v="0"/>
    <n v="0"/>
    <s v="Mumbai"/>
    <n v="120"/>
    <n v="42480"/>
    <n v="2"/>
    <n v="1"/>
  </r>
  <r>
    <d v="2024-06-07T00:00:00"/>
    <x v="55"/>
    <s v="BANNOTH NARAYANASWAMY NAIK"/>
    <s v="BANNOTH NARAYANASWAMY NAIK"/>
    <n v="9892353556"/>
    <s v="ARJUN WAGHMARE"/>
    <n v="5"/>
    <n v="0"/>
    <n v="0"/>
    <n v="5"/>
    <n v="0"/>
    <n v="5"/>
    <n v="0"/>
    <n v="0"/>
    <s v="Mumbai"/>
    <n v="125"/>
    <n v="0"/>
    <n v="5"/>
    <n v="1"/>
  </r>
  <r>
    <d v="2024-06-07T00:00:00"/>
    <x v="57"/>
    <s v="ABHISHEK GUPTA"/>
    <s v="ABHISHEK GUPTA"/>
    <n v="8354873086"/>
    <s v="DILEEP SHARMA"/>
    <n v="3"/>
    <n v="0"/>
    <n v="0"/>
    <n v="3"/>
    <n v="2"/>
    <n v="1"/>
    <n v="0"/>
    <n v="0"/>
    <s v="Mumbai"/>
    <n v="75"/>
    <n v="0"/>
    <n v="3"/>
    <n v="1"/>
  </r>
  <r>
    <d v="2024-06-07T00:00:00"/>
    <x v="61"/>
    <s v="ASHUTOSH MISHRA"/>
    <s v="ASHUTOSH MISHRA"/>
    <n v="9960834633"/>
    <s v="SUSHEEL DUBEY"/>
    <n v="5"/>
    <n v="1"/>
    <n v="0"/>
    <n v="4"/>
    <n v="0"/>
    <n v="5"/>
    <n v="0"/>
    <n v="0"/>
    <s v="Mumbai"/>
    <n v="190"/>
    <n v="2360"/>
    <n v="5"/>
    <n v="1"/>
  </r>
  <r>
    <d v="2024-06-07T00:00:00"/>
    <x v="60"/>
    <s v="VIKAS CHANDRABHAN MISHRA"/>
    <s v="VIKAS CHANDRABHAN MISHRA"/>
    <n v="8369541192"/>
    <s v="SHASHANK YELVE"/>
    <n v="6"/>
    <n v="0"/>
    <n v="0"/>
    <n v="6"/>
    <n v="3"/>
    <n v="3"/>
    <n v="0"/>
    <n v="0"/>
    <s v="Mumbai"/>
    <n v="150"/>
    <n v="0"/>
    <n v="5"/>
    <n v="1"/>
  </r>
  <r>
    <d v="2024-06-07T00:00:00"/>
    <x v="100"/>
    <s v="PRAVIN MATAL"/>
    <s v="PRAVIN MATAL"/>
    <n v="9867591635"/>
    <s v="MANISH LOLARAKH NATH DUBEY"/>
    <n v="5"/>
    <n v="0"/>
    <n v="0"/>
    <n v="5"/>
    <n v="0"/>
    <n v="5"/>
    <n v="0"/>
    <n v="0"/>
    <s v="Mumbai"/>
    <n v="125"/>
    <n v="0"/>
    <n v="5"/>
    <n v="1"/>
  </r>
  <r>
    <d v="2024-06-07T00:00:00"/>
    <x v="97"/>
    <s v="PREM KUMAR VISHWAKARMA"/>
    <s v="PREM KUMAR VISHWAKARMA"/>
    <n v="9004761131"/>
    <s v="KADAM RAVIRAJ NARAYAN"/>
    <n v="2"/>
    <n v="0"/>
    <n v="0"/>
    <n v="2"/>
    <n v="0"/>
    <n v="2"/>
    <n v="0"/>
    <n v="0"/>
    <s v="Mumbai"/>
    <n v="50"/>
    <n v="0"/>
    <n v="2"/>
    <n v="1"/>
  </r>
  <r>
    <d v="2024-06-07T00:00:00"/>
    <x v="64"/>
    <s v="MUNAWAR WARISH HASHMI"/>
    <s v="MUNAWAR WARISH HASHMI"/>
    <n v="9167670057"/>
    <s v="RUSHIKESH KALE"/>
    <n v="3"/>
    <n v="0"/>
    <n v="0"/>
    <n v="3"/>
    <n v="0"/>
    <n v="3"/>
    <n v="0"/>
    <n v="0"/>
    <s v="Mumbai"/>
    <n v="75"/>
    <n v="0"/>
    <n v="3"/>
    <n v="1"/>
  </r>
  <r>
    <d v="2024-06-07T00:00:00"/>
    <x v="115"/>
    <s v="YUSUF IMAM ALI MASHUDI"/>
    <s v="YUSUF IMAM ALI MASHUDI"/>
    <n v="8080283325"/>
    <s v="BANNOTH NARAYANASWAMY NAIK"/>
    <n v="6"/>
    <n v="0"/>
    <n v="0"/>
    <n v="6"/>
    <n v="1"/>
    <n v="5"/>
    <n v="0"/>
    <n v="0"/>
    <s v="Mumbai"/>
    <n v="150"/>
    <n v="0"/>
    <n v="6"/>
    <n v="1"/>
  </r>
  <r>
    <d v="2024-06-07T00:00:00"/>
    <x v="65"/>
    <s v="SHEKH MOHAMMAD IMRAN"/>
    <s v="SHEKH MOHAMMAD IMRAN"/>
    <n v="8291174466"/>
    <s v="SHASHANK YELVE"/>
    <n v="5"/>
    <n v="0"/>
    <n v="0"/>
    <n v="5"/>
    <n v="1"/>
    <n v="4"/>
    <n v="0"/>
    <n v="0"/>
    <s v="Mumbai"/>
    <n v="125"/>
    <n v="0"/>
    <n v="5"/>
    <n v="1"/>
  </r>
  <r>
    <d v="2024-06-07T00:00:00"/>
    <x v="69"/>
    <s v="BHANUPRATAP SINGH"/>
    <s v="BHANUPRATAP SINGH"/>
    <n v="8454014888"/>
    <s v="MOHAMMAD IMRAN ADIL"/>
    <n v="5"/>
    <n v="0"/>
    <n v="0"/>
    <n v="5"/>
    <n v="0"/>
    <n v="5"/>
    <n v="0"/>
    <n v="0"/>
    <s v="Mumbai"/>
    <n v="120"/>
    <n v="0"/>
    <n v="5"/>
    <n v="1"/>
  </r>
  <r>
    <d v="2024-06-07T00:00:00"/>
    <x v="66"/>
    <s v="RITIK PANKAJ CHAUBEY"/>
    <s v="RITIK PANKAJ CHAUBEY"/>
    <n v="8604838454"/>
    <s v="MANISH LOLARAKH NATH DUBEY"/>
    <n v="3"/>
    <n v="1"/>
    <n v="0"/>
    <n v="2"/>
    <n v="1"/>
    <n v="2"/>
    <n v="0"/>
    <n v="0"/>
    <s v="Mumbai"/>
    <n v="135"/>
    <n v="9818"/>
    <n v="3"/>
    <n v="1"/>
  </r>
  <r>
    <d v="2024-06-07T00:00:00"/>
    <x v="68"/>
    <s v="DHIRAJKUMAR L MISHRA"/>
    <s v="DHIRAJKUMAR L MISHRA"/>
    <n v="9370908992"/>
    <s v="MUNAWAR WARISH HASHMI"/>
    <n v="5"/>
    <n v="0"/>
    <n v="0"/>
    <n v="5"/>
    <n v="3"/>
    <n v="3"/>
    <n v="0"/>
    <n v="0"/>
    <s v="Mumbai"/>
    <n v="120"/>
    <n v="0"/>
    <n v="5"/>
    <n v="1"/>
  </r>
  <r>
    <d v="2024-06-07T00:00:00"/>
    <x v="107"/>
    <s v="NITISH KUMAR"/>
    <s v="NITISH KUMAR"/>
    <n v="8692826180"/>
    <s v="RIKESH HARIBHAUJI VAIDYA"/>
    <n v="3"/>
    <n v="0"/>
    <n v="0"/>
    <n v="3"/>
    <n v="2"/>
    <n v="1"/>
    <n v="0"/>
    <n v="0"/>
    <s v="Mumbai"/>
    <n v="75"/>
    <n v="0"/>
    <n v="3"/>
    <n v="1"/>
  </r>
  <r>
    <d v="2024-06-07T00:00:00"/>
    <x v="113"/>
    <s v="ANKIT VILAS BORSE"/>
    <s v="ANKIT VILAS BORSE"/>
    <n v="8655594978"/>
    <s v="JAGANATH SABAT"/>
    <n v="5"/>
    <n v="1"/>
    <n v="0"/>
    <n v="4"/>
    <n v="0"/>
    <n v="5"/>
    <n v="0"/>
    <n v="0"/>
    <s v="Mumbai"/>
    <n v="180"/>
    <n v="3540"/>
    <n v="5"/>
    <n v="1"/>
  </r>
  <r>
    <d v="2024-06-07T00:00:00"/>
    <x v="70"/>
    <s v="ABHISHEK KUMAR"/>
    <s v="ABHISHEK KUMAR"/>
    <n v="9967178792"/>
    <s v="NAGENDRA MISHRA"/>
    <n v="4"/>
    <n v="0"/>
    <n v="0"/>
    <n v="4"/>
    <n v="2"/>
    <n v="2"/>
    <n v="0"/>
    <n v="0"/>
    <s v="Mumbai"/>
    <n v="100"/>
    <n v="0"/>
    <n v="4"/>
    <n v="1"/>
  </r>
  <r>
    <d v="2024-06-07T00:00:00"/>
    <x v="72"/>
    <s v="PRASHANT LAD"/>
    <s v="PRASHANT LAD"/>
    <n v="9833647618"/>
    <s v="SHASHANK YELVE"/>
    <n v="5"/>
    <n v="0"/>
    <n v="0"/>
    <n v="5"/>
    <n v="2"/>
    <n v="3"/>
    <n v="0"/>
    <n v="2"/>
    <s v="Mumbai"/>
    <n v="145"/>
    <n v="0"/>
    <n v="5"/>
    <n v="1"/>
  </r>
  <r>
    <d v="2024-06-07T00:00:00"/>
    <x v="106"/>
    <s v="SACHIN KUMAR"/>
    <s v="SACHIN KUMAR"/>
    <n v="8825131086"/>
    <s v="RIKESH HARIBHAUJI VAIDYA"/>
    <n v="2"/>
    <n v="0"/>
    <n v="0"/>
    <n v="2"/>
    <n v="0"/>
    <n v="2"/>
    <n v="0"/>
    <n v="0"/>
    <s v="Mumbai"/>
    <n v="50"/>
    <n v="0"/>
    <n v="2"/>
    <n v="1"/>
  </r>
  <r>
    <d v="2024-06-07T00:00:00"/>
    <x v="71"/>
    <s v="AJAY BALU LONDHE"/>
    <s v="AJAY BALU LONDHE"/>
    <n v="8369610661"/>
    <s v="NANDAN SINGH"/>
    <n v="5"/>
    <n v="0"/>
    <n v="0"/>
    <n v="5"/>
    <n v="1"/>
    <n v="4"/>
    <n v="0"/>
    <n v="0"/>
    <s v="Mumbai"/>
    <n v="125"/>
    <n v="0"/>
    <n v="5"/>
    <n v="1"/>
  </r>
  <r>
    <d v="2024-06-07T00:00:00"/>
    <x v="77"/>
    <s v="ARCHANA KAKADE"/>
    <s v="ARCHANA KAKADE"/>
    <n v="7208149618"/>
    <s v="NANDAN SINGH"/>
    <n v="2"/>
    <n v="1"/>
    <n v="0"/>
    <n v="1"/>
    <n v="0"/>
    <n v="2"/>
    <n v="0"/>
    <n v="0"/>
    <s v="Mumbai"/>
    <n v="85"/>
    <n v="36874"/>
    <n v="2"/>
    <n v="1"/>
  </r>
  <r>
    <d v="2024-06-07T00:00:00"/>
    <x v="75"/>
    <s v="WASIM KAZI"/>
    <s v="WASIM KAZI"/>
    <n v="9702808599"/>
    <s v="SHASHANK YELVE"/>
    <n v="5"/>
    <n v="0"/>
    <n v="0"/>
    <n v="5"/>
    <n v="1"/>
    <n v="4"/>
    <n v="0"/>
    <n v="0"/>
    <s v="Mumbai"/>
    <n v="125"/>
    <n v="0"/>
    <n v="5"/>
    <n v="1"/>
  </r>
  <r>
    <d v="2024-06-07T00:00:00"/>
    <x v="76"/>
    <s v="SUMIT JITENDRA PANDEY"/>
    <s v="SUMIT JITENDRA PANDEY"/>
    <n v="9970290724"/>
    <s v="SUSHEEL DUBEY"/>
    <n v="1"/>
    <n v="0"/>
    <n v="0"/>
    <n v="1"/>
    <n v="0"/>
    <n v="1"/>
    <n v="0"/>
    <n v="0"/>
    <s v="Mumbai"/>
    <n v="25"/>
    <n v="0"/>
    <n v="1"/>
    <n v="1"/>
  </r>
  <r>
    <d v="2024-06-07T00:00:00"/>
    <x v="105"/>
    <s v="IRFAN INNUS PATEL"/>
    <s v="IRFAN INNUS PATEL"/>
    <n v="8286441940"/>
    <s v="INTEZAR IMAM MUNTAZIR IMAM SAYED"/>
    <n v="1"/>
    <n v="1"/>
    <n v="0"/>
    <n v="0"/>
    <n v="1"/>
    <n v="0"/>
    <n v="0"/>
    <n v="0"/>
    <s v="Mumbai"/>
    <n v="100"/>
    <n v="7945"/>
    <n v="1"/>
    <n v="1"/>
  </r>
  <r>
    <d v="2024-06-07T00:00:00"/>
    <x v="80"/>
    <s v="SHUBHENDU PRAFULLA DASKABI"/>
    <s v="SHUBHENDU PRAFULLA DASKABI"/>
    <n v="9372379791"/>
    <s v="JAYANT KUMAR"/>
    <n v="5"/>
    <n v="0"/>
    <n v="0"/>
    <n v="5"/>
    <n v="3"/>
    <n v="2"/>
    <n v="0"/>
    <n v="0"/>
    <s v="Mumbai"/>
    <n v="125"/>
    <n v="0"/>
    <n v="5"/>
    <n v="1"/>
  </r>
  <r>
    <d v="2024-06-07T00:00:00"/>
    <x v="78"/>
    <s v="ABDUL AHAD ANIS KHAN"/>
    <s v="ABDUL AHAD ANIS KHAN"/>
    <n v="7058620610"/>
    <s v="AKASH RAMRATAN JAISWAL"/>
    <n v="3"/>
    <n v="0"/>
    <n v="0"/>
    <n v="3"/>
    <n v="3"/>
    <n v="0"/>
    <n v="0"/>
    <n v="0"/>
    <s v="Mumbai"/>
    <n v="75"/>
    <n v="0"/>
    <n v="3"/>
    <n v="1"/>
  </r>
  <r>
    <d v="2024-06-07T00:00:00"/>
    <x v="95"/>
    <s v="RAJKUMAR U SINGH"/>
    <s v="RAJKUMAR U SINGH"/>
    <n v="7058306032"/>
    <s v="AJAY KUMAR VERMA"/>
    <n v="3"/>
    <n v="0"/>
    <n v="0"/>
    <n v="3"/>
    <n v="1"/>
    <n v="2"/>
    <n v="0"/>
    <n v="0"/>
    <s v="Mumbai"/>
    <n v="75"/>
    <n v="0"/>
    <n v="3"/>
    <n v="1"/>
  </r>
  <r>
    <d v="2024-06-07T00:00:00"/>
    <x v="112"/>
    <s v="JAYANT KUMAR"/>
    <s v="JAYANT KUMAR"/>
    <n v="9304376328"/>
    <s v="DILEEP SHARMA"/>
    <n v="3"/>
    <n v="0"/>
    <n v="0"/>
    <n v="3"/>
    <n v="1"/>
    <n v="2"/>
    <n v="0"/>
    <n v="0"/>
    <s v="Mumbai"/>
    <n v="75"/>
    <n v="0"/>
    <n v="3"/>
    <n v="1"/>
  </r>
  <r>
    <d v="2024-06-07T00:00:00"/>
    <x v="84"/>
    <s v="VINOD KUMAR"/>
    <s v="VINOD KUMAR"/>
    <n v="7905193449"/>
    <s v="JAYANT KUMAR"/>
    <n v="5"/>
    <n v="0"/>
    <n v="0"/>
    <n v="5"/>
    <n v="1"/>
    <n v="4"/>
    <n v="0"/>
    <n v="0"/>
    <s v="Mumbai"/>
    <n v="110"/>
    <n v="0"/>
    <n v="5"/>
    <n v="1"/>
  </r>
  <r>
    <d v="2024-06-07T00:00:00"/>
    <x v="83"/>
    <s v="GANGA SAGAR PANDEY"/>
    <s v="GANGA SAGAR PANDEY"/>
    <n v="9696537480"/>
    <s v="JAGANATH SABAT"/>
    <n v="5"/>
    <n v="0"/>
    <n v="0"/>
    <n v="5"/>
    <n v="0"/>
    <n v="5"/>
    <n v="0"/>
    <n v="0"/>
    <s v="Mumbai"/>
    <n v="110"/>
    <n v="0"/>
    <n v="4"/>
    <n v="1"/>
  </r>
  <r>
    <d v="2024-06-07T00:00:00"/>
    <x v="81"/>
    <s v="VIVEK CHUNNILAL GUPTA"/>
    <s v="VIVEK CHUNNILAL GUPTA"/>
    <n v="8698022496"/>
    <s v="JAGANATH SABAT"/>
    <n v="5"/>
    <n v="0"/>
    <n v="0"/>
    <n v="5"/>
    <n v="0"/>
    <n v="5"/>
    <n v="0"/>
    <n v="0"/>
    <s v="Mumbai"/>
    <n v="125"/>
    <n v="0"/>
    <n v="5"/>
    <n v="1"/>
  </r>
  <r>
    <d v="2024-06-07T00:00:00"/>
    <x v="82"/>
    <s v="LAXMI NARAYAN PANDEY"/>
    <s v="LAXMI NARAYAN PANDEY"/>
    <n v="7208851513"/>
    <s v="RIKESH HARIBHAUJI VAIDYA"/>
    <n v="5"/>
    <n v="0"/>
    <n v="0"/>
    <n v="5"/>
    <n v="2"/>
    <n v="3"/>
    <n v="0"/>
    <n v="0"/>
    <s v="Mumbai"/>
    <n v="115"/>
    <n v="0"/>
    <n v="4"/>
    <n v="1"/>
  </r>
  <r>
    <d v="2024-06-07T00:00:00"/>
    <x v="86"/>
    <s v="CHANDAN MISHRA"/>
    <s v="CHANDAN MISHRA"/>
    <n v="8433849596"/>
    <s v="JAYANT KUMAR"/>
    <n v="5"/>
    <n v="0"/>
    <n v="0"/>
    <n v="5"/>
    <n v="0"/>
    <n v="5"/>
    <n v="0"/>
    <n v="0"/>
    <s v="Mumbai"/>
    <n v="115"/>
    <n v="0"/>
    <n v="5"/>
    <n v="1"/>
  </r>
  <r>
    <d v="2024-06-07T00:00:00"/>
    <x v="85"/>
    <s v="SUMIT SHARAD SANAS"/>
    <s v="SUMIT SHARAD SANAS"/>
    <n v="8652573355"/>
    <s v="ARJUN WAGHMARE"/>
    <n v="4"/>
    <n v="1"/>
    <n v="0"/>
    <n v="3"/>
    <n v="2"/>
    <n v="3"/>
    <n v="0"/>
    <n v="0"/>
    <s v="Mumbai"/>
    <n v="160"/>
    <n v="7080"/>
    <n v="4"/>
    <n v="1"/>
  </r>
  <r>
    <d v="2024-06-07T00:00:00"/>
    <x v="88"/>
    <s v="NAGENDRA MISHRA"/>
    <s v="NAGENDRA MISHRA"/>
    <n v="7049872363"/>
    <s v="SIDDHANT RAJENDRA PAWAR"/>
    <n v="2"/>
    <n v="0"/>
    <n v="0"/>
    <n v="2"/>
    <n v="1"/>
    <n v="1"/>
    <n v="0"/>
    <n v="0"/>
    <s v="Mumbai"/>
    <n v="50"/>
    <n v="0"/>
    <n v="2"/>
    <n v="1"/>
  </r>
  <r>
    <d v="2024-06-07T00:00:00"/>
    <x v="89"/>
    <s v="RAGHWENDRA KUMAR SINGH"/>
    <s v="RAGHWENDRA KUMAR SINGH"/>
    <n v="8104389966"/>
    <s v="SONU KIRAN DUBEY"/>
    <n v="3"/>
    <n v="0"/>
    <n v="0"/>
    <n v="3"/>
    <n v="1"/>
    <n v="2"/>
    <n v="0"/>
    <n v="0"/>
    <s v="Mumbai"/>
    <n v="75"/>
    <n v="0"/>
    <n v="3"/>
    <n v="1"/>
  </r>
  <r>
    <d v="2024-06-07T00:00:00"/>
    <x v="87"/>
    <s v="PRAFUL MUKUNDRAO TELANG"/>
    <s v="PRAFUL MUKUNDRAO TELANG"/>
    <n v="7769928826"/>
    <s v="PREM KUMAR VISHWAKARMA"/>
    <n v="4"/>
    <n v="0"/>
    <n v="0"/>
    <n v="4"/>
    <n v="4"/>
    <n v="0"/>
    <n v="0"/>
    <n v="0"/>
    <s v="Mumbai"/>
    <n v="100"/>
    <n v="0"/>
    <n v="4"/>
    <n v="1"/>
  </r>
  <r>
    <d v="2024-06-07T00:00:00"/>
    <x v="94"/>
    <s v="MANISH PANDEY"/>
    <s v="MANISH PANDEY"/>
    <n v="8655267737"/>
    <s v="AJAY KUMAR VERMA"/>
    <n v="4"/>
    <n v="0"/>
    <n v="0"/>
    <n v="4"/>
    <n v="0"/>
    <n v="4"/>
    <n v="0"/>
    <n v="0"/>
    <s v="Mumbai"/>
    <n v="90"/>
    <n v="0"/>
    <n v="4"/>
    <n v="1"/>
  </r>
  <r>
    <d v="2024-06-07T00:00:00"/>
    <x v="0"/>
    <s v="SIRAJ RAIS KHAN"/>
    <s v="SIRAJ RAIS KHAN"/>
    <n v="7738084089"/>
    <s v="IRFAN INNUS PATEL"/>
    <n v="4"/>
    <n v="0"/>
    <n v="0"/>
    <n v="4"/>
    <n v="2"/>
    <n v="2"/>
    <n v="0"/>
    <n v="0"/>
    <s v="Mumbai"/>
    <n v="100"/>
    <n v="0"/>
    <n v="4"/>
    <n v="1"/>
  </r>
  <r>
    <d v="2024-06-07T00:00:00"/>
    <x v="4"/>
    <s v="RISHIKESH DUBEY"/>
    <s v="RISHIKESH DUBEY"/>
    <n v="8369036235"/>
    <s v="NAVEEN TRIPATHI"/>
    <n v="5"/>
    <n v="0"/>
    <n v="0"/>
    <n v="5"/>
    <n v="1"/>
    <n v="4"/>
    <n v="0"/>
    <n v="2"/>
    <s v="Mumbai"/>
    <n v="140"/>
    <n v="0"/>
    <n v="5"/>
    <n v="1"/>
  </r>
  <r>
    <d v="2024-06-07T00:00:00"/>
    <x v="1"/>
    <s v="MOIM MUKHTAR ALAM ANSARI"/>
    <s v="MOIM MUKHTAR ALAM ANSARI"/>
    <n v="9326650484"/>
    <s v="RAGHWENDRA KUMAR SINGH"/>
    <n v="5"/>
    <n v="0"/>
    <n v="0"/>
    <n v="5"/>
    <n v="2"/>
    <n v="3"/>
    <n v="0"/>
    <n v="0"/>
    <s v="Mumbai"/>
    <n v="125"/>
    <n v="0"/>
    <n v="5"/>
    <n v="1"/>
  </r>
  <r>
    <d v="2024-06-07T00:00:00"/>
    <x v="5"/>
    <s v="SHIVAM ANILKUMAR SHUKLA"/>
    <s v="SHIVAM ANILKUMAR SHUKLA"/>
    <n v="9082856694"/>
    <s v="DILEEP SHARMA"/>
    <n v="2"/>
    <n v="0"/>
    <n v="0"/>
    <n v="2"/>
    <n v="0"/>
    <n v="2"/>
    <n v="0"/>
    <n v="0"/>
    <s v="Mumbai"/>
    <n v="50"/>
    <n v="0"/>
    <n v="2"/>
    <n v="1"/>
  </r>
  <r>
    <d v="2024-06-07T00:00:00"/>
    <x v="2"/>
    <s v="YASH SABHA SHANKAR TIWARI"/>
    <s v="YASH SABHA SHANKAR TIWARI"/>
    <n v="9594587271"/>
    <s v="RIKESH HARIBHAUJI VAIDYA"/>
    <n v="3"/>
    <n v="1"/>
    <n v="0"/>
    <n v="2"/>
    <n v="1"/>
    <n v="2"/>
    <n v="0"/>
    <n v="0"/>
    <s v="Mumbai"/>
    <n v="140"/>
    <n v="5311"/>
    <n v="3"/>
    <n v="1"/>
  </r>
  <r>
    <d v="2024-06-07T00:00:00"/>
    <x v="3"/>
    <s v="VINAY KUMAR DUBEY"/>
    <s v="VINAY KUMAR DUBEY"/>
    <n v="7080868718"/>
    <s v="JAGANATH SABAT"/>
    <n v="4"/>
    <n v="0"/>
    <n v="0"/>
    <n v="4"/>
    <n v="2"/>
    <n v="2"/>
    <n v="0"/>
    <n v="0"/>
    <s v="Mumbai"/>
    <n v="100"/>
    <n v="0"/>
    <n v="4"/>
    <n v="1"/>
  </r>
  <r>
    <d v="2024-06-07T00:00:00"/>
    <x v="8"/>
    <s v="ASHUTOSH SINGH"/>
    <s v="ASHUTOSH SINGH"/>
    <n v="9450280317"/>
    <s v="NAVEEN TRIPATHI"/>
    <n v="1"/>
    <n v="0"/>
    <n v="0"/>
    <n v="1"/>
    <n v="1"/>
    <n v="0"/>
    <n v="0"/>
    <n v="0"/>
    <s v="Mumbai"/>
    <n v="25"/>
    <n v="0"/>
    <n v="1"/>
    <n v="1"/>
  </r>
  <r>
    <d v="2024-06-07T00:00:00"/>
    <x v="6"/>
    <s v="CHOUBEY ADITYA AJIT"/>
    <s v="CHOUBEY ADITYA AJIT"/>
    <n v="7414955787"/>
    <s v="CHANDRALOK GUPTA"/>
    <n v="5"/>
    <n v="0"/>
    <n v="0"/>
    <n v="5"/>
    <n v="1"/>
    <n v="4"/>
    <n v="0"/>
    <n v="0"/>
    <s v="Mumbai"/>
    <n v="100"/>
    <n v="0"/>
    <n v="4"/>
    <n v="1"/>
  </r>
  <r>
    <d v="2024-06-07T00:00:00"/>
    <x v="9"/>
    <s v="HARIHAR SINGH"/>
    <s v="HARIHAR SINGH"/>
    <n v="8149312014"/>
    <s v="AJAY KUMAR VERMA"/>
    <n v="4"/>
    <n v="0"/>
    <n v="0"/>
    <n v="4"/>
    <n v="0"/>
    <n v="4"/>
    <n v="0"/>
    <n v="0"/>
    <s v="Mumbai"/>
    <n v="100"/>
    <n v="0"/>
    <n v="4"/>
    <n v="1"/>
  </r>
  <r>
    <d v="2024-06-07T00:00:00"/>
    <x v="93"/>
    <s v="SOFIYAN MOHAMMED UMAR ANSARI"/>
    <s v="SOFIYAN MOHAMMED UMAR ANSARI"/>
    <n v="7304151160"/>
    <s v="ABHISHEK GUPTA"/>
    <n v="5"/>
    <n v="0"/>
    <n v="0"/>
    <n v="5"/>
    <n v="0"/>
    <n v="5"/>
    <n v="0"/>
    <n v="0"/>
    <s v="Mumbai"/>
    <n v="125"/>
    <n v="0"/>
    <n v="5"/>
    <n v="1"/>
  </r>
  <r>
    <d v="2024-06-07T00:00:00"/>
    <x v="10"/>
    <s v="VINIT LAXMIKANT CHATURVEDI"/>
    <s v="VINIT LAXMIKANT CHATURVEDI"/>
    <n v="9619167461"/>
    <s v="AKASH RAMRATAN JAISWAL"/>
    <n v="5"/>
    <n v="0"/>
    <n v="0"/>
    <n v="5"/>
    <n v="3"/>
    <n v="2"/>
    <n v="0"/>
    <n v="0"/>
    <s v="Mumbai"/>
    <n v="125"/>
    <n v="0"/>
    <n v="5"/>
    <n v="1"/>
  </r>
  <r>
    <d v="2024-06-07T00:00:00"/>
    <x v="11"/>
    <s v="PRASHANT VISHRAM PATIL"/>
    <s v="PRASHANT VISHRAM PATIL"/>
    <n v="7777088988"/>
    <s v="PREM KUMAR VISHWAKARMA"/>
    <n v="4"/>
    <n v="0"/>
    <n v="0"/>
    <n v="4"/>
    <n v="1"/>
    <n v="3"/>
    <n v="0"/>
    <n v="0"/>
    <s v="Mumbai"/>
    <n v="100"/>
    <n v="0"/>
    <n v="4"/>
    <n v="1"/>
  </r>
  <r>
    <d v="2024-06-07T00:00:00"/>
    <x v="12"/>
    <s v="SUMIT KUMAR PARASNATH VERMA"/>
    <s v="SUMIT KUMAR PARASNATH VERMA"/>
    <n v="7738531602"/>
    <s v="ABHISHEK GUPTA"/>
    <n v="5"/>
    <n v="0"/>
    <n v="0"/>
    <n v="5"/>
    <n v="3"/>
    <n v="2"/>
    <n v="0"/>
    <n v="0"/>
    <s v="Mumbai"/>
    <n v="125"/>
    <n v="0"/>
    <n v="4"/>
    <n v="1"/>
  </r>
  <r>
    <d v="2024-06-07T00:00:00"/>
    <x v="14"/>
    <s v="VISHAL RAJENDRA UPADHYAY"/>
    <s v="VISHAL RAJENDRA UPADHYAY"/>
    <n v="9867075685"/>
    <s v="DILEEP SHARMA"/>
    <n v="2"/>
    <n v="0"/>
    <n v="0"/>
    <n v="2"/>
    <n v="0"/>
    <n v="2"/>
    <n v="0"/>
    <n v="0"/>
    <s v="Mumbai"/>
    <n v="50"/>
    <n v="0"/>
    <n v="2"/>
    <n v="1"/>
  </r>
  <r>
    <d v="2024-06-07T00:00:00"/>
    <x v="13"/>
    <s v="KARIM JARIYA"/>
    <s v="KARIM JARIYA"/>
    <n v="9321734702"/>
    <s v="AJAY KUMAR VERMA"/>
    <n v="3"/>
    <n v="1"/>
    <n v="0"/>
    <n v="2"/>
    <n v="1"/>
    <n v="4"/>
    <n v="0"/>
    <n v="0"/>
    <s v="Mumbai"/>
    <n v="150"/>
    <n v="9440"/>
    <n v="4"/>
    <n v="1"/>
  </r>
  <r>
    <d v="2024-06-07T00:00:00"/>
    <x v="17"/>
    <s v="MD SARFARAZ"/>
    <s v="MD SARFARAZ"/>
    <n v="8709965096"/>
    <s v="MD SANAUL MUSTUFA"/>
    <n v="5"/>
    <n v="1"/>
    <n v="0"/>
    <n v="4"/>
    <n v="2"/>
    <n v="3"/>
    <n v="0"/>
    <n v="0"/>
    <s v="Mumbai"/>
    <n v="185"/>
    <n v="5237"/>
    <n v="5"/>
    <n v="1"/>
  </r>
  <r>
    <d v="2024-06-07T00:00:00"/>
    <x v="15"/>
    <s v="MOHD ANWAR"/>
    <s v="MOHD ANWAR"/>
    <n v="9699967378"/>
    <s v="MOHAMMAD IMRAN ADIL"/>
    <n v="6"/>
    <n v="0"/>
    <n v="0"/>
    <n v="6"/>
    <n v="0"/>
    <n v="6"/>
    <n v="0"/>
    <n v="0"/>
    <s v="Mumbai"/>
    <n v="150"/>
    <n v="0"/>
    <n v="6"/>
    <n v="1"/>
  </r>
  <r>
    <d v="2024-06-07T00:00:00"/>
    <x v="16"/>
    <s v="JITENDRA PRATAP SINGH"/>
    <s v="JITENDRA PRATAP SINGH"/>
    <n v="7718993383"/>
    <s v="MANISH LOLARAKH NATH DUBEY"/>
    <n v="1"/>
    <n v="0"/>
    <n v="0"/>
    <n v="1"/>
    <n v="0"/>
    <n v="1"/>
    <n v="0"/>
    <n v="0"/>
    <s v="Mumbai"/>
    <n v="15"/>
    <n v="0"/>
    <n v="1"/>
    <n v="1"/>
  </r>
  <r>
    <d v="2024-06-07T00:00:00"/>
    <x v="20"/>
    <s v="NANDAN SINGH"/>
    <s v="NANDAN SINGH"/>
    <n v="8655842601"/>
    <s v="ABHIJIT KHANVILKAR"/>
    <n v="1"/>
    <n v="1"/>
    <n v="0"/>
    <n v="0"/>
    <n v="0"/>
    <n v="1"/>
    <n v="0"/>
    <n v="0"/>
    <s v="Mumbai"/>
    <n v="65"/>
    <n v="37694"/>
    <n v="1"/>
    <n v="1"/>
  </r>
  <r>
    <d v="2024-06-07T00:00:00"/>
    <x v="91"/>
    <s v="CHANDRALOK GUPTA"/>
    <s v="CHANDRALOK GUPTA"/>
    <n v="8424058233"/>
    <s v="RUSHIKESH KALE"/>
    <n v="1"/>
    <n v="1"/>
    <n v="0"/>
    <n v="0"/>
    <n v="0"/>
    <n v="1"/>
    <n v="0"/>
    <n v="0"/>
    <s v="Mumbai"/>
    <n v="90"/>
    <n v="3558"/>
    <n v="1"/>
    <n v="1"/>
  </r>
  <r>
    <d v="2024-06-07T00:00:00"/>
    <x v="19"/>
    <s v="RANJIT REVNATH BOBHATE"/>
    <s v="RANJIT REVNATH BOBHATE"/>
    <n v="9920240914"/>
    <s v="MOHAMMAD IMRAN ADIL"/>
    <n v="5"/>
    <n v="0"/>
    <n v="0"/>
    <n v="5"/>
    <n v="1"/>
    <n v="4"/>
    <n v="0"/>
    <n v="0"/>
    <s v="Mumbai"/>
    <n v="105"/>
    <n v="0"/>
    <n v="5"/>
    <n v="1"/>
  </r>
  <r>
    <d v="2024-06-07T00:00:00"/>
    <x v="23"/>
    <s v="AVINASH KORI"/>
    <s v="AVINASH KORI"/>
    <n v="7208733505"/>
    <s v="BANNOTH NARAYANASWAMY NAIK"/>
    <n v="1"/>
    <n v="0"/>
    <n v="0"/>
    <n v="1"/>
    <n v="1"/>
    <n v="0"/>
    <n v="0"/>
    <n v="0"/>
    <s v="Mumbai"/>
    <n v="25"/>
    <n v="0"/>
    <n v="1"/>
    <n v="1"/>
  </r>
  <r>
    <d v="2024-06-07T00:00:00"/>
    <x v="22"/>
    <s v="ALOK NAKHDOO PAL"/>
    <s v="ALOK NAKHDOO PAL"/>
    <n v="7385360866"/>
    <s v="CHANDRALOK GUPTA"/>
    <n v="5"/>
    <n v="0"/>
    <n v="0"/>
    <n v="5"/>
    <n v="1"/>
    <n v="4"/>
    <n v="0"/>
    <n v="0"/>
    <s v="Mumbai"/>
    <n v="115"/>
    <n v="0"/>
    <n v="5"/>
    <n v="1"/>
  </r>
  <r>
    <d v="2024-06-07T00:00:00"/>
    <x v="24"/>
    <s v="ARUN KUMAR SHUKLA"/>
    <s v="ARUN KUMAR SHUKLA"/>
    <n v="8928440955"/>
    <s v="CHANDRALOK GUPTA"/>
    <n v="5"/>
    <n v="0"/>
    <n v="0"/>
    <n v="5"/>
    <n v="1"/>
    <n v="4"/>
    <n v="0"/>
    <n v="0"/>
    <s v="Mumbai"/>
    <n v="105"/>
    <n v="0"/>
    <n v="5"/>
    <n v="1"/>
  </r>
  <r>
    <d v="2024-06-07T00:00:00"/>
    <x v="103"/>
    <s v="VINAY MISHRA"/>
    <s v="VINAY MISHRA"/>
    <n v="9140317319"/>
    <s v="IRFAN INNUS PATEL"/>
    <n v="5"/>
    <n v="0"/>
    <n v="0"/>
    <n v="5"/>
    <n v="2"/>
    <n v="3"/>
    <n v="0"/>
    <n v="0"/>
    <s v="Mumbai"/>
    <n v="125"/>
    <n v="0"/>
    <n v="5"/>
    <n v="1"/>
  </r>
  <r>
    <d v="2024-06-07T00:00:00"/>
    <x v="25"/>
    <s v="AJAY KUMAR MISHRA"/>
    <s v="AJAY KUMAR MISHRA"/>
    <n v="8009478116"/>
    <s v="NAGENDRA MISHRA"/>
    <n v="5"/>
    <n v="0"/>
    <n v="0"/>
    <n v="5"/>
    <n v="4"/>
    <n v="1"/>
    <n v="0"/>
    <n v="0"/>
    <s v="Mumbai"/>
    <n v="125"/>
    <n v="0"/>
    <n v="5"/>
    <n v="1"/>
  </r>
  <r>
    <d v="2024-06-07T00:00:00"/>
    <x v="21"/>
    <s v="ARJUN WAGHMARE"/>
    <s v="ARJUN WAGHMARE"/>
    <n v="7666209662"/>
    <s v="ABHIJIT KHANVILKAR"/>
    <n v="1"/>
    <n v="0"/>
    <n v="0"/>
    <n v="1"/>
    <n v="0"/>
    <n v="1"/>
    <n v="0"/>
    <n v="0"/>
    <s v="Mumbai"/>
    <n v="0"/>
    <n v="0"/>
    <n v="0"/>
    <n v="1"/>
  </r>
  <r>
    <d v="2024-06-07T00:00:00"/>
    <x v="27"/>
    <s v="RANJEET UPENDRA SHARMA"/>
    <s v="RANJEET UPENDRA SHARMA"/>
    <n v="7620769467"/>
    <s v="JAGANATH SABAT"/>
    <n v="3"/>
    <n v="0"/>
    <n v="0"/>
    <n v="3"/>
    <n v="1"/>
    <n v="2"/>
    <n v="0"/>
    <n v="0"/>
    <s v="Mumbai"/>
    <n v="75"/>
    <n v="0"/>
    <n v="3"/>
    <n v="1"/>
  </r>
  <r>
    <d v="2024-06-07T00:00:00"/>
    <x v="26"/>
    <s v="RUSHIKESH DODHU JADHAV"/>
    <s v="RUSHIKESH DODHU JADHAV"/>
    <n v="9768269689"/>
    <s v="AKASH RAMRATAN JAISWAL"/>
    <n v="5"/>
    <n v="0"/>
    <n v="0"/>
    <n v="5"/>
    <n v="1"/>
    <n v="4"/>
    <n v="0"/>
    <n v="0"/>
    <s v="Mumbai"/>
    <n v="115"/>
    <n v="0"/>
    <n v="5"/>
    <n v="1"/>
  </r>
  <r>
    <d v="2024-06-07T00:00:00"/>
    <x v="29"/>
    <s v="ASHISH SHUKLA"/>
    <s v="ASHISH SHUKLA"/>
    <n v="8879709699"/>
    <s v="RIKESH HARIBHAUJI VAIDYA"/>
    <n v="5"/>
    <n v="0"/>
    <n v="0"/>
    <n v="5"/>
    <n v="2"/>
    <n v="3"/>
    <n v="0"/>
    <n v="0"/>
    <s v="Mumbai"/>
    <n v="125"/>
    <n v="0"/>
    <n v="5"/>
    <n v="1"/>
  </r>
  <r>
    <d v="2024-06-07T00:00:00"/>
    <x v="90"/>
    <s v="MOHAMMED MUNAWAR KHAN"/>
    <s v="MOHAMMED MUNAWAR KHAN"/>
    <n v="8779346184"/>
    <s v="INTEZAR IMAM MUNTAZIR IMAM SAYED"/>
    <n v="3"/>
    <n v="1"/>
    <n v="0"/>
    <n v="2"/>
    <n v="0"/>
    <n v="3"/>
    <n v="0"/>
    <n v="0"/>
    <s v="Mumbai"/>
    <n v="115"/>
    <n v="77000"/>
    <n v="2"/>
    <n v="1"/>
  </r>
  <r>
    <d v="2024-06-07T00:00:00"/>
    <x v="28"/>
    <s v="ATHARAV DASHRATH PAWAR"/>
    <s v="ATHARAV DASHRATH PAWAR"/>
    <n v="8655082048"/>
    <s v="RIKESH HARIBHAUJI VAIDYA"/>
    <n v="5"/>
    <n v="0"/>
    <n v="0"/>
    <n v="5"/>
    <n v="2"/>
    <n v="3"/>
    <n v="0"/>
    <n v="0"/>
    <s v="Mumbai"/>
    <n v="100"/>
    <n v="0"/>
    <n v="4"/>
    <n v="1"/>
  </r>
  <r>
    <d v="2024-06-07T00:00:00"/>
    <x v="32"/>
    <s v="SANDESH SAROJ MISHRA"/>
    <s v="SANDESH SAROJ MISHRA"/>
    <n v="9819648094"/>
    <s v="JAYANT KUMAR"/>
    <n v="4"/>
    <n v="1"/>
    <n v="0"/>
    <n v="3"/>
    <n v="2"/>
    <n v="3"/>
    <n v="0"/>
    <n v="0"/>
    <s v="Mumbai"/>
    <n v="175"/>
    <n v="7412"/>
    <n v="5"/>
    <n v="1"/>
  </r>
  <r>
    <d v="2024-06-07T00:00:00"/>
    <x v="33"/>
    <s v="SUDHEER PANKAJ PANDEY"/>
    <s v="SUDHEER PANKAJ PANDEY"/>
    <n v="8953258991"/>
    <s v="RAGHWENDRA KUMAR SINGH"/>
    <n v="5"/>
    <n v="1"/>
    <n v="0"/>
    <n v="4"/>
    <n v="2"/>
    <n v="3"/>
    <n v="0"/>
    <n v="1"/>
    <s v="Mumbai"/>
    <n v="200"/>
    <n v="7080"/>
    <n v="5"/>
    <n v="1"/>
  </r>
  <r>
    <d v="2024-06-07T00:00:00"/>
    <x v="31"/>
    <s v="AKASH RAMRATAN JAISWAL"/>
    <s v="AKASH RAMRATAN JAISWAL"/>
    <n v="7977956010"/>
    <s v="SONU KIRAN DUBEY"/>
    <n v="1"/>
    <n v="0"/>
    <n v="0"/>
    <n v="1"/>
    <n v="1"/>
    <n v="0"/>
    <n v="0"/>
    <n v="0"/>
    <s v="Mumbai"/>
    <n v="25"/>
    <n v="0"/>
    <n v="1"/>
    <n v="1"/>
  </r>
  <r>
    <d v="2024-06-07T00:00:00"/>
    <x v="116"/>
    <s v="KADAM RAVIRAJ NARAYAN"/>
    <s v="KADAM RAVIRAJ NARAYAN"/>
    <n v="7066822779"/>
    <s v="AVNIND SINGH"/>
    <n v="1"/>
    <n v="1"/>
    <n v="0"/>
    <n v="0"/>
    <n v="0"/>
    <n v="1"/>
    <n v="0"/>
    <n v="0"/>
    <s v="Mumbai"/>
    <n v="90"/>
    <n v="4720"/>
    <n v="1"/>
    <n v="1"/>
  </r>
  <r>
    <d v="2024-06-07T00:00:00"/>
    <x v="30"/>
    <s v="BHAVESH VIVEK MHATRE"/>
    <s v="BHAVESH VIVEK MHATRE"/>
    <n v="8668720253"/>
    <s v="SURAJ PAWAR"/>
    <n v="5"/>
    <n v="0"/>
    <n v="0"/>
    <n v="5"/>
    <n v="2"/>
    <n v="3"/>
    <n v="0"/>
    <n v="0"/>
    <s v="Mumbai"/>
    <n v="125"/>
    <n v="0"/>
    <n v="4"/>
    <n v="1"/>
  </r>
  <r>
    <d v="2024-06-07T00:00:00"/>
    <x v="34"/>
    <s v="ANIMESH KARMAKAR"/>
    <s v="ANIMESH KARMAKAR"/>
    <n v="6294590298"/>
    <s v="RIKESH HARIBHAUJI VAIDYA"/>
    <n v="5"/>
    <n v="0"/>
    <n v="0"/>
    <n v="5"/>
    <n v="3"/>
    <n v="2"/>
    <n v="0"/>
    <n v="0"/>
    <s v="Mumbai"/>
    <n v="125"/>
    <n v="0"/>
    <n v="5"/>
    <n v="1"/>
  </r>
  <r>
    <d v="2024-06-07T00:00:00"/>
    <x v="35"/>
    <s v="MD SANAUL MUSTUFA"/>
    <s v="MD SANAUL MUSTUFA"/>
    <n v="9892999846"/>
    <s v="ABHIJIT KHANVILKAR"/>
    <n v="3"/>
    <n v="0"/>
    <n v="0"/>
    <n v="3"/>
    <n v="0"/>
    <n v="3"/>
    <n v="0"/>
    <n v="0"/>
    <s v="Mumbai"/>
    <n v="75"/>
    <n v="0"/>
    <n v="3"/>
    <n v="1"/>
  </r>
  <r>
    <d v="2024-06-07T00:00:00"/>
    <x v="36"/>
    <s v="SAMSUJJAMA"/>
    <s v="SAMSUJJAMA"/>
    <n v="9628744894"/>
    <s v="PREM KUMAR VISHWAKARMA"/>
    <n v="5"/>
    <n v="0"/>
    <n v="0"/>
    <n v="5"/>
    <n v="0"/>
    <n v="5"/>
    <n v="0"/>
    <n v="0"/>
    <s v="Mumbai"/>
    <n v="115"/>
    <n v="0"/>
    <n v="4"/>
    <n v="1"/>
  </r>
  <r>
    <d v="2024-06-07T00:00:00"/>
    <x v="37"/>
    <s v="SAJID SHAHABUDDIN ANSARI"/>
    <s v="SAJID SHAHABUDDIN ANSARI"/>
    <n v="9326604192"/>
    <s v="BANNOTH NARAYANASWAMY NAIK"/>
    <n v="2"/>
    <n v="0"/>
    <n v="0"/>
    <n v="2"/>
    <n v="0"/>
    <n v="2"/>
    <n v="0"/>
    <n v="0"/>
    <s v="Mumbai"/>
    <n v="50"/>
    <n v="0"/>
    <n v="2"/>
    <n v="1"/>
  </r>
  <r>
    <d v="2024-06-07T00:00:00"/>
    <x v="38"/>
    <s v="VIVEKANAND"/>
    <s v="VIVEKANAND"/>
    <n v="9984546969"/>
    <s v="JAGANATH SABAT"/>
    <n v="5"/>
    <n v="0"/>
    <n v="0"/>
    <n v="5"/>
    <n v="2"/>
    <n v="3"/>
    <n v="0"/>
    <n v="0"/>
    <s v="Mumbai"/>
    <n v="115"/>
    <n v="0"/>
    <n v="4"/>
    <n v="1"/>
  </r>
  <r>
    <d v="2024-06-07T00:00:00"/>
    <x v="39"/>
    <s v="PRADEEP DEEPAK ANGRE"/>
    <s v="PRADEEP DEEPAK ANGRE"/>
    <n v="8879114532"/>
    <s v="JAGANATH SABAT"/>
    <n v="5"/>
    <n v="0"/>
    <n v="0"/>
    <n v="5"/>
    <n v="0"/>
    <n v="5"/>
    <n v="0"/>
    <n v="0"/>
    <s v="Mumbai"/>
    <n v="125"/>
    <n v="0"/>
    <n v="5"/>
    <n v="1"/>
  </r>
  <r>
    <d v="2024-06-08T00:00:00"/>
    <x v="77"/>
    <s v="ARCHANA KAKADE"/>
    <s v="ARCHANA KAKADE"/>
    <n v="7208149618"/>
    <s v="NANDAN SINGH"/>
    <n v="5"/>
    <n v="0"/>
    <n v="0"/>
    <n v="5"/>
    <n v="1"/>
    <n v="4"/>
    <n v="0"/>
    <n v="0"/>
    <s v="Mumbai"/>
    <n v="95"/>
    <n v="0"/>
    <n v="4"/>
    <n v="1"/>
  </r>
  <r>
    <d v="2024-06-08T00:00:00"/>
    <x v="74"/>
    <s v="SHIVAM PATHAK"/>
    <s v="SHIVAM PATHAK"/>
    <n v="9721050607"/>
    <s v="AJAY KUMAR VERMA"/>
    <n v="5"/>
    <n v="0"/>
    <n v="0"/>
    <n v="5"/>
    <n v="2"/>
    <n v="3"/>
    <n v="0"/>
    <n v="0"/>
    <s v="Mumbai"/>
    <n v="115"/>
    <n v="0"/>
    <n v="4"/>
    <n v="1"/>
  </r>
  <r>
    <d v="2024-06-08T00:00:00"/>
    <x v="75"/>
    <s v="WASIM KAZI"/>
    <s v="WASIM KAZI"/>
    <n v="9702808599"/>
    <s v="SHASHANK YELVE"/>
    <n v="5"/>
    <n v="0"/>
    <n v="0"/>
    <n v="5"/>
    <n v="0"/>
    <n v="5"/>
    <n v="0"/>
    <n v="0"/>
    <s v="Mumbai"/>
    <n v="115"/>
    <n v="0"/>
    <n v="4"/>
    <n v="1"/>
  </r>
  <r>
    <d v="2024-06-08T00:00:00"/>
    <x v="106"/>
    <s v="SACHIN KUMAR"/>
    <s v="SACHIN KUMAR"/>
    <n v="8825131086"/>
    <s v="RIKESH HARIBHAUJI VAIDYA"/>
    <n v="4"/>
    <n v="0"/>
    <n v="0"/>
    <n v="4"/>
    <n v="0"/>
    <n v="4"/>
    <n v="0"/>
    <n v="0"/>
    <s v="Mumbai"/>
    <n v="100"/>
    <n v="0"/>
    <n v="4"/>
    <n v="1"/>
  </r>
  <r>
    <d v="2024-06-08T00:00:00"/>
    <x v="71"/>
    <s v="AJAY BALU LONDHE"/>
    <s v="AJAY BALU LONDHE"/>
    <n v="8369610661"/>
    <s v="NANDAN SINGH"/>
    <n v="5"/>
    <n v="0"/>
    <n v="0"/>
    <n v="5"/>
    <n v="2"/>
    <n v="3"/>
    <n v="0"/>
    <n v="0"/>
    <s v="Mumbai"/>
    <n v="125"/>
    <n v="0"/>
    <n v="5"/>
    <n v="1"/>
  </r>
  <r>
    <d v="2024-06-08T00:00:00"/>
    <x v="107"/>
    <s v="NITISH KUMAR"/>
    <s v="NITISH KUMAR"/>
    <n v="8692826180"/>
    <s v="RIKESH HARIBHAUJI VAIDYA"/>
    <n v="5"/>
    <n v="0"/>
    <n v="0"/>
    <n v="5"/>
    <n v="2"/>
    <n v="3"/>
    <n v="0"/>
    <n v="0"/>
    <s v="Mumbai"/>
    <n v="125"/>
    <n v="0"/>
    <n v="5"/>
    <n v="1"/>
  </r>
  <r>
    <d v="2024-06-08T00:00:00"/>
    <x v="113"/>
    <s v="ANKIT VILAS BORSE"/>
    <s v="ANKIT VILAS BORSE"/>
    <n v="8655594978"/>
    <s v="JAGANATH SABAT"/>
    <n v="5"/>
    <n v="0"/>
    <n v="0"/>
    <n v="5"/>
    <n v="1"/>
    <n v="4"/>
    <n v="0"/>
    <n v="0"/>
    <s v="Mumbai"/>
    <n v="115"/>
    <n v="0"/>
    <n v="4"/>
    <n v="1"/>
  </r>
  <r>
    <d v="2024-06-08T00:00:00"/>
    <x v="70"/>
    <s v="ABHISHEK KUMAR"/>
    <s v="ABHISHEK KUMAR"/>
    <n v="9967178792"/>
    <s v="NAGENDRA MISHRA"/>
    <n v="4"/>
    <n v="0"/>
    <n v="0"/>
    <n v="4"/>
    <n v="0"/>
    <n v="4"/>
    <n v="0"/>
    <n v="0"/>
    <s v="Mumbai"/>
    <n v="100"/>
    <n v="0"/>
    <n v="4"/>
    <n v="1"/>
  </r>
  <r>
    <d v="2024-06-08T00:00:00"/>
    <x v="69"/>
    <s v="BHANUPRATAP SINGH"/>
    <s v="BHANUPRATAP SINGH"/>
    <n v="8454014888"/>
    <s v="MOHAMMAD IMRAN ADIL"/>
    <n v="3"/>
    <n v="0"/>
    <n v="0"/>
    <n v="3"/>
    <n v="0"/>
    <n v="3"/>
    <n v="0"/>
    <n v="0"/>
    <s v="Mumbai"/>
    <n v="70"/>
    <n v="0"/>
    <n v="3"/>
    <n v="1"/>
  </r>
  <r>
    <d v="2024-06-08T00:00:00"/>
    <x v="66"/>
    <s v="RITIK PANKAJ CHAUBEY"/>
    <s v="RITIK PANKAJ CHAUBEY"/>
    <n v="8604838454"/>
    <s v="MANISH LOLARAKH NATH DUBEY"/>
    <n v="4"/>
    <n v="0"/>
    <n v="0"/>
    <n v="4"/>
    <n v="3"/>
    <n v="1"/>
    <n v="0"/>
    <n v="0"/>
    <s v="Mumbai"/>
    <n v="100"/>
    <n v="0"/>
    <n v="4"/>
    <n v="1"/>
  </r>
  <r>
    <d v="2024-06-08T00:00:00"/>
    <x v="68"/>
    <s v="DHIRAJKUMAR L MISHRA"/>
    <s v="DHIRAJKUMAR L MISHRA"/>
    <n v="9370908992"/>
    <s v="MUNAWAR WARISH HASHMI"/>
    <n v="5"/>
    <n v="0"/>
    <n v="0"/>
    <n v="5"/>
    <n v="2"/>
    <n v="3"/>
    <n v="0"/>
    <n v="0"/>
    <s v="Mumbai"/>
    <n v="115"/>
    <n v="0"/>
    <n v="5"/>
    <n v="1"/>
  </r>
  <r>
    <d v="2024-06-08T00:00:00"/>
    <x v="88"/>
    <s v="NAGENDRA MISHRA"/>
    <s v="NAGENDRA MISHRA"/>
    <n v="7049872363"/>
    <s v="SIDDHANT RAJENDRA PAWAR"/>
    <n v="2"/>
    <n v="0"/>
    <n v="0"/>
    <n v="2"/>
    <n v="2"/>
    <n v="0"/>
    <n v="0"/>
    <n v="0"/>
    <s v="Mumbai"/>
    <n v="50"/>
    <n v="0"/>
    <n v="2"/>
    <n v="1"/>
  </r>
  <r>
    <d v="2024-06-08T00:00:00"/>
    <x v="89"/>
    <s v="RAGHWENDRA KUMAR SINGH"/>
    <s v="RAGHWENDRA KUMAR SINGH"/>
    <n v="8104389966"/>
    <s v="SONU KIRAN DUBEY"/>
    <n v="3"/>
    <n v="0"/>
    <n v="0"/>
    <n v="3"/>
    <n v="1"/>
    <n v="2"/>
    <n v="0"/>
    <n v="0"/>
    <s v="Mumbai"/>
    <n v="65"/>
    <n v="0"/>
    <n v="3"/>
    <n v="1"/>
  </r>
  <r>
    <d v="2024-06-08T00:00:00"/>
    <x v="87"/>
    <s v="PRAFUL MUKUNDRAO TELANG"/>
    <s v="PRAFUL MUKUNDRAO TELANG"/>
    <n v="7769928826"/>
    <s v="PREM KUMAR VISHWAKARMA"/>
    <n v="4"/>
    <n v="1"/>
    <n v="0"/>
    <n v="3"/>
    <n v="4"/>
    <n v="1"/>
    <n v="0"/>
    <n v="0"/>
    <s v="Mumbai"/>
    <n v="175"/>
    <n v="3540"/>
    <n v="4"/>
    <n v="1"/>
  </r>
  <r>
    <d v="2024-06-08T00:00:00"/>
    <x v="86"/>
    <s v="CHANDAN MISHRA"/>
    <s v="CHANDAN MISHRA"/>
    <n v="8433849596"/>
    <s v="JAYANT KUMAR"/>
    <n v="5"/>
    <n v="0"/>
    <n v="0"/>
    <n v="5"/>
    <n v="0"/>
    <n v="5"/>
    <n v="0"/>
    <n v="0"/>
    <s v="Mumbai"/>
    <n v="125"/>
    <n v="0"/>
    <n v="5"/>
    <n v="1"/>
  </r>
  <r>
    <d v="2024-06-08T00:00:00"/>
    <x v="85"/>
    <s v="SUMIT SHARAD SANAS"/>
    <s v="SUMIT SHARAD SANAS"/>
    <n v="8652573355"/>
    <s v="ARJUN WAGHMARE"/>
    <n v="4"/>
    <n v="0"/>
    <n v="0"/>
    <n v="4"/>
    <n v="1"/>
    <n v="4"/>
    <n v="0"/>
    <n v="0"/>
    <s v="Mumbai"/>
    <n v="85"/>
    <n v="0"/>
    <n v="4"/>
    <n v="1"/>
  </r>
  <r>
    <d v="2024-06-08T00:00:00"/>
    <x v="112"/>
    <s v="JAYANT KUMAR"/>
    <s v="JAYANT KUMAR"/>
    <n v="9304376328"/>
    <s v="DILEEP SHARMA"/>
    <n v="3"/>
    <n v="0"/>
    <n v="0"/>
    <n v="3"/>
    <n v="1"/>
    <n v="2"/>
    <n v="0"/>
    <n v="0"/>
    <s v="Mumbai"/>
    <n v="75"/>
    <n v="0"/>
    <n v="3"/>
    <n v="1"/>
  </r>
  <r>
    <d v="2024-06-08T00:00:00"/>
    <x v="84"/>
    <s v="VINOD KUMAR"/>
    <s v="VINOD KUMAR"/>
    <n v="7905193449"/>
    <s v="JAYANT KUMAR"/>
    <n v="5"/>
    <n v="0"/>
    <n v="0"/>
    <n v="5"/>
    <n v="2"/>
    <n v="3"/>
    <n v="0"/>
    <n v="0"/>
    <s v="Mumbai"/>
    <n v="115"/>
    <n v="0"/>
    <n v="5"/>
    <n v="1"/>
  </r>
  <r>
    <d v="2024-06-08T00:00:00"/>
    <x v="83"/>
    <s v="GANGA SAGAR PANDEY"/>
    <s v="GANGA SAGAR PANDEY"/>
    <n v="9696537480"/>
    <s v="JAGANATH SABAT"/>
    <n v="5"/>
    <n v="0"/>
    <n v="0"/>
    <n v="5"/>
    <n v="0"/>
    <n v="5"/>
    <n v="0"/>
    <n v="0"/>
    <s v="Mumbai"/>
    <n v="115"/>
    <n v="0"/>
    <n v="5"/>
    <n v="1"/>
  </r>
  <r>
    <d v="2024-06-08T00:00:00"/>
    <x v="81"/>
    <s v="VIVEK CHUNNILAL GUPTA"/>
    <s v="VIVEK CHUNNILAL GUPTA"/>
    <n v="8698022496"/>
    <s v="JAGANATH SABAT"/>
    <n v="5"/>
    <n v="0"/>
    <n v="0"/>
    <n v="5"/>
    <n v="0"/>
    <n v="5"/>
    <n v="0"/>
    <n v="0"/>
    <s v="Mumbai"/>
    <n v="125"/>
    <n v="0"/>
    <n v="5"/>
    <n v="1"/>
  </r>
  <r>
    <d v="2024-06-08T00:00:00"/>
    <x v="82"/>
    <s v="LAXMI NARAYAN PANDEY"/>
    <s v="LAXMI NARAYAN PANDEY"/>
    <n v="7208851513"/>
    <s v="RIKESH HARIBHAUJI VAIDYA"/>
    <n v="4"/>
    <n v="0"/>
    <n v="0"/>
    <n v="4"/>
    <n v="2"/>
    <n v="2"/>
    <n v="0"/>
    <n v="0"/>
    <s v="Mumbai"/>
    <n v="100"/>
    <n v="0"/>
    <n v="4"/>
    <n v="1"/>
  </r>
  <r>
    <d v="2024-06-08T00:00:00"/>
    <x v="78"/>
    <s v="ABDUL AHAD ANIS KHAN"/>
    <s v="ABDUL AHAD ANIS KHAN"/>
    <n v="7058620610"/>
    <s v="AKASH RAMRATAN JAISWAL"/>
    <n v="5"/>
    <n v="1"/>
    <n v="0"/>
    <n v="4"/>
    <n v="4"/>
    <n v="1"/>
    <n v="0"/>
    <n v="0"/>
    <s v="Mumbai"/>
    <n v="200"/>
    <n v="4720"/>
    <n v="2"/>
    <n v="1"/>
  </r>
  <r>
    <d v="2024-06-08T00:00:00"/>
    <x v="95"/>
    <s v="RAJKUMAR U SINGH"/>
    <s v="RAJKUMAR U SINGH"/>
    <n v="7058306032"/>
    <s v="AJAY KUMAR VERMA"/>
    <n v="4"/>
    <n v="0"/>
    <n v="0"/>
    <n v="4"/>
    <n v="1"/>
    <n v="3"/>
    <n v="0"/>
    <n v="0"/>
    <s v="Mumbai"/>
    <n v="90"/>
    <n v="0"/>
    <n v="3"/>
    <n v="1"/>
  </r>
  <r>
    <d v="2024-06-08T00:00:00"/>
    <x v="54"/>
    <s v="DINESH GHODVINDE"/>
    <s v="DINESH GHODVINDE"/>
    <n v="7020949492"/>
    <s v="JAGANATH SABAT"/>
    <n v="4"/>
    <n v="2"/>
    <n v="0"/>
    <n v="2"/>
    <n v="0"/>
    <n v="4"/>
    <n v="0"/>
    <n v="0"/>
    <s v="Mumbai"/>
    <n v="195"/>
    <n v="78480"/>
    <n v="4"/>
    <n v="1"/>
  </r>
  <r>
    <d v="2024-06-08T00:00:00"/>
    <x v="48"/>
    <s v="MOHD IJHAR SHAIKH"/>
    <s v="MOHD IJHAR SHAIKH"/>
    <n v="9004616230"/>
    <s v="INTEZAR IMAM MUNTAZIR IMAM SAYED"/>
    <n v="1"/>
    <n v="0"/>
    <n v="1"/>
    <n v="0"/>
    <n v="0"/>
    <n v="1"/>
    <n v="0"/>
    <n v="0"/>
    <s v="Mumbai"/>
    <n v="85"/>
    <n v="1"/>
    <n v="1"/>
    <n v="1"/>
  </r>
  <r>
    <d v="2024-06-08T00:00:00"/>
    <x v="49"/>
    <s v="ANOOP PANDEY"/>
    <s v="ANOOP PANDEY"/>
    <n v="9321734007"/>
    <s v="KADAM RAVIRAJ NARAYAN"/>
    <n v="5"/>
    <n v="0"/>
    <n v="0"/>
    <n v="5"/>
    <n v="1"/>
    <n v="4"/>
    <n v="0"/>
    <n v="0"/>
    <s v="Mumbai"/>
    <n v="125"/>
    <n v="0"/>
    <n v="5"/>
    <n v="1"/>
  </r>
  <r>
    <d v="2024-06-08T00:00:00"/>
    <x v="50"/>
    <s v="VIJAYKUMAR DINESH PARCHE"/>
    <s v="VIJAYKUMAR DINESH PARCHE"/>
    <n v="7558284024"/>
    <s v="MUNAWAR WARISH HASHMI"/>
    <n v="5"/>
    <n v="0"/>
    <n v="0"/>
    <n v="5"/>
    <n v="0"/>
    <n v="5"/>
    <n v="0"/>
    <n v="0"/>
    <s v="Mumbai"/>
    <n v="110"/>
    <n v="0"/>
    <n v="5"/>
    <n v="1"/>
  </r>
  <r>
    <d v="2024-06-08T00:00:00"/>
    <x v="52"/>
    <s v="NANDLAL RAJBHAR"/>
    <s v="NANDLAL RAJBHAR"/>
    <n v="9594189301"/>
    <s v="MD SANAUL MUSTUFA"/>
    <n v="4"/>
    <n v="0"/>
    <n v="0"/>
    <n v="4"/>
    <n v="2"/>
    <n v="2"/>
    <n v="0"/>
    <n v="0"/>
    <s v="Mumbai"/>
    <n v="90"/>
    <n v="0"/>
    <n v="4"/>
    <n v="1"/>
  </r>
  <r>
    <d v="2024-06-08T00:00:00"/>
    <x v="46"/>
    <s v="PRITAM SUNIL GAIKWAD"/>
    <s v="PRITAM SUNIL GAIKWAD"/>
    <n v="8169792854"/>
    <s v="SHASHANK YELVE"/>
    <n v="5"/>
    <n v="0"/>
    <n v="0"/>
    <n v="5"/>
    <n v="2"/>
    <n v="3"/>
    <n v="0"/>
    <n v="0"/>
    <s v="Mumbai"/>
    <n v="125"/>
    <n v="0"/>
    <n v="5"/>
    <n v="1"/>
  </r>
  <r>
    <d v="2024-06-08T00:00:00"/>
    <x v="45"/>
    <s v="AMAN TRIPATHI"/>
    <s v="AMAN TRIPATHI"/>
    <n v="7393838072"/>
    <s v="JAGANATH SABAT"/>
    <n v="4"/>
    <n v="1"/>
    <n v="0"/>
    <n v="3"/>
    <n v="1"/>
    <n v="3"/>
    <n v="0"/>
    <n v="0"/>
    <s v="Mumbai"/>
    <n v="165"/>
    <n v="4720"/>
    <n v="4"/>
    <n v="1"/>
  </r>
  <r>
    <d v="2024-06-08T00:00:00"/>
    <x v="42"/>
    <s v="AKASH NARAYAN RAWTE"/>
    <s v="AKASH NARAYAN RAWTE"/>
    <n v="9594529510"/>
    <s v="NAGENDRA MISHRA"/>
    <n v="3"/>
    <n v="0"/>
    <n v="0"/>
    <n v="3"/>
    <n v="2"/>
    <n v="1"/>
    <n v="0"/>
    <n v="0"/>
    <s v="Mumbai"/>
    <n v="75"/>
    <n v="0"/>
    <n v="3"/>
    <n v="1"/>
  </r>
  <r>
    <d v="2024-06-08T00:00:00"/>
    <x v="43"/>
    <s v="SURAJ PAWAR"/>
    <s v="SURAJ PAWAR"/>
    <n v="8446578718"/>
    <s v="MADHURI JOSHI"/>
    <n v="1"/>
    <n v="0"/>
    <n v="0"/>
    <n v="1"/>
    <n v="0"/>
    <n v="1"/>
    <n v="0"/>
    <n v="0"/>
    <s v="Mumbai"/>
    <n v="25"/>
    <n v="0"/>
    <n v="1"/>
    <n v="1"/>
  </r>
  <r>
    <d v="2024-06-08T00:00:00"/>
    <x v="44"/>
    <s v="SAW MRITUNJAY KUMAR PREMCHAND"/>
    <s v="SAW MRITUNJAY KUMAR PREMCHAND"/>
    <n v="8779615120"/>
    <s v="PREM KUMAR VISHWAKARMA"/>
    <n v="5"/>
    <n v="0"/>
    <n v="0"/>
    <n v="5"/>
    <n v="1"/>
    <n v="4"/>
    <n v="0"/>
    <n v="0"/>
    <s v="Mumbai"/>
    <n v="125"/>
    <n v="0"/>
    <n v="5"/>
    <n v="1"/>
  </r>
  <r>
    <d v="2024-06-08T00:00:00"/>
    <x v="108"/>
    <s v="BITTU KUMAR"/>
    <s v="BITTU KUMAR"/>
    <n v="8709035770"/>
    <s v="RIKESH HARIBHAUJI VAIDYA"/>
    <n v="4"/>
    <n v="0"/>
    <n v="0"/>
    <n v="4"/>
    <n v="0"/>
    <n v="4"/>
    <n v="0"/>
    <n v="0"/>
    <s v="Mumbai"/>
    <n v="90"/>
    <n v="0"/>
    <n v="4"/>
    <n v="1"/>
  </r>
  <r>
    <d v="2024-06-08T00:00:00"/>
    <x v="40"/>
    <s v="JAYESH MANOHARLAL VATANI"/>
    <s v="JAYESH MANOHARLAL VATANI"/>
    <n v="9730838322"/>
    <s v="JAGANATH SABAT"/>
    <n v="4"/>
    <n v="1"/>
    <n v="0"/>
    <n v="3"/>
    <n v="1"/>
    <n v="4"/>
    <n v="0"/>
    <n v="0"/>
    <s v="Mumbai"/>
    <n v="165"/>
    <n v="4720"/>
    <n v="5"/>
    <n v="1"/>
  </r>
  <r>
    <d v="2024-06-08T00:00:00"/>
    <x v="115"/>
    <s v="YUSUF IMAM ALI MASHUDI"/>
    <s v="YUSUF IMAM ALI MASHUDI"/>
    <n v="8080283325"/>
    <s v="BANNOTH NARAYANASWAMY NAIK"/>
    <n v="5"/>
    <n v="0"/>
    <n v="0"/>
    <n v="5"/>
    <n v="2"/>
    <n v="3"/>
    <n v="0"/>
    <n v="0"/>
    <s v="Mumbai"/>
    <n v="125"/>
    <n v="0"/>
    <n v="5"/>
    <n v="1"/>
  </r>
  <r>
    <d v="2024-06-08T00:00:00"/>
    <x v="65"/>
    <s v="SHEKH MOHAMMAD IMRAN"/>
    <s v="SHEKH MOHAMMAD IMRAN"/>
    <n v="8291174466"/>
    <s v="SHASHANK YELVE"/>
    <n v="5"/>
    <n v="0"/>
    <n v="0"/>
    <n v="5"/>
    <n v="0"/>
    <n v="5"/>
    <n v="0"/>
    <n v="0"/>
    <s v="Mumbai"/>
    <n v="125"/>
    <n v="0"/>
    <n v="5"/>
    <n v="1"/>
  </r>
  <r>
    <d v="2024-06-08T00:00:00"/>
    <x v="99"/>
    <s v="VINAYKUMAR GAUD"/>
    <s v="VINAYKUMAR GAUD"/>
    <n v="9224730381"/>
    <s v="INTEZAR IMAM MUNTAZIR IMAM SAYED"/>
    <n v="2"/>
    <n v="1"/>
    <n v="1"/>
    <n v="0"/>
    <n v="1"/>
    <n v="1"/>
    <n v="0"/>
    <n v="0"/>
    <s v="Mumbai"/>
    <n v="185"/>
    <n v="4129"/>
    <n v="2"/>
    <n v="1"/>
  </r>
  <r>
    <d v="2024-06-08T00:00:00"/>
    <x v="97"/>
    <s v="PREM KUMAR VISHWAKARMA"/>
    <s v="PREM KUMAR VISHWAKARMA"/>
    <n v="9004761131"/>
    <s v="KADAM RAVIRAJ NARAYAN"/>
    <n v="2"/>
    <n v="0"/>
    <n v="0"/>
    <n v="2"/>
    <n v="0"/>
    <n v="2"/>
    <n v="0"/>
    <n v="0"/>
    <s v="Mumbai"/>
    <n v="40"/>
    <n v="0"/>
    <n v="1"/>
    <n v="1"/>
  </r>
  <r>
    <d v="2024-06-08T00:00:00"/>
    <x v="64"/>
    <s v="MUNAWAR WARISH HASHMI"/>
    <s v="MUNAWAR WARISH HASHMI"/>
    <n v="9167670057"/>
    <s v="RUSHIKESH KALE"/>
    <n v="4"/>
    <n v="0"/>
    <n v="0"/>
    <n v="4"/>
    <n v="1"/>
    <n v="3"/>
    <n v="0"/>
    <n v="0"/>
    <s v="Mumbai"/>
    <n v="70"/>
    <n v="0"/>
    <n v="3"/>
    <n v="1"/>
  </r>
  <r>
    <d v="2024-06-08T00:00:00"/>
    <x v="63"/>
    <s v="MOHINI RAVIRAV YETEKAR"/>
    <s v="MOHINI RAVIRAV YETEKAR"/>
    <n v="8850628737"/>
    <s v="MANISH LOLARAKH NATH DUBEY"/>
    <n v="1"/>
    <n v="0"/>
    <n v="0"/>
    <n v="1"/>
    <n v="1"/>
    <n v="0"/>
    <n v="0"/>
    <n v="0"/>
    <s v="Mumbai"/>
    <n v="25"/>
    <n v="0"/>
    <n v="1"/>
    <n v="1"/>
  </r>
  <r>
    <d v="2024-06-08T00:00:00"/>
    <x v="61"/>
    <s v="ASHUTOSH MISHRA"/>
    <s v="ASHUTOSH MISHRA"/>
    <n v="9960834633"/>
    <s v="SUSHEEL DUBEY"/>
    <n v="5"/>
    <n v="2"/>
    <n v="0"/>
    <n v="3"/>
    <n v="1"/>
    <n v="5"/>
    <n v="0"/>
    <n v="0"/>
    <s v="Mumbai"/>
    <n v="260"/>
    <n v="51041"/>
    <n v="6"/>
    <n v="1"/>
  </r>
  <r>
    <d v="2024-06-08T00:00:00"/>
    <x v="60"/>
    <s v="VIKAS CHANDRABHAN MISHRA"/>
    <s v="VIKAS CHANDRABHAN MISHRA"/>
    <n v="8369541192"/>
    <s v="SHASHANK YELVE"/>
    <n v="6"/>
    <n v="0"/>
    <n v="0"/>
    <n v="6"/>
    <n v="4"/>
    <n v="2"/>
    <n v="0"/>
    <n v="0"/>
    <s v="Mumbai"/>
    <n v="150"/>
    <n v="0"/>
    <n v="6"/>
    <n v="1"/>
  </r>
  <r>
    <d v="2024-06-08T00:00:00"/>
    <x v="100"/>
    <s v="PRAVIN MATAL"/>
    <s v="PRAVIN MATAL"/>
    <n v="9867591635"/>
    <s v="MANISH LOLARAKH NATH DUBEY"/>
    <n v="4"/>
    <n v="1"/>
    <n v="0"/>
    <n v="3"/>
    <n v="1"/>
    <n v="5"/>
    <n v="0"/>
    <n v="0"/>
    <s v="Mumbai"/>
    <n v="175"/>
    <n v="7080"/>
    <n v="5"/>
    <n v="1"/>
  </r>
  <r>
    <d v="2024-06-08T00:00:00"/>
    <x v="58"/>
    <s v="ANGAD RAMJI GUPTA"/>
    <s v="ANGAD RAMJI GUPTA"/>
    <n v="9820840706"/>
    <s v="CHANDRALOK GUPTA"/>
    <n v="5"/>
    <n v="0"/>
    <n v="0"/>
    <n v="5"/>
    <n v="0"/>
    <n v="5"/>
    <n v="0"/>
    <n v="0"/>
    <s v="Mumbai"/>
    <n v="105"/>
    <n v="0"/>
    <n v="3"/>
    <n v="1"/>
  </r>
  <r>
    <d v="2024-06-08T00:00:00"/>
    <x v="59"/>
    <s v="MOHAMMED SAJID TAK"/>
    <s v="MOHAMMED SAJID TAK"/>
    <n v="9623733102"/>
    <s v="IRFAN INNUS PATEL"/>
    <n v="5"/>
    <n v="0"/>
    <n v="0"/>
    <n v="5"/>
    <n v="0"/>
    <n v="5"/>
    <n v="0"/>
    <n v="0"/>
    <s v="Mumbai"/>
    <n v="115"/>
    <n v="0"/>
    <n v="5"/>
    <n v="1"/>
  </r>
  <r>
    <d v="2024-06-08T00:00:00"/>
    <x v="55"/>
    <s v="BANNOTH NARAYANASWAMY NAIK"/>
    <s v="BANNOTH NARAYANASWAMY NAIK"/>
    <n v="9892353556"/>
    <s v="ARJUN WAGHMARE"/>
    <n v="5"/>
    <n v="0"/>
    <n v="0"/>
    <n v="5"/>
    <n v="1"/>
    <n v="4"/>
    <n v="0"/>
    <n v="0"/>
    <s v="Mumbai"/>
    <n v="125"/>
    <n v="0"/>
    <n v="5"/>
    <n v="1"/>
  </r>
  <r>
    <d v="2024-06-08T00:00:00"/>
    <x v="56"/>
    <s v="JUBAIR KHAN"/>
    <s v="JUBAIR KHAN"/>
    <n v="9594708000"/>
    <s v="MOHAMMAD IMRAN ADIL"/>
    <n v="3"/>
    <n v="1"/>
    <n v="0"/>
    <n v="2"/>
    <n v="0"/>
    <n v="3"/>
    <n v="0"/>
    <n v="0"/>
    <s v="Mumbai"/>
    <n v="135"/>
    <n v="60180"/>
    <n v="3"/>
    <n v="1"/>
  </r>
  <r>
    <d v="2024-06-08T00:00:00"/>
    <x v="57"/>
    <s v="ABHISHEK GUPTA"/>
    <s v="ABHISHEK GUPTA"/>
    <n v="8354873086"/>
    <s v="DILEEP SHARMA"/>
    <n v="3"/>
    <n v="0"/>
    <n v="0"/>
    <n v="3"/>
    <n v="1"/>
    <n v="2"/>
    <n v="0"/>
    <n v="0"/>
    <s v="Mumbai"/>
    <n v="75"/>
    <n v="0"/>
    <n v="3"/>
    <n v="1"/>
  </r>
  <r>
    <d v="2024-06-08T00:00:00"/>
    <x v="29"/>
    <s v="ASHISH SHUKLA"/>
    <s v="ASHISH SHUKLA"/>
    <n v="8879709699"/>
    <s v="RIKESH HARIBHAUJI VAIDYA"/>
    <n v="5"/>
    <n v="0"/>
    <n v="0"/>
    <n v="5"/>
    <n v="3"/>
    <n v="2"/>
    <n v="0"/>
    <n v="0"/>
    <s v="Mumbai"/>
    <n v="125"/>
    <n v="0"/>
    <n v="4"/>
    <n v="1"/>
  </r>
  <r>
    <d v="2024-06-08T00:00:00"/>
    <x v="28"/>
    <s v="ATHARAV DASHRATH PAWAR"/>
    <s v="ATHARAV DASHRATH PAWAR"/>
    <n v="8655082048"/>
    <s v="RIKESH HARIBHAUJI VAIDYA"/>
    <n v="6"/>
    <n v="0"/>
    <n v="0"/>
    <n v="6"/>
    <n v="3"/>
    <n v="3"/>
    <n v="0"/>
    <n v="0"/>
    <s v="Mumbai"/>
    <n v="150"/>
    <n v="0"/>
    <n v="5"/>
    <n v="1"/>
  </r>
  <r>
    <d v="2024-06-08T00:00:00"/>
    <x v="90"/>
    <s v="MOHAMMED MUNAWAR KHAN"/>
    <s v="MOHAMMED MUNAWAR KHAN"/>
    <n v="8779346184"/>
    <s v="INTEZAR IMAM MUNTAZIR IMAM SAYED"/>
    <n v="3"/>
    <n v="0"/>
    <n v="0"/>
    <n v="3"/>
    <n v="0"/>
    <n v="3"/>
    <n v="0"/>
    <n v="0"/>
    <s v="Mumbai"/>
    <n v="55"/>
    <n v="0"/>
    <n v="1"/>
    <n v="1"/>
  </r>
  <r>
    <d v="2024-06-08T00:00:00"/>
    <x v="27"/>
    <s v="RANJEET UPENDRA SHARMA"/>
    <s v="RANJEET UPENDRA SHARMA"/>
    <n v="7620769467"/>
    <s v="JAGANATH SABAT"/>
    <n v="3"/>
    <n v="1"/>
    <n v="0"/>
    <n v="2"/>
    <n v="1"/>
    <n v="2"/>
    <n v="0"/>
    <n v="0"/>
    <s v="Mumbai"/>
    <n v="135"/>
    <n v="3540"/>
    <n v="3"/>
    <n v="1"/>
  </r>
  <r>
    <d v="2024-06-08T00:00:00"/>
    <x v="26"/>
    <s v="RUSHIKESH DODHU JADHAV"/>
    <s v="RUSHIKESH DODHU JADHAV"/>
    <n v="9768269689"/>
    <s v="AKASH RAMRATAN JAISWAL"/>
    <n v="5"/>
    <n v="0"/>
    <n v="0"/>
    <n v="5"/>
    <n v="0"/>
    <n v="5"/>
    <n v="0"/>
    <n v="0"/>
    <s v="Mumbai"/>
    <n v="125"/>
    <n v="0"/>
    <n v="5"/>
    <n v="1"/>
  </r>
  <r>
    <d v="2024-06-08T00:00:00"/>
    <x v="22"/>
    <s v="ALOK NAKHDOO PAL"/>
    <s v="ALOK NAKHDOO PAL"/>
    <n v="7385360866"/>
    <s v="CHANDRALOK GUPTA"/>
    <n v="5"/>
    <n v="0"/>
    <n v="0"/>
    <n v="5"/>
    <n v="0"/>
    <n v="5"/>
    <n v="0"/>
    <n v="0"/>
    <s v="Mumbai"/>
    <n v="125"/>
    <n v="0"/>
    <n v="5"/>
    <n v="1"/>
  </r>
  <r>
    <d v="2024-06-08T00:00:00"/>
    <x v="24"/>
    <s v="ARUN KUMAR SHUKLA"/>
    <s v="ARUN KUMAR SHUKLA"/>
    <n v="8928440955"/>
    <s v="CHANDRALOK GUPTA"/>
    <n v="6"/>
    <n v="0"/>
    <n v="0"/>
    <n v="6"/>
    <n v="1"/>
    <n v="5"/>
    <n v="0"/>
    <n v="0"/>
    <s v="Mumbai"/>
    <n v="140"/>
    <n v="0"/>
    <n v="5"/>
    <n v="1"/>
  </r>
  <r>
    <d v="2024-06-08T00:00:00"/>
    <x v="103"/>
    <s v="VINAY MISHRA"/>
    <s v="VINAY MISHRA"/>
    <n v="9140317319"/>
    <s v="IRFAN INNUS PATEL"/>
    <n v="4"/>
    <n v="0"/>
    <n v="0"/>
    <n v="4"/>
    <n v="0"/>
    <n v="4"/>
    <n v="0"/>
    <n v="0"/>
    <s v="Mumbai"/>
    <n v="100"/>
    <n v="0"/>
    <n v="4"/>
    <n v="1"/>
  </r>
  <r>
    <d v="2024-06-08T00:00:00"/>
    <x v="102"/>
    <s v="YADAV VIVEKKUMAR LALJI"/>
    <s v="YADAV VIVEKKUMAR LALJI"/>
    <n v="9702818558"/>
    <s v="IRFAN INNUS PATEL"/>
    <n v="5"/>
    <n v="0"/>
    <n v="0"/>
    <n v="5"/>
    <n v="0"/>
    <n v="5"/>
    <n v="0"/>
    <n v="0"/>
    <s v="Mumbai"/>
    <n v="125"/>
    <n v="0"/>
    <n v="5"/>
    <n v="1"/>
  </r>
  <r>
    <d v="2024-06-08T00:00:00"/>
    <x v="25"/>
    <s v="AJAY KUMAR MISHRA"/>
    <s v="AJAY KUMAR MISHRA"/>
    <n v="8009478116"/>
    <s v="NAGENDRA MISHRA"/>
    <n v="5"/>
    <n v="0"/>
    <n v="0"/>
    <n v="5"/>
    <n v="3"/>
    <n v="2"/>
    <n v="0"/>
    <n v="0"/>
    <s v="Mumbai"/>
    <n v="115"/>
    <n v="0"/>
    <n v="5"/>
    <n v="1"/>
  </r>
  <r>
    <d v="2024-06-08T00:00:00"/>
    <x v="20"/>
    <s v="NANDAN SINGH"/>
    <s v="NANDAN SINGH"/>
    <n v="8655842601"/>
    <s v="ABHIJIT KHANVILKAR"/>
    <n v="1"/>
    <n v="0"/>
    <n v="0"/>
    <n v="1"/>
    <n v="0"/>
    <n v="1"/>
    <n v="0"/>
    <n v="0"/>
    <s v="Mumbai"/>
    <n v="25"/>
    <n v="0"/>
    <n v="1"/>
    <n v="1"/>
  </r>
  <r>
    <d v="2024-06-08T00:00:00"/>
    <x v="19"/>
    <s v="RANJIT REVNATH BOBHATE"/>
    <s v="RANJIT REVNATH BOBHATE"/>
    <n v="9920240914"/>
    <s v="MOHAMMAD IMRAN ADIL"/>
    <n v="5"/>
    <n v="0"/>
    <n v="0"/>
    <n v="5"/>
    <n v="0"/>
    <n v="5"/>
    <n v="0"/>
    <n v="0"/>
    <s v="Mumbai"/>
    <n v="115"/>
    <n v="0"/>
    <n v="5"/>
    <n v="1"/>
  </r>
  <r>
    <d v="2024-06-08T00:00:00"/>
    <x v="35"/>
    <s v="MD SANAUL MUSTUFA"/>
    <s v="MD SANAUL MUSTUFA"/>
    <n v="9892999846"/>
    <s v="ABHIJIT KHANVILKAR"/>
    <n v="4"/>
    <n v="0"/>
    <n v="0"/>
    <n v="4"/>
    <n v="0"/>
    <n v="4"/>
    <n v="0"/>
    <n v="0"/>
    <s v="Mumbai"/>
    <n v="75"/>
    <n v="0"/>
    <n v="3"/>
    <n v="1"/>
  </r>
  <r>
    <d v="2024-06-08T00:00:00"/>
    <x v="36"/>
    <s v="SAMSUJJAMA"/>
    <s v="SAMSUJJAMA"/>
    <n v="9628744894"/>
    <s v="PREM KUMAR VISHWAKARMA"/>
    <n v="5"/>
    <n v="0"/>
    <n v="0"/>
    <n v="5"/>
    <n v="0"/>
    <n v="5"/>
    <n v="0"/>
    <n v="0"/>
    <s v="Mumbai"/>
    <n v="120"/>
    <n v="0"/>
    <n v="5"/>
    <n v="1"/>
  </r>
  <r>
    <d v="2024-06-08T00:00:00"/>
    <x v="38"/>
    <s v="VIVEKANAND"/>
    <s v="VIVEKANAND"/>
    <n v="9984546969"/>
    <s v="JAGANATH SABAT"/>
    <n v="4"/>
    <n v="0"/>
    <n v="0"/>
    <n v="4"/>
    <n v="3"/>
    <n v="1"/>
    <n v="0"/>
    <n v="0"/>
    <s v="Mumbai"/>
    <n v="100"/>
    <n v="0"/>
    <n v="4"/>
    <n v="1"/>
  </r>
  <r>
    <d v="2024-06-08T00:00:00"/>
    <x v="34"/>
    <s v="ANIMESH KARMAKAR"/>
    <s v="ANIMESH KARMAKAR"/>
    <n v="6294590298"/>
    <s v="RIKESH HARIBHAUJI VAIDYA"/>
    <n v="5"/>
    <n v="0"/>
    <n v="0"/>
    <n v="5"/>
    <n v="1"/>
    <n v="4"/>
    <n v="0"/>
    <n v="0"/>
    <s v="Mumbai"/>
    <n v="115"/>
    <n v="0"/>
    <n v="5"/>
    <n v="1"/>
  </r>
  <r>
    <d v="2024-06-08T00:00:00"/>
    <x v="31"/>
    <s v="AKASH RAMRATAN JAISWAL"/>
    <s v="AKASH RAMRATAN JAISWAL"/>
    <n v="7977956010"/>
    <s v="SONU KIRAN DUBEY"/>
    <n v="1"/>
    <n v="0"/>
    <n v="0"/>
    <n v="1"/>
    <n v="1"/>
    <n v="0"/>
    <n v="0"/>
    <n v="0"/>
    <s v="Mumbai"/>
    <n v="25"/>
    <n v="0"/>
    <n v="1"/>
    <n v="1"/>
  </r>
  <r>
    <d v="2024-06-08T00:00:00"/>
    <x v="32"/>
    <s v="SANDESH SAROJ MISHRA"/>
    <s v="SANDESH SAROJ MISHRA"/>
    <n v="9819648094"/>
    <s v="JAYANT KUMAR"/>
    <n v="5"/>
    <n v="0"/>
    <n v="0"/>
    <n v="5"/>
    <n v="1"/>
    <n v="4"/>
    <n v="0"/>
    <n v="0"/>
    <s v="Mumbai"/>
    <n v="125"/>
    <n v="0"/>
    <n v="5"/>
    <n v="1"/>
  </r>
  <r>
    <d v="2024-06-08T00:00:00"/>
    <x v="33"/>
    <s v="SUDHEER PANKAJ PANDEY"/>
    <s v="SUDHEER PANKAJ PANDEY"/>
    <n v="8953258991"/>
    <s v="RAGHWENDRA KUMAR SINGH"/>
    <n v="3"/>
    <n v="0"/>
    <n v="0"/>
    <n v="3"/>
    <n v="1"/>
    <n v="2"/>
    <n v="0"/>
    <n v="0"/>
    <s v="Mumbai"/>
    <n v="75"/>
    <n v="0"/>
    <n v="3"/>
    <n v="1"/>
  </r>
  <r>
    <d v="2024-06-08T00:00:00"/>
    <x v="30"/>
    <s v="BHAVESH VIVEK MHATRE"/>
    <s v="BHAVESH VIVEK MHATRE"/>
    <n v="8668720253"/>
    <s v="SURAJ PAWAR"/>
    <n v="5"/>
    <n v="0"/>
    <n v="0"/>
    <n v="5"/>
    <n v="1"/>
    <n v="4"/>
    <n v="0"/>
    <n v="0"/>
    <s v="Mumbai"/>
    <n v="115"/>
    <n v="0"/>
    <n v="4"/>
    <n v="1"/>
  </r>
  <r>
    <d v="2024-06-08T00:00:00"/>
    <x v="9"/>
    <s v="HARIHAR SINGH"/>
    <s v="HARIHAR SINGH"/>
    <n v="8149312014"/>
    <s v="AJAY KUMAR VERMA"/>
    <n v="2"/>
    <n v="0"/>
    <n v="0"/>
    <n v="2"/>
    <n v="1"/>
    <n v="1"/>
    <n v="0"/>
    <n v="0"/>
    <s v="Mumbai"/>
    <n v="50"/>
    <n v="0"/>
    <n v="2"/>
    <n v="1"/>
  </r>
  <r>
    <d v="2024-06-08T00:00:00"/>
    <x v="117"/>
    <s v="NAVEEN TRIPATHI"/>
    <s v="NAVEEN TRIPATHI"/>
    <n v="8979086009"/>
    <s v="INTEZAR IMAM MUNTAZIR IMAM SAYED"/>
    <n v="2"/>
    <n v="2"/>
    <n v="0"/>
    <n v="0"/>
    <n v="0"/>
    <n v="2"/>
    <n v="0"/>
    <n v="0"/>
    <s v="Mumbai"/>
    <n v="180"/>
    <n v="15340"/>
    <n v="2"/>
    <n v="1"/>
  </r>
  <r>
    <d v="2024-06-08T00:00:00"/>
    <x v="93"/>
    <s v="SOFIYAN MOHAMMED UMAR ANSARI"/>
    <s v="SOFIYAN MOHAMMED UMAR ANSARI"/>
    <n v="7304151160"/>
    <s v="ABHISHEK GUPTA"/>
    <n v="5"/>
    <n v="0"/>
    <n v="0"/>
    <n v="5"/>
    <n v="3"/>
    <n v="2"/>
    <n v="0"/>
    <n v="0"/>
    <s v="Mumbai"/>
    <n v="125"/>
    <n v="0"/>
    <n v="5"/>
    <n v="1"/>
  </r>
  <r>
    <d v="2024-06-08T00:00:00"/>
    <x v="110"/>
    <s v="MANISH LOLARAKH NATH DUBEY"/>
    <s v="MANISH LOLARAKH NATH DUBEY"/>
    <n v="7715928718"/>
    <s v="MADHURI JOSHI"/>
    <n v="1"/>
    <n v="1"/>
    <n v="0"/>
    <n v="0"/>
    <n v="0"/>
    <n v="1"/>
    <n v="0"/>
    <n v="0"/>
    <s v="Mumbai"/>
    <n v="85"/>
    <n v="93690"/>
    <n v="1"/>
    <n v="1"/>
  </r>
  <r>
    <d v="2024-06-08T00:00:00"/>
    <x v="6"/>
    <s v="CHOUBEY ADITYA AJIT"/>
    <s v="CHOUBEY ADITYA AJIT"/>
    <n v="7414955787"/>
    <s v="CHANDRALOK GUPTA"/>
    <n v="3"/>
    <n v="2"/>
    <n v="0"/>
    <n v="1"/>
    <n v="1"/>
    <n v="3"/>
    <n v="0"/>
    <n v="0"/>
    <s v="Mumbai"/>
    <n v="210"/>
    <n v="7080"/>
    <n v="4"/>
    <n v="1"/>
  </r>
  <r>
    <d v="2024-06-08T00:00:00"/>
    <x v="4"/>
    <s v="RISHIKESH DUBEY"/>
    <s v="RISHIKESH DUBEY"/>
    <n v="8369036235"/>
    <s v="NAVEEN TRIPATHI"/>
    <n v="3"/>
    <n v="0"/>
    <n v="0"/>
    <n v="3"/>
    <n v="1"/>
    <n v="2"/>
    <n v="0"/>
    <n v="0"/>
    <s v="Mumbai"/>
    <n v="75"/>
    <n v="0"/>
    <n v="3"/>
    <n v="1"/>
  </r>
  <r>
    <d v="2024-06-08T00:00:00"/>
    <x v="1"/>
    <s v="MOIM MUKHTAR ALAM ANSARI"/>
    <s v="MOIM MUKHTAR ALAM ANSARI"/>
    <n v="9326650484"/>
    <s v="RAGHWENDRA KUMAR SINGH"/>
    <n v="5"/>
    <n v="0"/>
    <n v="0"/>
    <n v="5"/>
    <n v="3"/>
    <n v="2"/>
    <n v="0"/>
    <n v="0"/>
    <s v="Mumbai"/>
    <n v="110"/>
    <n v="0"/>
    <n v="4"/>
    <n v="1"/>
  </r>
  <r>
    <d v="2024-06-08T00:00:00"/>
    <x v="2"/>
    <s v="YASH SABHA SHANKAR TIWARI"/>
    <s v="YASH SABHA SHANKAR TIWARI"/>
    <n v="9594587271"/>
    <s v="RIKESH HARIBHAUJI VAIDYA"/>
    <n v="1"/>
    <n v="0"/>
    <n v="0"/>
    <n v="1"/>
    <n v="0"/>
    <n v="1"/>
    <n v="0"/>
    <n v="0"/>
    <s v="Mumbai"/>
    <n v="25"/>
    <n v="0"/>
    <n v="1"/>
    <n v="1"/>
  </r>
  <r>
    <d v="2024-06-08T00:00:00"/>
    <x v="3"/>
    <s v="VINAY KUMAR DUBEY"/>
    <s v="VINAY KUMAR DUBEY"/>
    <n v="7080868718"/>
    <s v="JAGANATH SABAT"/>
    <n v="5"/>
    <n v="0"/>
    <n v="0"/>
    <n v="5"/>
    <n v="4"/>
    <n v="1"/>
    <n v="0"/>
    <n v="0"/>
    <s v="Mumbai"/>
    <n v="125"/>
    <n v="0"/>
    <n v="5"/>
    <n v="1"/>
  </r>
  <r>
    <d v="2024-06-08T00:00:00"/>
    <x v="109"/>
    <s v="SUSHEEL DUBEY"/>
    <s v="SUSHEEL DUBEY"/>
    <n v="9967423888"/>
    <s v="INTEZAR IMAM MUNTAZIR IMAM SAYED"/>
    <n v="1"/>
    <n v="1"/>
    <n v="0"/>
    <n v="0"/>
    <n v="1"/>
    <n v="0"/>
    <n v="0"/>
    <n v="1"/>
    <s v="Mumbai"/>
    <n v="105"/>
    <n v="4720"/>
    <n v="1"/>
    <n v="1"/>
  </r>
  <r>
    <d v="2024-06-08T00:00:00"/>
    <x v="94"/>
    <s v="MANISH PANDEY"/>
    <s v="MANISH PANDEY"/>
    <n v="8655267737"/>
    <s v="AJAY KUMAR VERMA"/>
    <n v="4"/>
    <n v="0"/>
    <n v="0"/>
    <n v="4"/>
    <n v="0"/>
    <n v="4"/>
    <n v="0"/>
    <n v="0"/>
    <s v="Mumbai"/>
    <n v="100"/>
    <n v="0"/>
    <n v="4"/>
    <n v="1"/>
  </r>
  <r>
    <d v="2024-06-08T00:00:00"/>
    <x v="0"/>
    <s v="SIRAJ RAIS KHAN"/>
    <s v="SIRAJ RAIS KHAN"/>
    <n v="7738084089"/>
    <s v="IRFAN INNUS PATEL"/>
    <n v="3"/>
    <n v="1"/>
    <n v="0"/>
    <n v="2"/>
    <n v="0"/>
    <n v="3"/>
    <n v="0"/>
    <n v="0"/>
    <s v="Mumbai"/>
    <n v="140"/>
    <n v="7080"/>
    <n v="3"/>
    <n v="1"/>
  </r>
  <r>
    <d v="2024-06-08T00:00:00"/>
    <x v="15"/>
    <s v="MOHD ANWAR"/>
    <s v="MOHD ANWAR"/>
    <n v="9699967378"/>
    <s v="MOHAMMAD IMRAN ADIL"/>
    <n v="5"/>
    <n v="0"/>
    <n v="0"/>
    <n v="5"/>
    <n v="0"/>
    <n v="5"/>
    <n v="0"/>
    <n v="0"/>
    <s v="Mumbai"/>
    <n v="125"/>
    <n v="0"/>
    <n v="5"/>
    <n v="1"/>
  </r>
  <r>
    <d v="2024-06-08T00:00:00"/>
    <x v="16"/>
    <s v="JITENDRA PRATAP SINGH"/>
    <s v="JITENDRA PRATAP SINGH"/>
    <n v="7718993383"/>
    <s v="MANISH LOLARAKH NATH DUBEY"/>
    <n v="1"/>
    <n v="0"/>
    <n v="0"/>
    <n v="1"/>
    <n v="1"/>
    <n v="0"/>
    <n v="0"/>
    <n v="0"/>
    <s v="Mumbai"/>
    <n v="25"/>
    <n v="0"/>
    <n v="1"/>
    <n v="1"/>
  </r>
  <r>
    <d v="2024-06-08T00:00:00"/>
    <x v="17"/>
    <s v="MD SARFARAZ"/>
    <s v="MD SARFARAZ"/>
    <n v="8709965096"/>
    <s v="MD SANAUL MUSTUFA"/>
    <n v="5"/>
    <n v="0"/>
    <n v="0"/>
    <n v="5"/>
    <n v="1"/>
    <n v="4"/>
    <n v="0"/>
    <n v="0"/>
    <s v="Mumbai"/>
    <n v="125"/>
    <n v="0"/>
    <n v="5"/>
    <n v="1"/>
  </r>
  <r>
    <d v="2024-06-08T00:00:00"/>
    <x v="104"/>
    <s v="JAGANATH SABAT"/>
    <s v="JAGANATH SABAT"/>
    <n v="9619119432"/>
    <s v="RUSHIKESH KALE"/>
    <n v="2"/>
    <n v="1"/>
    <n v="0"/>
    <n v="1"/>
    <n v="0"/>
    <n v="2"/>
    <n v="0"/>
    <n v="0"/>
    <s v="Mumbai"/>
    <n v="90"/>
    <n v="5900"/>
    <n v="1"/>
    <n v="1"/>
  </r>
  <r>
    <d v="2024-06-08T00:00:00"/>
    <x v="13"/>
    <s v="KARIM JARIYA"/>
    <s v="KARIM JARIYA"/>
    <n v="9321734702"/>
    <s v="AJAY KUMAR VERMA"/>
    <n v="4"/>
    <n v="0"/>
    <n v="0"/>
    <n v="4"/>
    <n v="1"/>
    <n v="3"/>
    <n v="0"/>
    <n v="0"/>
    <s v="Mumbai"/>
    <n v="100"/>
    <n v="0"/>
    <n v="4"/>
    <n v="1"/>
  </r>
  <r>
    <d v="2024-06-08T00:00:00"/>
    <x v="14"/>
    <s v="VISHAL RAJENDRA UPADHYAY"/>
    <s v="VISHAL RAJENDRA UPADHYAY"/>
    <n v="9867075685"/>
    <s v="DILEEP SHARMA"/>
    <n v="1"/>
    <n v="0"/>
    <n v="0"/>
    <n v="1"/>
    <n v="0"/>
    <n v="1"/>
    <n v="0"/>
    <n v="0"/>
    <s v="Mumbai"/>
    <n v="25"/>
    <n v="0"/>
    <n v="1"/>
    <n v="1"/>
  </r>
  <r>
    <d v="2024-06-08T00:00:00"/>
    <x v="12"/>
    <s v="SUMIT KUMAR PARASNATH VERMA"/>
    <s v="SUMIT KUMAR PARASNATH VERMA"/>
    <n v="7738531602"/>
    <s v="ABHISHEK GUPTA"/>
    <n v="5"/>
    <n v="0"/>
    <n v="0"/>
    <n v="5"/>
    <n v="1"/>
    <n v="4"/>
    <n v="0"/>
    <n v="0"/>
    <s v="Mumbai"/>
    <n v="125"/>
    <n v="0"/>
    <n v="4"/>
    <n v="1"/>
  </r>
  <r>
    <d v="2024-06-08T00:00:00"/>
    <x v="10"/>
    <s v="VINIT LAXMIKANT CHATURVEDI"/>
    <s v="VINIT LAXMIKANT CHATURVEDI"/>
    <n v="9619167461"/>
    <s v="AKASH RAMRATAN JAISWAL"/>
    <n v="5"/>
    <n v="0"/>
    <n v="0"/>
    <n v="5"/>
    <n v="3"/>
    <n v="2"/>
    <n v="0"/>
    <n v="0"/>
    <s v="Mumbai"/>
    <n v="125"/>
    <n v="0"/>
    <n v="5"/>
    <n v="1"/>
  </r>
  <r>
    <d v="2024-06-08T00:00:00"/>
    <x v="11"/>
    <s v="PRASHANT VISHRAM PATIL"/>
    <s v="PRASHANT VISHRAM PATIL"/>
    <n v="7777088988"/>
    <s v="PREM KUMAR VISHWAKARMA"/>
    <n v="5"/>
    <n v="0"/>
    <n v="0"/>
    <n v="5"/>
    <n v="2"/>
    <n v="3"/>
    <n v="0"/>
    <n v="0"/>
    <s v="Mumbai"/>
    <n v="120"/>
    <n v="0"/>
    <n v="5"/>
    <n v="1"/>
  </r>
  <r>
    <d v="2024-06-10T00:00:00"/>
    <x v="27"/>
    <s v="RANJEET UPENDRA SHARMA"/>
    <s v="RANJEET UPENDRA SHARMA"/>
    <n v="7620769467"/>
    <s v="JAGANATH SABAT"/>
    <n v="4"/>
    <n v="0"/>
    <n v="0"/>
    <n v="4"/>
    <n v="1"/>
    <n v="3"/>
    <n v="0"/>
    <n v="0"/>
    <s v="Mumbai"/>
    <n v="100"/>
    <n v="0"/>
    <n v="4"/>
    <n v="1"/>
  </r>
  <r>
    <d v="2024-06-10T00:00:00"/>
    <x v="26"/>
    <s v="RUSHIKESH DODHU JADHAV"/>
    <s v="RUSHIKESH DODHU JADHAV"/>
    <n v="9768269689"/>
    <s v="AKASH RAMRATAN JAISWAL"/>
    <n v="5"/>
    <n v="0"/>
    <n v="0"/>
    <n v="5"/>
    <n v="2"/>
    <n v="3"/>
    <n v="0"/>
    <n v="0"/>
    <s v="Mumbai"/>
    <n v="125"/>
    <n v="0"/>
    <n v="5"/>
    <n v="1"/>
  </r>
  <r>
    <d v="2024-06-10T00:00:00"/>
    <x v="29"/>
    <s v="ASHISH SHUKLA"/>
    <s v="ASHISH SHUKLA"/>
    <n v="8879709699"/>
    <s v="RIKESH HARIBHAUJI VAIDYA"/>
    <n v="5"/>
    <n v="0"/>
    <n v="0"/>
    <n v="5"/>
    <n v="4"/>
    <n v="1"/>
    <n v="0"/>
    <n v="0"/>
    <s v="Mumbai"/>
    <n v="125"/>
    <n v="0"/>
    <n v="5"/>
    <n v="1"/>
  </r>
  <r>
    <d v="2024-06-10T00:00:00"/>
    <x v="28"/>
    <s v="ATHARAV DASHRATH PAWAR"/>
    <s v="ATHARAV DASHRATH PAWAR"/>
    <n v="8655082048"/>
    <s v="RIKESH HARIBHAUJI VAIDYA"/>
    <n v="7"/>
    <n v="0"/>
    <n v="0"/>
    <n v="7"/>
    <n v="6"/>
    <n v="1"/>
    <n v="0"/>
    <n v="0"/>
    <s v="Mumbai"/>
    <n v="175"/>
    <n v="0"/>
    <n v="7"/>
    <n v="1"/>
  </r>
  <r>
    <d v="2024-06-10T00:00:00"/>
    <x v="90"/>
    <s v="MOHAMMED MUNAWAR KHAN"/>
    <s v="MOHAMMED MUNAWAR KHAN"/>
    <n v="8779346184"/>
    <s v="INTEZAR IMAM MUNTAZIR IMAM SAYED"/>
    <n v="3"/>
    <n v="0"/>
    <n v="0"/>
    <n v="3"/>
    <n v="0"/>
    <n v="3"/>
    <n v="0"/>
    <n v="0"/>
    <s v="Mumbai"/>
    <n v="75"/>
    <n v="0"/>
    <n v="3"/>
    <n v="1"/>
  </r>
  <r>
    <d v="2024-06-10T00:00:00"/>
    <x v="91"/>
    <s v="CHANDRALOK GUPTA"/>
    <s v="CHANDRALOK GUPTA"/>
    <n v="8424058233"/>
    <s v="RUSHIKESH KALE"/>
    <n v="1"/>
    <n v="1"/>
    <n v="0"/>
    <n v="0"/>
    <n v="0"/>
    <n v="1"/>
    <n v="0"/>
    <n v="1"/>
    <s v="Mumbai"/>
    <n v="100"/>
    <n v="2360"/>
    <n v="1"/>
    <n v="1"/>
  </r>
  <r>
    <d v="2024-06-10T00:00:00"/>
    <x v="19"/>
    <s v="RANJIT REVNATH BOBHATE"/>
    <s v="RANJIT REVNATH BOBHATE"/>
    <n v="9920240914"/>
    <s v="MOHAMMAD IMRAN ADIL"/>
    <n v="5"/>
    <n v="0"/>
    <n v="0"/>
    <n v="5"/>
    <n v="0"/>
    <n v="5"/>
    <n v="0"/>
    <n v="0"/>
    <s v="Mumbai"/>
    <n v="125"/>
    <n v="0"/>
    <n v="5"/>
    <n v="1"/>
  </r>
  <r>
    <d v="2024-06-10T00:00:00"/>
    <x v="22"/>
    <s v="ALOK NAKHDOO PAL"/>
    <s v="ALOK NAKHDOO PAL"/>
    <n v="7385360866"/>
    <s v="CHANDRALOK GUPTA"/>
    <n v="5"/>
    <n v="0"/>
    <n v="0"/>
    <n v="5"/>
    <n v="0"/>
    <n v="5"/>
    <n v="0"/>
    <n v="0"/>
    <s v="Mumbai"/>
    <n v="115"/>
    <n v="0"/>
    <n v="5"/>
    <n v="1"/>
  </r>
  <r>
    <d v="2024-06-10T00:00:00"/>
    <x v="24"/>
    <s v="ARUN KUMAR SHUKLA"/>
    <s v="ARUN KUMAR SHUKLA"/>
    <n v="8928440955"/>
    <s v="CHANDRALOK GUPTA"/>
    <n v="5"/>
    <n v="0"/>
    <n v="0"/>
    <n v="5"/>
    <n v="1"/>
    <n v="4"/>
    <n v="0"/>
    <n v="0"/>
    <s v="Mumbai"/>
    <n v="115"/>
    <n v="0"/>
    <n v="5"/>
    <n v="1"/>
  </r>
  <r>
    <d v="2024-06-10T00:00:00"/>
    <x v="92"/>
    <s v="MOHAMMAD IMRAN ADIL"/>
    <s v="MOHAMMAD IMRAN ADIL"/>
    <n v="9967552214"/>
    <s v="MADHURI JOSHI"/>
    <n v="2"/>
    <n v="1"/>
    <n v="0"/>
    <n v="1"/>
    <n v="1"/>
    <n v="1"/>
    <n v="0"/>
    <n v="0"/>
    <s v="Mumbai"/>
    <n v="115"/>
    <n v="49261"/>
    <n v="2"/>
    <n v="1"/>
  </r>
  <r>
    <d v="2024-06-10T00:00:00"/>
    <x v="25"/>
    <s v="AJAY KUMAR MISHRA"/>
    <s v="AJAY KUMAR MISHRA"/>
    <n v="8009478116"/>
    <s v="NAGENDRA MISHRA"/>
    <n v="5"/>
    <n v="0"/>
    <n v="0"/>
    <n v="5"/>
    <n v="3"/>
    <n v="3"/>
    <n v="0"/>
    <n v="0"/>
    <s v="Mumbai"/>
    <n v="115"/>
    <n v="0"/>
    <n v="5"/>
    <n v="1"/>
  </r>
  <r>
    <d v="2024-06-10T00:00:00"/>
    <x v="103"/>
    <s v="VINAY MISHRA"/>
    <s v="VINAY MISHRA"/>
    <n v="9140317319"/>
    <s v="IRFAN INNUS PATEL"/>
    <n v="5"/>
    <n v="0"/>
    <n v="0"/>
    <n v="5"/>
    <n v="2"/>
    <n v="3"/>
    <n v="0"/>
    <n v="0"/>
    <s v="Mumbai"/>
    <n v="120"/>
    <n v="0"/>
    <n v="5"/>
    <n v="1"/>
  </r>
  <r>
    <d v="2024-06-10T00:00:00"/>
    <x v="36"/>
    <s v="SAMSUJJAMA"/>
    <s v="SAMSUJJAMA"/>
    <n v="9628744894"/>
    <s v="PREM KUMAR VISHWAKARMA"/>
    <n v="5"/>
    <n v="0"/>
    <n v="0"/>
    <n v="5"/>
    <n v="1"/>
    <n v="4"/>
    <n v="0"/>
    <n v="0"/>
    <s v="Mumbai"/>
    <n v="125"/>
    <n v="0"/>
    <n v="5"/>
    <n v="1"/>
  </r>
  <r>
    <d v="2024-06-10T00:00:00"/>
    <x v="38"/>
    <s v="VIVEKANAND"/>
    <s v="VIVEKANAND"/>
    <n v="9984546969"/>
    <s v="JAGANATH SABAT"/>
    <n v="4"/>
    <n v="0"/>
    <n v="0"/>
    <n v="4"/>
    <n v="4"/>
    <n v="0"/>
    <n v="0"/>
    <n v="0"/>
    <s v="Mumbai"/>
    <n v="100"/>
    <n v="0"/>
    <n v="4"/>
    <n v="1"/>
  </r>
  <r>
    <d v="2024-06-10T00:00:00"/>
    <x v="102"/>
    <s v="YADAV VIVEKKUMAR LALJI"/>
    <s v="YADAV VIVEKKUMAR LALJI"/>
    <n v="9702818558"/>
    <s v="IRFAN INNUS PATEL"/>
    <n v="4"/>
    <n v="0"/>
    <n v="0"/>
    <n v="4"/>
    <n v="3"/>
    <n v="1"/>
    <n v="0"/>
    <n v="0"/>
    <s v="Mumbai"/>
    <n v="95"/>
    <n v="0"/>
    <n v="4"/>
    <n v="1"/>
  </r>
  <r>
    <d v="2024-06-10T00:00:00"/>
    <x v="39"/>
    <s v="PRADEEP DEEPAK ANGRE"/>
    <s v="PRADEEP DEEPAK ANGRE"/>
    <n v="8879114532"/>
    <s v="JAGANATH SABAT"/>
    <n v="5"/>
    <n v="0"/>
    <n v="0"/>
    <n v="5"/>
    <n v="0"/>
    <n v="5"/>
    <n v="0"/>
    <n v="0"/>
    <s v="Mumbai"/>
    <n v="105"/>
    <n v="0"/>
    <n v="5"/>
    <n v="1"/>
  </r>
  <r>
    <d v="2024-06-10T00:00:00"/>
    <x v="31"/>
    <s v="AKASH RAMRATAN JAISWAL"/>
    <s v="AKASH RAMRATAN JAISWAL"/>
    <n v="7977956010"/>
    <s v="SONU KIRAN DUBEY"/>
    <n v="1"/>
    <n v="0"/>
    <n v="0"/>
    <n v="1"/>
    <n v="0"/>
    <n v="1"/>
    <n v="0"/>
    <n v="0"/>
    <s v="Mumbai"/>
    <n v="15"/>
    <n v="0"/>
    <n v="1"/>
    <n v="1"/>
  </r>
  <r>
    <d v="2024-06-10T00:00:00"/>
    <x v="32"/>
    <s v="SANDESH SAROJ MISHRA"/>
    <s v="SANDESH SAROJ MISHRA"/>
    <n v="9819648094"/>
    <s v="JAYANT KUMAR"/>
    <n v="5"/>
    <n v="0"/>
    <n v="0"/>
    <n v="5"/>
    <n v="0"/>
    <n v="5"/>
    <n v="0"/>
    <n v="0"/>
    <s v="Mumbai"/>
    <n v="125"/>
    <n v="0"/>
    <n v="5"/>
    <n v="1"/>
  </r>
  <r>
    <d v="2024-06-10T00:00:00"/>
    <x v="33"/>
    <s v="SUDHEER PANKAJ PANDEY"/>
    <s v="SUDHEER PANKAJ PANDEY"/>
    <n v="8953258991"/>
    <s v="RAGHWENDRA KUMAR SINGH"/>
    <n v="4"/>
    <n v="0"/>
    <n v="0"/>
    <n v="4"/>
    <n v="2"/>
    <n v="2"/>
    <n v="0"/>
    <n v="0"/>
    <s v="Mumbai"/>
    <n v="100"/>
    <n v="0"/>
    <n v="4"/>
    <n v="1"/>
  </r>
  <r>
    <d v="2024-06-10T00:00:00"/>
    <x v="30"/>
    <s v="BHAVESH VIVEK MHATRE"/>
    <s v="BHAVESH VIVEK MHATRE"/>
    <n v="8668720253"/>
    <s v="SURAJ PAWAR"/>
    <n v="5"/>
    <n v="0"/>
    <n v="0"/>
    <n v="5"/>
    <n v="0"/>
    <n v="5"/>
    <n v="0"/>
    <n v="0"/>
    <s v="Mumbai"/>
    <n v="115"/>
    <n v="0"/>
    <n v="4"/>
    <n v="1"/>
  </r>
  <r>
    <d v="2024-06-10T00:00:00"/>
    <x v="34"/>
    <s v="ANIMESH KARMAKAR"/>
    <s v="ANIMESH KARMAKAR"/>
    <n v="6294590298"/>
    <s v="RIKESH HARIBHAUJI VAIDYA"/>
    <n v="5"/>
    <n v="0"/>
    <n v="0"/>
    <n v="5"/>
    <n v="4"/>
    <n v="1"/>
    <n v="0"/>
    <n v="0"/>
    <s v="Mumbai"/>
    <n v="125"/>
    <n v="0"/>
    <n v="5"/>
    <n v="1"/>
  </r>
  <r>
    <d v="2024-06-10T00:00:00"/>
    <x v="8"/>
    <s v="ASHUTOSH SINGH"/>
    <s v="ASHUTOSH SINGH"/>
    <n v="9450280317"/>
    <s v="NAVEEN TRIPATHI"/>
    <n v="1"/>
    <n v="0"/>
    <n v="0"/>
    <n v="1"/>
    <n v="1"/>
    <n v="0"/>
    <n v="0"/>
    <n v="0"/>
    <s v="Mumbai"/>
    <n v="25"/>
    <n v="0"/>
    <n v="1"/>
    <n v="1"/>
  </r>
  <r>
    <d v="2024-06-10T00:00:00"/>
    <x v="110"/>
    <s v="MANISH LOLARAKH NATH DUBEY"/>
    <s v="MANISH LOLARAKH NATH DUBEY"/>
    <n v="7715928718"/>
    <s v="MADHURI JOSHI"/>
    <n v="1"/>
    <n v="1"/>
    <n v="0"/>
    <n v="0"/>
    <n v="0"/>
    <n v="1"/>
    <n v="0"/>
    <n v="0"/>
    <s v="Mumbai"/>
    <n v="90"/>
    <n v="3540"/>
    <n v="1"/>
    <n v="1"/>
  </r>
  <r>
    <d v="2024-06-10T00:00:00"/>
    <x v="6"/>
    <s v="CHOUBEY ADITYA AJIT"/>
    <s v="CHOUBEY ADITYA AJIT"/>
    <n v="7414955787"/>
    <s v="CHANDRALOK GUPTA"/>
    <n v="6"/>
    <n v="1"/>
    <n v="0"/>
    <n v="5"/>
    <n v="1"/>
    <n v="5"/>
    <n v="0"/>
    <n v="0"/>
    <s v="Mumbai"/>
    <n v="215"/>
    <n v="2360"/>
    <n v="6"/>
    <n v="1"/>
  </r>
  <r>
    <d v="2024-06-10T00:00:00"/>
    <x v="9"/>
    <s v="HARIHAR SINGH"/>
    <s v="HARIHAR SINGH"/>
    <n v="8149312014"/>
    <s v="AJAY KUMAR VERMA"/>
    <n v="4"/>
    <n v="0"/>
    <n v="0"/>
    <n v="4"/>
    <n v="1"/>
    <n v="3"/>
    <n v="0"/>
    <n v="0"/>
    <s v="Mumbai"/>
    <n v="100"/>
    <n v="0"/>
    <n v="4"/>
    <n v="1"/>
  </r>
  <r>
    <d v="2024-06-10T00:00:00"/>
    <x v="93"/>
    <s v="SOFIYAN MOHAMMED UMAR ANSARI"/>
    <s v="SOFIYAN MOHAMMED UMAR ANSARI"/>
    <n v="7304151160"/>
    <s v="ABHISHEK GUPTA"/>
    <n v="5"/>
    <n v="0"/>
    <n v="0"/>
    <n v="5"/>
    <n v="4"/>
    <n v="1"/>
    <n v="0"/>
    <n v="0"/>
    <s v="Mumbai"/>
    <n v="125"/>
    <n v="0"/>
    <n v="5"/>
    <n v="1"/>
  </r>
  <r>
    <d v="2024-06-10T00:00:00"/>
    <x v="94"/>
    <s v="MANISH PANDEY"/>
    <s v="MANISH PANDEY"/>
    <n v="8655267737"/>
    <s v="AJAY KUMAR VERMA"/>
    <n v="5"/>
    <n v="0"/>
    <n v="0"/>
    <n v="5"/>
    <n v="0"/>
    <n v="5"/>
    <n v="0"/>
    <n v="0"/>
    <s v="Mumbai"/>
    <n v="115"/>
    <n v="0"/>
    <n v="4"/>
    <n v="1"/>
  </r>
  <r>
    <d v="2024-06-10T00:00:00"/>
    <x v="0"/>
    <s v="SIRAJ RAIS KHAN"/>
    <s v="SIRAJ RAIS KHAN"/>
    <n v="7738084089"/>
    <s v="IRFAN INNUS PATEL"/>
    <n v="5"/>
    <n v="0"/>
    <n v="0"/>
    <n v="5"/>
    <n v="1"/>
    <n v="4"/>
    <n v="0"/>
    <n v="0"/>
    <s v="Mumbai"/>
    <n v="125"/>
    <n v="0"/>
    <n v="5"/>
    <n v="1"/>
  </r>
  <r>
    <d v="2024-06-10T00:00:00"/>
    <x v="4"/>
    <s v="RISHIKESH DUBEY"/>
    <s v="RISHIKESH DUBEY"/>
    <n v="8369036235"/>
    <s v="NAVEEN TRIPATHI"/>
    <n v="1"/>
    <n v="1"/>
    <n v="0"/>
    <n v="0"/>
    <n v="1"/>
    <n v="0"/>
    <n v="0"/>
    <n v="1"/>
    <s v="Mumbai"/>
    <n v="110"/>
    <n v="9149"/>
    <n v="1"/>
    <n v="1"/>
  </r>
  <r>
    <d v="2024-06-10T00:00:00"/>
    <x v="2"/>
    <s v="YASH SABHA SHANKAR TIWARI"/>
    <s v="YASH SABHA SHANKAR TIWARI"/>
    <n v="9594587271"/>
    <s v="RIKESH HARIBHAUJI VAIDYA"/>
    <n v="1"/>
    <n v="0"/>
    <n v="0"/>
    <n v="1"/>
    <n v="0"/>
    <n v="1"/>
    <n v="0"/>
    <n v="0"/>
    <s v="Mumbai"/>
    <n v="25"/>
    <n v="0"/>
    <n v="1"/>
    <n v="1"/>
  </r>
  <r>
    <d v="2024-06-10T00:00:00"/>
    <x v="3"/>
    <s v="VINAY KUMAR DUBEY"/>
    <s v="VINAY KUMAR DUBEY"/>
    <n v="7080868718"/>
    <s v="JAGANATH SABAT"/>
    <n v="5"/>
    <n v="0"/>
    <n v="0"/>
    <n v="5"/>
    <n v="3"/>
    <n v="2"/>
    <n v="0"/>
    <n v="0"/>
    <s v="Mumbai"/>
    <n v="125"/>
    <n v="0"/>
    <n v="5"/>
    <n v="1"/>
  </r>
  <r>
    <d v="2024-06-10T00:00:00"/>
    <x v="1"/>
    <s v="MOIM MUKHTAR ALAM ANSARI"/>
    <s v="MOIM MUKHTAR ALAM ANSARI"/>
    <n v="9326650484"/>
    <s v="RAGHWENDRA KUMAR SINGH"/>
    <n v="5"/>
    <n v="0"/>
    <n v="0"/>
    <n v="5"/>
    <n v="1"/>
    <n v="5"/>
    <n v="0"/>
    <n v="0"/>
    <s v="Mumbai"/>
    <n v="115"/>
    <n v="0"/>
    <n v="5"/>
    <n v="1"/>
  </r>
  <r>
    <d v="2024-06-10T00:00:00"/>
    <x v="13"/>
    <s v="KARIM JARIYA"/>
    <s v="KARIM JARIYA"/>
    <n v="9321734702"/>
    <s v="AJAY KUMAR VERMA"/>
    <n v="5"/>
    <n v="0"/>
    <n v="0"/>
    <n v="5"/>
    <n v="1"/>
    <n v="4"/>
    <n v="0"/>
    <n v="0"/>
    <s v="Mumbai"/>
    <n v="115"/>
    <n v="0"/>
    <n v="4"/>
    <n v="1"/>
  </r>
  <r>
    <d v="2024-06-10T00:00:00"/>
    <x v="14"/>
    <s v="VISHAL RAJENDRA UPADHYAY"/>
    <s v="VISHAL RAJENDRA UPADHYAY"/>
    <n v="9867075685"/>
    <s v="DILEEP SHARMA"/>
    <n v="2"/>
    <n v="0"/>
    <n v="0"/>
    <n v="2"/>
    <n v="1"/>
    <n v="1"/>
    <n v="0"/>
    <n v="0"/>
    <s v="Mumbai"/>
    <n v="50"/>
    <n v="0"/>
    <n v="2"/>
    <n v="1"/>
  </r>
  <r>
    <d v="2024-06-10T00:00:00"/>
    <x v="15"/>
    <s v="MOHD ANWAR"/>
    <s v="MOHD ANWAR"/>
    <n v="9699967378"/>
    <s v="MOHAMMAD IMRAN ADIL"/>
    <n v="5"/>
    <n v="0"/>
    <n v="0"/>
    <n v="5"/>
    <n v="1"/>
    <n v="4"/>
    <n v="0"/>
    <n v="0"/>
    <s v="Mumbai"/>
    <n v="115"/>
    <n v="0"/>
    <n v="5"/>
    <n v="1"/>
  </r>
  <r>
    <d v="2024-06-10T00:00:00"/>
    <x v="17"/>
    <s v="MD SARFARAZ"/>
    <s v="MD SARFARAZ"/>
    <n v="8709965096"/>
    <s v="MD SANAUL MUSTUFA"/>
    <n v="4"/>
    <n v="1"/>
    <n v="0"/>
    <n v="3"/>
    <n v="3"/>
    <n v="1"/>
    <n v="0"/>
    <n v="0"/>
    <s v="Mumbai"/>
    <n v="175"/>
    <n v="7080"/>
    <n v="4"/>
    <n v="1"/>
  </r>
  <r>
    <d v="2024-06-10T00:00:00"/>
    <x v="10"/>
    <s v="VINIT LAXMIKANT CHATURVEDI"/>
    <s v="VINIT LAXMIKANT CHATURVEDI"/>
    <n v="9619167461"/>
    <s v="AKASH RAMRATAN JAISWAL"/>
    <n v="4"/>
    <n v="0"/>
    <n v="0"/>
    <n v="4"/>
    <n v="3"/>
    <n v="1"/>
    <n v="0"/>
    <n v="0"/>
    <s v="Mumbai"/>
    <n v="100"/>
    <n v="0"/>
    <n v="4"/>
    <n v="1"/>
  </r>
  <r>
    <d v="2024-06-10T00:00:00"/>
    <x v="11"/>
    <s v="PRASHANT VISHRAM PATIL"/>
    <s v="PRASHANT VISHRAM PATIL"/>
    <n v="7777088988"/>
    <s v="PREM KUMAR VISHWAKARMA"/>
    <n v="5"/>
    <n v="0"/>
    <n v="0"/>
    <n v="5"/>
    <n v="1"/>
    <n v="4"/>
    <n v="0"/>
    <n v="0"/>
    <s v="Mumbai"/>
    <n v="120"/>
    <n v="0"/>
    <n v="5"/>
    <n v="1"/>
  </r>
  <r>
    <d v="2024-06-10T00:00:00"/>
    <x v="106"/>
    <s v="SACHIN KUMAR"/>
    <s v="SACHIN KUMAR"/>
    <n v="8825131086"/>
    <s v="RIKESH HARIBHAUJI VAIDYA"/>
    <n v="5"/>
    <n v="0"/>
    <n v="0"/>
    <n v="5"/>
    <n v="1"/>
    <n v="4"/>
    <n v="0"/>
    <n v="0"/>
    <s v="Mumbai"/>
    <n v="115"/>
    <n v="0"/>
    <n v="5"/>
    <n v="1"/>
  </r>
  <r>
    <d v="2024-06-10T00:00:00"/>
    <x v="72"/>
    <s v="PRASHANT LAD"/>
    <s v="PRASHANT LAD"/>
    <n v="9833647618"/>
    <s v="SHASHANK YELVE"/>
    <n v="4"/>
    <n v="0"/>
    <n v="0"/>
    <n v="4"/>
    <n v="2"/>
    <n v="2"/>
    <n v="0"/>
    <n v="0"/>
    <s v="Mumbai"/>
    <n v="100"/>
    <n v="0"/>
    <n v="4"/>
    <n v="1"/>
  </r>
  <r>
    <d v="2024-06-10T00:00:00"/>
    <x v="71"/>
    <s v="AJAY BALU LONDHE"/>
    <s v="AJAY BALU LONDHE"/>
    <n v="8369610661"/>
    <s v="NANDAN SINGH"/>
    <n v="4"/>
    <n v="0"/>
    <n v="0"/>
    <n v="4"/>
    <n v="2"/>
    <n v="2"/>
    <n v="0"/>
    <n v="0"/>
    <s v="Mumbai"/>
    <n v="100"/>
    <n v="0"/>
    <n v="4"/>
    <n v="1"/>
  </r>
  <r>
    <d v="2024-06-10T00:00:00"/>
    <x v="77"/>
    <s v="ARCHANA KAKADE"/>
    <s v="ARCHANA KAKADE"/>
    <n v="7208149618"/>
    <s v="NANDAN SINGH"/>
    <n v="4"/>
    <n v="0"/>
    <n v="0"/>
    <n v="4"/>
    <n v="0"/>
    <n v="4"/>
    <n v="0"/>
    <n v="0"/>
    <s v="Mumbai"/>
    <n v="100"/>
    <n v="0"/>
    <n v="4"/>
    <n v="1"/>
  </r>
  <r>
    <d v="2024-06-10T00:00:00"/>
    <x v="75"/>
    <s v="WASIM KAZI"/>
    <s v="WASIM KAZI"/>
    <n v="9702808599"/>
    <s v="SHASHANK YELVE"/>
    <n v="5"/>
    <n v="0"/>
    <n v="0"/>
    <n v="5"/>
    <n v="0"/>
    <n v="5"/>
    <n v="0"/>
    <n v="0"/>
    <s v="Mumbai"/>
    <n v="125"/>
    <n v="0"/>
    <n v="5"/>
    <n v="1"/>
  </r>
  <r>
    <d v="2024-06-10T00:00:00"/>
    <x v="74"/>
    <s v="SHIVAM PATHAK"/>
    <s v="SHIVAM PATHAK"/>
    <n v="9721050607"/>
    <s v="AJAY KUMAR VERMA"/>
    <n v="4"/>
    <n v="1"/>
    <n v="0"/>
    <n v="3"/>
    <n v="1"/>
    <n v="3"/>
    <n v="0"/>
    <n v="0"/>
    <s v="Mumbai"/>
    <n v="165"/>
    <n v="4720"/>
    <n v="4"/>
    <n v="1"/>
  </r>
  <r>
    <d v="2024-06-10T00:00:00"/>
    <x v="68"/>
    <s v="DHIRAJKUMAR L MISHRA"/>
    <s v="DHIRAJKUMAR L MISHRA"/>
    <n v="9370908992"/>
    <s v="MUNAWAR WARISH HASHMI"/>
    <n v="5"/>
    <n v="0"/>
    <n v="0"/>
    <n v="5"/>
    <n v="0"/>
    <n v="6"/>
    <n v="0"/>
    <n v="0"/>
    <s v="Mumbai"/>
    <n v="105"/>
    <n v="0"/>
    <n v="5"/>
    <n v="1"/>
  </r>
  <r>
    <d v="2024-06-10T00:00:00"/>
    <x v="66"/>
    <s v="RITIK PANKAJ CHAUBEY"/>
    <s v="RITIK PANKAJ CHAUBEY"/>
    <n v="8604838454"/>
    <s v="MANISH LOLARAKH NATH DUBEY"/>
    <n v="5"/>
    <n v="0"/>
    <n v="0"/>
    <n v="5"/>
    <n v="1"/>
    <n v="4"/>
    <n v="0"/>
    <n v="0"/>
    <s v="Mumbai"/>
    <n v="125"/>
    <n v="0"/>
    <n v="5"/>
    <n v="1"/>
  </r>
  <r>
    <d v="2024-06-10T00:00:00"/>
    <x v="113"/>
    <s v="ANKIT VILAS BORSE"/>
    <s v="ANKIT VILAS BORSE"/>
    <n v="8655594978"/>
    <s v="JAGANATH SABAT"/>
    <n v="5"/>
    <n v="0"/>
    <n v="0"/>
    <n v="5"/>
    <n v="0"/>
    <n v="5"/>
    <n v="0"/>
    <n v="0"/>
    <s v="Mumbai"/>
    <n v="125"/>
    <n v="0"/>
    <n v="5"/>
    <n v="1"/>
  </r>
  <r>
    <d v="2024-06-10T00:00:00"/>
    <x v="70"/>
    <s v="ABHISHEK KUMAR"/>
    <s v="ABHISHEK KUMAR"/>
    <n v="9967178792"/>
    <s v="NAGENDRA MISHRA"/>
    <n v="5"/>
    <n v="0"/>
    <n v="0"/>
    <n v="5"/>
    <n v="2"/>
    <n v="3"/>
    <n v="0"/>
    <n v="0"/>
    <s v="Mumbai"/>
    <n v="125"/>
    <n v="0"/>
    <n v="5"/>
    <n v="1"/>
  </r>
  <r>
    <d v="2024-06-10T00:00:00"/>
    <x v="86"/>
    <s v="CHANDAN MISHRA"/>
    <s v="CHANDAN MISHRA"/>
    <n v="8433849596"/>
    <s v="JAYANT KUMAR"/>
    <n v="5"/>
    <n v="0"/>
    <n v="0"/>
    <n v="5"/>
    <n v="0"/>
    <n v="5"/>
    <n v="0"/>
    <n v="0"/>
    <s v="Mumbai"/>
    <n v="115"/>
    <n v="0"/>
    <n v="5"/>
    <n v="1"/>
  </r>
  <r>
    <d v="2024-06-10T00:00:00"/>
    <x v="85"/>
    <s v="SUMIT SHARAD SANAS"/>
    <s v="SUMIT SHARAD SANAS"/>
    <n v="8652573355"/>
    <s v="ARJUN WAGHMARE"/>
    <n v="3"/>
    <n v="1"/>
    <n v="0"/>
    <n v="2"/>
    <n v="2"/>
    <n v="1"/>
    <n v="0"/>
    <n v="0"/>
    <s v="Mumbai"/>
    <n v="150"/>
    <n v="7080"/>
    <n v="3"/>
    <n v="1"/>
  </r>
  <r>
    <d v="2024-06-10T00:00:00"/>
    <x v="89"/>
    <s v="RAGHWENDRA KUMAR SINGH"/>
    <s v="RAGHWENDRA KUMAR SINGH"/>
    <n v="8104389966"/>
    <s v="SONU KIRAN DUBEY"/>
    <n v="2"/>
    <n v="0"/>
    <n v="0"/>
    <n v="2"/>
    <n v="1"/>
    <n v="1"/>
    <n v="0"/>
    <n v="0"/>
    <s v="Mumbai"/>
    <n v="50"/>
    <n v="0"/>
    <n v="2"/>
    <n v="1"/>
  </r>
  <r>
    <d v="2024-06-10T00:00:00"/>
    <x v="88"/>
    <s v="NAGENDRA MISHRA"/>
    <s v="NAGENDRA MISHRA"/>
    <n v="7049872363"/>
    <s v="SIDDHANT RAJENDRA PAWAR"/>
    <n v="3"/>
    <n v="0"/>
    <n v="0"/>
    <n v="3"/>
    <n v="0"/>
    <n v="3"/>
    <n v="0"/>
    <n v="0"/>
    <s v="Mumbai"/>
    <n v="75"/>
    <n v="0"/>
    <n v="3"/>
    <n v="1"/>
  </r>
  <r>
    <d v="2024-06-10T00:00:00"/>
    <x v="87"/>
    <s v="PRAFUL MUKUNDRAO TELANG"/>
    <s v="PRAFUL MUKUNDRAO TELANG"/>
    <n v="7769928826"/>
    <s v="PREM KUMAR VISHWAKARMA"/>
    <n v="5"/>
    <n v="0"/>
    <n v="0"/>
    <n v="5"/>
    <n v="3"/>
    <n v="2"/>
    <n v="0"/>
    <n v="0"/>
    <s v="Mumbai"/>
    <n v="125"/>
    <n v="0"/>
    <n v="4"/>
    <n v="1"/>
  </r>
  <r>
    <d v="2024-06-10T00:00:00"/>
    <x v="80"/>
    <s v="SHUBHENDU PRAFULLA DASKABI"/>
    <s v="SHUBHENDU PRAFULLA DASKABI"/>
    <n v="9372379791"/>
    <s v="JAYANT KUMAR"/>
    <n v="5"/>
    <n v="0"/>
    <n v="0"/>
    <n v="5"/>
    <n v="3"/>
    <n v="2"/>
    <n v="0"/>
    <n v="0"/>
    <s v="Mumbai"/>
    <n v="125"/>
    <n v="0"/>
    <n v="5"/>
    <n v="1"/>
  </r>
  <r>
    <d v="2024-06-10T00:00:00"/>
    <x v="95"/>
    <s v="RAJKUMAR U SINGH"/>
    <s v="RAJKUMAR U SINGH"/>
    <n v="7058306032"/>
    <s v="AJAY KUMAR VERMA"/>
    <n v="4"/>
    <n v="0"/>
    <n v="0"/>
    <n v="4"/>
    <n v="1"/>
    <n v="3"/>
    <n v="0"/>
    <n v="0"/>
    <s v="Mumbai"/>
    <n v="100"/>
    <n v="0"/>
    <n v="4"/>
    <n v="1"/>
  </r>
  <r>
    <d v="2024-06-10T00:00:00"/>
    <x v="78"/>
    <s v="ABDUL AHAD ANIS KHAN"/>
    <s v="ABDUL AHAD ANIS KHAN"/>
    <n v="7058620610"/>
    <s v="AKASH RAMRATAN JAISWAL"/>
    <n v="5"/>
    <n v="0"/>
    <n v="0"/>
    <n v="5"/>
    <n v="2"/>
    <n v="3"/>
    <n v="0"/>
    <n v="0"/>
    <s v="Mumbai"/>
    <n v="125"/>
    <n v="0"/>
    <n v="4"/>
    <n v="1"/>
  </r>
  <r>
    <d v="2024-06-10T00:00:00"/>
    <x v="84"/>
    <s v="VINOD KUMAR"/>
    <s v="VINOD KUMAR"/>
    <n v="7905193449"/>
    <s v="JAYANT KUMAR"/>
    <n v="5"/>
    <n v="0"/>
    <n v="0"/>
    <n v="5"/>
    <n v="0"/>
    <n v="5"/>
    <n v="0"/>
    <n v="0"/>
    <s v="Mumbai"/>
    <n v="125"/>
    <n v="0"/>
    <n v="5"/>
    <n v="1"/>
  </r>
  <r>
    <d v="2024-06-10T00:00:00"/>
    <x v="112"/>
    <s v="JAYANT KUMAR"/>
    <s v="JAYANT KUMAR"/>
    <n v="9304376328"/>
    <s v="DILEEP SHARMA"/>
    <n v="1"/>
    <n v="0"/>
    <n v="0"/>
    <n v="1"/>
    <n v="1"/>
    <n v="0"/>
    <n v="0"/>
    <n v="0"/>
    <s v="Mumbai"/>
    <n v="25"/>
    <n v="0"/>
    <n v="1"/>
    <n v="1"/>
  </r>
  <r>
    <d v="2024-06-10T00:00:00"/>
    <x v="83"/>
    <s v="GANGA SAGAR PANDEY"/>
    <s v="GANGA SAGAR PANDEY"/>
    <n v="9696537480"/>
    <s v="JAGANATH SABAT"/>
    <n v="5"/>
    <n v="0"/>
    <n v="1"/>
    <n v="4"/>
    <n v="0"/>
    <n v="5"/>
    <n v="0"/>
    <n v="0"/>
    <s v="Mumbai"/>
    <n v="185"/>
    <n v="5502"/>
    <n v="5"/>
    <n v="1"/>
  </r>
  <r>
    <d v="2024-06-10T00:00:00"/>
    <x v="81"/>
    <s v="VIVEK CHUNNILAL GUPTA"/>
    <s v="VIVEK CHUNNILAL GUPTA"/>
    <n v="8698022496"/>
    <s v="JAGANATH SABAT"/>
    <n v="5"/>
    <n v="0"/>
    <n v="0"/>
    <n v="5"/>
    <n v="0"/>
    <n v="5"/>
    <n v="0"/>
    <n v="0"/>
    <s v="Mumbai"/>
    <n v="105"/>
    <n v="0"/>
    <n v="5"/>
    <n v="1"/>
  </r>
  <r>
    <d v="2024-06-10T00:00:00"/>
    <x v="82"/>
    <s v="LAXMI NARAYAN PANDEY"/>
    <s v="LAXMI NARAYAN PANDEY"/>
    <n v="7208851513"/>
    <s v="RIKESH HARIBHAUJI VAIDYA"/>
    <n v="5"/>
    <n v="1"/>
    <n v="0"/>
    <n v="4"/>
    <n v="2"/>
    <n v="3"/>
    <n v="0"/>
    <n v="0"/>
    <s v="Mumbai"/>
    <n v="190"/>
    <n v="7080"/>
    <n v="5"/>
    <n v="1"/>
  </r>
  <r>
    <d v="2024-06-10T00:00:00"/>
    <x v="50"/>
    <s v="VIJAYKUMAR DINESH PARCHE"/>
    <s v="VIJAYKUMAR DINESH PARCHE"/>
    <n v="7558284024"/>
    <s v="MUNAWAR WARISH HASHMI"/>
    <n v="3"/>
    <n v="0"/>
    <n v="0"/>
    <n v="3"/>
    <n v="0"/>
    <n v="3"/>
    <n v="0"/>
    <n v="0"/>
    <s v="Mumbai"/>
    <n v="75"/>
    <n v="0"/>
    <n v="3"/>
    <n v="1"/>
  </r>
  <r>
    <d v="2024-06-10T00:00:00"/>
    <x v="47"/>
    <s v="ZOAIB MAINUDDIN PALEKAR"/>
    <s v="ZOAIB MAINUDDIN PALEKAR"/>
    <n v="7020908214"/>
    <s v="AKASH RAMRATAN JAISWAL"/>
    <n v="3"/>
    <n v="0"/>
    <n v="0"/>
    <n v="3"/>
    <n v="1"/>
    <n v="2"/>
    <n v="0"/>
    <n v="0"/>
    <s v="Mumbai"/>
    <n v="75"/>
    <n v="0"/>
    <n v="3"/>
    <n v="1"/>
  </r>
  <r>
    <d v="2024-06-10T00:00:00"/>
    <x v="54"/>
    <s v="DINESH GHODVINDE"/>
    <s v="DINESH GHODVINDE"/>
    <n v="7020949492"/>
    <s v="JAGANATH SABAT"/>
    <n v="5"/>
    <n v="0"/>
    <n v="0"/>
    <n v="5"/>
    <n v="0"/>
    <n v="5"/>
    <n v="0"/>
    <n v="0"/>
    <s v="Mumbai"/>
    <n v="125"/>
    <n v="0"/>
    <n v="5"/>
    <n v="1"/>
  </r>
  <r>
    <d v="2024-06-10T00:00:00"/>
    <x v="52"/>
    <s v="NANDLAL RAJBHAR"/>
    <s v="NANDLAL RAJBHAR"/>
    <n v="9594189301"/>
    <s v="MD SANAUL MUSTUFA"/>
    <n v="6"/>
    <n v="0"/>
    <n v="0"/>
    <n v="6"/>
    <n v="3"/>
    <n v="3"/>
    <n v="0"/>
    <n v="0"/>
    <s v="Mumbai"/>
    <n v="150"/>
    <n v="0"/>
    <n v="6"/>
    <n v="1"/>
  </r>
  <r>
    <d v="2024-06-10T00:00:00"/>
    <x v="53"/>
    <s v="KRISHNA GYANDEV PANDEY"/>
    <s v="KRISHNA GYANDEV PANDEY"/>
    <n v="9372324244"/>
    <s v="RAGHWENDRA KUMAR SINGH"/>
    <n v="6"/>
    <n v="0"/>
    <n v="0"/>
    <n v="6"/>
    <n v="0"/>
    <n v="6"/>
    <n v="0"/>
    <n v="0"/>
    <s v="Mumbai"/>
    <n v="150"/>
    <n v="0"/>
    <n v="6"/>
    <n v="1"/>
  </r>
  <r>
    <d v="2024-06-10T00:00:00"/>
    <x v="41"/>
    <s v="AKASH KUMAR JAISWAL"/>
    <s v="AKASH KUMAR JAISWAL"/>
    <n v="9984180596"/>
    <s v="DILEEP SHARMA"/>
    <n v="2"/>
    <n v="0"/>
    <n v="0"/>
    <n v="2"/>
    <n v="2"/>
    <n v="0"/>
    <n v="0"/>
    <n v="0"/>
    <s v="Mumbai"/>
    <n v="50"/>
    <n v="0"/>
    <n v="2"/>
    <n v="1"/>
  </r>
  <r>
    <d v="2024-06-10T00:00:00"/>
    <x v="40"/>
    <s v="JAYESH MANOHARLAL VATANI"/>
    <s v="JAYESH MANOHARLAL VATANI"/>
    <n v="9730838322"/>
    <s v="JAGANATH SABAT"/>
    <n v="5"/>
    <n v="0"/>
    <n v="0"/>
    <n v="5"/>
    <n v="0"/>
    <n v="5"/>
    <n v="0"/>
    <n v="0"/>
    <s v="Mumbai"/>
    <n v="115"/>
    <n v="0"/>
    <n v="5"/>
    <n v="1"/>
  </r>
  <r>
    <d v="2024-06-10T00:00:00"/>
    <x v="111"/>
    <s v="SHASHANK YELVE"/>
    <s v="SHASHANK YELVE"/>
    <n v="8830251760"/>
    <s v="MADHURI JOSHI"/>
    <n v="3"/>
    <n v="0"/>
    <n v="0"/>
    <n v="3"/>
    <n v="1"/>
    <n v="2"/>
    <n v="0"/>
    <n v="0"/>
    <s v="Mumbai"/>
    <n v="75"/>
    <n v="0"/>
    <n v="3"/>
    <n v="1"/>
  </r>
  <r>
    <d v="2024-06-10T00:00:00"/>
    <x v="45"/>
    <s v="AMAN TRIPATHI"/>
    <s v="AMAN TRIPATHI"/>
    <n v="7393838072"/>
    <s v="JAGANATH SABAT"/>
    <n v="5"/>
    <n v="1"/>
    <n v="0"/>
    <n v="4"/>
    <n v="2"/>
    <n v="4"/>
    <n v="0"/>
    <n v="1"/>
    <s v="Mumbai"/>
    <n v="190"/>
    <n v="4720"/>
    <n v="6"/>
    <n v="1"/>
  </r>
  <r>
    <d v="2024-06-10T00:00:00"/>
    <x v="108"/>
    <s v="BITTU KUMAR"/>
    <s v="BITTU KUMAR"/>
    <n v="8709035770"/>
    <s v="RIKESH HARIBHAUJI VAIDYA"/>
    <n v="5"/>
    <n v="0"/>
    <n v="0"/>
    <n v="5"/>
    <n v="1"/>
    <n v="4"/>
    <n v="0"/>
    <n v="0"/>
    <s v="Mumbai"/>
    <n v="115"/>
    <n v="0"/>
    <n v="5"/>
    <n v="1"/>
  </r>
  <r>
    <d v="2024-06-10T00:00:00"/>
    <x v="43"/>
    <s v="SURAJ PAWAR"/>
    <s v="SURAJ PAWAR"/>
    <n v="8446578718"/>
    <s v="MADHURI JOSHI"/>
    <n v="1"/>
    <n v="0"/>
    <n v="0"/>
    <n v="1"/>
    <n v="1"/>
    <n v="0"/>
    <n v="0"/>
    <n v="0"/>
    <s v="Mumbai"/>
    <n v="25"/>
    <n v="0"/>
    <n v="1"/>
    <n v="1"/>
  </r>
  <r>
    <d v="2024-06-10T00:00:00"/>
    <x v="44"/>
    <s v="SAW MRITUNJAY KUMAR PREMCHAND"/>
    <s v="SAW MRITUNJAY KUMAR PREMCHAND"/>
    <n v="8779615120"/>
    <s v="PREM KUMAR VISHWAKARMA"/>
    <n v="5"/>
    <n v="0"/>
    <n v="0"/>
    <n v="5"/>
    <n v="2"/>
    <n v="3"/>
    <n v="0"/>
    <n v="0"/>
    <s v="Mumbai"/>
    <n v="125"/>
    <n v="0"/>
    <n v="5"/>
    <n v="1"/>
  </r>
  <r>
    <d v="2024-06-10T00:00:00"/>
    <x v="42"/>
    <s v="AKASH NARAYAN RAWTE"/>
    <s v="AKASH NARAYAN RAWTE"/>
    <n v="9594529510"/>
    <s v="NAGENDRA MISHRA"/>
    <n v="5"/>
    <n v="0"/>
    <n v="0"/>
    <n v="5"/>
    <n v="2"/>
    <n v="3"/>
    <n v="0"/>
    <n v="0"/>
    <s v="Mumbai"/>
    <n v="105"/>
    <n v="0"/>
    <n v="5"/>
    <n v="1"/>
  </r>
  <r>
    <d v="2024-06-10T00:00:00"/>
    <x v="64"/>
    <s v="MUNAWAR WARISH HASHMI"/>
    <s v="MUNAWAR WARISH HASHMI"/>
    <n v="9167670057"/>
    <s v="RUSHIKESH KALE"/>
    <n v="4"/>
    <n v="1"/>
    <n v="0"/>
    <n v="3"/>
    <n v="0"/>
    <n v="4"/>
    <n v="0"/>
    <n v="0"/>
    <s v="Mumbai"/>
    <n v="100"/>
    <n v="25488"/>
    <n v="3"/>
    <n v="1"/>
  </r>
  <r>
    <d v="2024-06-10T00:00:00"/>
    <x v="118"/>
    <s v="GAURISHANKAR SHAMBHU MANDAL"/>
    <s v="GAURISHANKAR SHAMBHU MANDAL"/>
    <n v="8369893292"/>
    <s v="CHANDRALOK GUPTA"/>
    <n v="6"/>
    <n v="0"/>
    <n v="0"/>
    <n v="6"/>
    <n v="1"/>
    <n v="5"/>
    <n v="0"/>
    <n v="0"/>
    <s v="Mumbai"/>
    <n v="145"/>
    <n v="0"/>
    <n v="6"/>
    <n v="1"/>
  </r>
  <r>
    <d v="2024-06-10T00:00:00"/>
    <x v="99"/>
    <s v="VINAYKUMAR GAUD"/>
    <s v="VINAYKUMAR GAUD"/>
    <n v="9224730381"/>
    <s v="INTEZAR IMAM MUNTAZIR IMAM SAYED"/>
    <n v="1"/>
    <n v="1"/>
    <n v="0"/>
    <n v="0"/>
    <n v="1"/>
    <n v="0"/>
    <n v="0"/>
    <n v="0"/>
    <s v="Mumbai"/>
    <n v="100"/>
    <n v="7080"/>
    <n v="1"/>
    <n v="1"/>
  </r>
  <r>
    <d v="2024-06-10T00:00:00"/>
    <x v="97"/>
    <s v="PREM KUMAR VISHWAKARMA"/>
    <s v="PREM KUMAR VISHWAKARMA"/>
    <n v="9004761131"/>
    <s v="KADAM RAVIRAJ NARAYAN"/>
    <n v="3"/>
    <n v="2"/>
    <n v="0"/>
    <n v="1"/>
    <n v="0"/>
    <n v="4"/>
    <n v="0"/>
    <n v="0"/>
    <s v="Mumbai"/>
    <n v="205"/>
    <n v="11800"/>
    <n v="3"/>
    <n v="1"/>
  </r>
  <r>
    <d v="2024-06-10T00:00:00"/>
    <x v="62"/>
    <s v="AKSHAY YADAV"/>
    <s v="AKSHAY YADAV"/>
    <n v="9920724076"/>
    <s v="RAGHWENDRA KUMAR SINGH"/>
    <n v="5"/>
    <n v="0"/>
    <n v="0"/>
    <n v="5"/>
    <n v="5"/>
    <n v="0"/>
    <n v="0"/>
    <n v="0"/>
    <s v="Mumbai"/>
    <n v="125"/>
    <n v="0"/>
    <n v="5"/>
    <n v="1"/>
  </r>
  <r>
    <d v="2024-06-10T00:00:00"/>
    <x v="65"/>
    <s v="SHEKH MOHAMMAD IMRAN"/>
    <s v="SHEKH MOHAMMAD IMRAN"/>
    <n v="8291174466"/>
    <s v="SHASHANK YELVE"/>
    <n v="5"/>
    <n v="0"/>
    <n v="0"/>
    <n v="5"/>
    <n v="0"/>
    <n v="5"/>
    <n v="0"/>
    <n v="0"/>
    <s v="Mumbai"/>
    <n v="120"/>
    <n v="0"/>
    <n v="5"/>
    <n v="1"/>
  </r>
  <r>
    <d v="2024-06-10T00:00:00"/>
    <x v="59"/>
    <s v="MOHAMMED SAJID TAK"/>
    <s v="MOHAMMED SAJID TAK"/>
    <n v="9623733102"/>
    <s v="IRFAN INNUS PATEL"/>
    <n v="5"/>
    <n v="0"/>
    <n v="0"/>
    <n v="5"/>
    <n v="0"/>
    <n v="5"/>
    <n v="0"/>
    <n v="0"/>
    <s v="Mumbai"/>
    <n v="125"/>
    <n v="0"/>
    <n v="5"/>
    <n v="1"/>
  </r>
  <r>
    <d v="2024-06-10T00:00:00"/>
    <x v="58"/>
    <s v="ANGAD RAMJI GUPTA"/>
    <s v="ANGAD RAMJI GUPTA"/>
    <n v="9820840706"/>
    <s v="CHANDRALOK GUPTA"/>
    <n v="5"/>
    <n v="1"/>
    <n v="0"/>
    <n v="4"/>
    <n v="2"/>
    <n v="3"/>
    <n v="0"/>
    <n v="0"/>
    <s v="Mumbai"/>
    <n v="200"/>
    <n v="50976"/>
    <n v="5"/>
    <n v="1"/>
  </r>
  <r>
    <d v="2024-06-10T00:00:00"/>
    <x v="57"/>
    <s v="ABHISHEK GUPTA"/>
    <s v="ABHISHEK GUPTA"/>
    <n v="8354873086"/>
    <s v="DILEEP SHARMA"/>
    <n v="3"/>
    <n v="0"/>
    <n v="0"/>
    <n v="3"/>
    <n v="1"/>
    <n v="2"/>
    <n v="0"/>
    <n v="0"/>
    <s v="Mumbai"/>
    <n v="75"/>
    <n v="0"/>
    <n v="3"/>
    <n v="1"/>
  </r>
  <r>
    <d v="2024-06-10T00:00:00"/>
    <x v="55"/>
    <s v="BANNOTH NARAYANASWAMY NAIK"/>
    <s v="BANNOTH NARAYANASWAMY NAIK"/>
    <n v="9892353556"/>
    <s v="ARJUN WAGHMARE"/>
    <n v="5"/>
    <n v="1"/>
    <n v="0"/>
    <n v="4"/>
    <n v="0"/>
    <n v="5"/>
    <n v="0"/>
    <n v="0"/>
    <s v="Mumbai"/>
    <n v="190"/>
    <n v="7080"/>
    <n v="5"/>
    <n v="1"/>
  </r>
  <r>
    <d v="2024-06-10T00:00:00"/>
    <x v="56"/>
    <s v="JUBAIR KHAN"/>
    <s v="JUBAIR KHAN"/>
    <n v="9594708000"/>
    <s v="MOHAMMAD IMRAN ADIL"/>
    <n v="3"/>
    <n v="0"/>
    <n v="1"/>
    <n v="2"/>
    <n v="0"/>
    <n v="3"/>
    <n v="0"/>
    <n v="0"/>
    <s v="Mumbai"/>
    <n v="135"/>
    <n v="41"/>
    <n v="3"/>
    <n v="1"/>
  </r>
  <r>
    <d v="2024-06-10T00:00:00"/>
    <x v="61"/>
    <s v="ASHUTOSH MISHRA"/>
    <s v="ASHUTOSH MISHRA"/>
    <n v="9960834633"/>
    <s v="SUSHEEL DUBEY"/>
    <n v="4"/>
    <n v="0"/>
    <n v="0"/>
    <n v="4"/>
    <n v="2"/>
    <n v="2"/>
    <n v="0"/>
    <n v="0"/>
    <s v="Mumbai"/>
    <n v="100"/>
    <n v="0"/>
    <n v="4"/>
    <n v="1"/>
  </r>
  <r>
    <d v="2024-06-10T00:00:00"/>
    <x v="100"/>
    <s v="PRAVIN MATAL"/>
    <s v="PRAVIN MATAL"/>
    <n v="9867591635"/>
    <s v="MANISH LOLARAKH NATH DUBEY"/>
    <n v="6"/>
    <n v="0"/>
    <n v="0"/>
    <n v="6"/>
    <n v="1"/>
    <n v="5"/>
    <n v="0"/>
    <n v="0"/>
    <s v="Mumbai"/>
    <n v="140"/>
    <n v="0"/>
    <n v="6"/>
    <n v="1"/>
  </r>
  <r>
    <d v="2024-06-10T00:00:00"/>
    <x v="60"/>
    <s v="VIKAS CHANDRABHAN MISHRA"/>
    <s v="VIKAS CHANDRABHAN MISHRA"/>
    <n v="8369541192"/>
    <s v="SHASHANK YELVE"/>
    <n v="5"/>
    <n v="0"/>
    <n v="0"/>
    <n v="5"/>
    <n v="3"/>
    <n v="2"/>
    <n v="0"/>
    <n v="0"/>
    <s v="Mumbai"/>
    <n v="125"/>
    <n v="0"/>
    <n v="5"/>
    <n v="1"/>
  </r>
  <r>
    <d v="2024-06-11T00:00:00"/>
    <x v="40"/>
    <s v="JAYESH MANOHARLAL VATANI"/>
    <s v="JAYESH MANOHARLAL VATANI"/>
    <n v="9730838322"/>
    <s v="JAGANATH SABAT"/>
    <n v="7"/>
    <n v="0"/>
    <n v="0"/>
    <n v="7"/>
    <n v="1"/>
    <n v="6"/>
    <n v="0"/>
    <n v="1"/>
    <s v="Mumbai"/>
    <n v="185"/>
    <n v="0"/>
    <n v="7"/>
    <n v="1"/>
  </r>
  <r>
    <d v="2024-06-11T00:00:00"/>
    <x v="41"/>
    <s v="AKASH KUMAR JAISWAL"/>
    <s v="AKASH KUMAR JAISWAL"/>
    <n v="9984180596"/>
    <s v="DILEEP SHARMA"/>
    <n v="1"/>
    <n v="1"/>
    <n v="0"/>
    <n v="0"/>
    <n v="1"/>
    <n v="1"/>
    <n v="0"/>
    <n v="0"/>
    <s v="Mumbai"/>
    <n v="100"/>
    <n v="4720"/>
    <n v="2"/>
    <n v="1"/>
  </r>
  <r>
    <d v="2024-06-11T00:00:00"/>
    <x v="111"/>
    <s v="SHASHANK YELVE"/>
    <s v="SHASHANK YELVE"/>
    <n v="8830251760"/>
    <s v="MADHURI JOSHI"/>
    <n v="1"/>
    <n v="1"/>
    <n v="0"/>
    <n v="0"/>
    <n v="0"/>
    <n v="1"/>
    <n v="0"/>
    <n v="0"/>
    <s v="Mumbai"/>
    <n v="90"/>
    <n v="7080"/>
    <n v="1"/>
    <n v="1"/>
  </r>
  <r>
    <d v="2024-06-11T00:00:00"/>
    <x v="45"/>
    <s v="AMAN TRIPATHI"/>
    <s v="AMAN TRIPATHI"/>
    <n v="7393838072"/>
    <s v="JAGANATH SABAT"/>
    <n v="7"/>
    <n v="0"/>
    <n v="0"/>
    <n v="7"/>
    <n v="4"/>
    <n v="3"/>
    <n v="0"/>
    <n v="0"/>
    <s v="Mumbai"/>
    <n v="175"/>
    <n v="0"/>
    <n v="7"/>
    <n v="1"/>
  </r>
  <r>
    <d v="2024-06-11T00:00:00"/>
    <x v="42"/>
    <s v="AKASH NARAYAN RAWTE"/>
    <s v="AKASH NARAYAN RAWTE"/>
    <n v="9594529510"/>
    <s v="NAGENDRA MISHRA"/>
    <n v="4"/>
    <n v="0"/>
    <n v="0"/>
    <n v="4"/>
    <n v="2"/>
    <n v="2"/>
    <n v="0"/>
    <n v="0"/>
    <s v="Mumbai"/>
    <n v="100"/>
    <n v="0"/>
    <n v="4"/>
    <n v="1"/>
  </r>
  <r>
    <d v="2024-06-11T00:00:00"/>
    <x v="43"/>
    <s v="SURAJ PAWAR"/>
    <s v="SURAJ PAWAR"/>
    <n v="8446578718"/>
    <s v="MADHURI JOSHI"/>
    <n v="2"/>
    <n v="1"/>
    <n v="0"/>
    <n v="1"/>
    <n v="0"/>
    <n v="2"/>
    <n v="0"/>
    <n v="1"/>
    <s v="Mumbai"/>
    <n v="125"/>
    <n v="36108"/>
    <n v="2"/>
    <n v="1"/>
  </r>
  <r>
    <d v="2024-06-11T00:00:00"/>
    <x v="44"/>
    <s v="SAW MRITUNJAY KUMAR PREMCHAND"/>
    <s v="SAW MRITUNJAY KUMAR PREMCHAND"/>
    <n v="8779615120"/>
    <s v="PREM KUMAR VISHWAKARMA"/>
    <n v="5"/>
    <n v="0"/>
    <n v="0"/>
    <n v="5"/>
    <n v="1"/>
    <n v="4"/>
    <n v="0"/>
    <n v="0"/>
    <s v="Mumbai"/>
    <n v="125"/>
    <n v="0"/>
    <n v="5"/>
    <n v="1"/>
  </r>
  <r>
    <d v="2024-06-11T00:00:00"/>
    <x v="114"/>
    <s v="AJAY KUMAR VERMA"/>
    <s v="AJAY KUMAR VERMA"/>
    <n v="9867318030"/>
    <s v="INTEZAR IMAM MUNTAZIR IMAM SAYED"/>
    <n v="2"/>
    <n v="1"/>
    <n v="1"/>
    <n v="0"/>
    <n v="0"/>
    <n v="2"/>
    <n v="0"/>
    <n v="0"/>
    <s v="Mumbai"/>
    <n v="170"/>
    <n v="3156"/>
    <n v="2"/>
    <n v="1"/>
  </r>
  <r>
    <d v="2024-06-11T00:00:00"/>
    <x v="49"/>
    <s v="ANOOP PANDEY"/>
    <s v="ANOOP PANDEY"/>
    <n v="9321734007"/>
    <s v="KADAM RAVIRAJ NARAYAN"/>
    <n v="4"/>
    <n v="1"/>
    <n v="0"/>
    <n v="3"/>
    <n v="1"/>
    <n v="3"/>
    <n v="0"/>
    <n v="0"/>
    <s v="Mumbai"/>
    <n v="165"/>
    <n v="2360"/>
    <n v="4"/>
    <n v="1"/>
  </r>
  <r>
    <d v="2024-06-11T00:00:00"/>
    <x v="50"/>
    <s v="VIJAYKUMAR DINESH PARCHE"/>
    <s v="VIJAYKUMAR DINESH PARCHE"/>
    <n v="7558284024"/>
    <s v="MUNAWAR WARISH HASHMI"/>
    <n v="5"/>
    <n v="0"/>
    <n v="0"/>
    <n v="5"/>
    <n v="1"/>
    <n v="4"/>
    <n v="0"/>
    <n v="0"/>
    <s v="Mumbai"/>
    <n v="125"/>
    <n v="0"/>
    <n v="5"/>
    <n v="1"/>
  </r>
  <r>
    <d v="2024-06-11T00:00:00"/>
    <x v="47"/>
    <s v="ZOAIB MAINUDDIN PALEKAR"/>
    <s v="ZOAIB MAINUDDIN PALEKAR"/>
    <n v="7020908214"/>
    <s v="AKASH RAMRATAN JAISWAL"/>
    <n v="4"/>
    <n v="0"/>
    <n v="0"/>
    <n v="4"/>
    <n v="1"/>
    <n v="3"/>
    <n v="0"/>
    <n v="0"/>
    <s v="Mumbai"/>
    <n v="100"/>
    <n v="0"/>
    <n v="4"/>
    <n v="1"/>
  </r>
  <r>
    <d v="2024-06-11T00:00:00"/>
    <x v="52"/>
    <s v="NANDLAL RAJBHAR"/>
    <s v="NANDLAL RAJBHAR"/>
    <n v="9594189301"/>
    <s v="MD SANAUL MUSTUFA"/>
    <n v="3"/>
    <n v="0"/>
    <n v="0"/>
    <n v="3"/>
    <n v="1"/>
    <n v="2"/>
    <n v="0"/>
    <n v="0"/>
    <s v="Mumbai"/>
    <n v="75"/>
    <n v="0"/>
    <n v="3"/>
    <n v="1"/>
  </r>
  <r>
    <d v="2024-06-11T00:00:00"/>
    <x v="46"/>
    <s v="PRITAM SUNIL GAIKWAD"/>
    <s v="PRITAM SUNIL GAIKWAD"/>
    <n v="8169792854"/>
    <s v="SHASHANK YELVE"/>
    <n v="4"/>
    <n v="0"/>
    <n v="0"/>
    <n v="4"/>
    <n v="1"/>
    <n v="3"/>
    <n v="0"/>
    <n v="0"/>
    <s v="Mumbai"/>
    <n v="90"/>
    <n v="0"/>
    <n v="4"/>
    <n v="1"/>
  </r>
  <r>
    <d v="2024-06-11T00:00:00"/>
    <x v="54"/>
    <s v="DINESH GHODVINDE"/>
    <s v="DINESH GHODVINDE"/>
    <n v="7020949492"/>
    <s v="JAGANATH SABAT"/>
    <n v="4"/>
    <n v="1"/>
    <n v="0"/>
    <n v="3"/>
    <n v="0"/>
    <n v="4"/>
    <n v="0"/>
    <n v="0"/>
    <s v="Mumbai"/>
    <n v="135"/>
    <n v="31220"/>
    <n v="3"/>
    <n v="1"/>
  </r>
  <r>
    <d v="2024-06-11T00:00:00"/>
    <x v="108"/>
    <s v="BITTU KUMAR"/>
    <s v="BITTU KUMAR"/>
    <n v="8709035770"/>
    <s v="RIKESH HARIBHAUJI VAIDYA"/>
    <n v="6"/>
    <n v="0"/>
    <n v="0"/>
    <n v="6"/>
    <n v="4"/>
    <n v="2"/>
    <n v="0"/>
    <n v="0"/>
    <s v="Mumbai"/>
    <n v="150"/>
    <n v="0"/>
    <n v="6"/>
    <n v="1"/>
  </r>
  <r>
    <d v="2024-06-11T00:00:00"/>
    <x v="53"/>
    <s v="KRISHNA GYANDEV PANDEY"/>
    <s v="KRISHNA GYANDEV PANDEY"/>
    <n v="9372324244"/>
    <s v="RAGHWENDRA KUMAR SINGH"/>
    <n v="5"/>
    <n v="0"/>
    <n v="0"/>
    <n v="5"/>
    <n v="2"/>
    <n v="3"/>
    <n v="0"/>
    <n v="0"/>
    <s v="Mumbai"/>
    <n v="110"/>
    <n v="0"/>
    <n v="4"/>
    <n v="1"/>
  </r>
  <r>
    <d v="2024-06-11T00:00:00"/>
    <x v="58"/>
    <s v="ANGAD RAMJI GUPTA"/>
    <s v="ANGAD RAMJI GUPTA"/>
    <n v="9820840706"/>
    <s v="CHANDRALOK GUPTA"/>
    <n v="7"/>
    <n v="0"/>
    <n v="0"/>
    <n v="7"/>
    <n v="0"/>
    <n v="7"/>
    <n v="0"/>
    <n v="0"/>
    <s v="Mumbai"/>
    <n v="175"/>
    <n v="0"/>
    <n v="7"/>
    <n v="1"/>
  </r>
  <r>
    <d v="2024-06-11T00:00:00"/>
    <x v="59"/>
    <s v="MOHAMMED SAJID TAK"/>
    <s v="MOHAMMED SAJID TAK"/>
    <n v="9623733102"/>
    <s v="IRFAN INNUS PATEL"/>
    <n v="3"/>
    <n v="1"/>
    <n v="0"/>
    <n v="2"/>
    <n v="1"/>
    <n v="2"/>
    <n v="0"/>
    <n v="0"/>
    <s v="Mumbai"/>
    <n v="150"/>
    <n v="7080"/>
    <n v="3"/>
    <n v="1"/>
  </r>
  <r>
    <d v="2024-06-11T00:00:00"/>
    <x v="55"/>
    <s v="BANNOTH NARAYANASWAMY NAIK"/>
    <s v="BANNOTH NARAYANASWAMY NAIK"/>
    <n v="9892353556"/>
    <s v="ARJUN WAGHMARE"/>
    <n v="5"/>
    <n v="1"/>
    <n v="0"/>
    <n v="4"/>
    <n v="0"/>
    <n v="5"/>
    <n v="0"/>
    <n v="0"/>
    <s v="Mumbai"/>
    <n v="190"/>
    <n v="14160"/>
    <n v="5"/>
    <n v="1"/>
  </r>
  <r>
    <d v="2024-06-11T00:00:00"/>
    <x v="56"/>
    <s v="JUBAIR KHAN"/>
    <s v="JUBAIR KHAN"/>
    <n v="9594708000"/>
    <s v="MOHAMMAD IMRAN ADIL"/>
    <n v="3"/>
    <n v="0"/>
    <n v="0"/>
    <n v="3"/>
    <n v="1"/>
    <n v="2"/>
    <n v="0"/>
    <n v="0"/>
    <s v="Mumbai"/>
    <n v="60"/>
    <n v="0"/>
    <n v="3"/>
    <n v="1"/>
  </r>
  <r>
    <d v="2024-06-11T00:00:00"/>
    <x v="57"/>
    <s v="ABHISHEK GUPTA"/>
    <s v="ABHISHEK GUPTA"/>
    <n v="8354873086"/>
    <s v="DILEEP SHARMA"/>
    <n v="3"/>
    <n v="0"/>
    <n v="0"/>
    <n v="3"/>
    <n v="2"/>
    <n v="1"/>
    <n v="0"/>
    <n v="0"/>
    <s v="Mumbai"/>
    <n v="75"/>
    <n v="0"/>
    <n v="3"/>
    <n v="1"/>
  </r>
  <r>
    <d v="2024-06-11T00:00:00"/>
    <x v="61"/>
    <s v="ASHUTOSH MISHRA"/>
    <s v="ASHUTOSH MISHRA"/>
    <n v="9960834633"/>
    <s v="SUSHEEL DUBEY"/>
    <n v="6"/>
    <n v="0"/>
    <n v="0"/>
    <n v="6"/>
    <n v="2"/>
    <n v="5"/>
    <n v="0"/>
    <n v="0"/>
    <s v="Mumbai"/>
    <n v="150"/>
    <n v="0"/>
    <n v="6"/>
    <n v="1"/>
  </r>
  <r>
    <d v="2024-06-11T00:00:00"/>
    <x v="60"/>
    <s v="VIKAS CHANDRABHAN MISHRA"/>
    <s v="VIKAS CHANDRABHAN MISHRA"/>
    <n v="8369541192"/>
    <s v="SHASHANK YELVE"/>
    <n v="5"/>
    <n v="0"/>
    <n v="0"/>
    <n v="5"/>
    <n v="2"/>
    <n v="3"/>
    <n v="0"/>
    <n v="0"/>
    <s v="Mumbai"/>
    <n v="125"/>
    <n v="0"/>
    <n v="5"/>
    <n v="1"/>
  </r>
  <r>
    <d v="2024-06-11T00:00:00"/>
    <x v="100"/>
    <s v="PRAVIN MATAL"/>
    <s v="PRAVIN MATAL"/>
    <n v="9867591635"/>
    <s v="MANISH LOLARAKH NATH DUBEY"/>
    <n v="6"/>
    <n v="0"/>
    <n v="0"/>
    <n v="6"/>
    <n v="0"/>
    <n v="7"/>
    <n v="0"/>
    <n v="0"/>
    <s v="Mumbai"/>
    <n v="125"/>
    <n v="0"/>
    <n v="5"/>
    <n v="1"/>
  </r>
  <r>
    <d v="2024-06-11T00:00:00"/>
    <x v="99"/>
    <s v="VINAYKUMAR GAUD"/>
    <s v="VINAYKUMAR GAUD"/>
    <n v="9224730381"/>
    <s v="INTEZAR IMAM MUNTAZIR IMAM SAYED"/>
    <n v="1"/>
    <n v="1"/>
    <n v="0"/>
    <n v="0"/>
    <n v="0"/>
    <n v="1"/>
    <n v="0"/>
    <n v="0"/>
    <s v="Mumbai"/>
    <n v="65"/>
    <n v="42480"/>
    <n v="1"/>
    <n v="1"/>
  </r>
  <r>
    <d v="2024-06-11T00:00:00"/>
    <x v="64"/>
    <s v="MUNAWAR WARISH HASHMI"/>
    <s v="MUNAWAR WARISH HASHMI"/>
    <n v="9167670057"/>
    <s v="RUSHIKESH KALE"/>
    <n v="3"/>
    <n v="0"/>
    <n v="0"/>
    <n v="3"/>
    <n v="1"/>
    <n v="2"/>
    <n v="0"/>
    <n v="0"/>
    <s v="Mumbai"/>
    <n v="75"/>
    <n v="0"/>
    <n v="3"/>
    <n v="1"/>
  </r>
  <r>
    <d v="2024-06-11T00:00:00"/>
    <x v="97"/>
    <s v="PREM KUMAR VISHWAKARMA"/>
    <s v="PREM KUMAR VISHWAKARMA"/>
    <n v="9004761131"/>
    <s v="KADAM RAVIRAJ NARAYAN"/>
    <n v="3"/>
    <n v="0"/>
    <n v="0"/>
    <n v="3"/>
    <n v="0"/>
    <n v="3"/>
    <n v="0"/>
    <n v="0"/>
    <s v="Mumbai"/>
    <n v="65"/>
    <n v="0"/>
    <n v="2"/>
    <n v="1"/>
  </r>
  <r>
    <d v="2024-06-11T00:00:00"/>
    <x v="62"/>
    <s v="AKSHAY YADAV"/>
    <s v="AKSHAY YADAV"/>
    <n v="9920724076"/>
    <s v="RAGHWENDRA KUMAR SINGH"/>
    <n v="5"/>
    <n v="1"/>
    <n v="0"/>
    <n v="4"/>
    <n v="2"/>
    <n v="3"/>
    <n v="0"/>
    <n v="0"/>
    <s v="Mumbai"/>
    <n v="190"/>
    <n v="4720"/>
    <n v="5"/>
    <n v="1"/>
  </r>
  <r>
    <d v="2024-06-11T00:00:00"/>
    <x v="65"/>
    <s v="SHEKH MOHAMMAD IMRAN"/>
    <s v="SHEKH MOHAMMAD IMRAN"/>
    <n v="8291174466"/>
    <s v="SHASHANK YELVE"/>
    <n v="5"/>
    <n v="0"/>
    <n v="0"/>
    <n v="5"/>
    <n v="0"/>
    <n v="5"/>
    <n v="0"/>
    <n v="0"/>
    <s v="Mumbai"/>
    <n v="125"/>
    <n v="0"/>
    <n v="5"/>
    <n v="1"/>
  </r>
  <r>
    <d v="2024-06-11T00:00:00"/>
    <x v="66"/>
    <s v="RITIK PANKAJ CHAUBEY"/>
    <s v="RITIK PANKAJ CHAUBEY"/>
    <n v="8604838454"/>
    <s v="MANISH LOLARAKH NATH DUBEY"/>
    <n v="5"/>
    <n v="0"/>
    <n v="0"/>
    <n v="5"/>
    <n v="3"/>
    <n v="3"/>
    <n v="0"/>
    <n v="0"/>
    <s v="Mumbai"/>
    <n v="125"/>
    <n v="0"/>
    <n v="5"/>
    <n v="1"/>
  </r>
  <r>
    <d v="2024-06-11T00:00:00"/>
    <x v="68"/>
    <s v="DHIRAJKUMAR L MISHRA"/>
    <s v="DHIRAJKUMAR L MISHRA"/>
    <n v="9370908992"/>
    <s v="MUNAWAR WARISH HASHMI"/>
    <n v="4"/>
    <n v="0"/>
    <n v="0"/>
    <n v="4"/>
    <n v="0"/>
    <n v="4"/>
    <n v="0"/>
    <n v="0"/>
    <s v="Mumbai"/>
    <n v="100"/>
    <n v="0"/>
    <n v="4"/>
    <n v="1"/>
  </r>
  <r>
    <d v="2024-06-11T00:00:00"/>
    <x v="107"/>
    <s v="NITISH KUMAR"/>
    <s v="NITISH KUMAR"/>
    <n v="8692826180"/>
    <s v="RIKESH HARIBHAUJI VAIDYA"/>
    <n v="2"/>
    <n v="1"/>
    <n v="0"/>
    <n v="1"/>
    <n v="0"/>
    <n v="2"/>
    <n v="0"/>
    <n v="0"/>
    <s v="Mumbai"/>
    <n v="110"/>
    <n v="7080"/>
    <n v="2"/>
    <n v="1"/>
  </r>
  <r>
    <d v="2024-06-11T00:00:00"/>
    <x v="113"/>
    <s v="ANKIT VILAS BORSE"/>
    <s v="ANKIT VILAS BORSE"/>
    <n v="8655594978"/>
    <s v="JAGANATH SABAT"/>
    <n v="5"/>
    <n v="0"/>
    <n v="0"/>
    <n v="5"/>
    <n v="1"/>
    <n v="4"/>
    <n v="0"/>
    <n v="0"/>
    <s v="Mumbai"/>
    <n v="115"/>
    <n v="0"/>
    <n v="4"/>
    <n v="1"/>
  </r>
  <r>
    <d v="2024-06-11T00:00:00"/>
    <x v="106"/>
    <s v="SACHIN KUMAR"/>
    <s v="SACHIN KUMAR"/>
    <n v="8825131086"/>
    <s v="RIKESH HARIBHAUJI VAIDYA"/>
    <n v="2"/>
    <n v="0"/>
    <n v="0"/>
    <n v="2"/>
    <n v="0"/>
    <n v="2"/>
    <n v="0"/>
    <n v="0"/>
    <s v="Mumbai"/>
    <n v="50"/>
    <n v="0"/>
    <n v="2"/>
    <n v="1"/>
  </r>
  <r>
    <d v="2024-06-11T00:00:00"/>
    <x v="72"/>
    <s v="PRASHANT LAD"/>
    <s v="PRASHANT LAD"/>
    <n v="9833647618"/>
    <s v="SHASHANK YELVE"/>
    <n v="3"/>
    <n v="0"/>
    <n v="0"/>
    <n v="3"/>
    <n v="1"/>
    <n v="2"/>
    <n v="0"/>
    <n v="1"/>
    <s v="Mumbai"/>
    <n v="85"/>
    <n v="0"/>
    <n v="3"/>
    <n v="1"/>
  </r>
  <r>
    <d v="2024-06-11T00:00:00"/>
    <x v="77"/>
    <s v="ARCHANA KAKADE"/>
    <s v="ARCHANA KAKADE"/>
    <n v="7208149618"/>
    <s v="NANDAN SINGH"/>
    <n v="3"/>
    <n v="0"/>
    <n v="0"/>
    <n v="3"/>
    <n v="0"/>
    <n v="3"/>
    <n v="0"/>
    <n v="0"/>
    <s v="Mumbai"/>
    <n v="65"/>
    <n v="0"/>
    <n v="3"/>
    <n v="1"/>
  </r>
  <r>
    <d v="2024-06-11T00:00:00"/>
    <x v="74"/>
    <s v="SHIVAM PATHAK"/>
    <s v="SHIVAM PATHAK"/>
    <n v="9721050607"/>
    <s v="AJAY KUMAR VERMA"/>
    <n v="4"/>
    <n v="0"/>
    <n v="0"/>
    <n v="4"/>
    <n v="3"/>
    <n v="1"/>
    <n v="0"/>
    <n v="0"/>
    <s v="Mumbai"/>
    <n v="85"/>
    <n v="0"/>
    <n v="4"/>
    <n v="1"/>
  </r>
  <r>
    <d v="2024-06-11T00:00:00"/>
    <x v="80"/>
    <s v="SHUBHENDU PRAFULLA DASKABI"/>
    <s v="SHUBHENDU PRAFULLA DASKABI"/>
    <n v="9372379791"/>
    <s v="JAYANT KUMAR"/>
    <n v="5"/>
    <n v="0"/>
    <n v="0"/>
    <n v="5"/>
    <n v="3"/>
    <n v="2"/>
    <n v="0"/>
    <n v="0"/>
    <s v="Mumbai"/>
    <n v="125"/>
    <n v="0"/>
    <n v="5"/>
    <n v="1"/>
  </r>
  <r>
    <d v="2024-06-11T00:00:00"/>
    <x v="95"/>
    <s v="RAJKUMAR U SINGH"/>
    <s v="RAJKUMAR U SINGH"/>
    <n v="7058306032"/>
    <s v="AJAY KUMAR VERMA"/>
    <n v="4"/>
    <n v="0"/>
    <n v="0"/>
    <n v="4"/>
    <n v="2"/>
    <n v="2"/>
    <n v="0"/>
    <n v="0"/>
    <s v="Mumbai"/>
    <n v="100"/>
    <n v="0"/>
    <n v="4"/>
    <n v="1"/>
  </r>
  <r>
    <d v="2024-06-11T00:00:00"/>
    <x v="112"/>
    <s v="JAYANT KUMAR"/>
    <s v="JAYANT KUMAR"/>
    <n v="9304376328"/>
    <s v="DILEEP SHARMA"/>
    <n v="3"/>
    <n v="0"/>
    <n v="0"/>
    <n v="3"/>
    <n v="2"/>
    <n v="1"/>
    <n v="0"/>
    <n v="0"/>
    <s v="Mumbai"/>
    <n v="75"/>
    <n v="0"/>
    <n v="3"/>
    <n v="1"/>
  </r>
  <r>
    <d v="2024-06-11T00:00:00"/>
    <x v="84"/>
    <s v="VINOD KUMAR"/>
    <s v="VINOD KUMAR"/>
    <n v="7905193449"/>
    <s v="JAYANT KUMAR"/>
    <n v="5"/>
    <n v="0"/>
    <n v="0"/>
    <n v="5"/>
    <n v="0"/>
    <n v="5"/>
    <n v="0"/>
    <n v="0"/>
    <s v="Mumbai"/>
    <n v="115"/>
    <n v="0"/>
    <n v="5"/>
    <n v="1"/>
  </r>
  <r>
    <d v="2024-06-11T00:00:00"/>
    <x v="83"/>
    <s v="GANGA SAGAR PANDEY"/>
    <s v="GANGA SAGAR PANDEY"/>
    <n v="9696537480"/>
    <s v="JAGANATH SABAT"/>
    <n v="7"/>
    <n v="0"/>
    <n v="0"/>
    <n v="7"/>
    <n v="0"/>
    <n v="7"/>
    <n v="0"/>
    <n v="0"/>
    <s v="Mumbai"/>
    <n v="175"/>
    <n v="0"/>
    <n v="7"/>
    <n v="1"/>
  </r>
  <r>
    <d v="2024-06-11T00:00:00"/>
    <x v="81"/>
    <s v="VIVEK CHUNNILAL GUPTA"/>
    <s v="VIVEK CHUNNILAL GUPTA"/>
    <n v="8698022496"/>
    <s v="JAGANATH SABAT"/>
    <n v="5"/>
    <n v="1"/>
    <n v="0"/>
    <n v="4"/>
    <n v="0"/>
    <n v="5"/>
    <n v="0"/>
    <n v="0"/>
    <s v="Mumbai"/>
    <n v="170"/>
    <n v="2361"/>
    <n v="5"/>
    <n v="1"/>
  </r>
  <r>
    <d v="2024-06-11T00:00:00"/>
    <x v="82"/>
    <s v="LAXMI NARAYAN PANDEY"/>
    <s v="LAXMI NARAYAN PANDEY"/>
    <n v="7208851513"/>
    <s v="RIKESH HARIBHAUJI VAIDYA"/>
    <n v="4"/>
    <n v="0"/>
    <n v="0"/>
    <n v="4"/>
    <n v="1"/>
    <n v="3"/>
    <n v="0"/>
    <n v="0"/>
    <s v="Mumbai"/>
    <n v="90"/>
    <n v="0"/>
    <n v="4"/>
    <n v="1"/>
  </r>
  <r>
    <d v="2024-06-11T00:00:00"/>
    <x v="86"/>
    <s v="CHANDAN MISHRA"/>
    <s v="CHANDAN MISHRA"/>
    <n v="8433849596"/>
    <s v="JAYANT KUMAR"/>
    <n v="5"/>
    <n v="0"/>
    <n v="0"/>
    <n v="5"/>
    <n v="1"/>
    <n v="4"/>
    <n v="0"/>
    <n v="0"/>
    <s v="Mumbai"/>
    <n v="120"/>
    <n v="0"/>
    <n v="5"/>
    <n v="1"/>
  </r>
  <r>
    <d v="2024-06-11T00:00:00"/>
    <x v="85"/>
    <s v="SUMIT SHARAD SANAS"/>
    <s v="SUMIT SHARAD SANAS"/>
    <n v="8652573355"/>
    <s v="ARJUN WAGHMARE"/>
    <n v="3"/>
    <n v="1"/>
    <n v="0"/>
    <n v="2"/>
    <n v="1"/>
    <n v="2"/>
    <n v="0"/>
    <n v="0"/>
    <s v="Mumbai"/>
    <n v="140"/>
    <n v="7080"/>
    <n v="3"/>
    <n v="1"/>
  </r>
  <r>
    <d v="2024-06-11T00:00:00"/>
    <x v="88"/>
    <s v="NAGENDRA MISHRA"/>
    <s v="NAGENDRA MISHRA"/>
    <n v="7049872363"/>
    <s v="SIDDHANT RAJENDRA PAWAR"/>
    <n v="2"/>
    <n v="0"/>
    <n v="0"/>
    <n v="2"/>
    <n v="0"/>
    <n v="2"/>
    <n v="0"/>
    <n v="0"/>
    <s v="Mumbai"/>
    <n v="50"/>
    <n v="0"/>
    <n v="2"/>
    <n v="1"/>
  </r>
  <r>
    <d v="2024-06-11T00:00:00"/>
    <x v="89"/>
    <s v="RAGHWENDRA KUMAR SINGH"/>
    <s v="RAGHWENDRA KUMAR SINGH"/>
    <n v="8104389966"/>
    <s v="SONU KIRAN DUBEY"/>
    <n v="3"/>
    <n v="0"/>
    <n v="0"/>
    <n v="3"/>
    <n v="1"/>
    <n v="2"/>
    <n v="0"/>
    <n v="0"/>
    <s v="Mumbai"/>
    <n v="75"/>
    <n v="0"/>
    <n v="3"/>
    <n v="1"/>
  </r>
  <r>
    <d v="2024-06-11T00:00:00"/>
    <x v="87"/>
    <s v="PRAFUL MUKUNDRAO TELANG"/>
    <s v="PRAFUL MUKUNDRAO TELANG"/>
    <n v="7769928826"/>
    <s v="PREM KUMAR VISHWAKARMA"/>
    <n v="5"/>
    <n v="0"/>
    <n v="0"/>
    <n v="5"/>
    <n v="5"/>
    <n v="0"/>
    <n v="0"/>
    <n v="0"/>
    <s v="Mumbai"/>
    <n v="125"/>
    <n v="0"/>
    <n v="5"/>
    <n v="1"/>
  </r>
  <r>
    <d v="2024-06-11T00:00:00"/>
    <x v="109"/>
    <s v="SUSHEEL DUBEY"/>
    <s v="SUSHEEL DUBEY"/>
    <n v="9967423888"/>
    <s v="INTEZAR IMAM MUNTAZIR IMAM SAYED"/>
    <n v="1"/>
    <n v="0"/>
    <n v="1"/>
    <n v="0"/>
    <n v="0"/>
    <n v="1"/>
    <n v="0"/>
    <n v="0"/>
    <s v="Mumbai"/>
    <n v="90"/>
    <n v="3540"/>
    <n v="1"/>
    <n v="1"/>
  </r>
  <r>
    <d v="2024-06-11T00:00:00"/>
    <x v="94"/>
    <s v="MANISH PANDEY"/>
    <s v="MANISH PANDEY"/>
    <n v="8655267737"/>
    <s v="AJAY KUMAR VERMA"/>
    <n v="4"/>
    <n v="0"/>
    <n v="0"/>
    <n v="4"/>
    <n v="0"/>
    <n v="4"/>
    <n v="0"/>
    <n v="0"/>
    <s v="Mumbai"/>
    <n v="100"/>
    <n v="0"/>
    <n v="4"/>
    <n v="1"/>
  </r>
  <r>
    <d v="2024-06-11T00:00:00"/>
    <x v="0"/>
    <s v="SIRAJ RAIS KHAN"/>
    <s v="SIRAJ RAIS KHAN"/>
    <n v="7738084089"/>
    <s v="IRFAN INNUS PATEL"/>
    <n v="4"/>
    <n v="0"/>
    <n v="0"/>
    <n v="4"/>
    <n v="1"/>
    <n v="3"/>
    <n v="0"/>
    <n v="0"/>
    <s v="Mumbai"/>
    <n v="100"/>
    <n v="0"/>
    <n v="4"/>
    <n v="1"/>
  </r>
  <r>
    <d v="2024-06-11T00:00:00"/>
    <x v="4"/>
    <s v="RISHIKESH DUBEY"/>
    <s v="RISHIKESH DUBEY"/>
    <n v="8369036235"/>
    <s v="NAVEEN TRIPATHI"/>
    <n v="5"/>
    <n v="0"/>
    <n v="0"/>
    <n v="5"/>
    <n v="1"/>
    <n v="4"/>
    <n v="0"/>
    <n v="0"/>
    <s v="Mumbai"/>
    <n v="125"/>
    <n v="0"/>
    <n v="5"/>
    <n v="1"/>
  </r>
  <r>
    <d v="2024-06-11T00:00:00"/>
    <x v="2"/>
    <s v="YASH SABHA SHANKAR TIWARI"/>
    <s v="YASH SABHA SHANKAR TIWARI"/>
    <n v="9594587271"/>
    <s v="RIKESH HARIBHAUJI VAIDYA"/>
    <n v="1"/>
    <n v="0"/>
    <n v="0"/>
    <n v="1"/>
    <n v="0"/>
    <n v="1"/>
    <n v="0"/>
    <n v="0"/>
    <s v="Mumbai"/>
    <n v="20"/>
    <n v="0"/>
    <n v="1"/>
    <n v="1"/>
  </r>
  <r>
    <d v="2024-06-11T00:00:00"/>
    <x v="3"/>
    <s v="VINAY KUMAR DUBEY"/>
    <s v="VINAY KUMAR DUBEY"/>
    <n v="7080868718"/>
    <s v="JAGANATH SABAT"/>
    <n v="7"/>
    <n v="0"/>
    <n v="0"/>
    <n v="7"/>
    <n v="2"/>
    <n v="5"/>
    <n v="0"/>
    <n v="0"/>
    <s v="Mumbai"/>
    <n v="175"/>
    <n v="0"/>
    <n v="6"/>
    <n v="1"/>
  </r>
  <r>
    <d v="2024-06-11T00:00:00"/>
    <x v="110"/>
    <s v="MANISH LOLARAKH NATH DUBEY"/>
    <s v="MANISH LOLARAKH NATH DUBEY"/>
    <n v="7715928718"/>
    <s v="MADHURI JOSHI"/>
    <n v="1"/>
    <n v="0"/>
    <n v="0"/>
    <n v="1"/>
    <n v="0"/>
    <n v="1"/>
    <n v="0"/>
    <n v="0"/>
    <s v="Mumbai"/>
    <n v="25"/>
    <n v="0"/>
    <n v="1"/>
    <n v="1"/>
  </r>
  <r>
    <d v="2024-06-11T00:00:00"/>
    <x v="6"/>
    <s v="CHOUBEY ADITYA AJIT"/>
    <s v="CHOUBEY ADITYA AJIT"/>
    <n v="7414955787"/>
    <s v="CHANDRALOK GUPTA"/>
    <n v="3"/>
    <n v="0"/>
    <n v="0"/>
    <n v="3"/>
    <n v="1"/>
    <n v="2"/>
    <n v="0"/>
    <n v="0"/>
    <s v="Mumbai"/>
    <n v="75"/>
    <n v="0"/>
    <n v="3"/>
    <n v="1"/>
  </r>
  <r>
    <d v="2024-06-11T00:00:00"/>
    <x v="117"/>
    <s v="NAVEEN TRIPATHI"/>
    <s v="NAVEEN TRIPATHI"/>
    <n v="8979086009"/>
    <s v="INTEZAR IMAM MUNTAZIR IMAM SAYED"/>
    <n v="1"/>
    <n v="0"/>
    <n v="0"/>
    <n v="1"/>
    <n v="0"/>
    <n v="1"/>
    <n v="0"/>
    <n v="0"/>
    <s v="Mumbai"/>
    <n v="0"/>
    <n v="0"/>
    <n v="0"/>
    <n v="1"/>
  </r>
  <r>
    <d v="2024-06-11T00:00:00"/>
    <x v="9"/>
    <s v="HARIHAR SINGH"/>
    <s v="HARIHAR SINGH"/>
    <n v="8149312014"/>
    <s v="AJAY KUMAR VERMA"/>
    <n v="1"/>
    <n v="0"/>
    <n v="0"/>
    <n v="1"/>
    <n v="0"/>
    <n v="1"/>
    <n v="0"/>
    <n v="0"/>
    <s v="Mumbai"/>
    <n v="25"/>
    <n v="0"/>
    <n v="1"/>
    <n v="1"/>
  </r>
  <r>
    <d v="2024-06-11T00:00:00"/>
    <x v="93"/>
    <s v="SOFIYAN MOHAMMED UMAR ANSARI"/>
    <s v="SOFIYAN MOHAMMED UMAR ANSARI"/>
    <n v="7304151160"/>
    <s v="ABHISHEK GUPTA"/>
    <n v="4"/>
    <n v="1"/>
    <n v="0"/>
    <n v="3"/>
    <n v="3"/>
    <n v="2"/>
    <n v="0"/>
    <n v="0"/>
    <s v="Mumbai"/>
    <n v="175"/>
    <n v="7552"/>
    <n v="5"/>
    <n v="1"/>
  </r>
  <r>
    <d v="2024-06-11T00:00:00"/>
    <x v="10"/>
    <s v="VINIT LAXMIKANT CHATURVEDI"/>
    <s v="VINIT LAXMIKANT CHATURVEDI"/>
    <n v="9619167461"/>
    <s v="AKASH RAMRATAN JAISWAL"/>
    <n v="5"/>
    <n v="0"/>
    <n v="0"/>
    <n v="5"/>
    <n v="3"/>
    <n v="2"/>
    <n v="0"/>
    <n v="0"/>
    <s v="Mumbai"/>
    <n v="125"/>
    <n v="0"/>
    <n v="5"/>
    <n v="1"/>
  </r>
  <r>
    <d v="2024-06-11T00:00:00"/>
    <x v="11"/>
    <s v="PRASHANT VISHRAM PATIL"/>
    <s v="PRASHANT VISHRAM PATIL"/>
    <n v="7777088988"/>
    <s v="PREM KUMAR VISHWAKARMA"/>
    <n v="5"/>
    <n v="0"/>
    <n v="0"/>
    <n v="5"/>
    <n v="0"/>
    <n v="5"/>
    <n v="0"/>
    <n v="0"/>
    <s v="Mumbai"/>
    <n v="120"/>
    <n v="0"/>
    <n v="5"/>
    <n v="1"/>
  </r>
  <r>
    <d v="2024-06-11T00:00:00"/>
    <x v="12"/>
    <s v="SUMIT KUMAR PARASNATH VERMA"/>
    <s v="SUMIT KUMAR PARASNATH VERMA"/>
    <n v="7738531602"/>
    <s v="ABHISHEK GUPTA"/>
    <n v="5"/>
    <n v="0"/>
    <n v="0"/>
    <n v="5"/>
    <n v="1"/>
    <n v="4"/>
    <n v="0"/>
    <n v="0"/>
    <s v="Mumbai"/>
    <n v="115"/>
    <n v="0"/>
    <n v="4"/>
    <n v="1"/>
  </r>
  <r>
    <d v="2024-06-11T00:00:00"/>
    <x v="13"/>
    <s v="KARIM JARIYA"/>
    <s v="KARIM JARIYA"/>
    <n v="9321734702"/>
    <s v="AJAY KUMAR VERMA"/>
    <n v="4"/>
    <n v="1"/>
    <n v="0"/>
    <n v="3"/>
    <n v="1"/>
    <n v="3"/>
    <n v="0"/>
    <n v="0"/>
    <s v="Mumbai"/>
    <n v="165"/>
    <n v="56640"/>
    <n v="4"/>
    <n v="1"/>
  </r>
  <r>
    <d v="2024-06-11T00:00:00"/>
    <x v="14"/>
    <s v="VISHAL RAJENDRA UPADHYAY"/>
    <s v="VISHAL RAJENDRA UPADHYAY"/>
    <n v="9867075685"/>
    <s v="DILEEP SHARMA"/>
    <n v="5"/>
    <n v="0"/>
    <n v="0"/>
    <n v="5"/>
    <n v="1"/>
    <n v="4"/>
    <n v="0"/>
    <n v="0"/>
    <s v="Mumbai"/>
    <n v="125"/>
    <n v="0"/>
    <n v="5"/>
    <n v="1"/>
  </r>
  <r>
    <d v="2024-06-11T00:00:00"/>
    <x v="15"/>
    <s v="MOHD ANWAR"/>
    <s v="MOHD ANWAR"/>
    <n v="9699967378"/>
    <s v="MOHAMMAD IMRAN ADIL"/>
    <n v="3"/>
    <n v="0"/>
    <n v="0"/>
    <n v="3"/>
    <n v="0"/>
    <n v="3"/>
    <n v="0"/>
    <n v="0"/>
    <s v="Mumbai"/>
    <n v="60"/>
    <n v="0"/>
    <n v="3"/>
    <n v="1"/>
  </r>
  <r>
    <d v="2024-06-11T00:00:00"/>
    <x v="17"/>
    <s v="MD SARFARAZ"/>
    <s v="MD SARFARAZ"/>
    <n v="8709965096"/>
    <s v="MD SANAUL MUSTUFA"/>
    <n v="5"/>
    <n v="1"/>
    <n v="0"/>
    <n v="4"/>
    <n v="1"/>
    <n v="4"/>
    <n v="0"/>
    <n v="0"/>
    <s v="Mumbai"/>
    <n v="190"/>
    <n v="76464"/>
    <n v="5"/>
    <n v="1"/>
  </r>
  <r>
    <d v="2024-06-11T00:00:00"/>
    <x v="91"/>
    <s v="CHANDRALOK GUPTA"/>
    <s v="CHANDRALOK GUPTA"/>
    <n v="8424058233"/>
    <s v="RUSHIKESH KALE"/>
    <n v="1"/>
    <n v="1"/>
    <n v="0"/>
    <n v="0"/>
    <n v="0"/>
    <n v="1"/>
    <n v="0"/>
    <n v="0"/>
    <s v="Mumbai"/>
    <n v="85"/>
    <n v="50976"/>
    <n v="1"/>
    <n v="1"/>
  </r>
  <r>
    <d v="2024-06-11T00:00:00"/>
    <x v="22"/>
    <s v="ALOK NAKHDOO PAL"/>
    <s v="ALOK NAKHDOO PAL"/>
    <n v="7385360866"/>
    <s v="CHANDRALOK GUPTA"/>
    <n v="6"/>
    <n v="0"/>
    <n v="0"/>
    <n v="6"/>
    <n v="1"/>
    <n v="5"/>
    <n v="0"/>
    <n v="0"/>
    <s v="Mumbai"/>
    <n v="140"/>
    <n v="0"/>
    <n v="6"/>
    <n v="1"/>
  </r>
  <r>
    <d v="2024-06-11T00:00:00"/>
    <x v="24"/>
    <s v="ARUN KUMAR SHUKLA"/>
    <s v="ARUN KUMAR SHUKLA"/>
    <n v="8928440955"/>
    <s v="CHANDRALOK GUPTA"/>
    <n v="7"/>
    <n v="0"/>
    <n v="0"/>
    <n v="7"/>
    <n v="0"/>
    <n v="7"/>
    <n v="0"/>
    <n v="0"/>
    <s v="Mumbai"/>
    <n v="165"/>
    <n v="0"/>
    <n v="6"/>
    <n v="1"/>
  </r>
  <r>
    <d v="2024-06-11T00:00:00"/>
    <x v="103"/>
    <s v="VINAY MISHRA"/>
    <s v="VINAY MISHRA"/>
    <n v="9140317319"/>
    <s v="IRFAN INNUS PATEL"/>
    <n v="2"/>
    <n v="0"/>
    <n v="0"/>
    <n v="2"/>
    <n v="1"/>
    <n v="1"/>
    <n v="0"/>
    <n v="0"/>
    <s v="Mumbai"/>
    <n v="50"/>
    <n v="0"/>
    <n v="2"/>
    <n v="1"/>
  </r>
  <r>
    <d v="2024-06-11T00:00:00"/>
    <x v="102"/>
    <s v="YADAV VIVEKKUMAR LALJI"/>
    <s v="YADAV VIVEKKUMAR LALJI"/>
    <n v="9702818558"/>
    <s v="IRFAN INNUS PATEL"/>
    <n v="5"/>
    <n v="0"/>
    <n v="0"/>
    <n v="5"/>
    <n v="2"/>
    <n v="3"/>
    <n v="0"/>
    <n v="0"/>
    <s v="Mumbai"/>
    <n v="125"/>
    <n v="0"/>
    <n v="5"/>
    <n v="1"/>
  </r>
  <r>
    <d v="2024-06-11T00:00:00"/>
    <x v="92"/>
    <s v="MOHAMMAD IMRAN ADIL"/>
    <s v="MOHAMMAD IMRAN ADIL"/>
    <n v="9967552214"/>
    <s v="MADHURI JOSHI"/>
    <n v="2"/>
    <n v="0"/>
    <n v="0"/>
    <n v="2"/>
    <n v="1"/>
    <n v="1"/>
    <n v="0"/>
    <n v="0"/>
    <s v="Mumbai"/>
    <n v="50"/>
    <n v="0"/>
    <n v="2"/>
    <n v="1"/>
  </r>
  <r>
    <d v="2024-06-11T00:00:00"/>
    <x v="21"/>
    <s v="ARJUN WAGHMARE"/>
    <s v="ARJUN WAGHMARE"/>
    <n v="7666209662"/>
    <s v="ABHIJIT KHANVILKAR"/>
    <n v="1"/>
    <n v="1"/>
    <n v="0"/>
    <n v="0"/>
    <n v="0"/>
    <n v="1"/>
    <n v="0"/>
    <n v="0"/>
    <s v="Mumbai"/>
    <n v="90"/>
    <n v="3658"/>
    <n v="1"/>
    <n v="1"/>
  </r>
  <r>
    <d v="2024-06-11T00:00:00"/>
    <x v="25"/>
    <s v="AJAY KUMAR MISHRA"/>
    <s v="AJAY KUMAR MISHRA"/>
    <n v="8009478116"/>
    <s v="NAGENDRA MISHRA"/>
    <n v="5"/>
    <n v="0"/>
    <n v="0"/>
    <n v="5"/>
    <n v="3"/>
    <n v="2"/>
    <n v="0"/>
    <n v="0"/>
    <s v="Mumbai"/>
    <n v="115"/>
    <n v="0"/>
    <n v="5"/>
    <n v="1"/>
  </r>
  <r>
    <d v="2024-06-11T00:00:00"/>
    <x v="27"/>
    <s v="RANJEET UPENDRA SHARMA"/>
    <s v="RANJEET UPENDRA SHARMA"/>
    <n v="7620769467"/>
    <s v="JAGANATH SABAT"/>
    <n v="4"/>
    <n v="0"/>
    <n v="0"/>
    <n v="4"/>
    <n v="0"/>
    <n v="4"/>
    <n v="0"/>
    <n v="0"/>
    <s v="Mumbai"/>
    <n v="100"/>
    <n v="0"/>
    <n v="4"/>
    <n v="1"/>
  </r>
  <r>
    <d v="2024-06-11T00:00:00"/>
    <x v="26"/>
    <s v="RUSHIKESH DODHU JADHAV"/>
    <s v="RUSHIKESH DODHU JADHAV"/>
    <n v="9768269689"/>
    <s v="AKASH RAMRATAN JAISWAL"/>
    <n v="7"/>
    <n v="0"/>
    <n v="0"/>
    <n v="7"/>
    <n v="0"/>
    <n v="7"/>
    <n v="0"/>
    <n v="0"/>
    <s v="Mumbai"/>
    <n v="175"/>
    <n v="0"/>
    <n v="7"/>
    <n v="1"/>
  </r>
  <r>
    <d v="2024-06-11T00:00:00"/>
    <x v="29"/>
    <s v="ASHISH SHUKLA"/>
    <s v="ASHISH SHUKLA"/>
    <n v="8879709699"/>
    <s v="RIKESH HARIBHAUJI VAIDYA"/>
    <n v="5"/>
    <n v="0"/>
    <n v="0"/>
    <n v="5"/>
    <n v="1"/>
    <n v="4"/>
    <n v="0"/>
    <n v="0"/>
    <s v="Mumbai"/>
    <n v="115"/>
    <n v="0"/>
    <n v="4"/>
    <n v="1"/>
  </r>
  <r>
    <d v="2024-06-11T00:00:00"/>
    <x v="28"/>
    <s v="ATHARAV DASHRATH PAWAR"/>
    <s v="ATHARAV DASHRATH PAWAR"/>
    <n v="8655082048"/>
    <s v="RIKESH HARIBHAUJI VAIDYA"/>
    <n v="6"/>
    <n v="0"/>
    <n v="0"/>
    <n v="6"/>
    <n v="4"/>
    <n v="4"/>
    <n v="0"/>
    <n v="0"/>
    <s v="Mumbai"/>
    <n v="140"/>
    <n v="0"/>
    <n v="6"/>
    <n v="1"/>
  </r>
  <r>
    <d v="2024-06-11T00:00:00"/>
    <x v="90"/>
    <s v="MOHAMMED MUNAWAR KHAN"/>
    <s v="MOHAMMED MUNAWAR KHAN"/>
    <n v="8779346184"/>
    <s v="INTEZAR IMAM MUNTAZIR IMAM SAYED"/>
    <n v="4"/>
    <n v="0"/>
    <n v="0"/>
    <n v="4"/>
    <n v="0"/>
    <n v="4"/>
    <n v="0"/>
    <n v="0"/>
    <s v="Mumbai"/>
    <n v="80"/>
    <n v="0"/>
    <n v="4"/>
    <n v="1"/>
  </r>
  <r>
    <d v="2024-06-11T00:00:00"/>
    <x v="31"/>
    <s v="AKASH RAMRATAN JAISWAL"/>
    <s v="AKASH RAMRATAN JAISWAL"/>
    <n v="7977956010"/>
    <s v="SONU KIRAN DUBEY"/>
    <n v="2"/>
    <n v="1"/>
    <n v="0"/>
    <n v="1"/>
    <n v="0"/>
    <n v="2"/>
    <n v="0"/>
    <n v="0"/>
    <s v="Mumbai"/>
    <n v="110"/>
    <n v="7080"/>
    <n v="2"/>
    <n v="1"/>
  </r>
  <r>
    <d v="2024-06-11T00:00:00"/>
    <x v="32"/>
    <s v="SANDESH SAROJ MISHRA"/>
    <s v="SANDESH SAROJ MISHRA"/>
    <n v="9819648094"/>
    <s v="JAYANT KUMAR"/>
    <n v="5"/>
    <n v="0"/>
    <n v="0"/>
    <n v="5"/>
    <n v="0"/>
    <n v="5"/>
    <n v="0"/>
    <n v="0"/>
    <s v="Mumbai"/>
    <n v="125"/>
    <n v="0"/>
    <n v="5"/>
    <n v="1"/>
  </r>
  <r>
    <d v="2024-06-11T00:00:00"/>
    <x v="33"/>
    <s v="SUDHEER PANKAJ PANDEY"/>
    <s v="SUDHEER PANKAJ PANDEY"/>
    <n v="8953258991"/>
    <s v="RAGHWENDRA KUMAR SINGH"/>
    <n v="5"/>
    <n v="0"/>
    <n v="0"/>
    <n v="5"/>
    <n v="1"/>
    <n v="4"/>
    <n v="0"/>
    <n v="0"/>
    <s v="Mumbai"/>
    <n v="125"/>
    <n v="0"/>
    <n v="5"/>
    <n v="1"/>
  </r>
  <r>
    <d v="2024-06-11T00:00:00"/>
    <x v="30"/>
    <s v="BHAVESH VIVEK MHATRE"/>
    <s v="BHAVESH VIVEK MHATRE"/>
    <n v="8668720253"/>
    <s v="SURAJ PAWAR"/>
    <n v="5"/>
    <n v="0"/>
    <n v="0"/>
    <n v="5"/>
    <n v="1"/>
    <n v="4"/>
    <n v="0"/>
    <n v="0"/>
    <s v="Mumbai"/>
    <n v="125"/>
    <n v="0"/>
    <n v="5"/>
    <n v="1"/>
  </r>
  <r>
    <d v="2024-06-11T00:00:00"/>
    <x v="34"/>
    <s v="ANIMESH KARMAKAR"/>
    <s v="ANIMESH KARMAKAR"/>
    <n v="6294590298"/>
    <s v="RIKESH HARIBHAUJI VAIDYA"/>
    <n v="5"/>
    <n v="0"/>
    <n v="0"/>
    <n v="5"/>
    <n v="3"/>
    <n v="2"/>
    <n v="0"/>
    <n v="1"/>
    <s v="Mumbai"/>
    <n v="135"/>
    <n v="0"/>
    <n v="5"/>
    <n v="1"/>
  </r>
  <r>
    <d v="2024-06-11T00:00:00"/>
    <x v="36"/>
    <s v="SAMSUJJAMA"/>
    <s v="SAMSUJJAMA"/>
    <n v="9628744894"/>
    <s v="PREM KUMAR VISHWAKARMA"/>
    <n v="5"/>
    <n v="0"/>
    <n v="0"/>
    <n v="5"/>
    <n v="0"/>
    <n v="5"/>
    <n v="0"/>
    <n v="0"/>
    <s v="Mumbai"/>
    <n v="125"/>
    <n v="0"/>
    <n v="5"/>
    <n v="1"/>
  </r>
  <r>
    <d v="2024-06-11T00:00:00"/>
    <x v="38"/>
    <s v="VIVEKANAND"/>
    <s v="VIVEKANAND"/>
    <n v="9984546969"/>
    <s v="JAGANATH SABAT"/>
    <n v="7"/>
    <n v="0"/>
    <n v="0"/>
    <n v="7"/>
    <n v="2"/>
    <n v="5"/>
    <n v="0"/>
    <n v="0"/>
    <s v="Mumbai"/>
    <n v="165"/>
    <n v="0"/>
    <n v="7"/>
    <n v="1"/>
  </r>
  <r>
    <d v="2024-06-11T00:00:00"/>
    <x v="39"/>
    <s v="PRADEEP DEEPAK ANGRE"/>
    <s v="PRADEEP DEEPAK ANGRE"/>
    <n v="8879114532"/>
    <s v="JAGANATH SABAT"/>
    <n v="5"/>
    <n v="0"/>
    <n v="0"/>
    <n v="5"/>
    <n v="0"/>
    <n v="5"/>
    <n v="0"/>
    <n v="0"/>
    <s v="Mumbai"/>
    <n v="115"/>
    <n v="0"/>
    <n v="5"/>
    <n v="1"/>
  </r>
  <r>
    <d v="2024-06-12T00:00:00"/>
    <x v="83"/>
    <s v="GANGA SAGAR PANDEY"/>
    <s v="GANGA SAGAR PANDEY"/>
    <n v="9696537480"/>
    <s v="JAGANATH SABAT"/>
    <n v="7"/>
    <n v="0"/>
    <n v="0"/>
    <n v="7"/>
    <n v="1"/>
    <n v="6"/>
    <n v="0"/>
    <n v="0"/>
    <s v="Mumbai"/>
    <n v="170"/>
    <n v="0"/>
    <n v="7"/>
    <n v="1"/>
  </r>
  <r>
    <d v="2024-06-12T00:00:00"/>
    <x v="81"/>
    <s v="VIVEK CHUNNILAL GUPTA"/>
    <s v="VIVEK CHUNNILAL GUPTA"/>
    <n v="8698022496"/>
    <s v="JAGANATH SABAT"/>
    <n v="1"/>
    <n v="0"/>
    <n v="0"/>
    <n v="1"/>
    <n v="0"/>
    <n v="1"/>
    <n v="0"/>
    <n v="0"/>
    <s v="Mumbai"/>
    <n v="25"/>
    <n v="0"/>
    <n v="1"/>
    <n v="1"/>
  </r>
  <r>
    <d v="2024-06-12T00:00:00"/>
    <x v="110"/>
    <s v="MANISH LOLARAKH NATH DUBEY"/>
    <s v="MANISH LOLARAKH NATH DUBEY"/>
    <n v="7715928718"/>
    <s v="MADHURI JOSHI"/>
    <n v="2"/>
    <n v="0"/>
    <n v="2"/>
    <n v="0"/>
    <n v="0"/>
    <n v="2"/>
    <n v="0"/>
    <n v="0"/>
    <s v="Mumbai"/>
    <n v="170"/>
    <n v="14476"/>
    <n v="2"/>
    <n v="1"/>
  </r>
  <r>
    <d v="2024-06-12T00:00:00"/>
    <x v="6"/>
    <s v="CHOUBEY ADITYA AJIT"/>
    <s v="CHOUBEY ADITYA AJIT"/>
    <n v="7414955787"/>
    <s v="CHANDRALOK GUPTA"/>
    <n v="5"/>
    <n v="1"/>
    <n v="0"/>
    <n v="4"/>
    <n v="1"/>
    <n v="4"/>
    <n v="0"/>
    <n v="0"/>
    <s v="Mumbai"/>
    <n v="180"/>
    <n v="5777"/>
    <n v="5"/>
    <n v="1"/>
  </r>
  <r>
    <d v="2024-06-12T00:00:00"/>
    <x v="9"/>
    <s v="HARIHAR SINGH"/>
    <s v="HARIHAR SINGH"/>
    <n v="8149312014"/>
    <s v="AJAY KUMAR VERMA"/>
    <n v="2"/>
    <n v="0"/>
    <n v="0"/>
    <n v="2"/>
    <n v="1"/>
    <n v="1"/>
    <n v="0"/>
    <n v="0"/>
    <s v="Mumbai"/>
    <n v="50"/>
    <n v="0"/>
    <n v="2"/>
    <n v="1"/>
  </r>
  <r>
    <d v="2024-06-12T00:00:00"/>
    <x v="93"/>
    <s v="SOFIYAN MOHAMMED UMAR ANSARI"/>
    <s v="SOFIYAN MOHAMMED UMAR ANSARI"/>
    <n v="7304151160"/>
    <s v="ABHISHEK GUPTA"/>
    <n v="5"/>
    <n v="0"/>
    <n v="0"/>
    <n v="5"/>
    <n v="3"/>
    <n v="3"/>
    <n v="0"/>
    <n v="0"/>
    <s v="Mumbai"/>
    <n v="125"/>
    <n v="0"/>
    <n v="5"/>
    <n v="1"/>
  </r>
  <r>
    <d v="2024-06-12T00:00:00"/>
    <x v="94"/>
    <s v="MANISH PANDEY"/>
    <s v="MANISH PANDEY"/>
    <n v="8655267737"/>
    <s v="AJAY KUMAR VERMA"/>
    <n v="4"/>
    <n v="1"/>
    <n v="0"/>
    <n v="3"/>
    <n v="0"/>
    <n v="4"/>
    <n v="0"/>
    <n v="0"/>
    <s v="Mumbai"/>
    <n v="165"/>
    <n v="2360"/>
    <n v="4"/>
    <n v="1"/>
  </r>
  <r>
    <d v="2024-06-12T00:00:00"/>
    <x v="4"/>
    <s v="RISHIKESH DUBEY"/>
    <s v="RISHIKESH DUBEY"/>
    <n v="8369036235"/>
    <s v="NAVEEN TRIPATHI"/>
    <n v="4"/>
    <n v="0"/>
    <n v="0"/>
    <n v="4"/>
    <n v="1"/>
    <n v="3"/>
    <n v="0"/>
    <n v="0"/>
    <s v="Mumbai"/>
    <n v="85"/>
    <n v="0"/>
    <n v="4"/>
    <n v="1"/>
  </r>
  <r>
    <d v="2024-06-12T00:00:00"/>
    <x v="3"/>
    <s v="VINAY KUMAR DUBEY"/>
    <s v="VINAY KUMAR DUBEY"/>
    <n v="7080868718"/>
    <s v="JAGANATH SABAT"/>
    <n v="5"/>
    <n v="0"/>
    <n v="0"/>
    <n v="5"/>
    <n v="4"/>
    <n v="1"/>
    <n v="0"/>
    <n v="0"/>
    <s v="Mumbai"/>
    <n v="125"/>
    <n v="0"/>
    <n v="5"/>
    <n v="1"/>
  </r>
  <r>
    <d v="2024-06-12T00:00:00"/>
    <x v="13"/>
    <s v="KARIM JARIYA"/>
    <s v="KARIM JARIYA"/>
    <n v="9321734702"/>
    <s v="AJAY KUMAR VERMA"/>
    <n v="5"/>
    <n v="0"/>
    <n v="0"/>
    <n v="5"/>
    <n v="0"/>
    <n v="5"/>
    <n v="0"/>
    <n v="0"/>
    <s v="Mumbai"/>
    <n v="125"/>
    <n v="0"/>
    <n v="5"/>
    <n v="1"/>
  </r>
  <r>
    <d v="2024-06-12T00:00:00"/>
    <x v="15"/>
    <s v="MOHD ANWAR"/>
    <s v="MOHD ANWAR"/>
    <n v="9699967378"/>
    <s v="MOHAMMAD IMRAN ADIL"/>
    <n v="7"/>
    <n v="1"/>
    <n v="0"/>
    <n v="6"/>
    <n v="2"/>
    <n v="5"/>
    <n v="0"/>
    <n v="1"/>
    <s v="Mumbai"/>
    <n v="245"/>
    <n v="5310"/>
    <n v="7"/>
    <n v="1"/>
  </r>
  <r>
    <d v="2024-06-12T00:00:00"/>
    <x v="10"/>
    <s v="VINIT LAXMIKANT CHATURVEDI"/>
    <s v="VINIT LAXMIKANT CHATURVEDI"/>
    <n v="9619167461"/>
    <s v="AKASH RAMRATAN JAISWAL"/>
    <n v="4"/>
    <n v="0"/>
    <n v="0"/>
    <n v="4"/>
    <n v="3"/>
    <n v="1"/>
    <n v="0"/>
    <n v="0"/>
    <s v="Mumbai"/>
    <n v="90"/>
    <n v="0"/>
    <n v="4"/>
    <n v="1"/>
  </r>
  <r>
    <d v="2024-06-12T00:00:00"/>
    <x v="11"/>
    <s v="PRASHANT VISHRAM PATIL"/>
    <s v="PRASHANT VISHRAM PATIL"/>
    <n v="7777088988"/>
    <s v="PREM KUMAR VISHWAKARMA"/>
    <n v="4"/>
    <n v="0"/>
    <n v="0"/>
    <n v="4"/>
    <n v="3"/>
    <n v="1"/>
    <n v="0"/>
    <n v="0"/>
    <s v="Mumbai"/>
    <n v="100"/>
    <n v="0"/>
    <n v="4"/>
    <n v="1"/>
  </r>
  <r>
    <d v="2024-06-12T00:00:00"/>
    <x v="12"/>
    <s v="SUMIT KUMAR PARASNATH VERMA"/>
    <s v="SUMIT KUMAR PARASNATH VERMA"/>
    <n v="7738531602"/>
    <s v="ABHISHEK GUPTA"/>
    <n v="6"/>
    <n v="0"/>
    <n v="0"/>
    <n v="6"/>
    <n v="2"/>
    <n v="4"/>
    <n v="0"/>
    <n v="0"/>
    <s v="Mumbai"/>
    <n v="140"/>
    <n v="0"/>
    <n v="5"/>
    <n v="1"/>
  </r>
  <r>
    <d v="2024-06-12T00:00:00"/>
    <x v="26"/>
    <s v="RUSHIKESH DODHU JADHAV"/>
    <s v="RUSHIKESH DODHU JADHAV"/>
    <n v="9768269689"/>
    <s v="AKASH RAMRATAN JAISWAL"/>
    <n v="6"/>
    <n v="0"/>
    <n v="0"/>
    <n v="6"/>
    <n v="2"/>
    <n v="4"/>
    <n v="0"/>
    <n v="0"/>
    <s v="Mumbai"/>
    <n v="150"/>
    <n v="0"/>
    <n v="6"/>
    <n v="1"/>
  </r>
  <r>
    <d v="2024-06-12T00:00:00"/>
    <x v="90"/>
    <s v="MOHAMMED MUNAWAR KHAN"/>
    <s v="MOHAMMED MUNAWAR KHAN"/>
    <n v="8779346184"/>
    <s v="INTEZAR IMAM MUNTAZIR IMAM SAYED"/>
    <n v="3"/>
    <n v="0"/>
    <n v="0"/>
    <n v="3"/>
    <n v="0"/>
    <n v="3"/>
    <n v="0"/>
    <n v="0"/>
    <s v="Mumbai"/>
    <n v="75"/>
    <n v="0"/>
    <n v="3"/>
    <n v="1"/>
  </r>
  <r>
    <d v="2024-06-12T00:00:00"/>
    <x v="28"/>
    <s v="ATHARAV DASHRATH PAWAR"/>
    <s v="ATHARAV DASHRATH PAWAR"/>
    <n v="8655082048"/>
    <s v="RIKESH HARIBHAUJI VAIDYA"/>
    <n v="5"/>
    <n v="0"/>
    <n v="0"/>
    <n v="5"/>
    <n v="2"/>
    <n v="3"/>
    <n v="0"/>
    <n v="0"/>
    <s v="Mumbai"/>
    <n v="125"/>
    <n v="0"/>
    <n v="5"/>
    <n v="1"/>
  </r>
  <r>
    <d v="2024-06-12T00:00:00"/>
    <x v="91"/>
    <s v="CHANDRALOK GUPTA"/>
    <s v="CHANDRALOK GUPTA"/>
    <n v="8424058233"/>
    <s v="RUSHIKESH KALE"/>
    <n v="1"/>
    <n v="1"/>
    <n v="0"/>
    <n v="0"/>
    <n v="0"/>
    <n v="1"/>
    <n v="0"/>
    <n v="0"/>
    <s v="Mumbai"/>
    <n v="90"/>
    <n v="2360"/>
    <n v="1"/>
    <n v="1"/>
  </r>
  <r>
    <d v="2024-06-12T00:00:00"/>
    <x v="19"/>
    <s v="RANJIT REVNATH BOBHATE"/>
    <s v="RANJIT REVNATH BOBHATE"/>
    <n v="9920240914"/>
    <s v="MOHAMMAD IMRAN ADIL"/>
    <n v="5"/>
    <n v="0"/>
    <n v="0"/>
    <n v="5"/>
    <n v="0"/>
    <n v="6"/>
    <n v="0"/>
    <n v="0"/>
    <s v="Mumbai"/>
    <n v="125"/>
    <n v="0"/>
    <n v="5"/>
    <n v="1"/>
  </r>
  <r>
    <d v="2024-06-12T00:00:00"/>
    <x v="22"/>
    <s v="ALOK NAKHDOO PAL"/>
    <s v="ALOK NAKHDOO PAL"/>
    <n v="7385360866"/>
    <s v="CHANDRALOK GUPTA"/>
    <n v="5"/>
    <n v="0"/>
    <n v="0"/>
    <n v="5"/>
    <n v="1"/>
    <n v="4"/>
    <n v="0"/>
    <n v="3"/>
    <s v="Mumbai"/>
    <n v="155"/>
    <n v="0"/>
    <n v="5"/>
    <n v="1"/>
  </r>
  <r>
    <d v="2024-06-12T00:00:00"/>
    <x v="24"/>
    <s v="ARUN KUMAR SHUKLA"/>
    <s v="ARUN KUMAR SHUKLA"/>
    <n v="8928440955"/>
    <s v="CHANDRALOK GUPTA"/>
    <n v="7"/>
    <n v="0"/>
    <n v="0"/>
    <n v="7"/>
    <n v="0"/>
    <n v="7"/>
    <n v="0"/>
    <n v="0"/>
    <s v="Mumbai"/>
    <n v="165"/>
    <n v="0"/>
    <n v="7"/>
    <n v="1"/>
  </r>
  <r>
    <d v="2024-06-12T00:00:00"/>
    <x v="25"/>
    <s v="AJAY KUMAR MISHRA"/>
    <s v="AJAY KUMAR MISHRA"/>
    <n v="8009478116"/>
    <s v="NAGENDRA MISHRA"/>
    <n v="5"/>
    <n v="0"/>
    <n v="0"/>
    <n v="5"/>
    <n v="3"/>
    <n v="2"/>
    <n v="0"/>
    <n v="0"/>
    <s v="Mumbai"/>
    <n v="125"/>
    <n v="0"/>
    <n v="5"/>
    <n v="1"/>
  </r>
  <r>
    <d v="2024-06-12T00:00:00"/>
    <x v="103"/>
    <s v="VINAY MISHRA"/>
    <s v="VINAY MISHRA"/>
    <n v="9140317319"/>
    <s v="IRFAN INNUS PATEL"/>
    <n v="1"/>
    <n v="0"/>
    <n v="0"/>
    <n v="1"/>
    <n v="1"/>
    <n v="0"/>
    <n v="0"/>
    <n v="0"/>
    <s v="Mumbai"/>
    <n v="25"/>
    <n v="0"/>
    <n v="1"/>
    <n v="1"/>
  </r>
  <r>
    <d v="2024-06-12T00:00:00"/>
    <x v="102"/>
    <s v="YADAV VIVEKKUMAR LALJI"/>
    <s v="YADAV VIVEKKUMAR LALJI"/>
    <n v="9702818558"/>
    <s v="IRFAN INNUS PATEL"/>
    <n v="4"/>
    <n v="0"/>
    <n v="0"/>
    <n v="4"/>
    <n v="1"/>
    <n v="3"/>
    <n v="0"/>
    <n v="0"/>
    <s v="Mumbai"/>
    <n v="100"/>
    <n v="0"/>
    <n v="4"/>
    <n v="1"/>
  </r>
  <r>
    <d v="2024-06-12T00:00:00"/>
    <x v="36"/>
    <s v="SAMSUJJAMA"/>
    <s v="SAMSUJJAMA"/>
    <n v="9628744894"/>
    <s v="PREM KUMAR VISHWAKARMA"/>
    <n v="5"/>
    <n v="0"/>
    <n v="0"/>
    <n v="5"/>
    <n v="0"/>
    <n v="5"/>
    <n v="0"/>
    <n v="0"/>
    <s v="Mumbai"/>
    <n v="125"/>
    <n v="0"/>
    <n v="5"/>
    <n v="1"/>
  </r>
  <r>
    <d v="2024-06-12T00:00:00"/>
    <x v="38"/>
    <s v="VIVEKANAND"/>
    <s v="VIVEKANAND"/>
    <n v="9984546969"/>
    <s v="JAGANATH SABAT"/>
    <n v="5"/>
    <n v="1"/>
    <n v="0"/>
    <n v="4"/>
    <n v="3"/>
    <n v="2"/>
    <n v="0"/>
    <n v="0"/>
    <s v="Mumbai"/>
    <n v="200"/>
    <n v="7080"/>
    <n v="5"/>
    <n v="1"/>
  </r>
  <r>
    <d v="2024-06-12T00:00:00"/>
    <x v="39"/>
    <s v="PRADEEP DEEPAK ANGRE"/>
    <s v="PRADEEP DEEPAK ANGRE"/>
    <n v="8879114532"/>
    <s v="JAGANATH SABAT"/>
    <n v="5"/>
    <n v="0"/>
    <n v="0"/>
    <n v="5"/>
    <n v="0"/>
    <n v="5"/>
    <n v="0"/>
    <n v="0"/>
    <s v="Mumbai"/>
    <n v="115"/>
    <n v="0"/>
    <n v="4"/>
    <n v="1"/>
  </r>
  <r>
    <d v="2024-06-12T00:00:00"/>
    <x v="32"/>
    <s v="SANDESH SAROJ MISHRA"/>
    <s v="SANDESH SAROJ MISHRA"/>
    <n v="9819648094"/>
    <s v="JAYANT KUMAR"/>
    <n v="5"/>
    <n v="0"/>
    <n v="0"/>
    <n v="5"/>
    <n v="3"/>
    <n v="2"/>
    <n v="0"/>
    <n v="0"/>
    <s v="Mumbai"/>
    <n v="125"/>
    <n v="0"/>
    <n v="5"/>
    <n v="1"/>
  </r>
  <r>
    <d v="2024-06-12T00:00:00"/>
    <x v="33"/>
    <s v="SUDHEER PANKAJ PANDEY"/>
    <s v="SUDHEER PANKAJ PANDEY"/>
    <n v="8953258991"/>
    <s v="RAGHWENDRA KUMAR SINGH"/>
    <n v="5"/>
    <n v="0"/>
    <n v="0"/>
    <n v="5"/>
    <n v="3"/>
    <n v="3"/>
    <n v="0"/>
    <n v="0"/>
    <s v="Mumbai"/>
    <n v="115"/>
    <n v="0"/>
    <n v="4"/>
    <n v="1"/>
  </r>
  <r>
    <d v="2024-06-12T00:00:00"/>
    <x v="31"/>
    <s v="AKASH RAMRATAN JAISWAL"/>
    <s v="AKASH RAMRATAN JAISWAL"/>
    <n v="7977956010"/>
    <s v="SONU KIRAN DUBEY"/>
    <n v="1"/>
    <n v="0"/>
    <n v="0"/>
    <n v="1"/>
    <n v="0"/>
    <n v="1"/>
    <n v="0"/>
    <n v="0"/>
    <s v="Mumbai"/>
    <n v="25"/>
    <n v="0"/>
    <n v="1"/>
    <n v="1"/>
  </r>
  <r>
    <d v="2024-06-12T00:00:00"/>
    <x v="30"/>
    <s v="BHAVESH VIVEK MHATRE"/>
    <s v="BHAVESH VIVEK MHATRE"/>
    <n v="8668720253"/>
    <s v="SURAJ PAWAR"/>
    <n v="5"/>
    <n v="0"/>
    <n v="0"/>
    <n v="5"/>
    <n v="4"/>
    <n v="1"/>
    <n v="0"/>
    <n v="0"/>
    <s v="Mumbai"/>
    <n v="125"/>
    <n v="0"/>
    <n v="5"/>
    <n v="1"/>
  </r>
  <r>
    <d v="2024-06-12T00:00:00"/>
    <x v="34"/>
    <s v="ANIMESH KARMAKAR"/>
    <s v="ANIMESH KARMAKAR"/>
    <n v="6294590298"/>
    <s v="RIKESH HARIBHAUJI VAIDYA"/>
    <n v="4"/>
    <n v="0"/>
    <n v="0"/>
    <n v="4"/>
    <n v="4"/>
    <n v="0"/>
    <n v="0"/>
    <n v="0"/>
    <s v="Mumbai"/>
    <n v="100"/>
    <n v="0"/>
    <n v="4"/>
    <n v="1"/>
  </r>
  <r>
    <d v="2024-06-12T00:00:00"/>
    <x v="52"/>
    <s v="NANDLAL RAJBHAR"/>
    <s v="NANDLAL RAJBHAR"/>
    <n v="9594189301"/>
    <s v="MD SANAUL MUSTUFA"/>
    <n v="5"/>
    <n v="0"/>
    <n v="0"/>
    <n v="5"/>
    <n v="2"/>
    <n v="3"/>
    <n v="0"/>
    <n v="0"/>
    <s v="Mumbai"/>
    <n v="125"/>
    <n v="0"/>
    <n v="5"/>
    <n v="1"/>
  </r>
  <r>
    <d v="2024-06-12T00:00:00"/>
    <x v="114"/>
    <s v="AJAY KUMAR VERMA"/>
    <s v="AJAY KUMAR VERMA"/>
    <n v="9867318030"/>
    <s v="INTEZAR IMAM MUNTAZIR IMAM SAYED"/>
    <n v="2"/>
    <n v="0"/>
    <n v="1"/>
    <n v="1"/>
    <n v="1"/>
    <n v="1"/>
    <n v="0"/>
    <n v="0"/>
    <s v="Mumbai"/>
    <n v="115"/>
    <n v="9440"/>
    <n v="2"/>
    <n v="1"/>
  </r>
  <r>
    <d v="2024-06-12T00:00:00"/>
    <x v="49"/>
    <s v="ANOOP PANDEY"/>
    <s v="ANOOP PANDEY"/>
    <n v="9321734007"/>
    <s v="KADAM RAVIRAJ NARAYAN"/>
    <n v="5"/>
    <n v="0"/>
    <n v="0"/>
    <n v="5"/>
    <n v="2"/>
    <n v="5"/>
    <n v="0"/>
    <n v="0"/>
    <s v="Mumbai"/>
    <n v="110"/>
    <n v="0"/>
    <n v="5"/>
    <n v="1"/>
  </r>
  <r>
    <d v="2024-06-12T00:00:00"/>
    <x v="47"/>
    <s v="ZOAIB MAINUDDIN PALEKAR"/>
    <s v="ZOAIB MAINUDDIN PALEKAR"/>
    <n v="7020908214"/>
    <s v="AKASH RAMRATAN JAISWAL"/>
    <n v="4"/>
    <n v="0"/>
    <n v="0"/>
    <n v="4"/>
    <n v="0"/>
    <n v="4"/>
    <n v="0"/>
    <n v="0"/>
    <s v="Mumbai"/>
    <n v="100"/>
    <n v="0"/>
    <n v="4"/>
    <n v="1"/>
  </r>
  <r>
    <d v="2024-06-12T00:00:00"/>
    <x v="46"/>
    <s v="PRITAM SUNIL GAIKWAD"/>
    <s v="PRITAM SUNIL GAIKWAD"/>
    <n v="8169792854"/>
    <s v="SHASHANK YELVE"/>
    <n v="5"/>
    <n v="0"/>
    <n v="0"/>
    <n v="5"/>
    <n v="5"/>
    <n v="0"/>
    <n v="0"/>
    <n v="0"/>
    <s v="Mumbai"/>
    <n v="125"/>
    <n v="0"/>
    <n v="5"/>
    <n v="1"/>
  </r>
  <r>
    <d v="2024-06-12T00:00:00"/>
    <x v="54"/>
    <s v="DINESH GHODVINDE"/>
    <s v="DINESH GHODVINDE"/>
    <n v="7020949492"/>
    <s v="JAGANATH SABAT"/>
    <n v="3"/>
    <n v="1"/>
    <n v="0"/>
    <n v="2"/>
    <n v="0"/>
    <n v="3"/>
    <n v="0"/>
    <n v="0"/>
    <s v="Mumbai"/>
    <n v="110"/>
    <n v="1475"/>
    <n v="2"/>
    <n v="1"/>
  </r>
  <r>
    <d v="2024-06-12T00:00:00"/>
    <x v="53"/>
    <s v="KRISHNA GYANDEV PANDEY"/>
    <s v="KRISHNA GYANDEV PANDEY"/>
    <n v="9372324244"/>
    <s v="RAGHWENDRA KUMAR SINGH"/>
    <n v="5"/>
    <n v="0"/>
    <n v="0"/>
    <n v="5"/>
    <n v="4"/>
    <n v="2"/>
    <n v="0"/>
    <n v="0"/>
    <s v="Mumbai"/>
    <n v="125"/>
    <n v="0"/>
    <n v="5"/>
    <n v="1"/>
  </r>
  <r>
    <d v="2024-06-12T00:00:00"/>
    <x v="41"/>
    <s v="AKASH KUMAR JAISWAL"/>
    <s v="AKASH KUMAR JAISWAL"/>
    <n v="9984180596"/>
    <s v="DILEEP SHARMA"/>
    <n v="3"/>
    <n v="0"/>
    <n v="0"/>
    <n v="3"/>
    <n v="2"/>
    <n v="1"/>
    <n v="0"/>
    <n v="0"/>
    <s v="Mumbai"/>
    <n v="75"/>
    <n v="0"/>
    <n v="3"/>
    <n v="1"/>
  </r>
  <r>
    <d v="2024-06-12T00:00:00"/>
    <x v="40"/>
    <s v="JAYESH MANOHARLAL VATANI"/>
    <s v="JAYESH MANOHARLAL VATANI"/>
    <n v="9730838322"/>
    <s v="JAGANATH SABAT"/>
    <n v="7"/>
    <n v="1"/>
    <n v="0"/>
    <n v="6"/>
    <n v="1"/>
    <n v="6"/>
    <n v="0"/>
    <n v="0"/>
    <s v="Mumbai"/>
    <n v="195"/>
    <n v="50976"/>
    <n v="7"/>
    <n v="1"/>
  </r>
  <r>
    <d v="2024-06-12T00:00:00"/>
    <x v="111"/>
    <s v="SHASHANK YELVE"/>
    <s v="SHASHANK YELVE"/>
    <n v="8830251760"/>
    <s v="MADHURI JOSHI"/>
    <n v="2"/>
    <n v="2"/>
    <n v="0"/>
    <n v="0"/>
    <n v="0"/>
    <n v="2"/>
    <n v="0"/>
    <n v="0"/>
    <s v="Mumbai"/>
    <n v="170"/>
    <n v="10594"/>
    <n v="2"/>
    <n v="1"/>
  </r>
  <r>
    <d v="2024-06-12T00:00:00"/>
    <x v="45"/>
    <s v="AMAN TRIPATHI"/>
    <s v="AMAN TRIPATHI"/>
    <n v="7393838072"/>
    <s v="JAGANATH SABAT"/>
    <n v="7"/>
    <n v="0"/>
    <n v="0"/>
    <n v="7"/>
    <n v="4"/>
    <n v="3"/>
    <n v="0"/>
    <n v="0"/>
    <s v="Mumbai"/>
    <n v="175"/>
    <n v="0"/>
    <n v="7"/>
    <n v="1"/>
  </r>
  <r>
    <d v="2024-06-12T00:00:00"/>
    <x v="108"/>
    <s v="BITTU KUMAR"/>
    <s v="BITTU KUMAR"/>
    <n v="8709035770"/>
    <s v="RIKESH HARIBHAUJI VAIDYA"/>
    <n v="5"/>
    <n v="0"/>
    <n v="0"/>
    <n v="5"/>
    <n v="1"/>
    <n v="4"/>
    <n v="0"/>
    <n v="0"/>
    <s v="Mumbai"/>
    <n v="125"/>
    <n v="0"/>
    <n v="5"/>
    <n v="1"/>
  </r>
  <r>
    <d v="2024-06-12T00:00:00"/>
    <x v="43"/>
    <s v="SURAJ PAWAR"/>
    <s v="SURAJ PAWAR"/>
    <n v="8446578718"/>
    <s v="MADHURI JOSHI"/>
    <n v="1"/>
    <n v="1"/>
    <n v="0"/>
    <n v="0"/>
    <n v="0"/>
    <n v="1"/>
    <n v="0"/>
    <n v="0"/>
    <s v="Mumbai"/>
    <n v="90"/>
    <n v="9440"/>
    <n v="1"/>
    <n v="1"/>
  </r>
  <r>
    <d v="2024-06-12T00:00:00"/>
    <x v="42"/>
    <s v="AKASH NARAYAN RAWTE"/>
    <s v="AKASH NARAYAN RAWTE"/>
    <n v="9594529510"/>
    <s v="NAGENDRA MISHRA"/>
    <n v="4"/>
    <n v="0"/>
    <n v="0"/>
    <n v="4"/>
    <n v="2"/>
    <n v="2"/>
    <n v="0"/>
    <n v="0"/>
    <s v="Mumbai"/>
    <n v="90"/>
    <n v="0"/>
    <n v="4"/>
    <n v="1"/>
  </r>
  <r>
    <d v="2024-06-12T00:00:00"/>
    <x v="64"/>
    <s v="MUNAWAR WARISH HASHMI"/>
    <s v="MUNAWAR WARISH HASHMI"/>
    <n v="9167670057"/>
    <s v="RUSHIKESH KALE"/>
    <n v="3"/>
    <n v="0"/>
    <n v="1"/>
    <n v="2"/>
    <n v="0"/>
    <n v="3"/>
    <n v="0"/>
    <n v="0"/>
    <s v="Mumbai"/>
    <n v="110"/>
    <n v="25500"/>
    <n v="3"/>
    <n v="1"/>
  </r>
  <r>
    <d v="2024-06-12T00:00:00"/>
    <x v="97"/>
    <s v="PREM KUMAR VISHWAKARMA"/>
    <s v="PREM KUMAR VISHWAKARMA"/>
    <n v="9004761131"/>
    <s v="KADAM RAVIRAJ NARAYAN"/>
    <n v="3"/>
    <n v="0"/>
    <n v="0"/>
    <n v="3"/>
    <n v="1"/>
    <n v="2"/>
    <n v="0"/>
    <n v="0"/>
    <s v="Mumbai"/>
    <n v="75"/>
    <n v="0"/>
    <n v="2"/>
    <n v="1"/>
  </r>
  <r>
    <d v="2024-06-12T00:00:00"/>
    <x v="63"/>
    <s v="MOHINI RAVIRAV YETEKAR"/>
    <s v="MOHINI RAVIRAV YETEKAR"/>
    <n v="8850628737"/>
    <s v="MANISH LOLARAKH NATH DUBEY"/>
    <n v="1"/>
    <n v="0"/>
    <n v="1"/>
    <n v="0"/>
    <n v="0"/>
    <n v="1"/>
    <n v="0"/>
    <n v="0"/>
    <s v="Mumbai"/>
    <n v="85"/>
    <n v="3540"/>
    <n v="1"/>
    <n v="1"/>
  </r>
  <r>
    <d v="2024-06-12T00:00:00"/>
    <x v="118"/>
    <s v="GAURISHANKAR SHAMBHU MANDAL"/>
    <s v="GAURISHANKAR SHAMBHU MANDAL"/>
    <n v="8369893292"/>
    <s v="CHANDRALOK GUPTA"/>
    <n v="1"/>
    <n v="0"/>
    <n v="1"/>
    <n v="0"/>
    <n v="0"/>
    <n v="1"/>
    <n v="0"/>
    <n v="0"/>
    <s v="Mumbai"/>
    <n v="85"/>
    <n v="2360"/>
    <n v="1"/>
    <n v="1"/>
  </r>
  <r>
    <d v="2024-06-12T00:00:00"/>
    <x v="62"/>
    <s v="AKSHAY YADAV"/>
    <s v="AKSHAY YADAV"/>
    <n v="9920724076"/>
    <s v="RAGHWENDRA KUMAR SINGH"/>
    <n v="5"/>
    <n v="0"/>
    <n v="0"/>
    <n v="5"/>
    <n v="3"/>
    <n v="2"/>
    <n v="0"/>
    <n v="0"/>
    <s v="Mumbai"/>
    <n v="125"/>
    <n v="0"/>
    <n v="5"/>
    <n v="1"/>
  </r>
  <r>
    <d v="2024-06-12T00:00:00"/>
    <x v="65"/>
    <s v="SHEKH MOHAMMAD IMRAN"/>
    <s v="SHEKH MOHAMMAD IMRAN"/>
    <n v="8291174466"/>
    <s v="SHASHANK YELVE"/>
    <n v="5"/>
    <n v="0"/>
    <n v="0"/>
    <n v="5"/>
    <n v="0"/>
    <n v="5"/>
    <n v="0"/>
    <n v="1"/>
    <s v="Mumbai"/>
    <n v="135"/>
    <n v="0"/>
    <n v="5"/>
    <n v="1"/>
  </r>
  <r>
    <d v="2024-06-12T00:00:00"/>
    <x v="59"/>
    <s v="MOHAMMED SAJID TAK"/>
    <s v="MOHAMMED SAJID TAK"/>
    <n v="9623733102"/>
    <s v="IRFAN INNUS PATEL"/>
    <n v="5"/>
    <n v="0"/>
    <n v="0"/>
    <n v="5"/>
    <n v="0"/>
    <n v="5"/>
    <n v="0"/>
    <n v="0"/>
    <s v="Mumbai"/>
    <n v="115"/>
    <n v="0"/>
    <n v="5"/>
    <n v="1"/>
  </r>
  <r>
    <d v="2024-06-12T00:00:00"/>
    <x v="58"/>
    <s v="ANGAD RAMJI GUPTA"/>
    <s v="ANGAD RAMJI GUPTA"/>
    <n v="9820840706"/>
    <s v="CHANDRALOK GUPTA"/>
    <n v="3"/>
    <n v="0"/>
    <n v="0"/>
    <n v="3"/>
    <n v="0"/>
    <n v="3"/>
    <n v="0"/>
    <n v="0"/>
    <s v="Mumbai"/>
    <n v="75"/>
    <n v="0"/>
    <n v="3"/>
    <n v="1"/>
  </r>
  <r>
    <d v="2024-06-12T00:00:00"/>
    <x v="57"/>
    <s v="ABHISHEK GUPTA"/>
    <s v="ABHISHEK GUPTA"/>
    <n v="8354873086"/>
    <s v="DILEEP SHARMA"/>
    <n v="3"/>
    <n v="0"/>
    <n v="0"/>
    <n v="3"/>
    <n v="1"/>
    <n v="2"/>
    <n v="0"/>
    <n v="0"/>
    <s v="Mumbai"/>
    <n v="75"/>
    <n v="0"/>
    <n v="3"/>
    <n v="1"/>
  </r>
  <r>
    <d v="2024-06-12T00:00:00"/>
    <x v="56"/>
    <s v="JUBAIR KHAN"/>
    <s v="JUBAIR KHAN"/>
    <n v="9594708000"/>
    <s v="MOHAMMAD IMRAN ADIL"/>
    <n v="3"/>
    <n v="0"/>
    <n v="1"/>
    <n v="2"/>
    <n v="2"/>
    <n v="1"/>
    <n v="0"/>
    <n v="0"/>
    <s v="Mumbai"/>
    <n v="135"/>
    <n v="8260"/>
    <n v="3"/>
    <n v="1"/>
  </r>
  <r>
    <d v="2024-06-12T00:00:00"/>
    <x v="55"/>
    <s v="BANNOTH NARAYANASWAMY NAIK"/>
    <s v="BANNOTH NARAYANASWAMY NAIK"/>
    <n v="9892353556"/>
    <s v="ARJUN WAGHMARE"/>
    <n v="5"/>
    <n v="0"/>
    <n v="0"/>
    <n v="5"/>
    <n v="1"/>
    <n v="4"/>
    <n v="0"/>
    <n v="0"/>
    <s v="Mumbai"/>
    <n v="125"/>
    <n v="0"/>
    <n v="5"/>
    <n v="1"/>
  </r>
  <r>
    <d v="2024-06-12T00:00:00"/>
    <x v="61"/>
    <s v="ASHUTOSH MISHRA"/>
    <s v="ASHUTOSH MISHRA"/>
    <n v="9960834633"/>
    <s v="SUSHEEL DUBEY"/>
    <n v="4"/>
    <n v="0"/>
    <n v="0"/>
    <n v="4"/>
    <n v="0"/>
    <n v="4"/>
    <n v="0"/>
    <n v="0"/>
    <s v="Mumbai"/>
    <n v="100"/>
    <n v="0"/>
    <n v="4"/>
    <n v="1"/>
  </r>
  <r>
    <d v="2024-06-12T00:00:00"/>
    <x v="100"/>
    <s v="PRAVIN MATAL"/>
    <s v="PRAVIN MATAL"/>
    <n v="9867591635"/>
    <s v="MANISH LOLARAKH NATH DUBEY"/>
    <n v="6"/>
    <n v="0"/>
    <n v="0"/>
    <n v="6"/>
    <n v="1"/>
    <n v="5"/>
    <n v="0"/>
    <n v="0"/>
    <s v="Mumbai"/>
    <n v="150"/>
    <n v="0"/>
    <n v="6"/>
    <n v="1"/>
  </r>
  <r>
    <d v="2024-06-12T00:00:00"/>
    <x v="60"/>
    <s v="VIKAS CHANDRABHAN MISHRA"/>
    <s v="VIKAS CHANDRABHAN MISHRA"/>
    <n v="8369541192"/>
    <s v="SHASHANK YELVE"/>
    <n v="5"/>
    <n v="0"/>
    <n v="0"/>
    <n v="5"/>
    <n v="2"/>
    <n v="3"/>
    <n v="0"/>
    <n v="0"/>
    <s v="Mumbai"/>
    <n v="125"/>
    <n v="0"/>
    <n v="5"/>
    <n v="1"/>
  </r>
  <r>
    <d v="2024-06-12T00:00:00"/>
    <x v="72"/>
    <s v="PRASHANT LAD"/>
    <s v="PRASHANT LAD"/>
    <n v="9833647618"/>
    <s v="SHASHANK YELVE"/>
    <n v="4"/>
    <n v="0"/>
    <n v="0"/>
    <n v="4"/>
    <n v="2"/>
    <n v="2"/>
    <n v="0"/>
    <n v="0"/>
    <s v="Mumbai"/>
    <n v="100"/>
    <n v="0"/>
    <n v="4"/>
    <n v="1"/>
  </r>
  <r>
    <d v="2024-06-12T00:00:00"/>
    <x v="106"/>
    <s v="SACHIN KUMAR"/>
    <s v="SACHIN KUMAR"/>
    <n v="8825131086"/>
    <s v="RIKESH HARIBHAUJI VAIDYA"/>
    <n v="3"/>
    <n v="0"/>
    <n v="0"/>
    <n v="3"/>
    <n v="2"/>
    <n v="1"/>
    <n v="0"/>
    <n v="0"/>
    <s v="Mumbai"/>
    <n v="75"/>
    <n v="0"/>
    <n v="3"/>
    <n v="1"/>
  </r>
  <r>
    <d v="2024-06-12T00:00:00"/>
    <x v="71"/>
    <s v="AJAY BALU LONDHE"/>
    <s v="AJAY BALU LONDHE"/>
    <n v="8369610661"/>
    <s v="NANDAN SINGH"/>
    <n v="4"/>
    <n v="1"/>
    <n v="0"/>
    <n v="3"/>
    <n v="2"/>
    <n v="2"/>
    <n v="0"/>
    <n v="0"/>
    <s v="Mumbai"/>
    <n v="160"/>
    <n v="25488"/>
    <n v="3"/>
    <n v="1"/>
  </r>
  <r>
    <d v="2024-06-12T00:00:00"/>
    <x v="77"/>
    <s v="ARCHANA KAKADE"/>
    <s v="ARCHANA KAKADE"/>
    <n v="7208149618"/>
    <s v="NANDAN SINGH"/>
    <n v="5"/>
    <n v="0"/>
    <n v="0"/>
    <n v="5"/>
    <n v="1"/>
    <n v="4"/>
    <n v="0"/>
    <n v="0"/>
    <s v="Mumbai"/>
    <n v="115"/>
    <n v="0"/>
    <n v="5"/>
    <n v="1"/>
  </r>
  <r>
    <d v="2024-06-12T00:00:00"/>
    <x v="75"/>
    <s v="WASIM KAZI"/>
    <s v="WASIM KAZI"/>
    <n v="9702808599"/>
    <s v="SHASHANK YELVE"/>
    <n v="5"/>
    <n v="0"/>
    <n v="0"/>
    <n v="5"/>
    <n v="0"/>
    <n v="5"/>
    <n v="0"/>
    <n v="0"/>
    <s v="Mumbai"/>
    <n v="125"/>
    <n v="0"/>
    <n v="5"/>
    <n v="1"/>
  </r>
  <r>
    <d v="2024-06-12T00:00:00"/>
    <x v="74"/>
    <s v="SHIVAM PATHAK"/>
    <s v="SHIVAM PATHAK"/>
    <n v="9721050607"/>
    <s v="AJAY KUMAR VERMA"/>
    <n v="4"/>
    <n v="0"/>
    <n v="0"/>
    <n v="4"/>
    <n v="2"/>
    <n v="2"/>
    <n v="0"/>
    <n v="0"/>
    <s v="Mumbai"/>
    <n v="100"/>
    <n v="0"/>
    <n v="4"/>
    <n v="1"/>
  </r>
  <r>
    <d v="2024-06-12T00:00:00"/>
    <x v="68"/>
    <s v="DHIRAJKUMAR L MISHRA"/>
    <s v="DHIRAJKUMAR L MISHRA"/>
    <n v="9370908992"/>
    <s v="MUNAWAR WARISH HASHMI"/>
    <n v="5"/>
    <n v="0"/>
    <n v="0"/>
    <n v="5"/>
    <n v="1"/>
    <n v="4"/>
    <n v="0"/>
    <n v="0"/>
    <s v="Mumbai"/>
    <n v="110"/>
    <n v="0"/>
    <n v="4"/>
    <n v="1"/>
  </r>
  <r>
    <d v="2024-06-12T00:00:00"/>
    <x v="66"/>
    <s v="RITIK PANKAJ CHAUBEY"/>
    <s v="RITIK PANKAJ CHAUBEY"/>
    <n v="8604838454"/>
    <s v="MANISH LOLARAKH NATH DUBEY"/>
    <n v="5"/>
    <n v="0"/>
    <n v="0"/>
    <n v="5"/>
    <n v="0"/>
    <n v="5"/>
    <n v="0"/>
    <n v="0"/>
    <s v="Mumbai"/>
    <n v="115"/>
    <n v="0"/>
    <n v="4"/>
    <n v="1"/>
  </r>
  <r>
    <d v="2024-06-12T00:00:00"/>
    <x v="113"/>
    <s v="ANKIT VILAS BORSE"/>
    <s v="ANKIT VILAS BORSE"/>
    <n v="8655594978"/>
    <s v="JAGANATH SABAT"/>
    <n v="5"/>
    <n v="0"/>
    <n v="0"/>
    <n v="5"/>
    <n v="0"/>
    <n v="5"/>
    <n v="0"/>
    <n v="0"/>
    <s v="Mumbai"/>
    <n v="110"/>
    <n v="0"/>
    <n v="5"/>
    <n v="1"/>
  </r>
  <r>
    <d v="2024-06-12T00:00:00"/>
    <x v="70"/>
    <s v="ABHISHEK KUMAR"/>
    <s v="ABHISHEK KUMAR"/>
    <n v="9967178792"/>
    <s v="NAGENDRA MISHRA"/>
    <n v="4"/>
    <n v="0"/>
    <n v="0"/>
    <n v="4"/>
    <n v="1"/>
    <n v="3"/>
    <n v="0"/>
    <n v="0"/>
    <s v="Mumbai"/>
    <n v="90"/>
    <n v="0"/>
    <n v="4"/>
    <n v="1"/>
  </r>
  <r>
    <d v="2024-06-12T00:00:00"/>
    <x v="107"/>
    <s v="NITISH KUMAR"/>
    <s v="NITISH KUMAR"/>
    <n v="8692826180"/>
    <s v="RIKESH HARIBHAUJI VAIDYA"/>
    <n v="3"/>
    <n v="0"/>
    <n v="0"/>
    <n v="3"/>
    <n v="1"/>
    <n v="2"/>
    <n v="0"/>
    <n v="0"/>
    <s v="Mumbai"/>
    <n v="75"/>
    <n v="0"/>
    <n v="3"/>
    <n v="1"/>
  </r>
  <r>
    <d v="2024-06-12T00:00:00"/>
    <x v="86"/>
    <s v="CHANDAN MISHRA"/>
    <s v="CHANDAN MISHRA"/>
    <n v="8433849596"/>
    <s v="JAYANT KUMAR"/>
    <n v="5"/>
    <n v="0"/>
    <n v="0"/>
    <n v="5"/>
    <n v="3"/>
    <n v="2"/>
    <n v="0"/>
    <n v="0"/>
    <s v="Mumbai"/>
    <n v="115"/>
    <n v="0"/>
    <n v="4"/>
    <n v="1"/>
  </r>
  <r>
    <d v="2024-06-12T00:00:00"/>
    <x v="85"/>
    <s v="SUMIT SHARAD SANAS"/>
    <s v="SUMIT SHARAD SANAS"/>
    <n v="8652573355"/>
    <s v="ARJUN WAGHMARE"/>
    <n v="4"/>
    <n v="0"/>
    <n v="0"/>
    <n v="4"/>
    <n v="0"/>
    <n v="4"/>
    <n v="0"/>
    <n v="0"/>
    <s v="Mumbai"/>
    <n v="100"/>
    <n v="0"/>
    <n v="4"/>
    <n v="1"/>
  </r>
  <r>
    <d v="2024-06-12T00:00:00"/>
    <x v="89"/>
    <s v="RAGHWENDRA KUMAR SINGH"/>
    <s v="RAGHWENDRA KUMAR SINGH"/>
    <n v="8104389966"/>
    <s v="SONU KIRAN DUBEY"/>
    <n v="3"/>
    <n v="0"/>
    <n v="0"/>
    <n v="3"/>
    <n v="2"/>
    <n v="1"/>
    <n v="0"/>
    <n v="0"/>
    <s v="Mumbai"/>
    <n v="75"/>
    <n v="0"/>
    <n v="3"/>
    <n v="1"/>
  </r>
  <r>
    <d v="2024-06-12T00:00:00"/>
    <x v="88"/>
    <s v="NAGENDRA MISHRA"/>
    <s v="NAGENDRA MISHRA"/>
    <n v="7049872363"/>
    <s v="SIDDHANT RAJENDRA PAWAR"/>
    <n v="2"/>
    <n v="0"/>
    <n v="0"/>
    <n v="2"/>
    <n v="2"/>
    <n v="0"/>
    <n v="0"/>
    <n v="0"/>
    <s v="Mumbai"/>
    <n v="50"/>
    <n v="0"/>
    <n v="2"/>
    <n v="1"/>
  </r>
  <r>
    <d v="2024-06-12T00:00:00"/>
    <x v="87"/>
    <s v="PRAFUL MUKUNDRAO TELANG"/>
    <s v="PRAFUL MUKUNDRAO TELANG"/>
    <n v="7769928826"/>
    <s v="PREM KUMAR VISHWAKARMA"/>
    <n v="5"/>
    <n v="0"/>
    <n v="0"/>
    <n v="5"/>
    <n v="2"/>
    <n v="3"/>
    <n v="0"/>
    <n v="0"/>
    <s v="Mumbai"/>
    <n v="115"/>
    <n v="0"/>
    <n v="3"/>
    <n v="1"/>
  </r>
  <r>
    <d v="2024-06-12T00:00:00"/>
    <x v="80"/>
    <s v="SHUBHENDU PRAFULLA DASKABI"/>
    <s v="SHUBHENDU PRAFULLA DASKABI"/>
    <n v="9372379791"/>
    <s v="JAYANT KUMAR"/>
    <n v="5"/>
    <n v="0"/>
    <n v="0"/>
    <n v="5"/>
    <n v="3"/>
    <n v="2"/>
    <n v="0"/>
    <n v="0"/>
    <s v="Mumbai"/>
    <n v="120"/>
    <n v="0"/>
    <n v="5"/>
    <n v="1"/>
  </r>
  <r>
    <d v="2024-06-12T00:00:00"/>
    <x v="95"/>
    <s v="RAJKUMAR U SINGH"/>
    <s v="RAJKUMAR U SINGH"/>
    <n v="7058306032"/>
    <s v="AJAY KUMAR VERMA"/>
    <n v="1"/>
    <n v="1"/>
    <n v="0"/>
    <n v="0"/>
    <n v="0"/>
    <n v="1"/>
    <n v="0"/>
    <n v="0"/>
    <s v="Mumbai"/>
    <n v="85"/>
    <n v="4720"/>
    <n v="1"/>
    <n v="1"/>
  </r>
  <r>
    <d v="2024-06-12T00:00:00"/>
    <x v="84"/>
    <s v="VINOD KUMAR"/>
    <s v="VINOD KUMAR"/>
    <n v="7905193449"/>
    <s v="JAYANT KUMAR"/>
    <n v="5"/>
    <n v="0"/>
    <n v="0"/>
    <n v="5"/>
    <n v="3"/>
    <n v="2"/>
    <n v="0"/>
    <n v="0"/>
    <s v="Mumbai"/>
    <n v="125"/>
    <n v="0"/>
    <n v="5"/>
    <n v="1"/>
  </r>
  <r>
    <d v="2024-06-12T00:00:00"/>
    <x v="112"/>
    <s v="JAYANT KUMAR"/>
    <s v="JAYANT KUMAR"/>
    <n v="9304376328"/>
    <s v="DILEEP SHARMA"/>
    <n v="3"/>
    <n v="0"/>
    <n v="0"/>
    <n v="3"/>
    <n v="1"/>
    <n v="2"/>
    <n v="0"/>
    <n v="0"/>
    <s v="Mumbai"/>
    <n v="75"/>
    <n v="0"/>
    <n v="3"/>
    <n v="1"/>
  </r>
  <r>
    <d v="2024-06-12T00:00:00"/>
    <x v="82"/>
    <s v="LAXMI NARAYAN PANDEY"/>
    <s v="LAXMI NARAYAN PANDEY"/>
    <n v="7208851513"/>
    <s v="RIKESH HARIBHAUJI VAIDYA"/>
    <n v="7"/>
    <n v="0"/>
    <n v="0"/>
    <n v="7"/>
    <n v="2"/>
    <n v="5"/>
    <n v="0"/>
    <n v="0"/>
    <s v="Mumbai"/>
    <n v="175"/>
    <n v="0"/>
    <n v="7"/>
    <n v="1"/>
  </r>
  <r>
    <d v="2024-06-13T00:00:00"/>
    <x v="90"/>
    <s v="MOHAMMED MUNAWAR KHAN"/>
    <s v="MOHAMMED MUNAWAR KHAN"/>
    <n v="8779346184"/>
    <s v="INTEZAR IMAM MUNTAZIR IMAM SAYED"/>
    <n v="3"/>
    <n v="0"/>
    <n v="0"/>
    <n v="3"/>
    <n v="0"/>
    <n v="3"/>
    <n v="0"/>
    <n v="0"/>
    <s v="Mumbai"/>
    <n v="75"/>
    <n v="0"/>
    <n v="3"/>
    <n v="1"/>
  </r>
  <r>
    <d v="2024-06-13T00:00:00"/>
    <x v="59"/>
    <s v="MOHAMMED SAJID TAK"/>
    <s v="MOHAMMED SAJID TAK"/>
    <n v="9623733102"/>
    <s v="IRFAN INNUS PATEL"/>
    <n v="5"/>
    <n v="0"/>
    <n v="0"/>
    <n v="5"/>
    <n v="1"/>
    <n v="4"/>
    <n v="0"/>
    <n v="0"/>
    <s v="Mumbai"/>
    <n v="115"/>
    <n v="0"/>
    <n v="5"/>
    <n v="1"/>
  </r>
  <r>
    <d v="2024-06-13T00:00:00"/>
    <x v="58"/>
    <s v="ANGAD RAMJI GUPTA"/>
    <s v="ANGAD RAMJI GUPTA"/>
    <n v="9820840706"/>
    <s v="CHANDRALOK GUPTA"/>
    <n v="7"/>
    <n v="0"/>
    <n v="0"/>
    <n v="7"/>
    <n v="0"/>
    <n v="7"/>
    <n v="0"/>
    <n v="0"/>
    <s v="Mumbai"/>
    <n v="155"/>
    <n v="0"/>
    <n v="6"/>
    <n v="1"/>
  </r>
  <r>
    <d v="2024-06-13T00:00:00"/>
    <x v="57"/>
    <s v="ABHISHEK GUPTA"/>
    <s v="ABHISHEK GUPTA"/>
    <n v="8354873086"/>
    <s v="DILEEP SHARMA"/>
    <n v="3"/>
    <n v="0"/>
    <n v="0"/>
    <n v="3"/>
    <n v="1"/>
    <n v="2"/>
    <n v="0"/>
    <n v="0"/>
    <s v="Mumbai"/>
    <n v="75"/>
    <n v="0"/>
    <n v="3"/>
    <n v="1"/>
  </r>
  <r>
    <d v="2024-06-13T00:00:00"/>
    <x v="55"/>
    <s v="BANNOTH NARAYANASWAMY NAIK"/>
    <s v="BANNOTH NARAYANASWAMY NAIK"/>
    <n v="9892353556"/>
    <s v="ARJUN WAGHMARE"/>
    <n v="7"/>
    <n v="0"/>
    <n v="0"/>
    <n v="7"/>
    <n v="1"/>
    <n v="6"/>
    <n v="0"/>
    <n v="1"/>
    <s v="Mumbai"/>
    <n v="175"/>
    <n v="0"/>
    <n v="7"/>
    <n v="1"/>
  </r>
  <r>
    <d v="2024-06-13T00:00:00"/>
    <x v="56"/>
    <s v="JUBAIR KHAN"/>
    <s v="JUBAIR KHAN"/>
    <n v="9594708000"/>
    <s v="MOHAMMAD IMRAN ADIL"/>
    <n v="3"/>
    <n v="0"/>
    <n v="0"/>
    <n v="3"/>
    <n v="0"/>
    <n v="3"/>
    <n v="0"/>
    <n v="0"/>
    <s v="Mumbai"/>
    <n v="70"/>
    <n v="0"/>
    <n v="3"/>
    <n v="1"/>
  </r>
  <r>
    <d v="2024-06-13T00:00:00"/>
    <x v="61"/>
    <s v="ASHUTOSH MISHRA"/>
    <s v="ASHUTOSH MISHRA"/>
    <n v="9960834633"/>
    <s v="SUSHEEL DUBEY"/>
    <n v="3"/>
    <n v="0"/>
    <n v="0"/>
    <n v="3"/>
    <n v="0"/>
    <n v="3"/>
    <n v="0"/>
    <n v="0"/>
    <s v="Mumbai"/>
    <n v="65"/>
    <n v="0"/>
    <n v="2"/>
    <n v="1"/>
  </r>
  <r>
    <d v="2024-06-13T00:00:00"/>
    <x v="100"/>
    <s v="PRAVIN MATAL"/>
    <s v="PRAVIN MATAL"/>
    <n v="9867591635"/>
    <s v="MANISH LOLARAKH NATH DUBEY"/>
    <n v="7"/>
    <n v="0"/>
    <n v="0"/>
    <n v="7"/>
    <n v="0"/>
    <n v="7"/>
    <n v="0"/>
    <n v="0"/>
    <s v="Mumbai"/>
    <n v="175"/>
    <n v="0"/>
    <n v="7"/>
    <n v="1"/>
  </r>
  <r>
    <d v="2024-06-13T00:00:00"/>
    <x v="60"/>
    <s v="VIKAS CHANDRABHAN MISHRA"/>
    <s v="VIKAS CHANDRABHAN MISHRA"/>
    <n v="8369541192"/>
    <s v="SHASHANK YELVE"/>
    <n v="5"/>
    <n v="0"/>
    <n v="0"/>
    <n v="5"/>
    <n v="2"/>
    <n v="3"/>
    <n v="0"/>
    <n v="0"/>
    <s v="Mumbai"/>
    <n v="115"/>
    <n v="0"/>
    <n v="5"/>
    <n v="1"/>
  </r>
  <r>
    <d v="2024-06-13T00:00:00"/>
    <x v="64"/>
    <s v="MUNAWAR WARISH HASHMI"/>
    <s v="MUNAWAR WARISH HASHMI"/>
    <n v="9167670057"/>
    <s v="RUSHIKESH KALE"/>
    <n v="3"/>
    <n v="0"/>
    <n v="0"/>
    <n v="3"/>
    <n v="1"/>
    <n v="2"/>
    <n v="0"/>
    <n v="0"/>
    <s v="Mumbai"/>
    <n v="75"/>
    <n v="0"/>
    <n v="3"/>
    <n v="1"/>
  </r>
  <r>
    <d v="2024-06-13T00:00:00"/>
    <x v="118"/>
    <s v="GAURISHANKAR SHAMBHU MANDAL"/>
    <s v="GAURISHANKAR SHAMBHU MANDAL"/>
    <n v="8369893292"/>
    <s v="CHANDRALOK GUPTA"/>
    <n v="7"/>
    <n v="0"/>
    <n v="0"/>
    <n v="7"/>
    <n v="0"/>
    <n v="7"/>
    <n v="0"/>
    <n v="0"/>
    <s v="Mumbai"/>
    <n v="175"/>
    <n v="0"/>
    <n v="7"/>
    <n v="1"/>
  </r>
  <r>
    <d v="2024-06-13T00:00:00"/>
    <x v="97"/>
    <s v="PREM KUMAR VISHWAKARMA"/>
    <s v="PREM KUMAR VISHWAKARMA"/>
    <n v="9004761131"/>
    <s v="KADAM RAVIRAJ NARAYAN"/>
    <n v="2"/>
    <n v="0"/>
    <n v="0"/>
    <n v="2"/>
    <n v="0"/>
    <n v="2"/>
    <n v="0"/>
    <n v="0"/>
    <s v="Mumbai"/>
    <n v="35"/>
    <n v="0"/>
    <n v="2"/>
    <n v="1"/>
  </r>
  <r>
    <d v="2024-06-13T00:00:00"/>
    <x v="62"/>
    <s v="AKSHAY YADAV"/>
    <s v="AKSHAY YADAV"/>
    <n v="9920724076"/>
    <s v="RAGHWENDRA KUMAR SINGH"/>
    <n v="5"/>
    <n v="0"/>
    <n v="0"/>
    <n v="5"/>
    <n v="3"/>
    <n v="3"/>
    <n v="0"/>
    <n v="0"/>
    <s v="Mumbai"/>
    <n v="125"/>
    <n v="0"/>
    <n v="5"/>
    <n v="1"/>
  </r>
  <r>
    <d v="2024-06-13T00:00:00"/>
    <x v="65"/>
    <s v="SHEKH MOHAMMAD IMRAN"/>
    <s v="SHEKH MOHAMMAD IMRAN"/>
    <n v="8291174466"/>
    <s v="SHASHANK YELVE"/>
    <n v="5"/>
    <n v="0"/>
    <n v="0"/>
    <n v="5"/>
    <n v="0"/>
    <n v="5"/>
    <n v="0"/>
    <n v="0"/>
    <s v="Mumbai"/>
    <n v="115"/>
    <n v="0"/>
    <n v="5"/>
    <n v="1"/>
  </r>
  <r>
    <d v="2024-06-13T00:00:00"/>
    <x v="40"/>
    <s v="JAYESH MANOHARLAL VATANI"/>
    <s v="JAYESH MANOHARLAL VATANI"/>
    <n v="9730838322"/>
    <s v="JAGANATH SABAT"/>
    <n v="5"/>
    <n v="0"/>
    <n v="0"/>
    <n v="5"/>
    <n v="0"/>
    <n v="5"/>
    <n v="0"/>
    <n v="0"/>
    <s v="Mumbai"/>
    <n v="110"/>
    <n v="0"/>
    <n v="4"/>
    <n v="1"/>
  </r>
  <r>
    <d v="2024-06-13T00:00:00"/>
    <x v="45"/>
    <s v="AMAN TRIPATHI"/>
    <s v="AMAN TRIPATHI"/>
    <n v="7393838072"/>
    <s v="JAGANATH SABAT"/>
    <n v="5"/>
    <n v="1"/>
    <n v="0"/>
    <n v="4"/>
    <n v="4"/>
    <n v="1"/>
    <n v="0"/>
    <n v="0"/>
    <s v="Mumbai"/>
    <n v="200"/>
    <n v="5650"/>
    <n v="5"/>
    <n v="1"/>
  </r>
  <r>
    <d v="2024-06-13T00:00:00"/>
    <x v="108"/>
    <s v="BITTU KUMAR"/>
    <s v="BITTU KUMAR"/>
    <n v="8709035770"/>
    <s v="RIKESH HARIBHAUJI VAIDYA"/>
    <n v="6"/>
    <n v="0"/>
    <n v="0"/>
    <n v="6"/>
    <n v="1"/>
    <n v="5"/>
    <n v="0"/>
    <n v="0"/>
    <s v="Mumbai"/>
    <n v="150"/>
    <n v="0"/>
    <n v="6"/>
    <n v="1"/>
  </r>
  <r>
    <d v="2024-06-13T00:00:00"/>
    <x v="43"/>
    <s v="SURAJ PAWAR"/>
    <s v="SURAJ PAWAR"/>
    <n v="8446578718"/>
    <s v="MADHURI JOSHI"/>
    <n v="1"/>
    <n v="0"/>
    <n v="0"/>
    <n v="1"/>
    <n v="0"/>
    <n v="1"/>
    <n v="0"/>
    <n v="0"/>
    <s v="Mumbai"/>
    <n v="25"/>
    <n v="0"/>
    <n v="1"/>
    <n v="1"/>
  </r>
  <r>
    <d v="2024-06-13T00:00:00"/>
    <x v="44"/>
    <s v="SAW MRITUNJAY KUMAR PREMCHAND"/>
    <s v="SAW MRITUNJAY KUMAR PREMCHAND"/>
    <n v="8779615120"/>
    <s v="PREM KUMAR VISHWAKARMA"/>
    <n v="5"/>
    <n v="0"/>
    <n v="0"/>
    <n v="5"/>
    <n v="2"/>
    <n v="3"/>
    <n v="0"/>
    <n v="0"/>
    <s v="Mumbai"/>
    <n v="125"/>
    <n v="0"/>
    <n v="5"/>
    <n v="1"/>
  </r>
  <r>
    <d v="2024-06-13T00:00:00"/>
    <x v="42"/>
    <s v="AKASH NARAYAN RAWTE"/>
    <s v="AKASH NARAYAN RAWTE"/>
    <n v="9594529510"/>
    <s v="NAGENDRA MISHRA"/>
    <n v="3"/>
    <n v="1"/>
    <n v="0"/>
    <n v="2"/>
    <n v="0"/>
    <n v="3"/>
    <n v="0"/>
    <n v="0"/>
    <s v="Mumbai"/>
    <n v="135"/>
    <n v="7080"/>
    <n v="3"/>
    <n v="1"/>
  </r>
  <r>
    <d v="2024-06-13T00:00:00"/>
    <x v="52"/>
    <s v="NANDLAL RAJBHAR"/>
    <s v="NANDLAL RAJBHAR"/>
    <n v="9594189301"/>
    <s v="MD SANAUL MUSTUFA"/>
    <n v="4"/>
    <n v="0"/>
    <n v="0"/>
    <n v="4"/>
    <n v="1"/>
    <n v="3"/>
    <n v="0"/>
    <n v="0"/>
    <s v="Mumbai"/>
    <n v="100"/>
    <n v="0"/>
    <n v="4"/>
    <n v="1"/>
  </r>
  <r>
    <d v="2024-06-13T00:00:00"/>
    <x v="48"/>
    <s v="MOHD IJHAR SHAIKH"/>
    <s v="MOHD IJHAR SHAIKH"/>
    <n v="9004616230"/>
    <s v="INTEZAR IMAM MUNTAZIR IMAM SAYED"/>
    <n v="1"/>
    <n v="1"/>
    <n v="0"/>
    <n v="0"/>
    <n v="0"/>
    <n v="1"/>
    <n v="0"/>
    <n v="0"/>
    <s v="Mumbai"/>
    <n v="85"/>
    <n v="42480"/>
    <n v="1"/>
    <n v="1"/>
  </r>
  <r>
    <d v="2024-06-13T00:00:00"/>
    <x v="114"/>
    <s v="AJAY KUMAR VERMA"/>
    <s v="AJAY KUMAR VERMA"/>
    <n v="9867318030"/>
    <s v="INTEZAR IMAM MUNTAZIR IMAM SAYED"/>
    <n v="1"/>
    <n v="0"/>
    <n v="0"/>
    <n v="1"/>
    <n v="0"/>
    <n v="1"/>
    <n v="0"/>
    <n v="0"/>
    <s v="Mumbai"/>
    <n v="0"/>
    <n v="0"/>
    <n v="0"/>
    <n v="1"/>
  </r>
  <r>
    <d v="2024-06-13T00:00:00"/>
    <x v="49"/>
    <s v="ANOOP PANDEY"/>
    <s v="ANOOP PANDEY"/>
    <n v="9321734007"/>
    <s v="KADAM RAVIRAJ NARAYAN"/>
    <n v="5"/>
    <n v="0"/>
    <n v="0"/>
    <n v="5"/>
    <n v="0"/>
    <n v="5"/>
    <n v="0"/>
    <n v="0"/>
    <s v="Mumbai"/>
    <n v="110"/>
    <n v="0"/>
    <n v="5"/>
    <n v="1"/>
  </r>
  <r>
    <d v="2024-06-13T00:00:00"/>
    <x v="50"/>
    <s v="VIJAYKUMAR DINESH PARCHE"/>
    <s v="VIJAYKUMAR DINESH PARCHE"/>
    <n v="7558284024"/>
    <s v="MUNAWAR WARISH HASHMI"/>
    <n v="1"/>
    <n v="0"/>
    <n v="0"/>
    <n v="1"/>
    <n v="0"/>
    <n v="1"/>
    <n v="0"/>
    <n v="0"/>
    <s v="Mumbai"/>
    <n v="0"/>
    <n v="0"/>
    <n v="0"/>
    <n v="1"/>
  </r>
  <r>
    <d v="2024-06-13T00:00:00"/>
    <x v="47"/>
    <s v="ZOAIB MAINUDDIN PALEKAR"/>
    <s v="ZOAIB MAINUDDIN PALEKAR"/>
    <n v="7020908214"/>
    <s v="AKASH RAMRATAN JAISWAL"/>
    <n v="2"/>
    <n v="0"/>
    <n v="0"/>
    <n v="2"/>
    <n v="2"/>
    <n v="0"/>
    <n v="0"/>
    <n v="0"/>
    <s v="Mumbai"/>
    <n v="50"/>
    <n v="0"/>
    <n v="2"/>
    <n v="1"/>
  </r>
  <r>
    <d v="2024-06-13T00:00:00"/>
    <x v="54"/>
    <s v="DINESH GHODVINDE"/>
    <s v="DINESH GHODVINDE"/>
    <n v="7020949492"/>
    <s v="JAGANATH SABAT"/>
    <n v="5"/>
    <n v="0"/>
    <n v="0"/>
    <n v="5"/>
    <n v="1"/>
    <n v="4"/>
    <n v="0"/>
    <n v="0"/>
    <s v="Mumbai"/>
    <n v="105"/>
    <n v="0"/>
    <n v="5"/>
    <n v="1"/>
  </r>
  <r>
    <d v="2024-06-13T00:00:00"/>
    <x v="46"/>
    <s v="PRITAM SUNIL GAIKWAD"/>
    <s v="PRITAM SUNIL GAIKWAD"/>
    <n v="8169792854"/>
    <s v="SHASHANK YELVE"/>
    <n v="4"/>
    <n v="0"/>
    <n v="0"/>
    <n v="4"/>
    <n v="3"/>
    <n v="1"/>
    <n v="0"/>
    <n v="0"/>
    <s v="Mumbai"/>
    <n v="90"/>
    <n v="0"/>
    <n v="4"/>
    <n v="1"/>
  </r>
  <r>
    <d v="2024-06-13T00:00:00"/>
    <x v="53"/>
    <s v="KRISHNA GYANDEV PANDEY"/>
    <s v="KRISHNA GYANDEV PANDEY"/>
    <n v="9372324244"/>
    <s v="RAGHWENDRA KUMAR SINGH"/>
    <n v="5"/>
    <n v="0"/>
    <n v="0"/>
    <n v="5"/>
    <n v="2"/>
    <n v="3"/>
    <n v="0"/>
    <n v="0"/>
    <s v="Mumbai"/>
    <n v="125"/>
    <n v="0"/>
    <n v="5"/>
    <n v="1"/>
  </r>
  <r>
    <d v="2024-06-13T00:00:00"/>
    <x v="80"/>
    <s v="SHUBHENDU PRAFULLA DASKABI"/>
    <s v="SHUBHENDU PRAFULLA DASKABI"/>
    <n v="9372379791"/>
    <s v="JAYANT KUMAR"/>
    <n v="5"/>
    <n v="0"/>
    <n v="0"/>
    <n v="5"/>
    <n v="3"/>
    <n v="2"/>
    <n v="0"/>
    <n v="0"/>
    <s v="Mumbai"/>
    <n v="125"/>
    <n v="0"/>
    <n v="5"/>
    <n v="1"/>
  </r>
  <r>
    <d v="2024-06-13T00:00:00"/>
    <x v="95"/>
    <s v="RAJKUMAR U SINGH"/>
    <s v="RAJKUMAR U SINGH"/>
    <n v="7058306032"/>
    <s v="AJAY KUMAR VERMA"/>
    <n v="4"/>
    <n v="0"/>
    <n v="0"/>
    <n v="4"/>
    <n v="3"/>
    <n v="1"/>
    <n v="0"/>
    <n v="0"/>
    <s v="Mumbai"/>
    <n v="95"/>
    <n v="0"/>
    <n v="4"/>
    <n v="1"/>
  </r>
  <r>
    <d v="2024-06-13T00:00:00"/>
    <x v="78"/>
    <s v="ABDUL AHAD ANIS KHAN"/>
    <s v="ABDUL AHAD ANIS KHAN"/>
    <n v="7058620610"/>
    <s v="AKASH RAMRATAN JAISWAL"/>
    <n v="5"/>
    <n v="0"/>
    <n v="0"/>
    <n v="5"/>
    <n v="4"/>
    <n v="1"/>
    <n v="0"/>
    <n v="0"/>
    <s v="Mumbai"/>
    <n v="115"/>
    <n v="0"/>
    <n v="4"/>
    <n v="1"/>
  </r>
  <r>
    <d v="2024-06-13T00:00:00"/>
    <x v="84"/>
    <s v="VINOD KUMAR"/>
    <s v="VINOD KUMAR"/>
    <n v="7905193449"/>
    <s v="JAYANT KUMAR"/>
    <n v="4"/>
    <n v="0"/>
    <n v="0"/>
    <n v="4"/>
    <n v="1"/>
    <n v="3"/>
    <n v="0"/>
    <n v="0"/>
    <s v="Mumbai"/>
    <n v="100"/>
    <n v="0"/>
    <n v="4"/>
    <n v="1"/>
  </r>
  <r>
    <d v="2024-06-13T00:00:00"/>
    <x v="112"/>
    <s v="JAYANT KUMAR"/>
    <s v="JAYANT KUMAR"/>
    <n v="9304376328"/>
    <s v="DILEEP SHARMA"/>
    <n v="3"/>
    <n v="0"/>
    <n v="0"/>
    <n v="3"/>
    <n v="2"/>
    <n v="1"/>
    <n v="0"/>
    <n v="0"/>
    <s v="Mumbai"/>
    <n v="75"/>
    <n v="0"/>
    <n v="3"/>
    <n v="1"/>
  </r>
  <r>
    <d v="2024-06-13T00:00:00"/>
    <x v="81"/>
    <s v="VIVEK CHUNNILAL GUPTA"/>
    <s v="VIVEK CHUNNILAL GUPTA"/>
    <n v="8698022496"/>
    <s v="JAGANATH SABAT"/>
    <n v="7"/>
    <n v="0"/>
    <n v="0"/>
    <n v="7"/>
    <n v="3"/>
    <n v="4"/>
    <n v="0"/>
    <n v="0"/>
    <s v="Mumbai"/>
    <n v="165"/>
    <n v="0"/>
    <n v="7"/>
    <n v="1"/>
  </r>
  <r>
    <d v="2024-06-13T00:00:00"/>
    <x v="86"/>
    <s v="CHANDAN MISHRA"/>
    <s v="CHANDAN MISHRA"/>
    <n v="8433849596"/>
    <s v="JAYANT KUMAR"/>
    <n v="5"/>
    <n v="0"/>
    <n v="0"/>
    <n v="5"/>
    <n v="2"/>
    <n v="3"/>
    <n v="0"/>
    <n v="0"/>
    <s v="Mumbai"/>
    <n v="115"/>
    <n v="0"/>
    <n v="5"/>
    <n v="1"/>
  </r>
  <r>
    <d v="2024-06-13T00:00:00"/>
    <x v="85"/>
    <s v="SUMIT SHARAD SANAS"/>
    <s v="SUMIT SHARAD SANAS"/>
    <n v="8652573355"/>
    <s v="ARJUN WAGHMARE"/>
    <n v="2"/>
    <n v="1"/>
    <n v="0"/>
    <n v="1"/>
    <n v="1"/>
    <n v="1"/>
    <n v="0"/>
    <n v="0"/>
    <s v="Mumbai"/>
    <n v="115"/>
    <n v="4720"/>
    <n v="2"/>
    <n v="1"/>
  </r>
  <r>
    <d v="2024-06-13T00:00:00"/>
    <x v="83"/>
    <s v="GANGA SAGAR PANDEY"/>
    <s v="GANGA SAGAR PANDEY"/>
    <n v="9696537480"/>
    <s v="JAGANATH SABAT"/>
    <n v="5"/>
    <n v="1"/>
    <n v="0"/>
    <n v="4"/>
    <n v="0"/>
    <n v="6"/>
    <n v="0"/>
    <n v="0"/>
    <s v="Mumbai"/>
    <n v="180"/>
    <n v="12251"/>
    <n v="4"/>
    <n v="1"/>
  </r>
  <r>
    <d v="2024-06-13T00:00:00"/>
    <x v="82"/>
    <s v="LAXMI NARAYAN PANDEY"/>
    <s v="LAXMI NARAYAN PANDEY"/>
    <n v="7208851513"/>
    <s v="RIKESH HARIBHAUJI VAIDYA"/>
    <n v="5"/>
    <n v="0"/>
    <n v="0"/>
    <n v="5"/>
    <n v="1"/>
    <n v="5"/>
    <n v="0"/>
    <n v="0"/>
    <s v="Mumbai"/>
    <n v="125"/>
    <n v="0"/>
    <n v="5"/>
    <n v="1"/>
  </r>
  <r>
    <d v="2024-06-13T00:00:00"/>
    <x v="89"/>
    <s v="RAGHWENDRA KUMAR SINGH"/>
    <s v="RAGHWENDRA KUMAR SINGH"/>
    <n v="8104389966"/>
    <s v="SONU KIRAN DUBEY"/>
    <n v="3"/>
    <n v="0"/>
    <n v="0"/>
    <n v="3"/>
    <n v="1"/>
    <n v="2"/>
    <n v="0"/>
    <n v="0"/>
    <s v="Mumbai"/>
    <n v="75"/>
    <n v="0"/>
    <n v="3"/>
    <n v="1"/>
  </r>
  <r>
    <d v="2024-06-13T00:00:00"/>
    <x v="88"/>
    <s v="NAGENDRA MISHRA"/>
    <s v="NAGENDRA MISHRA"/>
    <n v="7049872363"/>
    <s v="SIDDHANT RAJENDRA PAWAR"/>
    <n v="2"/>
    <n v="0"/>
    <n v="0"/>
    <n v="2"/>
    <n v="0"/>
    <n v="2"/>
    <n v="0"/>
    <n v="0"/>
    <s v="Mumbai"/>
    <n v="50"/>
    <n v="0"/>
    <n v="2"/>
    <n v="1"/>
  </r>
  <r>
    <d v="2024-06-13T00:00:00"/>
    <x v="87"/>
    <s v="PRAFUL MUKUNDRAO TELANG"/>
    <s v="PRAFUL MUKUNDRAO TELANG"/>
    <n v="7769928826"/>
    <s v="PREM KUMAR VISHWAKARMA"/>
    <n v="5"/>
    <n v="0"/>
    <n v="0"/>
    <n v="5"/>
    <n v="3"/>
    <n v="2"/>
    <n v="0"/>
    <n v="0"/>
    <s v="Mumbai"/>
    <n v="125"/>
    <n v="0"/>
    <n v="5"/>
    <n v="1"/>
  </r>
  <r>
    <d v="2024-06-13T00:00:00"/>
    <x v="66"/>
    <s v="RITIK PANKAJ CHAUBEY"/>
    <s v="RITIK PANKAJ CHAUBEY"/>
    <n v="8604838454"/>
    <s v="MANISH LOLARAKH NATH DUBEY"/>
    <n v="4"/>
    <n v="0"/>
    <n v="0"/>
    <n v="4"/>
    <n v="0"/>
    <n v="4"/>
    <n v="0"/>
    <n v="0"/>
    <s v="Mumbai"/>
    <n v="80"/>
    <n v="0"/>
    <n v="4"/>
    <n v="1"/>
  </r>
  <r>
    <d v="2024-06-13T00:00:00"/>
    <x v="68"/>
    <s v="DHIRAJKUMAR L MISHRA"/>
    <s v="DHIRAJKUMAR L MISHRA"/>
    <n v="9370908992"/>
    <s v="MUNAWAR WARISH HASHMI"/>
    <n v="6"/>
    <n v="0"/>
    <n v="0"/>
    <n v="6"/>
    <n v="1"/>
    <n v="5"/>
    <n v="0"/>
    <n v="0"/>
    <s v="Mumbai"/>
    <n v="150"/>
    <n v="0"/>
    <n v="6"/>
    <n v="1"/>
  </r>
  <r>
    <d v="2024-06-13T00:00:00"/>
    <x v="113"/>
    <s v="ANKIT VILAS BORSE"/>
    <s v="ANKIT VILAS BORSE"/>
    <n v="8655594978"/>
    <s v="JAGANATH SABAT"/>
    <n v="7"/>
    <n v="0"/>
    <n v="0"/>
    <n v="7"/>
    <n v="0"/>
    <n v="7"/>
    <n v="0"/>
    <n v="0"/>
    <s v="Mumbai"/>
    <n v="175"/>
    <n v="0"/>
    <n v="7"/>
    <n v="1"/>
  </r>
  <r>
    <d v="2024-06-13T00:00:00"/>
    <x v="70"/>
    <s v="ABHISHEK KUMAR"/>
    <s v="ABHISHEK KUMAR"/>
    <n v="9967178792"/>
    <s v="NAGENDRA MISHRA"/>
    <n v="5"/>
    <n v="0"/>
    <n v="0"/>
    <n v="5"/>
    <n v="3"/>
    <n v="2"/>
    <n v="0"/>
    <n v="0"/>
    <s v="Mumbai"/>
    <n v="125"/>
    <n v="0"/>
    <n v="5"/>
    <n v="1"/>
  </r>
  <r>
    <d v="2024-06-13T00:00:00"/>
    <x v="107"/>
    <s v="NITISH KUMAR"/>
    <s v="NITISH KUMAR"/>
    <n v="8692826180"/>
    <s v="RIKESH HARIBHAUJI VAIDYA"/>
    <n v="6"/>
    <n v="0"/>
    <n v="0"/>
    <n v="6"/>
    <n v="2"/>
    <n v="4"/>
    <n v="0"/>
    <n v="0"/>
    <s v="Mumbai"/>
    <n v="150"/>
    <n v="0"/>
    <n v="6"/>
    <n v="1"/>
  </r>
  <r>
    <d v="2024-06-13T00:00:00"/>
    <x v="106"/>
    <s v="SACHIN KUMAR"/>
    <s v="SACHIN KUMAR"/>
    <n v="8825131086"/>
    <s v="RIKESH HARIBHAUJI VAIDYA"/>
    <n v="4"/>
    <n v="0"/>
    <n v="0"/>
    <n v="4"/>
    <n v="1"/>
    <n v="3"/>
    <n v="0"/>
    <n v="0"/>
    <s v="Mumbai"/>
    <n v="90"/>
    <n v="0"/>
    <n v="3"/>
    <n v="1"/>
  </r>
  <r>
    <d v="2024-06-13T00:00:00"/>
    <x v="72"/>
    <s v="PRASHANT LAD"/>
    <s v="PRASHANT LAD"/>
    <n v="9833647618"/>
    <s v="SHASHANK YELVE"/>
    <n v="4"/>
    <n v="0"/>
    <n v="0"/>
    <n v="4"/>
    <n v="2"/>
    <n v="2"/>
    <n v="0"/>
    <n v="0"/>
    <s v="Mumbai"/>
    <n v="100"/>
    <n v="0"/>
    <n v="4"/>
    <n v="1"/>
  </r>
  <r>
    <d v="2024-06-13T00:00:00"/>
    <x v="71"/>
    <s v="AJAY BALU LONDHE"/>
    <s v="AJAY BALU LONDHE"/>
    <n v="8369610661"/>
    <s v="NANDAN SINGH"/>
    <n v="5"/>
    <n v="0"/>
    <n v="0"/>
    <n v="5"/>
    <n v="1"/>
    <n v="4"/>
    <n v="0"/>
    <n v="0"/>
    <s v="Mumbai"/>
    <n v="115"/>
    <n v="0"/>
    <n v="5"/>
    <n v="1"/>
  </r>
  <r>
    <d v="2024-06-13T00:00:00"/>
    <x v="77"/>
    <s v="ARCHANA KAKADE"/>
    <s v="ARCHANA KAKADE"/>
    <n v="7208149618"/>
    <s v="NANDAN SINGH"/>
    <n v="3"/>
    <n v="0"/>
    <n v="0"/>
    <n v="3"/>
    <n v="2"/>
    <n v="1"/>
    <n v="0"/>
    <n v="0"/>
    <s v="Mumbai"/>
    <n v="70"/>
    <n v="0"/>
    <n v="3"/>
    <n v="1"/>
  </r>
  <r>
    <d v="2024-06-13T00:00:00"/>
    <x v="75"/>
    <s v="WASIM KAZI"/>
    <s v="WASIM KAZI"/>
    <n v="9702808599"/>
    <s v="SHASHANK YELVE"/>
    <n v="5"/>
    <n v="1"/>
    <n v="0"/>
    <n v="4"/>
    <n v="0"/>
    <n v="5"/>
    <n v="0"/>
    <n v="0"/>
    <s v="Mumbai"/>
    <n v="185"/>
    <n v="7081"/>
    <n v="5"/>
    <n v="1"/>
  </r>
  <r>
    <d v="2024-06-13T00:00:00"/>
    <x v="74"/>
    <s v="SHIVAM PATHAK"/>
    <s v="SHIVAM PATHAK"/>
    <n v="9721050607"/>
    <s v="AJAY KUMAR VERMA"/>
    <n v="5"/>
    <n v="0"/>
    <n v="0"/>
    <n v="5"/>
    <n v="3"/>
    <n v="2"/>
    <n v="0"/>
    <n v="0"/>
    <s v="Mumbai"/>
    <n v="125"/>
    <n v="0"/>
    <n v="5"/>
    <n v="1"/>
  </r>
  <r>
    <d v="2024-06-13T00:00:00"/>
    <x v="10"/>
    <s v="VINIT LAXMIKANT CHATURVEDI"/>
    <s v="VINIT LAXMIKANT CHATURVEDI"/>
    <n v="9619167461"/>
    <s v="AKASH RAMRATAN JAISWAL"/>
    <n v="5"/>
    <n v="0"/>
    <n v="0"/>
    <n v="5"/>
    <n v="3"/>
    <n v="2"/>
    <n v="0"/>
    <n v="0"/>
    <s v="Mumbai"/>
    <n v="125"/>
    <n v="0"/>
    <n v="5"/>
    <n v="1"/>
  </r>
  <r>
    <d v="2024-06-13T00:00:00"/>
    <x v="11"/>
    <s v="PRASHANT VISHRAM PATIL"/>
    <s v="PRASHANT VISHRAM PATIL"/>
    <n v="7777088988"/>
    <s v="PREM KUMAR VISHWAKARMA"/>
    <n v="4"/>
    <n v="0"/>
    <n v="0"/>
    <n v="4"/>
    <n v="3"/>
    <n v="1"/>
    <n v="0"/>
    <n v="0"/>
    <s v="Mumbai"/>
    <n v="100"/>
    <n v="0"/>
    <n v="4"/>
    <n v="1"/>
  </r>
  <r>
    <d v="2024-06-13T00:00:00"/>
    <x v="12"/>
    <s v="SUMIT KUMAR PARASNATH VERMA"/>
    <s v="SUMIT KUMAR PARASNATH VERMA"/>
    <n v="7738531602"/>
    <s v="ABHISHEK GUPTA"/>
    <n v="1"/>
    <n v="0"/>
    <n v="0"/>
    <n v="1"/>
    <n v="1"/>
    <n v="0"/>
    <n v="0"/>
    <n v="0"/>
    <s v="Mumbai"/>
    <n v="25"/>
    <n v="0"/>
    <n v="1"/>
    <n v="1"/>
  </r>
  <r>
    <d v="2024-06-13T00:00:00"/>
    <x v="13"/>
    <s v="KARIM JARIYA"/>
    <s v="KARIM JARIYA"/>
    <n v="9321734702"/>
    <s v="AJAY KUMAR VERMA"/>
    <n v="3"/>
    <n v="1"/>
    <n v="0"/>
    <n v="2"/>
    <n v="2"/>
    <n v="2"/>
    <n v="0"/>
    <n v="0"/>
    <s v="Mumbai"/>
    <n v="150"/>
    <n v="9440"/>
    <n v="4"/>
    <n v="1"/>
  </r>
  <r>
    <d v="2024-06-13T00:00:00"/>
    <x v="14"/>
    <s v="VISHAL RAJENDRA UPADHYAY"/>
    <s v="VISHAL RAJENDRA UPADHYAY"/>
    <n v="9867075685"/>
    <s v="DILEEP SHARMA"/>
    <n v="4"/>
    <n v="0"/>
    <n v="0"/>
    <n v="4"/>
    <n v="2"/>
    <n v="2"/>
    <n v="0"/>
    <n v="0"/>
    <s v="Mumbai"/>
    <n v="90"/>
    <n v="0"/>
    <n v="4"/>
    <n v="1"/>
  </r>
  <r>
    <d v="2024-06-13T00:00:00"/>
    <x v="15"/>
    <s v="MOHD ANWAR"/>
    <s v="MOHD ANWAR"/>
    <n v="9699967378"/>
    <s v="MOHAMMAD IMRAN ADIL"/>
    <n v="5"/>
    <n v="0"/>
    <n v="0"/>
    <n v="5"/>
    <n v="0"/>
    <n v="5"/>
    <n v="0"/>
    <n v="0"/>
    <s v="Mumbai"/>
    <n v="120"/>
    <n v="0"/>
    <n v="5"/>
    <n v="1"/>
  </r>
  <r>
    <d v="2024-06-13T00:00:00"/>
    <x v="94"/>
    <s v="MANISH PANDEY"/>
    <s v="MANISH PANDEY"/>
    <n v="8655267737"/>
    <s v="AJAY KUMAR VERMA"/>
    <n v="4"/>
    <n v="0"/>
    <n v="0"/>
    <n v="4"/>
    <n v="0"/>
    <n v="4"/>
    <n v="0"/>
    <n v="0"/>
    <s v="Mumbai"/>
    <n v="100"/>
    <n v="0"/>
    <n v="4"/>
    <n v="1"/>
  </r>
  <r>
    <d v="2024-06-13T00:00:00"/>
    <x v="0"/>
    <s v="SIRAJ RAIS KHAN"/>
    <s v="SIRAJ RAIS KHAN"/>
    <n v="7738084089"/>
    <s v="IRFAN INNUS PATEL"/>
    <n v="4"/>
    <n v="0"/>
    <n v="0"/>
    <n v="4"/>
    <n v="0"/>
    <n v="4"/>
    <n v="0"/>
    <n v="0"/>
    <s v="Mumbai"/>
    <n v="100"/>
    <n v="0"/>
    <n v="4"/>
    <n v="1"/>
  </r>
  <r>
    <d v="2024-06-13T00:00:00"/>
    <x v="17"/>
    <s v="MD SARFARAZ"/>
    <s v="MD SARFARAZ"/>
    <n v="8709965096"/>
    <s v="MD SANAUL MUSTUFA"/>
    <n v="5"/>
    <n v="0"/>
    <n v="0"/>
    <n v="5"/>
    <n v="1"/>
    <n v="4"/>
    <n v="0"/>
    <n v="0"/>
    <s v="Mumbai"/>
    <n v="125"/>
    <n v="0"/>
    <n v="5"/>
    <n v="1"/>
  </r>
  <r>
    <d v="2024-06-13T00:00:00"/>
    <x v="4"/>
    <s v="RISHIKESH DUBEY"/>
    <s v="RISHIKESH DUBEY"/>
    <n v="8369036235"/>
    <s v="NAVEEN TRIPATHI"/>
    <n v="5"/>
    <n v="0"/>
    <n v="0"/>
    <n v="5"/>
    <n v="0"/>
    <n v="6"/>
    <n v="0"/>
    <n v="0"/>
    <s v="Mumbai"/>
    <n v="125"/>
    <n v="0"/>
    <n v="5"/>
    <n v="1"/>
  </r>
  <r>
    <d v="2024-06-13T00:00:00"/>
    <x v="2"/>
    <s v="YASH SABHA SHANKAR TIWARI"/>
    <s v="YASH SABHA SHANKAR TIWARI"/>
    <n v="9594587271"/>
    <s v="RIKESH HARIBHAUJI VAIDYA"/>
    <n v="1"/>
    <n v="0"/>
    <n v="0"/>
    <n v="1"/>
    <n v="0"/>
    <n v="1"/>
    <n v="0"/>
    <n v="0"/>
    <s v="Mumbai"/>
    <n v="25"/>
    <n v="0"/>
    <n v="1"/>
    <n v="1"/>
  </r>
  <r>
    <d v="2024-06-13T00:00:00"/>
    <x v="110"/>
    <s v="MANISH LOLARAKH NATH DUBEY"/>
    <s v="MANISH LOLARAKH NATH DUBEY"/>
    <n v="7715928718"/>
    <s v="MADHURI JOSHI"/>
    <n v="1"/>
    <n v="1"/>
    <n v="0"/>
    <n v="0"/>
    <n v="1"/>
    <n v="0"/>
    <n v="0"/>
    <n v="0"/>
    <s v="Mumbai"/>
    <n v="100"/>
    <n v="50976"/>
    <n v="1"/>
    <n v="1"/>
  </r>
  <r>
    <d v="2024-06-13T00:00:00"/>
    <x v="6"/>
    <s v="CHOUBEY ADITYA AJIT"/>
    <s v="CHOUBEY ADITYA AJIT"/>
    <n v="7414955787"/>
    <s v="CHANDRALOK GUPTA"/>
    <n v="5"/>
    <n v="0"/>
    <n v="0"/>
    <n v="5"/>
    <n v="2"/>
    <n v="3"/>
    <n v="0"/>
    <n v="0"/>
    <s v="Mumbai"/>
    <n v="125"/>
    <n v="0"/>
    <n v="5"/>
    <n v="1"/>
  </r>
  <r>
    <d v="2024-06-13T00:00:00"/>
    <x v="117"/>
    <s v="NAVEEN TRIPATHI"/>
    <s v="NAVEEN TRIPATHI"/>
    <n v="8979086009"/>
    <s v="INTEZAR IMAM MUNTAZIR IMAM SAYED"/>
    <n v="1"/>
    <n v="1"/>
    <n v="0"/>
    <n v="0"/>
    <n v="0"/>
    <n v="1"/>
    <n v="0"/>
    <n v="0"/>
    <s v="Mumbai"/>
    <n v="40"/>
    <n v="38232"/>
    <n v="1"/>
    <n v="1"/>
  </r>
  <r>
    <d v="2024-06-13T00:00:00"/>
    <x v="9"/>
    <s v="HARIHAR SINGH"/>
    <s v="HARIHAR SINGH"/>
    <n v="8149312014"/>
    <s v="AJAY KUMAR VERMA"/>
    <n v="2"/>
    <n v="1"/>
    <n v="0"/>
    <n v="1"/>
    <n v="0"/>
    <n v="3"/>
    <n v="0"/>
    <n v="0"/>
    <s v="Mumbai"/>
    <n v="120"/>
    <n v="4720"/>
    <n v="3"/>
    <n v="1"/>
  </r>
  <r>
    <d v="2024-06-13T00:00:00"/>
    <x v="93"/>
    <s v="SOFIYAN MOHAMMED UMAR ANSARI"/>
    <s v="SOFIYAN MOHAMMED UMAR ANSARI"/>
    <n v="7304151160"/>
    <s v="ABHISHEK GUPTA"/>
    <n v="5"/>
    <n v="0"/>
    <n v="0"/>
    <n v="5"/>
    <n v="1"/>
    <n v="5"/>
    <n v="0"/>
    <n v="0"/>
    <s v="Mumbai"/>
    <n v="125"/>
    <n v="0"/>
    <n v="5"/>
    <n v="1"/>
  </r>
  <r>
    <d v="2024-06-13T00:00:00"/>
    <x v="31"/>
    <s v="AKASH RAMRATAN JAISWAL"/>
    <s v="AKASH RAMRATAN JAISWAL"/>
    <n v="7977956010"/>
    <s v="SONU KIRAN DUBEY"/>
    <n v="1"/>
    <n v="1"/>
    <n v="0"/>
    <n v="0"/>
    <n v="0"/>
    <n v="1"/>
    <n v="0"/>
    <n v="0"/>
    <s v="Mumbai"/>
    <n v="90"/>
    <n v="2360"/>
    <n v="1"/>
    <n v="1"/>
  </r>
  <r>
    <d v="2024-06-13T00:00:00"/>
    <x v="32"/>
    <s v="SANDESH SAROJ MISHRA"/>
    <s v="SANDESH SAROJ MISHRA"/>
    <n v="9819648094"/>
    <s v="JAYANT KUMAR"/>
    <n v="5"/>
    <n v="0"/>
    <n v="0"/>
    <n v="5"/>
    <n v="0"/>
    <n v="5"/>
    <n v="0"/>
    <n v="0"/>
    <s v="Mumbai"/>
    <n v="105"/>
    <n v="0"/>
    <n v="5"/>
    <n v="1"/>
  </r>
  <r>
    <d v="2024-06-13T00:00:00"/>
    <x v="33"/>
    <s v="SUDHEER PANKAJ PANDEY"/>
    <s v="SUDHEER PANKAJ PANDEY"/>
    <n v="8953258991"/>
    <s v="RAGHWENDRA KUMAR SINGH"/>
    <n v="5"/>
    <n v="0"/>
    <n v="0"/>
    <n v="5"/>
    <n v="3"/>
    <n v="2"/>
    <n v="0"/>
    <n v="0"/>
    <s v="Mumbai"/>
    <n v="115"/>
    <n v="0"/>
    <n v="5"/>
    <n v="1"/>
  </r>
  <r>
    <d v="2024-06-13T00:00:00"/>
    <x v="30"/>
    <s v="BHAVESH VIVEK MHATRE"/>
    <s v="BHAVESH VIVEK MHATRE"/>
    <n v="8668720253"/>
    <s v="SURAJ PAWAR"/>
    <n v="4"/>
    <n v="0"/>
    <n v="0"/>
    <n v="4"/>
    <n v="1"/>
    <n v="3"/>
    <n v="0"/>
    <n v="0"/>
    <s v="Mumbai"/>
    <n v="90"/>
    <n v="0"/>
    <n v="3"/>
    <n v="1"/>
  </r>
  <r>
    <d v="2024-06-13T00:00:00"/>
    <x v="34"/>
    <s v="ANIMESH KARMAKAR"/>
    <s v="ANIMESH KARMAKAR"/>
    <n v="6294590298"/>
    <s v="RIKESH HARIBHAUJI VAIDYA"/>
    <n v="7"/>
    <n v="0"/>
    <n v="0"/>
    <n v="7"/>
    <n v="6"/>
    <n v="1"/>
    <n v="0"/>
    <n v="0"/>
    <s v="Mumbai"/>
    <n v="175"/>
    <n v="0"/>
    <n v="7"/>
    <n v="1"/>
  </r>
  <r>
    <d v="2024-06-13T00:00:00"/>
    <x v="36"/>
    <s v="SAMSUJJAMA"/>
    <s v="SAMSUJJAMA"/>
    <n v="9628744894"/>
    <s v="PREM KUMAR VISHWAKARMA"/>
    <n v="4"/>
    <n v="1"/>
    <n v="0"/>
    <n v="3"/>
    <n v="0"/>
    <n v="4"/>
    <n v="0"/>
    <n v="0"/>
    <s v="Mumbai"/>
    <n v="155"/>
    <n v="2361"/>
    <n v="4"/>
    <n v="1"/>
  </r>
  <r>
    <d v="2024-06-13T00:00:00"/>
    <x v="39"/>
    <s v="PRADEEP DEEPAK ANGRE"/>
    <s v="PRADEEP DEEPAK ANGRE"/>
    <n v="8879114532"/>
    <s v="JAGANATH SABAT"/>
    <n v="7"/>
    <n v="0"/>
    <n v="0"/>
    <n v="7"/>
    <n v="1"/>
    <n v="6"/>
    <n v="0"/>
    <n v="0"/>
    <s v="Mumbai"/>
    <n v="175"/>
    <n v="0"/>
    <n v="7"/>
    <n v="1"/>
  </r>
  <r>
    <d v="2024-06-13T00:00:00"/>
    <x v="91"/>
    <s v="CHANDRALOK GUPTA"/>
    <s v="CHANDRALOK GUPTA"/>
    <n v="8424058233"/>
    <s v="RUSHIKESH KALE"/>
    <n v="1"/>
    <n v="1"/>
    <n v="0"/>
    <n v="0"/>
    <n v="0"/>
    <n v="1"/>
    <n v="0"/>
    <n v="0"/>
    <s v="Mumbai"/>
    <n v="90"/>
    <n v="4131"/>
    <n v="1"/>
    <n v="1"/>
  </r>
  <r>
    <d v="2024-06-13T00:00:00"/>
    <x v="19"/>
    <s v="RANJIT REVNATH BOBHATE"/>
    <s v="RANJIT REVNATH BOBHATE"/>
    <n v="9920240914"/>
    <s v="MOHAMMAD IMRAN ADIL"/>
    <n v="5"/>
    <n v="0"/>
    <n v="0"/>
    <n v="5"/>
    <n v="0"/>
    <n v="5"/>
    <n v="0"/>
    <n v="0"/>
    <s v="Mumbai"/>
    <n v="125"/>
    <n v="0"/>
    <n v="5"/>
    <n v="1"/>
  </r>
  <r>
    <d v="2024-06-13T00:00:00"/>
    <x v="22"/>
    <s v="ALOK NAKHDOO PAL"/>
    <s v="ALOK NAKHDOO PAL"/>
    <n v="7385360866"/>
    <s v="CHANDRALOK GUPTA"/>
    <n v="5"/>
    <n v="1"/>
    <n v="1"/>
    <n v="3"/>
    <n v="2"/>
    <n v="3"/>
    <n v="0"/>
    <n v="1"/>
    <s v="Mumbai"/>
    <n v="255"/>
    <n v="9440"/>
    <n v="5"/>
    <n v="1"/>
  </r>
  <r>
    <d v="2024-06-13T00:00:00"/>
    <x v="24"/>
    <s v="ARUN KUMAR SHUKLA"/>
    <s v="ARUN KUMAR SHUKLA"/>
    <n v="8928440955"/>
    <s v="CHANDRALOK GUPTA"/>
    <n v="7"/>
    <n v="0"/>
    <n v="0"/>
    <n v="7"/>
    <n v="1"/>
    <n v="6"/>
    <n v="0"/>
    <n v="0"/>
    <s v="Mumbai"/>
    <n v="175"/>
    <n v="0"/>
    <n v="7"/>
    <n v="1"/>
  </r>
  <r>
    <d v="2024-06-13T00:00:00"/>
    <x v="92"/>
    <s v="MOHAMMAD IMRAN ADIL"/>
    <s v="MOHAMMAD IMRAN ADIL"/>
    <n v="9967552214"/>
    <s v="MADHURI JOSHI"/>
    <n v="1"/>
    <n v="0"/>
    <n v="0"/>
    <n v="1"/>
    <n v="0"/>
    <n v="1"/>
    <n v="0"/>
    <n v="0"/>
    <s v="Mumbai"/>
    <n v="25"/>
    <n v="0"/>
    <n v="1"/>
    <n v="1"/>
  </r>
  <r>
    <d v="2024-06-13T00:00:00"/>
    <x v="25"/>
    <s v="AJAY KUMAR MISHRA"/>
    <s v="AJAY KUMAR MISHRA"/>
    <n v="8009478116"/>
    <s v="NAGENDRA MISHRA"/>
    <n v="5"/>
    <n v="0"/>
    <n v="0"/>
    <n v="5"/>
    <n v="4"/>
    <n v="1"/>
    <n v="0"/>
    <n v="0"/>
    <s v="Mumbai"/>
    <n v="115"/>
    <n v="0"/>
    <n v="5"/>
    <n v="1"/>
  </r>
  <r>
    <d v="2024-06-13T00:00:00"/>
    <x v="27"/>
    <s v="RANJEET UPENDRA SHARMA"/>
    <s v="RANJEET UPENDRA SHARMA"/>
    <n v="7620769467"/>
    <s v="JAGANATH SABAT"/>
    <n v="3"/>
    <n v="0"/>
    <n v="0"/>
    <n v="3"/>
    <n v="2"/>
    <n v="1"/>
    <n v="0"/>
    <n v="0"/>
    <s v="Mumbai"/>
    <n v="75"/>
    <n v="0"/>
    <n v="3"/>
    <n v="1"/>
  </r>
  <r>
    <d v="2024-06-13T00:00:00"/>
    <x v="26"/>
    <s v="RUSHIKESH DODHU JADHAV"/>
    <s v="RUSHIKESH DODHU JADHAV"/>
    <n v="9768269689"/>
    <s v="AKASH RAMRATAN JAISWAL"/>
    <n v="5"/>
    <n v="1"/>
    <n v="0"/>
    <n v="4"/>
    <n v="2"/>
    <n v="3"/>
    <n v="0"/>
    <n v="0"/>
    <s v="Mumbai"/>
    <n v="190"/>
    <n v="2361"/>
    <n v="5"/>
    <n v="1"/>
  </r>
  <r>
    <d v="2024-06-13T00:00:00"/>
    <x v="29"/>
    <s v="ASHISH SHUKLA"/>
    <s v="ASHISH SHUKLA"/>
    <n v="8879709699"/>
    <s v="RIKESH HARIBHAUJI VAIDYA"/>
    <n v="5"/>
    <n v="0"/>
    <n v="0"/>
    <n v="5"/>
    <n v="2"/>
    <n v="3"/>
    <n v="0"/>
    <n v="0"/>
    <s v="Mumbai"/>
    <n v="125"/>
    <n v="0"/>
    <n v="5"/>
    <n v="1"/>
  </r>
  <r>
    <d v="2024-06-13T00:00:00"/>
    <x v="28"/>
    <s v="ATHARAV DASHRATH PAWAR"/>
    <s v="ATHARAV DASHRATH PAWAR"/>
    <n v="8655082048"/>
    <s v="RIKESH HARIBHAUJI VAIDYA"/>
    <n v="7"/>
    <n v="0"/>
    <n v="0"/>
    <n v="7"/>
    <n v="4"/>
    <n v="3"/>
    <n v="0"/>
    <n v="0"/>
    <s v="Mumbai"/>
    <n v="175"/>
    <n v="0"/>
    <n v="7"/>
    <n v="1"/>
  </r>
  <r>
    <d v="2024-06-14T00:00:00"/>
    <x v="78"/>
    <s v="ABDUL AHAD ANIS KHAN"/>
    <s v="ABDUL AHAD ANIS KHAN"/>
    <n v="7058620610"/>
    <s v="AKASH RAMRATAN JAISWAL"/>
    <n v="5"/>
    <n v="0"/>
    <n v="0"/>
    <n v="5"/>
    <n v="3"/>
    <n v="2"/>
    <n v="0"/>
    <n v="0"/>
    <s v="Mumbai"/>
    <n v="125"/>
    <n v="0"/>
    <n v="5"/>
    <n v="1"/>
  </r>
  <r>
    <d v="2024-06-14T00:00:00"/>
    <x v="95"/>
    <s v="RAJKUMAR U SINGH"/>
    <s v="RAJKUMAR U SINGH"/>
    <n v="7058306032"/>
    <s v="AJAY KUMAR VERMA"/>
    <n v="5"/>
    <n v="0"/>
    <n v="0"/>
    <n v="5"/>
    <n v="3"/>
    <n v="2"/>
    <n v="0"/>
    <n v="0"/>
    <s v="Mumbai"/>
    <n v="125"/>
    <n v="0"/>
    <n v="5"/>
    <n v="1"/>
  </r>
  <r>
    <d v="2024-06-14T00:00:00"/>
    <x v="80"/>
    <s v="SHUBHENDU PRAFULLA DASKABI"/>
    <s v="SHUBHENDU PRAFULLA DASKABI"/>
    <n v="9372379791"/>
    <s v="JAYANT KUMAR"/>
    <n v="5"/>
    <n v="0"/>
    <n v="0"/>
    <n v="5"/>
    <n v="3"/>
    <n v="2"/>
    <n v="0"/>
    <n v="0"/>
    <s v="Mumbai"/>
    <n v="120"/>
    <n v="0"/>
    <n v="5"/>
    <n v="1"/>
  </r>
  <r>
    <d v="2024-06-14T00:00:00"/>
    <x v="83"/>
    <s v="GANGA SAGAR PANDEY"/>
    <s v="GANGA SAGAR PANDEY"/>
    <n v="9696537480"/>
    <s v="JAGANATH SABAT"/>
    <n v="6"/>
    <n v="0"/>
    <n v="0"/>
    <n v="6"/>
    <n v="1"/>
    <n v="5"/>
    <n v="0"/>
    <n v="0"/>
    <s v="Mumbai"/>
    <n v="150"/>
    <n v="0"/>
    <n v="6"/>
    <n v="1"/>
  </r>
  <r>
    <d v="2024-06-14T00:00:00"/>
    <x v="82"/>
    <s v="LAXMI NARAYAN PANDEY"/>
    <s v="LAXMI NARAYAN PANDEY"/>
    <n v="7208851513"/>
    <s v="RIKESH HARIBHAUJI VAIDYA"/>
    <n v="4"/>
    <n v="0"/>
    <n v="0"/>
    <n v="4"/>
    <n v="2"/>
    <n v="3"/>
    <n v="0"/>
    <n v="0"/>
    <s v="Mumbai"/>
    <n v="95"/>
    <n v="0"/>
    <n v="4"/>
    <n v="1"/>
  </r>
  <r>
    <d v="2024-06-14T00:00:00"/>
    <x v="112"/>
    <s v="JAYANT KUMAR"/>
    <s v="JAYANT KUMAR"/>
    <n v="9304376328"/>
    <s v="DILEEP SHARMA"/>
    <n v="3"/>
    <n v="0"/>
    <n v="0"/>
    <n v="3"/>
    <n v="1"/>
    <n v="2"/>
    <n v="0"/>
    <n v="0"/>
    <s v="Mumbai"/>
    <n v="75"/>
    <n v="0"/>
    <n v="3"/>
    <n v="1"/>
  </r>
  <r>
    <d v="2024-06-14T00:00:00"/>
    <x v="84"/>
    <s v="VINOD KUMAR"/>
    <s v="VINOD KUMAR"/>
    <n v="7905193449"/>
    <s v="JAYANT KUMAR"/>
    <n v="5"/>
    <n v="0"/>
    <n v="0"/>
    <n v="5"/>
    <n v="0"/>
    <n v="5"/>
    <n v="0"/>
    <n v="0"/>
    <s v="Mumbai"/>
    <n v="125"/>
    <n v="0"/>
    <n v="5"/>
    <n v="1"/>
  </r>
  <r>
    <d v="2024-06-14T00:00:00"/>
    <x v="85"/>
    <s v="SUMIT SHARAD SANAS"/>
    <s v="SUMIT SHARAD SANAS"/>
    <n v="8652573355"/>
    <s v="ARJUN WAGHMARE"/>
    <n v="2"/>
    <n v="1"/>
    <n v="0"/>
    <n v="1"/>
    <n v="0"/>
    <n v="2"/>
    <n v="0"/>
    <n v="0"/>
    <s v="Mumbai"/>
    <n v="110"/>
    <n v="7080"/>
    <n v="2"/>
    <n v="1"/>
  </r>
  <r>
    <d v="2024-06-14T00:00:00"/>
    <x v="86"/>
    <s v="CHANDAN MISHRA"/>
    <s v="CHANDAN MISHRA"/>
    <n v="8433849596"/>
    <s v="JAYANT KUMAR"/>
    <n v="4"/>
    <n v="0"/>
    <n v="0"/>
    <n v="4"/>
    <n v="1"/>
    <n v="3"/>
    <n v="0"/>
    <n v="0"/>
    <s v="Mumbai"/>
    <n v="100"/>
    <n v="0"/>
    <n v="4"/>
    <n v="1"/>
  </r>
  <r>
    <d v="2024-06-14T00:00:00"/>
    <x v="87"/>
    <s v="PRAFUL MUKUNDRAO TELANG"/>
    <s v="PRAFUL MUKUNDRAO TELANG"/>
    <n v="7769928826"/>
    <s v="PREM KUMAR VISHWAKARMA"/>
    <n v="3"/>
    <n v="0"/>
    <n v="0"/>
    <n v="3"/>
    <n v="2"/>
    <n v="1"/>
    <n v="0"/>
    <n v="0"/>
    <s v="Mumbai"/>
    <n v="75"/>
    <n v="0"/>
    <n v="3"/>
    <n v="1"/>
  </r>
  <r>
    <d v="2024-06-14T00:00:00"/>
    <x v="88"/>
    <s v="NAGENDRA MISHRA"/>
    <s v="NAGENDRA MISHRA"/>
    <n v="7049872363"/>
    <s v="SIDDHANT RAJENDRA PAWAR"/>
    <n v="2"/>
    <n v="0"/>
    <n v="0"/>
    <n v="2"/>
    <n v="0"/>
    <n v="2"/>
    <n v="0"/>
    <n v="0"/>
    <s v="Mumbai"/>
    <n v="50"/>
    <n v="0"/>
    <n v="2"/>
    <n v="1"/>
  </r>
  <r>
    <d v="2024-06-14T00:00:00"/>
    <x v="89"/>
    <s v="RAGHWENDRA KUMAR SINGH"/>
    <s v="RAGHWENDRA KUMAR SINGH"/>
    <n v="8104389966"/>
    <s v="SONU KIRAN DUBEY"/>
    <n v="3"/>
    <n v="0"/>
    <n v="0"/>
    <n v="3"/>
    <n v="3"/>
    <n v="0"/>
    <n v="0"/>
    <n v="0"/>
    <s v="Mumbai"/>
    <n v="75"/>
    <n v="0"/>
    <n v="3"/>
    <n v="1"/>
  </r>
  <r>
    <d v="2024-06-14T00:00:00"/>
    <x v="66"/>
    <s v="RITIK PANKAJ CHAUBEY"/>
    <s v="RITIK PANKAJ CHAUBEY"/>
    <n v="8604838454"/>
    <s v="MANISH LOLARAKH NATH DUBEY"/>
    <n v="6"/>
    <n v="0"/>
    <n v="0"/>
    <n v="6"/>
    <n v="0"/>
    <n v="6"/>
    <n v="0"/>
    <n v="0"/>
    <s v="Mumbai"/>
    <n v="135"/>
    <n v="0"/>
    <n v="6"/>
    <n v="1"/>
  </r>
  <r>
    <d v="2024-06-14T00:00:00"/>
    <x v="68"/>
    <s v="DHIRAJKUMAR L MISHRA"/>
    <s v="DHIRAJKUMAR L MISHRA"/>
    <n v="9370908992"/>
    <s v="MUNAWAR WARISH HASHMI"/>
    <n v="3"/>
    <n v="0"/>
    <n v="0"/>
    <n v="3"/>
    <n v="2"/>
    <n v="1"/>
    <n v="0"/>
    <n v="0"/>
    <s v="Mumbai"/>
    <n v="75"/>
    <n v="0"/>
    <n v="3"/>
    <n v="1"/>
  </r>
  <r>
    <d v="2024-06-14T00:00:00"/>
    <x v="107"/>
    <s v="NITISH KUMAR"/>
    <s v="NITISH KUMAR"/>
    <n v="8692826180"/>
    <s v="RIKESH HARIBHAUJI VAIDYA"/>
    <n v="6"/>
    <n v="0"/>
    <n v="0"/>
    <n v="6"/>
    <n v="3"/>
    <n v="3"/>
    <n v="0"/>
    <n v="0"/>
    <s v="Mumbai"/>
    <n v="150"/>
    <n v="0"/>
    <n v="6"/>
    <n v="1"/>
  </r>
  <r>
    <d v="2024-06-14T00:00:00"/>
    <x v="113"/>
    <s v="ANKIT VILAS BORSE"/>
    <s v="ANKIT VILAS BORSE"/>
    <n v="8655594978"/>
    <s v="JAGANATH SABAT"/>
    <n v="6"/>
    <n v="0"/>
    <n v="0"/>
    <n v="6"/>
    <n v="0"/>
    <n v="6"/>
    <n v="0"/>
    <n v="0"/>
    <s v="Mumbai"/>
    <n v="150"/>
    <n v="0"/>
    <n v="6"/>
    <n v="1"/>
  </r>
  <r>
    <d v="2024-06-14T00:00:00"/>
    <x v="71"/>
    <s v="AJAY BALU LONDHE"/>
    <s v="AJAY BALU LONDHE"/>
    <n v="8369610661"/>
    <s v="NANDAN SINGH"/>
    <n v="5"/>
    <n v="0"/>
    <n v="0"/>
    <n v="5"/>
    <n v="3"/>
    <n v="2"/>
    <n v="0"/>
    <n v="0"/>
    <s v="Mumbai"/>
    <n v="125"/>
    <n v="0"/>
    <n v="5"/>
    <n v="1"/>
  </r>
  <r>
    <d v="2024-06-14T00:00:00"/>
    <x v="72"/>
    <s v="PRASHANT LAD"/>
    <s v="PRASHANT LAD"/>
    <n v="9833647618"/>
    <s v="SHASHANK YELVE"/>
    <n v="4"/>
    <n v="1"/>
    <n v="0"/>
    <n v="3"/>
    <n v="2"/>
    <n v="2"/>
    <n v="0"/>
    <n v="1"/>
    <s v="Mumbai"/>
    <n v="165"/>
    <n v="3836"/>
    <n v="4"/>
    <n v="1"/>
  </r>
  <r>
    <d v="2024-06-14T00:00:00"/>
    <x v="106"/>
    <s v="SACHIN KUMAR"/>
    <s v="SACHIN KUMAR"/>
    <n v="8825131086"/>
    <s v="RIKESH HARIBHAUJI VAIDYA"/>
    <n v="4"/>
    <n v="0"/>
    <n v="0"/>
    <n v="4"/>
    <n v="1"/>
    <n v="3"/>
    <n v="0"/>
    <n v="0"/>
    <s v="Mumbai"/>
    <n v="100"/>
    <n v="0"/>
    <n v="4"/>
    <n v="1"/>
  </r>
  <r>
    <d v="2024-06-14T00:00:00"/>
    <x v="74"/>
    <s v="SHIVAM PATHAK"/>
    <s v="SHIVAM PATHAK"/>
    <n v="9721050607"/>
    <s v="AJAY KUMAR VERMA"/>
    <n v="5"/>
    <n v="0"/>
    <n v="0"/>
    <n v="5"/>
    <n v="3"/>
    <n v="2"/>
    <n v="0"/>
    <n v="0"/>
    <s v="Mumbai"/>
    <n v="125"/>
    <n v="0"/>
    <n v="5"/>
    <n v="1"/>
  </r>
  <r>
    <d v="2024-06-14T00:00:00"/>
    <x v="75"/>
    <s v="WASIM KAZI"/>
    <s v="WASIM KAZI"/>
    <n v="9702808599"/>
    <s v="SHASHANK YELVE"/>
    <n v="5"/>
    <n v="0"/>
    <n v="0"/>
    <n v="5"/>
    <n v="0"/>
    <n v="5"/>
    <n v="0"/>
    <n v="0"/>
    <s v="Mumbai"/>
    <n v="105"/>
    <n v="0"/>
    <n v="4"/>
    <n v="1"/>
  </r>
  <r>
    <d v="2024-06-14T00:00:00"/>
    <x v="77"/>
    <s v="ARCHANA KAKADE"/>
    <s v="ARCHANA KAKADE"/>
    <n v="7208149618"/>
    <s v="NANDAN SINGH"/>
    <n v="5"/>
    <n v="0"/>
    <n v="0"/>
    <n v="5"/>
    <n v="1"/>
    <n v="4"/>
    <n v="0"/>
    <n v="0"/>
    <s v="Mumbai"/>
    <n v="125"/>
    <n v="0"/>
    <n v="5"/>
    <n v="1"/>
  </r>
  <r>
    <d v="2024-06-14T00:00:00"/>
    <x v="56"/>
    <s v="JUBAIR KHAN"/>
    <s v="JUBAIR KHAN"/>
    <n v="9594708000"/>
    <s v="MOHAMMAD IMRAN ADIL"/>
    <n v="5"/>
    <n v="0"/>
    <n v="0"/>
    <n v="5"/>
    <n v="0"/>
    <n v="5"/>
    <n v="0"/>
    <n v="0"/>
    <s v="Mumbai"/>
    <n v="100"/>
    <n v="0"/>
    <n v="4"/>
    <n v="1"/>
  </r>
  <r>
    <d v="2024-06-14T00:00:00"/>
    <x v="55"/>
    <s v="BANNOTH NARAYANASWAMY NAIK"/>
    <s v="BANNOTH NARAYANASWAMY NAIK"/>
    <n v="9892353556"/>
    <s v="ARJUN WAGHMARE"/>
    <n v="5"/>
    <n v="0"/>
    <n v="0"/>
    <n v="5"/>
    <n v="0"/>
    <n v="5"/>
    <n v="0"/>
    <n v="0"/>
    <s v="Mumbai"/>
    <n v="115"/>
    <n v="0"/>
    <n v="5"/>
    <n v="1"/>
  </r>
  <r>
    <d v="2024-06-14T00:00:00"/>
    <x v="57"/>
    <s v="ABHISHEK GUPTA"/>
    <s v="ABHISHEK GUPTA"/>
    <n v="8354873086"/>
    <s v="DILEEP SHARMA"/>
    <n v="3"/>
    <n v="0"/>
    <n v="0"/>
    <n v="3"/>
    <n v="1"/>
    <n v="2"/>
    <n v="0"/>
    <n v="0"/>
    <s v="Mumbai"/>
    <n v="75"/>
    <n v="0"/>
    <n v="3"/>
    <n v="1"/>
  </r>
  <r>
    <d v="2024-06-14T00:00:00"/>
    <x v="58"/>
    <s v="ANGAD RAMJI GUPTA"/>
    <s v="ANGAD RAMJI GUPTA"/>
    <n v="9820840706"/>
    <s v="CHANDRALOK GUPTA"/>
    <n v="7"/>
    <n v="0"/>
    <n v="0"/>
    <n v="7"/>
    <n v="0"/>
    <n v="7"/>
    <n v="0"/>
    <n v="0"/>
    <s v="Mumbai"/>
    <n v="175"/>
    <n v="0"/>
    <n v="7"/>
    <n v="1"/>
  </r>
  <r>
    <d v="2024-06-14T00:00:00"/>
    <x v="59"/>
    <s v="MOHAMMED SAJID TAK"/>
    <s v="MOHAMMED SAJID TAK"/>
    <n v="9623733102"/>
    <s v="IRFAN INNUS PATEL"/>
    <n v="4"/>
    <n v="0"/>
    <n v="0"/>
    <n v="4"/>
    <n v="0"/>
    <n v="4"/>
    <n v="0"/>
    <n v="0"/>
    <s v="Mumbai"/>
    <n v="100"/>
    <n v="0"/>
    <n v="4"/>
    <n v="1"/>
  </r>
  <r>
    <d v="2024-06-14T00:00:00"/>
    <x v="60"/>
    <s v="VIKAS CHANDRABHAN MISHRA"/>
    <s v="VIKAS CHANDRABHAN MISHRA"/>
    <n v="8369541192"/>
    <s v="SHASHANK YELVE"/>
    <n v="5"/>
    <n v="1"/>
    <n v="0"/>
    <n v="4"/>
    <n v="2"/>
    <n v="3"/>
    <n v="0"/>
    <n v="0"/>
    <s v="Mumbai"/>
    <n v="190"/>
    <n v="3540"/>
    <n v="5"/>
    <n v="1"/>
  </r>
  <r>
    <d v="2024-06-14T00:00:00"/>
    <x v="100"/>
    <s v="PRAVIN MATAL"/>
    <s v="PRAVIN MATAL"/>
    <n v="9867591635"/>
    <s v="MANISH LOLARAKH NATH DUBEY"/>
    <n v="5"/>
    <n v="1"/>
    <n v="0"/>
    <n v="4"/>
    <n v="1"/>
    <n v="4"/>
    <n v="0"/>
    <n v="0"/>
    <s v="Mumbai"/>
    <n v="170"/>
    <n v="4720"/>
    <n v="4"/>
    <n v="1"/>
  </r>
  <r>
    <d v="2024-06-14T00:00:00"/>
    <x v="61"/>
    <s v="ASHUTOSH MISHRA"/>
    <s v="ASHUTOSH MISHRA"/>
    <n v="9960834633"/>
    <s v="SUSHEEL DUBEY"/>
    <n v="6"/>
    <n v="0"/>
    <n v="0"/>
    <n v="6"/>
    <n v="1"/>
    <n v="5"/>
    <n v="0"/>
    <n v="0"/>
    <s v="Mumbai"/>
    <n v="150"/>
    <n v="0"/>
    <n v="6"/>
    <n v="1"/>
  </r>
  <r>
    <d v="2024-06-14T00:00:00"/>
    <x v="62"/>
    <s v="AKSHAY YADAV"/>
    <s v="AKSHAY YADAV"/>
    <n v="9920724076"/>
    <s v="RAGHWENDRA KUMAR SINGH"/>
    <n v="5"/>
    <n v="0"/>
    <n v="0"/>
    <n v="5"/>
    <n v="5"/>
    <n v="0"/>
    <n v="0"/>
    <n v="0"/>
    <s v="Mumbai"/>
    <n v="125"/>
    <n v="0"/>
    <n v="5"/>
    <n v="1"/>
  </r>
  <r>
    <d v="2024-06-14T00:00:00"/>
    <x v="63"/>
    <s v="MOHINI RAVIRAV YETEKAR"/>
    <s v="MOHINI RAVIRAV YETEKAR"/>
    <n v="8850628737"/>
    <s v="MANISH LOLARAKH NATH DUBEY"/>
    <n v="1"/>
    <n v="1"/>
    <n v="0"/>
    <n v="0"/>
    <n v="0"/>
    <n v="1"/>
    <n v="0"/>
    <n v="0"/>
    <s v="Mumbai"/>
    <n v="85"/>
    <n v="3541"/>
    <n v="1"/>
    <n v="1"/>
  </r>
  <r>
    <d v="2024-06-14T00:00:00"/>
    <x v="99"/>
    <s v="VINAYKUMAR GAUD"/>
    <s v="VINAYKUMAR GAUD"/>
    <n v="9224730381"/>
    <s v="INTEZAR IMAM MUNTAZIR IMAM SAYED"/>
    <n v="1"/>
    <n v="0"/>
    <n v="1"/>
    <n v="0"/>
    <n v="0"/>
    <n v="1"/>
    <n v="0"/>
    <n v="0"/>
    <s v="Mumbai"/>
    <n v="85"/>
    <n v="3540"/>
    <n v="1"/>
    <n v="1"/>
  </r>
  <r>
    <d v="2024-06-14T00:00:00"/>
    <x v="64"/>
    <s v="MUNAWAR WARISH HASHMI"/>
    <s v="MUNAWAR WARISH HASHMI"/>
    <n v="9167670057"/>
    <s v="RUSHIKESH KALE"/>
    <n v="3"/>
    <n v="0"/>
    <n v="0"/>
    <n v="3"/>
    <n v="0"/>
    <n v="3"/>
    <n v="0"/>
    <n v="0"/>
    <s v="Mumbai"/>
    <n v="75"/>
    <n v="0"/>
    <n v="3"/>
    <n v="1"/>
  </r>
  <r>
    <d v="2024-06-14T00:00:00"/>
    <x v="118"/>
    <s v="GAURISHANKAR SHAMBHU MANDAL"/>
    <s v="GAURISHANKAR SHAMBHU MANDAL"/>
    <n v="8369893292"/>
    <s v="CHANDRALOK GUPTA"/>
    <n v="7"/>
    <n v="0"/>
    <n v="0"/>
    <n v="7"/>
    <n v="0"/>
    <n v="7"/>
    <n v="0"/>
    <n v="0"/>
    <s v="Mumbai"/>
    <n v="165"/>
    <n v="0"/>
    <n v="7"/>
    <n v="1"/>
  </r>
  <r>
    <d v="2024-06-14T00:00:00"/>
    <x v="97"/>
    <s v="PREM KUMAR VISHWAKARMA"/>
    <s v="PREM KUMAR VISHWAKARMA"/>
    <n v="9004761131"/>
    <s v="KADAM RAVIRAJ NARAYAN"/>
    <n v="3"/>
    <n v="0"/>
    <n v="0"/>
    <n v="3"/>
    <n v="1"/>
    <n v="2"/>
    <n v="0"/>
    <n v="0"/>
    <s v="Mumbai"/>
    <n v="75"/>
    <n v="0"/>
    <n v="3"/>
    <n v="1"/>
  </r>
  <r>
    <d v="2024-06-14T00:00:00"/>
    <x v="65"/>
    <s v="SHEKH MOHAMMAD IMRAN"/>
    <s v="SHEKH MOHAMMAD IMRAN"/>
    <n v="8291174466"/>
    <s v="SHASHANK YELVE"/>
    <n v="5"/>
    <n v="0"/>
    <n v="0"/>
    <n v="5"/>
    <n v="0"/>
    <n v="5"/>
    <n v="0"/>
    <n v="0"/>
    <s v="Mumbai"/>
    <n v="125"/>
    <n v="0"/>
    <n v="5"/>
    <n v="1"/>
  </r>
  <r>
    <d v="2024-06-14T00:00:00"/>
    <x v="40"/>
    <s v="JAYESH MANOHARLAL VATANI"/>
    <s v="JAYESH MANOHARLAL VATANI"/>
    <n v="9730838322"/>
    <s v="JAGANATH SABAT"/>
    <n v="5"/>
    <n v="1"/>
    <n v="0"/>
    <n v="4"/>
    <n v="1"/>
    <n v="4"/>
    <n v="0"/>
    <n v="0"/>
    <s v="Mumbai"/>
    <n v="190"/>
    <n v="3540"/>
    <n v="5"/>
    <n v="1"/>
  </r>
  <r>
    <d v="2024-06-14T00:00:00"/>
    <x v="42"/>
    <s v="AKASH NARAYAN RAWTE"/>
    <s v="AKASH NARAYAN RAWTE"/>
    <n v="9594529510"/>
    <s v="NAGENDRA MISHRA"/>
    <n v="4"/>
    <n v="0"/>
    <n v="0"/>
    <n v="4"/>
    <n v="0"/>
    <n v="4"/>
    <n v="0"/>
    <n v="0"/>
    <s v="Mumbai"/>
    <n v="100"/>
    <n v="0"/>
    <n v="4"/>
    <n v="1"/>
  </r>
  <r>
    <d v="2024-06-14T00:00:00"/>
    <x v="43"/>
    <s v="SURAJ PAWAR"/>
    <s v="SURAJ PAWAR"/>
    <n v="8446578718"/>
    <s v="MADHURI JOSHI"/>
    <n v="1"/>
    <n v="1"/>
    <n v="0"/>
    <n v="0"/>
    <n v="0"/>
    <n v="2"/>
    <n v="0"/>
    <n v="0"/>
    <s v="Mumbai"/>
    <n v="100"/>
    <n v="50976"/>
    <n v="2"/>
    <n v="1"/>
  </r>
  <r>
    <d v="2024-06-14T00:00:00"/>
    <x v="44"/>
    <s v="SAW MRITUNJAY KUMAR PREMCHAND"/>
    <s v="SAW MRITUNJAY KUMAR PREMCHAND"/>
    <n v="8779615120"/>
    <s v="PREM KUMAR VISHWAKARMA"/>
    <n v="5"/>
    <n v="0"/>
    <n v="0"/>
    <n v="5"/>
    <n v="0"/>
    <n v="5"/>
    <n v="0"/>
    <n v="0"/>
    <s v="Mumbai"/>
    <n v="125"/>
    <n v="0"/>
    <n v="5"/>
    <n v="1"/>
  </r>
  <r>
    <d v="2024-06-14T00:00:00"/>
    <x v="45"/>
    <s v="AMAN TRIPATHI"/>
    <s v="AMAN TRIPATHI"/>
    <n v="7393838072"/>
    <s v="JAGANATH SABAT"/>
    <n v="7"/>
    <n v="0"/>
    <n v="0"/>
    <n v="7"/>
    <n v="2"/>
    <n v="5"/>
    <n v="0"/>
    <n v="0"/>
    <s v="Mumbai"/>
    <n v="170"/>
    <n v="0"/>
    <n v="7"/>
    <n v="1"/>
  </r>
  <r>
    <d v="2024-06-14T00:00:00"/>
    <x v="46"/>
    <s v="PRITAM SUNIL GAIKWAD"/>
    <s v="PRITAM SUNIL GAIKWAD"/>
    <n v="8169792854"/>
    <s v="SHASHANK YELVE"/>
    <n v="3"/>
    <n v="0"/>
    <n v="0"/>
    <n v="3"/>
    <n v="2"/>
    <n v="1"/>
    <n v="0"/>
    <n v="0"/>
    <s v="Mumbai"/>
    <n v="75"/>
    <n v="0"/>
    <n v="3"/>
    <n v="1"/>
  </r>
  <r>
    <d v="2024-06-14T00:00:00"/>
    <x v="108"/>
    <s v="BITTU KUMAR"/>
    <s v="BITTU KUMAR"/>
    <n v="8709035770"/>
    <s v="RIKESH HARIBHAUJI VAIDYA"/>
    <n v="6"/>
    <n v="0"/>
    <n v="0"/>
    <n v="6"/>
    <n v="1"/>
    <n v="5"/>
    <n v="0"/>
    <n v="0"/>
    <s v="Mumbai"/>
    <n v="150"/>
    <n v="0"/>
    <n v="6"/>
    <n v="1"/>
  </r>
  <r>
    <d v="2024-06-14T00:00:00"/>
    <x v="47"/>
    <s v="ZOAIB MAINUDDIN PALEKAR"/>
    <s v="ZOAIB MAINUDDIN PALEKAR"/>
    <n v="7020908214"/>
    <s v="AKASH RAMRATAN JAISWAL"/>
    <n v="4"/>
    <n v="0"/>
    <n v="0"/>
    <n v="4"/>
    <n v="1"/>
    <n v="3"/>
    <n v="0"/>
    <n v="0"/>
    <s v="Mumbai"/>
    <n v="90"/>
    <n v="0"/>
    <n v="3"/>
    <n v="1"/>
  </r>
  <r>
    <d v="2024-06-14T00:00:00"/>
    <x v="49"/>
    <s v="ANOOP PANDEY"/>
    <s v="ANOOP PANDEY"/>
    <n v="9321734007"/>
    <s v="KADAM RAVIRAJ NARAYAN"/>
    <n v="5"/>
    <n v="1"/>
    <n v="0"/>
    <n v="4"/>
    <n v="2"/>
    <n v="3"/>
    <n v="0"/>
    <n v="0"/>
    <s v="Mumbai"/>
    <n v="165"/>
    <n v="3761"/>
    <n v="5"/>
    <n v="1"/>
  </r>
  <r>
    <d v="2024-06-14T00:00:00"/>
    <x v="50"/>
    <s v="VIJAYKUMAR DINESH PARCHE"/>
    <s v="VIJAYKUMAR DINESH PARCHE"/>
    <n v="7558284024"/>
    <s v="MUNAWAR WARISH HASHMI"/>
    <n v="4"/>
    <n v="1"/>
    <n v="0"/>
    <n v="3"/>
    <n v="0"/>
    <n v="4"/>
    <n v="0"/>
    <n v="0"/>
    <s v="Mumbai"/>
    <n v="155"/>
    <n v="2508"/>
    <n v="4"/>
    <n v="1"/>
  </r>
  <r>
    <d v="2024-06-14T00:00:00"/>
    <x v="52"/>
    <s v="NANDLAL RAJBHAR"/>
    <s v="NANDLAL RAJBHAR"/>
    <n v="9594189301"/>
    <s v="MD SANAUL MUSTUFA"/>
    <n v="4"/>
    <n v="0"/>
    <n v="0"/>
    <n v="4"/>
    <n v="2"/>
    <n v="2"/>
    <n v="0"/>
    <n v="0"/>
    <s v="Mumbai"/>
    <n v="100"/>
    <n v="0"/>
    <n v="4"/>
    <n v="1"/>
  </r>
  <r>
    <d v="2024-06-14T00:00:00"/>
    <x v="53"/>
    <s v="KRISHNA GYANDEV PANDEY"/>
    <s v="KRISHNA GYANDEV PANDEY"/>
    <n v="9372324244"/>
    <s v="RAGHWENDRA KUMAR SINGH"/>
    <n v="4"/>
    <n v="0"/>
    <n v="0"/>
    <n v="4"/>
    <n v="2"/>
    <n v="2"/>
    <n v="0"/>
    <n v="0"/>
    <s v="Mumbai"/>
    <n v="90"/>
    <n v="0"/>
    <n v="4"/>
    <n v="1"/>
  </r>
  <r>
    <d v="2024-06-14T00:00:00"/>
    <x v="54"/>
    <s v="DINESH GHODVINDE"/>
    <s v="DINESH GHODVINDE"/>
    <n v="7020949492"/>
    <s v="JAGANATH SABAT"/>
    <n v="5"/>
    <n v="0"/>
    <n v="0"/>
    <n v="5"/>
    <n v="1"/>
    <n v="5"/>
    <n v="0"/>
    <n v="0"/>
    <s v="Mumbai"/>
    <n v="75"/>
    <n v="0"/>
    <n v="3"/>
    <n v="1"/>
  </r>
  <r>
    <d v="2024-06-14T00:00:00"/>
    <x v="30"/>
    <s v="BHAVESH VIVEK MHATRE"/>
    <s v="BHAVESH VIVEK MHATRE"/>
    <n v="8668720253"/>
    <s v="SURAJ PAWAR"/>
    <n v="5"/>
    <n v="0"/>
    <n v="0"/>
    <n v="5"/>
    <n v="1"/>
    <n v="4"/>
    <n v="0"/>
    <n v="0"/>
    <s v="Mumbai"/>
    <n v="125"/>
    <n v="0"/>
    <n v="5"/>
    <n v="1"/>
  </r>
  <r>
    <d v="2024-06-14T00:00:00"/>
    <x v="32"/>
    <s v="SANDESH SAROJ MISHRA"/>
    <s v="SANDESH SAROJ MISHRA"/>
    <n v="9819648094"/>
    <s v="JAYANT KUMAR"/>
    <n v="5"/>
    <n v="0"/>
    <n v="0"/>
    <n v="5"/>
    <n v="3"/>
    <n v="2"/>
    <n v="0"/>
    <n v="1"/>
    <s v="Mumbai"/>
    <n v="120"/>
    <n v="0"/>
    <n v="5"/>
    <n v="1"/>
  </r>
  <r>
    <d v="2024-06-14T00:00:00"/>
    <x v="33"/>
    <s v="SUDHEER PANKAJ PANDEY"/>
    <s v="SUDHEER PANKAJ PANDEY"/>
    <n v="8953258991"/>
    <s v="RAGHWENDRA KUMAR SINGH"/>
    <n v="6"/>
    <n v="1"/>
    <n v="0"/>
    <n v="5"/>
    <n v="3"/>
    <n v="4"/>
    <n v="0"/>
    <n v="0"/>
    <s v="Mumbai"/>
    <n v="225"/>
    <n v="14160"/>
    <n v="7"/>
    <n v="1"/>
  </r>
  <r>
    <d v="2024-06-14T00:00:00"/>
    <x v="31"/>
    <s v="AKASH RAMRATAN JAISWAL"/>
    <s v="AKASH RAMRATAN JAISWAL"/>
    <n v="7977956010"/>
    <s v="SONU KIRAN DUBEY"/>
    <n v="1"/>
    <n v="0"/>
    <n v="0"/>
    <n v="1"/>
    <n v="1"/>
    <n v="0"/>
    <n v="0"/>
    <n v="0"/>
    <s v="Mumbai"/>
    <n v="25"/>
    <n v="0"/>
    <n v="0"/>
    <n v="1"/>
  </r>
  <r>
    <d v="2024-06-14T00:00:00"/>
    <x v="34"/>
    <s v="ANIMESH KARMAKAR"/>
    <s v="ANIMESH KARMAKAR"/>
    <n v="6294590298"/>
    <s v="RIKESH HARIBHAUJI VAIDYA"/>
    <n v="7"/>
    <n v="0"/>
    <n v="0"/>
    <n v="7"/>
    <n v="3"/>
    <n v="4"/>
    <n v="0"/>
    <n v="0"/>
    <s v="Mumbai"/>
    <n v="175"/>
    <n v="0"/>
    <n v="7"/>
    <n v="1"/>
  </r>
  <r>
    <d v="2024-06-14T00:00:00"/>
    <x v="36"/>
    <s v="SAMSUJJAMA"/>
    <s v="SAMSUJJAMA"/>
    <n v="9628744894"/>
    <s v="PREM KUMAR VISHWAKARMA"/>
    <n v="5"/>
    <n v="1"/>
    <n v="0"/>
    <n v="4"/>
    <n v="0"/>
    <n v="5"/>
    <n v="0"/>
    <n v="0"/>
    <s v="Mumbai"/>
    <n v="190"/>
    <n v="2360"/>
    <n v="5"/>
    <n v="1"/>
  </r>
  <r>
    <d v="2024-06-14T00:00:00"/>
    <x v="38"/>
    <s v="VIVEKANAND"/>
    <s v="VIVEKANAND"/>
    <n v="9984546969"/>
    <s v="JAGANATH SABAT"/>
    <n v="7"/>
    <n v="0"/>
    <n v="0"/>
    <n v="7"/>
    <n v="2"/>
    <n v="5"/>
    <n v="0"/>
    <n v="0"/>
    <s v="Mumbai"/>
    <n v="175"/>
    <n v="0"/>
    <n v="7"/>
    <n v="1"/>
  </r>
  <r>
    <d v="2024-06-14T00:00:00"/>
    <x v="39"/>
    <s v="PRADEEP DEEPAK ANGRE"/>
    <s v="PRADEEP DEEPAK ANGRE"/>
    <n v="8879114532"/>
    <s v="JAGANATH SABAT"/>
    <n v="5"/>
    <n v="0"/>
    <n v="0"/>
    <n v="5"/>
    <n v="1"/>
    <n v="4"/>
    <n v="0"/>
    <n v="0"/>
    <s v="Mumbai"/>
    <n v="125"/>
    <n v="0"/>
    <n v="5"/>
    <n v="1"/>
  </r>
  <r>
    <d v="2024-06-14T00:00:00"/>
    <x v="19"/>
    <s v="RANJIT REVNATH BOBHATE"/>
    <s v="RANJIT REVNATH BOBHATE"/>
    <n v="9920240914"/>
    <s v="MOHAMMAD IMRAN ADIL"/>
    <n v="5"/>
    <n v="1"/>
    <n v="0"/>
    <n v="4"/>
    <n v="1"/>
    <n v="4"/>
    <n v="0"/>
    <n v="0"/>
    <s v="Mumbai"/>
    <n v="190"/>
    <n v="3540"/>
    <n v="5"/>
    <n v="1"/>
  </r>
  <r>
    <d v="2024-06-14T00:00:00"/>
    <x v="91"/>
    <s v="CHANDRALOK GUPTA"/>
    <s v="CHANDRALOK GUPTA"/>
    <n v="8424058233"/>
    <s v="RUSHIKESH KALE"/>
    <n v="1"/>
    <n v="1"/>
    <n v="0"/>
    <n v="0"/>
    <n v="0"/>
    <n v="1"/>
    <n v="0"/>
    <n v="0"/>
    <s v="Mumbai"/>
    <n v="90"/>
    <n v="50976"/>
    <n v="1"/>
    <n v="1"/>
  </r>
  <r>
    <d v="2024-06-14T00:00:00"/>
    <x v="102"/>
    <s v="YADAV VIVEKKUMAR LALJI"/>
    <s v="YADAV VIVEKKUMAR LALJI"/>
    <n v="9702818558"/>
    <s v="IRFAN INNUS PATEL"/>
    <n v="5"/>
    <n v="0"/>
    <n v="0"/>
    <n v="5"/>
    <n v="1"/>
    <n v="4"/>
    <n v="0"/>
    <n v="0"/>
    <s v="Mumbai"/>
    <n v="125"/>
    <n v="0"/>
    <n v="5"/>
    <n v="1"/>
  </r>
  <r>
    <d v="2024-06-14T00:00:00"/>
    <x v="25"/>
    <s v="AJAY KUMAR MISHRA"/>
    <s v="AJAY KUMAR MISHRA"/>
    <n v="8009478116"/>
    <s v="NAGENDRA MISHRA"/>
    <n v="5"/>
    <n v="0"/>
    <n v="0"/>
    <n v="5"/>
    <n v="3"/>
    <n v="2"/>
    <n v="0"/>
    <n v="0"/>
    <s v="Mumbai"/>
    <n v="125"/>
    <n v="0"/>
    <n v="5"/>
    <n v="1"/>
  </r>
  <r>
    <d v="2024-06-14T00:00:00"/>
    <x v="21"/>
    <s v="ARJUN WAGHMARE"/>
    <s v="ARJUN WAGHMARE"/>
    <n v="7666209662"/>
    <s v="ABHIJIT KHANVILKAR"/>
    <n v="1"/>
    <n v="1"/>
    <n v="0"/>
    <n v="0"/>
    <n v="0"/>
    <n v="1"/>
    <n v="0"/>
    <n v="0"/>
    <s v="Mumbai"/>
    <n v="90"/>
    <n v="9440"/>
    <n v="1"/>
    <n v="1"/>
  </r>
  <r>
    <d v="2024-06-14T00:00:00"/>
    <x v="24"/>
    <s v="ARUN KUMAR SHUKLA"/>
    <s v="ARUN KUMAR SHUKLA"/>
    <n v="8928440955"/>
    <s v="CHANDRALOK GUPTA"/>
    <n v="7"/>
    <n v="0"/>
    <n v="0"/>
    <n v="7"/>
    <n v="0"/>
    <n v="7"/>
    <n v="0"/>
    <n v="0"/>
    <s v="Mumbai"/>
    <n v="175"/>
    <n v="0"/>
    <n v="7"/>
    <n v="1"/>
  </r>
  <r>
    <d v="2024-06-14T00:00:00"/>
    <x v="92"/>
    <s v="MOHAMMAD IMRAN ADIL"/>
    <s v="MOHAMMAD IMRAN ADIL"/>
    <n v="9967552214"/>
    <s v="MADHURI JOSHI"/>
    <n v="2"/>
    <n v="1"/>
    <n v="0"/>
    <n v="1"/>
    <n v="0"/>
    <n v="2"/>
    <n v="0"/>
    <n v="0"/>
    <s v="Mumbai"/>
    <n v="115"/>
    <n v="9440"/>
    <n v="2"/>
    <n v="1"/>
  </r>
  <r>
    <d v="2024-06-14T00:00:00"/>
    <x v="26"/>
    <s v="RUSHIKESH DODHU JADHAV"/>
    <s v="RUSHIKESH DODHU JADHAV"/>
    <n v="9768269689"/>
    <s v="AKASH RAMRATAN JAISWAL"/>
    <n v="5"/>
    <n v="0"/>
    <n v="0"/>
    <n v="5"/>
    <n v="2"/>
    <n v="3"/>
    <n v="0"/>
    <n v="0"/>
    <s v="Mumbai"/>
    <n v="125"/>
    <n v="0"/>
    <n v="5"/>
    <n v="1"/>
  </r>
  <r>
    <d v="2024-06-14T00:00:00"/>
    <x v="27"/>
    <s v="RANJEET UPENDRA SHARMA"/>
    <s v="RANJEET UPENDRA SHARMA"/>
    <n v="7620769467"/>
    <s v="JAGANATH SABAT"/>
    <n v="3"/>
    <n v="0"/>
    <n v="0"/>
    <n v="3"/>
    <n v="1"/>
    <n v="2"/>
    <n v="0"/>
    <n v="0"/>
    <s v="Mumbai"/>
    <n v="65"/>
    <n v="0"/>
    <n v="3"/>
    <n v="1"/>
  </r>
  <r>
    <d v="2024-06-14T00:00:00"/>
    <x v="90"/>
    <s v="MOHAMMED MUNAWAR KHAN"/>
    <s v="MOHAMMED MUNAWAR KHAN"/>
    <n v="8779346184"/>
    <s v="INTEZAR IMAM MUNTAZIR IMAM SAYED"/>
    <n v="3"/>
    <n v="0"/>
    <n v="0"/>
    <n v="3"/>
    <n v="0"/>
    <n v="3"/>
    <n v="0"/>
    <n v="0"/>
    <s v="Mumbai"/>
    <n v="75"/>
    <n v="0"/>
    <n v="3"/>
    <n v="1"/>
  </r>
  <r>
    <d v="2024-06-14T00:00:00"/>
    <x v="29"/>
    <s v="ASHISH SHUKLA"/>
    <s v="ASHISH SHUKLA"/>
    <n v="8879709699"/>
    <s v="RIKESH HARIBHAUJI VAIDYA"/>
    <n v="5"/>
    <n v="0"/>
    <n v="0"/>
    <n v="5"/>
    <n v="2"/>
    <n v="3"/>
    <n v="0"/>
    <n v="0"/>
    <s v="Mumbai"/>
    <n v="115"/>
    <n v="0"/>
    <n v="4"/>
    <n v="1"/>
  </r>
  <r>
    <d v="2024-06-14T00:00:00"/>
    <x v="10"/>
    <s v="VINIT LAXMIKANT CHATURVEDI"/>
    <s v="VINIT LAXMIKANT CHATURVEDI"/>
    <n v="9619167461"/>
    <s v="AKASH RAMRATAN JAISWAL"/>
    <n v="5"/>
    <n v="0"/>
    <n v="0"/>
    <n v="5"/>
    <n v="3"/>
    <n v="2"/>
    <n v="0"/>
    <n v="0"/>
    <s v="Mumbai"/>
    <n v="125"/>
    <n v="0"/>
    <n v="5"/>
    <n v="1"/>
  </r>
  <r>
    <d v="2024-06-14T00:00:00"/>
    <x v="11"/>
    <s v="PRASHANT VISHRAM PATIL"/>
    <s v="PRASHANT VISHRAM PATIL"/>
    <n v="7777088988"/>
    <s v="PREM KUMAR VISHWAKARMA"/>
    <n v="5"/>
    <n v="0"/>
    <n v="0"/>
    <n v="5"/>
    <n v="3"/>
    <n v="2"/>
    <n v="0"/>
    <n v="0"/>
    <s v="Mumbai"/>
    <n v="105"/>
    <n v="0"/>
    <n v="5"/>
    <n v="1"/>
  </r>
  <r>
    <d v="2024-06-14T00:00:00"/>
    <x v="12"/>
    <s v="SUMIT KUMAR PARASNATH VERMA"/>
    <s v="SUMIT KUMAR PARASNATH VERMA"/>
    <n v="7738531602"/>
    <s v="ABHISHEK GUPTA"/>
    <n v="5"/>
    <n v="1"/>
    <n v="0"/>
    <n v="4"/>
    <n v="2"/>
    <n v="3"/>
    <n v="0"/>
    <n v="0"/>
    <s v="Mumbai"/>
    <n v="185"/>
    <n v="3540"/>
    <n v="5"/>
    <n v="1"/>
  </r>
  <r>
    <d v="2024-06-14T00:00:00"/>
    <x v="14"/>
    <s v="VISHAL RAJENDRA UPADHYAY"/>
    <s v="VISHAL RAJENDRA UPADHYAY"/>
    <n v="9867075685"/>
    <s v="DILEEP SHARMA"/>
    <n v="5"/>
    <n v="0"/>
    <n v="0"/>
    <n v="5"/>
    <n v="1"/>
    <n v="4"/>
    <n v="0"/>
    <n v="0"/>
    <s v="Mumbai"/>
    <n v="125"/>
    <n v="0"/>
    <n v="5"/>
    <n v="1"/>
  </r>
  <r>
    <d v="2024-06-14T00:00:00"/>
    <x v="13"/>
    <s v="KARIM JARIYA"/>
    <s v="KARIM JARIYA"/>
    <n v="9321734702"/>
    <s v="AJAY KUMAR VERMA"/>
    <n v="4"/>
    <n v="0"/>
    <n v="0"/>
    <n v="4"/>
    <n v="1"/>
    <n v="3"/>
    <n v="0"/>
    <n v="0"/>
    <s v="Mumbai"/>
    <n v="100"/>
    <n v="0"/>
    <n v="4"/>
    <n v="1"/>
  </r>
  <r>
    <d v="2024-06-14T00:00:00"/>
    <x v="15"/>
    <s v="MOHD ANWAR"/>
    <s v="MOHD ANWAR"/>
    <n v="9699967378"/>
    <s v="MOHAMMAD IMRAN ADIL"/>
    <n v="5"/>
    <n v="0"/>
    <n v="0"/>
    <n v="5"/>
    <n v="0"/>
    <n v="5"/>
    <n v="0"/>
    <n v="0"/>
    <s v="Mumbai"/>
    <n v="125"/>
    <n v="0"/>
    <n v="5"/>
    <n v="1"/>
  </r>
  <r>
    <d v="2024-06-14T00:00:00"/>
    <x v="16"/>
    <s v="JITENDRA PRATAP SINGH"/>
    <s v="JITENDRA PRATAP SINGH"/>
    <n v="7718993383"/>
    <s v="MANISH LOLARAKH NATH DUBEY"/>
    <n v="1"/>
    <n v="1"/>
    <n v="0"/>
    <n v="0"/>
    <n v="0"/>
    <n v="1"/>
    <n v="0"/>
    <n v="0"/>
    <s v="Mumbai"/>
    <n v="90"/>
    <n v="4720"/>
    <n v="1"/>
    <n v="1"/>
  </r>
  <r>
    <d v="2024-06-14T00:00:00"/>
    <x v="17"/>
    <s v="MD SARFARAZ"/>
    <s v="MD SARFARAZ"/>
    <n v="8709965096"/>
    <s v="MD SANAUL MUSTUFA"/>
    <n v="6"/>
    <n v="0"/>
    <n v="0"/>
    <n v="6"/>
    <n v="1"/>
    <n v="5"/>
    <n v="0"/>
    <n v="0"/>
    <s v="Mumbai"/>
    <n v="150"/>
    <n v="0"/>
    <n v="6"/>
    <n v="1"/>
  </r>
  <r>
    <d v="2024-06-14T00:00:00"/>
    <x v="94"/>
    <s v="MANISH PANDEY"/>
    <s v="MANISH PANDEY"/>
    <n v="8655267737"/>
    <s v="AJAY KUMAR VERMA"/>
    <n v="3"/>
    <n v="1"/>
    <n v="0"/>
    <n v="2"/>
    <n v="1"/>
    <n v="3"/>
    <n v="0"/>
    <n v="1"/>
    <s v="Mumbai"/>
    <n v="160"/>
    <n v="7080"/>
    <n v="4"/>
    <n v="1"/>
  </r>
  <r>
    <d v="2024-06-14T00:00:00"/>
    <x v="0"/>
    <s v="SIRAJ RAIS KHAN"/>
    <s v="SIRAJ RAIS KHAN"/>
    <n v="7738084089"/>
    <s v="IRFAN INNUS PATEL"/>
    <n v="5"/>
    <n v="0"/>
    <n v="0"/>
    <n v="5"/>
    <n v="1"/>
    <n v="4"/>
    <n v="0"/>
    <n v="0"/>
    <s v="Mumbai"/>
    <n v="125"/>
    <n v="0"/>
    <n v="5"/>
    <n v="1"/>
  </r>
  <r>
    <d v="2024-06-14T00:00:00"/>
    <x v="2"/>
    <s v="YASH SABHA SHANKAR TIWARI"/>
    <s v="YASH SABHA SHANKAR TIWARI"/>
    <n v="9594587271"/>
    <s v="RIKESH HARIBHAUJI VAIDYA"/>
    <n v="2"/>
    <n v="0"/>
    <n v="0"/>
    <n v="2"/>
    <n v="1"/>
    <n v="1"/>
    <n v="0"/>
    <n v="0"/>
    <s v="Mumbai"/>
    <n v="50"/>
    <n v="0"/>
    <n v="2"/>
    <n v="1"/>
  </r>
  <r>
    <d v="2024-06-14T00:00:00"/>
    <x v="3"/>
    <s v="VINAY KUMAR DUBEY"/>
    <s v="VINAY KUMAR DUBEY"/>
    <n v="7080868718"/>
    <s v="JAGANATH SABAT"/>
    <n v="7"/>
    <n v="0"/>
    <n v="0"/>
    <n v="7"/>
    <n v="2"/>
    <n v="5"/>
    <n v="0"/>
    <n v="0"/>
    <s v="Mumbai"/>
    <n v="165"/>
    <n v="0"/>
    <n v="7"/>
    <n v="1"/>
  </r>
  <r>
    <d v="2024-06-14T00:00:00"/>
    <x v="4"/>
    <s v="RISHIKESH DUBEY"/>
    <s v="RISHIKESH DUBEY"/>
    <n v="8369036235"/>
    <s v="NAVEEN TRIPATHI"/>
    <n v="4"/>
    <n v="0"/>
    <n v="0"/>
    <n v="4"/>
    <n v="0"/>
    <n v="4"/>
    <n v="0"/>
    <n v="0"/>
    <s v="Mumbai"/>
    <n v="95"/>
    <n v="0"/>
    <n v="4"/>
    <n v="1"/>
  </r>
  <r>
    <d v="2024-06-14T00:00:00"/>
    <x v="6"/>
    <s v="CHOUBEY ADITYA AJIT"/>
    <s v="CHOUBEY ADITYA AJIT"/>
    <n v="7414955787"/>
    <s v="CHANDRALOK GUPTA"/>
    <n v="5"/>
    <n v="0"/>
    <n v="0"/>
    <n v="5"/>
    <n v="2"/>
    <n v="4"/>
    <n v="0"/>
    <n v="1"/>
    <s v="Mumbai"/>
    <n v="135"/>
    <n v="0"/>
    <n v="5"/>
    <n v="1"/>
  </r>
  <r>
    <d v="2024-06-14T00:00:00"/>
    <x v="93"/>
    <s v="SOFIYAN MOHAMMED UMAR ANSARI"/>
    <s v="SOFIYAN MOHAMMED UMAR ANSARI"/>
    <n v="7304151160"/>
    <s v="ABHISHEK GUPTA"/>
    <n v="5"/>
    <n v="0"/>
    <n v="0"/>
    <n v="5"/>
    <n v="3"/>
    <n v="2"/>
    <n v="0"/>
    <n v="0"/>
    <s v="Mumbai"/>
    <n v="125"/>
    <n v="0"/>
    <n v="5"/>
    <n v="1"/>
  </r>
  <r>
    <d v="2024-06-14T00:00:00"/>
    <x v="9"/>
    <s v="HARIHAR SINGH"/>
    <s v="HARIHAR SINGH"/>
    <n v="8149312014"/>
    <s v="AJAY KUMAR VERMA"/>
    <n v="2"/>
    <n v="0"/>
    <n v="0"/>
    <n v="2"/>
    <n v="2"/>
    <n v="0"/>
    <n v="0"/>
    <n v="0"/>
    <s v="Mumbai"/>
    <n v="50"/>
    <n v="0"/>
    <n v="2"/>
    <n v="1"/>
  </r>
  <r>
    <d v="2024-06-15T00:00:00"/>
    <x v="20"/>
    <s v="NANDAN SINGH"/>
    <s v="NANDAN SINGH"/>
    <n v="8655842601"/>
    <s v="ABHIJIT KHANVILKAR"/>
    <n v="1"/>
    <n v="0"/>
    <n v="0"/>
    <n v="1"/>
    <n v="0"/>
    <n v="1"/>
    <n v="0"/>
    <n v="0"/>
    <s v="Mumbai"/>
    <n v="0"/>
    <n v="0"/>
    <n v="0"/>
    <n v="1"/>
  </r>
  <r>
    <d v="2024-06-15T00:00:00"/>
    <x v="65"/>
    <s v="SHEKH MOHAMMAD IMRAN"/>
    <s v="SHEKH MOHAMMAD IMRAN"/>
    <n v="8291174466"/>
    <s v="SHASHANK YELVE"/>
    <n v="5"/>
    <n v="1"/>
    <n v="0"/>
    <n v="4"/>
    <n v="0"/>
    <n v="5"/>
    <n v="0"/>
    <n v="0"/>
    <s v="Mumbai"/>
    <n v="190"/>
    <n v="41200"/>
    <n v="5"/>
    <n v="1"/>
  </r>
  <r>
    <d v="2024-06-15T00:00:00"/>
    <x v="62"/>
    <s v="AKSHAY YADAV"/>
    <s v="AKSHAY YADAV"/>
    <n v="9920724076"/>
    <s v="RAGHWENDRA KUMAR SINGH"/>
    <n v="5"/>
    <n v="0"/>
    <n v="0"/>
    <n v="5"/>
    <n v="4"/>
    <n v="1"/>
    <n v="0"/>
    <n v="0"/>
    <s v="Mumbai"/>
    <n v="125"/>
    <n v="0"/>
    <n v="5"/>
    <n v="1"/>
  </r>
  <r>
    <d v="2024-06-15T00:00:00"/>
    <x v="118"/>
    <s v="GAURISHANKAR SHAMBHU MANDAL"/>
    <s v="GAURISHANKAR SHAMBHU MANDAL"/>
    <n v="8369893292"/>
    <s v="CHANDRALOK GUPTA"/>
    <n v="7"/>
    <n v="0"/>
    <n v="0"/>
    <n v="7"/>
    <n v="0"/>
    <n v="7"/>
    <n v="0"/>
    <n v="0"/>
    <s v="Mumbai"/>
    <n v="170"/>
    <n v="0"/>
    <n v="7"/>
    <n v="1"/>
  </r>
  <r>
    <d v="2024-06-15T00:00:00"/>
    <x v="64"/>
    <s v="MUNAWAR WARISH HASHMI"/>
    <s v="MUNAWAR WARISH HASHMI"/>
    <n v="9167670057"/>
    <s v="RUSHIKESH KALE"/>
    <n v="2"/>
    <n v="0"/>
    <n v="0"/>
    <n v="2"/>
    <n v="0"/>
    <n v="2"/>
    <n v="0"/>
    <n v="0"/>
    <s v="Mumbai"/>
    <n v="50"/>
    <n v="0"/>
    <n v="2"/>
    <n v="1"/>
  </r>
  <r>
    <d v="2024-06-15T00:00:00"/>
    <x v="60"/>
    <s v="VIKAS CHANDRABHAN MISHRA"/>
    <s v="VIKAS CHANDRABHAN MISHRA"/>
    <n v="8369541192"/>
    <s v="SHASHANK YELVE"/>
    <n v="5"/>
    <n v="0"/>
    <n v="0"/>
    <n v="5"/>
    <n v="0"/>
    <n v="5"/>
    <n v="0"/>
    <n v="0"/>
    <s v="Mumbai"/>
    <n v="105"/>
    <n v="0"/>
    <n v="5"/>
    <n v="1"/>
  </r>
  <r>
    <d v="2024-06-15T00:00:00"/>
    <x v="100"/>
    <s v="PRAVIN MATAL"/>
    <s v="PRAVIN MATAL"/>
    <n v="9867591635"/>
    <s v="MANISH LOLARAKH NATH DUBEY"/>
    <n v="5"/>
    <n v="1"/>
    <n v="0"/>
    <n v="4"/>
    <n v="0"/>
    <n v="5"/>
    <n v="0"/>
    <n v="0"/>
    <s v="Mumbai"/>
    <n v="160"/>
    <n v="33226"/>
    <n v="5"/>
    <n v="1"/>
  </r>
  <r>
    <d v="2024-06-15T00:00:00"/>
    <x v="97"/>
    <s v="PREM KUMAR VISHWAKARMA"/>
    <s v="PREM KUMAR VISHWAKARMA"/>
    <n v="9004761131"/>
    <s v="KADAM RAVIRAJ NARAYAN"/>
    <n v="3"/>
    <n v="0"/>
    <n v="0"/>
    <n v="3"/>
    <n v="0"/>
    <n v="3"/>
    <n v="0"/>
    <n v="0"/>
    <s v="Mumbai"/>
    <n v="65"/>
    <n v="0"/>
    <n v="3"/>
    <n v="1"/>
  </r>
  <r>
    <d v="2024-06-15T00:00:00"/>
    <x v="61"/>
    <s v="ASHUTOSH MISHRA"/>
    <s v="ASHUTOSH MISHRA"/>
    <n v="9960834633"/>
    <s v="SUSHEEL DUBEY"/>
    <n v="5"/>
    <n v="0"/>
    <n v="0"/>
    <n v="5"/>
    <n v="1"/>
    <n v="4"/>
    <n v="0"/>
    <n v="0"/>
    <s v="Mumbai"/>
    <n v="125"/>
    <n v="0"/>
    <n v="5"/>
    <n v="1"/>
  </r>
  <r>
    <d v="2024-06-15T00:00:00"/>
    <x v="55"/>
    <s v="BANNOTH NARAYANASWAMY NAIK"/>
    <s v="BANNOTH NARAYANASWAMY NAIK"/>
    <n v="9892353556"/>
    <s v="ARJUN WAGHMARE"/>
    <n v="7"/>
    <n v="0"/>
    <n v="0"/>
    <n v="7"/>
    <n v="1"/>
    <n v="8"/>
    <n v="0"/>
    <n v="1"/>
    <s v="Mumbai"/>
    <n v="185"/>
    <n v="0"/>
    <n v="7"/>
    <n v="1"/>
  </r>
  <r>
    <d v="2024-06-15T00:00:00"/>
    <x v="56"/>
    <s v="JUBAIR KHAN"/>
    <s v="JUBAIR KHAN"/>
    <n v="9594708000"/>
    <s v="MOHAMMAD IMRAN ADIL"/>
    <n v="2"/>
    <n v="1"/>
    <n v="0"/>
    <n v="1"/>
    <n v="0"/>
    <n v="2"/>
    <n v="0"/>
    <n v="0"/>
    <s v="Mumbai"/>
    <n v="115"/>
    <n v="4720"/>
    <n v="2"/>
    <n v="1"/>
  </r>
  <r>
    <d v="2024-06-15T00:00:00"/>
    <x v="57"/>
    <s v="ABHISHEK GUPTA"/>
    <s v="ABHISHEK GUPTA"/>
    <n v="8354873086"/>
    <s v="DILEEP SHARMA"/>
    <n v="2"/>
    <n v="0"/>
    <n v="0"/>
    <n v="2"/>
    <n v="2"/>
    <n v="0"/>
    <n v="0"/>
    <n v="0"/>
    <s v="Mumbai"/>
    <n v="50"/>
    <n v="0"/>
    <n v="2"/>
    <n v="1"/>
  </r>
  <r>
    <d v="2024-06-15T00:00:00"/>
    <x v="59"/>
    <s v="MOHAMMED SAJID TAK"/>
    <s v="MOHAMMED SAJID TAK"/>
    <n v="9623733102"/>
    <s v="IRFAN INNUS PATEL"/>
    <n v="5"/>
    <n v="1"/>
    <n v="0"/>
    <n v="4"/>
    <n v="1"/>
    <n v="4"/>
    <n v="0"/>
    <n v="0"/>
    <s v="Mumbai"/>
    <n v="190"/>
    <n v="2395"/>
    <n v="5"/>
    <n v="1"/>
  </r>
  <r>
    <d v="2024-06-15T00:00:00"/>
    <x v="54"/>
    <s v="DINESH GHODVINDE"/>
    <s v="DINESH GHODVINDE"/>
    <n v="7020949492"/>
    <s v="JAGANATH SABAT"/>
    <n v="4"/>
    <n v="0"/>
    <n v="0"/>
    <n v="4"/>
    <n v="0"/>
    <n v="4"/>
    <n v="0"/>
    <n v="0"/>
    <s v="Mumbai"/>
    <n v="75"/>
    <n v="0"/>
    <n v="3"/>
    <n v="1"/>
  </r>
  <r>
    <d v="2024-06-15T00:00:00"/>
    <x v="46"/>
    <s v="PRITAM SUNIL GAIKWAD"/>
    <s v="PRITAM SUNIL GAIKWAD"/>
    <n v="8169792854"/>
    <s v="SHASHANK YELVE"/>
    <n v="5"/>
    <n v="0"/>
    <n v="0"/>
    <n v="5"/>
    <n v="1"/>
    <n v="4"/>
    <n v="0"/>
    <n v="0"/>
    <s v="Mumbai"/>
    <n v="125"/>
    <n v="0"/>
    <n v="5"/>
    <n v="1"/>
  </r>
  <r>
    <d v="2024-06-15T00:00:00"/>
    <x v="47"/>
    <s v="ZOAIB MAINUDDIN PALEKAR"/>
    <s v="ZOAIB MAINUDDIN PALEKAR"/>
    <n v="7020908214"/>
    <s v="AKASH RAMRATAN JAISWAL"/>
    <n v="1"/>
    <n v="0"/>
    <n v="0"/>
    <n v="1"/>
    <n v="0"/>
    <n v="1"/>
    <n v="0"/>
    <n v="0"/>
    <s v="Mumbai"/>
    <n v="25"/>
    <n v="0"/>
    <n v="1"/>
    <n v="1"/>
  </r>
  <r>
    <d v="2024-06-15T00:00:00"/>
    <x v="49"/>
    <s v="ANOOP PANDEY"/>
    <s v="ANOOP PANDEY"/>
    <n v="9321734007"/>
    <s v="KADAM RAVIRAJ NARAYAN"/>
    <n v="6"/>
    <n v="0"/>
    <n v="0"/>
    <n v="6"/>
    <n v="2"/>
    <n v="4"/>
    <n v="0"/>
    <n v="0"/>
    <s v="Mumbai"/>
    <n v="125"/>
    <n v="0"/>
    <n v="5"/>
    <n v="1"/>
  </r>
  <r>
    <d v="2024-06-15T00:00:00"/>
    <x v="52"/>
    <s v="NANDLAL RAJBHAR"/>
    <s v="NANDLAL RAJBHAR"/>
    <n v="9594189301"/>
    <s v="MD SANAUL MUSTUFA"/>
    <n v="3"/>
    <n v="0"/>
    <n v="0"/>
    <n v="3"/>
    <n v="0"/>
    <n v="3"/>
    <n v="0"/>
    <n v="0"/>
    <s v="Mumbai"/>
    <n v="75"/>
    <n v="0"/>
    <n v="3"/>
    <n v="1"/>
  </r>
  <r>
    <d v="2024-06-15T00:00:00"/>
    <x v="50"/>
    <s v="VIJAYKUMAR DINESH PARCHE"/>
    <s v="VIJAYKUMAR DINESH PARCHE"/>
    <n v="7558284024"/>
    <s v="MUNAWAR WARISH HASHMI"/>
    <n v="4"/>
    <n v="0"/>
    <n v="0"/>
    <n v="4"/>
    <n v="0"/>
    <n v="4"/>
    <n v="0"/>
    <n v="0"/>
    <s v="Mumbai"/>
    <n v="100"/>
    <n v="0"/>
    <n v="4"/>
    <n v="1"/>
  </r>
  <r>
    <d v="2024-06-15T00:00:00"/>
    <x v="42"/>
    <s v="AKASH NARAYAN RAWTE"/>
    <s v="AKASH NARAYAN RAWTE"/>
    <n v="9594529510"/>
    <s v="NAGENDRA MISHRA"/>
    <n v="3"/>
    <n v="0"/>
    <n v="0"/>
    <n v="3"/>
    <n v="0"/>
    <n v="3"/>
    <n v="0"/>
    <n v="0"/>
    <s v="Mumbai"/>
    <n v="75"/>
    <n v="0"/>
    <n v="3"/>
    <n v="1"/>
  </r>
  <r>
    <d v="2024-06-15T00:00:00"/>
    <x v="43"/>
    <s v="SURAJ PAWAR"/>
    <s v="SURAJ PAWAR"/>
    <n v="8446578718"/>
    <s v="MADHURI JOSHI"/>
    <n v="1"/>
    <n v="0"/>
    <n v="0"/>
    <n v="1"/>
    <n v="0"/>
    <n v="1"/>
    <n v="0"/>
    <n v="0"/>
    <s v="Mumbai"/>
    <n v="25"/>
    <n v="0"/>
    <n v="1"/>
    <n v="1"/>
  </r>
  <r>
    <d v="2024-06-15T00:00:00"/>
    <x v="44"/>
    <s v="SAW MRITUNJAY KUMAR PREMCHAND"/>
    <s v="SAW MRITUNJAY KUMAR PREMCHAND"/>
    <n v="8779615120"/>
    <s v="PREM KUMAR VISHWAKARMA"/>
    <n v="5"/>
    <n v="0"/>
    <n v="0"/>
    <n v="5"/>
    <n v="1"/>
    <n v="4"/>
    <n v="0"/>
    <n v="0"/>
    <s v="Mumbai"/>
    <n v="115"/>
    <n v="0"/>
    <n v="5"/>
    <n v="1"/>
  </r>
  <r>
    <d v="2024-06-15T00:00:00"/>
    <x v="111"/>
    <s v="SHASHANK YELVE"/>
    <s v="SHASHANK YELVE"/>
    <n v="8830251760"/>
    <s v="MADHURI JOSHI"/>
    <n v="1"/>
    <n v="1"/>
    <n v="0"/>
    <n v="0"/>
    <n v="0"/>
    <n v="1"/>
    <n v="0"/>
    <n v="0"/>
    <s v="Mumbai"/>
    <n v="90"/>
    <n v="13103"/>
    <n v="1"/>
    <n v="1"/>
  </r>
  <r>
    <d v="2024-06-15T00:00:00"/>
    <x v="45"/>
    <s v="AMAN TRIPATHI"/>
    <s v="AMAN TRIPATHI"/>
    <n v="7393838072"/>
    <s v="JAGANATH SABAT"/>
    <n v="4"/>
    <n v="0"/>
    <n v="0"/>
    <n v="4"/>
    <n v="2"/>
    <n v="2"/>
    <n v="0"/>
    <n v="0"/>
    <s v="Mumbai"/>
    <n v="100"/>
    <n v="0"/>
    <n v="4"/>
    <n v="1"/>
  </r>
  <r>
    <d v="2024-06-15T00:00:00"/>
    <x v="40"/>
    <s v="JAYESH MANOHARLAL VATANI"/>
    <s v="JAYESH MANOHARLAL VATANI"/>
    <n v="9730838322"/>
    <s v="JAGANATH SABAT"/>
    <n v="5"/>
    <n v="1"/>
    <n v="0"/>
    <n v="4"/>
    <n v="0"/>
    <n v="5"/>
    <n v="0"/>
    <n v="0"/>
    <s v="Mumbai"/>
    <n v="190"/>
    <n v="28587"/>
    <n v="5"/>
    <n v="1"/>
  </r>
  <r>
    <d v="2024-06-15T00:00:00"/>
    <x v="41"/>
    <s v="AKASH KUMAR JAISWAL"/>
    <s v="AKASH KUMAR JAISWAL"/>
    <n v="9984180596"/>
    <s v="DILEEP SHARMA"/>
    <n v="1"/>
    <n v="1"/>
    <n v="0"/>
    <n v="0"/>
    <n v="1"/>
    <n v="1"/>
    <n v="0"/>
    <n v="0"/>
    <s v="Mumbai"/>
    <n v="100"/>
    <n v="2950"/>
    <n v="2"/>
    <n v="1"/>
  </r>
  <r>
    <d v="2024-06-15T00:00:00"/>
    <x v="108"/>
    <s v="BITTU KUMAR"/>
    <s v="BITTU KUMAR"/>
    <n v="8709035770"/>
    <s v="RIKESH HARIBHAUJI VAIDYA"/>
    <n v="6"/>
    <n v="0"/>
    <n v="0"/>
    <n v="6"/>
    <n v="1"/>
    <n v="5"/>
    <n v="0"/>
    <n v="0"/>
    <s v="Mumbai"/>
    <n v="150"/>
    <n v="0"/>
    <n v="6"/>
    <n v="1"/>
  </r>
  <r>
    <d v="2024-06-15T00:00:00"/>
    <x v="87"/>
    <s v="PRAFUL MUKUNDRAO TELANG"/>
    <s v="PRAFUL MUKUNDRAO TELANG"/>
    <n v="7769928826"/>
    <s v="PREM KUMAR VISHWAKARMA"/>
    <n v="5"/>
    <n v="0"/>
    <n v="0"/>
    <n v="5"/>
    <n v="4"/>
    <n v="1"/>
    <n v="0"/>
    <n v="0"/>
    <s v="Mumbai"/>
    <n v="125"/>
    <n v="0"/>
    <n v="5"/>
    <n v="1"/>
  </r>
  <r>
    <d v="2024-06-15T00:00:00"/>
    <x v="88"/>
    <s v="NAGENDRA MISHRA"/>
    <s v="NAGENDRA MISHRA"/>
    <n v="7049872363"/>
    <s v="SIDDHANT RAJENDRA PAWAR"/>
    <n v="3"/>
    <n v="0"/>
    <n v="0"/>
    <n v="3"/>
    <n v="3"/>
    <n v="0"/>
    <n v="0"/>
    <n v="0"/>
    <s v="Mumbai"/>
    <n v="75"/>
    <n v="0"/>
    <n v="3"/>
    <n v="1"/>
  </r>
  <r>
    <d v="2024-06-15T00:00:00"/>
    <x v="89"/>
    <s v="RAGHWENDRA KUMAR SINGH"/>
    <s v="RAGHWENDRA KUMAR SINGH"/>
    <n v="8104389966"/>
    <s v="SONU KIRAN DUBEY"/>
    <n v="3"/>
    <n v="1"/>
    <n v="0"/>
    <n v="2"/>
    <n v="1"/>
    <n v="2"/>
    <n v="0"/>
    <n v="0"/>
    <s v="Mumbai"/>
    <n v="140"/>
    <n v="7080"/>
    <n v="2"/>
    <n v="1"/>
  </r>
  <r>
    <d v="2024-06-15T00:00:00"/>
    <x v="86"/>
    <s v="CHANDAN MISHRA"/>
    <s v="CHANDAN MISHRA"/>
    <n v="8433849596"/>
    <s v="JAYANT KUMAR"/>
    <n v="5"/>
    <n v="0"/>
    <n v="0"/>
    <n v="5"/>
    <n v="0"/>
    <n v="5"/>
    <n v="0"/>
    <n v="0"/>
    <s v="Mumbai"/>
    <n v="105"/>
    <n v="0"/>
    <n v="4"/>
    <n v="1"/>
  </r>
  <r>
    <d v="2024-06-15T00:00:00"/>
    <x v="81"/>
    <s v="VIVEK CHUNNILAL GUPTA"/>
    <s v="VIVEK CHUNNILAL GUPTA"/>
    <n v="8698022496"/>
    <s v="JAGANATH SABAT"/>
    <n v="2"/>
    <n v="0"/>
    <n v="0"/>
    <n v="2"/>
    <n v="0"/>
    <n v="2"/>
    <n v="0"/>
    <n v="0"/>
    <s v="Mumbai"/>
    <n v="50"/>
    <n v="0"/>
    <n v="2"/>
    <n v="1"/>
  </r>
  <r>
    <d v="2024-06-15T00:00:00"/>
    <x v="83"/>
    <s v="GANGA SAGAR PANDEY"/>
    <s v="GANGA SAGAR PANDEY"/>
    <n v="9696537480"/>
    <s v="JAGANATH SABAT"/>
    <n v="6"/>
    <n v="0"/>
    <n v="0"/>
    <n v="6"/>
    <n v="2"/>
    <n v="4"/>
    <n v="0"/>
    <n v="0"/>
    <s v="Mumbai"/>
    <n v="150"/>
    <n v="0"/>
    <n v="5"/>
    <n v="1"/>
  </r>
  <r>
    <d v="2024-06-15T00:00:00"/>
    <x v="82"/>
    <s v="LAXMI NARAYAN PANDEY"/>
    <s v="LAXMI NARAYAN PANDEY"/>
    <n v="7208851513"/>
    <s v="RIKESH HARIBHAUJI VAIDYA"/>
    <n v="7"/>
    <n v="0"/>
    <n v="0"/>
    <n v="7"/>
    <n v="3"/>
    <n v="4"/>
    <n v="0"/>
    <n v="0"/>
    <s v="Mumbai"/>
    <n v="165"/>
    <n v="0"/>
    <n v="7"/>
    <n v="1"/>
  </r>
  <r>
    <d v="2024-06-15T00:00:00"/>
    <x v="112"/>
    <s v="JAYANT KUMAR"/>
    <s v="JAYANT KUMAR"/>
    <n v="9304376328"/>
    <s v="DILEEP SHARMA"/>
    <n v="5"/>
    <n v="0"/>
    <n v="0"/>
    <n v="5"/>
    <n v="1"/>
    <n v="4"/>
    <n v="0"/>
    <n v="0"/>
    <s v="Mumbai"/>
    <n v="125"/>
    <n v="0"/>
    <n v="5"/>
    <n v="1"/>
  </r>
  <r>
    <d v="2024-06-15T00:00:00"/>
    <x v="84"/>
    <s v="VINOD KUMAR"/>
    <s v="VINOD KUMAR"/>
    <n v="7905193449"/>
    <s v="JAYANT KUMAR"/>
    <n v="6"/>
    <n v="0"/>
    <n v="0"/>
    <n v="6"/>
    <n v="4"/>
    <n v="2"/>
    <n v="0"/>
    <n v="0"/>
    <s v="Mumbai"/>
    <n v="150"/>
    <n v="0"/>
    <n v="6"/>
    <n v="1"/>
  </r>
  <r>
    <d v="2024-06-15T00:00:00"/>
    <x v="78"/>
    <s v="ABDUL AHAD ANIS KHAN"/>
    <s v="ABDUL AHAD ANIS KHAN"/>
    <n v="7058620610"/>
    <s v="AKASH RAMRATAN JAISWAL"/>
    <n v="5"/>
    <n v="0"/>
    <n v="0"/>
    <n v="5"/>
    <n v="4"/>
    <n v="1"/>
    <n v="0"/>
    <n v="0"/>
    <s v="Mumbai"/>
    <n v="115"/>
    <n v="0"/>
    <n v="5"/>
    <n v="1"/>
  </r>
  <r>
    <d v="2024-06-15T00:00:00"/>
    <x v="95"/>
    <s v="RAJKUMAR U SINGH"/>
    <s v="RAJKUMAR U SINGH"/>
    <n v="7058306032"/>
    <s v="AJAY KUMAR VERMA"/>
    <n v="4"/>
    <n v="0"/>
    <n v="0"/>
    <n v="4"/>
    <n v="2"/>
    <n v="2"/>
    <n v="0"/>
    <n v="0"/>
    <s v="Mumbai"/>
    <n v="95"/>
    <n v="0"/>
    <n v="3"/>
    <n v="1"/>
  </r>
  <r>
    <d v="2024-06-15T00:00:00"/>
    <x v="80"/>
    <s v="SHUBHENDU PRAFULLA DASKABI"/>
    <s v="SHUBHENDU PRAFULLA DASKABI"/>
    <n v="9372379791"/>
    <s v="JAYANT KUMAR"/>
    <n v="5"/>
    <n v="0"/>
    <n v="0"/>
    <n v="5"/>
    <n v="1"/>
    <n v="4"/>
    <n v="0"/>
    <n v="0"/>
    <s v="Mumbai"/>
    <n v="115"/>
    <n v="0"/>
    <n v="5"/>
    <n v="1"/>
  </r>
  <r>
    <d v="2024-06-15T00:00:00"/>
    <x v="74"/>
    <s v="SHIVAM PATHAK"/>
    <s v="SHIVAM PATHAK"/>
    <n v="9721050607"/>
    <s v="AJAY KUMAR VERMA"/>
    <n v="4"/>
    <n v="0"/>
    <n v="0"/>
    <n v="4"/>
    <n v="2"/>
    <n v="2"/>
    <n v="0"/>
    <n v="0"/>
    <s v="Mumbai"/>
    <n v="100"/>
    <n v="0"/>
    <n v="4"/>
    <n v="1"/>
  </r>
  <r>
    <d v="2024-06-15T00:00:00"/>
    <x v="75"/>
    <s v="WASIM KAZI"/>
    <s v="WASIM KAZI"/>
    <n v="9702808599"/>
    <s v="SHASHANK YELVE"/>
    <n v="5"/>
    <n v="0"/>
    <n v="0"/>
    <n v="5"/>
    <n v="0"/>
    <n v="5"/>
    <n v="0"/>
    <n v="0"/>
    <s v="Mumbai"/>
    <n v="125"/>
    <n v="0"/>
    <n v="5"/>
    <n v="1"/>
  </r>
  <r>
    <d v="2024-06-15T00:00:00"/>
    <x v="77"/>
    <s v="ARCHANA KAKADE"/>
    <s v="ARCHANA KAKADE"/>
    <n v="7208149618"/>
    <s v="NANDAN SINGH"/>
    <n v="2"/>
    <n v="1"/>
    <n v="0"/>
    <n v="1"/>
    <n v="0"/>
    <n v="2"/>
    <n v="0"/>
    <n v="0"/>
    <s v="Mumbai"/>
    <n v="115"/>
    <n v="14160"/>
    <n v="2"/>
    <n v="1"/>
  </r>
  <r>
    <d v="2024-06-15T00:00:00"/>
    <x v="71"/>
    <s v="AJAY BALU LONDHE"/>
    <s v="AJAY BALU LONDHE"/>
    <n v="8369610661"/>
    <s v="NANDAN SINGH"/>
    <n v="6"/>
    <n v="0"/>
    <n v="0"/>
    <n v="6"/>
    <n v="2"/>
    <n v="4"/>
    <n v="0"/>
    <n v="0"/>
    <s v="Mumbai"/>
    <n v="150"/>
    <n v="0"/>
    <n v="5"/>
    <n v="1"/>
  </r>
  <r>
    <d v="2024-06-15T00:00:00"/>
    <x v="106"/>
    <s v="SACHIN KUMAR"/>
    <s v="SACHIN KUMAR"/>
    <n v="8825131086"/>
    <s v="RIKESH HARIBHAUJI VAIDYA"/>
    <n v="6"/>
    <n v="0"/>
    <n v="0"/>
    <n v="6"/>
    <n v="1"/>
    <n v="5"/>
    <n v="0"/>
    <n v="0"/>
    <s v="Mumbai"/>
    <n v="150"/>
    <n v="0"/>
    <n v="6"/>
    <n v="1"/>
  </r>
  <r>
    <d v="2024-06-15T00:00:00"/>
    <x v="72"/>
    <s v="PRASHANT LAD"/>
    <s v="PRASHANT LAD"/>
    <n v="9833647618"/>
    <s v="SHASHANK YELVE"/>
    <n v="3"/>
    <n v="0"/>
    <n v="0"/>
    <n v="3"/>
    <n v="1"/>
    <n v="2"/>
    <n v="0"/>
    <n v="0"/>
    <s v="Mumbai"/>
    <n v="70"/>
    <n v="0"/>
    <n v="2"/>
    <n v="1"/>
  </r>
  <r>
    <d v="2024-06-15T00:00:00"/>
    <x v="107"/>
    <s v="NITISH KUMAR"/>
    <s v="NITISH KUMAR"/>
    <n v="8692826180"/>
    <s v="RIKESH HARIBHAUJI VAIDYA"/>
    <n v="6"/>
    <n v="0"/>
    <n v="0"/>
    <n v="6"/>
    <n v="0"/>
    <n v="6"/>
    <n v="0"/>
    <n v="0"/>
    <s v="Mumbai"/>
    <n v="140"/>
    <n v="0"/>
    <n v="6"/>
    <n v="1"/>
  </r>
  <r>
    <d v="2024-06-15T00:00:00"/>
    <x v="113"/>
    <s v="ANKIT VILAS BORSE"/>
    <s v="ANKIT VILAS BORSE"/>
    <n v="8655594978"/>
    <s v="JAGANATH SABAT"/>
    <n v="7"/>
    <n v="0"/>
    <n v="0"/>
    <n v="7"/>
    <n v="1"/>
    <n v="6"/>
    <n v="0"/>
    <n v="0"/>
    <s v="Mumbai"/>
    <n v="175"/>
    <n v="0"/>
    <n v="7"/>
    <n v="1"/>
  </r>
  <r>
    <d v="2024-06-15T00:00:00"/>
    <x v="66"/>
    <s v="RITIK PANKAJ CHAUBEY"/>
    <s v="RITIK PANKAJ CHAUBEY"/>
    <n v="8604838454"/>
    <s v="MANISH LOLARAKH NATH DUBEY"/>
    <n v="8"/>
    <n v="0"/>
    <n v="0"/>
    <n v="8"/>
    <n v="5"/>
    <n v="3"/>
    <n v="0"/>
    <n v="0"/>
    <s v="Mumbai"/>
    <n v="200"/>
    <n v="0"/>
    <n v="8"/>
    <n v="1"/>
  </r>
  <r>
    <d v="2024-06-15T00:00:00"/>
    <x v="70"/>
    <s v="ABHISHEK KUMAR"/>
    <s v="ABHISHEK KUMAR"/>
    <n v="9967178792"/>
    <s v="NAGENDRA MISHRA"/>
    <n v="5"/>
    <n v="0"/>
    <n v="0"/>
    <n v="5"/>
    <n v="5"/>
    <n v="0"/>
    <n v="0"/>
    <n v="0"/>
    <s v="Mumbai"/>
    <n v="125"/>
    <n v="0"/>
    <n v="5"/>
    <n v="1"/>
  </r>
  <r>
    <d v="2024-06-15T00:00:00"/>
    <x v="68"/>
    <s v="DHIRAJKUMAR L MISHRA"/>
    <s v="DHIRAJKUMAR L MISHRA"/>
    <n v="9370908992"/>
    <s v="MUNAWAR WARISH HASHMI"/>
    <n v="7"/>
    <n v="0"/>
    <n v="0"/>
    <n v="7"/>
    <n v="0"/>
    <n v="7"/>
    <n v="0"/>
    <n v="0"/>
    <s v="Mumbai"/>
    <n v="165"/>
    <n v="0"/>
    <n v="7"/>
    <n v="1"/>
  </r>
  <r>
    <d v="2024-06-15T00:00:00"/>
    <x v="15"/>
    <s v="MOHD ANWAR"/>
    <s v="MOHD ANWAR"/>
    <n v="9699967378"/>
    <s v="MOHAMMAD IMRAN ADIL"/>
    <n v="4"/>
    <n v="0"/>
    <n v="0"/>
    <n v="4"/>
    <n v="0"/>
    <n v="4"/>
    <n v="0"/>
    <n v="0"/>
    <s v="Mumbai"/>
    <n v="95"/>
    <n v="0"/>
    <n v="4"/>
    <n v="1"/>
  </r>
  <r>
    <d v="2024-06-15T00:00:00"/>
    <x v="17"/>
    <s v="MD SARFARAZ"/>
    <s v="MD SARFARAZ"/>
    <n v="8709965096"/>
    <s v="MD SANAUL MUSTUFA"/>
    <n v="2"/>
    <n v="0"/>
    <n v="0"/>
    <n v="2"/>
    <n v="1"/>
    <n v="1"/>
    <n v="0"/>
    <n v="0"/>
    <s v="Mumbai"/>
    <n v="50"/>
    <n v="0"/>
    <n v="2"/>
    <n v="1"/>
  </r>
  <r>
    <d v="2024-06-15T00:00:00"/>
    <x v="104"/>
    <s v="JAGANATH SABAT"/>
    <s v="JAGANATH SABAT"/>
    <n v="9619119432"/>
    <s v="RUSHIKESH KALE"/>
    <n v="1"/>
    <n v="1"/>
    <n v="0"/>
    <n v="0"/>
    <n v="0"/>
    <n v="1"/>
    <n v="0"/>
    <n v="0"/>
    <s v="Mumbai"/>
    <n v="85"/>
    <n v="53045"/>
    <n v="1"/>
    <n v="1"/>
  </r>
  <r>
    <d v="2024-06-15T00:00:00"/>
    <x v="13"/>
    <s v="KARIM JARIYA"/>
    <s v="KARIM JARIYA"/>
    <n v="9321734702"/>
    <s v="AJAY KUMAR VERMA"/>
    <n v="5"/>
    <n v="0"/>
    <n v="0"/>
    <n v="5"/>
    <n v="1"/>
    <n v="4"/>
    <n v="0"/>
    <n v="0"/>
    <s v="Mumbai"/>
    <n v="125"/>
    <n v="0"/>
    <n v="5"/>
    <n v="1"/>
  </r>
  <r>
    <d v="2024-06-15T00:00:00"/>
    <x v="14"/>
    <s v="VISHAL RAJENDRA UPADHYAY"/>
    <s v="VISHAL RAJENDRA UPADHYAY"/>
    <n v="9867075685"/>
    <s v="DILEEP SHARMA"/>
    <n v="4"/>
    <n v="0"/>
    <n v="0"/>
    <n v="4"/>
    <n v="1"/>
    <n v="3"/>
    <n v="0"/>
    <n v="0"/>
    <s v="Mumbai"/>
    <n v="100"/>
    <n v="0"/>
    <n v="4"/>
    <n v="1"/>
  </r>
  <r>
    <d v="2024-06-15T00:00:00"/>
    <x v="12"/>
    <s v="SUMIT KUMAR PARASNATH VERMA"/>
    <s v="SUMIT KUMAR PARASNATH VERMA"/>
    <n v="7738531602"/>
    <s v="ABHISHEK GUPTA"/>
    <n v="4"/>
    <n v="1"/>
    <n v="0"/>
    <n v="3"/>
    <n v="0"/>
    <n v="4"/>
    <n v="0"/>
    <n v="0"/>
    <s v="Mumbai"/>
    <n v="165"/>
    <n v="7080"/>
    <n v="4"/>
    <n v="1"/>
  </r>
  <r>
    <d v="2024-06-15T00:00:00"/>
    <x v="10"/>
    <s v="VINIT LAXMIKANT CHATURVEDI"/>
    <s v="VINIT LAXMIKANT CHATURVEDI"/>
    <n v="9619167461"/>
    <s v="AKASH RAMRATAN JAISWAL"/>
    <n v="5"/>
    <n v="0"/>
    <n v="0"/>
    <n v="5"/>
    <n v="4"/>
    <n v="1"/>
    <n v="0"/>
    <n v="0"/>
    <s v="Mumbai"/>
    <n v="125"/>
    <n v="0"/>
    <n v="5"/>
    <n v="1"/>
  </r>
  <r>
    <d v="2024-06-15T00:00:00"/>
    <x v="11"/>
    <s v="PRASHANT VISHRAM PATIL"/>
    <s v="PRASHANT VISHRAM PATIL"/>
    <n v="7777088988"/>
    <s v="PREM KUMAR VISHWAKARMA"/>
    <n v="5"/>
    <n v="1"/>
    <n v="0"/>
    <n v="4"/>
    <n v="2"/>
    <n v="4"/>
    <n v="0"/>
    <n v="0"/>
    <s v="Mumbai"/>
    <n v="190"/>
    <n v="4720"/>
    <n v="6"/>
    <n v="1"/>
  </r>
  <r>
    <d v="2024-06-15T00:00:00"/>
    <x v="93"/>
    <s v="SOFIYAN MOHAMMED UMAR ANSARI"/>
    <s v="SOFIYAN MOHAMMED UMAR ANSARI"/>
    <n v="7304151160"/>
    <s v="ABHISHEK GUPTA"/>
    <n v="5"/>
    <n v="0"/>
    <n v="0"/>
    <n v="5"/>
    <n v="1"/>
    <n v="4"/>
    <n v="0"/>
    <n v="0"/>
    <s v="Mumbai"/>
    <n v="125"/>
    <n v="0"/>
    <n v="5"/>
    <n v="1"/>
  </r>
  <r>
    <d v="2024-06-15T00:00:00"/>
    <x v="9"/>
    <s v="HARIHAR SINGH"/>
    <s v="HARIHAR SINGH"/>
    <n v="8149312014"/>
    <s v="AJAY KUMAR VERMA"/>
    <n v="3"/>
    <n v="0"/>
    <n v="0"/>
    <n v="3"/>
    <n v="0"/>
    <n v="3"/>
    <n v="0"/>
    <n v="0"/>
    <s v="Mumbai"/>
    <n v="65"/>
    <n v="0"/>
    <n v="3"/>
    <n v="1"/>
  </r>
  <r>
    <d v="2024-06-15T00:00:00"/>
    <x v="6"/>
    <s v="CHOUBEY ADITYA AJIT"/>
    <s v="CHOUBEY ADITYA AJIT"/>
    <n v="7414955787"/>
    <s v="CHANDRALOK GUPTA"/>
    <n v="5"/>
    <n v="0"/>
    <n v="0"/>
    <n v="5"/>
    <n v="1"/>
    <n v="4"/>
    <n v="0"/>
    <n v="0"/>
    <s v="Mumbai"/>
    <n v="105"/>
    <n v="0"/>
    <n v="5"/>
    <n v="1"/>
  </r>
  <r>
    <d v="2024-06-15T00:00:00"/>
    <x v="2"/>
    <s v="YASH SABHA SHANKAR TIWARI"/>
    <s v="YASH SABHA SHANKAR TIWARI"/>
    <n v="9594587271"/>
    <s v="RIKESH HARIBHAUJI VAIDYA"/>
    <n v="2"/>
    <n v="1"/>
    <n v="0"/>
    <n v="1"/>
    <n v="1"/>
    <n v="1"/>
    <n v="0"/>
    <n v="0"/>
    <s v="Mumbai"/>
    <n v="120"/>
    <n v="7080"/>
    <n v="2"/>
    <n v="1"/>
  </r>
  <r>
    <d v="2024-06-15T00:00:00"/>
    <x v="3"/>
    <s v="VINAY KUMAR DUBEY"/>
    <s v="VINAY KUMAR DUBEY"/>
    <n v="7080868718"/>
    <s v="JAGANATH SABAT"/>
    <n v="6"/>
    <n v="0"/>
    <n v="0"/>
    <n v="6"/>
    <n v="2"/>
    <n v="4"/>
    <n v="0"/>
    <n v="0"/>
    <s v="Mumbai"/>
    <n v="140"/>
    <n v="0"/>
    <n v="6"/>
    <n v="1"/>
  </r>
  <r>
    <d v="2024-06-15T00:00:00"/>
    <x v="4"/>
    <s v="RISHIKESH DUBEY"/>
    <s v="RISHIKESH DUBEY"/>
    <n v="8369036235"/>
    <s v="NAVEEN TRIPATHI"/>
    <n v="4"/>
    <n v="0"/>
    <n v="0"/>
    <n v="4"/>
    <n v="1"/>
    <n v="3"/>
    <n v="0"/>
    <n v="1"/>
    <s v="Mumbai"/>
    <n v="110"/>
    <n v="0"/>
    <n v="4"/>
    <n v="1"/>
  </r>
  <r>
    <d v="2024-06-15T00:00:00"/>
    <x v="94"/>
    <s v="MANISH PANDEY"/>
    <s v="MANISH PANDEY"/>
    <n v="8655267737"/>
    <s v="AJAY KUMAR VERMA"/>
    <n v="5"/>
    <n v="0"/>
    <n v="0"/>
    <n v="5"/>
    <n v="1"/>
    <n v="4"/>
    <n v="0"/>
    <n v="0"/>
    <s v="Mumbai"/>
    <n v="125"/>
    <n v="0"/>
    <n v="5"/>
    <n v="1"/>
  </r>
  <r>
    <d v="2024-06-15T00:00:00"/>
    <x v="0"/>
    <s v="SIRAJ RAIS KHAN"/>
    <s v="SIRAJ RAIS KHAN"/>
    <n v="7738084089"/>
    <s v="IRFAN INNUS PATEL"/>
    <n v="3"/>
    <n v="0"/>
    <n v="0"/>
    <n v="3"/>
    <n v="0"/>
    <n v="3"/>
    <n v="0"/>
    <n v="0"/>
    <s v="Mumbai"/>
    <n v="65"/>
    <n v="0"/>
    <n v="3"/>
    <n v="1"/>
  </r>
  <r>
    <d v="2024-06-15T00:00:00"/>
    <x v="39"/>
    <s v="PRADEEP DEEPAK ANGRE"/>
    <s v="PRADEEP DEEPAK ANGRE"/>
    <n v="8879114532"/>
    <s v="JAGANATH SABAT"/>
    <n v="6"/>
    <n v="0"/>
    <n v="0"/>
    <n v="6"/>
    <n v="1"/>
    <n v="5"/>
    <n v="0"/>
    <n v="0"/>
    <s v="Mumbai"/>
    <n v="150"/>
    <n v="0"/>
    <n v="6"/>
    <n v="1"/>
  </r>
  <r>
    <d v="2024-06-15T00:00:00"/>
    <x v="36"/>
    <s v="SAMSUJJAMA"/>
    <s v="SAMSUJJAMA"/>
    <n v="9628744894"/>
    <s v="PREM KUMAR VISHWAKARMA"/>
    <n v="5"/>
    <n v="0"/>
    <n v="0"/>
    <n v="5"/>
    <n v="0"/>
    <n v="5"/>
    <n v="0"/>
    <n v="0"/>
    <s v="Mumbai"/>
    <n v="115"/>
    <n v="0"/>
    <n v="4"/>
    <n v="1"/>
  </r>
  <r>
    <d v="2024-06-15T00:00:00"/>
    <x v="38"/>
    <s v="VIVEKANAND"/>
    <s v="VIVEKANAND"/>
    <n v="9984546969"/>
    <s v="JAGANATH SABAT"/>
    <n v="7"/>
    <n v="0"/>
    <n v="0"/>
    <n v="7"/>
    <n v="3"/>
    <n v="4"/>
    <n v="0"/>
    <n v="0"/>
    <s v="Mumbai"/>
    <n v="155"/>
    <n v="0"/>
    <n v="6"/>
    <n v="1"/>
  </r>
  <r>
    <d v="2024-06-15T00:00:00"/>
    <x v="34"/>
    <s v="ANIMESH KARMAKAR"/>
    <s v="ANIMESH KARMAKAR"/>
    <n v="6294590298"/>
    <s v="RIKESH HARIBHAUJI VAIDYA"/>
    <n v="6"/>
    <n v="0"/>
    <n v="0"/>
    <n v="6"/>
    <n v="2"/>
    <n v="4"/>
    <n v="0"/>
    <n v="0"/>
    <s v="Mumbai"/>
    <n v="140"/>
    <n v="0"/>
    <n v="5"/>
    <n v="1"/>
  </r>
  <r>
    <d v="2024-06-15T00:00:00"/>
    <x v="30"/>
    <s v="BHAVESH VIVEK MHATRE"/>
    <s v="BHAVESH VIVEK MHATRE"/>
    <n v="8668720253"/>
    <s v="SURAJ PAWAR"/>
    <n v="4"/>
    <n v="0"/>
    <n v="0"/>
    <n v="4"/>
    <n v="1"/>
    <n v="3"/>
    <n v="0"/>
    <n v="0"/>
    <s v="Mumbai"/>
    <n v="100"/>
    <n v="0"/>
    <n v="4"/>
    <n v="1"/>
  </r>
  <r>
    <d v="2024-06-15T00:00:00"/>
    <x v="31"/>
    <s v="AKASH RAMRATAN JAISWAL"/>
    <s v="AKASH RAMRATAN JAISWAL"/>
    <n v="7977956010"/>
    <s v="SONU KIRAN DUBEY"/>
    <n v="1"/>
    <n v="0"/>
    <n v="0"/>
    <n v="1"/>
    <n v="1"/>
    <n v="0"/>
    <n v="0"/>
    <n v="0"/>
    <s v="Mumbai"/>
    <n v="25"/>
    <n v="0"/>
    <n v="1"/>
    <n v="1"/>
  </r>
  <r>
    <d v="2024-06-15T00:00:00"/>
    <x v="32"/>
    <s v="SANDESH SAROJ MISHRA"/>
    <s v="SANDESH SAROJ MISHRA"/>
    <n v="9819648094"/>
    <s v="JAYANT KUMAR"/>
    <n v="5"/>
    <n v="1"/>
    <n v="0"/>
    <n v="4"/>
    <n v="0"/>
    <n v="5"/>
    <n v="0"/>
    <n v="0"/>
    <s v="Mumbai"/>
    <n v="180"/>
    <n v="4720"/>
    <n v="4"/>
    <n v="1"/>
  </r>
  <r>
    <d v="2024-06-15T00:00:00"/>
    <x v="33"/>
    <s v="SUDHEER PANKAJ PANDEY"/>
    <s v="SUDHEER PANKAJ PANDEY"/>
    <n v="8953258991"/>
    <s v="RAGHWENDRA KUMAR SINGH"/>
    <n v="5"/>
    <n v="0"/>
    <n v="0"/>
    <n v="5"/>
    <n v="3"/>
    <n v="2"/>
    <n v="0"/>
    <n v="0"/>
    <s v="Mumbai"/>
    <n v="125"/>
    <n v="0"/>
    <n v="5"/>
    <n v="1"/>
  </r>
  <r>
    <d v="2024-06-15T00:00:00"/>
    <x v="28"/>
    <s v="ATHARAV DASHRATH PAWAR"/>
    <s v="ATHARAV DASHRATH PAWAR"/>
    <n v="8655082048"/>
    <s v="RIKESH HARIBHAUJI VAIDYA"/>
    <n v="7"/>
    <n v="0"/>
    <n v="0"/>
    <n v="7"/>
    <n v="3"/>
    <n v="4"/>
    <n v="0"/>
    <n v="0"/>
    <s v="Mumbai"/>
    <n v="165"/>
    <n v="0"/>
    <n v="7"/>
    <n v="1"/>
  </r>
  <r>
    <d v="2024-06-15T00:00:00"/>
    <x v="90"/>
    <s v="MOHAMMED MUNAWAR KHAN"/>
    <s v="MOHAMMED MUNAWAR KHAN"/>
    <n v="8779346184"/>
    <s v="INTEZAR IMAM MUNTAZIR IMAM SAYED"/>
    <n v="3"/>
    <n v="0"/>
    <n v="0"/>
    <n v="3"/>
    <n v="0"/>
    <n v="3"/>
    <n v="0"/>
    <n v="0"/>
    <s v="Mumbai"/>
    <n v="65"/>
    <n v="0"/>
    <n v="3"/>
    <n v="1"/>
  </r>
  <r>
    <d v="2024-06-15T00:00:00"/>
    <x v="29"/>
    <s v="ASHISH SHUKLA"/>
    <s v="ASHISH SHUKLA"/>
    <n v="8879709699"/>
    <s v="RIKESH HARIBHAUJI VAIDYA"/>
    <n v="6"/>
    <n v="0"/>
    <n v="0"/>
    <n v="6"/>
    <n v="5"/>
    <n v="1"/>
    <n v="0"/>
    <n v="0"/>
    <s v="Mumbai"/>
    <n v="150"/>
    <n v="0"/>
    <n v="6"/>
    <n v="1"/>
  </r>
  <r>
    <d v="2024-06-15T00:00:00"/>
    <x v="26"/>
    <s v="RUSHIKESH DODHU JADHAV"/>
    <s v="RUSHIKESH DODHU JADHAV"/>
    <n v="9768269689"/>
    <s v="AKASH RAMRATAN JAISWAL"/>
    <n v="5"/>
    <n v="0"/>
    <n v="0"/>
    <n v="5"/>
    <n v="2"/>
    <n v="3"/>
    <n v="0"/>
    <n v="0"/>
    <s v="Mumbai"/>
    <n v="125"/>
    <n v="0"/>
    <n v="5"/>
    <n v="1"/>
  </r>
  <r>
    <d v="2024-06-15T00:00:00"/>
    <x v="27"/>
    <s v="RANJEET UPENDRA SHARMA"/>
    <s v="RANJEET UPENDRA SHARMA"/>
    <n v="7620769467"/>
    <s v="JAGANATH SABAT"/>
    <n v="6"/>
    <n v="0"/>
    <n v="0"/>
    <n v="6"/>
    <n v="1"/>
    <n v="5"/>
    <n v="0"/>
    <n v="0"/>
    <s v="Mumbai"/>
    <n v="90"/>
    <n v="0"/>
    <n v="4"/>
    <n v="1"/>
  </r>
  <r>
    <d v="2024-06-15T00:00:00"/>
    <x v="102"/>
    <s v="YADAV VIVEKKUMAR LALJI"/>
    <s v="YADAV VIVEKKUMAR LALJI"/>
    <n v="9702818558"/>
    <s v="IRFAN INNUS PATEL"/>
    <n v="5"/>
    <n v="0"/>
    <n v="0"/>
    <n v="5"/>
    <n v="3"/>
    <n v="2"/>
    <n v="0"/>
    <n v="0"/>
    <s v="Mumbai"/>
    <n v="125"/>
    <n v="0"/>
    <n v="5"/>
    <n v="1"/>
  </r>
  <r>
    <d v="2024-06-15T00:00:00"/>
    <x v="92"/>
    <s v="MOHAMMAD IMRAN ADIL"/>
    <s v="MOHAMMAD IMRAN ADIL"/>
    <n v="9967552214"/>
    <s v="MADHURI JOSHI"/>
    <n v="1"/>
    <n v="0"/>
    <n v="0"/>
    <n v="1"/>
    <n v="0"/>
    <n v="1"/>
    <n v="0"/>
    <n v="0"/>
    <s v="Mumbai"/>
    <n v="25"/>
    <n v="0"/>
    <n v="1"/>
    <n v="1"/>
  </r>
  <r>
    <d v="2024-06-15T00:00:00"/>
    <x v="22"/>
    <s v="ALOK NAKHDOO PAL"/>
    <s v="ALOK NAKHDOO PAL"/>
    <n v="7385360866"/>
    <s v="CHANDRALOK GUPTA"/>
    <n v="6"/>
    <n v="0"/>
    <n v="0"/>
    <n v="6"/>
    <n v="0"/>
    <n v="6"/>
    <n v="0"/>
    <n v="0"/>
    <s v="Mumbai"/>
    <n v="150"/>
    <n v="0"/>
    <n v="6"/>
    <n v="1"/>
  </r>
  <r>
    <d v="2024-06-15T00:00:00"/>
    <x v="24"/>
    <s v="ARUN KUMAR SHUKLA"/>
    <s v="ARUN KUMAR SHUKLA"/>
    <n v="8928440955"/>
    <s v="CHANDRALOK GUPTA"/>
    <n v="8"/>
    <n v="0"/>
    <n v="0"/>
    <n v="8"/>
    <n v="0"/>
    <n v="8"/>
    <n v="0"/>
    <n v="0"/>
    <s v="Mumbai"/>
    <n v="200"/>
    <n v="0"/>
    <n v="8"/>
    <n v="1"/>
  </r>
  <r>
    <d v="2024-06-15T00:00:00"/>
    <x v="25"/>
    <s v="AJAY KUMAR MISHRA"/>
    <s v="AJAY KUMAR MISHRA"/>
    <n v="8009478116"/>
    <s v="NAGENDRA MISHRA"/>
    <n v="5"/>
    <n v="0"/>
    <n v="0"/>
    <n v="5"/>
    <n v="4"/>
    <n v="1"/>
    <n v="0"/>
    <n v="0"/>
    <s v="Mumbai"/>
    <n v="115"/>
    <n v="0"/>
    <n v="5"/>
    <n v="1"/>
  </r>
  <r>
    <d v="2024-06-15T00:00:00"/>
    <x v="19"/>
    <s v="RANJIT REVNATH BOBHATE"/>
    <s v="RANJIT REVNATH BOBHATE"/>
    <n v="9920240914"/>
    <s v="MOHAMMAD IMRAN ADIL"/>
    <n v="5"/>
    <n v="0"/>
    <n v="0"/>
    <n v="5"/>
    <n v="0"/>
    <n v="5"/>
    <n v="0"/>
    <n v="0"/>
    <s v="Mumbai"/>
    <n v="125"/>
    <n v="0"/>
    <n v="5"/>
    <n v="1"/>
  </r>
  <r>
    <d v="2024-06-15T00:00:00"/>
    <x v="91"/>
    <s v="CHANDRALOK GUPTA"/>
    <s v="CHANDRALOK GUPTA"/>
    <n v="8424058233"/>
    <s v="RUSHIKESH KALE"/>
    <n v="1"/>
    <n v="1"/>
    <n v="0"/>
    <n v="0"/>
    <n v="0"/>
    <n v="1"/>
    <n v="0"/>
    <n v="0"/>
    <s v="Mumbai"/>
    <n v="90"/>
    <n v="41019"/>
    <n v="1"/>
    <n v="1"/>
  </r>
  <r>
    <d v="2024-06-17T00:00:00"/>
    <x v="29"/>
    <s v="ASHISH SHUKLA"/>
    <s v="ASHISH SHUKLA"/>
    <n v="8879709699"/>
    <s v="ABHIJIT KHANVILKAR"/>
    <n v="4"/>
    <n v="0"/>
    <n v="0"/>
    <n v="4"/>
    <n v="1"/>
    <n v="3"/>
    <n v="0"/>
    <n v="0"/>
    <s v="Mumbai"/>
    <n v="75"/>
    <n v="0"/>
    <n v="3"/>
    <n v="1"/>
  </r>
  <r>
    <d v="2024-06-17T00:00:00"/>
    <x v="28"/>
    <s v="ATHARAV DASHRATH PAWAR"/>
    <s v="ATHARAV DASHRATH PAWAR"/>
    <n v="8655082048"/>
    <s v="ABHIJIT KHANVILKAR"/>
    <n v="6"/>
    <n v="0"/>
    <n v="0"/>
    <n v="6"/>
    <n v="1"/>
    <n v="5"/>
    <n v="0"/>
    <n v="0"/>
    <s v="Mumbai"/>
    <n v="150"/>
    <n v="0"/>
    <n v="6"/>
    <n v="1"/>
  </r>
  <r>
    <d v="2024-06-17T00:00:00"/>
    <x v="27"/>
    <s v="RANJEET UPENDRA SHARMA"/>
    <s v="RANJEET UPENDRA SHARMA"/>
    <n v="7620769467"/>
    <s v="JAGANATH SABAT"/>
    <n v="5"/>
    <n v="0"/>
    <n v="0"/>
    <n v="5"/>
    <n v="1"/>
    <n v="4"/>
    <n v="0"/>
    <n v="0"/>
    <s v="Mumbai"/>
    <n v="105"/>
    <n v="0"/>
    <n v="4"/>
    <n v="1"/>
  </r>
  <r>
    <d v="2024-06-17T00:00:00"/>
    <x v="26"/>
    <s v="RUSHIKESH DODHU JADHAV"/>
    <s v="RUSHIKESH DODHU JADHAV"/>
    <n v="9768269689"/>
    <s v="AKASH RAMRATAN JAISWAL"/>
    <n v="5"/>
    <n v="0"/>
    <n v="0"/>
    <n v="5"/>
    <n v="0"/>
    <n v="6"/>
    <n v="0"/>
    <n v="0"/>
    <s v="Mumbai"/>
    <n v="125"/>
    <n v="0"/>
    <n v="5"/>
    <n v="1"/>
  </r>
  <r>
    <d v="2024-06-17T00:00:00"/>
    <x v="22"/>
    <s v="ALOK NAKHDOO PAL"/>
    <s v="ALOK NAKHDOO PAL"/>
    <n v="7385360866"/>
    <s v="CHANDRALOK GUPTA"/>
    <n v="7"/>
    <n v="0"/>
    <n v="0"/>
    <n v="7"/>
    <n v="2"/>
    <n v="5"/>
    <n v="0"/>
    <n v="1"/>
    <s v="Mumbai"/>
    <n v="185"/>
    <n v="0"/>
    <n v="7"/>
    <n v="1"/>
  </r>
  <r>
    <d v="2024-06-17T00:00:00"/>
    <x v="24"/>
    <s v="ARUN KUMAR SHUKLA"/>
    <s v="ARUN KUMAR SHUKLA"/>
    <n v="8928440955"/>
    <s v="CHANDRALOK GUPTA"/>
    <n v="7"/>
    <n v="0"/>
    <n v="0"/>
    <n v="7"/>
    <n v="2"/>
    <n v="6"/>
    <n v="0"/>
    <n v="1"/>
    <s v="Mumbai"/>
    <n v="175"/>
    <n v="0"/>
    <n v="7"/>
    <n v="1"/>
  </r>
  <r>
    <d v="2024-06-17T00:00:00"/>
    <x v="25"/>
    <s v="AJAY KUMAR MISHRA"/>
    <s v="AJAY KUMAR MISHRA"/>
    <n v="8009478116"/>
    <s v="NAGENDRA MISHRA"/>
    <n v="5"/>
    <n v="0"/>
    <n v="0"/>
    <n v="5"/>
    <n v="4"/>
    <n v="1"/>
    <n v="0"/>
    <n v="0"/>
    <s v="Mumbai"/>
    <n v="115"/>
    <n v="0"/>
    <n v="5"/>
    <n v="1"/>
  </r>
  <r>
    <d v="2024-06-17T00:00:00"/>
    <x v="102"/>
    <s v="YADAV VIVEKKUMAR LALJI"/>
    <s v="YADAV VIVEKKUMAR LALJI"/>
    <n v="9702818558"/>
    <s v="IRFAN INNUS PATEL"/>
    <n v="4"/>
    <n v="0"/>
    <n v="0"/>
    <n v="4"/>
    <n v="1"/>
    <n v="3"/>
    <n v="0"/>
    <n v="0"/>
    <s v="Mumbai"/>
    <n v="100"/>
    <n v="0"/>
    <n v="4"/>
    <n v="1"/>
  </r>
  <r>
    <d v="2024-06-17T00:00:00"/>
    <x v="19"/>
    <s v="RANJIT REVNATH BOBHATE"/>
    <s v="RANJIT REVNATH BOBHATE"/>
    <n v="9920240914"/>
    <s v="MOHAMMAD IMRAN ADIL"/>
    <n v="5"/>
    <n v="0"/>
    <n v="0"/>
    <n v="5"/>
    <n v="0"/>
    <n v="5"/>
    <n v="0"/>
    <n v="0"/>
    <s v="Mumbai"/>
    <n v="125"/>
    <n v="0"/>
    <n v="5"/>
    <n v="1"/>
  </r>
  <r>
    <d v="2024-06-17T00:00:00"/>
    <x v="39"/>
    <s v="PRADEEP DEEPAK ANGRE"/>
    <s v="PRADEEP DEEPAK ANGRE"/>
    <n v="8879114532"/>
    <s v="JAGANATH SABAT"/>
    <n v="5"/>
    <n v="0"/>
    <n v="0"/>
    <n v="5"/>
    <n v="0"/>
    <n v="5"/>
    <n v="0"/>
    <n v="0"/>
    <s v="Mumbai"/>
    <n v="125"/>
    <n v="0"/>
    <n v="5"/>
    <n v="1"/>
  </r>
  <r>
    <d v="2024-06-17T00:00:00"/>
    <x v="38"/>
    <s v="VIVEKANAND"/>
    <s v="VIVEKANAND"/>
    <n v="9984546969"/>
    <s v="JAGANATH SABAT"/>
    <n v="6"/>
    <n v="0"/>
    <n v="0"/>
    <n v="6"/>
    <n v="2"/>
    <n v="4"/>
    <n v="0"/>
    <n v="0"/>
    <s v="Mumbai"/>
    <n v="140"/>
    <n v="0"/>
    <n v="5"/>
    <n v="1"/>
  </r>
  <r>
    <d v="2024-06-17T00:00:00"/>
    <x v="34"/>
    <s v="ANIMESH KARMAKAR"/>
    <s v="ANIMESH KARMAKAR"/>
    <n v="6294590298"/>
    <s v="ABHIJIT KHANVILKAR"/>
    <n v="5"/>
    <n v="0"/>
    <n v="0"/>
    <n v="5"/>
    <n v="3"/>
    <n v="2"/>
    <n v="0"/>
    <n v="0"/>
    <s v="Mumbai"/>
    <n v="125"/>
    <n v="0"/>
    <n v="5"/>
    <n v="1"/>
  </r>
  <r>
    <d v="2024-06-17T00:00:00"/>
    <x v="31"/>
    <s v="AKASH RAMRATAN JAISWAL"/>
    <s v="AKASH RAMRATAN JAISWAL"/>
    <n v="7977956010"/>
    <s v="SONU KIRAN DUBEY"/>
    <n v="1"/>
    <n v="0"/>
    <n v="0"/>
    <n v="1"/>
    <n v="1"/>
    <n v="0"/>
    <n v="0"/>
    <n v="0"/>
    <s v="Mumbai"/>
    <n v="25"/>
    <n v="0"/>
    <n v="1"/>
    <n v="1"/>
  </r>
  <r>
    <d v="2024-06-17T00:00:00"/>
    <x v="32"/>
    <s v="SANDESH SAROJ MISHRA"/>
    <s v="SANDESH SAROJ MISHRA"/>
    <n v="9819648094"/>
    <s v="JAYANT KUMAR"/>
    <n v="5"/>
    <n v="0"/>
    <n v="0"/>
    <n v="5"/>
    <n v="1"/>
    <n v="4"/>
    <n v="0"/>
    <n v="0"/>
    <s v="Mumbai"/>
    <n v="125"/>
    <n v="0"/>
    <n v="5"/>
    <n v="1"/>
  </r>
  <r>
    <d v="2024-06-17T00:00:00"/>
    <x v="33"/>
    <s v="SUDHEER PANKAJ PANDEY"/>
    <s v="SUDHEER PANKAJ PANDEY"/>
    <n v="8953258991"/>
    <s v="RAGHWENDRA KUMAR SINGH"/>
    <n v="6"/>
    <n v="0"/>
    <n v="0"/>
    <n v="6"/>
    <n v="3"/>
    <n v="3"/>
    <n v="0"/>
    <n v="0"/>
    <s v="Mumbai"/>
    <n v="150"/>
    <n v="0"/>
    <n v="6"/>
    <n v="1"/>
  </r>
  <r>
    <d v="2024-06-17T00:00:00"/>
    <x v="117"/>
    <s v="NAVEEN TRIPATHI"/>
    <s v="NAVEEN TRIPATHI"/>
    <n v="8979086009"/>
    <s v="INTEZAR IMAM MUNTAZIR IMAM SAYED"/>
    <n v="1"/>
    <n v="1"/>
    <n v="0"/>
    <n v="0"/>
    <n v="0"/>
    <n v="1"/>
    <n v="0"/>
    <n v="0"/>
    <s v="Mumbai"/>
    <n v="90"/>
    <n v="50950"/>
    <n v="1"/>
    <n v="1"/>
  </r>
  <r>
    <d v="2024-06-17T00:00:00"/>
    <x v="9"/>
    <s v="HARIHAR SINGH"/>
    <s v="HARIHAR SINGH"/>
    <n v="8149312014"/>
    <s v="AJAY KUMAR VERMA"/>
    <n v="1"/>
    <n v="0"/>
    <n v="0"/>
    <n v="1"/>
    <n v="1"/>
    <n v="0"/>
    <n v="0"/>
    <n v="0"/>
    <s v="Mumbai"/>
    <n v="25"/>
    <n v="0"/>
    <n v="1"/>
    <n v="1"/>
  </r>
  <r>
    <d v="2024-06-17T00:00:00"/>
    <x v="110"/>
    <s v="MANISH LOLARAKH NATH DUBEY"/>
    <s v="MANISH LOLARAKH NATH DUBEY"/>
    <n v="7715928718"/>
    <s v="MADHURI JOSHI"/>
    <n v="1"/>
    <n v="0"/>
    <n v="0"/>
    <n v="1"/>
    <n v="0"/>
    <n v="1"/>
    <n v="0"/>
    <n v="0"/>
    <s v="Mumbai"/>
    <n v="25"/>
    <n v="0"/>
    <n v="1"/>
    <n v="1"/>
  </r>
  <r>
    <d v="2024-06-17T00:00:00"/>
    <x v="6"/>
    <s v="CHOUBEY ADITYA AJIT"/>
    <s v="CHOUBEY ADITYA AJIT"/>
    <n v="7414955787"/>
    <s v="CHANDRALOK GUPTA"/>
    <n v="4"/>
    <n v="0"/>
    <n v="0"/>
    <n v="4"/>
    <n v="1"/>
    <n v="3"/>
    <n v="0"/>
    <n v="0"/>
    <s v="Mumbai"/>
    <n v="80"/>
    <n v="0"/>
    <n v="3"/>
    <n v="1"/>
  </r>
  <r>
    <d v="2024-06-17T00:00:00"/>
    <x v="4"/>
    <s v="RISHIKESH DUBEY"/>
    <s v="RISHIKESH DUBEY"/>
    <n v="8369036235"/>
    <s v="NAVEEN TRIPATHI"/>
    <n v="4"/>
    <n v="0"/>
    <n v="0"/>
    <n v="4"/>
    <n v="1"/>
    <n v="3"/>
    <n v="0"/>
    <n v="0"/>
    <s v="Mumbai"/>
    <n v="100"/>
    <n v="0"/>
    <n v="4"/>
    <n v="1"/>
  </r>
  <r>
    <d v="2024-06-17T00:00:00"/>
    <x v="2"/>
    <s v="YASH SABHA SHANKAR TIWARI"/>
    <s v="YASH SABHA SHANKAR TIWARI"/>
    <n v="9594587271"/>
    <s v="ABHIJIT KHANVILKAR"/>
    <n v="1"/>
    <n v="0"/>
    <n v="0"/>
    <n v="1"/>
    <n v="0"/>
    <n v="1"/>
    <n v="0"/>
    <n v="0"/>
    <s v="Mumbai"/>
    <n v="20"/>
    <n v="0"/>
    <n v="1"/>
    <n v="1"/>
  </r>
  <r>
    <d v="2024-06-17T00:00:00"/>
    <x v="3"/>
    <s v="VINAY KUMAR DUBEY"/>
    <s v="VINAY KUMAR DUBEY"/>
    <n v="7080868718"/>
    <s v="JAGANATH SABAT"/>
    <n v="6"/>
    <n v="0"/>
    <n v="0"/>
    <n v="6"/>
    <n v="4"/>
    <n v="2"/>
    <n v="0"/>
    <n v="0"/>
    <s v="Mumbai"/>
    <n v="140"/>
    <n v="0"/>
    <n v="6"/>
    <n v="1"/>
  </r>
  <r>
    <d v="2024-06-17T00:00:00"/>
    <x v="94"/>
    <s v="MANISH PANDEY"/>
    <s v="MANISH PANDEY"/>
    <n v="8655267737"/>
    <s v="AJAY KUMAR VERMA"/>
    <n v="4"/>
    <n v="0"/>
    <n v="0"/>
    <n v="4"/>
    <n v="0"/>
    <n v="4"/>
    <n v="0"/>
    <n v="0"/>
    <s v="Mumbai"/>
    <n v="100"/>
    <n v="0"/>
    <n v="4"/>
    <n v="1"/>
  </r>
  <r>
    <d v="2024-06-17T00:00:00"/>
    <x v="16"/>
    <s v="JITENDRA PRATAP SINGH"/>
    <s v="JITENDRA PRATAP SINGH"/>
    <n v="7718993383"/>
    <s v="MANISH LOLARAKH NATH DUBEY"/>
    <n v="1"/>
    <n v="0"/>
    <n v="0"/>
    <n v="1"/>
    <n v="0"/>
    <n v="1"/>
    <n v="0"/>
    <n v="0"/>
    <s v="Mumbai"/>
    <n v="25"/>
    <n v="0"/>
    <n v="1"/>
    <n v="1"/>
  </r>
  <r>
    <d v="2024-06-17T00:00:00"/>
    <x v="14"/>
    <s v="VISHAL RAJENDRA UPADHYAY"/>
    <s v="VISHAL RAJENDRA UPADHYAY"/>
    <n v="9867075685"/>
    <s v="DILEEP SHARMA"/>
    <n v="5"/>
    <n v="0"/>
    <n v="0"/>
    <n v="5"/>
    <n v="0"/>
    <n v="5"/>
    <n v="0"/>
    <n v="0"/>
    <s v="Mumbai"/>
    <n v="125"/>
    <n v="0"/>
    <n v="5"/>
    <n v="1"/>
  </r>
  <r>
    <d v="2024-06-17T00:00:00"/>
    <x v="12"/>
    <s v="SUMIT KUMAR PARASNATH VERMA"/>
    <s v="SUMIT KUMAR PARASNATH VERMA"/>
    <n v="7738531602"/>
    <s v="ABHISHEK GUPTA"/>
    <n v="5"/>
    <n v="0"/>
    <n v="0"/>
    <n v="5"/>
    <n v="2"/>
    <n v="3"/>
    <n v="0"/>
    <n v="0"/>
    <s v="Mumbai"/>
    <n v="115"/>
    <n v="0"/>
    <n v="3"/>
    <n v="1"/>
  </r>
  <r>
    <d v="2024-06-17T00:00:00"/>
    <x v="10"/>
    <s v="VINIT LAXMIKANT CHATURVEDI"/>
    <s v="VINIT LAXMIKANT CHATURVEDI"/>
    <n v="9619167461"/>
    <s v="AKASH RAMRATAN JAISWAL"/>
    <n v="5"/>
    <n v="0"/>
    <n v="0"/>
    <n v="5"/>
    <n v="4"/>
    <n v="1"/>
    <n v="0"/>
    <n v="0"/>
    <s v="Mumbai"/>
    <n v="125"/>
    <n v="0"/>
    <n v="5"/>
    <n v="1"/>
  </r>
  <r>
    <d v="2024-06-17T00:00:00"/>
    <x v="11"/>
    <s v="PRASHANT VISHRAM PATIL"/>
    <s v="PRASHANT VISHRAM PATIL"/>
    <n v="7777088988"/>
    <s v="PREM KUMAR VISHWAKARMA"/>
    <n v="4"/>
    <n v="0"/>
    <n v="0"/>
    <n v="4"/>
    <n v="2"/>
    <n v="2"/>
    <n v="0"/>
    <n v="0"/>
    <s v="Mumbai"/>
    <n v="100"/>
    <n v="0"/>
    <n v="4"/>
    <n v="1"/>
  </r>
  <r>
    <d v="2024-06-17T00:00:00"/>
    <x v="77"/>
    <s v="ARCHANA KAKADE"/>
    <s v="ARCHANA KAKADE"/>
    <n v="7208149618"/>
    <s v="NANDAN SINGH"/>
    <n v="3"/>
    <n v="1"/>
    <n v="0"/>
    <n v="2"/>
    <n v="0"/>
    <n v="3"/>
    <n v="0"/>
    <n v="0"/>
    <s v="Mumbai"/>
    <n v="140"/>
    <n v="9440"/>
    <n v="3"/>
    <n v="1"/>
  </r>
  <r>
    <d v="2024-06-17T00:00:00"/>
    <x v="74"/>
    <s v="SHIVAM PATHAK"/>
    <s v="SHIVAM PATHAK"/>
    <n v="9721050607"/>
    <s v="AJAY KUMAR VERMA"/>
    <n v="4"/>
    <n v="0"/>
    <n v="0"/>
    <n v="4"/>
    <n v="3"/>
    <n v="1"/>
    <n v="0"/>
    <n v="0"/>
    <s v="Mumbai"/>
    <n v="100"/>
    <n v="0"/>
    <n v="4"/>
    <n v="1"/>
  </r>
  <r>
    <d v="2024-06-17T00:00:00"/>
    <x v="106"/>
    <s v="SACHIN KUMAR"/>
    <s v="SACHIN KUMAR"/>
    <n v="8825131086"/>
    <s v="ABHIJIT KHANVILKAR"/>
    <n v="5"/>
    <n v="0"/>
    <n v="0"/>
    <n v="5"/>
    <n v="1"/>
    <n v="4"/>
    <n v="0"/>
    <n v="0"/>
    <s v="Mumbai"/>
    <n v="125"/>
    <n v="0"/>
    <n v="5"/>
    <n v="1"/>
  </r>
  <r>
    <d v="2024-06-17T00:00:00"/>
    <x v="72"/>
    <s v="PRASHANT LAD"/>
    <s v="PRASHANT LAD"/>
    <n v="9833647618"/>
    <s v="SHASHANK YELVE"/>
    <n v="2"/>
    <n v="0"/>
    <n v="0"/>
    <n v="2"/>
    <n v="1"/>
    <n v="1"/>
    <n v="0"/>
    <n v="0"/>
    <s v="Mumbai"/>
    <n v="50"/>
    <n v="0"/>
    <n v="2"/>
    <n v="1"/>
  </r>
  <r>
    <d v="2024-06-17T00:00:00"/>
    <x v="71"/>
    <s v="AJAY BALU LONDHE"/>
    <s v="AJAY BALU LONDHE"/>
    <n v="8369610661"/>
    <s v="NANDAN SINGH"/>
    <n v="6"/>
    <n v="0"/>
    <n v="0"/>
    <n v="6"/>
    <n v="1"/>
    <n v="5"/>
    <n v="0"/>
    <n v="0"/>
    <s v="Mumbai"/>
    <n v="140"/>
    <n v="0"/>
    <n v="5"/>
    <n v="1"/>
  </r>
  <r>
    <d v="2024-06-17T00:00:00"/>
    <x v="113"/>
    <s v="ANKIT VILAS BORSE"/>
    <s v="ANKIT VILAS BORSE"/>
    <n v="8655594978"/>
    <s v="JAGANATH SABAT"/>
    <n v="7"/>
    <n v="0"/>
    <n v="0"/>
    <n v="7"/>
    <n v="0"/>
    <n v="7"/>
    <n v="0"/>
    <n v="0"/>
    <s v="Mumbai"/>
    <n v="145"/>
    <n v="0"/>
    <n v="6"/>
    <n v="1"/>
  </r>
  <r>
    <d v="2024-06-17T00:00:00"/>
    <x v="70"/>
    <s v="ABHISHEK KUMAR"/>
    <s v="ABHISHEK KUMAR"/>
    <n v="9967178792"/>
    <s v="NAGENDRA MISHRA"/>
    <n v="5"/>
    <n v="0"/>
    <n v="0"/>
    <n v="5"/>
    <n v="2"/>
    <n v="3"/>
    <n v="0"/>
    <n v="0"/>
    <s v="Mumbai"/>
    <n v="125"/>
    <n v="0"/>
    <n v="5"/>
    <n v="1"/>
  </r>
  <r>
    <d v="2024-06-17T00:00:00"/>
    <x v="107"/>
    <s v="NITISH KUMAR"/>
    <s v="NITISH KUMAR"/>
    <n v="8692826180"/>
    <s v="ABHIJIT KHANVILKAR"/>
    <n v="5"/>
    <n v="0"/>
    <n v="0"/>
    <n v="5"/>
    <n v="2"/>
    <n v="3"/>
    <n v="0"/>
    <n v="0"/>
    <s v="Mumbai"/>
    <n v="125"/>
    <n v="0"/>
    <n v="5"/>
    <n v="1"/>
  </r>
  <r>
    <d v="2024-06-17T00:00:00"/>
    <x v="68"/>
    <s v="DHIRAJKUMAR L MISHRA"/>
    <s v="DHIRAJKUMAR L MISHRA"/>
    <n v="9370908992"/>
    <s v="MUNAWAR WARISH HASHMI"/>
    <n v="6"/>
    <n v="1"/>
    <n v="0"/>
    <n v="5"/>
    <n v="0"/>
    <n v="6"/>
    <n v="0"/>
    <n v="0"/>
    <s v="Mumbai"/>
    <n v="215"/>
    <n v="4720"/>
    <n v="6"/>
    <n v="1"/>
  </r>
  <r>
    <d v="2024-06-17T00:00:00"/>
    <x v="89"/>
    <s v="RAGHWENDRA KUMAR SINGH"/>
    <s v="RAGHWENDRA KUMAR SINGH"/>
    <n v="8104389966"/>
    <s v="SONU KIRAN DUBEY"/>
    <n v="3"/>
    <n v="0"/>
    <n v="0"/>
    <n v="3"/>
    <n v="1"/>
    <n v="2"/>
    <n v="0"/>
    <n v="0"/>
    <s v="Mumbai"/>
    <n v="75"/>
    <n v="0"/>
    <n v="3"/>
    <n v="1"/>
  </r>
  <r>
    <d v="2024-06-17T00:00:00"/>
    <x v="88"/>
    <s v="NAGENDRA MISHRA"/>
    <s v="NAGENDRA MISHRA"/>
    <n v="7049872363"/>
    <s v="SIDDHANT RAJENDRA PAWAR"/>
    <n v="3"/>
    <n v="1"/>
    <n v="0"/>
    <n v="2"/>
    <n v="3"/>
    <n v="1"/>
    <n v="0"/>
    <n v="0"/>
    <s v="Mumbai"/>
    <n v="125"/>
    <n v="28275"/>
    <n v="4"/>
    <n v="1"/>
  </r>
  <r>
    <d v="2024-06-17T00:00:00"/>
    <x v="87"/>
    <s v="PRAFUL MUKUNDRAO TELANG"/>
    <s v="PRAFUL MUKUNDRAO TELANG"/>
    <n v="7769928826"/>
    <s v="PREM KUMAR VISHWAKARMA"/>
    <n v="5"/>
    <n v="0"/>
    <n v="0"/>
    <n v="5"/>
    <n v="3"/>
    <n v="3"/>
    <n v="0"/>
    <n v="0"/>
    <s v="Mumbai"/>
    <n v="125"/>
    <n v="0"/>
    <n v="5"/>
    <n v="1"/>
  </r>
  <r>
    <d v="2024-06-17T00:00:00"/>
    <x v="86"/>
    <s v="CHANDAN MISHRA"/>
    <s v="CHANDAN MISHRA"/>
    <n v="8433849596"/>
    <s v="JAYANT KUMAR"/>
    <n v="4"/>
    <n v="0"/>
    <n v="0"/>
    <n v="4"/>
    <n v="3"/>
    <n v="1"/>
    <n v="0"/>
    <n v="0"/>
    <s v="Mumbai"/>
    <n v="100"/>
    <n v="0"/>
    <n v="4"/>
    <n v="1"/>
  </r>
  <r>
    <d v="2024-06-17T00:00:00"/>
    <x v="85"/>
    <s v="SUMIT SHARAD SANAS"/>
    <s v="SUMIT SHARAD SANAS"/>
    <n v="8652573355"/>
    <s v="ARJUN WAGHMARE"/>
    <n v="5"/>
    <n v="0"/>
    <n v="0"/>
    <n v="5"/>
    <n v="1"/>
    <n v="4"/>
    <n v="0"/>
    <n v="0"/>
    <s v="Mumbai"/>
    <n v="125"/>
    <n v="0"/>
    <n v="5"/>
    <n v="1"/>
  </r>
  <r>
    <d v="2024-06-17T00:00:00"/>
    <x v="84"/>
    <s v="VINOD KUMAR"/>
    <s v="VINOD KUMAR"/>
    <n v="7905193449"/>
    <s v="JAYANT KUMAR"/>
    <n v="5"/>
    <n v="0"/>
    <n v="0"/>
    <n v="5"/>
    <n v="1"/>
    <n v="5"/>
    <n v="0"/>
    <n v="0"/>
    <s v="Mumbai"/>
    <n v="125"/>
    <n v="0"/>
    <n v="5"/>
    <n v="1"/>
  </r>
  <r>
    <d v="2024-06-17T00:00:00"/>
    <x v="112"/>
    <s v="JAYANT KUMAR"/>
    <s v="JAYANT KUMAR"/>
    <n v="9304376328"/>
    <s v="DILEEP SHARMA"/>
    <n v="3"/>
    <n v="0"/>
    <n v="0"/>
    <n v="3"/>
    <n v="1"/>
    <n v="2"/>
    <n v="0"/>
    <n v="0"/>
    <s v="Mumbai"/>
    <n v="75"/>
    <n v="0"/>
    <n v="3"/>
    <n v="1"/>
  </r>
  <r>
    <d v="2024-06-17T00:00:00"/>
    <x v="83"/>
    <s v="GANGA SAGAR PANDEY"/>
    <s v="GANGA SAGAR PANDEY"/>
    <n v="9696537480"/>
    <s v="JAGANATH SABAT"/>
    <n v="7"/>
    <n v="0"/>
    <n v="0"/>
    <n v="7"/>
    <n v="1"/>
    <n v="6"/>
    <n v="0"/>
    <n v="0"/>
    <s v="Mumbai"/>
    <n v="175"/>
    <n v="0"/>
    <n v="7"/>
    <n v="1"/>
  </r>
  <r>
    <d v="2024-06-17T00:00:00"/>
    <x v="81"/>
    <s v="VIVEK CHUNNILAL GUPTA"/>
    <s v="VIVEK CHUNNILAL GUPTA"/>
    <n v="8698022496"/>
    <s v="JAGANATH SABAT"/>
    <n v="5"/>
    <n v="0"/>
    <n v="0"/>
    <n v="5"/>
    <n v="0"/>
    <n v="5"/>
    <n v="0"/>
    <n v="0"/>
    <s v="Mumbai"/>
    <n v="115"/>
    <n v="0"/>
    <n v="4"/>
    <n v="1"/>
  </r>
  <r>
    <d v="2024-06-17T00:00:00"/>
    <x v="82"/>
    <s v="LAXMI NARAYAN PANDEY"/>
    <s v="LAXMI NARAYAN PANDEY"/>
    <n v="7208851513"/>
    <s v="ABHIJIT KHANVILKAR"/>
    <n v="5"/>
    <n v="1"/>
    <n v="0"/>
    <n v="4"/>
    <n v="2"/>
    <n v="3"/>
    <n v="0"/>
    <n v="0"/>
    <s v="Mumbai"/>
    <n v="185"/>
    <n v="4720"/>
    <n v="5"/>
    <n v="1"/>
  </r>
  <r>
    <d v="2024-06-17T00:00:00"/>
    <x v="80"/>
    <s v="SHUBHENDU PRAFULLA DASKABI"/>
    <s v="SHUBHENDU PRAFULLA DASKABI"/>
    <n v="9372379791"/>
    <s v="JAYANT KUMAR"/>
    <n v="4"/>
    <n v="0"/>
    <n v="0"/>
    <n v="4"/>
    <n v="4"/>
    <n v="0"/>
    <n v="0"/>
    <n v="0"/>
    <s v="Mumbai"/>
    <n v="90"/>
    <n v="0"/>
    <n v="4"/>
    <n v="1"/>
  </r>
  <r>
    <d v="2024-06-17T00:00:00"/>
    <x v="95"/>
    <s v="RAJKUMAR U SINGH"/>
    <s v="RAJKUMAR U SINGH"/>
    <n v="7058306032"/>
    <s v="AJAY KUMAR VERMA"/>
    <n v="3"/>
    <n v="0"/>
    <n v="0"/>
    <n v="3"/>
    <n v="1"/>
    <n v="2"/>
    <n v="0"/>
    <n v="0"/>
    <s v="Mumbai"/>
    <n v="75"/>
    <n v="0"/>
    <n v="3"/>
    <n v="1"/>
  </r>
  <r>
    <d v="2024-06-17T00:00:00"/>
    <x v="54"/>
    <s v="DINESH GHODVINDE"/>
    <s v="DINESH GHODVINDE"/>
    <n v="7020949492"/>
    <s v="JAGANATH SABAT"/>
    <n v="5"/>
    <n v="0"/>
    <n v="0"/>
    <n v="5"/>
    <n v="0"/>
    <n v="5"/>
    <n v="0"/>
    <n v="0"/>
    <s v="Mumbai"/>
    <n v="115"/>
    <n v="0"/>
    <n v="5"/>
    <n v="1"/>
  </r>
  <r>
    <d v="2024-06-17T00:00:00"/>
    <x v="52"/>
    <s v="NANDLAL RAJBHAR"/>
    <s v="NANDLAL RAJBHAR"/>
    <n v="9594189301"/>
    <s v="MD SANAUL MUSTUFA"/>
    <n v="5"/>
    <n v="0"/>
    <n v="0"/>
    <n v="5"/>
    <n v="3"/>
    <n v="3"/>
    <n v="0"/>
    <n v="0"/>
    <s v="Mumbai"/>
    <n v="125"/>
    <n v="0"/>
    <n v="5"/>
    <n v="1"/>
  </r>
  <r>
    <d v="2024-06-17T00:00:00"/>
    <x v="114"/>
    <s v="AJAY KUMAR VERMA"/>
    <s v="AJAY KUMAR VERMA"/>
    <n v="9867318030"/>
    <s v="INTEZAR IMAM MUNTAZIR IMAM SAYED"/>
    <n v="1"/>
    <n v="1"/>
    <n v="0"/>
    <n v="0"/>
    <n v="1"/>
    <n v="0"/>
    <n v="0"/>
    <n v="0"/>
    <s v="Mumbai"/>
    <n v="100"/>
    <n v="7080"/>
    <n v="1"/>
    <n v="1"/>
  </r>
  <r>
    <d v="2024-06-17T00:00:00"/>
    <x v="49"/>
    <s v="ANOOP PANDEY"/>
    <s v="ANOOP PANDEY"/>
    <n v="9321734007"/>
    <s v="KADAM RAVIRAJ NARAYAN"/>
    <n v="3"/>
    <n v="2"/>
    <n v="0"/>
    <n v="1"/>
    <n v="0"/>
    <n v="3"/>
    <n v="0"/>
    <n v="0"/>
    <s v="Mumbai"/>
    <n v="155"/>
    <n v="35203"/>
    <n v="2"/>
    <n v="1"/>
  </r>
  <r>
    <d v="2024-06-17T00:00:00"/>
    <x v="50"/>
    <s v="VIJAYKUMAR DINESH PARCHE"/>
    <s v="VIJAYKUMAR DINESH PARCHE"/>
    <n v="7558284024"/>
    <s v="MUNAWAR WARISH HASHMI"/>
    <n v="5"/>
    <n v="0"/>
    <n v="0"/>
    <n v="5"/>
    <n v="1"/>
    <n v="4"/>
    <n v="0"/>
    <n v="0"/>
    <s v="Mumbai"/>
    <n v="125"/>
    <n v="0"/>
    <n v="5"/>
    <n v="1"/>
  </r>
  <r>
    <d v="2024-06-17T00:00:00"/>
    <x v="111"/>
    <s v="SHASHANK YELVE"/>
    <s v="SHASHANK YELVE"/>
    <n v="8830251760"/>
    <s v="MADHURI JOSHI"/>
    <n v="1"/>
    <n v="0"/>
    <n v="0"/>
    <n v="1"/>
    <n v="0"/>
    <n v="1"/>
    <n v="0"/>
    <n v="0"/>
    <s v="Mumbai"/>
    <n v="25"/>
    <n v="0"/>
    <n v="1"/>
    <n v="1"/>
  </r>
  <r>
    <d v="2024-06-17T00:00:00"/>
    <x v="45"/>
    <s v="AMAN TRIPATHI"/>
    <s v="AMAN TRIPATHI"/>
    <n v="7393838072"/>
    <s v="JAGANATH SABAT"/>
    <n v="5"/>
    <n v="1"/>
    <n v="0"/>
    <n v="4"/>
    <n v="0"/>
    <n v="5"/>
    <n v="0"/>
    <n v="0"/>
    <s v="Mumbai"/>
    <n v="190"/>
    <n v="17700"/>
    <n v="5"/>
    <n v="1"/>
  </r>
  <r>
    <d v="2024-06-17T00:00:00"/>
    <x v="46"/>
    <s v="PRITAM SUNIL GAIKWAD"/>
    <s v="PRITAM SUNIL GAIKWAD"/>
    <n v="8169792854"/>
    <s v="SHASHANK YELVE"/>
    <n v="6"/>
    <n v="0"/>
    <n v="0"/>
    <n v="6"/>
    <n v="0"/>
    <n v="6"/>
    <n v="0"/>
    <n v="0"/>
    <s v="Mumbai"/>
    <n v="150"/>
    <n v="0"/>
    <n v="6"/>
    <n v="1"/>
  </r>
  <r>
    <d v="2024-06-17T00:00:00"/>
    <x v="108"/>
    <s v="BITTU KUMAR"/>
    <s v="BITTU KUMAR"/>
    <n v="8709035770"/>
    <s v="ABHIJIT KHANVILKAR"/>
    <n v="4"/>
    <n v="0"/>
    <n v="0"/>
    <n v="4"/>
    <n v="2"/>
    <n v="2"/>
    <n v="0"/>
    <n v="0"/>
    <s v="Mumbai"/>
    <n v="100"/>
    <n v="0"/>
    <n v="4"/>
    <n v="1"/>
  </r>
  <r>
    <d v="2024-06-17T00:00:00"/>
    <x v="43"/>
    <s v="SURAJ PAWAR"/>
    <s v="SURAJ PAWAR"/>
    <n v="8446578718"/>
    <s v="MADHURI JOSHI"/>
    <n v="1"/>
    <n v="0"/>
    <n v="0"/>
    <n v="1"/>
    <n v="0"/>
    <n v="1"/>
    <n v="0"/>
    <n v="0"/>
    <s v="Mumbai"/>
    <n v="25"/>
    <n v="0"/>
    <n v="1"/>
    <n v="1"/>
  </r>
  <r>
    <d v="2024-06-17T00:00:00"/>
    <x v="44"/>
    <s v="SAW MRITUNJAY KUMAR PREMCHAND"/>
    <s v="SAW MRITUNJAY KUMAR PREMCHAND"/>
    <n v="8779615120"/>
    <s v="PREM KUMAR VISHWAKARMA"/>
    <n v="1"/>
    <n v="0"/>
    <n v="0"/>
    <n v="1"/>
    <n v="0"/>
    <n v="2"/>
    <n v="0"/>
    <n v="0"/>
    <s v="Mumbai"/>
    <n v="25"/>
    <n v="0"/>
    <n v="1"/>
    <n v="1"/>
  </r>
  <r>
    <d v="2024-06-17T00:00:00"/>
    <x v="41"/>
    <s v="AKASH KUMAR JAISWAL"/>
    <s v="AKASH KUMAR JAISWAL"/>
    <n v="9984180596"/>
    <s v="DILEEP SHARMA"/>
    <n v="2"/>
    <n v="0"/>
    <n v="0"/>
    <n v="2"/>
    <n v="2"/>
    <n v="0"/>
    <n v="0"/>
    <n v="0"/>
    <s v="Mumbai"/>
    <n v="50"/>
    <n v="0"/>
    <n v="2"/>
    <n v="1"/>
  </r>
  <r>
    <d v="2024-06-17T00:00:00"/>
    <x v="40"/>
    <s v="JAYESH MANOHARLAL VATANI"/>
    <s v="JAYESH MANOHARLAL VATANI"/>
    <n v="9730838322"/>
    <s v="JAGANATH SABAT"/>
    <n v="5"/>
    <n v="0"/>
    <n v="0"/>
    <n v="5"/>
    <n v="1"/>
    <n v="4"/>
    <n v="0"/>
    <n v="0"/>
    <s v="Mumbai"/>
    <n v="105"/>
    <n v="0"/>
    <n v="5"/>
    <n v="1"/>
  </r>
  <r>
    <d v="2024-06-17T00:00:00"/>
    <x v="64"/>
    <s v="MUNAWAR WARISH HASHMI"/>
    <s v="MUNAWAR WARISH HASHMI"/>
    <n v="9167670057"/>
    <s v="RUSHIKESH KALE"/>
    <n v="3"/>
    <n v="0"/>
    <n v="0"/>
    <n v="3"/>
    <n v="0"/>
    <n v="3"/>
    <n v="0"/>
    <n v="0"/>
    <s v="Mumbai"/>
    <n v="60"/>
    <n v="0"/>
    <n v="3"/>
    <n v="1"/>
  </r>
  <r>
    <d v="2024-06-17T00:00:00"/>
    <x v="118"/>
    <s v="GAURISHANKAR SHAMBHU MANDAL"/>
    <s v="GAURISHANKAR SHAMBHU MANDAL"/>
    <n v="8369893292"/>
    <s v="CHANDRALOK GUPTA"/>
    <n v="6"/>
    <n v="0"/>
    <n v="1"/>
    <n v="5"/>
    <n v="0"/>
    <n v="6"/>
    <n v="0"/>
    <n v="0"/>
    <s v="Mumbai"/>
    <n v="215"/>
    <n v="1770"/>
    <n v="6"/>
    <n v="1"/>
  </r>
  <r>
    <d v="2024-06-17T00:00:00"/>
    <x v="97"/>
    <s v="PREM KUMAR VISHWAKARMA"/>
    <s v="PREM KUMAR VISHWAKARMA"/>
    <n v="9004761131"/>
    <s v="KADAM RAVIRAJ NARAYAN"/>
    <n v="2"/>
    <n v="0"/>
    <n v="0"/>
    <n v="2"/>
    <n v="1"/>
    <n v="1"/>
    <n v="0"/>
    <n v="0"/>
    <s v="Mumbai"/>
    <n v="50"/>
    <n v="0"/>
    <n v="2"/>
    <n v="1"/>
  </r>
  <r>
    <d v="2024-06-17T00:00:00"/>
    <x v="63"/>
    <s v="MOHINI RAVIRAV YETEKAR"/>
    <s v="MOHINI RAVIRAV YETEKAR"/>
    <n v="8850628737"/>
    <s v="MANISH LOLARAKH NATH DUBEY"/>
    <n v="1"/>
    <n v="1"/>
    <n v="0"/>
    <n v="0"/>
    <n v="0"/>
    <n v="1"/>
    <n v="0"/>
    <n v="0"/>
    <s v="Mumbai"/>
    <n v="90"/>
    <n v="4720"/>
    <n v="1"/>
    <n v="1"/>
  </r>
  <r>
    <d v="2024-06-17T00:00:00"/>
    <x v="62"/>
    <s v="AKSHAY YADAV"/>
    <s v="AKSHAY YADAV"/>
    <n v="9920724076"/>
    <s v="RAGHWENDRA KUMAR SINGH"/>
    <n v="5"/>
    <n v="0"/>
    <n v="0"/>
    <n v="5"/>
    <n v="4"/>
    <n v="1"/>
    <n v="0"/>
    <n v="0"/>
    <s v="Mumbai"/>
    <n v="125"/>
    <n v="0"/>
    <n v="5"/>
    <n v="1"/>
  </r>
  <r>
    <d v="2024-06-17T00:00:00"/>
    <x v="61"/>
    <s v="ASHUTOSH MISHRA"/>
    <s v="ASHUTOSH MISHRA"/>
    <n v="9960834633"/>
    <s v="SUSHEEL DUBEY"/>
    <n v="5"/>
    <n v="0"/>
    <n v="0"/>
    <n v="5"/>
    <n v="0"/>
    <n v="5"/>
    <n v="0"/>
    <n v="0"/>
    <s v="Mumbai"/>
    <n v="125"/>
    <n v="0"/>
    <n v="5"/>
    <n v="1"/>
  </r>
  <r>
    <d v="2024-06-17T00:00:00"/>
    <x v="100"/>
    <s v="PRAVIN MATAL"/>
    <s v="PRAVIN MATAL"/>
    <n v="9867591635"/>
    <s v="MANISH LOLARAKH NATH DUBEY"/>
    <n v="5"/>
    <n v="0"/>
    <n v="0"/>
    <n v="5"/>
    <n v="0"/>
    <n v="5"/>
    <n v="0"/>
    <n v="0"/>
    <s v="Mumbai"/>
    <n v="125"/>
    <n v="0"/>
    <n v="5"/>
    <n v="1"/>
  </r>
  <r>
    <d v="2024-06-17T00:00:00"/>
    <x v="60"/>
    <s v="VIKAS CHANDRABHAN MISHRA"/>
    <s v="VIKAS CHANDRABHAN MISHRA"/>
    <n v="8369541192"/>
    <s v="SHASHANK YELVE"/>
    <n v="5"/>
    <n v="0"/>
    <n v="0"/>
    <n v="5"/>
    <n v="1"/>
    <n v="4"/>
    <n v="0"/>
    <n v="0"/>
    <s v="Mumbai"/>
    <n v="125"/>
    <n v="0"/>
    <n v="4"/>
    <n v="1"/>
  </r>
  <r>
    <d v="2024-06-17T00:00:00"/>
    <x v="58"/>
    <s v="ANGAD RAMJI GUPTA"/>
    <s v="ANGAD RAMJI GUPTA"/>
    <n v="9820840706"/>
    <s v="CHANDRALOK GUPTA"/>
    <n v="7"/>
    <n v="0"/>
    <n v="0"/>
    <n v="7"/>
    <n v="0"/>
    <n v="7"/>
    <n v="0"/>
    <n v="0"/>
    <s v="Mumbai"/>
    <n v="155"/>
    <n v="0"/>
    <n v="7"/>
    <n v="1"/>
  </r>
  <r>
    <d v="2024-06-17T00:00:00"/>
    <x v="57"/>
    <s v="ABHISHEK GUPTA"/>
    <s v="ABHISHEK GUPTA"/>
    <n v="8354873086"/>
    <s v="DILEEP SHARMA"/>
    <n v="3"/>
    <n v="0"/>
    <n v="0"/>
    <n v="3"/>
    <n v="2"/>
    <n v="1"/>
    <n v="0"/>
    <n v="0"/>
    <s v="Mumbai"/>
    <n v="75"/>
    <n v="0"/>
    <n v="3"/>
    <n v="1"/>
  </r>
  <r>
    <d v="2024-06-17T00:00:00"/>
    <x v="55"/>
    <s v="BANNOTH NARAYANASWAMY NAIK"/>
    <s v="BANNOTH NARAYANASWAMY NAIK"/>
    <n v="9892353556"/>
    <s v="ARJUN WAGHMARE"/>
    <n v="6"/>
    <n v="0"/>
    <n v="0"/>
    <n v="6"/>
    <n v="2"/>
    <n v="4"/>
    <n v="0"/>
    <n v="0"/>
    <s v="Mumbai"/>
    <n v="150"/>
    <n v="0"/>
    <n v="6"/>
    <n v="1"/>
  </r>
  <r>
    <d v="2024-06-18T00:00:00"/>
    <x v="53"/>
    <s v="KRISHNA GYANDEV PANDEY"/>
    <s v="KRISHNA GYANDEV PANDEY"/>
    <n v="9372324244"/>
    <s v="RAGHWENDRA KUMAR SINGH"/>
    <n v="5"/>
    <n v="0"/>
    <n v="0"/>
    <n v="5"/>
    <n v="3"/>
    <n v="2"/>
    <n v="0"/>
    <n v="0"/>
    <s v="Mumbai"/>
    <n v="125"/>
    <n v="0"/>
    <n v="5"/>
    <n v="1"/>
  </r>
  <r>
    <d v="2024-06-18T00:00:00"/>
    <x v="32"/>
    <s v="SANDESH SAROJ MISHRA"/>
    <s v="SANDESH SAROJ MISHRA"/>
    <n v="9819648094"/>
    <s v="JAYANT KUMAR"/>
    <n v="5"/>
    <n v="0"/>
    <n v="0"/>
    <n v="5"/>
    <n v="1"/>
    <n v="4"/>
    <n v="0"/>
    <n v="0"/>
    <s v="Mumbai"/>
    <n v="115"/>
    <n v="0"/>
    <n v="5"/>
    <n v="1"/>
  </r>
  <r>
    <d v="2024-06-18T00:00:00"/>
    <x v="33"/>
    <s v="SUDHEER PANKAJ PANDEY"/>
    <s v="SUDHEER PANKAJ PANDEY"/>
    <n v="8953258991"/>
    <s v="RAGHWENDRA KUMAR SINGH"/>
    <n v="5"/>
    <n v="0"/>
    <n v="0"/>
    <n v="5"/>
    <n v="3"/>
    <n v="2"/>
    <n v="0"/>
    <n v="0"/>
    <s v="Mumbai"/>
    <n v="115"/>
    <n v="0"/>
    <n v="5"/>
    <n v="1"/>
  </r>
  <r>
    <d v="2024-06-18T00:00:00"/>
    <x v="54"/>
    <s v="DINESH GHODVINDE"/>
    <s v="DINESH GHODVINDE"/>
    <n v="7020949492"/>
    <s v="JAGANATH SABAT"/>
    <n v="3"/>
    <n v="1"/>
    <n v="0"/>
    <n v="2"/>
    <n v="0"/>
    <n v="4"/>
    <n v="0"/>
    <n v="0"/>
    <s v="Mumbai"/>
    <n v="130"/>
    <n v="4720"/>
    <n v="3"/>
    <n v="1"/>
  </r>
  <r>
    <d v="2024-06-18T00:00:00"/>
    <x v="46"/>
    <s v="PRITAM SUNIL GAIKWAD"/>
    <s v="PRITAM SUNIL GAIKWAD"/>
    <n v="8169792854"/>
    <s v="SHASHANK YELVE"/>
    <n v="5"/>
    <n v="0"/>
    <n v="0"/>
    <n v="5"/>
    <n v="3"/>
    <n v="2"/>
    <n v="0"/>
    <n v="0"/>
    <s v="Mumbai"/>
    <n v="125"/>
    <n v="0"/>
    <n v="5"/>
    <n v="1"/>
  </r>
  <r>
    <d v="2024-06-18T00:00:00"/>
    <x v="52"/>
    <s v="NANDLAL RAJBHAR"/>
    <s v="NANDLAL RAJBHAR"/>
    <n v="9594189301"/>
    <s v="MD SANAUL MUSTUFA"/>
    <n v="3"/>
    <n v="0"/>
    <n v="0"/>
    <n v="3"/>
    <n v="2"/>
    <n v="1"/>
    <n v="0"/>
    <n v="0"/>
    <s v="Mumbai"/>
    <n v="75"/>
    <n v="0"/>
    <n v="3"/>
    <n v="1"/>
  </r>
  <r>
    <d v="2024-06-18T00:00:00"/>
    <x v="114"/>
    <s v="AJAY KUMAR VERMA"/>
    <s v="AJAY KUMAR VERMA"/>
    <n v="9867318030"/>
    <s v="INTEZAR IMAM MUNTAZIR IMAM SAYED"/>
    <n v="1"/>
    <n v="0"/>
    <n v="0"/>
    <n v="1"/>
    <n v="1"/>
    <n v="0"/>
    <n v="0"/>
    <n v="0"/>
    <s v="Mumbai"/>
    <n v="25"/>
    <n v="0"/>
    <n v="1"/>
    <n v="1"/>
  </r>
  <r>
    <d v="2024-06-18T00:00:00"/>
    <x v="49"/>
    <s v="ANOOP PANDEY"/>
    <s v="ANOOP PANDEY"/>
    <n v="9321734007"/>
    <s v="KADAM RAVIRAJ NARAYAN"/>
    <n v="5"/>
    <n v="0"/>
    <n v="0"/>
    <n v="5"/>
    <n v="1"/>
    <n v="4"/>
    <n v="0"/>
    <n v="0"/>
    <s v="Mumbai"/>
    <n v="125"/>
    <n v="0"/>
    <n v="5"/>
    <n v="1"/>
  </r>
  <r>
    <d v="2024-06-18T00:00:00"/>
    <x v="43"/>
    <s v="SURAJ PAWAR"/>
    <s v="SURAJ PAWAR"/>
    <n v="8446578718"/>
    <s v="MADHURI JOSHI"/>
    <n v="1"/>
    <n v="0"/>
    <n v="0"/>
    <n v="1"/>
    <n v="1"/>
    <n v="0"/>
    <n v="0"/>
    <n v="0"/>
    <s v="Mumbai"/>
    <n v="25"/>
    <n v="0"/>
    <n v="1"/>
    <n v="1"/>
  </r>
  <r>
    <d v="2024-06-18T00:00:00"/>
    <x v="44"/>
    <s v="SAW MRITUNJAY KUMAR PREMCHAND"/>
    <s v="SAW MRITUNJAY KUMAR PREMCHAND"/>
    <n v="8779615120"/>
    <s v="PREM KUMAR VISHWAKARMA"/>
    <n v="5"/>
    <n v="1"/>
    <n v="0"/>
    <n v="4"/>
    <n v="1"/>
    <n v="4"/>
    <n v="0"/>
    <n v="0"/>
    <s v="Mumbai"/>
    <n v="190"/>
    <n v="1830"/>
    <n v="5"/>
    <n v="1"/>
  </r>
  <r>
    <d v="2024-06-18T00:00:00"/>
    <x v="50"/>
    <s v="VIJAYKUMAR DINESH PARCHE"/>
    <s v="VIJAYKUMAR DINESH PARCHE"/>
    <n v="7558284024"/>
    <s v="MUNAWAR WARISH HASHMI"/>
    <n v="4"/>
    <n v="0"/>
    <n v="0"/>
    <n v="4"/>
    <n v="0"/>
    <n v="4"/>
    <n v="0"/>
    <n v="0"/>
    <s v="Mumbai"/>
    <n v="85"/>
    <n v="0"/>
    <n v="4"/>
    <n v="1"/>
  </r>
  <r>
    <d v="2024-06-18T00:00:00"/>
    <x v="41"/>
    <s v="AKASH KUMAR JAISWAL"/>
    <s v="AKASH KUMAR JAISWAL"/>
    <n v="9984180596"/>
    <s v="DILEEP SHARMA"/>
    <n v="3"/>
    <n v="0"/>
    <n v="1"/>
    <n v="2"/>
    <n v="0"/>
    <n v="3"/>
    <n v="0"/>
    <n v="0"/>
    <s v="Mumbai"/>
    <n v="130"/>
    <n v="2360"/>
    <n v="3"/>
    <n v="1"/>
  </r>
  <r>
    <d v="2024-06-18T00:00:00"/>
    <x v="45"/>
    <s v="AMAN TRIPATHI"/>
    <s v="AMAN TRIPATHI"/>
    <n v="7393838072"/>
    <s v="JAGANATH SABAT"/>
    <n v="7"/>
    <n v="0"/>
    <n v="0"/>
    <n v="7"/>
    <n v="4"/>
    <n v="3"/>
    <n v="0"/>
    <n v="0"/>
    <s v="Mumbai"/>
    <n v="175"/>
    <n v="0"/>
    <n v="7"/>
    <n v="1"/>
  </r>
  <r>
    <d v="2024-06-18T00:00:00"/>
    <x v="40"/>
    <s v="JAYESH MANOHARLAL VATANI"/>
    <s v="JAYESH MANOHARLAL VATANI"/>
    <n v="9730838322"/>
    <s v="JAGANATH SABAT"/>
    <n v="5"/>
    <n v="0"/>
    <n v="0"/>
    <n v="5"/>
    <n v="0"/>
    <n v="5"/>
    <n v="0"/>
    <n v="0"/>
    <s v="Mumbai"/>
    <n v="115"/>
    <n v="0"/>
    <n v="5"/>
    <n v="1"/>
  </r>
  <r>
    <d v="2024-06-18T00:00:00"/>
    <x v="108"/>
    <s v="BITTU KUMAR"/>
    <s v="BITTU KUMAR"/>
    <n v="8709035770"/>
    <s v="ABHIJIT KHANVILKAR"/>
    <n v="6"/>
    <n v="0"/>
    <n v="0"/>
    <n v="6"/>
    <n v="3"/>
    <n v="3"/>
    <n v="0"/>
    <n v="0"/>
    <s v="Mumbai"/>
    <n v="150"/>
    <n v="0"/>
    <n v="6"/>
    <n v="1"/>
  </r>
  <r>
    <d v="2024-06-18T00:00:00"/>
    <x v="65"/>
    <s v="SHEKH MOHAMMAD IMRAN"/>
    <s v="SHEKH MOHAMMAD IMRAN"/>
    <n v="8291174466"/>
    <s v="SHASHANK YELVE"/>
    <n v="5"/>
    <n v="0"/>
    <n v="0"/>
    <n v="5"/>
    <n v="0"/>
    <n v="5"/>
    <n v="0"/>
    <n v="0"/>
    <s v="Mumbai"/>
    <n v="125"/>
    <n v="0"/>
    <n v="5"/>
    <n v="1"/>
  </r>
  <r>
    <d v="2024-06-18T00:00:00"/>
    <x v="62"/>
    <s v="AKSHAY YADAV"/>
    <s v="AKSHAY YADAV"/>
    <n v="9920724076"/>
    <s v="RAGHWENDRA KUMAR SINGH"/>
    <n v="5"/>
    <n v="0"/>
    <n v="0"/>
    <n v="5"/>
    <n v="2"/>
    <n v="3"/>
    <n v="0"/>
    <n v="0"/>
    <s v="Mumbai"/>
    <n v="115"/>
    <n v="0"/>
    <n v="5"/>
    <n v="1"/>
  </r>
  <r>
    <d v="2024-06-18T00:00:00"/>
    <x v="99"/>
    <s v="VINAYKUMAR GAUD"/>
    <s v="VINAYKUMAR GAUD"/>
    <n v="9224730381"/>
    <s v="INTEZAR IMAM MUNTAZIR IMAM SAYED"/>
    <n v="1"/>
    <n v="1"/>
    <n v="0"/>
    <n v="0"/>
    <n v="1"/>
    <n v="0"/>
    <n v="0"/>
    <n v="0"/>
    <s v="Mumbai"/>
    <n v="100"/>
    <n v="7080"/>
    <n v="1"/>
    <n v="1"/>
  </r>
  <r>
    <d v="2024-06-18T00:00:00"/>
    <x v="118"/>
    <s v="GAURISHANKAR SHAMBHU MANDAL"/>
    <s v="GAURISHANKAR SHAMBHU MANDAL"/>
    <n v="8369893292"/>
    <s v="CHANDRALOK GUPTA"/>
    <n v="7"/>
    <n v="0"/>
    <n v="0"/>
    <n v="7"/>
    <n v="0"/>
    <n v="7"/>
    <n v="0"/>
    <n v="0"/>
    <s v="Mumbai"/>
    <n v="165"/>
    <n v="0"/>
    <n v="6"/>
    <n v="1"/>
  </r>
  <r>
    <d v="2024-06-18T00:00:00"/>
    <x v="100"/>
    <s v="PRAVIN MATAL"/>
    <s v="PRAVIN MATAL"/>
    <n v="9867591635"/>
    <s v="MANISH LOLARAKH NATH DUBEY"/>
    <n v="5"/>
    <n v="0"/>
    <n v="0"/>
    <n v="5"/>
    <n v="0"/>
    <n v="5"/>
    <n v="0"/>
    <n v="0"/>
    <s v="Mumbai"/>
    <n v="125"/>
    <n v="0"/>
    <n v="5"/>
    <n v="1"/>
  </r>
  <r>
    <d v="2024-06-18T00:00:00"/>
    <x v="97"/>
    <s v="PREM KUMAR VISHWAKARMA"/>
    <s v="PREM KUMAR VISHWAKARMA"/>
    <n v="9004761131"/>
    <s v="KADAM RAVIRAJ NARAYAN"/>
    <n v="3"/>
    <n v="0"/>
    <n v="0"/>
    <n v="3"/>
    <n v="0"/>
    <n v="3"/>
    <n v="0"/>
    <n v="0"/>
    <s v="Mumbai"/>
    <n v="50"/>
    <n v="0"/>
    <n v="2"/>
    <n v="1"/>
  </r>
  <r>
    <d v="2024-06-18T00:00:00"/>
    <x v="60"/>
    <s v="VIKAS CHANDRABHAN MISHRA"/>
    <s v="VIKAS CHANDRABHAN MISHRA"/>
    <n v="8369541192"/>
    <s v="SHASHANK YELVE"/>
    <n v="5"/>
    <n v="0"/>
    <n v="0"/>
    <n v="5"/>
    <n v="2"/>
    <n v="3"/>
    <n v="0"/>
    <n v="0"/>
    <s v="Mumbai"/>
    <n v="125"/>
    <n v="0"/>
    <n v="4"/>
    <n v="1"/>
  </r>
  <r>
    <d v="2024-06-18T00:00:00"/>
    <x v="61"/>
    <s v="ASHUTOSH MISHRA"/>
    <s v="ASHUTOSH MISHRA"/>
    <n v="9960834633"/>
    <s v="SUSHEEL DUBEY"/>
    <n v="5"/>
    <n v="0"/>
    <n v="0"/>
    <n v="5"/>
    <n v="1"/>
    <n v="4"/>
    <n v="0"/>
    <n v="0"/>
    <s v="Mumbai"/>
    <n v="125"/>
    <n v="0"/>
    <n v="5"/>
    <n v="1"/>
  </r>
  <r>
    <d v="2024-06-18T00:00:00"/>
    <x v="57"/>
    <s v="ABHISHEK GUPTA"/>
    <s v="ABHISHEK GUPTA"/>
    <n v="8354873086"/>
    <s v="DILEEP SHARMA"/>
    <n v="3"/>
    <n v="0"/>
    <n v="0"/>
    <n v="3"/>
    <n v="1"/>
    <n v="2"/>
    <n v="0"/>
    <n v="0"/>
    <s v="Mumbai"/>
    <n v="75"/>
    <n v="0"/>
    <n v="3"/>
    <n v="1"/>
  </r>
  <r>
    <d v="2024-06-18T00:00:00"/>
    <x v="55"/>
    <s v="BANNOTH NARAYANASWAMY NAIK"/>
    <s v="BANNOTH NARAYANASWAMY NAIK"/>
    <n v="9892353556"/>
    <s v="ARJUN WAGHMARE"/>
    <n v="5"/>
    <n v="0"/>
    <n v="0"/>
    <n v="5"/>
    <n v="1"/>
    <n v="4"/>
    <n v="0"/>
    <n v="0"/>
    <s v="Mumbai"/>
    <n v="125"/>
    <n v="0"/>
    <n v="5"/>
    <n v="1"/>
  </r>
  <r>
    <d v="2024-06-18T00:00:00"/>
    <x v="56"/>
    <s v="JUBAIR KHAN"/>
    <s v="JUBAIR KHAN"/>
    <n v="9594708000"/>
    <s v="MOHAMMAD IMRAN ADIL"/>
    <n v="3"/>
    <n v="1"/>
    <n v="0"/>
    <n v="2"/>
    <n v="0"/>
    <n v="3"/>
    <n v="0"/>
    <n v="0"/>
    <s v="Mumbai"/>
    <n v="130"/>
    <n v="3541"/>
    <n v="3"/>
    <n v="1"/>
  </r>
  <r>
    <d v="2024-06-18T00:00:00"/>
    <x v="59"/>
    <s v="MOHAMMED SAJID TAK"/>
    <s v="MOHAMMED SAJID TAK"/>
    <n v="9623733102"/>
    <s v="IRFAN INNUS PATEL"/>
    <n v="5"/>
    <n v="0"/>
    <n v="0"/>
    <n v="5"/>
    <n v="2"/>
    <n v="3"/>
    <n v="0"/>
    <n v="0"/>
    <s v="Mumbai"/>
    <n v="125"/>
    <n v="0"/>
    <n v="5"/>
    <n v="1"/>
  </r>
  <r>
    <d v="2024-06-18T00:00:00"/>
    <x v="58"/>
    <s v="ANGAD RAMJI GUPTA"/>
    <s v="ANGAD RAMJI GUPTA"/>
    <n v="9820840706"/>
    <s v="CHANDRALOK GUPTA"/>
    <n v="7"/>
    <n v="0"/>
    <n v="0"/>
    <n v="7"/>
    <n v="0"/>
    <n v="7"/>
    <n v="0"/>
    <n v="0"/>
    <s v="Mumbai"/>
    <n v="165"/>
    <n v="0"/>
    <n v="7"/>
    <n v="1"/>
  </r>
  <r>
    <d v="2024-06-18T00:00:00"/>
    <x v="75"/>
    <s v="WASIM KAZI"/>
    <s v="WASIM KAZI"/>
    <n v="9702808599"/>
    <s v="SHASHANK YELVE"/>
    <n v="5"/>
    <n v="0"/>
    <n v="0"/>
    <n v="5"/>
    <n v="0"/>
    <n v="5"/>
    <n v="0"/>
    <n v="0"/>
    <s v="Mumbai"/>
    <n v="115"/>
    <n v="0"/>
    <n v="5"/>
    <n v="1"/>
  </r>
  <r>
    <d v="2024-06-18T00:00:00"/>
    <x v="74"/>
    <s v="SHIVAM PATHAK"/>
    <s v="SHIVAM PATHAK"/>
    <n v="9721050607"/>
    <s v="AJAY KUMAR VERMA"/>
    <n v="3"/>
    <n v="0"/>
    <n v="0"/>
    <n v="3"/>
    <n v="3"/>
    <n v="1"/>
    <n v="0"/>
    <n v="0"/>
    <s v="Mumbai"/>
    <n v="75"/>
    <n v="0"/>
    <n v="3"/>
    <n v="1"/>
  </r>
  <r>
    <d v="2024-06-18T00:00:00"/>
    <x v="77"/>
    <s v="ARCHANA KAKADE"/>
    <s v="ARCHANA KAKADE"/>
    <n v="7208149618"/>
    <s v="NANDAN SINGH"/>
    <n v="3"/>
    <n v="1"/>
    <n v="0"/>
    <n v="2"/>
    <n v="1"/>
    <n v="3"/>
    <n v="0"/>
    <n v="0"/>
    <s v="Mumbai"/>
    <n v="150"/>
    <n v="8980"/>
    <n v="4"/>
    <n v="1"/>
  </r>
  <r>
    <d v="2024-06-18T00:00:00"/>
    <x v="71"/>
    <s v="AJAY BALU LONDHE"/>
    <s v="AJAY BALU LONDHE"/>
    <n v="8369610661"/>
    <s v="NANDAN SINGH"/>
    <n v="6"/>
    <n v="0"/>
    <n v="0"/>
    <n v="6"/>
    <n v="1"/>
    <n v="5"/>
    <n v="0"/>
    <n v="0"/>
    <s v="Mumbai"/>
    <n v="140"/>
    <n v="0"/>
    <n v="6"/>
    <n v="1"/>
  </r>
  <r>
    <d v="2024-06-18T00:00:00"/>
    <x v="106"/>
    <s v="SACHIN KUMAR"/>
    <s v="SACHIN KUMAR"/>
    <n v="8825131086"/>
    <s v="ABHIJIT KHANVILKAR"/>
    <n v="5"/>
    <n v="0"/>
    <n v="0"/>
    <n v="5"/>
    <n v="1"/>
    <n v="4"/>
    <n v="0"/>
    <n v="0"/>
    <s v="Mumbai"/>
    <n v="105"/>
    <n v="0"/>
    <n v="5"/>
    <n v="1"/>
  </r>
  <r>
    <d v="2024-06-18T00:00:00"/>
    <x v="72"/>
    <s v="PRASHANT LAD"/>
    <s v="PRASHANT LAD"/>
    <n v="9833647618"/>
    <s v="SHASHANK YELVE"/>
    <n v="3"/>
    <n v="1"/>
    <n v="0"/>
    <n v="2"/>
    <n v="0"/>
    <n v="3"/>
    <n v="0"/>
    <n v="0"/>
    <s v="Mumbai"/>
    <n v="135"/>
    <n v="33000"/>
    <n v="3"/>
    <n v="1"/>
  </r>
  <r>
    <d v="2024-06-18T00:00:00"/>
    <x v="70"/>
    <s v="ABHISHEK KUMAR"/>
    <s v="ABHISHEK KUMAR"/>
    <n v="9967178792"/>
    <s v="NAGENDRA MISHRA"/>
    <n v="5"/>
    <n v="0"/>
    <n v="0"/>
    <n v="5"/>
    <n v="2"/>
    <n v="3"/>
    <n v="0"/>
    <n v="0"/>
    <s v="Mumbai"/>
    <n v="125"/>
    <n v="0"/>
    <n v="5"/>
    <n v="1"/>
  </r>
  <r>
    <d v="2024-06-18T00:00:00"/>
    <x v="107"/>
    <s v="NITISH KUMAR"/>
    <s v="NITISH KUMAR"/>
    <n v="8692826180"/>
    <s v="ABHIJIT KHANVILKAR"/>
    <n v="6"/>
    <n v="0"/>
    <n v="0"/>
    <n v="6"/>
    <n v="1"/>
    <n v="5"/>
    <n v="0"/>
    <n v="0"/>
    <s v="Mumbai"/>
    <n v="150"/>
    <n v="0"/>
    <n v="6"/>
    <n v="1"/>
  </r>
  <r>
    <d v="2024-06-18T00:00:00"/>
    <x v="68"/>
    <s v="DHIRAJKUMAR L MISHRA"/>
    <s v="DHIRAJKUMAR L MISHRA"/>
    <n v="9370908992"/>
    <s v="MUNAWAR WARISH HASHMI"/>
    <n v="5"/>
    <n v="0"/>
    <n v="0"/>
    <n v="5"/>
    <n v="1"/>
    <n v="4"/>
    <n v="0"/>
    <n v="0"/>
    <s v="Mumbai"/>
    <n v="115"/>
    <n v="0"/>
    <n v="4"/>
    <n v="1"/>
  </r>
  <r>
    <d v="2024-06-18T00:00:00"/>
    <x v="66"/>
    <s v="RITIK PANKAJ CHAUBEY"/>
    <s v="RITIK PANKAJ CHAUBEY"/>
    <n v="8604838454"/>
    <s v="MANISH LOLARAKH NATH DUBEY"/>
    <n v="4"/>
    <n v="0"/>
    <n v="0"/>
    <n v="4"/>
    <n v="0"/>
    <n v="4"/>
    <n v="0"/>
    <n v="0"/>
    <s v="Mumbai"/>
    <n v="100"/>
    <n v="0"/>
    <n v="4"/>
    <n v="1"/>
  </r>
  <r>
    <d v="2024-06-18T00:00:00"/>
    <x v="87"/>
    <s v="PRAFUL MUKUNDRAO TELANG"/>
    <s v="PRAFUL MUKUNDRAO TELANG"/>
    <n v="7769928826"/>
    <s v="PREM KUMAR VISHWAKARMA"/>
    <n v="5"/>
    <n v="0"/>
    <n v="0"/>
    <n v="5"/>
    <n v="2"/>
    <n v="3"/>
    <n v="0"/>
    <n v="0"/>
    <s v="Mumbai"/>
    <n v="125"/>
    <n v="0"/>
    <n v="4"/>
    <n v="1"/>
  </r>
  <r>
    <d v="2024-06-18T00:00:00"/>
    <x v="89"/>
    <s v="RAGHWENDRA KUMAR SINGH"/>
    <s v="RAGHWENDRA KUMAR SINGH"/>
    <n v="8104389966"/>
    <s v="SONU KIRAN DUBEY"/>
    <n v="3"/>
    <n v="0"/>
    <n v="0"/>
    <n v="3"/>
    <n v="1"/>
    <n v="2"/>
    <n v="0"/>
    <n v="0"/>
    <s v="Mumbai"/>
    <n v="75"/>
    <n v="0"/>
    <n v="3"/>
    <n v="1"/>
  </r>
  <r>
    <d v="2024-06-18T00:00:00"/>
    <x v="88"/>
    <s v="NAGENDRA MISHRA"/>
    <s v="NAGENDRA MISHRA"/>
    <n v="7049872363"/>
    <s v="SIDDHANT RAJENDRA PAWAR"/>
    <n v="2"/>
    <n v="0"/>
    <n v="0"/>
    <n v="2"/>
    <n v="1"/>
    <n v="1"/>
    <n v="0"/>
    <n v="0"/>
    <s v="Mumbai"/>
    <n v="40"/>
    <n v="0"/>
    <n v="1"/>
    <n v="1"/>
  </r>
  <r>
    <d v="2024-06-18T00:00:00"/>
    <x v="85"/>
    <s v="SUMIT SHARAD SANAS"/>
    <s v="SUMIT SHARAD SANAS"/>
    <n v="8652573355"/>
    <s v="ARJUN WAGHMARE"/>
    <n v="4"/>
    <n v="1"/>
    <n v="0"/>
    <n v="3"/>
    <n v="2"/>
    <n v="3"/>
    <n v="0"/>
    <n v="0"/>
    <s v="Mumbai"/>
    <n v="175"/>
    <n v="7080"/>
    <n v="5"/>
    <n v="1"/>
  </r>
  <r>
    <d v="2024-06-18T00:00:00"/>
    <x v="86"/>
    <s v="CHANDAN MISHRA"/>
    <s v="CHANDAN MISHRA"/>
    <n v="8433849596"/>
    <s v="JAYANT KUMAR"/>
    <n v="5"/>
    <n v="0"/>
    <n v="0"/>
    <n v="5"/>
    <n v="2"/>
    <n v="3"/>
    <n v="0"/>
    <n v="0"/>
    <s v="Mumbai"/>
    <n v="125"/>
    <n v="0"/>
    <n v="5"/>
    <n v="1"/>
  </r>
  <r>
    <d v="2024-06-18T00:00:00"/>
    <x v="83"/>
    <s v="GANGA SAGAR PANDEY"/>
    <s v="GANGA SAGAR PANDEY"/>
    <n v="9696537480"/>
    <s v="JAGANATH SABAT"/>
    <n v="5"/>
    <n v="1"/>
    <n v="0"/>
    <n v="4"/>
    <n v="1"/>
    <n v="4"/>
    <n v="0"/>
    <n v="0"/>
    <s v="Mumbai"/>
    <n v="170"/>
    <n v="2362"/>
    <n v="5"/>
    <n v="1"/>
  </r>
  <r>
    <d v="2024-06-18T00:00:00"/>
    <x v="84"/>
    <s v="VINOD KUMAR"/>
    <s v="VINOD KUMAR"/>
    <n v="7905193449"/>
    <s v="JAYANT KUMAR"/>
    <n v="5"/>
    <n v="0"/>
    <n v="0"/>
    <n v="5"/>
    <n v="3"/>
    <n v="2"/>
    <n v="0"/>
    <n v="0"/>
    <s v="Mumbai"/>
    <n v="125"/>
    <n v="0"/>
    <n v="5"/>
    <n v="1"/>
  </r>
  <r>
    <d v="2024-06-18T00:00:00"/>
    <x v="112"/>
    <s v="JAYANT KUMAR"/>
    <s v="JAYANT KUMAR"/>
    <n v="9304376328"/>
    <s v="DILEEP SHARMA"/>
    <n v="3"/>
    <n v="0"/>
    <n v="0"/>
    <n v="3"/>
    <n v="0"/>
    <n v="3"/>
    <n v="0"/>
    <n v="0"/>
    <s v="Mumbai"/>
    <n v="65"/>
    <n v="0"/>
    <n v="2"/>
    <n v="1"/>
  </r>
  <r>
    <d v="2024-06-18T00:00:00"/>
    <x v="82"/>
    <s v="LAXMI NARAYAN PANDEY"/>
    <s v="LAXMI NARAYAN PANDEY"/>
    <n v="7208851513"/>
    <s v="ABHIJIT KHANVILKAR"/>
    <n v="7"/>
    <n v="1"/>
    <n v="0"/>
    <n v="6"/>
    <n v="0"/>
    <n v="7"/>
    <n v="0"/>
    <n v="0"/>
    <s v="Mumbai"/>
    <n v="235"/>
    <n v="4720"/>
    <n v="7"/>
    <n v="1"/>
  </r>
  <r>
    <d v="2024-06-18T00:00:00"/>
    <x v="95"/>
    <s v="RAJKUMAR U SINGH"/>
    <s v="RAJKUMAR U SINGH"/>
    <n v="7058306032"/>
    <s v="AJAY KUMAR VERMA"/>
    <n v="3"/>
    <n v="0"/>
    <n v="0"/>
    <n v="3"/>
    <n v="1"/>
    <n v="2"/>
    <n v="0"/>
    <n v="0"/>
    <s v="Mumbai"/>
    <n v="75"/>
    <n v="0"/>
    <n v="3"/>
    <n v="1"/>
  </r>
  <r>
    <d v="2024-06-18T00:00:00"/>
    <x v="78"/>
    <s v="ABDUL AHAD ANIS KHAN"/>
    <s v="ABDUL AHAD ANIS KHAN"/>
    <n v="7058620610"/>
    <s v="AKASH RAMRATAN JAISWAL"/>
    <n v="3"/>
    <n v="0"/>
    <n v="0"/>
    <n v="3"/>
    <n v="3"/>
    <n v="0"/>
    <n v="0"/>
    <n v="0"/>
    <s v="Mumbai"/>
    <n v="75"/>
    <n v="0"/>
    <n v="1"/>
    <n v="1"/>
  </r>
  <r>
    <d v="2024-06-18T00:00:00"/>
    <x v="80"/>
    <s v="SHUBHENDU PRAFULLA DASKABI"/>
    <s v="SHUBHENDU PRAFULLA DASKABI"/>
    <n v="9372379791"/>
    <s v="JAYANT KUMAR"/>
    <n v="5"/>
    <n v="0"/>
    <n v="0"/>
    <n v="5"/>
    <n v="2"/>
    <n v="3"/>
    <n v="0"/>
    <n v="0"/>
    <s v="Mumbai"/>
    <n v="125"/>
    <n v="0"/>
    <n v="5"/>
    <n v="1"/>
  </r>
  <r>
    <d v="2024-06-18T00:00:00"/>
    <x v="93"/>
    <s v="SOFIYAN MOHAMMED UMAR ANSARI"/>
    <s v="SOFIYAN MOHAMMED UMAR ANSARI"/>
    <n v="7304151160"/>
    <s v="ABHISHEK GUPTA"/>
    <n v="5"/>
    <n v="0"/>
    <n v="0"/>
    <n v="5"/>
    <n v="1"/>
    <n v="4"/>
    <n v="0"/>
    <n v="0"/>
    <s v="Mumbai"/>
    <n v="125"/>
    <n v="0"/>
    <n v="5"/>
    <n v="1"/>
  </r>
  <r>
    <d v="2024-06-18T00:00:00"/>
    <x v="119"/>
    <s v="PRASHANT TUKARAM THOKALE"/>
    <s v="PRASHANT TUKARAM THOKALE"/>
    <n v="8779830559"/>
    <s v="BAHUBALI KADDU"/>
    <n v="5"/>
    <n v="0"/>
    <n v="0"/>
    <n v="5"/>
    <n v="0"/>
    <n v="6"/>
    <n v="0"/>
    <n v="0"/>
    <s v="Mumbai"/>
    <n v="125"/>
    <n v="0"/>
    <n v="5"/>
    <n v="1"/>
  </r>
  <r>
    <d v="2024-06-18T00:00:00"/>
    <x v="117"/>
    <s v="NAVEEN TRIPATHI"/>
    <s v="NAVEEN TRIPATHI"/>
    <n v="8979086009"/>
    <s v="INTEZAR IMAM MUNTAZIR IMAM SAYED"/>
    <n v="1"/>
    <n v="1"/>
    <n v="0"/>
    <n v="0"/>
    <n v="0"/>
    <n v="1"/>
    <n v="0"/>
    <n v="0"/>
    <s v="Mumbai"/>
    <n v="85"/>
    <n v="49560"/>
    <n v="1"/>
    <n v="1"/>
  </r>
  <r>
    <d v="2024-06-18T00:00:00"/>
    <x v="6"/>
    <s v="CHOUBEY ADITYA AJIT"/>
    <s v="CHOUBEY ADITYA AJIT"/>
    <n v="7414955787"/>
    <s v="CHANDRALOK GUPTA"/>
    <n v="5"/>
    <n v="0"/>
    <n v="0"/>
    <n v="5"/>
    <n v="0"/>
    <n v="5"/>
    <n v="0"/>
    <n v="0"/>
    <s v="Mumbai"/>
    <n v="125"/>
    <n v="0"/>
    <n v="5"/>
    <n v="1"/>
  </r>
  <r>
    <d v="2024-06-18T00:00:00"/>
    <x v="2"/>
    <s v="YASH SABHA SHANKAR TIWARI"/>
    <s v="YASH SABHA SHANKAR TIWARI"/>
    <n v="9594587271"/>
    <s v="ABHIJIT KHANVILKAR"/>
    <n v="3"/>
    <n v="1"/>
    <n v="0"/>
    <n v="2"/>
    <n v="1"/>
    <n v="2"/>
    <n v="0"/>
    <n v="0"/>
    <s v="Mumbai"/>
    <n v="150"/>
    <n v="7080"/>
    <n v="3"/>
    <n v="1"/>
  </r>
  <r>
    <d v="2024-06-18T00:00:00"/>
    <x v="4"/>
    <s v="RISHIKESH DUBEY"/>
    <s v="RISHIKESH DUBEY"/>
    <n v="8369036235"/>
    <s v="NAVEEN TRIPATHI"/>
    <n v="5"/>
    <n v="0"/>
    <n v="0"/>
    <n v="5"/>
    <n v="0"/>
    <n v="5"/>
    <n v="0"/>
    <n v="0"/>
    <s v="Mumbai"/>
    <n v="125"/>
    <n v="0"/>
    <n v="5"/>
    <n v="1"/>
  </r>
  <r>
    <d v="2024-06-18T00:00:00"/>
    <x v="109"/>
    <s v="SUSHEEL DUBEY"/>
    <s v="SUSHEEL DUBEY"/>
    <n v="9967423888"/>
    <s v="INTEZAR IMAM MUNTAZIR IMAM SAYED"/>
    <n v="1"/>
    <n v="1"/>
    <n v="0"/>
    <n v="0"/>
    <n v="0"/>
    <n v="1"/>
    <n v="0"/>
    <n v="0"/>
    <s v="Mumbai"/>
    <n v="90"/>
    <n v="67048"/>
    <n v="1"/>
    <n v="1"/>
  </r>
  <r>
    <d v="2024-06-18T00:00:00"/>
    <x v="94"/>
    <s v="MANISH PANDEY"/>
    <s v="MANISH PANDEY"/>
    <n v="8655267737"/>
    <s v="AJAY KUMAR VERMA"/>
    <n v="4"/>
    <n v="0"/>
    <n v="0"/>
    <n v="4"/>
    <n v="0"/>
    <n v="5"/>
    <n v="0"/>
    <n v="0"/>
    <s v="Mumbai"/>
    <n v="100"/>
    <n v="0"/>
    <n v="4"/>
    <n v="1"/>
  </r>
  <r>
    <d v="2024-06-18T00:00:00"/>
    <x v="120"/>
    <s v="MOHAMMAD HASEEN"/>
    <s v="MOHAMMAD HASEEN"/>
    <n v="8565899473"/>
    <s v="SHASHANK YELVE"/>
    <n v="4"/>
    <n v="0"/>
    <n v="0"/>
    <n v="4"/>
    <n v="1"/>
    <n v="3"/>
    <n v="0"/>
    <n v="0"/>
    <s v="Mumbai"/>
    <n v="100"/>
    <n v="0"/>
    <n v="4"/>
    <n v="1"/>
  </r>
  <r>
    <d v="2024-06-18T00:00:00"/>
    <x v="17"/>
    <s v="MD SARFARAZ"/>
    <s v="MD SARFARAZ"/>
    <n v="8709965096"/>
    <s v="MD SANAUL MUSTUFA"/>
    <n v="6"/>
    <n v="0"/>
    <n v="0"/>
    <n v="6"/>
    <n v="0"/>
    <n v="6"/>
    <n v="0"/>
    <n v="0"/>
    <s v="Mumbai"/>
    <n v="150"/>
    <n v="0"/>
    <n v="6"/>
    <n v="1"/>
  </r>
  <r>
    <d v="2024-06-18T00:00:00"/>
    <x v="121"/>
    <s v="SURAJ CHHOTELAL GUPTA"/>
    <s v="SURAJ CHHOTELAL GUPTA"/>
    <n v="9372641825"/>
    <s v="SUSHEEL DUBEY"/>
    <n v="4"/>
    <n v="0"/>
    <n v="0"/>
    <n v="4"/>
    <n v="2"/>
    <n v="2"/>
    <n v="0"/>
    <n v="0"/>
    <s v="Mumbai"/>
    <n v="100"/>
    <n v="0"/>
    <n v="3"/>
    <n v="1"/>
  </r>
  <r>
    <d v="2024-06-18T00:00:00"/>
    <x v="13"/>
    <s v="KARIM JARIYA"/>
    <s v="KARIM JARIYA"/>
    <n v="9321734702"/>
    <s v="AJAY KUMAR VERMA"/>
    <n v="4"/>
    <n v="0"/>
    <n v="0"/>
    <n v="4"/>
    <n v="2"/>
    <n v="2"/>
    <n v="0"/>
    <n v="0"/>
    <s v="Mumbai"/>
    <n v="100"/>
    <n v="0"/>
    <n v="4"/>
    <n v="1"/>
  </r>
  <r>
    <d v="2024-06-18T00:00:00"/>
    <x v="14"/>
    <s v="VISHAL RAJENDRA UPADHYAY"/>
    <s v="VISHAL RAJENDRA UPADHYAY"/>
    <n v="9867075685"/>
    <s v="DILEEP SHARMA"/>
    <n v="5"/>
    <n v="0"/>
    <n v="0"/>
    <n v="5"/>
    <n v="0"/>
    <n v="5"/>
    <n v="0"/>
    <n v="0"/>
    <s v="Mumbai"/>
    <n v="120"/>
    <n v="0"/>
    <n v="5"/>
    <n v="1"/>
  </r>
  <r>
    <d v="2024-06-18T00:00:00"/>
    <x v="12"/>
    <s v="SUMIT KUMAR PARASNATH VERMA"/>
    <s v="SUMIT KUMAR PARASNATH VERMA"/>
    <n v="7738531602"/>
    <s v="ABHISHEK GUPTA"/>
    <n v="5"/>
    <n v="0"/>
    <n v="0"/>
    <n v="5"/>
    <n v="2"/>
    <n v="3"/>
    <n v="0"/>
    <n v="1"/>
    <s v="Mumbai"/>
    <n v="135"/>
    <n v="0"/>
    <n v="5"/>
    <n v="1"/>
  </r>
  <r>
    <d v="2024-06-18T00:00:00"/>
    <x v="122"/>
    <s v="ABHISHEK RAJNARAYAN GUPTA"/>
    <s v="ABHISHEK RAJNARAYAN GUPTA"/>
    <n v="8454864050"/>
    <s v="BAHUBALI KADDU"/>
    <n v="5"/>
    <n v="0"/>
    <n v="0"/>
    <n v="5"/>
    <n v="2"/>
    <n v="4"/>
    <n v="0"/>
    <n v="0"/>
    <s v="Mumbai"/>
    <n v="105"/>
    <n v="0"/>
    <n v="4"/>
    <n v="1"/>
  </r>
  <r>
    <d v="2024-06-18T00:00:00"/>
    <x v="123"/>
    <s v="APPASAHEB DHANAJI MASAL"/>
    <s v="APPASAHEB DHANAJI MASAL"/>
    <n v="9096490816"/>
    <s v="NANDAN SINGH"/>
    <n v="3"/>
    <n v="0"/>
    <n v="0"/>
    <n v="3"/>
    <n v="0"/>
    <n v="3"/>
    <n v="0"/>
    <n v="0"/>
    <s v="Mumbai"/>
    <n v="75"/>
    <n v="0"/>
    <n v="3"/>
    <n v="1"/>
  </r>
  <r>
    <d v="2024-06-18T00:00:00"/>
    <x v="10"/>
    <s v="VINIT LAXMIKANT CHATURVEDI"/>
    <s v="VINIT LAXMIKANT CHATURVEDI"/>
    <n v="9619167461"/>
    <s v="AKASH RAMRATAN JAISWAL"/>
    <n v="6"/>
    <n v="1"/>
    <n v="0"/>
    <n v="5"/>
    <n v="3"/>
    <n v="3"/>
    <n v="0"/>
    <n v="0"/>
    <s v="Mumbai"/>
    <n v="225"/>
    <n v="3540"/>
    <n v="6"/>
    <n v="1"/>
  </r>
  <r>
    <d v="2024-06-18T00:00:00"/>
    <x v="11"/>
    <s v="PRASHANT VISHRAM PATIL"/>
    <s v="PRASHANT VISHRAM PATIL"/>
    <n v="7777088988"/>
    <s v="PREM KUMAR VISHWAKARMA"/>
    <n v="1"/>
    <n v="0"/>
    <n v="0"/>
    <n v="1"/>
    <n v="0"/>
    <n v="1"/>
    <n v="0"/>
    <n v="0"/>
    <s v="Mumbai"/>
    <n v="15"/>
    <n v="0"/>
    <n v="0"/>
    <n v="1"/>
  </r>
  <r>
    <d v="2024-06-18T00:00:00"/>
    <x v="28"/>
    <s v="ATHARAV DASHRATH PAWAR"/>
    <s v="ATHARAV DASHRATH PAWAR"/>
    <n v="8655082048"/>
    <s v="ABHIJIT KHANVILKAR"/>
    <n v="6"/>
    <n v="0"/>
    <n v="0"/>
    <n v="6"/>
    <n v="3"/>
    <n v="3"/>
    <n v="0"/>
    <n v="0"/>
    <s v="Mumbai"/>
    <n v="150"/>
    <n v="0"/>
    <n v="6"/>
    <n v="1"/>
  </r>
  <r>
    <d v="2024-06-18T00:00:00"/>
    <x v="90"/>
    <s v="MOHAMMED MUNAWAR KHAN"/>
    <s v="MOHAMMED MUNAWAR KHAN"/>
    <n v="8779346184"/>
    <s v="INTEZAR IMAM MUNTAZIR IMAM SAYED"/>
    <n v="3"/>
    <n v="0"/>
    <n v="0"/>
    <n v="3"/>
    <n v="0"/>
    <n v="3"/>
    <n v="0"/>
    <n v="0"/>
    <s v="Mumbai"/>
    <n v="75"/>
    <n v="0"/>
    <n v="3"/>
    <n v="1"/>
  </r>
  <r>
    <d v="2024-06-18T00:00:00"/>
    <x v="29"/>
    <s v="ASHISH SHUKLA"/>
    <s v="ASHISH SHUKLA"/>
    <n v="8879709699"/>
    <s v="ABHIJIT KHANVILKAR"/>
    <n v="6"/>
    <n v="0"/>
    <n v="0"/>
    <n v="6"/>
    <n v="3"/>
    <n v="3"/>
    <n v="0"/>
    <n v="0"/>
    <s v="Mumbai"/>
    <n v="140"/>
    <n v="0"/>
    <n v="6"/>
    <n v="1"/>
  </r>
  <r>
    <d v="2024-06-18T00:00:00"/>
    <x v="26"/>
    <s v="RUSHIKESH DODHU JADHAV"/>
    <s v="RUSHIKESH DODHU JADHAV"/>
    <n v="9768269689"/>
    <s v="AKASH RAMRATAN JAISWAL"/>
    <n v="5"/>
    <n v="0"/>
    <n v="0"/>
    <n v="5"/>
    <n v="1"/>
    <n v="4"/>
    <n v="0"/>
    <n v="0"/>
    <s v="Mumbai"/>
    <n v="125"/>
    <n v="0"/>
    <n v="5"/>
    <n v="1"/>
  </r>
  <r>
    <d v="2024-06-18T00:00:00"/>
    <x v="27"/>
    <s v="RANJEET UPENDRA SHARMA"/>
    <s v="RANJEET UPENDRA SHARMA"/>
    <n v="7620769467"/>
    <s v="JAGANATH SABAT"/>
    <n v="3"/>
    <n v="0"/>
    <n v="0"/>
    <n v="3"/>
    <n v="1"/>
    <n v="2"/>
    <n v="0"/>
    <n v="0"/>
    <s v="Mumbai"/>
    <n v="75"/>
    <n v="0"/>
    <n v="3"/>
    <n v="1"/>
  </r>
  <r>
    <d v="2024-06-18T00:00:00"/>
    <x v="92"/>
    <s v="MOHAMMAD IMRAN ADIL"/>
    <s v="MOHAMMAD IMRAN ADIL"/>
    <n v="9967552214"/>
    <s v="MADHURI JOSHI"/>
    <n v="1"/>
    <n v="0"/>
    <n v="0"/>
    <n v="1"/>
    <n v="0"/>
    <n v="1"/>
    <n v="0"/>
    <n v="0"/>
    <s v="Mumbai"/>
    <n v="25"/>
    <n v="0"/>
    <n v="1"/>
    <n v="1"/>
  </r>
  <r>
    <d v="2024-06-18T00:00:00"/>
    <x v="25"/>
    <s v="AJAY KUMAR MISHRA"/>
    <s v="AJAY KUMAR MISHRA"/>
    <n v="8009478116"/>
    <s v="NAGENDRA MISHRA"/>
    <n v="5"/>
    <n v="0"/>
    <n v="0"/>
    <n v="5"/>
    <n v="5"/>
    <n v="0"/>
    <n v="0"/>
    <n v="0"/>
    <s v="Mumbai"/>
    <n v="125"/>
    <n v="0"/>
    <n v="5"/>
    <n v="1"/>
  </r>
  <r>
    <d v="2024-06-18T00:00:00"/>
    <x v="102"/>
    <s v="YADAV VIVEKKUMAR LALJI"/>
    <s v="YADAV VIVEKKUMAR LALJI"/>
    <n v="9702818558"/>
    <s v="IRFAN INNUS PATEL"/>
    <n v="4"/>
    <n v="0"/>
    <n v="0"/>
    <n v="4"/>
    <n v="2"/>
    <n v="2"/>
    <n v="0"/>
    <n v="0"/>
    <s v="Mumbai"/>
    <n v="100"/>
    <n v="0"/>
    <n v="4"/>
    <n v="1"/>
  </r>
  <r>
    <d v="2024-06-18T00:00:00"/>
    <x v="22"/>
    <s v="ALOK NAKHDOO PAL"/>
    <s v="ALOK NAKHDOO PAL"/>
    <n v="7385360866"/>
    <s v="CHANDRALOK GUPTA"/>
    <n v="6"/>
    <n v="0"/>
    <n v="0"/>
    <n v="6"/>
    <n v="2"/>
    <n v="4"/>
    <n v="0"/>
    <n v="0"/>
    <s v="Mumbai"/>
    <n v="150"/>
    <n v="0"/>
    <n v="6"/>
    <n v="1"/>
  </r>
  <r>
    <d v="2024-06-18T00:00:00"/>
    <x v="24"/>
    <s v="ARUN KUMAR SHUKLA"/>
    <s v="ARUN KUMAR SHUKLA"/>
    <n v="8928440955"/>
    <s v="CHANDRALOK GUPTA"/>
    <n v="7"/>
    <n v="1"/>
    <n v="0"/>
    <n v="6"/>
    <n v="0"/>
    <n v="7"/>
    <n v="0"/>
    <n v="0"/>
    <s v="Mumbai"/>
    <n v="225"/>
    <n v="32000"/>
    <n v="7"/>
    <n v="1"/>
  </r>
  <r>
    <d v="2024-06-18T00:00:00"/>
    <x v="19"/>
    <s v="RANJIT REVNATH BOBHATE"/>
    <s v="RANJIT REVNATH BOBHATE"/>
    <n v="9920240914"/>
    <s v="MOHAMMAD IMRAN ADIL"/>
    <n v="5"/>
    <n v="0"/>
    <n v="0"/>
    <n v="5"/>
    <n v="0"/>
    <n v="5"/>
    <n v="0"/>
    <n v="0"/>
    <s v="Mumbai"/>
    <n v="125"/>
    <n v="0"/>
    <n v="5"/>
    <n v="1"/>
  </r>
  <r>
    <d v="2024-06-18T00:00:00"/>
    <x v="20"/>
    <s v="NANDAN SINGH"/>
    <s v="NANDAN SINGH"/>
    <n v="8655842601"/>
    <s v="ABHIJIT KHANVILKAR"/>
    <n v="1"/>
    <n v="0"/>
    <n v="0"/>
    <n v="1"/>
    <n v="0"/>
    <n v="1"/>
    <n v="0"/>
    <n v="0"/>
    <s v="Mumbai"/>
    <n v="25"/>
    <n v="0"/>
    <n v="1"/>
    <n v="1"/>
  </r>
  <r>
    <d v="2024-06-18T00:00:00"/>
    <x v="124"/>
    <s v="ADESH DUBEY"/>
    <s v="ADESH DUBEY"/>
    <n v="9369678516"/>
    <s v="MANISH LOLARAKH NATH DUBEY"/>
    <n v="5"/>
    <n v="0"/>
    <n v="0"/>
    <n v="5"/>
    <n v="0"/>
    <n v="5"/>
    <n v="0"/>
    <n v="0"/>
    <s v="Mumbai"/>
    <n v="125"/>
    <n v="0"/>
    <n v="5"/>
    <n v="1"/>
  </r>
  <r>
    <d v="2024-06-18T00:00:00"/>
    <x v="125"/>
    <s v="KRISHNA TUKARAM SHELAR"/>
    <s v="KRISHNA TUKARAM SHELAR"/>
    <n v="9137512282"/>
    <s v="PREM KUMAR VISHWAKARMA"/>
    <n v="2"/>
    <n v="0"/>
    <n v="0"/>
    <n v="2"/>
    <n v="0"/>
    <n v="2"/>
    <n v="0"/>
    <n v="0"/>
    <s v="Mumbai"/>
    <n v="50"/>
    <n v="0"/>
    <n v="2"/>
    <n v="1"/>
  </r>
  <r>
    <d v="2024-06-18T00:00:00"/>
    <x v="35"/>
    <s v="MD SANAUL MUSTUFA"/>
    <s v="MD SANAUL MUSTUFA"/>
    <n v="9892999846"/>
    <s v="ABHIJIT KHANVILKAR"/>
    <n v="1"/>
    <n v="1"/>
    <n v="0"/>
    <n v="0"/>
    <n v="0"/>
    <n v="1"/>
    <n v="0"/>
    <n v="0"/>
    <s v="Mumbai"/>
    <n v="85"/>
    <n v="42417"/>
    <n v="1"/>
    <n v="1"/>
  </r>
  <r>
    <d v="2024-06-18T00:00:00"/>
    <x v="36"/>
    <s v="SAMSUJJAMA"/>
    <s v="SAMSUJJAMA"/>
    <n v="9628744894"/>
    <s v="PREM KUMAR VISHWAKARMA"/>
    <n v="5"/>
    <n v="2"/>
    <n v="0"/>
    <n v="3"/>
    <n v="1"/>
    <n v="5"/>
    <n v="0"/>
    <n v="0"/>
    <s v="Mumbai"/>
    <n v="265"/>
    <n v="10837"/>
    <n v="6"/>
    <n v="1"/>
  </r>
  <r>
    <d v="2024-06-18T00:00:00"/>
    <x v="38"/>
    <s v="VIVEKANAND"/>
    <s v="VIVEKANAND"/>
    <n v="9984546969"/>
    <s v="JAGANATH SABAT"/>
    <n v="6"/>
    <n v="0"/>
    <n v="0"/>
    <n v="6"/>
    <n v="2"/>
    <n v="4"/>
    <n v="0"/>
    <n v="0"/>
    <s v="Mumbai"/>
    <n v="140"/>
    <n v="0"/>
    <n v="5"/>
    <n v="1"/>
  </r>
  <r>
    <d v="2024-06-18T00:00:00"/>
    <x v="126"/>
    <s v="KAPIL"/>
    <s v="KAPIL"/>
    <n v="8295745494"/>
    <s v="MOHAMMAD IMRAN ADIL"/>
    <n v="5"/>
    <n v="0"/>
    <n v="0"/>
    <n v="5"/>
    <n v="0"/>
    <n v="5"/>
    <n v="0"/>
    <n v="0"/>
    <s v="Mumbai"/>
    <n v="125"/>
    <n v="0"/>
    <n v="5"/>
    <n v="1"/>
  </r>
  <r>
    <d v="2024-06-18T00:00:00"/>
    <x v="34"/>
    <s v="ANIMESH KARMAKAR"/>
    <s v="ANIMESH KARMAKAR"/>
    <n v="6294590298"/>
    <s v="ABHIJIT KHANVILKAR"/>
    <n v="5"/>
    <n v="0"/>
    <n v="0"/>
    <n v="5"/>
    <n v="3"/>
    <n v="2"/>
    <n v="0"/>
    <n v="0"/>
    <s v="Mumbai"/>
    <n v="125"/>
    <n v="0"/>
    <n v="5"/>
    <n v="1"/>
  </r>
  <r>
    <d v="2024-06-18T00:00:00"/>
    <x v="30"/>
    <s v="BHAVESH VIVEK MHATRE"/>
    <s v="BHAVESH VIVEK MHATRE"/>
    <n v="8668720253"/>
    <s v="SURAJ PAWAR"/>
    <n v="4"/>
    <n v="0"/>
    <n v="0"/>
    <n v="4"/>
    <n v="1"/>
    <n v="3"/>
    <n v="0"/>
    <n v="0"/>
    <s v="Mumbai"/>
    <n v="100"/>
    <n v="0"/>
    <n v="4"/>
    <n v="1"/>
  </r>
  <r>
    <d v="2024-06-18T00:00:00"/>
    <x v="31"/>
    <s v="AKASH RAMRATAN JAISWAL"/>
    <s v="AKASH RAMRATAN JAISWAL"/>
    <n v="7977956010"/>
    <s v="SONU KIRAN DUBEY"/>
    <n v="1"/>
    <n v="0"/>
    <n v="0"/>
    <n v="1"/>
    <n v="1"/>
    <n v="0"/>
    <n v="0"/>
    <n v="0"/>
    <s v="Mumbai"/>
    <n v="25"/>
    <n v="0"/>
    <n v="1"/>
    <n v="1"/>
  </r>
  <r>
    <d v="2024-06-19T00:00:00"/>
    <x v="126"/>
    <s v="KAPIL"/>
    <s v="KAPIL"/>
    <n v="8295745494"/>
    <s v="MOHAMMAD IMRAN ADIL"/>
    <n v="4"/>
    <n v="0"/>
    <n v="0"/>
    <n v="4"/>
    <n v="0"/>
    <n v="4"/>
    <n v="0"/>
    <n v="0"/>
    <s v="Mumbai"/>
    <n v="100"/>
    <n v="0"/>
    <n v="4"/>
    <n v="1"/>
  </r>
  <r>
    <d v="2024-06-19T00:00:00"/>
    <x v="36"/>
    <s v="SAMSUJJAMA"/>
    <s v="SAMSUJJAMA"/>
    <n v="9628744894"/>
    <s v="PREM KUMAR VISHWAKARMA"/>
    <n v="5"/>
    <n v="1"/>
    <n v="0"/>
    <n v="4"/>
    <n v="0"/>
    <n v="5"/>
    <n v="0"/>
    <n v="0"/>
    <s v="Mumbai"/>
    <n v="185"/>
    <n v="2360"/>
    <n v="5"/>
    <n v="1"/>
  </r>
  <r>
    <d v="2024-06-19T00:00:00"/>
    <x v="38"/>
    <s v="VIVEKANAND"/>
    <s v="VIVEKANAND"/>
    <n v="9984546969"/>
    <s v="JAGANATH SABAT"/>
    <n v="7"/>
    <n v="0"/>
    <n v="0"/>
    <n v="7"/>
    <n v="4"/>
    <n v="3"/>
    <n v="0"/>
    <n v="0"/>
    <s v="Mumbai"/>
    <n v="155"/>
    <n v="0"/>
    <n v="6"/>
    <n v="1"/>
  </r>
  <r>
    <d v="2024-06-19T00:00:00"/>
    <x v="125"/>
    <s v="KRISHNA TUKARAM SHELAR"/>
    <s v="KRISHNA TUKARAM SHELAR"/>
    <n v="9137512282"/>
    <s v="PREM KUMAR VISHWAKARMA"/>
    <n v="3"/>
    <n v="0"/>
    <n v="0"/>
    <n v="3"/>
    <n v="0"/>
    <n v="3"/>
    <n v="0"/>
    <n v="0"/>
    <s v="Mumbai"/>
    <n v="75"/>
    <n v="0"/>
    <n v="3"/>
    <n v="1"/>
  </r>
  <r>
    <d v="2024-06-19T00:00:00"/>
    <x v="39"/>
    <s v="PRADEEP DEEPAK ANGRE"/>
    <s v="PRADEEP DEEPAK ANGRE"/>
    <n v="8879114532"/>
    <s v="JAGANATH SABAT"/>
    <n v="7"/>
    <n v="0"/>
    <n v="0"/>
    <n v="7"/>
    <n v="1"/>
    <n v="6"/>
    <n v="0"/>
    <n v="0"/>
    <s v="Mumbai"/>
    <n v="175"/>
    <n v="0"/>
    <n v="7"/>
    <n v="1"/>
  </r>
  <r>
    <d v="2024-06-19T00:00:00"/>
    <x v="32"/>
    <s v="SANDESH SAROJ MISHRA"/>
    <s v="SANDESH SAROJ MISHRA"/>
    <n v="9819648094"/>
    <s v="JAYANT KUMAR"/>
    <n v="5"/>
    <n v="0"/>
    <n v="0"/>
    <n v="5"/>
    <n v="3"/>
    <n v="2"/>
    <n v="0"/>
    <n v="0"/>
    <s v="Mumbai"/>
    <n v="115"/>
    <n v="0"/>
    <n v="4"/>
    <n v="1"/>
  </r>
  <r>
    <d v="2024-06-19T00:00:00"/>
    <x v="33"/>
    <s v="SUDHEER PANKAJ PANDEY"/>
    <s v="SUDHEER PANKAJ PANDEY"/>
    <n v="8953258991"/>
    <s v="RAGHWENDRA KUMAR SINGH"/>
    <n v="5"/>
    <n v="0"/>
    <n v="0"/>
    <n v="5"/>
    <n v="2"/>
    <n v="3"/>
    <n v="0"/>
    <n v="0"/>
    <s v="Mumbai"/>
    <n v="125"/>
    <n v="0"/>
    <n v="5"/>
    <n v="1"/>
  </r>
  <r>
    <d v="2024-06-19T00:00:00"/>
    <x v="31"/>
    <s v="AKASH RAMRATAN JAISWAL"/>
    <s v="AKASH RAMRATAN JAISWAL"/>
    <n v="7977956010"/>
    <s v="SONU KIRAN DUBEY"/>
    <n v="1"/>
    <n v="0"/>
    <n v="0"/>
    <n v="1"/>
    <n v="0"/>
    <n v="1"/>
    <n v="0"/>
    <n v="0"/>
    <s v="Mumbai"/>
    <n v="25"/>
    <n v="0"/>
    <n v="1"/>
    <n v="1"/>
  </r>
  <r>
    <d v="2024-06-19T00:00:00"/>
    <x v="30"/>
    <s v="BHAVESH VIVEK MHATRE"/>
    <s v="BHAVESH VIVEK MHATRE"/>
    <n v="8668720253"/>
    <s v="SURAJ PAWAR"/>
    <n v="5"/>
    <n v="1"/>
    <n v="0"/>
    <n v="4"/>
    <n v="1"/>
    <n v="4"/>
    <n v="0"/>
    <n v="0"/>
    <s v="Mumbai"/>
    <n v="185"/>
    <n v="20947"/>
    <n v="5"/>
    <n v="1"/>
  </r>
  <r>
    <d v="2024-06-19T00:00:00"/>
    <x v="34"/>
    <s v="ANIMESH KARMAKAR"/>
    <s v="ANIMESH KARMAKAR"/>
    <n v="6294590298"/>
    <s v="ABHIJIT KHANVILKAR"/>
    <n v="5"/>
    <n v="0"/>
    <n v="0"/>
    <n v="5"/>
    <n v="3"/>
    <n v="2"/>
    <n v="0"/>
    <n v="0"/>
    <s v="Mumbai"/>
    <n v="125"/>
    <n v="0"/>
    <n v="5"/>
    <n v="1"/>
  </r>
  <r>
    <d v="2024-06-19T00:00:00"/>
    <x v="27"/>
    <s v="RANJEET UPENDRA SHARMA"/>
    <s v="RANJEET UPENDRA SHARMA"/>
    <n v="7620769467"/>
    <s v="JAGANATH SABAT"/>
    <n v="5"/>
    <n v="0"/>
    <n v="0"/>
    <n v="5"/>
    <n v="0"/>
    <n v="5"/>
    <n v="0"/>
    <n v="0"/>
    <s v="Mumbai"/>
    <n v="125"/>
    <n v="0"/>
    <n v="5"/>
    <n v="1"/>
  </r>
  <r>
    <d v="2024-06-19T00:00:00"/>
    <x v="26"/>
    <s v="RUSHIKESH DODHU JADHAV"/>
    <s v="RUSHIKESH DODHU JADHAV"/>
    <n v="9768269689"/>
    <s v="AKASH RAMRATAN JAISWAL"/>
    <n v="5"/>
    <n v="0"/>
    <n v="0"/>
    <n v="5"/>
    <n v="0"/>
    <n v="5"/>
    <n v="0"/>
    <n v="0"/>
    <s v="Mumbai"/>
    <n v="120"/>
    <n v="0"/>
    <n v="5"/>
    <n v="1"/>
  </r>
  <r>
    <d v="2024-06-19T00:00:00"/>
    <x v="29"/>
    <s v="ASHISH SHUKLA"/>
    <s v="ASHISH SHUKLA"/>
    <n v="8879709699"/>
    <s v="ABHIJIT KHANVILKAR"/>
    <n v="5"/>
    <n v="0"/>
    <n v="0"/>
    <n v="5"/>
    <n v="1"/>
    <n v="4"/>
    <n v="0"/>
    <n v="0"/>
    <s v="Mumbai"/>
    <n v="115"/>
    <n v="0"/>
    <n v="5"/>
    <n v="1"/>
  </r>
  <r>
    <d v="2024-06-19T00:00:00"/>
    <x v="90"/>
    <s v="MOHAMMED MUNAWAR KHAN"/>
    <s v="MOHAMMED MUNAWAR KHAN"/>
    <n v="8779346184"/>
    <s v="INTEZAR IMAM MUNTAZIR IMAM SAYED"/>
    <n v="2"/>
    <n v="0"/>
    <n v="0"/>
    <n v="2"/>
    <n v="0"/>
    <n v="2"/>
    <n v="0"/>
    <n v="0"/>
    <s v="Mumbai"/>
    <n v="40"/>
    <n v="0"/>
    <n v="2"/>
    <n v="1"/>
  </r>
  <r>
    <d v="2024-06-19T00:00:00"/>
    <x v="28"/>
    <s v="ATHARAV DASHRATH PAWAR"/>
    <s v="ATHARAV DASHRATH PAWAR"/>
    <n v="8655082048"/>
    <s v="ABHIJIT KHANVILKAR"/>
    <n v="5"/>
    <n v="0"/>
    <n v="0"/>
    <n v="5"/>
    <n v="3"/>
    <n v="2"/>
    <n v="0"/>
    <n v="0"/>
    <s v="Mumbai"/>
    <n v="125"/>
    <n v="0"/>
    <n v="5"/>
    <n v="1"/>
  </r>
  <r>
    <d v="2024-06-19T00:00:00"/>
    <x v="20"/>
    <s v="NANDAN SINGH"/>
    <s v="NANDAN SINGH"/>
    <n v="8655842601"/>
    <s v="ABHIJIT KHANVILKAR"/>
    <n v="1"/>
    <n v="0"/>
    <n v="0"/>
    <n v="1"/>
    <n v="0"/>
    <n v="1"/>
    <n v="0"/>
    <n v="0"/>
    <s v="Mumbai"/>
    <n v="15"/>
    <n v="0"/>
    <n v="1"/>
    <n v="1"/>
  </r>
  <r>
    <d v="2024-06-19T00:00:00"/>
    <x v="124"/>
    <s v="ADESH DUBEY"/>
    <s v="ADESH DUBEY"/>
    <n v="9369678516"/>
    <s v="MANISH LOLARAKH NATH DUBEY"/>
    <n v="5"/>
    <n v="0"/>
    <n v="0"/>
    <n v="5"/>
    <n v="3"/>
    <n v="2"/>
    <n v="0"/>
    <n v="0"/>
    <s v="Mumbai"/>
    <n v="125"/>
    <n v="0"/>
    <n v="5"/>
    <n v="1"/>
  </r>
  <r>
    <d v="2024-06-19T00:00:00"/>
    <x v="19"/>
    <s v="RANJIT REVNATH BOBHATE"/>
    <s v="RANJIT REVNATH BOBHATE"/>
    <n v="9920240914"/>
    <s v="MOHAMMAD IMRAN ADIL"/>
    <n v="4"/>
    <n v="0"/>
    <n v="0"/>
    <n v="4"/>
    <n v="0"/>
    <n v="4"/>
    <n v="0"/>
    <n v="0"/>
    <s v="Mumbai"/>
    <n v="100"/>
    <n v="0"/>
    <n v="4"/>
    <n v="1"/>
  </r>
  <r>
    <d v="2024-06-19T00:00:00"/>
    <x v="22"/>
    <s v="ALOK NAKHDOO PAL"/>
    <s v="ALOK NAKHDOO PAL"/>
    <n v="7385360866"/>
    <s v="CHANDRALOK GUPTA"/>
    <n v="4"/>
    <n v="1"/>
    <n v="0"/>
    <n v="3"/>
    <n v="0"/>
    <n v="6"/>
    <n v="0"/>
    <n v="1"/>
    <s v="Mumbai"/>
    <n v="170"/>
    <n v="4720"/>
    <n v="4"/>
    <n v="1"/>
  </r>
  <r>
    <d v="2024-06-19T00:00:00"/>
    <x v="25"/>
    <s v="AJAY KUMAR MISHRA"/>
    <s v="AJAY KUMAR MISHRA"/>
    <n v="8009478116"/>
    <s v="NAGENDRA MISHRA"/>
    <n v="5"/>
    <n v="0"/>
    <n v="0"/>
    <n v="5"/>
    <n v="2"/>
    <n v="3"/>
    <n v="0"/>
    <n v="0"/>
    <s v="Mumbai"/>
    <n v="125"/>
    <n v="0"/>
    <n v="5"/>
    <n v="1"/>
  </r>
  <r>
    <d v="2024-06-19T00:00:00"/>
    <x v="92"/>
    <s v="MOHAMMAD IMRAN ADIL"/>
    <s v="MOHAMMAD IMRAN ADIL"/>
    <n v="9967552214"/>
    <s v="MADHURI JOSHI"/>
    <n v="1"/>
    <n v="0"/>
    <n v="0"/>
    <n v="1"/>
    <n v="0"/>
    <n v="1"/>
    <n v="0"/>
    <n v="0"/>
    <s v="Mumbai"/>
    <n v="25"/>
    <n v="0"/>
    <n v="1"/>
    <n v="1"/>
  </r>
  <r>
    <d v="2024-06-19T00:00:00"/>
    <x v="24"/>
    <s v="ARUN KUMAR SHUKLA"/>
    <s v="ARUN KUMAR SHUKLA"/>
    <n v="8928440955"/>
    <s v="CHANDRALOK GUPTA"/>
    <n v="7"/>
    <n v="0"/>
    <n v="0"/>
    <n v="7"/>
    <n v="0"/>
    <n v="7"/>
    <n v="0"/>
    <n v="0"/>
    <s v="Mumbai"/>
    <n v="175"/>
    <n v="0"/>
    <n v="7"/>
    <n v="1"/>
  </r>
  <r>
    <d v="2024-06-19T00:00:00"/>
    <x v="14"/>
    <s v="VISHAL RAJENDRA UPADHYAY"/>
    <s v="VISHAL RAJENDRA UPADHYAY"/>
    <n v="9867075685"/>
    <s v="DILEEP SHARMA"/>
    <n v="5"/>
    <n v="0"/>
    <n v="0"/>
    <n v="5"/>
    <n v="1"/>
    <n v="4"/>
    <n v="0"/>
    <n v="0"/>
    <s v="Mumbai"/>
    <n v="125"/>
    <n v="0"/>
    <n v="5"/>
    <n v="1"/>
  </r>
  <r>
    <d v="2024-06-19T00:00:00"/>
    <x v="13"/>
    <s v="KARIM JARIYA"/>
    <s v="KARIM JARIYA"/>
    <n v="9321734702"/>
    <s v="AJAY KUMAR VERMA"/>
    <n v="4"/>
    <n v="0"/>
    <n v="0"/>
    <n v="4"/>
    <n v="1"/>
    <n v="3"/>
    <n v="0"/>
    <n v="0"/>
    <s v="Mumbai"/>
    <n v="100"/>
    <n v="0"/>
    <n v="4"/>
    <n v="1"/>
  </r>
  <r>
    <d v="2024-06-19T00:00:00"/>
    <x v="102"/>
    <s v="YADAV VIVEKKUMAR LALJI"/>
    <s v="YADAV VIVEKKUMAR LALJI"/>
    <n v="9702818558"/>
    <s v="IRFAN INNUS PATEL"/>
    <n v="5"/>
    <n v="0"/>
    <n v="0"/>
    <n v="5"/>
    <n v="3"/>
    <n v="2"/>
    <n v="0"/>
    <n v="0"/>
    <s v="Mumbai"/>
    <n v="120"/>
    <n v="0"/>
    <n v="5"/>
    <n v="1"/>
  </r>
  <r>
    <d v="2024-06-19T00:00:00"/>
    <x v="121"/>
    <s v="SURAJ CHHOTELAL GUPTA"/>
    <s v="SURAJ CHHOTELAL GUPTA"/>
    <n v="9372641825"/>
    <s v="SUSHEEL DUBEY"/>
    <n v="5"/>
    <n v="0"/>
    <n v="0"/>
    <n v="5"/>
    <n v="1"/>
    <n v="4"/>
    <n v="0"/>
    <n v="0"/>
    <s v="Mumbai"/>
    <n v="125"/>
    <n v="0"/>
    <n v="5"/>
    <n v="1"/>
  </r>
  <r>
    <d v="2024-06-19T00:00:00"/>
    <x v="16"/>
    <s v="JITENDRA PRATAP SINGH"/>
    <s v="JITENDRA PRATAP SINGH"/>
    <n v="7718993383"/>
    <s v="MANISH LOLARAKH NATH DUBEY"/>
    <n v="3"/>
    <n v="1"/>
    <n v="0"/>
    <n v="2"/>
    <n v="1"/>
    <n v="2"/>
    <n v="0"/>
    <n v="0"/>
    <s v="Mumbai"/>
    <n v="140"/>
    <n v="7080"/>
    <n v="3"/>
    <n v="1"/>
  </r>
  <r>
    <d v="2024-06-19T00:00:00"/>
    <x v="17"/>
    <s v="MD SARFARAZ"/>
    <s v="MD SARFARAZ"/>
    <n v="8709965096"/>
    <s v="MD SANAUL MUSTUFA"/>
    <n v="6"/>
    <n v="0"/>
    <n v="0"/>
    <n v="6"/>
    <n v="2"/>
    <n v="4"/>
    <n v="0"/>
    <n v="0"/>
    <s v="Mumbai"/>
    <n v="150"/>
    <n v="0"/>
    <n v="6"/>
    <n v="1"/>
  </r>
  <r>
    <d v="2024-06-19T00:00:00"/>
    <x v="123"/>
    <s v="APPASAHEB DHANAJI MASAL"/>
    <s v="APPASAHEB DHANAJI MASAL"/>
    <n v="9096490816"/>
    <s v="NANDAN SINGH"/>
    <n v="5"/>
    <n v="0"/>
    <n v="0"/>
    <n v="5"/>
    <n v="0"/>
    <n v="5"/>
    <n v="0"/>
    <n v="0"/>
    <s v="Mumbai"/>
    <n v="125"/>
    <n v="0"/>
    <n v="5"/>
    <n v="1"/>
  </r>
  <r>
    <d v="2024-06-19T00:00:00"/>
    <x v="10"/>
    <s v="VINIT LAXMIKANT CHATURVEDI"/>
    <s v="VINIT LAXMIKANT CHATURVEDI"/>
    <n v="9619167461"/>
    <s v="AKASH RAMRATAN JAISWAL"/>
    <n v="5"/>
    <n v="0"/>
    <n v="0"/>
    <n v="5"/>
    <n v="3"/>
    <n v="2"/>
    <n v="0"/>
    <n v="0"/>
    <s v="Mumbai"/>
    <n v="115"/>
    <n v="0"/>
    <n v="5"/>
    <n v="1"/>
  </r>
  <r>
    <d v="2024-06-19T00:00:00"/>
    <x v="11"/>
    <s v="PRASHANT VISHRAM PATIL"/>
    <s v="PRASHANT VISHRAM PATIL"/>
    <n v="7777088988"/>
    <s v="PREM KUMAR VISHWAKARMA"/>
    <n v="5"/>
    <n v="0"/>
    <n v="0"/>
    <n v="5"/>
    <n v="4"/>
    <n v="1"/>
    <n v="0"/>
    <n v="0"/>
    <s v="Mumbai"/>
    <n v="125"/>
    <n v="0"/>
    <n v="5"/>
    <n v="1"/>
  </r>
  <r>
    <d v="2024-06-19T00:00:00"/>
    <x v="122"/>
    <s v="ABHISHEK RAJNARAYAN GUPTA"/>
    <s v="ABHISHEK RAJNARAYAN GUPTA"/>
    <n v="8454864050"/>
    <s v="BAHUBALI KADDU"/>
    <n v="4"/>
    <n v="0"/>
    <n v="0"/>
    <n v="4"/>
    <n v="0"/>
    <n v="4"/>
    <n v="0"/>
    <n v="0"/>
    <s v="Mumbai"/>
    <n v="90"/>
    <n v="0"/>
    <n v="3"/>
    <n v="1"/>
  </r>
  <r>
    <d v="2024-06-19T00:00:00"/>
    <x v="12"/>
    <s v="SUMIT KUMAR PARASNATH VERMA"/>
    <s v="SUMIT KUMAR PARASNATH VERMA"/>
    <n v="7738531602"/>
    <s v="ABHISHEK GUPTA"/>
    <n v="5"/>
    <n v="0"/>
    <n v="0"/>
    <n v="5"/>
    <n v="2"/>
    <n v="3"/>
    <n v="0"/>
    <n v="0"/>
    <s v="Mumbai"/>
    <n v="125"/>
    <n v="0"/>
    <n v="5"/>
    <n v="1"/>
  </r>
  <r>
    <d v="2024-06-19T00:00:00"/>
    <x v="6"/>
    <s v="CHOUBEY ADITYA AJIT"/>
    <s v="CHOUBEY ADITYA AJIT"/>
    <n v="7414955787"/>
    <s v="CHANDRALOK GUPTA"/>
    <n v="2"/>
    <n v="0"/>
    <n v="0"/>
    <n v="2"/>
    <n v="0"/>
    <n v="2"/>
    <n v="0"/>
    <n v="0"/>
    <s v="Mumbai"/>
    <n v="50"/>
    <n v="0"/>
    <n v="2"/>
    <n v="1"/>
  </r>
  <r>
    <d v="2024-06-19T00:00:00"/>
    <x v="9"/>
    <s v="HARIHAR SINGH"/>
    <s v="HARIHAR SINGH"/>
    <n v="8149312014"/>
    <s v="AJAY KUMAR VERMA"/>
    <n v="2"/>
    <n v="0"/>
    <n v="0"/>
    <n v="2"/>
    <n v="1"/>
    <n v="1"/>
    <n v="0"/>
    <n v="0"/>
    <s v="Mumbai"/>
    <n v="50"/>
    <n v="0"/>
    <n v="2"/>
    <n v="1"/>
  </r>
  <r>
    <d v="2024-06-19T00:00:00"/>
    <x v="93"/>
    <s v="SOFIYAN MOHAMMED UMAR ANSARI"/>
    <s v="SOFIYAN MOHAMMED UMAR ANSARI"/>
    <n v="7304151160"/>
    <s v="ABHISHEK GUPTA"/>
    <n v="5"/>
    <n v="0"/>
    <n v="0"/>
    <n v="5"/>
    <n v="3"/>
    <n v="2"/>
    <n v="0"/>
    <n v="0"/>
    <s v="Mumbai"/>
    <n v="125"/>
    <n v="0"/>
    <n v="5"/>
    <n v="1"/>
  </r>
  <r>
    <d v="2024-06-19T00:00:00"/>
    <x v="119"/>
    <s v="PRASHANT TUKARAM THOKALE"/>
    <s v="PRASHANT TUKARAM THOKALE"/>
    <n v="8779830559"/>
    <s v="BAHUBALI KADDU"/>
    <n v="5"/>
    <n v="0"/>
    <n v="0"/>
    <n v="5"/>
    <n v="2"/>
    <n v="3"/>
    <n v="0"/>
    <n v="0"/>
    <s v="Mumbai"/>
    <n v="125"/>
    <n v="0"/>
    <n v="4"/>
    <n v="1"/>
  </r>
  <r>
    <d v="2024-06-19T00:00:00"/>
    <x v="94"/>
    <s v="MANISH PANDEY"/>
    <s v="MANISH PANDEY"/>
    <n v="8655267737"/>
    <s v="AJAY KUMAR VERMA"/>
    <n v="4"/>
    <n v="0"/>
    <n v="0"/>
    <n v="4"/>
    <n v="1"/>
    <n v="3"/>
    <n v="0"/>
    <n v="0"/>
    <s v="Mumbai"/>
    <n v="100"/>
    <n v="0"/>
    <n v="4"/>
    <n v="1"/>
  </r>
  <r>
    <d v="2024-06-19T00:00:00"/>
    <x v="0"/>
    <s v="SIRAJ RAIS KHAN"/>
    <s v="SIRAJ RAIS KHAN"/>
    <n v="7738084089"/>
    <s v="IRFAN INNUS PATEL"/>
    <n v="6"/>
    <n v="0"/>
    <n v="0"/>
    <n v="6"/>
    <n v="3"/>
    <n v="3"/>
    <n v="0"/>
    <n v="0"/>
    <s v="Mumbai"/>
    <n v="140"/>
    <n v="0"/>
    <n v="6"/>
    <n v="1"/>
  </r>
  <r>
    <d v="2024-06-19T00:00:00"/>
    <x v="120"/>
    <s v="MOHAMMAD HASEEN"/>
    <s v="MOHAMMAD HASEEN"/>
    <n v="8565899473"/>
    <s v="SHASHANK YELVE"/>
    <n v="6"/>
    <n v="0"/>
    <n v="0"/>
    <n v="6"/>
    <n v="1"/>
    <n v="5"/>
    <n v="0"/>
    <n v="0"/>
    <s v="Mumbai"/>
    <n v="150"/>
    <n v="0"/>
    <n v="6"/>
    <n v="1"/>
  </r>
  <r>
    <d v="2024-06-19T00:00:00"/>
    <x v="4"/>
    <s v="RISHIKESH DUBEY"/>
    <s v="RISHIKESH DUBEY"/>
    <n v="8369036235"/>
    <s v="NAVEEN TRIPATHI"/>
    <n v="4"/>
    <n v="0"/>
    <n v="0"/>
    <n v="4"/>
    <n v="0"/>
    <n v="4"/>
    <n v="0"/>
    <n v="0"/>
    <s v="Mumbai"/>
    <n v="90"/>
    <n v="0"/>
    <n v="3"/>
    <n v="1"/>
  </r>
  <r>
    <d v="2024-06-19T00:00:00"/>
    <x v="2"/>
    <s v="YASH SABHA SHANKAR TIWARI"/>
    <s v="YASH SABHA SHANKAR TIWARI"/>
    <n v="9594587271"/>
    <s v="ABHIJIT KHANVILKAR"/>
    <n v="1"/>
    <n v="0"/>
    <n v="0"/>
    <n v="1"/>
    <n v="0"/>
    <n v="1"/>
    <n v="0"/>
    <n v="0"/>
    <s v="Mumbai"/>
    <n v="25"/>
    <n v="0"/>
    <n v="1"/>
    <n v="1"/>
  </r>
  <r>
    <d v="2024-06-19T00:00:00"/>
    <x v="86"/>
    <s v="CHANDAN MISHRA"/>
    <s v="CHANDAN MISHRA"/>
    <n v="8433849596"/>
    <s v="JAYANT KUMAR"/>
    <n v="5"/>
    <n v="0"/>
    <n v="0"/>
    <n v="5"/>
    <n v="2"/>
    <n v="4"/>
    <n v="0"/>
    <n v="0"/>
    <s v="Mumbai"/>
    <n v="115"/>
    <n v="0"/>
    <n v="5"/>
    <n v="1"/>
  </r>
  <r>
    <d v="2024-06-19T00:00:00"/>
    <x v="85"/>
    <s v="SUMIT SHARAD SANAS"/>
    <s v="SUMIT SHARAD SANAS"/>
    <n v="8652573355"/>
    <s v="ARJUN WAGHMARE"/>
    <n v="2"/>
    <n v="1"/>
    <n v="0"/>
    <n v="1"/>
    <n v="0"/>
    <n v="2"/>
    <n v="0"/>
    <n v="0"/>
    <s v="Mumbai"/>
    <n v="110"/>
    <n v="9901"/>
    <n v="2"/>
    <n v="1"/>
  </r>
  <r>
    <d v="2024-06-19T00:00:00"/>
    <x v="89"/>
    <s v="RAGHWENDRA KUMAR SINGH"/>
    <s v="RAGHWENDRA KUMAR SINGH"/>
    <n v="8104389966"/>
    <s v="SONU KIRAN DUBEY"/>
    <n v="3"/>
    <n v="0"/>
    <n v="0"/>
    <n v="3"/>
    <n v="0"/>
    <n v="3"/>
    <n v="0"/>
    <n v="0"/>
    <s v="Mumbai"/>
    <n v="75"/>
    <n v="0"/>
    <n v="3"/>
    <n v="1"/>
  </r>
  <r>
    <d v="2024-06-19T00:00:00"/>
    <x v="88"/>
    <s v="NAGENDRA MISHRA"/>
    <s v="NAGENDRA MISHRA"/>
    <n v="7049872363"/>
    <s v="SIDDHANT RAJENDRA PAWAR"/>
    <n v="2"/>
    <n v="0"/>
    <n v="0"/>
    <n v="2"/>
    <n v="0"/>
    <n v="2"/>
    <n v="0"/>
    <n v="0"/>
    <s v="Mumbai"/>
    <n v="50"/>
    <n v="0"/>
    <n v="2"/>
    <n v="1"/>
  </r>
  <r>
    <d v="2024-06-19T00:00:00"/>
    <x v="105"/>
    <s v="IRFAN INNUS PATEL"/>
    <s v="IRFAN INNUS PATEL"/>
    <n v="8286441940"/>
    <s v="INTEZAR IMAM MUNTAZIR IMAM SAYED"/>
    <n v="1"/>
    <n v="1"/>
    <n v="0"/>
    <n v="0"/>
    <n v="0"/>
    <n v="1"/>
    <n v="0"/>
    <n v="0"/>
    <s v="Mumbai"/>
    <n v="90"/>
    <n v="42692"/>
    <n v="1"/>
    <n v="1"/>
  </r>
  <r>
    <d v="2024-06-19T00:00:00"/>
    <x v="80"/>
    <s v="SHUBHENDU PRAFULLA DASKABI"/>
    <s v="SHUBHENDU PRAFULLA DASKABI"/>
    <n v="9372379791"/>
    <s v="JAYANT KUMAR"/>
    <n v="5"/>
    <n v="0"/>
    <n v="0"/>
    <n v="5"/>
    <n v="3"/>
    <n v="2"/>
    <n v="0"/>
    <n v="0"/>
    <s v="Mumbai"/>
    <n v="115"/>
    <n v="0"/>
    <n v="5"/>
    <n v="1"/>
  </r>
  <r>
    <d v="2024-06-19T00:00:00"/>
    <x v="87"/>
    <s v="PRAFUL MUKUNDRAO TELANG"/>
    <s v="PRAFUL MUKUNDRAO TELANG"/>
    <n v="7769928826"/>
    <s v="PREM KUMAR VISHWAKARMA"/>
    <n v="3"/>
    <n v="0"/>
    <n v="0"/>
    <n v="3"/>
    <n v="2"/>
    <n v="1"/>
    <n v="0"/>
    <n v="0"/>
    <s v="Mumbai"/>
    <n v="75"/>
    <n v="0"/>
    <n v="2"/>
    <n v="1"/>
  </r>
  <r>
    <d v="2024-06-19T00:00:00"/>
    <x v="95"/>
    <s v="RAJKUMAR U SINGH"/>
    <s v="RAJKUMAR U SINGH"/>
    <n v="7058306032"/>
    <s v="AJAY KUMAR VERMA"/>
    <n v="4"/>
    <n v="0"/>
    <n v="0"/>
    <n v="4"/>
    <n v="1"/>
    <n v="3"/>
    <n v="0"/>
    <n v="0"/>
    <s v="Mumbai"/>
    <n v="80"/>
    <n v="0"/>
    <n v="4"/>
    <n v="1"/>
  </r>
  <r>
    <d v="2024-06-19T00:00:00"/>
    <x v="78"/>
    <s v="ABDUL AHAD ANIS KHAN"/>
    <s v="ABDUL AHAD ANIS KHAN"/>
    <n v="7058620610"/>
    <s v="AKASH RAMRATAN JAISWAL"/>
    <n v="4"/>
    <n v="0"/>
    <n v="0"/>
    <n v="4"/>
    <n v="3"/>
    <n v="2"/>
    <n v="0"/>
    <n v="0"/>
    <s v="Mumbai"/>
    <n v="100"/>
    <n v="0"/>
    <n v="4"/>
    <n v="1"/>
  </r>
  <r>
    <d v="2024-06-19T00:00:00"/>
    <x v="84"/>
    <s v="VINOD KUMAR"/>
    <s v="VINOD KUMAR"/>
    <n v="7905193449"/>
    <s v="JAYANT KUMAR"/>
    <n v="5"/>
    <n v="0"/>
    <n v="0"/>
    <n v="5"/>
    <n v="2"/>
    <n v="3"/>
    <n v="0"/>
    <n v="0"/>
    <s v="Mumbai"/>
    <n v="125"/>
    <n v="0"/>
    <n v="5"/>
    <n v="1"/>
  </r>
  <r>
    <d v="2024-06-19T00:00:00"/>
    <x v="112"/>
    <s v="JAYANT KUMAR"/>
    <s v="JAYANT KUMAR"/>
    <n v="9304376328"/>
    <s v="DILEEP SHARMA"/>
    <n v="3"/>
    <n v="0"/>
    <n v="0"/>
    <n v="3"/>
    <n v="0"/>
    <n v="3"/>
    <n v="0"/>
    <n v="0"/>
    <s v="Mumbai"/>
    <n v="75"/>
    <n v="0"/>
    <n v="3"/>
    <n v="1"/>
  </r>
  <r>
    <d v="2024-06-19T00:00:00"/>
    <x v="83"/>
    <s v="GANGA SAGAR PANDEY"/>
    <s v="GANGA SAGAR PANDEY"/>
    <n v="9696537480"/>
    <s v="JAGANATH SABAT"/>
    <n v="5"/>
    <n v="0"/>
    <n v="0"/>
    <n v="5"/>
    <n v="0"/>
    <n v="5"/>
    <n v="0"/>
    <n v="0"/>
    <s v="Mumbai"/>
    <n v="125"/>
    <n v="0"/>
    <n v="5"/>
    <n v="1"/>
  </r>
  <r>
    <d v="2024-06-19T00:00:00"/>
    <x v="82"/>
    <s v="LAXMI NARAYAN PANDEY"/>
    <s v="LAXMI NARAYAN PANDEY"/>
    <n v="7208851513"/>
    <s v="ABHIJIT KHANVILKAR"/>
    <n v="5"/>
    <n v="0"/>
    <n v="0"/>
    <n v="5"/>
    <n v="2"/>
    <n v="3"/>
    <n v="0"/>
    <n v="1"/>
    <s v="Mumbai"/>
    <n v="135"/>
    <n v="0"/>
    <n v="5"/>
    <n v="1"/>
  </r>
  <r>
    <d v="2024-06-19T00:00:00"/>
    <x v="72"/>
    <s v="PRASHANT LAD"/>
    <s v="PRASHANT LAD"/>
    <n v="9833647618"/>
    <s v="SHASHANK YELVE"/>
    <n v="4"/>
    <n v="1"/>
    <n v="1"/>
    <n v="2"/>
    <n v="2"/>
    <n v="2"/>
    <n v="0"/>
    <n v="1"/>
    <s v="Mumbai"/>
    <n v="235"/>
    <n v="10916"/>
    <n v="3"/>
    <n v="1"/>
  </r>
  <r>
    <d v="2024-06-19T00:00:00"/>
    <x v="106"/>
    <s v="SACHIN KUMAR"/>
    <s v="SACHIN KUMAR"/>
    <n v="8825131086"/>
    <s v="ABHIJIT KHANVILKAR"/>
    <n v="6"/>
    <n v="0"/>
    <n v="0"/>
    <n v="6"/>
    <n v="1"/>
    <n v="5"/>
    <n v="0"/>
    <n v="0"/>
    <s v="Mumbai"/>
    <n v="150"/>
    <n v="0"/>
    <n v="6"/>
    <n v="1"/>
  </r>
  <r>
    <d v="2024-06-19T00:00:00"/>
    <x v="71"/>
    <s v="AJAY BALU LONDHE"/>
    <s v="AJAY BALU LONDHE"/>
    <n v="8369610661"/>
    <s v="NANDAN SINGH"/>
    <n v="6"/>
    <n v="0"/>
    <n v="0"/>
    <n v="6"/>
    <n v="1"/>
    <n v="5"/>
    <n v="0"/>
    <n v="0"/>
    <s v="Mumbai"/>
    <n v="150"/>
    <n v="0"/>
    <n v="5"/>
    <n v="1"/>
  </r>
  <r>
    <d v="2024-06-19T00:00:00"/>
    <x v="77"/>
    <s v="ARCHANA KAKADE"/>
    <s v="ARCHANA KAKADE"/>
    <n v="7208149618"/>
    <s v="NANDAN SINGH"/>
    <n v="4"/>
    <n v="0"/>
    <n v="0"/>
    <n v="4"/>
    <n v="1"/>
    <n v="4"/>
    <n v="0"/>
    <n v="1"/>
    <s v="Mumbai"/>
    <n v="105"/>
    <n v="0"/>
    <n v="4"/>
    <n v="1"/>
  </r>
  <r>
    <d v="2024-06-19T00:00:00"/>
    <x v="75"/>
    <s v="WASIM KAZI"/>
    <s v="WASIM KAZI"/>
    <n v="9702808599"/>
    <s v="SHASHANK YELVE"/>
    <n v="5"/>
    <n v="0"/>
    <n v="0"/>
    <n v="5"/>
    <n v="0"/>
    <n v="5"/>
    <n v="0"/>
    <n v="0"/>
    <s v="Mumbai"/>
    <n v="115"/>
    <n v="0"/>
    <n v="5"/>
    <n v="1"/>
  </r>
  <r>
    <d v="2024-06-19T00:00:00"/>
    <x v="74"/>
    <s v="SHIVAM PATHAK"/>
    <s v="SHIVAM PATHAK"/>
    <n v="9721050607"/>
    <s v="AJAY KUMAR VERMA"/>
    <n v="4"/>
    <n v="0"/>
    <n v="0"/>
    <n v="4"/>
    <n v="2"/>
    <n v="2"/>
    <n v="0"/>
    <n v="0"/>
    <s v="Mumbai"/>
    <n v="95"/>
    <n v="0"/>
    <n v="4"/>
    <n v="1"/>
  </r>
  <r>
    <d v="2024-06-19T00:00:00"/>
    <x v="67"/>
    <s v="MOHIT UPADHYAY"/>
    <s v="MOHIT UPADHYAY"/>
    <n v="9372906600"/>
    <s v="AKASH RAMRATAN JAISWAL"/>
    <n v="1"/>
    <n v="1"/>
    <n v="0"/>
    <n v="0"/>
    <n v="0"/>
    <n v="1"/>
    <n v="0"/>
    <n v="0"/>
    <s v="Mumbai"/>
    <n v="90"/>
    <n v="4718"/>
    <n v="1"/>
    <n v="1"/>
  </r>
  <r>
    <d v="2024-06-19T00:00:00"/>
    <x v="68"/>
    <s v="DHIRAJKUMAR L MISHRA"/>
    <s v="DHIRAJKUMAR L MISHRA"/>
    <n v="9370908992"/>
    <s v="MUNAWAR WARISH HASHMI"/>
    <n v="5"/>
    <n v="0"/>
    <n v="0"/>
    <n v="5"/>
    <n v="1"/>
    <n v="4"/>
    <n v="0"/>
    <n v="0"/>
    <s v="Mumbai"/>
    <n v="125"/>
    <n v="0"/>
    <n v="5"/>
    <n v="1"/>
  </r>
  <r>
    <d v="2024-06-19T00:00:00"/>
    <x v="66"/>
    <s v="RITIK PANKAJ CHAUBEY"/>
    <s v="RITIK PANKAJ CHAUBEY"/>
    <n v="8604838454"/>
    <s v="MANISH LOLARAKH NATH DUBEY"/>
    <n v="7"/>
    <n v="0"/>
    <n v="0"/>
    <n v="7"/>
    <n v="3"/>
    <n v="4"/>
    <n v="0"/>
    <n v="0"/>
    <s v="Mumbai"/>
    <n v="175"/>
    <n v="0"/>
    <n v="7"/>
    <n v="1"/>
  </r>
  <r>
    <d v="2024-06-19T00:00:00"/>
    <x v="70"/>
    <s v="ABHISHEK KUMAR"/>
    <s v="ABHISHEK KUMAR"/>
    <n v="9967178792"/>
    <s v="NAGENDRA MISHRA"/>
    <n v="5"/>
    <n v="0"/>
    <n v="0"/>
    <n v="5"/>
    <n v="0"/>
    <n v="5"/>
    <n v="0"/>
    <n v="0"/>
    <s v="Mumbai"/>
    <n v="105"/>
    <n v="0"/>
    <n v="5"/>
    <n v="1"/>
  </r>
  <r>
    <d v="2024-06-19T00:00:00"/>
    <x v="107"/>
    <s v="NITISH KUMAR"/>
    <s v="NITISH KUMAR"/>
    <n v="8692826180"/>
    <s v="ABHIJIT KHANVILKAR"/>
    <n v="5"/>
    <n v="0"/>
    <n v="0"/>
    <n v="5"/>
    <n v="0"/>
    <n v="5"/>
    <n v="0"/>
    <n v="0"/>
    <s v="Mumbai"/>
    <n v="115"/>
    <n v="0"/>
    <n v="4"/>
    <n v="1"/>
  </r>
  <r>
    <d v="2024-06-19T00:00:00"/>
    <x v="64"/>
    <s v="MUNAWAR WARISH HASHMI"/>
    <s v="MUNAWAR WARISH HASHMI"/>
    <n v="9167670057"/>
    <s v="RUSHIKESH KALE"/>
    <n v="3"/>
    <n v="0"/>
    <n v="0"/>
    <n v="3"/>
    <n v="1"/>
    <n v="2"/>
    <n v="0"/>
    <n v="0"/>
    <s v="Mumbai"/>
    <n v="75"/>
    <n v="0"/>
    <n v="3"/>
    <n v="1"/>
  </r>
  <r>
    <d v="2024-06-19T00:00:00"/>
    <x v="97"/>
    <s v="PREM KUMAR VISHWAKARMA"/>
    <s v="PREM KUMAR VISHWAKARMA"/>
    <n v="9004761131"/>
    <s v="KADAM RAVIRAJ NARAYAN"/>
    <n v="3"/>
    <n v="0"/>
    <n v="0"/>
    <n v="3"/>
    <n v="1"/>
    <n v="2"/>
    <n v="0"/>
    <n v="0"/>
    <s v="Mumbai"/>
    <n v="50"/>
    <n v="0"/>
    <n v="2"/>
    <n v="1"/>
  </r>
  <r>
    <d v="2024-06-19T00:00:00"/>
    <x v="118"/>
    <s v="GAURISHANKAR SHAMBHU MANDAL"/>
    <s v="GAURISHANKAR SHAMBHU MANDAL"/>
    <n v="8369893292"/>
    <s v="CHANDRALOK GUPTA"/>
    <n v="7"/>
    <n v="0"/>
    <n v="0"/>
    <n v="7"/>
    <n v="0"/>
    <n v="7"/>
    <n v="0"/>
    <n v="0"/>
    <s v="Mumbai"/>
    <n v="155"/>
    <n v="0"/>
    <n v="6"/>
    <n v="1"/>
  </r>
  <r>
    <d v="2024-06-19T00:00:00"/>
    <x v="62"/>
    <s v="AKSHAY YADAV"/>
    <s v="AKSHAY YADAV"/>
    <n v="9920724076"/>
    <s v="RAGHWENDRA KUMAR SINGH"/>
    <n v="5"/>
    <n v="0"/>
    <n v="0"/>
    <n v="5"/>
    <n v="1"/>
    <n v="4"/>
    <n v="0"/>
    <n v="0"/>
    <s v="Mumbai"/>
    <n v="125"/>
    <n v="0"/>
    <n v="5"/>
    <n v="1"/>
  </r>
  <r>
    <d v="2024-06-19T00:00:00"/>
    <x v="65"/>
    <s v="SHEKH MOHAMMAD IMRAN"/>
    <s v="SHEKH MOHAMMAD IMRAN"/>
    <n v="8291174466"/>
    <s v="SHASHANK YELVE"/>
    <n v="5"/>
    <n v="0"/>
    <n v="0"/>
    <n v="5"/>
    <n v="0"/>
    <n v="5"/>
    <n v="0"/>
    <n v="0"/>
    <s v="Mumbai"/>
    <n v="105"/>
    <n v="0"/>
    <n v="4"/>
    <n v="1"/>
  </r>
  <r>
    <d v="2024-06-19T00:00:00"/>
    <x v="59"/>
    <s v="MOHAMMED SAJID TAK"/>
    <s v="MOHAMMED SAJID TAK"/>
    <n v="9623733102"/>
    <s v="IRFAN INNUS PATEL"/>
    <n v="4"/>
    <n v="0"/>
    <n v="0"/>
    <n v="4"/>
    <n v="0"/>
    <n v="4"/>
    <n v="0"/>
    <n v="0"/>
    <s v="Mumbai"/>
    <n v="100"/>
    <n v="0"/>
    <n v="4"/>
    <n v="1"/>
  </r>
  <r>
    <d v="2024-06-19T00:00:00"/>
    <x v="58"/>
    <s v="ANGAD RAMJI GUPTA"/>
    <s v="ANGAD RAMJI GUPTA"/>
    <n v="9820840706"/>
    <s v="CHANDRALOK GUPTA"/>
    <n v="7"/>
    <n v="0"/>
    <n v="0"/>
    <n v="7"/>
    <n v="0"/>
    <n v="7"/>
    <n v="0"/>
    <n v="0"/>
    <s v="Mumbai"/>
    <n v="175"/>
    <n v="0"/>
    <n v="7"/>
    <n v="1"/>
  </r>
  <r>
    <d v="2024-06-19T00:00:00"/>
    <x v="57"/>
    <s v="ABHISHEK GUPTA"/>
    <s v="ABHISHEK GUPTA"/>
    <n v="8354873086"/>
    <s v="DILEEP SHARMA"/>
    <n v="3"/>
    <n v="0"/>
    <n v="0"/>
    <n v="3"/>
    <n v="0"/>
    <n v="4"/>
    <n v="0"/>
    <n v="0"/>
    <s v="Mumbai"/>
    <n v="65"/>
    <n v="0"/>
    <n v="3"/>
    <n v="1"/>
  </r>
  <r>
    <d v="2024-06-19T00:00:00"/>
    <x v="56"/>
    <s v="JUBAIR KHAN"/>
    <s v="JUBAIR KHAN"/>
    <n v="9594708000"/>
    <s v="MOHAMMAD IMRAN ADIL"/>
    <n v="5"/>
    <n v="3"/>
    <n v="0"/>
    <n v="2"/>
    <n v="2"/>
    <n v="4"/>
    <n v="0"/>
    <n v="0"/>
    <s v="Mumbai"/>
    <n v="320"/>
    <n v="45440"/>
    <n v="5"/>
    <n v="1"/>
  </r>
  <r>
    <d v="2024-06-19T00:00:00"/>
    <x v="55"/>
    <s v="BANNOTH NARAYANASWAMY NAIK"/>
    <s v="BANNOTH NARAYANASWAMY NAIK"/>
    <n v="9892353556"/>
    <s v="ARJUN WAGHMARE"/>
    <n v="5"/>
    <n v="0"/>
    <n v="0"/>
    <n v="5"/>
    <n v="0"/>
    <n v="5"/>
    <n v="0"/>
    <n v="0"/>
    <s v="Mumbai"/>
    <n v="125"/>
    <n v="0"/>
    <n v="5"/>
    <n v="1"/>
  </r>
  <r>
    <d v="2024-06-19T00:00:00"/>
    <x v="61"/>
    <s v="ASHUTOSH MISHRA"/>
    <s v="ASHUTOSH MISHRA"/>
    <n v="9960834633"/>
    <s v="SUSHEEL DUBEY"/>
    <n v="6"/>
    <n v="0"/>
    <n v="0"/>
    <n v="6"/>
    <n v="0"/>
    <n v="6"/>
    <n v="0"/>
    <n v="0"/>
    <s v="Mumbai"/>
    <n v="150"/>
    <n v="0"/>
    <n v="6"/>
    <n v="1"/>
  </r>
  <r>
    <d v="2024-06-19T00:00:00"/>
    <x v="100"/>
    <s v="PRAVIN MATAL"/>
    <s v="PRAVIN MATAL"/>
    <n v="9867591635"/>
    <s v="MANISH LOLARAKH NATH DUBEY"/>
    <n v="6"/>
    <n v="0"/>
    <n v="0"/>
    <n v="6"/>
    <n v="1"/>
    <n v="5"/>
    <n v="0"/>
    <n v="0"/>
    <s v="Mumbai"/>
    <n v="150"/>
    <n v="0"/>
    <n v="6"/>
    <n v="1"/>
  </r>
  <r>
    <d v="2024-06-19T00:00:00"/>
    <x v="60"/>
    <s v="VIKAS CHANDRABHAN MISHRA"/>
    <s v="VIKAS CHANDRABHAN MISHRA"/>
    <n v="8369541192"/>
    <s v="SHASHANK YELVE"/>
    <n v="5"/>
    <n v="0"/>
    <n v="0"/>
    <n v="5"/>
    <n v="1"/>
    <n v="4"/>
    <n v="0"/>
    <n v="0"/>
    <s v="Mumbai"/>
    <n v="125"/>
    <n v="0"/>
    <n v="5"/>
    <n v="1"/>
  </r>
  <r>
    <d v="2024-06-19T00:00:00"/>
    <x v="52"/>
    <s v="NANDLAL RAJBHAR"/>
    <s v="NANDLAL RAJBHAR"/>
    <n v="9594189301"/>
    <s v="MD SANAUL MUSTUFA"/>
    <n v="1"/>
    <n v="0"/>
    <n v="0"/>
    <n v="1"/>
    <n v="1"/>
    <n v="0"/>
    <n v="0"/>
    <n v="0"/>
    <s v="Mumbai"/>
    <n v="25"/>
    <n v="0"/>
    <n v="1"/>
    <n v="1"/>
  </r>
  <r>
    <d v="2024-06-19T00:00:00"/>
    <x v="49"/>
    <s v="ANOOP PANDEY"/>
    <s v="ANOOP PANDEY"/>
    <n v="9321734007"/>
    <s v="KADAM RAVIRAJ NARAYAN"/>
    <n v="5"/>
    <n v="0"/>
    <n v="0"/>
    <n v="5"/>
    <n v="0"/>
    <n v="5"/>
    <n v="0"/>
    <n v="1"/>
    <s v="Mumbai"/>
    <n v="135"/>
    <n v="0"/>
    <n v="5"/>
    <n v="1"/>
  </r>
  <r>
    <d v="2024-06-19T00:00:00"/>
    <x v="47"/>
    <s v="ZOAIB MAINUDDIN PALEKAR"/>
    <s v="ZOAIB MAINUDDIN PALEKAR"/>
    <n v="7020908214"/>
    <s v="AKASH RAMRATAN JAISWAL"/>
    <n v="1"/>
    <n v="0"/>
    <n v="0"/>
    <n v="1"/>
    <n v="0"/>
    <n v="1"/>
    <n v="0"/>
    <n v="0"/>
    <s v="Mumbai"/>
    <n v="15"/>
    <n v="0"/>
    <n v="1"/>
    <n v="1"/>
  </r>
  <r>
    <d v="2024-06-19T00:00:00"/>
    <x v="46"/>
    <s v="PRITAM SUNIL GAIKWAD"/>
    <s v="PRITAM SUNIL GAIKWAD"/>
    <n v="8169792854"/>
    <s v="SHASHANK YELVE"/>
    <n v="5"/>
    <n v="0"/>
    <n v="0"/>
    <n v="5"/>
    <n v="0"/>
    <n v="5"/>
    <n v="0"/>
    <n v="0"/>
    <s v="Mumbai"/>
    <n v="125"/>
    <n v="0"/>
    <n v="5"/>
    <n v="1"/>
  </r>
  <r>
    <d v="2024-06-19T00:00:00"/>
    <x v="54"/>
    <s v="DINESH GHODVINDE"/>
    <s v="DINESH GHODVINDE"/>
    <n v="7020949492"/>
    <s v="JAGANATH SABAT"/>
    <n v="5"/>
    <n v="0"/>
    <n v="1"/>
    <n v="4"/>
    <n v="0"/>
    <n v="5"/>
    <n v="0"/>
    <n v="0"/>
    <s v="Mumbai"/>
    <n v="185"/>
    <n v="1476"/>
    <n v="5"/>
    <n v="1"/>
  </r>
  <r>
    <d v="2024-06-19T00:00:00"/>
    <x v="53"/>
    <s v="KRISHNA GYANDEV PANDEY"/>
    <s v="KRISHNA GYANDEV PANDEY"/>
    <n v="9372324244"/>
    <s v="RAGHWENDRA KUMAR SINGH"/>
    <n v="4"/>
    <n v="0"/>
    <n v="0"/>
    <n v="4"/>
    <n v="2"/>
    <n v="2"/>
    <n v="0"/>
    <n v="0"/>
    <s v="Mumbai"/>
    <n v="100"/>
    <n v="0"/>
    <n v="4"/>
    <n v="1"/>
  </r>
  <r>
    <d v="2024-06-19T00:00:00"/>
    <x v="41"/>
    <s v="AKASH KUMAR JAISWAL"/>
    <s v="AKASH KUMAR JAISWAL"/>
    <n v="9984180596"/>
    <s v="DILEEP SHARMA"/>
    <n v="4"/>
    <n v="0"/>
    <n v="0"/>
    <n v="4"/>
    <n v="4"/>
    <n v="0"/>
    <n v="0"/>
    <n v="0"/>
    <s v="Mumbai"/>
    <n v="100"/>
    <n v="0"/>
    <n v="4"/>
    <n v="1"/>
  </r>
  <r>
    <d v="2024-06-19T00:00:00"/>
    <x v="40"/>
    <s v="JAYESH MANOHARLAL VATANI"/>
    <s v="JAYESH MANOHARLAL VATANI"/>
    <n v="9730838322"/>
    <s v="JAGANATH SABAT"/>
    <n v="5"/>
    <n v="0"/>
    <n v="0"/>
    <n v="5"/>
    <n v="0"/>
    <n v="5"/>
    <n v="0"/>
    <n v="1"/>
    <s v="Mumbai"/>
    <n v="130"/>
    <n v="0"/>
    <n v="5"/>
    <n v="1"/>
  </r>
  <r>
    <d v="2024-06-19T00:00:00"/>
    <x v="111"/>
    <s v="SHASHANK YELVE"/>
    <s v="SHASHANK YELVE"/>
    <n v="8830251760"/>
    <s v="MADHURI JOSHI"/>
    <n v="1"/>
    <n v="1"/>
    <n v="0"/>
    <n v="0"/>
    <n v="0"/>
    <n v="1"/>
    <n v="0"/>
    <n v="0"/>
    <s v="Mumbai"/>
    <n v="85"/>
    <n v="10000"/>
    <n v="1"/>
    <n v="1"/>
  </r>
  <r>
    <d v="2024-06-19T00:00:00"/>
    <x v="45"/>
    <s v="AMAN TRIPATHI"/>
    <s v="AMAN TRIPATHI"/>
    <n v="7393838072"/>
    <s v="JAGANATH SABAT"/>
    <n v="7"/>
    <n v="0"/>
    <n v="0"/>
    <n v="7"/>
    <n v="3"/>
    <n v="4"/>
    <n v="0"/>
    <n v="0"/>
    <s v="Mumbai"/>
    <n v="170"/>
    <n v="0"/>
    <n v="7"/>
    <n v="1"/>
  </r>
  <r>
    <d v="2024-06-19T00:00:00"/>
    <x v="108"/>
    <s v="BITTU KUMAR"/>
    <s v="BITTU KUMAR"/>
    <n v="8709035770"/>
    <s v="ABHIJIT KHANVILKAR"/>
    <n v="5"/>
    <n v="0"/>
    <n v="0"/>
    <n v="5"/>
    <n v="1"/>
    <n v="4"/>
    <n v="0"/>
    <n v="0"/>
    <s v="Mumbai"/>
    <n v="125"/>
    <n v="0"/>
    <n v="5"/>
    <n v="1"/>
  </r>
  <r>
    <d v="2024-06-19T00:00:00"/>
    <x v="43"/>
    <s v="SURAJ PAWAR"/>
    <s v="SURAJ PAWAR"/>
    <n v="8446578718"/>
    <s v="MADHURI JOSHI"/>
    <n v="2"/>
    <n v="1"/>
    <n v="0"/>
    <n v="1"/>
    <n v="1"/>
    <n v="2"/>
    <n v="0"/>
    <n v="0"/>
    <s v="Mumbai"/>
    <n v="125"/>
    <n v="7080"/>
    <n v="3"/>
    <n v="1"/>
  </r>
  <r>
    <d v="2024-06-19T00:00:00"/>
    <x v="44"/>
    <s v="SAW MRITUNJAY KUMAR PREMCHAND"/>
    <s v="SAW MRITUNJAY KUMAR PREMCHAND"/>
    <n v="8779615120"/>
    <s v="PREM KUMAR VISHWAKARMA"/>
    <n v="5"/>
    <n v="0"/>
    <n v="0"/>
    <n v="5"/>
    <n v="1"/>
    <n v="4"/>
    <n v="0"/>
    <n v="0"/>
    <s v="Mumbai"/>
    <n v="115"/>
    <n v="0"/>
    <n v="5"/>
    <n v="1"/>
  </r>
  <r>
    <d v="2024-06-19T00:00:00"/>
    <x v="42"/>
    <s v="AKASH NARAYAN RAWTE"/>
    <s v="AKASH NARAYAN RAWTE"/>
    <n v="9594529510"/>
    <s v="NAGENDRA MISHRA"/>
    <n v="4"/>
    <n v="0"/>
    <n v="0"/>
    <n v="4"/>
    <n v="0"/>
    <n v="4"/>
    <n v="0"/>
    <n v="0"/>
    <s v="Mumbai"/>
    <n v="90"/>
    <n v="0"/>
    <n v="4"/>
    <n v="1"/>
  </r>
  <r>
    <d v="2024-06-20T00:00:00"/>
    <x v="120"/>
    <s v="MOHAMMAD HASEEN"/>
    <s v="MOHAMMAD HASEEN"/>
    <n v="8565899473"/>
    <s v="SHASHANK YELVE"/>
    <n v="6"/>
    <n v="0"/>
    <n v="0"/>
    <n v="6"/>
    <n v="2"/>
    <n v="4"/>
    <n v="0"/>
    <n v="0"/>
    <s v="Mumbai"/>
    <n v="140"/>
    <n v="0"/>
    <n v="6"/>
    <n v="1"/>
  </r>
  <r>
    <d v="2024-06-20T00:00:00"/>
    <x v="94"/>
    <s v="MANISH PANDEY"/>
    <s v="MANISH PANDEY"/>
    <n v="8655267737"/>
    <s v="AJAY KUMAR VERMA"/>
    <n v="4"/>
    <n v="0"/>
    <n v="0"/>
    <n v="4"/>
    <n v="0"/>
    <n v="4"/>
    <n v="0"/>
    <n v="0"/>
    <s v="Mumbai"/>
    <n v="100"/>
    <n v="0"/>
    <n v="4"/>
    <n v="1"/>
  </r>
  <r>
    <d v="2024-06-20T00:00:00"/>
    <x v="0"/>
    <s v="SIRAJ RAIS KHAN"/>
    <s v="SIRAJ RAIS KHAN"/>
    <n v="7738084089"/>
    <s v="IRFAN INNUS PATEL"/>
    <n v="5"/>
    <n v="0"/>
    <n v="0"/>
    <n v="5"/>
    <n v="1"/>
    <n v="4"/>
    <n v="0"/>
    <n v="0"/>
    <s v="Mumbai"/>
    <n v="115"/>
    <n v="0"/>
    <n v="5"/>
    <n v="1"/>
  </r>
  <r>
    <d v="2024-06-20T00:00:00"/>
    <x v="4"/>
    <s v="RISHIKESH DUBEY"/>
    <s v="RISHIKESH DUBEY"/>
    <n v="8369036235"/>
    <s v="NAVEEN TRIPATHI"/>
    <n v="2"/>
    <n v="0"/>
    <n v="0"/>
    <n v="2"/>
    <n v="0"/>
    <n v="2"/>
    <n v="0"/>
    <n v="0"/>
    <s v="Mumbai"/>
    <n v="50"/>
    <n v="0"/>
    <n v="2"/>
    <n v="1"/>
  </r>
  <r>
    <d v="2024-06-20T00:00:00"/>
    <x v="2"/>
    <s v="YASH SABHA SHANKAR TIWARI"/>
    <s v="YASH SABHA SHANKAR TIWARI"/>
    <n v="9594587271"/>
    <s v="ABHIJIT KHANVILKAR"/>
    <n v="1"/>
    <n v="0"/>
    <n v="1"/>
    <n v="0"/>
    <n v="0"/>
    <n v="1"/>
    <n v="0"/>
    <n v="0"/>
    <s v="Mumbai"/>
    <n v="90"/>
    <n v="16331"/>
    <n v="1"/>
    <n v="1"/>
  </r>
  <r>
    <d v="2024-06-20T00:00:00"/>
    <x v="6"/>
    <s v="CHOUBEY ADITYA AJIT"/>
    <s v="CHOUBEY ADITYA AJIT"/>
    <n v="7414955787"/>
    <s v="CHANDRALOK GUPTA"/>
    <n v="1"/>
    <n v="0"/>
    <n v="0"/>
    <n v="1"/>
    <n v="1"/>
    <n v="0"/>
    <n v="0"/>
    <n v="0"/>
    <s v="Mumbai"/>
    <n v="25"/>
    <n v="0"/>
    <n v="1"/>
    <n v="1"/>
  </r>
  <r>
    <d v="2024-06-20T00:00:00"/>
    <x v="9"/>
    <s v="HARIHAR SINGH"/>
    <s v="HARIHAR SINGH"/>
    <n v="8149312014"/>
    <s v="AJAY KUMAR VERMA"/>
    <n v="1"/>
    <n v="0"/>
    <n v="0"/>
    <n v="1"/>
    <n v="0"/>
    <n v="1"/>
    <n v="0"/>
    <n v="0"/>
    <s v="Mumbai"/>
    <n v="25"/>
    <n v="0"/>
    <n v="1"/>
    <n v="1"/>
  </r>
  <r>
    <d v="2024-06-20T00:00:00"/>
    <x v="119"/>
    <s v="PRASHANT TUKARAM THOKALE"/>
    <s v="PRASHANT TUKARAM THOKALE"/>
    <n v="8779830559"/>
    <s v="BAHUBALI KADDU"/>
    <n v="5"/>
    <n v="0"/>
    <n v="0"/>
    <n v="5"/>
    <n v="0"/>
    <n v="5"/>
    <n v="0"/>
    <n v="0"/>
    <s v="Mumbai"/>
    <n v="125"/>
    <n v="0"/>
    <n v="5"/>
    <n v="1"/>
  </r>
  <r>
    <d v="2024-06-20T00:00:00"/>
    <x v="93"/>
    <s v="SOFIYAN MOHAMMED UMAR ANSARI"/>
    <s v="SOFIYAN MOHAMMED UMAR ANSARI"/>
    <n v="7304151160"/>
    <s v="ABHISHEK GUPTA"/>
    <n v="5"/>
    <n v="0"/>
    <n v="0"/>
    <n v="5"/>
    <n v="2"/>
    <n v="3"/>
    <n v="0"/>
    <n v="0"/>
    <s v="Mumbai"/>
    <n v="115"/>
    <n v="0"/>
    <n v="5"/>
    <n v="1"/>
  </r>
  <r>
    <d v="2024-06-20T00:00:00"/>
    <x v="10"/>
    <s v="VINIT LAXMIKANT CHATURVEDI"/>
    <s v="VINIT LAXMIKANT CHATURVEDI"/>
    <n v="9619167461"/>
    <s v="AKASH RAMRATAN JAISWAL"/>
    <n v="3"/>
    <n v="0"/>
    <n v="0"/>
    <n v="3"/>
    <n v="1"/>
    <n v="2"/>
    <n v="0"/>
    <n v="0"/>
    <s v="Mumbai"/>
    <n v="75"/>
    <n v="0"/>
    <n v="3"/>
    <n v="1"/>
  </r>
  <r>
    <d v="2024-06-20T00:00:00"/>
    <x v="11"/>
    <s v="PRASHANT VISHRAM PATIL"/>
    <s v="PRASHANT VISHRAM PATIL"/>
    <n v="7777088988"/>
    <s v="PREM KUMAR VISHWAKARMA"/>
    <n v="4"/>
    <n v="0"/>
    <n v="0"/>
    <n v="4"/>
    <n v="3"/>
    <n v="1"/>
    <n v="0"/>
    <n v="0"/>
    <s v="Mumbai"/>
    <n v="100"/>
    <n v="0"/>
    <n v="4"/>
    <n v="1"/>
  </r>
  <r>
    <d v="2024-06-20T00:00:00"/>
    <x v="123"/>
    <s v="APPASAHEB DHANAJI MASAL"/>
    <s v="APPASAHEB DHANAJI MASAL"/>
    <n v="9096490816"/>
    <s v="NANDAN SINGH"/>
    <n v="7"/>
    <n v="0"/>
    <n v="0"/>
    <n v="7"/>
    <n v="3"/>
    <n v="4"/>
    <n v="0"/>
    <n v="0"/>
    <s v="Mumbai"/>
    <n v="175"/>
    <n v="0"/>
    <n v="7"/>
    <n v="1"/>
  </r>
  <r>
    <d v="2024-06-20T00:00:00"/>
    <x v="122"/>
    <s v="ABHISHEK RAJNARAYAN GUPTA"/>
    <s v="ABHISHEK RAJNARAYAN GUPTA"/>
    <n v="8454864050"/>
    <s v="BAHUBALI KADDU"/>
    <n v="5"/>
    <n v="0"/>
    <n v="0"/>
    <n v="5"/>
    <n v="0"/>
    <n v="5"/>
    <n v="0"/>
    <n v="0"/>
    <s v="Mumbai"/>
    <n v="115"/>
    <n v="0"/>
    <n v="5"/>
    <n v="1"/>
  </r>
  <r>
    <d v="2024-06-20T00:00:00"/>
    <x v="12"/>
    <s v="SUMIT KUMAR PARASNATH VERMA"/>
    <s v="SUMIT KUMAR PARASNATH VERMA"/>
    <n v="7738531602"/>
    <s v="ABHISHEK GUPTA"/>
    <n v="5"/>
    <n v="0"/>
    <n v="0"/>
    <n v="5"/>
    <n v="3"/>
    <n v="2"/>
    <n v="0"/>
    <n v="0"/>
    <s v="Mumbai"/>
    <n v="115"/>
    <n v="0"/>
    <n v="5"/>
    <n v="1"/>
  </r>
  <r>
    <d v="2024-06-20T00:00:00"/>
    <x v="13"/>
    <s v="KARIM JARIYA"/>
    <s v="KARIM JARIYA"/>
    <n v="9321734702"/>
    <s v="AJAY KUMAR VERMA"/>
    <n v="4"/>
    <n v="0"/>
    <n v="0"/>
    <n v="4"/>
    <n v="0"/>
    <n v="4"/>
    <n v="0"/>
    <n v="0"/>
    <s v="Mumbai"/>
    <n v="90"/>
    <n v="0"/>
    <n v="4"/>
    <n v="1"/>
  </r>
  <r>
    <d v="2024-06-20T00:00:00"/>
    <x v="121"/>
    <s v="SURAJ CHHOTELAL GUPTA"/>
    <s v="SURAJ CHHOTELAL GUPTA"/>
    <n v="9372641825"/>
    <s v="SUSHEEL DUBEY"/>
    <n v="5"/>
    <n v="0"/>
    <n v="0"/>
    <n v="5"/>
    <n v="3"/>
    <n v="2"/>
    <n v="0"/>
    <n v="0"/>
    <s v="Mumbai"/>
    <n v="125"/>
    <n v="0"/>
    <n v="5"/>
    <n v="1"/>
  </r>
  <r>
    <d v="2024-06-20T00:00:00"/>
    <x v="127"/>
    <s v="VAIBHAV VISHNU PACHAKUDE"/>
    <s v="VAIBHAV VISHNU PACHAKUDE"/>
    <n v="8779603782"/>
    <s v="RUSHIKESH KALE"/>
    <n v="1"/>
    <n v="0"/>
    <n v="0"/>
    <n v="1"/>
    <n v="0"/>
    <n v="1"/>
    <n v="0"/>
    <n v="0"/>
    <s v="Mumbai"/>
    <n v="15"/>
    <n v="0"/>
    <n v="0"/>
    <n v="1"/>
  </r>
  <r>
    <d v="2024-06-20T00:00:00"/>
    <x v="15"/>
    <s v="MOHD ANWAR"/>
    <s v="MOHD ANWAR"/>
    <n v="9699967378"/>
    <s v="MOHAMMAD IMRAN ADIL"/>
    <n v="2"/>
    <n v="0"/>
    <n v="0"/>
    <n v="2"/>
    <n v="0"/>
    <n v="2"/>
    <n v="0"/>
    <n v="0"/>
    <s v="Mumbai"/>
    <n v="0"/>
    <n v="0"/>
    <n v="0"/>
    <n v="1"/>
  </r>
  <r>
    <d v="2024-06-20T00:00:00"/>
    <x v="16"/>
    <s v="JITENDRA PRATAP SINGH"/>
    <s v="JITENDRA PRATAP SINGH"/>
    <n v="7718993383"/>
    <s v="MANISH LOLARAKH NATH DUBEY"/>
    <n v="5"/>
    <n v="0"/>
    <n v="0"/>
    <n v="5"/>
    <n v="1"/>
    <n v="5"/>
    <n v="0"/>
    <n v="0"/>
    <s v="Mumbai"/>
    <n v="125"/>
    <n v="0"/>
    <n v="5"/>
    <n v="1"/>
  </r>
  <r>
    <d v="2024-06-20T00:00:00"/>
    <x v="17"/>
    <s v="MD SARFARAZ"/>
    <s v="MD SARFARAZ"/>
    <n v="8709965096"/>
    <s v="MD SANAUL MUSTUFA"/>
    <n v="6"/>
    <n v="0"/>
    <n v="0"/>
    <n v="6"/>
    <n v="2"/>
    <n v="4"/>
    <n v="0"/>
    <n v="0"/>
    <s v="Mumbai"/>
    <n v="150"/>
    <n v="0"/>
    <n v="6"/>
    <n v="1"/>
  </r>
  <r>
    <d v="2024-06-20T00:00:00"/>
    <x v="124"/>
    <s v="ADESH DUBEY"/>
    <s v="ADESH DUBEY"/>
    <n v="9369678516"/>
    <s v="MANISH LOLARAKH NATH DUBEY"/>
    <n v="5"/>
    <n v="0"/>
    <n v="0"/>
    <n v="5"/>
    <n v="1"/>
    <n v="4"/>
    <n v="0"/>
    <n v="0"/>
    <s v="Mumbai"/>
    <n v="115"/>
    <n v="0"/>
    <n v="5"/>
    <n v="1"/>
  </r>
  <r>
    <d v="2024-06-20T00:00:00"/>
    <x v="20"/>
    <s v="NANDAN SINGH"/>
    <s v="NANDAN SINGH"/>
    <n v="8655842601"/>
    <s v="ABHIJIT KHANVILKAR"/>
    <n v="2"/>
    <n v="0"/>
    <n v="1"/>
    <n v="1"/>
    <n v="0"/>
    <n v="2"/>
    <n v="0"/>
    <n v="0"/>
    <s v="Mumbai"/>
    <n v="110"/>
    <n v="130000"/>
    <n v="2"/>
    <n v="1"/>
  </r>
  <r>
    <d v="2024-06-20T00:00:00"/>
    <x v="19"/>
    <s v="RANJIT REVNATH BOBHATE"/>
    <s v="RANJIT REVNATH BOBHATE"/>
    <n v="9920240914"/>
    <s v="MOHAMMAD IMRAN ADIL"/>
    <n v="5"/>
    <n v="0"/>
    <n v="0"/>
    <n v="5"/>
    <n v="1"/>
    <n v="4"/>
    <n v="0"/>
    <n v="0"/>
    <s v="Mumbai"/>
    <n v="105"/>
    <n v="0"/>
    <n v="4"/>
    <n v="1"/>
  </r>
  <r>
    <d v="2024-06-20T00:00:00"/>
    <x v="22"/>
    <s v="ALOK NAKHDOO PAL"/>
    <s v="ALOK NAKHDOO PAL"/>
    <n v="7385360866"/>
    <s v="CHANDRALOK GUPTA"/>
    <n v="2"/>
    <n v="0"/>
    <n v="0"/>
    <n v="2"/>
    <n v="0"/>
    <n v="2"/>
    <n v="0"/>
    <n v="0"/>
    <s v="Mumbai"/>
    <n v="25"/>
    <n v="0"/>
    <n v="1"/>
    <n v="1"/>
  </r>
  <r>
    <d v="2024-06-20T00:00:00"/>
    <x v="24"/>
    <s v="ARUN KUMAR SHUKLA"/>
    <s v="ARUN KUMAR SHUKLA"/>
    <n v="8928440955"/>
    <s v="CHANDRALOK GUPTA"/>
    <n v="7"/>
    <n v="0"/>
    <n v="0"/>
    <n v="7"/>
    <n v="0"/>
    <n v="7"/>
    <n v="0"/>
    <n v="0"/>
    <s v="Mumbai"/>
    <n v="175"/>
    <n v="0"/>
    <n v="7"/>
    <n v="1"/>
  </r>
  <r>
    <d v="2024-06-20T00:00:00"/>
    <x v="102"/>
    <s v="YADAV VIVEKKUMAR LALJI"/>
    <s v="YADAV VIVEKKUMAR LALJI"/>
    <n v="9702818558"/>
    <s v="IRFAN INNUS PATEL"/>
    <n v="5"/>
    <n v="0"/>
    <n v="0"/>
    <n v="5"/>
    <n v="1"/>
    <n v="4"/>
    <n v="0"/>
    <n v="0"/>
    <s v="Mumbai"/>
    <n v="125"/>
    <n v="0"/>
    <n v="5"/>
    <n v="1"/>
  </r>
  <r>
    <d v="2024-06-20T00:00:00"/>
    <x v="92"/>
    <s v="MOHAMMAD IMRAN ADIL"/>
    <s v="MOHAMMAD IMRAN ADIL"/>
    <n v="9967552214"/>
    <s v="MADHURI JOSHI"/>
    <n v="2"/>
    <n v="1"/>
    <n v="0"/>
    <n v="1"/>
    <n v="0"/>
    <n v="2"/>
    <n v="0"/>
    <n v="0"/>
    <s v="Mumbai"/>
    <n v="115"/>
    <n v="4720"/>
    <n v="2"/>
    <n v="1"/>
  </r>
  <r>
    <d v="2024-06-20T00:00:00"/>
    <x v="25"/>
    <s v="AJAY KUMAR MISHRA"/>
    <s v="AJAY KUMAR MISHRA"/>
    <n v="8009478116"/>
    <s v="NAGENDRA MISHRA"/>
    <n v="5"/>
    <n v="0"/>
    <n v="0"/>
    <n v="5"/>
    <n v="3"/>
    <n v="2"/>
    <n v="0"/>
    <n v="0"/>
    <s v="Mumbai"/>
    <n v="125"/>
    <n v="0"/>
    <n v="5"/>
    <n v="1"/>
  </r>
  <r>
    <d v="2024-06-20T00:00:00"/>
    <x v="27"/>
    <s v="RANJEET UPENDRA SHARMA"/>
    <s v="RANJEET UPENDRA SHARMA"/>
    <n v="7620769467"/>
    <s v="JAGANATH SABAT"/>
    <n v="4"/>
    <n v="0"/>
    <n v="0"/>
    <n v="4"/>
    <n v="0"/>
    <n v="4"/>
    <n v="0"/>
    <n v="0"/>
    <s v="Mumbai"/>
    <n v="80"/>
    <n v="0"/>
    <n v="4"/>
    <n v="1"/>
  </r>
  <r>
    <d v="2024-06-20T00:00:00"/>
    <x v="26"/>
    <s v="RUSHIKESH DODHU JADHAV"/>
    <s v="RUSHIKESH DODHU JADHAV"/>
    <n v="9768269689"/>
    <s v="AKASH RAMRATAN JAISWAL"/>
    <n v="5"/>
    <n v="0"/>
    <n v="0"/>
    <n v="5"/>
    <n v="1"/>
    <n v="4"/>
    <n v="0"/>
    <n v="0"/>
    <s v="Mumbai"/>
    <n v="125"/>
    <n v="0"/>
    <n v="5"/>
    <n v="1"/>
  </r>
  <r>
    <d v="2024-06-20T00:00:00"/>
    <x v="128"/>
    <s v="ROHIT ARUN PATEL"/>
    <s v="ROHIT ARUN PATEL"/>
    <n v="8928902294"/>
    <s v="BAHUBALI KADDU"/>
    <n v="1"/>
    <n v="0"/>
    <n v="0"/>
    <n v="1"/>
    <n v="1"/>
    <n v="0"/>
    <n v="0"/>
    <n v="0"/>
    <s v="Mumbai"/>
    <n v="25"/>
    <n v="0"/>
    <n v="1"/>
    <n v="1"/>
  </r>
  <r>
    <d v="2024-06-20T00:00:00"/>
    <x v="29"/>
    <s v="ASHISH SHUKLA"/>
    <s v="ASHISH SHUKLA"/>
    <n v="8879709699"/>
    <s v="ABHIJIT KHANVILKAR"/>
    <n v="5"/>
    <n v="0"/>
    <n v="0"/>
    <n v="5"/>
    <n v="2"/>
    <n v="4"/>
    <n v="0"/>
    <n v="0"/>
    <s v="Mumbai"/>
    <n v="125"/>
    <n v="0"/>
    <n v="4"/>
    <n v="1"/>
  </r>
  <r>
    <d v="2024-06-20T00:00:00"/>
    <x v="28"/>
    <s v="ATHARAV DASHRATH PAWAR"/>
    <s v="ATHARAV DASHRATH PAWAR"/>
    <n v="8655082048"/>
    <s v="ABHIJIT KHANVILKAR"/>
    <n v="6"/>
    <n v="0"/>
    <n v="0"/>
    <n v="6"/>
    <n v="3"/>
    <n v="3"/>
    <n v="0"/>
    <n v="0"/>
    <s v="Mumbai"/>
    <n v="140"/>
    <n v="0"/>
    <n v="6"/>
    <n v="1"/>
  </r>
  <r>
    <d v="2024-06-20T00:00:00"/>
    <x v="90"/>
    <s v="MOHAMMED MUNAWAR KHAN"/>
    <s v="MOHAMMED MUNAWAR KHAN"/>
    <n v="8779346184"/>
    <s v="INTEZAR IMAM MUNTAZIR IMAM SAYED"/>
    <n v="3"/>
    <n v="0"/>
    <n v="0"/>
    <n v="3"/>
    <n v="0"/>
    <n v="3"/>
    <n v="0"/>
    <n v="0"/>
    <s v="Mumbai"/>
    <n v="70"/>
    <n v="0"/>
    <n v="3"/>
    <n v="1"/>
  </r>
  <r>
    <d v="2024-06-20T00:00:00"/>
    <x v="31"/>
    <s v="AKASH RAMRATAN JAISWAL"/>
    <s v="AKASH RAMRATAN JAISWAL"/>
    <n v="7977956010"/>
    <s v="SONU KIRAN DUBEY"/>
    <n v="1"/>
    <n v="0"/>
    <n v="0"/>
    <n v="1"/>
    <n v="1"/>
    <n v="0"/>
    <n v="0"/>
    <n v="0"/>
    <s v="Mumbai"/>
    <n v="25"/>
    <n v="0"/>
    <n v="1"/>
    <n v="1"/>
  </r>
  <r>
    <d v="2024-06-20T00:00:00"/>
    <x v="33"/>
    <s v="SUDHEER PANKAJ PANDEY"/>
    <s v="SUDHEER PANKAJ PANDEY"/>
    <n v="8953258991"/>
    <s v="RAGHWENDRA KUMAR SINGH"/>
    <n v="5"/>
    <n v="0"/>
    <n v="0"/>
    <n v="5"/>
    <n v="2"/>
    <n v="3"/>
    <n v="0"/>
    <n v="0"/>
    <s v="Mumbai"/>
    <n v="125"/>
    <n v="0"/>
    <n v="5"/>
    <n v="1"/>
  </r>
  <r>
    <d v="2024-06-20T00:00:00"/>
    <x v="30"/>
    <s v="BHAVESH VIVEK MHATRE"/>
    <s v="BHAVESH VIVEK MHATRE"/>
    <n v="8668720253"/>
    <s v="SURAJ PAWAR"/>
    <n v="4"/>
    <n v="0"/>
    <n v="0"/>
    <n v="4"/>
    <n v="0"/>
    <n v="4"/>
    <n v="0"/>
    <n v="0"/>
    <s v="Mumbai"/>
    <n v="100"/>
    <n v="0"/>
    <n v="4"/>
    <n v="1"/>
  </r>
  <r>
    <d v="2024-06-20T00:00:00"/>
    <x v="34"/>
    <s v="ANIMESH KARMAKAR"/>
    <s v="ANIMESH KARMAKAR"/>
    <n v="6294590298"/>
    <s v="ABHIJIT KHANVILKAR"/>
    <n v="5"/>
    <n v="0"/>
    <n v="0"/>
    <n v="5"/>
    <n v="3"/>
    <n v="2"/>
    <n v="0"/>
    <n v="0"/>
    <s v="Mumbai"/>
    <n v="125"/>
    <n v="0"/>
    <n v="5"/>
    <n v="1"/>
  </r>
  <r>
    <d v="2024-06-20T00:00:00"/>
    <x v="36"/>
    <s v="SAMSUJJAMA"/>
    <s v="SAMSUJJAMA"/>
    <n v="9628744894"/>
    <s v="PREM KUMAR VISHWAKARMA"/>
    <n v="4"/>
    <n v="0"/>
    <n v="0"/>
    <n v="4"/>
    <n v="0"/>
    <n v="4"/>
    <n v="0"/>
    <n v="0"/>
    <s v="Mumbai"/>
    <n v="100"/>
    <n v="0"/>
    <n v="4"/>
    <n v="1"/>
  </r>
  <r>
    <d v="2024-06-20T00:00:00"/>
    <x v="126"/>
    <s v="KAPIL"/>
    <s v="KAPIL"/>
    <n v="8295745494"/>
    <s v="MOHAMMAD IMRAN ADIL"/>
    <n v="2"/>
    <n v="0"/>
    <n v="0"/>
    <n v="2"/>
    <n v="0"/>
    <n v="2"/>
    <n v="0"/>
    <n v="0"/>
    <s v="Mumbai"/>
    <n v="50"/>
    <n v="0"/>
    <n v="2"/>
    <n v="1"/>
  </r>
  <r>
    <d v="2024-06-20T00:00:00"/>
    <x v="39"/>
    <s v="PRADEEP DEEPAK ANGRE"/>
    <s v="PRADEEP DEEPAK ANGRE"/>
    <n v="8879114532"/>
    <s v="JAGANATH SABAT"/>
    <n v="3"/>
    <n v="0"/>
    <n v="0"/>
    <n v="3"/>
    <n v="1"/>
    <n v="2"/>
    <n v="0"/>
    <n v="0"/>
    <s v="Mumbai"/>
    <n v="75"/>
    <n v="0"/>
    <n v="3"/>
    <n v="1"/>
  </r>
  <r>
    <d v="2024-06-20T00:00:00"/>
    <x v="125"/>
    <s v="KRISHNA TUKARAM SHELAR"/>
    <s v="KRISHNA TUKARAM SHELAR"/>
    <n v="9137512282"/>
    <s v="PREM KUMAR VISHWAKARMA"/>
    <n v="4"/>
    <n v="0"/>
    <n v="0"/>
    <n v="4"/>
    <n v="2"/>
    <n v="2"/>
    <n v="0"/>
    <n v="0"/>
    <s v="Mumbai"/>
    <n v="100"/>
    <n v="0"/>
    <n v="4"/>
    <n v="1"/>
  </r>
  <r>
    <d v="2024-06-20T00:00:00"/>
    <x v="40"/>
    <s v="JAYESH MANOHARLAL VATANI"/>
    <s v="JAYESH MANOHARLAL VATANI"/>
    <n v="9730838322"/>
    <s v="JAGANATH SABAT"/>
    <n v="3"/>
    <n v="1"/>
    <n v="1"/>
    <n v="1"/>
    <n v="1"/>
    <n v="2"/>
    <n v="0"/>
    <n v="0"/>
    <s v="Mumbai"/>
    <n v="215"/>
    <n v="31473"/>
    <n v="3"/>
    <n v="1"/>
  </r>
  <r>
    <d v="2024-06-20T00:00:00"/>
    <x v="41"/>
    <s v="AKASH KUMAR JAISWAL"/>
    <s v="AKASH KUMAR JAISWAL"/>
    <n v="9984180596"/>
    <s v="DILEEP SHARMA"/>
    <n v="3"/>
    <n v="0"/>
    <n v="0"/>
    <n v="3"/>
    <n v="3"/>
    <n v="0"/>
    <n v="0"/>
    <n v="0"/>
    <s v="Mumbai"/>
    <n v="75"/>
    <n v="0"/>
    <n v="3"/>
    <n v="1"/>
  </r>
  <r>
    <d v="2024-06-20T00:00:00"/>
    <x v="45"/>
    <s v="AMAN TRIPATHI"/>
    <s v="AMAN TRIPATHI"/>
    <n v="7393838072"/>
    <s v="JAGANATH SABAT"/>
    <n v="7"/>
    <n v="0"/>
    <n v="0"/>
    <n v="7"/>
    <n v="3"/>
    <n v="4"/>
    <n v="0"/>
    <n v="0"/>
    <s v="Mumbai"/>
    <n v="175"/>
    <n v="0"/>
    <n v="7"/>
    <n v="1"/>
  </r>
  <r>
    <d v="2024-06-20T00:00:00"/>
    <x v="42"/>
    <s v="AKASH NARAYAN RAWTE"/>
    <s v="AKASH NARAYAN RAWTE"/>
    <n v="9594529510"/>
    <s v="NAGENDRA MISHRA"/>
    <n v="4"/>
    <n v="0"/>
    <n v="0"/>
    <n v="4"/>
    <n v="2"/>
    <n v="2"/>
    <n v="0"/>
    <n v="0"/>
    <s v="Mumbai"/>
    <n v="100"/>
    <n v="0"/>
    <n v="4"/>
    <n v="1"/>
  </r>
  <r>
    <d v="2024-06-20T00:00:00"/>
    <x v="129"/>
    <s v="AKHILESH TIWARI"/>
    <s v="AKHILESH TIWARI"/>
    <n v="8452813371"/>
    <s v="JAGANATH SABAT"/>
    <n v="7"/>
    <n v="0"/>
    <n v="0"/>
    <n v="7"/>
    <n v="0"/>
    <n v="7"/>
    <n v="0"/>
    <n v="0"/>
    <s v="Mumbai"/>
    <n v="175"/>
    <n v="0"/>
    <n v="7"/>
    <n v="1"/>
  </r>
  <r>
    <d v="2024-06-20T00:00:00"/>
    <x v="43"/>
    <s v="SURAJ PAWAR"/>
    <s v="SURAJ PAWAR"/>
    <n v="8446578718"/>
    <s v="MADHURI JOSHI"/>
    <n v="1"/>
    <n v="0"/>
    <n v="0"/>
    <n v="1"/>
    <n v="0"/>
    <n v="1"/>
    <n v="0"/>
    <n v="0"/>
    <s v="Mumbai"/>
    <n v="25"/>
    <n v="0"/>
    <n v="1"/>
    <n v="1"/>
  </r>
  <r>
    <d v="2024-06-20T00:00:00"/>
    <x v="44"/>
    <s v="SAW MRITUNJAY KUMAR PREMCHAND"/>
    <s v="SAW MRITUNJAY KUMAR PREMCHAND"/>
    <n v="8779615120"/>
    <s v="PREM KUMAR VISHWAKARMA"/>
    <n v="5"/>
    <n v="0"/>
    <n v="0"/>
    <n v="5"/>
    <n v="1"/>
    <n v="4"/>
    <n v="0"/>
    <n v="0"/>
    <s v="Mumbai"/>
    <n v="115"/>
    <n v="0"/>
    <n v="4"/>
    <n v="1"/>
  </r>
  <r>
    <d v="2024-06-20T00:00:00"/>
    <x v="49"/>
    <s v="ANOOP PANDEY"/>
    <s v="ANOOP PANDEY"/>
    <n v="9321734007"/>
    <s v="KADAM RAVIRAJ NARAYAN"/>
    <n v="5"/>
    <n v="1"/>
    <n v="0"/>
    <n v="4"/>
    <n v="0"/>
    <n v="5"/>
    <n v="0"/>
    <n v="0"/>
    <s v="Mumbai"/>
    <n v="190"/>
    <n v="4720"/>
    <n v="5"/>
    <n v="1"/>
  </r>
  <r>
    <d v="2024-06-20T00:00:00"/>
    <x v="52"/>
    <s v="NANDLAL RAJBHAR"/>
    <s v="NANDLAL RAJBHAR"/>
    <n v="9594189301"/>
    <s v="MD SANAUL MUSTUFA"/>
    <n v="3"/>
    <n v="0"/>
    <n v="0"/>
    <n v="3"/>
    <n v="1"/>
    <n v="2"/>
    <n v="0"/>
    <n v="0"/>
    <s v="Mumbai"/>
    <n v="75"/>
    <n v="0"/>
    <n v="3"/>
    <n v="1"/>
  </r>
  <r>
    <d v="2024-06-20T00:00:00"/>
    <x v="47"/>
    <s v="ZOAIB MAINUDDIN PALEKAR"/>
    <s v="ZOAIB MAINUDDIN PALEKAR"/>
    <n v="7020908214"/>
    <s v="AKASH RAMRATAN JAISWAL"/>
    <n v="4"/>
    <n v="0"/>
    <n v="0"/>
    <n v="4"/>
    <n v="2"/>
    <n v="2"/>
    <n v="0"/>
    <n v="0"/>
    <s v="Mumbai"/>
    <n v="90"/>
    <n v="0"/>
    <n v="4"/>
    <n v="1"/>
  </r>
  <r>
    <d v="2024-06-20T00:00:00"/>
    <x v="46"/>
    <s v="PRITAM SUNIL GAIKWAD"/>
    <s v="PRITAM SUNIL GAIKWAD"/>
    <n v="8169792854"/>
    <s v="SHASHANK YELVE"/>
    <n v="5"/>
    <n v="1"/>
    <n v="0"/>
    <n v="4"/>
    <n v="1"/>
    <n v="4"/>
    <n v="0"/>
    <n v="0"/>
    <s v="Mumbai"/>
    <n v="155"/>
    <n v="4720"/>
    <n v="5"/>
    <n v="1"/>
  </r>
  <r>
    <d v="2024-06-20T00:00:00"/>
    <x v="108"/>
    <s v="BITTU KUMAR"/>
    <s v="BITTU KUMAR"/>
    <n v="8709035770"/>
    <s v="ABHIJIT KHANVILKAR"/>
    <n v="5"/>
    <n v="0"/>
    <n v="0"/>
    <n v="5"/>
    <n v="1"/>
    <n v="4"/>
    <n v="0"/>
    <n v="0"/>
    <s v="Mumbai"/>
    <n v="125"/>
    <n v="0"/>
    <n v="5"/>
    <n v="1"/>
  </r>
  <r>
    <d v="2024-06-20T00:00:00"/>
    <x v="54"/>
    <s v="DINESH GHODVINDE"/>
    <s v="DINESH GHODVINDE"/>
    <n v="7020949492"/>
    <s v="JAGANATH SABAT"/>
    <n v="6"/>
    <n v="0"/>
    <n v="0"/>
    <n v="6"/>
    <n v="0"/>
    <n v="6"/>
    <n v="0"/>
    <n v="0"/>
    <s v="Mumbai"/>
    <n v="115"/>
    <n v="0"/>
    <n v="5"/>
    <n v="1"/>
  </r>
  <r>
    <d v="2024-06-20T00:00:00"/>
    <x v="53"/>
    <s v="KRISHNA GYANDEV PANDEY"/>
    <s v="KRISHNA GYANDEV PANDEY"/>
    <n v="9372324244"/>
    <s v="RAGHWENDRA KUMAR SINGH"/>
    <n v="2"/>
    <n v="1"/>
    <n v="0"/>
    <n v="1"/>
    <n v="1"/>
    <n v="1"/>
    <n v="0"/>
    <n v="0"/>
    <s v="Mumbai"/>
    <n v="115"/>
    <n v="4720"/>
    <n v="2"/>
    <n v="1"/>
  </r>
  <r>
    <d v="2024-06-20T00:00:00"/>
    <x v="58"/>
    <s v="ANGAD RAMJI GUPTA"/>
    <s v="ANGAD RAMJI GUPTA"/>
    <n v="9820840706"/>
    <s v="CHANDRALOK GUPTA"/>
    <n v="7"/>
    <n v="1"/>
    <n v="0"/>
    <n v="6"/>
    <n v="1"/>
    <n v="6"/>
    <n v="0"/>
    <n v="0"/>
    <s v="Mumbai"/>
    <n v="230"/>
    <n v="3540"/>
    <n v="5"/>
    <n v="1"/>
  </r>
  <r>
    <d v="2024-06-20T00:00:00"/>
    <x v="59"/>
    <s v="MOHAMMED SAJID TAK"/>
    <s v="MOHAMMED SAJID TAK"/>
    <n v="9623733102"/>
    <s v="IRFAN INNUS PATEL"/>
    <n v="5"/>
    <n v="0"/>
    <n v="0"/>
    <n v="5"/>
    <n v="0"/>
    <n v="5"/>
    <n v="0"/>
    <n v="0"/>
    <s v="Mumbai"/>
    <n v="115"/>
    <n v="0"/>
    <n v="4"/>
    <n v="1"/>
  </r>
  <r>
    <d v="2024-06-20T00:00:00"/>
    <x v="55"/>
    <s v="BANNOTH NARAYANASWAMY NAIK"/>
    <s v="BANNOTH NARAYANASWAMY NAIK"/>
    <n v="9892353556"/>
    <s v="ARJUN WAGHMARE"/>
    <n v="5"/>
    <n v="0"/>
    <n v="0"/>
    <n v="5"/>
    <n v="1"/>
    <n v="4"/>
    <n v="0"/>
    <n v="0"/>
    <s v="Mumbai"/>
    <n v="125"/>
    <n v="0"/>
    <n v="5"/>
    <n v="1"/>
  </r>
  <r>
    <d v="2024-06-20T00:00:00"/>
    <x v="56"/>
    <s v="JUBAIR KHAN"/>
    <s v="JUBAIR KHAN"/>
    <n v="9594708000"/>
    <s v="MOHAMMAD IMRAN ADIL"/>
    <n v="3"/>
    <n v="2"/>
    <n v="0"/>
    <n v="1"/>
    <n v="1"/>
    <n v="4"/>
    <n v="0"/>
    <n v="0"/>
    <s v="Mumbai"/>
    <n v="220"/>
    <n v="73160"/>
    <n v="4"/>
    <n v="1"/>
  </r>
  <r>
    <d v="2024-06-20T00:00:00"/>
    <x v="57"/>
    <s v="ABHISHEK GUPTA"/>
    <s v="ABHISHEK GUPTA"/>
    <n v="8354873086"/>
    <s v="DILEEP SHARMA"/>
    <n v="3"/>
    <n v="0"/>
    <n v="0"/>
    <n v="3"/>
    <n v="3"/>
    <n v="0"/>
    <n v="0"/>
    <n v="0"/>
    <s v="Mumbai"/>
    <n v="75"/>
    <n v="0"/>
    <n v="3"/>
    <n v="1"/>
  </r>
  <r>
    <d v="2024-06-20T00:00:00"/>
    <x v="61"/>
    <s v="ASHUTOSH MISHRA"/>
    <s v="ASHUTOSH MISHRA"/>
    <n v="9960834633"/>
    <s v="SUSHEEL DUBEY"/>
    <n v="1"/>
    <n v="1"/>
    <n v="0"/>
    <n v="0"/>
    <n v="0"/>
    <n v="1"/>
    <n v="0"/>
    <n v="0"/>
    <s v="Mumbai"/>
    <n v="90"/>
    <n v="5774"/>
    <n v="1"/>
    <n v="1"/>
  </r>
  <r>
    <d v="2024-06-20T00:00:00"/>
    <x v="60"/>
    <s v="VIKAS CHANDRABHAN MISHRA"/>
    <s v="VIKAS CHANDRABHAN MISHRA"/>
    <n v="8369541192"/>
    <s v="SHASHANK YELVE"/>
    <n v="5"/>
    <n v="0"/>
    <n v="0"/>
    <n v="5"/>
    <n v="3"/>
    <n v="2"/>
    <n v="0"/>
    <n v="0"/>
    <s v="Mumbai"/>
    <n v="120"/>
    <n v="0"/>
    <n v="5"/>
    <n v="1"/>
  </r>
  <r>
    <d v="2024-06-20T00:00:00"/>
    <x v="118"/>
    <s v="GAURISHANKAR SHAMBHU MANDAL"/>
    <s v="GAURISHANKAR SHAMBHU MANDAL"/>
    <n v="8369893292"/>
    <s v="CHANDRALOK GUPTA"/>
    <n v="6"/>
    <n v="0"/>
    <n v="0"/>
    <n v="6"/>
    <n v="0"/>
    <n v="6"/>
    <n v="0"/>
    <n v="0"/>
    <s v="Mumbai"/>
    <n v="150"/>
    <n v="0"/>
    <n v="6"/>
    <n v="1"/>
  </r>
  <r>
    <d v="2024-06-20T00:00:00"/>
    <x v="64"/>
    <s v="MUNAWAR WARISH HASHMI"/>
    <s v="MUNAWAR WARISH HASHMI"/>
    <n v="9167670057"/>
    <s v="RUSHIKESH KALE"/>
    <n v="4"/>
    <n v="0"/>
    <n v="0"/>
    <n v="4"/>
    <n v="1"/>
    <n v="3"/>
    <n v="0"/>
    <n v="0"/>
    <s v="Mumbai"/>
    <n v="95"/>
    <n v="0"/>
    <n v="4"/>
    <n v="1"/>
  </r>
  <r>
    <d v="2024-06-20T00:00:00"/>
    <x v="97"/>
    <s v="PREM KUMAR VISHWAKARMA"/>
    <s v="PREM KUMAR VISHWAKARMA"/>
    <n v="9004761131"/>
    <s v="KADAM RAVIRAJ NARAYAN"/>
    <n v="2"/>
    <n v="0"/>
    <n v="0"/>
    <n v="2"/>
    <n v="0"/>
    <n v="3"/>
    <n v="0"/>
    <n v="0"/>
    <s v="Mumbai"/>
    <n v="50"/>
    <n v="0"/>
    <n v="2"/>
    <n v="1"/>
  </r>
  <r>
    <d v="2024-06-20T00:00:00"/>
    <x v="62"/>
    <s v="AKSHAY YADAV"/>
    <s v="AKSHAY YADAV"/>
    <n v="9920724076"/>
    <s v="RAGHWENDRA KUMAR SINGH"/>
    <n v="5"/>
    <n v="0"/>
    <n v="0"/>
    <n v="5"/>
    <n v="3"/>
    <n v="2"/>
    <n v="0"/>
    <n v="0"/>
    <s v="Mumbai"/>
    <n v="125"/>
    <n v="0"/>
    <n v="5"/>
    <n v="1"/>
  </r>
  <r>
    <d v="2024-06-20T00:00:00"/>
    <x v="65"/>
    <s v="SHEKH MOHAMMAD IMRAN"/>
    <s v="SHEKH MOHAMMAD IMRAN"/>
    <n v="8291174466"/>
    <s v="SHASHANK YELVE"/>
    <n v="6"/>
    <n v="1"/>
    <n v="0"/>
    <n v="5"/>
    <n v="1"/>
    <n v="5"/>
    <n v="0"/>
    <n v="0"/>
    <s v="Mumbai"/>
    <n v="200"/>
    <n v="64534"/>
    <n v="5"/>
    <n v="1"/>
  </r>
  <r>
    <d v="2024-06-20T00:00:00"/>
    <x v="66"/>
    <s v="RITIK PANKAJ CHAUBEY"/>
    <s v="RITIK PANKAJ CHAUBEY"/>
    <n v="8604838454"/>
    <s v="MANISH LOLARAKH NATH DUBEY"/>
    <n v="6"/>
    <n v="0"/>
    <n v="0"/>
    <n v="6"/>
    <n v="3"/>
    <n v="3"/>
    <n v="0"/>
    <n v="0"/>
    <s v="Mumbai"/>
    <n v="150"/>
    <n v="0"/>
    <n v="6"/>
    <n v="1"/>
  </r>
  <r>
    <d v="2024-06-20T00:00:00"/>
    <x v="67"/>
    <s v="MOHIT UPADHYAY"/>
    <s v="MOHIT UPADHYAY"/>
    <n v="9372906600"/>
    <s v="AKASH RAMRATAN JAISWAL"/>
    <n v="1"/>
    <n v="0"/>
    <n v="0"/>
    <n v="1"/>
    <n v="0"/>
    <n v="1"/>
    <n v="0"/>
    <n v="0"/>
    <s v="Mumbai"/>
    <n v="25"/>
    <n v="0"/>
    <n v="1"/>
    <n v="1"/>
  </r>
  <r>
    <d v="2024-06-20T00:00:00"/>
    <x v="68"/>
    <s v="DHIRAJKUMAR L MISHRA"/>
    <s v="DHIRAJKUMAR L MISHRA"/>
    <n v="9370908992"/>
    <s v="MUNAWAR WARISH HASHMI"/>
    <n v="5"/>
    <n v="1"/>
    <n v="0"/>
    <n v="4"/>
    <n v="0"/>
    <n v="5"/>
    <n v="0"/>
    <n v="0"/>
    <s v="Mumbai"/>
    <n v="180"/>
    <n v="4720"/>
    <n v="4"/>
    <n v="1"/>
  </r>
  <r>
    <d v="2024-06-20T00:00:00"/>
    <x v="107"/>
    <s v="NITISH KUMAR"/>
    <s v="NITISH KUMAR"/>
    <n v="8692826180"/>
    <s v="ABHIJIT KHANVILKAR"/>
    <n v="5"/>
    <n v="0"/>
    <n v="0"/>
    <n v="5"/>
    <n v="1"/>
    <n v="4"/>
    <n v="0"/>
    <n v="0"/>
    <s v="Mumbai"/>
    <n v="115"/>
    <n v="0"/>
    <n v="5"/>
    <n v="1"/>
  </r>
  <r>
    <d v="2024-06-20T00:00:00"/>
    <x v="113"/>
    <s v="ANKIT VILAS BORSE"/>
    <s v="ANKIT VILAS BORSE"/>
    <n v="8655594978"/>
    <s v="JAGANATH SABAT"/>
    <n v="5"/>
    <n v="1"/>
    <n v="0"/>
    <n v="4"/>
    <n v="1"/>
    <n v="5"/>
    <n v="0"/>
    <n v="1"/>
    <s v="Mumbai"/>
    <n v="210"/>
    <n v="5900"/>
    <n v="6"/>
    <n v="1"/>
  </r>
  <r>
    <d v="2024-06-20T00:00:00"/>
    <x v="70"/>
    <s v="ABHISHEK KUMAR"/>
    <s v="ABHISHEK KUMAR"/>
    <n v="9967178792"/>
    <s v="NAGENDRA MISHRA"/>
    <n v="4"/>
    <n v="0"/>
    <n v="0"/>
    <n v="4"/>
    <n v="1"/>
    <n v="3"/>
    <n v="0"/>
    <n v="0"/>
    <s v="Mumbai"/>
    <n v="100"/>
    <n v="0"/>
    <n v="4"/>
    <n v="1"/>
  </r>
  <r>
    <d v="2024-06-20T00:00:00"/>
    <x v="106"/>
    <s v="SACHIN KUMAR"/>
    <s v="SACHIN KUMAR"/>
    <n v="8825131086"/>
    <s v="ABHIJIT KHANVILKAR"/>
    <n v="5"/>
    <n v="0"/>
    <n v="0"/>
    <n v="5"/>
    <n v="3"/>
    <n v="2"/>
    <n v="0"/>
    <n v="0"/>
    <s v="Mumbai"/>
    <n v="115"/>
    <n v="0"/>
    <n v="5"/>
    <n v="1"/>
  </r>
  <r>
    <d v="2024-06-20T00:00:00"/>
    <x v="72"/>
    <s v="PRASHANT LAD"/>
    <s v="PRASHANT LAD"/>
    <n v="9833647618"/>
    <s v="SHASHANK YELVE"/>
    <n v="3"/>
    <n v="0"/>
    <n v="0"/>
    <n v="3"/>
    <n v="0"/>
    <n v="3"/>
    <n v="0"/>
    <n v="0"/>
    <s v="Mumbai"/>
    <n v="70"/>
    <n v="0"/>
    <n v="3"/>
    <n v="1"/>
  </r>
  <r>
    <d v="2024-06-20T00:00:00"/>
    <x v="71"/>
    <s v="AJAY BALU LONDHE"/>
    <s v="AJAY BALU LONDHE"/>
    <n v="8369610661"/>
    <s v="NANDAN SINGH"/>
    <n v="7"/>
    <n v="0"/>
    <n v="0"/>
    <n v="7"/>
    <n v="4"/>
    <n v="3"/>
    <n v="0"/>
    <n v="0"/>
    <s v="Mumbai"/>
    <n v="175"/>
    <n v="0"/>
    <n v="7"/>
    <n v="1"/>
  </r>
  <r>
    <d v="2024-06-20T00:00:00"/>
    <x v="77"/>
    <s v="ARCHANA KAKADE"/>
    <s v="ARCHANA KAKADE"/>
    <n v="7208149618"/>
    <s v="NANDAN SINGH"/>
    <n v="5"/>
    <n v="0"/>
    <n v="0"/>
    <n v="5"/>
    <n v="2"/>
    <n v="3"/>
    <n v="0"/>
    <n v="0"/>
    <s v="Mumbai"/>
    <n v="125"/>
    <n v="0"/>
    <n v="5"/>
    <n v="1"/>
  </r>
  <r>
    <d v="2024-06-20T00:00:00"/>
    <x v="74"/>
    <s v="SHIVAM PATHAK"/>
    <s v="SHIVAM PATHAK"/>
    <n v="9721050607"/>
    <s v="AJAY KUMAR VERMA"/>
    <n v="3"/>
    <n v="0"/>
    <n v="0"/>
    <n v="3"/>
    <n v="2"/>
    <n v="1"/>
    <n v="0"/>
    <n v="0"/>
    <s v="Mumbai"/>
    <n v="75"/>
    <n v="0"/>
    <n v="3"/>
    <n v="1"/>
  </r>
  <r>
    <d v="2024-06-20T00:00:00"/>
    <x v="75"/>
    <s v="WASIM KAZI"/>
    <s v="WASIM KAZI"/>
    <n v="9702808599"/>
    <s v="SHASHANK YELVE"/>
    <n v="5"/>
    <n v="0"/>
    <n v="0"/>
    <n v="5"/>
    <n v="0"/>
    <n v="5"/>
    <n v="0"/>
    <n v="0"/>
    <s v="Mumbai"/>
    <n v="115"/>
    <n v="0"/>
    <n v="5"/>
    <n v="1"/>
  </r>
  <r>
    <d v="2024-06-20T00:00:00"/>
    <x v="80"/>
    <s v="SHUBHENDU PRAFULLA DASKABI"/>
    <s v="SHUBHENDU PRAFULLA DASKABI"/>
    <n v="9372379791"/>
    <s v="JAYANT KUMAR"/>
    <n v="5"/>
    <n v="0"/>
    <n v="0"/>
    <n v="5"/>
    <n v="2"/>
    <n v="3"/>
    <n v="0"/>
    <n v="0"/>
    <s v="Mumbai"/>
    <n v="120"/>
    <n v="0"/>
    <n v="5"/>
    <n v="1"/>
  </r>
  <r>
    <d v="2024-06-20T00:00:00"/>
    <x v="78"/>
    <s v="ABDUL AHAD ANIS KHAN"/>
    <s v="ABDUL AHAD ANIS KHAN"/>
    <n v="7058620610"/>
    <s v="AKASH RAMRATAN JAISWAL"/>
    <n v="5"/>
    <n v="0"/>
    <n v="0"/>
    <n v="5"/>
    <n v="4"/>
    <n v="1"/>
    <n v="0"/>
    <n v="0"/>
    <s v="Mumbai"/>
    <n v="115"/>
    <n v="0"/>
    <n v="5"/>
    <n v="1"/>
  </r>
  <r>
    <d v="2024-06-20T00:00:00"/>
    <x v="95"/>
    <s v="RAJKUMAR U SINGH"/>
    <s v="RAJKUMAR U SINGH"/>
    <n v="7058306032"/>
    <s v="AJAY KUMAR VERMA"/>
    <n v="2"/>
    <n v="0"/>
    <n v="0"/>
    <n v="2"/>
    <n v="1"/>
    <n v="1"/>
    <n v="0"/>
    <n v="1"/>
    <s v="Mumbai"/>
    <n v="60"/>
    <n v="0"/>
    <n v="2"/>
    <n v="1"/>
  </r>
  <r>
    <d v="2024-06-20T00:00:00"/>
    <x v="112"/>
    <s v="JAYANT KUMAR"/>
    <s v="JAYANT KUMAR"/>
    <n v="9304376328"/>
    <s v="DILEEP SHARMA"/>
    <n v="3"/>
    <n v="0"/>
    <n v="0"/>
    <n v="3"/>
    <n v="2"/>
    <n v="1"/>
    <n v="0"/>
    <n v="0"/>
    <s v="Mumbai"/>
    <n v="75"/>
    <n v="0"/>
    <n v="3"/>
    <n v="1"/>
  </r>
  <r>
    <d v="2024-06-20T00:00:00"/>
    <x v="84"/>
    <s v="VINOD KUMAR"/>
    <s v="VINOD KUMAR"/>
    <n v="7905193449"/>
    <s v="JAYANT KUMAR"/>
    <n v="5"/>
    <n v="0"/>
    <n v="0"/>
    <n v="5"/>
    <n v="2"/>
    <n v="3"/>
    <n v="0"/>
    <n v="0"/>
    <s v="Mumbai"/>
    <n v="115"/>
    <n v="0"/>
    <n v="5"/>
    <n v="1"/>
  </r>
  <r>
    <d v="2024-06-20T00:00:00"/>
    <x v="83"/>
    <s v="GANGA SAGAR PANDEY"/>
    <s v="GANGA SAGAR PANDEY"/>
    <n v="9696537480"/>
    <s v="JAGANATH SABAT"/>
    <n v="5"/>
    <n v="0"/>
    <n v="0"/>
    <n v="5"/>
    <n v="0"/>
    <n v="5"/>
    <n v="0"/>
    <n v="0"/>
    <s v="Mumbai"/>
    <n v="125"/>
    <n v="0"/>
    <n v="5"/>
    <n v="1"/>
  </r>
  <r>
    <d v="2024-06-20T00:00:00"/>
    <x v="82"/>
    <s v="LAXMI NARAYAN PANDEY"/>
    <s v="LAXMI NARAYAN PANDEY"/>
    <n v="7208851513"/>
    <s v="ABHIJIT KHANVILKAR"/>
    <n v="5"/>
    <n v="0"/>
    <n v="0"/>
    <n v="5"/>
    <n v="1"/>
    <n v="4"/>
    <n v="0"/>
    <n v="0"/>
    <s v="Mumbai"/>
    <n v="120"/>
    <n v="0"/>
    <n v="5"/>
    <n v="1"/>
  </r>
  <r>
    <d v="2024-06-20T00:00:00"/>
    <x v="86"/>
    <s v="CHANDAN MISHRA"/>
    <s v="CHANDAN MISHRA"/>
    <n v="8433849596"/>
    <s v="JAYANT KUMAR"/>
    <n v="5"/>
    <n v="0"/>
    <n v="0"/>
    <n v="5"/>
    <n v="2"/>
    <n v="3"/>
    <n v="0"/>
    <n v="0"/>
    <s v="Mumbai"/>
    <n v="125"/>
    <n v="0"/>
    <n v="5"/>
    <n v="1"/>
  </r>
  <r>
    <d v="2024-06-20T00:00:00"/>
    <x v="85"/>
    <s v="SUMIT SHARAD SANAS"/>
    <s v="SUMIT SHARAD SANAS"/>
    <n v="8652573355"/>
    <s v="ARJUN WAGHMARE"/>
    <n v="2"/>
    <n v="1"/>
    <n v="0"/>
    <n v="1"/>
    <n v="0"/>
    <n v="2"/>
    <n v="0"/>
    <n v="0"/>
    <s v="Mumbai"/>
    <n v="115"/>
    <n v="9440"/>
    <n v="2"/>
    <n v="1"/>
  </r>
  <r>
    <d v="2024-06-20T00:00:00"/>
    <x v="88"/>
    <s v="NAGENDRA MISHRA"/>
    <s v="NAGENDRA MISHRA"/>
    <n v="7049872363"/>
    <s v="SIDDHANT RAJENDRA PAWAR"/>
    <n v="3"/>
    <n v="0"/>
    <n v="0"/>
    <n v="3"/>
    <n v="0"/>
    <n v="3"/>
    <n v="0"/>
    <n v="0"/>
    <s v="Mumbai"/>
    <n v="75"/>
    <n v="0"/>
    <n v="3"/>
    <n v="1"/>
  </r>
  <r>
    <d v="2024-06-20T00:00:00"/>
    <x v="89"/>
    <s v="RAGHWENDRA KUMAR SINGH"/>
    <s v="RAGHWENDRA KUMAR SINGH"/>
    <n v="8104389966"/>
    <s v="SONU KIRAN DUBEY"/>
    <n v="2"/>
    <n v="1"/>
    <n v="0"/>
    <n v="1"/>
    <n v="1"/>
    <n v="2"/>
    <n v="0"/>
    <n v="0"/>
    <s v="Mumbai"/>
    <n v="125"/>
    <n v="7080"/>
    <n v="3"/>
    <n v="1"/>
  </r>
  <r>
    <d v="2024-06-20T00:00:00"/>
    <x v="130"/>
    <s v="SIDDHANT RAJENDRA PAWAR"/>
    <s v="SIDDHANT RAJENDRA PAWAR"/>
    <n v="9372138716"/>
    <s v="AVNIND SINGH"/>
    <n v="1"/>
    <n v="0"/>
    <n v="0"/>
    <n v="1"/>
    <n v="0"/>
    <n v="1"/>
    <n v="0"/>
    <n v="0"/>
    <s v="Mumbai"/>
    <n v="25"/>
    <n v="0"/>
    <n v="1"/>
    <n v="1"/>
  </r>
  <r>
    <d v="2024-06-21T00:00:00"/>
    <x v="42"/>
    <s v="AKASH NARAYAN RAWTE"/>
    <s v="AKASH NARAYAN RAWTE"/>
    <n v="9594529510"/>
    <s v="NAGENDRA MISHRA"/>
    <n v="5"/>
    <n v="0"/>
    <n v="0"/>
    <n v="5"/>
    <n v="0"/>
    <n v="5"/>
    <n v="0"/>
    <n v="0"/>
    <s v="Mumbai"/>
    <n v="125"/>
    <n v="0"/>
    <n v="5"/>
    <n v="1"/>
  </r>
  <r>
    <d v="2024-06-21T00:00:00"/>
    <x v="129"/>
    <s v="AKHILESH TIWARI"/>
    <s v="AKHILESH TIWARI"/>
    <n v="8452813371"/>
    <s v="JAGANATH SABAT"/>
    <n v="7"/>
    <n v="0"/>
    <n v="0"/>
    <n v="7"/>
    <n v="0"/>
    <n v="8"/>
    <n v="0"/>
    <n v="0"/>
    <s v="Mumbai"/>
    <n v="165"/>
    <n v="0"/>
    <n v="7"/>
    <n v="1"/>
  </r>
  <r>
    <d v="2024-06-21T00:00:00"/>
    <x v="36"/>
    <s v="SAMSUJJAMA"/>
    <s v="SAMSUJJAMA"/>
    <n v="9628744894"/>
    <s v="PREM KUMAR VISHWAKARMA"/>
    <n v="5"/>
    <n v="1"/>
    <n v="0"/>
    <n v="4"/>
    <n v="1"/>
    <n v="4"/>
    <n v="0"/>
    <n v="0"/>
    <s v="Mumbai"/>
    <n v="200"/>
    <n v="4720"/>
    <n v="5"/>
    <n v="1"/>
  </r>
  <r>
    <d v="2024-06-21T00:00:00"/>
    <x v="126"/>
    <s v="KAPIL"/>
    <s v="KAPIL"/>
    <n v="8295745494"/>
    <s v="MOHAMMAD IMRAN ADIL"/>
    <n v="3"/>
    <n v="0"/>
    <n v="0"/>
    <n v="3"/>
    <n v="1"/>
    <n v="2"/>
    <n v="0"/>
    <n v="0"/>
    <s v="Mumbai"/>
    <n v="65"/>
    <n v="0"/>
    <n v="3"/>
    <n v="1"/>
  </r>
  <r>
    <d v="2024-06-21T00:00:00"/>
    <x v="39"/>
    <s v="PRADEEP DEEPAK ANGRE"/>
    <s v="PRADEEP DEEPAK ANGRE"/>
    <n v="8879114532"/>
    <s v="JAGANATH SABAT"/>
    <n v="7"/>
    <n v="0"/>
    <n v="0"/>
    <n v="7"/>
    <n v="0"/>
    <n v="7"/>
    <n v="0"/>
    <n v="0"/>
    <s v="Mumbai"/>
    <n v="165"/>
    <n v="0"/>
    <n v="7"/>
    <n v="1"/>
  </r>
  <r>
    <d v="2024-06-21T00:00:00"/>
    <x v="125"/>
    <s v="KRISHNA TUKARAM SHELAR"/>
    <s v="KRISHNA TUKARAM SHELAR"/>
    <n v="9137512282"/>
    <s v="PREM KUMAR VISHWAKARMA"/>
    <n v="5"/>
    <n v="0"/>
    <n v="0"/>
    <n v="5"/>
    <n v="2"/>
    <n v="3"/>
    <n v="0"/>
    <n v="0"/>
    <s v="Mumbai"/>
    <n v="115"/>
    <n v="0"/>
    <n v="4"/>
    <n v="1"/>
  </r>
  <r>
    <d v="2024-06-21T00:00:00"/>
    <x v="31"/>
    <s v="AKASH RAMRATAN JAISWAL"/>
    <s v="AKASH RAMRATAN JAISWAL"/>
    <n v="7977956010"/>
    <s v="SONU KIRAN DUBEY"/>
    <n v="1"/>
    <n v="0"/>
    <n v="0"/>
    <n v="1"/>
    <n v="1"/>
    <n v="0"/>
    <n v="0"/>
    <n v="0"/>
    <s v="Mumbai"/>
    <n v="25"/>
    <n v="0"/>
    <n v="1"/>
    <n v="1"/>
  </r>
  <r>
    <d v="2024-06-21T00:00:00"/>
    <x v="32"/>
    <s v="SANDESH SAROJ MISHRA"/>
    <s v="SANDESH SAROJ MISHRA"/>
    <n v="9819648094"/>
    <s v="JAYANT KUMAR"/>
    <n v="5"/>
    <n v="0"/>
    <n v="0"/>
    <n v="5"/>
    <n v="3"/>
    <n v="2"/>
    <n v="0"/>
    <n v="0"/>
    <s v="Mumbai"/>
    <n v="125"/>
    <n v="0"/>
    <n v="5"/>
    <n v="1"/>
  </r>
  <r>
    <d v="2024-06-21T00:00:00"/>
    <x v="33"/>
    <s v="SUDHEER PANKAJ PANDEY"/>
    <s v="SUDHEER PANKAJ PANDEY"/>
    <n v="8953258991"/>
    <s v="RAGHWENDRA KUMAR SINGH"/>
    <n v="5"/>
    <n v="0"/>
    <n v="0"/>
    <n v="5"/>
    <n v="3"/>
    <n v="2"/>
    <n v="0"/>
    <n v="0"/>
    <s v="Mumbai"/>
    <n v="125"/>
    <n v="0"/>
    <n v="5"/>
    <n v="1"/>
  </r>
  <r>
    <d v="2024-06-21T00:00:00"/>
    <x v="30"/>
    <s v="BHAVESH VIVEK MHATRE"/>
    <s v="BHAVESH VIVEK MHATRE"/>
    <n v="8668720253"/>
    <s v="SURAJ PAWAR"/>
    <n v="5"/>
    <n v="0"/>
    <n v="0"/>
    <n v="5"/>
    <n v="1"/>
    <n v="4"/>
    <n v="0"/>
    <n v="0"/>
    <s v="Mumbai"/>
    <n v="125"/>
    <n v="0"/>
    <n v="5"/>
    <n v="1"/>
  </r>
  <r>
    <d v="2024-06-21T00:00:00"/>
    <x v="34"/>
    <s v="ANIMESH KARMAKAR"/>
    <s v="ANIMESH KARMAKAR"/>
    <n v="6294590298"/>
    <s v="ABHIJIT KHANVILKAR"/>
    <n v="5"/>
    <n v="0"/>
    <n v="0"/>
    <n v="5"/>
    <n v="4"/>
    <n v="1"/>
    <n v="0"/>
    <n v="0"/>
    <s v="Mumbai"/>
    <n v="125"/>
    <n v="0"/>
    <n v="5"/>
    <n v="1"/>
  </r>
  <r>
    <d v="2024-06-21T00:00:00"/>
    <x v="27"/>
    <s v="RANJEET UPENDRA SHARMA"/>
    <s v="RANJEET UPENDRA SHARMA"/>
    <n v="7620769467"/>
    <s v="JAGANATH SABAT"/>
    <n v="3"/>
    <n v="0"/>
    <n v="0"/>
    <n v="3"/>
    <n v="0"/>
    <n v="3"/>
    <n v="0"/>
    <n v="0"/>
    <s v="Mumbai"/>
    <n v="75"/>
    <n v="0"/>
    <n v="3"/>
    <n v="1"/>
  </r>
  <r>
    <d v="2024-06-21T00:00:00"/>
    <x v="26"/>
    <s v="RUSHIKESH DODHU JADHAV"/>
    <s v="RUSHIKESH DODHU JADHAV"/>
    <n v="9768269689"/>
    <s v="AKASH RAMRATAN JAISWAL"/>
    <n v="5"/>
    <n v="0"/>
    <n v="0"/>
    <n v="5"/>
    <n v="0"/>
    <n v="5"/>
    <n v="0"/>
    <n v="0"/>
    <s v="Mumbai"/>
    <n v="100"/>
    <n v="0"/>
    <n v="4"/>
    <n v="1"/>
  </r>
  <r>
    <d v="2024-06-21T00:00:00"/>
    <x v="29"/>
    <s v="ASHISH SHUKLA"/>
    <s v="ASHISH SHUKLA"/>
    <n v="8879709699"/>
    <s v="ABHIJIT KHANVILKAR"/>
    <n v="5"/>
    <n v="0"/>
    <n v="0"/>
    <n v="5"/>
    <n v="5"/>
    <n v="0"/>
    <n v="0"/>
    <n v="0"/>
    <s v="Mumbai"/>
    <n v="125"/>
    <n v="0"/>
    <n v="5"/>
    <n v="1"/>
  </r>
  <r>
    <d v="2024-06-21T00:00:00"/>
    <x v="28"/>
    <s v="ATHARAV DASHRATH PAWAR"/>
    <s v="ATHARAV DASHRATH PAWAR"/>
    <n v="8655082048"/>
    <s v="ABHIJIT KHANVILKAR"/>
    <n v="6"/>
    <n v="0"/>
    <n v="0"/>
    <n v="6"/>
    <n v="4"/>
    <n v="2"/>
    <n v="0"/>
    <n v="0"/>
    <s v="Mumbai"/>
    <n v="140"/>
    <n v="0"/>
    <n v="4"/>
    <n v="1"/>
  </r>
  <r>
    <d v="2024-06-21T00:00:00"/>
    <x v="90"/>
    <s v="MOHAMMED MUNAWAR KHAN"/>
    <s v="MOHAMMED MUNAWAR KHAN"/>
    <n v="8779346184"/>
    <s v="INTEZAR IMAM MUNTAZIR IMAM SAYED"/>
    <n v="3"/>
    <n v="0"/>
    <n v="0"/>
    <n v="3"/>
    <n v="0"/>
    <n v="3"/>
    <n v="0"/>
    <n v="0"/>
    <s v="Mumbai"/>
    <n v="75"/>
    <n v="0"/>
    <n v="3"/>
    <n v="1"/>
  </r>
  <r>
    <d v="2024-06-21T00:00:00"/>
    <x v="20"/>
    <s v="NANDAN SINGH"/>
    <s v="NANDAN SINGH"/>
    <n v="8655842601"/>
    <s v="ABHIJIT KHANVILKAR"/>
    <n v="1"/>
    <n v="0"/>
    <n v="0"/>
    <n v="1"/>
    <n v="1"/>
    <n v="0"/>
    <n v="0"/>
    <n v="0"/>
    <s v="Mumbai"/>
    <n v="25"/>
    <n v="0"/>
    <n v="1"/>
    <n v="1"/>
  </r>
  <r>
    <d v="2024-06-21T00:00:00"/>
    <x v="91"/>
    <s v="CHANDRALOK GUPTA"/>
    <s v="CHANDRALOK GUPTA"/>
    <n v="8424058233"/>
    <s v="RUSHIKESH KALE"/>
    <n v="1"/>
    <n v="0"/>
    <n v="0"/>
    <n v="1"/>
    <n v="0"/>
    <n v="1"/>
    <n v="0"/>
    <n v="0"/>
    <s v="Mumbai"/>
    <n v="0"/>
    <n v="0"/>
    <n v="0"/>
    <n v="1"/>
  </r>
  <r>
    <d v="2024-06-21T00:00:00"/>
    <x v="124"/>
    <s v="ADESH DUBEY"/>
    <s v="ADESH DUBEY"/>
    <n v="9369678516"/>
    <s v="MANISH LOLARAKH NATH DUBEY"/>
    <n v="4"/>
    <n v="0"/>
    <n v="0"/>
    <n v="4"/>
    <n v="3"/>
    <n v="1"/>
    <n v="0"/>
    <n v="0"/>
    <s v="Mumbai"/>
    <n v="90"/>
    <n v="0"/>
    <n v="4"/>
    <n v="1"/>
  </r>
  <r>
    <d v="2024-06-21T00:00:00"/>
    <x v="19"/>
    <s v="RANJIT REVNATH BOBHATE"/>
    <s v="RANJIT REVNATH BOBHATE"/>
    <n v="9920240914"/>
    <s v="MOHAMMAD IMRAN ADIL"/>
    <n v="5"/>
    <n v="0"/>
    <n v="0"/>
    <n v="5"/>
    <n v="0"/>
    <n v="5"/>
    <n v="0"/>
    <n v="0"/>
    <s v="Mumbai"/>
    <n v="115"/>
    <n v="0"/>
    <n v="5"/>
    <n v="1"/>
  </r>
  <r>
    <d v="2024-06-21T00:00:00"/>
    <x v="24"/>
    <s v="ARUN KUMAR SHUKLA"/>
    <s v="ARUN KUMAR SHUKLA"/>
    <n v="8928440955"/>
    <s v="CHANDRALOK GUPTA"/>
    <n v="5"/>
    <n v="1"/>
    <n v="0"/>
    <n v="4"/>
    <n v="1"/>
    <n v="5"/>
    <n v="0"/>
    <n v="1"/>
    <s v="Mumbai"/>
    <n v="200"/>
    <n v="4720"/>
    <n v="5"/>
    <n v="1"/>
  </r>
  <r>
    <d v="2024-06-21T00:00:00"/>
    <x v="25"/>
    <s v="AJAY KUMAR MISHRA"/>
    <s v="AJAY KUMAR MISHRA"/>
    <n v="8009478116"/>
    <s v="NAGENDRA MISHRA"/>
    <n v="5"/>
    <n v="0"/>
    <n v="0"/>
    <n v="5"/>
    <n v="4"/>
    <n v="1"/>
    <n v="0"/>
    <n v="0"/>
    <s v="Mumbai"/>
    <n v="115"/>
    <n v="0"/>
    <n v="5"/>
    <n v="1"/>
  </r>
  <r>
    <d v="2024-06-21T00:00:00"/>
    <x v="102"/>
    <s v="YADAV VIVEKKUMAR LALJI"/>
    <s v="YADAV VIVEKKUMAR LALJI"/>
    <n v="9702818558"/>
    <s v="IRFAN INNUS PATEL"/>
    <n v="5"/>
    <n v="0"/>
    <n v="0"/>
    <n v="5"/>
    <n v="1"/>
    <n v="4"/>
    <n v="0"/>
    <n v="0"/>
    <s v="Mumbai"/>
    <n v="125"/>
    <n v="0"/>
    <n v="5"/>
    <n v="1"/>
  </r>
  <r>
    <d v="2024-06-21T00:00:00"/>
    <x v="13"/>
    <s v="KARIM JARIYA"/>
    <s v="KARIM JARIYA"/>
    <n v="9321734702"/>
    <s v="AJAY KUMAR VERMA"/>
    <n v="5"/>
    <n v="0"/>
    <n v="0"/>
    <n v="5"/>
    <n v="0"/>
    <n v="5"/>
    <n v="0"/>
    <n v="0"/>
    <s v="Mumbai"/>
    <n v="125"/>
    <n v="0"/>
    <n v="5"/>
    <n v="1"/>
  </r>
  <r>
    <d v="2024-06-21T00:00:00"/>
    <x v="14"/>
    <s v="VISHAL RAJENDRA UPADHYAY"/>
    <s v="VISHAL RAJENDRA UPADHYAY"/>
    <n v="9867075685"/>
    <s v="DILEEP SHARMA"/>
    <n v="1"/>
    <n v="0"/>
    <n v="0"/>
    <n v="1"/>
    <n v="0"/>
    <n v="1"/>
    <n v="0"/>
    <n v="0"/>
    <s v="Mumbai"/>
    <n v="25"/>
    <n v="0"/>
    <n v="1"/>
    <n v="1"/>
  </r>
  <r>
    <d v="2024-06-21T00:00:00"/>
    <x v="121"/>
    <s v="SURAJ CHHOTELAL GUPTA"/>
    <s v="SURAJ CHHOTELAL GUPTA"/>
    <n v="9372641825"/>
    <s v="SUSHEEL DUBEY"/>
    <n v="5"/>
    <n v="0"/>
    <n v="0"/>
    <n v="5"/>
    <n v="1"/>
    <n v="4"/>
    <n v="0"/>
    <n v="0"/>
    <s v="Mumbai"/>
    <n v="115"/>
    <n v="0"/>
    <n v="5"/>
    <n v="1"/>
  </r>
  <r>
    <d v="2024-06-21T00:00:00"/>
    <x v="16"/>
    <s v="JITENDRA PRATAP SINGH"/>
    <s v="JITENDRA PRATAP SINGH"/>
    <n v="7718993383"/>
    <s v="MANISH LOLARAKH NATH DUBEY"/>
    <n v="5"/>
    <n v="0"/>
    <n v="0"/>
    <n v="5"/>
    <n v="0"/>
    <n v="5"/>
    <n v="0"/>
    <n v="0"/>
    <s v="Mumbai"/>
    <n v="125"/>
    <n v="0"/>
    <n v="5"/>
    <n v="1"/>
  </r>
  <r>
    <d v="2024-06-21T00:00:00"/>
    <x v="17"/>
    <s v="MD SARFARAZ"/>
    <s v="MD SARFARAZ"/>
    <n v="8709965096"/>
    <s v="MD SANAUL MUSTUFA"/>
    <n v="7"/>
    <n v="0"/>
    <n v="0"/>
    <n v="7"/>
    <n v="0"/>
    <n v="9"/>
    <n v="0"/>
    <n v="0"/>
    <s v="Mumbai"/>
    <n v="170"/>
    <n v="0"/>
    <n v="7"/>
    <n v="1"/>
  </r>
  <r>
    <d v="2024-06-21T00:00:00"/>
    <x v="123"/>
    <s v="APPASAHEB DHANAJI MASAL"/>
    <s v="APPASAHEB DHANAJI MASAL"/>
    <n v="9096490816"/>
    <s v="NANDAN SINGH"/>
    <n v="7"/>
    <n v="0"/>
    <n v="0"/>
    <n v="7"/>
    <n v="5"/>
    <n v="2"/>
    <n v="0"/>
    <n v="0"/>
    <s v="Mumbai"/>
    <n v="175"/>
    <n v="0"/>
    <n v="7"/>
    <n v="1"/>
  </r>
  <r>
    <d v="2024-06-21T00:00:00"/>
    <x v="10"/>
    <s v="VINIT LAXMIKANT CHATURVEDI"/>
    <s v="VINIT LAXMIKANT CHATURVEDI"/>
    <n v="9619167461"/>
    <s v="AKASH RAMRATAN JAISWAL"/>
    <n v="5"/>
    <n v="0"/>
    <n v="0"/>
    <n v="5"/>
    <n v="4"/>
    <n v="1"/>
    <n v="0"/>
    <n v="0"/>
    <s v="Mumbai"/>
    <n v="125"/>
    <n v="0"/>
    <n v="4"/>
    <n v="1"/>
  </r>
  <r>
    <d v="2024-06-21T00:00:00"/>
    <x v="11"/>
    <s v="PRASHANT VISHRAM PATIL"/>
    <s v="PRASHANT VISHRAM PATIL"/>
    <n v="7777088988"/>
    <s v="PREM KUMAR VISHWAKARMA"/>
    <n v="5"/>
    <n v="0"/>
    <n v="0"/>
    <n v="5"/>
    <n v="2"/>
    <n v="3"/>
    <n v="0"/>
    <n v="0"/>
    <s v="Mumbai"/>
    <n v="110"/>
    <n v="0"/>
    <n v="4"/>
    <n v="1"/>
  </r>
  <r>
    <d v="2024-06-21T00:00:00"/>
    <x v="122"/>
    <s v="ABHISHEK RAJNARAYAN GUPTA"/>
    <s v="ABHISHEK RAJNARAYAN GUPTA"/>
    <n v="8454864050"/>
    <s v="ABHISHEK GUPTA"/>
    <n v="5"/>
    <n v="0"/>
    <n v="0"/>
    <n v="5"/>
    <n v="1"/>
    <n v="4"/>
    <n v="0"/>
    <n v="0"/>
    <s v="Mumbai"/>
    <n v="125"/>
    <n v="0"/>
    <n v="5"/>
    <n v="1"/>
  </r>
  <r>
    <d v="2024-06-21T00:00:00"/>
    <x v="12"/>
    <s v="SUMIT KUMAR PARASNATH VERMA"/>
    <s v="SUMIT KUMAR PARASNATH VERMA"/>
    <n v="7738531602"/>
    <s v="ABHISHEK GUPTA"/>
    <n v="5"/>
    <n v="0"/>
    <n v="0"/>
    <n v="5"/>
    <n v="2"/>
    <n v="3"/>
    <n v="0"/>
    <n v="0"/>
    <s v="Mumbai"/>
    <n v="115"/>
    <n v="0"/>
    <n v="5"/>
    <n v="1"/>
  </r>
  <r>
    <d v="2024-06-21T00:00:00"/>
    <x v="6"/>
    <s v="CHOUBEY ADITYA AJIT"/>
    <s v="CHOUBEY ADITYA AJIT"/>
    <n v="7414955787"/>
    <s v="CHANDRALOK GUPTA"/>
    <n v="4"/>
    <n v="1"/>
    <n v="1"/>
    <n v="2"/>
    <n v="1"/>
    <n v="3"/>
    <n v="0"/>
    <n v="0"/>
    <s v="Mumbai"/>
    <n v="225"/>
    <n v="11240"/>
    <n v="3"/>
    <n v="1"/>
  </r>
  <r>
    <d v="2024-06-21T00:00:00"/>
    <x v="117"/>
    <s v="NAVEEN TRIPATHI"/>
    <s v="NAVEEN TRIPATHI"/>
    <n v="8979086009"/>
    <s v="INTEZAR IMAM MUNTAZIR IMAM SAYED"/>
    <n v="1"/>
    <n v="1"/>
    <n v="0"/>
    <n v="0"/>
    <n v="0"/>
    <n v="1"/>
    <n v="0"/>
    <n v="0"/>
    <s v="Mumbai"/>
    <n v="90"/>
    <n v="44643"/>
    <n v="1"/>
    <n v="1"/>
  </r>
  <r>
    <d v="2024-06-21T00:00:00"/>
    <x v="9"/>
    <s v="HARIHAR SINGH"/>
    <s v="HARIHAR SINGH"/>
    <n v="8149312014"/>
    <s v="AJAY KUMAR VERMA"/>
    <n v="2"/>
    <n v="0"/>
    <n v="0"/>
    <n v="2"/>
    <n v="0"/>
    <n v="2"/>
    <n v="0"/>
    <n v="0"/>
    <s v="Mumbai"/>
    <n v="50"/>
    <n v="0"/>
    <n v="2"/>
    <n v="1"/>
  </r>
  <r>
    <d v="2024-06-21T00:00:00"/>
    <x v="93"/>
    <s v="SOFIYAN MOHAMMED UMAR ANSARI"/>
    <s v="SOFIYAN MOHAMMED UMAR ANSARI"/>
    <n v="7304151160"/>
    <s v="ABHISHEK GUPTA"/>
    <n v="5"/>
    <n v="0"/>
    <n v="0"/>
    <n v="5"/>
    <n v="3"/>
    <n v="2"/>
    <n v="0"/>
    <n v="0"/>
    <s v="Mumbai"/>
    <n v="125"/>
    <n v="0"/>
    <n v="5"/>
    <n v="1"/>
  </r>
  <r>
    <d v="2024-06-21T00:00:00"/>
    <x v="119"/>
    <s v="PRASHANT TUKARAM THOKALE"/>
    <s v="PRASHANT TUKARAM THOKALE"/>
    <n v="8779830559"/>
    <s v="JAYANT KUMAR"/>
    <n v="3"/>
    <n v="0"/>
    <n v="0"/>
    <n v="3"/>
    <n v="1"/>
    <n v="2"/>
    <n v="0"/>
    <n v="0"/>
    <s v="Mumbai"/>
    <n v="75"/>
    <n v="0"/>
    <n v="3"/>
    <n v="1"/>
  </r>
  <r>
    <d v="2024-06-21T00:00:00"/>
    <x v="94"/>
    <s v="MANISH PANDEY"/>
    <s v="MANISH PANDEY"/>
    <n v="8655267737"/>
    <s v="AJAY KUMAR VERMA"/>
    <n v="4"/>
    <n v="0"/>
    <n v="0"/>
    <n v="4"/>
    <n v="0"/>
    <n v="4"/>
    <n v="0"/>
    <n v="0"/>
    <s v="Mumbai"/>
    <n v="90"/>
    <n v="0"/>
    <n v="4"/>
    <n v="1"/>
  </r>
  <r>
    <d v="2024-06-21T00:00:00"/>
    <x v="0"/>
    <s v="SIRAJ RAIS KHAN"/>
    <s v="SIRAJ RAIS KHAN"/>
    <n v="7738084089"/>
    <s v="IRFAN INNUS PATEL"/>
    <n v="5"/>
    <n v="0"/>
    <n v="0"/>
    <n v="5"/>
    <n v="1"/>
    <n v="4"/>
    <n v="0"/>
    <n v="0"/>
    <s v="Mumbai"/>
    <n v="115"/>
    <n v="0"/>
    <n v="5"/>
    <n v="1"/>
  </r>
  <r>
    <d v="2024-06-21T00:00:00"/>
    <x v="120"/>
    <s v="MOHAMMAD HASEEN"/>
    <s v="MOHAMMAD HASEEN"/>
    <n v="8565899473"/>
    <s v="SHASHANK YELVE"/>
    <n v="5"/>
    <n v="0"/>
    <n v="0"/>
    <n v="5"/>
    <n v="3"/>
    <n v="2"/>
    <n v="0"/>
    <n v="0"/>
    <s v="Mumbai"/>
    <n v="125"/>
    <n v="0"/>
    <n v="5"/>
    <n v="1"/>
  </r>
  <r>
    <d v="2024-06-21T00:00:00"/>
    <x v="4"/>
    <s v="RISHIKESH DUBEY"/>
    <s v="RISHIKESH DUBEY"/>
    <n v="8369036235"/>
    <s v="NAVEEN TRIPATHI"/>
    <n v="5"/>
    <n v="0"/>
    <n v="0"/>
    <n v="5"/>
    <n v="0"/>
    <n v="5"/>
    <n v="0"/>
    <n v="0"/>
    <s v="Mumbai"/>
    <n v="115"/>
    <n v="0"/>
    <n v="5"/>
    <n v="1"/>
  </r>
  <r>
    <d v="2024-06-21T00:00:00"/>
    <x v="2"/>
    <s v="YASH SABHA SHANKAR TIWARI"/>
    <s v="YASH SABHA SHANKAR TIWARI"/>
    <n v="9594587271"/>
    <s v="ABHIJIT KHANVILKAR"/>
    <n v="1"/>
    <n v="0"/>
    <n v="0"/>
    <n v="1"/>
    <n v="0"/>
    <n v="1"/>
    <n v="0"/>
    <n v="0"/>
    <s v="Mumbai"/>
    <n v="25"/>
    <n v="0"/>
    <n v="1"/>
    <n v="1"/>
  </r>
  <r>
    <d v="2024-06-21T00:00:00"/>
    <x v="86"/>
    <s v="CHANDAN MISHRA"/>
    <s v="CHANDAN MISHRA"/>
    <n v="8433849596"/>
    <s v="JAYANT KUMAR"/>
    <n v="5"/>
    <n v="0"/>
    <n v="0"/>
    <n v="5"/>
    <n v="0"/>
    <n v="5"/>
    <n v="0"/>
    <n v="0"/>
    <s v="Mumbai"/>
    <n v="115"/>
    <n v="0"/>
    <n v="5"/>
    <n v="1"/>
  </r>
  <r>
    <d v="2024-06-21T00:00:00"/>
    <x v="85"/>
    <s v="SUMIT SHARAD SANAS"/>
    <s v="SUMIT SHARAD SANAS"/>
    <n v="8652573355"/>
    <s v="ARJUN WAGHMARE"/>
    <n v="4"/>
    <n v="0"/>
    <n v="0"/>
    <n v="4"/>
    <n v="0"/>
    <n v="4"/>
    <n v="0"/>
    <n v="0"/>
    <s v="Mumbai"/>
    <n v="100"/>
    <n v="0"/>
    <n v="4"/>
    <n v="1"/>
  </r>
  <r>
    <d v="2024-06-21T00:00:00"/>
    <x v="89"/>
    <s v="RAGHWENDRA KUMAR SINGH"/>
    <s v="RAGHWENDRA KUMAR SINGH"/>
    <n v="8104389966"/>
    <s v="SONU KIRAN DUBEY"/>
    <n v="2"/>
    <n v="0"/>
    <n v="0"/>
    <n v="2"/>
    <n v="0"/>
    <n v="2"/>
    <n v="0"/>
    <n v="0"/>
    <s v="Mumbai"/>
    <n v="50"/>
    <n v="0"/>
    <n v="2"/>
    <n v="1"/>
  </r>
  <r>
    <d v="2024-06-21T00:00:00"/>
    <x v="88"/>
    <s v="NAGENDRA MISHRA"/>
    <s v="NAGENDRA MISHRA"/>
    <n v="7049872363"/>
    <s v="SIDDHANT RAJENDRA PAWAR"/>
    <n v="3"/>
    <n v="0"/>
    <n v="0"/>
    <n v="3"/>
    <n v="0"/>
    <n v="3"/>
    <n v="0"/>
    <n v="0"/>
    <s v="Mumbai"/>
    <n v="75"/>
    <n v="0"/>
    <n v="3"/>
    <n v="1"/>
  </r>
  <r>
    <d v="2024-06-21T00:00:00"/>
    <x v="130"/>
    <s v="SIDDHANT RAJENDRA PAWAR"/>
    <s v="SIDDHANT RAJENDRA PAWAR"/>
    <n v="9372138716"/>
    <s v="AVNIND SINGH"/>
    <n v="1"/>
    <n v="0"/>
    <n v="0"/>
    <n v="1"/>
    <n v="1"/>
    <n v="0"/>
    <n v="0"/>
    <n v="0"/>
    <s v="Mumbai"/>
    <n v="25"/>
    <n v="0"/>
    <n v="1"/>
    <n v="1"/>
  </r>
  <r>
    <d v="2024-06-21T00:00:00"/>
    <x v="87"/>
    <s v="PRAFUL MUKUNDRAO TELANG"/>
    <s v="PRAFUL MUKUNDRAO TELANG"/>
    <n v="7769928826"/>
    <s v="PREM KUMAR VISHWAKARMA"/>
    <n v="4"/>
    <n v="0"/>
    <n v="0"/>
    <n v="4"/>
    <n v="2"/>
    <n v="2"/>
    <n v="0"/>
    <n v="0"/>
    <s v="Mumbai"/>
    <n v="80"/>
    <n v="0"/>
    <n v="2"/>
    <n v="1"/>
  </r>
  <r>
    <d v="2024-06-21T00:00:00"/>
    <x v="80"/>
    <s v="SHUBHENDU PRAFULLA DASKABI"/>
    <s v="SHUBHENDU PRAFULLA DASKABI"/>
    <n v="9372379791"/>
    <s v="JAYANT KUMAR"/>
    <n v="5"/>
    <n v="0"/>
    <n v="0"/>
    <n v="5"/>
    <n v="1"/>
    <n v="5"/>
    <n v="0"/>
    <n v="0"/>
    <s v="Mumbai"/>
    <n v="125"/>
    <n v="0"/>
    <n v="5"/>
    <n v="1"/>
  </r>
  <r>
    <d v="2024-06-21T00:00:00"/>
    <x v="95"/>
    <s v="RAJKUMAR U SINGH"/>
    <s v="RAJKUMAR U SINGH"/>
    <n v="7058306032"/>
    <s v="AJAY KUMAR VERMA"/>
    <n v="4"/>
    <n v="0"/>
    <n v="0"/>
    <n v="4"/>
    <n v="2"/>
    <n v="2"/>
    <n v="0"/>
    <n v="0"/>
    <s v="Mumbai"/>
    <n v="85"/>
    <n v="0"/>
    <n v="2"/>
    <n v="1"/>
  </r>
  <r>
    <d v="2024-06-21T00:00:00"/>
    <x v="78"/>
    <s v="ABDUL AHAD ANIS KHAN"/>
    <s v="ABDUL AHAD ANIS KHAN"/>
    <n v="7058620610"/>
    <s v="AKASH RAMRATAN JAISWAL"/>
    <n v="4"/>
    <n v="0"/>
    <n v="0"/>
    <n v="4"/>
    <n v="3"/>
    <n v="1"/>
    <n v="0"/>
    <n v="0"/>
    <s v="Mumbai"/>
    <n v="100"/>
    <n v="0"/>
    <n v="4"/>
    <n v="1"/>
  </r>
  <r>
    <d v="2024-06-21T00:00:00"/>
    <x v="84"/>
    <s v="VINOD KUMAR"/>
    <s v="VINOD KUMAR"/>
    <n v="7905193449"/>
    <s v="JAYANT KUMAR"/>
    <n v="5"/>
    <n v="0"/>
    <n v="0"/>
    <n v="5"/>
    <n v="1"/>
    <n v="4"/>
    <n v="0"/>
    <n v="0"/>
    <s v="Mumbai"/>
    <n v="125"/>
    <n v="0"/>
    <n v="4"/>
    <n v="1"/>
  </r>
  <r>
    <d v="2024-06-21T00:00:00"/>
    <x v="112"/>
    <s v="JAYANT KUMAR"/>
    <s v="JAYANT KUMAR"/>
    <n v="9304376328"/>
    <s v="DILEEP SHARMA"/>
    <n v="3"/>
    <n v="0"/>
    <n v="0"/>
    <n v="3"/>
    <n v="1"/>
    <n v="2"/>
    <n v="0"/>
    <n v="0"/>
    <s v="Mumbai"/>
    <n v="75"/>
    <n v="0"/>
    <n v="3"/>
    <n v="1"/>
  </r>
  <r>
    <d v="2024-06-21T00:00:00"/>
    <x v="83"/>
    <s v="GANGA SAGAR PANDEY"/>
    <s v="GANGA SAGAR PANDEY"/>
    <n v="9696537480"/>
    <s v="JAGANATH SABAT"/>
    <n v="7"/>
    <n v="0"/>
    <n v="0"/>
    <n v="7"/>
    <n v="3"/>
    <n v="4"/>
    <n v="0"/>
    <n v="0"/>
    <s v="Mumbai"/>
    <n v="175"/>
    <n v="0"/>
    <n v="6"/>
    <n v="1"/>
  </r>
  <r>
    <d v="2024-06-21T00:00:00"/>
    <x v="82"/>
    <s v="LAXMI NARAYAN PANDEY"/>
    <s v="LAXMI NARAYAN PANDEY"/>
    <n v="7208851513"/>
    <s v="ABHIJIT KHANVILKAR"/>
    <n v="5"/>
    <n v="0"/>
    <n v="0"/>
    <n v="5"/>
    <n v="3"/>
    <n v="2"/>
    <n v="0"/>
    <n v="0"/>
    <s v="Mumbai"/>
    <n v="115"/>
    <n v="0"/>
    <n v="4"/>
    <n v="1"/>
  </r>
  <r>
    <d v="2024-06-21T00:00:00"/>
    <x v="106"/>
    <s v="SACHIN KUMAR"/>
    <s v="SACHIN KUMAR"/>
    <n v="8825131086"/>
    <s v="ABHIJIT KHANVILKAR"/>
    <n v="5"/>
    <n v="0"/>
    <n v="0"/>
    <n v="5"/>
    <n v="1"/>
    <n v="4"/>
    <n v="0"/>
    <n v="0"/>
    <s v="Mumbai"/>
    <n v="125"/>
    <n v="0"/>
    <n v="5"/>
    <n v="1"/>
  </r>
  <r>
    <d v="2024-06-21T00:00:00"/>
    <x v="72"/>
    <s v="PRASHANT LAD"/>
    <s v="PRASHANT LAD"/>
    <n v="9833647618"/>
    <s v="SHASHANK YELVE"/>
    <n v="2"/>
    <n v="1"/>
    <n v="0"/>
    <n v="1"/>
    <n v="1"/>
    <n v="2"/>
    <n v="0"/>
    <n v="0"/>
    <s v="Mumbai"/>
    <n v="115"/>
    <n v="7080"/>
    <n v="2"/>
    <n v="1"/>
  </r>
  <r>
    <d v="2024-06-21T00:00:00"/>
    <x v="71"/>
    <s v="AJAY BALU LONDHE"/>
    <s v="AJAY BALU LONDHE"/>
    <n v="8369610661"/>
    <s v="NANDAN SINGH"/>
    <n v="7"/>
    <n v="0"/>
    <n v="0"/>
    <n v="7"/>
    <n v="2"/>
    <n v="5"/>
    <n v="0"/>
    <n v="0"/>
    <s v="Mumbai"/>
    <n v="165"/>
    <n v="0"/>
    <n v="6"/>
    <n v="1"/>
  </r>
  <r>
    <d v="2024-06-21T00:00:00"/>
    <x v="77"/>
    <s v="ARCHANA KAKADE"/>
    <s v="ARCHANA KAKADE"/>
    <n v="7208149618"/>
    <s v="NANDAN SINGH"/>
    <n v="4"/>
    <n v="1"/>
    <n v="0"/>
    <n v="3"/>
    <n v="0"/>
    <n v="5"/>
    <n v="0"/>
    <n v="0"/>
    <s v="Mumbai"/>
    <n v="165"/>
    <n v="61674"/>
    <n v="4"/>
    <n v="1"/>
  </r>
  <r>
    <d v="2024-06-21T00:00:00"/>
    <x v="75"/>
    <s v="WASIM KAZI"/>
    <s v="WASIM KAZI"/>
    <n v="9702808599"/>
    <s v="SHASHANK YELVE"/>
    <n v="5"/>
    <n v="0"/>
    <n v="0"/>
    <n v="5"/>
    <n v="0"/>
    <n v="5"/>
    <n v="0"/>
    <n v="0"/>
    <s v="Mumbai"/>
    <n v="125"/>
    <n v="0"/>
    <n v="5"/>
    <n v="1"/>
  </r>
  <r>
    <d v="2024-06-21T00:00:00"/>
    <x v="74"/>
    <s v="SHIVAM PATHAK"/>
    <s v="SHIVAM PATHAK"/>
    <n v="9721050607"/>
    <s v="AJAY KUMAR VERMA"/>
    <n v="5"/>
    <n v="0"/>
    <n v="0"/>
    <n v="5"/>
    <n v="3"/>
    <n v="4"/>
    <n v="0"/>
    <n v="0"/>
    <s v="Mumbai"/>
    <n v="125"/>
    <n v="0"/>
    <n v="5"/>
    <n v="1"/>
  </r>
  <r>
    <d v="2024-06-21T00:00:00"/>
    <x v="67"/>
    <s v="MOHIT UPADHYAY"/>
    <s v="MOHIT UPADHYAY"/>
    <n v="9372906600"/>
    <s v="AKASH RAMRATAN JAISWAL"/>
    <n v="2"/>
    <n v="1"/>
    <n v="0"/>
    <n v="1"/>
    <n v="2"/>
    <n v="0"/>
    <n v="0"/>
    <n v="0"/>
    <s v="Mumbai"/>
    <n v="120"/>
    <n v="11800"/>
    <n v="2"/>
    <n v="1"/>
  </r>
  <r>
    <d v="2024-06-21T00:00:00"/>
    <x v="68"/>
    <s v="DHIRAJKUMAR L MISHRA"/>
    <s v="DHIRAJKUMAR L MISHRA"/>
    <n v="9370908992"/>
    <s v="MUNAWAR WARISH HASHMI"/>
    <n v="7"/>
    <n v="0"/>
    <n v="0"/>
    <n v="7"/>
    <n v="1"/>
    <n v="6"/>
    <n v="0"/>
    <n v="0"/>
    <s v="Mumbai"/>
    <n v="165"/>
    <n v="0"/>
    <n v="5"/>
    <n v="1"/>
  </r>
  <r>
    <d v="2024-06-21T00:00:00"/>
    <x v="66"/>
    <s v="RITIK PANKAJ CHAUBEY"/>
    <s v="RITIK PANKAJ CHAUBEY"/>
    <n v="8604838454"/>
    <s v="MANISH LOLARAKH NATH DUBEY"/>
    <n v="5"/>
    <n v="0"/>
    <n v="0"/>
    <n v="5"/>
    <n v="1"/>
    <n v="4"/>
    <n v="0"/>
    <n v="0"/>
    <s v="Mumbai"/>
    <n v="105"/>
    <n v="0"/>
    <n v="5"/>
    <n v="1"/>
  </r>
  <r>
    <d v="2024-06-21T00:00:00"/>
    <x v="113"/>
    <s v="ANKIT VILAS BORSE"/>
    <s v="ANKIT VILAS BORSE"/>
    <n v="8655594978"/>
    <s v="JAGANATH SABAT"/>
    <n v="6"/>
    <n v="0"/>
    <n v="0"/>
    <n v="6"/>
    <n v="0"/>
    <n v="6"/>
    <n v="0"/>
    <n v="0"/>
    <s v="Mumbai"/>
    <n v="150"/>
    <n v="0"/>
    <n v="6"/>
    <n v="1"/>
  </r>
  <r>
    <d v="2024-06-21T00:00:00"/>
    <x v="70"/>
    <s v="ABHISHEK KUMAR"/>
    <s v="ABHISHEK KUMAR"/>
    <n v="9967178792"/>
    <s v="NAGENDRA MISHRA"/>
    <n v="5"/>
    <n v="0"/>
    <n v="0"/>
    <n v="5"/>
    <n v="1"/>
    <n v="4"/>
    <n v="0"/>
    <n v="0"/>
    <s v="Mumbai"/>
    <n v="115"/>
    <n v="0"/>
    <n v="5"/>
    <n v="1"/>
  </r>
  <r>
    <d v="2024-06-21T00:00:00"/>
    <x v="107"/>
    <s v="NITISH KUMAR"/>
    <s v="NITISH KUMAR"/>
    <n v="8692826180"/>
    <s v="ABHIJIT KHANVILKAR"/>
    <n v="5"/>
    <n v="0"/>
    <n v="0"/>
    <n v="5"/>
    <n v="3"/>
    <n v="2"/>
    <n v="0"/>
    <n v="0"/>
    <s v="Mumbai"/>
    <n v="125"/>
    <n v="0"/>
    <n v="4"/>
    <n v="1"/>
  </r>
  <r>
    <d v="2024-06-21T00:00:00"/>
    <x v="64"/>
    <s v="MUNAWAR WARISH HASHMI"/>
    <s v="MUNAWAR WARISH HASHMI"/>
    <n v="9167670057"/>
    <s v="RUSHIKESH KALE"/>
    <n v="4"/>
    <n v="0"/>
    <n v="0"/>
    <n v="4"/>
    <n v="1"/>
    <n v="3"/>
    <n v="0"/>
    <n v="0"/>
    <s v="Mumbai"/>
    <n v="70"/>
    <n v="0"/>
    <n v="3"/>
    <n v="1"/>
  </r>
  <r>
    <d v="2024-06-21T00:00:00"/>
    <x v="118"/>
    <s v="GAURISHANKAR SHAMBHU MANDAL"/>
    <s v="GAURISHANKAR SHAMBHU MANDAL"/>
    <n v="8369893292"/>
    <s v="CHANDRALOK GUPTA"/>
    <n v="7"/>
    <n v="0"/>
    <n v="0"/>
    <n v="7"/>
    <n v="1"/>
    <n v="6"/>
    <n v="0"/>
    <n v="0"/>
    <s v="Mumbai"/>
    <n v="165"/>
    <n v="0"/>
    <n v="7"/>
    <n v="1"/>
  </r>
  <r>
    <d v="2024-06-21T00:00:00"/>
    <x v="97"/>
    <s v="PREM KUMAR VISHWAKARMA"/>
    <s v="PREM KUMAR VISHWAKARMA"/>
    <n v="9004761131"/>
    <s v="KADAM RAVIRAJ NARAYAN"/>
    <n v="2"/>
    <n v="0"/>
    <n v="0"/>
    <n v="2"/>
    <n v="0"/>
    <n v="2"/>
    <n v="0"/>
    <n v="0"/>
    <s v="Mumbai"/>
    <n v="50"/>
    <n v="0"/>
    <n v="2"/>
    <n v="1"/>
  </r>
  <r>
    <d v="2024-06-21T00:00:00"/>
    <x v="63"/>
    <s v="MOHINI RAVIRAV YETEKAR"/>
    <s v="MOHINI RAVIRAV YETEKAR"/>
    <n v="8850628737"/>
    <s v="MANISH LOLARAKH NATH DUBEY"/>
    <n v="1"/>
    <n v="0"/>
    <n v="0"/>
    <n v="1"/>
    <n v="0"/>
    <n v="1"/>
    <n v="0"/>
    <n v="0"/>
    <s v="Mumbai"/>
    <n v="25"/>
    <n v="0"/>
    <n v="1"/>
    <n v="1"/>
  </r>
  <r>
    <d v="2024-06-21T00:00:00"/>
    <x v="62"/>
    <s v="AKSHAY YADAV"/>
    <s v="AKSHAY YADAV"/>
    <n v="9920724076"/>
    <s v="RAGHWENDRA KUMAR SINGH"/>
    <n v="5"/>
    <n v="0"/>
    <n v="0"/>
    <n v="5"/>
    <n v="2"/>
    <n v="3"/>
    <n v="0"/>
    <n v="0"/>
    <s v="Mumbai"/>
    <n v="125"/>
    <n v="0"/>
    <n v="5"/>
    <n v="1"/>
  </r>
  <r>
    <d v="2024-06-21T00:00:00"/>
    <x v="65"/>
    <s v="SHEKH MOHAMMAD IMRAN"/>
    <s v="SHEKH MOHAMMAD IMRAN"/>
    <n v="8291174466"/>
    <s v="SHASHANK YELVE"/>
    <n v="5"/>
    <n v="0"/>
    <n v="0"/>
    <n v="5"/>
    <n v="0"/>
    <n v="5"/>
    <n v="0"/>
    <n v="0"/>
    <s v="Mumbai"/>
    <n v="115"/>
    <n v="0"/>
    <n v="4"/>
    <n v="1"/>
  </r>
  <r>
    <d v="2024-06-21T00:00:00"/>
    <x v="59"/>
    <s v="MOHAMMED SAJID TAK"/>
    <s v="MOHAMMED SAJID TAK"/>
    <n v="9623733102"/>
    <s v="IRFAN INNUS PATEL"/>
    <n v="5"/>
    <n v="0"/>
    <n v="0"/>
    <n v="5"/>
    <n v="1"/>
    <n v="4"/>
    <n v="0"/>
    <n v="0"/>
    <s v="Mumbai"/>
    <n v="115"/>
    <n v="0"/>
    <n v="5"/>
    <n v="1"/>
  </r>
  <r>
    <d v="2024-06-21T00:00:00"/>
    <x v="58"/>
    <s v="ANGAD RAMJI GUPTA"/>
    <s v="ANGAD RAMJI GUPTA"/>
    <n v="9820840706"/>
    <s v="CHANDRALOK GUPTA"/>
    <n v="7"/>
    <n v="0"/>
    <n v="0"/>
    <n v="7"/>
    <n v="1"/>
    <n v="6"/>
    <n v="0"/>
    <n v="0"/>
    <s v="Mumbai"/>
    <n v="145"/>
    <n v="0"/>
    <n v="6"/>
    <n v="1"/>
  </r>
  <r>
    <d v="2024-06-21T00:00:00"/>
    <x v="57"/>
    <s v="ABHISHEK GUPTA"/>
    <s v="ABHISHEK GUPTA"/>
    <n v="8354873086"/>
    <s v="DILEEP SHARMA"/>
    <n v="3"/>
    <n v="0"/>
    <n v="0"/>
    <n v="3"/>
    <n v="1"/>
    <n v="2"/>
    <n v="0"/>
    <n v="0"/>
    <s v="Mumbai"/>
    <n v="75"/>
    <n v="0"/>
    <n v="2"/>
    <n v="1"/>
  </r>
  <r>
    <d v="2024-06-21T00:00:00"/>
    <x v="55"/>
    <s v="BANNOTH NARAYANASWAMY NAIK"/>
    <s v="BANNOTH NARAYANASWAMY NAIK"/>
    <n v="9892353556"/>
    <s v="ARJUN WAGHMARE"/>
    <n v="5"/>
    <n v="1"/>
    <n v="0"/>
    <n v="4"/>
    <n v="2"/>
    <n v="3"/>
    <n v="0"/>
    <n v="0"/>
    <s v="Mumbai"/>
    <n v="160"/>
    <n v="7080"/>
    <n v="5"/>
    <n v="1"/>
  </r>
  <r>
    <d v="2024-06-21T00:00:00"/>
    <x v="56"/>
    <s v="JUBAIR KHAN"/>
    <s v="JUBAIR KHAN"/>
    <n v="9594708000"/>
    <s v="MOHAMMAD IMRAN ADIL"/>
    <n v="3"/>
    <n v="0"/>
    <n v="0"/>
    <n v="3"/>
    <n v="1"/>
    <n v="2"/>
    <n v="0"/>
    <n v="1"/>
    <s v="Mumbai"/>
    <n v="80"/>
    <n v="0"/>
    <n v="3"/>
    <n v="1"/>
  </r>
  <r>
    <d v="2024-06-21T00:00:00"/>
    <x v="61"/>
    <s v="ASHUTOSH MISHRA"/>
    <s v="ASHUTOSH MISHRA"/>
    <n v="9960834633"/>
    <s v="SUSHEEL DUBEY"/>
    <n v="6"/>
    <n v="0"/>
    <n v="0"/>
    <n v="6"/>
    <n v="2"/>
    <n v="4"/>
    <n v="0"/>
    <n v="0"/>
    <s v="Mumbai"/>
    <n v="125"/>
    <n v="0"/>
    <n v="5"/>
    <n v="1"/>
  </r>
  <r>
    <d v="2024-06-21T00:00:00"/>
    <x v="100"/>
    <s v="PRAVIN MATAL"/>
    <s v="PRAVIN MATAL"/>
    <n v="9867591635"/>
    <s v="MANISH LOLARAKH NATH DUBEY"/>
    <n v="4"/>
    <n v="1"/>
    <n v="0"/>
    <n v="3"/>
    <n v="0"/>
    <n v="4"/>
    <n v="0"/>
    <n v="0"/>
    <s v="Mumbai"/>
    <n v="160"/>
    <n v="8710"/>
    <n v="4"/>
    <n v="1"/>
  </r>
  <r>
    <d v="2024-06-21T00:00:00"/>
    <x v="60"/>
    <s v="VIKAS CHANDRABHAN MISHRA"/>
    <s v="VIKAS CHANDRABHAN MISHRA"/>
    <n v="8369541192"/>
    <s v="SHASHANK YELVE"/>
    <n v="4"/>
    <n v="0"/>
    <n v="0"/>
    <n v="4"/>
    <n v="1"/>
    <n v="3"/>
    <n v="0"/>
    <n v="0"/>
    <s v="Mumbai"/>
    <n v="90"/>
    <n v="0"/>
    <n v="3"/>
    <n v="1"/>
  </r>
  <r>
    <d v="2024-06-21T00:00:00"/>
    <x v="114"/>
    <s v="AJAY KUMAR VERMA"/>
    <s v="AJAY KUMAR VERMA"/>
    <n v="9867318030"/>
    <s v="INTEZAR IMAM MUNTAZIR IMAM SAYED"/>
    <n v="1"/>
    <n v="1"/>
    <n v="0"/>
    <n v="0"/>
    <n v="0"/>
    <n v="1"/>
    <n v="0"/>
    <n v="0"/>
    <s v="Mumbai"/>
    <n v="90"/>
    <n v="59000"/>
    <n v="1"/>
    <n v="1"/>
  </r>
  <r>
    <d v="2024-06-21T00:00:00"/>
    <x v="49"/>
    <s v="ANOOP PANDEY"/>
    <s v="ANOOP PANDEY"/>
    <n v="9321734007"/>
    <s v="KADAM RAVIRAJ NARAYAN"/>
    <n v="5"/>
    <n v="0"/>
    <n v="0"/>
    <n v="5"/>
    <n v="0"/>
    <n v="5"/>
    <n v="0"/>
    <n v="0"/>
    <s v="Mumbai"/>
    <n v="100"/>
    <n v="0"/>
    <n v="5"/>
    <n v="1"/>
  </r>
  <r>
    <d v="2024-06-21T00:00:00"/>
    <x v="47"/>
    <s v="ZOAIB MAINUDDIN PALEKAR"/>
    <s v="ZOAIB MAINUDDIN PALEKAR"/>
    <n v="7020908214"/>
    <s v="AKASH RAMRATAN JAISWAL"/>
    <n v="3"/>
    <n v="0"/>
    <n v="0"/>
    <n v="3"/>
    <n v="0"/>
    <n v="3"/>
    <n v="0"/>
    <n v="0"/>
    <s v="Mumbai"/>
    <n v="65"/>
    <n v="0"/>
    <n v="3"/>
    <n v="1"/>
  </r>
  <r>
    <d v="2024-06-21T00:00:00"/>
    <x v="46"/>
    <s v="PRITAM SUNIL GAIKWAD"/>
    <s v="PRITAM SUNIL GAIKWAD"/>
    <n v="8169792854"/>
    <s v="SHASHANK YELVE"/>
    <n v="5"/>
    <n v="0"/>
    <n v="0"/>
    <n v="5"/>
    <n v="0"/>
    <n v="5"/>
    <n v="0"/>
    <n v="0"/>
    <s v="Mumbai"/>
    <n v="125"/>
    <n v="0"/>
    <n v="5"/>
    <n v="1"/>
  </r>
  <r>
    <d v="2024-06-21T00:00:00"/>
    <x v="54"/>
    <s v="DINESH GHODVINDE"/>
    <s v="DINESH GHODVINDE"/>
    <n v="7020949492"/>
    <s v="JAGANATH SABAT"/>
    <n v="5"/>
    <n v="1"/>
    <n v="0"/>
    <n v="4"/>
    <n v="1"/>
    <n v="4"/>
    <n v="0"/>
    <n v="0"/>
    <s v="Mumbai"/>
    <n v="125"/>
    <n v="4720"/>
    <n v="2"/>
    <n v="1"/>
  </r>
  <r>
    <d v="2024-06-21T00:00:00"/>
    <x v="53"/>
    <s v="KRISHNA GYANDEV PANDEY"/>
    <s v="KRISHNA GYANDEV PANDEY"/>
    <n v="9372324244"/>
    <s v="RAGHWENDRA KUMAR SINGH"/>
    <n v="1"/>
    <n v="1"/>
    <n v="0"/>
    <n v="0"/>
    <n v="0"/>
    <n v="1"/>
    <n v="0"/>
    <n v="0"/>
    <s v="Mumbai"/>
    <n v="90"/>
    <n v="9440"/>
    <n v="1"/>
    <n v="1"/>
  </r>
  <r>
    <d v="2024-06-21T00:00:00"/>
    <x v="41"/>
    <s v="AKASH KUMAR JAISWAL"/>
    <s v="AKASH KUMAR JAISWAL"/>
    <n v="9984180596"/>
    <s v="DILEEP SHARMA"/>
    <n v="4"/>
    <n v="0"/>
    <n v="0"/>
    <n v="4"/>
    <n v="3"/>
    <n v="1"/>
    <n v="0"/>
    <n v="0"/>
    <s v="Mumbai"/>
    <n v="90"/>
    <n v="0"/>
    <n v="3"/>
    <n v="1"/>
  </r>
  <r>
    <d v="2024-06-21T00:00:00"/>
    <x v="40"/>
    <s v="JAYESH MANOHARLAL VATANI"/>
    <s v="JAYESH MANOHARLAL VATANI"/>
    <n v="9730838322"/>
    <s v="JAGANATH SABAT"/>
    <n v="5"/>
    <n v="0"/>
    <n v="0"/>
    <n v="5"/>
    <n v="1"/>
    <n v="4"/>
    <n v="0"/>
    <n v="0"/>
    <s v="Mumbai"/>
    <n v="125"/>
    <n v="0"/>
    <n v="5"/>
    <n v="1"/>
  </r>
  <r>
    <d v="2024-06-21T00:00:00"/>
    <x v="45"/>
    <s v="AMAN TRIPATHI"/>
    <s v="AMAN TRIPATHI"/>
    <n v="7393838072"/>
    <s v="JAGANATH SABAT"/>
    <n v="4"/>
    <n v="0"/>
    <n v="0"/>
    <n v="4"/>
    <n v="2"/>
    <n v="2"/>
    <n v="0"/>
    <n v="0"/>
    <s v="Mumbai"/>
    <n v="90"/>
    <n v="0"/>
    <n v="4"/>
    <n v="1"/>
  </r>
  <r>
    <d v="2024-06-21T00:00:00"/>
    <x v="108"/>
    <s v="BITTU KUMAR"/>
    <s v="BITTU KUMAR"/>
    <n v="8709035770"/>
    <s v="ABHIJIT KHANVILKAR"/>
    <n v="5"/>
    <n v="1"/>
    <n v="0"/>
    <n v="4"/>
    <n v="3"/>
    <n v="2"/>
    <n v="0"/>
    <n v="0"/>
    <s v="Mumbai"/>
    <n v="200"/>
    <n v="4720"/>
    <n v="5"/>
    <n v="1"/>
  </r>
  <r>
    <d v="2024-06-21T00:00:00"/>
    <x v="43"/>
    <s v="SURAJ PAWAR"/>
    <s v="SURAJ PAWAR"/>
    <n v="8446578718"/>
    <s v="MADHURI JOSHI"/>
    <n v="1"/>
    <n v="0"/>
    <n v="0"/>
    <n v="1"/>
    <n v="1"/>
    <n v="0"/>
    <n v="0"/>
    <n v="0"/>
    <s v="Mumbai"/>
    <n v="25"/>
    <n v="0"/>
    <n v="1"/>
    <n v="1"/>
  </r>
  <r>
    <d v="2024-06-21T00:00:00"/>
    <x v="44"/>
    <s v="SAW MRITUNJAY KUMAR PREMCHAND"/>
    <s v="SAW MRITUNJAY KUMAR PREMCHAND"/>
    <n v="8779615120"/>
    <s v="PREM KUMAR VISHWAKARMA"/>
    <n v="6"/>
    <n v="0"/>
    <n v="0"/>
    <n v="6"/>
    <n v="2"/>
    <n v="5"/>
    <n v="0"/>
    <n v="0"/>
    <s v="Mumbai"/>
    <n v="125"/>
    <n v="0"/>
    <n v="5"/>
    <n v="1"/>
  </r>
  <r>
    <d v="2024-06-22T00:00:00"/>
    <x v="71"/>
    <s v="AJAY BALU LONDHE"/>
    <s v="AJAY BALU LONDHE"/>
    <n v="8369610661"/>
    <s v="NANDAN SINGH"/>
    <n v="7"/>
    <n v="0"/>
    <n v="0"/>
    <n v="7"/>
    <n v="1"/>
    <n v="6"/>
    <n v="0"/>
    <n v="0"/>
    <s v="Mumbai"/>
    <n v="175"/>
    <n v="0"/>
    <n v="6"/>
    <n v="1"/>
  </r>
  <r>
    <d v="2024-06-22T00:00:00"/>
    <x v="106"/>
    <s v="SACHIN KUMAR"/>
    <s v="SACHIN KUMAR"/>
    <n v="8825131086"/>
    <s v="ABHIJIT KHANVILKAR"/>
    <n v="5"/>
    <n v="0"/>
    <n v="0"/>
    <n v="5"/>
    <n v="2"/>
    <n v="3"/>
    <n v="0"/>
    <n v="0"/>
    <s v="Mumbai"/>
    <n v="125"/>
    <n v="0"/>
    <n v="5"/>
    <n v="1"/>
  </r>
  <r>
    <d v="2024-06-22T00:00:00"/>
    <x v="72"/>
    <s v="PRASHANT LAD"/>
    <s v="PRASHANT LAD"/>
    <n v="9833647618"/>
    <s v="SHASHANK YELVE"/>
    <n v="3"/>
    <n v="1"/>
    <n v="0"/>
    <n v="2"/>
    <n v="1"/>
    <n v="2"/>
    <n v="0"/>
    <n v="0"/>
    <s v="Mumbai"/>
    <n v="140"/>
    <n v="4720"/>
    <n v="3"/>
    <n v="1"/>
  </r>
  <r>
    <d v="2024-06-22T00:00:00"/>
    <x v="74"/>
    <s v="SHIVAM PATHAK"/>
    <s v="SHIVAM PATHAK"/>
    <n v="9721050607"/>
    <s v="AJAY KUMAR VERMA"/>
    <n v="2"/>
    <n v="0"/>
    <n v="0"/>
    <n v="2"/>
    <n v="0"/>
    <n v="2"/>
    <n v="0"/>
    <n v="0"/>
    <s v="Mumbai"/>
    <n v="40"/>
    <n v="0"/>
    <n v="2"/>
    <n v="1"/>
  </r>
  <r>
    <d v="2024-06-22T00:00:00"/>
    <x v="75"/>
    <s v="WASIM KAZI"/>
    <s v="WASIM KAZI"/>
    <n v="9702808599"/>
    <s v="SHASHANK YELVE"/>
    <n v="5"/>
    <n v="0"/>
    <n v="0"/>
    <n v="5"/>
    <n v="0"/>
    <n v="5"/>
    <n v="0"/>
    <n v="0"/>
    <s v="Mumbai"/>
    <n v="125"/>
    <n v="0"/>
    <n v="5"/>
    <n v="1"/>
  </r>
  <r>
    <d v="2024-06-22T00:00:00"/>
    <x v="77"/>
    <s v="ARCHANA KAKADE"/>
    <s v="ARCHANA KAKADE"/>
    <n v="7208149618"/>
    <s v="NANDAN SINGH"/>
    <n v="1"/>
    <n v="0"/>
    <n v="0"/>
    <n v="1"/>
    <n v="0"/>
    <n v="1"/>
    <n v="0"/>
    <n v="0"/>
    <s v="Mumbai"/>
    <n v="25"/>
    <n v="0"/>
    <n v="1"/>
    <n v="1"/>
  </r>
  <r>
    <d v="2024-06-22T00:00:00"/>
    <x v="66"/>
    <s v="RITIK PANKAJ CHAUBEY"/>
    <s v="RITIK PANKAJ CHAUBEY"/>
    <n v="8604838454"/>
    <s v="MANISH LOLARAKH NATH DUBEY"/>
    <n v="4"/>
    <n v="1"/>
    <n v="0"/>
    <n v="3"/>
    <n v="3"/>
    <n v="1"/>
    <n v="0"/>
    <n v="0"/>
    <s v="Mumbai"/>
    <n v="165"/>
    <n v="3540"/>
    <n v="3"/>
    <n v="1"/>
  </r>
  <r>
    <d v="2024-06-22T00:00:00"/>
    <x v="67"/>
    <s v="MOHIT UPADHYAY"/>
    <s v="MOHIT UPADHYAY"/>
    <n v="9372906600"/>
    <s v="AKASH RAMRATAN JAISWAL"/>
    <n v="1"/>
    <n v="0"/>
    <n v="0"/>
    <n v="1"/>
    <n v="1"/>
    <n v="0"/>
    <n v="0"/>
    <n v="0"/>
    <s v="Mumbai"/>
    <n v="25"/>
    <n v="0"/>
    <n v="1"/>
    <n v="1"/>
  </r>
  <r>
    <d v="2024-06-22T00:00:00"/>
    <x v="68"/>
    <s v="DHIRAJKUMAR L MISHRA"/>
    <s v="DHIRAJKUMAR L MISHRA"/>
    <n v="9370908992"/>
    <s v="MUNAWAR WARISH HASHMI"/>
    <n v="5"/>
    <n v="0"/>
    <n v="0"/>
    <n v="5"/>
    <n v="1"/>
    <n v="4"/>
    <n v="0"/>
    <n v="0"/>
    <s v="Mumbai"/>
    <n v="125"/>
    <n v="0"/>
    <n v="5"/>
    <n v="1"/>
  </r>
  <r>
    <d v="2024-06-22T00:00:00"/>
    <x v="107"/>
    <s v="NITISH KUMAR"/>
    <s v="NITISH KUMAR"/>
    <n v="8692826180"/>
    <s v="ABHIJIT KHANVILKAR"/>
    <n v="4"/>
    <n v="0"/>
    <n v="0"/>
    <n v="4"/>
    <n v="3"/>
    <n v="1"/>
    <n v="0"/>
    <n v="1"/>
    <s v="Mumbai"/>
    <n v="110"/>
    <n v="0"/>
    <n v="4"/>
    <n v="1"/>
  </r>
  <r>
    <d v="2024-06-22T00:00:00"/>
    <x v="113"/>
    <s v="ANKIT VILAS BORSE"/>
    <s v="ANKIT VILAS BORSE"/>
    <n v="8655594978"/>
    <s v="JAGANATH SABAT"/>
    <n v="6"/>
    <n v="1"/>
    <n v="0"/>
    <n v="5"/>
    <n v="2"/>
    <n v="4"/>
    <n v="0"/>
    <n v="1"/>
    <s v="Mumbai"/>
    <n v="235"/>
    <n v="2950"/>
    <n v="6"/>
    <n v="1"/>
  </r>
  <r>
    <d v="2024-06-22T00:00:00"/>
    <x v="70"/>
    <s v="ABHISHEK KUMAR"/>
    <s v="ABHISHEK KUMAR"/>
    <n v="9967178792"/>
    <s v="NAGENDRA MISHRA"/>
    <n v="5"/>
    <n v="0"/>
    <n v="0"/>
    <n v="5"/>
    <n v="0"/>
    <n v="5"/>
    <n v="0"/>
    <n v="0"/>
    <s v="Mumbai"/>
    <n v="125"/>
    <n v="0"/>
    <n v="5"/>
    <n v="1"/>
  </r>
  <r>
    <d v="2024-06-22T00:00:00"/>
    <x v="85"/>
    <s v="SUMIT SHARAD SANAS"/>
    <s v="SUMIT SHARAD SANAS"/>
    <n v="8652573355"/>
    <s v="ARJUN WAGHMARE"/>
    <n v="2"/>
    <n v="1"/>
    <n v="0"/>
    <n v="1"/>
    <n v="1"/>
    <n v="1"/>
    <n v="0"/>
    <n v="0"/>
    <s v="Mumbai"/>
    <n v="115"/>
    <n v="7080"/>
    <n v="2"/>
    <n v="1"/>
  </r>
  <r>
    <d v="2024-06-22T00:00:00"/>
    <x v="86"/>
    <s v="CHANDAN MISHRA"/>
    <s v="CHANDAN MISHRA"/>
    <n v="8433849596"/>
    <s v="JAYANT KUMAR"/>
    <n v="4"/>
    <n v="1"/>
    <n v="0"/>
    <n v="3"/>
    <n v="1"/>
    <n v="3"/>
    <n v="0"/>
    <n v="0"/>
    <s v="Mumbai"/>
    <n v="165"/>
    <n v="4720"/>
    <n v="4"/>
    <n v="1"/>
  </r>
  <r>
    <d v="2024-06-22T00:00:00"/>
    <x v="87"/>
    <s v="PRAFUL MUKUNDRAO TELANG"/>
    <s v="PRAFUL MUKUNDRAO TELANG"/>
    <n v="7769928826"/>
    <s v="PREM KUMAR VISHWAKARMA"/>
    <n v="5"/>
    <n v="0"/>
    <n v="0"/>
    <n v="5"/>
    <n v="2"/>
    <n v="3"/>
    <n v="0"/>
    <n v="0"/>
    <s v="Mumbai"/>
    <n v="125"/>
    <n v="0"/>
    <n v="5"/>
    <n v="1"/>
  </r>
  <r>
    <d v="2024-06-22T00:00:00"/>
    <x v="89"/>
    <s v="RAGHWENDRA KUMAR SINGH"/>
    <s v="RAGHWENDRA KUMAR SINGH"/>
    <n v="8104389966"/>
    <s v="SONU KIRAN DUBEY"/>
    <n v="3"/>
    <n v="0"/>
    <n v="0"/>
    <n v="3"/>
    <n v="1"/>
    <n v="2"/>
    <n v="0"/>
    <n v="0"/>
    <s v="Mumbai"/>
    <n v="75"/>
    <n v="0"/>
    <n v="3"/>
    <n v="1"/>
  </r>
  <r>
    <d v="2024-06-22T00:00:00"/>
    <x v="78"/>
    <s v="ABDUL AHAD ANIS KHAN"/>
    <s v="ABDUL AHAD ANIS KHAN"/>
    <n v="7058620610"/>
    <s v="AKASH RAMRATAN JAISWAL"/>
    <n v="3"/>
    <n v="0"/>
    <n v="0"/>
    <n v="3"/>
    <n v="2"/>
    <n v="1"/>
    <n v="0"/>
    <n v="0"/>
    <s v="Mumbai"/>
    <n v="75"/>
    <n v="0"/>
    <n v="3"/>
    <n v="1"/>
  </r>
  <r>
    <d v="2024-06-22T00:00:00"/>
    <x v="95"/>
    <s v="RAJKUMAR U SINGH"/>
    <s v="RAJKUMAR U SINGH"/>
    <n v="7058306032"/>
    <s v="AJAY KUMAR VERMA"/>
    <n v="4"/>
    <n v="0"/>
    <n v="0"/>
    <n v="4"/>
    <n v="3"/>
    <n v="1"/>
    <n v="0"/>
    <n v="0"/>
    <s v="Mumbai"/>
    <n v="90"/>
    <n v="0"/>
    <n v="3"/>
    <n v="1"/>
  </r>
  <r>
    <d v="2024-06-22T00:00:00"/>
    <x v="80"/>
    <s v="SHUBHENDU PRAFULLA DASKABI"/>
    <s v="SHUBHENDU PRAFULLA DASKABI"/>
    <n v="9372379791"/>
    <s v="JAYANT KUMAR"/>
    <n v="5"/>
    <n v="0"/>
    <n v="0"/>
    <n v="5"/>
    <n v="4"/>
    <n v="1"/>
    <n v="0"/>
    <n v="0"/>
    <s v="Mumbai"/>
    <n v="125"/>
    <n v="0"/>
    <n v="5"/>
    <n v="1"/>
  </r>
  <r>
    <d v="2024-06-22T00:00:00"/>
    <x v="83"/>
    <s v="GANGA SAGAR PANDEY"/>
    <s v="GANGA SAGAR PANDEY"/>
    <n v="9696537480"/>
    <s v="JAGANATH SABAT"/>
    <n v="4"/>
    <n v="0"/>
    <n v="0"/>
    <n v="4"/>
    <n v="2"/>
    <n v="2"/>
    <n v="0"/>
    <n v="0"/>
    <s v="Mumbai"/>
    <n v="100"/>
    <n v="0"/>
    <n v="4"/>
    <n v="1"/>
  </r>
  <r>
    <d v="2024-06-22T00:00:00"/>
    <x v="82"/>
    <s v="LAXMI NARAYAN PANDEY"/>
    <s v="LAXMI NARAYAN PANDEY"/>
    <n v="7208851513"/>
    <s v="ABHIJIT KHANVILKAR"/>
    <n v="5"/>
    <n v="1"/>
    <n v="0"/>
    <n v="4"/>
    <n v="1"/>
    <n v="4"/>
    <n v="0"/>
    <n v="0"/>
    <s v="Mumbai"/>
    <n v="190"/>
    <n v="4720"/>
    <n v="5"/>
    <n v="1"/>
  </r>
  <r>
    <d v="2024-06-22T00:00:00"/>
    <x v="112"/>
    <s v="JAYANT KUMAR"/>
    <s v="JAYANT KUMAR"/>
    <n v="9304376328"/>
    <s v="DILEEP SHARMA"/>
    <n v="2"/>
    <n v="0"/>
    <n v="0"/>
    <n v="2"/>
    <n v="0"/>
    <n v="2"/>
    <n v="0"/>
    <n v="0"/>
    <s v="Mumbai"/>
    <n v="40"/>
    <n v="0"/>
    <n v="2"/>
    <n v="1"/>
  </r>
  <r>
    <d v="2024-06-22T00:00:00"/>
    <x v="84"/>
    <s v="VINOD KUMAR"/>
    <s v="VINOD KUMAR"/>
    <n v="7905193449"/>
    <s v="JAYANT KUMAR"/>
    <n v="4"/>
    <n v="0"/>
    <n v="1"/>
    <n v="3"/>
    <n v="0"/>
    <n v="4"/>
    <n v="0"/>
    <n v="0"/>
    <s v="Mumbai"/>
    <n v="165"/>
    <n v="3540"/>
    <n v="4"/>
    <n v="1"/>
  </r>
  <r>
    <d v="2024-06-22T00:00:00"/>
    <x v="46"/>
    <s v="PRITAM SUNIL GAIKWAD"/>
    <s v="PRITAM SUNIL GAIKWAD"/>
    <n v="8169792854"/>
    <s v="SHASHANK YELVE"/>
    <n v="5"/>
    <n v="0"/>
    <n v="0"/>
    <n v="5"/>
    <n v="0"/>
    <n v="5"/>
    <n v="0"/>
    <n v="0"/>
    <s v="Mumbai"/>
    <n v="125"/>
    <n v="0"/>
    <n v="5"/>
    <n v="1"/>
  </r>
  <r>
    <d v="2024-06-22T00:00:00"/>
    <x v="47"/>
    <s v="ZOAIB MAINUDDIN PALEKAR"/>
    <s v="ZOAIB MAINUDDIN PALEKAR"/>
    <n v="7020908214"/>
    <s v="AKASH RAMRATAN JAISWAL"/>
    <n v="1"/>
    <n v="0"/>
    <n v="0"/>
    <n v="1"/>
    <n v="0"/>
    <n v="1"/>
    <n v="0"/>
    <n v="0"/>
    <s v="Mumbai"/>
    <n v="25"/>
    <n v="0"/>
    <n v="1"/>
    <n v="1"/>
  </r>
  <r>
    <d v="2024-06-22T00:00:00"/>
    <x v="50"/>
    <s v="VIJAYKUMAR DINESH PARCHE"/>
    <s v="VIJAYKUMAR DINESH PARCHE"/>
    <n v="7558284024"/>
    <s v="MUNAWAR WARISH HASHMI"/>
    <n v="5"/>
    <n v="0"/>
    <n v="0"/>
    <n v="5"/>
    <n v="0"/>
    <n v="6"/>
    <n v="0"/>
    <n v="0"/>
    <s v="Mumbai"/>
    <n v="125"/>
    <n v="0"/>
    <n v="5"/>
    <n v="1"/>
  </r>
  <r>
    <d v="2024-06-22T00:00:00"/>
    <x v="52"/>
    <s v="NANDLAL RAJBHAR"/>
    <s v="NANDLAL RAJBHAR"/>
    <n v="9594189301"/>
    <s v="MD SANAUL MUSTUFA"/>
    <n v="8"/>
    <n v="0"/>
    <n v="0"/>
    <n v="8"/>
    <n v="6"/>
    <n v="2"/>
    <n v="0"/>
    <n v="0"/>
    <s v="Mumbai"/>
    <n v="200"/>
    <n v="0"/>
    <n v="7"/>
    <n v="1"/>
  </r>
  <r>
    <d v="2024-06-22T00:00:00"/>
    <x v="53"/>
    <s v="KRISHNA GYANDEV PANDEY"/>
    <s v="KRISHNA GYANDEV PANDEY"/>
    <n v="9372324244"/>
    <s v="RAGHWENDRA KUMAR SINGH"/>
    <n v="5"/>
    <n v="0"/>
    <n v="0"/>
    <n v="5"/>
    <n v="2"/>
    <n v="3"/>
    <n v="0"/>
    <n v="0"/>
    <s v="Mumbai"/>
    <n v="125"/>
    <n v="0"/>
    <n v="4"/>
    <n v="1"/>
  </r>
  <r>
    <d v="2024-06-22T00:00:00"/>
    <x v="54"/>
    <s v="DINESH GHODVINDE"/>
    <s v="DINESH GHODVINDE"/>
    <n v="7020949492"/>
    <s v="JAGANATH SABAT"/>
    <n v="7"/>
    <n v="0"/>
    <n v="0"/>
    <n v="7"/>
    <n v="1"/>
    <n v="6"/>
    <n v="0"/>
    <n v="1"/>
    <s v="Mumbai"/>
    <n v="55"/>
    <n v="0"/>
    <n v="2"/>
    <n v="1"/>
  </r>
  <r>
    <d v="2024-06-22T00:00:00"/>
    <x v="40"/>
    <s v="JAYESH MANOHARLAL VATANI"/>
    <s v="JAYESH MANOHARLAL VATANI"/>
    <n v="9730838322"/>
    <s v="JAGANATH SABAT"/>
    <n v="4"/>
    <n v="0"/>
    <n v="0"/>
    <n v="4"/>
    <n v="1"/>
    <n v="3"/>
    <n v="0"/>
    <n v="0"/>
    <s v="Mumbai"/>
    <n v="100"/>
    <n v="0"/>
    <n v="4"/>
    <n v="1"/>
  </r>
  <r>
    <d v="2024-06-22T00:00:00"/>
    <x v="41"/>
    <s v="AKASH KUMAR JAISWAL"/>
    <s v="AKASH KUMAR JAISWAL"/>
    <n v="9984180596"/>
    <s v="DILEEP SHARMA"/>
    <n v="3"/>
    <n v="0"/>
    <n v="0"/>
    <n v="3"/>
    <n v="3"/>
    <n v="1"/>
    <n v="0"/>
    <n v="0"/>
    <s v="Mumbai"/>
    <n v="75"/>
    <n v="0"/>
    <n v="4"/>
    <n v="1"/>
  </r>
  <r>
    <d v="2024-06-22T00:00:00"/>
    <x v="42"/>
    <s v="AKASH NARAYAN RAWTE"/>
    <s v="AKASH NARAYAN RAWTE"/>
    <n v="9594529510"/>
    <s v="NAGENDRA MISHRA"/>
    <n v="4"/>
    <n v="0"/>
    <n v="0"/>
    <n v="4"/>
    <n v="1"/>
    <n v="3"/>
    <n v="0"/>
    <n v="0"/>
    <s v="Mumbai"/>
    <n v="100"/>
    <n v="0"/>
    <n v="4"/>
    <n v="1"/>
  </r>
  <r>
    <d v="2024-06-22T00:00:00"/>
    <x v="129"/>
    <s v="AKHILESH TIWARI"/>
    <s v="AKHILESH TIWARI"/>
    <n v="8452813371"/>
    <s v="JAGANATH SABAT"/>
    <n v="7"/>
    <n v="0"/>
    <n v="0"/>
    <n v="7"/>
    <n v="1"/>
    <n v="7"/>
    <n v="0"/>
    <n v="0"/>
    <s v="Mumbai"/>
    <n v="175"/>
    <n v="0"/>
    <n v="7"/>
    <n v="1"/>
  </r>
  <r>
    <d v="2024-06-22T00:00:00"/>
    <x v="43"/>
    <s v="SURAJ PAWAR"/>
    <s v="SURAJ PAWAR"/>
    <n v="8446578718"/>
    <s v="MADHURI JOSHI"/>
    <n v="3"/>
    <n v="1"/>
    <n v="0"/>
    <n v="2"/>
    <n v="1"/>
    <n v="2"/>
    <n v="0"/>
    <n v="1"/>
    <s v="Mumbai"/>
    <n v="150"/>
    <n v="589"/>
    <n v="3"/>
    <n v="1"/>
  </r>
  <r>
    <d v="2024-06-22T00:00:00"/>
    <x v="44"/>
    <s v="SAW MRITUNJAY KUMAR PREMCHAND"/>
    <s v="SAW MRITUNJAY KUMAR PREMCHAND"/>
    <n v="8779615120"/>
    <s v="PREM KUMAR VISHWAKARMA"/>
    <n v="1"/>
    <n v="0"/>
    <n v="0"/>
    <n v="1"/>
    <n v="0"/>
    <n v="1"/>
    <n v="0"/>
    <n v="0"/>
    <s v="Mumbai"/>
    <n v="0"/>
    <n v="0"/>
    <n v="0"/>
    <n v="1"/>
  </r>
  <r>
    <d v="2024-06-22T00:00:00"/>
    <x v="45"/>
    <s v="AMAN TRIPATHI"/>
    <s v="AMAN TRIPATHI"/>
    <n v="7393838072"/>
    <s v="JAGANATH SABAT"/>
    <n v="4"/>
    <n v="1"/>
    <n v="0"/>
    <n v="3"/>
    <n v="1"/>
    <n v="3"/>
    <n v="0"/>
    <n v="0"/>
    <s v="Mumbai"/>
    <n v="170"/>
    <n v="4809"/>
    <n v="4"/>
    <n v="1"/>
  </r>
  <r>
    <d v="2024-06-22T00:00:00"/>
    <x v="62"/>
    <s v="AKSHAY YADAV"/>
    <s v="AKSHAY YADAV"/>
    <n v="9920724076"/>
    <s v="RAGHWENDRA KUMAR SINGH"/>
    <n v="5"/>
    <n v="0"/>
    <n v="0"/>
    <n v="5"/>
    <n v="1"/>
    <n v="4"/>
    <n v="0"/>
    <n v="0"/>
    <s v="Mumbai"/>
    <n v="125"/>
    <n v="0"/>
    <n v="5"/>
    <n v="1"/>
  </r>
  <r>
    <d v="2024-06-22T00:00:00"/>
    <x v="108"/>
    <s v="BITTU KUMAR"/>
    <s v="BITTU KUMAR"/>
    <n v="8709035770"/>
    <s v="ABHIJIT KHANVILKAR"/>
    <n v="5"/>
    <n v="0"/>
    <n v="0"/>
    <n v="5"/>
    <n v="1"/>
    <n v="4"/>
    <n v="0"/>
    <n v="0"/>
    <s v="Mumbai"/>
    <n v="115"/>
    <n v="0"/>
    <n v="5"/>
    <n v="1"/>
  </r>
  <r>
    <d v="2024-06-22T00:00:00"/>
    <x v="99"/>
    <s v="VINAYKUMAR GAUD"/>
    <s v="VINAYKUMAR GAUD"/>
    <n v="9224730381"/>
    <s v="INTEZAR IMAM MUNTAZIR IMAM SAYED"/>
    <n v="1"/>
    <n v="1"/>
    <n v="0"/>
    <n v="0"/>
    <n v="0"/>
    <n v="1"/>
    <n v="0"/>
    <n v="0"/>
    <s v="Mumbai"/>
    <n v="90"/>
    <n v="7080"/>
    <n v="1"/>
    <n v="1"/>
  </r>
  <r>
    <d v="2024-06-22T00:00:00"/>
    <x v="118"/>
    <s v="GAURISHANKAR SHAMBHU MANDAL"/>
    <s v="GAURISHANKAR SHAMBHU MANDAL"/>
    <n v="8369893292"/>
    <s v="CHANDRALOK GUPTA"/>
    <n v="7"/>
    <n v="0"/>
    <n v="0"/>
    <n v="7"/>
    <n v="0"/>
    <n v="7"/>
    <n v="0"/>
    <n v="0"/>
    <s v="Mumbai"/>
    <n v="155"/>
    <n v="0"/>
    <n v="7"/>
    <n v="1"/>
  </r>
  <r>
    <d v="2024-06-22T00:00:00"/>
    <x v="97"/>
    <s v="PREM KUMAR VISHWAKARMA"/>
    <s v="PREM KUMAR VISHWAKARMA"/>
    <n v="9004761131"/>
    <s v="KADAM RAVIRAJ NARAYAN"/>
    <n v="2"/>
    <n v="1"/>
    <n v="0"/>
    <n v="1"/>
    <n v="1"/>
    <n v="2"/>
    <n v="0"/>
    <n v="0"/>
    <s v="Mumbai"/>
    <n v="125"/>
    <n v="4720"/>
    <n v="3"/>
    <n v="1"/>
  </r>
  <r>
    <d v="2024-06-22T00:00:00"/>
    <x v="65"/>
    <s v="SHEKH MOHAMMAD IMRAN"/>
    <s v="SHEKH MOHAMMAD IMRAN"/>
    <n v="8291174466"/>
    <s v="SHASHANK YELVE"/>
    <n v="5"/>
    <n v="1"/>
    <n v="0"/>
    <n v="4"/>
    <n v="0"/>
    <n v="5"/>
    <n v="0"/>
    <n v="0"/>
    <s v="Mumbai"/>
    <n v="155"/>
    <n v="76464"/>
    <n v="5"/>
    <n v="1"/>
  </r>
  <r>
    <d v="2024-06-22T00:00:00"/>
    <x v="55"/>
    <s v="BANNOTH NARAYANASWAMY NAIK"/>
    <s v="BANNOTH NARAYANASWAMY NAIK"/>
    <n v="9892353556"/>
    <s v="ARJUN WAGHMARE"/>
    <n v="5"/>
    <n v="1"/>
    <n v="0"/>
    <n v="4"/>
    <n v="0"/>
    <n v="5"/>
    <n v="0"/>
    <n v="0"/>
    <s v="Mumbai"/>
    <n v="185"/>
    <n v="50976"/>
    <n v="5"/>
    <n v="1"/>
  </r>
  <r>
    <d v="2024-06-22T00:00:00"/>
    <x v="56"/>
    <s v="JUBAIR KHAN"/>
    <s v="JUBAIR KHAN"/>
    <n v="9594708000"/>
    <s v="MOHAMMAD IMRAN ADIL"/>
    <n v="3"/>
    <n v="1"/>
    <n v="0"/>
    <n v="2"/>
    <n v="1"/>
    <n v="2"/>
    <n v="0"/>
    <n v="0"/>
    <s v="Mumbai"/>
    <n v="140"/>
    <n v="14160"/>
    <n v="3"/>
    <n v="1"/>
  </r>
  <r>
    <d v="2024-06-22T00:00:00"/>
    <x v="57"/>
    <s v="ABHISHEK GUPTA"/>
    <s v="ABHISHEK GUPTA"/>
    <n v="8354873086"/>
    <s v="DILEEP SHARMA"/>
    <n v="3"/>
    <n v="0"/>
    <n v="0"/>
    <n v="3"/>
    <n v="1"/>
    <n v="2"/>
    <n v="0"/>
    <n v="0"/>
    <s v="Mumbai"/>
    <n v="75"/>
    <n v="0"/>
    <n v="3"/>
    <n v="1"/>
  </r>
  <r>
    <d v="2024-06-22T00:00:00"/>
    <x v="58"/>
    <s v="ANGAD RAMJI GUPTA"/>
    <s v="ANGAD RAMJI GUPTA"/>
    <n v="9820840706"/>
    <s v="CHANDRALOK GUPTA"/>
    <n v="7"/>
    <n v="0"/>
    <n v="0"/>
    <n v="7"/>
    <n v="0"/>
    <n v="7"/>
    <n v="0"/>
    <n v="0"/>
    <s v="Mumbai"/>
    <n v="175"/>
    <n v="0"/>
    <n v="7"/>
    <n v="1"/>
  </r>
  <r>
    <d v="2024-06-22T00:00:00"/>
    <x v="59"/>
    <s v="MOHAMMED SAJID TAK"/>
    <s v="MOHAMMED SAJID TAK"/>
    <n v="9623733102"/>
    <s v="IRFAN INNUS PATEL"/>
    <n v="5"/>
    <n v="0"/>
    <n v="0"/>
    <n v="5"/>
    <n v="1"/>
    <n v="4"/>
    <n v="0"/>
    <n v="0"/>
    <s v="Mumbai"/>
    <n v="125"/>
    <n v="0"/>
    <n v="5"/>
    <n v="1"/>
  </r>
  <r>
    <d v="2024-06-22T00:00:00"/>
    <x v="60"/>
    <s v="VIKAS CHANDRABHAN MISHRA"/>
    <s v="VIKAS CHANDRABHAN MISHRA"/>
    <n v="8369541192"/>
    <s v="SHASHANK YELVE"/>
    <n v="5"/>
    <n v="0"/>
    <n v="0"/>
    <n v="5"/>
    <n v="2"/>
    <n v="3"/>
    <n v="0"/>
    <n v="0"/>
    <s v="Mumbai"/>
    <n v="125"/>
    <n v="0"/>
    <n v="5"/>
    <n v="1"/>
  </r>
  <r>
    <d v="2024-06-22T00:00:00"/>
    <x v="100"/>
    <s v="PRAVIN MATAL"/>
    <s v="PRAVIN MATAL"/>
    <n v="9867591635"/>
    <s v="MANISH LOLARAKH NATH DUBEY"/>
    <n v="5"/>
    <n v="0"/>
    <n v="0"/>
    <n v="5"/>
    <n v="1"/>
    <n v="5"/>
    <n v="0"/>
    <n v="1"/>
    <s v="Mumbai"/>
    <n v="125"/>
    <n v="0"/>
    <n v="4"/>
    <n v="1"/>
  </r>
  <r>
    <d v="2024-06-22T00:00:00"/>
    <x v="61"/>
    <s v="ASHUTOSH MISHRA"/>
    <s v="ASHUTOSH MISHRA"/>
    <n v="9960834633"/>
    <s v="SUSHEEL DUBEY"/>
    <n v="4"/>
    <n v="1"/>
    <n v="0"/>
    <n v="3"/>
    <n v="1"/>
    <n v="4"/>
    <n v="0"/>
    <n v="0"/>
    <s v="Mumbai"/>
    <n v="175"/>
    <n v="74726"/>
    <n v="5"/>
    <n v="1"/>
  </r>
  <r>
    <d v="2024-06-22T00:00:00"/>
    <x v="26"/>
    <s v="RUSHIKESH DODHU JADHAV"/>
    <s v="RUSHIKESH DODHU JADHAV"/>
    <n v="9768269689"/>
    <s v="AKASH RAMRATAN JAISWAL"/>
    <n v="6"/>
    <n v="0"/>
    <n v="0"/>
    <n v="6"/>
    <n v="0"/>
    <n v="6"/>
    <n v="0"/>
    <n v="0"/>
    <s v="Mumbai"/>
    <n v="125"/>
    <n v="0"/>
    <n v="5"/>
    <n v="1"/>
  </r>
  <r>
    <d v="2024-06-22T00:00:00"/>
    <x v="27"/>
    <s v="RANJEET UPENDRA SHARMA"/>
    <s v="RANJEET UPENDRA SHARMA"/>
    <n v="7620769467"/>
    <s v="JAGANATH SABAT"/>
    <n v="5"/>
    <n v="0"/>
    <n v="0"/>
    <n v="5"/>
    <n v="0"/>
    <n v="5"/>
    <n v="0"/>
    <n v="0"/>
    <s v="Mumbai"/>
    <n v="120"/>
    <n v="0"/>
    <n v="5"/>
    <n v="1"/>
  </r>
  <r>
    <d v="2024-06-22T00:00:00"/>
    <x v="28"/>
    <s v="ATHARAV DASHRATH PAWAR"/>
    <s v="ATHARAV DASHRATH PAWAR"/>
    <n v="8655082048"/>
    <s v="ABHIJIT KHANVILKAR"/>
    <n v="5"/>
    <n v="0"/>
    <n v="0"/>
    <n v="5"/>
    <n v="3"/>
    <n v="2"/>
    <n v="0"/>
    <n v="0"/>
    <s v="Mumbai"/>
    <n v="125"/>
    <n v="0"/>
    <n v="5"/>
    <n v="1"/>
  </r>
  <r>
    <d v="2024-06-22T00:00:00"/>
    <x v="90"/>
    <s v="MOHAMMED MUNAWAR KHAN"/>
    <s v="MOHAMMED MUNAWAR KHAN"/>
    <n v="8779346184"/>
    <s v="INTEZAR IMAM MUNTAZIR IMAM SAYED"/>
    <n v="3"/>
    <n v="0"/>
    <n v="0"/>
    <n v="3"/>
    <n v="0"/>
    <n v="3"/>
    <n v="0"/>
    <n v="0"/>
    <s v="Mumbai"/>
    <n v="70"/>
    <n v="0"/>
    <n v="3"/>
    <n v="1"/>
  </r>
  <r>
    <d v="2024-06-22T00:00:00"/>
    <x v="29"/>
    <s v="ASHISH SHUKLA"/>
    <s v="ASHISH SHUKLA"/>
    <n v="8879709699"/>
    <s v="ABHIJIT KHANVILKAR"/>
    <n v="5"/>
    <n v="0"/>
    <n v="0"/>
    <n v="5"/>
    <n v="2"/>
    <n v="3"/>
    <n v="0"/>
    <n v="0"/>
    <s v="Mumbai"/>
    <n v="125"/>
    <n v="0"/>
    <n v="4"/>
    <n v="1"/>
  </r>
  <r>
    <d v="2024-06-22T00:00:00"/>
    <x v="19"/>
    <s v="RANJIT REVNATH BOBHATE"/>
    <s v="RANJIT REVNATH BOBHATE"/>
    <n v="9920240914"/>
    <s v="MOHAMMAD IMRAN ADIL"/>
    <n v="5"/>
    <n v="0"/>
    <n v="0"/>
    <n v="5"/>
    <n v="0"/>
    <n v="5"/>
    <n v="0"/>
    <n v="0"/>
    <s v="Mumbai"/>
    <n v="125"/>
    <n v="0"/>
    <n v="4"/>
    <n v="1"/>
  </r>
  <r>
    <d v="2024-06-22T00:00:00"/>
    <x v="124"/>
    <s v="ADESH DUBEY"/>
    <s v="ADESH DUBEY"/>
    <n v="9369678516"/>
    <s v="MANISH LOLARAKH NATH DUBEY"/>
    <n v="4"/>
    <n v="0"/>
    <n v="0"/>
    <n v="4"/>
    <n v="0"/>
    <n v="5"/>
    <n v="0"/>
    <n v="0"/>
    <s v="Mumbai"/>
    <n v="80"/>
    <n v="0"/>
    <n v="4"/>
    <n v="1"/>
  </r>
  <r>
    <d v="2024-06-22T00:00:00"/>
    <x v="20"/>
    <s v="NANDAN SINGH"/>
    <s v="NANDAN SINGH"/>
    <n v="8655842601"/>
    <s v="ABHIJIT KHANVILKAR"/>
    <n v="1"/>
    <n v="0"/>
    <n v="0"/>
    <n v="1"/>
    <n v="0"/>
    <n v="1"/>
    <n v="0"/>
    <n v="0"/>
    <s v="Mumbai"/>
    <n v="25"/>
    <n v="0"/>
    <n v="1"/>
    <n v="1"/>
  </r>
  <r>
    <d v="2024-06-22T00:00:00"/>
    <x v="91"/>
    <s v="CHANDRALOK GUPTA"/>
    <s v="CHANDRALOK GUPTA"/>
    <n v="8424058233"/>
    <s v="RUSHIKESH KALE"/>
    <n v="2"/>
    <n v="1"/>
    <n v="0"/>
    <n v="1"/>
    <n v="0"/>
    <n v="2"/>
    <n v="0"/>
    <n v="0"/>
    <s v="Mumbai"/>
    <n v="65"/>
    <n v="26904"/>
    <n v="1"/>
    <n v="1"/>
  </r>
  <r>
    <d v="2024-06-22T00:00:00"/>
    <x v="25"/>
    <s v="AJAY KUMAR MISHRA"/>
    <s v="AJAY KUMAR MISHRA"/>
    <n v="8009478116"/>
    <s v="NAGENDRA MISHRA"/>
    <n v="5"/>
    <n v="0"/>
    <n v="0"/>
    <n v="5"/>
    <n v="4"/>
    <n v="1"/>
    <n v="0"/>
    <n v="0"/>
    <s v="Mumbai"/>
    <n v="115"/>
    <n v="0"/>
    <n v="4"/>
    <n v="1"/>
  </r>
  <r>
    <d v="2024-06-22T00:00:00"/>
    <x v="24"/>
    <s v="ARUN KUMAR SHUKLA"/>
    <s v="ARUN KUMAR SHUKLA"/>
    <n v="8928440955"/>
    <s v="CHANDRALOK GUPTA"/>
    <n v="7"/>
    <n v="0"/>
    <n v="0"/>
    <n v="7"/>
    <n v="0"/>
    <n v="7"/>
    <n v="0"/>
    <n v="0"/>
    <s v="Mumbai"/>
    <n v="175"/>
    <n v="0"/>
    <n v="7"/>
    <n v="1"/>
  </r>
  <r>
    <d v="2024-06-22T00:00:00"/>
    <x v="36"/>
    <s v="SAMSUJJAMA"/>
    <s v="SAMSUJJAMA"/>
    <n v="9628744894"/>
    <s v="PREM KUMAR VISHWAKARMA"/>
    <n v="5"/>
    <n v="0"/>
    <n v="0"/>
    <n v="5"/>
    <n v="0"/>
    <n v="5"/>
    <n v="0"/>
    <n v="0"/>
    <s v="Mumbai"/>
    <n v="105"/>
    <n v="0"/>
    <n v="5"/>
    <n v="1"/>
  </r>
  <r>
    <d v="2024-06-22T00:00:00"/>
    <x v="38"/>
    <s v="VIVEKANAND"/>
    <s v="VIVEKANAND"/>
    <n v="9984546969"/>
    <s v="JAGANATH SABAT"/>
    <n v="7"/>
    <n v="0"/>
    <n v="0"/>
    <n v="7"/>
    <n v="2"/>
    <n v="5"/>
    <n v="0"/>
    <n v="0"/>
    <s v="Mumbai"/>
    <n v="175"/>
    <n v="0"/>
    <n v="7"/>
    <n v="1"/>
  </r>
  <r>
    <d v="2024-06-22T00:00:00"/>
    <x v="126"/>
    <s v="KAPIL"/>
    <s v="KAPIL"/>
    <n v="8295745494"/>
    <s v="MOHAMMAD IMRAN ADIL"/>
    <n v="6"/>
    <n v="0"/>
    <n v="0"/>
    <n v="6"/>
    <n v="0"/>
    <n v="6"/>
    <n v="0"/>
    <n v="0"/>
    <s v="Mumbai"/>
    <n v="140"/>
    <n v="0"/>
    <n v="5"/>
    <n v="1"/>
  </r>
  <r>
    <d v="2024-06-22T00:00:00"/>
    <x v="39"/>
    <s v="PRADEEP DEEPAK ANGRE"/>
    <s v="PRADEEP DEEPAK ANGRE"/>
    <n v="8879114532"/>
    <s v="JAGANATH SABAT"/>
    <n v="5"/>
    <n v="0"/>
    <n v="0"/>
    <n v="5"/>
    <n v="0"/>
    <n v="5"/>
    <n v="0"/>
    <n v="0"/>
    <s v="Mumbai"/>
    <n v="125"/>
    <n v="0"/>
    <n v="5"/>
    <n v="1"/>
  </r>
  <r>
    <d v="2024-06-22T00:00:00"/>
    <x v="125"/>
    <s v="KRISHNA TUKARAM SHELAR"/>
    <s v="KRISHNA TUKARAM SHELAR"/>
    <n v="9137512282"/>
    <s v="PREM KUMAR VISHWAKARMA"/>
    <n v="5"/>
    <n v="0"/>
    <n v="0"/>
    <n v="5"/>
    <n v="1"/>
    <n v="4"/>
    <n v="0"/>
    <n v="0"/>
    <s v="Mumbai"/>
    <n v="115"/>
    <n v="0"/>
    <n v="4"/>
    <n v="1"/>
  </r>
  <r>
    <d v="2024-06-22T00:00:00"/>
    <x v="30"/>
    <s v="BHAVESH VIVEK MHATRE"/>
    <s v="BHAVESH VIVEK MHATRE"/>
    <n v="8668720253"/>
    <s v="SURAJ PAWAR"/>
    <n v="4"/>
    <n v="0"/>
    <n v="0"/>
    <n v="4"/>
    <n v="2"/>
    <n v="2"/>
    <n v="0"/>
    <n v="0"/>
    <s v="Mumbai"/>
    <n v="100"/>
    <n v="0"/>
    <n v="4"/>
    <n v="1"/>
  </r>
  <r>
    <d v="2024-06-22T00:00:00"/>
    <x v="31"/>
    <s v="AKASH RAMRATAN JAISWAL"/>
    <s v="AKASH RAMRATAN JAISWAL"/>
    <n v="7977956010"/>
    <s v="SONU KIRAN DUBEY"/>
    <n v="1"/>
    <n v="0"/>
    <n v="0"/>
    <n v="1"/>
    <n v="0"/>
    <n v="1"/>
    <n v="0"/>
    <n v="0"/>
    <s v="Mumbai"/>
    <n v="25"/>
    <n v="0"/>
    <n v="1"/>
    <n v="1"/>
  </r>
  <r>
    <d v="2024-06-22T00:00:00"/>
    <x v="32"/>
    <s v="SANDESH SAROJ MISHRA"/>
    <s v="SANDESH SAROJ MISHRA"/>
    <n v="9819648094"/>
    <s v="JAYANT KUMAR"/>
    <n v="5"/>
    <n v="1"/>
    <n v="0"/>
    <n v="4"/>
    <n v="4"/>
    <n v="1"/>
    <n v="0"/>
    <n v="0"/>
    <s v="Mumbai"/>
    <n v="190"/>
    <n v="4720"/>
    <n v="4"/>
    <n v="1"/>
  </r>
  <r>
    <d v="2024-06-22T00:00:00"/>
    <x v="33"/>
    <s v="SUDHEER PANKAJ PANDEY"/>
    <s v="SUDHEER PANKAJ PANDEY"/>
    <n v="8953258991"/>
    <s v="RAGHWENDRA KUMAR SINGH"/>
    <n v="5"/>
    <n v="0"/>
    <n v="0"/>
    <n v="5"/>
    <n v="2"/>
    <n v="3"/>
    <n v="0"/>
    <n v="0"/>
    <s v="Mumbai"/>
    <n v="125"/>
    <n v="0"/>
    <n v="5"/>
    <n v="1"/>
  </r>
  <r>
    <d v="2024-06-22T00:00:00"/>
    <x v="34"/>
    <s v="ANIMESH KARMAKAR"/>
    <s v="ANIMESH KARMAKAR"/>
    <n v="6294590298"/>
    <s v="ABHIJIT KHANVILKAR"/>
    <n v="7"/>
    <n v="0"/>
    <n v="0"/>
    <n v="7"/>
    <n v="4"/>
    <n v="3"/>
    <n v="0"/>
    <n v="0"/>
    <s v="Mumbai"/>
    <n v="175"/>
    <n v="0"/>
    <n v="7"/>
    <n v="1"/>
  </r>
  <r>
    <d v="2024-06-22T00:00:00"/>
    <x v="6"/>
    <s v="CHOUBEY ADITYA AJIT"/>
    <s v="CHOUBEY ADITYA AJIT"/>
    <n v="7414955787"/>
    <s v="CHANDRALOK GUPTA"/>
    <n v="7"/>
    <n v="0"/>
    <n v="0"/>
    <n v="7"/>
    <n v="1"/>
    <n v="6"/>
    <n v="0"/>
    <n v="0"/>
    <s v="Mumbai"/>
    <n v="130"/>
    <n v="0"/>
    <n v="6"/>
    <n v="1"/>
  </r>
  <r>
    <d v="2024-06-22T00:00:00"/>
    <x v="119"/>
    <s v="PRASHANT TUKARAM THOKALE"/>
    <s v="PRASHANT TUKARAM THOKALE"/>
    <n v="8779830559"/>
    <s v="JAYANT KUMAR"/>
    <n v="2"/>
    <n v="0"/>
    <n v="0"/>
    <n v="2"/>
    <n v="1"/>
    <n v="1"/>
    <n v="0"/>
    <n v="0"/>
    <s v="Mumbai"/>
    <n v="50"/>
    <n v="0"/>
    <n v="2"/>
    <n v="1"/>
  </r>
  <r>
    <d v="2024-06-22T00:00:00"/>
    <x v="93"/>
    <s v="SOFIYAN MOHAMMED UMAR ANSARI"/>
    <s v="SOFIYAN MOHAMMED UMAR ANSARI"/>
    <n v="7304151160"/>
    <s v="ABHISHEK GUPTA"/>
    <n v="5"/>
    <n v="0"/>
    <n v="0"/>
    <n v="5"/>
    <n v="1"/>
    <n v="4"/>
    <n v="0"/>
    <n v="0"/>
    <s v="Mumbai"/>
    <n v="125"/>
    <n v="0"/>
    <n v="5"/>
    <n v="1"/>
  </r>
  <r>
    <d v="2024-06-22T00:00:00"/>
    <x v="117"/>
    <s v="NAVEEN TRIPATHI"/>
    <s v="NAVEEN TRIPATHI"/>
    <n v="8979086009"/>
    <s v="INTEZAR IMAM MUNTAZIR IMAM SAYED"/>
    <n v="1"/>
    <n v="0"/>
    <n v="0"/>
    <n v="1"/>
    <n v="0"/>
    <n v="1"/>
    <n v="0"/>
    <n v="0"/>
    <s v="Mumbai"/>
    <n v="0"/>
    <n v="0"/>
    <n v="0"/>
    <n v="1"/>
  </r>
  <r>
    <d v="2024-06-22T00:00:00"/>
    <x v="9"/>
    <s v="HARIHAR SINGH"/>
    <s v="HARIHAR SINGH"/>
    <n v="8149312014"/>
    <s v="AJAY KUMAR VERMA"/>
    <n v="3"/>
    <n v="0"/>
    <n v="0"/>
    <n v="3"/>
    <n v="3"/>
    <n v="0"/>
    <n v="0"/>
    <n v="0"/>
    <s v="Mumbai"/>
    <n v="75"/>
    <n v="0"/>
    <n v="3"/>
    <n v="1"/>
  </r>
  <r>
    <d v="2024-06-22T00:00:00"/>
    <x v="120"/>
    <s v="MOHAMMAD HASEEN"/>
    <s v="MOHAMMAD HASEEN"/>
    <n v="8565899473"/>
    <s v="SHASHANK YELVE"/>
    <n v="5"/>
    <n v="0"/>
    <n v="0"/>
    <n v="5"/>
    <n v="2"/>
    <n v="3"/>
    <n v="0"/>
    <n v="0"/>
    <s v="Mumbai"/>
    <n v="105"/>
    <n v="0"/>
    <n v="5"/>
    <n v="1"/>
  </r>
  <r>
    <d v="2024-06-22T00:00:00"/>
    <x v="94"/>
    <s v="MANISH PANDEY"/>
    <s v="MANISH PANDEY"/>
    <n v="8655267737"/>
    <s v="AJAY KUMAR VERMA"/>
    <n v="4"/>
    <n v="0"/>
    <n v="0"/>
    <n v="4"/>
    <n v="0"/>
    <n v="4"/>
    <n v="0"/>
    <n v="0"/>
    <s v="Mumbai"/>
    <n v="95"/>
    <n v="0"/>
    <n v="4"/>
    <n v="1"/>
  </r>
  <r>
    <d v="2024-06-22T00:00:00"/>
    <x v="0"/>
    <s v="SIRAJ RAIS KHAN"/>
    <s v="SIRAJ RAIS KHAN"/>
    <n v="7738084089"/>
    <s v="IRFAN INNUS PATEL"/>
    <n v="5"/>
    <n v="0"/>
    <n v="0"/>
    <n v="5"/>
    <n v="1"/>
    <n v="4"/>
    <n v="0"/>
    <n v="0"/>
    <s v="Mumbai"/>
    <n v="115"/>
    <n v="0"/>
    <n v="5"/>
    <n v="1"/>
  </r>
  <r>
    <d v="2024-06-22T00:00:00"/>
    <x v="2"/>
    <s v="YASH SABHA SHANKAR TIWARI"/>
    <s v="YASH SABHA SHANKAR TIWARI"/>
    <n v="9594587271"/>
    <s v="ABHIJIT KHANVILKAR"/>
    <n v="1"/>
    <n v="0"/>
    <n v="0"/>
    <n v="1"/>
    <n v="0"/>
    <n v="1"/>
    <n v="0"/>
    <n v="0"/>
    <s v="Mumbai"/>
    <n v="25"/>
    <n v="0"/>
    <n v="1"/>
    <n v="1"/>
  </r>
  <r>
    <d v="2024-06-22T00:00:00"/>
    <x v="4"/>
    <s v="RISHIKESH DUBEY"/>
    <s v="RISHIKESH DUBEY"/>
    <n v="8369036235"/>
    <s v="NAVEEN TRIPATHI"/>
    <n v="3"/>
    <n v="0"/>
    <n v="0"/>
    <n v="3"/>
    <n v="0"/>
    <n v="3"/>
    <n v="0"/>
    <n v="0"/>
    <s v="Mumbai"/>
    <n v="70"/>
    <n v="0"/>
    <n v="3"/>
    <n v="1"/>
  </r>
  <r>
    <d v="2024-06-22T00:00:00"/>
    <x v="121"/>
    <s v="SURAJ CHHOTELAL GUPTA"/>
    <s v="SURAJ CHHOTELAL GUPTA"/>
    <n v="9372641825"/>
    <s v="SUSHEEL DUBEY"/>
    <n v="5"/>
    <n v="0"/>
    <n v="0"/>
    <n v="5"/>
    <n v="1"/>
    <n v="4"/>
    <n v="0"/>
    <n v="0"/>
    <s v="Mumbai"/>
    <n v="115"/>
    <n v="0"/>
    <n v="5"/>
    <n v="1"/>
  </r>
  <r>
    <d v="2024-06-22T00:00:00"/>
    <x v="13"/>
    <s v="KARIM JARIYA"/>
    <s v="KARIM JARIYA"/>
    <n v="9321734702"/>
    <s v="AJAY KUMAR VERMA"/>
    <n v="5"/>
    <n v="1"/>
    <n v="0"/>
    <n v="4"/>
    <n v="1"/>
    <n v="4"/>
    <n v="0"/>
    <n v="0"/>
    <s v="Mumbai"/>
    <n v="160"/>
    <n v="43407"/>
    <n v="5"/>
    <n v="1"/>
  </r>
  <r>
    <d v="2024-06-22T00:00:00"/>
    <x v="14"/>
    <s v="VISHAL RAJENDRA UPADHYAY"/>
    <s v="VISHAL RAJENDRA UPADHYAY"/>
    <n v="9867075685"/>
    <s v="DILEEP SHARMA"/>
    <n v="5"/>
    <n v="0"/>
    <n v="0"/>
    <n v="5"/>
    <n v="1"/>
    <n v="4"/>
    <n v="0"/>
    <n v="0"/>
    <s v="Mumbai"/>
    <n v="120"/>
    <n v="0"/>
    <n v="5"/>
    <n v="1"/>
  </r>
  <r>
    <d v="2024-06-22T00:00:00"/>
    <x v="15"/>
    <s v="MOHD ANWAR"/>
    <s v="MOHD ANWAR"/>
    <n v="9699967378"/>
    <s v="MOHAMMAD IMRAN ADIL"/>
    <n v="4"/>
    <n v="2"/>
    <n v="0"/>
    <n v="2"/>
    <n v="1"/>
    <n v="3"/>
    <n v="0"/>
    <n v="0"/>
    <s v="Mumbai"/>
    <n v="240"/>
    <n v="12980"/>
    <n v="4"/>
    <n v="1"/>
  </r>
  <r>
    <d v="2024-06-22T00:00:00"/>
    <x v="16"/>
    <s v="JITENDRA PRATAP SINGH"/>
    <s v="JITENDRA PRATAP SINGH"/>
    <n v="7718993383"/>
    <s v="MANISH LOLARAKH NATH DUBEY"/>
    <n v="1"/>
    <n v="0"/>
    <n v="0"/>
    <n v="1"/>
    <n v="0"/>
    <n v="1"/>
    <n v="0"/>
    <n v="0"/>
    <s v="Mumbai"/>
    <n v="25"/>
    <n v="0"/>
    <n v="1"/>
    <n v="1"/>
  </r>
  <r>
    <d v="2024-06-22T00:00:00"/>
    <x v="17"/>
    <s v="MD SARFARAZ"/>
    <s v="MD SARFARAZ"/>
    <n v="8709965096"/>
    <s v="MD SANAUL MUSTUFA"/>
    <n v="6"/>
    <n v="0"/>
    <n v="0"/>
    <n v="6"/>
    <n v="3"/>
    <n v="3"/>
    <n v="0"/>
    <n v="0"/>
    <s v="Mumbai"/>
    <n v="150"/>
    <n v="0"/>
    <n v="6"/>
    <n v="1"/>
  </r>
  <r>
    <d v="2024-06-22T00:00:00"/>
    <x v="122"/>
    <s v="ABHISHEK RAJNARAYAN GUPTA"/>
    <s v="ABHISHEK RAJNARAYAN GUPTA"/>
    <n v="8454864050"/>
    <s v="ABHISHEK GUPTA"/>
    <n v="5"/>
    <n v="0"/>
    <n v="0"/>
    <n v="5"/>
    <n v="2"/>
    <n v="3"/>
    <n v="0"/>
    <n v="0"/>
    <s v="Mumbai"/>
    <n v="125"/>
    <n v="0"/>
    <n v="5"/>
    <n v="1"/>
  </r>
  <r>
    <d v="2024-06-22T00:00:00"/>
    <x v="10"/>
    <s v="VINIT LAXMIKANT CHATURVEDI"/>
    <s v="VINIT LAXMIKANT CHATURVEDI"/>
    <n v="9619167461"/>
    <s v="AKASH RAMRATAN JAISWAL"/>
    <n v="5"/>
    <n v="0"/>
    <n v="0"/>
    <n v="5"/>
    <n v="2"/>
    <n v="3"/>
    <n v="0"/>
    <n v="0"/>
    <s v="Mumbai"/>
    <n v="125"/>
    <n v="0"/>
    <n v="5"/>
    <n v="1"/>
  </r>
  <r>
    <d v="2024-06-22T00:00:00"/>
    <x v="11"/>
    <s v="PRASHANT VISHRAM PATIL"/>
    <s v="PRASHANT VISHRAM PATIL"/>
    <n v="7777088988"/>
    <s v="PREM KUMAR VISHWAKARMA"/>
    <n v="5"/>
    <n v="0"/>
    <n v="0"/>
    <n v="5"/>
    <n v="1"/>
    <n v="5"/>
    <n v="0"/>
    <n v="0"/>
    <s v="Mumbai"/>
    <n v="125"/>
    <n v="0"/>
    <n v="5"/>
    <n v="1"/>
  </r>
  <r>
    <d v="2024-06-22T00:00:00"/>
    <x v="123"/>
    <s v="APPASAHEB DHANAJI MASAL"/>
    <s v="APPASAHEB DHANAJI MASAL"/>
    <n v="9096490816"/>
    <s v="NANDAN SINGH"/>
    <n v="4"/>
    <n v="0"/>
    <n v="0"/>
    <n v="4"/>
    <n v="4"/>
    <n v="0"/>
    <n v="0"/>
    <n v="0"/>
    <s v="Mumbai"/>
    <n v="100"/>
    <n v="0"/>
    <n v="4"/>
    <n v="1"/>
  </r>
  <r>
    <d v="2024-06-22T00:00:00"/>
    <x v="12"/>
    <s v="SUMIT KUMAR PARASNATH VERMA"/>
    <s v="SUMIT KUMAR PARASNATH VERMA"/>
    <n v="7738531602"/>
    <s v="ABHISHEK GUPTA"/>
    <n v="5"/>
    <n v="0"/>
    <n v="0"/>
    <n v="5"/>
    <n v="3"/>
    <n v="2"/>
    <n v="0"/>
    <n v="0"/>
    <s v="Mumbai"/>
    <n v="125"/>
    <n v="0"/>
    <n v="5"/>
    <n v="1"/>
  </r>
  <r>
    <d v="2024-06-24T00:00:00"/>
    <x v="87"/>
    <s v="PRAFUL MUKUNDRAO TELANG"/>
    <s v="PRAFUL MUKUNDRAO TELANG"/>
    <n v="7769928826"/>
    <s v="PREM KUMAR VISHWAKARMA"/>
    <n v="5"/>
    <n v="0"/>
    <n v="0"/>
    <n v="5"/>
    <n v="4"/>
    <n v="1"/>
    <n v="0"/>
    <n v="0"/>
    <s v="Mumbai"/>
    <n v="115"/>
    <n v="0"/>
    <n v="4"/>
    <n v="1"/>
  </r>
  <r>
    <d v="2024-06-24T00:00:00"/>
    <x v="94"/>
    <s v="MANISH PANDEY"/>
    <s v="MANISH PANDEY"/>
    <n v="8655267737"/>
    <s v="AJAY KUMAR VERMA"/>
    <n v="4"/>
    <n v="0"/>
    <n v="0"/>
    <n v="4"/>
    <n v="0"/>
    <n v="4"/>
    <n v="0"/>
    <n v="0"/>
    <s v="Mumbai"/>
    <n v="100"/>
    <n v="0"/>
    <n v="4"/>
    <n v="1"/>
  </r>
  <r>
    <d v="2024-06-24T00:00:00"/>
    <x v="0"/>
    <s v="SIRAJ RAIS KHAN"/>
    <s v="SIRAJ RAIS KHAN"/>
    <n v="7738084089"/>
    <s v="IRFAN INNUS PATEL"/>
    <n v="8"/>
    <n v="1"/>
    <n v="0"/>
    <n v="7"/>
    <n v="0"/>
    <n v="8"/>
    <n v="0"/>
    <n v="0"/>
    <s v="Mumbai"/>
    <n v="255"/>
    <n v="38232"/>
    <n v="7"/>
    <n v="1"/>
  </r>
  <r>
    <d v="2024-06-24T00:00:00"/>
    <x v="88"/>
    <s v="NAGENDRA MISHRA"/>
    <s v="NAGENDRA MISHRA"/>
    <n v="7049872363"/>
    <s v="SIDDHANT RAJENDRA PAWAR"/>
    <n v="1"/>
    <n v="0"/>
    <n v="0"/>
    <n v="1"/>
    <n v="0"/>
    <n v="1"/>
    <n v="0"/>
    <n v="0"/>
    <s v="Mumbai"/>
    <n v="25"/>
    <n v="0"/>
    <n v="1"/>
    <n v="1"/>
  </r>
  <r>
    <d v="2024-06-24T00:00:00"/>
    <x v="89"/>
    <s v="RAGHWENDRA KUMAR SINGH"/>
    <s v="RAGHWENDRA KUMAR SINGH"/>
    <n v="8104389966"/>
    <s v="SONU KIRAN DUBEY"/>
    <n v="3"/>
    <n v="0"/>
    <n v="0"/>
    <n v="3"/>
    <n v="2"/>
    <n v="1"/>
    <n v="0"/>
    <n v="0"/>
    <s v="Mumbai"/>
    <n v="75"/>
    <n v="0"/>
    <n v="3"/>
    <n v="1"/>
  </r>
  <r>
    <d v="2024-06-24T00:00:00"/>
    <x v="85"/>
    <s v="SUMIT SHARAD SANAS"/>
    <s v="SUMIT SHARAD SANAS"/>
    <n v="8652573355"/>
    <s v="ARJUN WAGHMARE"/>
    <n v="2"/>
    <n v="1"/>
    <n v="0"/>
    <n v="1"/>
    <n v="0"/>
    <n v="2"/>
    <n v="0"/>
    <n v="0"/>
    <s v="Mumbai"/>
    <n v="115"/>
    <n v="4720"/>
    <n v="2"/>
    <n v="1"/>
  </r>
  <r>
    <d v="2024-06-24T00:00:00"/>
    <x v="86"/>
    <s v="CHANDAN MISHRA"/>
    <s v="CHANDAN MISHRA"/>
    <n v="8433849596"/>
    <s v="JAYANT KUMAR"/>
    <n v="5"/>
    <n v="0"/>
    <n v="0"/>
    <n v="5"/>
    <n v="2"/>
    <n v="3"/>
    <n v="0"/>
    <n v="0"/>
    <s v="Mumbai"/>
    <n v="115"/>
    <n v="0"/>
    <n v="5"/>
    <n v="1"/>
  </r>
  <r>
    <d v="2024-06-24T00:00:00"/>
    <x v="83"/>
    <s v="GANGA SAGAR PANDEY"/>
    <s v="GANGA SAGAR PANDEY"/>
    <n v="9696537480"/>
    <s v="JAGANATH SABAT"/>
    <n v="8"/>
    <n v="0"/>
    <n v="0"/>
    <n v="8"/>
    <n v="2"/>
    <n v="6"/>
    <n v="0"/>
    <n v="0"/>
    <s v="Mumbai"/>
    <n v="175"/>
    <n v="0"/>
    <n v="7"/>
    <n v="1"/>
  </r>
  <r>
    <d v="2024-06-24T00:00:00"/>
    <x v="82"/>
    <s v="LAXMI NARAYAN PANDEY"/>
    <s v="LAXMI NARAYAN PANDEY"/>
    <n v="7208851513"/>
    <s v="ABHIJIT KHANVILKAR"/>
    <n v="3"/>
    <n v="1"/>
    <n v="0"/>
    <n v="2"/>
    <n v="1"/>
    <n v="2"/>
    <n v="0"/>
    <n v="0"/>
    <s v="Mumbai"/>
    <n v="140"/>
    <n v="4720"/>
    <n v="3"/>
    <n v="1"/>
  </r>
  <r>
    <d v="2024-06-24T00:00:00"/>
    <x v="112"/>
    <s v="JAYANT KUMAR"/>
    <s v="JAYANT KUMAR"/>
    <n v="9304376328"/>
    <s v="DILEEP SHARMA"/>
    <n v="2"/>
    <n v="0"/>
    <n v="0"/>
    <n v="2"/>
    <n v="0"/>
    <n v="2"/>
    <n v="0"/>
    <n v="0"/>
    <s v="Mumbai"/>
    <n v="50"/>
    <n v="0"/>
    <n v="2"/>
    <n v="1"/>
  </r>
  <r>
    <d v="2024-06-24T00:00:00"/>
    <x v="84"/>
    <s v="VINOD KUMAR"/>
    <s v="VINOD KUMAR"/>
    <n v="7905193449"/>
    <s v="JAYANT KUMAR"/>
    <n v="5"/>
    <n v="0"/>
    <n v="0"/>
    <n v="5"/>
    <n v="1"/>
    <n v="4"/>
    <n v="0"/>
    <n v="0"/>
    <s v="Mumbai"/>
    <n v="115"/>
    <n v="0"/>
    <n v="5"/>
    <n v="1"/>
  </r>
  <r>
    <d v="2024-06-24T00:00:00"/>
    <x v="78"/>
    <s v="ABDUL AHAD ANIS KHAN"/>
    <s v="ABDUL AHAD ANIS KHAN"/>
    <n v="7058620610"/>
    <s v="AKASH RAMRATAN JAISWAL"/>
    <n v="3"/>
    <n v="0"/>
    <n v="0"/>
    <n v="3"/>
    <n v="3"/>
    <n v="0"/>
    <n v="0"/>
    <n v="0"/>
    <s v="Mumbai"/>
    <n v="75"/>
    <n v="0"/>
    <n v="3"/>
    <n v="1"/>
  </r>
  <r>
    <d v="2024-06-24T00:00:00"/>
    <x v="95"/>
    <s v="RAJKUMAR U SINGH"/>
    <s v="RAJKUMAR U SINGH"/>
    <n v="7058306032"/>
    <s v="AJAY KUMAR VERMA"/>
    <n v="3"/>
    <n v="0"/>
    <n v="0"/>
    <n v="3"/>
    <n v="2"/>
    <n v="1"/>
    <n v="0"/>
    <n v="0"/>
    <s v="Mumbai"/>
    <n v="75"/>
    <n v="0"/>
    <n v="3"/>
    <n v="1"/>
  </r>
  <r>
    <d v="2024-06-24T00:00:00"/>
    <x v="80"/>
    <s v="SHUBHENDU PRAFULLA DASKABI"/>
    <s v="SHUBHENDU PRAFULLA DASKABI"/>
    <n v="9372379791"/>
    <s v="JAYANT KUMAR"/>
    <n v="5"/>
    <n v="0"/>
    <n v="0"/>
    <n v="5"/>
    <n v="4"/>
    <n v="1"/>
    <n v="0"/>
    <n v="0"/>
    <s v="Mumbai"/>
    <n v="125"/>
    <n v="0"/>
    <n v="5"/>
    <n v="1"/>
  </r>
  <r>
    <d v="2024-06-24T00:00:00"/>
    <x v="74"/>
    <s v="SHIVAM PATHAK"/>
    <s v="SHIVAM PATHAK"/>
    <n v="9721050607"/>
    <s v="AJAY KUMAR VERMA"/>
    <n v="3"/>
    <n v="0"/>
    <n v="0"/>
    <n v="3"/>
    <n v="2"/>
    <n v="1"/>
    <n v="0"/>
    <n v="0"/>
    <s v="Mumbai"/>
    <n v="70"/>
    <n v="0"/>
    <n v="3"/>
    <n v="1"/>
  </r>
  <r>
    <d v="2024-06-24T00:00:00"/>
    <x v="75"/>
    <s v="WASIM KAZI"/>
    <s v="WASIM KAZI"/>
    <n v="9702808599"/>
    <s v="SHASHANK YELVE"/>
    <n v="5"/>
    <n v="0"/>
    <n v="0"/>
    <n v="5"/>
    <n v="1"/>
    <n v="4"/>
    <n v="0"/>
    <n v="0"/>
    <s v="Mumbai"/>
    <n v="125"/>
    <n v="0"/>
    <n v="5"/>
    <n v="1"/>
  </r>
  <r>
    <d v="2024-06-24T00:00:00"/>
    <x v="77"/>
    <s v="ARCHANA KAKADE"/>
    <s v="ARCHANA KAKADE"/>
    <n v="7208149618"/>
    <s v="NANDAN SINGH"/>
    <n v="5"/>
    <n v="0"/>
    <n v="0"/>
    <n v="5"/>
    <n v="1"/>
    <n v="4"/>
    <n v="0"/>
    <n v="0"/>
    <s v="Mumbai"/>
    <n v="125"/>
    <n v="0"/>
    <n v="5"/>
    <n v="1"/>
  </r>
  <r>
    <d v="2024-06-24T00:00:00"/>
    <x v="71"/>
    <s v="AJAY BALU LONDHE"/>
    <s v="AJAY BALU LONDHE"/>
    <n v="8369610661"/>
    <s v="NANDAN SINGH"/>
    <n v="6"/>
    <n v="0"/>
    <n v="0"/>
    <n v="6"/>
    <n v="2"/>
    <n v="4"/>
    <n v="0"/>
    <n v="0"/>
    <s v="Mumbai"/>
    <n v="150"/>
    <n v="0"/>
    <n v="4"/>
    <n v="1"/>
  </r>
  <r>
    <d v="2024-06-24T00:00:00"/>
    <x v="106"/>
    <s v="SACHIN KUMAR"/>
    <s v="SACHIN KUMAR"/>
    <n v="8825131086"/>
    <s v="ABHIJIT KHANVILKAR"/>
    <n v="5"/>
    <n v="0"/>
    <n v="0"/>
    <n v="5"/>
    <n v="2"/>
    <n v="3"/>
    <n v="0"/>
    <n v="1"/>
    <s v="Mumbai"/>
    <n v="135"/>
    <n v="0"/>
    <n v="5"/>
    <n v="1"/>
  </r>
  <r>
    <d v="2024-06-24T00:00:00"/>
    <x v="72"/>
    <s v="PRASHANT LAD"/>
    <s v="PRASHANT LAD"/>
    <n v="9833647618"/>
    <s v="SHASHANK YELVE"/>
    <n v="3"/>
    <n v="0"/>
    <n v="0"/>
    <n v="3"/>
    <n v="1"/>
    <n v="2"/>
    <n v="0"/>
    <n v="0"/>
    <s v="Mumbai"/>
    <n v="65"/>
    <n v="0"/>
    <n v="3"/>
    <n v="1"/>
  </r>
  <r>
    <d v="2024-06-24T00:00:00"/>
    <x v="107"/>
    <s v="NITISH KUMAR"/>
    <s v="NITISH KUMAR"/>
    <n v="8692826180"/>
    <s v="ABHIJIT KHANVILKAR"/>
    <n v="4"/>
    <n v="0"/>
    <n v="0"/>
    <n v="4"/>
    <n v="2"/>
    <n v="2"/>
    <n v="0"/>
    <n v="0"/>
    <s v="Mumbai"/>
    <n v="100"/>
    <n v="0"/>
    <n v="4"/>
    <n v="1"/>
  </r>
  <r>
    <d v="2024-06-24T00:00:00"/>
    <x v="113"/>
    <s v="ANKIT VILAS BORSE"/>
    <s v="ANKIT VILAS BORSE"/>
    <n v="8655594978"/>
    <s v="JAGANATH SABAT"/>
    <n v="7"/>
    <n v="0"/>
    <n v="0"/>
    <n v="7"/>
    <n v="0"/>
    <n v="7"/>
    <n v="0"/>
    <n v="0"/>
    <s v="Mumbai"/>
    <n v="165"/>
    <n v="0"/>
    <n v="6"/>
    <n v="1"/>
  </r>
  <r>
    <d v="2024-06-24T00:00:00"/>
    <x v="70"/>
    <s v="ABHISHEK KUMAR"/>
    <s v="ABHISHEK KUMAR"/>
    <n v="9967178792"/>
    <s v="NAGENDRA MISHRA"/>
    <n v="4"/>
    <n v="0"/>
    <n v="0"/>
    <n v="4"/>
    <n v="1"/>
    <n v="4"/>
    <n v="0"/>
    <n v="0"/>
    <s v="Mumbai"/>
    <n v="90"/>
    <n v="0"/>
    <n v="4"/>
    <n v="1"/>
  </r>
  <r>
    <d v="2024-06-24T00:00:00"/>
    <x v="66"/>
    <s v="RITIK PANKAJ CHAUBEY"/>
    <s v="RITIK PANKAJ CHAUBEY"/>
    <n v="8604838454"/>
    <s v="MANISH LOLARAKH NATH DUBEY"/>
    <n v="5"/>
    <n v="0"/>
    <n v="0"/>
    <n v="5"/>
    <n v="3"/>
    <n v="2"/>
    <n v="0"/>
    <n v="0"/>
    <s v="Mumbai"/>
    <n v="125"/>
    <n v="0"/>
    <n v="5"/>
    <n v="1"/>
  </r>
  <r>
    <d v="2024-06-24T00:00:00"/>
    <x v="67"/>
    <s v="MOHIT UPADHYAY"/>
    <s v="MOHIT UPADHYAY"/>
    <n v="9372906600"/>
    <s v="AKASH RAMRATAN JAISWAL"/>
    <n v="4"/>
    <n v="0"/>
    <n v="0"/>
    <n v="4"/>
    <n v="1"/>
    <n v="3"/>
    <n v="0"/>
    <n v="0"/>
    <s v="Mumbai"/>
    <n v="100"/>
    <n v="0"/>
    <n v="4"/>
    <n v="1"/>
  </r>
  <r>
    <d v="2024-06-24T00:00:00"/>
    <x v="68"/>
    <s v="DHIRAJKUMAR L MISHRA"/>
    <s v="DHIRAJKUMAR L MISHRA"/>
    <n v="9370908992"/>
    <s v="MUNAWAR WARISH HASHMI"/>
    <n v="5"/>
    <n v="0"/>
    <n v="0"/>
    <n v="5"/>
    <n v="1"/>
    <n v="4"/>
    <n v="0"/>
    <n v="0"/>
    <s v="Mumbai"/>
    <n v="125"/>
    <n v="0"/>
    <n v="5"/>
    <n v="1"/>
  </r>
  <r>
    <d v="2024-06-24T00:00:00"/>
    <x v="65"/>
    <s v="SHEKH MOHAMMAD IMRAN"/>
    <s v="SHEKH MOHAMMAD IMRAN"/>
    <n v="8291174466"/>
    <s v="SHASHANK YELVE"/>
    <n v="5"/>
    <n v="0"/>
    <n v="0"/>
    <n v="5"/>
    <n v="0"/>
    <n v="5"/>
    <n v="0"/>
    <n v="0"/>
    <s v="Mumbai"/>
    <n v="115"/>
    <n v="0"/>
    <n v="4"/>
    <n v="1"/>
  </r>
  <r>
    <d v="2024-06-24T00:00:00"/>
    <x v="62"/>
    <s v="AKSHAY YADAV"/>
    <s v="AKSHAY YADAV"/>
    <n v="9920724076"/>
    <s v="RAGHWENDRA KUMAR SINGH"/>
    <n v="5"/>
    <n v="0"/>
    <n v="0"/>
    <n v="5"/>
    <n v="2"/>
    <n v="3"/>
    <n v="0"/>
    <n v="0"/>
    <s v="Mumbai"/>
    <n v="125"/>
    <n v="0"/>
    <n v="5"/>
    <n v="1"/>
  </r>
  <r>
    <d v="2024-06-24T00:00:00"/>
    <x v="118"/>
    <s v="GAURISHANKAR SHAMBHU MANDAL"/>
    <s v="GAURISHANKAR SHAMBHU MANDAL"/>
    <n v="8369893292"/>
    <s v="CHANDRALOK GUPTA"/>
    <n v="7"/>
    <n v="0"/>
    <n v="0"/>
    <n v="7"/>
    <n v="0"/>
    <n v="7"/>
    <n v="0"/>
    <n v="0"/>
    <s v="Mumbai"/>
    <n v="165"/>
    <n v="0"/>
    <n v="7"/>
    <n v="1"/>
  </r>
  <r>
    <d v="2024-06-24T00:00:00"/>
    <x v="64"/>
    <s v="MUNAWAR WARISH HASHMI"/>
    <s v="MUNAWAR WARISH HASHMI"/>
    <n v="9167670057"/>
    <s v="RUSHIKESH KALE"/>
    <n v="4"/>
    <n v="1"/>
    <n v="0"/>
    <n v="3"/>
    <n v="0"/>
    <n v="4"/>
    <n v="0"/>
    <n v="0"/>
    <s v="Mumbai"/>
    <n v="140"/>
    <n v="4720"/>
    <n v="3"/>
    <n v="1"/>
  </r>
  <r>
    <d v="2024-06-24T00:00:00"/>
    <x v="97"/>
    <s v="PREM KUMAR VISHWAKARMA"/>
    <s v="PREM KUMAR VISHWAKARMA"/>
    <n v="9004761131"/>
    <s v="KADAM RAVIRAJ NARAYAN"/>
    <n v="3"/>
    <n v="0"/>
    <n v="0"/>
    <n v="3"/>
    <n v="1"/>
    <n v="2"/>
    <n v="0"/>
    <n v="0"/>
    <s v="Mumbai"/>
    <n v="50"/>
    <n v="0"/>
    <n v="2"/>
    <n v="1"/>
  </r>
  <r>
    <d v="2024-06-24T00:00:00"/>
    <x v="100"/>
    <s v="PRAVIN MATAL"/>
    <s v="PRAVIN MATAL"/>
    <n v="9867591635"/>
    <s v="MANISH LOLARAKH NATH DUBEY"/>
    <n v="6"/>
    <n v="0"/>
    <n v="0"/>
    <n v="6"/>
    <n v="1"/>
    <n v="5"/>
    <n v="0"/>
    <n v="0"/>
    <s v="Mumbai"/>
    <n v="150"/>
    <n v="0"/>
    <n v="6"/>
    <n v="1"/>
  </r>
  <r>
    <d v="2024-06-24T00:00:00"/>
    <x v="60"/>
    <s v="VIKAS CHANDRABHAN MISHRA"/>
    <s v="VIKAS CHANDRABHAN MISHRA"/>
    <n v="8369541192"/>
    <s v="SHASHANK YELVE"/>
    <n v="5"/>
    <n v="0"/>
    <n v="0"/>
    <n v="5"/>
    <n v="3"/>
    <n v="2"/>
    <n v="0"/>
    <n v="0"/>
    <s v="Mumbai"/>
    <n v="125"/>
    <n v="0"/>
    <n v="5"/>
    <n v="1"/>
  </r>
  <r>
    <d v="2024-06-24T00:00:00"/>
    <x v="61"/>
    <s v="ASHUTOSH MISHRA"/>
    <s v="ASHUTOSH MISHRA"/>
    <n v="9960834633"/>
    <s v="SUSHEEL DUBEY"/>
    <n v="4"/>
    <n v="1"/>
    <n v="0"/>
    <n v="3"/>
    <n v="1"/>
    <n v="5"/>
    <n v="0"/>
    <n v="0"/>
    <s v="Mumbai"/>
    <n v="160"/>
    <n v="35682"/>
    <n v="4"/>
    <n v="1"/>
  </r>
  <r>
    <d v="2024-06-24T00:00:00"/>
    <x v="55"/>
    <s v="BANNOTH NARAYANASWAMY NAIK"/>
    <s v="BANNOTH NARAYANASWAMY NAIK"/>
    <n v="9892353556"/>
    <s v="ARJUN WAGHMARE"/>
    <n v="6"/>
    <n v="1"/>
    <n v="0"/>
    <n v="5"/>
    <n v="2"/>
    <n v="4"/>
    <n v="0"/>
    <n v="0"/>
    <s v="Mumbai"/>
    <n v="205"/>
    <n v="4720"/>
    <n v="5"/>
    <n v="1"/>
  </r>
  <r>
    <d v="2024-06-24T00:00:00"/>
    <x v="56"/>
    <s v="JUBAIR KHAN"/>
    <s v="JUBAIR KHAN"/>
    <n v="9594708000"/>
    <s v="MOHAMMAD IMRAN ADIL"/>
    <n v="4"/>
    <n v="0"/>
    <n v="0"/>
    <n v="4"/>
    <n v="1"/>
    <n v="3"/>
    <n v="0"/>
    <n v="0"/>
    <s v="Mumbai"/>
    <n v="85"/>
    <n v="0"/>
    <n v="4"/>
    <n v="1"/>
  </r>
  <r>
    <d v="2024-06-24T00:00:00"/>
    <x v="57"/>
    <s v="ABHISHEK GUPTA"/>
    <s v="ABHISHEK GUPTA"/>
    <n v="8354873086"/>
    <s v="DILEEP SHARMA"/>
    <n v="3"/>
    <n v="0"/>
    <n v="0"/>
    <n v="3"/>
    <n v="3"/>
    <n v="0"/>
    <n v="0"/>
    <n v="0"/>
    <s v="Mumbai"/>
    <n v="75"/>
    <n v="0"/>
    <n v="3"/>
    <n v="1"/>
  </r>
  <r>
    <d v="2024-06-24T00:00:00"/>
    <x v="58"/>
    <s v="ANGAD RAMJI GUPTA"/>
    <s v="ANGAD RAMJI GUPTA"/>
    <n v="9820840706"/>
    <s v="CHANDRALOK GUPTA"/>
    <n v="6"/>
    <n v="0"/>
    <n v="0"/>
    <n v="6"/>
    <n v="0"/>
    <n v="6"/>
    <n v="0"/>
    <n v="0"/>
    <s v="Mumbai"/>
    <n v="150"/>
    <n v="0"/>
    <n v="6"/>
    <n v="1"/>
  </r>
  <r>
    <d v="2024-06-24T00:00:00"/>
    <x v="59"/>
    <s v="MOHAMMED SAJID TAK"/>
    <s v="MOHAMMED SAJID TAK"/>
    <n v="9623733102"/>
    <s v="IRFAN INNUS PATEL"/>
    <n v="5"/>
    <n v="0"/>
    <n v="0"/>
    <n v="5"/>
    <n v="0"/>
    <n v="5"/>
    <n v="0"/>
    <n v="0"/>
    <s v="Mumbai"/>
    <n v="125"/>
    <n v="0"/>
    <n v="5"/>
    <n v="1"/>
  </r>
  <r>
    <d v="2024-06-24T00:00:00"/>
    <x v="53"/>
    <s v="KRISHNA GYANDEV PANDEY"/>
    <s v="KRISHNA GYANDEV PANDEY"/>
    <n v="9372324244"/>
    <s v="RAGHWENDRA KUMAR SINGH"/>
    <n v="5"/>
    <n v="0"/>
    <n v="0"/>
    <n v="5"/>
    <n v="3"/>
    <n v="2"/>
    <n v="0"/>
    <n v="0"/>
    <s v="Mumbai"/>
    <n v="125"/>
    <n v="0"/>
    <n v="5"/>
    <n v="1"/>
  </r>
  <r>
    <d v="2024-06-24T00:00:00"/>
    <x v="54"/>
    <s v="DINESH GHODVINDE"/>
    <s v="DINESH GHODVINDE"/>
    <n v="7020949492"/>
    <s v="JAGANATH SABAT"/>
    <n v="6"/>
    <n v="1"/>
    <n v="0"/>
    <n v="5"/>
    <n v="1"/>
    <n v="6"/>
    <n v="0"/>
    <n v="0"/>
    <s v="Mumbai"/>
    <n v="110"/>
    <n v="10238"/>
    <n v="2"/>
    <n v="1"/>
  </r>
  <r>
    <d v="2024-06-24T00:00:00"/>
    <x v="46"/>
    <s v="PRITAM SUNIL GAIKWAD"/>
    <s v="PRITAM SUNIL GAIKWAD"/>
    <n v="8169792854"/>
    <s v="SHASHANK YELVE"/>
    <n v="5"/>
    <n v="0"/>
    <n v="0"/>
    <n v="5"/>
    <n v="1"/>
    <n v="4"/>
    <n v="0"/>
    <n v="0"/>
    <s v="Mumbai"/>
    <n v="115"/>
    <n v="0"/>
    <n v="5"/>
    <n v="1"/>
  </r>
  <r>
    <d v="2024-06-24T00:00:00"/>
    <x v="47"/>
    <s v="ZOAIB MAINUDDIN PALEKAR"/>
    <s v="ZOAIB MAINUDDIN PALEKAR"/>
    <n v="7020908214"/>
    <s v="AKASH RAMRATAN JAISWAL"/>
    <n v="3"/>
    <n v="0"/>
    <n v="0"/>
    <n v="3"/>
    <n v="0"/>
    <n v="3"/>
    <n v="0"/>
    <n v="0"/>
    <s v="Mumbai"/>
    <n v="75"/>
    <n v="0"/>
    <n v="3"/>
    <n v="1"/>
  </r>
  <r>
    <d v="2024-06-24T00:00:00"/>
    <x v="49"/>
    <s v="ANOOP PANDEY"/>
    <s v="ANOOP PANDEY"/>
    <n v="9321734007"/>
    <s v="KADAM RAVIRAJ NARAYAN"/>
    <n v="5"/>
    <n v="0"/>
    <n v="0"/>
    <n v="5"/>
    <n v="2"/>
    <n v="3"/>
    <n v="0"/>
    <n v="0"/>
    <s v="Mumbai"/>
    <n v="125"/>
    <n v="0"/>
    <n v="5"/>
    <n v="1"/>
  </r>
  <r>
    <d v="2024-06-24T00:00:00"/>
    <x v="52"/>
    <s v="NANDLAL RAJBHAR"/>
    <s v="NANDLAL RAJBHAR"/>
    <n v="9594189301"/>
    <s v="MD SANAUL MUSTUFA"/>
    <n v="6"/>
    <n v="0"/>
    <n v="0"/>
    <n v="6"/>
    <n v="3"/>
    <n v="3"/>
    <n v="0"/>
    <n v="0"/>
    <s v="Mumbai"/>
    <n v="150"/>
    <n v="0"/>
    <n v="6"/>
    <n v="1"/>
  </r>
  <r>
    <d v="2024-06-24T00:00:00"/>
    <x v="42"/>
    <s v="AKASH NARAYAN RAWTE"/>
    <s v="AKASH NARAYAN RAWTE"/>
    <n v="9594529510"/>
    <s v="NAGENDRA MISHRA"/>
    <n v="4"/>
    <n v="0"/>
    <n v="0"/>
    <n v="4"/>
    <n v="0"/>
    <n v="4"/>
    <n v="0"/>
    <n v="0"/>
    <s v="Mumbai"/>
    <n v="100"/>
    <n v="0"/>
    <n v="4"/>
    <n v="1"/>
  </r>
  <r>
    <d v="2024-06-24T00:00:00"/>
    <x v="129"/>
    <s v="AKHILESH TIWARI"/>
    <s v="AKHILESH TIWARI"/>
    <n v="8452813371"/>
    <s v="JAGANATH SABAT"/>
    <n v="7"/>
    <n v="0"/>
    <n v="0"/>
    <n v="7"/>
    <n v="3"/>
    <n v="4"/>
    <n v="0"/>
    <n v="0"/>
    <s v="Mumbai"/>
    <n v="175"/>
    <n v="0"/>
    <n v="7"/>
    <n v="1"/>
  </r>
  <r>
    <d v="2024-06-24T00:00:00"/>
    <x v="43"/>
    <s v="SURAJ PAWAR"/>
    <s v="SURAJ PAWAR"/>
    <n v="8446578718"/>
    <s v="MADHURI JOSHI"/>
    <n v="1"/>
    <n v="1"/>
    <n v="0"/>
    <n v="0"/>
    <n v="0"/>
    <n v="1"/>
    <n v="0"/>
    <n v="0"/>
    <s v="Mumbai"/>
    <n v="85"/>
    <n v="4720"/>
    <n v="1"/>
    <n v="1"/>
  </r>
  <r>
    <d v="2024-06-24T00:00:00"/>
    <x v="45"/>
    <s v="AMAN TRIPATHI"/>
    <s v="AMAN TRIPATHI"/>
    <n v="7393838072"/>
    <s v="JAGANATH SABAT"/>
    <n v="4"/>
    <n v="1"/>
    <n v="0"/>
    <n v="3"/>
    <n v="1"/>
    <n v="3"/>
    <n v="0"/>
    <n v="0"/>
    <s v="Mumbai"/>
    <n v="165"/>
    <n v="5237"/>
    <n v="4"/>
    <n v="1"/>
  </r>
  <r>
    <d v="2024-06-24T00:00:00"/>
    <x v="41"/>
    <s v="AKASH KUMAR JAISWAL"/>
    <s v="AKASH KUMAR JAISWAL"/>
    <n v="9984180596"/>
    <s v="DILEEP SHARMA"/>
    <n v="2"/>
    <n v="0"/>
    <n v="0"/>
    <n v="2"/>
    <n v="2"/>
    <n v="0"/>
    <n v="0"/>
    <n v="0"/>
    <s v="Mumbai"/>
    <n v="50"/>
    <n v="0"/>
    <n v="2"/>
    <n v="1"/>
  </r>
  <r>
    <d v="2024-06-24T00:00:00"/>
    <x v="108"/>
    <s v="BITTU KUMAR"/>
    <s v="BITTU KUMAR"/>
    <n v="8709035770"/>
    <s v="ABHIJIT KHANVILKAR"/>
    <n v="5"/>
    <n v="0"/>
    <n v="0"/>
    <n v="5"/>
    <n v="3"/>
    <n v="2"/>
    <n v="0"/>
    <n v="0"/>
    <s v="Mumbai"/>
    <n v="125"/>
    <n v="0"/>
    <n v="5"/>
    <n v="1"/>
  </r>
  <r>
    <d v="2024-06-24T00:00:00"/>
    <x v="39"/>
    <s v="PRADEEP DEEPAK ANGRE"/>
    <s v="PRADEEP DEEPAK ANGRE"/>
    <n v="8879114532"/>
    <s v="JAGANATH SABAT"/>
    <n v="6"/>
    <n v="0"/>
    <n v="0"/>
    <n v="6"/>
    <n v="1"/>
    <n v="6"/>
    <n v="0"/>
    <n v="0"/>
    <s v="Mumbai"/>
    <n v="140"/>
    <n v="0"/>
    <n v="5"/>
    <n v="1"/>
  </r>
  <r>
    <d v="2024-06-24T00:00:00"/>
    <x v="125"/>
    <s v="KRISHNA TUKARAM SHELAR"/>
    <s v="KRISHNA TUKARAM SHELAR"/>
    <n v="9137512282"/>
    <s v="PREM KUMAR VISHWAKARMA"/>
    <n v="4"/>
    <n v="0"/>
    <n v="0"/>
    <n v="4"/>
    <n v="1"/>
    <n v="3"/>
    <n v="0"/>
    <n v="0"/>
    <s v="Mumbai"/>
    <n v="90"/>
    <n v="0"/>
    <n v="2"/>
    <n v="1"/>
  </r>
  <r>
    <d v="2024-06-24T00:00:00"/>
    <x v="35"/>
    <s v="MD SANAUL MUSTUFA"/>
    <s v="MD SANAUL MUSTUFA"/>
    <n v="9892999846"/>
    <s v="ABHIJIT KHANVILKAR"/>
    <n v="5"/>
    <n v="0"/>
    <n v="0"/>
    <n v="5"/>
    <n v="0"/>
    <n v="5"/>
    <n v="0"/>
    <n v="0"/>
    <s v="Mumbai"/>
    <n v="65"/>
    <n v="0"/>
    <n v="3"/>
    <n v="1"/>
  </r>
  <r>
    <d v="2024-06-24T00:00:00"/>
    <x v="36"/>
    <s v="SAMSUJJAMA"/>
    <s v="SAMSUJJAMA"/>
    <n v="9628744894"/>
    <s v="PREM KUMAR VISHWAKARMA"/>
    <n v="5"/>
    <n v="0"/>
    <n v="0"/>
    <n v="5"/>
    <n v="1"/>
    <n v="4"/>
    <n v="0"/>
    <n v="0"/>
    <s v="Mumbai"/>
    <n v="125"/>
    <n v="0"/>
    <n v="5"/>
    <n v="1"/>
  </r>
  <r>
    <d v="2024-06-24T00:00:00"/>
    <x v="38"/>
    <s v="VIVEKANAND"/>
    <s v="VIVEKANAND"/>
    <n v="9984546969"/>
    <s v="JAGANATH SABAT"/>
    <n v="7"/>
    <n v="0"/>
    <n v="0"/>
    <n v="7"/>
    <n v="6"/>
    <n v="1"/>
    <n v="0"/>
    <n v="0"/>
    <s v="Mumbai"/>
    <n v="175"/>
    <n v="0"/>
    <n v="6"/>
    <n v="1"/>
  </r>
  <r>
    <d v="2024-06-24T00:00:00"/>
    <x v="126"/>
    <s v="KAPIL"/>
    <s v="KAPIL"/>
    <n v="8295745494"/>
    <s v="MOHAMMAD IMRAN ADIL"/>
    <n v="5"/>
    <n v="0"/>
    <n v="0"/>
    <n v="5"/>
    <n v="1"/>
    <n v="4"/>
    <n v="0"/>
    <n v="0"/>
    <s v="Mumbai"/>
    <n v="125"/>
    <n v="0"/>
    <n v="5"/>
    <n v="1"/>
  </r>
  <r>
    <d v="2024-06-24T00:00:00"/>
    <x v="34"/>
    <s v="ANIMESH KARMAKAR"/>
    <s v="ANIMESH KARMAKAR"/>
    <n v="6294590298"/>
    <s v="ABHIJIT KHANVILKAR"/>
    <n v="4"/>
    <n v="0"/>
    <n v="0"/>
    <n v="4"/>
    <n v="2"/>
    <n v="2"/>
    <n v="0"/>
    <n v="0"/>
    <s v="Mumbai"/>
    <n v="100"/>
    <n v="0"/>
    <n v="4"/>
    <n v="1"/>
  </r>
  <r>
    <d v="2024-06-24T00:00:00"/>
    <x v="30"/>
    <s v="BHAVESH VIVEK MHATRE"/>
    <s v="BHAVESH VIVEK MHATRE"/>
    <n v="8668720253"/>
    <s v="SURAJ PAWAR"/>
    <n v="5"/>
    <n v="0"/>
    <n v="0"/>
    <n v="5"/>
    <n v="2"/>
    <n v="4"/>
    <n v="0"/>
    <n v="0"/>
    <s v="Mumbai"/>
    <n v="105"/>
    <n v="0"/>
    <n v="5"/>
    <n v="1"/>
  </r>
  <r>
    <d v="2024-06-24T00:00:00"/>
    <x v="31"/>
    <s v="AKASH RAMRATAN JAISWAL"/>
    <s v="AKASH RAMRATAN JAISWAL"/>
    <n v="7977956010"/>
    <s v="SONU KIRAN DUBEY"/>
    <n v="1"/>
    <n v="0"/>
    <n v="0"/>
    <n v="1"/>
    <n v="0"/>
    <n v="1"/>
    <n v="0"/>
    <n v="0"/>
    <s v="Mumbai"/>
    <n v="25"/>
    <n v="0"/>
    <n v="1"/>
    <n v="1"/>
  </r>
  <r>
    <d v="2024-06-24T00:00:00"/>
    <x v="28"/>
    <s v="ATHARAV DASHRATH PAWAR"/>
    <s v="ATHARAV DASHRATH PAWAR"/>
    <n v="8655082048"/>
    <s v="ABHIJIT KHANVILKAR"/>
    <n v="6"/>
    <n v="0"/>
    <n v="0"/>
    <n v="6"/>
    <n v="3"/>
    <n v="3"/>
    <n v="0"/>
    <n v="0"/>
    <s v="Mumbai"/>
    <n v="140"/>
    <n v="0"/>
    <n v="5"/>
    <n v="1"/>
  </r>
  <r>
    <d v="2024-06-24T00:00:00"/>
    <x v="90"/>
    <s v="MOHAMMED MUNAWAR KHAN"/>
    <s v="MOHAMMED MUNAWAR KHAN"/>
    <n v="8779346184"/>
    <s v="INTEZAR IMAM MUNTAZIR IMAM SAYED"/>
    <n v="3"/>
    <n v="0"/>
    <n v="0"/>
    <n v="3"/>
    <n v="1"/>
    <n v="2"/>
    <n v="0"/>
    <n v="0"/>
    <s v="Mumbai"/>
    <n v="75"/>
    <n v="0"/>
    <n v="3"/>
    <n v="1"/>
  </r>
  <r>
    <d v="2024-06-24T00:00:00"/>
    <x v="29"/>
    <s v="ASHISH SHUKLA"/>
    <s v="ASHISH SHUKLA"/>
    <n v="8879709699"/>
    <s v="ABHIJIT KHANVILKAR"/>
    <n v="3"/>
    <n v="0"/>
    <n v="0"/>
    <n v="3"/>
    <n v="2"/>
    <n v="2"/>
    <n v="0"/>
    <n v="0"/>
    <s v="Mumbai"/>
    <n v="75"/>
    <n v="0"/>
    <n v="3"/>
    <n v="1"/>
  </r>
  <r>
    <d v="2024-06-24T00:00:00"/>
    <x v="27"/>
    <s v="RANJEET UPENDRA SHARMA"/>
    <s v="RANJEET UPENDRA SHARMA"/>
    <n v="7620769467"/>
    <s v="JAGANATH SABAT"/>
    <n v="5"/>
    <n v="0"/>
    <n v="0"/>
    <n v="5"/>
    <n v="1"/>
    <n v="5"/>
    <n v="0"/>
    <n v="0"/>
    <s v="Mumbai"/>
    <n v="125"/>
    <n v="0"/>
    <n v="5"/>
    <n v="1"/>
  </r>
  <r>
    <d v="2024-06-24T00:00:00"/>
    <x v="102"/>
    <s v="YADAV VIVEKKUMAR LALJI"/>
    <s v="YADAV VIVEKKUMAR LALJI"/>
    <n v="9702818558"/>
    <s v="IRFAN INNUS PATEL"/>
    <n v="6"/>
    <n v="0"/>
    <n v="0"/>
    <n v="6"/>
    <n v="3"/>
    <n v="3"/>
    <n v="0"/>
    <n v="0"/>
    <s v="Mumbai"/>
    <n v="140"/>
    <n v="0"/>
    <n v="6"/>
    <n v="1"/>
  </r>
  <r>
    <d v="2024-06-24T00:00:00"/>
    <x v="22"/>
    <s v="ALOK NAKHDOO PAL"/>
    <s v="ALOK NAKHDOO PAL"/>
    <n v="7385360866"/>
    <s v="CHANDRALOK GUPTA"/>
    <n v="1"/>
    <n v="1"/>
    <n v="0"/>
    <n v="0"/>
    <n v="0"/>
    <n v="1"/>
    <n v="0"/>
    <n v="0"/>
    <s v="Mumbai"/>
    <n v="90"/>
    <n v="4720"/>
    <n v="1"/>
    <n v="1"/>
  </r>
  <r>
    <d v="2024-06-24T00:00:00"/>
    <x v="24"/>
    <s v="ARUN KUMAR SHUKLA"/>
    <s v="ARUN KUMAR SHUKLA"/>
    <n v="8928440955"/>
    <s v="CHANDRALOK GUPTA"/>
    <n v="7"/>
    <n v="0"/>
    <n v="0"/>
    <n v="7"/>
    <n v="0"/>
    <n v="7"/>
    <n v="0"/>
    <n v="0"/>
    <s v="Mumbai"/>
    <n v="175"/>
    <n v="0"/>
    <n v="7"/>
    <n v="1"/>
  </r>
  <r>
    <d v="2024-06-24T00:00:00"/>
    <x v="25"/>
    <s v="AJAY KUMAR MISHRA"/>
    <s v="AJAY KUMAR MISHRA"/>
    <n v="8009478116"/>
    <s v="NAGENDRA MISHRA"/>
    <n v="3"/>
    <n v="0"/>
    <n v="0"/>
    <n v="3"/>
    <n v="2"/>
    <n v="1"/>
    <n v="0"/>
    <n v="0"/>
    <s v="Mumbai"/>
    <n v="75"/>
    <n v="0"/>
    <n v="3"/>
    <n v="1"/>
  </r>
  <r>
    <d v="2024-06-24T00:00:00"/>
    <x v="19"/>
    <s v="RANJIT REVNATH BOBHATE"/>
    <s v="RANJIT REVNATH BOBHATE"/>
    <n v="9920240914"/>
    <s v="MOHAMMAD IMRAN ADIL"/>
    <n v="5"/>
    <n v="0"/>
    <n v="0"/>
    <n v="5"/>
    <n v="0"/>
    <n v="5"/>
    <n v="0"/>
    <n v="0"/>
    <s v="Mumbai"/>
    <n v="125"/>
    <n v="0"/>
    <n v="5"/>
    <n v="1"/>
  </r>
  <r>
    <d v="2024-06-24T00:00:00"/>
    <x v="124"/>
    <s v="ADESH DUBEY"/>
    <s v="ADESH DUBEY"/>
    <n v="9369678516"/>
    <s v="MOHAMMAD IMRAN ADIL"/>
    <n v="3"/>
    <n v="0"/>
    <n v="0"/>
    <n v="3"/>
    <n v="1"/>
    <n v="2"/>
    <n v="0"/>
    <n v="0"/>
    <s v="Mumbai"/>
    <n v="75"/>
    <n v="0"/>
    <n v="3"/>
    <n v="1"/>
  </r>
  <r>
    <d v="2024-06-24T00:00:00"/>
    <x v="20"/>
    <s v="NANDAN SINGH"/>
    <s v="NANDAN SINGH"/>
    <n v="8655842601"/>
    <s v="ABHIJIT KHANVILKAR"/>
    <n v="1"/>
    <n v="0"/>
    <n v="0"/>
    <n v="1"/>
    <n v="0"/>
    <n v="1"/>
    <n v="0"/>
    <n v="0"/>
    <s v="Mumbai"/>
    <n v="25"/>
    <n v="0"/>
    <n v="1"/>
    <n v="1"/>
  </r>
  <r>
    <d v="2024-06-24T00:00:00"/>
    <x v="15"/>
    <s v="MOHD ANWAR"/>
    <s v="MOHD ANWAR"/>
    <n v="9699967378"/>
    <s v="MOHAMMAD IMRAN ADIL"/>
    <n v="4"/>
    <n v="0"/>
    <n v="0"/>
    <n v="4"/>
    <n v="1"/>
    <n v="3"/>
    <n v="0"/>
    <n v="0"/>
    <s v="Mumbai"/>
    <n v="100"/>
    <n v="0"/>
    <n v="4"/>
    <n v="1"/>
  </r>
  <r>
    <d v="2024-06-24T00:00:00"/>
    <x v="16"/>
    <s v="JITENDRA PRATAP SINGH"/>
    <s v="JITENDRA PRATAP SINGH"/>
    <n v="7718993383"/>
    <s v="MANISH LOLARAKH NATH DUBEY"/>
    <n v="3"/>
    <n v="0"/>
    <n v="0"/>
    <n v="3"/>
    <n v="0"/>
    <n v="3"/>
    <n v="0"/>
    <n v="0"/>
    <s v="Mumbai"/>
    <n v="75"/>
    <n v="0"/>
    <n v="3"/>
    <n v="1"/>
  </r>
  <r>
    <d v="2024-06-24T00:00:00"/>
    <x v="17"/>
    <s v="MD SARFARAZ"/>
    <s v="MD SARFARAZ"/>
    <n v="8709965096"/>
    <s v="MD SANAUL MUSTUFA"/>
    <n v="7"/>
    <n v="0"/>
    <n v="0"/>
    <n v="7"/>
    <n v="1"/>
    <n v="6"/>
    <n v="0"/>
    <n v="0"/>
    <s v="Mumbai"/>
    <n v="175"/>
    <n v="0"/>
    <n v="7"/>
    <n v="1"/>
  </r>
  <r>
    <d v="2024-06-24T00:00:00"/>
    <x v="121"/>
    <s v="SURAJ CHHOTELAL GUPTA"/>
    <s v="SURAJ CHHOTELAL GUPTA"/>
    <n v="9372641825"/>
    <s v="SUSHEEL DUBEY"/>
    <n v="5"/>
    <n v="0"/>
    <n v="0"/>
    <n v="5"/>
    <n v="1"/>
    <n v="4"/>
    <n v="0"/>
    <n v="0"/>
    <s v="Mumbai"/>
    <n v="125"/>
    <n v="0"/>
    <n v="5"/>
    <n v="1"/>
  </r>
  <r>
    <d v="2024-06-24T00:00:00"/>
    <x v="13"/>
    <s v="KARIM JARIYA"/>
    <s v="KARIM JARIYA"/>
    <n v="9321734702"/>
    <s v="AJAY KUMAR VERMA"/>
    <n v="5"/>
    <n v="0"/>
    <n v="0"/>
    <n v="5"/>
    <n v="0"/>
    <n v="5"/>
    <n v="0"/>
    <n v="0"/>
    <s v="Mumbai"/>
    <n v="100"/>
    <n v="0"/>
    <n v="4"/>
    <n v="1"/>
  </r>
  <r>
    <d v="2024-06-24T00:00:00"/>
    <x v="14"/>
    <s v="VISHAL RAJENDRA UPADHYAY"/>
    <s v="VISHAL RAJENDRA UPADHYAY"/>
    <n v="9867075685"/>
    <s v="DILEEP SHARMA"/>
    <n v="4"/>
    <n v="0"/>
    <n v="0"/>
    <n v="4"/>
    <n v="0"/>
    <n v="4"/>
    <n v="0"/>
    <n v="0"/>
    <s v="Mumbai"/>
    <n v="100"/>
    <n v="0"/>
    <n v="4"/>
    <n v="1"/>
  </r>
  <r>
    <d v="2024-06-24T00:00:00"/>
    <x v="12"/>
    <s v="SUMIT KUMAR PARASNATH VERMA"/>
    <s v="SUMIT KUMAR PARASNATH VERMA"/>
    <n v="7738531602"/>
    <s v="ABHISHEK GUPTA"/>
    <n v="5"/>
    <n v="0"/>
    <n v="0"/>
    <n v="5"/>
    <n v="1"/>
    <n v="4"/>
    <n v="0"/>
    <n v="0"/>
    <s v="Mumbai"/>
    <n v="125"/>
    <n v="0"/>
    <n v="5"/>
    <n v="1"/>
  </r>
  <r>
    <d v="2024-06-24T00:00:00"/>
    <x v="122"/>
    <s v="ABHISHEK RAJNARAYAN GUPTA"/>
    <s v="ABHISHEK RAJNARAYAN GUPTA"/>
    <n v="8454864050"/>
    <s v="ABHISHEK GUPTA"/>
    <n v="6"/>
    <n v="0"/>
    <n v="0"/>
    <n v="6"/>
    <n v="3"/>
    <n v="3"/>
    <n v="0"/>
    <n v="1"/>
    <s v="Mumbai"/>
    <n v="160"/>
    <n v="0"/>
    <n v="5"/>
    <n v="1"/>
  </r>
  <r>
    <d v="2024-06-24T00:00:00"/>
    <x v="10"/>
    <s v="VINIT LAXMIKANT CHATURVEDI"/>
    <s v="VINIT LAXMIKANT CHATURVEDI"/>
    <n v="9619167461"/>
    <s v="AKASH RAMRATAN JAISWAL"/>
    <n v="5"/>
    <n v="1"/>
    <n v="0"/>
    <n v="4"/>
    <n v="4"/>
    <n v="1"/>
    <n v="0"/>
    <n v="0"/>
    <s v="Mumbai"/>
    <n v="190"/>
    <n v="7080"/>
    <n v="5"/>
    <n v="1"/>
  </r>
  <r>
    <d v="2024-06-24T00:00:00"/>
    <x v="11"/>
    <s v="PRASHANT VISHRAM PATIL"/>
    <s v="PRASHANT VISHRAM PATIL"/>
    <n v="7777088988"/>
    <s v="PREM KUMAR VISHWAKARMA"/>
    <n v="5"/>
    <n v="0"/>
    <n v="0"/>
    <n v="5"/>
    <n v="3"/>
    <n v="2"/>
    <n v="0"/>
    <n v="0"/>
    <s v="Mumbai"/>
    <n v="120"/>
    <n v="0"/>
    <n v="4"/>
    <n v="1"/>
  </r>
  <r>
    <d v="2024-06-24T00:00:00"/>
    <x v="123"/>
    <s v="APPASAHEB DHANAJI MASAL"/>
    <s v="APPASAHEB DHANAJI MASAL"/>
    <n v="9096490816"/>
    <s v="NANDAN SINGH"/>
    <n v="7"/>
    <n v="0"/>
    <n v="0"/>
    <n v="7"/>
    <n v="4"/>
    <n v="3"/>
    <n v="0"/>
    <n v="0"/>
    <s v="Mumbai"/>
    <n v="175"/>
    <n v="0"/>
    <n v="7"/>
    <n v="1"/>
  </r>
  <r>
    <d v="2024-06-24T00:00:00"/>
    <x v="119"/>
    <s v="PRASHANT TUKARAM THOKALE"/>
    <s v="PRASHANT TUKARAM THOKALE"/>
    <n v="8779830559"/>
    <s v="JAYANT KUMAR"/>
    <n v="4"/>
    <n v="0"/>
    <n v="0"/>
    <n v="4"/>
    <n v="0"/>
    <n v="5"/>
    <n v="0"/>
    <n v="0"/>
    <s v="Mumbai"/>
    <n v="100"/>
    <n v="0"/>
    <n v="4"/>
    <n v="1"/>
  </r>
  <r>
    <d v="2024-06-24T00:00:00"/>
    <x v="93"/>
    <s v="SOFIYAN MOHAMMED UMAR ANSARI"/>
    <s v="SOFIYAN MOHAMMED UMAR ANSARI"/>
    <n v="7304151160"/>
    <s v="ABHISHEK GUPTA"/>
    <n v="1"/>
    <n v="1"/>
    <n v="0"/>
    <n v="0"/>
    <n v="0"/>
    <n v="1"/>
    <n v="0"/>
    <n v="0"/>
    <s v="Mumbai"/>
    <n v="90"/>
    <n v="20532"/>
    <n v="1"/>
    <n v="1"/>
  </r>
  <r>
    <d v="2024-06-24T00:00:00"/>
    <x v="117"/>
    <s v="NAVEEN TRIPATHI"/>
    <s v="NAVEEN TRIPATHI"/>
    <n v="8979086009"/>
    <s v="INTEZAR IMAM MUNTAZIR IMAM SAYED"/>
    <n v="1"/>
    <n v="1"/>
    <n v="0"/>
    <n v="0"/>
    <n v="0"/>
    <n v="1"/>
    <n v="0"/>
    <n v="0"/>
    <s v="Mumbai"/>
    <n v="90"/>
    <n v="7080"/>
    <n v="1"/>
    <n v="1"/>
  </r>
  <r>
    <d v="2024-06-24T00:00:00"/>
    <x v="9"/>
    <s v="HARIHAR SINGH"/>
    <s v="HARIHAR SINGH"/>
    <n v="8149312014"/>
    <s v="AJAY KUMAR VERMA"/>
    <n v="3"/>
    <n v="1"/>
    <n v="0"/>
    <n v="2"/>
    <n v="0"/>
    <n v="3"/>
    <n v="0"/>
    <n v="0"/>
    <s v="Mumbai"/>
    <n v="140"/>
    <n v="4720"/>
    <n v="3"/>
    <n v="1"/>
  </r>
  <r>
    <d v="2024-06-24T00:00:00"/>
    <x v="6"/>
    <s v="CHOUBEY ADITYA AJIT"/>
    <s v="CHOUBEY ADITYA AJIT"/>
    <n v="7414955787"/>
    <s v="CHANDRALOK GUPTA"/>
    <n v="4"/>
    <n v="1"/>
    <n v="0"/>
    <n v="3"/>
    <n v="1"/>
    <n v="4"/>
    <n v="0"/>
    <n v="0"/>
    <s v="Mumbai"/>
    <n v="140"/>
    <n v="2360"/>
    <n v="3"/>
    <n v="1"/>
  </r>
  <r>
    <d v="2024-06-24T00:00:00"/>
    <x v="2"/>
    <s v="YASH SABHA SHANKAR TIWARI"/>
    <s v="YASH SABHA SHANKAR TIWARI"/>
    <n v="9594587271"/>
    <s v="ABHIJIT KHANVILKAR"/>
    <n v="1"/>
    <n v="0"/>
    <n v="0"/>
    <n v="1"/>
    <n v="0"/>
    <n v="1"/>
    <n v="0"/>
    <n v="0"/>
    <s v="Mumbai"/>
    <n v="25"/>
    <n v="0"/>
    <n v="1"/>
    <n v="1"/>
  </r>
  <r>
    <d v="2024-06-24T00:00:00"/>
    <x v="4"/>
    <s v="RISHIKESH DUBEY"/>
    <s v="RISHIKESH DUBEY"/>
    <n v="8369036235"/>
    <s v="NAVEEN TRIPATHI"/>
    <n v="5"/>
    <n v="0"/>
    <n v="0"/>
    <n v="5"/>
    <n v="0"/>
    <n v="5"/>
    <n v="0"/>
    <n v="0"/>
    <s v="Mumbai"/>
    <n v="115"/>
    <n v="0"/>
    <n v="5"/>
    <n v="1"/>
  </r>
  <r>
    <d v="2024-06-24T00:00:00"/>
    <x v="120"/>
    <s v="MOHAMMAD HASEEN"/>
    <s v="MOHAMMAD HASEEN"/>
    <n v="8565899473"/>
    <s v="SHASHANK YELVE"/>
    <n v="6"/>
    <n v="0"/>
    <n v="0"/>
    <n v="6"/>
    <n v="2"/>
    <n v="5"/>
    <n v="0"/>
    <n v="0"/>
    <s v="Mumbai"/>
    <n v="150"/>
    <n v="0"/>
    <n v="6"/>
    <n v="1"/>
  </r>
  <r>
    <d v="2024-06-25T00:00:00"/>
    <x v="56"/>
    <s v="JUBAIR KHAN"/>
    <s v="JUBAIR KHAN"/>
    <n v="9594708000"/>
    <s v="MOHAMMAD IMRAN ADIL"/>
    <n v="3"/>
    <n v="0"/>
    <n v="0"/>
    <n v="3"/>
    <n v="0"/>
    <n v="3"/>
    <n v="0"/>
    <n v="0"/>
    <s v="Mumbai"/>
    <n v="60"/>
    <n v="0"/>
    <n v="3"/>
    <n v="1"/>
  </r>
  <r>
    <d v="2024-06-25T00:00:00"/>
    <x v="55"/>
    <s v="BANNOTH NARAYANASWAMY NAIK"/>
    <s v="BANNOTH NARAYANASWAMY NAIK"/>
    <n v="9892353556"/>
    <s v="ARJUN WAGHMARE"/>
    <n v="6"/>
    <n v="0"/>
    <n v="0"/>
    <n v="6"/>
    <n v="2"/>
    <n v="6"/>
    <n v="0"/>
    <n v="0"/>
    <s v="Mumbai"/>
    <n v="140"/>
    <n v="0"/>
    <n v="6"/>
    <n v="1"/>
  </r>
  <r>
    <d v="2024-06-25T00:00:00"/>
    <x v="123"/>
    <s v="APPASAHEB DHANAJI MASAL"/>
    <s v="APPASAHEB DHANAJI MASAL"/>
    <n v="9096490816"/>
    <s v="NANDAN SINGH"/>
    <n v="7"/>
    <n v="0"/>
    <n v="0"/>
    <n v="7"/>
    <n v="1"/>
    <n v="6"/>
    <n v="0"/>
    <n v="0"/>
    <s v="Mumbai"/>
    <n v="175"/>
    <n v="0"/>
    <n v="7"/>
    <n v="1"/>
  </r>
  <r>
    <d v="2024-06-25T00:00:00"/>
    <x v="57"/>
    <s v="ABHISHEK GUPTA"/>
    <s v="ABHISHEK GUPTA"/>
    <n v="8354873086"/>
    <s v="DILEEP SHARMA"/>
    <n v="3"/>
    <n v="0"/>
    <n v="0"/>
    <n v="3"/>
    <n v="0"/>
    <n v="3"/>
    <n v="0"/>
    <n v="0"/>
    <s v="Mumbai"/>
    <n v="75"/>
    <n v="0"/>
    <n v="3"/>
    <n v="1"/>
  </r>
  <r>
    <d v="2024-06-25T00:00:00"/>
    <x v="61"/>
    <s v="ASHUTOSH MISHRA"/>
    <s v="ASHUTOSH MISHRA"/>
    <n v="9960834633"/>
    <s v="SUSHEEL DUBEY"/>
    <n v="2"/>
    <n v="0"/>
    <n v="0"/>
    <n v="2"/>
    <n v="0"/>
    <n v="2"/>
    <n v="0"/>
    <n v="0"/>
    <s v="Mumbai"/>
    <n v="50"/>
    <n v="0"/>
    <n v="2"/>
    <n v="1"/>
  </r>
  <r>
    <d v="2024-06-25T00:00:00"/>
    <x v="100"/>
    <s v="PRAVIN MATAL"/>
    <s v="PRAVIN MATAL"/>
    <n v="9867591635"/>
    <s v="MANISH LOLARAKH NATH DUBEY"/>
    <n v="5"/>
    <n v="0"/>
    <n v="0"/>
    <n v="5"/>
    <n v="1"/>
    <n v="4"/>
    <n v="0"/>
    <n v="0"/>
    <s v="Mumbai"/>
    <n v="115"/>
    <n v="0"/>
    <n v="5"/>
    <n v="1"/>
  </r>
  <r>
    <d v="2024-06-25T00:00:00"/>
    <x v="10"/>
    <s v="VINIT LAXMIKANT CHATURVEDI"/>
    <s v="VINIT LAXMIKANT CHATURVEDI"/>
    <n v="9619167461"/>
    <s v="AKASH RAMRATAN JAISWAL"/>
    <n v="5"/>
    <n v="0"/>
    <n v="0"/>
    <n v="5"/>
    <n v="4"/>
    <n v="2"/>
    <n v="0"/>
    <n v="0"/>
    <s v="Mumbai"/>
    <n v="115"/>
    <n v="0"/>
    <n v="4"/>
    <n v="1"/>
  </r>
  <r>
    <d v="2024-06-25T00:00:00"/>
    <x v="14"/>
    <s v="VISHAL RAJENDRA UPADHYAY"/>
    <s v="VISHAL RAJENDRA UPADHYAY"/>
    <n v="9867075685"/>
    <s v="DILEEP SHARMA"/>
    <n v="5"/>
    <n v="0"/>
    <n v="0"/>
    <n v="5"/>
    <n v="0"/>
    <n v="5"/>
    <n v="0"/>
    <n v="0"/>
    <s v="Mumbai"/>
    <n v="125"/>
    <n v="0"/>
    <n v="5"/>
    <n v="1"/>
  </r>
  <r>
    <d v="2024-06-25T00:00:00"/>
    <x v="13"/>
    <s v="KARIM JARIYA"/>
    <s v="KARIM JARIYA"/>
    <n v="9321734702"/>
    <s v="AJAY KUMAR VERMA"/>
    <n v="4"/>
    <n v="0"/>
    <n v="0"/>
    <n v="4"/>
    <n v="2"/>
    <n v="2"/>
    <n v="0"/>
    <n v="0"/>
    <s v="Mumbai"/>
    <n v="100"/>
    <n v="0"/>
    <n v="4"/>
    <n v="1"/>
  </r>
  <r>
    <d v="2024-06-25T00:00:00"/>
    <x v="121"/>
    <s v="SURAJ CHHOTELAL GUPTA"/>
    <s v="SURAJ CHHOTELAL GUPTA"/>
    <n v="9372641825"/>
    <s v="SUSHEEL DUBEY"/>
    <n v="6"/>
    <n v="0"/>
    <n v="0"/>
    <n v="6"/>
    <n v="1"/>
    <n v="5"/>
    <n v="0"/>
    <n v="0"/>
    <s v="Mumbai"/>
    <n v="150"/>
    <n v="0"/>
    <n v="6"/>
    <n v="1"/>
  </r>
  <r>
    <d v="2024-06-25T00:00:00"/>
    <x v="63"/>
    <s v="MOHINI RAVIRAV YETEKAR"/>
    <s v="MOHINI RAVIRAV YETEKAR"/>
    <n v="8850628737"/>
    <s v="MANISH LOLARAKH NATH DUBEY"/>
    <n v="1"/>
    <n v="0"/>
    <n v="0"/>
    <n v="1"/>
    <n v="0"/>
    <n v="1"/>
    <n v="0"/>
    <n v="0"/>
    <s v="Mumbai"/>
    <n v="25"/>
    <n v="0"/>
    <n v="1"/>
    <n v="1"/>
  </r>
  <r>
    <d v="2024-06-25T00:00:00"/>
    <x v="62"/>
    <s v="AKSHAY YADAV"/>
    <s v="AKSHAY YADAV"/>
    <n v="9920724076"/>
    <s v="RAGHWENDRA KUMAR SINGH"/>
    <n v="5"/>
    <n v="0"/>
    <n v="0"/>
    <n v="5"/>
    <n v="5"/>
    <n v="0"/>
    <n v="0"/>
    <n v="0"/>
    <s v="Mumbai"/>
    <n v="125"/>
    <n v="0"/>
    <n v="5"/>
    <n v="1"/>
  </r>
  <r>
    <d v="2024-06-25T00:00:00"/>
    <x v="17"/>
    <s v="MD SARFARAZ"/>
    <s v="MD SARFARAZ"/>
    <n v="8709965096"/>
    <s v="MD SANAUL MUSTUFA"/>
    <n v="8"/>
    <n v="0"/>
    <n v="0"/>
    <n v="8"/>
    <n v="3"/>
    <n v="5"/>
    <n v="0"/>
    <n v="0"/>
    <s v="Mumbai"/>
    <n v="200"/>
    <n v="0"/>
    <n v="8"/>
    <n v="1"/>
  </r>
  <r>
    <d v="2024-06-25T00:00:00"/>
    <x v="131"/>
    <s v="BRIJESH SEMWAL"/>
    <s v="BRIJESH SEMWAL"/>
    <n v="8279963730"/>
    <s v="MOHAMMAD IMRAN ADIL"/>
    <n v="3"/>
    <n v="0"/>
    <n v="0"/>
    <n v="3"/>
    <n v="2"/>
    <n v="1"/>
    <n v="0"/>
    <n v="0"/>
    <s v="Mumbai"/>
    <n v="65"/>
    <n v="0"/>
    <n v="3"/>
    <n v="1"/>
  </r>
  <r>
    <d v="2024-06-25T00:00:00"/>
    <x v="15"/>
    <s v="MOHD ANWAR"/>
    <s v="MOHD ANWAR"/>
    <n v="9699967378"/>
    <s v="MOHAMMAD IMRAN ADIL"/>
    <n v="5"/>
    <n v="0"/>
    <n v="0"/>
    <n v="5"/>
    <n v="1"/>
    <n v="5"/>
    <n v="0"/>
    <n v="0"/>
    <s v="Mumbai"/>
    <n v="120"/>
    <n v="0"/>
    <n v="4"/>
    <n v="1"/>
  </r>
  <r>
    <d v="2024-06-25T00:00:00"/>
    <x v="132"/>
    <s v="SANKET SUNIL PARDESHI"/>
    <s v="SANKET SUNIL PARDESHI"/>
    <n v="9021593609"/>
    <s v="KADAM RAVIRAJ NARAYAN"/>
    <n v="2"/>
    <n v="0"/>
    <n v="0"/>
    <n v="2"/>
    <n v="1"/>
    <n v="1"/>
    <n v="0"/>
    <n v="0"/>
    <s v="Mumbai"/>
    <n v="50"/>
    <n v="0"/>
    <n v="2"/>
    <n v="1"/>
  </r>
  <r>
    <d v="2024-06-25T00:00:00"/>
    <x v="124"/>
    <s v="ADESH DUBEY"/>
    <s v="ADESH DUBEY"/>
    <n v="9369678516"/>
    <s v="MOHAMMAD IMRAN ADIL"/>
    <n v="4"/>
    <n v="0"/>
    <n v="0"/>
    <n v="4"/>
    <n v="1"/>
    <n v="4"/>
    <n v="0"/>
    <n v="0"/>
    <s v="Mumbai"/>
    <n v="90"/>
    <n v="0"/>
    <n v="4"/>
    <n v="1"/>
  </r>
  <r>
    <d v="2024-06-25T00:00:00"/>
    <x v="20"/>
    <s v="NANDAN SINGH"/>
    <s v="NANDAN SINGH"/>
    <n v="8655842601"/>
    <s v="ABHIJIT KHANVILKAR"/>
    <n v="2"/>
    <n v="0"/>
    <n v="0"/>
    <n v="2"/>
    <n v="1"/>
    <n v="1"/>
    <n v="0"/>
    <n v="0"/>
    <s v="Mumbai"/>
    <n v="50"/>
    <n v="0"/>
    <n v="2"/>
    <n v="1"/>
  </r>
  <r>
    <d v="2024-06-25T00:00:00"/>
    <x v="19"/>
    <s v="RANJIT REVNATH BOBHATE"/>
    <s v="RANJIT REVNATH BOBHATE"/>
    <n v="9920240914"/>
    <s v="MOHAMMAD IMRAN ADIL"/>
    <n v="5"/>
    <n v="0"/>
    <n v="0"/>
    <n v="5"/>
    <n v="0"/>
    <n v="5"/>
    <n v="0"/>
    <n v="0"/>
    <s v="Mumbai"/>
    <n v="100"/>
    <n v="0"/>
    <n v="5"/>
    <n v="1"/>
  </r>
  <r>
    <d v="2024-06-25T00:00:00"/>
    <x v="24"/>
    <s v="ARUN KUMAR SHUKLA"/>
    <s v="ARUN KUMAR SHUKLA"/>
    <n v="8928440955"/>
    <s v="CHANDRALOK GUPTA"/>
    <n v="7"/>
    <n v="0"/>
    <n v="0"/>
    <n v="7"/>
    <n v="0"/>
    <n v="7"/>
    <n v="0"/>
    <n v="0"/>
    <s v="Mumbai"/>
    <n v="155"/>
    <n v="0"/>
    <n v="7"/>
    <n v="1"/>
  </r>
  <r>
    <d v="2024-06-25T00:00:00"/>
    <x v="25"/>
    <s v="AJAY KUMAR MISHRA"/>
    <s v="AJAY KUMAR MISHRA"/>
    <n v="8009478116"/>
    <s v="NAGENDRA MISHRA"/>
    <n v="5"/>
    <n v="1"/>
    <n v="0"/>
    <n v="4"/>
    <n v="2"/>
    <n v="3"/>
    <n v="0"/>
    <n v="0"/>
    <s v="Mumbai"/>
    <n v="190"/>
    <n v="4718"/>
    <n v="5"/>
    <n v="1"/>
  </r>
  <r>
    <d v="2024-06-25T00:00:00"/>
    <x v="92"/>
    <s v="MOHAMMAD IMRAN ADIL"/>
    <s v="MOHAMMAD IMRAN ADIL"/>
    <n v="9967552214"/>
    <s v="MADHURI JOSHI"/>
    <n v="1"/>
    <n v="0"/>
    <n v="0"/>
    <n v="1"/>
    <n v="1"/>
    <n v="0"/>
    <n v="0"/>
    <n v="0"/>
    <s v="Mumbai"/>
    <n v="25"/>
    <n v="0"/>
    <n v="1"/>
    <n v="1"/>
  </r>
  <r>
    <d v="2024-06-25T00:00:00"/>
    <x v="27"/>
    <s v="RANJEET UPENDRA SHARMA"/>
    <s v="RANJEET UPENDRA SHARMA"/>
    <n v="7620769467"/>
    <s v="JAGANATH SABAT"/>
    <n v="5"/>
    <n v="0"/>
    <n v="0"/>
    <n v="5"/>
    <n v="0"/>
    <n v="5"/>
    <n v="0"/>
    <n v="0"/>
    <s v="Mumbai"/>
    <n v="125"/>
    <n v="0"/>
    <n v="5"/>
    <n v="1"/>
  </r>
  <r>
    <d v="2024-06-25T00:00:00"/>
    <x v="102"/>
    <s v="YADAV VIVEKKUMAR LALJI"/>
    <s v="YADAV VIVEKKUMAR LALJI"/>
    <n v="9702818558"/>
    <s v="IRFAN INNUS PATEL"/>
    <n v="4"/>
    <n v="0"/>
    <n v="0"/>
    <n v="4"/>
    <n v="1"/>
    <n v="3"/>
    <n v="0"/>
    <n v="0"/>
    <s v="Mumbai"/>
    <n v="100"/>
    <n v="0"/>
    <n v="4"/>
    <n v="1"/>
  </r>
  <r>
    <d v="2024-06-25T00:00:00"/>
    <x v="26"/>
    <s v="RUSHIKESH DODHU JADHAV"/>
    <s v="RUSHIKESH DODHU JADHAV"/>
    <n v="9768269689"/>
    <s v="AKASH RAMRATAN JAISWAL"/>
    <n v="5"/>
    <n v="0"/>
    <n v="0"/>
    <n v="5"/>
    <n v="0"/>
    <n v="5"/>
    <n v="0"/>
    <n v="0"/>
    <s v="Mumbai"/>
    <n v="125"/>
    <n v="0"/>
    <n v="5"/>
    <n v="1"/>
  </r>
  <r>
    <d v="2024-06-25T00:00:00"/>
    <x v="128"/>
    <s v="ROHIT ARUN PATEL"/>
    <s v="ROHIT ARUN PATEL"/>
    <n v="8928902294"/>
    <s v="SHASHANK YELVE"/>
    <n v="2"/>
    <n v="0"/>
    <n v="0"/>
    <n v="2"/>
    <n v="1"/>
    <n v="1"/>
    <n v="0"/>
    <n v="0"/>
    <s v="Mumbai"/>
    <n v="50"/>
    <n v="0"/>
    <n v="1"/>
    <n v="1"/>
  </r>
  <r>
    <d v="2024-06-25T00:00:00"/>
    <x v="29"/>
    <s v="ASHISH SHUKLA"/>
    <s v="ASHISH SHUKLA"/>
    <n v="8879709699"/>
    <s v="ABHIJIT KHANVILKAR"/>
    <n v="4"/>
    <n v="1"/>
    <n v="0"/>
    <n v="3"/>
    <n v="2"/>
    <n v="2"/>
    <n v="0"/>
    <n v="0"/>
    <s v="Mumbai"/>
    <n v="175"/>
    <n v="4720"/>
    <n v="4"/>
    <n v="1"/>
  </r>
  <r>
    <d v="2024-06-25T00:00:00"/>
    <x v="28"/>
    <s v="ATHARAV DASHRATH PAWAR"/>
    <s v="ATHARAV DASHRATH PAWAR"/>
    <n v="8655082048"/>
    <s v="ABHIJIT KHANVILKAR"/>
    <n v="6"/>
    <n v="0"/>
    <n v="0"/>
    <n v="6"/>
    <n v="4"/>
    <n v="2"/>
    <n v="0"/>
    <n v="0"/>
    <s v="Mumbai"/>
    <n v="150"/>
    <n v="0"/>
    <n v="6"/>
    <n v="1"/>
  </r>
  <r>
    <d v="2024-06-25T00:00:00"/>
    <x v="90"/>
    <s v="MOHAMMED MUNAWAR KHAN"/>
    <s v="MOHAMMED MUNAWAR KHAN"/>
    <n v="8779346184"/>
    <s v="INTEZAR IMAM MUNTAZIR IMAM SAYED"/>
    <n v="3"/>
    <n v="0"/>
    <n v="0"/>
    <n v="3"/>
    <n v="0"/>
    <n v="3"/>
    <n v="0"/>
    <n v="0"/>
    <s v="Mumbai"/>
    <n v="60"/>
    <n v="0"/>
    <n v="3"/>
    <n v="1"/>
  </r>
  <r>
    <d v="2024-06-25T00:00:00"/>
    <x v="82"/>
    <s v="LAXMI NARAYAN PANDEY"/>
    <s v="LAXMI NARAYAN PANDEY"/>
    <n v="7208851513"/>
    <s v="ABHIJIT KHANVILKAR"/>
    <n v="5"/>
    <n v="0"/>
    <n v="0"/>
    <n v="5"/>
    <n v="0"/>
    <n v="5"/>
    <n v="0"/>
    <n v="0"/>
    <s v="Mumbai"/>
    <n v="115"/>
    <n v="0"/>
    <n v="5"/>
    <n v="1"/>
  </r>
  <r>
    <d v="2024-06-25T00:00:00"/>
    <x v="32"/>
    <s v="SANDESH SAROJ MISHRA"/>
    <s v="SANDESH SAROJ MISHRA"/>
    <n v="9819648094"/>
    <s v="JAYANT KUMAR"/>
    <n v="5"/>
    <n v="0"/>
    <n v="0"/>
    <n v="5"/>
    <n v="2"/>
    <n v="3"/>
    <n v="0"/>
    <n v="0"/>
    <s v="Mumbai"/>
    <n v="125"/>
    <n v="0"/>
    <n v="5"/>
    <n v="1"/>
  </r>
  <r>
    <d v="2024-06-25T00:00:00"/>
    <x v="84"/>
    <s v="VINOD KUMAR"/>
    <s v="VINOD KUMAR"/>
    <n v="7905193449"/>
    <s v="JAYANT KUMAR"/>
    <n v="5"/>
    <n v="0"/>
    <n v="0"/>
    <n v="5"/>
    <n v="3"/>
    <n v="2"/>
    <n v="0"/>
    <n v="0"/>
    <s v="Mumbai"/>
    <n v="115"/>
    <n v="0"/>
    <n v="5"/>
    <n v="1"/>
  </r>
  <r>
    <d v="2024-06-25T00:00:00"/>
    <x v="31"/>
    <s v="AKASH RAMRATAN JAISWAL"/>
    <s v="AKASH RAMRATAN JAISWAL"/>
    <n v="7977956010"/>
    <s v="SONU KIRAN DUBEY"/>
    <n v="1"/>
    <n v="0"/>
    <n v="0"/>
    <n v="1"/>
    <n v="0"/>
    <n v="1"/>
    <n v="0"/>
    <n v="0"/>
    <s v="Mumbai"/>
    <n v="15"/>
    <n v="0"/>
    <n v="1"/>
    <n v="1"/>
  </r>
  <r>
    <d v="2024-06-25T00:00:00"/>
    <x v="86"/>
    <s v="CHANDAN MISHRA"/>
    <s v="CHANDAN MISHRA"/>
    <n v="8433849596"/>
    <s v="JAYANT KUMAR"/>
    <n v="4"/>
    <n v="0"/>
    <n v="0"/>
    <n v="4"/>
    <n v="0"/>
    <n v="4"/>
    <n v="0"/>
    <n v="0"/>
    <s v="Mumbai"/>
    <n v="90"/>
    <n v="0"/>
    <n v="4"/>
    <n v="1"/>
  </r>
  <r>
    <d v="2024-06-25T00:00:00"/>
    <x v="126"/>
    <s v="KAPIL"/>
    <s v="KAPIL"/>
    <n v="8295745494"/>
    <s v="MOHAMMAD IMRAN ADIL"/>
    <n v="5"/>
    <n v="0"/>
    <n v="0"/>
    <n v="5"/>
    <n v="2"/>
    <n v="3"/>
    <n v="0"/>
    <n v="0"/>
    <s v="Mumbai"/>
    <n v="125"/>
    <n v="0"/>
    <n v="5"/>
    <n v="1"/>
  </r>
  <r>
    <d v="2024-06-25T00:00:00"/>
    <x v="85"/>
    <s v="SUMIT SHARAD SANAS"/>
    <s v="SUMIT SHARAD SANAS"/>
    <n v="8652573355"/>
    <s v="ARJUN WAGHMARE"/>
    <n v="3"/>
    <n v="0"/>
    <n v="0"/>
    <n v="3"/>
    <n v="1"/>
    <n v="2"/>
    <n v="0"/>
    <n v="0"/>
    <s v="Mumbai"/>
    <n v="75"/>
    <n v="0"/>
    <n v="3"/>
    <n v="1"/>
  </r>
  <r>
    <d v="2024-06-25T00:00:00"/>
    <x v="34"/>
    <s v="ANIMESH KARMAKAR"/>
    <s v="ANIMESH KARMAKAR"/>
    <n v="6294590298"/>
    <s v="ABHIJIT KHANVILKAR"/>
    <n v="4"/>
    <n v="1"/>
    <n v="0"/>
    <n v="3"/>
    <n v="3"/>
    <n v="1"/>
    <n v="0"/>
    <n v="0"/>
    <s v="Mumbai"/>
    <n v="165"/>
    <n v="4720"/>
    <n v="4"/>
    <n v="1"/>
  </r>
  <r>
    <d v="2024-06-25T00:00:00"/>
    <x v="88"/>
    <s v="NAGENDRA MISHRA"/>
    <s v="NAGENDRA MISHRA"/>
    <n v="7049872363"/>
    <s v="SIDDHANT RAJENDRA PAWAR"/>
    <n v="2"/>
    <n v="0"/>
    <n v="0"/>
    <n v="2"/>
    <n v="0"/>
    <n v="2"/>
    <n v="0"/>
    <n v="0"/>
    <s v="Mumbai"/>
    <n v="40"/>
    <n v="0"/>
    <n v="2"/>
    <n v="1"/>
  </r>
  <r>
    <d v="2024-06-25T00:00:00"/>
    <x v="89"/>
    <s v="RAGHWENDRA KUMAR SINGH"/>
    <s v="RAGHWENDRA KUMAR SINGH"/>
    <n v="8104389966"/>
    <s v="SONU KIRAN DUBEY"/>
    <n v="3"/>
    <n v="0"/>
    <n v="0"/>
    <n v="3"/>
    <n v="1"/>
    <n v="3"/>
    <n v="0"/>
    <n v="0"/>
    <s v="Mumbai"/>
    <n v="75"/>
    <n v="0"/>
    <n v="3"/>
    <n v="1"/>
  </r>
  <r>
    <d v="2024-06-25T00:00:00"/>
    <x v="39"/>
    <s v="PRADEEP DEEPAK ANGRE"/>
    <s v="PRADEEP DEEPAK ANGRE"/>
    <n v="8879114532"/>
    <s v="JAGANATH SABAT"/>
    <n v="7"/>
    <n v="0"/>
    <n v="0"/>
    <n v="7"/>
    <n v="3"/>
    <n v="4"/>
    <n v="0"/>
    <n v="0"/>
    <s v="Mumbai"/>
    <n v="175"/>
    <n v="0"/>
    <n v="7"/>
    <n v="1"/>
  </r>
  <r>
    <d v="2024-06-25T00:00:00"/>
    <x v="133"/>
    <s v="SHUBHAMRAJENDRAPRASADTIWARI"/>
    <s v="SHUBHAMRAJENDRAPRASADTIWARI"/>
    <n v="8928971698"/>
    <s v="NAVEEN TRIPATHI"/>
    <n v="3"/>
    <n v="0"/>
    <n v="0"/>
    <n v="3"/>
    <n v="1"/>
    <n v="2"/>
    <n v="0"/>
    <n v="0"/>
    <s v="Mumbai"/>
    <n v="65"/>
    <n v="0"/>
    <n v="2"/>
    <n v="1"/>
  </r>
  <r>
    <d v="2024-06-25T00:00:00"/>
    <x v="41"/>
    <s v="AKASH KUMAR JAISWAL"/>
    <s v="AKASH KUMAR JAISWAL"/>
    <n v="9984180596"/>
    <s v="DILEEP SHARMA"/>
    <n v="1"/>
    <n v="0"/>
    <n v="0"/>
    <n v="1"/>
    <n v="1"/>
    <n v="0"/>
    <n v="0"/>
    <n v="0"/>
    <s v="Mumbai"/>
    <n v="25"/>
    <n v="0"/>
    <n v="1"/>
    <n v="1"/>
  </r>
  <r>
    <d v="2024-06-25T00:00:00"/>
    <x v="4"/>
    <s v="RISHIKESH DUBEY"/>
    <s v="RISHIKESH DUBEY"/>
    <n v="8369036235"/>
    <s v="NAVEEN TRIPATHI"/>
    <n v="3"/>
    <n v="0"/>
    <n v="0"/>
    <n v="3"/>
    <n v="0"/>
    <n v="3"/>
    <n v="0"/>
    <n v="1"/>
    <s v="Mumbai"/>
    <n v="85"/>
    <n v="0"/>
    <n v="3"/>
    <n v="1"/>
  </r>
  <r>
    <d v="2024-06-25T00:00:00"/>
    <x v="45"/>
    <s v="AMAN TRIPATHI"/>
    <s v="AMAN TRIPATHI"/>
    <n v="7393838072"/>
    <s v="JAGANATH SABAT"/>
    <n v="5"/>
    <n v="0"/>
    <n v="0"/>
    <n v="5"/>
    <n v="1"/>
    <n v="4"/>
    <n v="0"/>
    <n v="0"/>
    <s v="Mumbai"/>
    <n v="125"/>
    <n v="0"/>
    <n v="5"/>
    <n v="1"/>
  </r>
  <r>
    <d v="2024-06-25T00:00:00"/>
    <x v="108"/>
    <s v="BITTU KUMAR"/>
    <s v="BITTU KUMAR"/>
    <n v="8709035770"/>
    <s v="ABHIJIT KHANVILKAR"/>
    <n v="5"/>
    <n v="0"/>
    <n v="0"/>
    <n v="5"/>
    <n v="4"/>
    <n v="1"/>
    <n v="0"/>
    <n v="0"/>
    <s v="Mumbai"/>
    <n v="115"/>
    <n v="0"/>
    <n v="5"/>
    <n v="1"/>
  </r>
  <r>
    <d v="2024-06-25T00:00:00"/>
    <x v="44"/>
    <s v="SAW MRITUNJAY KUMAR PREMCHAND"/>
    <s v="SAW MRITUNJAY KUMAR PREMCHAND"/>
    <n v="8779615120"/>
    <s v="PREM KUMAR VISHWAKARMA"/>
    <n v="5"/>
    <n v="0"/>
    <n v="0"/>
    <n v="5"/>
    <n v="0"/>
    <n v="5"/>
    <n v="0"/>
    <n v="0"/>
    <s v="Mumbai"/>
    <n v="125"/>
    <n v="0"/>
    <n v="5"/>
    <n v="1"/>
  </r>
  <r>
    <d v="2024-06-25T00:00:00"/>
    <x v="42"/>
    <s v="AKASH NARAYAN RAWTE"/>
    <s v="AKASH NARAYAN RAWTE"/>
    <n v="9594529510"/>
    <s v="NAGENDRA MISHRA"/>
    <n v="3"/>
    <n v="0"/>
    <n v="0"/>
    <n v="3"/>
    <n v="1"/>
    <n v="2"/>
    <n v="0"/>
    <n v="0"/>
    <s v="Mumbai"/>
    <n v="65"/>
    <n v="0"/>
    <n v="3"/>
    <n v="1"/>
  </r>
  <r>
    <d v="2024-06-25T00:00:00"/>
    <x v="129"/>
    <s v="AKHILESH TIWARI"/>
    <s v="AKHILESH TIWARI"/>
    <n v="8452813371"/>
    <s v="JAGANATH SABAT"/>
    <n v="7"/>
    <n v="0"/>
    <n v="0"/>
    <n v="7"/>
    <n v="0"/>
    <n v="7"/>
    <n v="0"/>
    <n v="0"/>
    <s v="Mumbai"/>
    <n v="175"/>
    <n v="0"/>
    <n v="7"/>
    <n v="1"/>
  </r>
  <r>
    <d v="2024-06-25T00:00:00"/>
    <x v="110"/>
    <s v="MANISH LOLARAKH NATH DUBEY"/>
    <s v="MANISH LOLARAKH NATH DUBEY"/>
    <n v="7715928718"/>
    <s v="MADHURI JOSHI"/>
    <n v="1"/>
    <n v="1"/>
    <n v="0"/>
    <n v="0"/>
    <n v="0"/>
    <n v="1"/>
    <n v="0"/>
    <n v="0"/>
    <s v="Mumbai"/>
    <n v="65"/>
    <n v="24780"/>
    <n v="1"/>
    <n v="1"/>
  </r>
  <r>
    <d v="2024-06-25T00:00:00"/>
    <x v="6"/>
    <s v="CHOUBEY ADITYA AJIT"/>
    <s v="CHOUBEY ADITYA AJIT"/>
    <n v="7414955787"/>
    <s v="CHANDRALOK GUPTA"/>
    <n v="2"/>
    <n v="0"/>
    <n v="0"/>
    <n v="2"/>
    <n v="1"/>
    <n v="1"/>
    <n v="0"/>
    <n v="0"/>
    <s v="Mumbai"/>
    <n v="50"/>
    <n v="0"/>
    <n v="2"/>
    <n v="1"/>
  </r>
  <r>
    <d v="2024-06-25T00:00:00"/>
    <x v="54"/>
    <s v="DINESH GHODVINDE"/>
    <s v="DINESH GHODVINDE"/>
    <n v="7020949492"/>
    <s v="JAGANATH SABAT"/>
    <n v="7"/>
    <n v="0"/>
    <n v="0"/>
    <n v="7"/>
    <n v="2"/>
    <n v="5"/>
    <n v="0"/>
    <n v="0"/>
    <s v="Mumbai"/>
    <n v="150"/>
    <n v="0"/>
    <n v="6"/>
    <n v="1"/>
  </r>
  <r>
    <d v="2024-06-25T00:00:00"/>
    <x v="9"/>
    <s v="HARIHAR SINGH"/>
    <s v="HARIHAR SINGH"/>
    <n v="8149312014"/>
    <s v="AJAY KUMAR VERMA"/>
    <n v="4"/>
    <n v="0"/>
    <n v="0"/>
    <n v="4"/>
    <n v="1"/>
    <n v="3"/>
    <n v="0"/>
    <n v="0"/>
    <s v="Mumbai"/>
    <n v="100"/>
    <n v="0"/>
    <n v="4"/>
    <n v="1"/>
  </r>
  <r>
    <d v="2024-06-25T00:00:00"/>
    <x v="134"/>
    <s v="SUBHAM YADAV"/>
    <s v="SUBHAM YADAV"/>
    <n v="8429363770"/>
    <s v="AKASH RAMRATAN JAISWAL"/>
    <n v="3"/>
    <n v="0"/>
    <n v="0"/>
    <n v="3"/>
    <n v="1"/>
    <n v="2"/>
    <n v="0"/>
    <n v="0"/>
    <s v="Mumbai"/>
    <n v="75"/>
    <n v="0"/>
    <n v="3"/>
    <n v="1"/>
  </r>
  <r>
    <d v="2024-06-25T00:00:00"/>
    <x v="52"/>
    <s v="NANDLAL RAJBHAR"/>
    <s v="NANDLAL RAJBHAR"/>
    <n v="9594189301"/>
    <s v="MD SANAUL MUSTUFA"/>
    <n v="5"/>
    <n v="0"/>
    <n v="0"/>
    <n v="5"/>
    <n v="2"/>
    <n v="3"/>
    <n v="0"/>
    <n v="0"/>
    <s v="Mumbai"/>
    <n v="125"/>
    <n v="0"/>
    <n v="5"/>
    <n v="1"/>
  </r>
  <r>
    <d v="2024-06-25T00:00:00"/>
    <x v="59"/>
    <s v="MOHAMMED SAJID TAK"/>
    <s v="MOHAMMED SAJID TAK"/>
    <n v="9623733102"/>
    <s v="IRFAN INNUS PATEL"/>
    <n v="5"/>
    <n v="1"/>
    <n v="0"/>
    <n v="4"/>
    <n v="0"/>
    <n v="5"/>
    <n v="0"/>
    <n v="0"/>
    <s v="Mumbai"/>
    <n v="175"/>
    <n v="4720"/>
    <n v="5"/>
    <n v="1"/>
  </r>
  <r>
    <d v="2024-06-25T00:00:00"/>
    <x v="58"/>
    <s v="ANGAD RAMJI GUPTA"/>
    <s v="ANGAD RAMJI GUPTA"/>
    <n v="9820840706"/>
    <s v="CHANDRALOK GUPTA"/>
    <n v="6"/>
    <n v="0"/>
    <n v="0"/>
    <n v="6"/>
    <n v="0"/>
    <n v="6"/>
    <n v="0"/>
    <n v="0"/>
    <s v="Mumbai"/>
    <n v="130"/>
    <n v="0"/>
    <n v="6"/>
    <n v="1"/>
  </r>
  <r>
    <d v="2024-06-25T00:00:00"/>
    <x v="74"/>
    <s v="SHIVAM PATHAK"/>
    <s v="SHIVAM PATHAK"/>
    <n v="9721050607"/>
    <s v="AJAY KUMAR VERMA"/>
    <n v="4"/>
    <n v="0"/>
    <n v="0"/>
    <n v="4"/>
    <n v="2"/>
    <n v="2"/>
    <n v="0"/>
    <n v="0"/>
    <s v="Mumbai"/>
    <n v="100"/>
    <n v="0"/>
    <n v="4"/>
    <n v="1"/>
  </r>
  <r>
    <d v="2024-06-25T00:00:00"/>
    <x v="11"/>
    <s v="PRASHANT VISHRAM PATIL"/>
    <s v="PRASHANT VISHRAM PATIL"/>
    <n v="7777088988"/>
    <s v="PREM KUMAR VISHWAKARMA"/>
    <n v="5"/>
    <n v="0"/>
    <n v="0"/>
    <n v="5"/>
    <n v="3"/>
    <n v="2"/>
    <n v="0"/>
    <n v="0"/>
    <s v="Mumbai"/>
    <n v="125"/>
    <n v="0"/>
    <n v="5"/>
    <n v="1"/>
  </r>
  <r>
    <d v="2024-06-25T00:00:00"/>
    <x v="122"/>
    <s v="ABHISHEK RAJNARAYAN GUPTA"/>
    <s v="ABHISHEK RAJNARAYAN GUPTA"/>
    <n v="8454864050"/>
    <s v="ABHISHEK GUPTA"/>
    <n v="4"/>
    <n v="0"/>
    <n v="0"/>
    <n v="4"/>
    <n v="4"/>
    <n v="0"/>
    <n v="0"/>
    <n v="0"/>
    <s v="Mumbai"/>
    <n v="100"/>
    <n v="0"/>
    <n v="4"/>
    <n v="1"/>
  </r>
  <r>
    <d v="2024-06-25T00:00:00"/>
    <x v="119"/>
    <s v="PRASHANT TUKARAM THOKALE"/>
    <s v="PRASHANT TUKARAM THOKALE"/>
    <n v="8779830559"/>
    <s v="JAYANT KUMAR"/>
    <n v="4"/>
    <n v="0"/>
    <n v="0"/>
    <n v="4"/>
    <n v="1"/>
    <n v="3"/>
    <n v="0"/>
    <n v="0"/>
    <s v="Mumbai"/>
    <n v="100"/>
    <n v="0"/>
    <n v="4"/>
    <n v="1"/>
  </r>
  <r>
    <d v="2024-06-25T00:00:00"/>
    <x v="12"/>
    <s v="SUMIT KUMAR PARASNATH VERMA"/>
    <s v="SUMIT KUMAR PARASNATH VERMA"/>
    <n v="7738531602"/>
    <s v="ABHISHEK GUPTA"/>
    <n v="5"/>
    <n v="0"/>
    <n v="0"/>
    <n v="5"/>
    <n v="1"/>
    <n v="4"/>
    <n v="0"/>
    <n v="0"/>
    <s v="Mumbai"/>
    <n v="115"/>
    <n v="0"/>
    <n v="5"/>
    <n v="1"/>
  </r>
  <r>
    <d v="2024-06-25T00:00:00"/>
    <x v="60"/>
    <s v="VIKAS CHANDRABHAN MISHRA"/>
    <s v="VIKAS CHANDRABHAN MISHRA"/>
    <n v="8369541192"/>
    <s v="SHASHANK YELVE"/>
    <n v="5"/>
    <n v="0"/>
    <n v="0"/>
    <n v="5"/>
    <n v="2"/>
    <n v="3"/>
    <n v="0"/>
    <n v="0"/>
    <s v="Mumbai"/>
    <n v="125"/>
    <n v="0"/>
    <n v="5"/>
    <n v="1"/>
  </r>
  <r>
    <d v="2024-06-25T00:00:00"/>
    <x v="104"/>
    <s v="JAGANATH SABAT"/>
    <s v="JAGANATH SABAT"/>
    <n v="9619119432"/>
    <s v="RUSHIKESH KALE"/>
    <n v="1"/>
    <n v="1"/>
    <n v="0"/>
    <n v="0"/>
    <n v="0"/>
    <n v="1"/>
    <n v="0"/>
    <n v="0"/>
    <s v="Mumbai"/>
    <n v="90"/>
    <n v="3540"/>
    <n v="1"/>
    <n v="1"/>
  </r>
  <r>
    <d v="2024-06-25T00:00:00"/>
    <x v="64"/>
    <s v="MUNAWAR WARISH HASHMI"/>
    <s v="MUNAWAR WARISH HASHMI"/>
    <n v="9167670057"/>
    <s v="RUSHIKESH KALE"/>
    <n v="3"/>
    <n v="0"/>
    <n v="0"/>
    <n v="3"/>
    <n v="1"/>
    <n v="2"/>
    <n v="0"/>
    <n v="0"/>
    <s v="Mumbai"/>
    <n v="75"/>
    <n v="0"/>
    <n v="3"/>
    <n v="1"/>
  </r>
  <r>
    <d v="2024-06-25T00:00:00"/>
    <x v="118"/>
    <s v="GAURISHANKAR SHAMBHU MANDAL"/>
    <s v="GAURISHANKAR SHAMBHU MANDAL"/>
    <n v="8369893292"/>
    <s v="CHANDRALOK GUPTA"/>
    <n v="7"/>
    <n v="0"/>
    <n v="0"/>
    <n v="7"/>
    <n v="0"/>
    <n v="7"/>
    <n v="0"/>
    <n v="0"/>
    <s v="Mumbai"/>
    <n v="175"/>
    <n v="0"/>
    <n v="7"/>
    <n v="1"/>
  </r>
  <r>
    <d v="2024-06-25T00:00:00"/>
    <x v="97"/>
    <s v="PREM KUMAR VISHWAKARMA"/>
    <s v="PREM KUMAR VISHWAKARMA"/>
    <n v="9004761131"/>
    <s v="KADAM RAVIRAJ NARAYAN"/>
    <n v="2"/>
    <n v="0"/>
    <n v="0"/>
    <n v="2"/>
    <n v="0"/>
    <n v="2"/>
    <n v="0"/>
    <n v="0"/>
    <s v="Mumbai"/>
    <n v="40"/>
    <n v="0"/>
    <n v="2"/>
    <n v="1"/>
  </r>
  <r>
    <d v="2024-06-25T00:00:00"/>
    <x v="66"/>
    <s v="RITIK PANKAJ CHAUBEY"/>
    <s v="RITIK PANKAJ CHAUBEY"/>
    <n v="8604838454"/>
    <s v="MANISH LOLARAKH NATH DUBEY"/>
    <n v="5"/>
    <n v="0"/>
    <n v="0"/>
    <n v="5"/>
    <n v="2"/>
    <n v="3"/>
    <n v="0"/>
    <n v="0"/>
    <s v="Mumbai"/>
    <n v="115"/>
    <n v="0"/>
    <n v="4"/>
    <n v="1"/>
  </r>
  <r>
    <d v="2024-06-25T00:00:00"/>
    <x v="127"/>
    <s v="VAIBHAV VISHNU PACHAKUDE"/>
    <s v="VAIBHAV VISHNU PACHAKUDE"/>
    <n v="8779603782"/>
    <s v="CHANDRALOK GUPTA"/>
    <n v="1"/>
    <n v="0"/>
    <n v="0"/>
    <n v="1"/>
    <n v="0"/>
    <n v="1"/>
    <n v="0"/>
    <n v="0"/>
    <s v="Mumbai"/>
    <n v="15"/>
    <n v="0"/>
    <n v="1"/>
    <n v="1"/>
  </r>
  <r>
    <d v="2024-06-25T00:00:00"/>
    <x v="65"/>
    <s v="SHEKH MOHAMMAD IMRAN"/>
    <s v="SHEKH MOHAMMAD IMRAN"/>
    <n v="8291174466"/>
    <s v="SHASHANK YELVE"/>
    <n v="5"/>
    <n v="0"/>
    <n v="0"/>
    <n v="5"/>
    <n v="0"/>
    <n v="6"/>
    <n v="0"/>
    <n v="0"/>
    <s v="Mumbai"/>
    <n v="125"/>
    <n v="0"/>
    <n v="5"/>
    <n v="1"/>
  </r>
  <r>
    <d v="2024-06-25T00:00:00"/>
    <x v="16"/>
    <s v="JITENDRA PRATAP SINGH"/>
    <s v="JITENDRA PRATAP SINGH"/>
    <n v="7718993383"/>
    <s v="MANISH LOLARAKH NATH DUBEY"/>
    <n v="2"/>
    <n v="0"/>
    <n v="0"/>
    <n v="2"/>
    <n v="0"/>
    <n v="2"/>
    <n v="0"/>
    <n v="0"/>
    <s v="Mumbai"/>
    <n v="50"/>
    <n v="0"/>
    <n v="2"/>
    <n v="1"/>
  </r>
  <r>
    <d v="2024-06-25T00:00:00"/>
    <x v="68"/>
    <s v="DHIRAJKUMAR L MISHRA"/>
    <s v="DHIRAJKUMAR L MISHRA"/>
    <n v="9370908992"/>
    <s v="MUNAWAR WARISH HASHMI"/>
    <n v="6"/>
    <n v="0"/>
    <n v="0"/>
    <n v="6"/>
    <n v="0"/>
    <n v="6"/>
    <n v="0"/>
    <n v="0"/>
    <s v="Mumbai"/>
    <n v="140"/>
    <n v="0"/>
    <n v="6"/>
    <n v="1"/>
  </r>
  <r>
    <d v="2024-06-25T00:00:00"/>
    <x v="113"/>
    <s v="ANKIT VILAS BORSE"/>
    <s v="ANKIT VILAS BORSE"/>
    <n v="8655594978"/>
    <s v="JAGANATH SABAT"/>
    <n v="6"/>
    <n v="0"/>
    <n v="0"/>
    <n v="6"/>
    <n v="0"/>
    <n v="6"/>
    <n v="0"/>
    <n v="0"/>
    <s v="Mumbai"/>
    <n v="150"/>
    <n v="0"/>
    <n v="6"/>
    <n v="1"/>
  </r>
  <r>
    <d v="2024-06-25T00:00:00"/>
    <x v="70"/>
    <s v="ABHISHEK KUMAR"/>
    <s v="ABHISHEK KUMAR"/>
    <n v="9967178792"/>
    <s v="NAGENDRA MISHRA"/>
    <n v="4"/>
    <n v="0"/>
    <n v="0"/>
    <n v="4"/>
    <n v="3"/>
    <n v="1"/>
    <n v="0"/>
    <n v="0"/>
    <s v="Mumbai"/>
    <n v="100"/>
    <n v="0"/>
    <n v="4"/>
    <n v="1"/>
  </r>
  <r>
    <d v="2024-06-25T00:00:00"/>
    <x v="107"/>
    <s v="NITISH KUMAR"/>
    <s v="NITISH KUMAR"/>
    <n v="8692826180"/>
    <s v="ABHIJIT KHANVILKAR"/>
    <n v="3"/>
    <n v="0"/>
    <n v="0"/>
    <n v="3"/>
    <n v="0"/>
    <n v="3"/>
    <n v="0"/>
    <n v="0"/>
    <s v="Mumbai"/>
    <n v="65"/>
    <n v="0"/>
    <n v="3"/>
    <n v="1"/>
  </r>
  <r>
    <d v="2024-06-25T00:00:00"/>
    <x v="135"/>
    <s v="TANAY KIRIT  SHAH"/>
    <s v="TANAY KIRIT  SHAH"/>
    <n v="9833376425"/>
    <s v="MANISH LOLARAKH NATH DUBEY"/>
    <n v="3"/>
    <n v="0"/>
    <n v="0"/>
    <n v="3"/>
    <n v="2"/>
    <n v="1"/>
    <n v="0"/>
    <n v="0"/>
    <s v="Mumbai"/>
    <n v="75"/>
    <n v="0"/>
    <n v="3"/>
    <n v="1"/>
  </r>
  <r>
    <d v="2024-06-25T00:00:00"/>
    <x v="106"/>
    <s v="SACHIN KUMAR"/>
    <s v="SACHIN KUMAR"/>
    <n v="8825131086"/>
    <s v="ABHIJIT KHANVILKAR"/>
    <n v="5"/>
    <n v="0"/>
    <n v="0"/>
    <n v="5"/>
    <n v="3"/>
    <n v="2"/>
    <n v="0"/>
    <n v="1"/>
    <s v="Mumbai"/>
    <n v="135"/>
    <n v="0"/>
    <n v="5"/>
    <n v="1"/>
  </r>
  <r>
    <d v="2024-06-25T00:00:00"/>
    <x v="71"/>
    <s v="AJAY BALU LONDHE"/>
    <s v="AJAY BALU LONDHE"/>
    <n v="8369610661"/>
    <s v="NANDAN SINGH"/>
    <n v="7"/>
    <n v="0"/>
    <n v="0"/>
    <n v="7"/>
    <n v="2"/>
    <n v="5"/>
    <n v="0"/>
    <n v="0"/>
    <s v="Mumbai"/>
    <n v="165"/>
    <n v="0"/>
    <n v="7"/>
    <n v="1"/>
  </r>
  <r>
    <d v="2024-06-25T00:00:00"/>
    <x v="136"/>
    <s v="VISHAL YADAV"/>
    <s v="VISHAL YADAV"/>
    <n v="8850903979"/>
    <s v="CHANDRALOK GUPTA"/>
    <n v="1"/>
    <n v="0"/>
    <n v="0"/>
    <n v="1"/>
    <n v="0"/>
    <n v="1"/>
    <n v="0"/>
    <n v="0"/>
    <s v="Mumbai"/>
    <n v="25"/>
    <n v="0"/>
    <n v="1"/>
    <n v="1"/>
  </r>
  <r>
    <d v="2024-06-25T00:00:00"/>
    <x v="72"/>
    <s v="PRASHANT LAD"/>
    <s v="PRASHANT LAD"/>
    <n v="9833647618"/>
    <s v="SHASHANK YELVE"/>
    <n v="1"/>
    <n v="0"/>
    <n v="0"/>
    <n v="1"/>
    <n v="0"/>
    <n v="1"/>
    <n v="0"/>
    <n v="0"/>
    <s v="Mumbai"/>
    <n v="25"/>
    <n v="0"/>
    <n v="1"/>
    <n v="1"/>
  </r>
  <r>
    <d v="2024-06-25T00:00:00"/>
    <x v="67"/>
    <s v="MOHIT UPADHYAY"/>
    <s v="MOHIT UPADHYAY"/>
    <n v="9372906600"/>
    <s v="AKASH RAMRATAN JAISWAL"/>
    <n v="2"/>
    <n v="0"/>
    <n v="0"/>
    <n v="2"/>
    <n v="1"/>
    <n v="1"/>
    <n v="0"/>
    <n v="0"/>
    <s v="Mumbai"/>
    <n v="50"/>
    <n v="0"/>
    <n v="2"/>
    <n v="1"/>
  </r>
  <r>
    <d v="2024-06-25T00:00:00"/>
    <x v="77"/>
    <s v="ARCHANA KAKADE"/>
    <s v="ARCHANA KAKADE"/>
    <n v="7208149618"/>
    <s v="NANDAN SINGH"/>
    <n v="3"/>
    <n v="1"/>
    <n v="0"/>
    <n v="2"/>
    <n v="1"/>
    <n v="3"/>
    <n v="0"/>
    <n v="0"/>
    <s v="Mumbai"/>
    <n v="150"/>
    <n v="7080"/>
    <n v="4"/>
    <n v="1"/>
  </r>
  <r>
    <d v="2024-06-25T00:00:00"/>
    <x v="75"/>
    <s v="WASIM KAZI"/>
    <s v="WASIM KAZI"/>
    <n v="9702808599"/>
    <s v="SHASHANK YELVE"/>
    <n v="4"/>
    <n v="1"/>
    <n v="0"/>
    <n v="3"/>
    <n v="0"/>
    <n v="4"/>
    <n v="0"/>
    <n v="0"/>
    <s v="Mumbai"/>
    <n v="150"/>
    <n v="54254"/>
    <n v="4"/>
    <n v="1"/>
  </r>
  <r>
    <d v="2024-06-25T00:00:00"/>
    <x v="33"/>
    <s v="SUDHEER PANKAJ PANDEY"/>
    <s v="SUDHEER PANKAJ PANDEY"/>
    <n v="8953258991"/>
    <s v="RAGHWENDRA KUMAR SINGH"/>
    <n v="5"/>
    <n v="0"/>
    <n v="0"/>
    <n v="5"/>
    <n v="1"/>
    <n v="4"/>
    <n v="0"/>
    <n v="0"/>
    <s v="Mumbai"/>
    <n v="125"/>
    <n v="0"/>
    <n v="5"/>
    <n v="1"/>
  </r>
  <r>
    <d v="2024-06-25T00:00:00"/>
    <x v="78"/>
    <s v="ABDUL AHAD ANIS KHAN"/>
    <s v="ABDUL AHAD ANIS KHAN"/>
    <n v="7058620610"/>
    <s v="AKASH RAMRATAN JAISWAL"/>
    <n v="5"/>
    <n v="0"/>
    <n v="0"/>
    <n v="5"/>
    <n v="5"/>
    <n v="0"/>
    <n v="0"/>
    <n v="0"/>
    <s v="Mumbai"/>
    <n v="125"/>
    <n v="0"/>
    <n v="5"/>
    <n v="1"/>
  </r>
  <r>
    <d v="2024-06-25T00:00:00"/>
    <x v="30"/>
    <s v="BHAVESH VIVEK MHATRE"/>
    <s v="BHAVESH VIVEK MHATRE"/>
    <n v="8668720253"/>
    <s v="SURAJ PAWAR"/>
    <n v="5"/>
    <n v="0"/>
    <n v="0"/>
    <n v="5"/>
    <n v="2"/>
    <n v="3"/>
    <n v="0"/>
    <n v="0"/>
    <s v="Mumbai"/>
    <n v="125"/>
    <n v="0"/>
    <n v="5"/>
    <n v="1"/>
  </r>
  <r>
    <d v="2024-06-25T00:00:00"/>
    <x v="80"/>
    <s v="SHUBHENDU PRAFULLA DASKABI"/>
    <s v="SHUBHENDU PRAFULLA DASKABI"/>
    <n v="9372379791"/>
    <s v="JAYANT KUMAR"/>
    <n v="5"/>
    <n v="0"/>
    <n v="0"/>
    <n v="5"/>
    <n v="1"/>
    <n v="4"/>
    <n v="0"/>
    <n v="0"/>
    <s v="Mumbai"/>
    <n v="125"/>
    <n v="0"/>
    <n v="5"/>
    <n v="1"/>
  </r>
  <r>
    <d v="2024-06-25T00:00:00"/>
    <x v="46"/>
    <s v="PRITAM SUNIL GAIKWAD"/>
    <s v="PRITAM SUNIL GAIKWAD"/>
    <n v="8169792854"/>
    <s v="SHASHANK YELVE"/>
    <n v="5"/>
    <n v="0"/>
    <n v="0"/>
    <n v="5"/>
    <n v="3"/>
    <n v="2"/>
    <n v="0"/>
    <n v="0"/>
    <s v="Mumbai"/>
    <n v="115"/>
    <n v="0"/>
    <n v="4"/>
    <n v="1"/>
  </r>
  <r>
    <d v="2024-06-25T00:00:00"/>
    <x v="95"/>
    <s v="RAJKUMAR U SINGH"/>
    <s v="RAJKUMAR U SINGH"/>
    <n v="7058306032"/>
    <s v="AJAY KUMAR VERMA"/>
    <n v="4"/>
    <n v="0"/>
    <n v="0"/>
    <n v="4"/>
    <n v="2"/>
    <n v="2"/>
    <n v="0"/>
    <n v="0"/>
    <s v="Mumbai"/>
    <n v="95"/>
    <n v="0"/>
    <n v="4"/>
    <n v="1"/>
  </r>
  <r>
    <d v="2024-06-25T00:00:00"/>
    <x v="112"/>
    <s v="JAYANT KUMAR"/>
    <s v="JAYANT KUMAR"/>
    <n v="9304376328"/>
    <s v="DILEEP SHARMA"/>
    <n v="5"/>
    <n v="0"/>
    <n v="0"/>
    <n v="5"/>
    <n v="1"/>
    <n v="4"/>
    <n v="0"/>
    <n v="0"/>
    <s v="Mumbai"/>
    <n v="115"/>
    <n v="0"/>
    <n v="5"/>
    <n v="1"/>
  </r>
  <r>
    <d v="2024-06-25T00:00:00"/>
    <x v="83"/>
    <s v="GANGA SAGAR PANDEY"/>
    <s v="GANGA SAGAR PANDEY"/>
    <n v="9696537480"/>
    <s v="JAGANATH SABAT"/>
    <n v="7"/>
    <n v="0"/>
    <n v="0"/>
    <n v="7"/>
    <n v="3"/>
    <n v="4"/>
    <n v="0"/>
    <n v="0"/>
    <s v="Mumbai"/>
    <n v="175"/>
    <n v="0"/>
    <n v="6"/>
    <n v="1"/>
  </r>
  <r>
    <d v="2024-06-25T00:00:00"/>
    <x v="36"/>
    <s v="SAMSUJJAMA"/>
    <s v="SAMSUJJAMA"/>
    <n v="9628744894"/>
    <s v="PREM KUMAR VISHWAKARMA"/>
    <n v="5"/>
    <n v="0"/>
    <n v="0"/>
    <n v="5"/>
    <n v="0"/>
    <n v="5"/>
    <n v="0"/>
    <n v="0"/>
    <s v="Mumbai"/>
    <n v="115"/>
    <n v="0"/>
    <n v="4"/>
    <n v="1"/>
  </r>
  <r>
    <d v="2024-06-25T00:00:00"/>
    <x v="38"/>
    <s v="VIVEKANAND"/>
    <s v="VIVEKANAND"/>
    <n v="9984546969"/>
    <s v="JAGANATH SABAT"/>
    <n v="6"/>
    <n v="1"/>
    <n v="0"/>
    <n v="5"/>
    <n v="2"/>
    <n v="4"/>
    <n v="0"/>
    <n v="0"/>
    <s v="Mumbai"/>
    <n v="210"/>
    <n v="4720"/>
    <n v="6"/>
    <n v="1"/>
  </r>
  <r>
    <d v="2024-06-25T00:00:00"/>
    <x v="35"/>
    <s v="MD SANAUL MUSTUFA"/>
    <s v="MD SANAUL MUSTUFA"/>
    <n v="9892999846"/>
    <s v="ABHIJIT KHANVILKAR"/>
    <n v="3"/>
    <n v="1"/>
    <n v="0"/>
    <n v="2"/>
    <n v="1"/>
    <n v="2"/>
    <n v="0"/>
    <n v="0"/>
    <s v="Mumbai"/>
    <n v="125"/>
    <n v="48227"/>
    <n v="3"/>
    <n v="1"/>
  </r>
  <r>
    <d v="2024-06-25T00:00:00"/>
    <x v="137"/>
    <s v="SAURABH KUMAR AJAY KUMAR SINGH"/>
    <s v="SAURABH KUMAR AJAY KUMAR SINGH"/>
    <n v="9892506097"/>
    <s v="KADAM RAVIRAJ NARAYAN"/>
    <n v="1"/>
    <n v="0"/>
    <n v="0"/>
    <n v="1"/>
    <n v="1"/>
    <n v="0"/>
    <n v="0"/>
    <n v="0"/>
    <s v="Mumbai"/>
    <n v="25"/>
    <n v="0"/>
    <n v="1"/>
    <n v="1"/>
  </r>
  <r>
    <d v="2024-06-25T00:00:00"/>
    <x v="87"/>
    <s v="PRAFUL MUKUNDRAO TELANG"/>
    <s v="PRAFUL MUKUNDRAO TELANG"/>
    <n v="7769928826"/>
    <s v="PREM KUMAR VISHWAKARMA"/>
    <n v="5"/>
    <n v="0"/>
    <n v="0"/>
    <n v="5"/>
    <n v="4"/>
    <n v="1"/>
    <n v="0"/>
    <n v="0"/>
    <s v="Mumbai"/>
    <n v="125"/>
    <n v="0"/>
    <n v="4"/>
    <n v="1"/>
  </r>
  <r>
    <d v="2024-06-25T00:00:00"/>
    <x v="125"/>
    <s v="KRISHNA TUKARAM SHELAR"/>
    <s v="KRISHNA TUKARAM SHELAR"/>
    <n v="9137512282"/>
    <s v="PREM KUMAR VISHWAKARMA"/>
    <n v="5"/>
    <n v="0"/>
    <n v="0"/>
    <n v="5"/>
    <n v="5"/>
    <n v="1"/>
    <n v="0"/>
    <n v="0"/>
    <s v="Mumbai"/>
    <n v="125"/>
    <n v="0"/>
    <n v="5"/>
    <n v="1"/>
  </r>
  <r>
    <d v="2024-06-25T00:00:00"/>
    <x v="0"/>
    <s v="SIRAJ RAIS KHAN"/>
    <s v="SIRAJ RAIS KHAN"/>
    <n v="7738084089"/>
    <s v="IRFAN INNUS PATEL"/>
    <n v="6"/>
    <n v="0"/>
    <n v="0"/>
    <n v="6"/>
    <n v="1"/>
    <n v="5"/>
    <n v="0"/>
    <n v="0"/>
    <s v="Mumbai"/>
    <n v="150"/>
    <n v="0"/>
    <n v="6"/>
    <n v="1"/>
  </r>
  <r>
    <d v="2024-06-25T00:00:00"/>
    <x v="94"/>
    <s v="MANISH PANDEY"/>
    <s v="MANISH PANDEY"/>
    <n v="8655267737"/>
    <s v="AJAY KUMAR VERMA"/>
    <n v="4"/>
    <n v="1"/>
    <n v="0"/>
    <n v="3"/>
    <n v="1"/>
    <n v="3"/>
    <n v="0"/>
    <n v="0"/>
    <s v="Mumbai"/>
    <n v="165"/>
    <n v="7115"/>
    <n v="4"/>
    <n v="1"/>
  </r>
  <r>
    <d v="2024-06-25T00:00:00"/>
    <x v="120"/>
    <s v="MOHAMMAD HASEEN"/>
    <s v="MOHAMMAD HASEEN"/>
    <n v="8565899473"/>
    <s v="SHASHANK YELVE"/>
    <n v="5"/>
    <n v="0"/>
    <n v="0"/>
    <n v="5"/>
    <n v="1"/>
    <n v="4"/>
    <n v="0"/>
    <n v="0"/>
    <s v="Mumbai"/>
    <n v="125"/>
    <n v="0"/>
    <n v="4"/>
    <n v="1"/>
  </r>
  <r>
    <d v="2024-06-25T00:00:00"/>
    <x v="40"/>
    <s v="JAYESH MANOHARLAL VATANI"/>
    <s v="JAYESH MANOHARLAL VATANI"/>
    <n v="9730838322"/>
    <s v="JAGANATH SABAT"/>
    <n v="2"/>
    <n v="1"/>
    <n v="0"/>
    <n v="1"/>
    <n v="0"/>
    <n v="2"/>
    <n v="0"/>
    <n v="0"/>
    <s v="Mumbai"/>
    <n v="85"/>
    <n v="40237"/>
    <n v="2"/>
    <n v="1"/>
  </r>
  <r>
    <d v="2024-06-25T00:00:00"/>
    <x v="43"/>
    <s v="SURAJ PAWAR"/>
    <s v="SURAJ PAWAR"/>
    <n v="8446578718"/>
    <s v="MADHURI JOSHI"/>
    <n v="1"/>
    <n v="0"/>
    <n v="0"/>
    <n v="1"/>
    <n v="0"/>
    <n v="1"/>
    <n v="0"/>
    <n v="0"/>
    <s v="Mumbai"/>
    <n v="25"/>
    <n v="0"/>
    <n v="1"/>
    <n v="1"/>
  </r>
  <r>
    <d v="2024-06-25T00:00:00"/>
    <x v="2"/>
    <s v="YASH SABHA SHANKAR TIWARI"/>
    <s v="YASH SABHA SHANKAR TIWARI"/>
    <n v="9594587271"/>
    <s v="ABHIJIT KHANVILKAR"/>
    <n v="1"/>
    <n v="0"/>
    <n v="0"/>
    <n v="1"/>
    <n v="0"/>
    <n v="1"/>
    <n v="0"/>
    <n v="0"/>
    <s v="Mumbai"/>
    <n v="25"/>
    <n v="0"/>
    <n v="1"/>
    <n v="1"/>
  </r>
  <r>
    <d v="2024-06-25T00:00:00"/>
    <x v="49"/>
    <s v="ANOOP PANDEY"/>
    <s v="ANOOP PANDEY"/>
    <n v="9321734007"/>
    <s v="KADAM RAVIRAJ NARAYAN"/>
    <n v="5"/>
    <n v="0"/>
    <n v="0"/>
    <n v="5"/>
    <n v="3"/>
    <n v="3"/>
    <n v="0"/>
    <n v="0"/>
    <s v="Mumbai"/>
    <n v="115"/>
    <n v="0"/>
    <n v="5"/>
    <n v="1"/>
  </r>
  <r>
    <d v="2024-06-25T00:00:00"/>
    <x v="50"/>
    <s v="VIJAYKUMAR DINESH PARCHE"/>
    <s v="VIJAYKUMAR DINESH PARCHE"/>
    <n v="7558284024"/>
    <s v="MUNAWAR WARISH HASHMI"/>
    <n v="6"/>
    <n v="0"/>
    <n v="0"/>
    <n v="6"/>
    <n v="0"/>
    <n v="6"/>
    <n v="0"/>
    <n v="0"/>
    <s v="Mumbai"/>
    <n v="150"/>
    <n v="0"/>
    <n v="6"/>
    <n v="1"/>
  </r>
  <r>
    <d v="2024-06-25T00:00:00"/>
    <x v="47"/>
    <s v="ZOAIB MAINUDDIN PALEKAR"/>
    <s v="ZOAIB MAINUDDIN PALEKAR"/>
    <n v="7020908214"/>
    <s v="AKASH RAMRATAN JAISWAL"/>
    <n v="3"/>
    <n v="0"/>
    <n v="0"/>
    <n v="3"/>
    <n v="0"/>
    <n v="3"/>
    <n v="0"/>
    <n v="0"/>
    <s v="Mumbai"/>
    <n v="55"/>
    <n v="0"/>
    <n v="3"/>
    <n v="1"/>
  </r>
  <r>
    <d v="2024-06-25T00:00:00"/>
    <x v="53"/>
    <s v="KRISHNA GYANDEV PANDEY"/>
    <s v="KRISHNA GYANDEV PANDEY"/>
    <n v="9372324244"/>
    <s v="RAGHWENDRA KUMAR SINGH"/>
    <n v="5"/>
    <n v="0"/>
    <n v="0"/>
    <n v="5"/>
    <n v="3"/>
    <n v="2"/>
    <n v="0"/>
    <n v="0"/>
    <s v="Mumbai"/>
    <n v="125"/>
    <n v="0"/>
    <n v="5"/>
    <n v="1"/>
  </r>
  <r>
    <d v="2024-06-26T00:00:00"/>
    <x v="58"/>
    <s v="ANGAD RAMJI GUPTA"/>
    <s v="ANGAD RAMJI GUPTA"/>
    <n v="9820840706"/>
    <s v="CHANDRALOK GUPTA"/>
    <n v="8"/>
    <n v="1"/>
    <n v="0"/>
    <n v="7"/>
    <n v="1"/>
    <n v="7"/>
    <n v="0"/>
    <n v="0"/>
    <s v="Mumbai"/>
    <n v="245"/>
    <n v="2360"/>
    <n v="6"/>
    <n v="1"/>
  </r>
  <r>
    <d v="2024-06-26T00:00:00"/>
    <x v="74"/>
    <s v="SHIVAM PATHAK"/>
    <s v="SHIVAM PATHAK"/>
    <n v="9721050607"/>
    <s v="AJAY KUMAR VERMA"/>
    <n v="4"/>
    <n v="0"/>
    <n v="0"/>
    <n v="4"/>
    <n v="1"/>
    <n v="3"/>
    <n v="0"/>
    <n v="0"/>
    <s v="Mumbai"/>
    <n v="100"/>
    <n v="0"/>
    <n v="4"/>
    <n v="1"/>
  </r>
  <r>
    <d v="2024-06-26T00:00:00"/>
    <x v="93"/>
    <s v="SOFIYAN MOHAMMED UMAR ANSARI"/>
    <s v="SOFIYAN MOHAMMED UMAR ANSARI"/>
    <n v="7304151160"/>
    <s v="ABHISHEK GUPTA"/>
    <n v="5"/>
    <n v="0"/>
    <n v="0"/>
    <n v="5"/>
    <n v="1"/>
    <n v="4"/>
    <n v="0"/>
    <n v="0"/>
    <s v="Mumbai"/>
    <n v="125"/>
    <n v="0"/>
    <n v="5"/>
    <n v="1"/>
  </r>
  <r>
    <d v="2024-06-26T00:00:00"/>
    <x v="52"/>
    <s v="NANDLAL RAJBHAR"/>
    <s v="NANDLAL RAJBHAR"/>
    <n v="9594189301"/>
    <s v="MD SANAUL MUSTUFA"/>
    <n v="3"/>
    <n v="0"/>
    <n v="0"/>
    <n v="3"/>
    <n v="1"/>
    <n v="2"/>
    <n v="0"/>
    <n v="0"/>
    <s v="Mumbai"/>
    <n v="75"/>
    <n v="0"/>
    <n v="3"/>
    <n v="1"/>
  </r>
  <r>
    <d v="2024-06-26T00:00:00"/>
    <x v="119"/>
    <s v="PRASHANT TUKARAM THOKALE"/>
    <s v="PRASHANT TUKARAM THOKALE"/>
    <n v="8779830559"/>
    <s v="JAYANT KUMAR"/>
    <n v="4"/>
    <n v="0"/>
    <n v="0"/>
    <n v="4"/>
    <n v="0"/>
    <n v="4"/>
    <n v="0"/>
    <n v="0"/>
    <s v="Mumbai"/>
    <n v="90"/>
    <n v="0"/>
    <n v="4"/>
    <n v="1"/>
  </r>
  <r>
    <d v="2024-06-26T00:00:00"/>
    <x v="54"/>
    <s v="DINESH GHODVINDE"/>
    <s v="DINESH GHODVINDE"/>
    <n v="7020949492"/>
    <s v="JAGANATH SABAT"/>
    <n v="5"/>
    <n v="0"/>
    <n v="0"/>
    <n v="5"/>
    <n v="1"/>
    <n v="4"/>
    <n v="0"/>
    <n v="0"/>
    <s v="Mumbai"/>
    <n v="115"/>
    <n v="0"/>
    <n v="5"/>
    <n v="1"/>
  </r>
  <r>
    <d v="2024-06-26T00:00:00"/>
    <x v="9"/>
    <s v="HARIHAR SINGH"/>
    <s v="HARIHAR SINGH"/>
    <n v="8149312014"/>
    <s v="AJAY KUMAR VERMA"/>
    <n v="2"/>
    <n v="0"/>
    <n v="0"/>
    <n v="2"/>
    <n v="1"/>
    <n v="1"/>
    <n v="0"/>
    <n v="0"/>
    <s v="Mumbai"/>
    <n v="50"/>
    <n v="0"/>
    <n v="2"/>
    <n v="1"/>
  </r>
  <r>
    <d v="2024-06-26T00:00:00"/>
    <x v="134"/>
    <s v="SUBHAM YADAV"/>
    <s v="SUBHAM YADAV"/>
    <n v="8429363770"/>
    <s v="AKASH RAMRATAN JAISWAL"/>
    <n v="4"/>
    <n v="0"/>
    <n v="0"/>
    <n v="4"/>
    <n v="2"/>
    <n v="2"/>
    <n v="0"/>
    <n v="0"/>
    <s v="Mumbai"/>
    <n v="100"/>
    <n v="0"/>
    <n v="4"/>
    <n v="1"/>
  </r>
  <r>
    <d v="2024-06-26T00:00:00"/>
    <x v="6"/>
    <s v="CHOUBEY ADITYA AJIT"/>
    <s v="CHOUBEY ADITYA AJIT"/>
    <n v="7414955787"/>
    <s v="CHANDRALOK GUPTA"/>
    <n v="2"/>
    <n v="0"/>
    <n v="0"/>
    <n v="2"/>
    <n v="1"/>
    <n v="1"/>
    <n v="0"/>
    <n v="0"/>
    <s v="Mumbai"/>
    <n v="50"/>
    <n v="0"/>
    <n v="2"/>
    <n v="1"/>
  </r>
  <r>
    <d v="2024-06-26T00:00:00"/>
    <x v="129"/>
    <s v="AKHILESH TIWARI"/>
    <s v="AKHILESH TIWARI"/>
    <n v="8452813371"/>
    <s v="JAGANATH SABAT"/>
    <n v="7"/>
    <n v="0"/>
    <n v="0"/>
    <n v="7"/>
    <n v="1"/>
    <n v="6"/>
    <n v="0"/>
    <n v="0"/>
    <s v="Mumbai"/>
    <n v="165"/>
    <n v="0"/>
    <n v="7"/>
    <n v="1"/>
  </r>
  <r>
    <d v="2024-06-26T00:00:00"/>
    <x v="44"/>
    <s v="SAW MRITUNJAY KUMAR PREMCHAND"/>
    <s v="SAW MRITUNJAY KUMAR PREMCHAND"/>
    <n v="8779615120"/>
    <s v="PREM KUMAR VISHWAKARMA"/>
    <n v="4"/>
    <n v="1"/>
    <n v="0"/>
    <n v="3"/>
    <n v="2"/>
    <n v="2"/>
    <n v="0"/>
    <n v="0"/>
    <s v="Mumbai"/>
    <n v="160"/>
    <n v="4720"/>
    <n v="4"/>
    <n v="1"/>
  </r>
  <r>
    <d v="2024-06-26T00:00:00"/>
    <x v="42"/>
    <s v="AKASH NARAYAN RAWTE"/>
    <s v="AKASH NARAYAN RAWTE"/>
    <n v="9594529510"/>
    <s v="NAGENDRA MISHRA"/>
    <n v="3"/>
    <n v="0"/>
    <n v="0"/>
    <n v="3"/>
    <n v="1"/>
    <n v="2"/>
    <n v="0"/>
    <n v="0"/>
    <s v="Mumbai"/>
    <n v="80"/>
    <n v="0"/>
    <n v="3"/>
    <n v="1"/>
  </r>
  <r>
    <d v="2024-06-26T00:00:00"/>
    <x v="45"/>
    <s v="AMAN TRIPATHI"/>
    <s v="AMAN TRIPATHI"/>
    <n v="7393838072"/>
    <s v="JAGANATH SABAT"/>
    <n v="5"/>
    <n v="0"/>
    <n v="0"/>
    <n v="5"/>
    <n v="1"/>
    <n v="4"/>
    <n v="0"/>
    <n v="0"/>
    <s v="Mumbai"/>
    <n v="125"/>
    <n v="0"/>
    <n v="5"/>
    <n v="1"/>
  </r>
  <r>
    <d v="2024-06-26T00:00:00"/>
    <x v="41"/>
    <s v="AKASH KUMAR JAISWAL"/>
    <s v="AKASH KUMAR JAISWAL"/>
    <n v="9984180596"/>
    <s v="DILEEP SHARMA"/>
    <n v="2"/>
    <n v="1"/>
    <n v="0"/>
    <n v="1"/>
    <n v="2"/>
    <n v="1"/>
    <n v="0"/>
    <n v="0"/>
    <s v="Mumbai"/>
    <n v="125"/>
    <n v="4720"/>
    <n v="3"/>
    <n v="1"/>
  </r>
  <r>
    <d v="2024-06-26T00:00:00"/>
    <x v="4"/>
    <s v="RISHIKESH DUBEY"/>
    <s v="RISHIKESH DUBEY"/>
    <n v="8369036235"/>
    <s v="NAVEEN TRIPATHI"/>
    <n v="5"/>
    <n v="1"/>
    <n v="0"/>
    <n v="4"/>
    <n v="1"/>
    <n v="4"/>
    <n v="0"/>
    <n v="0"/>
    <s v="Mumbai"/>
    <n v="185"/>
    <n v="21240"/>
    <n v="5"/>
    <n v="1"/>
  </r>
  <r>
    <d v="2024-06-26T00:00:00"/>
    <x v="108"/>
    <s v="BITTU KUMAR"/>
    <s v="BITTU KUMAR"/>
    <n v="8709035770"/>
    <s v="ABHIJIT KHANVILKAR"/>
    <n v="5"/>
    <n v="0"/>
    <n v="0"/>
    <n v="5"/>
    <n v="2"/>
    <n v="3"/>
    <n v="0"/>
    <n v="0"/>
    <s v="Mumbai"/>
    <n v="125"/>
    <n v="0"/>
    <n v="4"/>
    <n v="1"/>
  </r>
  <r>
    <d v="2024-06-26T00:00:00"/>
    <x v="133"/>
    <s v="SHUBHAMRAJENDRAPRASADTIWARI"/>
    <s v="SHUBHAMRAJENDRAPRASADTIWARI"/>
    <n v="8928971698"/>
    <s v="NAVEEN TRIPATHI"/>
    <n v="4"/>
    <n v="0"/>
    <n v="0"/>
    <n v="4"/>
    <n v="0"/>
    <n v="4"/>
    <n v="0"/>
    <n v="0"/>
    <s v="Mumbai"/>
    <n v="100"/>
    <n v="0"/>
    <n v="4"/>
    <n v="1"/>
  </r>
  <r>
    <d v="2024-06-26T00:00:00"/>
    <x v="89"/>
    <s v="RAGHWENDRA KUMAR SINGH"/>
    <s v="RAGHWENDRA KUMAR SINGH"/>
    <n v="8104389966"/>
    <s v="SONU KIRAN DUBEY"/>
    <n v="3"/>
    <n v="0"/>
    <n v="0"/>
    <n v="3"/>
    <n v="1"/>
    <n v="2"/>
    <n v="0"/>
    <n v="0"/>
    <s v="Mumbai"/>
    <n v="65"/>
    <n v="0"/>
    <n v="3"/>
    <n v="1"/>
  </r>
  <r>
    <d v="2024-06-26T00:00:00"/>
    <x v="39"/>
    <s v="PRADEEP DEEPAK ANGRE"/>
    <s v="PRADEEP DEEPAK ANGRE"/>
    <n v="8879114532"/>
    <s v="JAGANATH SABAT"/>
    <n v="6"/>
    <n v="0"/>
    <n v="0"/>
    <n v="6"/>
    <n v="2"/>
    <n v="4"/>
    <n v="0"/>
    <n v="0"/>
    <s v="Mumbai"/>
    <n v="170"/>
    <n v="0"/>
    <n v="6"/>
    <n v="1"/>
  </r>
  <r>
    <d v="2024-06-26T00:00:00"/>
    <x v="34"/>
    <s v="ANIMESH KARMAKAR"/>
    <s v="ANIMESH KARMAKAR"/>
    <n v="6294590298"/>
    <s v="ABHIJIT KHANVILKAR"/>
    <n v="5"/>
    <n v="0"/>
    <n v="0"/>
    <n v="5"/>
    <n v="2"/>
    <n v="3"/>
    <n v="0"/>
    <n v="0"/>
    <s v="Mumbai"/>
    <n v="105"/>
    <n v="0"/>
    <n v="4"/>
    <n v="1"/>
  </r>
  <r>
    <d v="2024-06-26T00:00:00"/>
    <x v="88"/>
    <s v="NAGENDRA MISHRA"/>
    <s v="NAGENDRA MISHRA"/>
    <n v="7049872363"/>
    <s v="SIDDHANT RAJENDRA PAWAR"/>
    <n v="3"/>
    <n v="1"/>
    <n v="0"/>
    <n v="2"/>
    <n v="1"/>
    <n v="2"/>
    <n v="0"/>
    <n v="0"/>
    <s v="Mumbai"/>
    <n v="140"/>
    <n v="3799"/>
    <n v="3"/>
    <n v="1"/>
  </r>
  <r>
    <d v="2024-06-26T00:00:00"/>
    <x v="85"/>
    <s v="SUMIT SHARAD SANAS"/>
    <s v="SUMIT SHARAD SANAS"/>
    <n v="8652573355"/>
    <s v="ARJUN WAGHMARE"/>
    <n v="2"/>
    <n v="0"/>
    <n v="0"/>
    <n v="2"/>
    <n v="0"/>
    <n v="2"/>
    <n v="0"/>
    <n v="0"/>
    <s v="Mumbai"/>
    <n v="55"/>
    <n v="0"/>
    <n v="2"/>
    <n v="1"/>
  </r>
  <r>
    <d v="2024-06-26T00:00:00"/>
    <x v="86"/>
    <s v="CHANDAN MISHRA"/>
    <s v="CHANDAN MISHRA"/>
    <n v="8433849596"/>
    <s v="JAYANT KUMAR"/>
    <n v="5"/>
    <n v="0"/>
    <n v="0"/>
    <n v="5"/>
    <n v="2"/>
    <n v="3"/>
    <n v="0"/>
    <n v="0"/>
    <s v="Mumbai"/>
    <n v="125"/>
    <n v="0"/>
    <n v="5"/>
    <n v="1"/>
  </r>
  <r>
    <d v="2024-06-26T00:00:00"/>
    <x v="126"/>
    <s v="KAPIL"/>
    <s v="KAPIL"/>
    <n v="8295745494"/>
    <s v="MOHAMMAD IMRAN ADIL"/>
    <n v="4"/>
    <n v="0"/>
    <n v="0"/>
    <n v="4"/>
    <n v="1"/>
    <n v="4"/>
    <n v="0"/>
    <n v="0"/>
    <s v="Mumbai"/>
    <n v="100"/>
    <n v="0"/>
    <n v="4"/>
    <n v="1"/>
  </r>
  <r>
    <d v="2024-06-26T00:00:00"/>
    <x v="31"/>
    <s v="AKASH RAMRATAN JAISWAL"/>
    <s v="AKASH RAMRATAN JAISWAL"/>
    <n v="7977956010"/>
    <s v="SONU KIRAN DUBEY"/>
    <n v="1"/>
    <n v="0"/>
    <n v="0"/>
    <n v="1"/>
    <n v="1"/>
    <n v="0"/>
    <n v="0"/>
    <n v="0"/>
    <s v="Mumbai"/>
    <n v="25"/>
    <n v="0"/>
    <n v="1"/>
    <n v="1"/>
  </r>
  <r>
    <d v="2024-06-26T00:00:00"/>
    <x v="84"/>
    <s v="VINOD KUMAR"/>
    <s v="VINOD KUMAR"/>
    <n v="7905193449"/>
    <s v="JAYANT KUMAR"/>
    <n v="5"/>
    <n v="0"/>
    <n v="0"/>
    <n v="5"/>
    <n v="2"/>
    <n v="3"/>
    <n v="0"/>
    <n v="0"/>
    <s v="Mumbai"/>
    <n v="125"/>
    <n v="0"/>
    <n v="5"/>
    <n v="1"/>
  </r>
  <r>
    <d v="2024-06-26T00:00:00"/>
    <x v="32"/>
    <s v="SANDESH SAROJ MISHRA"/>
    <s v="SANDESH SAROJ MISHRA"/>
    <n v="9819648094"/>
    <s v="JAYANT KUMAR"/>
    <n v="5"/>
    <n v="0"/>
    <n v="0"/>
    <n v="5"/>
    <n v="3"/>
    <n v="3"/>
    <n v="0"/>
    <n v="0"/>
    <s v="Mumbai"/>
    <n v="125"/>
    <n v="0"/>
    <n v="5"/>
    <n v="1"/>
  </r>
  <r>
    <d v="2024-06-26T00:00:00"/>
    <x v="82"/>
    <s v="LAXMI NARAYAN PANDEY"/>
    <s v="LAXMI NARAYAN PANDEY"/>
    <n v="7208851513"/>
    <s v="ABHIJIT KHANVILKAR"/>
    <n v="3"/>
    <n v="1"/>
    <n v="0"/>
    <n v="2"/>
    <n v="1"/>
    <n v="2"/>
    <n v="0"/>
    <n v="0"/>
    <s v="Mumbai"/>
    <n v="150"/>
    <n v="4720"/>
    <n v="3"/>
    <n v="1"/>
  </r>
  <r>
    <d v="2024-06-26T00:00:00"/>
    <x v="28"/>
    <s v="ATHARAV DASHRATH PAWAR"/>
    <s v="ATHARAV DASHRATH PAWAR"/>
    <n v="8655082048"/>
    <s v="ABHIJIT KHANVILKAR"/>
    <n v="7"/>
    <n v="0"/>
    <n v="0"/>
    <n v="7"/>
    <n v="3"/>
    <n v="4"/>
    <n v="0"/>
    <n v="0"/>
    <s v="Mumbai"/>
    <n v="175"/>
    <n v="0"/>
    <n v="7"/>
    <n v="1"/>
  </r>
  <r>
    <d v="2024-06-26T00:00:00"/>
    <x v="90"/>
    <s v="MOHAMMED MUNAWAR KHAN"/>
    <s v="MOHAMMED MUNAWAR KHAN"/>
    <n v="8779346184"/>
    <s v="INTEZAR IMAM MUNTAZIR IMAM SAYED"/>
    <n v="3"/>
    <n v="1"/>
    <n v="0"/>
    <n v="2"/>
    <n v="0"/>
    <n v="4"/>
    <n v="0"/>
    <n v="0"/>
    <s v="Mumbai"/>
    <n v="140"/>
    <n v="22656"/>
    <n v="3"/>
    <n v="1"/>
  </r>
  <r>
    <d v="2024-06-26T00:00:00"/>
    <x v="128"/>
    <s v="ROHIT ARUN PATEL"/>
    <s v="ROHIT ARUN PATEL"/>
    <n v="8928902294"/>
    <s v="SHASHANK YELVE"/>
    <n v="5"/>
    <n v="0"/>
    <n v="0"/>
    <n v="5"/>
    <n v="3"/>
    <n v="2"/>
    <n v="0"/>
    <n v="0"/>
    <s v="Mumbai"/>
    <n v="125"/>
    <n v="0"/>
    <n v="5"/>
    <n v="1"/>
  </r>
  <r>
    <d v="2024-06-26T00:00:00"/>
    <x v="29"/>
    <s v="ASHISH SHUKLA"/>
    <s v="ASHISH SHUKLA"/>
    <n v="8879709699"/>
    <s v="ABHIJIT KHANVILKAR"/>
    <n v="4"/>
    <n v="0"/>
    <n v="0"/>
    <n v="4"/>
    <n v="2"/>
    <n v="2"/>
    <n v="0"/>
    <n v="0"/>
    <s v="Mumbai"/>
    <n v="100"/>
    <n v="0"/>
    <n v="4"/>
    <n v="1"/>
  </r>
  <r>
    <d v="2024-06-26T00:00:00"/>
    <x v="26"/>
    <s v="RUSHIKESH DODHU JADHAV"/>
    <s v="RUSHIKESH DODHU JADHAV"/>
    <n v="9768269689"/>
    <s v="AKASH RAMRATAN JAISWAL"/>
    <n v="5"/>
    <n v="0"/>
    <n v="0"/>
    <n v="5"/>
    <n v="1"/>
    <n v="4"/>
    <n v="0"/>
    <n v="0"/>
    <s v="Mumbai"/>
    <n v="115"/>
    <n v="0"/>
    <n v="5"/>
    <n v="1"/>
  </r>
  <r>
    <d v="2024-06-26T00:00:00"/>
    <x v="27"/>
    <s v="RANJEET UPENDRA SHARMA"/>
    <s v="RANJEET UPENDRA SHARMA"/>
    <n v="7620769467"/>
    <s v="JAGANATH SABAT"/>
    <n v="4"/>
    <n v="0"/>
    <n v="0"/>
    <n v="4"/>
    <n v="0"/>
    <n v="4"/>
    <n v="0"/>
    <n v="0"/>
    <s v="Mumbai"/>
    <n v="100"/>
    <n v="0"/>
    <n v="4"/>
    <n v="1"/>
  </r>
  <r>
    <d v="2024-06-26T00:00:00"/>
    <x v="25"/>
    <s v="AJAY KUMAR MISHRA"/>
    <s v="AJAY KUMAR MISHRA"/>
    <n v="8009478116"/>
    <s v="NAGENDRA MISHRA"/>
    <n v="5"/>
    <n v="0"/>
    <n v="0"/>
    <n v="5"/>
    <n v="3"/>
    <n v="2"/>
    <n v="0"/>
    <n v="0"/>
    <s v="Mumbai"/>
    <n v="125"/>
    <n v="0"/>
    <n v="5"/>
    <n v="1"/>
  </r>
  <r>
    <d v="2024-06-26T00:00:00"/>
    <x v="24"/>
    <s v="ARUN KUMAR SHUKLA"/>
    <s v="ARUN KUMAR SHUKLA"/>
    <n v="8928440955"/>
    <s v="CHANDRALOK GUPTA"/>
    <n v="7"/>
    <n v="0"/>
    <n v="0"/>
    <n v="7"/>
    <n v="0"/>
    <n v="7"/>
    <n v="0"/>
    <n v="0"/>
    <s v="Mumbai"/>
    <n v="160"/>
    <n v="0"/>
    <n v="7"/>
    <n v="1"/>
  </r>
  <r>
    <d v="2024-06-26T00:00:00"/>
    <x v="20"/>
    <s v="NANDAN SINGH"/>
    <s v="NANDAN SINGH"/>
    <n v="8655842601"/>
    <s v="ABHIJIT KHANVILKAR"/>
    <n v="2"/>
    <n v="1"/>
    <n v="0"/>
    <n v="1"/>
    <n v="0"/>
    <n v="2"/>
    <n v="0"/>
    <n v="0"/>
    <s v="Mumbai"/>
    <n v="110"/>
    <n v="11800"/>
    <n v="2"/>
    <n v="1"/>
  </r>
  <r>
    <d v="2024-06-26T00:00:00"/>
    <x v="19"/>
    <s v="RANJIT REVNATH BOBHATE"/>
    <s v="RANJIT REVNATH BOBHATE"/>
    <n v="9920240914"/>
    <s v="MOHAMMAD IMRAN ADIL"/>
    <n v="5"/>
    <n v="0"/>
    <n v="0"/>
    <n v="5"/>
    <n v="0"/>
    <n v="5"/>
    <n v="0"/>
    <n v="0"/>
    <s v="Mumbai"/>
    <n v="125"/>
    <n v="0"/>
    <n v="5"/>
    <n v="1"/>
  </r>
  <r>
    <d v="2024-06-26T00:00:00"/>
    <x v="124"/>
    <s v="ADESH DUBEY"/>
    <s v="ADESH DUBEY"/>
    <n v="9369678516"/>
    <s v="MOHAMMAD IMRAN ADIL"/>
    <n v="6"/>
    <n v="0"/>
    <n v="0"/>
    <n v="6"/>
    <n v="1"/>
    <n v="5"/>
    <n v="0"/>
    <n v="0"/>
    <s v="Mumbai"/>
    <n v="140"/>
    <n v="0"/>
    <n v="6"/>
    <n v="1"/>
  </r>
  <r>
    <d v="2024-06-26T00:00:00"/>
    <x v="91"/>
    <s v="CHANDRALOK GUPTA"/>
    <s v="CHANDRALOK GUPTA"/>
    <n v="8424058233"/>
    <s v="RUSHIKESH KALE"/>
    <n v="1"/>
    <n v="1"/>
    <n v="0"/>
    <n v="0"/>
    <n v="0"/>
    <n v="1"/>
    <n v="0"/>
    <n v="0"/>
    <s v="Mumbai"/>
    <n v="90"/>
    <n v="18054"/>
    <n v="1"/>
    <n v="1"/>
  </r>
  <r>
    <d v="2024-06-26T00:00:00"/>
    <x v="132"/>
    <s v="SANKET SUNIL PARDESHI"/>
    <s v="SANKET SUNIL PARDESHI"/>
    <n v="9021593609"/>
    <s v="KADAM RAVIRAJ NARAYAN"/>
    <n v="2"/>
    <n v="0"/>
    <n v="0"/>
    <n v="2"/>
    <n v="1"/>
    <n v="1"/>
    <n v="0"/>
    <n v="0"/>
    <s v="Mumbai"/>
    <n v="50"/>
    <n v="0"/>
    <n v="2"/>
    <n v="1"/>
  </r>
  <r>
    <d v="2024-06-26T00:00:00"/>
    <x v="15"/>
    <s v="MOHD ANWAR"/>
    <s v="MOHD ANWAR"/>
    <n v="9699967378"/>
    <s v="MOHAMMAD IMRAN ADIL"/>
    <n v="7"/>
    <n v="0"/>
    <n v="0"/>
    <n v="7"/>
    <n v="0"/>
    <n v="7"/>
    <n v="0"/>
    <n v="0"/>
    <s v="Mumbai"/>
    <n v="150"/>
    <n v="0"/>
    <n v="6"/>
    <n v="1"/>
  </r>
  <r>
    <d v="2024-06-26T00:00:00"/>
    <x v="17"/>
    <s v="MD SARFARAZ"/>
    <s v="MD SARFARAZ"/>
    <n v="8709965096"/>
    <s v="MD SANAUL MUSTUFA"/>
    <n v="7"/>
    <n v="0"/>
    <n v="0"/>
    <n v="7"/>
    <n v="0"/>
    <n v="7"/>
    <n v="0"/>
    <n v="0"/>
    <s v="Mumbai"/>
    <n v="165"/>
    <n v="0"/>
    <n v="7"/>
    <n v="1"/>
  </r>
  <r>
    <d v="2024-06-26T00:00:00"/>
    <x v="131"/>
    <s v="BRIJESH SEMWAL"/>
    <s v="BRIJESH SEMWAL"/>
    <n v="8279963730"/>
    <s v="MOHAMMAD IMRAN ADIL"/>
    <n v="5"/>
    <n v="0"/>
    <n v="0"/>
    <n v="5"/>
    <n v="1"/>
    <n v="4"/>
    <n v="0"/>
    <n v="0"/>
    <s v="Mumbai"/>
    <n v="120"/>
    <n v="0"/>
    <n v="4"/>
    <n v="1"/>
  </r>
  <r>
    <d v="2024-06-26T00:00:00"/>
    <x v="62"/>
    <s v="AKSHAY YADAV"/>
    <s v="AKSHAY YADAV"/>
    <n v="9920724076"/>
    <s v="RAGHWENDRA KUMAR SINGH"/>
    <n v="5"/>
    <n v="0"/>
    <n v="0"/>
    <n v="5"/>
    <n v="3"/>
    <n v="2"/>
    <n v="0"/>
    <n v="0"/>
    <s v="Mumbai"/>
    <n v="125"/>
    <n v="0"/>
    <n v="5"/>
    <n v="1"/>
  </r>
  <r>
    <d v="2024-06-26T00:00:00"/>
    <x v="13"/>
    <s v="KARIM JARIYA"/>
    <s v="KARIM JARIYA"/>
    <n v="9321734702"/>
    <s v="AJAY KUMAR VERMA"/>
    <n v="5"/>
    <n v="0"/>
    <n v="0"/>
    <n v="5"/>
    <n v="1"/>
    <n v="4"/>
    <n v="0"/>
    <n v="0"/>
    <s v="Mumbai"/>
    <n v="130"/>
    <n v="0"/>
    <n v="5"/>
    <n v="1"/>
  </r>
  <r>
    <d v="2024-06-26T00:00:00"/>
    <x v="121"/>
    <s v="SURAJ CHHOTELAL GUPTA"/>
    <s v="SURAJ CHHOTELAL GUPTA"/>
    <n v="9372641825"/>
    <s v="SUSHEEL DUBEY"/>
    <n v="5"/>
    <n v="0"/>
    <n v="0"/>
    <n v="5"/>
    <n v="2"/>
    <n v="3"/>
    <n v="0"/>
    <n v="1"/>
    <s v="Mumbai"/>
    <n v="150"/>
    <n v="0"/>
    <n v="5"/>
    <n v="1"/>
  </r>
  <r>
    <d v="2024-06-26T00:00:00"/>
    <x v="99"/>
    <s v="VINAYKUMAR GAUD"/>
    <s v="VINAYKUMAR GAUD"/>
    <n v="9224730381"/>
    <s v="INTEZAR IMAM MUNTAZIR IMAM SAYED"/>
    <n v="1"/>
    <n v="1"/>
    <n v="0"/>
    <n v="0"/>
    <n v="0"/>
    <n v="1"/>
    <n v="0"/>
    <n v="0"/>
    <s v="Mumbai"/>
    <n v="85"/>
    <n v="76464"/>
    <n v="1"/>
    <n v="1"/>
  </r>
  <r>
    <d v="2024-06-26T00:00:00"/>
    <x v="14"/>
    <s v="VISHAL RAJENDRA UPADHYAY"/>
    <s v="VISHAL RAJENDRA UPADHYAY"/>
    <n v="9867075685"/>
    <s v="DILEEP SHARMA"/>
    <n v="5"/>
    <n v="0"/>
    <n v="0"/>
    <n v="5"/>
    <n v="0"/>
    <n v="5"/>
    <n v="0"/>
    <n v="0"/>
    <s v="Mumbai"/>
    <n v="115"/>
    <n v="0"/>
    <n v="4"/>
    <n v="1"/>
  </r>
  <r>
    <d v="2024-06-26T00:00:00"/>
    <x v="100"/>
    <s v="PRAVIN MATAL"/>
    <s v="PRAVIN MATAL"/>
    <n v="9867591635"/>
    <s v="MANISH LOLARAKH NATH DUBEY"/>
    <n v="4"/>
    <n v="0"/>
    <n v="0"/>
    <n v="4"/>
    <n v="0"/>
    <n v="4"/>
    <n v="0"/>
    <n v="0"/>
    <s v="Mumbai"/>
    <n v="100"/>
    <n v="0"/>
    <n v="4"/>
    <n v="1"/>
  </r>
  <r>
    <d v="2024-06-26T00:00:00"/>
    <x v="10"/>
    <s v="VINIT LAXMIKANT CHATURVEDI"/>
    <s v="VINIT LAXMIKANT CHATURVEDI"/>
    <n v="9619167461"/>
    <s v="AKASH RAMRATAN JAISWAL"/>
    <n v="5"/>
    <n v="0"/>
    <n v="0"/>
    <n v="5"/>
    <n v="4"/>
    <n v="1"/>
    <n v="0"/>
    <n v="0"/>
    <s v="Mumbai"/>
    <n v="125"/>
    <n v="0"/>
    <n v="5"/>
    <n v="1"/>
  </r>
  <r>
    <d v="2024-06-26T00:00:00"/>
    <x v="61"/>
    <s v="ASHUTOSH MISHRA"/>
    <s v="ASHUTOSH MISHRA"/>
    <n v="9960834633"/>
    <s v="SUSHEEL DUBEY"/>
    <n v="5"/>
    <n v="0"/>
    <n v="0"/>
    <n v="5"/>
    <n v="2"/>
    <n v="3"/>
    <n v="0"/>
    <n v="0"/>
    <s v="Mumbai"/>
    <n v="125"/>
    <n v="0"/>
    <n v="5"/>
    <n v="1"/>
  </r>
  <r>
    <d v="2024-06-26T00:00:00"/>
    <x v="123"/>
    <s v="APPASAHEB DHANAJI MASAL"/>
    <s v="APPASAHEB DHANAJI MASAL"/>
    <n v="9096490816"/>
    <s v="NANDAN SINGH"/>
    <n v="7"/>
    <n v="0"/>
    <n v="0"/>
    <n v="7"/>
    <n v="0"/>
    <n v="7"/>
    <n v="0"/>
    <n v="0"/>
    <s v="Mumbai"/>
    <n v="185"/>
    <n v="0"/>
    <n v="7"/>
    <n v="1"/>
  </r>
  <r>
    <d v="2024-06-26T00:00:00"/>
    <x v="57"/>
    <s v="ABHISHEK GUPTA"/>
    <s v="ABHISHEK GUPTA"/>
    <n v="8354873086"/>
    <s v="DILEEP SHARMA"/>
    <n v="3"/>
    <n v="0"/>
    <n v="0"/>
    <n v="3"/>
    <n v="0"/>
    <n v="3"/>
    <n v="0"/>
    <n v="0"/>
    <s v="Mumbai"/>
    <n v="65"/>
    <n v="0"/>
    <n v="3"/>
    <n v="1"/>
  </r>
  <r>
    <d v="2024-06-26T00:00:00"/>
    <x v="55"/>
    <s v="BANNOTH NARAYANASWAMY NAIK"/>
    <s v="BANNOTH NARAYANASWAMY NAIK"/>
    <n v="9892353556"/>
    <s v="ARJUN WAGHMARE"/>
    <n v="6"/>
    <n v="0"/>
    <n v="0"/>
    <n v="6"/>
    <n v="0"/>
    <n v="6"/>
    <n v="0"/>
    <n v="0"/>
    <s v="Mumbai"/>
    <n v="140"/>
    <n v="0"/>
    <n v="6"/>
    <n v="1"/>
  </r>
  <r>
    <d v="2024-06-26T00:00:00"/>
    <x v="56"/>
    <s v="JUBAIR KHAN"/>
    <s v="JUBAIR KHAN"/>
    <n v="9594708000"/>
    <s v="MOHAMMAD IMRAN ADIL"/>
    <n v="2"/>
    <n v="1"/>
    <n v="0"/>
    <n v="1"/>
    <n v="1"/>
    <n v="1"/>
    <n v="0"/>
    <n v="0"/>
    <s v="Mumbai"/>
    <n v="90"/>
    <n v="35400"/>
    <n v="2"/>
    <n v="1"/>
  </r>
  <r>
    <d v="2024-06-26T00:00:00"/>
    <x v="53"/>
    <s v="KRISHNA GYANDEV PANDEY"/>
    <s v="KRISHNA GYANDEV PANDEY"/>
    <n v="9372324244"/>
    <s v="RAGHWENDRA KUMAR SINGH"/>
    <n v="5"/>
    <n v="0"/>
    <n v="0"/>
    <n v="5"/>
    <n v="4"/>
    <n v="1"/>
    <n v="0"/>
    <n v="0"/>
    <s v="Mumbai"/>
    <n v="135"/>
    <n v="0"/>
    <n v="5"/>
    <n v="1"/>
  </r>
  <r>
    <d v="2024-06-26T00:00:00"/>
    <x v="49"/>
    <s v="ANOOP PANDEY"/>
    <s v="ANOOP PANDEY"/>
    <n v="9321734007"/>
    <s v="KADAM RAVIRAJ NARAYAN"/>
    <n v="5"/>
    <n v="0"/>
    <n v="0"/>
    <n v="5"/>
    <n v="0"/>
    <n v="5"/>
    <n v="0"/>
    <n v="0"/>
    <s v="Mumbai"/>
    <n v="120"/>
    <n v="0"/>
    <n v="5"/>
    <n v="1"/>
  </r>
  <r>
    <d v="2024-06-26T00:00:00"/>
    <x v="47"/>
    <s v="ZOAIB MAINUDDIN PALEKAR"/>
    <s v="ZOAIB MAINUDDIN PALEKAR"/>
    <n v="7020908214"/>
    <s v="AKASH RAMRATAN JAISWAL"/>
    <n v="1"/>
    <n v="0"/>
    <n v="0"/>
    <n v="1"/>
    <n v="0"/>
    <n v="1"/>
    <n v="0"/>
    <n v="0"/>
    <s v="Mumbai"/>
    <n v="15"/>
    <n v="0"/>
    <n v="1"/>
    <n v="1"/>
  </r>
  <r>
    <d v="2024-06-26T00:00:00"/>
    <x v="2"/>
    <s v="YASH SABHA SHANKAR TIWARI"/>
    <s v="YASH SABHA SHANKAR TIWARI"/>
    <n v="9594587271"/>
    <s v="ABHIJIT KHANVILKAR"/>
    <n v="2"/>
    <n v="0"/>
    <n v="0"/>
    <n v="2"/>
    <n v="1"/>
    <n v="1"/>
    <n v="0"/>
    <n v="0"/>
    <s v="Mumbai"/>
    <n v="50"/>
    <n v="0"/>
    <n v="2"/>
    <n v="1"/>
  </r>
  <r>
    <d v="2024-06-26T00:00:00"/>
    <x v="43"/>
    <s v="SURAJ PAWAR"/>
    <s v="SURAJ PAWAR"/>
    <n v="8446578718"/>
    <s v="MADHURI JOSHI"/>
    <n v="1"/>
    <n v="0"/>
    <n v="1"/>
    <n v="0"/>
    <n v="0"/>
    <n v="1"/>
    <n v="0"/>
    <n v="0"/>
    <s v="Mumbai"/>
    <n v="90"/>
    <n v="102524"/>
    <n v="1"/>
    <n v="1"/>
  </r>
  <r>
    <d v="2024-06-26T00:00:00"/>
    <x v="40"/>
    <s v="JAYESH MANOHARLAL VATANI"/>
    <s v="JAYESH MANOHARLAL VATANI"/>
    <n v="9730838322"/>
    <s v="JAGANATH SABAT"/>
    <n v="5"/>
    <n v="0"/>
    <n v="1"/>
    <n v="4"/>
    <n v="0"/>
    <n v="5"/>
    <n v="0"/>
    <n v="0"/>
    <s v="Mumbai"/>
    <n v="190"/>
    <n v="2360"/>
    <n v="5"/>
    <n v="1"/>
  </r>
  <r>
    <d v="2024-06-26T00:00:00"/>
    <x v="94"/>
    <s v="MANISH PANDEY"/>
    <s v="MANISH PANDEY"/>
    <n v="8655267737"/>
    <s v="AJAY KUMAR VERMA"/>
    <n v="4"/>
    <n v="0"/>
    <n v="0"/>
    <n v="4"/>
    <n v="0"/>
    <n v="5"/>
    <n v="0"/>
    <n v="0"/>
    <s v="Mumbai"/>
    <n v="100"/>
    <n v="0"/>
    <n v="4"/>
    <n v="1"/>
  </r>
  <r>
    <d v="2024-06-26T00:00:00"/>
    <x v="120"/>
    <s v="MOHAMMAD HASEEN"/>
    <s v="MOHAMMAD HASEEN"/>
    <n v="8565899473"/>
    <s v="SHASHANK YELVE"/>
    <n v="5"/>
    <n v="0"/>
    <n v="0"/>
    <n v="5"/>
    <n v="2"/>
    <n v="3"/>
    <n v="0"/>
    <n v="0"/>
    <s v="Mumbai"/>
    <n v="125"/>
    <n v="0"/>
    <n v="5"/>
    <n v="1"/>
  </r>
  <r>
    <d v="2024-06-26T00:00:00"/>
    <x v="0"/>
    <s v="SIRAJ RAIS KHAN"/>
    <s v="SIRAJ RAIS KHAN"/>
    <n v="7738084089"/>
    <s v="IRFAN INNUS PATEL"/>
    <n v="5"/>
    <n v="0"/>
    <n v="0"/>
    <n v="5"/>
    <n v="1"/>
    <n v="4"/>
    <n v="0"/>
    <n v="0"/>
    <s v="Mumbai"/>
    <n v="125"/>
    <n v="0"/>
    <n v="4"/>
    <n v="1"/>
  </r>
  <r>
    <d v="2024-06-26T00:00:00"/>
    <x v="87"/>
    <s v="PRAFUL MUKUNDRAO TELANG"/>
    <s v="PRAFUL MUKUNDRAO TELANG"/>
    <n v="7769928826"/>
    <s v="PREM KUMAR VISHWAKARMA"/>
    <n v="5"/>
    <n v="1"/>
    <n v="0"/>
    <n v="4"/>
    <n v="2"/>
    <n v="3"/>
    <n v="0"/>
    <n v="0"/>
    <s v="Mumbai"/>
    <n v="185"/>
    <n v="4720"/>
    <n v="5"/>
    <n v="1"/>
  </r>
  <r>
    <d v="2024-06-26T00:00:00"/>
    <x v="125"/>
    <s v="KRISHNA TUKARAM SHELAR"/>
    <s v="KRISHNA TUKARAM SHELAR"/>
    <n v="9137512282"/>
    <s v="PREM KUMAR VISHWAKARMA"/>
    <n v="5"/>
    <n v="0"/>
    <n v="0"/>
    <n v="5"/>
    <n v="1"/>
    <n v="4"/>
    <n v="0"/>
    <n v="0"/>
    <s v="Mumbai"/>
    <n v="115"/>
    <n v="0"/>
    <n v="5"/>
    <n v="1"/>
  </r>
  <r>
    <d v="2024-06-26T00:00:00"/>
    <x v="137"/>
    <s v="SAURABH KUMAR AJAY KUMAR SINGH"/>
    <s v="SAURABH KUMAR AJAY KUMAR SINGH"/>
    <n v="9892506097"/>
    <s v="KADAM RAVIRAJ NARAYAN"/>
    <n v="1"/>
    <n v="0"/>
    <n v="0"/>
    <n v="1"/>
    <n v="1"/>
    <n v="0"/>
    <n v="0"/>
    <n v="0"/>
    <s v="Mumbai"/>
    <n v="50"/>
    <n v="0"/>
    <n v="1"/>
    <n v="1"/>
  </r>
  <r>
    <d v="2024-06-26T00:00:00"/>
    <x v="35"/>
    <s v="MD SANAUL MUSTUFA"/>
    <s v="MD SANAUL MUSTUFA"/>
    <n v="9892999846"/>
    <s v="ABHIJIT KHANVILKAR"/>
    <n v="4"/>
    <n v="0"/>
    <n v="0"/>
    <n v="4"/>
    <n v="0"/>
    <n v="4"/>
    <n v="0"/>
    <n v="0"/>
    <s v="Mumbai"/>
    <n v="75"/>
    <n v="0"/>
    <n v="3"/>
    <n v="1"/>
  </r>
  <r>
    <d v="2024-06-26T00:00:00"/>
    <x v="38"/>
    <s v="VIVEKANAND"/>
    <s v="VIVEKANAND"/>
    <n v="9984546969"/>
    <s v="JAGANATH SABAT"/>
    <n v="6"/>
    <n v="0"/>
    <n v="0"/>
    <n v="6"/>
    <n v="3"/>
    <n v="3"/>
    <n v="0"/>
    <n v="0"/>
    <s v="Mumbai"/>
    <n v="140"/>
    <n v="0"/>
    <n v="6"/>
    <n v="1"/>
  </r>
  <r>
    <d v="2024-06-26T00:00:00"/>
    <x v="36"/>
    <s v="SAMSUJJAMA"/>
    <s v="SAMSUJJAMA"/>
    <n v="9628744894"/>
    <s v="PREM KUMAR VISHWAKARMA"/>
    <n v="6"/>
    <n v="0"/>
    <n v="0"/>
    <n v="6"/>
    <n v="1"/>
    <n v="5"/>
    <n v="0"/>
    <n v="0"/>
    <s v="Mumbai"/>
    <n v="140"/>
    <n v="0"/>
    <n v="6"/>
    <n v="1"/>
  </r>
  <r>
    <d v="2024-06-26T00:00:00"/>
    <x v="83"/>
    <s v="GANGA SAGAR PANDEY"/>
    <s v="GANGA SAGAR PANDEY"/>
    <n v="9696537480"/>
    <s v="JAGANATH SABAT"/>
    <n v="7"/>
    <n v="0"/>
    <n v="0"/>
    <n v="7"/>
    <n v="2"/>
    <n v="5"/>
    <n v="0"/>
    <n v="0"/>
    <s v="Mumbai"/>
    <n v="175"/>
    <n v="0"/>
    <n v="5"/>
    <n v="1"/>
  </r>
  <r>
    <d v="2024-06-26T00:00:00"/>
    <x v="112"/>
    <s v="JAYANT KUMAR"/>
    <s v="JAYANT KUMAR"/>
    <n v="9304376328"/>
    <s v="DILEEP SHARMA"/>
    <n v="3"/>
    <n v="0"/>
    <n v="0"/>
    <n v="3"/>
    <n v="1"/>
    <n v="2"/>
    <n v="0"/>
    <n v="0"/>
    <s v="Mumbai"/>
    <n v="75"/>
    <n v="0"/>
    <n v="3"/>
    <n v="1"/>
  </r>
  <r>
    <d v="2024-06-26T00:00:00"/>
    <x v="95"/>
    <s v="RAJKUMAR U SINGH"/>
    <s v="RAJKUMAR U SINGH"/>
    <n v="7058306032"/>
    <s v="AJAY KUMAR VERMA"/>
    <n v="4"/>
    <n v="0"/>
    <n v="0"/>
    <n v="4"/>
    <n v="2"/>
    <n v="2"/>
    <n v="0"/>
    <n v="1"/>
    <s v="Mumbai"/>
    <n v="125"/>
    <n v="0"/>
    <n v="4"/>
    <n v="1"/>
  </r>
  <r>
    <d v="2024-06-26T00:00:00"/>
    <x v="46"/>
    <s v="PRITAM SUNIL GAIKWAD"/>
    <s v="PRITAM SUNIL GAIKWAD"/>
    <n v="8169792854"/>
    <s v="SHASHANK YELVE"/>
    <n v="4"/>
    <n v="0"/>
    <n v="0"/>
    <n v="4"/>
    <n v="0"/>
    <n v="4"/>
    <n v="0"/>
    <n v="0"/>
    <s v="Mumbai"/>
    <n v="100"/>
    <n v="0"/>
    <n v="4"/>
    <n v="1"/>
  </r>
  <r>
    <d v="2024-06-26T00:00:00"/>
    <x v="80"/>
    <s v="SHUBHENDU PRAFULLA DASKABI"/>
    <s v="SHUBHENDU PRAFULLA DASKABI"/>
    <n v="9372379791"/>
    <s v="JAYANT KUMAR"/>
    <n v="5"/>
    <n v="0"/>
    <n v="0"/>
    <n v="5"/>
    <n v="5"/>
    <n v="0"/>
    <n v="0"/>
    <n v="0"/>
    <s v="Mumbai"/>
    <n v="130"/>
    <n v="0"/>
    <n v="5"/>
    <n v="1"/>
  </r>
  <r>
    <d v="2024-06-26T00:00:00"/>
    <x v="78"/>
    <s v="ABDUL AHAD ANIS KHAN"/>
    <s v="ABDUL AHAD ANIS KHAN"/>
    <n v="7058620610"/>
    <s v="AKASH RAMRATAN JAISWAL"/>
    <n v="4"/>
    <n v="0"/>
    <n v="0"/>
    <n v="4"/>
    <n v="4"/>
    <n v="0"/>
    <n v="0"/>
    <n v="0"/>
    <s v="Mumbai"/>
    <n v="120"/>
    <n v="0"/>
    <n v="4"/>
    <n v="1"/>
  </r>
  <r>
    <d v="2024-06-26T00:00:00"/>
    <x v="30"/>
    <s v="BHAVESH VIVEK MHATRE"/>
    <s v="BHAVESH VIVEK MHATRE"/>
    <n v="8668720253"/>
    <s v="SURAJ PAWAR"/>
    <n v="5"/>
    <n v="0"/>
    <n v="0"/>
    <n v="5"/>
    <n v="0"/>
    <n v="5"/>
    <n v="0"/>
    <n v="0"/>
    <s v="Mumbai"/>
    <n v="130"/>
    <n v="0"/>
    <n v="5"/>
    <n v="1"/>
  </r>
  <r>
    <d v="2024-06-26T00:00:00"/>
    <x v="33"/>
    <s v="SUDHEER PANKAJ PANDEY"/>
    <s v="SUDHEER PANKAJ PANDEY"/>
    <n v="8953258991"/>
    <s v="RAGHWENDRA KUMAR SINGH"/>
    <n v="4"/>
    <n v="0"/>
    <n v="0"/>
    <n v="4"/>
    <n v="1"/>
    <n v="3"/>
    <n v="0"/>
    <n v="0"/>
    <s v="Mumbai"/>
    <n v="100"/>
    <n v="0"/>
    <n v="4"/>
    <n v="1"/>
  </r>
  <r>
    <d v="2024-06-26T00:00:00"/>
    <x v="75"/>
    <s v="WASIM KAZI"/>
    <s v="WASIM KAZI"/>
    <n v="9702808599"/>
    <s v="SHASHANK YELVE"/>
    <n v="5"/>
    <n v="0"/>
    <n v="0"/>
    <n v="5"/>
    <n v="0"/>
    <n v="5"/>
    <n v="0"/>
    <n v="0"/>
    <s v="Mumbai"/>
    <n v="115"/>
    <n v="0"/>
    <n v="4"/>
    <n v="1"/>
  </r>
  <r>
    <d v="2024-06-26T00:00:00"/>
    <x v="77"/>
    <s v="ARCHANA KAKADE"/>
    <s v="ARCHANA KAKADE"/>
    <n v="7208149618"/>
    <s v="NANDAN SINGH"/>
    <n v="5"/>
    <n v="0"/>
    <n v="0"/>
    <n v="5"/>
    <n v="0"/>
    <n v="5"/>
    <n v="0"/>
    <n v="0"/>
    <s v="Mumbai"/>
    <n v="125"/>
    <n v="0"/>
    <n v="5"/>
    <n v="1"/>
  </r>
  <r>
    <d v="2024-06-26T00:00:00"/>
    <x v="67"/>
    <s v="MOHIT UPADHYAY"/>
    <s v="MOHIT UPADHYAY"/>
    <n v="9372906600"/>
    <s v="AKASH RAMRATAN JAISWAL"/>
    <n v="6"/>
    <n v="1"/>
    <n v="0"/>
    <n v="5"/>
    <n v="2"/>
    <n v="4"/>
    <n v="0"/>
    <n v="0"/>
    <s v="Mumbai"/>
    <n v="200"/>
    <n v="4720"/>
    <n v="6"/>
    <n v="1"/>
  </r>
  <r>
    <d v="2024-06-26T00:00:00"/>
    <x v="72"/>
    <s v="PRASHANT LAD"/>
    <s v="PRASHANT LAD"/>
    <n v="9833647618"/>
    <s v="SHASHANK YELVE"/>
    <n v="4"/>
    <n v="0"/>
    <n v="0"/>
    <n v="4"/>
    <n v="1"/>
    <n v="3"/>
    <n v="0"/>
    <n v="1"/>
    <s v="Mumbai"/>
    <n v="110"/>
    <n v="0"/>
    <n v="4"/>
    <n v="1"/>
  </r>
  <r>
    <d v="2024-06-26T00:00:00"/>
    <x v="71"/>
    <s v="AJAY BALU LONDHE"/>
    <s v="AJAY BALU LONDHE"/>
    <n v="8369610661"/>
    <s v="NANDAN SINGH"/>
    <n v="7"/>
    <n v="0"/>
    <n v="0"/>
    <n v="7"/>
    <n v="1"/>
    <n v="6"/>
    <n v="0"/>
    <n v="0"/>
    <s v="Mumbai"/>
    <n v="170"/>
    <n v="0"/>
    <n v="6"/>
    <n v="1"/>
  </r>
  <r>
    <d v="2024-06-26T00:00:00"/>
    <x v="106"/>
    <s v="SACHIN KUMAR"/>
    <s v="SACHIN KUMAR"/>
    <n v="8825131086"/>
    <s v="ABHIJIT KHANVILKAR"/>
    <n v="4"/>
    <n v="0"/>
    <n v="0"/>
    <n v="4"/>
    <n v="2"/>
    <n v="2"/>
    <n v="0"/>
    <n v="0"/>
    <s v="Mumbai"/>
    <n v="100"/>
    <n v="0"/>
    <n v="4"/>
    <n v="1"/>
  </r>
  <r>
    <d v="2024-06-26T00:00:00"/>
    <x v="136"/>
    <s v="VISHAL YADAV"/>
    <s v="VISHAL YADAV"/>
    <n v="8850903979"/>
    <s v="CHANDRALOK GUPTA"/>
    <n v="3"/>
    <n v="0"/>
    <n v="0"/>
    <n v="3"/>
    <n v="0"/>
    <n v="3"/>
    <n v="0"/>
    <n v="0"/>
    <s v="Mumbai"/>
    <n v="75"/>
    <n v="0"/>
    <n v="3"/>
    <n v="1"/>
  </r>
  <r>
    <d v="2024-06-26T00:00:00"/>
    <x v="107"/>
    <s v="NITISH KUMAR"/>
    <s v="NITISH KUMAR"/>
    <n v="8692826180"/>
    <s v="ABHIJIT KHANVILKAR"/>
    <n v="3"/>
    <n v="0"/>
    <n v="0"/>
    <n v="3"/>
    <n v="3"/>
    <n v="1"/>
    <n v="0"/>
    <n v="0"/>
    <s v="Mumbai"/>
    <n v="75"/>
    <n v="0"/>
    <n v="3"/>
    <n v="1"/>
  </r>
  <r>
    <d v="2024-06-26T00:00:00"/>
    <x v="135"/>
    <s v="TANAY KIRIT  SHAH"/>
    <s v="TANAY KIRIT  SHAH"/>
    <n v="9833376425"/>
    <s v="MANISH LOLARAKH NATH DUBEY"/>
    <n v="2"/>
    <n v="0"/>
    <n v="0"/>
    <n v="2"/>
    <n v="1"/>
    <n v="1"/>
    <n v="0"/>
    <n v="0"/>
    <s v="Mumbai"/>
    <n v="50"/>
    <n v="0"/>
    <n v="2"/>
    <n v="1"/>
  </r>
  <r>
    <d v="2024-06-26T00:00:00"/>
    <x v="113"/>
    <s v="ANKIT VILAS BORSE"/>
    <s v="ANKIT VILAS BORSE"/>
    <n v="8655594978"/>
    <s v="JAGANATH SABAT"/>
    <n v="5"/>
    <n v="0"/>
    <n v="0"/>
    <n v="5"/>
    <n v="2"/>
    <n v="3"/>
    <n v="0"/>
    <n v="1"/>
    <s v="Mumbai"/>
    <n v="140"/>
    <n v="0"/>
    <n v="5"/>
    <n v="1"/>
  </r>
  <r>
    <d v="2024-06-26T00:00:00"/>
    <x v="70"/>
    <s v="ABHISHEK KUMAR"/>
    <s v="ABHISHEK KUMAR"/>
    <n v="9967178792"/>
    <s v="NAGENDRA MISHRA"/>
    <n v="5"/>
    <n v="0"/>
    <n v="0"/>
    <n v="5"/>
    <n v="4"/>
    <n v="1"/>
    <n v="0"/>
    <n v="0"/>
    <s v="Mumbai"/>
    <n v="125"/>
    <n v="0"/>
    <n v="5"/>
    <n v="1"/>
  </r>
  <r>
    <d v="2024-06-26T00:00:00"/>
    <x v="68"/>
    <s v="DHIRAJKUMAR L MISHRA"/>
    <s v="DHIRAJKUMAR L MISHRA"/>
    <n v="9370908992"/>
    <s v="MUNAWAR WARISH HASHMI"/>
    <n v="5"/>
    <n v="0"/>
    <n v="0"/>
    <n v="5"/>
    <n v="0"/>
    <n v="5"/>
    <n v="0"/>
    <n v="0"/>
    <s v="Mumbai"/>
    <n v="140"/>
    <n v="0"/>
    <n v="5"/>
    <n v="1"/>
  </r>
  <r>
    <d v="2024-06-26T00:00:00"/>
    <x v="16"/>
    <s v="JITENDRA PRATAP SINGH"/>
    <s v="JITENDRA PRATAP SINGH"/>
    <n v="7718993383"/>
    <s v="MANISH LOLARAKH NATH DUBEY"/>
    <n v="1"/>
    <n v="0"/>
    <n v="0"/>
    <n v="1"/>
    <n v="0"/>
    <n v="1"/>
    <n v="0"/>
    <n v="0"/>
    <s v="Mumbai"/>
    <n v="25"/>
    <n v="0"/>
    <n v="1"/>
    <n v="1"/>
  </r>
  <r>
    <d v="2024-06-26T00:00:00"/>
    <x v="65"/>
    <s v="SHEKH MOHAMMAD IMRAN"/>
    <s v="SHEKH MOHAMMAD IMRAN"/>
    <n v="8291174466"/>
    <s v="SHASHANK YELVE"/>
    <n v="5"/>
    <n v="0"/>
    <n v="0"/>
    <n v="5"/>
    <n v="1"/>
    <n v="4"/>
    <n v="0"/>
    <n v="0"/>
    <s v="Mumbai"/>
    <n v="125"/>
    <n v="0"/>
    <n v="5"/>
    <n v="1"/>
  </r>
  <r>
    <d v="2024-06-26T00:00:00"/>
    <x v="66"/>
    <s v="RITIK PANKAJ CHAUBEY"/>
    <s v="RITIK PANKAJ CHAUBEY"/>
    <n v="8604838454"/>
    <s v="MANISH LOLARAKH NATH DUBEY"/>
    <n v="5"/>
    <n v="0"/>
    <n v="0"/>
    <n v="5"/>
    <n v="2"/>
    <n v="3"/>
    <n v="0"/>
    <n v="0"/>
    <s v="Mumbai"/>
    <n v="125"/>
    <n v="0"/>
    <n v="5"/>
    <n v="1"/>
  </r>
  <r>
    <d v="2024-06-26T00:00:00"/>
    <x v="97"/>
    <s v="PREM KUMAR VISHWAKARMA"/>
    <s v="PREM KUMAR VISHWAKARMA"/>
    <n v="9004761131"/>
    <s v="KADAM RAVIRAJ NARAYAN"/>
    <n v="3"/>
    <n v="0"/>
    <n v="0"/>
    <n v="3"/>
    <n v="0"/>
    <n v="3"/>
    <n v="0"/>
    <n v="0"/>
    <s v="Mumbai"/>
    <n v="45"/>
    <n v="0"/>
    <n v="2"/>
    <n v="1"/>
  </r>
  <r>
    <d v="2024-06-26T00:00:00"/>
    <x v="118"/>
    <s v="GAURISHANKAR SHAMBHU MANDAL"/>
    <s v="GAURISHANKAR SHAMBHU MANDAL"/>
    <n v="8369893292"/>
    <s v="CHANDRALOK GUPTA"/>
    <n v="7"/>
    <n v="0"/>
    <n v="0"/>
    <n v="7"/>
    <n v="1"/>
    <n v="6"/>
    <n v="0"/>
    <n v="0"/>
    <s v="Mumbai"/>
    <n v="175"/>
    <n v="0"/>
    <n v="7"/>
    <n v="1"/>
  </r>
  <r>
    <d v="2024-06-26T00:00:00"/>
    <x v="60"/>
    <s v="VIKAS CHANDRABHAN MISHRA"/>
    <s v="VIKAS CHANDRABHAN MISHRA"/>
    <n v="8369541192"/>
    <s v="SHASHANK YELVE"/>
    <n v="4"/>
    <n v="1"/>
    <n v="0"/>
    <n v="3"/>
    <n v="4"/>
    <n v="1"/>
    <n v="0"/>
    <n v="0"/>
    <s v="Mumbai"/>
    <n v="175"/>
    <n v="4720"/>
    <n v="5"/>
    <n v="1"/>
  </r>
  <r>
    <d v="2024-06-26T00:00:00"/>
    <x v="64"/>
    <s v="MUNAWAR WARISH HASHMI"/>
    <s v="MUNAWAR WARISH HASHMI"/>
    <n v="9167670057"/>
    <s v="RUSHIKESH KALE"/>
    <n v="3"/>
    <n v="1"/>
    <n v="0"/>
    <n v="2"/>
    <n v="0"/>
    <n v="3"/>
    <n v="0"/>
    <n v="0"/>
    <s v="Mumbai"/>
    <n v="115"/>
    <n v="24000"/>
    <n v="3"/>
    <n v="1"/>
  </r>
  <r>
    <d v="2024-06-26T00:00:00"/>
    <x v="12"/>
    <s v="SUMIT KUMAR PARASNATH VERMA"/>
    <s v="SUMIT KUMAR PARASNATH VERMA"/>
    <n v="7738531602"/>
    <s v="ABHISHEK GUPTA"/>
    <n v="5"/>
    <n v="0"/>
    <n v="0"/>
    <n v="5"/>
    <n v="1"/>
    <n v="4"/>
    <n v="0"/>
    <n v="0"/>
    <s v="Mumbai"/>
    <n v="115"/>
    <n v="0"/>
    <n v="5"/>
    <n v="1"/>
  </r>
  <r>
    <d v="2024-06-26T00:00:00"/>
    <x v="122"/>
    <s v="ABHISHEK RAJNARAYAN GUPTA"/>
    <s v="ABHISHEK RAJNARAYAN GUPTA"/>
    <n v="8454864050"/>
    <s v="ABHISHEK GUPTA"/>
    <n v="5"/>
    <n v="0"/>
    <n v="0"/>
    <n v="5"/>
    <n v="2"/>
    <n v="3"/>
    <n v="0"/>
    <n v="0"/>
    <s v="Mumbai"/>
    <n v="125"/>
    <n v="0"/>
    <n v="5"/>
    <n v="1"/>
  </r>
  <r>
    <d v="2024-06-26T00:00:00"/>
    <x v="11"/>
    <s v="PRASHANT VISHRAM PATIL"/>
    <s v="PRASHANT VISHRAM PATIL"/>
    <n v="7777088988"/>
    <s v="PREM KUMAR VISHWAKARMA"/>
    <n v="4"/>
    <n v="0"/>
    <n v="0"/>
    <n v="4"/>
    <n v="1"/>
    <n v="3"/>
    <n v="0"/>
    <n v="0"/>
    <s v="Mumbai"/>
    <n v="100"/>
    <n v="0"/>
    <n v="4"/>
    <n v="1"/>
  </r>
  <r>
    <d v="2024-06-26T00:00:00"/>
    <x v="59"/>
    <s v="MOHAMMED SAJID TAK"/>
    <s v="MOHAMMED SAJID TAK"/>
    <n v="9623733102"/>
    <s v="IRFAN INNUS PATEL"/>
    <n v="5"/>
    <n v="0"/>
    <n v="0"/>
    <n v="5"/>
    <n v="0"/>
    <n v="5"/>
    <n v="0"/>
    <n v="0"/>
    <s v="Mumbai"/>
    <n v="130"/>
    <n v="0"/>
    <n v="5"/>
    <n v="1"/>
  </r>
  <r>
    <d v="2024-06-27T00:00:00"/>
    <x v="6"/>
    <s v="CHOUBEY ADITYA AJIT"/>
    <s v="CHOUBEY ADITYA AJIT"/>
    <n v="7414955787"/>
    <s v="CHANDRALOK GUPTA"/>
    <n v="3"/>
    <n v="2"/>
    <n v="0"/>
    <n v="1"/>
    <n v="0"/>
    <n v="3"/>
    <n v="0"/>
    <n v="0"/>
    <s v="Mumbai"/>
    <n v="205"/>
    <n v="4512"/>
    <n v="3"/>
    <n v="1"/>
  </r>
  <r>
    <d v="2024-06-27T00:00:00"/>
    <x v="110"/>
    <s v="MANISH LOLARAKH NATH DUBEY"/>
    <s v="MANISH LOLARAKH NATH DUBEY"/>
    <n v="7715928718"/>
    <s v="MADHURI JOSHI"/>
    <n v="1"/>
    <n v="0"/>
    <n v="1"/>
    <n v="0"/>
    <n v="0"/>
    <n v="1"/>
    <n v="0"/>
    <n v="0"/>
    <s v="Mumbai"/>
    <n v="90"/>
    <n v="20000"/>
    <n v="1"/>
    <n v="1"/>
  </r>
  <r>
    <d v="2024-06-27T00:00:00"/>
    <x v="93"/>
    <s v="SOFIYAN MOHAMMED UMAR ANSARI"/>
    <s v="SOFIYAN MOHAMMED UMAR ANSARI"/>
    <n v="7304151160"/>
    <s v="ABHISHEK GUPTA"/>
    <n v="5"/>
    <n v="0"/>
    <n v="0"/>
    <n v="5"/>
    <n v="2"/>
    <n v="3"/>
    <n v="0"/>
    <n v="0"/>
    <s v="Mumbai"/>
    <n v="125"/>
    <n v="0"/>
    <n v="5"/>
    <n v="1"/>
  </r>
  <r>
    <d v="2024-06-27T00:00:00"/>
    <x v="134"/>
    <s v="SUBHAM YADAV"/>
    <s v="SUBHAM YADAV"/>
    <n v="8429363770"/>
    <s v="AKASH RAMRATAN JAISWAL"/>
    <n v="5"/>
    <n v="1"/>
    <n v="0"/>
    <n v="4"/>
    <n v="2"/>
    <n v="3"/>
    <n v="0"/>
    <n v="0"/>
    <s v="Mumbai"/>
    <n v="200"/>
    <n v="2360"/>
    <n v="5"/>
    <n v="1"/>
  </r>
  <r>
    <d v="2024-06-27T00:00:00"/>
    <x v="52"/>
    <s v="NANDLAL RAJBHAR"/>
    <s v="NANDLAL RAJBHAR"/>
    <n v="9594189301"/>
    <s v="MD SANAUL MUSTUFA"/>
    <n v="5"/>
    <n v="0"/>
    <n v="0"/>
    <n v="5"/>
    <n v="0"/>
    <n v="6"/>
    <n v="0"/>
    <n v="0"/>
    <s v="Mumbai"/>
    <n v="95"/>
    <n v="0"/>
    <n v="5"/>
    <n v="1"/>
  </r>
  <r>
    <d v="2024-06-27T00:00:00"/>
    <x v="54"/>
    <s v="DINESH GHODVINDE"/>
    <s v="DINESH GHODVINDE"/>
    <n v="7020949492"/>
    <s v="JAGANATH SABAT"/>
    <n v="4"/>
    <n v="1"/>
    <n v="0"/>
    <n v="3"/>
    <n v="1"/>
    <n v="3"/>
    <n v="0"/>
    <n v="1"/>
    <s v="Mumbai"/>
    <n v="185"/>
    <n v="7080"/>
    <n v="4"/>
    <n v="1"/>
  </r>
  <r>
    <d v="2024-06-27T00:00:00"/>
    <x v="9"/>
    <s v="HARIHAR SINGH"/>
    <s v="HARIHAR SINGH"/>
    <n v="8149312014"/>
    <s v="AJAY KUMAR VERMA"/>
    <n v="3"/>
    <n v="0"/>
    <n v="0"/>
    <n v="3"/>
    <n v="0"/>
    <n v="3"/>
    <n v="0"/>
    <n v="0"/>
    <s v="Mumbai"/>
    <n v="75"/>
    <n v="0"/>
    <n v="3"/>
    <n v="1"/>
  </r>
  <r>
    <d v="2024-06-27T00:00:00"/>
    <x v="41"/>
    <s v="AKASH KUMAR JAISWAL"/>
    <s v="AKASH KUMAR JAISWAL"/>
    <n v="9984180596"/>
    <s v="DILEEP SHARMA"/>
    <n v="1"/>
    <n v="0"/>
    <n v="0"/>
    <n v="1"/>
    <n v="0"/>
    <n v="1"/>
    <n v="0"/>
    <n v="0"/>
    <s v="Mumbai"/>
    <n v="25"/>
    <n v="0"/>
    <n v="1"/>
    <n v="1"/>
  </r>
  <r>
    <d v="2024-06-27T00:00:00"/>
    <x v="109"/>
    <s v="SUSHEEL DUBEY"/>
    <s v="SUSHEEL DUBEY"/>
    <n v="9967423888"/>
    <s v="INTEZAR IMAM MUNTAZIR IMAM SAYED"/>
    <n v="1"/>
    <n v="1"/>
    <n v="0"/>
    <n v="0"/>
    <n v="0"/>
    <n v="1"/>
    <n v="0"/>
    <n v="0"/>
    <s v="Mumbai"/>
    <n v="85"/>
    <n v="2360"/>
    <n v="1"/>
    <n v="1"/>
  </r>
  <r>
    <d v="2024-06-27T00:00:00"/>
    <x v="4"/>
    <s v="RISHIKESH DUBEY"/>
    <s v="RISHIKESH DUBEY"/>
    <n v="8369036235"/>
    <s v="NAVEEN TRIPATHI"/>
    <n v="3"/>
    <n v="1"/>
    <n v="0"/>
    <n v="2"/>
    <n v="0"/>
    <n v="3"/>
    <n v="0"/>
    <n v="0"/>
    <s v="Mumbai"/>
    <n v="135"/>
    <n v="22656"/>
    <n v="3"/>
    <n v="1"/>
  </r>
  <r>
    <d v="2024-06-27T00:00:00"/>
    <x v="108"/>
    <s v="BITTU KUMAR"/>
    <s v="BITTU KUMAR"/>
    <n v="8709035770"/>
    <s v="ABHIJIT KHANVILKAR"/>
    <n v="5"/>
    <n v="0"/>
    <n v="0"/>
    <n v="5"/>
    <n v="2"/>
    <n v="3"/>
    <n v="0"/>
    <n v="0"/>
    <s v="Mumbai"/>
    <n v="105"/>
    <n v="0"/>
    <n v="5"/>
    <n v="1"/>
  </r>
  <r>
    <d v="2024-06-27T00:00:00"/>
    <x v="133"/>
    <s v="SHUBHAMRAJENDRAPRASADTIWARI"/>
    <s v="SHUBHAMRAJENDRAPRASADTIWARI"/>
    <n v="8928971698"/>
    <s v="NAVEEN TRIPATHI"/>
    <n v="2"/>
    <n v="0"/>
    <n v="0"/>
    <n v="2"/>
    <n v="0"/>
    <n v="2"/>
    <n v="0"/>
    <n v="0"/>
    <s v="Mumbai"/>
    <n v="40"/>
    <n v="0"/>
    <n v="2"/>
    <n v="1"/>
  </r>
  <r>
    <d v="2024-06-27T00:00:00"/>
    <x v="44"/>
    <s v="SAW MRITUNJAY KUMAR PREMCHAND"/>
    <s v="SAW MRITUNJAY KUMAR PREMCHAND"/>
    <n v="8779615120"/>
    <s v="PREM KUMAR VISHWAKARMA"/>
    <n v="5"/>
    <n v="0"/>
    <n v="0"/>
    <n v="5"/>
    <n v="1"/>
    <n v="4"/>
    <n v="0"/>
    <n v="0"/>
    <s v="Mumbai"/>
    <n v="125"/>
    <n v="0"/>
    <n v="5"/>
    <n v="1"/>
  </r>
  <r>
    <d v="2024-06-27T00:00:00"/>
    <x v="129"/>
    <s v="AKHILESH TIWARI"/>
    <s v="AKHILESH TIWARI"/>
    <n v="8452813371"/>
    <s v="JAGANATH SABAT"/>
    <n v="7"/>
    <n v="0"/>
    <n v="0"/>
    <n v="7"/>
    <n v="3"/>
    <n v="4"/>
    <n v="0"/>
    <n v="0"/>
    <s v="Mumbai"/>
    <n v="155"/>
    <n v="0"/>
    <n v="7"/>
    <n v="1"/>
  </r>
  <r>
    <d v="2024-06-27T00:00:00"/>
    <x v="45"/>
    <s v="AMAN TRIPATHI"/>
    <s v="AMAN TRIPATHI"/>
    <n v="7393838072"/>
    <s v="JAGANATH SABAT"/>
    <n v="5"/>
    <n v="0"/>
    <n v="0"/>
    <n v="5"/>
    <n v="1"/>
    <n v="4"/>
    <n v="0"/>
    <n v="0"/>
    <s v="Mumbai"/>
    <n v="125"/>
    <n v="0"/>
    <n v="5"/>
    <n v="1"/>
  </r>
  <r>
    <d v="2024-06-27T00:00:00"/>
    <x v="42"/>
    <s v="AKASH NARAYAN RAWTE"/>
    <s v="AKASH NARAYAN RAWTE"/>
    <n v="9594529510"/>
    <s v="NAGENDRA MISHRA"/>
    <n v="4"/>
    <n v="0"/>
    <n v="0"/>
    <n v="4"/>
    <n v="0"/>
    <n v="4"/>
    <n v="0"/>
    <n v="0"/>
    <s v="Mumbai"/>
    <n v="90"/>
    <n v="0"/>
    <n v="3"/>
    <n v="1"/>
  </r>
  <r>
    <d v="2024-06-27T00:00:00"/>
    <x v="34"/>
    <s v="ANIMESH KARMAKAR"/>
    <s v="ANIMESH KARMAKAR"/>
    <n v="6294590298"/>
    <s v="ABHIJIT KHANVILKAR"/>
    <n v="5"/>
    <n v="0"/>
    <n v="0"/>
    <n v="5"/>
    <n v="4"/>
    <n v="1"/>
    <n v="0"/>
    <n v="0"/>
    <s v="Mumbai"/>
    <n v="125"/>
    <n v="0"/>
    <n v="5"/>
    <n v="1"/>
  </r>
  <r>
    <d v="2024-06-27T00:00:00"/>
    <x v="88"/>
    <s v="NAGENDRA MISHRA"/>
    <s v="NAGENDRA MISHRA"/>
    <n v="7049872363"/>
    <s v="SIDDHANT RAJENDRA PAWAR"/>
    <n v="1"/>
    <n v="0"/>
    <n v="0"/>
    <n v="1"/>
    <n v="1"/>
    <n v="0"/>
    <n v="0"/>
    <n v="0"/>
    <s v="Mumbai"/>
    <n v="25"/>
    <n v="0"/>
    <n v="1"/>
    <n v="1"/>
  </r>
  <r>
    <d v="2024-06-27T00:00:00"/>
    <x v="86"/>
    <s v="CHANDAN MISHRA"/>
    <s v="CHANDAN MISHRA"/>
    <n v="8433849596"/>
    <s v="JAYANT KUMAR"/>
    <n v="5"/>
    <n v="0"/>
    <n v="0"/>
    <n v="5"/>
    <n v="2"/>
    <n v="3"/>
    <n v="0"/>
    <n v="0"/>
    <s v="Mumbai"/>
    <n v="125"/>
    <n v="0"/>
    <n v="5"/>
    <n v="1"/>
  </r>
  <r>
    <d v="2024-06-27T00:00:00"/>
    <x v="126"/>
    <s v="KAPIL"/>
    <s v="KAPIL"/>
    <n v="8295745494"/>
    <s v="MOHAMMAD IMRAN ADIL"/>
    <n v="4"/>
    <n v="0"/>
    <n v="0"/>
    <n v="4"/>
    <n v="2"/>
    <n v="2"/>
    <n v="0"/>
    <n v="0"/>
    <s v="Mumbai"/>
    <n v="80"/>
    <n v="0"/>
    <n v="4"/>
    <n v="1"/>
  </r>
  <r>
    <d v="2024-06-27T00:00:00"/>
    <x v="85"/>
    <s v="SUMIT SHARAD SANAS"/>
    <s v="SUMIT SHARAD SANAS"/>
    <n v="8652573355"/>
    <s v="ARJUN WAGHMARE"/>
    <n v="2"/>
    <n v="0"/>
    <n v="0"/>
    <n v="2"/>
    <n v="0"/>
    <n v="2"/>
    <n v="0"/>
    <n v="0"/>
    <s v="Mumbai"/>
    <n v="50"/>
    <n v="0"/>
    <n v="2"/>
    <n v="1"/>
  </r>
  <r>
    <d v="2024-06-27T00:00:00"/>
    <x v="89"/>
    <s v="RAGHWENDRA KUMAR SINGH"/>
    <s v="RAGHWENDRA KUMAR SINGH"/>
    <n v="8104389966"/>
    <s v="SONU KIRAN DUBEY"/>
    <n v="3"/>
    <n v="0"/>
    <n v="0"/>
    <n v="3"/>
    <n v="1"/>
    <n v="2"/>
    <n v="0"/>
    <n v="0"/>
    <s v="Mumbai"/>
    <n v="75"/>
    <n v="0"/>
    <n v="3"/>
    <n v="1"/>
  </r>
  <r>
    <d v="2024-06-27T00:00:00"/>
    <x v="39"/>
    <s v="PRADEEP DEEPAK ANGRE"/>
    <s v="PRADEEP DEEPAK ANGRE"/>
    <n v="8879114532"/>
    <s v="JAGANATH SABAT"/>
    <n v="6"/>
    <n v="0"/>
    <n v="0"/>
    <n v="6"/>
    <n v="0"/>
    <n v="6"/>
    <n v="0"/>
    <n v="0"/>
    <s v="Mumbai"/>
    <n v="140"/>
    <n v="0"/>
    <n v="6"/>
    <n v="1"/>
  </r>
  <r>
    <d v="2024-06-27T00:00:00"/>
    <x v="32"/>
    <s v="SANDESH SAROJ MISHRA"/>
    <s v="SANDESH SAROJ MISHRA"/>
    <n v="9819648094"/>
    <s v="JAYANT KUMAR"/>
    <n v="5"/>
    <n v="0"/>
    <n v="0"/>
    <n v="5"/>
    <n v="3"/>
    <n v="2"/>
    <n v="0"/>
    <n v="0"/>
    <s v="Mumbai"/>
    <n v="125"/>
    <n v="0"/>
    <n v="5"/>
    <n v="1"/>
  </r>
  <r>
    <d v="2024-06-27T00:00:00"/>
    <x v="82"/>
    <s v="LAXMI NARAYAN PANDEY"/>
    <s v="LAXMI NARAYAN PANDEY"/>
    <n v="7208851513"/>
    <s v="ABHIJIT KHANVILKAR"/>
    <n v="5"/>
    <n v="0"/>
    <n v="0"/>
    <n v="5"/>
    <n v="0"/>
    <n v="5"/>
    <n v="0"/>
    <n v="0"/>
    <s v="Mumbai"/>
    <n v="115"/>
    <n v="0"/>
    <n v="5"/>
    <n v="1"/>
  </r>
  <r>
    <d v="2024-06-27T00:00:00"/>
    <x v="31"/>
    <s v="AKASH RAMRATAN JAISWAL"/>
    <s v="AKASH RAMRATAN JAISWAL"/>
    <n v="7977956010"/>
    <s v="SONU KIRAN DUBEY"/>
    <n v="2"/>
    <n v="1"/>
    <n v="0"/>
    <n v="1"/>
    <n v="2"/>
    <n v="0"/>
    <n v="0"/>
    <n v="0"/>
    <s v="Mumbai"/>
    <n v="125"/>
    <n v="2360"/>
    <n v="2"/>
    <n v="1"/>
  </r>
  <r>
    <d v="2024-06-27T00:00:00"/>
    <x v="84"/>
    <s v="VINOD KUMAR"/>
    <s v="VINOD KUMAR"/>
    <n v="7905193449"/>
    <s v="JAYANT KUMAR"/>
    <n v="4"/>
    <n v="1"/>
    <n v="0"/>
    <n v="3"/>
    <n v="2"/>
    <n v="2"/>
    <n v="0"/>
    <n v="0"/>
    <s v="Mumbai"/>
    <n v="145"/>
    <n v="4720"/>
    <n v="4"/>
    <n v="1"/>
  </r>
  <r>
    <d v="2024-06-27T00:00:00"/>
    <x v="26"/>
    <s v="RUSHIKESH DODHU JADHAV"/>
    <s v="RUSHIKESH DODHU JADHAV"/>
    <n v="9768269689"/>
    <s v="AKASH RAMRATAN JAISWAL"/>
    <n v="5"/>
    <n v="0"/>
    <n v="0"/>
    <n v="5"/>
    <n v="1"/>
    <n v="4"/>
    <n v="0"/>
    <n v="0"/>
    <s v="Mumbai"/>
    <n v="125"/>
    <n v="0"/>
    <n v="5"/>
    <n v="1"/>
  </r>
  <r>
    <d v="2024-06-27T00:00:00"/>
    <x v="28"/>
    <s v="ATHARAV DASHRATH PAWAR"/>
    <s v="ATHARAV DASHRATH PAWAR"/>
    <n v="8655082048"/>
    <s v="ABHIJIT KHANVILKAR"/>
    <n v="6"/>
    <n v="0"/>
    <n v="0"/>
    <n v="6"/>
    <n v="3"/>
    <n v="3"/>
    <n v="0"/>
    <n v="0"/>
    <s v="Mumbai"/>
    <n v="150"/>
    <n v="0"/>
    <n v="6"/>
    <n v="1"/>
  </r>
  <r>
    <d v="2024-06-27T00:00:00"/>
    <x v="90"/>
    <s v="MOHAMMED MUNAWAR KHAN"/>
    <s v="MOHAMMED MUNAWAR KHAN"/>
    <n v="8779346184"/>
    <s v="INTEZAR IMAM MUNTAZIR IMAM SAYED"/>
    <n v="3"/>
    <n v="0"/>
    <n v="0"/>
    <n v="3"/>
    <n v="0"/>
    <n v="3"/>
    <n v="0"/>
    <n v="0"/>
    <s v="Mumbai"/>
    <n v="65"/>
    <n v="0"/>
    <n v="3"/>
    <n v="1"/>
  </r>
  <r>
    <d v="2024-06-27T00:00:00"/>
    <x v="138"/>
    <s v="ROHIT BALKRUSHN JADHAV"/>
    <s v="ROHIT BALKRUSHN JADHAV"/>
    <n v="9172219729"/>
    <s v="MUNAWAR WARISH HASHMI"/>
    <n v="1"/>
    <n v="0"/>
    <n v="0"/>
    <n v="1"/>
    <n v="0"/>
    <n v="1"/>
    <n v="0"/>
    <n v="0"/>
    <s v="Mumbai"/>
    <n v="15"/>
    <n v="0"/>
    <n v="0"/>
    <n v="1"/>
  </r>
  <r>
    <d v="2024-06-27T00:00:00"/>
    <x v="29"/>
    <s v="ASHISH SHUKLA"/>
    <s v="ASHISH SHUKLA"/>
    <n v="8879709699"/>
    <s v="ABHIJIT KHANVILKAR"/>
    <n v="5"/>
    <n v="0"/>
    <n v="0"/>
    <n v="5"/>
    <n v="1"/>
    <n v="5"/>
    <n v="0"/>
    <n v="0"/>
    <s v="Mumbai"/>
    <n v="115"/>
    <n v="0"/>
    <n v="4"/>
    <n v="1"/>
  </r>
  <r>
    <d v="2024-06-27T00:00:00"/>
    <x v="20"/>
    <s v="NANDAN SINGH"/>
    <s v="NANDAN SINGH"/>
    <n v="8655842601"/>
    <s v="ABHIJIT KHANVILKAR"/>
    <n v="1"/>
    <n v="0"/>
    <n v="0"/>
    <n v="1"/>
    <n v="0"/>
    <n v="1"/>
    <n v="0"/>
    <n v="0"/>
    <s v="Mumbai"/>
    <n v="25"/>
    <n v="0"/>
    <n v="1"/>
    <n v="1"/>
  </r>
  <r>
    <d v="2024-06-27T00:00:00"/>
    <x v="19"/>
    <s v="RANJIT REVNATH BOBHATE"/>
    <s v="RANJIT REVNATH BOBHATE"/>
    <n v="9920240914"/>
    <s v="MOHAMMAD IMRAN ADIL"/>
    <n v="2"/>
    <n v="0"/>
    <n v="0"/>
    <n v="2"/>
    <n v="1"/>
    <n v="1"/>
    <n v="0"/>
    <n v="0"/>
    <s v="Mumbai"/>
    <n v="50"/>
    <n v="0"/>
    <n v="2"/>
    <n v="1"/>
  </r>
  <r>
    <d v="2024-06-27T00:00:00"/>
    <x v="124"/>
    <s v="ADESH DUBEY"/>
    <s v="ADESH DUBEY"/>
    <n v="9369678516"/>
    <s v="MOHAMMAD IMRAN ADIL"/>
    <n v="1"/>
    <n v="0"/>
    <n v="0"/>
    <n v="1"/>
    <n v="1"/>
    <n v="0"/>
    <n v="0"/>
    <n v="0"/>
    <s v="Mumbai"/>
    <n v="25"/>
    <n v="0"/>
    <n v="1"/>
    <n v="1"/>
  </r>
  <r>
    <d v="2024-06-27T00:00:00"/>
    <x v="92"/>
    <s v="MOHAMMAD IMRAN ADIL"/>
    <s v="MOHAMMAD IMRAN ADIL"/>
    <n v="9967552214"/>
    <s v="MADHURI JOSHI"/>
    <n v="1"/>
    <n v="1"/>
    <n v="0"/>
    <n v="0"/>
    <n v="1"/>
    <n v="0"/>
    <n v="0"/>
    <n v="0"/>
    <s v="Mumbai"/>
    <n v="100"/>
    <n v="2360"/>
    <n v="1"/>
    <n v="1"/>
  </r>
  <r>
    <d v="2024-06-27T00:00:00"/>
    <x v="24"/>
    <s v="ARUN KUMAR SHUKLA"/>
    <s v="ARUN KUMAR SHUKLA"/>
    <n v="8928440955"/>
    <s v="CHANDRALOK GUPTA"/>
    <n v="7"/>
    <n v="1"/>
    <n v="0"/>
    <n v="6"/>
    <n v="0"/>
    <n v="7"/>
    <n v="0"/>
    <n v="0"/>
    <s v="Mumbai"/>
    <n v="240"/>
    <n v="11800"/>
    <n v="7"/>
    <n v="1"/>
  </r>
  <r>
    <d v="2024-06-27T00:00:00"/>
    <x v="25"/>
    <s v="AJAY KUMAR MISHRA"/>
    <s v="AJAY KUMAR MISHRA"/>
    <n v="8009478116"/>
    <s v="NAGENDRA MISHRA"/>
    <n v="4"/>
    <n v="0"/>
    <n v="0"/>
    <n v="4"/>
    <n v="2"/>
    <n v="2"/>
    <n v="0"/>
    <n v="0"/>
    <s v="Mumbai"/>
    <n v="100"/>
    <n v="0"/>
    <n v="4"/>
    <n v="1"/>
  </r>
  <r>
    <d v="2024-06-27T00:00:00"/>
    <x v="62"/>
    <s v="AKSHAY YADAV"/>
    <s v="AKSHAY YADAV"/>
    <n v="9920724076"/>
    <s v="RAGHWENDRA KUMAR SINGH"/>
    <n v="5"/>
    <n v="0"/>
    <n v="0"/>
    <n v="5"/>
    <n v="4"/>
    <n v="1"/>
    <n v="0"/>
    <n v="0"/>
    <s v="Mumbai"/>
    <n v="115"/>
    <n v="0"/>
    <n v="5"/>
    <n v="1"/>
  </r>
  <r>
    <d v="2024-06-27T00:00:00"/>
    <x v="14"/>
    <s v="VISHAL RAJENDRA UPADHYAY"/>
    <s v="VISHAL RAJENDRA UPADHYAY"/>
    <n v="9867075685"/>
    <s v="DILEEP SHARMA"/>
    <n v="5"/>
    <n v="0"/>
    <n v="0"/>
    <n v="5"/>
    <n v="1"/>
    <n v="4"/>
    <n v="0"/>
    <n v="0"/>
    <s v="Mumbai"/>
    <n v="125"/>
    <n v="0"/>
    <n v="5"/>
    <n v="1"/>
  </r>
  <r>
    <d v="2024-06-27T00:00:00"/>
    <x v="15"/>
    <s v="MOHD ANWAR"/>
    <s v="MOHD ANWAR"/>
    <n v="9699967378"/>
    <s v="MOHAMMAD IMRAN ADIL"/>
    <n v="6"/>
    <n v="0"/>
    <n v="0"/>
    <n v="6"/>
    <n v="0"/>
    <n v="6"/>
    <n v="0"/>
    <n v="0"/>
    <s v="Mumbai"/>
    <n v="140"/>
    <n v="0"/>
    <n v="6"/>
    <n v="1"/>
  </r>
  <r>
    <d v="2024-06-27T00:00:00"/>
    <x v="121"/>
    <s v="SURAJ CHHOTELAL GUPTA"/>
    <s v="SURAJ CHHOTELAL GUPTA"/>
    <n v="9372641825"/>
    <s v="SUSHEEL DUBEY"/>
    <n v="5"/>
    <n v="0"/>
    <n v="0"/>
    <n v="5"/>
    <n v="3"/>
    <n v="2"/>
    <n v="0"/>
    <n v="0"/>
    <s v="Mumbai"/>
    <n v="125"/>
    <n v="0"/>
    <n v="4"/>
    <n v="1"/>
  </r>
  <r>
    <d v="2024-06-27T00:00:00"/>
    <x v="132"/>
    <s v="SANKET SUNIL PARDESHI"/>
    <s v="SANKET SUNIL PARDESHI"/>
    <n v="9021593609"/>
    <s v="KADAM RAVIRAJ NARAYAN"/>
    <n v="3"/>
    <n v="0"/>
    <n v="0"/>
    <n v="3"/>
    <n v="2"/>
    <n v="1"/>
    <n v="0"/>
    <n v="0"/>
    <s v="Mumbai"/>
    <n v="75"/>
    <n v="0"/>
    <n v="3"/>
    <n v="1"/>
  </r>
  <r>
    <d v="2024-06-27T00:00:00"/>
    <x v="17"/>
    <s v="MD SARFARAZ"/>
    <s v="MD SARFARAZ"/>
    <n v="8709965096"/>
    <s v="MD SANAUL MUSTUFA"/>
    <n v="6"/>
    <n v="0"/>
    <n v="0"/>
    <n v="6"/>
    <n v="0"/>
    <n v="6"/>
    <n v="0"/>
    <n v="0"/>
    <s v="Mumbai"/>
    <n v="130"/>
    <n v="0"/>
    <n v="6"/>
    <n v="1"/>
  </r>
  <r>
    <d v="2024-06-27T00:00:00"/>
    <x v="131"/>
    <s v="BRIJESH SEMWAL"/>
    <s v="BRIJESH SEMWAL"/>
    <n v="8279963730"/>
    <s v="MOHAMMAD IMRAN ADIL"/>
    <n v="3"/>
    <n v="0"/>
    <n v="0"/>
    <n v="3"/>
    <n v="0"/>
    <n v="3"/>
    <n v="0"/>
    <n v="0"/>
    <s v="Mumbai"/>
    <n v="35"/>
    <n v="0"/>
    <n v="3"/>
    <n v="1"/>
  </r>
  <r>
    <d v="2024-06-27T00:00:00"/>
    <x v="55"/>
    <s v="BANNOTH NARAYANASWAMY NAIK"/>
    <s v="BANNOTH NARAYANASWAMY NAIK"/>
    <n v="9892353556"/>
    <s v="ARJUN WAGHMARE"/>
    <n v="4"/>
    <n v="0"/>
    <n v="0"/>
    <n v="4"/>
    <n v="0"/>
    <n v="4"/>
    <n v="0"/>
    <n v="0"/>
    <s v="Mumbai"/>
    <n v="100"/>
    <n v="0"/>
    <n v="4"/>
    <n v="1"/>
  </r>
  <r>
    <d v="2024-06-27T00:00:00"/>
    <x v="123"/>
    <s v="APPASAHEB DHANAJI MASAL"/>
    <s v="APPASAHEB DHANAJI MASAL"/>
    <n v="9096490816"/>
    <s v="NANDAN SINGH"/>
    <n v="3"/>
    <n v="0"/>
    <n v="0"/>
    <n v="3"/>
    <n v="1"/>
    <n v="2"/>
    <n v="0"/>
    <n v="0"/>
    <s v="Mumbai"/>
    <n v="75"/>
    <n v="0"/>
    <n v="3"/>
    <n v="1"/>
  </r>
  <r>
    <d v="2024-06-27T00:00:00"/>
    <x v="57"/>
    <s v="ABHISHEK GUPTA"/>
    <s v="ABHISHEK GUPTA"/>
    <n v="8354873086"/>
    <s v="DILEEP SHARMA"/>
    <n v="3"/>
    <n v="0"/>
    <n v="0"/>
    <n v="3"/>
    <n v="2"/>
    <n v="1"/>
    <n v="0"/>
    <n v="0"/>
    <s v="Mumbai"/>
    <n v="75"/>
    <n v="0"/>
    <n v="3"/>
    <n v="1"/>
  </r>
  <r>
    <d v="2024-06-27T00:00:00"/>
    <x v="56"/>
    <s v="JUBAIR KHAN"/>
    <s v="JUBAIR KHAN"/>
    <n v="9594708000"/>
    <s v="MOHAMMAD IMRAN ADIL"/>
    <n v="3"/>
    <n v="1"/>
    <n v="0"/>
    <n v="2"/>
    <n v="0"/>
    <n v="3"/>
    <n v="0"/>
    <n v="0"/>
    <s v="Mumbai"/>
    <n v="115"/>
    <n v="27140"/>
    <n v="3"/>
    <n v="1"/>
  </r>
  <r>
    <d v="2024-06-27T00:00:00"/>
    <x v="100"/>
    <s v="PRAVIN MATAL"/>
    <s v="PRAVIN MATAL"/>
    <n v="9867591635"/>
    <s v="MANISH LOLARAKH NATH DUBEY"/>
    <n v="6"/>
    <n v="1"/>
    <n v="0"/>
    <n v="5"/>
    <n v="0"/>
    <n v="6"/>
    <n v="0"/>
    <n v="0"/>
    <s v="Mumbai"/>
    <n v="185"/>
    <n v="11800"/>
    <n v="5"/>
    <n v="1"/>
  </r>
  <r>
    <d v="2024-06-27T00:00:00"/>
    <x v="10"/>
    <s v="VINIT LAXMIKANT CHATURVEDI"/>
    <s v="VINIT LAXMIKANT CHATURVEDI"/>
    <n v="9619167461"/>
    <s v="AKASH RAMRATAN JAISWAL"/>
    <n v="5"/>
    <n v="0"/>
    <n v="0"/>
    <n v="5"/>
    <n v="3"/>
    <n v="2"/>
    <n v="0"/>
    <n v="1"/>
    <s v="Mumbai"/>
    <n v="125"/>
    <n v="0"/>
    <n v="4"/>
    <n v="1"/>
  </r>
  <r>
    <d v="2024-06-27T00:00:00"/>
    <x v="61"/>
    <s v="ASHUTOSH MISHRA"/>
    <s v="ASHUTOSH MISHRA"/>
    <n v="9960834633"/>
    <s v="SUSHEEL DUBEY"/>
    <n v="4"/>
    <n v="0"/>
    <n v="0"/>
    <n v="4"/>
    <n v="0"/>
    <n v="4"/>
    <n v="0"/>
    <n v="0"/>
    <s v="Mumbai"/>
    <n v="100"/>
    <n v="0"/>
    <n v="4"/>
    <n v="1"/>
  </r>
  <r>
    <d v="2024-06-27T00:00:00"/>
    <x v="49"/>
    <s v="ANOOP PANDEY"/>
    <s v="ANOOP PANDEY"/>
    <n v="9321734007"/>
    <s v="KADAM RAVIRAJ NARAYAN"/>
    <n v="5"/>
    <n v="0"/>
    <n v="0"/>
    <n v="5"/>
    <n v="1"/>
    <n v="4"/>
    <n v="0"/>
    <n v="0"/>
    <s v="Mumbai"/>
    <n v="125"/>
    <n v="0"/>
    <n v="5"/>
    <n v="1"/>
  </r>
  <r>
    <d v="2024-06-27T00:00:00"/>
    <x v="47"/>
    <s v="ZOAIB MAINUDDIN PALEKAR"/>
    <s v="ZOAIB MAINUDDIN PALEKAR"/>
    <n v="7020908214"/>
    <s v="AKASH RAMRATAN JAISWAL"/>
    <n v="1"/>
    <n v="0"/>
    <n v="0"/>
    <n v="1"/>
    <n v="0"/>
    <n v="1"/>
    <n v="0"/>
    <n v="0"/>
    <s v="Mumbai"/>
    <n v="25"/>
    <n v="0"/>
    <n v="1"/>
    <n v="1"/>
  </r>
  <r>
    <d v="2024-06-27T00:00:00"/>
    <x v="48"/>
    <s v="MOHD IJHAR SHAIKH"/>
    <s v="MOHD IJHAR SHAIKH"/>
    <n v="9004616230"/>
    <s v="INTEZAR IMAM MUNTAZIR IMAM SAYED"/>
    <n v="5"/>
    <n v="1"/>
    <n v="0"/>
    <n v="4"/>
    <n v="0"/>
    <n v="6"/>
    <n v="0"/>
    <n v="0"/>
    <s v="Mumbai"/>
    <n v="140"/>
    <n v="47200"/>
    <n v="5"/>
    <n v="1"/>
  </r>
  <r>
    <d v="2024-06-27T00:00:00"/>
    <x v="53"/>
    <s v="KRISHNA GYANDEV PANDEY"/>
    <s v="KRISHNA GYANDEV PANDEY"/>
    <n v="9372324244"/>
    <s v="RAGHWENDRA KUMAR SINGH"/>
    <n v="5"/>
    <n v="0"/>
    <n v="0"/>
    <n v="5"/>
    <n v="1"/>
    <n v="4"/>
    <n v="0"/>
    <n v="0"/>
    <s v="Mumbai"/>
    <n v="125"/>
    <n v="0"/>
    <n v="5"/>
    <n v="1"/>
  </r>
  <r>
    <d v="2024-06-27T00:00:00"/>
    <x v="40"/>
    <s v="JAYESH MANOHARLAL VATANI"/>
    <s v="JAYESH MANOHARLAL VATANI"/>
    <n v="9730838322"/>
    <s v="JAGANATH SABAT"/>
    <n v="4"/>
    <n v="1"/>
    <n v="0"/>
    <n v="3"/>
    <n v="0"/>
    <n v="4"/>
    <n v="0"/>
    <n v="0"/>
    <s v="Mumbai"/>
    <n v="165"/>
    <n v="2360"/>
    <n v="4"/>
    <n v="1"/>
  </r>
  <r>
    <d v="2024-06-27T00:00:00"/>
    <x v="0"/>
    <s v="SIRAJ RAIS KHAN"/>
    <s v="SIRAJ RAIS KHAN"/>
    <n v="7738084089"/>
    <s v="IRFAN INNUS PATEL"/>
    <n v="3"/>
    <n v="1"/>
    <n v="0"/>
    <n v="2"/>
    <n v="1"/>
    <n v="2"/>
    <n v="0"/>
    <n v="0"/>
    <s v="Mumbai"/>
    <n v="135"/>
    <n v="25134"/>
    <n v="3"/>
    <n v="1"/>
  </r>
  <r>
    <d v="2024-06-27T00:00:00"/>
    <x v="94"/>
    <s v="MANISH PANDEY"/>
    <s v="MANISH PANDEY"/>
    <n v="8655267737"/>
    <s v="AJAY KUMAR VERMA"/>
    <n v="3"/>
    <n v="0"/>
    <n v="0"/>
    <n v="3"/>
    <n v="0"/>
    <n v="3"/>
    <n v="0"/>
    <n v="0"/>
    <s v="Mumbai"/>
    <n v="65"/>
    <n v="0"/>
    <n v="3"/>
    <n v="1"/>
  </r>
  <r>
    <d v="2024-06-27T00:00:00"/>
    <x v="120"/>
    <s v="MOHAMMAD HASEEN"/>
    <s v="MOHAMMAD HASEEN"/>
    <n v="8565899473"/>
    <s v="SHASHANK YELVE"/>
    <n v="5"/>
    <n v="0"/>
    <n v="0"/>
    <n v="5"/>
    <n v="4"/>
    <n v="1"/>
    <n v="0"/>
    <n v="0"/>
    <s v="Mumbai"/>
    <n v="125"/>
    <n v="0"/>
    <n v="5"/>
    <n v="1"/>
  </r>
  <r>
    <d v="2024-06-27T00:00:00"/>
    <x v="2"/>
    <s v="YASH SABHA SHANKAR TIWARI"/>
    <s v="YASH SABHA SHANKAR TIWARI"/>
    <n v="9594587271"/>
    <s v="ABHIJIT KHANVILKAR"/>
    <n v="1"/>
    <n v="0"/>
    <n v="0"/>
    <n v="1"/>
    <n v="0"/>
    <n v="1"/>
    <n v="0"/>
    <n v="0"/>
    <s v="Mumbai"/>
    <n v="25"/>
    <n v="0"/>
    <n v="1"/>
    <n v="1"/>
  </r>
  <r>
    <d v="2024-06-27T00:00:00"/>
    <x v="43"/>
    <s v="SURAJ PAWAR"/>
    <s v="SURAJ PAWAR"/>
    <n v="8446578718"/>
    <s v="MADHURI JOSHI"/>
    <n v="2"/>
    <n v="1"/>
    <n v="0"/>
    <n v="1"/>
    <n v="0"/>
    <n v="2"/>
    <n v="0"/>
    <n v="0"/>
    <s v="Mumbai"/>
    <n v="115"/>
    <n v="26147"/>
    <n v="2"/>
    <n v="1"/>
  </r>
  <r>
    <d v="2024-06-27T00:00:00"/>
    <x v="35"/>
    <s v="MD SANAUL MUSTUFA"/>
    <s v="MD SANAUL MUSTUFA"/>
    <n v="9892999846"/>
    <s v="ABHIJIT KHANVILKAR"/>
    <n v="3"/>
    <n v="1"/>
    <n v="0"/>
    <n v="2"/>
    <n v="0"/>
    <n v="3"/>
    <n v="0"/>
    <n v="0"/>
    <s v="Mumbai"/>
    <n v="105"/>
    <n v="50976"/>
    <n v="3"/>
    <n v="1"/>
  </r>
  <r>
    <d v="2024-06-27T00:00:00"/>
    <x v="137"/>
    <s v="SAURABH KUMAR AJAY KUMAR SINGH"/>
    <s v="SAURABH KUMAR AJAY KUMAR SINGH"/>
    <n v="9892506097"/>
    <s v="KADAM RAVIRAJ NARAYAN"/>
    <n v="3"/>
    <n v="0"/>
    <n v="0"/>
    <n v="3"/>
    <n v="2"/>
    <n v="1"/>
    <n v="0"/>
    <n v="0"/>
    <s v="Mumbai"/>
    <n v="75"/>
    <n v="0"/>
    <n v="3"/>
    <n v="1"/>
  </r>
  <r>
    <d v="2024-06-27T00:00:00"/>
    <x v="36"/>
    <s v="SAMSUJJAMA"/>
    <s v="SAMSUJJAMA"/>
    <n v="9628744894"/>
    <s v="PREM KUMAR VISHWAKARMA"/>
    <n v="5"/>
    <n v="0"/>
    <n v="0"/>
    <n v="5"/>
    <n v="0"/>
    <n v="5"/>
    <n v="0"/>
    <n v="0"/>
    <s v="Mumbai"/>
    <n v="125"/>
    <n v="0"/>
    <n v="5"/>
    <n v="1"/>
  </r>
  <r>
    <d v="2024-06-27T00:00:00"/>
    <x v="38"/>
    <s v="VIVEKANAND"/>
    <s v="VIVEKANAND"/>
    <n v="9984546969"/>
    <s v="JAGANATH SABAT"/>
    <n v="6"/>
    <n v="0"/>
    <n v="0"/>
    <n v="6"/>
    <n v="2"/>
    <n v="4"/>
    <n v="0"/>
    <n v="0"/>
    <s v="Mumbai"/>
    <n v="140"/>
    <n v="0"/>
    <n v="6"/>
    <n v="1"/>
  </r>
  <r>
    <d v="2024-06-27T00:00:00"/>
    <x v="87"/>
    <s v="PRAFUL MUKUNDRAO TELANG"/>
    <s v="PRAFUL MUKUNDRAO TELANG"/>
    <n v="7769928826"/>
    <s v="PREM KUMAR VISHWAKARMA"/>
    <n v="4"/>
    <n v="0"/>
    <n v="0"/>
    <n v="4"/>
    <n v="1"/>
    <n v="3"/>
    <n v="0"/>
    <n v="0"/>
    <s v="Mumbai"/>
    <n v="80"/>
    <n v="0"/>
    <n v="3"/>
    <n v="1"/>
  </r>
  <r>
    <d v="2024-06-27T00:00:00"/>
    <x v="125"/>
    <s v="KRISHNA TUKARAM SHELAR"/>
    <s v="KRISHNA TUKARAM SHELAR"/>
    <n v="9137512282"/>
    <s v="PREM KUMAR VISHWAKARMA"/>
    <n v="5"/>
    <n v="0"/>
    <n v="0"/>
    <n v="5"/>
    <n v="2"/>
    <n v="3"/>
    <n v="0"/>
    <n v="0"/>
    <s v="Mumbai"/>
    <n v="115"/>
    <n v="0"/>
    <n v="5"/>
    <n v="1"/>
  </r>
  <r>
    <d v="2024-06-27T00:00:00"/>
    <x v="78"/>
    <s v="ABDUL AHAD ANIS KHAN"/>
    <s v="ABDUL AHAD ANIS KHAN"/>
    <n v="7058620610"/>
    <s v="AKASH RAMRATAN JAISWAL"/>
    <n v="2"/>
    <n v="0"/>
    <n v="0"/>
    <n v="2"/>
    <n v="1"/>
    <n v="1"/>
    <n v="0"/>
    <n v="0"/>
    <s v="Mumbai"/>
    <n v="50"/>
    <n v="0"/>
    <n v="2"/>
    <n v="1"/>
  </r>
  <r>
    <d v="2024-06-27T00:00:00"/>
    <x v="30"/>
    <s v="BHAVESH VIVEK MHATRE"/>
    <s v="BHAVESH VIVEK MHATRE"/>
    <n v="8668720253"/>
    <s v="SURAJ PAWAR"/>
    <n v="2"/>
    <n v="1"/>
    <n v="0"/>
    <n v="1"/>
    <n v="0"/>
    <n v="2"/>
    <n v="0"/>
    <n v="0"/>
    <s v="Mumbai"/>
    <n v="110"/>
    <n v="2360"/>
    <n v="2"/>
    <n v="1"/>
  </r>
  <r>
    <d v="2024-06-27T00:00:00"/>
    <x v="80"/>
    <s v="SHUBHENDU PRAFULLA DASKABI"/>
    <s v="SHUBHENDU PRAFULLA DASKABI"/>
    <n v="9372379791"/>
    <s v="JAYANT KUMAR"/>
    <n v="5"/>
    <n v="2"/>
    <n v="0"/>
    <n v="3"/>
    <n v="2"/>
    <n v="3"/>
    <n v="0"/>
    <n v="0"/>
    <s v="Mumbai"/>
    <n v="230"/>
    <n v="4720"/>
    <n v="5"/>
    <n v="1"/>
  </r>
  <r>
    <d v="2024-06-27T00:00:00"/>
    <x v="33"/>
    <s v="SUDHEER PANKAJ PANDEY"/>
    <s v="SUDHEER PANKAJ PANDEY"/>
    <n v="8953258991"/>
    <s v="RAGHWENDRA KUMAR SINGH"/>
    <n v="6"/>
    <n v="0"/>
    <n v="0"/>
    <n v="6"/>
    <n v="2"/>
    <n v="4"/>
    <n v="0"/>
    <n v="0"/>
    <s v="Mumbai"/>
    <n v="120"/>
    <n v="0"/>
    <n v="6"/>
    <n v="1"/>
  </r>
  <r>
    <d v="2024-06-27T00:00:00"/>
    <x v="112"/>
    <s v="JAYANT KUMAR"/>
    <s v="JAYANT KUMAR"/>
    <n v="9304376328"/>
    <s v="DILEEP SHARMA"/>
    <n v="3"/>
    <n v="0"/>
    <n v="0"/>
    <n v="3"/>
    <n v="2"/>
    <n v="1"/>
    <n v="0"/>
    <n v="0"/>
    <s v="Mumbai"/>
    <n v="75"/>
    <n v="0"/>
    <n v="3"/>
    <n v="1"/>
  </r>
  <r>
    <d v="2024-06-27T00:00:00"/>
    <x v="83"/>
    <s v="GANGA SAGAR PANDEY"/>
    <s v="GANGA SAGAR PANDEY"/>
    <n v="9696537480"/>
    <s v="JAGANATH SABAT"/>
    <n v="7"/>
    <n v="0"/>
    <n v="0"/>
    <n v="7"/>
    <n v="2"/>
    <n v="5"/>
    <n v="0"/>
    <n v="0"/>
    <s v="Mumbai"/>
    <n v="175"/>
    <n v="0"/>
    <n v="7"/>
    <n v="1"/>
  </r>
  <r>
    <d v="2024-06-27T00:00:00"/>
    <x v="46"/>
    <s v="PRITAM SUNIL GAIKWAD"/>
    <s v="PRITAM SUNIL GAIKWAD"/>
    <n v="8169792854"/>
    <s v="SHASHANK YELVE"/>
    <n v="5"/>
    <n v="0"/>
    <n v="0"/>
    <n v="5"/>
    <n v="1"/>
    <n v="4"/>
    <n v="0"/>
    <n v="0"/>
    <s v="Mumbai"/>
    <n v="125"/>
    <n v="0"/>
    <n v="5"/>
    <n v="1"/>
  </r>
  <r>
    <d v="2024-06-27T00:00:00"/>
    <x v="95"/>
    <s v="RAJKUMAR U SINGH"/>
    <s v="RAJKUMAR U SINGH"/>
    <n v="7058306032"/>
    <s v="AJAY KUMAR VERMA"/>
    <n v="4"/>
    <n v="0"/>
    <n v="0"/>
    <n v="4"/>
    <n v="1"/>
    <n v="3"/>
    <n v="0"/>
    <n v="0"/>
    <s v="Mumbai"/>
    <n v="95"/>
    <n v="0"/>
    <n v="4"/>
    <n v="1"/>
  </r>
  <r>
    <d v="2024-06-27T00:00:00"/>
    <x v="72"/>
    <s v="PRASHANT LAD"/>
    <s v="PRASHANT LAD"/>
    <n v="9833647618"/>
    <s v="SHASHANK YELVE"/>
    <n v="3"/>
    <n v="1"/>
    <n v="0"/>
    <n v="2"/>
    <n v="0"/>
    <n v="3"/>
    <n v="0"/>
    <n v="0"/>
    <s v="Mumbai"/>
    <n v="120"/>
    <n v="11328"/>
    <n v="3"/>
    <n v="1"/>
  </r>
  <r>
    <d v="2024-06-27T00:00:00"/>
    <x v="106"/>
    <s v="SACHIN KUMAR"/>
    <s v="SACHIN KUMAR"/>
    <n v="8825131086"/>
    <s v="ABHIJIT KHANVILKAR"/>
    <n v="3"/>
    <n v="0"/>
    <n v="0"/>
    <n v="3"/>
    <n v="1"/>
    <n v="2"/>
    <n v="0"/>
    <n v="0"/>
    <s v="Mumbai"/>
    <n v="75"/>
    <n v="0"/>
    <n v="3"/>
    <n v="1"/>
  </r>
  <r>
    <d v="2024-06-27T00:00:00"/>
    <x v="71"/>
    <s v="AJAY BALU LONDHE"/>
    <s v="AJAY BALU LONDHE"/>
    <n v="8369610661"/>
    <s v="NANDAN SINGH"/>
    <n v="6"/>
    <n v="0"/>
    <n v="0"/>
    <n v="6"/>
    <n v="4"/>
    <n v="2"/>
    <n v="0"/>
    <n v="0"/>
    <s v="Mumbai"/>
    <n v="150"/>
    <n v="0"/>
    <n v="6"/>
    <n v="1"/>
  </r>
  <r>
    <d v="2024-06-27T00:00:00"/>
    <x v="136"/>
    <s v="VISHAL YADAV"/>
    <s v="VISHAL YADAV"/>
    <n v="8850903979"/>
    <s v="CHANDRALOK GUPTA"/>
    <n v="3"/>
    <n v="0"/>
    <n v="0"/>
    <n v="3"/>
    <n v="1"/>
    <n v="2"/>
    <n v="0"/>
    <n v="0"/>
    <s v="Mumbai"/>
    <n v="55"/>
    <n v="0"/>
    <n v="3"/>
    <n v="1"/>
  </r>
  <r>
    <d v="2024-06-27T00:00:00"/>
    <x v="75"/>
    <s v="WASIM KAZI"/>
    <s v="WASIM KAZI"/>
    <n v="9702808599"/>
    <s v="SHASHANK YELVE"/>
    <n v="5"/>
    <n v="0"/>
    <n v="0"/>
    <n v="5"/>
    <n v="0"/>
    <n v="5"/>
    <n v="0"/>
    <n v="0"/>
    <s v="Mumbai"/>
    <n v="125"/>
    <n v="0"/>
    <n v="5"/>
    <n v="1"/>
  </r>
  <r>
    <d v="2024-06-27T00:00:00"/>
    <x v="77"/>
    <s v="ARCHANA KAKADE"/>
    <s v="ARCHANA KAKADE"/>
    <n v="7208149618"/>
    <s v="NANDAN SINGH"/>
    <n v="3"/>
    <n v="1"/>
    <n v="0"/>
    <n v="2"/>
    <n v="2"/>
    <n v="2"/>
    <n v="0"/>
    <n v="1"/>
    <s v="Mumbai"/>
    <n v="160"/>
    <n v="11800"/>
    <n v="4"/>
    <n v="1"/>
  </r>
  <r>
    <d v="2024-06-27T00:00:00"/>
    <x v="67"/>
    <s v="MOHIT UPADHYAY"/>
    <s v="MOHIT UPADHYAY"/>
    <n v="9372906600"/>
    <s v="AKASH RAMRATAN JAISWAL"/>
    <n v="4"/>
    <n v="0"/>
    <n v="0"/>
    <n v="4"/>
    <n v="1"/>
    <n v="3"/>
    <n v="0"/>
    <n v="0"/>
    <s v="Mumbai"/>
    <n v="90"/>
    <n v="0"/>
    <n v="3"/>
    <n v="1"/>
  </r>
  <r>
    <d v="2024-06-27T00:00:00"/>
    <x v="68"/>
    <s v="DHIRAJKUMAR L MISHRA"/>
    <s v="DHIRAJKUMAR L MISHRA"/>
    <n v="9370908992"/>
    <s v="MUNAWAR WARISH HASHMI"/>
    <n v="6"/>
    <n v="0"/>
    <n v="0"/>
    <n v="6"/>
    <n v="1"/>
    <n v="5"/>
    <n v="0"/>
    <n v="0"/>
    <s v="Mumbai"/>
    <n v="140"/>
    <n v="0"/>
    <n v="5"/>
    <n v="1"/>
  </r>
  <r>
    <d v="2024-06-27T00:00:00"/>
    <x v="107"/>
    <s v="NITISH KUMAR"/>
    <s v="NITISH KUMAR"/>
    <n v="8692826180"/>
    <s v="ABHIJIT KHANVILKAR"/>
    <n v="4"/>
    <n v="0"/>
    <n v="0"/>
    <n v="4"/>
    <n v="2"/>
    <n v="2"/>
    <n v="0"/>
    <n v="0"/>
    <s v="Mumbai"/>
    <n v="100"/>
    <n v="0"/>
    <n v="4"/>
    <n v="1"/>
  </r>
  <r>
    <d v="2024-06-27T00:00:00"/>
    <x v="135"/>
    <s v="TANAY KIRIT  SHAH"/>
    <s v="TANAY KIRIT  SHAH"/>
    <n v="9833376425"/>
    <s v="MANISH LOLARAKH NATH DUBEY"/>
    <n v="5"/>
    <n v="0"/>
    <n v="0"/>
    <n v="5"/>
    <n v="2"/>
    <n v="3"/>
    <n v="0"/>
    <n v="0"/>
    <s v="Mumbai"/>
    <n v="125"/>
    <n v="0"/>
    <n v="5"/>
    <n v="1"/>
  </r>
  <r>
    <d v="2024-06-27T00:00:00"/>
    <x v="113"/>
    <s v="ANKIT VILAS BORSE"/>
    <s v="ANKIT VILAS BORSE"/>
    <n v="8655594978"/>
    <s v="JAGANATH SABAT"/>
    <n v="6"/>
    <n v="0"/>
    <n v="0"/>
    <n v="6"/>
    <n v="0"/>
    <n v="6"/>
    <n v="0"/>
    <n v="0"/>
    <s v="Mumbai"/>
    <n v="130"/>
    <n v="0"/>
    <n v="6"/>
    <n v="1"/>
  </r>
  <r>
    <d v="2024-06-27T00:00:00"/>
    <x v="70"/>
    <s v="ABHISHEK KUMAR"/>
    <s v="ABHISHEK KUMAR"/>
    <n v="9967178792"/>
    <s v="NAGENDRA MISHRA"/>
    <n v="5"/>
    <n v="1"/>
    <n v="0"/>
    <n v="4"/>
    <n v="2"/>
    <n v="3"/>
    <n v="0"/>
    <n v="0"/>
    <s v="Mumbai"/>
    <n v="185"/>
    <n v="11753"/>
    <n v="5"/>
    <n v="1"/>
  </r>
  <r>
    <d v="2024-06-27T00:00:00"/>
    <x v="118"/>
    <s v="GAURISHANKAR SHAMBHU MANDAL"/>
    <s v="GAURISHANKAR SHAMBHU MANDAL"/>
    <n v="8369893292"/>
    <s v="CHANDRALOK GUPTA"/>
    <n v="7"/>
    <n v="0"/>
    <n v="0"/>
    <n v="7"/>
    <n v="1"/>
    <n v="6"/>
    <n v="0"/>
    <n v="0"/>
    <s v="Mumbai"/>
    <n v="175"/>
    <n v="0"/>
    <n v="7"/>
    <n v="1"/>
  </r>
  <r>
    <d v="2024-06-27T00:00:00"/>
    <x v="97"/>
    <s v="PREM KUMAR VISHWAKARMA"/>
    <s v="PREM KUMAR VISHWAKARMA"/>
    <n v="9004761131"/>
    <s v="KADAM RAVIRAJ NARAYAN"/>
    <n v="3"/>
    <n v="1"/>
    <n v="0"/>
    <n v="2"/>
    <n v="0"/>
    <n v="3"/>
    <n v="0"/>
    <n v="0"/>
    <s v="Mumbai"/>
    <n v="140"/>
    <n v="4720"/>
    <n v="3"/>
    <n v="1"/>
  </r>
  <r>
    <d v="2024-06-27T00:00:00"/>
    <x v="104"/>
    <s v="JAGANATH SABAT"/>
    <s v="JAGANATH SABAT"/>
    <n v="9619119432"/>
    <s v="RUSHIKESH KALE"/>
    <n v="2"/>
    <n v="2"/>
    <n v="0"/>
    <n v="0"/>
    <n v="0"/>
    <n v="3"/>
    <n v="0"/>
    <n v="0"/>
    <s v="Mumbai"/>
    <n v="190"/>
    <n v="11157"/>
    <n v="3"/>
    <n v="1"/>
  </r>
  <r>
    <d v="2024-06-27T00:00:00"/>
    <x v="64"/>
    <s v="MUNAWAR WARISH HASHMI"/>
    <s v="MUNAWAR WARISH HASHMI"/>
    <n v="9167670057"/>
    <s v="RUSHIKESH KALE"/>
    <n v="3"/>
    <n v="0"/>
    <n v="0"/>
    <n v="3"/>
    <n v="0"/>
    <n v="3"/>
    <n v="0"/>
    <n v="0"/>
    <s v="Mumbai"/>
    <n v="65"/>
    <n v="0"/>
    <n v="3"/>
    <n v="1"/>
  </r>
  <r>
    <d v="2024-06-27T00:00:00"/>
    <x v="65"/>
    <s v="SHEKH MOHAMMAD IMRAN"/>
    <s v="SHEKH MOHAMMAD IMRAN"/>
    <n v="8291174466"/>
    <s v="SHASHANK YELVE"/>
    <n v="2"/>
    <n v="1"/>
    <n v="0"/>
    <n v="1"/>
    <n v="0"/>
    <n v="2"/>
    <n v="0"/>
    <n v="0"/>
    <s v="Mumbai"/>
    <n v="105"/>
    <n v="31657"/>
    <n v="2"/>
    <n v="1"/>
  </r>
  <r>
    <d v="2024-06-27T00:00:00"/>
    <x v="66"/>
    <s v="RITIK PANKAJ CHAUBEY"/>
    <s v="RITIK PANKAJ CHAUBEY"/>
    <n v="8604838454"/>
    <s v="MANISH LOLARAKH NATH DUBEY"/>
    <n v="3"/>
    <n v="0"/>
    <n v="0"/>
    <n v="3"/>
    <n v="1"/>
    <n v="2"/>
    <n v="0"/>
    <n v="0"/>
    <s v="Mumbai"/>
    <n v="65"/>
    <n v="0"/>
    <n v="3"/>
    <n v="1"/>
  </r>
  <r>
    <d v="2024-06-27T00:00:00"/>
    <x v="127"/>
    <s v="VAIBHAV VISHNU PACHAKUDE"/>
    <s v="VAIBHAV VISHNU PACHAKUDE"/>
    <n v="8779603782"/>
    <s v="CHANDRALOK GUPTA"/>
    <n v="5"/>
    <n v="0"/>
    <n v="0"/>
    <n v="5"/>
    <n v="0"/>
    <n v="5"/>
    <n v="0"/>
    <n v="0"/>
    <s v="Mumbai"/>
    <n v="115"/>
    <n v="0"/>
    <n v="5"/>
    <n v="1"/>
  </r>
  <r>
    <d v="2024-06-27T00:00:00"/>
    <x v="122"/>
    <s v="ABHISHEK RAJNARAYAN GUPTA"/>
    <s v="ABHISHEK RAJNARAYAN GUPTA"/>
    <n v="8454864050"/>
    <s v="ABHISHEK GUPTA"/>
    <n v="5"/>
    <n v="0"/>
    <n v="0"/>
    <n v="5"/>
    <n v="4"/>
    <n v="1"/>
    <n v="0"/>
    <n v="0"/>
    <s v="Mumbai"/>
    <n v="125"/>
    <n v="0"/>
    <n v="5"/>
    <n v="1"/>
  </r>
  <r>
    <d v="2024-06-27T00:00:00"/>
    <x v="59"/>
    <s v="MOHAMMED SAJID TAK"/>
    <s v="MOHAMMED SAJID TAK"/>
    <n v="9623733102"/>
    <s v="IRFAN INNUS PATEL"/>
    <n v="5"/>
    <n v="0"/>
    <n v="0"/>
    <n v="5"/>
    <n v="0"/>
    <n v="5"/>
    <n v="0"/>
    <n v="0"/>
    <s v="Mumbai"/>
    <n v="125"/>
    <n v="0"/>
    <n v="5"/>
    <n v="1"/>
  </r>
  <r>
    <d v="2024-06-27T00:00:00"/>
    <x v="58"/>
    <s v="ANGAD RAMJI GUPTA"/>
    <s v="ANGAD RAMJI GUPTA"/>
    <n v="9820840706"/>
    <s v="CHANDRALOK GUPTA"/>
    <n v="7"/>
    <n v="0"/>
    <n v="0"/>
    <n v="7"/>
    <n v="0"/>
    <n v="8"/>
    <n v="0"/>
    <n v="0"/>
    <s v="Mumbai"/>
    <n v="165"/>
    <n v="0"/>
    <n v="6"/>
    <n v="1"/>
  </r>
  <r>
    <d v="2024-06-27T00:00:00"/>
    <x v="74"/>
    <s v="SHIVAM PATHAK"/>
    <s v="SHIVAM PATHAK"/>
    <n v="9721050607"/>
    <s v="AJAY KUMAR VERMA"/>
    <n v="5"/>
    <n v="1"/>
    <n v="0"/>
    <n v="4"/>
    <n v="0"/>
    <n v="5"/>
    <n v="0"/>
    <n v="0"/>
    <s v="Mumbai"/>
    <n v="190"/>
    <n v="2360"/>
    <n v="5"/>
    <n v="1"/>
  </r>
  <r>
    <d v="2024-06-27T00:00:00"/>
    <x v="11"/>
    <s v="PRASHANT VISHRAM PATIL"/>
    <s v="PRASHANT VISHRAM PATIL"/>
    <n v="7777088988"/>
    <s v="PREM KUMAR VISHWAKARMA"/>
    <n v="4"/>
    <n v="0"/>
    <n v="0"/>
    <n v="4"/>
    <n v="4"/>
    <n v="1"/>
    <n v="0"/>
    <n v="0"/>
    <s v="Mumbai"/>
    <n v="100"/>
    <n v="0"/>
    <n v="4"/>
    <n v="1"/>
  </r>
  <r>
    <d v="2024-06-27T00:00:00"/>
    <x v="119"/>
    <s v="PRASHANT TUKARAM THOKALE"/>
    <s v="PRASHANT TUKARAM THOKALE"/>
    <n v="8779830559"/>
    <s v="JAYANT KUMAR"/>
    <n v="5"/>
    <n v="0"/>
    <n v="0"/>
    <n v="5"/>
    <n v="1"/>
    <n v="4"/>
    <n v="0"/>
    <n v="0"/>
    <s v="Mumbai"/>
    <n v="105"/>
    <n v="0"/>
    <n v="5"/>
    <n v="1"/>
  </r>
  <r>
    <d v="2024-06-27T00:00:00"/>
    <x v="60"/>
    <s v="VIKAS CHANDRABHAN MISHRA"/>
    <s v="VIKAS CHANDRABHAN MISHRA"/>
    <n v="8369541192"/>
    <s v="SHASHANK YELVE"/>
    <n v="5"/>
    <n v="0"/>
    <n v="0"/>
    <n v="5"/>
    <n v="2"/>
    <n v="3"/>
    <n v="0"/>
    <n v="0"/>
    <s v="Mumbai"/>
    <n v="115"/>
    <n v="0"/>
    <n v="5"/>
    <n v="1"/>
  </r>
  <r>
    <d v="2024-06-27T00:00:00"/>
    <x v="12"/>
    <s v="SUMIT KUMAR PARASNATH VERMA"/>
    <s v="SUMIT KUMAR PARASNATH VERMA"/>
    <n v="7738531602"/>
    <s v="ABHISHEK GUPTA"/>
    <n v="5"/>
    <n v="0"/>
    <n v="0"/>
    <n v="5"/>
    <n v="1"/>
    <n v="4"/>
    <n v="0"/>
    <n v="0"/>
    <s v="Mumbai"/>
    <n v="125"/>
    <n v="0"/>
    <n v="5"/>
    <n v="1"/>
  </r>
  <r>
    <d v="2024-06-28T00:00:00"/>
    <x v="47"/>
    <s v="ZOAIB MAINUDDIN PALEKAR"/>
    <s v="ZOAIB MAINUDDIN PALEKAR"/>
    <n v="7020908214"/>
    <s v="AKASH RAMRATAN JAISWAL"/>
    <n v="2"/>
    <n v="1"/>
    <n v="0"/>
    <n v="1"/>
    <n v="1"/>
    <n v="1"/>
    <n v="0"/>
    <n v="0"/>
    <s v="Mumbai"/>
    <n v="110"/>
    <n v="11328"/>
    <n v="2"/>
    <n v="1"/>
  </r>
  <r>
    <d v="2024-06-28T00:00:00"/>
    <x v="49"/>
    <s v="ANOOP PANDEY"/>
    <s v="ANOOP PANDEY"/>
    <n v="9321734007"/>
    <s v="KADAM RAVIRAJ NARAYAN"/>
    <n v="5"/>
    <n v="1"/>
    <n v="0"/>
    <n v="4"/>
    <n v="1"/>
    <n v="5"/>
    <n v="0"/>
    <n v="0"/>
    <s v="Mumbai"/>
    <n v="190"/>
    <n v="9440"/>
    <n v="5"/>
    <n v="1"/>
  </r>
  <r>
    <d v="2024-06-28T00:00:00"/>
    <x v="48"/>
    <s v="MOHD IJHAR SHAIKH"/>
    <s v="MOHD IJHAR SHAIKH"/>
    <n v="9004616230"/>
    <s v="INTEZAR IMAM MUNTAZIR IMAM SAYED"/>
    <n v="4"/>
    <n v="0"/>
    <n v="0"/>
    <n v="4"/>
    <n v="0"/>
    <n v="4"/>
    <n v="0"/>
    <n v="0"/>
    <s v="Mumbai"/>
    <n v="95"/>
    <n v="0"/>
    <n v="4"/>
    <n v="1"/>
  </r>
  <r>
    <d v="2024-06-28T00:00:00"/>
    <x v="50"/>
    <s v="VIJAYKUMAR DINESH PARCHE"/>
    <s v="VIJAYKUMAR DINESH PARCHE"/>
    <n v="7558284024"/>
    <s v="MUNAWAR WARISH HASHMI"/>
    <n v="5"/>
    <n v="0"/>
    <n v="0"/>
    <n v="5"/>
    <n v="0"/>
    <n v="5"/>
    <n v="0"/>
    <n v="0"/>
    <s v="Mumbai"/>
    <n v="125"/>
    <n v="0"/>
    <n v="5"/>
    <n v="1"/>
  </r>
  <r>
    <d v="2024-06-28T00:00:00"/>
    <x v="40"/>
    <s v="JAYESH MANOHARLAL VATANI"/>
    <s v="JAYESH MANOHARLAL VATANI"/>
    <n v="9730838322"/>
    <s v="JAGANATH SABAT"/>
    <n v="3"/>
    <n v="1"/>
    <n v="0"/>
    <n v="2"/>
    <n v="0"/>
    <n v="3"/>
    <n v="0"/>
    <n v="0"/>
    <s v="Mumbai"/>
    <n v="135"/>
    <n v="74341"/>
    <n v="3"/>
    <n v="1"/>
  </r>
  <r>
    <d v="2024-06-28T00:00:00"/>
    <x v="94"/>
    <s v="MANISH PANDEY"/>
    <s v="MANISH PANDEY"/>
    <n v="8655267737"/>
    <s v="AJAY KUMAR VERMA"/>
    <n v="3"/>
    <n v="0"/>
    <n v="1"/>
    <n v="2"/>
    <n v="0"/>
    <n v="3"/>
    <n v="0"/>
    <n v="0"/>
    <s v="Mumbai"/>
    <n v="135"/>
    <n v="11800"/>
    <n v="3"/>
    <n v="1"/>
  </r>
  <r>
    <d v="2024-06-28T00:00:00"/>
    <x v="120"/>
    <s v="MOHAMMAD HASEEN"/>
    <s v="MOHAMMAD HASEEN"/>
    <n v="8565899473"/>
    <s v="SHASHANK YELVE"/>
    <n v="4"/>
    <n v="0"/>
    <n v="0"/>
    <n v="4"/>
    <n v="3"/>
    <n v="1"/>
    <n v="0"/>
    <n v="0"/>
    <s v="Mumbai"/>
    <n v="100"/>
    <n v="0"/>
    <n v="4"/>
    <n v="1"/>
  </r>
  <r>
    <d v="2024-06-28T00:00:00"/>
    <x v="0"/>
    <s v="SIRAJ RAIS KHAN"/>
    <s v="SIRAJ RAIS KHAN"/>
    <n v="7738084089"/>
    <s v="IRFAN INNUS PATEL"/>
    <n v="6"/>
    <n v="0"/>
    <n v="0"/>
    <n v="6"/>
    <n v="1"/>
    <n v="5"/>
    <n v="0"/>
    <n v="0"/>
    <s v="Mumbai"/>
    <n v="150"/>
    <n v="0"/>
    <n v="6"/>
    <n v="1"/>
  </r>
  <r>
    <d v="2024-06-28T00:00:00"/>
    <x v="43"/>
    <s v="SURAJ PAWAR"/>
    <s v="SURAJ PAWAR"/>
    <n v="8446578718"/>
    <s v="MADHURI JOSHI"/>
    <n v="1"/>
    <n v="0"/>
    <n v="0"/>
    <n v="1"/>
    <n v="0"/>
    <n v="1"/>
    <n v="0"/>
    <n v="0"/>
    <s v="Mumbai"/>
    <n v="25"/>
    <n v="0"/>
    <n v="1"/>
    <n v="1"/>
  </r>
  <r>
    <d v="2024-06-28T00:00:00"/>
    <x v="137"/>
    <s v="SAURABH KUMAR AJAY KUMAR SINGH"/>
    <s v="SAURABH KUMAR AJAY KUMAR SINGH"/>
    <n v="9892506097"/>
    <s v="KADAM RAVIRAJ NARAYAN"/>
    <n v="2"/>
    <n v="0"/>
    <n v="0"/>
    <n v="2"/>
    <n v="0"/>
    <n v="2"/>
    <n v="0"/>
    <n v="0"/>
    <s v="Mumbai"/>
    <n v="40"/>
    <n v="0"/>
    <n v="2"/>
    <n v="1"/>
  </r>
  <r>
    <d v="2024-06-28T00:00:00"/>
    <x v="35"/>
    <s v="MD SANAUL MUSTUFA"/>
    <s v="MD SANAUL MUSTUFA"/>
    <n v="9892999846"/>
    <s v="ABHIJIT KHANVILKAR"/>
    <n v="3"/>
    <n v="0"/>
    <n v="0"/>
    <n v="3"/>
    <n v="0"/>
    <n v="3"/>
    <n v="0"/>
    <n v="0"/>
    <s v="Mumbai"/>
    <n v="55"/>
    <n v="0"/>
    <n v="3"/>
    <n v="1"/>
  </r>
  <r>
    <d v="2024-06-28T00:00:00"/>
    <x v="36"/>
    <s v="SAMSUJJAMA"/>
    <s v="SAMSUJJAMA"/>
    <n v="9628744894"/>
    <s v="PREM KUMAR VISHWAKARMA"/>
    <n v="5"/>
    <n v="0"/>
    <n v="0"/>
    <n v="5"/>
    <n v="0"/>
    <n v="5"/>
    <n v="0"/>
    <n v="0"/>
    <s v="Mumbai"/>
    <n v="115"/>
    <n v="0"/>
    <n v="4"/>
    <n v="1"/>
  </r>
  <r>
    <d v="2024-06-28T00:00:00"/>
    <x v="87"/>
    <s v="PRAFUL MUKUNDRAO TELANG"/>
    <s v="PRAFUL MUKUNDRAO TELANG"/>
    <n v="7769928826"/>
    <s v="PREM KUMAR VISHWAKARMA"/>
    <n v="2"/>
    <n v="0"/>
    <n v="0"/>
    <n v="2"/>
    <n v="1"/>
    <n v="1"/>
    <n v="0"/>
    <n v="0"/>
    <s v="Mumbai"/>
    <n v="50"/>
    <n v="0"/>
    <n v="2"/>
    <n v="1"/>
  </r>
  <r>
    <d v="2024-06-28T00:00:00"/>
    <x v="125"/>
    <s v="KRISHNA TUKARAM SHELAR"/>
    <s v="KRISHNA TUKARAM SHELAR"/>
    <n v="9137512282"/>
    <s v="PREM KUMAR VISHWAKARMA"/>
    <n v="5"/>
    <n v="0"/>
    <n v="0"/>
    <n v="5"/>
    <n v="3"/>
    <n v="2"/>
    <n v="0"/>
    <n v="0"/>
    <s v="Mumbai"/>
    <n v="125"/>
    <n v="0"/>
    <n v="5"/>
    <n v="1"/>
  </r>
  <r>
    <d v="2024-06-28T00:00:00"/>
    <x v="80"/>
    <s v="SHUBHENDU PRAFULLA DASKABI"/>
    <s v="SHUBHENDU PRAFULLA DASKABI"/>
    <n v="9372379791"/>
    <s v="JAYANT KUMAR"/>
    <n v="5"/>
    <n v="0"/>
    <n v="0"/>
    <n v="5"/>
    <n v="3"/>
    <n v="2"/>
    <n v="0"/>
    <n v="0"/>
    <s v="Mumbai"/>
    <n v="125"/>
    <n v="0"/>
    <n v="4"/>
    <n v="1"/>
  </r>
  <r>
    <d v="2024-06-28T00:00:00"/>
    <x v="78"/>
    <s v="ABDUL AHAD ANIS KHAN"/>
    <s v="ABDUL AHAD ANIS KHAN"/>
    <n v="7058620610"/>
    <s v="AKASH RAMRATAN JAISWAL"/>
    <n v="3"/>
    <n v="0"/>
    <n v="0"/>
    <n v="3"/>
    <n v="1"/>
    <n v="2"/>
    <n v="0"/>
    <n v="0"/>
    <s v="Mumbai"/>
    <n v="70"/>
    <n v="0"/>
    <n v="3"/>
    <n v="1"/>
  </r>
  <r>
    <d v="2024-06-28T00:00:00"/>
    <x v="30"/>
    <s v="BHAVESH VIVEK MHATRE"/>
    <s v="BHAVESH VIVEK MHATRE"/>
    <n v="8668720253"/>
    <s v="SURAJ PAWAR"/>
    <n v="2"/>
    <n v="1"/>
    <n v="0"/>
    <n v="1"/>
    <n v="1"/>
    <n v="1"/>
    <n v="0"/>
    <n v="0"/>
    <s v="Mumbai"/>
    <n v="110"/>
    <n v="25488"/>
    <n v="2"/>
    <n v="1"/>
  </r>
  <r>
    <d v="2024-06-28T00:00:00"/>
    <x v="33"/>
    <s v="SUDHEER PANKAJ PANDEY"/>
    <s v="SUDHEER PANKAJ PANDEY"/>
    <n v="8953258991"/>
    <s v="RAGHWENDRA KUMAR SINGH"/>
    <n v="5"/>
    <n v="1"/>
    <n v="0"/>
    <n v="4"/>
    <n v="2"/>
    <n v="3"/>
    <n v="0"/>
    <n v="0"/>
    <s v="Mumbai"/>
    <n v="180"/>
    <n v="7080"/>
    <n v="4"/>
    <n v="1"/>
  </r>
  <r>
    <d v="2024-06-28T00:00:00"/>
    <x v="83"/>
    <s v="GANGA SAGAR PANDEY"/>
    <s v="GANGA SAGAR PANDEY"/>
    <n v="9696537480"/>
    <s v="JAGANATH SABAT"/>
    <n v="7"/>
    <n v="0"/>
    <n v="0"/>
    <n v="7"/>
    <n v="3"/>
    <n v="4"/>
    <n v="0"/>
    <n v="0"/>
    <s v="Mumbai"/>
    <n v="175"/>
    <n v="0"/>
    <n v="7"/>
    <n v="1"/>
  </r>
  <r>
    <d v="2024-06-28T00:00:00"/>
    <x v="112"/>
    <s v="JAYANT KUMAR"/>
    <s v="JAYANT KUMAR"/>
    <n v="9304376328"/>
    <s v="DILEEP SHARMA"/>
    <n v="3"/>
    <n v="0"/>
    <n v="0"/>
    <n v="3"/>
    <n v="1"/>
    <n v="2"/>
    <n v="0"/>
    <n v="0"/>
    <s v="Mumbai"/>
    <n v="75"/>
    <n v="0"/>
    <n v="3"/>
    <n v="1"/>
  </r>
  <r>
    <d v="2024-06-28T00:00:00"/>
    <x v="95"/>
    <s v="RAJKUMAR U SINGH"/>
    <s v="RAJKUMAR U SINGH"/>
    <n v="7058306032"/>
    <s v="AJAY KUMAR VERMA"/>
    <n v="4"/>
    <n v="0"/>
    <n v="0"/>
    <n v="4"/>
    <n v="2"/>
    <n v="2"/>
    <n v="0"/>
    <n v="0"/>
    <s v="Mumbai"/>
    <n v="90"/>
    <n v="0"/>
    <n v="4"/>
    <n v="1"/>
  </r>
  <r>
    <d v="2024-06-28T00:00:00"/>
    <x v="46"/>
    <s v="PRITAM SUNIL GAIKWAD"/>
    <s v="PRITAM SUNIL GAIKWAD"/>
    <n v="8169792854"/>
    <s v="SHASHANK YELVE"/>
    <n v="5"/>
    <n v="0"/>
    <n v="0"/>
    <n v="5"/>
    <n v="1"/>
    <n v="4"/>
    <n v="0"/>
    <n v="0"/>
    <s v="Mumbai"/>
    <n v="125"/>
    <n v="0"/>
    <n v="5"/>
    <n v="1"/>
  </r>
  <r>
    <d v="2024-06-28T00:00:00"/>
    <x v="72"/>
    <s v="PRASHANT LAD"/>
    <s v="PRASHANT LAD"/>
    <n v="9833647618"/>
    <s v="SHASHANK YELVE"/>
    <n v="3"/>
    <n v="0"/>
    <n v="0"/>
    <n v="3"/>
    <n v="1"/>
    <n v="2"/>
    <n v="0"/>
    <n v="0"/>
    <s v="Mumbai"/>
    <n v="75"/>
    <n v="0"/>
    <n v="3"/>
    <n v="1"/>
  </r>
  <r>
    <d v="2024-06-28T00:00:00"/>
    <x v="71"/>
    <s v="AJAY BALU LONDHE"/>
    <s v="AJAY BALU LONDHE"/>
    <n v="8369610661"/>
    <s v="NANDAN SINGH"/>
    <n v="4"/>
    <n v="1"/>
    <n v="0"/>
    <n v="3"/>
    <n v="2"/>
    <n v="2"/>
    <n v="0"/>
    <n v="0"/>
    <s v="Mumbai"/>
    <n v="165"/>
    <n v="22656"/>
    <n v="4"/>
    <n v="1"/>
  </r>
  <r>
    <d v="2024-06-28T00:00:00"/>
    <x v="106"/>
    <s v="SACHIN KUMAR"/>
    <s v="SACHIN KUMAR"/>
    <n v="8825131086"/>
    <s v="ABHIJIT KHANVILKAR"/>
    <n v="4"/>
    <n v="0"/>
    <n v="0"/>
    <n v="4"/>
    <n v="1"/>
    <n v="3"/>
    <n v="0"/>
    <n v="0"/>
    <s v="Mumbai"/>
    <n v="80"/>
    <n v="0"/>
    <n v="4"/>
    <n v="1"/>
  </r>
  <r>
    <d v="2024-06-28T00:00:00"/>
    <x v="75"/>
    <s v="WASIM KAZI"/>
    <s v="WASIM KAZI"/>
    <n v="9702808599"/>
    <s v="SHASHANK YELVE"/>
    <n v="4"/>
    <n v="0"/>
    <n v="0"/>
    <n v="4"/>
    <n v="2"/>
    <n v="2"/>
    <n v="0"/>
    <n v="0"/>
    <s v="Mumbai"/>
    <n v="80"/>
    <n v="0"/>
    <n v="3"/>
    <n v="1"/>
  </r>
  <r>
    <d v="2024-06-28T00:00:00"/>
    <x v="136"/>
    <s v="VISHAL YADAV"/>
    <s v="VISHAL YADAV"/>
    <n v="8850903979"/>
    <s v="CHANDRALOK GUPTA"/>
    <n v="2"/>
    <n v="0"/>
    <n v="0"/>
    <n v="2"/>
    <n v="0"/>
    <n v="2"/>
    <n v="0"/>
    <n v="0"/>
    <s v="Mumbai"/>
    <n v="50"/>
    <n v="0"/>
    <n v="2"/>
    <n v="1"/>
  </r>
  <r>
    <d v="2024-06-28T00:00:00"/>
    <x v="77"/>
    <s v="ARCHANA KAKADE"/>
    <s v="ARCHANA KAKADE"/>
    <n v="7208149618"/>
    <s v="NANDAN SINGH"/>
    <n v="3"/>
    <n v="0"/>
    <n v="0"/>
    <n v="3"/>
    <n v="1"/>
    <n v="2"/>
    <n v="0"/>
    <n v="0"/>
    <s v="Mumbai"/>
    <n v="70"/>
    <n v="0"/>
    <n v="3"/>
    <n v="1"/>
  </r>
  <r>
    <d v="2024-06-28T00:00:00"/>
    <x v="67"/>
    <s v="MOHIT UPADHYAY"/>
    <s v="MOHIT UPADHYAY"/>
    <n v="9372906600"/>
    <s v="AKASH RAMRATAN JAISWAL"/>
    <n v="2"/>
    <n v="0"/>
    <n v="0"/>
    <n v="2"/>
    <n v="1"/>
    <n v="1"/>
    <n v="0"/>
    <n v="0"/>
    <s v="Mumbai"/>
    <n v="40"/>
    <n v="0"/>
    <n v="1"/>
    <n v="1"/>
  </r>
  <r>
    <d v="2024-06-28T00:00:00"/>
    <x v="68"/>
    <s v="DHIRAJKUMAR L MISHRA"/>
    <s v="DHIRAJKUMAR L MISHRA"/>
    <n v="9370908992"/>
    <s v="MUNAWAR WARISH HASHMI"/>
    <n v="6"/>
    <n v="1"/>
    <n v="0"/>
    <n v="5"/>
    <n v="1"/>
    <n v="5"/>
    <n v="0"/>
    <n v="0"/>
    <s v="Mumbai"/>
    <n v="160"/>
    <n v="45312"/>
    <n v="5"/>
    <n v="1"/>
  </r>
  <r>
    <d v="2024-06-28T00:00:00"/>
    <x v="107"/>
    <s v="NITISH KUMAR"/>
    <s v="NITISH KUMAR"/>
    <n v="8692826180"/>
    <s v="ABHIJIT KHANVILKAR"/>
    <n v="4"/>
    <n v="0"/>
    <n v="0"/>
    <n v="4"/>
    <n v="1"/>
    <n v="3"/>
    <n v="0"/>
    <n v="0"/>
    <s v="Mumbai"/>
    <n v="100"/>
    <n v="0"/>
    <n v="4"/>
    <n v="1"/>
  </r>
  <r>
    <d v="2024-06-28T00:00:00"/>
    <x v="135"/>
    <s v="TANAY KIRIT  SHAH"/>
    <s v="TANAY KIRIT  SHAH"/>
    <n v="9833376425"/>
    <s v="MANISH LOLARAKH NATH DUBEY"/>
    <n v="3"/>
    <n v="0"/>
    <n v="0"/>
    <n v="3"/>
    <n v="1"/>
    <n v="2"/>
    <n v="0"/>
    <n v="0"/>
    <s v="Mumbai"/>
    <n v="65"/>
    <n v="0"/>
    <n v="3"/>
    <n v="1"/>
  </r>
  <r>
    <d v="2024-06-28T00:00:00"/>
    <x v="113"/>
    <s v="ANKIT VILAS BORSE"/>
    <s v="ANKIT VILAS BORSE"/>
    <n v="8655594978"/>
    <s v="JAGANATH SABAT"/>
    <n v="6"/>
    <n v="0"/>
    <n v="0"/>
    <n v="6"/>
    <n v="0"/>
    <n v="6"/>
    <n v="0"/>
    <n v="0"/>
    <s v="Mumbai"/>
    <n v="140"/>
    <n v="0"/>
    <n v="6"/>
    <n v="1"/>
  </r>
  <r>
    <d v="2024-06-28T00:00:00"/>
    <x v="70"/>
    <s v="ABHISHEK KUMAR"/>
    <s v="ABHISHEK KUMAR"/>
    <n v="9967178792"/>
    <s v="NAGENDRA MISHRA"/>
    <n v="3"/>
    <n v="0"/>
    <n v="0"/>
    <n v="3"/>
    <n v="1"/>
    <n v="2"/>
    <n v="0"/>
    <n v="0"/>
    <s v="Mumbai"/>
    <n v="75"/>
    <n v="0"/>
    <n v="3"/>
    <n v="1"/>
  </r>
  <r>
    <d v="2024-06-28T00:00:00"/>
    <x v="97"/>
    <s v="PREM KUMAR VISHWAKARMA"/>
    <s v="PREM KUMAR VISHWAKARMA"/>
    <n v="9004761131"/>
    <s v="KADAM RAVIRAJ NARAYAN"/>
    <n v="2"/>
    <n v="0"/>
    <n v="1"/>
    <n v="1"/>
    <n v="0"/>
    <n v="2"/>
    <n v="0"/>
    <n v="0"/>
    <s v="Mumbai"/>
    <n v="110"/>
    <n v="2360"/>
    <n v="2"/>
    <n v="1"/>
  </r>
  <r>
    <d v="2024-06-28T00:00:00"/>
    <x v="118"/>
    <s v="GAURISHANKAR SHAMBHU MANDAL"/>
    <s v="GAURISHANKAR SHAMBHU MANDAL"/>
    <n v="8369893292"/>
    <s v="CHANDRALOK GUPTA"/>
    <n v="4"/>
    <n v="0"/>
    <n v="0"/>
    <n v="4"/>
    <n v="1"/>
    <n v="3"/>
    <n v="0"/>
    <n v="0"/>
    <s v="Mumbai"/>
    <n v="85"/>
    <n v="0"/>
    <n v="4"/>
    <n v="1"/>
  </r>
  <r>
    <d v="2024-06-28T00:00:00"/>
    <x v="104"/>
    <s v="JAGANATH SABAT"/>
    <s v="JAGANATH SABAT"/>
    <n v="9619119432"/>
    <s v="RUSHIKESH KALE"/>
    <n v="3"/>
    <n v="3"/>
    <n v="0"/>
    <n v="0"/>
    <n v="0"/>
    <n v="3"/>
    <n v="0"/>
    <n v="0"/>
    <s v="Mumbai"/>
    <n v="260"/>
    <n v="141690"/>
    <n v="3"/>
    <n v="1"/>
  </r>
  <r>
    <d v="2024-06-28T00:00:00"/>
    <x v="64"/>
    <s v="MUNAWAR WARISH HASHMI"/>
    <s v="MUNAWAR WARISH HASHMI"/>
    <n v="9167670057"/>
    <s v="RUSHIKESH KALE"/>
    <n v="3"/>
    <n v="0"/>
    <n v="0"/>
    <n v="3"/>
    <n v="1"/>
    <n v="2"/>
    <n v="0"/>
    <n v="0"/>
    <s v="Mumbai"/>
    <n v="75"/>
    <n v="0"/>
    <n v="3"/>
    <n v="1"/>
  </r>
  <r>
    <d v="2024-06-28T00:00:00"/>
    <x v="65"/>
    <s v="SHEKH MOHAMMAD IMRAN"/>
    <s v="SHEKH MOHAMMAD IMRAN"/>
    <n v="8291174466"/>
    <s v="SHASHANK YELVE"/>
    <n v="2"/>
    <n v="1"/>
    <n v="0"/>
    <n v="1"/>
    <n v="0"/>
    <n v="2"/>
    <n v="0"/>
    <n v="0"/>
    <s v="Mumbai"/>
    <n v="105"/>
    <n v="11800"/>
    <n v="2"/>
    <n v="1"/>
  </r>
  <r>
    <d v="2024-06-28T00:00:00"/>
    <x v="127"/>
    <s v="VAIBHAV VISHNU PACHAKUDE"/>
    <s v="VAIBHAV VISHNU PACHAKUDE"/>
    <n v="8779603782"/>
    <s v="CHANDRALOK GUPTA"/>
    <n v="5"/>
    <n v="0"/>
    <n v="0"/>
    <n v="5"/>
    <n v="0"/>
    <n v="5"/>
    <n v="0"/>
    <n v="0"/>
    <s v="Mumbai"/>
    <n v="125"/>
    <n v="0"/>
    <n v="5"/>
    <n v="1"/>
  </r>
  <r>
    <d v="2024-06-28T00:00:00"/>
    <x v="66"/>
    <s v="RITIK PANKAJ CHAUBEY"/>
    <s v="RITIK PANKAJ CHAUBEY"/>
    <n v="8604838454"/>
    <s v="MANISH LOLARAKH NATH DUBEY"/>
    <n v="5"/>
    <n v="0"/>
    <n v="0"/>
    <n v="5"/>
    <n v="1"/>
    <n v="5"/>
    <n v="0"/>
    <n v="0"/>
    <s v="Mumbai"/>
    <n v="125"/>
    <n v="0"/>
    <n v="5"/>
    <n v="1"/>
  </r>
  <r>
    <d v="2024-06-28T00:00:00"/>
    <x v="122"/>
    <s v="ABHISHEK RAJNARAYAN GUPTA"/>
    <s v="ABHISHEK RAJNARAYAN GUPTA"/>
    <n v="8454864050"/>
    <s v="ABHISHEK GUPTA"/>
    <n v="4"/>
    <n v="0"/>
    <n v="0"/>
    <n v="4"/>
    <n v="1"/>
    <n v="3"/>
    <n v="0"/>
    <n v="0"/>
    <s v="Mumbai"/>
    <n v="90"/>
    <n v="0"/>
    <n v="3"/>
    <n v="1"/>
  </r>
  <r>
    <d v="2024-06-28T00:00:00"/>
    <x v="11"/>
    <s v="PRASHANT VISHRAM PATIL"/>
    <s v="PRASHANT VISHRAM PATIL"/>
    <n v="7777088988"/>
    <s v="PREM KUMAR VISHWAKARMA"/>
    <n v="5"/>
    <n v="0"/>
    <n v="0"/>
    <n v="5"/>
    <n v="3"/>
    <n v="2"/>
    <n v="0"/>
    <n v="0"/>
    <s v="Mumbai"/>
    <n v="125"/>
    <n v="0"/>
    <n v="5"/>
    <n v="1"/>
  </r>
  <r>
    <d v="2024-06-28T00:00:00"/>
    <x v="59"/>
    <s v="MOHAMMED SAJID TAK"/>
    <s v="MOHAMMED SAJID TAK"/>
    <n v="9623733102"/>
    <s v="IRFAN INNUS PATEL"/>
    <n v="4"/>
    <n v="2"/>
    <n v="0"/>
    <n v="2"/>
    <n v="0"/>
    <n v="4"/>
    <n v="0"/>
    <n v="0"/>
    <s v="Mumbai"/>
    <n v="230"/>
    <n v="36002"/>
    <n v="4"/>
    <n v="1"/>
  </r>
  <r>
    <d v="2024-06-28T00:00:00"/>
    <x v="58"/>
    <s v="ANGAD RAMJI GUPTA"/>
    <s v="ANGAD RAMJI GUPTA"/>
    <n v="9820840706"/>
    <s v="CHANDRALOK GUPTA"/>
    <n v="7"/>
    <n v="1"/>
    <n v="0"/>
    <n v="6"/>
    <n v="0"/>
    <n v="7"/>
    <n v="0"/>
    <n v="0"/>
    <s v="Mumbai"/>
    <n v="240"/>
    <n v="2360"/>
    <n v="7"/>
    <n v="1"/>
  </r>
  <r>
    <d v="2024-06-28T00:00:00"/>
    <x v="74"/>
    <s v="SHIVAM PATHAK"/>
    <s v="SHIVAM PATHAK"/>
    <n v="9721050607"/>
    <s v="AJAY KUMAR VERMA"/>
    <n v="4"/>
    <n v="0"/>
    <n v="0"/>
    <n v="4"/>
    <n v="2"/>
    <n v="2"/>
    <n v="0"/>
    <n v="1"/>
    <s v="Mumbai"/>
    <n v="110"/>
    <n v="0"/>
    <n v="4"/>
    <n v="1"/>
  </r>
  <r>
    <d v="2024-06-28T00:00:00"/>
    <x v="60"/>
    <s v="VIKAS CHANDRABHAN MISHRA"/>
    <s v="VIKAS CHANDRABHAN MISHRA"/>
    <n v="8369541192"/>
    <s v="SHASHANK YELVE"/>
    <n v="5"/>
    <n v="0"/>
    <n v="0"/>
    <n v="5"/>
    <n v="3"/>
    <n v="2"/>
    <n v="0"/>
    <n v="0"/>
    <s v="Mumbai"/>
    <n v="125"/>
    <n v="0"/>
    <n v="5"/>
    <n v="1"/>
  </r>
  <r>
    <d v="2024-06-28T00:00:00"/>
    <x v="119"/>
    <s v="PRASHANT TUKARAM THOKALE"/>
    <s v="PRASHANT TUKARAM THOKALE"/>
    <n v="8779830559"/>
    <s v="JAYANT KUMAR"/>
    <n v="5"/>
    <n v="0"/>
    <n v="0"/>
    <n v="5"/>
    <n v="1"/>
    <n v="4"/>
    <n v="0"/>
    <n v="0"/>
    <s v="Mumbai"/>
    <n v="125"/>
    <n v="0"/>
    <n v="5"/>
    <n v="1"/>
  </r>
  <r>
    <d v="2024-06-28T00:00:00"/>
    <x v="12"/>
    <s v="SUMIT KUMAR PARASNATH VERMA"/>
    <s v="SUMIT KUMAR PARASNATH VERMA"/>
    <n v="7738531602"/>
    <s v="ABHISHEK GUPTA"/>
    <n v="5"/>
    <n v="1"/>
    <n v="0"/>
    <n v="4"/>
    <n v="0"/>
    <n v="6"/>
    <n v="0"/>
    <n v="0"/>
    <s v="Mumbai"/>
    <n v="180"/>
    <n v="22656"/>
    <n v="5"/>
    <n v="1"/>
  </r>
  <r>
    <d v="2024-06-28T00:00:00"/>
    <x v="6"/>
    <s v="CHOUBEY ADITYA AJIT"/>
    <s v="CHOUBEY ADITYA AJIT"/>
    <n v="7414955787"/>
    <s v="CHANDRALOK GUPTA"/>
    <n v="2"/>
    <n v="1"/>
    <n v="0"/>
    <n v="1"/>
    <n v="0"/>
    <n v="2"/>
    <n v="0"/>
    <n v="1"/>
    <s v="Mumbai"/>
    <n v="125"/>
    <n v="46000"/>
    <n v="2"/>
    <n v="1"/>
  </r>
  <r>
    <d v="2024-06-28T00:00:00"/>
    <x v="110"/>
    <s v="MANISH LOLARAKH NATH DUBEY"/>
    <s v="MANISH LOLARAKH NATH DUBEY"/>
    <n v="7715928718"/>
    <s v="MADHURI JOSHI"/>
    <n v="1"/>
    <n v="0"/>
    <n v="0"/>
    <n v="1"/>
    <n v="0"/>
    <n v="1"/>
    <n v="0"/>
    <n v="0"/>
    <s v="Mumbai"/>
    <n v="0"/>
    <n v="0"/>
    <n v="0"/>
    <n v="1"/>
  </r>
  <r>
    <d v="2024-06-28T00:00:00"/>
    <x v="52"/>
    <s v="NANDLAL RAJBHAR"/>
    <s v="NANDLAL RAJBHAR"/>
    <n v="9594189301"/>
    <s v="MD SANAUL MUSTUFA"/>
    <n v="3"/>
    <n v="0"/>
    <n v="0"/>
    <n v="3"/>
    <n v="1"/>
    <n v="2"/>
    <n v="0"/>
    <n v="0"/>
    <s v="Mumbai"/>
    <n v="65"/>
    <n v="0"/>
    <n v="3"/>
    <n v="1"/>
  </r>
  <r>
    <d v="2024-06-28T00:00:00"/>
    <x v="93"/>
    <s v="SOFIYAN MOHAMMED UMAR ANSARI"/>
    <s v="SOFIYAN MOHAMMED UMAR ANSARI"/>
    <n v="7304151160"/>
    <s v="ABHISHEK GUPTA"/>
    <n v="5"/>
    <n v="0"/>
    <n v="0"/>
    <n v="5"/>
    <n v="4"/>
    <n v="1"/>
    <n v="0"/>
    <n v="0"/>
    <s v="Mumbai"/>
    <n v="125"/>
    <n v="0"/>
    <n v="5"/>
    <n v="1"/>
  </r>
  <r>
    <d v="2024-06-28T00:00:00"/>
    <x v="134"/>
    <s v="SUBHAM YADAV"/>
    <s v="SUBHAM YADAV"/>
    <n v="8429363770"/>
    <s v="AKASH RAMRATAN JAISWAL"/>
    <n v="5"/>
    <n v="0"/>
    <n v="0"/>
    <n v="5"/>
    <n v="3"/>
    <n v="2"/>
    <n v="0"/>
    <n v="0"/>
    <s v="Mumbai"/>
    <n v="125"/>
    <n v="0"/>
    <n v="5"/>
    <n v="1"/>
  </r>
  <r>
    <d v="2024-06-28T00:00:00"/>
    <x v="117"/>
    <s v="NAVEEN TRIPATHI"/>
    <s v="NAVEEN TRIPATHI"/>
    <n v="8979086009"/>
    <s v="INTEZAR IMAM MUNTAZIR IMAM SAYED"/>
    <n v="1"/>
    <n v="1"/>
    <n v="0"/>
    <n v="0"/>
    <n v="1"/>
    <n v="1"/>
    <n v="0"/>
    <n v="0"/>
    <s v="Mumbai"/>
    <n v="100"/>
    <n v="9676"/>
    <n v="2"/>
    <n v="1"/>
  </r>
  <r>
    <d v="2024-06-28T00:00:00"/>
    <x v="54"/>
    <s v="DINESH GHODVINDE"/>
    <s v="DINESH GHODVINDE"/>
    <n v="7020949492"/>
    <s v="JAGANATH SABAT"/>
    <n v="5"/>
    <n v="0"/>
    <n v="0"/>
    <n v="5"/>
    <n v="2"/>
    <n v="3"/>
    <n v="0"/>
    <n v="0"/>
    <s v="Mumbai"/>
    <n v="115"/>
    <n v="0"/>
    <n v="5"/>
    <n v="1"/>
  </r>
  <r>
    <d v="2024-06-28T00:00:00"/>
    <x v="9"/>
    <s v="HARIHAR SINGH"/>
    <s v="HARIHAR SINGH"/>
    <n v="8149312014"/>
    <s v="AJAY KUMAR VERMA"/>
    <n v="3"/>
    <n v="0"/>
    <n v="0"/>
    <n v="3"/>
    <n v="0"/>
    <n v="3"/>
    <n v="0"/>
    <n v="0"/>
    <s v="Mumbai"/>
    <n v="70"/>
    <n v="0"/>
    <n v="3"/>
    <n v="1"/>
  </r>
  <r>
    <d v="2024-06-28T00:00:00"/>
    <x v="41"/>
    <s v="AKASH KUMAR JAISWAL"/>
    <s v="AKASH KUMAR JAISWAL"/>
    <n v="9984180596"/>
    <s v="DILEEP SHARMA"/>
    <n v="2"/>
    <n v="0"/>
    <n v="0"/>
    <n v="2"/>
    <n v="1"/>
    <n v="1"/>
    <n v="0"/>
    <n v="0"/>
    <s v="Mumbai"/>
    <n v="40"/>
    <n v="0"/>
    <n v="2"/>
    <n v="1"/>
  </r>
  <r>
    <d v="2024-06-28T00:00:00"/>
    <x v="109"/>
    <s v="SUSHEEL DUBEY"/>
    <s v="SUSHEEL DUBEY"/>
    <n v="9967423888"/>
    <s v="INTEZAR IMAM MUNTAZIR IMAM SAYED"/>
    <n v="1"/>
    <n v="1"/>
    <n v="0"/>
    <n v="0"/>
    <n v="1"/>
    <n v="0"/>
    <n v="0"/>
    <n v="0"/>
    <s v="Mumbai"/>
    <n v="95"/>
    <n v="3540"/>
    <n v="1"/>
    <n v="1"/>
  </r>
  <r>
    <d v="2024-06-28T00:00:00"/>
    <x v="4"/>
    <s v="RISHIKESH DUBEY"/>
    <s v="RISHIKESH DUBEY"/>
    <n v="8369036235"/>
    <s v="NAVEEN TRIPATHI"/>
    <n v="3"/>
    <n v="0"/>
    <n v="0"/>
    <n v="3"/>
    <n v="0"/>
    <n v="3"/>
    <n v="0"/>
    <n v="0"/>
    <s v="Mumbai"/>
    <n v="70"/>
    <n v="0"/>
    <n v="3"/>
    <n v="1"/>
  </r>
  <r>
    <d v="2024-06-28T00:00:00"/>
    <x v="108"/>
    <s v="BITTU KUMAR"/>
    <s v="BITTU KUMAR"/>
    <n v="8709035770"/>
    <s v="ABHIJIT KHANVILKAR"/>
    <n v="5"/>
    <n v="0"/>
    <n v="0"/>
    <n v="5"/>
    <n v="0"/>
    <n v="5"/>
    <n v="0"/>
    <n v="0"/>
    <s v="Mumbai"/>
    <n v="125"/>
    <n v="0"/>
    <n v="5"/>
    <n v="1"/>
  </r>
  <r>
    <d v="2024-06-28T00:00:00"/>
    <x v="133"/>
    <s v="SHUBHAMRAJENDRAPRASADTIWARI"/>
    <s v="SHUBHAMRAJENDRAPRASADTIWARI"/>
    <n v="8928971698"/>
    <s v="NAVEEN TRIPATHI"/>
    <n v="4"/>
    <n v="0"/>
    <n v="0"/>
    <n v="4"/>
    <n v="3"/>
    <n v="1"/>
    <n v="0"/>
    <n v="0"/>
    <s v="Mumbai"/>
    <n v="95"/>
    <n v="0"/>
    <n v="4"/>
    <n v="1"/>
  </r>
  <r>
    <d v="2024-06-28T00:00:00"/>
    <x v="129"/>
    <s v="AKHILESH TIWARI"/>
    <s v="AKHILESH TIWARI"/>
    <n v="8452813371"/>
    <s v="JAGANATH SABAT"/>
    <n v="7"/>
    <n v="0"/>
    <n v="0"/>
    <n v="7"/>
    <n v="3"/>
    <n v="4"/>
    <n v="0"/>
    <n v="0"/>
    <s v="Mumbai"/>
    <n v="135"/>
    <n v="0"/>
    <n v="6"/>
    <n v="1"/>
  </r>
  <r>
    <d v="2024-06-28T00:00:00"/>
    <x v="44"/>
    <s v="SAW MRITUNJAY KUMAR PREMCHAND"/>
    <s v="SAW MRITUNJAY KUMAR PREMCHAND"/>
    <n v="8779615120"/>
    <s v="PREM KUMAR VISHWAKARMA"/>
    <n v="5"/>
    <n v="0"/>
    <n v="0"/>
    <n v="5"/>
    <n v="0"/>
    <n v="5"/>
    <n v="0"/>
    <n v="0"/>
    <s v="Mumbai"/>
    <n v="100"/>
    <n v="0"/>
    <n v="4"/>
    <n v="1"/>
  </r>
  <r>
    <d v="2024-06-28T00:00:00"/>
    <x v="42"/>
    <s v="AKASH NARAYAN RAWTE"/>
    <s v="AKASH NARAYAN RAWTE"/>
    <n v="9594529510"/>
    <s v="NAGENDRA MISHRA"/>
    <n v="4"/>
    <n v="0"/>
    <n v="0"/>
    <n v="4"/>
    <n v="4"/>
    <n v="0"/>
    <n v="0"/>
    <n v="0"/>
    <s v="Mumbai"/>
    <n v="100"/>
    <n v="0"/>
    <n v="4"/>
    <n v="1"/>
  </r>
  <r>
    <d v="2024-06-28T00:00:00"/>
    <x v="45"/>
    <s v="AMAN TRIPATHI"/>
    <s v="AMAN TRIPATHI"/>
    <n v="7393838072"/>
    <s v="JAGANATH SABAT"/>
    <n v="5"/>
    <n v="0"/>
    <n v="0"/>
    <n v="5"/>
    <n v="1"/>
    <n v="4"/>
    <n v="0"/>
    <n v="0"/>
    <s v="Mumbai"/>
    <n v="125"/>
    <n v="0"/>
    <n v="5"/>
    <n v="1"/>
  </r>
  <r>
    <d v="2024-06-28T00:00:00"/>
    <x v="34"/>
    <s v="ANIMESH KARMAKAR"/>
    <s v="ANIMESH KARMAKAR"/>
    <n v="6294590298"/>
    <s v="ABHIJIT KHANVILKAR"/>
    <n v="8"/>
    <n v="0"/>
    <n v="0"/>
    <n v="8"/>
    <n v="4"/>
    <n v="4"/>
    <n v="0"/>
    <n v="0"/>
    <s v="Mumbai"/>
    <n v="190"/>
    <n v="0"/>
    <n v="8"/>
    <n v="1"/>
  </r>
  <r>
    <d v="2024-06-28T00:00:00"/>
    <x v="88"/>
    <s v="NAGENDRA MISHRA"/>
    <s v="NAGENDRA MISHRA"/>
    <n v="7049872363"/>
    <s v="SIDDHANT RAJENDRA PAWAR"/>
    <n v="2"/>
    <n v="0"/>
    <n v="0"/>
    <n v="2"/>
    <n v="1"/>
    <n v="1"/>
    <n v="0"/>
    <n v="0"/>
    <s v="Mumbai"/>
    <n v="50"/>
    <n v="0"/>
    <n v="2"/>
    <n v="1"/>
  </r>
  <r>
    <d v="2024-06-28T00:00:00"/>
    <x v="85"/>
    <s v="SUMIT SHARAD SANAS"/>
    <s v="SUMIT SHARAD SANAS"/>
    <n v="8652573355"/>
    <s v="ARJUN WAGHMARE"/>
    <n v="1"/>
    <n v="0"/>
    <n v="0"/>
    <n v="1"/>
    <n v="0"/>
    <n v="1"/>
    <n v="0"/>
    <n v="0"/>
    <s v="Mumbai"/>
    <n v="25"/>
    <n v="0"/>
    <n v="1"/>
    <n v="1"/>
  </r>
  <r>
    <d v="2024-06-28T00:00:00"/>
    <x v="86"/>
    <s v="CHANDAN MISHRA"/>
    <s v="CHANDAN MISHRA"/>
    <n v="8433849596"/>
    <s v="JAYANT KUMAR"/>
    <n v="5"/>
    <n v="0"/>
    <n v="0"/>
    <n v="5"/>
    <n v="1"/>
    <n v="4"/>
    <n v="0"/>
    <n v="0"/>
    <s v="Mumbai"/>
    <n v="115"/>
    <n v="0"/>
    <n v="5"/>
    <n v="1"/>
  </r>
  <r>
    <d v="2024-06-28T00:00:00"/>
    <x v="126"/>
    <s v="KAPIL"/>
    <s v="KAPIL"/>
    <n v="8295745494"/>
    <s v="MOHAMMAD IMRAN ADIL"/>
    <n v="3"/>
    <n v="1"/>
    <n v="0"/>
    <n v="2"/>
    <n v="3"/>
    <n v="0"/>
    <n v="0"/>
    <n v="1"/>
    <s v="Mumbai"/>
    <n v="160"/>
    <n v="2360"/>
    <n v="3"/>
    <n v="1"/>
  </r>
  <r>
    <d v="2024-06-28T00:00:00"/>
    <x v="130"/>
    <s v="SIDDHANT RAJENDRA PAWAR"/>
    <s v="SIDDHANT RAJENDRA PAWAR"/>
    <n v="9372138716"/>
    <s v="AVNIND SINGH"/>
    <n v="1"/>
    <n v="1"/>
    <n v="0"/>
    <n v="0"/>
    <n v="0"/>
    <n v="1"/>
    <n v="0"/>
    <n v="0"/>
    <s v="Mumbai"/>
    <n v="85"/>
    <n v="13098"/>
    <n v="1"/>
    <n v="1"/>
  </r>
  <r>
    <d v="2024-06-28T00:00:00"/>
    <x v="89"/>
    <s v="RAGHWENDRA KUMAR SINGH"/>
    <s v="RAGHWENDRA KUMAR SINGH"/>
    <n v="8104389966"/>
    <s v="SONU KIRAN DUBEY"/>
    <n v="3"/>
    <n v="0"/>
    <n v="0"/>
    <n v="3"/>
    <n v="0"/>
    <n v="3"/>
    <n v="0"/>
    <n v="0"/>
    <s v="Mumbai"/>
    <n v="75"/>
    <n v="0"/>
    <n v="3"/>
    <n v="1"/>
  </r>
  <r>
    <d v="2024-06-28T00:00:00"/>
    <x v="39"/>
    <s v="PRADEEP DEEPAK ANGRE"/>
    <s v="PRADEEP DEEPAK ANGRE"/>
    <n v="8879114532"/>
    <s v="JAGANATH SABAT"/>
    <n v="5"/>
    <n v="0"/>
    <n v="0"/>
    <n v="5"/>
    <n v="0"/>
    <n v="5"/>
    <n v="0"/>
    <n v="0"/>
    <s v="Mumbai"/>
    <n v="105"/>
    <n v="0"/>
    <n v="5"/>
    <n v="1"/>
  </r>
  <r>
    <d v="2024-06-28T00:00:00"/>
    <x v="32"/>
    <s v="SANDESH SAROJ MISHRA"/>
    <s v="SANDESH SAROJ MISHRA"/>
    <n v="9819648094"/>
    <s v="JAYANT KUMAR"/>
    <n v="5"/>
    <n v="0"/>
    <n v="0"/>
    <n v="5"/>
    <n v="2"/>
    <n v="3"/>
    <n v="0"/>
    <n v="0"/>
    <s v="Mumbai"/>
    <n v="125"/>
    <n v="0"/>
    <n v="5"/>
    <n v="1"/>
  </r>
  <r>
    <d v="2024-06-28T00:00:00"/>
    <x v="105"/>
    <s v="IRFAN INNUS PATEL"/>
    <s v="IRFAN INNUS PATEL"/>
    <n v="8286441940"/>
    <s v="INTEZAR IMAM MUNTAZIR IMAM SAYED"/>
    <n v="1"/>
    <n v="1"/>
    <n v="0"/>
    <n v="0"/>
    <n v="0"/>
    <n v="1"/>
    <n v="0"/>
    <n v="0"/>
    <s v="Mumbai"/>
    <n v="85"/>
    <n v="42480"/>
    <n v="1"/>
    <n v="1"/>
  </r>
  <r>
    <d v="2024-06-28T00:00:00"/>
    <x v="116"/>
    <s v="KADAM RAVIRAJ NARAYAN"/>
    <s v="KADAM RAVIRAJ NARAYAN"/>
    <n v="7066822779"/>
    <s v="AVNIND SINGH"/>
    <n v="1"/>
    <n v="0"/>
    <n v="0"/>
    <n v="1"/>
    <n v="1"/>
    <n v="0"/>
    <n v="0"/>
    <n v="0"/>
    <s v="Mumbai"/>
    <n v="25"/>
    <n v="0"/>
    <n v="1"/>
    <n v="1"/>
  </r>
  <r>
    <d v="2024-06-28T00:00:00"/>
    <x v="82"/>
    <s v="LAXMI NARAYAN PANDEY"/>
    <s v="LAXMI NARAYAN PANDEY"/>
    <n v="7208851513"/>
    <s v="ABHIJIT KHANVILKAR"/>
    <n v="4"/>
    <n v="0"/>
    <n v="0"/>
    <n v="4"/>
    <n v="0"/>
    <n v="4"/>
    <n v="0"/>
    <n v="0"/>
    <s v="Mumbai"/>
    <n v="90"/>
    <n v="0"/>
    <n v="4"/>
    <n v="1"/>
  </r>
  <r>
    <d v="2024-06-28T00:00:00"/>
    <x v="31"/>
    <s v="AKASH RAMRATAN JAISWAL"/>
    <s v="AKASH RAMRATAN JAISWAL"/>
    <n v="7977956010"/>
    <s v="SONU KIRAN DUBEY"/>
    <n v="1"/>
    <n v="0"/>
    <n v="0"/>
    <n v="1"/>
    <n v="0"/>
    <n v="1"/>
    <n v="0"/>
    <n v="0"/>
    <s v="Mumbai"/>
    <n v="25"/>
    <n v="0"/>
    <n v="1"/>
    <n v="1"/>
  </r>
  <r>
    <d v="2024-06-28T00:00:00"/>
    <x v="84"/>
    <s v="VINOD KUMAR"/>
    <s v="VINOD KUMAR"/>
    <n v="7905193449"/>
    <s v="JAYANT KUMAR"/>
    <n v="5"/>
    <n v="0"/>
    <n v="0"/>
    <n v="5"/>
    <n v="0"/>
    <n v="5"/>
    <n v="0"/>
    <n v="0"/>
    <s v="Mumbai"/>
    <n v="95"/>
    <n v="0"/>
    <n v="4"/>
    <n v="1"/>
  </r>
  <r>
    <d v="2024-06-28T00:00:00"/>
    <x v="26"/>
    <s v="RUSHIKESH DODHU JADHAV"/>
    <s v="RUSHIKESH DODHU JADHAV"/>
    <n v="9768269689"/>
    <s v="AKASH RAMRATAN JAISWAL"/>
    <n v="5"/>
    <n v="0"/>
    <n v="0"/>
    <n v="5"/>
    <n v="2"/>
    <n v="3"/>
    <n v="0"/>
    <n v="0"/>
    <s v="Mumbai"/>
    <n v="125"/>
    <n v="0"/>
    <n v="5"/>
    <n v="1"/>
  </r>
  <r>
    <d v="2024-06-28T00:00:00"/>
    <x v="27"/>
    <s v="RANJEET UPENDRA SHARMA"/>
    <s v="RANJEET UPENDRA SHARMA"/>
    <n v="7620769467"/>
    <s v="JAGANATH SABAT"/>
    <n v="5"/>
    <n v="0"/>
    <n v="0"/>
    <n v="5"/>
    <n v="1"/>
    <n v="4"/>
    <n v="0"/>
    <n v="0"/>
    <s v="Mumbai"/>
    <n v="125"/>
    <n v="0"/>
    <n v="4"/>
    <n v="1"/>
  </r>
  <r>
    <d v="2024-06-28T00:00:00"/>
    <x v="28"/>
    <s v="ATHARAV DASHRATH PAWAR"/>
    <s v="ATHARAV DASHRATH PAWAR"/>
    <n v="8655082048"/>
    <s v="ABHIJIT KHANVILKAR"/>
    <n v="3"/>
    <n v="0"/>
    <n v="0"/>
    <n v="3"/>
    <n v="3"/>
    <n v="0"/>
    <n v="0"/>
    <n v="0"/>
    <s v="Mumbai"/>
    <n v="75"/>
    <n v="0"/>
    <n v="3"/>
    <n v="1"/>
  </r>
  <r>
    <d v="2024-06-28T00:00:00"/>
    <x v="90"/>
    <s v="MOHAMMED MUNAWAR KHAN"/>
    <s v="MOHAMMED MUNAWAR KHAN"/>
    <n v="8779346184"/>
    <s v="INTEZAR IMAM MUNTAZIR IMAM SAYED"/>
    <n v="3"/>
    <n v="0"/>
    <n v="0"/>
    <n v="3"/>
    <n v="0"/>
    <n v="3"/>
    <n v="0"/>
    <n v="0"/>
    <s v="Mumbai"/>
    <n v="75"/>
    <n v="0"/>
    <n v="3"/>
    <n v="1"/>
  </r>
  <r>
    <d v="2024-06-28T00:00:00"/>
    <x v="29"/>
    <s v="ASHISH SHUKLA"/>
    <s v="ASHISH SHUKLA"/>
    <n v="8879709699"/>
    <s v="ABHIJIT KHANVILKAR"/>
    <n v="4"/>
    <n v="0"/>
    <n v="0"/>
    <n v="4"/>
    <n v="1"/>
    <n v="3"/>
    <n v="0"/>
    <n v="0"/>
    <s v="Mumbai"/>
    <n v="90"/>
    <n v="0"/>
    <n v="4"/>
    <n v="1"/>
  </r>
  <r>
    <d v="2024-06-28T00:00:00"/>
    <x v="20"/>
    <s v="NANDAN SINGH"/>
    <s v="NANDAN SINGH"/>
    <n v="8655842601"/>
    <s v="ABHIJIT KHANVILKAR"/>
    <n v="2"/>
    <n v="1"/>
    <n v="0"/>
    <n v="1"/>
    <n v="0"/>
    <n v="2"/>
    <n v="0"/>
    <n v="0"/>
    <s v="Mumbai"/>
    <n v="110"/>
    <n v="16520"/>
    <n v="2"/>
    <n v="1"/>
  </r>
  <r>
    <d v="2024-06-28T00:00:00"/>
    <x v="19"/>
    <s v="RANJIT REVNATH BOBHATE"/>
    <s v="RANJIT REVNATH BOBHATE"/>
    <n v="9920240914"/>
    <s v="MOHAMMAD IMRAN ADIL"/>
    <n v="6"/>
    <n v="1"/>
    <n v="0"/>
    <n v="5"/>
    <n v="1"/>
    <n v="5"/>
    <n v="0"/>
    <n v="0"/>
    <s v="Mumbai"/>
    <n v="200"/>
    <n v="11328"/>
    <n v="6"/>
    <n v="1"/>
  </r>
  <r>
    <d v="2024-06-28T00:00:00"/>
    <x v="124"/>
    <s v="ADESH DUBEY"/>
    <s v="ADESH DUBEY"/>
    <n v="9369678516"/>
    <s v="MOHAMMAD IMRAN ADIL"/>
    <n v="2"/>
    <n v="0"/>
    <n v="0"/>
    <n v="2"/>
    <n v="1"/>
    <n v="1"/>
    <n v="0"/>
    <n v="0"/>
    <s v="Mumbai"/>
    <n v="40"/>
    <n v="0"/>
    <n v="2"/>
    <n v="1"/>
  </r>
  <r>
    <d v="2024-06-28T00:00:00"/>
    <x v="91"/>
    <s v="CHANDRALOK GUPTA"/>
    <s v="CHANDRALOK GUPTA"/>
    <n v="8424058233"/>
    <s v="RUSHIKESH KALE"/>
    <n v="1"/>
    <n v="1"/>
    <n v="0"/>
    <n v="0"/>
    <n v="0"/>
    <n v="1"/>
    <n v="0"/>
    <n v="0"/>
    <s v="Mumbai"/>
    <n v="90"/>
    <n v="21240"/>
    <n v="1"/>
    <n v="1"/>
  </r>
  <r>
    <d v="2024-06-28T00:00:00"/>
    <x v="92"/>
    <s v="MOHAMMAD IMRAN ADIL"/>
    <s v="MOHAMMAD IMRAN ADIL"/>
    <n v="9967552214"/>
    <s v="MADHURI JOSHI"/>
    <n v="3"/>
    <n v="3"/>
    <n v="0"/>
    <n v="0"/>
    <n v="2"/>
    <n v="1"/>
    <n v="0"/>
    <n v="1"/>
    <s v="Mumbai"/>
    <n v="295"/>
    <n v="33984"/>
    <n v="3"/>
    <n v="1"/>
  </r>
  <r>
    <d v="2024-06-28T00:00:00"/>
    <x v="25"/>
    <s v="AJAY KUMAR MISHRA"/>
    <s v="AJAY KUMAR MISHRA"/>
    <n v="8009478116"/>
    <s v="NAGENDRA MISHRA"/>
    <n v="5"/>
    <n v="0"/>
    <n v="0"/>
    <n v="5"/>
    <n v="5"/>
    <n v="0"/>
    <n v="0"/>
    <n v="0"/>
    <s v="Mumbai"/>
    <n v="125"/>
    <n v="0"/>
    <n v="5"/>
    <n v="1"/>
  </r>
  <r>
    <d v="2024-06-28T00:00:00"/>
    <x v="22"/>
    <s v="ALOK NAKHDOO PAL"/>
    <s v="ALOK NAKHDOO PAL"/>
    <n v="7385360866"/>
    <s v="CHANDRALOK GUPTA"/>
    <n v="4"/>
    <n v="0"/>
    <n v="1"/>
    <n v="3"/>
    <n v="0"/>
    <n v="4"/>
    <n v="0"/>
    <n v="0"/>
    <s v="Mumbai"/>
    <n v="150"/>
    <n v="10002"/>
    <n v="4"/>
    <n v="1"/>
  </r>
  <r>
    <d v="2024-06-28T00:00:00"/>
    <x v="24"/>
    <s v="ARUN KUMAR SHUKLA"/>
    <s v="ARUN KUMAR SHUKLA"/>
    <n v="8928440955"/>
    <s v="CHANDRALOK GUPTA"/>
    <n v="7"/>
    <n v="0"/>
    <n v="0"/>
    <n v="7"/>
    <n v="1"/>
    <n v="6"/>
    <n v="0"/>
    <n v="0"/>
    <s v="Mumbai"/>
    <n v="155"/>
    <n v="0"/>
    <n v="7"/>
    <n v="1"/>
  </r>
  <r>
    <d v="2024-06-28T00:00:00"/>
    <x v="62"/>
    <s v="AKSHAY YADAV"/>
    <s v="AKSHAY YADAV"/>
    <n v="9920724076"/>
    <s v="RAGHWENDRA KUMAR SINGH"/>
    <n v="5"/>
    <n v="0"/>
    <n v="0"/>
    <n v="5"/>
    <n v="4"/>
    <n v="1"/>
    <n v="0"/>
    <n v="0"/>
    <s v="Mumbai"/>
    <n v="125"/>
    <n v="0"/>
    <n v="4"/>
    <n v="1"/>
  </r>
  <r>
    <d v="2024-06-28T00:00:00"/>
    <x v="63"/>
    <s v="MOHINI RAVIRAV YETEKAR"/>
    <s v="MOHINI RAVIRAV YETEKAR"/>
    <n v="8850628737"/>
    <s v="MANISH LOLARAKH NATH DUBEY"/>
    <n v="2"/>
    <n v="2"/>
    <n v="0"/>
    <n v="0"/>
    <n v="1"/>
    <n v="1"/>
    <n v="0"/>
    <n v="0"/>
    <s v="Mumbai"/>
    <n v="165"/>
    <n v="63142"/>
    <n v="2"/>
    <n v="1"/>
  </r>
  <r>
    <d v="2024-06-28T00:00:00"/>
    <x v="13"/>
    <s v="KARIM JARIYA"/>
    <s v="KARIM JARIYA"/>
    <n v="9321734702"/>
    <s v="AJAY KUMAR VERMA"/>
    <n v="4"/>
    <n v="0"/>
    <n v="0"/>
    <n v="4"/>
    <n v="0"/>
    <n v="4"/>
    <n v="0"/>
    <n v="0"/>
    <s v="Mumbai"/>
    <n v="90"/>
    <n v="0"/>
    <n v="4"/>
    <n v="1"/>
  </r>
  <r>
    <d v="2024-06-28T00:00:00"/>
    <x v="121"/>
    <s v="SURAJ CHHOTELAL GUPTA"/>
    <s v="SURAJ CHHOTELAL GUPTA"/>
    <n v="9372641825"/>
    <s v="SUSHEEL DUBEY"/>
    <n v="6"/>
    <n v="0"/>
    <n v="0"/>
    <n v="6"/>
    <n v="5"/>
    <n v="1"/>
    <n v="0"/>
    <n v="0"/>
    <s v="Mumbai"/>
    <n v="150"/>
    <n v="0"/>
    <n v="6"/>
    <n v="1"/>
  </r>
  <r>
    <d v="2024-06-28T00:00:00"/>
    <x v="14"/>
    <s v="VISHAL RAJENDRA UPADHYAY"/>
    <s v="VISHAL RAJENDRA UPADHYAY"/>
    <n v="9867075685"/>
    <s v="DILEEP SHARMA"/>
    <n v="4"/>
    <n v="0"/>
    <n v="0"/>
    <n v="4"/>
    <n v="0"/>
    <n v="4"/>
    <n v="0"/>
    <n v="0"/>
    <s v="Mumbai"/>
    <n v="100"/>
    <n v="0"/>
    <n v="4"/>
    <n v="1"/>
  </r>
  <r>
    <d v="2024-06-28T00:00:00"/>
    <x v="132"/>
    <s v="SANKET SUNIL PARDESHI"/>
    <s v="SANKET SUNIL PARDESHI"/>
    <n v="9021593609"/>
    <s v="KADAM RAVIRAJ NARAYAN"/>
    <n v="2"/>
    <n v="0"/>
    <n v="0"/>
    <n v="2"/>
    <n v="0"/>
    <n v="2"/>
    <n v="0"/>
    <n v="0"/>
    <s v="Mumbai"/>
    <n v="40"/>
    <n v="0"/>
    <n v="2"/>
    <n v="1"/>
  </r>
  <r>
    <d v="2024-06-28T00:00:00"/>
    <x v="15"/>
    <s v="MOHD ANWAR"/>
    <s v="MOHD ANWAR"/>
    <n v="9699967378"/>
    <s v="MOHAMMAD IMRAN ADIL"/>
    <n v="5"/>
    <n v="1"/>
    <n v="0"/>
    <n v="4"/>
    <n v="0"/>
    <n v="5"/>
    <n v="0"/>
    <n v="0"/>
    <s v="Mumbai"/>
    <n v="190"/>
    <n v="22656"/>
    <n v="5"/>
    <n v="1"/>
  </r>
  <r>
    <d v="2024-06-28T00:00:00"/>
    <x v="17"/>
    <s v="MD SARFARAZ"/>
    <s v="MD SARFARAZ"/>
    <n v="8709965096"/>
    <s v="MD SANAUL MUSTUFA"/>
    <n v="6"/>
    <n v="0"/>
    <n v="0"/>
    <n v="6"/>
    <n v="1"/>
    <n v="5"/>
    <n v="0"/>
    <n v="0"/>
    <s v="Mumbai"/>
    <n v="140"/>
    <n v="0"/>
    <n v="5"/>
    <n v="1"/>
  </r>
  <r>
    <d v="2024-06-28T00:00:00"/>
    <x v="131"/>
    <s v="BRIJESH SEMWAL"/>
    <s v="BRIJESH SEMWAL"/>
    <n v="8279963730"/>
    <s v="MOHAMMAD IMRAN ADIL"/>
    <n v="5"/>
    <n v="0"/>
    <n v="0"/>
    <n v="5"/>
    <n v="2"/>
    <n v="3"/>
    <n v="0"/>
    <n v="0"/>
    <s v="Mumbai"/>
    <n v="125"/>
    <n v="0"/>
    <n v="5"/>
    <n v="1"/>
  </r>
  <r>
    <d v="2024-06-28T00:00:00"/>
    <x v="123"/>
    <s v="APPASAHEB DHANAJI MASAL"/>
    <s v="APPASAHEB DHANAJI MASAL"/>
    <n v="9096490816"/>
    <s v="NANDAN SINGH"/>
    <n v="7"/>
    <n v="0"/>
    <n v="0"/>
    <n v="7"/>
    <n v="2"/>
    <n v="5"/>
    <n v="0"/>
    <n v="0"/>
    <s v="Mumbai"/>
    <n v="175"/>
    <n v="0"/>
    <n v="7"/>
    <n v="1"/>
  </r>
  <r>
    <d v="2024-06-28T00:00:00"/>
    <x v="57"/>
    <s v="ABHISHEK GUPTA"/>
    <s v="ABHISHEK GUPTA"/>
    <n v="8354873086"/>
    <s v="DILEEP SHARMA"/>
    <n v="3"/>
    <n v="0"/>
    <n v="0"/>
    <n v="3"/>
    <n v="2"/>
    <n v="1"/>
    <n v="0"/>
    <n v="0"/>
    <s v="Mumbai"/>
    <n v="65"/>
    <n v="0"/>
    <n v="3"/>
    <n v="1"/>
  </r>
  <r>
    <d v="2024-06-28T00:00:00"/>
    <x v="55"/>
    <s v="BANNOTH NARAYANASWAMY NAIK"/>
    <s v="BANNOTH NARAYANASWAMY NAIK"/>
    <n v="9892353556"/>
    <s v="ARJUN WAGHMARE"/>
    <n v="4"/>
    <n v="0"/>
    <n v="0"/>
    <n v="4"/>
    <n v="1"/>
    <n v="3"/>
    <n v="0"/>
    <n v="0"/>
    <s v="Mumbai"/>
    <n v="100"/>
    <n v="0"/>
    <n v="4"/>
    <n v="1"/>
  </r>
  <r>
    <d v="2024-06-28T00:00:00"/>
    <x v="56"/>
    <s v="JUBAIR KHAN"/>
    <s v="JUBAIR KHAN"/>
    <n v="9594708000"/>
    <s v="MOHAMMAD IMRAN ADIL"/>
    <n v="3"/>
    <n v="0"/>
    <n v="0"/>
    <n v="3"/>
    <n v="0"/>
    <n v="3"/>
    <n v="0"/>
    <n v="0"/>
    <s v="Mumbai"/>
    <n v="65"/>
    <n v="0"/>
    <n v="3"/>
    <n v="1"/>
  </r>
  <r>
    <d v="2024-06-28T00:00:00"/>
    <x v="100"/>
    <s v="PRAVIN MATAL"/>
    <s v="PRAVIN MATAL"/>
    <n v="9867591635"/>
    <s v="MANISH LOLARAKH NATH DUBEY"/>
    <n v="5"/>
    <n v="0"/>
    <n v="0"/>
    <n v="5"/>
    <n v="1"/>
    <n v="4"/>
    <n v="0"/>
    <n v="0"/>
    <s v="Mumbai"/>
    <n v="125"/>
    <n v="0"/>
    <n v="4"/>
    <n v="1"/>
  </r>
  <r>
    <d v="2024-06-28T00:00:00"/>
    <x v="10"/>
    <s v="VINIT LAXMIKANT CHATURVEDI"/>
    <s v="VINIT LAXMIKANT CHATURVEDI"/>
    <n v="9619167461"/>
    <s v="AKASH RAMRATAN JAISWAL"/>
    <n v="3"/>
    <n v="1"/>
    <n v="0"/>
    <n v="2"/>
    <n v="1"/>
    <n v="2"/>
    <n v="0"/>
    <n v="0"/>
    <s v="Mumbai"/>
    <n v="135"/>
    <n v="4720"/>
    <n v="2"/>
    <n v="1"/>
  </r>
  <r>
    <d v="2024-06-28T00:00:00"/>
    <x v="61"/>
    <s v="ASHUTOSH MISHRA"/>
    <s v="ASHUTOSH MISHRA"/>
    <n v="9960834633"/>
    <s v="SUSHEEL DUBEY"/>
    <n v="5"/>
    <n v="0"/>
    <n v="0"/>
    <n v="5"/>
    <n v="1"/>
    <n v="4"/>
    <n v="0"/>
    <n v="0"/>
    <s v="Mumbai"/>
    <n v="125"/>
    <n v="0"/>
    <n v="5"/>
    <n v="1"/>
  </r>
  <r>
    <d v="2024-06-29T00:00:00"/>
    <x v="89"/>
    <s v="RAGHWENDRA KUMAR SINGH"/>
    <s v="RAGHWENDRA KUMAR SINGH"/>
    <n v="8104389966"/>
    <s v="SONU KIRAN DUBEY"/>
    <n v="2"/>
    <n v="1"/>
    <n v="0"/>
    <n v="1"/>
    <n v="0"/>
    <n v="2"/>
    <n v="0"/>
    <n v="0"/>
    <s v="Mumbai"/>
    <n v="110"/>
    <n v="11800"/>
    <n v="2"/>
    <n v="1"/>
  </r>
  <r>
    <d v="2024-06-29T00:00:00"/>
    <x v="88"/>
    <s v="NAGENDRA MISHRA"/>
    <s v="NAGENDRA MISHRA"/>
    <n v="7049872363"/>
    <s v="SIDDHANT RAJENDRA PAWAR"/>
    <n v="4"/>
    <n v="1"/>
    <n v="0"/>
    <n v="3"/>
    <n v="1"/>
    <n v="4"/>
    <n v="0"/>
    <n v="0"/>
    <s v="Mumbai"/>
    <n v="165"/>
    <n v="2360"/>
    <n v="5"/>
    <n v="1"/>
  </r>
  <r>
    <d v="2024-06-29T00:00:00"/>
    <x v="34"/>
    <s v="ANIMESH KARMAKAR"/>
    <s v="ANIMESH KARMAKAR"/>
    <n v="6294590298"/>
    <s v="ABHIJIT KHANVILKAR"/>
    <n v="5"/>
    <n v="0"/>
    <n v="0"/>
    <n v="5"/>
    <n v="2"/>
    <n v="3"/>
    <n v="0"/>
    <n v="0"/>
    <s v="Mumbai"/>
    <n v="125"/>
    <n v="0"/>
    <n v="5"/>
    <n v="1"/>
  </r>
  <r>
    <d v="2024-06-29T00:00:00"/>
    <x v="39"/>
    <s v="PRADEEP DEEPAK ANGRE"/>
    <s v="PRADEEP DEEPAK ANGRE"/>
    <n v="8879114532"/>
    <s v="JAGANATH SABAT"/>
    <n v="6"/>
    <n v="0"/>
    <n v="0"/>
    <n v="6"/>
    <n v="0"/>
    <n v="6"/>
    <n v="0"/>
    <n v="0"/>
    <s v="Mumbai"/>
    <n v="130"/>
    <n v="0"/>
    <n v="5"/>
    <n v="1"/>
  </r>
  <r>
    <d v="2024-06-29T00:00:00"/>
    <x v="85"/>
    <s v="SUMIT SHARAD SANAS"/>
    <s v="SUMIT SHARAD SANAS"/>
    <n v="8652573355"/>
    <s v="ARJUN WAGHMARE"/>
    <n v="3"/>
    <n v="0"/>
    <n v="0"/>
    <n v="3"/>
    <n v="1"/>
    <n v="2"/>
    <n v="0"/>
    <n v="0"/>
    <s v="Mumbai"/>
    <n v="75"/>
    <n v="0"/>
    <n v="3"/>
    <n v="1"/>
  </r>
  <r>
    <d v="2024-06-29T00:00:00"/>
    <x v="86"/>
    <s v="CHANDAN MISHRA"/>
    <s v="CHANDAN MISHRA"/>
    <n v="8433849596"/>
    <s v="JAYANT KUMAR"/>
    <n v="5"/>
    <n v="1"/>
    <n v="0"/>
    <n v="4"/>
    <n v="1"/>
    <n v="4"/>
    <n v="0"/>
    <n v="0"/>
    <s v="Mumbai"/>
    <n v="185"/>
    <n v="2360"/>
    <n v="5"/>
    <n v="1"/>
  </r>
  <r>
    <d v="2024-06-29T00:00:00"/>
    <x v="31"/>
    <s v="AKASH RAMRATAN JAISWAL"/>
    <s v="AKASH RAMRATAN JAISWAL"/>
    <n v="7977956010"/>
    <s v="SONU KIRAN DUBEY"/>
    <n v="1"/>
    <n v="0"/>
    <n v="0"/>
    <n v="1"/>
    <n v="0"/>
    <n v="1"/>
    <n v="0"/>
    <n v="0"/>
    <s v="Mumbai"/>
    <n v="25"/>
    <n v="0"/>
    <n v="1"/>
    <n v="1"/>
  </r>
  <r>
    <d v="2024-06-29T00:00:00"/>
    <x v="84"/>
    <s v="VINOD KUMAR"/>
    <s v="VINOD KUMAR"/>
    <n v="7905193449"/>
    <s v="JAYANT KUMAR"/>
    <n v="4"/>
    <n v="1"/>
    <n v="0"/>
    <n v="3"/>
    <n v="0"/>
    <n v="4"/>
    <n v="0"/>
    <n v="0"/>
    <s v="Mumbai"/>
    <n v="165"/>
    <n v="7080"/>
    <n v="4"/>
    <n v="1"/>
  </r>
  <r>
    <d v="2024-06-29T00:00:00"/>
    <x v="32"/>
    <s v="SANDESH SAROJ MISHRA"/>
    <s v="SANDESH SAROJ MISHRA"/>
    <n v="9819648094"/>
    <s v="JAYANT KUMAR"/>
    <n v="5"/>
    <n v="1"/>
    <n v="0"/>
    <n v="4"/>
    <n v="3"/>
    <n v="3"/>
    <n v="0"/>
    <n v="0"/>
    <s v="Mumbai"/>
    <n v="170"/>
    <n v="2360"/>
    <n v="5"/>
    <n v="1"/>
  </r>
  <r>
    <d v="2024-06-29T00:00:00"/>
    <x v="82"/>
    <s v="LAXMI NARAYAN PANDEY"/>
    <s v="LAXMI NARAYAN PANDEY"/>
    <n v="7208851513"/>
    <s v="ABHIJIT KHANVILKAR"/>
    <n v="5"/>
    <n v="0"/>
    <n v="0"/>
    <n v="5"/>
    <n v="1"/>
    <n v="4"/>
    <n v="0"/>
    <n v="0"/>
    <s v="Mumbai"/>
    <n v="115"/>
    <n v="0"/>
    <n v="4"/>
    <n v="1"/>
  </r>
  <r>
    <d v="2024-06-29T00:00:00"/>
    <x v="52"/>
    <s v="NANDLAL RAJBHAR"/>
    <s v="NANDLAL RAJBHAR"/>
    <n v="9594189301"/>
    <s v="MD SANAUL MUSTUFA"/>
    <n v="7"/>
    <n v="0"/>
    <n v="0"/>
    <n v="7"/>
    <n v="4"/>
    <n v="3"/>
    <n v="0"/>
    <n v="0"/>
    <s v="Mumbai"/>
    <n v="175"/>
    <n v="0"/>
    <n v="7"/>
    <n v="1"/>
  </r>
  <r>
    <d v="2024-06-29T00:00:00"/>
    <x v="93"/>
    <s v="SOFIYAN MOHAMMED UMAR ANSARI"/>
    <s v="SOFIYAN MOHAMMED UMAR ANSARI"/>
    <n v="7304151160"/>
    <s v="ABHISHEK GUPTA"/>
    <n v="5"/>
    <n v="0"/>
    <n v="0"/>
    <n v="5"/>
    <n v="2"/>
    <n v="3"/>
    <n v="0"/>
    <n v="0"/>
    <s v="Mumbai"/>
    <n v="105"/>
    <n v="0"/>
    <n v="5"/>
    <n v="1"/>
  </r>
  <r>
    <d v="2024-06-29T00:00:00"/>
    <x v="134"/>
    <s v="SUBHAM YADAV"/>
    <s v="SUBHAM YADAV"/>
    <n v="8429363770"/>
    <s v="AKASH RAMRATAN JAISWAL"/>
    <n v="3"/>
    <n v="0"/>
    <n v="0"/>
    <n v="3"/>
    <n v="1"/>
    <n v="2"/>
    <n v="0"/>
    <n v="0"/>
    <s v="Mumbai"/>
    <n v="75"/>
    <n v="0"/>
    <n v="3"/>
    <n v="1"/>
  </r>
  <r>
    <d v="2024-06-29T00:00:00"/>
    <x v="117"/>
    <s v="NAVEEN TRIPATHI"/>
    <s v="NAVEEN TRIPATHI"/>
    <n v="8979086009"/>
    <s v="INTEZAR IMAM MUNTAZIR IMAM SAYED"/>
    <n v="1"/>
    <n v="1"/>
    <n v="0"/>
    <n v="0"/>
    <n v="0"/>
    <n v="2"/>
    <n v="0"/>
    <n v="0"/>
    <s v="Mumbai"/>
    <n v="100"/>
    <n v="11334"/>
    <n v="2"/>
    <n v="1"/>
  </r>
  <r>
    <d v="2024-06-29T00:00:00"/>
    <x v="54"/>
    <s v="DINESH GHODVINDE"/>
    <s v="DINESH GHODVINDE"/>
    <n v="7020949492"/>
    <s v="JAGANATH SABAT"/>
    <n v="7"/>
    <n v="1"/>
    <n v="0"/>
    <n v="6"/>
    <n v="1"/>
    <n v="7"/>
    <n v="0"/>
    <n v="0"/>
    <s v="Mumbai"/>
    <n v="150"/>
    <n v="2950"/>
    <n v="4"/>
    <n v="1"/>
  </r>
  <r>
    <d v="2024-06-29T00:00:00"/>
    <x v="6"/>
    <s v="CHOUBEY ADITYA AJIT"/>
    <s v="CHOUBEY ADITYA AJIT"/>
    <n v="7414955787"/>
    <s v="CHANDRALOK GUPTA"/>
    <n v="3"/>
    <n v="1"/>
    <n v="0"/>
    <n v="2"/>
    <n v="1"/>
    <n v="2"/>
    <n v="0"/>
    <n v="1"/>
    <s v="Mumbai"/>
    <n v="145"/>
    <n v="29736"/>
    <n v="2"/>
    <n v="1"/>
  </r>
  <r>
    <d v="2024-06-29T00:00:00"/>
    <x v="9"/>
    <s v="HARIHAR SINGH"/>
    <s v="HARIHAR SINGH"/>
    <n v="8149312014"/>
    <s v="AJAY KUMAR VERMA"/>
    <n v="2"/>
    <n v="0"/>
    <n v="0"/>
    <n v="2"/>
    <n v="0"/>
    <n v="2"/>
    <n v="0"/>
    <n v="0"/>
    <s v="Mumbai"/>
    <n v="40"/>
    <n v="0"/>
    <n v="2"/>
    <n v="1"/>
  </r>
  <r>
    <d v="2024-06-29T00:00:00"/>
    <x v="110"/>
    <s v="MANISH LOLARAKH NATH DUBEY"/>
    <s v="MANISH LOLARAKH NATH DUBEY"/>
    <n v="7715928718"/>
    <s v="MADHURI JOSHI"/>
    <n v="2"/>
    <n v="2"/>
    <n v="0"/>
    <n v="0"/>
    <n v="1"/>
    <n v="1"/>
    <n v="0"/>
    <n v="0"/>
    <s v="Mumbai"/>
    <n v="180"/>
    <n v="64836"/>
    <n v="2"/>
    <n v="1"/>
  </r>
  <r>
    <d v="2024-06-29T00:00:00"/>
    <x v="129"/>
    <s v="AKHILESH TIWARI"/>
    <s v="AKHILESH TIWARI"/>
    <n v="8452813371"/>
    <s v="JAGANATH SABAT"/>
    <n v="7"/>
    <n v="0"/>
    <n v="0"/>
    <n v="7"/>
    <n v="0"/>
    <n v="7"/>
    <n v="0"/>
    <n v="0"/>
    <s v="Mumbai"/>
    <n v="175"/>
    <n v="0"/>
    <n v="7"/>
    <n v="1"/>
  </r>
  <r>
    <d v="2024-06-29T00:00:00"/>
    <x v="44"/>
    <s v="SAW MRITUNJAY KUMAR PREMCHAND"/>
    <s v="SAW MRITUNJAY KUMAR PREMCHAND"/>
    <n v="8779615120"/>
    <s v="PREM KUMAR VISHWAKARMA"/>
    <n v="5"/>
    <n v="1"/>
    <n v="0"/>
    <n v="4"/>
    <n v="1"/>
    <n v="5"/>
    <n v="0"/>
    <n v="0"/>
    <s v="Mumbai"/>
    <n v="195"/>
    <n v="11328"/>
    <n v="6"/>
    <n v="1"/>
  </r>
  <r>
    <d v="2024-06-29T00:00:00"/>
    <x v="42"/>
    <s v="AKASH NARAYAN RAWTE"/>
    <s v="AKASH NARAYAN RAWTE"/>
    <n v="9594529510"/>
    <s v="NAGENDRA MISHRA"/>
    <n v="4"/>
    <n v="0"/>
    <n v="0"/>
    <n v="4"/>
    <n v="1"/>
    <n v="3"/>
    <n v="0"/>
    <n v="0"/>
    <s v="Mumbai"/>
    <n v="100"/>
    <n v="0"/>
    <n v="4"/>
    <n v="1"/>
  </r>
  <r>
    <d v="2024-06-29T00:00:00"/>
    <x v="45"/>
    <s v="AMAN TRIPATHI"/>
    <s v="AMAN TRIPATHI"/>
    <n v="7393838072"/>
    <s v="JAGANATH SABAT"/>
    <n v="4"/>
    <n v="1"/>
    <n v="0"/>
    <n v="3"/>
    <n v="2"/>
    <n v="2"/>
    <n v="0"/>
    <n v="0"/>
    <s v="Mumbai"/>
    <n v="175"/>
    <n v="6702"/>
    <n v="4"/>
    <n v="1"/>
  </r>
  <r>
    <d v="2024-06-29T00:00:00"/>
    <x v="41"/>
    <s v="AKASH KUMAR JAISWAL"/>
    <s v="AKASH KUMAR JAISWAL"/>
    <n v="9984180596"/>
    <s v="DILEEP SHARMA"/>
    <n v="2"/>
    <n v="0"/>
    <n v="0"/>
    <n v="2"/>
    <n v="1"/>
    <n v="1"/>
    <n v="0"/>
    <n v="0"/>
    <s v="Mumbai"/>
    <n v="50"/>
    <n v="0"/>
    <n v="2"/>
    <n v="1"/>
  </r>
  <r>
    <d v="2024-06-29T00:00:00"/>
    <x v="4"/>
    <s v="RISHIKESH DUBEY"/>
    <s v="RISHIKESH DUBEY"/>
    <n v="8369036235"/>
    <s v="NAVEEN TRIPATHI"/>
    <n v="3"/>
    <n v="0"/>
    <n v="0"/>
    <n v="3"/>
    <n v="1"/>
    <n v="2"/>
    <n v="0"/>
    <n v="0"/>
    <s v="Mumbai"/>
    <n v="75"/>
    <n v="0"/>
    <n v="3"/>
    <n v="1"/>
  </r>
  <r>
    <d v="2024-06-29T00:00:00"/>
    <x v="108"/>
    <s v="BITTU KUMAR"/>
    <s v="BITTU KUMAR"/>
    <n v="8709035770"/>
    <s v="ABHIJIT KHANVILKAR"/>
    <n v="4"/>
    <n v="0"/>
    <n v="0"/>
    <n v="4"/>
    <n v="0"/>
    <n v="5"/>
    <n v="0"/>
    <n v="0"/>
    <s v="Mumbai"/>
    <n v="100"/>
    <n v="0"/>
    <n v="4"/>
    <n v="1"/>
  </r>
  <r>
    <d v="2024-06-29T00:00:00"/>
    <x v="133"/>
    <s v="SHUBHAMRAJENDRAPRASADTIWARI"/>
    <s v="SHUBHAMRAJENDRAPRASADTIWARI"/>
    <n v="8928971698"/>
    <s v="NAVEEN TRIPATHI"/>
    <n v="4"/>
    <n v="0"/>
    <n v="0"/>
    <n v="4"/>
    <n v="0"/>
    <n v="4"/>
    <n v="0"/>
    <n v="0"/>
    <s v="Mumbai"/>
    <n v="90"/>
    <n v="0"/>
    <n v="4"/>
    <n v="1"/>
  </r>
  <r>
    <d v="2024-06-29T00:00:00"/>
    <x v="132"/>
    <s v="SANKET SUNIL PARDESHI"/>
    <s v="SANKET SUNIL PARDESHI"/>
    <n v="9021593609"/>
    <s v="KADAM RAVIRAJ NARAYAN"/>
    <n v="2"/>
    <n v="0"/>
    <n v="0"/>
    <n v="2"/>
    <n v="2"/>
    <n v="0"/>
    <n v="0"/>
    <n v="0"/>
    <s v="Mumbai"/>
    <n v="50"/>
    <n v="0"/>
    <n v="2"/>
    <n v="1"/>
  </r>
  <r>
    <d v="2024-06-29T00:00:00"/>
    <x v="15"/>
    <s v="MOHD ANWAR"/>
    <s v="MOHD ANWAR"/>
    <n v="9699967378"/>
    <s v="MOHAMMAD IMRAN ADIL"/>
    <n v="4"/>
    <n v="0"/>
    <n v="0"/>
    <n v="4"/>
    <n v="0"/>
    <n v="4"/>
    <n v="0"/>
    <n v="0"/>
    <s v="Mumbai"/>
    <n v="95"/>
    <n v="0"/>
    <n v="4"/>
    <n v="1"/>
  </r>
  <r>
    <d v="2024-06-29T00:00:00"/>
    <x v="17"/>
    <s v="MD SARFARAZ"/>
    <s v="MD SARFARAZ"/>
    <n v="8709965096"/>
    <s v="MD SANAUL MUSTUFA"/>
    <n v="6"/>
    <n v="0"/>
    <n v="0"/>
    <n v="6"/>
    <n v="1"/>
    <n v="5"/>
    <n v="0"/>
    <n v="0"/>
    <s v="Mumbai"/>
    <n v="150"/>
    <n v="0"/>
    <n v="6"/>
    <n v="1"/>
  </r>
  <r>
    <d v="2024-06-29T00:00:00"/>
    <x v="62"/>
    <s v="AKSHAY YADAV"/>
    <s v="AKSHAY YADAV"/>
    <n v="9920724076"/>
    <s v="RAGHWENDRA KUMAR SINGH"/>
    <n v="5"/>
    <n v="0"/>
    <n v="0"/>
    <n v="5"/>
    <n v="4"/>
    <n v="1"/>
    <n v="0"/>
    <n v="0"/>
    <s v="Mumbai"/>
    <n v="125"/>
    <n v="0"/>
    <n v="5"/>
    <n v="1"/>
  </r>
  <r>
    <d v="2024-06-29T00:00:00"/>
    <x v="131"/>
    <s v="BRIJESH SEMWAL"/>
    <s v="BRIJESH SEMWAL"/>
    <n v="8279963730"/>
    <s v="MOHAMMAD IMRAN ADIL"/>
    <n v="2"/>
    <n v="0"/>
    <n v="0"/>
    <n v="2"/>
    <n v="1"/>
    <n v="1"/>
    <n v="0"/>
    <n v="0"/>
    <s v="Mumbai"/>
    <n v="50"/>
    <n v="0"/>
    <n v="2"/>
    <n v="1"/>
  </r>
  <r>
    <d v="2024-06-29T00:00:00"/>
    <x v="13"/>
    <s v="KARIM JARIYA"/>
    <s v="KARIM JARIYA"/>
    <n v="9321734702"/>
    <s v="AJAY KUMAR VERMA"/>
    <n v="5"/>
    <n v="1"/>
    <n v="0"/>
    <n v="4"/>
    <n v="1"/>
    <n v="4"/>
    <n v="0"/>
    <n v="0"/>
    <s v="Mumbai"/>
    <n v="185"/>
    <n v="56640"/>
    <n v="5"/>
    <n v="1"/>
  </r>
  <r>
    <d v="2024-06-29T00:00:00"/>
    <x v="121"/>
    <s v="SURAJ CHHOTELAL GUPTA"/>
    <s v="SURAJ CHHOTELAL GUPTA"/>
    <n v="9372641825"/>
    <s v="SUSHEEL DUBEY"/>
    <n v="6"/>
    <n v="0"/>
    <n v="0"/>
    <n v="6"/>
    <n v="0"/>
    <n v="7"/>
    <n v="0"/>
    <n v="0"/>
    <s v="Mumbai"/>
    <n v="150"/>
    <n v="0"/>
    <n v="6"/>
    <n v="1"/>
  </r>
  <r>
    <d v="2024-06-29T00:00:00"/>
    <x v="14"/>
    <s v="VISHAL RAJENDRA UPADHYAY"/>
    <s v="VISHAL RAJENDRA UPADHYAY"/>
    <n v="9867075685"/>
    <s v="DILEEP SHARMA"/>
    <n v="5"/>
    <n v="0"/>
    <n v="0"/>
    <n v="5"/>
    <n v="0"/>
    <n v="5"/>
    <n v="0"/>
    <n v="0"/>
    <s v="Mumbai"/>
    <n v="125"/>
    <n v="0"/>
    <n v="5"/>
    <n v="1"/>
  </r>
  <r>
    <d v="2024-06-29T00:00:00"/>
    <x v="100"/>
    <s v="PRAVIN MATAL"/>
    <s v="PRAVIN MATAL"/>
    <n v="9867591635"/>
    <s v="MANISH LOLARAKH NATH DUBEY"/>
    <n v="5"/>
    <n v="0"/>
    <n v="0"/>
    <n v="5"/>
    <n v="0"/>
    <n v="5"/>
    <n v="0"/>
    <n v="0"/>
    <s v="Mumbai"/>
    <n v="105"/>
    <n v="0"/>
    <n v="4"/>
    <n v="1"/>
  </r>
  <r>
    <d v="2024-06-29T00:00:00"/>
    <x v="61"/>
    <s v="ASHUTOSH MISHRA"/>
    <s v="ASHUTOSH MISHRA"/>
    <n v="9960834633"/>
    <s v="SUSHEEL DUBEY"/>
    <n v="5"/>
    <n v="0"/>
    <n v="0"/>
    <n v="5"/>
    <n v="2"/>
    <n v="3"/>
    <n v="0"/>
    <n v="0"/>
    <s v="Mumbai"/>
    <n v="125"/>
    <n v="0"/>
    <n v="5"/>
    <n v="1"/>
  </r>
  <r>
    <d v="2024-06-29T00:00:00"/>
    <x v="10"/>
    <s v="VINIT LAXMIKANT CHATURVEDI"/>
    <s v="VINIT LAXMIKANT CHATURVEDI"/>
    <n v="9619167461"/>
    <s v="AKASH RAMRATAN JAISWAL"/>
    <n v="4"/>
    <n v="0"/>
    <n v="0"/>
    <n v="4"/>
    <n v="2"/>
    <n v="2"/>
    <n v="0"/>
    <n v="0"/>
    <s v="Mumbai"/>
    <n v="80"/>
    <n v="0"/>
    <n v="4"/>
    <n v="1"/>
  </r>
  <r>
    <d v="2024-06-29T00:00:00"/>
    <x v="57"/>
    <s v="ABHISHEK GUPTA"/>
    <s v="ABHISHEK GUPTA"/>
    <n v="8354873086"/>
    <s v="DILEEP SHARMA"/>
    <n v="3"/>
    <n v="0"/>
    <n v="0"/>
    <n v="3"/>
    <n v="2"/>
    <n v="1"/>
    <n v="0"/>
    <n v="0"/>
    <s v="Mumbai"/>
    <n v="75"/>
    <n v="0"/>
    <n v="3"/>
    <n v="1"/>
  </r>
  <r>
    <d v="2024-06-29T00:00:00"/>
    <x v="123"/>
    <s v="APPASAHEB DHANAJI MASAL"/>
    <s v="APPASAHEB DHANAJI MASAL"/>
    <n v="9096490816"/>
    <s v="NANDAN SINGH"/>
    <n v="6"/>
    <n v="0"/>
    <n v="0"/>
    <n v="6"/>
    <n v="1"/>
    <n v="5"/>
    <n v="0"/>
    <n v="0"/>
    <s v="Mumbai"/>
    <n v="140"/>
    <n v="0"/>
    <n v="6"/>
    <n v="1"/>
  </r>
  <r>
    <d v="2024-06-29T00:00:00"/>
    <x v="55"/>
    <s v="BANNOTH NARAYANASWAMY NAIK"/>
    <s v="BANNOTH NARAYANASWAMY NAIK"/>
    <n v="9892353556"/>
    <s v="ARJUN WAGHMARE"/>
    <n v="4"/>
    <n v="1"/>
    <n v="0"/>
    <n v="3"/>
    <n v="0"/>
    <n v="4"/>
    <n v="0"/>
    <n v="0"/>
    <s v="Mumbai"/>
    <n v="160"/>
    <n v="53347"/>
    <n v="4"/>
    <n v="1"/>
  </r>
  <r>
    <d v="2024-06-29T00:00:00"/>
    <x v="56"/>
    <s v="JUBAIR KHAN"/>
    <s v="JUBAIR KHAN"/>
    <n v="9594708000"/>
    <s v="MOHAMMAD IMRAN ADIL"/>
    <n v="3"/>
    <n v="0"/>
    <n v="0"/>
    <n v="3"/>
    <n v="0"/>
    <n v="3"/>
    <n v="0"/>
    <n v="0"/>
    <s v="Mumbai"/>
    <n v="65"/>
    <n v="0"/>
    <n v="3"/>
    <n v="1"/>
  </r>
  <r>
    <d v="2024-06-29T00:00:00"/>
    <x v="90"/>
    <s v="MOHAMMED MUNAWAR KHAN"/>
    <s v="MOHAMMED MUNAWAR KHAN"/>
    <n v="8779346184"/>
    <s v="INTEZAR IMAM MUNTAZIR IMAM SAYED"/>
    <n v="3"/>
    <n v="0"/>
    <n v="0"/>
    <n v="3"/>
    <n v="0"/>
    <n v="3"/>
    <n v="0"/>
    <n v="0"/>
    <s v="Mumbai"/>
    <n v="75"/>
    <n v="0"/>
    <n v="2"/>
    <n v="1"/>
  </r>
  <r>
    <d v="2024-06-29T00:00:00"/>
    <x v="28"/>
    <s v="ATHARAV DASHRATH PAWAR"/>
    <s v="ATHARAV DASHRATH PAWAR"/>
    <n v="8655082048"/>
    <s v="ABHIJIT KHANVILKAR"/>
    <n v="6"/>
    <n v="0"/>
    <n v="0"/>
    <n v="6"/>
    <n v="5"/>
    <n v="1"/>
    <n v="0"/>
    <n v="0"/>
    <s v="Mumbai"/>
    <n v="140"/>
    <n v="0"/>
    <n v="6"/>
    <n v="1"/>
  </r>
  <r>
    <d v="2024-06-29T00:00:00"/>
    <x v="29"/>
    <s v="ASHISH SHUKLA"/>
    <s v="ASHISH SHUKLA"/>
    <n v="8879709699"/>
    <s v="ABHIJIT KHANVILKAR"/>
    <n v="6"/>
    <n v="0"/>
    <n v="0"/>
    <n v="6"/>
    <n v="2"/>
    <n v="4"/>
    <n v="0"/>
    <n v="0"/>
    <s v="Mumbai"/>
    <n v="150"/>
    <n v="0"/>
    <n v="6"/>
    <n v="1"/>
  </r>
  <r>
    <d v="2024-06-29T00:00:00"/>
    <x v="128"/>
    <s v="ROHIT ARUN PATEL"/>
    <s v="ROHIT ARUN PATEL"/>
    <n v="8928902294"/>
    <s v="SHASHANK YELVE"/>
    <n v="5"/>
    <n v="0"/>
    <n v="0"/>
    <n v="5"/>
    <n v="3"/>
    <n v="2"/>
    <n v="0"/>
    <n v="0"/>
    <s v="Mumbai"/>
    <n v="115"/>
    <n v="0"/>
    <n v="5"/>
    <n v="1"/>
  </r>
  <r>
    <d v="2024-06-29T00:00:00"/>
    <x v="26"/>
    <s v="RUSHIKESH DODHU JADHAV"/>
    <s v="RUSHIKESH DODHU JADHAV"/>
    <n v="9768269689"/>
    <s v="AKASH RAMRATAN JAISWAL"/>
    <n v="5"/>
    <n v="1"/>
    <n v="0"/>
    <n v="4"/>
    <n v="1"/>
    <n v="4"/>
    <n v="0"/>
    <n v="1"/>
    <s v="Mumbai"/>
    <n v="200"/>
    <n v="2360"/>
    <n v="4"/>
    <n v="1"/>
  </r>
  <r>
    <d v="2024-06-29T00:00:00"/>
    <x v="27"/>
    <s v="RANJEET UPENDRA SHARMA"/>
    <s v="RANJEET UPENDRA SHARMA"/>
    <n v="7620769467"/>
    <s v="JAGANATH SABAT"/>
    <n v="4"/>
    <n v="0"/>
    <n v="0"/>
    <n v="4"/>
    <n v="0"/>
    <n v="4"/>
    <n v="0"/>
    <n v="0"/>
    <s v="Mumbai"/>
    <n v="100"/>
    <n v="0"/>
    <n v="4"/>
    <n v="1"/>
  </r>
  <r>
    <d v="2024-06-29T00:00:00"/>
    <x v="25"/>
    <s v="AJAY KUMAR MISHRA"/>
    <s v="AJAY KUMAR MISHRA"/>
    <n v="8009478116"/>
    <s v="NAGENDRA MISHRA"/>
    <n v="4"/>
    <n v="2"/>
    <n v="0"/>
    <n v="2"/>
    <n v="0"/>
    <n v="4"/>
    <n v="0"/>
    <n v="0"/>
    <s v="Mumbai"/>
    <n v="220"/>
    <n v="5089"/>
    <n v="4"/>
    <n v="1"/>
  </r>
  <r>
    <d v="2024-06-29T00:00:00"/>
    <x v="22"/>
    <s v="ALOK NAKHDOO PAL"/>
    <s v="ALOK NAKHDOO PAL"/>
    <n v="7385360866"/>
    <s v="CHANDRALOK GUPTA"/>
    <n v="1"/>
    <n v="0"/>
    <n v="0"/>
    <n v="1"/>
    <n v="0"/>
    <n v="1"/>
    <n v="0"/>
    <n v="0"/>
    <s v="Mumbai"/>
    <n v="25"/>
    <n v="0"/>
    <n v="1"/>
    <n v="1"/>
  </r>
  <r>
    <d v="2024-06-29T00:00:00"/>
    <x v="20"/>
    <s v="NANDAN SINGH"/>
    <s v="NANDAN SINGH"/>
    <n v="8655842601"/>
    <s v="ABHIJIT KHANVILKAR"/>
    <n v="1"/>
    <n v="0"/>
    <n v="0"/>
    <n v="1"/>
    <n v="0"/>
    <n v="1"/>
    <n v="0"/>
    <n v="0"/>
    <s v="Mumbai"/>
    <n v="25"/>
    <n v="0"/>
    <n v="1"/>
    <n v="1"/>
  </r>
  <r>
    <d v="2024-06-29T00:00:00"/>
    <x v="19"/>
    <s v="RANJIT REVNATH BOBHATE"/>
    <s v="RANJIT REVNATH BOBHATE"/>
    <n v="9920240914"/>
    <s v="MOHAMMAD IMRAN ADIL"/>
    <n v="2"/>
    <n v="0"/>
    <n v="0"/>
    <n v="2"/>
    <n v="0"/>
    <n v="2"/>
    <n v="0"/>
    <n v="0"/>
    <s v="Mumbai"/>
    <n v="50"/>
    <n v="0"/>
    <n v="2"/>
    <n v="1"/>
  </r>
  <r>
    <d v="2024-06-29T00:00:00"/>
    <x v="24"/>
    <s v="ARUN KUMAR SHUKLA"/>
    <s v="ARUN KUMAR SHUKLA"/>
    <n v="8928440955"/>
    <s v="CHANDRALOK GUPTA"/>
    <n v="7"/>
    <n v="0"/>
    <n v="0"/>
    <n v="7"/>
    <n v="0"/>
    <n v="7"/>
    <n v="0"/>
    <n v="0"/>
    <s v="Mumbai"/>
    <n v="165"/>
    <n v="0"/>
    <n v="7"/>
    <n v="1"/>
  </r>
  <r>
    <d v="2024-06-29T00:00:00"/>
    <x v="124"/>
    <s v="ADESH DUBEY"/>
    <s v="ADESH DUBEY"/>
    <n v="9369678516"/>
    <s v="MOHAMMAD IMRAN ADIL"/>
    <n v="5"/>
    <n v="0"/>
    <n v="0"/>
    <n v="5"/>
    <n v="0"/>
    <n v="5"/>
    <n v="0"/>
    <n v="0"/>
    <s v="Mumbai"/>
    <n v="125"/>
    <n v="0"/>
    <n v="5"/>
    <n v="1"/>
  </r>
  <r>
    <d v="2024-06-29T00:00:00"/>
    <x v="87"/>
    <s v="PRAFUL MUKUNDRAO TELANG"/>
    <s v="PRAFUL MUKUNDRAO TELANG"/>
    <n v="7769928826"/>
    <s v="PREM KUMAR VISHWAKARMA"/>
    <n v="4"/>
    <n v="0"/>
    <n v="0"/>
    <n v="4"/>
    <n v="3"/>
    <n v="1"/>
    <n v="0"/>
    <n v="0"/>
    <s v="Mumbai"/>
    <n v="100"/>
    <n v="0"/>
    <n v="4"/>
    <n v="1"/>
  </r>
  <r>
    <d v="2024-06-29T00:00:00"/>
    <x v="125"/>
    <s v="KRISHNA TUKARAM SHELAR"/>
    <s v="KRISHNA TUKARAM SHELAR"/>
    <n v="9137512282"/>
    <s v="PREM KUMAR VISHWAKARMA"/>
    <n v="5"/>
    <n v="0"/>
    <n v="0"/>
    <n v="5"/>
    <n v="2"/>
    <n v="3"/>
    <n v="0"/>
    <n v="0"/>
    <s v="Mumbai"/>
    <n v="125"/>
    <n v="0"/>
    <n v="4"/>
    <n v="1"/>
  </r>
  <r>
    <d v="2024-06-29T00:00:00"/>
    <x v="35"/>
    <s v="MD SANAUL MUSTUFA"/>
    <s v="MD SANAUL MUSTUFA"/>
    <n v="9892999846"/>
    <s v="ABHIJIT KHANVILKAR"/>
    <n v="3"/>
    <n v="1"/>
    <n v="0"/>
    <n v="2"/>
    <n v="0"/>
    <n v="4"/>
    <n v="0"/>
    <n v="0"/>
    <s v="Mumbai"/>
    <n v="145"/>
    <n v="11800"/>
    <n v="4"/>
    <n v="1"/>
  </r>
  <r>
    <d v="2024-06-29T00:00:00"/>
    <x v="137"/>
    <s v="SAURABH KUMAR AJAY KUMAR SINGH"/>
    <s v="SAURABH KUMAR AJAY KUMAR SINGH"/>
    <n v="9892506097"/>
    <s v="KADAM RAVIRAJ NARAYAN"/>
    <n v="3"/>
    <n v="0"/>
    <n v="0"/>
    <n v="3"/>
    <n v="2"/>
    <n v="1"/>
    <n v="0"/>
    <n v="0"/>
    <s v="Mumbai"/>
    <n v="65"/>
    <n v="0"/>
    <n v="3"/>
    <n v="1"/>
  </r>
  <r>
    <d v="2024-06-29T00:00:00"/>
    <x v="38"/>
    <s v="VIVEKANAND"/>
    <s v="VIVEKANAND"/>
    <n v="9984546969"/>
    <s v="JAGANATH SABAT"/>
    <n v="8"/>
    <n v="1"/>
    <n v="0"/>
    <n v="7"/>
    <n v="0"/>
    <n v="8"/>
    <n v="0"/>
    <n v="0"/>
    <s v="Mumbai"/>
    <n v="250"/>
    <n v="2360"/>
    <n v="8"/>
    <n v="1"/>
  </r>
  <r>
    <d v="2024-06-29T00:00:00"/>
    <x v="36"/>
    <s v="SAMSUJJAMA"/>
    <s v="SAMSUJJAMA"/>
    <n v="9628744894"/>
    <s v="PREM KUMAR VISHWAKARMA"/>
    <n v="5"/>
    <n v="0"/>
    <n v="0"/>
    <n v="5"/>
    <n v="1"/>
    <n v="5"/>
    <n v="0"/>
    <n v="0"/>
    <s v="Mumbai"/>
    <n v="125"/>
    <n v="0"/>
    <n v="6"/>
    <n v="1"/>
  </r>
  <r>
    <d v="2024-06-29T00:00:00"/>
    <x v="83"/>
    <s v="GANGA SAGAR PANDEY"/>
    <s v="GANGA SAGAR PANDEY"/>
    <n v="9696537480"/>
    <s v="JAGANATH SABAT"/>
    <n v="5"/>
    <n v="1"/>
    <n v="0"/>
    <n v="4"/>
    <n v="1"/>
    <n v="7"/>
    <n v="0"/>
    <n v="0"/>
    <s v="Mumbai"/>
    <n v="200"/>
    <n v="3540"/>
    <n v="6"/>
    <n v="1"/>
  </r>
  <r>
    <d v="2024-06-29T00:00:00"/>
    <x v="112"/>
    <s v="JAYANT KUMAR"/>
    <s v="JAYANT KUMAR"/>
    <n v="9304376328"/>
    <s v="DILEEP SHARMA"/>
    <n v="3"/>
    <n v="0"/>
    <n v="0"/>
    <n v="3"/>
    <n v="2"/>
    <n v="1"/>
    <n v="0"/>
    <n v="0"/>
    <s v="Mumbai"/>
    <n v="75"/>
    <n v="0"/>
    <n v="3"/>
    <n v="1"/>
  </r>
  <r>
    <d v="2024-06-29T00:00:00"/>
    <x v="95"/>
    <s v="RAJKUMAR U SINGH"/>
    <s v="RAJKUMAR U SINGH"/>
    <n v="7058306032"/>
    <s v="AJAY KUMAR VERMA"/>
    <n v="4"/>
    <n v="0"/>
    <n v="0"/>
    <n v="4"/>
    <n v="1"/>
    <n v="3"/>
    <n v="0"/>
    <n v="0"/>
    <s v="Mumbai"/>
    <n v="100"/>
    <n v="0"/>
    <n v="4"/>
    <n v="1"/>
  </r>
  <r>
    <d v="2024-06-29T00:00:00"/>
    <x v="46"/>
    <s v="PRITAM SUNIL GAIKWAD"/>
    <s v="PRITAM SUNIL GAIKWAD"/>
    <n v="8169792854"/>
    <s v="SHASHANK YELVE"/>
    <n v="4"/>
    <n v="0"/>
    <n v="0"/>
    <n v="4"/>
    <n v="2"/>
    <n v="2"/>
    <n v="0"/>
    <n v="0"/>
    <s v="Mumbai"/>
    <n v="80"/>
    <n v="0"/>
    <n v="4"/>
    <n v="1"/>
  </r>
  <r>
    <d v="2024-06-29T00:00:00"/>
    <x v="80"/>
    <s v="SHUBHENDU PRAFULLA DASKABI"/>
    <s v="SHUBHENDU PRAFULLA DASKABI"/>
    <n v="9372379791"/>
    <s v="JAYANT KUMAR"/>
    <n v="5"/>
    <n v="1"/>
    <n v="0"/>
    <n v="4"/>
    <n v="3"/>
    <n v="2"/>
    <n v="0"/>
    <n v="0"/>
    <s v="Mumbai"/>
    <n v="190"/>
    <n v="2360"/>
    <n v="5"/>
    <n v="1"/>
  </r>
  <r>
    <d v="2024-06-29T00:00:00"/>
    <x v="30"/>
    <s v="BHAVESH VIVEK MHATRE"/>
    <s v="BHAVESH VIVEK MHATRE"/>
    <n v="8668720253"/>
    <s v="SURAJ PAWAR"/>
    <n v="4"/>
    <n v="1"/>
    <n v="0"/>
    <n v="3"/>
    <n v="0"/>
    <n v="5"/>
    <n v="0"/>
    <n v="0"/>
    <s v="Mumbai"/>
    <n v="140"/>
    <n v="2360"/>
    <n v="3"/>
    <n v="1"/>
  </r>
  <r>
    <d v="2024-06-29T00:00:00"/>
    <x v="78"/>
    <s v="ABDUL AHAD ANIS KHAN"/>
    <s v="ABDUL AHAD ANIS KHAN"/>
    <n v="7058620610"/>
    <s v="AKASH RAMRATAN JAISWAL"/>
    <n v="4"/>
    <n v="0"/>
    <n v="0"/>
    <n v="4"/>
    <n v="3"/>
    <n v="1"/>
    <n v="0"/>
    <n v="0"/>
    <s v="Mumbai"/>
    <n v="100"/>
    <n v="0"/>
    <n v="4"/>
    <n v="1"/>
  </r>
  <r>
    <d v="2024-06-29T00:00:00"/>
    <x v="33"/>
    <s v="SUDHEER PANKAJ PANDEY"/>
    <s v="SUDHEER PANKAJ PANDEY"/>
    <n v="8953258991"/>
    <s v="RAGHWENDRA KUMAR SINGH"/>
    <n v="5"/>
    <n v="0"/>
    <n v="0"/>
    <n v="5"/>
    <n v="2"/>
    <n v="3"/>
    <n v="0"/>
    <n v="0"/>
    <s v="Mumbai"/>
    <n v="125"/>
    <n v="0"/>
    <n v="5"/>
    <n v="1"/>
  </r>
  <r>
    <d v="2024-06-29T00:00:00"/>
    <x v="53"/>
    <s v="KRISHNA GYANDEV PANDEY"/>
    <s v="KRISHNA GYANDEV PANDEY"/>
    <n v="9372324244"/>
    <s v="RAGHWENDRA KUMAR SINGH"/>
    <n v="3"/>
    <n v="0"/>
    <n v="0"/>
    <n v="3"/>
    <n v="2"/>
    <n v="1"/>
    <n v="0"/>
    <n v="0"/>
    <s v="Mumbai"/>
    <n v="75"/>
    <n v="0"/>
    <n v="2"/>
    <n v="1"/>
  </r>
  <r>
    <d v="2024-06-29T00:00:00"/>
    <x v="47"/>
    <s v="ZOAIB MAINUDDIN PALEKAR"/>
    <s v="ZOAIB MAINUDDIN PALEKAR"/>
    <n v="7020908214"/>
    <s v="AKASH RAMRATAN JAISWAL"/>
    <n v="1"/>
    <n v="0"/>
    <n v="0"/>
    <n v="1"/>
    <n v="0"/>
    <n v="1"/>
    <n v="0"/>
    <n v="0"/>
    <s v="Mumbai"/>
    <n v="25"/>
    <n v="0"/>
    <n v="1"/>
    <n v="1"/>
  </r>
  <r>
    <d v="2024-06-29T00:00:00"/>
    <x v="114"/>
    <s v="AJAY KUMAR VERMA"/>
    <s v="AJAY KUMAR VERMA"/>
    <n v="9867318030"/>
    <s v="INTEZAR IMAM MUNTAZIR IMAM SAYED"/>
    <n v="1"/>
    <n v="1"/>
    <n v="0"/>
    <n v="0"/>
    <n v="0"/>
    <n v="1"/>
    <n v="0"/>
    <n v="0"/>
    <s v="Mumbai"/>
    <n v="85"/>
    <n v="11800"/>
    <n v="1"/>
    <n v="1"/>
  </r>
  <r>
    <d v="2024-06-29T00:00:00"/>
    <x v="48"/>
    <s v="MOHD IJHAR SHAIKH"/>
    <s v="MOHD IJHAR SHAIKH"/>
    <n v="9004616230"/>
    <s v="INTEZAR IMAM MUNTAZIR IMAM SAYED"/>
    <n v="5"/>
    <n v="1"/>
    <n v="0"/>
    <n v="4"/>
    <n v="0"/>
    <n v="5"/>
    <n v="0"/>
    <n v="1"/>
    <s v="Mumbai"/>
    <n v="180"/>
    <n v="35400"/>
    <n v="4"/>
    <n v="1"/>
  </r>
  <r>
    <d v="2024-06-29T00:00:00"/>
    <x v="50"/>
    <s v="VIJAYKUMAR DINESH PARCHE"/>
    <s v="VIJAYKUMAR DINESH PARCHE"/>
    <n v="7558284024"/>
    <s v="MUNAWAR WARISH HASHMI"/>
    <n v="4"/>
    <n v="0"/>
    <n v="0"/>
    <n v="4"/>
    <n v="1"/>
    <n v="3"/>
    <n v="0"/>
    <n v="0"/>
    <s v="Mumbai"/>
    <n v="100"/>
    <n v="0"/>
    <n v="4"/>
    <n v="1"/>
  </r>
  <r>
    <d v="2024-06-29T00:00:00"/>
    <x v="2"/>
    <s v="YASH SABHA SHANKAR TIWARI"/>
    <s v="YASH SABHA SHANKAR TIWARI"/>
    <n v="9594587271"/>
    <s v="ABHIJIT KHANVILKAR"/>
    <n v="2"/>
    <n v="0"/>
    <n v="1"/>
    <n v="1"/>
    <n v="0"/>
    <n v="2"/>
    <n v="0"/>
    <n v="0"/>
    <s v="Mumbai"/>
    <n v="115"/>
    <n v="11328"/>
    <n v="2"/>
    <n v="1"/>
  </r>
  <r>
    <d v="2024-06-29T00:00:00"/>
    <x v="43"/>
    <s v="SURAJ PAWAR"/>
    <s v="SURAJ PAWAR"/>
    <n v="8446578718"/>
    <s v="MADHURI JOSHI"/>
    <n v="1"/>
    <n v="0"/>
    <n v="0"/>
    <n v="1"/>
    <n v="0"/>
    <n v="1"/>
    <n v="0"/>
    <n v="0"/>
    <s v="Mumbai"/>
    <n v="25"/>
    <n v="0"/>
    <n v="1"/>
    <n v="1"/>
  </r>
  <r>
    <d v="2024-06-29T00:00:00"/>
    <x v="40"/>
    <s v="JAYESH MANOHARLAL VATANI"/>
    <s v="JAYESH MANOHARLAL VATANI"/>
    <n v="9730838322"/>
    <s v="JAGANATH SABAT"/>
    <n v="2"/>
    <n v="0"/>
    <n v="0"/>
    <n v="2"/>
    <n v="0"/>
    <n v="2"/>
    <n v="0"/>
    <n v="0"/>
    <s v="Mumbai"/>
    <n v="40"/>
    <n v="0"/>
    <n v="2"/>
    <n v="1"/>
  </r>
  <r>
    <d v="2024-06-29T00:00:00"/>
    <x v="120"/>
    <s v="MOHAMMAD HASEEN"/>
    <s v="MOHAMMAD HASEEN"/>
    <n v="8565899473"/>
    <s v="SHASHANK YELVE"/>
    <n v="5"/>
    <n v="0"/>
    <n v="0"/>
    <n v="5"/>
    <n v="2"/>
    <n v="3"/>
    <n v="0"/>
    <n v="0"/>
    <s v="Mumbai"/>
    <n v="125"/>
    <n v="0"/>
    <n v="4"/>
    <n v="1"/>
  </r>
  <r>
    <d v="2024-06-29T00:00:00"/>
    <x v="94"/>
    <s v="MANISH PANDEY"/>
    <s v="MANISH PANDEY"/>
    <n v="8655267737"/>
    <s v="AJAY KUMAR VERMA"/>
    <n v="3"/>
    <n v="1"/>
    <n v="0"/>
    <n v="2"/>
    <n v="1"/>
    <n v="2"/>
    <n v="0"/>
    <n v="0"/>
    <s v="Mumbai"/>
    <n v="145"/>
    <n v="4720"/>
    <n v="3"/>
    <n v="1"/>
  </r>
  <r>
    <d v="2024-06-29T00:00:00"/>
    <x v="0"/>
    <s v="SIRAJ RAIS KHAN"/>
    <s v="SIRAJ RAIS KHAN"/>
    <n v="7738084089"/>
    <s v="IRFAN INNUS PATEL"/>
    <n v="5"/>
    <n v="0"/>
    <n v="0"/>
    <n v="5"/>
    <n v="1"/>
    <n v="4"/>
    <n v="0"/>
    <n v="0"/>
    <s v="Mumbai"/>
    <n v="115"/>
    <n v="0"/>
    <n v="5"/>
    <n v="1"/>
  </r>
  <r>
    <d v="2024-06-29T00:00:00"/>
    <x v="65"/>
    <s v="SHEKH MOHAMMAD IMRAN"/>
    <s v="SHEKH MOHAMMAD IMRAN"/>
    <n v="8291174466"/>
    <s v="SHASHANK YELVE"/>
    <n v="5"/>
    <n v="0"/>
    <n v="0"/>
    <n v="5"/>
    <n v="0"/>
    <n v="5"/>
    <n v="0"/>
    <n v="0"/>
    <s v="Mumbai"/>
    <n v="105"/>
    <n v="0"/>
    <n v="5"/>
    <n v="1"/>
  </r>
  <r>
    <d v="2024-06-29T00:00:00"/>
    <x v="66"/>
    <s v="RITIK PANKAJ CHAUBEY"/>
    <s v="RITIK PANKAJ CHAUBEY"/>
    <n v="8604838454"/>
    <s v="MANISH LOLARAKH NATH DUBEY"/>
    <n v="6"/>
    <n v="0"/>
    <n v="0"/>
    <n v="6"/>
    <n v="2"/>
    <n v="4"/>
    <n v="0"/>
    <n v="0"/>
    <s v="Mumbai"/>
    <n v="140"/>
    <n v="0"/>
    <n v="6"/>
    <n v="1"/>
  </r>
  <r>
    <d v="2024-06-29T00:00:00"/>
    <x v="97"/>
    <s v="PREM KUMAR VISHWAKARMA"/>
    <s v="PREM KUMAR VISHWAKARMA"/>
    <n v="9004761131"/>
    <s v="KADAM RAVIRAJ NARAYAN"/>
    <n v="3"/>
    <n v="0"/>
    <n v="0"/>
    <n v="3"/>
    <n v="0"/>
    <n v="3"/>
    <n v="0"/>
    <n v="0"/>
    <s v="Mumbai"/>
    <n v="50"/>
    <n v="0"/>
    <n v="2"/>
    <n v="1"/>
  </r>
  <r>
    <d v="2024-06-29T00:00:00"/>
    <x v="118"/>
    <s v="GAURISHANKAR SHAMBHU MANDAL"/>
    <s v="GAURISHANKAR SHAMBHU MANDAL"/>
    <n v="8369893292"/>
    <s v="CHANDRALOK GUPTA"/>
    <n v="7"/>
    <n v="0"/>
    <n v="0"/>
    <n v="7"/>
    <n v="0"/>
    <n v="7"/>
    <n v="0"/>
    <n v="0"/>
    <s v="Mumbai"/>
    <n v="175"/>
    <n v="0"/>
    <n v="7"/>
    <n v="1"/>
  </r>
  <r>
    <d v="2024-06-29T00:00:00"/>
    <x v="64"/>
    <s v="MUNAWAR WARISH HASHMI"/>
    <s v="MUNAWAR WARISH HASHMI"/>
    <n v="9167670057"/>
    <s v="RUSHIKESH KALE"/>
    <n v="3"/>
    <n v="0"/>
    <n v="0"/>
    <n v="3"/>
    <n v="0"/>
    <n v="3"/>
    <n v="0"/>
    <n v="0"/>
    <s v="Mumbai"/>
    <n v="70"/>
    <n v="0"/>
    <n v="3"/>
    <n v="1"/>
  </r>
  <r>
    <d v="2024-06-29T00:00:00"/>
    <x v="60"/>
    <s v="VIKAS CHANDRABHAN MISHRA"/>
    <s v="VIKAS CHANDRABHAN MISHRA"/>
    <n v="8369541192"/>
    <s v="SHASHANK YELVE"/>
    <n v="5"/>
    <n v="0"/>
    <n v="0"/>
    <n v="5"/>
    <n v="2"/>
    <n v="3"/>
    <n v="0"/>
    <n v="0"/>
    <s v="Mumbai"/>
    <n v="115"/>
    <n v="0"/>
    <n v="4"/>
    <n v="1"/>
  </r>
  <r>
    <d v="2024-06-29T00:00:00"/>
    <x v="12"/>
    <s v="SUMIT KUMAR PARASNATH VERMA"/>
    <s v="SUMIT KUMAR PARASNATH VERMA"/>
    <n v="7738531602"/>
    <s v="ABHISHEK GUPTA"/>
    <n v="5"/>
    <n v="0"/>
    <n v="0"/>
    <n v="5"/>
    <n v="2"/>
    <n v="3"/>
    <n v="0"/>
    <n v="0"/>
    <s v="Mumbai"/>
    <n v="115"/>
    <n v="0"/>
    <n v="5"/>
    <n v="1"/>
  </r>
  <r>
    <d v="2024-06-29T00:00:00"/>
    <x v="122"/>
    <s v="ABHISHEK RAJNARAYAN GUPTA"/>
    <s v="ABHISHEK RAJNARAYAN GUPTA"/>
    <n v="8454864050"/>
    <s v="ABHISHEK GUPTA"/>
    <n v="5"/>
    <n v="0"/>
    <n v="0"/>
    <n v="5"/>
    <n v="1"/>
    <n v="4"/>
    <n v="0"/>
    <n v="0"/>
    <s v="Mumbai"/>
    <n v="115"/>
    <n v="0"/>
    <n v="4"/>
    <n v="1"/>
  </r>
  <r>
    <d v="2024-06-29T00:00:00"/>
    <x v="11"/>
    <s v="PRASHANT VISHRAM PATIL"/>
    <s v="PRASHANT VISHRAM PATIL"/>
    <n v="7777088988"/>
    <s v="PREM KUMAR VISHWAKARMA"/>
    <n v="5"/>
    <n v="0"/>
    <n v="0"/>
    <n v="5"/>
    <n v="4"/>
    <n v="1"/>
    <n v="0"/>
    <n v="0"/>
    <s v="Mumbai"/>
    <n v="105"/>
    <n v="0"/>
    <n v="5"/>
    <n v="1"/>
  </r>
  <r>
    <d v="2024-06-29T00:00:00"/>
    <x v="58"/>
    <s v="ANGAD RAMJI GUPTA"/>
    <s v="ANGAD RAMJI GUPTA"/>
    <n v="9820840706"/>
    <s v="CHANDRALOK GUPTA"/>
    <n v="7"/>
    <n v="0"/>
    <n v="0"/>
    <n v="7"/>
    <n v="0"/>
    <n v="7"/>
    <n v="0"/>
    <n v="0"/>
    <s v="Mumbai"/>
    <n v="175"/>
    <n v="0"/>
    <n v="7"/>
    <n v="1"/>
  </r>
  <r>
    <d v="2024-06-29T00:00:00"/>
    <x v="59"/>
    <s v="MOHAMMED SAJID TAK"/>
    <s v="MOHAMMED SAJID TAK"/>
    <n v="9623733102"/>
    <s v="IRFAN INNUS PATEL"/>
    <n v="4"/>
    <n v="1"/>
    <n v="0"/>
    <n v="3"/>
    <n v="0"/>
    <n v="4"/>
    <n v="0"/>
    <n v="0"/>
    <s v="Mumbai"/>
    <n v="165"/>
    <n v="20060"/>
    <n v="4"/>
    <n v="1"/>
  </r>
  <r>
    <d v="2024-06-29T00:00:00"/>
    <x v="74"/>
    <s v="SHIVAM PATHAK"/>
    <s v="SHIVAM PATHAK"/>
    <n v="9721050607"/>
    <s v="AJAY KUMAR VERMA"/>
    <n v="5"/>
    <n v="0"/>
    <n v="0"/>
    <n v="5"/>
    <n v="2"/>
    <n v="3"/>
    <n v="0"/>
    <n v="1"/>
    <s v="Mumbai"/>
    <n v="135"/>
    <n v="0"/>
    <n v="5"/>
    <n v="1"/>
  </r>
  <r>
    <d v="2024-06-29T00:00:00"/>
    <x v="75"/>
    <s v="WASIM KAZI"/>
    <s v="WASIM KAZI"/>
    <n v="9702808599"/>
    <s v="SHASHANK YELVE"/>
    <n v="5"/>
    <n v="0"/>
    <n v="0"/>
    <n v="5"/>
    <n v="0"/>
    <n v="5"/>
    <n v="0"/>
    <n v="0"/>
    <s v="Mumbai"/>
    <n v="115"/>
    <n v="0"/>
    <n v="5"/>
    <n v="1"/>
  </r>
  <r>
    <d v="2024-06-29T00:00:00"/>
    <x v="119"/>
    <s v="PRASHANT TUKARAM THOKALE"/>
    <s v="PRASHANT TUKARAM THOKALE"/>
    <n v="8779830559"/>
    <s v="JAYANT KUMAR"/>
    <n v="5"/>
    <n v="0"/>
    <n v="0"/>
    <n v="5"/>
    <n v="1"/>
    <n v="4"/>
    <n v="0"/>
    <n v="0"/>
    <s v="Mumbai"/>
    <n v="115"/>
    <n v="0"/>
    <n v="4"/>
    <n v="1"/>
  </r>
  <r>
    <d v="2024-06-29T00:00:00"/>
    <x v="77"/>
    <s v="ARCHANA KAKADE"/>
    <s v="ARCHANA KAKADE"/>
    <n v="7208149618"/>
    <s v="NANDAN SINGH"/>
    <n v="2"/>
    <n v="0"/>
    <n v="0"/>
    <n v="2"/>
    <n v="1"/>
    <n v="1"/>
    <n v="0"/>
    <n v="0"/>
    <s v="Mumbai"/>
    <n v="40"/>
    <n v="0"/>
    <n v="2"/>
    <n v="1"/>
  </r>
  <r>
    <d v="2024-06-29T00:00:00"/>
    <x v="67"/>
    <s v="MOHIT UPADHYAY"/>
    <s v="MOHIT UPADHYAY"/>
    <n v="9372906600"/>
    <s v="AKASH RAMRATAN JAISWAL"/>
    <n v="2"/>
    <n v="1"/>
    <n v="0"/>
    <n v="1"/>
    <n v="0"/>
    <n v="2"/>
    <n v="0"/>
    <n v="0"/>
    <s v="Mumbai"/>
    <n v="115"/>
    <n v="11800"/>
    <n v="2"/>
    <n v="1"/>
  </r>
  <r>
    <d v="2024-06-29T00:00:00"/>
    <x v="72"/>
    <s v="PRASHANT LAD"/>
    <s v="PRASHANT LAD"/>
    <n v="9833647618"/>
    <s v="SHASHANK YELVE"/>
    <n v="3"/>
    <n v="0"/>
    <n v="0"/>
    <n v="3"/>
    <n v="1"/>
    <n v="2"/>
    <n v="0"/>
    <n v="0"/>
    <s v="Mumbai"/>
    <n v="75"/>
    <n v="0"/>
    <n v="3"/>
    <n v="1"/>
  </r>
  <r>
    <d v="2024-06-29T00:00:00"/>
    <x v="71"/>
    <s v="AJAY BALU LONDHE"/>
    <s v="AJAY BALU LONDHE"/>
    <n v="8369610661"/>
    <s v="NANDAN SINGH"/>
    <n v="3"/>
    <n v="1"/>
    <n v="0"/>
    <n v="2"/>
    <n v="0"/>
    <n v="4"/>
    <n v="0"/>
    <n v="1"/>
    <s v="Mumbai"/>
    <n v="150"/>
    <n v="11328"/>
    <n v="4"/>
    <n v="1"/>
  </r>
  <r>
    <d v="2024-06-29T00:00:00"/>
    <x v="106"/>
    <s v="SACHIN KUMAR"/>
    <s v="SACHIN KUMAR"/>
    <n v="8825131086"/>
    <s v="ABHIJIT KHANVILKAR"/>
    <n v="3"/>
    <n v="0"/>
    <n v="0"/>
    <n v="3"/>
    <n v="2"/>
    <n v="1"/>
    <n v="0"/>
    <n v="0"/>
    <s v="Mumbai"/>
    <n v="55"/>
    <n v="0"/>
    <n v="3"/>
    <n v="1"/>
  </r>
  <r>
    <d v="2024-06-29T00:00:00"/>
    <x v="135"/>
    <s v="TANAY KIRIT  SHAH"/>
    <s v="TANAY KIRIT  SHAH"/>
    <n v="9833376425"/>
    <s v="MANISH LOLARAKH NATH DUBEY"/>
    <n v="5"/>
    <n v="0"/>
    <n v="0"/>
    <n v="5"/>
    <n v="3"/>
    <n v="2"/>
    <n v="0"/>
    <n v="0"/>
    <s v="Mumbai"/>
    <n v="125"/>
    <n v="0"/>
    <n v="5"/>
    <n v="1"/>
  </r>
  <r>
    <d v="2024-06-29T00:00:00"/>
    <x v="107"/>
    <s v="NITISH KUMAR"/>
    <s v="NITISH KUMAR"/>
    <n v="8692826180"/>
    <s v="ABHIJIT KHANVILKAR"/>
    <n v="4"/>
    <n v="0"/>
    <n v="0"/>
    <n v="4"/>
    <n v="1"/>
    <n v="3"/>
    <n v="0"/>
    <n v="1"/>
    <s v="Mumbai"/>
    <n v="100"/>
    <n v="0"/>
    <n v="3"/>
    <n v="1"/>
  </r>
  <r>
    <d v="2024-06-29T00:00:00"/>
    <x v="70"/>
    <s v="ABHISHEK KUMAR"/>
    <s v="ABHISHEK KUMAR"/>
    <n v="9967178792"/>
    <s v="NAGENDRA MISHRA"/>
    <n v="4"/>
    <n v="0"/>
    <n v="0"/>
    <n v="4"/>
    <n v="1"/>
    <n v="3"/>
    <n v="0"/>
    <n v="0"/>
    <s v="Mumbai"/>
    <n v="90"/>
    <n v="0"/>
    <n v="4"/>
    <n v="1"/>
  </r>
  <r>
    <d v="2024-06-29T00:00:00"/>
    <x v="113"/>
    <s v="ANKIT VILAS BORSE"/>
    <s v="ANKIT VILAS BORSE"/>
    <n v="8655594978"/>
    <s v="JAGANATH SABAT"/>
    <n v="5"/>
    <n v="0"/>
    <n v="0"/>
    <n v="5"/>
    <n v="1"/>
    <n v="4"/>
    <n v="0"/>
    <n v="1"/>
    <s v="Mumbai"/>
    <n v="135"/>
    <n v="0"/>
    <n v="5"/>
    <n v="1"/>
  </r>
  <r>
    <d v="2024-06-29T00:00:00"/>
    <x v="68"/>
    <s v="DHIRAJKUMAR L MISHRA"/>
    <s v="DHIRAJKUMAR L MISHRA"/>
    <n v="9370908992"/>
    <s v="MUNAWAR WARISH HASHMI"/>
    <n v="6"/>
    <n v="0"/>
    <n v="0"/>
    <n v="6"/>
    <n v="1"/>
    <n v="5"/>
    <n v="0"/>
    <n v="0"/>
    <s v="Mumbai"/>
    <n v="150"/>
    <n v="0"/>
    <n v="6"/>
    <n v="1"/>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r>
    <m/>
    <x v="139"/>
    <m/>
    <m/>
    <m/>
    <m/>
    <m/>
    <m/>
    <m/>
    <m/>
    <m/>
    <m/>
    <m/>
    <m/>
    <m/>
    <m/>
    <m/>
    <m/>
    <m/>
  </r>
</pivotCacheRecords>
</file>

<file path=xl/pivotCache/pivotCacheRecords3.xml><?xml version="1.0" encoding="utf-8"?>
<pivotCacheRecords xmlns="http://schemas.openxmlformats.org/spreadsheetml/2006/main" xmlns:r="http://schemas.openxmlformats.org/officeDocument/2006/relationships" count="1169">
  <r>
    <s v="Mum"/>
    <n v="1"/>
    <n v="4676"/>
    <s v="Ajay Kumar Mishra"/>
    <x v="0"/>
    <s v="June"/>
    <s v="Ajay Kumar Mishra"/>
    <x v="0"/>
    <x v="0"/>
    <s v="Makwana Steel Furniture"/>
    <n v="17784.070249673969"/>
    <n v="5517.6799999999994"/>
    <s v="Ecs"/>
    <s v="Online Payment"/>
    <s v="payu"/>
    <s v="Package"/>
    <s v="payu"/>
    <s v="Digital Mandate"/>
    <n v="0"/>
    <s v="PXX22.XX22.150214174123.G7T7"/>
    <s v="PU022010624OH5"/>
    <d v="2024-06-01T00:00:00"/>
    <x v="0"/>
    <s v="Monthly"/>
    <s v="ECS Mode"/>
    <n v="28051"/>
    <s v="2 MDP"/>
    <n v="0"/>
    <s v="Siddhant Pawar"/>
    <x v="0"/>
    <s v="Bahubali Kaddu"/>
  </r>
  <r>
    <s v="Mum"/>
    <n v="1"/>
    <n v="45626"/>
    <s v="Prashant Lad"/>
    <x v="0"/>
    <s v="June"/>
    <s v="Prashant Lad"/>
    <x v="1"/>
    <x v="1"/>
    <s v="Malaika Furnishing Sleepwell Mattresses Ddecor Curtains Blinds Wallpaper Sofa Upholstery"/>
    <n v="45626"/>
    <n v="53838.68"/>
    <s v="Non-Ecs"/>
    <s v="Online Payment"/>
    <s v="payu"/>
    <s v="PDG"/>
    <s v="payu"/>
    <m/>
    <n v="0"/>
    <s v="PXX22.XX22.210320112717.R5W1"/>
    <s v="PU022010624WEB"/>
    <d v="2024-06-01T00:00:00"/>
    <x v="1"/>
    <s v="Upfront"/>
    <s v="Non ECS"/>
    <n v="45626"/>
    <s v="Non-Ecs"/>
    <n v="0"/>
    <s v="Shashank Yelve"/>
    <x v="0"/>
    <s v="Bahubali Kaddu"/>
  </r>
  <r>
    <s v="Mum"/>
    <n v="1"/>
    <n v="16791"/>
    <s v="Abhishek Gupta"/>
    <x v="0"/>
    <s v="June"/>
    <s v="Abhishek Gupta"/>
    <x v="2"/>
    <x v="2"/>
    <s v="Glamezone Studio"/>
    <n v="16791"/>
    <n v="19813.379999999997"/>
    <s v="Non-Ecs"/>
    <s v="Online Payment"/>
    <s v="payu"/>
    <s v="Package"/>
    <s v="payu"/>
    <m/>
    <n v="0"/>
    <s v="PXX22.XX22.240525160214.A4F1"/>
    <s v="PU022010624AXR"/>
    <d v="2024-06-01T00:00:00"/>
    <x v="0"/>
    <s v="Upfront"/>
    <s v="Non ECS"/>
    <n v="16791"/>
    <s v="Non-Ecs"/>
    <n v="0"/>
    <s v="Direct Dileep"/>
    <x v="0"/>
    <s v="Bahubali Kaddu"/>
  </r>
  <r>
    <s v="Mum"/>
    <n v="0.5"/>
    <n v="12475"/>
    <s v="Wasim Kazi"/>
    <x v="0"/>
    <s v="June"/>
    <s v="Wasim Kazi"/>
    <x v="3"/>
    <x v="1"/>
    <s v="Shradha Relocation Packers and Movers"/>
    <n v="12475"/>
    <n v="14720.5"/>
    <s v="Non-Ecs"/>
    <s v="Online Payment"/>
    <s v="payu"/>
    <s v="Package"/>
    <s v="payu"/>
    <m/>
    <n v="0"/>
    <s v="PXX22.XX22.190711185116.I6J9"/>
    <s v="PU022010624ULY"/>
    <d v="2024-06-01T00:00:00"/>
    <x v="0"/>
    <s v="Upfront"/>
    <s v="Non ECS"/>
    <n v="12475"/>
    <s v="Non-Ecs"/>
    <n v="0"/>
    <s v="Shashank Yelve"/>
    <x v="0"/>
    <s v="Bahubali Kaddu"/>
  </r>
  <r>
    <s v="Mum"/>
    <n v="0.5"/>
    <n v="41525"/>
    <s v="Wasim Kazi"/>
    <x v="0"/>
    <s v="June"/>
    <s v="Wasim Kazi"/>
    <x v="3"/>
    <x v="1"/>
    <s v="Shradha Relocation Packers and Movers"/>
    <n v="41525"/>
    <n v="48999.5"/>
    <s v="Non-Ecs"/>
    <s v="Online Payment"/>
    <s v="payu"/>
    <s v="Package"/>
    <s v="payu"/>
    <m/>
    <n v="0"/>
    <s v="PXX22.XX22.190711185116.I6J9"/>
    <s v="PU022010624L81"/>
    <d v="2024-06-01T00:00:00"/>
    <x v="0"/>
    <s v="Upfront"/>
    <s v="Non ECS"/>
    <n v="41525"/>
    <s v="Non-Ecs"/>
    <n v="0"/>
    <s v="Shashank Yelve"/>
    <x v="0"/>
    <s v="Bahubali Kaddu"/>
  </r>
  <r>
    <s v="Mum"/>
    <n v="1"/>
    <n v="50269"/>
    <s v="Shekh Mohammad Imran"/>
    <x v="0"/>
    <s v="June"/>
    <s v="Shekh Mohammad Imran"/>
    <x v="4"/>
    <x v="1"/>
    <s v="Mumbai Tattoo Studio"/>
    <n v="50269"/>
    <n v="59317.42"/>
    <s v="Non-Ecs"/>
    <s v="Online Payment"/>
    <s v="payu"/>
    <s v="PDG"/>
    <s v="payu"/>
    <m/>
    <n v="0"/>
    <s v="PXX22.XX22.201029192303.V3I9"/>
    <s v="PU022010624YM6"/>
    <d v="2024-06-01T00:00:00"/>
    <x v="1"/>
    <s v="Upfront"/>
    <s v="Non ECS"/>
    <n v="50269"/>
    <s v="Non-Ecs"/>
    <n v="0"/>
    <s v="Shashank Yelve"/>
    <x v="0"/>
    <s v="Bahubali Kaddu"/>
  </r>
  <r>
    <s v="Mum"/>
    <n v="1"/>
    <n v="6000"/>
    <s v="Arjun Waghmare"/>
    <x v="0"/>
    <s v="June"/>
    <s v="Arjun Waghmare"/>
    <x v="5"/>
    <x v="3"/>
    <s v="Hn Wellness Sp"/>
    <n v="6000"/>
    <n v="7080"/>
    <s v="Non-Ecs"/>
    <s v="Online Payment"/>
    <s v="offlinecreditcard"/>
    <s v="Banner"/>
    <s v="offlinecreditcard"/>
    <m/>
    <n v="0"/>
    <s v="PXX22.XX22.230227165034.H8E4"/>
    <s v="F022010624J71"/>
    <d v="2024-06-01T00:00:00"/>
    <x v="2"/>
    <s v="Upfront"/>
    <s v="Non ECS"/>
    <n v="6000"/>
    <s v="Non-Ecs"/>
    <n v="0"/>
    <s v="Arjun Waghmare"/>
    <x v="1"/>
    <s v="Abhijit Khanvilkar"/>
  </r>
  <r>
    <s v="Mum"/>
    <n v="0"/>
    <n v="3500"/>
    <s v="AJAY KUMAR VERMA"/>
    <x v="0"/>
    <s v="June"/>
    <s v="AJAY KUMAR VERMA"/>
    <x v="6"/>
    <x v="4"/>
    <s v="Pathak Computer"/>
    <n v="0"/>
    <n v="4130"/>
    <s v="Non-Ecs"/>
    <s v="Online Payment"/>
    <s v="payu"/>
    <s v="Package"/>
    <s v="payu"/>
    <m/>
    <n v="0"/>
    <s v="PXX22.XX22.180330175513.Y6U4"/>
    <s v="PU022010624C65"/>
    <d v="2024-06-01T00:00:00"/>
    <x v="0"/>
    <s v="Upfront"/>
    <s v="Non ECS"/>
    <n v="3500"/>
    <s v="Non-Ecs"/>
    <n v="0"/>
    <s v="Ajay Kumar Verma"/>
    <x v="1"/>
    <s v="Bahubali Kaddu"/>
  </r>
  <r>
    <s v="Mum"/>
    <n v="0.5"/>
    <n v="8501"/>
    <s v="Bhavesh Vivek Mhatre"/>
    <x v="0"/>
    <s v="June"/>
    <s v="Bhavesh Vivek Mhatre"/>
    <x v="7"/>
    <x v="1"/>
    <s v="Red Forest Farmhouse"/>
    <n v="8501"/>
    <n v="10031.18"/>
    <s v="Non-Ecs"/>
    <s v="Online Payment"/>
    <s v="payu"/>
    <s v="Package"/>
    <s v="payu"/>
    <m/>
    <n v="0"/>
    <s v="PXX22.XX22.240413151259.V2W6"/>
    <s v="PU022010624B5R"/>
    <d v="2024-06-01T00:00:00"/>
    <x v="0"/>
    <s v="Upfront"/>
    <s v="Non ECS"/>
    <n v="8501"/>
    <s v="Non-Ecs"/>
    <s v="Lubna Rashid Husain"/>
    <s v="Suraj Pawar"/>
    <x v="0"/>
    <s v="Bahubali Kaddu"/>
  </r>
  <r>
    <s v="Mum"/>
    <n v="0"/>
    <n v="4036"/>
    <s v="Sumit Sharad Sanas"/>
    <x v="0"/>
    <s v="June"/>
    <s v="Sumit Sharad Sanas"/>
    <x v="8"/>
    <x v="3"/>
    <s v="Visiongate"/>
    <n v="0"/>
    <n v="4762.4799999999996"/>
    <s v="Non-Ecs"/>
    <s v="Online Payment"/>
    <s v="payu"/>
    <s v="PDG"/>
    <s v="payu"/>
    <m/>
    <n v="0"/>
    <s v="PXX22.XX22.180513155513.I2E9"/>
    <s v="PU022010624LP2"/>
    <d v="2024-06-01T00:00:00"/>
    <x v="1"/>
    <s v="Upfront"/>
    <s v="Non ECS"/>
    <n v="4036"/>
    <s v="Non-Ecs"/>
    <n v="0"/>
    <s v="Arjun Waghmare"/>
    <x v="0"/>
    <s v="Abhijit Khanvilkar"/>
  </r>
  <r>
    <s v="Mum"/>
    <n v="1"/>
    <n v="30000"/>
    <s v="Mohd Ijhar Shaikh"/>
    <x v="0"/>
    <s v="June"/>
    <s v="Mohd Ijhar Shaikh"/>
    <x v="9"/>
    <x v="4"/>
    <s v="Orange Mint Parlour"/>
    <n v="30000"/>
    <n v="35400"/>
    <s v="Non-Ecs"/>
    <s v="Online Payment"/>
    <s v="payu"/>
    <s v="PDG"/>
    <s v="payu"/>
    <m/>
    <n v="0"/>
    <s v="PXX22.XX22.210710175533.K7W7"/>
    <s v="PU022010624JEB"/>
    <d v="2024-06-01T00:00:00"/>
    <x v="1"/>
    <s v="Upfront"/>
    <s v="Non ECS"/>
    <n v="30000"/>
    <s v="Non-Ecs"/>
    <n v="0"/>
    <s v="Direct Intezar"/>
    <x v="0"/>
    <s v="Bahubali Kaddu"/>
  </r>
  <r>
    <s v="Mum"/>
    <n v="1"/>
    <n v="5000"/>
    <s v="Karim Jariya"/>
    <x v="0"/>
    <s v="June"/>
    <s v="Karim Jariya"/>
    <x v="10"/>
    <x v="4"/>
    <s v="Dr. Darshan&amp;amp;#039;s Dental Clinic"/>
    <n v="19018.826690321883"/>
    <n v="5900"/>
    <s v="Ecs"/>
    <s v="Online Payment"/>
    <s v="payu"/>
    <s v="Package"/>
    <s v="payu"/>
    <s v="Digital Mandate"/>
    <n v="0"/>
    <s v="PXX22.XX22.240601140806.Y6S9"/>
    <s v="PU0220106242HM"/>
    <d v="2024-06-01T00:00:00"/>
    <x v="0"/>
    <s v="Monthly"/>
    <s v="ECS Mode"/>
    <n v="30000"/>
    <s v="2 MDP"/>
    <n v="0"/>
    <s v="Ajay Kumar Verma"/>
    <x v="0"/>
    <s v="Bahubali Kaddu"/>
  </r>
  <r>
    <s v="Mum"/>
    <n v="1"/>
    <n v="4251"/>
    <s v="Bannoth Narayanaswamy Naik"/>
    <x v="0"/>
    <s v="June"/>
    <s v="Bannoth Narayanaswamy Naik"/>
    <x v="11"/>
    <x v="3"/>
    <s v="Dr. Ankit Sonis Lifeplus Homoeopathy Clinic"/>
    <n v="16167.0026867736"/>
    <n v="5016.1799999999994"/>
    <s v="Ecs"/>
    <s v="Online Payment"/>
    <s v="payu"/>
    <s v="Package"/>
    <s v="payu"/>
    <m/>
    <n v="0"/>
    <s v="PF009267"/>
    <s v="PU022010624X31"/>
    <d v="2024-06-01T00:00:00"/>
    <x v="0"/>
    <s v="Monthly"/>
    <s v="ECS Mode"/>
    <n v="25500"/>
    <s v="2 MDP"/>
    <n v="0"/>
    <s v="Arjun Waghmare"/>
    <x v="0"/>
    <s v="Abhijit Khanvilkar"/>
  </r>
  <r>
    <s v="Mum"/>
    <n v="1"/>
    <n v="15300"/>
    <s v="Vijaykumar Dinesh parche"/>
    <x v="0"/>
    <s v="June"/>
    <s v="Vijaykumar Dinesh parche"/>
    <x v="12"/>
    <x v="5"/>
    <s v="Birla Open Minds Preschool"/>
    <n v="15300"/>
    <n v="18054"/>
    <s v="Non-Ecs"/>
    <s v="Online Payment"/>
    <s v="neft"/>
    <s v="Banner"/>
    <s v="neft"/>
    <m/>
    <n v="0"/>
    <s v="PXX22.XX22.240602131828.Z5D1"/>
    <s v="N022020624ZZG"/>
    <d v="2024-06-01T00:00:00"/>
    <x v="2"/>
    <s v="Upfront"/>
    <s v="Non ECS"/>
    <n v="15300"/>
    <s v="Non-Ecs"/>
    <n v="0"/>
    <s v="Munawar hashmi"/>
    <x v="0"/>
    <s v="Abhijit Khanvilkar"/>
  </r>
  <r>
    <s v="Mum"/>
    <n v="1"/>
    <n v="20000"/>
    <s v="Ranjeet Upendra Sharma"/>
    <x v="1"/>
    <s v="June"/>
    <s v="Ranjeet Upendra Sharma"/>
    <x v="13"/>
    <x v="5"/>
    <s v="Mangalmurti Engineering Classes &amp;amp;amp; Mangalmurti Cad Center"/>
    <n v="14336.773840446123"/>
    <n v="23600"/>
    <s v="Non-Ecs"/>
    <s v="Cheque &amp; Cash"/>
    <n v="571234"/>
    <s v="Package"/>
    <d v="2024-06-03T00:00:00"/>
    <m/>
    <n v="0"/>
    <s v="PXX22.XX22.141215134242.J5T9"/>
    <s v="Q022030624O11"/>
    <d v="2024-06-03T00:00:00"/>
    <x v="0"/>
    <s v="Upfront"/>
    <s v="Non ECS"/>
    <n v="20000"/>
    <s v="Non-Ecs"/>
    <n v="0"/>
    <s v="Jaganath Sabat"/>
    <x v="0"/>
    <s v="Abhijit Khanvilkar"/>
  </r>
  <r>
    <s v="Mum"/>
    <n v="1"/>
    <n v="4000"/>
    <s v="Laxmi Narayan pandey"/>
    <x v="1"/>
    <s v="June"/>
    <s v="Laxmi Narayan pandey"/>
    <x v="14"/>
    <x v="3"/>
    <s v="Savita Dental Clinic"/>
    <n v="15215.061352257506"/>
    <n v="4720"/>
    <s v="Ecs"/>
    <s v="Online Payment"/>
    <s v="payu"/>
    <s v="Package"/>
    <s v="payu"/>
    <m/>
    <n v="0"/>
    <s v="PXX22.XX22.240603183640.G2K7"/>
    <s v="PU022030624AZ5"/>
    <d v="2024-06-03T00:00:00"/>
    <x v="0"/>
    <s v="Monthly"/>
    <s v="ECS Mode"/>
    <n v="24000"/>
    <s v="2 MDP"/>
    <n v="0"/>
    <s v="Rikesh Vaidya"/>
    <x v="0"/>
    <s v="Abhijit Khanvilkar"/>
  </r>
  <r>
    <s v="Mum"/>
    <n v="1"/>
    <n v="45600"/>
    <s v="Mohammad Imran Adil"/>
    <x v="1"/>
    <s v="June"/>
    <s v="Mohammad Imran Adil"/>
    <x v="15"/>
    <x v="1"/>
    <s v="Nonstop Stay"/>
    <n v="45600"/>
    <n v="53808"/>
    <s v="Non-Ecs"/>
    <s v="Online Payment"/>
    <s v="payu"/>
    <s v="PDG"/>
    <s v="payu"/>
    <m/>
    <n v="0"/>
    <s v="PXX22.XX22.230210063108.N7F6"/>
    <s v="PU0220306244U0"/>
    <d v="2024-06-03T00:00:00"/>
    <x v="1"/>
    <s v="Upfront"/>
    <s v="Non ECS"/>
    <n v="45600"/>
    <s v="Non-Ecs"/>
    <n v="0"/>
    <s v="Mohammad Imran Adil"/>
    <x v="1"/>
    <s v="Bahubali Kaddu"/>
  </r>
  <r>
    <s v="Mum"/>
    <n v="1"/>
    <n v="24000"/>
    <s v="Vinaykumar Gaud"/>
    <x v="1"/>
    <s v="June"/>
    <s v="Vinaykumar Gaud"/>
    <x v="16"/>
    <x v="4"/>
    <s v="Swami Estate Agency"/>
    <n v="17204.128608535349"/>
    <n v="28320"/>
    <s v="Non-Ecs"/>
    <s v="Cheque &amp; Cash"/>
    <n v="777632"/>
    <s v="Package"/>
    <d v="2024-05-05T00:00:00"/>
    <m/>
    <n v="0"/>
    <s v="PXX22.XX22.200130185537.E1X5"/>
    <s v="Q022030624UG9"/>
    <d v="2024-06-03T00:00:00"/>
    <x v="0"/>
    <s v="Upfront"/>
    <s v="Non ECS"/>
    <n v="24000"/>
    <s v="Non-Ecs"/>
    <n v="0"/>
    <s v="Direct Intezar"/>
    <x v="0"/>
    <s v="Bahubali Kaddu"/>
  </r>
  <r>
    <s v="Mum"/>
    <n v="0.5"/>
    <n v="20120"/>
    <s v="Nandan Singh"/>
    <x v="1"/>
    <s v="June"/>
    <s v="Nandan Singh"/>
    <x v="17"/>
    <x v="3"/>
    <s v="Pest Exit Solutions"/>
    <n v="20120"/>
    <n v="23741.599999999999"/>
    <s v="Non-Ecs"/>
    <s v="Online Payment"/>
    <s v="offlinecreditcard"/>
    <s v="PDG"/>
    <s v="offlinecreditcard"/>
    <m/>
    <n v="0"/>
    <s v="PXX22.XX22.211130092029.G4V5"/>
    <s v="F022030624VWG"/>
    <d v="2024-06-03T00:00:00"/>
    <x v="1"/>
    <s v="Upfront"/>
    <s v="Non ECS"/>
    <n v="20120"/>
    <s v="Non-Ecs"/>
    <s v="Sana Khan"/>
    <s v="Nandan Singh"/>
    <x v="1"/>
    <s v="Abhijit Khanvilkar"/>
  </r>
  <r>
    <s v="Mum"/>
    <n v="1"/>
    <n v="6000"/>
    <s v="Yash Sabha shankar tiwari"/>
    <x v="1"/>
    <s v="June"/>
    <s v="Yash Sabha shankar tiwari"/>
    <x v="18"/>
    <x v="3"/>
    <s v="Orance Wellness &amp;amp;amp; Hammam Sp"/>
    <n v="39645.184056772516"/>
    <n v="7080"/>
    <s v="Ecs"/>
    <s v="Online Payment"/>
    <s v="payu"/>
    <s v="Package"/>
    <s v="payu"/>
    <s v="Digital Mandate"/>
    <n v="0"/>
    <s v="PXX22.XX22.240602133550.M7S5"/>
    <s v="PU022030624PH8"/>
    <d v="2024-06-03T00:00:00"/>
    <x v="0"/>
    <s v="Monthly"/>
    <s v="ECS Mode"/>
    <n v="72000"/>
    <s v="1 MDP"/>
    <n v="0"/>
    <s v="Rikesh Vaidya"/>
    <x v="0"/>
    <s v="Abhijit Khanvilkar"/>
  </r>
  <r>
    <s v="Mum"/>
    <n v="1"/>
    <n v="3822"/>
    <s v="Mohd Anwar"/>
    <x v="1"/>
    <s v="June"/>
    <s v="Mohd Anwar"/>
    <x v="19"/>
    <x v="1"/>
    <s v="Makwana Modular Kitchen"/>
    <n v="25248.374713487967"/>
    <n v="4509.96"/>
    <s v="Ecs"/>
    <s v="Online Payment"/>
    <s v="payu"/>
    <s v="Package"/>
    <s v="payu"/>
    <s v="Digital Mandate"/>
    <n v="0"/>
    <s v="PXX22.XX22.230320192102.N3T7"/>
    <s v="PU022030624OH1"/>
    <d v="2024-06-03T00:00:00"/>
    <x v="0"/>
    <s v="Monthly"/>
    <s v="ECS Mode"/>
    <n v="45852"/>
    <s v="1 MDP"/>
    <n v="0"/>
    <s v="Mohammad Imran Adil"/>
    <x v="0"/>
    <s v="Bahubali Kaddu"/>
  </r>
  <r>
    <s v="Mum"/>
    <n v="1"/>
    <n v="2500"/>
    <s v="Choubey Aditya ajit"/>
    <x v="1"/>
    <s v="June"/>
    <s v="Choubey Aditya ajit"/>
    <x v="20"/>
    <x v="5"/>
    <s v="Dr Prashik&amp;amp;#039;s Dental Care"/>
    <n v="16518.826690321883"/>
    <n v="2950"/>
    <s v="Ecs"/>
    <s v="Online Payment"/>
    <s v="payu"/>
    <s v="Package"/>
    <s v="payu"/>
    <m/>
    <n v="0"/>
    <s v="PXX22.XX22.210226114048.P8R6"/>
    <s v="PU0220306240S5"/>
    <d v="2024-06-03T00:00:00"/>
    <x v="0"/>
    <s v="Monthly"/>
    <s v="ECS Mode"/>
    <n v="30000"/>
    <s v="1 MDP"/>
    <n v="0"/>
    <s v="Chandralok Gupta"/>
    <x v="0"/>
    <s v="Abhijit Khanvilkar"/>
  </r>
  <r>
    <s v="Mum"/>
    <n v="1"/>
    <n v="2001"/>
    <s v="Munawar Warish hashmi"/>
    <x v="1"/>
    <s v="June"/>
    <s v="Munawar Warish hashmi"/>
    <x v="21"/>
    <x v="5"/>
    <s v="Flying Birds International Preschool"/>
    <n v="13216.061352257506"/>
    <n v="2361.1799999999998"/>
    <s v="Ecs"/>
    <s v="Online Payment"/>
    <s v="offlinecreditcard"/>
    <s v="Package"/>
    <s v="offlinecreditcard"/>
    <s v="Digital Mandate"/>
    <n v="0"/>
    <s v="PXX22.XX22.230603175558.M6V9"/>
    <s v="F022050624FLZ"/>
    <d v="2024-06-03T00:00:00"/>
    <x v="0"/>
    <s v="Monthly"/>
    <s v="ECS Mode"/>
    <n v="24000"/>
    <s v="1 MDP"/>
    <n v="0"/>
    <s v="Munawar hashmi"/>
    <x v="1"/>
    <s v="Abhijit Khanvilkar"/>
  </r>
  <r>
    <s v="Mum"/>
    <n v="0.33333333333333331"/>
    <n v="1671"/>
    <s v="Suraj Pawar"/>
    <x v="1"/>
    <s v="June"/>
    <s v="Suraj Pawar"/>
    <x v="22"/>
    <x v="1"/>
    <s v="Farmhouse Banquets"/>
    <n v="1671"/>
    <n v="1971.78"/>
    <s v="Non-Ecs"/>
    <s v="Online Payment"/>
    <s v="payu"/>
    <s v="PDG"/>
    <s v="payu"/>
    <m/>
    <n v="0"/>
    <s v="PXX22.XX22.240221160859.H7F9"/>
    <s v="PU022260624QRX"/>
    <d v="2024-06-03T00:00:00"/>
    <x v="1"/>
    <s v="Upfront"/>
    <s v="Non ECS"/>
    <n v="1671"/>
    <s v="Non-Ecs"/>
    <n v="0"/>
    <s v="Suraj Pawar"/>
    <x v="1"/>
    <s v="Bahubali Kaddu"/>
  </r>
  <r>
    <s v="Mum"/>
    <n v="0.33333333333333331"/>
    <n v="15038"/>
    <s v="Suraj Pawar"/>
    <x v="1"/>
    <s v="June"/>
    <s v="Suraj Pawar"/>
    <x v="22"/>
    <x v="1"/>
    <s v="Farmhouse Banquets"/>
    <n v="15038"/>
    <n v="17744.84"/>
    <s v="Non-Ecs"/>
    <s v="Online Payment"/>
    <s v="neft"/>
    <s v="PDG"/>
    <s v="neft"/>
    <m/>
    <n v="0"/>
    <s v="PXX22.XX22.240221160859.H7F9"/>
    <s v="N022260624M10"/>
    <d v="2024-06-03T00:00:00"/>
    <x v="1"/>
    <s v="Upfront"/>
    <s v="Non ECS"/>
    <n v="15038"/>
    <s v="Non-Ecs"/>
    <n v="0"/>
    <s v="Suraj Pawar"/>
    <x v="1"/>
    <s v="Bahubali Kaddu"/>
  </r>
  <r>
    <s v="Mum"/>
    <n v="0.33333333333333331"/>
    <n v="81876"/>
    <s v="Suraj Pawar"/>
    <x v="1"/>
    <s v="June"/>
    <s v="Suraj Pawar"/>
    <x v="22"/>
    <x v="1"/>
    <s v="Farmhouse Banquets"/>
    <n v="81876"/>
    <n v="96613.68"/>
    <s v="Non-Ecs"/>
    <s v="Online Payment"/>
    <s v="neft"/>
    <s v="PDG"/>
    <s v="neft"/>
    <m/>
    <n v="0"/>
    <s v="PXX22.XX22.240221160859.H7F9"/>
    <s v="N022260624KQ8"/>
    <d v="2024-06-03T00:00:00"/>
    <x v="1"/>
    <s v="Upfront"/>
    <s v="Non ECS"/>
    <n v="81876"/>
    <s v="Non-Ecs"/>
    <n v="0"/>
    <s v="Suraj Pawar"/>
    <x v="1"/>
    <s v="Bahubali Kaddu"/>
  </r>
  <r>
    <s v="Mum"/>
    <n v="1"/>
    <n v="3000"/>
    <s v="Angad Ramji Gupta"/>
    <x v="1"/>
    <s v="June"/>
    <s v="Angad Ramji Gupta"/>
    <x v="23"/>
    <x v="5"/>
    <s v="Rahul Enterprises"/>
    <n v="11411.296014193129"/>
    <n v="3540"/>
    <s v="Ecs"/>
    <s v="Online Payment"/>
    <s v="neft"/>
    <s v="Banner"/>
    <s v="neft"/>
    <m/>
    <n v="0"/>
    <s v="PXX22.XX22.170405143203.B4N7"/>
    <s v="N022280624OPB"/>
    <d v="2024-06-03T00:00:00"/>
    <x v="2"/>
    <s v="Monthly"/>
    <s v="ECS Mode"/>
    <n v="18000"/>
    <s v="2 MDP"/>
    <n v="0"/>
    <s v="Chandralok Gupta"/>
    <x v="0"/>
    <s v="Abhijit Khanvilkar"/>
  </r>
  <r>
    <s v="Mum"/>
    <n v="1"/>
    <n v="2000"/>
    <s v="Alok Nakhdoo Pal"/>
    <x v="2"/>
    <s v="June"/>
    <s v="Alok Nakhdoo Pal"/>
    <x v="24"/>
    <x v="5"/>
    <s v="Uptron Power Generator Service"/>
    <n v="13215.061352257506"/>
    <n v="2360"/>
    <s v="Ecs"/>
    <s v="Online Payment"/>
    <s v="payu"/>
    <s v="Package"/>
    <s v="payu"/>
    <s v="Digital Mandate"/>
    <n v="0"/>
    <s v="PXX22.XX22.180701221009.A3W1"/>
    <s v="PU022040624BUK"/>
    <d v="2024-06-04T00:00:00"/>
    <x v="0"/>
    <s v="Monthly"/>
    <s v="ECS Mode"/>
    <n v="24000"/>
    <s v="1 MDP"/>
    <n v="0"/>
    <s v="Chandralok Gupta"/>
    <x v="0"/>
    <s v="Abhijit Khanvilkar"/>
  </r>
  <r>
    <s v="Mum"/>
    <n v="0.5"/>
    <n v="14700"/>
    <s v="Jubair Khan"/>
    <x v="2"/>
    <s v="June"/>
    <s v="Jubair Khan"/>
    <x v="25"/>
    <x v="1"/>
    <s v="Sky Diagnostics Centre"/>
    <n v="14700"/>
    <n v="17346"/>
    <s v="Non-Ecs"/>
    <s v="Online Payment"/>
    <s v="neft"/>
    <s v="Package"/>
    <s v="neft"/>
    <m/>
    <n v="0"/>
    <s v="PXX22.XX22.191007120941.Q5A9"/>
    <s v="N022040624U4D"/>
    <d v="2024-06-04T00:00:00"/>
    <x v="0"/>
    <s v="Upfront"/>
    <s v="Non ECS"/>
    <n v="14700"/>
    <s v="Non-Ecs"/>
    <s v="Sana Khan"/>
    <s v="Mohammad Imran Adil"/>
    <x v="0"/>
    <s v="Bahubali Kaddu"/>
  </r>
  <r>
    <s v="Mum"/>
    <n v="1"/>
    <n v="4000"/>
    <s v="Irfan Innus patel"/>
    <x v="2"/>
    <s v="June"/>
    <s v="Irfan Innus patel"/>
    <x v="26"/>
    <x v="4"/>
    <s v="Real Touch Upholstery &amp;amp;amp; Carpet"/>
    <n v="15215.061352257506"/>
    <n v="4720"/>
    <s v="Ecs"/>
    <s v="Online Payment"/>
    <s v="payu"/>
    <s v="Package"/>
    <s v="payu"/>
    <m/>
    <n v="0"/>
    <s v="PXX22.XX22.120615184222.K8Y8"/>
    <s v="PU02204062466Z"/>
    <d v="2024-06-04T00:00:00"/>
    <x v="0"/>
    <s v="Monthly"/>
    <s v="ECS Mode"/>
    <n v="24000"/>
    <s v="2 MDP"/>
    <n v="0"/>
    <s v="Irfan Patel"/>
    <x v="1"/>
    <s v="Bahubali Kaddu"/>
  </r>
  <r>
    <s v="Mum"/>
    <n v="1"/>
    <n v="6000"/>
    <s v="Shekh Mohammad Imran"/>
    <x v="2"/>
    <s v="June"/>
    <s v="Shekh Mohammad Imran"/>
    <x v="4"/>
    <x v="1"/>
    <s v="Mahir Jwellery Manufacturer"/>
    <n v="6000"/>
    <n v="7080"/>
    <s v="Non-Ecs"/>
    <s v="Online Payment"/>
    <s v="payu"/>
    <s v="Banner"/>
    <s v="payu"/>
    <m/>
    <n v="0"/>
    <s v="PXX22.XX22.230727173309.V2S9"/>
    <s v="PU022040624M3C"/>
    <d v="2024-06-04T00:00:00"/>
    <x v="2"/>
    <s v="Upfront"/>
    <s v="Non ECS"/>
    <n v="6000"/>
    <s v="Non-Ecs"/>
    <n v="0"/>
    <s v="Shashank Yelve"/>
    <x v="0"/>
    <s v="Bahubali Kaddu"/>
  </r>
  <r>
    <s v="Mum"/>
    <n v="1"/>
    <n v="3000"/>
    <s v="Rushikesh Dodhu jadhav"/>
    <x v="2"/>
    <s v="June"/>
    <s v="Rushikesh Dodhu jadhav"/>
    <x v="27"/>
    <x v="0"/>
    <s v="Sp Makeup Artist"/>
    <n v="11411.296014193129"/>
    <n v="3540"/>
    <s v="Ecs"/>
    <s v="Online Payment"/>
    <s v="payu"/>
    <s v="Banner"/>
    <s v="payu"/>
    <m/>
    <n v="0"/>
    <s v="PXX22.XX22.240604172039.B2R1"/>
    <s v="PU022040624SDP"/>
    <d v="2024-06-04T00:00:00"/>
    <x v="2"/>
    <s v="Monthly"/>
    <s v="ECS Mode"/>
    <n v="18000"/>
    <s v="2 MDP"/>
    <n v="0"/>
    <s v="Sonu Dubey"/>
    <x v="0"/>
    <s v="Bahubali Kaddu"/>
  </r>
  <r>
    <s v="Mum"/>
    <n v="0.5"/>
    <n v="9465"/>
    <s v="Ranjit Revnath bobhate"/>
    <x v="2"/>
    <s v="June"/>
    <s v="Ranjit Revnath bobhate"/>
    <x v="28"/>
    <x v="1"/>
    <s v="Kishaa Montessori"/>
    <n v="9465"/>
    <n v="11168.699999999999"/>
    <s v="Non-Ecs"/>
    <s v="Online Payment"/>
    <s v="payu"/>
    <s v="PDG"/>
    <s v="payu"/>
    <m/>
    <n v="0"/>
    <s v="PXX22.XX22.230519114541.X5A5"/>
    <s v="PU022040624SWG"/>
    <d v="2024-06-04T00:00:00"/>
    <x v="1"/>
    <s v="Upfront"/>
    <s v="Non ECS"/>
    <n v="9465"/>
    <s v="Non-Ecs"/>
    <s v="Ranjana Patil"/>
    <s v="Mohammad Imran Adil"/>
    <x v="0"/>
    <s v="Bahubali Kaddu"/>
  </r>
  <r>
    <s v="Mum"/>
    <n v="1"/>
    <n v="4000"/>
    <s v="Akshay Yadav"/>
    <x v="2"/>
    <s v="June"/>
    <s v="Akshay Yadav"/>
    <x v="29"/>
    <x v="0"/>
    <s v="S B Transport"/>
    <n v="15215.061352257506"/>
    <n v="4720"/>
    <s v="Ecs"/>
    <s v="Online Payment"/>
    <s v="payu"/>
    <s v="Package"/>
    <s v="payu"/>
    <s v="Digital Mandate"/>
    <n v="0"/>
    <s v="PXX22.XX22.240604143955.K1W5"/>
    <s v="PU022040624WPX"/>
    <d v="2024-06-04T00:00:00"/>
    <x v="0"/>
    <s v="Monthly"/>
    <s v="ECS Mode"/>
    <n v="24000"/>
    <s v="2 MDP"/>
    <n v="0"/>
    <s v="Sonu Dubey"/>
    <x v="0"/>
    <s v="Bahubali Kaddu"/>
  </r>
  <r>
    <s v="Mum"/>
    <n v="1"/>
    <n v="2000"/>
    <s v="Ranjeet Upendra Sharma"/>
    <x v="2"/>
    <s v="June"/>
    <s v="Ranjeet Upendra Sharma"/>
    <x v="13"/>
    <x v="5"/>
    <s v="Om Sai Vrudha Seva Pratishthan"/>
    <n v="13215.061352257506"/>
    <n v="2360"/>
    <s v="Ecs"/>
    <s v="Online Payment"/>
    <s v="payu"/>
    <s v="Package"/>
    <s v="payu"/>
    <m/>
    <n v="0"/>
    <s v="PXX22.XX22.130103104540.S5A7"/>
    <s v="PU022040624JBY"/>
    <d v="2024-06-04T00:00:00"/>
    <x v="0"/>
    <s v="Monthly"/>
    <s v="ECS Mode"/>
    <n v="24000"/>
    <s v="1 MDP"/>
    <n v="0"/>
    <s v="Jaganath Sabat"/>
    <x v="0"/>
    <s v="Abhijit Khanvilkar"/>
  </r>
  <r>
    <s v="Mum"/>
    <n v="1"/>
    <n v="4000"/>
    <s v="Jaganath Sabat"/>
    <x v="2"/>
    <s v="June"/>
    <s v="Jaganath Sabat"/>
    <x v="30"/>
    <x v="5"/>
    <s v="Prithavi Money"/>
    <n v="15215.061352257506"/>
    <n v="4720"/>
    <s v="Ecs"/>
    <s v="Online Payment"/>
    <s v="payu"/>
    <s v="Package"/>
    <s v="payu"/>
    <s v="Digital Mandate"/>
    <n v="0"/>
    <s v="PXX22.XX22.231221140039.D9I7"/>
    <s v="PU022040624AX8"/>
    <d v="2024-06-04T00:00:00"/>
    <x v="0"/>
    <s v="Monthly"/>
    <s v="ECS Mode"/>
    <n v="24000"/>
    <s v="2 MDP"/>
    <n v="0"/>
    <s v="Jaganath Sabat"/>
    <x v="1"/>
    <s v="Abhijit Khanvilkar"/>
  </r>
  <r>
    <s v="Mum"/>
    <n v="1"/>
    <n v="2000"/>
    <s v="Choubey Aditya ajit"/>
    <x v="2"/>
    <s v="June"/>
    <s v="Choubey Aditya ajit"/>
    <x v="20"/>
    <x v="5"/>
    <s v="Bright Kidz International Pre-school"/>
    <n v="13209.453821581377"/>
    <n v="2360"/>
    <s v="Ecs"/>
    <s v="Online Payment"/>
    <s v="neft"/>
    <s v="Package"/>
    <s v="neft"/>
    <m/>
    <n v="0"/>
    <s v="PXX22.XX22.190810114224.N3P6"/>
    <s v="N0220406246QU"/>
    <d v="2024-06-04T00:00:00"/>
    <x v="0"/>
    <s v="Monthly"/>
    <s v="ECS Mode"/>
    <n v="23988"/>
    <s v="1 MDP"/>
    <n v="0"/>
    <s v="Chandralok Gupta"/>
    <x v="0"/>
    <s v="Abhijit Khanvilkar"/>
  </r>
  <r>
    <s v="Mum"/>
    <n v="1"/>
    <n v="9054"/>
    <s v="Archana Kakade"/>
    <x v="3"/>
    <s v="June"/>
    <s v="Archana Kakade"/>
    <x v="31"/>
    <x v="3"/>
    <s v="Amika Sp"/>
    <n v="59823.624788512556"/>
    <n v="10683.72"/>
    <s v="Ecs"/>
    <s v="Online Payment"/>
    <s v="payu"/>
    <s v="PDG"/>
    <s v="payu"/>
    <s v="Digital Mandate"/>
    <n v="0"/>
    <s v="PXX22.XX22.221121145732.U3S3"/>
    <s v="PU0220506246YV"/>
    <d v="2024-06-05T00:00:00"/>
    <x v="1"/>
    <s v="Monthly"/>
    <s v="ECS Mode"/>
    <n v="108645.95"/>
    <s v="1 MDP"/>
    <n v="0"/>
    <s v="Nandan Singh"/>
    <x v="0"/>
    <s v="Abhijit Khanvilkar"/>
  </r>
  <r>
    <s v="Mum"/>
    <n v="1"/>
    <n v="4000"/>
    <s v="Anoop Pandey"/>
    <x v="3"/>
    <s v="June"/>
    <s v="Anoop Pandey"/>
    <x v="32"/>
    <x v="0"/>
    <s v="Fabe Industrial Electronics"/>
    <n v="15215.061352257506"/>
    <n v="4720"/>
    <s v="Ecs"/>
    <s v="Online Payment"/>
    <s v="payu"/>
    <s v="Package"/>
    <s v="payu"/>
    <m/>
    <n v="0"/>
    <s v="PXX22.XX22.200222071503.R6X8"/>
    <s v="PU022050624THW"/>
    <d v="2024-06-05T00:00:00"/>
    <x v="0"/>
    <s v="Monthly"/>
    <s v="ECS Mode"/>
    <n v="24000"/>
    <s v="2 MDP"/>
    <n v="0"/>
    <s v="Raviraj Kadam"/>
    <x v="0"/>
    <s v="Bahubali Kaddu"/>
  </r>
  <r>
    <s v="Mum"/>
    <n v="1"/>
    <n v="10102"/>
    <s v="Jaganath Sabat"/>
    <x v="3"/>
    <s v="June"/>
    <s v="Jaganath Sabat"/>
    <x v="30"/>
    <x v="5"/>
    <s v="Vishwa Medical Admission Point"/>
    <n v="10102"/>
    <n v="11920.359999999999"/>
    <s v="Non-Ecs"/>
    <s v="Online Payment"/>
    <s v="neft"/>
    <s v="PDG"/>
    <s v="neft"/>
    <m/>
    <n v="0"/>
    <s v="PXX22.XX22.190814044051.S8H8"/>
    <s v="N022050624FLE"/>
    <d v="2024-06-05T00:00:00"/>
    <x v="1"/>
    <s v="Upfront"/>
    <s v="Non ECS"/>
    <n v="10102"/>
    <s v="Non-Ecs"/>
    <n v="0"/>
    <s v="Jaganath Sabat"/>
    <x v="1"/>
    <s v="Abhijit Khanvilkar"/>
  </r>
  <r>
    <s v="Mum"/>
    <n v="1"/>
    <n v="6000"/>
    <s v="Akash Narayan rawte"/>
    <x v="3"/>
    <s v="June"/>
    <s v="Akash Narayan rawte"/>
    <x v="33"/>
    <x v="0"/>
    <s v="Hindi Tution"/>
    <n v="6000"/>
    <n v="7080"/>
    <s v="Non-Ecs"/>
    <s v="Online Payment"/>
    <s v="payu"/>
    <s v="Banner"/>
    <s v="payu"/>
    <m/>
    <n v="0"/>
    <s v="PXX22.XX22.240605201650.M3I6"/>
    <s v="PU022050624XUF"/>
    <d v="2024-06-05T00:00:00"/>
    <x v="2"/>
    <s v="Upfront"/>
    <s v="Non ECS"/>
    <n v="6000"/>
    <s v="Non-Ecs"/>
    <n v="0"/>
    <s v="Siddhant Pawar"/>
    <x v="0"/>
    <s v="Bahubali Kaddu"/>
  </r>
  <r>
    <s v="Mum"/>
    <n v="1"/>
    <n v="12000"/>
    <s v="Archana Kakade"/>
    <x v="3"/>
    <s v="June"/>
    <s v="Archana Kakade"/>
    <x v="31"/>
    <x v="3"/>
    <s v="Genius Gems"/>
    <n v="45645.184056772516"/>
    <n v="14160"/>
    <s v="Ecs"/>
    <s v="Online Payment"/>
    <s v="payu"/>
    <s v="Package"/>
    <s v="payu"/>
    <s v="Digital Mandate"/>
    <n v="0"/>
    <s v="PXX22.XX22.170406135341.C7D1"/>
    <s v="PU02205062454D"/>
    <d v="2024-06-05T00:00:00"/>
    <x v="0"/>
    <s v="Monthly"/>
    <s v="ECS Mode"/>
    <n v="72000"/>
    <s v="Above 2 MDP"/>
    <n v="0"/>
    <s v="Nandan Singh"/>
    <x v="0"/>
    <s v="Abhijit Khanvilkar"/>
  </r>
  <r>
    <s v="Mum"/>
    <n v="1"/>
    <n v="6000"/>
    <s v="Prashant Lad"/>
    <x v="3"/>
    <s v="June"/>
    <s v="Prashant Lad"/>
    <x v="1"/>
    <x v="1"/>
    <s v="Once and Again Furnishings"/>
    <n v="22820.722851494218"/>
    <n v="7080"/>
    <s v="Ecs"/>
    <s v="Online Payment"/>
    <s v="payu"/>
    <s v="PDG"/>
    <s v="payu"/>
    <s v="Digital Mandate"/>
    <n v="0"/>
    <s v="PXX22.XX22.240203151122.A8Q6"/>
    <s v="PU022050624XIE"/>
    <d v="2024-06-05T00:00:00"/>
    <x v="1"/>
    <s v="Monthly"/>
    <s v="ECS Mode"/>
    <n v="35996"/>
    <s v="2 MDP"/>
    <n v="0"/>
    <s v="Shashank Yelve"/>
    <x v="0"/>
    <s v="Bahubali Kaddu"/>
  </r>
  <r>
    <s v="Mum"/>
    <n v="1"/>
    <n v="43200"/>
    <s v="Bhavesh Vivek Mhatre"/>
    <x v="3"/>
    <s v="June"/>
    <s v="Bhavesh Vivek Mhatre"/>
    <x v="7"/>
    <x v="1"/>
    <s v="Ruplal Kumar Shah"/>
    <n v="43200"/>
    <n v="50976"/>
    <s v="Non-Ecs"/>
    <s v="Online Payment"/>
    <s v="payu"/>
    <s v="Package"/>
    <s v="payu"/>
    <m/>
    <n v="0"/>
    <s v="PXX22.XX22.220115110946.U4V7"/>
    <s v="PU022050624PWE"/>
    <d v="2024-06-05T00:00:00"/>
    <x v="0"/>
    <s v="Upfront"/>
    <s v="Non ECS"/>
    <n v="43200"/>
    <s v="Non-Ecs"/>
    <n v="0"/>
    <s v="Suraj Pawar"/>
    <x v="0"/>
    <s v="Bahubali Kaddu"/>
  </r>
  <r>
    <s v="Mum"/>
    <n v="1"/>
    <n v="6000"/>
    <s v="Rishikesh Dubey"/>
    <x v="3"/>
    <s v="June"/>
    <s v="Rishikesh Dubey"/>
    <x v="34"/>
    <x v="4"/>
    <s v="Fine Graphics"/>
    <n v="22822.592028386258"/>
    <n v="7080"/>
    <s v="Ecs"/>
    <s v="Online Payment"/>
    <s v="payu"/>
    <s v="Package"/>
    <s v="payu"/>
    <m/>
    <n v="0"/>
    <s v="PXX22.XX22.240530193812.C9H4"/>
    <s v="PU0220506242VH"/>
    <d v="2024-06-05T00:00:00"/>
    <x v="0"/>
    <s v="Monthly"/>
    <s v="ECS Mode"/>
    <n v="36000"/>
    <s v="2 MDP"/>
    <n v="0"/>
    <s v="Naveen Tripathi"/>
    <x v="0"/>
    <s v="Bahubali Kaddu"/>
  </r>
  <r>
    <s v="Mum"/>
    <n v="1"/>
    <n v="14204"/>
    <s v="Manish Lolarakh Nath Dubey"/>
    <x v="3"/>
    <s v="June"/>
    <s v="Manish Lolarakh Nath Dubey"/>
    <x v="35"/>
    <x v="1"/>
    <s v="Raje Digital Electronics Services Centre"/>
    <n v="14204"/>
    <n v="16760.719999999998"/>
    <s v="Non-Ecs"/>
    <s v="Online Payment"/>
    <s v="payu"/>
    <s v="PDG"/>
    <s v="payu"/>
    <m/>
    <n v="0"/>
    <s v="PXX22.XX22.240320101838.W3N6"/>
    <s v="PU022050624GC1"/>
    <d v="2024-06-05T00:00:00"/>
    <x v="1"/>
    <s v="Upfront"/>
    <s v="Non ECS"/>
    <n v="14204"/>
    <s v="Non-Ecs"/>
    <n v="0"/>
    <s v="Manish Dubey"/>
    <x v="1"/>
    <s v="Bahubali Kaddu"/>
  </r>
  <r>
    <s v="Mum"/>
    <n v="1"/>
    <n v="4000"/>
    <s v="Vinaykumar Gaud"/>
    <x v="3"/>
    <s v="June"/>
    <s v="Vinaykumar Gaud"/>
    <x v="16"/>
    <x v="4"/>
    <s v="Yuva Vikas Training Centre"/>
    <n v="15215.061352257506"/>
    <n v="4720"/>
    <s v="Ecs"/>
    <s v="Online Payment"/>
    <s v="payu"/>
    <s v="Package"/>
    <s v="payu"/>
    <m/>
    <n v="0"/>
    <s v="PXX22.XX22.201003162432.N4Q4"/>
    <s v="PU022050624L0U"/>
    <d v="2024-06-05T00:00:00"/>
    <x v="0"/>
    <s v="Monthly"/>
    <s v="ECS Mode"/>
    <n v="24000"/>
    <s v="2 MDP"/>
    <n v="0"/>
    <s v="Direct Intezar"/>
    <x v="0"/>
    <s v="Bahubali Kaddu"/>
  </r>
  <r>
    <s v="Mum"/>
    <n v="1"/>
    <n v="4000"/>
    <s v="Ganga Sagar Pandey"/>
    <x v="3"/>
    <s v="June"/>
    <s v="Ganga Sagar Pandey"/>
    <x v="36"/>
    <x v="5"/>
    <s v="Metro Bag Centre"/>
    <n v="15215.061352257506"/>
    <n v="4720"/>
    <s v="Ecs"/>
    <s v="Online Payment"/>
    <s v="payu"/>
    <s v="Package"/>
    <s v="payu"/>
    <m/>
    <n v="0"/>
    <s v="PXX22.XX22.140208121914.B7X2"/>
    <s v="PU0220506246MC"/>
    <d v="2024-06-05T00:00:00"/>
    <x v="0"/>
    <s v="Monthly"/>
    <s v="ECS Mode"/>
    <n v="24000"/>
    <s v="2 MDP"/>
    <n v="0"/>
    <s v="Jaganath Sabat"/>
    <x v="0"/>
    <s v="Abhijit Khanvilkar"/>
  </r>
  <r>
    <s v="Mum"/>
    <n v="1"/>
    <n v="4000"/>
    <s v="Susheel Dubey"/>
    <x v="3"/>
    <s v="June"/>
    <s v="Susheel Dubey"/>
    <x v="37"/>
    <x v="4"/>
    <s v="Satyam Events"/>
    <n v="15215.061352257506"/>
    <n v="4720"/>
    <s v="Ecs"/>
    <s v="Online Payment"/>
    <s v="payu"/>
    <s v="Package"/>
    <s v="payu"/>
    <s v="Digital Mandate"/>
    <n v="0"/>
    <s v="PXX22.XX22.201105140644.R8E2"/>
    <s v="PU0220506244ZJ"/>
    <d v="2024-06-05T00:00:00"/>
    <x v="0"/>
    <s v="Monthly"/>
    <s v="ECS Mode"/>
    <n v="24000"/>
    <s v="2 MDP"/>
    <n v="0"/>
    <s v="Susheel Dubey"/>
    <x v="1"/>
    <s v="Bahubali Kaddu"/>
  </r>
  <r>
    <s v="Mum"/>
    <n v="0.5"/>
    <n v="2999.5"/>
    <s v="Mohd Anwar"/>
    <x v="3"/>
    <s v="June"/>
    <s v="Mohd Anwar"/>
    <x v="19"/>
    <x v="1"/>
    <s v="Lev Wellness"/>
    <n v="12613.730005476318"/>
    <n v="3539.41"/>
    <s v="Ecs"/>
    <s v="Online Payment"/>
    <s v="payu"/>
    <s v="Package"/>
    <s v="payu"/>
    <s v="Digital Mandate"/>
    <n v="0"/>
    <s v="PXX22.XX22.240306132003.W1W8"/>
    <s v="PU0220506245DI"/>
    <d v="2024-06-05T00:00:00"/>
    <x v="0"/>
    <s v="Monthly"/>
    <s v="ECS Mode"/>
    <n v="27000"/>
    <s v="1 MDP"/>
    <s v="Saifali Sabirali siddique"/>
    <s v="Mohammad Imran Adil"/>
    <x v="0"/>
    <s v="Bahubali Kaddu"/>
  </r>
  <r>
    <s v="Mum"/>
    <n v="0.16666666666666666"/>
    <n v="10000"/>
    <s v="Jubair Khan"/>
    <x v="3"/>
    <s v="June"/>
    <s v="Jubair Khan"/>
    <x v="25"/>
    <x v="1"/>
    <s v="Baginnov"/>
    <n v="8460.976658671234"/>
    <n v="11800"/>
    <s v="Non-Ecs"/>
    <s v="Cheque &amp; Cash"/>
    <n v="150685"/>
    <s v="Package"/>
    <n v="45448"/>
    <m/>
    <n v="0"/>
    <s v="PXX22.XX22.161217183004.I6W6"/>
    <s v="Q022050624D20"/>
    <d v="2024-06-05T00:00:00"/>
    <x v="0"/>
    <s v="Upfront"/>
    <s v="Non ECS"/>
    <n v="10000"/>
    <s v="Non-Ecs"/>
    <s v="Izhar Gyanali khan"/>
    <s v="Mohammad Imran Adil"/>
    <x v="0"/>
    <s v="Bahubali Kaddu"/>
  </r>
  <r>
    <s v="Mum"/>
    <n v="0.16666666666666666"/>
    <n v="678"/>
    <s v="Jubair Khan"/>
    <x v="3"/>
    <s v="June"/>
    <s v="Jubair Khan"/>
    <x v="25"/>
    <x v="1"/>
    <s v="Baginnov"/>
    <n v="678"/>
    <n v="800.04"/>
    <s v="Non-Ecs"/>
    <s v="Online Payment"/>
    <s v="payu"/>
    <s v="Package"/>
    <s v="payu"/>
    <m/>
    <n v="0"/>
    <s v="PXX22.XX22.161217183004.I6W6"/>
    <s v="PU022050624F09"/>
    <d v="2024-06-05T00:00:00"/>
    <x v="0"/>
    <s v="Upfront"/>
    <s v="Non ECS"/>
    <n v="678"/>
    <s v="Non-Ecs"/>
    <s v="Izhar Gyanali khan"/>
    <s v="Mohammad Imran Adil"/>
    <x v="0"/>
    <s v="Bahubali Kaddu"/>
  </r>
  <r>
    <s v="Mum"/>
    <n v="0.16666666666666666"/>
    <n v="116.5"/>
    <s v="Jubair Khan"/>
    <x v="3"/>
    <s v="June"/>
    <s v="Jubair Khan"/>
    <x v="25"/>
    <x v="1"/>
    <s v="Baginnov"/>
    <n v="116.5"/>
    <n v="137.47"/>
    <s v="Non-Ecs"/>
    <s v="Online Payment"/>
    <s v="payu"/>
    <s v="Package"/>
    <s v="payu"/>
    <m/>
    <n v="0"/>
    <s v="PXX22.XX22.161217183004.I6W6"/>
    <s v="PU0220506240H2"/>
    <d v="2024-06-05T00:00:00"/>
    <x v="0"/>
    <s v="Upfront"/>
    <s v="Non ECS"/>
    <n v="116.5"/>
    <s v="Non-Ecs"/>
    <s v="Izhar Gyanali khan"/>
    <s v="Mohammad Imran Adil"/>
    <x v="0"/>
    <s v="Bahubali Kaddu"/>
  </r>
  <r>
    <s v="Mum"/>
    <n v="1"/>
    <n v="31285"/>
    <s v="Suraj Pawar"/>
    <x v="3"/>
    <s v="June"/>
    <s v="Suraj Pawar"/>
    <x v="22"/>
    <x v="1"/>
    <s v="Bhagat Computers Services"/>
    <n v="31285"/>
    <n v="36916.299999999996"/>
    <s v="Non-Ecs"/>
    <s v="Online Payment"/>
    <s v="payu"/>
    <s v="PDG"/>
    <s v="payu"/>
    <m/>
    <n v="0"/>
    <s v="PXX22.XX22.171107132533.N8I9"/>
    <s v="PU022050624AGT"/>
    <d v="2024-06-05T00:00:00"/>
    <x v="1"/>
    <s v="Upfront"/>
    <s v="Non ECS"/>
    <n v="31285"/>
    <s v="Non-Ecs"/>
    <n v="0"/>
    <s v="Suraj Pawar"/>
    <x v="1"/>
    <s v="Bahubali Kaddu"/>
  </r>
  <r>
    <s v="Mum"/>
    <n v="1"/>
    <n v="3010"/>
    <s v="Chandralok Gupta"/>
    <x v="3"/>
    <s v="June"/>
    <s v="Chandralok Gupta"/>
    <x v="38"/>
    <x v="5"/>
    <s v="Pallavi Loadging &amp;amp;amp; Boarding"/>
    <n v="19886.788812371044"/>
    <n v="3551.7999999999997"/>
    <s v="Ecs"/>
    <s v="Online Payment"/>
    <s v="payu"/>
    <s v="PDG"/>
    <s v="payu"/>
    <s v="Digital Mandate"/>
    <n v="0"/>
    <s v="PXX22.XX22.201129193226.Q7P5"/>
    <s v="PU022050624FW5"/>
    <d v="2024-06-05T00:00:00"/>
    <x v="1"/>
    <s v="Monthly"/>
    <s v="ECS Mode"/>
    <n v="36115.980000000003"/>
    <s v="1 MDP"/>
    <n v="0"/>
    <s v="Chandralok Gupta"/>
    <x v="1"/>
    <s v="Abhijit Khanvilkar"/>
  </r>
  <r>
    <s v="Mum"/>
    <n v="1"/>
    <n v="37792"/>
    <s v="Jaganath Sabat"/>
    <x v="3"/>
    <s v="June"/>
    <s v="Jaganath Sabat"/>
    <x v="30"/>
    <x v="5"/>
    <s v="Redballoon Events"/>
    <n v="37792"/>
    <n v="44594.559999999998"/>
    <s v="Non-Ecs"/>
    <s v="Online Payment"/>
    <s v="payu"/>
    <s v="PDG"/>
    <s v="payu"/>
    <m/>
    <n v="1"/>
    <s v="PXX22.XX22.171128112434.D3V2"/>
    <s v="PU0220506245GU"/>
    <d v="2024-06-05T00:00:00"/>
    <x v="1"/>
    <s v="Upfront"/>
    <s v="Non ECS"/>
    <n v="37792"/>
    <s v="Non-Ecs"/>
    <n v="0"/>
    <s v="Jaganath Sabat"/>
    <x v="1"/>
    <s v="Abhijit Khanvilkar"/>
  </r>
  <r>
    <s v="Mum"/>
    <n v="1"/>
    <n v="36000"/>
    <s v="Rishikesh Dubey"/>
    <x v="3"/>
    <s v="June"/>
    <s v="Rishikesh Dubey"/>
    <x v="34"/>
    <x v="4"/>
    <s v="Pioneer Travel Desk"/>
    <n v="25806.192912803024"/>
    <n v="42480"/>
    <s v="Non-Ecs"/>
    <s v="Cheque &amp; Cash"/>
    <n v="358274"/>
    <s v="PDG"/>
    <n v="45367"/>
    <m/>
    <n v="1"/>
    <s v="PK051184"/>
    <s v="Q022050624KTX"/>
    <d v="2024-06-05T00:00:00"/>
    <x v="1"/>
    <s v="Upfront"/>
    <s v="Non ECS"/>
    <n v="36000"/>
    <s v="Non-Ecs"/>
    <n v="0"/>
    <s v="Naveen Tripathi"/>
    <x v="0"/>
    <s v="Bahubali Kaddu"/>
  </r>
  <r>
    <s v="Mum"/>
    <n v="1"/>
    <n v="30600"/>
    <s v="Jaganath Sabat"/>
    <x v="3"/>
    <s v="June"/>
    <s v="Jaganath Sabat"/>
    <x v="30"/>
    <x v="5"/>
    <s v="Vishwa Medical Admission Point"/>
    <n v="30600"/>
    <n v="36108"/>
    <s v="Non-Ecs"/>
    <s v="Online Payment"/>
    <s v="neft"/>
    <s v="PDG"/>
    <s v="neft"/>
    <m/>
    <n v="0"/>
    <s v="PXX20.XX20.240605194805.K5U8"/>
    <s v="N020050624LRB"/>
    <d v="2024-06-05T00:00:00"/>
    <x v="1"/>
    <s v="Upfront"/>
    <s v="Non ECS"/>
    <n v="30600"/>
    <s v="Non-Ecs"/>
    <n v="0"/>
    <s v="Jaganath Sabat"/>
    <x v="1"/>
    <s v="Abhijit Khanvilkar"/>
  </r>
  <r>
    <s v="Mum"/>
    <n v="1"/>
    <n v="20400"/>
    <s v="Jaganath Sabat"/>
    <x v="3"/>
    <s v="June"/>
    <s v="Jaganath Sabat"/>
    <x v="30"/>
    <x v="5"/>
    <s v="Vishwa Medical Admission Point"/>
    <n v="20400"/>
    <n v="24072"/>
    <s v="Non-Ecs"/>
    <s v="Online Payment"/>
    <s v="neft"/>
    <s v="PDG"/>
    <s v="neft"/>
    <m/>
    <n v="0"/>
    <s v="PX231.X231.240605195314.B5I1"/>
    <s v="N231050624T9R"/>
    <d v="2024-06-05T00:00:00"/>
    <x v="1"/>
    <s v="Upfront"/>
    <s v="Non ECS"/>
    <n v="20400"/>
    <s v="Non-Ecs"/>
    <n v="0"/>
    <s v="Jaganath Sabat"/>
    <x v="1"/>
    <s v="Abhijit Khanvilkar"/>
  </r>
  <r>
    <s v="Mum"/>
    <n v="1"/>
    <n v="4000"/>
    <s v="Alok Nakhdoo Pal"/>
    <x v="3"/>
    <s v="June"/>
    <s v="Alok Nakhdoo Pal"/>
    <x v="24"/>
    <x v="5"/>
    <s v="Shah Health World"/>
    <n v="15215.061352257506"/>
    <n v="4720"/>
    <s v="Ecs"/>
    <s v="Online Payment"/>
    <s v="neft"/>
    <s v="Package"/>
    <s v="neft"/>
    <s v="Digital Mandate"/>
    <n v="0"/>
    <s v="PXX22.XX22.200530154524.U8X7"/>
    <s v="N022150624KFA"/>
    <d v="2024-06-05T00:00:00"/>
    <x v="0"/>
    <s v="Monthly"/>
    <s v="ECS Mode"/>
    <n v="24000"/>
    <s v="2 MDP"/>
    <n v="0"/>
    <s v="Chandralok Gupta"/>
    <x v="0"/>
    <s v="Abhijit Khanvilkar"/>
  </r>
  <r>
    <s v="Mum"/>
    <n v="1"/>
    <n v="7996"/>
    <s v="Vishal Rajendra Upadhyay"/>
    <x v="4"/>
    <s v="June"/>
    <s v="Vishal Rajendra Upadhyay"/>
    <x v="39"/>
    <x v="2"/>
    <s v="Sakshi Relocation"/>
    <n v="30414.907643162755"/>
    <n v="9435.2799999999988"/>
    <s v="Ecs"/>
    <s v="Online Payment"/>
    <s v="payu"/>
    <s v="Package"/>
    <s v="payu"/>
    <m/>
    <n v="0"/>
    <s v="PXX22.XX22.220903124341.I8E7"/>
    <s v="PU022060624TMC"/>
    <d v="2024-06-06T00:00:00"/>
    <x v="0"/>
    <s v="Monthly"/>
    <s v="ECS Mode"/>
    <n v="47976"/>
    <s v="Above 2 MDP"/>
    <n v="0"/>
    <s v="Direct Dileep"/>
    <x v="0"/>
    <s v="Bahubali Kaddu"/>
  </r>
  <r>
    <s v="Mum"/>
    <n v="1"/>
    <n v="60000"/>
    <s v="Mohd Ijhar Shaikh"/>
    <x v="4"/>
    <s v="June"/>
    <s v="Mohd Ijhar Shaikh"/>
    <x v="9"/>
    <x v="4"/>
    <s v="Speed-Up Logistics"/>
    <n v="60000"/>
    <n v="70800"/>
    <s v="Non-Ecs"/>
    <s v="Online Payment"/>
    <s v="payu"/>
    <s v="PDG"/>
    <s v="payu"/>
    <m/>
    <n v="0"/>
    <s v="PXX22.XX22.190703190256.Z9I1"/>
    <s v="PU022060624AF2"/>
    <d v="2024-06-06T00:00:00"/>
    <x v="1"/>
    <s v="Upfront"/>
    <s v="Non ECS"/>
    <n v="60000"/>
    <s v="Non-Ecs"/>
    <n v="0"/>
    <s v="Direct Intezar"/>
    <x v="0"/>
    <s v="Bahubali Kaddu"/>
  </r>
  <r>
    <s v="Mum"/>
    <n v="1"/>
    <n v="2000"/>
    <s v="Zoaib Mainuddin palekar"/>
    <x v="4"/>
    <s v="June"/>
    <s v="Zoaib Mainuddin palekar"/>
    <x v="40"/>
    <x v="0"/>
    <s v="Capacy Land Surveyor and Consultant"/>
    <n v="13215.061352257506"/>
    <n v="2360"/>
    <s v="Ecs"/>
    <s v="Online Payment"/>
    <s v="payu"/>
    <s v="Package"/>
    <s v="payu"/>
    <m/>
    <n v="0"/>
    <s v="PXX22.XX22.240304185949.Q9Y6"/>
    <s v="PU022060624QB9"/>
    <d v="2024-06-06T00:00:00"/>
    <x v="0"/>
    <s v="Monthly"/>
    <s v="ECS Mode"/>
    <n v="24000"/>
    <s v="1 MDP"/>
    <n v="0"/>
    <s v="Sonu Dubey"/>
    <x v="0"/>
    <s v="Bahubali Kaddu"/>
  </r>
  <r>
    <s v="Mum"/>
    <n v="0"/>
    <n v="7497"/>
    <s v="Ganga Sagar Pandey"/>
    <x v="4"/>
    <s v="June"/>
    <s v="Ganga Sagar Pandey"/>
    <x v="36"/>
    <x v="5"/>
    <s v="Mahavirji Cool Service"/>
    <n v="0"/>
    <n v="8846.4599999999991"/>
    <s v="Non-Ecs"/>
    <s v="Online Payment"/>
    <s v="payu"/>
    <s v="Banner"/>
    <s v="payu"/>
    <m/>
    <n v="0"/>
    <s v="PXX22.XX22.231221170431.D6A3"/>
    <s v="PU022060624FY7"/>
    <d v="2024-06-06T00:00:00"/>
    <x v="2"/>
    <s v="Upfront"/>
    <s v="Non ECS"/>
    <n v="7497"/>
    <s v="Non-Ecs"/>
    <n v="0"/>
    <s v="Jaganath Sabat"/>
    <x v="0"/>
    <s v="Abhijit Khanvilkar"/>
  </r>
  <r>
    <s v="Mum"/>
    <n v="1"/>
    <n v="2000"/>
    <s v="Manish Pandey"/>
    <x v="4"/>
    <s v="June"/>
    <s v="Manish Pandey"/>
    <x v="41"/>
    <x v="4"/>
    <s v="Prakash Interior Contractor"/>
    <n v="13215.061352257506"/>
    <n v="2360"/>
    <s v="Ecs"/>
    <s v="Online Payment"/>
    <s v="payu"/>
    <s v="Package"/>
    <s v="payu"/>
    <m/>
    <n v="0"/>
    <s v="PXX22.XX22.171017193702.E3M6"/>
    <s v="PU0220606248F6"/>
    <d v="2024-06-06T00:00:00"/>
    <x v="0"/>
    <s v="Monthly"/>
    <s v="ECS Mode"/>
    <n v="24000"/>
    <s v="1 MDP"/>
    <n v="0"/>
    <s v="Ajay Kumar Verma"/>
    <x v="0"/>
    <s v="Bahubali Kaddu"/>
  </r>
  <r>
    <s v="Mum"/>
    <n v="1"/>
    <n v="6000"/>
    <s v="Vikas Chandrabhan mishra"/>
    <x v="4"/>
    <s v="June"/>
    <s v="Vikas Chandrabhan mishra"/>
    <x v="42"/>
    <x v="1"/>
    <s v="Sadguru Hotel"/>
    <n v="6000"/>
    <n v="7080"/>
    <s v="Non-Ecs"/>
    <s v="Online Payment"/>
    <s v="payu"/>
    <s v="Banner"/>
    <s v="payu"/>
    <m/>
    <n v="0"/>
    <s v="PXX22.XX22.240606193059.Y3X3"/>
    <s v="PU022060624Z71"/>
    <d v="2024-06-06T00:00:00"/>
    <x v="2"/>
    <s v="Upfront"/>
    <s v="Non ECS"/>
    <n v="6000"/>
    <s v="Non-Ecs"/>
    <n v="0"/>
    <s v="Shashank Yelve"/>
    <x v="0"/>
    <s v="Bahubali Kaddu"/>
  </r>
  <r>
    <s v="Mum"/>
    <n v="1"/>
    <n v="2000"/>
    <s v="Arun Kumar shukla"/>
    <x v="4"/>
    <s v="June"/>
    <s v="Arun Kumar shukla"/>
    <x v="43"/>
    <x v="5"/>
    <s v="Cash Cow Financial Services"/>
    <n v="13215.061352257506"/>
    <n v="2360"/>
    <s v="Ecs"/>
    <s v="Online Payment"/>
    <s v="payu"/>
    <s v="Package"/>
    <s v="payu"/>
    <s v="Digital Mandate"/>
    <n v="0"/>
    <s v="PXX22.XX22.240318165251.W9H4"/>
    <s v="PU022060624K10"/>
    <d v="2024-06-06T00:00:00"/>
    <x v="0"/>
    <s v="Monthly"/>
    <s v="ECS Mode"/>
    <n v="24000"/>
    <s v="1 MDP"/>
    <n v="0"/>
    <s v="Chandralok Gupta"/>
    <x v="0"/>
    <s v="Abhijit Khanvilkar"/>
  </r>
  <r>
    <s v="Mum"/>
    <n v="1"/>
    <n v="3000"/>
    <s v="Atharav Dashrath Pawar"/>
    <x v="4"/>
    <s v="June"/>
    <s v="Atharav Dashrath Pawar"/>
    <x v="44"/>
    <x v="3"/>
    <s v="Immune Path"/>
    <n v="11411.296014193129"/>
    <n v="3540"/>
    <s v="Ecs"/>
    <s v="Online Payment"/>
    <s v="payu"/>
    <s v="Banner"/>
    <s v="payu"/>
    <s v="Digital Mandate"/>
    <n v="0"/>
    <s v="PXX22.XX22.240606182106.A5P9"/>
    <s v="PU022060624SIT"/>
    <d v="2024-06-06T00:00:00"/>
    <x v="2"/>
    <s v="Monthly"/>
    <s v="ECS Mode"/>
    <n v="18000"/>
    <s v="2 MDP"/>
    <n v="0"/>
    <s v="Rikesh Vaidya"/>
    <x v="0"/>
    <s v="Abhijit Khanvilkar"/>
  </r>
  <r>
    <s v="Mum"/>
    <n v="1"/>
    <n v="6028"/>
    <s v="Mohd Ijhar Shaikh"/>
    <x v="4"/>
    <s v="June"/>
    <s v="Mohd Ijhar Shaikh"/>
    <x v="9"/>
    <x v="4"/>
    <s v="Stairlite Wellness Spaas"/>
    <n v="39830.194915704124"/>
    <n v="7113.04"/>
    <s v="Ecs"/>
    <s v="Online Payment"/>
    <s v="payu"/>
    <s v="Package"/>
    <s v="payu"/>
    <s v="Digital Mandate"/>
    <n v="0"/>
    <s v="PXX22.XX22.240606172944.K8Q5"/>
    <s v="PU022060624H6T"/>
    <d v="2024-06-06T00:00:00"/>
    <x v="0"/>
    <s v="Monthly"/>
    <s v="ECS Mode"/>
    <n v="72336"/>
    <s v="1 MDP"/>
    <n v="0"/>
    <s v="Direct Intezar"/>
    <x v="0"/>
    <s v="Bahubali Kaddu"/>
  </r>
  <r>
    <s v="Mum"/>
    <n v="1"/>
    <n v="4000"/>
    <s v="Karim Jariya"/>
    <x v="4"/>
    <s v="June"/>
    <s v="Karim Jariya"/>
    <x v="10"/>
    <x v="4"/>
    <s v="Dr. Anita Jain ( Shiv Clinic )"/>
    <n v="15215.061352257506"/>
    <n v="4720"/>
    <s v="Ecs"/>
    <s v="Online Payment"/>
    <s v="payu"/>
    <s v="Package"/>
    <s v="payu"/>
    <s v="Digital Mandate"/>
    <n v="0"/>
    <s v="P2525.2525.190318205010.Y4A8"/>
    <s v="PU022060624YLX"/>
    <d v="2024-06-06T00:00:00"/>
    <x v="0"/>
    <s v="Monthly"/>
    <s v="ECS Mode"/>
    <n v="24000"/>
    <s v="2 MDP"/>
    <n v="0"/>
    <s v="Ajay Kumar Verma"/>
    <x v="0"/>
    <s v="Bahubali Kaddu"/>
  </r>
  <r>
    <s v="Mum"/>
    <n v="1"/>
    <n v="20000"/>
    <s v="Shashank Yelve"/>
    <x v="4"/>
    <s v="June"/>
    <s v="Shashank Yelve"/>
    <x v="45"/>
    <x v="1"/>
    <s v="Rolex Maid Services"/>
    <n v="132150.61352257506"/>
    <n v="23600"/>
    <s v="Ecs"/>
    <s v="Online Payment"/>
    <s v="payu"/>
    <s v="Package"/>
    <s v="payu"/>
    <s v="Digital Mandate"/>
    <n v="0"/>
    <s v="PXX22.XX22.240508131201.B8M3"/>
    <s v="PU022060624UFV"/>
    <d v="2024-06-06T00:00:00"/>
    <x v="0"/>
    <s v="Monthly"/>
    <s v="ECS Mode"/>
    <n v="240000"/>
    <s v="1 MDP"/>
    <n v="0"/>
    <s v="Shashank Yelve"/>
    <x v="1"/>
    <s v="Bahubali Kaddu"/>
  </r>
  <r>
    <s v="Mum"/>
    <n v="1"/>
    <n v="4500"/>
    <s v="Alok Nakhdoo Pal"/>
    <x v="4"/>
    <s v="June"/>
    <s v="Alok Nakhdoo Pal"/>
    <x v="24"/>
    <x v="5"/>
    <s v="Jay Jay Enterprises"/>
    <n v="29733.88804257939"/>
    <n v="5310"/>
    <s v="Ecs"/>
    <s v="Online Payment"/>
    <s v="payu"/>
    <s v="Package"/>
    <s v="payu"/>
    <s v="Digital Mandate"/>
    <n v="0"/>
    <s v="PXX22.XX22.130102174508.M5E5"/>
    <s v="PU0220606241K9"/>
    <d v="2024-06-06T00:00:00"/>
    <x v="0"/>
    <s v="Monthly"/>
    <s v="ECS Mode"/>
    <n v="54000"/>
    <s v="Above 2 MDP"/>
    <n v="0"/>
    <s v="Chandralok Gupta"/>
    <x v="0"/>
    <s v="Abhijit Khanvilkar"/>
  </r>
  <r>
    <s v="Mum"/>
    <n v="0"/>
    <n v="3000"/>
    <s v="ALOK NAKHDOO PAL"/>
    <x v="4"/>
    <s v="June"/>
    <s v="ALOK NAKHDOO PAL"/>
    <x v="24"/>
    <x v="5"/>
    <s v="MYVMTS - Vighnaharta Motor Training School"/>
    <n v="0"/>
    <n v="3540"/>
    <s v="Non-Ecs"/>
    <s v="Online Payment"/>
    <s v="payu"/>
    <s v="PDG"/>
    <s v="payu"/>
    <m/>
    <n v="0"/>
    <s v="PXX22.XX22.210218173351.H4H9"/>
    <s v="PU022060624BKC"/>
    <d v="2024-06-06T00:00:00"/>
    <x v="1"/>
    <s v="Upfront"/>
    <s v="Non ECS"/>
    <n v="3000"/>
    <s v="Non-Ecs"/>
    <n v="0"/>
    <s v="Chandralok Gupta"/>
    <x v="0"/>
    <s v="Abhijit Khanvilkar"/>
  </r>
  <r>
    <s v="Mum"/>
    <n v="0"/>
    <n v="4834"/>
    <s v="ARCHANA KAKADE"/>
    <x v="4"/>
    <s v="June"/>
    <s v="ARCHANA KAKADE"/>
    <x v="31"/>
    <x v="3"/>
    <s v="Ecodrive Cng Works"/>
    <n v="0"/>
    <n v="5704.12"/>
    <s v="Non-Ecs"/>
    <s v="Online Payment"/>
    <s v="payu"/>
    <s v="PDG"/>
    <s v="payu"/>
    <m/>
    <n v="0"/>
    <s v="PXXXX.XXXX.101029132110.F4F4"/>
    <s v="PU0220606240U6"/>
    <d v="2024-06-06T00:00:00"/>
    <x v="1"/>
    <s v="Upfront"/>
    <s v="Non ECS"/>
    <n v="4834"/>
    <s v="Non-Ecs"/>
    <n v="0"/>
    <s v="Nandan Singh"/>
    <x v="0"/>
    <s v="Abhijit Khanvilkar"/>
  </r>
  <r>
    <s v="Mum"/>
    <n v="1"/>
    <n v="12000"/>
    <s v="Manish Lolarakh Nath Dubey"/>
    <x v="4"/>
    <s v="June"/>
    <s v="Manish Lolarakh Nath Dubey"/>
    <x v="35"/>
    <x v="1"/>
    <s v="Pg Search"/>
    <n v="45645.184056772516"/>
    <n v="14160"/>
    <s v="Ecs"/>
    <s v="Online Payment"/>
    <s v="payu"/>
    <s v="Package"/>
    <s v="payu"/>
    <s v="Digital Mandate"/>
    <n v="0"/>
    <s v="PXX22.XX22.230218104640.Z5K3"/>
    <s v="PU022060624XZJ"/>
    <d v="2024-06-06T00:00:00"/>
    <x v="0"/>
    <s v="Monthly"/>
    <s v="ECS Mode"/>
    <n v="72000"/>
    <s v="Above 2 MDP"/>
    <n v="0"/>
    <s v="Manish Dubey"/>
    <x v="1"/>
    <s v="Bahubali Kaddu"/>
  </r>
  <r>
    <s v="Mum"/>
    <n v="1"/>
    <n v="3017"/>
    <s v="Mohd Anwar"/>
    <x v="4"/>
    <s v="June"/>
    <s v="Mohd Anwar"/>
    <x v="19"/>
    <x v="1"/>
    <s v="A 1 Sony Services"/>
    <n v="19923.704988528192"/>
    <n v="3560.06"/>
    <s v="Ecs"/>
    <s v="Online Payment"/>
    <s v="payu"/>
    <s v="Package"/>
    <s v="payu"/>
    <s v="Digital Mandate"/>
    <n v="0"/>
    <s v="PXX22.XX22.190309115832.D2V8"/>
    <s v="PU0220606241RY"/>
    <d v="2024-06-06T00:00:00"/>
    <x v="0"/>
    <s v="Monthly"/>
    <s v="ECS Mode"/>
    <n v="36180"/>
    <s v="1 MDP"/>
    <n v="0"/>
    <s v="Mohammad Imran Adil"/>
    <x v="0"/>
    <s v="Bahubali Kaddu"/>
  </r>
  <r>
    <s v="Mum"/>
    <n v="1"/>
    <n v="4000"/>
    <s v="Pravin Matal"/>
    <x v="4"/>
    <s v="June"/>
    <s v="Pravin Matal"/>
    <x v="46"/>
    <x v="1"/>
    <s v="Catterflies"/>
    <n v="15215.061352257506"/>
    <n v="4720"/>
    <s v="Ecs"/>
    <s v="Online Payment"/>
    <s v="payu"/>
    <s v="Package"/>
    <s v="payu"/>
    <m/>
    <n v="0"/>
    <s v="PXX22.XX22.190731173122.U2J3"/>
    <s v="PU022060624LXX"/>
    <d v="2024-06-06T00:00:00"/>
    <x v="0"/>
    <s v="Monthly"/>
    <s v="ECS Mode"/>
    <n v="24000"/>
    <s v="2 MDP"/>
    <n v="0"/>
    <s v="Manish Dubey"/>
    <x v="0"/>
    <s v="Bahubali Kaddu"/>
  </r>
  <r>
    <s v="Mum"/>
    <n v="1"/>
    <n v="5540"/>
    <s v="Samsujjama"/>
    <x v="4"/>
    <s v="June"/>
    <s v="Samsujjama"/>
    <x v="47"/>
    <x v="0"/>
    <s v="New Priya Electronics"/>
    <n v="5540"/>
    <n v="6537.2"/>
    <s v="Non-Ecs"/>
    <s v="Online Payment"/>
    <s v="payu"/>
    <s v="Banner"/>
    <s v="payu"/>
    <m/>
    <n v="0"/>
    <s v="PXX22.XX22.150902173911.K8B2"/>
    <s v="PU022060624RVW"/>
    <d v="2024-06-06T00:00:00"/>
    <x v="2"/>
    <s v="Upfront"/>
    <s v="Non ECS"/>
    <n v="5540"/>
    <s v="Non-Ecs"/>
    <n v="0"/>
    <s v="Raviraj Kadam"/>
    <x v="0"/>
    <s v="Bahubali Kaddu"/>
  </r>
  <r>
    <s v="Mum"/>
    <n v="1"/>
    <n v="32400"/>
    <s v="Vinaykumar Gaud"/>
    <x v="4"/>
    <s v="June"/>
    <s v="Vinaykumar Gaud"/>
    <x v="16"/>
    <x v="4"/>
    <s v="Shree Jeteshwar Steel Arts"/>
    <n v="23225.573621522723"/>
    <n v="38232"/>
    <s v="Non-Ecs"/>
    <s v="Cheque &amp; Cash"/>
    <n v="20"/>
    <s v="Package"/>
    <n v="45449"/>
    <m/>
    <n v="0"/>
    <s v="PXX22.XX22.240605112512.H1R9"/>
    <s v="Q022060624JX3"/>
    <d v="2024-06-06T00:00:00"/>
    <x v="0"/>
    <s v="Upfront"/>
    <s v="Non ECS"/>
    <n v="32400"/>
    <s v="Non-Ecs"/>
    <n v="0"/>
    <s v="Direct Intezar"/>
    <x v="0"/>
    <s v="Bahubali Kaddu"/>
  </r>
  <r>
    <s v="Mum"/>
    <n v="1"/>
    <n v="20000"/>
    <s v="Jubair Khan"/>
    <x v="4"/>
    <s v="June"/>
    <s v="Jubair Khan"/>
    <x v="25"/>
    <x v="1"/>
    <s v="BGauss Electric"/>
    <n v="20000"/>
    <n v="23600"/>
    <s v="Non-Ecs"/>
    <s v="Online Payment"/>
    <s v="neft"/>
    <s v="PDG"/>
    <s v="neft"/>
    <m/>
    <n v="1"/>
    <s v="PX522.X522.240604062633.P6D2"/>
    <s v="N522060624MVR"/>
    <d v="2024-06-06T00:00:00"/>
    <x v="1"/>
    <s v="Upfront"/>
    <s v="Non ECS"/>
    <n v="20000"/>
    <s v="Non-Ecs"/>
    <n v="0"/>
    <s v="Mohammad Imran Adil"/>
    <x v="0"/>
    <s v="Bahubali Kaddu"/>
  </r>
  <r>
    <s v="Mum"/>
    <n v="1"/>
    <n v="6000"/>
    <s v="Ajay Kumar Verma"/>
    <x v="4"/>
    <s v="June"/>
    <s v="Ajay Kumar Verma"/>
    <x v="6"/>
    <x v="4"/>
    <s v="Satya Sai Vidyalaya (English High School)"/>
    <n v="6000"/>
    <n v="7080"/>
    <s v="Non-Ecs"/>
    <s v="Online Payment"/>
    <s v="neft"/>
    <s v="JDRR"/>
    <s v="neft"/>
    <m/>
    <n v="0"/>
    <s v="PXX22.XX22.230502104353.V9G1"/>
    <s v="N02229062416R"/>
    <d v="2024-06-06T00:00:00"/>
    <x v="2"/>
    <s v="Upfront"/>
    <s v="Non ECS"/>
    <n v="6000"/>
    <s v="Non-Ecs"/>
    <n v="0"/>
    <s v="Ajay Kumar Verma"/>
    <x v="1"/>
    <s v="Bahubali Kaddu"/>
  </r>
  <r>
    <s v="Mum"/>
    <n v="1"/>
    <n v="4000"/>
    <s v="Vinod Kumar"/>
    <x v="4"/>
    <s v="June"/>
    <s v="Vinod Kumar"/>
    <x v="48"/>
    <x v="2"/>
    <s v="Sai Surgical"/>
    <n v="15215.061352257506"/>
    <n v="4720"/>
    <s v="Ecs"/>
    <s v="Online Payment"/>
    <s v="offlinecreditcard"/>
    <s v="Package"/>
    <s v="offlinecreditcard"/>
    <s v="Digital Mandate"/>
    <n v="0"/>
    <s v="PJDYP2204109440"/>
    <s v="F022010724414"/>
    <d v="2024-06-06T00:00:00"/>
    <x v="0"/>
    <s v="Monthly"/>
    <s v="ECS Mode"/>
    <n v="24000"/>
    <s v="2 MDP"/>
    <n v="0"/>
    <s v="Direct Dileep"/>
    <x v="0"/>
    <s v="Bahubali Kaddu"/>
  </r>
  <r>
    <s v="Mum"/>
    <n v="1"/>
    <n v="6733"/>
    <s v="Irfan Innus patel"/>
    <x v="5"/>
    <s v="June"/>
    <s v="Irfan Innus patel"/>
    <x v="26"/>
    <x v="4"/>
    <s v="Rediant Energy Industries"/>
    <n v="25611.686609633467"/>
    <n v="7944.94"/>
    <s v="Ecs"/>
    <s v="Online Payment"/>
    <s v="payu"/>
    <s v="Package"/>
    <s v="payu"/>
    <s v="Digital Mandate"/>
    <n v="0"/>
    <s v="PXX22.XX22.190903104039.K2M8"/>
    <s v="PU022070624UE4"/>
    <d v="2024-06-07T00:00:00"/>
    <x v="0"/>
    <s v="Monthly"/>
    <s v="ECS Mode"/>
    <n v="40400"/>
    <s v="2 MDP"/>
    <n v="0"/>
    <s v="Irfan Patel"/>
    <x v="1"/>
    <s v="Bahubali Kaddu"/>
  </r>
  <r>
    <s v="Mum"/>
    <n v="1"/>
    <n v="6000"/>
    <s v="Sumit Sharad Sanas"/>
    <x v="5"/>
    <s v="June"/>
    <s v="Sumit Sharad Sanas"/>
    <x v="8"/>
    <x v="3"/>
    <s v="Hair Expreso Unisex Salon"/>
    <n v="22822.592028386258"/>
    <n v="7080"/>
    <s v="Ecs"/>
    <s v="Online Payment"/>
    <s v="payu"/>
    <s v="Package"/>
    <s v="payu"/>
    <s v="Digital Mandate"/>
    <n v="0"/>
    <s v="PXX22.XX22.211214110815.Q1R1"/>
    <s v="PU022070624PLY"/>
    <d v="2024-06-07T00:00:00"/>
    <x v="0"/>
    <s v="Monthly"/>
    <s v="ECS Mode"/>
    <n v="36000"/>
    <s v="2 MDP"/>
    <n v="0"/>
    <s v="Arjun Waghmare"/>
    <x v="0"/>
    <s v="Abhijit Khanvilkar"/>
  </r>
  <r>
    <s v="Mum"/>
    <n v="1"/>
    <n v="3207"/>
    <s v="Mohammed Sajid Tak"/>
    <x v="5"/>
    <s v="June"/>
    <s v="Mohammed Sajid Tak"/>
    <x v="49"/>
    <x v="4"/>
    <s v="Kitchen World"/>
    <n v="16924.421916479962"/>
    <n v="3784.2599999999998"/>
    <s v="Ecs"/>
    <s v="Online Payment"/>
    <s v="offlinecreditcard"/>
    <s v="Package"/>
    <s v="offlinecreditcard"/>
    <s v="Digital Mandate"/>
    <n v="0"/>
    <s v="PXX22.XX22.170918185345.P8M9"/>
    <s v="F02207062412A"/>
    <d v="2024-06-07T00:00:00"/>
    <x v="0"/>
    <s v="Monthly"/>
    <s v="ECS Mode"/>
    <n v="29355"/>
    <s v="1 MDP"/>
    <n v="0"/>
    <s v="Irfan Patel"/>
    <x v="0"/>
    <s v="Bahubali Kaddu"/>
  </r>
  <r>
    <s v="Mum"/>
    <n v="1"/>
    <n v="31249"/>
    <s v="Archana Kakade"/>
    <x v="5"/>
    <s v="June"/>
    <s v="Archana Kakade"/>
    <x v="31"/>
    <x v="3"/>
    <s v="Ravi Earthing Pvt Ltd"/>
    <n v="22400.492287005047"/>
    <n v="36873.82"/>
    <s v="Non-Ecs"/>
    <s v="Cheque &amp; Cash"/>
    <n v="185947"/>
    <s v="PDG"/>
    <n v="45458"/>
    <m/>
    <n v="0"/>
    <s v="PXX22.XX22.160723183028.D6M2"/>
    <s v="Q022070624WVP"/>
    <d v="2024-06-07T00:00:00"/>
    <x v="1"/>
    <s v="Upfront"/>
    <s v="Non ECS"/>
    <n v="31249"/>
    <s v="Non-Ecs"/>
    <n v="0"/>
    <s v="Nandan Singh"/>
    <x v="0"/>
    <s v="Abhijit Khanvilkar"/>
  </r>
  <r>
    <s v="Mum"/>
    <n v="1"/>
    <n v="3000"/>
    <s v="Ranjeet Upendra Sharma"/>
    <x v="5"/>
    <s v="June"/>
    <s v="Ranjeet Upendra Sharma"/>
    <x v="13"/>
    <x v="5"/>
    <s v="Ayukar Ayurved Panchakarma Clinic"/>
    <n v="19822.680814288633"/>
    <n v="3540"/>
    <s v="Ecs"/>
    <s v="Online Payment"/>
    <s v="neft"/>
    <s v="PDG"/>
    <s v="neft"/>
    <m/>
    <n v="0"/>
    <s v="PXX22.XX22.160507123957.L7W2"/>
    <s v="N022070624HP6"/>
    <d v="2024-06-07T00:00:00"/>
    <x v="1"/>
    <s v="Monthly"/>
    <s v="ECS Mode"/>
    <n v="36000.19"/>
    <s v="1 MDP"/>
    <n v="0"/>
    <s v="Jaganath Sabat"/>
    <x v="0"/>
    <s v="Abhijit Khanvilkar"/>
  </r>
  <r>
    <s v="Mum"/>
    <n v="1"/>
    <n v="3015"/>
    <s v="Chandralok Gupta"/>
    <x v="5"/>
    <s v="June"/>
    <s v="Chandralok Gupta"/>
    <x v="38"/>
    <x v="5"/>
    <s v="Jeet Furniture Works"/>
    <n v="19921.704988528192"/>
    <n v="3557.7"/>
    <s v="Ecs"/>
    <s v="Online Payment"/>
    <s v="payu"/>
    <s v="Package"/>
    <s v="payu"/>
    <s v="Digital Mandate"/>
    <n v="0"/>
    <s v="PXX22.XX22.230923180629.K4G2"/>
    <s v="PU022070624XP9"/>
    <d v="2024-06-07T00:00:00"/>
    <x v="0"/>
    <s v="Monthly"/>
    <s v="ECS Mode"/>
    <n v="36180"/>
    <s v="1 MDP"/>
    <n v="0"/>
    <s v="Chandralok Gupta"/>
    <x v="1"/>
    <s v="Abhijit Khanvilkar"/>
  </r>
  <r>
    <s v="Mum"/>
    <n v="1"/>
    <n v="4501"/>
    <s v="Yash Sabha shankar tiwari"/>
    <x v="5"/>
    <s v="June"/>
    <s v="Yash Sabha shankar tiwari"/>
    <x v="18"/>
    <x v="3"/>
    <s v="The View Sp"/>
    <n v="29734.88804257939"/>
    <n v="5311.1799999999994"/>
    <s v="Ecs"/>
    <s v="Online Payment"/>
    <s v="payu"/>
    <s v="Package"/>
    <s v="payu"/>
    <s v="Digital Mandate"/>
    <n v="0"/>
    <s v="PXX22.XX22.231003144404.G6K9"/>
    <s v="PU022070624HIQ"/>
    <d v="2024-06-07T00:00:00"/>
    <x v="0"/>
    <s v="Monthly"/>
    <s v="ECS Mode"/>
    <n v="54000"/>
    <s v="1 MDP"/>
    <n v="0"/>
    <s v="Rikesh Vaidya"/>
    <x v="0"/>
    <s v="Abhijit Khanvilkar"/>
  </r>
  <r>
    <s v="Mum"/>
    <n v="1"/>
    <n v="6281"/>
    <s v="Sandesh Saroj mishra"/>
    <x v="5"/>
    <s v="June"/>
    <s v="Sandesh Saroj mishra"/>
    <x v="50"/>
    <x v="2"/>
    <s v="Ved Enterprise"/>
    <n v="23891.450088382349"/>
    <n v="7411.58"/>
    <s v="Ecs"/>
    <s v="Online Payment"/>
    <s v="neft"/>
    <s v="Package"/>
    <s v="neft"/>
    <m/>
    <n v="0"/>
    <s v="PXX22.XX22.240607155938.R6H4"/>
    <s v="N022070624TQ6"/>
    <d v="2024-06-07T00:00:00"/>
    <x v="0"/>
    <s v="Monthly"/>
    <s v="ECS Mode"/>
    <n v="37686"/>
    <s v="2 MDP"/>
    <n v="0"/>
    <s v="Direct Dileep"/>
    <x v="0"/>
    <s v="Bahubali Kaddu"/>
  </r>
  <r>
    <s v="Mum"/>
    <n v="1"/>
    <n v="8320"/>
    <s v="Ritik Pankaj Chaubey"/>
    <x v="5"/>
    <s v="June"/>
    <s v="Ritik Pankaj Chaubey"/>
    <x v="51"/>
    <x v="1"/>
    <s v="Hema Flowers"/>
    <n v="31647.327612695612"/>
    <n v="9817.6"/>
    <s v="Ecs"/>
    <s v="Online Payment"/>
    <s v="payu"/>
    <s v="Package"/>
    <s v="payu"/>
    <m/>
    <n v="0"/>
    <s v="PXX22.XX22.190605121545.S2K4"/>
    <s v="PU022070624MCX"/>
    <d v="2024-06-07T00:00:00"/>
    <x v="0"/>
    <s v="Monthly"/>
    <s v="ECS Mode"/>
    <n v="49920"/>
    <s v="2 MDP"/>
    <n v="0"/>
    <s v="Manish Dubey"/>
    <x v="0"/>
    <s v="Bahubali Kaddu"/>
  </r>
  <r>
    <s v="Mum"/>
    <n v="0"/>
    <n v="6000"/>
    <s v="Jubair Khan"/>
    <x v="5"/>
    <s v="June"/>
    <s v="Jubair Khan"/>
    <x v="25"/>
    <x v="1"/>
    <s v="Hotel Jk Regency"/>
    <n v="0"/>
    <n v="7080"/>
    <s v="Non-Ecs"/>
    <s v="Online Payment"/>
    <s v="payu"/>
    <s v="Package"/>
    <s v="payu"/>
    <m/>
    <n v="0"/>
    <s v="PXX22.XX22.121201130719.U1U4"/>
    <s v="PU022070624020"/>
    <d v="2024-06-07T00:00:00"/>
    <x v="0"/>
    <s v="Upfront"/>
    <s v="Non ECS"/>
    <n v="6000"/>
    <s v="Non-Ecs"/>
    <n v="0"/>
    <s v="Mohammad Imran Adil"/>
    <x v="0"/>
    <s v="Bahubali Kaddu"/>
  </r>
  <r>
    <s v="Mum"/>
    <n v="1"/>
    <n v="2000"/>
    <s v="Ashutosh Mishra"/>
    <x v="5"/>
    <s v="June"/>
    <s v="Ashutosh Mishra"/>
    <x v="52"/>
    <x v="4"/>
    <s v="Sadguru Enterprises"/>
    <n v="13215.061352257506"/>
    <n v="2360"/>
    <s v="Ecs"/>
    <s v="Online Payment"/>
    <s v="payu"/>
    <s v="Package"/>
    <s v="payu"/>
    <m/>
    <n v="0"/>
    <s v="PXX22.XX22.190807121438.H2E3"/>
    <s v="PU022070624SXO"/>
    <d v="2024-06-07T00:00:00"/>
    <x v="0"/>
    <s v="Monthly"/>
    <s v="ECS Mode"/>
    <n v="24000"/>
    <s v="1 MDP"/>
    <n v="0"/>
    <s v="Susheel Dubey"/>
    <x v="0"/>
    <s v="Bahubali Kaddu"/>
  </r>
  <r>
    <s v="Mum"/>
    <n v="0"/>
    <n v="3000"/>
    <s v="Jubair Khan"/>
    <x v="5"/>
    <s v="June"/>
    <s v="Jubair Khan"/>
    <x v="25"/>
    <x v="1"/>
    <s v="Wind Flower Residency"/>
    <n v="0"/>
    <n v="3540"/>
    <s v="Non-Ecs"/>
    <s v="Online Payment"/>
    <s v="payu"/>
    <s v="Package"/>
    <s v="payu"/>
    <m/>
    <n v="0"/>
    <s v="PXX22.XX22.181117120248.I6F3"/>
    <s v="PU022070624QSM"/>
    <d v="2024-06-07T00:00:00"/>
    <x v="0"/>
    <s v="Upfront"/>
    <s v="Non ECS"/>
    <n v="3000"/>
    <s v="Non-Ecs"/>
    <n v="0"/>
    <s v="Mohammad Imran Adil"/>
    <x v="0"/>
    <s v="Bahubali Kaddu"/>
  </r>
  <r>
    <s v="Mum"/>
    <n v="1"/>
    <n v="65254"/>
    <s v="Mohammed Munawar khan"/>
    <x v="5"/>
    <s v="June"/>
    <s v="Mohammed Munawar khan"/>
    <x v="53"/>
    <x v="4"/>
    <s v="Bluebell Hospital"/>
    <n v="46776.592009223568"/>
    <n v="76999.72"/>
    <s v="Non-Ecs"/>
    <s v="Cheque &amp; Cash"/>
    <n v="158"/>
    <s v="Package"/>
    <n v="45467"/>
    <m/>
    <n v="0"/>
    <s v="PXX22.XX22.220620174152.C1Q1"/>
    <s v="Q022070624OMA"/>
    <d v="2024-06-07T00:00:00"/>
    <x v="0"/>
    <s v="Upfront"/>
    <s v="Non ECS"/>
    <n v="65254"/>
    <s v="Non-Ecs"/>
    <n v="0"/>
    <s v="Direct Intezar"/>
    <x v="0"/>
    <s v="Bahubali Kaddu"/>
  </r>
  <r>
    <s v="Mum"/>
    <n v="1"/>
    <n v="4000"/>
    <s v="Samsujjama"/>
    <x v="5"/>
    <s v="June"/>
    <s v="Samsujjama"/>
    <x v="47"/>
    <x v="0"/>
    <s v="Surya Automobiles"/>
    <n v="15215.061352257506"/>
    <n v="4720"/>
    <s v="Ecs"/>
    <s v="Online Payment"/>
    <s v="payu"/>
    <s v="Package"/>
    <s v="payu"/>
    <s v="Digital Mandate"/>
    <n v="0"/>
    <s v="PXX22.XX22.200228200950.R5T7"/>
    <s v="PU022070624S1S"/>
    <d v="2024-06-07T00:00:00"/>
    <x v="0"/>
    <s v="Monthly"/>
    <s v="ECS Mode"/>
    <n v="24000"/>
    <s v="2 MDP"/>
    <n v="0"/>
    <s v="Raviraj Kadam"/>
    <x v="0"/>
    <s v="Bahubali Kaddu"/>
  </r>
  <r>
    <s v="Mum"/>
    <n v="1"/>
    <n v="4000"/>
    <s v="Akash Narayan rawte"/>
    <x v="5"/>
    <s v="June"/>
    <s v="Akash Narayan rawte"/>
    <x v="33"/>
    <x v="0"/>
    <s v="Om Sai Associates"/>
    <n v="15215.061352257506"/>
    <n v="4720"/>
    <s v="Ecs"/>
    <s v="Online Payment"/>
    <s v="payu"/>
    <s v="Package"/>
    <s v="payu"/>
    <m/>
    <n v="0"/>
    <s v="PXX22.XX22.240605124445.P6D7"/>
    <s v="PU022070624Z0C"/>
    <d v="2024-06-07T00:00:00"/>
    <x v="0"/>
    <s v="Monthly"/>
    <s v="ECS Mode"/>
    <n v="24000"/>
    <s v="2 MDP"/>
    <n v="0"/>
    <s v="Siddhant Pawar"/>
    <x v="0"/>
    <s v="Bahubali Kaddu"/>
  </r>
  <r>
    <s v="Mum"/>
    <n v="1"/>
    <n v="6000"/>
    <s v="Sudheer Pankaj pandey"/>
    <x v="5"/>
    <s v="June"/>
    <s v="Sudheer Pankaj pandey"/>
    <x v="54"/>
    <x v="0"/>
    <s v="Radiant Kitchen Studio"/>
    <n v="22822.592028386258"/>
    <n v="7080"/>
    <s v="Ecs"/>
    <s v="Online Payment"/>
    <s v="payu"/>
    <s v="Package"/>
    <s v="payu"/>
    <s v="Digital Mandate"/>
    <n v="0"/>
    <s v="PXX22.XX22.240522150618.X4A7"/>
    <s v="PU022070624T1M"/>
    <d v="2024-06-07T00:00:00"/>
    <x v="0"/>
    <s v="Monthly"/>
    <s v="ECS Mode"/>
    <n v="36000"/>
    <s v="2 MDP"/>
    <n v="0"/>
    <s v="Sonu Dubey"/>
    <x v="0"/>
    <s v="Bahubali Kaddu"/>
  </r>
  <r>
    <s v="Mum"/>
    <n v="1"/>
    <n v="8000"/>
    <s v="Karim Jariya"/>
    <x v="5"/>
    <s v="June"/>
    <s v="Karim Jariya"/>
    <x v="10"/>
    <x v="4"/>
    <s v="Ankit Digital Lab &amp;amp;amp; Studio"/>
    <n v="30430.122704515012"/>
    <n v="9440"/>
    <s v="Ecs"/>
    <s v="Online Payment"/>
    <s v="payu"/>
    <s v="Package"/>
    <s v="payu"/>
    <m/>
    <n v="0"/>
    <s v="PXX22.XX22.160831143138.I4R6"/>
    <s v="PU022070624F1J"/>
    <d v="2024-06-07T00:00:00"/>
    <x v="0"/>
    <s v="Monthly"/>
    <s v="ECS Mode"/>
    <n v="48000"/>
    <s v="Above 2 MDP"/>
    <n v="0"/>
    <s v="Ajay Kumar Verma"/>
    <x v="0"/>
    <s v="Bahubali Kaddu"/>
  </r>
  <r>
    <s v="Mum"/>
    <n v="1"/>
    <n v="43200"/>
    <s v="Suraj Pawar"/>
    <x v="5"/>
    <s v="June"/>
    <s v="Suraj Pawar"/>
    <x v="22"/>
    <x v="1"/>
    <s v="Angel Packers Movers"/>
    <n v="43200"/>
    <n v="50976"/>
    <s v="Non-Ecs"/>
    <s v="Online Payment"/>
    <s v="payu"/>
    <s v="Package"/>
    <s v="payu"/>
    <m/>
    <n v="0"/>
    <s v="PXX22.XX22.150408113710.I7U8"/>
    <s v="PU0220706248UJ"/>
    <d v="2024-06-07T00:00:00"/>
    <x v="0"/>
    <s v="Upfront"/>
    <s v="Non ECS"/>
    <n v="43200"/>
    <s v="Non-Ecs"/>
    <n v="0"/>
    <s v="Suraj Pawar"/>
    <x v="1"/>
    <s v="Bahubali Kaddu"/>
  </r>
  <r>
    <s v="Mum"/>
    <n v="1"/>
    <n v="36000"/>
    <s v="Jubair Khan"/>
    <x v="5"/>
    <s v="June"/>
    <s v="Jubair Khan"/>
    <x v="25"/>
    <x v="1"/>
    <s v="Luggage Emporium"/>
    <n v="36000"/>
    <n v="42480"/>
    <s v="Non-Ecs"/>
    <s v="Online Payment"/>
    <s v="payu"/>
    <s v="PDG"/>
    <s v="payu"/>
    <m/>
    <n v="0"/>
    <s v="PXX22.XX22.240607121641.J3B4"/>
    <s v="PU0220706245PC"/>
    <d v="2024-06-07T00:00:00"/>
    <x v="1"/>
    <s v="Upfront"/>
    <s v="Non ECS"/>
    <n v="36000"/>
    <s v="Non-Ecs"/>
    <n v="0"/>
    <s v="Mohammad Imran Adil"/>
    <x v="0"/>
    <s v="Bahubali Kaddu"/>
  </r>
  <r>
    <s v="Mum"/>
    <n v="1"/>
    <n v="31944"/>
    <s v="Nandan Singh"/>
    <x v="5"/>
    <s v="June"/>
    <s v="Nandan Singh"/>
    <x v="17"/>
    <x v="3"/>
    <s v="Nalanda Inverter AIR Conditioner"/>
    <n v="22898.695177960548"/>
    <n v="37693.919999999998"/>
    <s v="Non-Ecs"/>
    <s v="Cheque &amp; Cash"/>
    <n v="842866"/>
    <s v="PDG"/>
    <n v="45450"/>
    <m/>
    <n v="0"/>
    <s v="PXX22.XX22.130426170859.H8N0"/>
    <s v="Q022070624YVV"/>
    <d v="2024-06-07T00:00:00"/>
    <x v="1"/>
    <s v="Upfront"/>
    <s v="Non ECS"/>
    <n v="31944"/>
    <s v="Non-Ecs"/>
    <n v="0"/>
    <s v="Nandan Singh"/>
    <x v="1"/>
    <s v="Abhijit Khanvilkar"/>
  </r>
  <r>
    <s v="Mum"/>
    <n v="1"/>
    <n v="3001"/>
    <s v="Jayesh Manoharlal Vatani"/>
    <x v="5"/>
    <s v="June"/>
    <s v="Jayesh Manoharlal Vatani"/>
    <x v="55"/>
    <x v="5"/>
    <s v="Hotel Veejays Lodging and Boarding"/>
    <n v="19823.592028386258"/>
    <n v="3541.18"/>
    <s v="Ecs"/>
    <s v="Online Payment"/>
    <s v="payu"/>
    <s v="Package"/>
    <s v="payu"/>
    <m/>
    <n v="0"/>
    <s v="PXX22.XX22.180802184856.T3D1"/>
    <s v="PU022070624UO7"/>
    <d v="2024-06-07T00:00:00"/>
    <x v="0"/>
    <s v="Monthly"/>
    <s v="ECS Mode"/>
    <n v="36000"/>
    <s v="1 MDP"/>
    <n v="0"/>
    <s v="Jaganath Sabat"/>
    <x v="0"/>
    <s v="Abhijit Khanvilkar"/>
  </r>
  <r>
    <s v="Mum"/>
    <n v="0"/>
    <n v="1249"/>
    <s v="Suraj Pawar"/>
    <x v="5"/>
    <s v="June"/>
    <s v="Suraj Pawar"/>
    <x v="22"/>
    <x v="1"/>
    <s v="Shree Ganesh Aluminium Sliding Fabrication"/>
    <n v="0"/>
    <n v="1473.82"/>
    <s v="Non-Ecs"/>
    <s v="Online Payment"/>
    <s v="payu"/>
    <s v="Package"/>
    <s v="payu"/>
    <m/>
    <n v="0"/>
    <s v="PXX22.XX22.180709164135.A9M4"/>
    <s v="PU0220706248IO"/>
    <d v="2024-06-07T00:00:00"/>
    <x v="0"/>
    <s v="Upfront"/>
    <s v="Non ECS"/>
    <n v="1249"/>
    <s v="Non-Ecs"/>
    <n v="0"/>
    <s v="Suraj Pawar"/>
    <x v="1"/>
    <s v="Bahubali Kaddu"/>
  </r>
  <r>
    <s v="Mum"/>
    <n v="1"/>
    <n v="4438"/>
    <s v="Md Sarfaraz"/>
    <x v="5"/>
    <s v="June"/>
    <s v="Md Sarfaraz"/>
    <x v="56"/>
    <x v="3"/>
    <s v="Stackvert"/>
    <n v="16881.110570329703"/>
    <n v="5236.84"/>
    <s v="Ecs"/>
    <s v="Online Payment"/>
    <s v="payu"/>
    <s v="Package"/>
    <s v="payu"/>
    <s v="Digital Mandate"/>
    <n v="0"/>
    <s v="PXX22.XX22.220204001209.Y2B4"/>
    <s v="PU022070624FPZ"/>
    <d v="2024-06-07T00:00:00"/>
    <x v="0"/>
    <s v="Monthly"/>
    <s v="ECS Mode"/>
    <n v="26628"/>
    <s v="2 MDP"/>
    <n v="0"/>
    <s v="MD Sanaul Mustufa"/>
    <x v="0"/>
    <s v="Abhijit Khanvilkar"/>
  </r>
  <r>
    <s v="Mum"/>
    <n v="0.5"/>
    <n v="16756.5"/>
    <s v="Mohammad Imran Adil"/>
    <x v="5"/>
    <s v="June"/>
    <s v="Mohammad Imran Adil"/>
    <x v="15"/>
    <x v="1"/>
    <s v="Pinpoint Tattoos"/>
    <n v="16756.5"/>
    <n v="19772.669999999998"/>
    <s v="Non-Ecs"/>
    <s v="Online Payment"/>
    <s v="payu"/>
    <s v="PDG"/>
    <s v="payu"/>
    <m/>
    <n v="0"/>
    <s v="PXX22.XX22.160830113942.M5U3"/>
    <s v="PU022260624ZW6"/>
    <d v="2024-06-07T00:00:00"/>
    <x v="1"/>
    <s v="Upfront"/>
    <s v="Non ECS"/>
    <n v="16756.5"/>
    <s v="Non-Ecs"/>
    <s v="Khaja Moinuddin Qureshi"/>
    <s v="Mohammad Imran Adil"/>
    <x v="1"/>
    <s v="Bahubali Kaddu"/>
  </r>
  <r>
    <s v="Mum"/>
    <n v="1"/>
    <n v="79398"/>
    <s v="Manish Lolarakh Nath Dubey"/>
    <x v="6"/>
    <s v="June"/>
    <s v="Manish Lolarakh Nath Dubey"/>
    <x v="35"/>
    <x v="1"/>
    <s v="Astrologer Anju Taneja"/>
    <n v="79398"/>
    <n v="93689.64"/>
    <s v="Non-Ecs"/>
    <s v="Online Payment"/>
    <s v="payu"/>
    <s v="PDG"/>
    <s v="payu"/>
    <m/>
    <n v="0"/>
    <s v="PXX22.XX22.231209190704.Q6Z3"/>
    <s v="PU022080624X3L"/>
    <d v="2024-06-08T00:00:00"/>
    <x v="1"/>
    <s v="Upfront"/>
    <s v="Non ECS"/>
    <n v="79398"/>
    <s v="Non-Ecs"/>
    <n v="0"/>
    <s v="Manish Dubey"/>
    <x v="1"/>
    <s v="Bahubali Kaddu"/>
  </r>
  <r>
    <s v="Mum"/>
    <n v="0"/>
    <n v="1250"/>
    <s v="SHREERAM SAHU"/>
    <x v="6"/>
    <s v="June"/>
    <s v="SHREERAM SAHU"/>
    <x v="57"/>
    <x v="4"/>
    <s v="Unique Cake Shop"/>
    <n v="0"/>
    <n v="1475"/>
    <s v="Non-Ecs"/>
    <s v="Online Payment"/>
    <s v="payu"/>
    <s v="Package"/>
    <s v="payu"/>
    <m/>
    <n v="0"/>
    <s v="PXX22.XX22.230321191431.Q9P8"/>
    <s v="PU022080624FRZ"/>
    <d v="2024-06-08T00:00:00"/>
    <x v="0"/>
    <s v="Upfront"/>
    <s v="Non ECS"/>
    <n v="1250"/>
    <s v="Non-Ecs"/>
    <n v="0"/>
    <s v="Direct Intezar"/>
    <x v="2"/>
    <s v="Bahubali Kaddu"/>
  </r>
  <r>
    <s v="Mum"/>
    <n v="1"/>
    <n v="8512"/>
    <s v="Ashutosh Mishra"/>
    <x v="6"/>
    <s v="June"/>
    <s v="Ashutosh Mishra"/>
    <x v="52"/>
    <x v="4"/>
    <s v="S M Creations"/>
    <n v="32376.715969157951"/>
    <n v="10044.16"/>
    <s v="Ecs"/>
    <s v="Online Payment"/>
    <s v="payu"/>
    <s v="PDG"/>
    <s v="payu"/>
    <s v="Digital Mandate"/>
    <n v="0"/>
    <s v="PXX22.XX22.171206192013.G2D6"/>
    <s v="PU022080624BOU"/>
    <d v="2024-06-08T00:00:00"/>
    <x v="1"/>
    <s v="Monthly"/>
    <s v="ECS Mode"/>
    <n v="51070"/>
    <s v="2 MDP"/>
    <n v="0"/>
    <s v="Susheel Dubey"/>
    <x v="0"/>
    <s v="Bahubali Kaddu"/>
  </r>
  <r>
    <s v="Mum"/>
    <n v="0"/>
    <n v="499"/>
    <s v="Vinaykumar Gaud"/>
    <x v="6"/>
    <s v="June"/>
    <s v="Vinaykumar Gaud"/>
    <x v="16"/>
    <x v="4"/>
    <s v="Western Courier Services"/>
    <n v="499"/>
    <n v="588.81999999999994"/>
    <s v="Non-Ecs"/>
    <s v="Online Payment"/>
    <s v="payu"/>
    <s v="Website-SMS"/>
    <s v="payu"/>
    <m/>
    <n v="0"/>
    <s v="PXX22.XX22.160123100600.Y7T1"/>
    <s v="PU022080624MTZ"/>
    <d v="2024-06-08T00:00:00"/>
    <x v="3"/>
    <s v="Upfront"/>
    <s v="Non ECS"/>
    <n v="499"/>
    <s v="Non-Ecs"/>
    <n v="0"/>
    <s v="Direct Intezar"/>
    <x v="0"/>
    <s v="Bahubali Kaddu"/>
  </r>
  <r>
    <s v="Mum"/>
    <n v="1"/>
    <n v="34743"/>
    <s v="Ashutosh Mishra"/>
    <x v="6"/>
    <s v="June"/>
    <s v="Ashutosh Mishra"/>
    <x v="52"/>
    <x v="4"/>
    <s v="Sai Nursing and Paramedical Institute"/>
    <n v="34743"/>
    <n v="40996.74"/>
    <s v="Non-Ecs"/>
    <s v="Online Payment"/>
    <s v="payu"/>
    <s v="PDG"/>
    <s v="payu"/>
    <m/>
    <n v="0"/>
    <s v="PXX22.XX22.230302152526.Z3L6"/>
    <s v="PU022080624OYU"/>
    <d v="2024-06-08T00:00:00"/>
    <x v="1"/>
    <s v="Upfront"/>
    <s v="Non ECS"/>
    <n v="34743"/>
    <s v="Non-Ecs"/>
    <n v="0"/>
    <s v="Susheel Dubey"/>
    <x v="0"/>
    <s v="Bahubali Kaddu"/>
  </r>
  <r>
    <s v="Mum"/>
    <n v="1"/>
    <n v="9000"/>
    <s v="Naveen Tripathi"/>
    <x v="6"/>
    <s v="June"/>
    <s v="Naveen Tripathi"/>
    <x v="58"/>
    <x v="4"/>
    <s v="Le Serene Spss"/>
    <n v="59467.776085158781"/>
    <n v="10620"/>
    <s v="Ecs"/>
    <s v="Online Payment"/>
    <s v="payu"/>
    <s v="Package"/>
    <s v="payu"/>
    <m/>
    <n v="0"/>
    <s v="PXX22.XX22.201008173018.P3L1"/>
    <s v="PU022080624B2B"/>
    <d v="2024-06-08T00:00:00"/>
    <x v="0"/>
    <s v="Monthly"/>
    <s v="ECS Mode"/>
    <n v="108000"/>
    <s v="1 MDP"/>
    <n v="0"/>
    <s v="Naveen Tripathi"/>
    <x v="1"/>
    <s v="Bahubali Kaddu"/>
  </r>
  <r>
    <s v="Mum"/>
    <n v="1"/>
    <n v="4000"/>
    <s v="Aman Tripathi"/>
    <x v="6"/>
    <s v="June"/>
    <s v="Aman Tripathi"/>
    <x v="59"/>
    <x v="5"/>
    <s v="Swami Vivekananda Yoga Kendra"/>
    <n v="15215.061352257506"/>
    <n v="4720"/>
    <s v="Ecs"/>
    <s v="Online Payment"/>
    <s v="payu"/>
    <s v="Package"/>
    <s v="payu"/>
    <m/>
    <n v="0"/>
    <s v="PXX22.XX22.240608172434.T3F6"/>
    <s v="PU022080624RGD"/>
    <d v="2024-06-08T00:00:00"/>
    <x v="0"/>
    <s v="Monthly"/>
    <s v="ECS Mode"/>
    <n v="24000"/>
    <s v="2 MDP"/>
    <n v="0"/>
    <s v="Jaganath Sabat"/>
    <x v="0"/>
    <s v="Abhijit Khanvilkar"/>
  </r>
  <r>
    <s v="Mum"/>
    <n v="1"/>
    <n v="2000"/>
    <s v="Choubey Aditya ajit"/>
    <x v="6"/>
    <s v="June"/>
    <s v="Choubey Aditya ajit"/>
    <x v="20"/>
    <x v="5"/>
    <s v="Laxmi Aluminum &amp;amp;amp; Hardware"/>
    <n v="13215.061352257506"/>
    <n v="2360"/>
    <s v="Ecs"/>
    <s v="Online Payment"/>
    <s v="payu"/>
    <s v="Package"/>
    <s v="payu"/>
    <s v="Digital Mandate"/>
    <n v="0"/>
    <s v="PXX22.XX22.120407032139.W8W1"/>
    <s v="PU022080624PMM"/>
    <d v="2024-06-08T00:00:00"/>
    <x v="0"/>
    <s v="Monthly"/>
    <s v="ECS Mode"/>
    <n v="24000"/>
    <s v="1 MDP"/>
    <n v="0"/>
    <s v="Chandralok Gupta"/>
    <x v="0"/>
    <s v="Abhijit Khanvilkar"/>
  </r>
  <r>
    <s v="Mum"/>
    <n v="1"/>
    <n v="3000"/>
    <s v="Praful Mukundrao Telang"/>
    <x v="6"/>
    <s v="June"/>
    <s v="Praful Mukundrao Telang"/>
    <x v="60"/>
    <x v="0"/>
    <s v="Ganesh Sales and Service"/>
    <n v="11411.296014193129"/>
    <n v="3540"/>
    <s v="Ecs"/>
    <s v="Online Payment"/>
    <s v="payu"/>
    <s v="Banner"/>
    <s v="payu"/>
    <s v="Digital Mandate"/>
    <n v="0"/>
    <s v="PXX22.XX22.240608171327.V8J4"/>
    <s v="PU022080624EDB"/>
    <d v="2024-06-08T00:00:00"/>
    <x v="2"/>
    <s v="Monthly"/>
    <s v="ECS Mode"/>
    <n v="18000"/>
    <s v="2 MDP"/>
    <n v="0"/>
    <s v="Raviraj Kadam"/>
    <x v="0"/>
    <s v="Bahubali Kaddu"/>
  </r>
  <r>
    <s v="Mum"/>
    <n v="0"/>
    <n v="5270"/>
    <s v="Mohini Ravirav yetekar"/>
    <x v="6"/>
    <s v="June"/>
    <s v="Mohini Ravirav yetekar"/>
    <x v="61"/>
    <x v="1"/>
    <s v="Amber Unisex Salon &amp;amp;amp; Sp"/>
    <n v="0"/>
    <n v="6218.5999999999995"/>
    <s v="Non-Ecs"/>
    <s v="Online Payment"/>
    <s v="payu"/>
    <s v="Package"/>
    <s v="payu"/>
    <m/>
    <n v="0"/>
    <s v="PXX22.XX22.191023200559.N1M5"/>
    <s v="PU022080624UNP"/>
    <d v="2024-06-08T00:00:00"/>
    <x v="0"/>
    <s v="Upfront"/>
    <s v="Non ECS"/>
    <n v="5270"/>
    <s v="Non-Ecs"/>
    <n v="0"/>
    <s v="Manish Dubey"/>
    <x v="0"/>
    <s v="Bahubali Kaddu"/>
  </r>
  <r>
    <s v="Mum"/>
    <n v="1"/>
    <n v="51000"/>
    <s v="Jubair Khan"/>
    <x v="6"/>
    <s v="June"/>
    <s v="Jubair Khan"/>
    <x v="25"/>
    <x v="1"/>
    <s v="Day Light Wellness"/>
    <n v="51000"/>
    <n v="60180"/>
    <s v="Non-Ecs"/>
    <s v="Online Payment"/>
    <s v="payu"/>
    <s v="PDG"/>
    <s v="payu"/>
    <m/>
    <n v="0"/>
    <s v="PXX22.XX22.201112134850.F5K9"/>
    <s v="PU02208062478L"/>
    <d v="2024-06-08T00:00:00"/>
    <x v="1"/>
    <s v="Upfront"/>
    <s v="Non ECS"/>
    <n v="51000"/>
    <s v="Non-Ecs"/>
    <n v="0"/>
    <s v="Mohammad Imran Adil"/>
    <x v="0"/>
    <s v="Bahubali Kaddu"/>
  </r>
  <r>
    <s v="Mum"/>
    <n v="1"/>
    <n v="4000"/>
    <s v="Abdul Ahad Anis Khan"/>
    <x v="6"/>
    <s v="June"/>
    <s v="Abdul Ahad Anis Khan"/>
    <x v="62"/>
    <x v="0"/>
    <s v="La Marca Clothing"/>
    <n v="15215.061352257506"/>
    <n v="4720"/>
    <s v="Ecs"/>
    <s v="Online Payment"/>
    <s v="payu"/>
    <s v="Package"/>
    <s v="payu"/>
    <s v="Digital Mandate"/>
    <n v="0"/>
    <s v="PXX22.XX22.220317090658.F9T2"/>
    <s v="PU0220806244AJ"/>
    <d v="2024-06-08T00:00:00"/>
    <x v="0"/>
    <s v="Monthly"/>
    <s v="ECS Mode"/>
    <n v="24000"/>
    <s v="2 MDP"/>
    <n v="0"/>
    <s v="Sonu Dubey"/>
    <x v="0"/>
    <s v="Bahubali Kaddu"/>
  </r>
  <r>
    <s v="Mum"/>
    <n v="1"/>
    <n v="5000"/>
    <s v="Jaganath Sabat"/>
    <x v="6"/>
    <s v="June"/>
    <s v="Jaganath Sabat"/>
    <x v="30"/>
    <x v="5"/>
    <s v="Laxmi Auto"/>
    <n v="33037.653380643766"/>
    <n v="5900"/>
    <s v="Ecs"/>
    <s v="Online Payment"/>
    <s v="payu"/>
    <s v="Package"/>
    <s v="payu"/>
    <m/>
    <n v="0"/>
    <s v="PXX22.XX22.190214194016.D2V6"/>
    <s v="PU022080624J1P"/>
    <d v="2024-06-08T00:00:00"/>
    <x v="0"/>
    <s v="Monthly"/>
    <s v="ECS Mode"/>
    <n v="60000"/>
    <s v="Above 2 MDP"/>
    <n v="0"/>
    <s v="Jaganath Sabat"/>
    <x v="1"/>
    <s v="Abhijit Khanvilkar"/>
  </r>
  <r>
    <s v="Mum"/>
    <n v="1"/>
    <n v="4000"/>
    <s v="Naveen Tripathi"/>
    <x v="6"/>
    <s v="June"/>
    <s v="Naveen Tripathi"/>
    <x v="58"/>
    <x v="4"/>
    <s v="Le Serene Spass"/>
    <n v="15215.061352257506"/>
    <n v="4720"/>
    <s v="Ecs"/>
    <s v="Online Payment"/>
    <s v="payu"/>
    <s v="Package"/>
    <s v="payu"/>
    <s v="Digital Mandate"/>
    <n v="0"/>
    <s v="PXX22.XX22.170630213406.M2F4"/>
    <s v="PU022080624SA0"/>
    <d v="2024-06-08T00:00:00"/>
    <x v="0"/>
    <s v="Monthly"/>
    <s v="ECS Mode"/>
    <n v="24000"/>
    <s v="2 MDP"/>
    <n v="0"/>
    <s v="Naveen Tripathi"/>
    <x v="1"/>
    <s v="Bahubali Kaddu"/>
  </r>
  <r>
    <s v="Mum"/>
    <n v="1"/>
    <n v="6000"/>
    <s v="Pravin Matal"/>
    <x v="6"/>
    <s v="June"/>
    <s v="Pravin Matal"/>
    <x v="46"/>
    <x v="1"/>
    <s v="Puppy Valley"/>
    <n v="22820.722851494218"/>
    <n v="7080"/>
    <s v="Ecs"/>
    <s v="Online Payment"/>
    <s v="payu"/>
    <s v="PDG"/>
    <s v="payu"/>
    <m/>
    <n v="0"/>
    <s v="PXX22.XX22.240608123549.I3K3"/>
    <s v="PU022080624CJV"/>
    <d v="2024-06-08T00:00:00"/>
    <x v="1"/>
    <s v="Monthly"/>
    <s v="ECS Mode"/>
    <n v="35996"/>
    <s v="2 MDP"/>
    <n v="0"/>
    <s v="Manish Dubey"/>
    <x v="0"/>
    <s v="Bahubali Kaddu"/>
  </r>
  <r>
    <s v="Mum"/>
    <n v="1"/>
    <n v="4000"/>
    <s v="Jayesh Manoharlal Vatani"/>
    <x v="6"/>
    <s v="June"/>
    <s v="Jayesh Manoharlal Vatani"/>
    <x v="55"/>
    <x v="5"/>
    <s v="Bajrang Events"/>
    <n v="15215.061352257506"/>
    <n v="4720"/>
    <s v="Ecs"/>
    <s v="Online Payment"/>
    <s v="neft"/>
    <s v="Package"/>
    <s v="neft"/>
    <m/>
    <n v="0"/>
    <s v="PXX22.XX22.240608135711.A3R4"/>
    <s v="N0220806249SB"/>
    <d v="2024-06-08T00:00:00"/>
    <x v="0"/>
    <s v="Monthly"/>
    <s v="ECS Mode"/>
    <n v="24000"/>
    <s v="2 MDP"/>
    <n v="0"/>
    <s v="Jaganath Sabat"/>
    <x v="0"/>
    <s v="Abhijit Khanvilkar"/>
  </r>
  <r>
    <s v="Mum"/>
    <n v="0"/>
    <n v="2950"/>
    <s v="Mohini Ravirav yetekar"/>
    <x v="6"/>
    <s v="June"/>
    <s v="Mohini Ravirav yetekar"/>
    <x v="61"/>
    <x v="1"/>
    <s v="Unique Mobile Zone"/>
    <n v="0"/>
    <n v="3481"/>
    <s v="Non-Ecs"/>
    <s v="Online Payment"/>
    <s v="payu"/>
    <s v="PDG"/>
    <s v="payu"/>
    <m/>
    <n v="0"/>
    <s v="PXX22.XX22.220611132517.K7S6"/>
    <s v="PU022080624WZ5"/>
    <d v="2024-06-08T00:00:00"/>
    <x v="1"/>
    <s v="Upfront"/>
    <s v="Non ECS"/>
    <n v="2950"/>
    <s v="Non-Ecs"/>
    <n v="0"/>
    <s v="Manish Dubey"/>
    <x v="0"/>
    <s v="Bahubali Kaddu"/>
  </r>
  <r>
    <s v="Mum"/>
    <n v="1"/>
    <n v="6000"/>
    <s v="Siraj Rais Khan"/>
    <x v="6"/>
    <s v="June"/>
    <s v="Siraj Rais Khan"/>
    <x v="63"/>
    <x v="4"/>
    <s v="Riddhi Siddhi Property"/>
    <n v="22822.592028386258"/>
    <n v="7080"/>
    <s v="Ecs"/>
    <s v="Online Payment"/>
    <s v="payu"/>
    <s v="Package"/>
    <s v="payu"/>
    <m/>
    <n v="0"/>
    <s v="PXX22.XX22.100125131547.L7L3"/>
    <s v="PU022080624AND"/>
    <d v="2024-06-08T00:00:00"/>
    <x v="0"/>
    <s v="Monthly"/>
    <s v="ECS Mode"/>
    <n v="36000"/>
    <s v="2 MDP"/>
    <n v="0"/>
    <s v="Irfan Patel"/>
    <x v="0"/>
    <s v="Bahubali Kaddu"/>
  </r>
  <r>
    <s v="Mum"/>
    <n v="0.5"/>
    <n v="3000"/>
    <s v="Nandan Singh"/>
    <x v="6"/>
    <s v="June"/>
    <s v="Nandan Singh"/>
    <x v="17"/>
    <x v="3"/>
    <s v="Shubham Plywood"/>
    <n v="3000"/>
    <n v="3540"/>
    <s v="Non-Ecs"/>
    <s v="Online Payment"/>
    <s v="payu"/>
    <s v="Banner"/>
    <s v="payu"/>
    <m/>
    <n v="0"/>
    <s v="PXX22.XX22.170209092911.X2Z2"/>
    <s v="PU022080624RVA"/>
    <d v="2024-06-08T00:00:00"/>
    <x v="2"/>
    <s v="Upfront"/>
    <s v="Non ECS"/>
    <n v="3000"/>
    <s v="Non-Ecs"/>
    <s v="Kanchan Shahi"/>
    <s v="Nandan Singh"/>
    <x v="1"/>
    <s v="Abhijit Khanvilkar"/>
  </r>
  <r>
    <s v="Mum"/>
    <n v="1"/>
    <n v="3000"/>
    <s v="Ranjeet Upendra Sharma"/>
    <x v="6"/>
    <s v="June"/>
    <s v="Ranjeet Upendra Sharma"/>
    <x v="13"/>
    <x v="5"/>
    <s v="Ayukar Ayurved Panchakarma Clinic"/>
    <n v="11411.296014193129"/>
    <n v="3540"/>
    <s v="Ecs"/>
    <s v="Online Payment"/>
    <s v="neft"/>
    <s v="Banner"/>
    <s v="neft"/>
    <s v="Digital Mandate"/>
    <n v="0"/>
    <s v="PXX22.XX22.240423140026.B7T4"/>
    <s v="N02208062431X"/>
    <d v="2024-06-08T00:00:00"/>
    <x v="2"/>
    <s v="Monthly"/>
    <s v="ECS Mode"/>
    <n v="18000"/>
    <s v="2 MDP"/>
    <n v="0"/>
    <s v="Jaganath Sabat"/>
    <x v="0"/>
    <s v="Abhijit Khanvilkar"/>
  </r>
  <r>
    <s v="Mum"/>
    <n v="1"/>
    <n v="3000"/>
    <s v="Vinaykumar Gaud"/>
    <x v="6"/>
    <s v="June"/>
    <s v="Vinaykumar Gaud"/>
    <x v="16"/>
    <x v="4"/>
    <s v="Mahi Healthcare"/>
    <n v="11411.296014193129"/>
    <n v="3540"/>
    <s v="Ecs"/>
    <s v="Online Payment"/>
    <s v="payu"/>
    <s v="Banner"/>
    <s v="payu"/>
    <m/>
    <n v="1"/>
    <s v="PXX22.XX22.240607211507.B6X5"/>
    <s v="PU0220806243VL"/>
    <d v="2024-06-08T00:00:00"/>
    <x v="2"/>
    <s v="Monthly"/>
    <s v="ECS Mode"/>
    <n v="18000"/>
    <s v="2 MDP"/>
    <n v="0"/>
    <s v="Direct Intezar"/>
    <x v="0"/>
    <s v="Bahubali Kaddu"/>
  </r>
  <r>
    <s v="Mum"/>
    <n v="0"/>
    <n v="4006"/>
    <s v="MD Sanaul Mustufa"/>
    <x v="6"/>
    <s v="June"/>
    <s v="MD Sanaul Mustufa"/>
    <x v="64"/>
    <x v="3"/>
    <s v="Ads Sign"/>
    <n v="0"/>
    <n v="4727.08"/>
    <s v="Non-Ecs"/>
    <s v="Online Payment"/>
    <s v="payu"/>
    <s v="PDG"/>
    <s v="payu"/>
    <m/>
    <n v="1"/>
    <s v="PXX22.XX22.230107103745.J1G6"/>
    <s v="PU0220806247O1"/>
    <d v="2024-06-08T00:00:00"/>
    <x v="1"/>
    <s v="Upfront"/>
    <s v="Non ECS"/>
    <n v="4006"/>
    <s v="Non-Ecs"/>
    <n v="0"/>
    <s v="MD Sanaul Mustufa"/>
    <x v="1"/>
    <s v="Abhijit Khanvilkar"/>
  </r>
  <r>
    <s v="Mum"/>
    <n v="1"/>
    <n v="4000"/>
    <s v="Susheel Dubey"/>
    <x v="6"/>
    <s v="June"/>
    <s v="Susheel Dubey"/>
    <x v="37"/>
    <x v="4"/>
    <s v="Certified Personal Trainer"/>
    <n v="15209.453821581377"/>
    <n v="4720"/>
    <s v="Ecs"/>
    <s v="Online Payment"/>
    <s v="payu"/>
    <s v="Package"/>
    <s v="payu"/>
    <s v="Digital Mandate"/>
    <n v="0"/>
    <s v="PXX22.XX22.240607210146.Y5R5"/>
    <s v="PU0220806242EK"/>
    <d v="2024-06-08T00:00:00"/>
    <x v="0"/>
    <s v="Monthly"/>
    <s v="ECS Mode"/>
    <n v="23988"/>
    <s v="2 MDP"/>
    <n v="0"/>
    <s v="Susheel Dubey"/>
    <x v="1"/>
    <s v="Bahubali Kaddu"/>
  </r>
  <r>
    <s v="Mum"/>
    <n v="1"/>
    <n v="36000"/>
    <s v="Dinesh Ghodvinde"/>
    <x v="6"/>
    <s v="June"/>
    <s v="Dinesh Ghodvinde"/>
    <x v="65"/>
    <x v="5"/>
    <s v="Tanmay Farmhouse"/>
    <n v="25806.192912803024"/>
    <n v="42480"/>
    <s v="Non-Ecs"/>
    <s v="Cheque &amp; Cash"/>
    <n v="356505"/>
    <s v="PDG"/>
    <n v="45468"/>
    <m/>
    <n v="0"/>
    <s v="P2141.2141.210719130630.B4L2"/>
    <s v="Q999080624PQG"/>
    <d v="2024-06-08T00:00:00"/>
    <x v="1"/>
    <s v="Upfront"/>
    <s v="Non ECS"/>
    <n v="36000"/>
    <s v="Non-Ecs"/>
    <n v="0"/>
    <s v="Jaganath Sabat"/>
    <x v="0"/>
    <s v="Abhijit Khanvilkar"/>
  </r>
  <r>
    <s v="Mum"/>
    <n v="1"/>
    <n v="30508"/>
    <s v="Dinesh Ghodvinde"/>
    <x v="6"/>
    <s v="June"/>
    <s v="Dinesh Ghodvinde"/>
    <x v="65"/>
    <x v="5"/>
    <s v="Anand Hills"/>
    <n v="30508"/>
    <n v="35999.439999999995"/>
    <s v="Non-Ecs"/>
    <s v="Online Payment"/>
    <s v="payu"/>
    <s v="PDG"/>
    <s v="payu"/>
    <m/>
    <n v="0"/>
    <s v="P2141.2141.230727165218.H9V4"/>
    <s v="PU9990806244OK"/>
    <d v="2024-06-08T00:00:00"/>
    <x v="1"/>
    <s v="Upfront"/>
    <s v="Non ECS"/>
    <n v="30508"/>
    <s v="Non-Ecs"/>
    <n v="0"/>
    <s v="Jaganath Sabat"/>
    <x v="0"/>
    <s v="Abhijit Khanvilkar"/>
  </r>
  <r>
    <s v="Mum"/>
    <n v="1"/>
    <n v="2569"/>
    <s v="Anoop Pandey"/>
    <x v="6"/>
    <s v="June"/>
    <s v="Anoop Pandey"/>
    <x v="32"/>
    <x v="0"/>
    <s v="SP Fire System"/>
    <n v="16973.344424305735"/>
    <n v="3031.4199999999996"/>
    <s v="Ecs"/>
    <s v="Online Payment"/>
    <s v="payu"/>
    <s v="Package"/>
    <s v="payu"/>
    <s v="Digital Mandate"/>
    <n v="0"/>
    <s v="PXX22.XX22.240222192736.X4Y7"/>
    <s v="PU0220906240FJ"/>
    <d v="2024-06-08T00:00:00"/>
    <x v="0"/>
    <s v="Monthly"/>
    <s v="ECS Mode"/>
    <n v="30825"/>
    <s v="1 MDP"/>
    <n v="0"/>
    <s v="Raviraj Kadam"/>
    <x v="0"/>
    <s v="Bahubali Kaddu"/>
  </r>
  <r>
    <s v="Mum"/>
    <n v="1"/>
    <n v="46276"/>
    <s v="Karim Jariya"/>
    <x v="6"/>
    <s v="June"/>
    <s v="Karim Jariya"/>
    <x v="10"/>
    <x v="4"/>
    <s v="Vibhas &amp;amp;amp; Vishakha Psychiatry Hospital &amp;amp;amp; Rehabilitation Centre"/>
    <n v="46276"/>
    <n v="54605.68"/>
    <s v="Non-Ecs"/>
    <s v="Online Payment"/>
    <s v="payu"/>
    <s v="PDG"/>
    <s v="payu"/>
    <m/>
    <n v="0"/>
    <s v="PXX22.XX22.181208125707.F4I3"/>
    <s v="PU022090624KWV"/>
    <d v="2024-06-08T00:00:00"/>
    <x v="1"/>
    <s v="Upfront"/>
    <s v="Non ECS"/>
    <n v="46276"/>
    <s v="Non-Ecs"/>
    <n v="0"/>
    <s v="Ajay Kumar Verma"/>
    <x v="0"/>
    <s v="Bahubali Kaddu"/>
  </r>
  <r>
    <s v="Mum"/>
    <n v="1"/>
    <n v="38800"/>
    <s v="Shekh Mohammad Imran"/>
    <x v="6"/>
    <s v="June"/>
    <s v="Shekh Mohammad Imran"/>
    <x v="4"/>
    <x v="1"/>
    <s v="Shree Bhavani Mata Astro Centre"/>
    <n v="38800"/>
    <n v="45784"/>
    <s v="Non-Ecs"/>
    <s v="Online Payment"/>
    <s v="payu"/>
    <s v="PDG"/>
    <s v="payu"/>
    <m/>
    <n v="0"/>
    <s v="PXX22.XX22.191102150124.H2X6"/>
    <s v="PU022090624Y8W"/>
    <d v="2024-06-08T00:00:00"/>
    <x v="1"/>
    <s v="Upfront"/>
    <s v="Non ECS"/>
    <n v="38800"/>
    <s v="Non-Ecs"/>
    <n v="0"/>
    <s v="Shashank Yelve"/>
    <x v="0"/>
    <s v="Bahubali Kaddu"/>
  </r>
  <r>
    <s v="Mum"/>
    <n v="1"/>
    <n v="43200"/>
    <s v="Jubair Khan"/>
    <x v="6"/>
    <s v="June"/>
    <s v="Jubair Khan"/>
    <x v="25"/>
    <x v="1"/>
    <s v="Trivikram TVS"/>
    <n v="43200"/>
    <n v="50976"/>
    <s v="Non-Ecs"/>
    <s v="Online Payment"/>
    <s v="payu"/>
    <s v="Package"/>
    <s v="payu"/>
    <m/>
    <n v="1"/>
    <s v="PXX22.XX22.201119152412.Q2R4"/>
    <s v="PU022090624AUJ"/>
    <d v="2024-06-08T00:00:00"/>
    <x v="0"/>
    <s v="Upfront"/>
    <s v="Non ECS"/>
    <n v="43200"/>
    <s v="Non-Ecs"/>
    <n v="0"/>
    <s v="Mohammad Imran Adil"/>
    <x v="0"/>
    <s v="Bahubali Kaddu"/>
  </r>
  <r>
    <s v="Mum"/>
    <n v="0"/>
    <n v="459"/>
    <s v="Mohini Ravirav yetekar"/>
    <x v="6"/>
    <s v="June"/>
    <s v="Mohini Ravirav yetekar"/>
    <x v="61"/>
    <x v="1"/>
    <s v="S.A.S. Enterprises"/>
    <n v="0"/>
    <n v="541.62"/>
    <s v="Non-Ecs"/>
    <s v="Online Payment"/>
    <s v="payu"/>
    <s v="Package"/>
    <s v="payu"/>
    <m/>
    <n v="1"/>
    <s v="PXX22.XX22.150202104535.N7R4"/>
    <s v="PU022090624H24"/>
    <d v="2024-06-08T00:00:00"/>
    <x v="0"/>
    <s v="Upfront"/>
    <s v="Non ECS"/>
    <n v="459"/>
    <s v="Non-Ecs"/>
    <n v="0"/>
    <s v="Manish Dubey"/>
    <x v="0"/>
    <s v="Bahubali Kaddu"/>
  </r>
  <r>
    <s v="Mum"/>
    <n v="1"/>
    <n v="16200"/>
    <s v="Ajay Balu Londhe"/>
    <x v="6"/>
    <s v="June"/>
    <s v="Ajay Balu Londhe"/>
    <x v="66"/>
    <x v="3"/>
    <s v="Sunayana Villa"/>
    <n v="16200"/>
    <n v="19116"/>
    <s v="Non-Ecs"/>
    <s v="Online Payment"/>
    <s v="payu"/>
    <s v="Package"/>
    <s v="payu"/>
    <m/>
    <n v="0"/>
    <s v="P2114.2114.221001134619.N5Y7"/>
    <s v="PU999090624B9O"/>
    <d v="2024-06-08T00:00:00"/>
    <x v="0"/>
    <s v="Upfront"/>
    <s v="Non ECS"/>
    <n v="16200"/>
    <s v="Non-Ecs"/>
    <n v="0"/>
    <s v="Nandan Singh"/>
    <x v="0"/>
    <s v="Abhijit Khanvilkar"/>
  </r>
  <r>
    <s v="Mum"/>
    <n v="1"/>
    <n v="4000"/>
    <s v="Choubey Aditya ajit"/>
    <x v="6"/>
    <s v="June"/>
    <s v="Choubey Aditya ajit"/>
    <x v="20"/>
    <x v="5"/>
    <s v="Deep Clinic"/>
    <n v="15215.061352257506"/>
    <n v="4720"/>
    <s v="Ecs"/>
    <s v="Online Payment"/>
    <s v="neft"/>
    <s v="Package"/>
    <s v="neft"/>
    <s v="Digital Mandate"/>
    <n v="0"/>
    <s v="PXX22.XX22.240608124215.I7W9"/>
    <s v="N022240624XYU"/>
    <d v="2024-06-08T00:00:00"/>
    <x v="0"/>
    <s v="Monthly"/>
    <s v="ECS Mode"/>
    <n v="24000"/>
    <s v="2 MDP"/>
    <n v="0"/>
    <s v="Chandralok Gupta"/>
    <x v="0"/>
    <s v="Abhijit Khanvilkar"/>
  </r>
  <r>
    <s v="Mum"/>
    <n v="1"/>
    <n v="27119"/>
    <s v="Ajay Balu Londhe"/>
    <x v="6"/>
    <s v="June"/>
    <s v="Ajay Balu Londhe"/>
    <x v="66"/>
    <x v="3"/>
    <s v="Vedika Garden"/>
    <n v="27119"/>
    <n v="32000.42"/>
    <s v="Non-Ecs"/>
    <s v="Online Payment"/>
    <s v="neft"/>
    <s v="Package"/>
    <s v="neft"/>
    <m/>
    <n v="0"/>
    <s v="P2114.2114.240609152621.W7T4"/>
    <s v="N999250624EAV"/>
    <d v="2024-06-08T00:00:00"/>
    <x v="0"/>
    <s v="Upfront"/>
    <s v="Non ECS"/>
    <n v="27119"/>
    <s v="Non-Ecs"/>
    <n v="0"/>
    <s v="Nandan Singh"/>
    <x v="0"/>
    <s v="Abhijit Khanvilkar"/>
  </r>
  <r>
    <s v="Mum"/>
    <n v="1"/>
    <n v="2000"/>
    <s v="Alok Nakhdoo Pal"/>
    <x v="7"/>
    <s v="June"/>
    <s v="Alok Nakhdoo Pal"/>
    <x v="24"/>
    <x v="5"/>
    <s v="DR. Wadile&amp;amp;#039;s Ekdant Multispecility Dental Clnilc &amp;amp;amp; Implant Centre."/>
    <n v="13215.061352257506"/>
    <n v="2360"/>
    <s v="Ecs"/>
    <s v="Online Payment"/>
    <s v="neft"/>
    <s v="Package"/>
    <s v="neft"/>
    <s v="Digital Mandate"/>
    <n v="0"/>
    <s v="PXX22.XX22.180828101751.R5Z1"/>
    <s v="N022100624OB6"/>
    <d v="2024-06-10T00:00:00"/>
    <x v="0"/>
    <s v="Monthly"/>
    <s v="ECS Mode"/>
    <n v="24000"/>
    <s v="1 MDP"/>
    <n v="0"/>
    <s v="Chandralok Gupta"/>
    <x v="0"/>
    <s v="Abhijit Khanvilkar"/>
  </r>
  <r>
    <s v="Mum"/>
    <n v="1"/>
    <n v="4663"/>
    <s v="Ganga Sagar Pandey"/>
    <x v="7"/>
    <s v="June"/>
    <s v="Ganga Sagar Pandey"/>
    <x v="36"/>
    <x v="5"/>
    <s v="All Cargo Transport Service"/>
    <n v="30752.72806613908"/>
    <n v="5502.34"/>
    <s v="Ecs"/>
    <s v="Online Payment"/>
    <s v="payu"/>
    <s v="PDG"/>
    <s v="payu"/>
    <m/>
    <n v="0"/>
    <s v="PXX22.XX22.230218113022.I4Y1"/>
    <s v="PU022100624NBX"/>
    <d v="2024-06-10T00:00:00"/>
    <x v="1"/>
    <s v="Monthly"/>
    <s v="ECS Mode"/>
    <n v="55831.48"/>
    <s v="1 MDP"/>
    <n v="0"/>
    <s v="Jaganath Sabat"/>
    <x v="0"/>
    <s v="Abhijit Khanvilkar"/>
  </r>
  <r>
    <s v="Mum"/>
    <n v="1"/>
    <n v="43200"/>
    <s v="Angad Ramji Gupta"/>
    <x v="7"/>
    <s v="June"/>
    <s v="Angad Ramji Gupta"/>
    <x v="23"/>
    <x v="5"/>
    <s v="Vision Ventura Space Planner"/>
    <n v="43200"/>
    <n v="50976"/>
    <s v="Non-Ecs"/>
    <s v="Online Payment"/>
    <s v="payu"/>
    <s v="Package"/>
    <s v="payu"/>
    <m/>
    <n v="0"/>
    <s v="PXX22.XX22.240610165539.T7V5"/>
    <s v="PU022100624CYV"/>
    <d v="2024-06-10T00:00:00"/>
    <x v="0"/>
    <s v="Upfront"/>
    <s v="Non ECS"/>
    <n v="43200"/>
    <s v="Non-Ecs"/>
    <n v="0"/>
    <s v="Chandralok Gupta"/>
    <x v="0"/>
    <s v="Abhijit Khanvilkar"/>
  </r>
  <r>
    <s v="Mum"/>
    <n v="1"/>
    <n v="41747"/>
    <s v="Mohammad Imran Adil"/>
    <x v="7"/>
    <s v="June"/>
    <s v="Mohammad Imran Adil"/>
    <x v="15"/>
    <x v="1"/>
    <s v="Sai Healthcare Service"/>
    <n v="41747"/>
    <n v="49261.46"/>
    <s v="Non-Ecs"/>
    <s v="Online Payment"/>
    <s v="payu"/>
    <s v="PDG"/>
    <s v="payu"/>
    <m/>
    <n v="0"/>
    <s v="PXX22.XX22.240304142309.P6N2"/>
    <s v="PU022100624H6S"/>
    <d v="2024-06-10T00:00:00"/>
    <x v="1"/>
    <s v="Upfront"/>
    <s v="Non ECS"/>
    <n v="41747"/>
    <s v="Non-Ecs"/>
    <n v="0"/>
    <s v="Mohammad Imran Adil"/>
    <x v="1"/>
    <s v="Bahubali Kaddu"/>
  </r>
  <r>
    <s v="Mum"/>
    <n v="1"/>
    <n v="4000"/>
    <s v="Shivam Pathak"/>
    <x v="7"/>
    <s v="June"/>
    <s v="Shivam Pathak"/>
    <x v="67"/>
    <x v="4"/>
    <s v="Balgovind Enterprises"/>
    <n v="15215.061352257506"/>
    <n v="4720"/>
    <s v="Ecs"/>
    <s v="Online Payment"/>
    <s v="neft"/>
    <s v="Package"/>
    <s v="neft"/>
    <m/>
    <n v="0"/>
    <s v="PXX22.XX22.230108120155.B5R6"/>
    <s v="N0221006246B1"/>
    <d v="2024-06-10T00:00:00"/>
    <x v="0"/>
    <s v="Monthly"/>
    <s v="ECS Mode"/>
    <n v="24000"/>
    <s v="2 MDP"/>
    <n v="0"/>
    <s v="Ajay Kumar Verma"/>
    <x v="0"/>
    <s v="Bahubali Kaddu"/>
  </r>
  <r>
    <s v="Mum"/>
    <n v="1"/>
    <n v="4000"/>
    <s v="Aman Tripathi"/>
    <x v="7"/>
    <s v="June"/>
    <s v="Aman Tripathi"/>
    <x v="59"/>
    <x v="5"/>
    <s v="Adi&amp;amp;#039;s Asthetic &amp;amp;amp; Dental Clinic"/>
    <n v="15215.061352257506"/>
    <n v="4720"/>
    <s v="Ecs"/>
    <s v="Online Payment"/>
    <s v="neft"/>
    <s v="Package"/>
    <s v="neft"/>
    <s v="Digital Mandate"/>
    <n v="0"/>
    <s v="PXX22.XX22.230818220554.Q5T3"/>
    <s v="N022100624DQQ"/>
    <d v="2024-06-10T00:00:00"/>
    <x v="0"/>
    <s v="Monthly"/>
    <s v="ECS Mode"/>
    <n v="24000"/>
    <s v="2 MDP"/>
    <n v="0"/>
    <s v="Jaganath Sabat"/>
    <x v="0"/>
    <s v="Abhijit Khanvilkar"/>
  </r>
  <r>
    <s v="Mum"/>
    <n v="1"/>
    <n v="6000"/>
    <s v="Laxmi Narayan pandey"/>
    <x v="7"/>
    <s v="June"/>
    <s v="Laxmi Narayan pandey"/>
    <x v="14"/>
    <x v="3"/>
    <s v="Atharv Dental Care Clinic"/>
    <n v="22822.592028386258"/>
    <n v="7080"/>
    <s v="Ecs"/>
    <s v="Online Payment"/>
    <s v="payu"/>
    <s v="PDG"/>
    <s v="payu"/>
    <m/>
    <n v="0"/>
    <s v="PXX22.XX22.130827215120.M6K7"/>
    <s v="PU022100624TPU"/>
    <d v="2024-06-10T00:00:00"/>
    <x v="1"/>
    <s v="Monthly"/>
    <s v="ECS Mode"/>
    <n v="36000"/>
    <s v="2 MDP"/>
    <n v="0"/>
    <s v="Rikesh Vaidya"/>
    <x v="0"/>
    <s v="Abhijit Khanvilkar"/>
  </r>
  <r>
    <s v="Mum"/>
    <n v="1"/>
    <n v="3000"/>
    <s v="Manish Lolarakh Nath Dubey"/>
    <x v="7"/>
    <s v="June"/>
    <s v="Manish Lolarakh Nath Dubey"/>
    <x v="35"/>
    <x v="1"/>
    <s v="Real Corporation"/>
    <n v="19822.592028386258"/>
    <n v="3540"/>
    <s v="Ecs"/>
    <s v="Online Payment"/>
    <s v="payu"/>
    <s v="Package"/>
    <s v="payu"/>
    <s v="Digital Mandate"/>
    <n v="0"/>
    <s v="PXX22.XX22.230824133039.Q7X3"/>
    <s v="PU022100624QU1"/>
    <d v="2024-06-10T00:00:00"/>
    <x v="0"/>
    <s v="Monthly"/>
    <s v="ECS Mode"/>
    <n v="36000"/>
    <s v="1 MDP"/>
    <n v="0"/>
    <s v="Manish Dubey"/>
    <x v="1"/>
    <s v="Bahubali Kaddu"/>
  </r>
  <r>
    <s v="Mum"/>
    <n v="1"/>
    <n v="2000"/>
    <s v="Chandralok Gupta"/>
    <x v="7"/>
    <s v="June"/>
    <s v="Chandralok Gupta"/>
    <x v="38"/>
    <x v="5"/>
    <s v="Perfect Car Detailing"/>
    <n v="13215.061352257506"/>
    <n v="2360"/>
    <s v="Ecs"/>
    <s v="Online Payment"/>
    <s v="payu"/>
    <s v="Package"/>
    <s v="payu"/>
    <s v="Digital Mandate"/>
    <n v="0"/>
    <s v="PXX22.XX22.200625142449.J9Y7"/>
    <s v="PU022100624XYH"/>
    <d v="2024-06-10T00:00:00"/>
    <x v="0"/>
    <s v="Monthly"/>
    <s v="ECS Mode"/>
    <n v="24000"/>
    <s v="1 MDP"/>
    <n v="0"/>
    <s v="Chandralok Gupta"/>
    <x v="1"/>
    <s v="Abhijit Khanvilkar"/>
  </r>
  <r>
    <s v="Mum"/>
    <n v="1"/>
    <n v="6000"/>
    <s v="Sumit Sharad Sanas"/>
    <x v="7"/>
    <s v="June"/>
    <s v="Sumit Sharad Sanas"/>
    <x v="8"/>
    <x v="3"/>
    <s v="Technospice Infotech"/>
    <n v="22822.592028386258"/>
    <n v="7080"/>
    <s v="Ecs"/>
    <s v="Online Payment"/>
    <s v="payu"/>
    <s v="Package"/>
    <s v="payu"/>
    <m/>
    <n v="0"/>
    <s v="PXX22.XX22.231210034137.X6G2"/>
    <s v="PU022100624QFR"/>
    <d v="2024-06-10T00:00:00"/>
    <x v="0"/>
    <s v="Monthly"/>
    <s v="ECS Mode"/>
    <n v="36000"/>
    <s v="2 MDP"/>
    <n v="0"/>
    <s v="Arjun Waghmare"/>
    <x v="0"/>
    <s v="Abhijit Khanvilkar"/>
  </r>
  <r>
    <s v="Mum"/>
    <n v="1"/>
    <n v="6000"/>
    <s v="Vinaykumar Gaud"/>
    <x v="7"/>
    <s v="June"/>
    <s v="Vinaykumar Gaud"/>
    <x v="16"/>
    <x v="4"/>
    <s v="Shivam Modular Kitchen"/>
    <n v="22822.592028386258"/>
    <n v="7080"/>
    <s v="Ecs"/>
    <s v="Online Payment"/>
    <s v="payu"/>
    <s v="Package"/>
    <s v="payu"/>
    <m/>
    <n v="0"/>
    <s v="PXX22.XX22.240610145954.G4P5"/>
    <s v="PU022100624U2O"/>
    <d v="2024-06-10T00:00:00"/>
    <x v="0"/>
    <s v="Monthly"/>
    <s v="ECS Mode"/>
    <n v="36000"/>
    <s v="2 MDP"/>
    <n v="0"/>
    <s v="Direct Intezar"/>
    <x v="0"/>
    <s v="Bahubali Kaddu"/>
  </r>
  <r>
    <s v="Mum"/>
    <n v="1"/>
    <n v="4000"/>
    <s v="Prem Kumar Vishwakarma"/>
    <x v="7"/>
    <s v="June"/>
    <s v="Prem Kumar Vishwakarma"/>
    <x v="68"/>
    <x v="0"/>
    <s v="Mauli Services"/>
    <n v="15215.061352257506"/>
    <n v="4720"/>
    <s v="Ecs"/>
    <s v="Online Payment"/>
    <s v="payu"/>
    <s v="Package"/>
    <s v="payu"/>
    <s v="Digital Mandate"/>
    <n v="0"/>
    <s v="PXX22.XX22.240506130700.H8N4"/>
    <s v="PU0221006243D6"/>
    <d v="2024-06-10T00:00:00"/>
    <x v="0"/>
    <s v="Monthly"/>
    <s v="ECS Mode"/>
    <n v="24000"/>
    <s v="2 MDP"/>
    <n v="0"/>
    <s v="Raviraj Kadam"/>
    <x v="0"/>
    <s v="Bahubali Kaddu"/>
  </r>
  <r>
    <s v="Mum"/>
    <n v="1"/>
    <n v="7753"/>
    <s v="Rishikesh Dubey"/>
    <x v="7"/>
    <s v="June"/>
    <s v="Rishikesh Dubey"/>
    <x v="34"/>
    <x v="4"/>
    <s v="Anvee Institute Of Bekary and Confectionery"/>
    <n v="29491.527254459132"/>
    <n v="9148.5399999999991"/>
    <s v="Ecs"/>
    <s v="Online Payment"/>
    <s v="payu"/>
    <s v="Package"/>
    <s v="payu"/>
    <s v="Digital Mandate"/>
    <n v="0"/>
    <s v="PXX22.XX22.240610130443.P3M4"/>
    <s v="PU022100624X3U"/>
    <d v="2024-06-10T00:00:00"/>
    <x v="0"/>
    <s v="Monthly"/>
    <s v="ECS Mode"/>
    <n v="46520"/>
    <s v="2 MDP"/>
    <n v="0"/>
    <s v="Naveen Tripathi"/>
    <x v="0"/>
    <s v="Bahubali Kaddu"/>
  </r>
  <r>
    <s v="Mum"/>
    <n v="1"/>
    <n v="6000"/>
    <s v="Md Sarfaraz"/>
    <x v="7"/>
    <s v="June"/>
    <s v="Md Sarfaraz"/>
    <x v="56"/>
    <x v="3"/>
    <s v="Kavya Cool Sales &amp;amp;amp; Service"/>
    <n v="22822.802310786614"/>
    <n v="7080"/>
    <s v="Ecs"/>
    <s v="Online Payment"/>
    <s v="payu"/>
    <s v="PDG"/>
    <s v="payu"/>
    <m/>
    <n v="0"/>
    <s v="PXX22.XX22.240610123217.T7A4"/>
    <s v="PU022100624VIJ"/>
    <d v="2024-06-10T00:00:00"/>
    <x v="1"/>
    <s v="Monthly"/>
    <s v="ECS Mode"/>
    <n v="36000.449999999997"/>
    <s v="2 MDP"/>
    <n v="0"/>
    <s v="MD Sanaul Mustufa"/>
    <x v="0"/>
    <s v="Abhijit Khanvilkar"/>
  </r>
  <r>
    <s v="Mum"/>
    <n v="1"/>
    <n v="6000"/>
    <s v="Bannoth Narayanaswamy Naik"/>
    <x v="7"/>
    <s v="June"/>
    <s v="Bannoth Narayanaswamy Naik"/>
    <x v="11"/>
    <x v="3"/>
    <s v="Murugan Steel Emporium"/>
    <n v="6000"/>
    <n v="7080"/>
    <s v="Non-Ecs"/>
    <s v="Online Payment"/>
    <s v="payu"/>
    <s v="Banner"/>
    <s v="payu"/>
    <m/>
    <n v="1"/>
    <s v="PXX22.XX22.160407183035.I9M2"/>
    <s v="PU022100624I85"/>
    <d v="2024-06-10T00:00:00"/>
    <x v="2"/>
    <s v="Upfront"/>
    <s v="Non ECS"/>
    <n v="6000"/>
    <s v="Non-Ecs"/>
    <n v="0"/>
    <s v="Arjun Waghmare"/>
    <x v="0"/>
    <s v="Abhijit Khanvilkar"/>
  </r>
  <r>
    <s v="Mum"/>
    <n v="1"/>
    <n v="6000"/>
    <s v="Prem Kumar Vishwakarma"/>
    <x v="7"/>
    <s v="June"/>
    <s v="Prem Kumar Vishwakarma"/>
    <x v="68"/>
    <x v="0"/>
    <s v="Ekta Sports"/>
    <n v="6000"/>
    <n v="7080"/>
    <s v="Non-Ecs"/>
    <s v="Online Payment"/>
    <s v="payu"/>
    <s v="Banner"/>
    <s v="payu"/>
    <m/>
    <n v="1"/>
    <s v="PXX22.XX22.190529162010.A2C4"/>
    <s v="PU022100624Z2L"/>
    <d v="2024-06-10T00:00:00"/>
    <x v="2"/>
    <s v="Upfront"/>
    <s v="Non ECS"/>
    <n v="6000"/>
    <s v="Non-Ecs"/>
    <n v="0"/>
    <s v="Raviraj Kadam"/>
    <x v="0"/>
    <s v="Bahubali Kaddu"/>
  </r>
  <r>
    <s v="Mum"/>
    <n v="0"/>
    <n v="1271"/>
    <s v="GANGA SAGAR PANDEY"/>
    <x v="8"/>
    <s v="June"/>
    <s v="GANGA SAGAR PANDEY"/>
    <x v="36"/>
    <x v="5"/>
    <s v="Naresh Ahuja"/>
    <n v="0"/>
    <n v="1499.78"/>
    <s v="Non-Ecs"/>
    <s v="Online Payment"/>
    <s v="payu"/>
    <s v="Package"/>
    <s v="payu"/>
    <m/>
    <n v="0"/>
    <s v="PXX22.XX22.240310143135.U7I4"/>
    <s v="PU022110624DRK"/>
    <d v="2024-06-11T00:00:00"/>
    <x v="0"/>
    <s v="Upfront"/>
    <s v="Non ECS"/>
    <n v="1271"/>
    <s v="Non-Ecs"/>
    <n v="0"/>
    <s v="Jaganath Sabat"/>
    <x v="0"/>
    <s v="Abhijit Khanvilkar"/>
  </r>
  <r>
    <s v="Mum"/>
    <n v="0"/>
    <n v="3000"/>
    <s v="Vinaykumar Gaud"/>
    <x v="8"/>
    <s v="June"/>
    <s v="Vinaykumar Gaud"/>
    <x v="16"/>
    <x v="4"/>
    <s v="Mahi Healthcare"/>
    <n v="0"/>
    <n v="3540"/>
    <s v="Non-Ecs"/>
    <s v="Online Payment"/>
    <s v="payu"/>
    <s v="Package"/>
    <s v="payu"/>
    <m/>
    <n v="0"/>
    <s v="PXX22.XX22.231209162409.H6T3"/>
    <s v="PU022110624TNP"/>
    <d v="2024-06-11T00:00:00"/>
    <x v="0"/>
    <s v="Upfront"/>
    <s v="Non ECS"/>
    <n v="3000"/>
    <s v="Non-Ecs"/>
    <n v="0"/>
    <s v="Direct Intezar"/>
    <x v="0"/>
    <s v="Bahubali Kaddu"/>
  </r>
  <r>
    <s v="Mum"/>
    <n v="1"/>
    <n v="3100"/>
    <s v="Arjun Waghmare"/>
    <x v="8"/>
    <s v="June"/>
    <s v="Arjun Waghmare"/>
    <x v="5"/>
    <x v="3"/>
    <s v="L K Enterprises"/>
    <n v="20395.615278571102"/>
    <n v="3658"/>
    <s v="Ecs"/>
    <s v="Online Payment"/>
    <s v="payu"/>
    <s v="PDG"/>
    <s v="payu"/>
    <m/>
    <n v="0"/>
    <s v="P1235541241W7K7S7"/>
    <s v="PU0221106248I2"/>
    <d v="2024-06-11T00:00:00"/>
    <x v="1"/>
    <s v="Monthly"/>
    <s v="ECS Mode"/>
    <n v="37012.26"/>
    <s v="1 MDP"/>
    <n v="0"/>
    <s v="Arjun Waghmare"/>
    <x v="1"/>
    <s v="Abhijit Khanvilkar"/>
  </r>
  <r>
    <s v="Mum"/>
    <n v="1"/>
    <n v="4000"/>
    <s v="Akshay Yadav"/>
    <x v="8"/>
    <s v="June"/>
    <s v="Akshay Yadav"/>
    <x v="29"/>
    <x v="0"/>
    <s v="H M Sofa Works"/>
    <n v="15215.061352257506"/>
    <n v="4720"/>
    <s v="Ecs"/>
    <s v="Online Payment"/>
    <s v="payu"/>
    <s v="Package"/>
    <s v="payu"/>
    <m/>
    <n v="0"/>
    <s v="PXX22.XX22.240610125346.H5W6"/>
    <s v="PU022110624193"/>
    <d v="2024-06-11T00:00:00"/>
    <x v="0"/>
    <s v="Monthly"/>
    <s v="ECS Mode"/>
    <n v="24000"/>
    <s v="2 MDP"/>
    <n v="0"/>
    <s v="Sonu Dubey"/>
    <x v="0"/>
    <s v="Bahubali Kaddu"/>
  </r>
  <r>
    <s v="Mum"/>
    <n v="1"/>
    <n v="3000"/>
    <s v="Susheel Dubey"/>
    <x v="8"/>
    <s v="June"/>
    <s v="Susheel Dubey"/>
    <x v="37"/>
    <x v="4"/>
    <s v="Kreativ Interiors Design and Classes"/>
    <n v="19822.592028386258"/>
    <n v="3540"/>
    <s v="Ecs"/>
    <s v="Online Payment"/>
    <s v="payu"/>
    <s v="Package"/>
    <s v="payu"/>
    <s v="Digital Mandate"/>
    <n v="0"/>
    <s v="PXX22.XX22.230104121411.H6A5"/>
    <s v="PU022110624ASN"/>
    <d v="2024-06-11T00:00:00"/>
    <x v="0"/>
    <s v="Monthly"/>
    <s v="ECS Mode"/>
    <n v="36000"/>
    <s v="1 MDP"/>
    <n v="0"/>
    <s v="Susheel Dubey"/>
    <x v="1"/>
    <s v="Bahubali Kaddu"/>
  </r>
  <r>
    <s v="Mum"/>
    <n v="1"/>
    <n v="6000"/>
    <s v="Sumit Sharad Sanas"/>
    <x v="8"/>
    <s v="June"/>
    <s v="Sumit Sharad Sanas"/>
    <x v="8"/>
    <x v="3"/>
    <s v="Micasa Dance-Fitness"/>
    <n v="22822.592028386258"/>
    <n v="7080"/>
    <s v="Ecs"/>
    <s v="Online Payment"/>
    <s v="payu"/>
    <s v="Package"/>
    <s v="payu"/>
    <m/>
    <n v="0"/>
    <s v="PXX22.XX22.230415183334.I3I4"/>
    <s v="PU0221106241FZ"/>
    <d v="2024-06-11T00:00:00"/>
    <x v="0"/>
    <s v="Monthly"/>
    <s v="ECS Mode"/>
    <n v="36000"/>
    <s v="2 MDP"/>
    <n v="0"/>
    <s v="Arjun Waghmare"/>
    <x v="0"/>
    <s v="Abhijit Khanvilkar"/>
  </r>
  <r>
    <s v="Mum"/>
    <n v="0"/>
    <n v="2000"/>
    <s v="Jubair Khan"/>
    <x v="8"/>
    <s v="June"/>
    <s v="Jubair Khan"/>
    <x v="25"/>
    <x v="1"/>
    <s v="P N R Legal"/>
    <n v="0"/>
    <n v="2360"/>
    <s v="Non-Ecs"/>
    <s v="Online Payment"/>
    <s v="payu"/>
    <s v="Package"/>
    <s v="payu"/>
    <m/>
    <n v="0"/>
    <s v="PXX22.XX22.231223165436.V9V6"/>
    <s v="PU0221106243L1"/>
    <d v="2024-06-11T00:00:00"/>
    <x v="0"/>
    <s v="Upfront"/>
    <s v="Non ECS"/>
    <n v="2000"/>
    <s v="Non-Ecs"/>
    <n v="0"/>
    <s v="Mohammad Imran Adil"/>
    <x v="0"/>
    <s v="Bahubali Kaddu"/>
  </r>
  <r>
    <s v="Mum"/>
    <n v="0"/>
    <n v="4341"/>
    <s v="Suraj Pawar"/>
    <x v="8"/>
    <s v="June"/>
    <s v="Suraj Pawar"/>
    <x v="22"/>
    <x v="1"/>
    <s v="Cadline Infotech"/>
    <n v="0"/>
    <n v="5122.38"/>
    <s v="Non-Ecs"/>
    <s v="Online Payment"/>
    <s v="payu"/>
    <s v="PDG"/>
    <s v="payu"/>
    <m/>
    <n v="0"/>
    <s v="PXX22.XX22.220117193038.M2J9"/>
    <s v="PU022110624XFM"/>
    <d v="2024-06-11T00:00:00"/>
    <x v="1"/>
    <s v="Upfront"/>
    <s v="Non ECS"/>
    <n v="4341"/>
    <s v="Non-Ecs"/>
    <n v="0"/>
    <s v="Suraj Pawar"/>
    <x v="1"/>
    <s v="Bahubali Kaddu"/>
  </r>
  <r>
    <s v="Mum"/>
    <n v="1"/>
    <n v="30600"/>
    <s v="Suraj Pawar"/>
    <x v="8"/>
    <s v="June"/>
    <s v="Suraj Pawar"/>
    <x v="22"/>
    <x v="1"/>
    <s v="Sea King Resort"/>
    <n v="30600"/>
    <n v="36108"/>
    <s v="Non-Ecs"/>
    <s v="Online Payment"/>
    <s v="payu"/>
    <s v="PDG"/>
    <s v="payu"/>
    <m/>
    <n v="0"/>
    <s v="PXX22.XX22.120502144205.U3J8"/>
    <s v="PU0221106248K1"/>
    <d v="2024-06-11T00:00:00"/>
    <x v="1"/>
    <s v="Upfront"/>
    <s v="Non ECS"/>
    <n v="30600"/>
    <s v="Non-Ecs"/>
    <n v="0"/>
    <s v="Suraj Pawar"/>
    <x v="1"/>
    <s v="Bahubali Kaddu"/>
  </r>
  <r>
    <s v="Mum"/>
    <n v="0"/>
    <n v="3000"/>
    <s v="Jubair Khan"/>
    <x v="8"/>
    <s v="June"/>
    <s v="Jubair Khan"/>
    <x v="25"/>
    <x v="1"/>
    <s v="Ared Space Paying Guest"/>
    <n v="0"/>
    <n v="3540"/>
    <s v="Non-Ecs"/>
    <s v="Online Payment"/>
    <s v="payu"/>
    <s v="Package"/>
    <s v="payu"/>
    <m/>
    <n v="0"/>
    <s v="PXX22.XX22.230529135931.E2U4"/>
    <s v="PU022110624YKT"/>
    <d v="2024-06-11T00:00:00"/>
    <x v="0"/>
    <s v="Upfront"/>
    <s v="Non ECS"/>
    <n v="3000"/>
    <s v="Non-Ecs"/>
    <n v="0"/>
    <s v="Mohammad Imran Adil"/>
    <x v="0"/>
    <s v="Bahubali Kaddu"/>
  </r>
  <r>
    <s v="Mum"/>
    <n v="1"/>
    <n v="43200"/>
    <s v="Chandralok Gupta"/>
    <x v="8"/>
    <s v="June"/>
    <s v="Chandralok Gupta"/>
    <x v="38"/>
    <x v="5"/>
    <s v="Dr. Priya (Niramay Ayurvedic Panchkarma Center)"/>
    <n v="43200"/>
    <n v="50976"/>
    <s v="Non-Ecs"/>
    <s v="Online Payment"/>
    <s v="payu"/>
    <s v="Package"/>
    <s v="payu"/>
    <m/>
    <n v="0"/>
    <s v="PXX22.XX22.201007123003.F1B2"/>
    <s v="PU0221106242IE"/>
    <d v="2024-06-11T00:00:00"/>
    <x v="0"/>
    <s v="Upfront"/>
    <s v="Non ECS"/>
    <n v="43200"/>
    <s v="Non-Ecs"/>
    <n v="0"/>
    <s v="Chandralok Gupta"/>
    <x v="1"/>
    <s v="Abhijit Khanvilkar"/>
  </r>
  <r>
    <s v="Mum"/>
    <n v="0"/>
    <n v="2000"/>
    <s v="ROHIT PREMCHAND KANAUJIYA"/>
    <x v="8"/>
    <s v="June"/>
    <s v="ROHIT PREMCHAND KANAUJIYA"/>
    <x v="69"/>
    <x v="3"/>
    <s v="MUMBAI ALUMINIUM &amp;amp;amp; GLASS CENTRE"/>
    <n v="0"/>
    <n v="2360"/>
    <s v="Non-Ecs"/>
    <s v="Online Payment"/>
    <s v="payu"/>
    <s v="Package"/>
    <s v="payu"/>
    <m/>
    <n v="0"/>
    <s v="PXX22.XX22.220321135452.Q4D1"/>
    <s v="PU022110624U11"/>
    <d v="2024-06-11T00:00:00"/>
    <x v="0"/>
    <s v="Upfront"/>
    <s v="Non ECS"/>
    <n v="2000"/>
    <s v="Non-Ecs"/>
    <n v="0"/>
    <s v="Arjun Waghmare"/>
    <x v="2"/>
    <s v="Abhijit Khanvilkar"/>
  </r>
  <r>
    <s v="Mum"/>
    <n v="0"/>
    <n v="4000"/>
    <s v="Mohini Ravirav yetekar"/>
    <x v="8"/>
    <s v="June"/>
    <s v="Mohini Ravirav yetekar"/>
    <x v="61"/>
    <x v="1"/>
    <s v="Tanushree Farm House"/>
    <n v="0"/>
    <n v="4720"/>
    <s v="Non-Ecs"/>
    <s v="Online Payment"/>
    <s v="payu"/>
    <s v="Package"/>
    <s v="payu"/>
    <m/>
    <n v="0"/>
    <s v="PXX22.XX22.240214153816.A1X6"/>
    <s v="PU02211062473W"/>
    <d v="2024-06-11T00:00:00"/>
    <x v="0"/>
    <s v="Upfront"/>
    <s v="Non ECS"/>
    <n v="4000"/>
    <s v="Non-Ecs"/>
    <n v="0"/>
    <s v="Manish Dubey"/>
    <x v="0"/>
    <s v="Bahubali Kaddu"/>
  </r>
  <r>
    <s v="Mum"/>
    <n v="1"/>
    <n v="64800"/>
    <s v="Md Sarfaraz"/>
    <x v="8"/>
    <s v="June"/>
    <s v="Md Sarfaraz"/>
    <x v="56"/>
    <x v="3"/>
    <s v="Prince Nx Studio"/>
    <n v="64800"/>
    <n v="76464"/>
    <s v="Non-Ecs"/>
    <s v="Online Payment"/>
    <s v="payu"/>
    <s v="Package"/>
    <s v="payu"/>
    <m/>
    <n v="0"/>
    <s v="PXX22.XX22.240527112404.N4J8"/>
    <s v="PU0221106244DX"/>
    <d v="2024-06-11T00:00:00"/>
    <x v="0"/>
    <s v="Upfront"/>
    <s v="Non ECS"/>
    <n v="64800"/>
    <s v="Non-Ecs"/>
    <n v="0"/>
    <s v="MD Sanaul Mustufa"/>
    <x v="0"/>
    <s v="Abhijit Khanvilkar"/>
  </r>
  <r>
    <s v="Mum"/>
    <n v="1"/>
    <n v="2000"/>
    <s v="Anoop Pandey"/>
    <x v="8"/>
    <s v="June"/>
    <s v="Anoop Pandey"/>
    <x v="32"/>
    <x v="0"/>
    <s v="Royal Events &amp;amp;amp; Decoraters"/>
    <n v="13215.061352257506"/>
    <n v="2360"/>
    <s v="Ecs"/>
    <s v="Online Payment"/>
    <s v="payu"/>
    <s v="Package"/>
    <s v="payu"/>
    <s v="Digital Mandate"/>
    <n v="0"/>
    <s v="PXX22.XX22.220520004936.W8C9"/>
    <s v="PU02211062428A"/>
    <d v="2024-06-11T00:00:00"/>
    <x v="0"/>
    <s v="Monthly"/>
    <s v="ECS Mode"/>
    <n v="24000"/>
    <s v="1 MDP"/>
    <n v="0"/>
    <s v="Raviraj Kadam"/>
    <x v="0"/>
    <s v="Bahubali Kaddu"/>
  </r>
  <r>
    <s v="Mum"/>
    <n v="1"/>
    <n v="6000"/>
    <s v="Akash Ramratan jaiswal"/>
    <x v="8"/>
    <s v="June"/>
    <s v="Akash Ramratan jaiswal"/>
    <x v="70"/>
    <x v="0"/>
    <s v="New Milan Motor Training School"/>
    <n v="6000"/>
    <n v="7080"/>
    <s v="Non-Ecs"/>
    <s v="Online Payment"/>
    <s v="payu"/>
    <s v="Banner"/>
    <s v="payu"/>
    <m/>
    <n v="0"/>
    <s v="PXX22.XX22.130604105425.Q8C8"/>
    <s v="PU022110624ILG"/>
    <d v="2024-06-11T00:00:00"/>
    <x v="2"/>
    <s v="Upfront"/>
    <s v="Non ECS"/>
    <n v="6000"/>
    <s v="Non-Ecs"/>
    <n v="0"/>
    <s v="Sonu Dubey"/>
    <x v="0"/>
    <s v="Bahubali Kaddu"/>
  </r>
  <r>
    <s v="Mum"/>
    <n v="0"/>
    <n v="2000"/>
    <s v="RANJEET UPENDRA SHARMA"/>
    <x v="8"/>
    <s v="June"/>
    <s v="RANJEET UPENDRA SHARMA"/>
    <x v="71"/>
    <x v="5"/>
    <s v="Adv. Mahendra S. Sable"/>
    <n v="0"/>
    <n v="2360"/>
    <s v="Non-Ecs"/>
    <s v="Online Payment"/>
    <s v="payu"/>
    <s v="Package"/>
    <s v="payu"/>
    <m/>
    <n v="0"/>
    <s v="PXX22.XX22.230330123917.I7P6"/>
    <s v="PU022110624IT7"/>
    <d v="2024-06-11T00:00:00"/>
    <x v="0"/>
    <s v="Upfront"/>
    <s v="Non ECS"/>
    <n v="2000"/>
    <s v="Non-Ecs"/>
    <n v="0"/>
    <s v="Jaganath Sabat"/>
    <x v="2"/>
    <s v="Abhijit Khanvilkar"/>
  </r>
  <r>
    <s v="Mum"/>
    <n v="0"/>
    <n v="1400"/>
    <s v="Mohammed Sajid Tak"/>
    <x v="8"/>
    <s v="June"/>
    <s v="Mohammed Sajid Tak"/>
    <x v="49"/>
    <x v="4"/>
    <s v="Patil Documents Services"/>
    <n v="0"/>
    <n v="1652"/>
    <s v="Non-Ecs"/>
    <s v="Online Payment"/>
    <s v="payu"/>
    <s v="Package"/>
    <s v="payu"/>
    <m/>
    <n v="0"/>
    <s v="PXX22.XX22.210724125557.P2S2"/>
    <s v="PU022110624RC7"/>
    <d v="2024-06-11T00:00:00"/>
    <x v="0"/>
    <s v="Upfront"/>
    <s v="Non ECS"/>
    <n v="1400"/>
    <s v="Non-Ecs"/>
    <n v="0"/>
    <s v="Irfan Patel"/>
    <x v="0"/>
    <s v="Bahubali Kaddu"/>
  </r>
  <r>
    <s v="Mum"/>
    <n v="0"/>
    <n v="1500"/>
    <s v="BHAVESH VIVEK MHATRE"/>
    <x v="8"/>
    <s v="June"/>
    <s v="BHAVESH VIVEK MHATRE"/>
    <x v="7"/>
    <x v="1"/>
    <s v="Vinayak Packers and Movers"/>
    <n v="0"/>
    <n v="1770"/>
    <s v="Non-Ecs"/>
    <s v="Online Payment"/>
    <s v="payu"/>
    <s v="Package"/>
    <s v="payu"/>
    <m/>
    <n v="0"/>
    <s v="PXX22.XX22.230421203250.N8J8"/>
    <s v="PU0221106248Z4"/>
    <d v="2024-06-11T00:00:00"/>
    <x v="0"/>
    <s v="Upfront"/>
    <s v="Non ECS"/>
    <n v="1500"/>
    <s v="Non-Ecs"/>
    <n v="0"/>
    <s v="Suraj Pawar"/>
    <x v="0"/>
    <s v="Bahubali Kaddu"/>
  </r>
  <r>
    <s v="Mum"/>
    <n v="0"/>
    <n v="1999"/>
    <s v="ROHITKUMAR S TRIPATHI"/>
    <x v="8"/>
    <s v="June"/>
    <s v="ROHITKUMAR S TRIPATHI"/>
    <x v="72"/>
    <x v="0"/>
    <s v="Praja Motors"/>
    <n v="0"/>
    <n v="2358.8199999999997"/>
    <s v="Non-Ecs"/>
    <s v="Online Payment"/>
    <s v="payu"/>
    <s v="Package"/>
    <s v="payu"/>
    <m/>
    <n v="0"/>
    <s v="PXX22.XX22.231101192325.M6T7"/>
    <s v="PU022110624G7R"/>
    <d v="2024-06-11T00:00:00"/>
    <x v="0"/>
    <s v="Upfront"/>
    <s v="Non ECS"/>
    <n v="1999"/>
    <s v="Non-Ecs"/>
    <n v="0"/>
    <s v="Raviraj Kadam"/>
    <x v="2"/>
    <s v="Bahubali Kaddu"/>
  </r>
  <r>
    <s v="Mum"/>
    <n v="0"/>
    <n v="2998"/>
    <s v="SHIVAM SWARNJEET SINGH"/>
    <x v="8"/>
    <s v="June"/>
    <s v="SHIVAM SWARNJEET SINGH"/>
    <x v="73"/>
    <x v="0"/>
    <s v="Sharma Enterprises"/>
    <n v="0"/>
    <n v="3537.64"/>
    <s v="Non-Ecs"/>
    <s v="Online Payment"/>
    <s v="payu"/>
    <s v="Package"/>
    <s v="payu"/>
    <m/>
    <n v="0"/>
    <s v="PXX22.XX22.240124150645.G7U3"/>
    <s v="PU022110624D3I"/>
    <d v="2024-06-11T00:00:00"/>
    <x v="0"/>
    <s v="Upfront"/>
    <s v="Non ECS"/>
    <n v="2998"/>
    <s v="Non-Ecs"/>
    <n v="0"/>
    <s v="Siddhant Pawar"/>
    <x v="2"/>
    <s v="Bahubali Kaddu"/>
  </r>
  <r>
    <s v="Mum"/>
    <n v="0"/>
    <n v="3000"/>
    <s v="Rishikesh Dubey"/>
    <x v="8"/>
    <s v="June"/>
    <s v="Rishikesh Dubey"/>
    <x v="34"/>
    <x v="4"/>
    <s v="Fine Graphics"/>
    <n v="0"/>
    <n v="3540"/>
    <s v="Non-Ecs"/>
    <s v="Online Payment"/>
    <s v="payu"/>
    <s v="Package"/>
    <s v="payu"/>
    <m/>
    <n v="0"/>
    <s v="PXX22.XX22.240530193812.C9H4"/>
    <s v="PU022110624G0M"/>
    <d v="2024-06-11T00:00:00"/>
    <x v="0"/>
    <s v="Upfront"/>
    <s v="Non ECS"/>
    <n v="3000"/>
    <s v="Non-Ecs"/>
    <n v="0"/>
    <s v="Naveen Tripathi"/>
    <x v="0"/>
    <s v="Bahubali Kaddu"/>
  </r>
  <r>
    <s v="Mum"/>
    <n v="0"/>
    <n v="2125"/>
    <s v="Arun Kumar shukla"/>
    <x v="8"/>
    <s v="June"/>
    <s v="Arun Kumar shukla"/>
    <x v="43"/>
    <x v="5"/>
    <s v="Blossom Leaf"/>
    <n v="0"/>
    <n v="2507.5"/>
    <s v="Non-Ecs"/>
    <s v="Online Payment"/>
    <s v="payu"/>
    <s v="Package"/>
    <s v="payu"/>
    <m/>
    <n v="0"/>
    <s v="PXX22.XX22.240523170749.V1F9"/>
    <s v="PU022110624102"/>
    <d v="2024-06-11T00:00:00"/>
    <x v="0"/>
    <s v="Upfront"/>
    <s v="Non ECS"/>
    <n v="2125"/>
    <s v="Non-Ecs"/>
    <n v="0"/>
    <s v="Chandralok Gupta"/>
    <x v="0"/>
    <s v="Abhijit Khanvilkar"/>
  </r>
  <r>
    <s v="Mum"/>
    <n v="0"/>
    <n v="1999"/>
    <s v="KRUSHNA TUKARAM SAKPAL"/>
    <x v="8"/>
    <s v="June"/>
    <s v="KRUSHNA TUKARAM SAKPAL"/>
    <x v="74"/>
    <x v="3"/>
    <s v="Om Sai Vrudhseva Pratisthan"/>
    <n v="0"/>
    <n v="2358.8199999999997"/>
    <s v="Non-Ecs"/>
    <s v="Online Payment"/>
    <s v="payu"/>
    <s v="Package"/>
    <s v="payu"/>
    <m/>
    <n v="0"/>
    <s v="PXX22.XX22.200929200647.T5G8"/>
    <s v="PU022110624M8C"/>
    <d v="2024-06-11T00:00:00"/>
    <x v="0"/>
    <s v="Upfront"/>
    <s v="Non ECS"/>
    <n v="1999"/>
    <s v="Non-Ecs"/>
    <n v="0"/>
    <s v="Arjun Waghmare"/>
    <x v="2"/>
    <s v="Abhijit Khanvilkar"/>
  </r>
  <r>
    <s v="Mum"/>
    <n v="0"/>
    <n v="499"/>
    <s v="Ajay Kumar Verma"/>
    <x v="8"/>
    <s v="June"/>
    <s v="Ajay Kumar Verma"/>
    <x v="6"/>
    <x v="4"/>
    <s v="Pragyan Electronics"/>
    <n v="499"/>
    <n v="588.81999999999994"/>
    <s v="Non-Ecs"/>
    <s v="Online Payment"/>
    <s v="payu"/>
    <s v="Website-SMS"/>
    <s v="payu"/>
    <m/>
    <n v="0"/>
    <s v="PXX22.XX22.150623172840.R5L6"/>
    <s v="PU022110624VK9"/>
    <d v="2024-06-11T00:00:00"/>
    <x v="3"/>
    <s v="Upfront"/>
    <s v="Non ECS"/>
    <n v="499"/>
    <s v="Non-Ecs"/>
    <n v="0"/>
    <s v="Ajay Kumar Verma"/>
    <x v="1"/>
    <s v="Bahubali Kaddu"/>
  </r>
  <r>
    <s v="Mum"/>
    <n v="1"/>
    <n v="6000"/>
    <s v="Nitish Kumar"/>
    <x v="8"/>
    <s v="June"/>
    <s v="Nitish Kumar"/>
    <x v="75"/>
    <x v="3"/>
    <s v="NAGORI DENTAL CLINIC"/>
    <n v="22822.592028386258"/>
    <n v="7080"/>
    <s v="Ecs"/>
    <s v="Online Payment"/>
    <s v="payu"/>
    <s v="Package"/>
    <s v="payu"/>
    <s v="Digital Mandate"/>
    <n v="0"/>
    <s v="PXX22.XX22.240606112722.E7T9"/>
    <s v="PU022110624DVJ"/>
    <d v="2024-06-11T00:00:00"/>
    <x v="0"/>
    <s v="Monthly"/>
    <s v="ECS Mode"/>
    <n v="36000"/>
    <s v="2 MDP"/>
    <n v="0"/>
    <s v="Rikesh Vaidya"/>
    <x v="0"/>
    <s v="Abhijit Khanvilkar"/>
  </r>
  <r>
    <s v="Mum"/>
    <n v="1"/>
    <n v="12000"/>
    <s v="Bannoth Narayanaswamy Naik"/>
    <x v="8"/>
    <s v="June"/>
    <s v="Bannoth Narayanaswamy Naik"/>
    <x v="11"/>
    <x v="3"/>
    <s v="Cymoline Sales Corporation"/>
    <n v="45645.184056772516"/>
    <n v="14160"/>
    <s v="Ecs"/>
    <s v="Online Payment"/>
    <s v="payu"/>
    <s v="Package"/>
    <s v="payu"/>
    <m/>
    <n v="0"/>
    <s v="PGL02124"/>
    <s v="PU022110624E59"/>
    <d v="2024-06-11T00:00:00"/>
    <x v="0"/>
    <s v="Monthly"/>
    <s v="ECS Mode"/>
    <n v="72000"/>
    <s v="Above 2 MDP"/>
    <n v="0"/>
    <s v="Arjun Waghmare"/>
    <x v="0"/>
    <s v="Abhijit Khanvilkar"/>
  </r>
  <r>
    <s v="Mum"/>
    <n v="1"/>
    <n v="6000"/>
    <s v="Mohammed Sajid Tak"/>
    <x v="8"/>
    <s v="June"/>
    <s v="Mohammed Sajid Tak"/>
    <x v="49"/>
    <x v="4"/>
    <s v="Nyk Tattoo Studio"/>
    <n v="22820.722851494218"/>
    <n v="7080"/>
    <s v="Ecs"/>
    <s v="Online Payment"/>
    <s v="payu"/>
    <s v="PDG"/>
    <s v="payu"/>
    <s v="Digital Mandate"/>
    <n v="0"/>
    <s v="PXX22.XX22.240611125030.Y3S4"/>
    <s v="PU022110624458"/>
    <d v="2024-06-11T00:00:00"/>
    <x v="1"/>
    <s v="Monthly"/>
    <s v="ECS Mode"/>
    <n v="35996"/>
    <s v="2 MDP"/>
    <n v="0"/>
    <s v="Irfan Patel"/>
    <x v="0"/>
    <s v="Bahubali Kaddu"/>
  </r>
  <r>
    <s v="Mum"/>
    <n v="1"/>
    <n v="48000"/>
    <s v="Karim Jariya"/>
    <x v="8"/>
    <s v="June"/>
    <s v="Karim Jariya"/>
    <x v="10"/>
    <x v="4"/>
    <s v="Little Captains Preschool &amp;amp;amp; Tutorials"/>
    <n v="48000"/>
    <n v="56640"/>
    <s v="Non-Ecs"/>
    <s v="Online Payment"/>
    <s v="payu"/>
    <s v="Package"/>
    <s v="payu"/>
    <m/>
    <n v="0"/>
    <s v="P8019596"/>
    <s v="PU022110624CBE"/>
    <d v="2024-06-11T00:00:00"/>
    <x v="0"/>
    <s v="Upfront"/>
    <s v="Non ECS"/>
    <n v="48000"/>
    <s v="Non-Ecs"/>
    <n v="0"/>
    <s v="Ajay Kumar Verma"/>
    <x v="0"/>
    <s v="Bahubali Kaddu"/>
  </r>
  <r>
    <s v="Mum"/>
    <n v="1"/>
    <n v="6000"/>
    <s v="Shashank Yelve"/>
    <x v="8"/>
    <s v="June"/>
    <s v="Shashank Yelve"/>
    <x v="45"/>
    <x v="1"/>
    <s v="Pest Care Services"/>
    <n v="6000"/>
    <n v="7080"/>
    <s v="Non-Ecs"/>
    <s v="Online Payment"/>
    <s v="payu"/>
    <s v="Banner"/>
    <s v="payu"/>
    <m/>
    <n v="0"/>
    <s v="PXX22.XX22.130627162817.Q2J6"/>
    <s v="PU022110624I8C"/>
    <d v="2024-06-11T00:00:00"/>
    <x v="2"/>
    <s v="Upfront"/>
    <s v="Non ECS"/>
    <n v="6000"/>
    <s v="Non-Ecs"/>
    <n v="0"/>
    <s v="Shashank Yelve"/>
    <x v="1"/>
    <s v="Bahubali Kaddu"/>
  </r>
  <r>
    <s v="Mum"/>
    <n v="1"/>
    <n v="6400"/>
    <s v="Sofiyan Mohammed Umar Ansari"/>
    <x v="8"/>
    <s v="June"/>
    <s v="Sofiyan Mohammed Umar Ansari"/>
    <x v="76"/>
    <x v="2"/>
    <s v="Joshi&amp;amp;#039;s Veterinary Clinic"/>
    <n v="24344.098163612009"/>
    <n v="7552"/>
    <s v="Ecs"/>
    <s v="Online Payment"/>
    <s v="payu"/>
    <s v="Package"/>
    <s v="payu"/>
    <m/>
    <n v="0"/>
    <s v="PXX22.XX22.190524232001.M4S4"/>
    <s v="PU022110624Z9I"/>
    <d v="2024-06-11T00:00:00"/>
    <x v="0"/>
    <s v="Monthly"/>
    <s v="ECS Mode"/>
    <n v="38400"/>
    <s v="2 MDP"/>
    <n v="0"/>
    <s v="Direct Dileep"/>
    <x v="0"/>
    <s v="Bahubali Kaddu"/>
  </r>
  <r>
    <s v="Mum"/>
    <n v="0"/>
    <n v="2999"/>
    <s v="Jubair Khan"/>
    <x v="8"/>
    <s v="June"/>
    <s v="Jubair Khan"/>
    <x v="25"/>
    <x v="1"/>
    <s v="The Lash House"/>
    <n v="0"/>
    <n v="3538.8199999999997"/>
    <s v="Non-Ecs"/>
    <s v="Online Payment"/>
    <s v="payu"/>
    <s v="PDG"/>
    <s v="payu"/>
    <m/>
    <n v="0"/>
    <s v="PXX22.XX22.240430144531.M3L4"/>
    <s v="PU022110624AQ4"/>
    <d v="2024-06-11T00:00:00"/>
    <x v="1"/>
    <s v="Upfront"/>
    <s v="Non ECS"/>
    <n v="2999"/>
    <s v="Non-Ecs"/>
    <n v="0"/>
    <s v="Mohammad Imran Adil"/>
    <x v="0"/>
    <s v="Bahubali Kaddu"/>
  </r>
  <r>
    <s v="Mum"/>
    <n v="0"/>
    <n v="1400"/>
    <s v="Nandan Singh"/>
    <x v="8"/>
    <s v="June"/>
    <s v="Nandan Singh"/>
    <x v="17"/>
    <x v="3"/>
    <s v="Jay Farm House Panvel"/>
    <n v="0"/>
    <n v="1652"/>
    <s v="Non-Ecs"/>
    <s v="Online Payment"/>
    <s v="payu"/>
    <s v="Package"/>
    <s v="payu"/>
    <m/>
    <n v="1"/>
    <s v="PXX22.XX22.240426171902.Y4Q9"/>
    <s v="PU0221106246QY"/>
    <d v="2024-06-11T00:00:00"/>
    <x v="0"/>
    <s v="Upfront"/>
    <s v="Non ECS"/>
    <n v="1400"/>
    <s v="Non-Ecs"/>
    <n v="0"/>
    <s v="Nandan Singh"/>
    <x v="1"/>
    <s v="Abhijit Khanvilkar"/>
  </r>
  <r>
    <s v="Mum"/>
    <n v="1"/>
    <n v="4000"/>
    <s v="Akash Kumar jaiswal"/>
    <x v="8"/>
    <s v="June"/>
    <s v="Akash Kumar jaiswal"/>
    <x v="77"/>
    <x v="2"/>
    <s v="Low Price Super Market Jio Mart"/>
    <n v="15209.453821581377"/>
    <n v="4720"/>
    <s v="Ecs"/>
    <s v="Online Payment"/>
    <s v="payu"/>
    <s v="Package"/>
    <s v="payu"/>
    <m/>
    <n v="0"/>
    <s v="PXX22.XX22.240611102845.Y6M8"/>
    <s v="PU022110624C6H"/>
    <d v="2024-06-11T00:00:00"/>
    <x v="0"/>
    <s v="Monthly"/>
    <s v="ECS Mode"/>
    <n v="23988"/>
    <s v="2 MDP"/>
    <n v="0"/>
    <s v="Direct Dileep"/>
    <x v="0"/>
    <s v="Bahubali Kaddu"/>
  </r>
  <r>
    <s v="Mum"/>
    <n v="1"/>
    <n v="26458"/>
    <s v="Dinesh Ghodvinde"/>
    <x v="8"/>
    <s v="June"/>
    <s v="Dinesh Ghodvinde"/>
    <x v="65"/>
    <x v="5"/>
    <s v="Dava Telecom Pvt Ltd"/>
    <n v="26458"/>
    <n v="31220.44"/>
    <s v="Non-Ecs"/>
    <s v="Online Payment"/>
    <s v="payu"/>
    <s v="PDG"/>
    <s v="payu"/>
    <m/>
    <n v="0"/>
    <s v="P2141.2141.181126174452.K4Z4"/>
    <s v="PU9991106246I2"/>
    <d v="2024-06-11T00:00:00"/>
    <x v="1"/>
    <s v="Upfront"/>
    <s v="Non ECS"/>
    <n v="26458"/>
    <s v="Non-Ecs"/>
    <n v="0"/>
    <s v="Jaganath Sabat"/>
    <x v="0"/>
    <s v="Abhijit Khanvilkar"/>
  </r>
  <r>
    <s v="Mum"/>
    <n v="0"/>
    <n v="2000"/>
    <s v="AJAY KUMAR VERMA"/>
    <x v="8"/>
    <s v="June"/>
    <s v="AJAY KUMAR VERMA"/>
    <x v="6"/>
    <x v="4"/>
    <s v="RiverCactus Marketing &amp;amp;amp; Events"/>
    <n v="0"/>
    <n v="2360"/>
    <s v="Non-Ecs"/>
    <s v="Online Payment"/>
    <s v="payu"/>
    <s v="Package"/>
    <s v="payu"/>
    <m/>
    <n v="0"/>
    <s v="PX832.X832.210309005511.J5S2"/>
    <s v="PU8321106249JU"/>
    <d v="2024-06-11T00:00:00"/>
    <x v="0"/>
    <s v="Upfront"/>
    <s v="Non ECS"/>
    <n v="2000"/>
    <s v="Non-Ecs"/>
    <n v="0"/>
    <s v="Ajay Kumar Verma"/>
    <x v="1"/>
    <s v="Bahubali Kaddu"/>
  </r>
  <r>
    <s v="Mum"/>
    <n v="1"/>
    <n v="2000"/>
    <s v="Ranjeet Upendra Sharma"/>
    <x v="8"/>
    <s v="June"/>
    <s v="Ranjeet Upendra Sharma"/>
    <x v="13"/>
    <x v="5"/>
    <s v="L Pathlabs Vaidehi Collection Centre"/>
    <n v="13215.061352257506"/>
    <n v="2360"/>
    <s v="Ecs"/>
    <s v="Online Payment"/>
    <s v="neft"/>
    <s v="Package"/>
    <s v="neft"/>
    <s v="Digital Mandate"/>
    <n v="0"/>
    <s v="PXX22.XX22.210302152817.P1M9"/>
    <s v="N022130624ZF8"/>
    <d v="2024-06-11T00:00:00"/>
    <x v="0"/>
    <s v="Monthly"/>
    <s v="ECS Mode"/>
    <n v="24000"/>
    <s v="1 MDP"/>
    <n v="0"/>
    <s v="Jaganath Sabat"/>
    <x v="0"/>
    <s v="Abhijit Khanvilkar"/>
  </r>
  <r>
    <s v="Mum"/>
    <n v="1"/>
    <n v="2175"/>
    <s v="Ajay Kumar Verma"/>
    <x v="8"/>
    <s v="June"/>
    <s v="Ajay Kumar Verma"/>
    <x v="6"/>
    <x v="4"/>
    <s v="Om Shree Sai Ram Enterprises"/>
    <n v="14371.379220580038"/>
    <n v="2566.5"/>
    <s v="Ecs"/>
    <s v="Online Payment"/>
    <s v="neft"/>
    <s v="Package"/>
    <s v="neft"/>
    <s v="Digital Mandate"/>
    <n v="0"/>
    <s v="PXX22.XX22.130914121618.R8F5"/>
    <s v="N022170624H3G"/>
    <d v="2024-06-11T00:00:00"/>
    <x v="0"/>
    <s v="Monthly"/>
    <s v="ECS Mode"/>
    <n v="26100"/>
    <s v="1 MDP"/>
    <n v="0"/>
    <s v="Ajay Kumar Verma"/>
    <x v="1"/>
    <s v="Bahubali Kaddu"/>
  </r>
  <r>
    <s v="Mum"/>
    <n v="1"/>
    <n v="36000"/>
    <s v="Vinaykumar Gaud"/>
    <x v="8"/>
    <s v="June"/>
    <s v="Vinaykumar Gaud"/>
    <x v="16"/>
    <x v="4"/>
    <s v="Shubham Garden Party Hall"/>
    <n v="36000"/>
    <n v="42480"/>
    <s v="Non-Ecs"/>
    <s v="Online Payment"/>
    <s v="payu"/>
    <s v="Package"/>
    <s v="payu"/>
    <m/>
    <n v="0"/>
    <s v="PXX22.XX22.191007162228.X3G8"/>
    <s v="PU022180624THV"/>
    <d v="2024-06-11T00:00:00"/>
    <x v="0"/>
    <s v="Upfront"/>
    <s v="Non ECS"/>
    <n v="36000"/>
    <s v="Non-Ecs"/>
    <n v="0"/>
    <s v="Direct Intezar"/>
    <x v="0"/>
    <s v="Bahubali Kaddu"/>
  </r>
  <r>
    <s v="Mum"/>
    <n v="1"/>
    <n v="6268"/>
    <s v="Manish Lolarakh Nath Dubey"/>
    <x v="9"/>
    <s v="June"/>
    <s v="Manish Lolarakh Nath Dubey"/>
    <x v="35"/>
    <x v="1"/>
    <s v="Sunil Electrical &amp;amp;amp; Plumbing Work"/>
    <n v="41413.932164567093"/>
    <n v="7396.24"/>
    <s v="Ecs"/>
    <s v="Online Payment"/>
    <s v="payu"/>
    <s v="PDG"/>
    <s v="payu"/>
    <m/>
    <n v="0"/>
    <s v="PXX22.XX22.240426153851.C1J9"/>
    <s v="PU0221206244LO"/>
    <d v="2024-06-12T00:00:00"/>
    <x v="1"/>
    <s v="Monthly"/>
    <s v="ECS Mode"/>
    <n v="75211.570000000007"/>
    <s v="1 MDP"/>
    <n v="0"/>
    <s v="Manish Dubey"/>
    <x v="1"/>
    <s v="Bahubali Kaddu"/>
  </r>
  <r>
    <s v="Mum"/>
    <n v="0"/>
    <n v="1500"/>
    <s v="TUSHAR DURYODHAN KUMBHAR"/>
    <x v="9"/>
    <s v="June"/>
    <s v="TUSHAR DURYODHAN KUMBHAR"/>
    <x v="78"/>
    <x v="3"/>
    <s v="Sai Blessing Advertising"/>
    <n v="0"/>
    <n v="1770"/>
    <s v="Non-Ecs"/>
    <s v="Online Payment"/>
    <s v="payu"/>
    <s v="Package"/>
    <s v="payu"/>
    <m/>
    <n v="0"/>
    <s v="PXX22.XX22.231209232133.D7H4"/>
    <s v="PU0221206243YQ"/>
    <d v="2024-06-12T00:00:00"/>
    <x v="0"/>
    <s v="Upfront"/>
    <s v="Non ECS"/>
    <n v="1500"/>
    <s v="Non-Ecs"/>
    <n v="0"/>
    <s v="Rikesh Vaidya"/>
    <x v="2"/>
    <s v="Abhijit Khanvilkar"/>
  </r>
  <r>
    <s v="Mum"/>
    <n v="1"/>
    <n v="4896"/>
    <s v="Choubey Aditya ajit"/>
    <x v="9"/>
    <s v="June"/>
    <s v="Choubey Aditya ajit"/>
    <x v="20"/>
    <x v="5"/>
    <s v="Dr. Vishal Tomar ( Surgisafe)"/>
    <n v="18613.421916479962"/>
    <n v="5777.28"/>
    <s v="Ecs"/>
    <s v="Online Payment"/>
    <s v="payu"/>
    <s v="Package"/>
    <s v="payu"/>
    <s v="Digital Mandate"/>
    <n v="0"/>
    <s v="PXX22.XX22.240405101333.H3E7"/>
    <s v="PU02212062432X"/>
    <d v="2024-06-12T00:00:00"/>
    <x v="0"/>
    <s v="Monthly"/>
    <s v="ECS Mode"/>
    <n v="29355"/>
    <s v="2 MDP"/>
    <n v="0"/>
    <s v="Chandralok Gupta"/>
    <x v="0"/>
    <s v="Abhijit Khanvilkar"/>
  </r>
  <r>
    <s v="Mum"/>
    <n v="1"/>
    <n v="6000"/>
    <s v="Vivekanand"/>
    <x v="9"/>
    <s v="June"/>
    <s v="Vivekanand"/>
    <x v="79"/>
    <x v="5"/>
    <s v="G M Accounting Services"/>
    <n v="6000"/>
    <n v="7080"/>
    <s v="Non-Ecs"/>
    <s v="Online Payment"/>
    <s v="payu"/>
    <s v="Banner"/>
    <s v="payu"/>
    <m/>
    <n v="0"/>
    <s v="PXX22.XX22.240612180223.J4Z8"/>
    <s v="PU0221206243SZ"/>
    <d v="2024-06-12T00:00:00"/>
    <x v="2"/>
    <s v="Upfront"/>
    <s v="Non ECS"/>
    <n v="6000"/>
    <s v="Non-Ecs"/>
    <n v="0"/>
    <s v="Jaganath Sabat"/>
    <x v="0"/>
    <s v="Abhijit Khanvilkar"/>
  </r>
  <r>
    <s v="Mum"/>
    <n v="1"/>
    <n v="21610"/>
    <s v="Munawar Warish hashmi"/>
    <x v="9"/>
    <s v="June"/>
    <s v="Munawar Warish hashmi"/>
    <x v="21"/>
    <x v="5"/>
    <s v="Fatima Real Estate (Haware Shilphata Projects)"/>
    <n v="15490.884134602038"/>
    <n v="25499.8"/>
    <s v="Non-Ecs"/>
    <s v="Cheque &amp; Cash"/>
    <n v="100001"/>
    <s v="Package"/>
    <d v="2024-06-25T00:00:00"/>
    <m/>
    <n v="0"/>
    <s v="PXX22.XX22.240608162410.Q6G8"/>
    <s v="Q022120624GUB"/>
    <d v="2024-06-12T00:00:00"/>
    <x v="0"/>
    <s v="Upfront"/>
    <s v="Non ECS"/>
    <n v="21610"/>
    <s v="Non-Ecs"/>
    <n v="0"/>
    <s v="Munawar hashmi"/>
    <x v="1"/>
    <s v="Abhijit Khanvilkar"/>
  </r>
  <r>
    <s v="Mum"/>
    <n v="1"/>
    <n v="2000"/>
    <s v="Gaurishankar Shambhu mandal"/>
    <x v="9"/>
    <s v="June"/>
    <s v="Gaurishankar Shambhu mandal"/>
    <x v="80"/>
    <x v="5"/>
    <s v="Jai Hanuman Mobile"/>
    <n v="13215.061352257506"/>
    <n v="2360"/>
    <s v="Ecs"/>
    <s v="Online Payment"/>
    <s v="payu"/>
    <s v="Package"/>
    <s v="payu"/>
    <m/>
    <n v="0"/>
    <s v="PXX22.XX22.240401180356.K2P9"/>
    <s v="PU0221206245EZ"/>
    <d v="2024-06-12T00:00:00"/>
    <x v="0"/>
    <s v="Monthly"/>
    <s v="ECS Mode"/>
    <n v="24000"/>
    <s v="1 MDP"/>
    <n v="0"/>
    <s v="Chandralok Gupta"/>
    <x v="0"/>
    <s v="Abhijit Khanvilkar"/>
  </r>
  <r>
    <s v="Mum"/>
    <n v="0"/>
    <n v="1999"/>
    <s v="ONKAR NINAD JAMGE"/>
    <x v="9"/>
    <s v="June"/>
    <s v="ONKAR NINAD JAMGE"/>
    <x v="81"/>
    <x v="3"/>
    <s v="Hriday Interiors"/>
    <n v="0"/>
    <n v="2358.8199999999997"/>
    <s v="Non-Ecs"/>
    <s v="Online Payment"/>
    <s v="payu"/>
    <s v="Package"/>
    <s v="payu"/>
    <m/>
    <n v="0"/>
    <s v="PXX22.XX22.211124094203.H4Y3"/>
    <s v="PU0221206247SE"/>
    <d v="2024-06-12T00:00:00"/>
    <x v="0"/>
    <s v="Upfront"/>
    <s v="Non ECS"/>
    <n v="1999"/>
    <s v="Non-Ecs"/>
    <n v="0"/>
    <s v="Nandan Singh"/>
    <x v="2"/>
    <s v="Abhijit Khanvilkar"/>
  </r>
  <r>
    <s v="Mum"/>
    <n v="1"/>
    <n v="2000"/>
    <s v="Manish Pandey"/>
    <x v="9"/>
    <s v="June"/>
    <s v="Manish Pandey"/>
    <x v="41"/>
    <x v="4"/>
    <s v="Speakwell Academy and S-tek Computer"/>
    <n v="13215.061352257506"/>
    <n v="2360"/>
    <s v="Ecs"/>
    <s v="Online Payment"/>
    <s v="payu"/>
    <s v="Package"/>
    <s v="payu"/>
    <s v="Digital Mandate"/>
    <n v="0"/>
    <s v="PXX22.XX22.190717115006.C9N7"/>
    <s v="PU0221206248M3"/>
    <d v="2024-06-12T00:00:00"/>
    <x v="0"/>
    <s v="Monthly"/>
    <s v="ECS Mode"/>
    <n v="24000"/>
    <s v="1 MDP"/>
    <n v="0"/>
    <s v="Ajay Kumar Verma"/>
    <x v="0"/>
    <s v="Bahubali Kaddu"/>
  </r>
  <r>
    <s v="Mum"/>
    <n v="0"/>
    <n v="2100"/>
    <s v="Mohammad Imran Adil"/>
    <x v="9"/>
    <s v="June"/>
    <s v="Mohammad Imran Adil"/>
    <x v="15"/>
    <x v="1"/>
    <s v="Begum Rasoi Shahi Dastarkhan"/>
    <n v="0"/>
    <n v="2478"/>
    <s v="Non-Ecs"/>
    <s v="Online Payment"/>
    <s v="payu"/>
    <s v="Package"/>
    <s v="payu"/>
    <m/>
    <n v="0"/>
    <s v="PXX22.XX22.240424164718.X8U1"/>
    <s v="PU022120624BHA"/>
    <d v="2024-06-12T00:00:00"/>
    <x v="0"/>
    <s v="Upfront"/>
    <s v="Non ECS"/>
    <n v="2100"/>
    <s v="Non-Ecs"/>
    <n v="0"/>
    <s v="Mohammad Imran Adil"/>
    <x v="1"/>
    <s v="Bahubali Kaddu"/>
  </r>
  <r>
    <s v="Mum"/>
    <n v="1"/>
    <n v="4500"/>
    <s v="Mohd Anwar"/>
    <x v="9"/>
    <s v="June"/>
    <s v="Mohd Anwar"/>
    <x v="19"/>
    <x v="1"/>
    <s v="Eve Rose Sp"/>
    <n v="29733.88804257939"/>
    <n v="5310"/>
    <s v="Ecs"/>
    <s v="Online Payment"/>
    <s v="payu"/>
    <s v="Package"/>
    <s v="payu"/>
    <s v="Digital Mandate"/>
    <n v="0"/>
    <s v="PXX22.XX22.230325133925.M2D6"/>
    <s v="PU022120624XG9"/>
    <d v="2024-06-12T00:00:00"/>
    <x v="0"/>
    <s v="Monthly"/>
    <s v="ECS Mode"/>
    <n v="54000"/>
    <s v="1 MDP"/>
    <n v="0"/>
    <s v="Mohammad Imran Adil"/>
    <x v="0"/>
    <s v="Bahubali Kaddu"/>
  </r>
  <r>
    <s v="Mum"/>
    <n v="1"/>
    <n v="7000"/>
    <s v="Jubair Khan"/>
    <x v="9"/>
    <s v="June"/>
    <s v="Jubair Khan"/>
    <x v="25"/>
    <x v="1"/>
    <s v="Black Stone Thai"/>
    <n v="46252.714732901273"/>
    <n v="8260"/>
    <s v="Ecs"/>
    <s v="Online Payment"/>
    <s v="payu"/>
    <s v="Package"/>
    <s v="payu"/>
    <s v="Digital Mandate"/>
    <n v="0"/>
    <s v="PXX22.XX22.240508191707.D2B8"/>
    <s v="PU022120624FL3"/>
    <d v="2024-06-12T00:00:00"/>
    <x v="0"/>
    <s v="Monthly"/>
    <s v="ECS Mode"/>
    <n v="84000"/>
    <s v="1 MDP"/>
    <n v="0"/>
    <s v="Mohammad Imran Adil"/>
    <x v="0"/>
    <s v="Bahubali Kaddu"/>
  </r>
  <r>
    <s v="Mum"/>
    <n v="0"/>
    <n v="3000"/>
    <s v="Archana Kakade"/>
    <x v="9"/>
    <s v="June"/>
    <s v="Archana Kakade"/>
    <x v="31"/>
    <x v="3"/>
    <s v="Choise Furniture"/>
    <n v="0"/>
    <n v="3540"/>
    <s v="Non-Ecs"/>
    <s v="Online Payment"/>
    <s v="payu"/>
    <s v="PDG"/>
    <s v="payu"/>
    <m/>
    <n v="0"/>
    <s v="PXX22.XX22.180223115619.B8S4"/>
    <s v="PU0221206243OP"/>
    <d v="2024-06-12T00:00:00"/>
    <x v="1"/>
    <s v="Upfront"/>
    <s v="Non ECS"/>
    <n v="3000"/>
    <s v="Non-Ecs"/>
    <n v="0"/>
    <s v="Nandan Singh"/>
    <x v="0"/>
    <s v="Abhijit Khanvilkar"/>
  </r>
  <r>
    <s v="Mum"/>
    <n v="1"/>
    <n v="2000"/>
    <s v="Chandralok Gupta"/>
    <x v="9"/>
    <s v="June"/>
    <s v="Chandralok Gupta"/>
    <x v="38"/>
    <x v="5"/>
    <s v="Shri Krishna Lodging and Boarding"/>
    <n v="13215.061352257506"/>
    <n v="2360"/>
    <s v="Ecs"/>
    <s v="Online Payment"/>
    <s v="payu"/>
    <s v="Package"/>
    <s v="payu"/>
    <s v="Digital Mandate"/>
    <n v="0"/>
    <s v="PXX22.XX22.180418115315.P3L1"/>
    <s v="PU0221206240UT"/>
    <d v="2024-06-12T00:00:00"/>
    <x v="0"/>
    <s v="Monthly"/>
    <s v="ECS Mode"/>
    <n v="24000"/>
    <s v="1 MDP"/>
    <n v="0"/>
    <s v="Chandralok Gupta"/>
    <x v="1"/>
    <s v="Abhijit Khanvilkar"/>
  </r>
  <r>
    <s v="Mum"/>
    <n v="1"/>
    <n v="8000"/>
    <s v="Ajay Kumar Verma"/>
    <x v="9"/>
    <s v="June"/>
    <s v="Ajay Kumar Verma"/>
    <x v="6"/>
    <x v="4"/>
    <s v="Aryan Enterprises Estate Agents"/>
    <n v="30430.122704515012"/>
    <n v="9440"/>
    <s v="Ecs"/>
    <s v="Online Payment"/>
    <s v="payu"/>
    <s v="Package"/>
    <s v="payu"/>
    <s v="Digital Mandate"/>
    <n v="0"/>
    <s v="PXX22.XX22.160102161048.A7S6"/>
    <s v="PU022120624BMP"/>
    <d v="2024-06-12T00:00:00"/>
    <x v="0"/>
    <s v="Monthly"/>
    <s v="ECS Mode"/>
    <n v="48000"/>
    <s v="Above 2 MDP"/>
    <n v="0"/>
    <s v="Ajay Kumar Verma"/>
    <x v="1"/>
    <s v="Bahubali Kaddu"/>
  </r>
  <r>
    <s v="Mum"/>
    <n v="0"/>
    <n v="2999"/>
    <s v="ARCHANA KAKADE"/>
    <x v="9"/>
    <s v="June"/>
    <s v="ARCHANA KAKADE"/>
    <x v="31"/>
    <x v="3"/>
    <s v="Wrap Hospitality Services Pvt Ltd"/>
    <n v="0"/>
    <n v="3538.8199999999997"/>
    <s v="Non-Ecs"/>
    <s v="Online Payment"/>
    <s v="payu"/>
    <s v="Package"/>
    <s v="payu"/>
    <m/>
    <n v="0"/>
    <s v="PXX22.XX22.220815111038.P6E6"/>
    <s v="PU022120624TWJ"/>
    <d v="2024-06-12T00:00:00"/>
    <x v="0"/>
    <s v="Upfront"/>
    <s v="Non ECS"/>
    <n v="2999"/>
    <s v="Non-Ecs"/>
    <n v="0"/>
    <s v="Nandan Singh"/>
    <x v="0"/>
    <s v="Abhijit Khanvilkar"/>
  </r>
  <r>
    <s v="Mum"/>
    <n v="0"/>
    <n v="4498"/>
    <s v="Susheel Dubey"/>
    <x v="9"/>
    <s v="June"/>
    <s v="Susheel Dubey"/>
    <x v="37"/>
    <x v="4"/>
    <s v="Ocean Salon and Spaas"/>
    <n v="0"/>
    <n v="5307.6399999999994"/>
    <s v="Non-Ecs"/>
    <s v="Online Payment"/>
    <s v="payu"/>
    <s v="Package"/>
    <s v="payu"/>
    <m/>
    <n v="0"/>
    <s v="PXX22.XX22.210930202209.F8T9"/>
    <s v="PU022120624I7H"/>
    <d v="2024-06-12T00:00:00"/>
    <x v="0"/>
    <s v="Upfront"/>
    <s v="Non ECS"/>
    <n v="4498"/>
    <s v="Non-Ecs"/>
    <n v="0"/>
    <s v="Susheel Dubey"/>
    <x v="1"/>
    <s v="Bahubali Kaddu"/>
  </r>
  <r>
    <s v="Mum"/>
    <n v="1"/>
    <n v="3000"/>
    <s v="Mohini Ravirav yetekar"/>
    <x v="9"/>
    <s v="June"/>
    <s v="Mohini Ravirav yetekar"/>
    <x v="61"/>
    <x v="1"/>
    <s v="The Tooth Corner"/>
    <n v="19822.592028386258"/>
    <n v="3540"/>
    <s v="Ecs"/>
    <s v="Online Payment"/>
    <s v="payu"/>
    <s v="PDG"/>
    <s v="payu"/>
    <s v="Digital Mandate"/>
    <n v="0"/>
    <s v="PXX22.XX22.230905160853.Y4E3"/>
    <s v="PU0221206247ND"/>
    <d v="2024-06-12T00:00:00"/>
    <x v="1"/>
    <s v="Monthly"/>
    <s v="ECS Mode"/>
    <n v="36000"/>
    <s v="1 MDP"/>
    <n v="0"/>
    <s v="Manish Dubey"/>
    <x v="0"/>
    <s v="Bahubali Kaddu"/>
  </r>
  <r>
    <s v="Mum"/>
    <n v="1"/>
    <n v="8000"/>
    <s v="Suraj Pawar"/>
    <x v="9"/>
    <s v="June"/>
    <s v="Suraj Pawar"/>
    <x v="22"/>
    <x v="1"/>
    <s v="Speakizy English Academy"/>
    <n v="30430.122704515012"/>
    <n v="9440"/>
    <s v="Ecs"/>
    <s v="Online Payment"/>
    <s v="payu"/>
    <s v="Package"/>
    <s v="payu"/>
    <s v="Digital Mandate"/>
    <n v="0"/>
    <s v="PXX22.XX22.200222122936.T2W4"/>
    <s v="PU022120624YKX"/>
    <d v="2024-06-12T00:00:00"/>
    <x v="0"/>
    <s v="Monthly"/>
    <s v="ECS Mode"/>
    <n v="48000"/>
    <s v="Above 2 MDP"/>
    <n v="0"/>
    <s v="Suraj Pawar"/>
    <x v="1"/>
    <s v="Bahubali Kaddu"/>
  </r>
  <r>
    <s v="Mum"/>
    <n v="1"/>
    <n v="21600"/>
    <s v="Ajay Balu Londhe"/>
    <x v="9"/>
    <s v="June"/>
    <s v="Ajay Balu Londhe"/>
    <x v="66"/>
    <x v="3"/>
    <s v="Navjyot Batteries"/>
    <n v="21600"/>
    <n v="25488"/>
    <s v="Non-Ecs"/>
    <s v="Online Payment"/>
    <s v="payu"/>
    <s v="Package"/>
    <s v="payu"/>
    <m/>
    <n v="0"/>
    <s v="PXX22.XX22.231130170800.G2B1"/>
    <s v="PU022120624MLM"/>
    <d v="2024-06-12T00:00:00"/>
    <x v="0"/>
    <s v="Upfront"/>
    <s v="Non ECS"/>
    <n v="21600"/>
    <s v="Non-Ecs"/>
    <n v="0"/>
    <s v="Nandan Singh"/>
    <x v="0"/>
    <s v="Abhijit Khanvilkar"/>
  </r>
  <r>
    <s v="Mum"/>
    <n v="1"/>
    <n v="6000"/>
    <s v="Manish Lolarakh Nath Dubey"/>
    <x v="9"/>
    <s v="June"/>
    <s v="Manish Lolarakh Nath Dubey"/>
    <x v="35"/>
    <x v="1"/>
    <s v="Sharma Best Packers and Movers"/>
    <n v="39641.445702988436"/>
    <n v="7080"/>
    <s v="Ecs"/>
    <s v="Online Payment"/>
    <s v="payu"/>
    <s v="PDG"/>
    <s v="payu"/>
    <s v="Digital Mandate"/>
    <n v="0"/>
    <s v="PXX22.XX22.240109135000.F4P3"/>
    <s v="PU022120624FU7"/>
    <d v="2024-06-12T00:00:00"/>
    <x v="1"/>
    <s v="Monthly"/>
    <s v="ECS Mode"/>
    <n v="71992"/>
    <s v="1 MDP"/>
    <n v="0"/>
    <s v="Manish Dubey"/>
    <x v="1"/>
    <s v="Bahubali Kaddu"/>
  </r>
  <r>
    <s v="Mum"/>
    <n v="0"/>
    <n v="2000"/>
    <s v="DNYANESHWAR KUTE"/>
    <x v="9"/>
    <s v="June"/>
    <s v="DNYANESHWAR KUTE"/>
    <x v="82"/>
    <x v="1"/>
    <s v="Dr Tutorial"/>
    <n v="0"/>
    <n v="2360"/>
    <s v="Non-Ecs"/>
    <s v="Online Payment"/>
    <s v="payu"/>
    <s v="Package"/>
    <s v="payu"/>
    <m/>
    <n v="0"/>
    <s v="PXX22.XX22.240217120445.M7T9"/>
    <s v="PU022120624VLQ"/>
    <d v="2024-06-12T00:00:00"/>
    <x v="0"/>
    <s v="Upfront"/>
    <s v="Non ECS"/>
    <n v="2000"/>
    <s v="Non-Ecs"/>
    <n v="0"/>
    <s v="Suraj Pawar"/>
    <x v="2"/>
    <s v="Bahubali Kaddu"/>
  </r>
  <r>
    <s v="Mum"/>
    <n v="1"/>
    <n v="4000"/>
    <s v="Rajkumar U singh"/>
    <x v="9"/>
    <s v="June"/>
    <s v="Rajkumar U singh"/>
    <x v="83"/>
    <x v="4"/>
    <s v="Sainath Refrigeration"/>
    <n v="15215.061352257506"/>
    <n v="4720"/>
    <s v="Ecs"/>
    <s v="Online Payment"/>
    <s v="payu"/>
    <s v="Package"/>
    <s v="payu"/>
    <m/>
    <n v="0"/>
    <s v="PXX22.XX22.170121132445.F8W8"/>
    <s v="PU02212062489G"/>
    <d v="2024-06-12T00:00:00"/>
    <x v="0"/>
    <s v="Monthly"/>
    <s v="ECS Mode"/>
    <n v="24000"/>
    <s v="2 MDP"/>
    <n v="0"/>
    <s v="Ajay Kumar Verma"/>
    <x v="0"/>
    <s v="Bahubali Kaddu"/>
  </r>
  <r>
    <s v="Mum"/>
    <n v="0"/>
    <n v="6000"/>
    <s v="Manish Lolarakh Nath Dubey"/>
    <x v="9"/>
    <s v="June"/>
    <s v="Manish Lolarakh Nath Dubey"/>
    <x v="35"/>
    <x v="1"/>
    <s v="Pg Search"/>
    <n v="0"/>
    <n v="7080"/>
    <s v="Non-Ecs"/>
    <s v="Online Payment"/>
    <s v="payu"/>
    <s v="Package"/>
    <s v="payu"/>
    <m/>
    <n v="0"/>
    <s v="PXX22.XX22.230218104640.Z5K3"/>
    <s v="PU022120624EP7"/>
    <d v="2024-06-12T00:00:00"/>
    <x v="0"/>
    <s v="Upfront"/>
    <s v="Non ECS"/>
    <n v="6000"/>
    <s v="Non-Ecs"/>
    <n v="0"/>
    <s v="Manish Dubey"/>
    <x v="1"/>
    <s v="Bahubali Kaddu"/>
  </r>
  <r>
    <s v="Mum"/>
    <n v="0"/>
    <n v="5530"/>
    <s v="Arjun Waghmare"/>
    <x v="9"/>
    <s v="June"/>
    <s v="Arjun Waghmare"/>
    <x v="5"/>
    <x v="3"/>
    <s v="Adv. Hemant Vyapari and Associates"/>
    <n v="0"/>
    <n v="6525.4"/>
    <s v="Non-Ecs"/>
    <s v="Online Payment"/>
    <s v="payu"/>
    <s v="Banner"/>
    <s v="payu"/>
    <m/>
    <n v="0"/>
    <s v="PXX22.XX22.200317213546.Z7K6"/>
    <s v="PU022120624JMH"/>
    <d v="2024-06-12T00:00:00"/>
    <x v="2"/>
    <s v="Upfront"/>
    <s v="Non ECS"/>
    <n v="5530"/>
    <s v="Non-Ecs"/>
    <n v="0"/>
    <s v="Arjun Waghmare"/>
    <x v="1"/>
    <s v="Abhijit Khanvilkar"/>
  </r>
  <r>
    <s v="Mum"/>
    <n v="0"/>
    <n v="1999"/>
    <s v="Mohammad Imran Adil"/>
    <x v="9"/>
    <s v="June"/>
    <s v="Mohammad Imran Adil"/>
    <x v="15"/>
    <x v="1"/>
    <s v="Spring Club"/>
    <n v="0"/>
    <n v="2358.8199999999997"/>
    <s v="Non-Ecs"/>
    <s v="Online Payment"/>
    <s v="payu"/>
    <s v="Package"/>
    <s v="payu"/>
    <m/>
    <n v="0"/>
    <s v="PXX22.XX22.220804154707.H9P2"/>
    <s v="PU022120624NY1"/>
    <d v="2024-06-12T00:00:00"/>
    <x v="0"/>
    <s v="Upfront"/>
    <s v="Non ECS"/>
    <n v="1999"/>
    <s v="Non-Ecs"/>
    <n v="0"/>
    <s v="Mohammad Imran Adil"/>
    <x v="1"/>
    <s v="Bahubali Kaddu"/>
  </r>
  <r>
    <s v="Mum"/>
    <n v="0"/>
    <n v="6500"/>
    <s v="Mohd Anwar"/>
    <x v="9"/>
    <s v="June"/>
    <s v="Mohd Anwar"/>
    <x v="19"/>
    <x v="1"/>
    <s v="Sunrise Wellness Sppa"/>
    <n v="0"/>
    <n v="7670"/>
    <s v="Non-Ecs"/>
    <s v="Online Payment"/>
    <s v="payu"/>
    <s v="Package"/>
    <s v="payu"/>
    <m/>
    <n v="0"/>
    <s v="PXX22.XX22.190417174400.H1I7"/>
    <s v="PU022120624TUQ"/>
    <d v="2024-06-12T00:00:00"/>
    <x v="0"/>
    <s v="Upfront"/>
    <s v="Non ECS"/>
    <n v="6500"/>
    <s v="Non-Ecs"/>
    <n v="0"/>
    <s v="Mohammad Imran Adil"/>
    <x v="0"/>
    <s v="Bahubali Kaddu"/>
  </r>
  <r>
    <s v="Mum"/>
    <n v="0"/>
    <n v="1500"/>
    <s v="SAMSUJJAMA"/>
    <x v="9"/>
    <s v="June"/>
    <s v="SAMSUJJAMA"/>
    <x v="47"/>
    <x v="0"/>
    <s v="A.y Electronics"/>
    <n v="0"/>
    <n v="1770"/>
    <s v="Non-Ecs"/>
    <s v="Online Payment"/>
    <s v="payu"/>
    <s v="Package"/>
    <s v="payu"/>
    <m/>
    <n v="0"/>
    <s v="PXX22.XX22.231128174721.L7F9"/>
    <s v="PU0221206248AE"/>
    <d v="2024-06-12T00:00:00"/>
    <x v="0"/>
    <s v="Upfront"/>
    <s v="Non ECS"/>
    <n v="1500"/>
    <s v="Non-Ecs"/>
    <n v="0"/>
    <s v="Raviraj Kadam"/>
    <x v="0"/>
    <s v="Bahubali Kaddu"/>
  </r>
  <r>
    <s v="Mum"/>
    <n v="0"/>
    <n v="1050"/>
    <s v="Arjun Waghmare"/>
    <x v="9"/>
    <s v="June"/>
    <s v="Arjun Waghmare"/>
    <x v="5"/>
    <x v="3"/>
    <s v="Tamanna Auto Mobile"/>
    <n v="0"/>
    <n v="1239"/>
    <s v="Non-Ecs"/>
    <s v="Online Payment"/>
    <s v="payu"/>
    <s v="Package"/>
    <s v="payu"/>
    <m/>
    <n v="0"/>
    <s v="PXX22.XX22.240203154253.M6B4"/>
    <s v="PU022120624MIP"/>
    <d v="2024-06-12T00:00:00"/>
    <x v="0"/>
    <s v="Upfront"/>
    <s v="Non ECS"/>
    <n v="1050"/>
    <s v="Non-Ecs"/>
    <s v="Tanuj Bharat Kadam"/>
    <s v="Arjun Waghmare"/>
    <x v="1"/>
    <s v="Abhijit Khanvilkar"/>
  </r>
  <r>
    <s v="Mum"/>
    <n v="0"/>
    <n v="18667"/>
    <s v="Shashank Yelve"/>
    <x v="9"/>
    <s v="June"/>
    <s v="Shashank Yelve"/>
    <x v="45"/>
    <x v="1"/>
    <s v="Regal Maid Services"/>
    <n v="0"/>
    <n v="22027.059999999998"/>
    <s v="Non-Ecs"/>
    <s v="Online Payment"/>
    <s v="payu"/>
    <s v="PDG"/>
    <s v="payu"/>
    <m/>
    <n v="0"/>
    <s v="PXX22.XX22.210825210125.G4W9"/>
    <s v="PU0221206248DL"/>
    <d v="2024-06-12T00:00:00"/>
    <x v="1"/>
    <s v="Upfront"/>
    <s v="Non ECS"/>
    <n v="18667"/>
    <s v="Non-Ecs"/>
    <n v="0"/>
    <s v="Shashank Yelve"/>
    <x v="1"/>
    <s v="Bahubali Kaddu"/>
  </r>
  <r>
    <s v="Mum"/>
    <n v="1"/>
    <n v="3001"/>
    <s v="Shashank Yelve"/>
    <x v="9"/>
    <s v="June"/>
    <s v="Shashank Yelve"/>
    <x v="45"/>
    <x v="1"/>
    <s v="Klean Pest Control"/>
    <n v="19823.592028386258"/>
    <n v="3541.18"/>
    <s v="Ecs"/>
    <s v="Online Payment"/>
    <s v="payu"/>
    <s v="Package"/>
    <s v="payu"/>
    <m/>
    <n v="0"/>
    <s v="PXX22.XX22.190220151005.C4E3"/>
    <s v="PU022120624LFK"/>
    <d v="2024-06-12T00:00:00"/>
    <x v="0"/>
    <s v="Monthly"/>
    <s v="ECS Mode"/>
    <n v="36000"/>
    <s v="1 MDP"/>
    <n v="0"/>
    <s v="Shashank Yelve"/>
    <x v="1"/>
    <s v="Bahubali Kaddu"/>
  </r>
  <r>
    <s v="Mum"/>
    <n v="0"/>
    <n v="980"/>
    <s v="Shameer Syed"/>
    <x v="9"/>
    <s v="June"/>
    <s v="Shameer Syed"/>
    <x v="84"/>
    <x v="3"/>
    <s v="Pratik Real Estate Consultant"/>
    <n v="0"/>
    <n v="1156.3999999999999"/>
    <s v="Non-Ecs"/>
    <s v="Online Payment"/>
    <s v="payu"/>
    <s v="Package"/>
    <s v="payu"/>
    <m/>
    <n v="0"/>
    <s v="PXX20.XX20.101209171415.C8W3"/>
    <s v="PU020120624PLX"/>
    <d v="2024-06-12T00:00:00"/>
    <x v="0"/>
    <s v="Upfront"/>
    <s v="Non ECS"/>
    <n v="980"/>
    <s v="Non-Ecs"/>
    <n v="0"/>
    <s v="Nandan Singh"/>
    <x v="2"/>
    <s v="Abhijit Khanvilkar"/>
  </r>
  <r>
    <s v="Mum"/>
    <n v="1"/>
    <n v="43200"/>
    <s v="Jaganath Sabat"/>
    <x v="9"/>
    <s v="June"/>
    <s v="Jaganath Sabat"/>
    <x v="30"/>
    <x v="5"/>
    <s v="Vijay Estate Agency"/>
    <n v="30967.431495363628"/>
    <n v="50976"/>
    <s v="Non-Ecs"/>
    <s v="Cheque &amp; Cash"/>
    <n v="46"/>
    <s v="Package"/>
    <d v="2024-06-24T00:00:00"/>
    <m/>
    <n v="0"/>
    <s v="PXX22.XX22.121107230034.V6Y1"/>
    <s v="Q022130624B0B"/>
    <d v="2024-06-12T00:00:00"/>
    <x v="0"/>
    <s v="Upfront"/>
    <s v="Non ECS"/>
    <n v="43200"/>
    <s v="Non-Ecs"/>
    <n v="0"/>
    <s v="Jaganath Sabat"/>
    <x v="1"/>
    <s v="Abhijit Khanvilkar"/>
  </r>
  <r>
    <s v="Mum"/>
    <n v="0.5"/>
    <n v="625"/>
    <s v="Dinesh Ghodvinde"/>
    <x v="9"/>
    <s v="June"/>
    <s v="Dinesh Ghodvinde"/>
    <x v="65"/>
    <x v="5"/>
    <s v="Ghati Waiter Supply Jalauddin Mukadam"/>
    <n v="3421.2024112323184"/>
    <n v="737.5"/>
    <s v="Ecs"/>
    <s v="Online Payment"/>
    <s v="payu"/>
    <s v="Package"/>
    <s v="payu"/>
    <m/>
    <n v="0"/>
    <s v="P2141.2141.240226172011.L9Z4"/>
    <s v="PU999120624UCA"/>
    <d v="2024-06-12T00:00:00"/>
    <x v="0"/>
    <s v="Monthly"/>
    <s v="ECS Mode"/>
    <n v="7500"/>
    <s v="1 MDP"/>
    <s v="Vikas Sunil Kamble"/>
    <s v="Jaganath Sabat"/>
    <x v="0"/>
    <s v="Abhijit Khanvilkar"/>
  </r>
  <r>
    <s v="Mum"/>
    <n v="0"/>
    <n v="2000"/>
    <s v="Vinaykumar Gaud"/>
    <x v="10"/>
    <s v="June"/>
    <s v="Vinaykumar Gaud"/>
    <x v="16"/>
    <x v="4"/>
    <s v="Om Shanti Packers and Movers"/>
    <n v="0"/>
    <n v="2360"/>
    <s v="Non-Ecs"/>
    <s v="Online Payment"/>
    <s v="payu"/>
    <s v="Package"/>
    <s v="payu"/>
    <m/>
    <n v="0"/>
    <s v="PX532.X532.220128160041.C7H7"/>
    <s v="PU532130624BIP"/>
    <d v="2024-06-13T00:00:00"/>
    <x v="0"/>
    <s v="Upfront"/>
    <s v="Non ECS"/>
    <n v="2000"/>
    <s v="Non-Ecs"/>
    <n v="0"/>
    <s v="Direct Intezar"/>
    <x v="0"/>
    <s v="Bahubali Kaddu"/>
  </r>
  <r>
    <s v="Mum"/>
    <n v="1"/>
    <n v="4000"/>
    <s v="Alok Nakhdoo Pal"/>
    <x v="10"/>
    <s v="June"/>
    <s v="Alok Nakhdoo Pal"/>
    <x v="24"/>
    <x v="5"/>
    <s v="Marathe Decoraters &amp;amp;amp; Events"/>
    <n v="26430.122704515012"/>
    <n v="4720"/>
    <s v="Ecs"/>
    <s v="Online Payment"/>
    <s v="payu"/>
    <s v="Package"/>
    <s v="payu"/>
    <s v="Digital Mandate"/>
    <n v="0"/>
    <s v="PXX22.XX22.240528183419.I5G4"/>
    <s v="PU022130624XYV"/>
    <d v="2024-06-13T00:00:00"/>
    <x v="0"/>
    <s v="Monthly"/>
    <s v="ECS Mode"/>
    <n v="48000"/>
    <s v="1 MDP"/>
    <n v="0"/>
    <s v="Chandralok Gupta"/>
    <x v="0"/>
    <s v="Abhijit Khanvilkar"/>
  </r>
  <r>
    <s v="Mum"/>
    <n v="1"/>
    <n v="2001"/>
    <s v="Samsujjama"/>
    <x v="10"/>
    <s v="June"/>
    <s v="Samsujjama"/>
    <x v="47"/>
    <x v="0"/>
    <s v="A.y Electronics"/>
    <n v="13216.061352257506"/>
    <n v="2361.1799999999998"/>
    <s v="Ecs"/>
    <s v="Online Payment"/>
    <s v="payu"/>
    <s v="Package"/>
    <s v="payu"/>
    <s v="Digital Mandate"/>
    <n v="0"/>
    <s v="PXX22.XX22.231128174721.L7F9"/>
    <s v="PU022130624I99"/>
    <d v="2024-06-13T00:00:00"/>
    <x v="0"/>
    <s v="Monthly"/>
    <s v="ECS Mode"/>
    <n v="24000"/>
    <s v="1 MDP"/>
    <n v="0"/>
    <s v="Raviraj Kadam"/>
    <x v="0"/>
    <s v="Bahubali Kaddu"/>
  </r>
  <r>
    <s v="Mum"/>
    <n v="1"/>
    <n v="43200"/>
    <s v="Manish Lolarakh Nath Dubey"/>
    <x v="10"/>
    <s v="June"/>
    <s v="Manish Lolarakh Nath Dubey"/>
    <x v="35"/>
    <x v="1"/>
    <s v="Pack For U"/>
    <n v="43200"/>
    <n v="50976"/>
    <s v="Non-Ecs"/>
    <s v="Online Payment"/>
    <s v="payu"/>
    <s v="Package"/>
    <s v="payu"/>
    <m/>
    <n v="0"/>
    <s v="PXX22.XX22.240613180112.K6X1"/>
    <s v="PU022130624UIS"/>
    <d v="2024-06-13T00:00:00"/>
    <x v="0"/>
    <s v="Upfront"/>
    <s v="Non ECS"/>
    <n v="43200"/>
    <s v="Non-Ecs"/>
    <n v="0"/>
    <s v="Manish Dubey"/>
    <x v="1"/>
    <s v="Bahubali Kaddu"/>
  </r>
  <r>
    <s v="Mum"/>
    <n v="1"/>
    <n v="2001"/>
    <s v="Rushikesh Dodhu jadhav"/>
    <x v="10"/>
    <s v="June"/>
    <s v="Rushikesh Dodhu jadhav"/>
    <x v="27"/>
    <x v="0"/>
    <s v="Trupti Plastic"/>
    <n v="13216.061352257506"/>
    <n v="2361.1799999999998"/>
    <s v="Ecs"/>
    <s v="Online Payment"/>
    <s v="payu"/>
    <s v="Package"/>
    <s v="payu"/>
    <m/>
    <n v="0"/>
    <s v="PXX22.XX22.240212172331.I7G5"/>
    <s v="PU022130624DCW"/>
    <d v="2024-06-13T00:00:00"/>
    <x v="0"/>
    <s v="Monthly"/>
    <s v="ECS Mode"/>
    <n v="24000"/>
    <s v="1 MDP"/>
    <n v="0"/>
    <s v="Sonu Dubey"/>
    <x v="0"/>
    <s v="Bahubali Kaddu"/>
  </r>
  <r>
    <s v="Mum"/>
    <n v="1"/>
    <n v="2000"/>
    <s v="Akash Ramratan jaiswal"/>
    <x v="10"/>
    <s v="June"/>
    <s v="Akash Ramratan jaiswal"/>
    <x v="70"/>
    <x v="0"/>
    <s v="Arpita Transport"/>
    <n v="13215.061352257506"/>
    <n v="2360"/>
    <s v="Ecs"/>
    <s v="Online Payment"/>
    <s v="payu"/>
    <s v="Package"/>
    <s v="payu"/>
    <s v="Digital Mandate"/>
    <n v="0"/>
    <s v="PXX22.XX22.190301225011.R6A5"/>
    <s v="PU022130624JDO"/>
    <d v="2024-06-13T00:00:00"/>
    <x v="0"/>
    <s v="Monthly"/>
    <s v="ECS Mode"/>
    <n v="24000"/>
    <s v="1 MDP"/>
    <n v="0"/>
    <s v="Sonu Dubey"/>
    <x v="0"/>
    <s v="Bahubali Kaddu"/>
  </r>
  <r>
    <s v="Mum"/>
    <n v="1"/>
    <n v="6000"/>
    <s v="Akash Narayan rawte"/>
    <x v="10"/>
    <s v="June"/>
    <s v="Akash Narayan rawte"/>
    <x v="33"/>
    <x v="0"/>
    <s v="Photo Wala Akshay Mahadik"/>
    <n v="22822.400437754823"/>
    <n v="7080"/>
    <s v="Ecs"/>
    <s v="Online Payment"/>
    <s v="payu"/>
    <s v="PDG"/>
    <s v="payu"/>
    <s v="Digital Mandate"/>
    <n v="0"/>
    <s v="PXX22.XX22.240213164746.X1J9"/>
    <s v="PU022130624XQC"/>
    <d v="2024-06-13T00:00:00"/>
    <x v="1"/>
    <s v="Monthly"/>
    <s v="ECS Mode"/>
    <n v="35999.589999999997"/>
    <s v="2 MDP"/>
    <n v="0"/>
    <s v="Siddhant Pawar"/>
    <x v="0"/>
    <s v="Bahubali Kaddu"/>
  </r>
  <r>
    <s v="Mum"/>
    <n v="1"/>
    <n v="4788"/>
    <s v="Aman Tripathi"/>
    <x v="10"/>
    <s v="June"/>
    <s v="Aman Tripathi"/>
    <x v="59"/>
    <x v="5"/>
    <s v="Sculpt Square Architects"/>
    <n v="18211.026555983204"/>
    <n v="5649.84"/>
    <s v="Ecs"/>
    <s v="Online Payment"/>
    <s v="payu"/>
    <s v="Package"/>
    <s v="payu"/>
    <m/>
    <n v="0"/>
    <s v="PXX22.XX22.240613160307.M3F9"/>
    <s v="PU0221306246P8"/>
    <d v="2024-06-13T00:00:00"/>
    <x v="0"/>
    <s v="Monthly"/>
    <s v="ECS Mode"/>
    <n v="28725"/>
    <s v="2 MDP"/>
    <n v="0"/>
    <s v="Jaganath Sabat"/>
    <x v="0"/>
    <s v="Abhijit Khanvilkar"/>
  </r>
  <r>
    <s v="Mum"/>
    <n v="1"/>
    <n v="3501"/>
    <s v="Choubey Aditya ajit"/>
    <x v="10"/>
    <s v="June"/>
    <s v="Choubey Aditya ajit"/>
    <x v="20"/>
    <x v="5"/>
    <s v="Tushar Tours and Travels"/>
    <n v="23128.305973723349"/>
    <n v="4131.1799999999994"/>
    <s v="Ecs"/>
    <s v="Online Payment"/>
    <s v="neft"/>
    <s v="PDG"/>
    <s v="neft"/>
    <m/>
    <n v="0"/>
    <s v="PXX22.XX22.230516111153.U6Y8"/>
    <s v="N022130624DD0"/>
    <d v="2024-06-13T00:00:00"/>
    <x v="1"/>
    <s v="Monthly"/>
    <s v="ECS Mode"/>
    <n v="42002.03"/>
    <s v="1 MDP"/>
    <n v="0"/>
    <s v="Chandralok Gupta"/>
    <x v="0"/>
    <s v="Abhijit Khanvilkar"/>
  </r>
  <r>
    <s v="Mum"/>
    <n v="0"/>
    <n v="20000"/>
    <s v="Mohammed Munawar khan"/>
    <x v="10"/>
    <s v="June"/>
    <s v="Mohammed Munawar khan"/>
    <x v="53"/>
    <x v="4"/>
    <s v="Magnificent Spss and Salon"/>
    <n v="0"/>
    <n v="23600"/>
    <s v="Non-Ecs"/>
    <s v="Online Payment"/>
    <s v="payu"/>
    <s v="Package"/>
    <s v="payu"/>
    <m/>
    <n v="0"/>
    <s v="PXX22.XX22.220628140133.H6J2"/>
    <s v="PU0221306248XN"/>
    <d v="2024-06-13T00:00:00"/>
    <x v="0"/>
    <s v="Upfront"/>
    <s v="Non ECS"/>
    <n v="20000"/>
    <s v="Non-Ecs"/>
    <n v="0"/>
    <s v="Direct Intezar"/>
    <x v="0"/>
    <s v="Bahubali Kaddu"/>
  </r>
  <r>
    <s v="Mum"/>
    <n v="1"/>
    <n v="10382"/>
    <s v="Ganga Sagar Pandey"/>
    <x v="10"/>
    <s v="June"/>
    <s v="Ganga Sagar Pandey"/>
    <x v="36"/>
    <x v="5"/>
    <s v="Gltc Logistics &amp;amp;amp; Movers Group"/>
    <n v="68599.383479568714"/>
    <n v="12250.76"/>
    <s v="Ecs"/>
    <s v="Online Payment"/>
    <s v="payu"/>
    <s v="Package"/>
    <s v="payu"/>
    <m/>
    <n v="1"/>
    <s v="PXX22.XX22.230808141647.A8C7"/>
    <s v="PU02213062482N"/>
    <d v="2024-06-13T00:00:00"/>
    <x v="0"/>
    <s v="Monthly"/>
    <s v="ECS Mode"/>
    <n v="124584"/>
    <s v="1 MDP"/>
    <n v="0"/>
    <s v="Jaganath Sabat"/>
    <x v="0"/>
    <s v="Abhijit Khanvilkar"/>
  </r>
  <r>
    <s v="Mum"/>
    <n v="0"/>
    <n v="2249"/>
    <s v="Mohd Anwar"/>
    <x v="10"/>
    <s v="June"/>
    <s v="Mohd Anwar"/>
    <x v="19"/>
    <x v="1"/>
    <s v="Lev Wellness"/>
    <n v="0"/>
    <n v="2653.8199999999997"/>
    <s v="Non-Ecs"/>
    <s v="Online Payment"/>
    <s v="payu"/>
    <s v="Package"/>
    <s v="payu"/>
    <m/>
    <n v="0"/>
    <s v="PXX22.XX22.240306132003.W1W8"/>
    <s v="PU022130624GQ3"/>
    <d v="2024-06-13T00:00:00"/>
    <x v="0"/>
    <s v="Upfront"/>
    <s v="Non ECS"/>
    <n v="2249"/>
    <s v="Non-Ecs"/>
    <s v="Mahatab Alam"/>
    <s v="Mohammad Imran Adil"/>
    <x v="0"/>
    <s v="Bahubali Kaddu"/>
  </r>
  <r>
    <s v="Mum"/>
    <n v="1"/>
    <n v="4000"/>
    <s v="Sumit Sharad Sanas"/>
    <x v="10"/>
    <s v="June"/>
    <s v="Sumit Sharad Sanas"/>
    <x v="8"/>
    <x v="3"/>
    <s v="Shelar Infotech"/>
    <n v="15215.061352257506"/>
    <n v="4720"/>
    <s v="Ecs"/>
    <s v="Online Payment"/>
    <s v="payu"/>
    <s v="Package"/>
    <s v="payu"/>
    <m/>
    <n v="0"/>
    <s v="PXX22.XX22.131125140322.H5R3"/>
    <s v="PU022130624SWV"/>
    <d v="2024-06-13T00:00:00"/>
    <x v="0"/>
    <s v="Monthly"/>
    <s v="ECS Mode"/>
    <n v="24000"/>
    <s v="2 MDP"/>
    <n v="0"/>
    <s v="Arjun Waghmare"/>
    <x v="0"/>
    <s v="Abhijit Khanvilkar"/>
  </r>
  <r>
    <s v="Mum"/>
    <n v="1"/>
    <n v="8000"/>
    <s v="Karim Jariya"/>
    <x v="10"/>
    <s v="June"/>
    <s v="Karim Jariya"/>
    <x v="10"/>
    <x v="4"/>
    <s v="Dr. Jashavant Wankhede&amp;amp;#039;s SPINEFIX Chiropractic Clinic"/>
    <n v="30430.122704515012"/>
    <n v="9440"/>
    <s v="Ecs"/>
    <s v="Online Payment"/>
    <s v="payu"/>
    <s v="Package"/>
    <s v="payu"/>
    <s v="Digital Mandate"/>
    <n v="0"/>
    <s v="PXX22.XX22.240613125906.A7T2"/>
    <s v="PU022130624XIC"/>
    <d v="2024-06-13T00:00:00"/>
    <x v="0"/>
    <s v="Monthly"/>
    <s v="ECS Mode"/>
    <n v="48000"/>
    <s v="Above 2 MDP"/>
    <n v="0"/>
    <s v="Ajay Kumar Verma"/>
    <x v="0"/>
    <s v="Bahubali Kaddu"/>
  </r>
  <r>
    <s v="Mum"/>
    <n v="1"/>
    <n v="36000"/>
    <s v="Mohd Ijhar Shaikh"/>
    <x v="10"/>
    <s v="June"/>
    <s v="Mohd Ijhar Shaikh"/>
    <x v="9"/>
    <x v="4"/>
    <s v="Hyperspeed Logistics"/>
    <n v="36000"/>
    <n v="42480"/>
    <s v="Non-Ecs"/>
    <s v="Online Payment"/>
    <s v="payu"/>
    <s v="PDG"/>
    <s v="payu"/>
    <m/>
    <n v="0"/>
    <s v="PXX22.XX22.190108143753.B4P7"/>
    <s v="PU0221306247ZJ"/>
    <d v="2024-06-13T00:00:00"/>
    <x v="1"/>
    <s v="Upfront"/>
    <s v="Non ECS"/>
    <n v="36000"/>
    <s v="Non-Ecs"/>
    <n v="0"/>
    <s v="Direct Intezar"/>
    <x v="0"/>
    <s v="Bahubali Kaddu"/>
  </r>
  <r>
    <s v="Mum"/>
    <n v="1"/>
    <n v="4000"/>
    <s v="Harihar Singh"/>
    <x v="10"/>
    <s v="June"/>
    <s v="Harihar Singh"/>
    <x v="85"/>
    <x v="4"/>
    <s v="Rajesh Internet Services"/>
    <n v="15215.061352257506"/>
    <n v="4720"/>
    <s v="Ecs"/>
    <s v="Online Payment"/>
    <s v="payu"/>
    <s v="Package"/>
    <s v="payu"/>
    <m/>
    <n v="0"/>
    <s v="PXX22.XX22.130615134253.Z1A7"/>
    <s v="PU02213062411U"/>
    <d v="2024-06-13T00:00:00"/>
    <x v="0"/>
    <s v="Monthly"/>
    <s v="ECS Mode"/>
    <n v="24000"/>
    <s v="2 MDP"/>
    <n v="0"/>
    <s v="Ajay Kumar Verma"/>
    <x v="0"/>
    <s v="Bahubali Kaddu"/>
  </r>
  <r>
    <s v="Mum"/>
    <n v="0"/>
    <n v="12711"/>
    <s v="Ganga Sagar Pandey"/>
    <x v="10"/>
    <s v="June"/>
    <s v="Ganga Sagar Pandey"/>
    <x v="36"/>
    <x v="5"/>
    <s v="Trans Logistics Of INDIA"/>
    <n v="0"/>
    <n v="14998.98"/>
    <s v="Non-Ecs"/>
    <s v="Online Payment"/>
    <s v="payu"/>
    <s v="Package"/>
    <s v="payu"/>
    <m/>
    <n v="0"/>
    <s v="PXX22.XX22.190313101632.F9E7"/>
    <s v="PU02213062475N"/>
    <d v="2024-06-13T00:00:00"/>
    <x v="0"/>
    <s v="Upfront"/>
    <s v="Non ECS"/>
    <n v="12711"/>
    <s v="Non-Ecs"/>
    <n v="0"/>
    <s v="Jaganath Sabat"/>
    <x v="0"/>
    <s v="Abhijit Khanvilkar"/>
  </r>
  <r>
    <s v="Mum"/>
    <n v="1"/>
    <n v="4000"/>
    <s v="Alok Nakhdoo Pal"/>
    <x v="10"/>
    <s v="June"/>
    <s v="Alok Nakhdoo Pal"/>
    <x v="24"/>
    <x v="5"/>
    <s v="Agrawal Multispeciality Dental Clinic"/>
    <n v="26430.122704515012"/>
    <n v="4720"/>
    <s v="Ecs"/>
    <s v="Online Payment"/>
    <s v="payu"/>
    <s v="Package"/>
    <s v="payu"/>
    <s v="Digital Mandate"/>
    <n v="0"/>
    <s v="PXX22.XX22.191204133246.L4D1"/>
    <s v="PU0221306246V7"/>
    <d v="2024-06-13T00:00:00"/>
    <x v="0"/>
    <s v="Monthly"/>
    <s v="ECS Mode"/>
    <n v="48000"/>
    <s v="Above 2 MDP"/>
    <n v="0"/>
    <s v="Chandralok Gupta"/>
    <x v="0"/>
    <s v="Abhijit Khanvilkar"/>
  </r>
  <r>
    <s v="Mum"/>
    <n v="1"/>
    <n v="6001"/>
    <s v="Wasim Kazi"/>
    <x v="10"/>
    <s v="June"/>
    <s v="Wasim Kazi"/>
    <x v="3"/>
    <x v="1"/>
    <s v="Domestic Pac &amp;amp;amp; Mov"/>
    <n v="39646.184056772516"/>
    <n v="7081.1799999999994"/>
    <s v="Ecs"/>
    <s v="Online Payment"/>
    <s v="payu"/>
    <s v="Package"/>
    <s v="payu"/>
    <m/>
    <n v="0"/>
    <s v="PXX22.XX22.240313200526.G8J2"/>
    <s v="PU022130624XGZ"/>
    <d v="2024-06-13T00:00:00"/>
    <x v="0"/>
    <s v="Monthly"/>
    <s v="ECS Mode"/>
    <n v="72000"/>
    <s v="1 MDP"/>
    <n v="0"/>
    <s v="Shashank Yelve"/>
    <x v="0"/>
    <s v="Bahubali Kaddu"/>
  </r>
  <r>
    <s v="Mum"/>
    <n v="1"/>
    <n v="22000"/>
    <s v="Naveen Tripathi"/>
    <x v="10"/>
    <s v="June"/>
    <s v="Naveen Tripathi"/>
    <x v="58"/>
    <x v="4"/>
    <s v="Nash Homeoplex"/>
    <n v="22000"/>
    <n v="25960"/>
    <s v="Non-Ecs"/>
    <s v="Online Payment"/>
    <s v="payu"/>
    <s v="Package"/>
    <s v="payu"/>
    <m/>
    <n v="0"/>
    <s v="PXX22.XX22.131021183608.K8X3"/>
    <s v="PU022150624JEL"/>
    <d v="2024-06-13T00:00:00"/>
    <x v="0"/>
    <s v="Upfront"/>
    <s v="Non ECS"/>
    <n v="22000"/>
    <s v="Non-Ecs"/>
    <n v="0"/>
    <s v="Naveen Tripathi"/>
    <x v="1"/>
    <s v="Bahubali Kaddu"/>
  </r>
  <r>
    <s v="Mum"/>
    <n v="0"/>
    <n v="4000"/>
    <s v="KARIM JARIYA"/>
    <x v="11"/>
    <s v="June"/>
    <s v="KARIM JARIYA"/>
    <x v="10"/>
    <x v="4"/>
    <s v="Ankit Digital Lab &amp;amp;amp; Studio"/>
    <n v="0"/>
    <n v="4720"/>
    <s v="Non-Ecs"/>
    <s v="Online Payment"/>
    <s v="payu"/>
    <s v="Package"/>
    <s v="payu"/>
    <m/>
    <n v="0"/>
    <s v="PXX22.XX22.160831143138.I4R6"/>
    <s v="PU022140624JU8"/>
    <d v="2024-06-14T00:00:00"/>
    <x v="0"/>
    <s v="Upfront"/>
    <s v="Non ECS"/>
    <n v="4000"/>
    <s v="Non-Ecs"/>
    <n v="0"/>
    <s v="Ajay Kumar Verma"/>
    <x v="0"/>
    <s v="Bahubali Kaddu"/>
  </r>
  <r>
    <s v="Mum"/>
    <n v="1"/>
    <n v="8000"/>
    <s v="Arjun Waghmare"/>
    <x v="11"/>
    <s v="June"/>
    <s v="Arjun Waghmare"/>
    <x v="5"/>
    <x v="3"/>
    <s v="Shri Vidya Enterprises"/>
    <n v="30430.122704515012"/>
    <n v="9440"/>
    <s v="Ecs"/>
    <s v="Online Payment"/>
    <s v="payu"/>
    <s v="Package"/>
    <s v="payu"/>
    <m/>
    <n v="0"/>
    <s v="PXX22.XX22.201027203146.S4W4"/>
    <s v="PU022140624K47"/>
    <d v="2024-06-14T00:00:00"/>
    <x v="0"/>
    <s v="Monthly"/>
    <s v="ECS Mode"/>
    <n v="48000"/>
    <s v="Above 2 MDP"/>
    <n v="0"/>
    <s v="Arjun Waghmare"/>
    <x v="1"/>
    <s v="Abhijit Khanvilkar"/>
  </r>
  <r>
    <s v="Mum"/>
    <n v="1"/>
    <n v="3000"/>
    <s v="Ranjit Revnath bobhate"/>
    <x v="11"/>
    <s v="June"/>
    <s v="Ranjit Revnath bobhate"/>
    <x v="28"/>
    <x v="1"/>
    <s v="Shree Sai Fabrication"/>
    <n v="14215.061352257506"/>
    <n v="3540"/>
    <s v="Ecs"/>
    <s v="Online Payment"/>
    <s v="payu"/>
    <s v="Package"/>
    <s v="payu"/>
    <m/>
    <n v="0"/>
    <s v="PXX22.XX22.170827133853.V5D5"/>
    <s v="PU022140624ZUZ"/>
    <d v="2024-06-14T00:00:00"/>
    <x v="0"/>
    <s v="Monthly"/>
    <s v="ECS Mode"/>
    <n v="24000"/>
    <s v="1 MDP"/>
    <n v="0"/>
    <s v="Mohammad Imran Adil"/>
    <x v="0"/>
    <s v="Bahubali Kaddu"/>
  </r>
  <r>
    <s v="Mum"/>
    <n v="1"/>
    <n v="3251"/>
    <s v="Prashant Lad"/>
    <x v="11"/>
    <s v="June"/>
    <s v="Prashant Lad"/>
    <x v="1"/>
    <x v="1"/>
    <s v="Desire Fashion"/>
    <n v="21475.474697418449"/>
    <n v="3836.18"/>
    <s v="Ecs"/>
    <s v="Online Payment"/>
    <s v="payu"/>
    <s v="Package"/>
    <s v="payu"/>
    <m/>
    <n v="0"/>
    <s v="PXX22.XX22.180609193315.D3T9"/>
    <s v="PU0221406240RF"/>
    <d v="2024-06-14T00:00:00"/>
    <x v="0"/>
    <s v="Monthly"/>
    <s v="ECS Mode"/>
    <n v="39000"/>
    <s v="1 MDP"/>
    <n v="0"/>
    <s v="Shashank Yelve"/>
    <x v="0"/>
    <s v="Bahubali Kaddu"/>
  </r>
  <r>
    <s v="Mum"/>
    <n v="1"/>
    <n v="3000"/>
    <s v="Vinaykumar Gaud"/>
    <x v="11"/>
    <s v="June"/>
    <s v="Vinaykumar Gaud"/>
    <x v="16"/>
    <x v="4"/>
    <s v="Shri Sai Wallpaper"/>
    <n v="19820.722851494218"/>
    <n v="3540"/>
    <s v="Ecs"/>
    <s v="Online Payment"/>
    <s v="payu"/>
    <s v="PDG"/>
    <s v="payu"/>
    <m/>
    <n v="0"/>
    <s v="PXX22.XX22.200215131355.E9D2"/>
    <s v="PU022140624NOQ"/>
    <d v="2024-06-14T00:00:00"/>
    <x v="1"/>
    <s v="Monthly"/>
    <s v="ECS Mode"/>
    <n v="35996"/>
    <s v="1 MDP"/>
    <n v="0"/>
    <s v="Direct Intezar"/>
    <x v="0"/>
    <s v="Bahubali Kaddu"/>
  </r>
  <r>
    <s v="Mum"/>
    <n v="1"/>
    <n v="4000"/>
    <s v="Pravin Matal"/>
    <x v="11"/>
    <s v="June"/>
    <s v="Pravin Matal"/>
    <x v="46"/>
    <x v="1"/>
    <s v="Dr. Vishal Parmar Pediatrician"/>
    <n v="15215.061352257506"/>
    <n v="4720"/>
    <s v="Ecs"/>
    <s v="Online Payment"/>
    <s v="payu"/>
    <s v="Package"/>
    <s v="payu"/>
    <s v="Digital Mandate"/>
    <n v="0"/>
    <s v="PXX22.XX22.190418191004.H7P1"/>
    <s v="PU02214062468A"/>
    <d v="2024-06-14T00:00:00"/>
    <x v="0"/>
    <s v="Monthly"/>
    <s v="ECS Mode"/>
    <n v="24000"/>
    <s v="2 MDP"/>
    <n v="0"/>
    <s v="Manish Dubey"/>
    <x v="0"/>
    <s v="Bahubali Kaddu"/>
  </r>
  <r>
    <s v="Mum"/>
    <n v="0"/>
    <n v="1250"/>
    <s v="AJAY KUMAR VERMA"/>
    <x v="11"/>
    <s v="June"/>
    <s v="AJAY KUMAR VERMA"/>
    <x v="6"/>
    <x v="4"/>
    <s v="Yogesh Estate Agency"/>
    <n v="0"/>
    <n v="1475"/>
    <s v="Non-Ecs"/>
    <s v="Online Payment"/>
    <s v="payu"/>
    <s v="Package"/>
    <s v="payu"/>
    <m/>
    <n v="0"/>
    <s v="PXX22.XX22.140403131555.V3X9"/>
    <s v="PU022140624WXR"/>
    <d v="2024-06-14T00:00:00"/>
    <x v="0"/>
    <s v="Upfront"/>
    <s v="Non ECS"/>
    <n v="1250"/>
    <s v="Non-Ecs"/>
    <n v="0"/>
    <s v="Ajay Kumar Verma"/>
    <x v="1"/>
    <s v="Bahubali Kaddu"/>
  </r>
  <r>
    <s v="Mum"/>
    <n v="1"/>
    <n v="43200"/>
    <s v="Suraj Pawar"/>
    <x v="11"/>
    <s v="June"/>
    <s v="Suraj Pawar"/>
    <x v="22"/>
    <x v="1"/>
    <s v="Rajasthan Furniture House"/>
    <n v="43200"/>
    <n v="50976"/>
    <s v="Non-Ecs"/>
    <s v="Online Payment"/>
    <s v="payu"/>
    <s v="Package"/>
    <s v="payu"/>
    <m/>
    <n v="0"/>
    <s v="PXX22.XX22.131109135350.N7E1"/>
    <s v="PU0221406245SL"/>
    <d v="2024-06-14T00:00:00"/>
    <x v="0"/>
    <s v="Upfront"/>
    <s v="Non ECS"/>
    <n v="43200"/>
    <s v="Non-Ecs"/>
    <n v="0"/>
    <s v="Suraj Pawar"/>
    <x v="1"/>
    <s v="Bahubali Kaddu"/>
  </r>
  <r>
    <s v="Mum"/>
    <n v="1"/>
    <n v="3001"/>
    <s v="Mohini Ravirav yetekar"/>
    <x v="11"/>
    <s v="June"/>
    <s v="Mohini Ravirav yetekar"/>
    <x v="61"/>
    <x v="1"/>
    <s v="Nova Healing"/>
    <n v="19823.592028386258"/>
    <n v="3541.18"/>
    <s v="Ecs"/>
    <s v="Online Payment"/>
    <s v="payu"/>
    <s v="Package"/>
    <s v="payu"/>
    <s v="Digital Mandate"/>
    <n v="0"/>
    <s v="PXX22.XX22.220908190123.V4M2"/>
    <s v="PU0221406246KO"/>
    <d v="2024-06-14T00:00:00"/>
    <x v="0"/>
    <s v="Monthly"/>
    <s v="ECS Mode"/>
    <n v="36000"/>
    <s v="1 MDP"/>
    <n v="0"/>
    <s v="Manish Dubey"/>
    <x v="0"/>
    <s v="Bahubali Kaddu"/>
  </r>
  <r>
    <s v="Mum"/>
    <n v="1"/>
    <n v="8000"/>
    <s v="Mohammad Imran Adil"/>
    <x v="11"/>
    <s v="June"/>
    <s v="Mohammad Imran Adil"/>
    <x v="15"/>
    <x v="1"/>
    <s v="Sanjay Health Care Bureau"/>
    <n v="30430.122704515012"/>
    <n v="9440"/>
    <s v="Ecs"/>
    <s v="Online Payment"/>
    <s v="payu"/>
    <s v="Package"/>
    <s v="payu"/>
    <s v="Digital Mandate"/>
    <n v="0"/>
    <s v="PXX22.XX22.190209134711.V3E3"/>
    <s v="PU022140624KDY"/>
    <d v="2024-06-14T00:00:00"/>
    <x v="0"/>
    <s v="Monthly"/>
    <s v="ECS Mode"/>
    <n v="48000"/>
    <s v="Above 2 MDP"/>
    <n v="0"/>
    <s v="Mohammad Imran Adil"/>
    <x v="1"/>
    <s v="Bahubali Kaddu"/>
  </r>
  <r>
    <s v="Mum"/>
    <n v="1"/>
    <n v="3000"/>
    <s v="Vikas Chandrabhan mishra"/>
    <x v="11"/>
    <s v="June"/>
    <s v="Vikas Chandrabhan mishra"/>
    <x v="42"/>
    <x v="1"/>
    <s v="Fortune Refrigeration &amp;amp;amp; Air Conditioning"/>
    <n v="11411.296014193129"/>
    <n v="3540"/>
    <s v="Ecs"/>
    <s v="Online Payment"/>
    <s v="payu"/>
    <s v="Banner"/>
    <s v="payu"/>
    <m/>
    <n v="0"/>
    <s v="PNE03040"/>
    <s v="PU022140624H84"/>
    <d v="2024-06-14T00:00:00"/>
    <x v="2"/>
    <s v="Monthly"/>
    <s v="ECS Mode"/>
    <n v="18000"/>
    <s v="2 MDP"/>
    <n v="0"/>
    <s v="Shashank Yelve"/>
    <x v="0"/>
    <s v="Bahubali Kaddu"/>
  </r>
  <r>
    <s v="Mum"/>
    <n v="0"/>
    <n v="1500"/>
    <s v="Manish Pandey"/>
    <x v="11"/>
    <s v="June"/>
    <s v="Manish Pandey"/>
    <x v="41"/>
    <x v="4"/>
    <s v="German Tech (Automobile Garage)"/>
    <n v="0"/>
    <n v="1770"/>
    <s v="Non-Ecs"/>
    <s v="Online Payment"/>
    <s v="payu"/>
    <s v="Package"/>
    <s v="payu"/>
    <m/>
    <n v="0"/>
    <s v="PXX22.XX22.230809125403.I4S6"/>
    <s v="PU022140624VDE"/>
    <d v="2024-06-14T00:00:00"/>
    <x v="0"/>
    <s v="Upfront"/>
    <s v="Non ECS"/>
    <n v="1500"/>
    <s v="Non-Ecs"/>
    <n v="0"/>
    <s v="Ajay Kumar Verma"/>
    <x v="0"/>
    <s v="Bahubali Kaddu"/>
  </r>
  <r>
    <s v="Mum"/>
    <n v="1"/>
    <n v="43200"/>
    <s v="Chandralok Gupta"/>
    <x v="11"/>
    <s v="June"/>
    <s v="Chandralok Gupta"/>
    <x v="38"/>
    <x v="5"/>
    <s v="Complete Fitness"/>
    <n v="43200"/>
    <n v="50976"/>
    <s v="Non-Ecs"/>
    <s v="Online Payment"/>
    <s v="payu"/>
    <s v="Package"/>
    <s v="payu"/>
    <m/>
    <n v="0"/>
    <s v="PXX22.XX22.141029084004.E1R8"/>
    <s v="PU022140624HBD"/>
    <d v="2024-06-14T00:00:00"/>
    <x v="0"/>
    <s v="Upfront"/>
    <s v="Non ECS"/>
    <n v="43200"/>
    <s v="Non-Ecs"/>
    <n v="0"/>
    <s v="Chandralok Gupta"/>
    <x v="1"/>
    <s v="Abhijit Khanvilkar"/>
  </r>
  <r>
    <s v="Mum"/>
    <n v="1"/>
    <n v="6000"/>
    <s v="Manish Pandey"/>
    <x v="11"/>
    <s v="June"/>
    <s v="Manish Pandey"/>
    <x v="41"/>
    <x v="4"/>
    <s v="Trend Tech Hub"/>
    <n v="32910.539714741884"/>
    <n v="7080"/>
    <s v="Ecs"/>
    <s v="Online Payment"/>
    <s v="payu"/>
    <s v="PDG"/>
    <s v="payu"/>
    <s v="Digital Mandate"/>
    <n v="0"/>
    <s v="PXX22.XX22.240614140628.K8Y9"/>
    <s v="PU022140624RCI"/>
    <d v="2024-06-14T00:00:00"/>
    <x v="1"/>
    <s v="Monthly"/>
    <s v="ECS Mode"/>
    <n v="57588"/>
    <s v="1 MDP"/>
    <n v="0"/>
    <s v="Ajay Kumar Verma"/>
    <x v="0"/>
    <s v="Bahubali Kaddu"/>
  </r>
  <r>
    <s v="Mum"/>
    <n v="0"/>
    <n v="2999"/>
    <s v="Mohd Ijhar Shaikh"/>
    <x v="11"/>
    <s v="June"/>
    <s v="Mohd Ijhar Shaikh"/>
    <x v="9"/>
    <x v="4"/>
    <s v="Empower English Academy Pvt Ltd"/>
    <n v="0"/>
    <n v="3538.8199999999997"/>
    <s v="Non-Ecs"/>
    <s v="Online Payment"/>
    <s v="payu"/>
    <s v="Package"/>
    <s v="payu"/>
    <m/>
    <n v="0"/>
    <s v="PXX22.XX22.220822160551.P9D8"/>
    <s v="PU022140624Y09"/>
    <d v="2024-06-14T00:00:00"/>
    <x v="0"/>
    <s v="Upfront"/>
    <s v="Non ECS"/>
    <n v="2999"/>
    <s v="Non-Ecs"/>
    <n v="0"/>
    <s v="Direct Intezar"/>
    <x v="0"/>
    <s v="Bahubali Kaddu"/>
  </r>
  <r>
    <s v="Mum"/>
    <n v="0"/>
    <n v="3147"/>
    <s v="Mohd Ijhar Shaikh"/>
    <x v="11"/>
    <s v="June"/>
    <s v="Mohd Ijhar Shaikh"/>
    <x v="9"/>
    <x v="4"/>
    <s v="Empower English Academy Pvt. Ltd."/>
    <n v="0"/>
    <n v="3713.4599999999996"/>
    <s v="Non-Ecs"/>
    <s v="Online Payment"/>
    <s v="payu"/>
    <s v="Package"/>
    <s v="payu"/>
    <m/>
    <n v="0"/>
    <s v="PXX22.XX22.140324092105.L4M3"/>
    <s v="PU022140624AXS"/>
    <d v="2024-06-14T00:00:00"/>
    <x v="0"/>
    <s v="Upfront"/>
    <s v="Non ECS"/>
    <n v="3147"/>
    <s v="Non-Ecs"/>
    <n v="0"/>
    <s v="Direct Intezar"/>
    <x v="0"/>
    <s v="Bahubali Kaddu"/>
  </r>
  <r>
    <s v="Mum"/>
    <n v="0"/>
    <n v="5998"/>
    <s v="Arjun Waghmare"/>
    <x v="11"/>
    <s v="June"/>
    <s v="Arjun Waghmare"/>
    <x v="5"/>
    <x v="3"/>
    <s v="Heaven Wellnes"/>
    <n v="0"/>
    <n v="7077.6399999999994"/>
    <s v="Non-Ecs"/>
    <s v="Online Payment"/>
    <s v="payu"/>
    <s v="PDG"/>
    <s v="payu"/>
    <m/>
    <n v="0"/>
    <s v="PXX22.XX22.230227165034.H8E4"/>
    <s v="PU022140624JYV"/>
    <d v="2024-06-14T00:00:00"/>
    <x v="1"/>
    <s v="Upfront"/>
    <s v="Non ECS"/>
    <n v="5998"/>
    <s v="Non-Ecs"/>
    <n v="0"/>
    <s v="Arjun Waghmare"/>
    <x v="1"/>
    <s v="Abhijit Khanvilkar"/>
  </r>
  <r>
    <s v="Mum"/>
    <n v="1"/>
    <n v="3000"/>
    <s v="Jayesh Manoharlal Vatani"/>
    <x v="11"/>
    <s v="June"/>
    <s v="Jayesh Manoharlal Vatani"/>
    <x v="55"/>
    <x v="5"/>
    <s v="Vijay Battery Sales &amp;amp;amp; Services"/>
    <n v="11411.296014193129"/>
    <n v="3540"/>
    <s v="Ecs"/>
    <s v="Online Payment"/>
    <s v="payu"/>
    <s v="Banner"/>
    <s v="payu"/>
    <m/>
    <n v="0"/>
    <s v="PXX22.XX22.230719145731.T7Y6"/>
    <s v="PU0221406249ZY"/>
    <d v="2024-06-14T00:00:00"/>
    <x v="2"/>
    <s v="Monthly"/>
    <s v="ECS Mode"/>
    <n v="18000"/>
    <s v="2 MDP"/>
    <n v="0"/>
    <s v="Jaganath Sabat"/>
    <x v="0"/>
    <s v="Abhijit Khanvilkar"/>
  </r>
  <r>
    <s v="Mum"/>
    <n v="0"/>
    <n v="2000"/>
    <s v="NANDAN SINGH"/>
    <x v="11"/>
    <s v="June"/>
    <s v="NANDAN SINGH"/>
    <x v="17"/>
    <x v="3"/>
    <s v="Vishwa Solution"/>
    <n v="0"/>
    <n v="2360"/>
    <s v="Non-Ecs"/>
    <s v="Online Payment"/>
    <s v="payu"/>
    <s v="Banner"/>
    <s v="payu"/>
    <m/>
    <n v="0"/>
    <s v="PXX22.XX22.161024015505.F1V4"/>
    <s v="PU022140624JED"/>
    <d v="2024-06-14T00:00:00"/>
    <x v="2"/>
    <s v="Upfront"/>
    <s v="Non ECS"/>
    <n v="2000"/>
    <s v="Non-Ecs"/>
    <n v="0"/>
    <s v="Nandan Singh"/>
    <x v="1"/>
    <s v="Abhijit Khanvilkar"/>
  </r>
  <r>
    <s v="Mum"/>
    <n v="1"/>
    <n v="4000"/>
    <s v="Jitendra Pratap Singh"/>
    <x v="11"/>
    <s v="June"/>
    <s v="Jitendra Pratap Singh"/>
    <x v="86"/>
    <x v="1"/>
    <s v="S R Enterprise"/>
    <n v="15215.061352257506"/>
    <n v="4720"/>
    <s v="Ecs"/>
    <s v="Online Payment"/>
    <s v="payu"/>
    <s v="Package"/>
    <s v="payu"/>
    <s v="Digital Mandate"/>
    <n v="0"/>
    <s v="PXX22.XX22.120906154130.I9Q2"/>
    <s v="PU022140624KYD"/>
    <d v="2024-06-14T00:00:00"/>
    <x v="0"/>
    <s v="Monthly"/>
    <s v="ECS Mode"/>
    <n v="24000"/>
    <s v="2 MDP"/>
    <n v="0"/>
    <s v="Manish Dubey"/>
    <x v="0"/>
    <s v="Bahubali Kaddu"/>
  </r>
  <r>
    <s v="Mum"/>
    <n v="1"/>
    <n v="12000"/>
    <s v="Sudheer Pankaj pandey"/>
    <x v="11"/>
    <s v="June"/>
    <s v="Sudheer Pankaj pandey"/>
    <x v="54"/>
    <x v="0"/>
    <s v="A G G"/>
    <n v="45645.184056772516"/>
    <n v="14160"/>
    <s v="Ecs"/>
    <s v="Online Payment"/>
    <s v="payu"/>
    <s v="Package"/>
    <s v="payu"/>
    <m/>
    <n v="0"/>
    <s v="PXX22.XX22.240614113204.R1L2"/>
    <s v="PU02214062477V"/>
    <d v="2024-06-14T00:00:00"/>
    <x v="0"/>
    <s v="Monthly"/>
    <s v="ECS Mode"/>
    <n v="72000"/>
    <s v="Above 2 MDP"/>
    <n v="0"/>
    <s v="Sonu Dubey"/>
    <x v="0"/>
    <s v="Bahubali Kaddu"/>
  </r>
  <r>
    <s v="Mum"/>
    <n v="1"/>
    <n v="2000"/>
    <s v="Samsujjama"/>
    <x v="11"/>
    <s v="June"/>
    <s v="Samsujjama"/>
    <x v="47"/>
    <x v="0"/>
    <s v="Dr. Vandan Ayurvedic Clinic and Panch Karma Center"/>
    <n v="13215.061352257506"/>
    <n v="2360"/>
    <s v="Ecs"/>
    <s v="Online Payment"/>
    <s v="payu"/>
    <s v="Package"/>
    <s v="payu"/>
    <s v="Digital Mandate"/>
    <n v="0"/>
    <s v="PXX22.XX22.130426170856.T0V2"/>
    <s v="PU022140624GHA"/>
    <d v="2024-06-14T00:00:00"/>
    <x v="0"/>
    <s v="Monthly"/>
    <s v="ECS Mode"/>
    <n v="24000"/>
    <s v="1 MDP"/>
    <n v="0"/>
    <s v="Raviraj Kadam"/>
    <x v="0"/>
    <s v="Bahubali Kaddu"/>
  </r>
  <r>
    <s v="Mum"/>
    <n v="1"/>
    <n v="3187"/>
    <s v="Anoop Pandey"/>
    <x v="11"/>
    <s v="June"/>
    <s v="Anoop Pandey"/>
    <x v="32"/>
    <x v="0"/>
    <s v="Vighnaharta Industries"/>
    <n v="21052.69086593304"/>
    <n v="3760.66"/>
    <s v="Ecs"/>
    <s v="Online Payment"/>
    <s v="payu"/>
    <s v="PDG"/>
    <s v="payu"/>
    <s v="Digital Mandate"/>
    <n v="0"/>
    <s v="PXX22.XX22.240319131859.N3F5"/>
    <s v="PU022140624NOV"/>
    <d v="2024-06-14T00:00:00"/>
    <x v="1"/>
    <s v="Monthly"/>
    <s v="ECS Mode"/>
    <n v="38232.21"/>
    <s v="1 MDP"/>
    <n v="0"/>
    <s v="Raviraj Kadam"/>
    <x v="0"/>
    <s v="Bahubali Kaddu"/>
  </r>
  <r>
    <s v="Mum"/>
    <n v="1"/>
    <n v="3000"/>
    <s v="Sumit Kumar parasnath verma"/>
    <x v="11"/>
    <s v="June"/>
    <s v="Sumit Kumar parasnath verma"/>
    <x v="87"/>
    <x v="2"/>
    <s v="Dr. Sandhya&amp;amp;#039;s Multispeciality Dental Clinic"/>
    <n v="11411.296014193129"/>
    <n v="3540"/>
    <s v="Ecs"/>
    <s v="Online Payment"/>
    <s v="payu"/>
    <s v="Banner"/>
    <s v="payu"/>
    <m/>
    <n v="0"/>
    <s v="PXX22.XX22.230131201758.W5N7"/>
    <s v="PU02214062447G"/>
    <d v="2024-06-14T00:00:00"/>
    <x v="2"/>
    <s v="Monthly"/>
    <s v="ECS Mode"/>
    <n v="18000"/>
    <s v="2 MDP"/>
    <n v="0"/>
    <s v="Direct Dileep"/>
    <x v="0"/>
    <s v="Bahubali Kaddu"/>
  </r>
  <r>
    <s v="Mum"/>
    <n v="0"/>
    <n v="1250"/>
    <s v="SANDESH SAROJ MISHRA"/>
    <x v="11"/>
    <s v="June"/>
    <s v="SANDESH SAROJ MISHRA"/>
    <x v="50"/>
    <x v="2"/>
    <s v="All Care Facility Services"/>
    <n v="0"/>
    <n v="1475"/>
    <s v="Non-Ecs"/>
    <s v="Online Payment"/>
    <s v="payu"/>
    <s v="Package"/>
    <s v="payu"/>
    <m/>
    <n v="0"/>
    <s v="PXX22.XX22.150829125614.K5E2"/>
    <s v="PU022140624EEW"/>
    <d v="2024-06-14T00:00:00"/>
    <x v="0"/>
    <s v="Upfront"/>
    <s v="Non ECS"/>
    <n v="1250"/>
    <s v="Non-Ecs"/>
    <n v="0"/>
    <s v="Direct Dileep"/>
    <x v="0"/>
    <s v="Bahubali Kaddu"/>
  </r>
  <r>
    <s v="Mum"/>
    <n v="0"/>
    <n v="3500"/>
    <s v="AJAY KUMAR VERMA"/>
    <x v="11"/>
    <s v="June"/>
    <s v="AJAY KUMAR VERMA"/>
    <x v="6"/>
    <x v="4"/>
    <s v="Pathak Computer"/>
    <n v="0"/>
    <n v="4130"/>
    <s v="Non-Ecs"/>
    <s v="Online Payment"/>
    <s v="payu"/>
    <s v="Package"/>
    <s v="payu"/>
    <m/>
    <n v="0"/>
    <s v="PXX22.XX22.180330175513.Y6U4"/>
    <s v="PU0221406247V2"/>
    <d v="2024-06-14T00:00:00"/>
    <x v="0"/>
    <s v="Upfront"/>
    <s v="Non ECS"/>
    <n v="3500"/>
    <s v="Non-Ecs"/>
    <n v="0"/>
    <s v="Ajay Kumar Verma"/>
    <x v="1"/>
    <s v="Bahubali Kaddu"/>
  </r>
  <r>
    <s v="Mum"/>
    <n v="0"/>
    <n v="1400"/>
    <s v="ANIMESH KARMAKAR"/>
    <x v="11"/>
    <s v="June"/>
    <s v="ANIMESH KARMAKAR"/>
    <x v="88"/>
    <x v="3"/>
    <s v="Fitness City Club"/>
    <n v="0"/>
    <n v="1652"/>
    <s v="Non-Ecs"/>
    <s v="Online Payment"/>
    <s v="payu"/>
    <s v="Package"/>
    <s v="payu"/>
    <m/>
    <n v="0"/>
    <s v="PXX22.XX22.220623150836.Y2H3"/>
    <s v="PU02214062412T"/>
    <d v="2024-06-14T00:00:00"/>
    <x v="0"/>
    <s v="Upfront"/>
    <s v="Non ECS"/>
    <n v="1400"/>
    <s v="Non-Ecs"/>
    <n v="0"/>
    <s v="Rikesh Vaidya"/>
    <x v="0"/>
    <s v="Abhijit Khanvilkar"/>
  </r>
  <r>
    <s v="Mum"/>
    <n v="1"/>
    <n v="2125"/>
    <s v="Vijaykumar Dinesh parche"/>
    <x v="11"/>
    <s v="June"/>
    <s v="Vijaykumar Dinesh parche"/>
    <x v="12"/>
    <x v="5"/>
    <s v="Harmony Interiors"/>
    <n v="14035.395156097471"/>
    <n v="2507.5"/>
    <s v="Ecs"/>
    <s v="Online Payment"/>
    <s v="neft"/>
    <s v="Package"/>
    <s v="neft"/>
    <m/>
    <n v="0"/>
    <s v="PXX22.XX22.150828140528.N8N1"/>
    <s v="N022010724UC0"/>
    <d v="2024-06-14T00:00:00"/>
    <x v="0"/>
    <s v="Monthly"/>
    <s v="ECS Mode"/>
    <n v="25488"/>
    <s v="1 MDP"/>
    <n v="0"/>
    <s v="Munawar hashmi"/>
    <x v="0"/>
    <s v="Abhijit Khanvilkar"/>
  </r>
  <r>
    <s v="Mum"/>
    <n v="1"/>
    <n v="6000"/>
    <s v="Sumit Sharad Sanas"/>
    <x v="11"/>
    <s v="June"/>
    <s v="Sumit Sharad Sanas"/>
    <x v="8"/>
    <x v="3"/>
    <s v="Dent At Home"/>
    <n v="22822.592028386258"/>
    <n v="7080"/>
    <s v="Ecs"/>
    <s v="Online Payment"/>
    <s v="offlinecreditcard"/>
    <s v="Package"/>
    <s v="offlinecreditcard"/>
    <s v="Digital Mandate"/>
    <n v="0"/>
    <s v="PXX22.XX22.220327114305.T7S7"/>
    <s v="F022010724HTL"/>
    <d v="2024-06-14T00:00:00"/>
    <x v="0"/>
    <s v="Monthly"/>
    <s v="ECS Mode"/>
    <n v="36000"/>
    <s v="2 MDP"/>
    <n v="0"/>
    <s v="Arjun Waghmare"/>
    <x v="0"/>
    <s v="Abhijit Khanvilkar"/>
  </r>
  <r>
    <s v="Mum"/>
    <n v="0"/>
    <n v="1999"/>
    <s v="ANKIT VILAS BORSE"/>
    <x v="12"/>
    <s v="June"/>
    <s v="ANKIT VILAS BORSE"/>
    <x v="89"/>
    <x v="5"/>
    <s v="MK Birdnet"/>
    <n v="0"/>
    <n v="2358.8199999999997"/>
    <s v="Non-Ecs"/>
    <s v="Online Payment"/>
    <s v="payu"/>
    <s v="Package"/>
    <s v="payu"/>
    <m/>
    <n v="0"/>
    <s v="PXX22.XX22.240418225222.C8F9"/>
    <s v="PU022150624C3P"/>
    <d v="2024-06-15T00:00:00"/>
    <x v="0"/>
    <s v="Upfront"/>
    <s v="Non ECS"/>
    <n v="1999"/>
    <s v="Non-Ecs"/>
    <n v="0"/>
    <s v="Jaganath Sabat"/>
    <x v="0"/>
    <s v="Abhijit Khanvilkar"/>
  </r>
  <r>
    <s v="Mum"/>
    <n v="1"/>
    <n v="6000"/>
    <s v="Sumit Kumar parasnath verma"/>
    <x v="12"/>
    <s v="June"/>
    <s v="Sumit Kumar parasnath verma"/>
    <x v="87"/>
    <x v="2"/>
    <s v="J P Agencies Express Ltd"/>
    <n v="22822.592028386258"/>
    <n v="7080"/>
    <s v="Ecs"/>
    <s v="Online Payment"/>
    <s v="payu"/>
    <s v="Package"/>
    <s v="payu"/>
    <m/>
    <n v="0"/>
    <s v="PXX22.XX22.230210004713.T7L9"/>
    <s v="PU0221506244R6"/>
    <d v="2024-06-15T00:00:00"/>
    <x v="0"/>
    <s v="Monthly"/>
    <s v="ECS Mode"/>
    <n v="36000"/>
    <s v="2 MDP"/>
    <n v="0"/>
    <s v="Direct Dileep"/>
    <x v="0"/>
    <s v="Bahubali Kaddu"/>
  </r>
  <r>
    <s v="Mum"/>
    <n v="1"/>
    <n v="6000"/>
    <s v="Yash Sabha shankar tiwari"/>
    <x v="12"/>
    <s v="June"/>
    <s v="Yash Sabha shankar tiwari"/>
    <x v="18"/>
    <x v="3"/>
    <s v="Dyna Female Job"/>
    <n v="22822.592028386258"/>
    <n v="7080"/>
    <s v="Ecs"/>
    <s v="Online Payment"/>
    <s v="payu"/>
    <s v="Package"/>
    <s v="payu"/>
    <s v="Digital Mandate"/>
    <n v="0"/>
    <s v="PXX22.XX22.240615141106.X3U5"/>
    <s v="PU022150624DUR"/>
    <d v="2024-06-15T00:00:00"/>
    <x v="0"/>
    <s v="Monthly"/>
    <s v="ECS Mode"/>
    <n v="36000"/>
    <s v="2 MDP"/>
    <n v="0"/>
    <s v="Rikesh Vaidya"/>
    <x v="0"/>
    <s v="Abhijit Khanvilkar"/>
  </r>
  <r>
    <s v="Mum"/>
    <n v="1"/>
    <n v="12000"/>
    <s v="Archana Kakade"/>
    <x v="12"/>
    <s v="June"/>
    <s v="Archana Kakade"/>
    <x v="31"/>
    <x v="3"/>
    <s v="Hotel Royal Inn"/>
    <n v="45645.184056772516"/>
    <n v="14160"/>
    <s v="Ecs"/>
    <s v="Online Payment"/>
    <s v="payu"/>
    <s v="Package"/>
    <s v="payu"/>
    <s v="Digital Mandate"/>
    <n v="0"/>
    <s v="PXX22.XX22.240613193059.F2F2"/>
    <s v="PU022150624SNE"/>
    <d v="2024-06-15T00:00:00"/>
    <x v="0"/>
    <s v="Monthly"/>
    <s v="ECS Mode"/>
    <n v="72000"/>
    <s v="Above 2 MDP"/>
    <n v="0"/>
    <s v="Nandan Singh"/>
    <x v="0"/>
    <s v="Abhijit Khanvilkar"/>
  </r>
  <r>
    <s v="Mum"/>
    <n v="0"/>
    <n v="12000"/>
    <s v="ARCHANA KAKADE"/>
    <x v="12"/>
    <s v="June"/>
    <s v="ARCHANA KAKADE"/>
    <x v="31"/>
    <x v="3"/>
    <s v="Avenue Spa"/>
    <n v="0"/>
    <n v="14160"/>
    <s v="Non-Ecs"/>
    <s v="Online Payment"/>
    <s v="payu"/>
    <s v="Banner"/>
    <s v="payu"/>
    <m/>
    <n v="0"/>
    <s v="PXX22.XX22.180430135930.I6Q8"/>
    <s v="PU022150624CUA"/>
    <d v="2024-06-15T00:00:00"/>
    <x v="2"/>
    <s v="Upfront"/>
    <s v="Non ECS"/>
    <n v="12000"/>
    <s v="Non-Ecs"/>
    <n v="0"/>
    <s v="Nandan Singh"/>
    <x v="0"/>
    <s v="Abhijit Khanvilkar"/>
  </r>
  <r>
    <s v="Mum"/>
    <n v="1"/>
    <n v="34915"/>
    <s v="Shekh Mohammad Imran"/>
    <x v="12"/>
    <s v="June"/>
    <s v="Shekh Mohammad Imran"/>
    <x v="4"/>
    <x v="1"/>
    <s v="Goodwill Trading"/>
    <n v="34915"/>
    <n v="41199.699999999997"/>
    <s v="Non-Ecs"/>
    <s v="Online Payment"/>
    <s v="payu"/>
    <s v="PDG"/>
    <s v="payu"/>
    <m/>
    <n v="0"/>
    <s v="PXX22.XX22.220610095526.W1L4"/>
    <s v="PU022150624JCJ"/>
    <d v="2024-06-15T00:00:00"/>
    <x v="1"/>
    <s v="Upfront"/>
    <s v="Non ECS"/>
    <n v="34915"/>
    <s v="Non-Ecs"/>
    <n v="0"/>
    <s v="Shashank Yelve"/>
    <x v="0"/>
    <s v="Bahubali Kaddu"/>
  </r>
  <r>
    <s v="Mum"/>
    <n v="1"/>
    <n v="28158"/>
    <s v="Pravin Matal"/>
    <x v="12"/>
    <s v="June"/>
    <s v="Pravin Matal"/>
    <x v="46"/>
    <x v="1"/>
    <s v="H 4 House Estate India Private Limited"/>
    <n v="20184.743889964098"/>
    <n v="33226.439999999995"/>
    <s v="Non-Ecs"/>
    <s v="Cheque &amp; Cash"/>
    <n v="10"/>
    <s v="PDG"/>
    <d v="2024-06-15T00:00:00"/>
    <m/>
    <n v="0"/>
    <s v="PXX22.XX22.240614145931.F5H8"/>
    <s v="Q022150624NYJ"/>
    <d v="2024-06-15T00:00:00"/>
    <x v="1"/>
    <s v="Upfront"/>
    <s v="Non ECS"/>
    <n v="28158"/>
    <s v="Non-Ecs"/>
    <n v="0"/>
    <s v="Manish Dubey"/>
    <x v="0"/>
    <s v="Bahubali Kaddu"/>
  </r>
  <r>
    <s v="Mum"/>
    <n v="1"/>
    <n v="44953"/>
    <s v="Jaganath Sabat"/>
    <x v="12"/>
    <s v="June"/>
    <s v="Jaganath Sabat"/>
    <x v="30"/>
    <x v="5"/>
    <s v="Xprtlegal"/>
    <n v="44953"/>
    <n v="53044.539999999994"/>
    <s v="Non-Ecs"/>
    <s v="Online Payment"/>
    <s v="payu"/>
    <s v="PDG"/>
    <s v="payu"/>
    <m/>
    <n v="0"/>
    <s v="PXX22.XX22.180618230549.K2F7"/>
    <s v="PU022150624FUD"/>
    <d v="2024-06-15T00:00:00"/>
    <x v="1"/>
    <s v="Upfront"/>
    <s v="Non ECS"/>
    <n v="44953"/>
    <s v="Non-Ecs"/>
    <n v="0"/>
    <s v="Jaganath Sabat"/>
    <x v="1"/>
    <s v="Abhijit Khanvilkar"/>
  </r>
  <r>
    <s v="Mum"/>
    <n v="1"/>
    <n v="11104"/>
    <s v="Shashank Yelve"/>
    <x v="12"/>
    <s v="June"/>
    <s v="Shashank Yelve"/>
    <x v="45"/>
    <x v="1"/>
    <s v="Iitcp"/>
    <n v="11104"/>
    <n v="13102.72"/>
    <s v="Non-Ecs"/>
    <s v="Online Payment"/>
    <s v="payu"/>
    <s v="Package"/>
    <s v="payu"/>
    <m/>
    <n v="0"/>
    <s v="P24381"/>
    <s v="PU022150624H4K"/>
    <d v="2024-06-15T00:00:00"/>
    <x v="0"/>
    <s v="Upfront"/>
    <s v="Non ECS"/>
    <n v="11104"/>
    <s v="Non-Ecs"/>
    <n v="0"/>
    <s v="Shashank Yelve"/>
    <x v="1"/>
    <s v="Bahubali Kaddu"/>
  </r>
  <r>
    <s v="Mum"/>
    <n v="1"/>
    <n v="4000"/>
    <s v="Jubair Khan"/>
    <x v="12"/>
    <s v="June"/>
    <s v="Jubair Khan"/>
    <x v="25"/>
    <x v="1"/>
    <s v="Novalash By Reign Studio"/>
    <n v="15215.061352257506"/>
    <n v="4720"/>
    <s v="Ecs"/>
    <s v="Online Payment"/>
    <s v="payu"/>
    <s v="Package"/>
    <s v="payu"/>
    <s v="Digital Mandate"/>
    <n v="0"/>
    <s v="PXX22.XX22.180710111325.W7X6"/>
    <s v="PU022150624TL8"/>
    <d v="2024-06-15T00:00:00"/>
    <x v="0"/>
    <s v="Monthly"/>
    <s v="ECS Mode"/>
    <n v="24000"/>
    <s v="2 MDP"/>
    <n v="0"/>
    <s v="Mohammad Imran Adil"/>
    <x v="0"/>
    <s v="Bahubali Kaddu"/>
  </r>
  <r>
    <s v="Mum"/>
    <n v="1"/>
    <n v="2030"/>
    <s v="Mohammed Sajid Tak"/>
    <x v="12"/>
    <s v="June"/>
    <s v="Mohammed Sajid Tak"/>
    <x v="49"/>
    <x v="4"/>
    <s v="Nyk Tattoo Studio"/>
    <n v="13245.061352257506"/>
    <n v="2395.4"/>
    <s v="Ecs"/>
    <s v="Online Payment"/>
    <s v="payu"/>
    <s v="Package"/>
    <s v="payu"/>
    <s v="Digital Mandate"/>
    <n v="1"/>
    <s v="PXX22.XX22.221129183313.A4H9"/>
    <s v="PU022150624JZY"/>
    <d v="2024-06-15T00:00:00"/>
    <x v="0"/>
    <s v="Monthly"/>
    <s v="ECS Mode"/>
    <n v="24000"/>
    <s v="1 MDP"/>
    <n v="0"/>
    <s v="Irfan Patel"/>
    <x v="0"/>
    <s v="Bahubali Kaddu"/>
  </r>
  <r>
    <s v="Mum"/>
    <n v="0"/>
    <n v="3000"/>
    <s v="Mohd Ijhar Shaikh"/>
    <x v="12"/>
    <s v="June"/>
    <s v="Mohd Ijhar Shaikh"/>
    <x v="9"/>
    <x v="4"/>
    <s v="Empower English Academy Pvt. Ltd."/>
    <n v="0"/>
    <n v="3540"/>
    <s v="Non-Ecs"/>
    <s v="Online Payment"/>
    <s v="payu"/>
    <s v="Package"/>
    <s v="payu"/>
    <m/>
    <n v="0"/>
    <s v="PXX22.XX22.220214132116.W1W3"/>
    <s v="PU02215062494C"/>
    <d v="2024-06-15T00:00:00"/>
    <x v="0"/>
    <s v="Upfront"/>
    <s v="Non ECS"/>
    <n v="3000"/>
    <s v="Non-Ecs"/>
    <n v="0"/>
    <s v="Direct Intezar"/>
    <x v="0"/>
    <s v="Bahubali Kaddu"/>
  </r>
  <r>
    <s v="Mum"/>
    <n v="1"/>
    <n v="6000"/>
    <s v="Raghwendra Kumar singh"/>
    <x v="12"/>
    <s v="June"/>
    <s v="Raghwendra Kumar singh"/>
    <x v="90"/>
    <x v="0"/>
    <s v="Unity Commerce Classes"/>
    <n v="6000"/>
    <n v="7080"/>
    <s v="Non-Ecs"/>
    <s v="Online Payment"/>
    <s v="payu"/>
    <s v="Banner"/>
    <s v="payu"/>
    <m/>
    <n v="0"/>
    <s v="PXX22.XX22.131214115800.N4X3"/>
    <s v="PU022150624WOU"/>
    <d v="2024-06-15T00:00:00"/>
    <x v="2"/>
    <s v="Upfront"/>
    <s v="Non ECS"/>
    <n v="6000"/>
    <s v="Non-Ecs"/>
    <n v="0"/>
    <s v="Sonu Dubey"/>
    <x v="0"/>
    <s v="Bahubali Kaddu"/>
  </r>
  <r>
    <s v="Mum"/>
    <n v="0"/>
    <n v="3389"/>
    <s v="Prashant Lad"/>
    <x v="12"/>
    <s v="June"/>
    <s v="Prashant Lad"/>
    <x v="1"/>
    <x v="1"/>
    <s v="Prashant Furnishing"/>
    <n v="0"/>
    <n v="3999.02"/>
    <s v="Non-Ecs"/>
    <s v="Online Payment"/>
    <s v="payu"/>
    <s v="PDG"/>
    <s v="payu"/>
    <m/>
    <n v="0"/>
    <s v="PXX22.XX22.230420090637.D8U8"/>
    <s v="PU0221506248IZ"/>
    <d v="2024-06-15T00:00:00"/>
    <x v="1"/>
    <s v="Upfront"/>
    <s v="Non ECS"/>
    <n v="3389"/>
    <s v="Non-Ecs"/>
    <n v="0"/>
    <s v="Shashank Yelve"/>
    <x v="0"/>
    <s v="Bahubali Kaddu"/>
  </r>
  <r>
    <s v="Mum"/>
    <n v="1"/>
    <n v="4000"/>
    <s v="Sandesh Saroj mishra"/>
    <x v="12"/>
    <s v="June"/>
    <s v="Sandesh Saroj mishra"/>
    <x v="50"/>
    <x v="2"/>
    <s v="Dr. Riddhis Physiotherapy Clinic"/>
    <n v="15215.061352257506"/>
    <n v="4720"/>
    <s v="Ecs"/>
    <s v="Online Payment"/>
    <s v="payu"/>
    <s v="Package"/>
    <s v="payu"/>
    <m/>
    <n v="0"/>
    <s v="PXX22.XX22.240531105352.A4U2"/>
    <s v="PU02215062402I"/>
    <d v="2024-06-15T00:00:00"/>
    <x v="0"/>
    <s v="Monthly"/>
    <s v="ECS Mode"/>
    <n v="24000"/>
    <s v="2 MDP"/>
    <n v="0"/>
    <s v="Direct Dileep"/>
    <x v="0"/>
    <s v="Bahubali Kaddu"/>
  </r>
  <r>
    <s v="Mum"/>
    <n v="0"/>
    <n v="1500"/>
    <s v="PRAFUL MUKUNDRAO TELANG"/>
    <x v="12"/>
    <s v="June"/>
    <s v="PRAFUL MUKUNDRAO TELANG"/>
    <x v="60"/>
    <x v="0"/>
    <s v="Ganesh Sales and Service"/>
    <n v="0"/>
    <n v="1770"/>
    <s v="Non-Ecs"/>
    <s v="Online Payment"/>
    <s v="payu"/>
    <s v="Banner"/>
    <s v="payu"/>
    <m/>
    <n v="0"/>
    <s v="PXX22.XX22.240608171327.V8J4"/>
    <s v="PU022150624XS8"/>
    <d v="2024-06-15T00:00:00"/>
    <x v="2"/>
    <s v="Upfront"/>
    <s v="Non ECS"/>
    <n v="1500"/>
    <s v="Non-Ecs"/>
    <n v="0"/>
    <s v="Raviraj Kadam"/>
    <x v="0"/>
    <s v="Bahubali Kaddu"/>
  </r>
  <r>
    <s v="Mum"/>
    <n v="1"/>
    <n v="2500"/>
    <s v="Akash Kumar jaiswal"/>
    <x v="12"/>
    <s v="June"/>
    <s v="Akash Kumar jaiswal"/>
    <x v="77"/>
    <x v="2"/>
    <s v="CMS TOUR N TRAVELS"/>
    <n v="9509.4133451609414"/>
    <n v="2950"/>
    <s v="Ecs"/>
    <s v="Online Payment"/>
    <s v="payu"/>
    <s v="Package"/>
    <s v="payu"/>
    <s v="Digital Mandate"/>
    <n v="0"/>
    <s v="P5452.5452.240615130648.F9M7"/>
    <s v="PU999150624UNT"/>
    <d v="2024-06-15T00:00:00"/>
    <x v="0"/>
    <s v="Monthly"/>
    <s v="ECS Mode"/>
    <n v="15000"/>
    <s v="2 MDP"/>
    <n v="0"/>
    <s v="Direct Dileep"/>
    <x v="0"/>
    <s v="Bahubali Kaddu"/>
  </r>
  <r>
    <s v="Mum"/>
    <n v="1"/>
    <n v="4000"/>
    <s v="Alok Nakhdoo Pal"/>
    <x v="12"/>
    <s v="June"/>
    <s v="Alok Nakhdoo Pal"/>
    <x v="24"/>
    <x v="5"/>
    <s v="Hotel Aura"/>
    <n v="26430.122704515012"/>
    <n v="4720"/>
    <s v="Ecs"/>
    <s v="Online Payment"/>
    <s v="payu"/>
    <s v="Package"/>
    <s v="payu"/>
    <s v="Digital Mandate"/>
    <n v="0"/>
    <s v="PXX22.XX22.240616171931.D8B3"/>
    <s v="PU022160624ZHI"/>
    <d v="2024-06-15T00:00:00"/>
    <x v="0"/>
    <s v="Monthly"/>
    <s v="ECS Mode"/>
    <n v="48000"/>
    <s v="Above 2 MDP"/>
    <n v="0"/>
    <s v="Chandralok Gupta"/>
    <x v="0"/>
    <s v="Abhijit Khanvilkar"/>
  </r>
  <r>
    <s v="Mum"/>
    <n v="0"/>
    <n v="2000"/>
    <s v="SANDEEP BANJARA"/>
    <x v="12"/>
    <s v="June"/>
    <s v="SANDEEP BANJARA"/>
    <x v="91"/>
    <x v="1"/>
    <s v="Shree Laxmi Narayan Aryuvedic Bhandar"/>
    <n v="0"/>
    <n v="2360"/>
    <s v="Non-Ecs"/>
    <s v="Online Payment"/>
    <s v="payu"/>
    <s v="Package"/>
    <s v="payu"/>
    <m/>
    <n v="0"/>
    <s v="PXX22.XX22.220706173359.S7D8"/>
    <s v="PU022160624HVC"/>
    <d v="2024-06-15T00:00:00"/>
    <x v="0"/>
    <s v="Upfront"/>
    <s v="Non ECS"/>
    <n v="2000"/>
    <s v="Non-Ecs"/>
    <n v="0"/>
    <s v="Shashank Yelve"/>
    <x v="2"/>
    <s v="Bahubali Kaddu"/>
  </r>
  <r>
    <s v="Mum"/>
    <n v="0"/>
    <n v="750"/>
    <s v="AMARJEET PRAJAPATI"/>
    <x v="12"/>
    <s v="June"/>
    <s v="AMARJEET PRAJAPATI"/>
    <x v="92"/>
    <x v="4"/>
    <s v="Maruti AIR Couriers and Cargo"/>
    <n v="0"/>
    <n v="885"/>
    <s v="Non-Ecs"/>
    <s v="Online Payment"/>
    <s v="payu"/>
    <s v="Package"/>
    <s v="payu"/>
    <m/>
    <n v="0"/>
    <s v="PXX22.XX22.201030132914.N3J2"/>
    <s v="PU0221606246HH"/>
    <d v="2024-06-15T00:00:00"/>
    <x v="0"/>
    <s v="Upfront"/>
    <s v="Non ECS"/>
    <n v="750"/>
    <s v="Non-Ecs"/>
    <s v="Sheetal Sodha"/>
    <s v="Direct Intezar"/>
    <x v="2"/>
    <s v="Bahubali Kaddu"/>
  </r>
  <r>
    <s v="Mum"/>
    <n v="1"/>
    <n v="2000"/>
    <s v="Ajay Kumar Verma"/>
    <x v="12"/>
    <s v="June"/>
    <s v="Ajay Kumar Verma"/>
    <x v="6"/>
    <x v="4"/>
    <s v="Siddhivinayak Enterprises"/>
    <n v="13215.061352257506"/>
    <n v="2360"/>
    <s v="Ecs"/>
    <s v="Online Payment"/>
    <s v="payu"/>
    <s v="Package"/>
    <s v="payu"/>
    <m/>
    <n v="0"/>
    <s v="PXX22.XX22.131224114905.W9N5"/>
    <s v="PU022160624NSR"/>
    <d v="2024-06-15T00:00:00"/>
    <x v="0"/>
    <s v="Monthly"/>
    <s v="ECS Mode"/>
    <n v="24000"/>
    <s v="1 MDP"/>
    <n v="0"/>
    <s v="Ajay Kumar Verma"/>
    <x v="1"/>
    <s v="Bahubali Kaddu"/>
  </r>
  <r>
    <s v="Mum"/>
    <n v="0"/>
    <n v="2125"/>
    <s v="Vinod Kumar"/>
    <x v="12"/>
    <s v="June"/>
    <s v="Vinod Kumar"/>
    <x v="48"/>
    <x v="2"/>
    <s v="VR Enterprises"/>
    <n v="0"/>
    <n v="2507.5"/>
    <s v="Non-Ecs"/>
    <s v="Online Payment"/>
    <s v="offlinecreditcard"/>
    <s v="Package"/>
    <s v="offlinecreditcard"/>
    <m/>
    <n v="0"/>
    <s v="PXX22.XX22.191114164606.T4D9"/>
    <s v="F022160624LBL"/>
    <d v="2024-06-15T00:00:00"/>
    <x v="0"/>
    <s v="Upfront"/>
    <s v="Non ECS"/>
    <n v="2125"/>
    <s v="Non-Ecs"/>
    <n v="0"/>
    <s v="Direct Dileep"/>
    <x v="0"/>
    <s v="Bahubali Kaddu"/>
  </r>
  <r>
    <s v="Mum"/>
    <n v="0"/>
    <n v="2125"/>
    <s v="Vinod Kumar"/>
    <x v="12"/>
    <s v="June"/>
    <s v="Vinod Kumar"/>
    <x v="48"/>
    <x v="2"/>
    <s v="VR Enterprises"/>
    <n v="0"/>
    <n v="2507.5"/>
    <s v="Non-Ecs"/>
    <s v="Online Payment"/>
    <s v="payu"/>
    <s v="Package"/>
    <s v="payu"/>
    <m/>
    <n v="0"/>
    <s v="PXX22.XX22.191114164606.T4D9"/>
    <s v="PU022160624JQL"/>
    <d v="2024-06-15T00:00:00"/>
    <x v="0"/>
    <s v="Upfront"/>
    <s v="Non ECS"/>
    <n v="2125"/>
    <s v="Non-Ecs"/>
    <n v="0"/>
    <s v="Direct Dileep"/>
    <x v="0"/>
    <s v="Bahubali Kaddu"/>
  </r>
  <r>
    <s v="Mum"/>
    <n v="0"/>
    <n v="2000"/>
    <s v="Vinod Kumar"/>
    <x v="12"/>
    <s v="June"/>
    <s v="Vinod Kumar"/>
    <x v="48"/>
    <x v="2"/>
    <s v="Sai Surgical"/>
    <n v="0"/>
    <n v="2360"/>
    <s v="Non-Ecs"/>
    <s v="Online Payment"/>
    <s v="payu"/>
    <s v="Package"/>
    <s v="payu"/>
    <m/>
    <n v="0"/>
    <s v="PJDYP2204109440"/>
    <s v="PU022160624FJZ"/>
    <d v="2024-06-15T00:00:00"/>
    <x v="0"/>
    <s v="Upfront"/>
    <s v="Non ECS"/>
    <n v="2000"/>
    <s v="Non-Ecs"/>
    <n v="0"/>
    <s v="Direct Dileep"/>
    <x v="0"/>
    <s v="Bahubali Kaddu"/>
  </r>
  <r>
    <s v="Mum"/>
    <n v="1"/>
    <n v="21600"/>
    <s v="Jayesh Manoharlal Vatani"/>
    <x v="12"/>
    <s v="June"/>
    <s v="Jayesh Manoharlal Vatani"/>
    <x v="55"/>
    <x v="5"/>
    <s v="Akhil Power System"/>
    <n v="21600"/>
    <n v="25488"/>
    <s v="Non-Ecs"/>
    <s v="Online Payment"/>
    <s v="payu"/>
    <s v="Package"/>
    <s v="payu"/>
    <m/>
    <n v="0"/>
    <s v="PXX22.XX22.150317162154.X7S3"/>
    <s v="PU022160624O73"/>
    <d v="2024-06-15T00:00:00"/>
    <x v="0"/>
    <s v="Upfront"/>
    <s v="Non ECS"/>
    <n v="21600"/>
    <s v="Non-Ecs"/>
    <n v="0"/>
    <s v="Jaganath Sabat"/>
    <x v="0"/>
    <s v="Abhijit Khanvilkar"/>
  </r>
  <r>
    <s v="Mum"/>
    <n v="0"/>
    <n v="2100"/>
    <s v="Vinod Kumar"/>
    <x v="12"/>
    <s v="June"/>
    <s v="Vinod Kumar"/>
    <x v="48"/>
    <x v="2"/>
    <s v="Tattoo &amp;amp;amp; Piercing Studio"/>
    <n v="0"/>
    <n v="2478"/>
    <s v="Non-Ecs"/>
    <s v="Online Payment"/>
    <s v="offlinecreditcard"/>
    <s v="Package"/>
    <s v="offlinecreditcard"/>
    <m/>
    <n v="0"/>
    <s v="PXX22.XX22.240502155847.J1I6"/>
    <s v="F022160624GEY"/>
    <d v="2024-06-15T00:00:00"/>
    <x v="0"/>
    <s v="Upfront"/>
    <s v="Non ECS"/>
    <n v="2100"/>
    <s v="Non-Ecs"/>
    <n v="0"/>
    <s v="Direct Dileep"/>
    <x v="0"/>
    <s v="Bahubali Kaddu"/>
  </r>
  <r>
    <s v="Mum"/>
    <n v="0"/>
    <n v="2100"/>
    <s v="Vinod Kumar"/>
    <x v="12"/>
    <s v="June"/>
    <s v="Vinod Kumar"/>
    <x v="48"/>
    <x v="2"/>
    <s v="Tattoo &amp;amp;amp; Piercing Studio"/>
    <n v="0"/>
    <n v="2478"/>
    <s v="Non-Ecs"/>
    <s v="Online Payment"/>
    <s v="payu"/>
    <s v="Package"/>
    <s v="payu"/>
    <m/>
    <n v="0"/>
    <s v="PXX22.XX22.240502155847.J1I6"/>
    <s v="PU022160624SS0"/>
    <d v="2024-06-15T00:00:00"/>
    <x v="0"/>
    <s v="Upfront"/>
    <s v="Non ECS"/>
    <n v="2100"/>
    <s v="Non-Ecs"/>
    <n v="0"/>
    <s v="Direct Dileep"/>
    <x v="0"/>
    <s v="Bahubali Kaddu"/>
  </r>
  <r>
    <s v="Mum"/>
    <n v="0"/>
    <n v="4450"/>
    <s v="Mohini Ravirav yetekar"/>
    <x v="12"/>
    <s v="June"/>
    <s v="Mohini Ravirav yetekar"/>
    <x v="61"/>
    <x v="1"/>
    <s v="Shivam Kitchen Studio"/>
    <n v="0"/>
    <n v="5251"/>
    <s v="Non-Ecs"/>
    <s v="Online Payment"/>
    <s v="payu"/>
    <s v="PDG"/>
    <s v="payu"/>
    <m/>
    <n v="0"/>
    <s v="PXX22.XX22.190314195748.I2F9"/>
    <s v="PU022160624RHG"/>
    <d v="2024-06-15T00:00:00"/>
    <x v="1"/>
    <s v="Upfront"/>
    <s v="Non ECS"/>
    <n v="4450"/>
    <s v="Non-Ecs"/>
    <n v="0"/>
    <s v="Manish Dubey"/>
    <x v="0"/>
    <s v="Bahubali Kaddu"/>
  </r>
  <r>
    <s v="Mum"/>
    <n v="1"/>
    <n v="4000"/>
    <s v="Prashant Vishram Patil"/>
    <x v="12"/>
    <s v="June"/>
    <s v="Prashant Vishram Patil"/>
    <x v="93"/>
    <x v="0"/>
    <s v="Shree Vighnaharta Classes"/>
    <n v="15215.061352257506"/>
    <n v="4720"/>
    <s v="Ecs"/>
    <s v="Online Payment"/>
    <s v="offlinecreditcard"/>
    <s v="Package"/>
    <s v="offlinecreditcard"/>
    <m/>
    <n v="0"/>
    <s v="PXX22.XX22.240615104709.V8B8"/>
    <s v="F022180624B01"/>
    <d v="2024-06-15T00:00:00"/>
    <x v="0"/>
    <s v="Monthly"/>
    <s v="ECS Mode"/>
    <n v="24000"/>
    <s v="2 MDP"/>
    <n v="0"/>
    <s v="Raviraj Kadam"/>
    <x v="0"/>
    <s v="Bahubali Kaddu"/>
  </r>
  <r>
    <s v="Mum"/>
    <n v="0.5"/>
    <n v="24116"/>
    <s v="Aman Tripathi"/>
    <x v="12"/>
    <s v="June"/>
    <s v="Aman Tripathi"/>
    <x v="59"/>
    <x v="5"/>
    <s v="Harmony Village"/>
    <n v="24116"/>
    <n v="28456.879999999997"/>
    <s v="Non-Ecs"/>
    <s v="Online Payment"/>
    <s v="neft"/>
    <s v="Package"/>
    <s v="neft"/>
    <m/>
    <n v="0"/>
    <s v="PXX22.XX22.131221204526.S7J4"/>
    <s v="N022220624Q2K"/>
    <d v="2024-06-15T00:00:00"/>
    <x v="0"/>
    <s v="Upfront"/>
    <s v="Non ECS"/>
    <n v="24116"/>
    <s v="Non-Ecs"/>
    <n v="0"/>
    <s v="Jaganath Sabat"/>
    <x v="0"/>
    <s v="Abhijit Khanvilkar"/>
  </r>
  <r>
    <s v="Mum"/>
    <n v="0.5"/>
    <n v="110"/>
    <s v="Aman Tripathi"/>
    <x v="12"/>
    <s v="June"/>
    <s v="Aman Tripathi"/>
    <x v="59"/>
    <x v="5"/>
    <s v="Harmony Village"/>
    <n v="110"/>
    <n v="129.79999999999998"/>
    <s v="Non-Ecs"/>
    <s v="Online Payment"/>
    <s v="neft"/>
    <s v="Package"/>
    <s v="neft"/>
    <m/>
    <n v="0"/>
    <s v="PXX22.XX22.131221204526.S7J4"/>
    <s v="N0222206245AO"/>
    <d v="2024-06-15T00:00:00"/>
    <x v="0"/>
    <s v="Upfront"/>
    <s v="Non ECS"/>
    <n v="110"/>
    <s v="Non-Ecs"/>
    <n v="0"/>
    <s v="Jaganath Sabat"/>
    <x v="0"/>
    <s v="Abhijit Khanvilkar"/>
  </r>
  <r>
    <s v="Mum"/>
    <n v="1"/>
    <n v="34762"/>
    <s v="Chandralok Gupta"/>
    <x v="12"/>
    <s v="June"/>
    <s v="Chandralok Gupta"/>
    <x v="38"/>
    <x v="5"/>
    <s v="Vedant Diagnostics"/>
    <n v="34762"/>
    <n v="41019.159999999996"/>
    <s v="Non-Ecs"/>
    <s v="Online Payment"/>
    <s v="neft"/>
    <s v="PDG"/>
    <s v="neft"/>
    <m/>
    <n v="0"/>
    <s v="PXX22.XX22.170529113512.L9Z8"/>
    <s v="N022260624AMP"/>
    <d v="2024-06-15T00:00:00"/>
    <x v="1"/>
    <s v="Upfront"/>
    <s v="Non ECS"/>
    <n v="34762"/>
    <s v="Non-Ecs"/>
    <n v="0"/>
    <s v="Chandralok Gupta"/>
    <x v="1"/>
    <s v="Abhijit Khanvilkar"/>
  </r>
  <r>
    <s v="Mum"/>
    <n v="0"/>
    <n v="2000"/>
    <s v="Vinod Kumar"/>
    <x v="12"/>
    <s v="June"/>
    <s v="Vinod Kumar"/>
    <x v="48"/>
    <x v="2"/>
    <s v="Sai Surgical"/>
    <n v="0"/>
    <n v="2360"/>
    <s v="Non-Ecs"/>
    <s v="Online Payment"/>
    <s v="offlinecreditcard"/>
    <s v="Package"/>
    <s v="offlinecreditcard"/>
    <m/>
    <n v="0"/>
    <s v="PJDYP2204109440"/>
    <s v="F022010724B9T"/>
    <d v="2024-06-15T00:00:00"/>
    <x v="0"/>
    <s v="Upfront"/>
    <s v="Non ECS"/>
    <n v="2000"/>
    <s v="Non-Ecs"/>
    <n v="0"/>
    <s v="Direct Dileep"/>
    <x v="0"/>
    <s v="Bahubali Kaddu"/>
  </r>
  <r>
    <s v="Mum"/>
    <n v="0"/>
    <n v="4000"/>
    <s v="Karim Jariya"/>
    <x v="13"/>
    <s v="June"/>
    <s v="Karim Jariya"/>
    <x v="10"/>
    <x v="4"/>
    <s v="Dr. Jashavant Wankhede&amp;amp;#039;s SPINEFIX Chiropractic Clinic"/>
    <n v="0"/>
    <n v="4720"/>
    <s v="Non-Ecs"/>
    <s v="Online Payment"/>
    <s v="payu"/>
    <s v="Package"/>
    <s v="payu"/>
    <m/>
    <n v="0"/>
    <s v="PXX22.XX22.240613125906.A7T2"/>
    <s v="PU022170624JF0"/>
    <d v="2024-06-17T00:00:00"/>
    <x v="0"/>
    <s v="Upfront"/>
    <s v="Non ECS"/>
    <n v="4000"/>
    <s v="Non-Ecs"/>
    <n v="0"/>
    <s v="Ajay Kumar Verma"/>
    <x v="0"/>
    <s v="Bahubali Kaddu"/>
  </r>
  <r>
    <s v="Mum"/>
    <n v="1"/>
    <n v="4000"/>
    <s v="Laxmi Narayan pandey"/>
    <x v="13"/>
    <s v="June"/>
    <s v="Laxmi Narayan pandey"/>
    <x v="14"/>
    <x v="3"/>
    <s v="Triton Super Speciality Clinic"/>
    <n v="15215.061352257506"/>
    <n v="4720"/>
    <s v="Ecs"/>
    <s v="Online Payment"/>
    <s v="payu"/>
    <s v="Package"/>
    <s v="payu"/>
    <m/>
    <n v="0"/>
    <s v="PXX22.XX22.230313221438.R3Z7"/>
    <s v="PU0221706244SL"/>
    <d v="2024-06-17T00:00:00"/>
    <x v="0"/>
    <s v="Monthly"/>
    <s v="ECS Mode"/>
    <n v="24000"/>
    <s v="2 MDP"/>
    <n v="0"/>
    <s v="Rikesh Vaidya"/>
    <x v="0"/>
    <s v="Abhijit Khanvilkar"/>
  </r>
  <r>
    <s v="Mum"/>
    <n v="1"/>
    <n v="6000"/>
    <s v="Ajay Kumar Verma"/>
    <x v="13"/>
    <s v="June"/>
    <s v="Ajay Kumar Verma"/>
    <x v="6"/>
    <x v="4"/>
    <s v="Onsen Family Saloon &amp;amp;amp; Sp"/>
    <n v="22822.592028386258"/>
    <n v="7080"/>
    <s v="Ecs"/>
    <s v="Online Payment"/>
    <s v="neft"/>
    <s v="Package"/>
    <s v="neft"/>
    <m/>
    <n v="0"/>
    <s v="PXX22.XX22.240617190413.E5J2"/>
    <s v="N022170624YKQ"/>
    <d v="2024-06-17T00:00:00"/>
    <x v="0"/>
    <s v="Monthly"/>
    <s v="ECS Mode"/>
    <n v="36000"/>
    <s v="2 MDP"/>
    <n v="0"/>
    <s v="Ajay Kumar Verma"/>
    <x v="1"/>
    <s v="Bahubali Kaddu"/>
  </r>
  <r>
    <s v="Mum"/>
    <n v="1"/>
    <n v="43178"/>
    <s v="Naveen Tripathi"/>
    <x v="13"/>
    <s v="June"/>
    <s v="Naveen Tripathi"/>
    <x v="58"/>
    <x v="4"/>
    <s v="Shree Krishna Electrical Works"/>
    <n v="43178"/>
    <n v="50950.04"/>
    <s v="Non-Ecs"/>
    <s v="Online Payment"/>
    <s v="payu"/>
    <s v="Package"/>
    <s v="payu"/>
    <m/>
    <n v="0"/>
    <s v="PXX22.XX22.170102203936.S9J5"/>
    <s v="PU022170624584"/>
    <d v="2024-06-17T00:00:00"/>
    <x v="0"/>
    <s v="Upfront"/>
    <s v="Non ECS"/>
    <n v="43178"/>
    <s v="Non-Ecs"/>
    <n v="0"/>
    <s v="Naveen Tripathi"/>
    <x v="1"/>
    <s v="Bahubali Kaddu"/>
  </r>
  <r>
    <s v="Mum"/>
    <n v="0"/>
    <n v="1885"/>
    <s v="Nagendra Mishra"/>
    <x v="13"/>
    <s v="June"/>
    <s v="Nagendra Mishra"/>
    <x v="94"/>
    <x v="0"/>
    <s v="Equinox Fitness"/>
    <n v="0"/>
    <n v="2224.2999999999997"/>
    <s v="Non-Ecs"/>
    <s v="Online Payment"/>
    <s v="offlinecreditcard"/>
    <s v="Package"/>
    <s v="offlinecreditcard"/>
    <m/>
    <n v="1"/>
    <s v="PXX22.XX22.240105105230.N7Z8"/>
    <s v="F022170624OOY"/>
    <d v="2024-06-17T00:00:00"/>
    <x v="0"/>
    <s v="Upfront"/>
    <s v="Non ECS"/>
    <n v="1885"/>
    <s v="Non-Ecs"/>
    <n v="0"/>
    <s v="Siddhant Pawar"/>
    <x v="0"/>
    <s v="Bahubali Kaddu"/>
  </r>
  <r>
    <s v="Mum"/>
    <n v="1"/>
    <n v="8000"/>
    <s v="Archana Kakade"/>
    <x v="13"/>
    <s v="June"/>
    <s v="Archana Kakade"/>
    <x v="31"/>
    <x v="3"/>
    <s v="Sara Sp"/>
    <n v="30430.122704515012"/>
    <n v="9440"/>
    <s v="Ecs"/>
    <s v="Online Payment"/>
    <s v="payu"/>
    <s v="Package"/>
    <s v="payu"/>
    <s v="Digital Mandate"/>
    <n v="0"/>
    <s v="PXX22.XX22.180807121315.X3A4"/>
    <s v="PU022170624YGG"/>
    <d v="2024-06-17T00:00:00"/>
    <x v="0"/>
    <s v="Monthly"/>
    <s v="ECS Mode"/>
    <n v="48000"/>
    <s v="Above 2 MDP"/>
    <n v="0"/>
    <s v="Nandan Singh"/>
    <x v="0"/>
    <s v="Abhijit Khanvilkar"/>
  </r>
  <r>
    <s v="Mum"/>
    <n v="1"/>
    <n v="3000"/>
    <s v="Rikesh Haribhauji vaidya"/>
    <x v="13"/>
    <s v="June"/>
    <s v="Rikesh Haribhauji vaidya"/>
    <x v="95"/>
    <x v="3"/>
    <s v="Swagat Electricals"/>
    <n v="11411.296014193129"/>
    <n v="3540"/>
    <s v="Ecs"/>
    <s v="Online Payment"/>
    <s v="offlinecreditcard"/>
    <s v="Banner"/>
    <s v="offlinecreditcard"/>
    <m/>
    <n v="0"/>
    <s v="PXX22.XX22.170801190600.A3L6"/>
    <s v="F0221706242AZ"/>
    <d v="2024-06-17T00:00:00"/>
    <x v="2"/>
    <s v="Monthly"/>
    <s v="ECS Mode"/>
    <n v="18000"/>
    <s v="2 MDP"/>
    <n v="0"/>
    <s v="Rikesh Vaidya"/>
    <x v="1"/>
    <s v="Abhijit Khanvilkar"/>
  </r>
  <r>
    <s v="Mum"/>
    <n v="1"/>
    <n v="4000"/>
    <s v="Anoop Pandey"/>
    <x v="13"/>
    <s v="June"/>
    <s v="Anoop Pandey"/>
    <x v="32"/>
    <x v="0"/>
    <s v="Shivaay Enterprises"/>
    <n v="15215.061352257506"/>
    <n v="4720"/>
    <s v="Ecs"/>
    <s v="Online Payment"/>
    <s v="payu"/>
    <s v="Package"/>
    <s v="payu"/>
    <m/>
    <n v="0"/>
    <s v="PXX22.XX22.220816182426.L1D4"/>
    <s v="PU022170624EKR"/>
    <d v="2024-06-17T00:00:00"/>
    <x v="0"/>
    <s v="Monthly"/>
    <s v="ECS Mode"/>
    <n v="24000"/>
    <s v="2 MDP"/>
    <n v="0"/>
    <s v="Raviraj Kadam"/>
    <x v="0"/>
    <s v="Bahubali Kaddu"/>
  </r>
  <r>
    <s v="Mum"/>
    <n v="0"/>
    <n v="3000"/>
    <s v="ARJUN WAGHMARE"/>
    <x v="13"/>
    <s v="June"/>
    <s v="ARJUN WAGHMARE"/>
    <x v="5"/>
    <x v="3"/>
    <s v="Sangam Clinic"/>
    <n v="0"/>
    <n v="3540"/>
    <s v="Non-Ecs"/>
    <s v="Online Payment"/>
    <s v="payu"/>
    <s v="Package"/>
    <s v="payu"/>
    <m/>
    <n v="0"/>
    <s v="PXX22.XX22.180215155951.J1M3"/>
    <s v="PU022170624H60"/>
    <d v="2024-06-17T00:00:00"/>
    <x v="0"/>
    <s v="Upfront"/>
    <s v="Non ECS"/>
    <n v="3000"/>
    <s v="Non-Ecs"/>
    <n v="0"/>
    <s v="Arjun Waghmare"/>
    <x v="1"/>
    <s v="Abhijit Khanvilkar"/>
  </r>
  <r>
    <s v="Mum"/>
    <n v="1"/>
    <n v="4000"/>
    <s v="Mohini Ravirav yetekar"/>
    <x v="13"/>
    <s v="June"/>
    <s v="Mohini Ravirav yetekar"/>
    <x v="61"/>
    <x v="1"/>
    <s v="Raj Telesystems"/>
    <n v="15215.061352257506"/>
    <n v="4720"/>
    <s v="Ecs"/>
    <s v="Online Payment"/>
    <s v="payu"/>
    <s v="Package"/>
    <s v="payu"/>
    <s v="Digital Mandate"/>
    <n v="0"/>
    <s v="PXX22.XX22.120130125614.J3Z2"/>
    <s v="PU02217062436V"/>
    <d v="2024-06-17T00:00:00"/>
    <x v="0"/>
    <s v="Monthly"/>
    <s v="ECS Mode"/>
    <n v="24000"/>
    <s v="2 MDP"/>
    <n v="0"/>
    <s v="Manish Dubey"/>
    <x v="0"/>
    <s v="Bahubali Kaddu"/>
  </r>
  <r>
    <s v="Mum"/>
    <n v="1"/>
    <n v="25833"/>
    <s v="Anoop Pandey"/>
    <x v="13"/>
    <s v="June"/>
    <s v="Anoop Pandey"/>
    <x v="32"/>
    <x v="0"/>
    <s v="Care Thrive Homecare Health LLP"/>
    <n v="90948.684478848605"/>
    <n v="30482.94"/>
    <s v="Ecs"/>
    <s v="Cheque &amp; Cash"/>
    <n v="57612231"/>
    <s v="PDG"/>
    <d v="2024-06-24T00:00:00"/>
    <m/>
    <n v="0"/>
    <s v="PXX22.XX22.240612132041.B3N3"/>
    <s v="Q022170624XIT"/>
    <d v="2024-06-17T00:00:00"/>
    <x v="1"/>
    <s v="Monthly"/>
    <s v="ECS Mode"/>
    <n v="154999.97"/>
    <s v="2 MDP"/>
    <n v="0"/>
    <s v="Raviraj Kadam"/>
    <x v="0"/>
    <s v="Bahubali Kaddu"/>
  </r>
  <r>
    <s v="Mum"/>
    <n v="1"/>
    <n v="15000"/>
    <s v="Aman Tripathi"/>
    <x v="13"/>
    <s v="June"/>
    <s v="Aman Tripathi"/>
    <x v="59"/>
    <x v="5"/>
    <s v="Skk Shoppie"/>
    <n v="15000"/>
    <n v="17700"/>
    <s v="Non-Ecs"/>
    <s v="Online Payment"/>
    <s v="payu"/>
    <s v="Website"/>
    <s v="payu"/>
    <m/>
    <n v="0"/>
    <s v="PXX22.XX22.240617135910.T9H6"/>
    <s v="PU022170624M0I"/>
    <d v="2024-06-17T00:00:00"/>
    <x v="3"/>
    <s v="Upfront"/>
    <s v="Non ECS"/>
    <n v="15000"/>
    <s v="Non-Ecs"/>
    <n v="0"/>
    <s v="Jaganath Sabat"/>
    <x v="0"/>
    <s v="Abhijit Khanvilkar"/>
  </r>
  <r>
    <s v="Mum"/>
    <n v="1"/>
    <n v="4000"/>
    <s v="Dhirajkumar L Mishra"/>
    <x v="13"/>
    <s v="June"/>
    <s v="Dhirajkumar L Mishra"/>
    <x v="96"/>
    <x v="5"/>
    <s v="Dream Realty"/>
    <n v="15215.061352257506"/>
    <n v="4720"/>
    <s v="Ecs"/>
    <s v="Online Payment"/>
    <s v="payu"/>
    <s v="Package"/>
    <s v="payu"/>
    <s v="Digital Mandate"/>
    <n v="0"/>
    <s v="PXX22.XX22.240617120428.K7F6"/>
    <s v="PU022170624NMS"/>
    <d v="2024-06-17T00:00:00"/>
    <x v="0"/>
    <s v="Monthly"/>
    <s v="ECS Mode"/>
    <n v="24000"/>
    <s v="2 MDP"/>
    <n v="0"/>
    <s v="Munawar hashmi"/>
    <x v="0"/>
    <s v="Abhijit Khanvilkar"/>
  </r>
  <r>
    <s v="Mum"/>
    <n v="1"/>
    <n v="23962"/>
    <s v="Nagendra Mishra"/>
    <x v="13"/>
    <s v="June"/>
    <s v="Nagendra Mishra"/>
    <x v="94"/>
    <x v="0"/>
    <s v="Arham Industry"/>
    <n v="17176.8887382385"/>
    <n v="28275.16"/>
    <s v="Non-Ecs"/>
    <s v="Cheque &amp; Cash"/>
    <n v="136664"/>
    <s v="Package"/>
    <d v="2024-06-20T00:00:00"/>
    <m/>
    <n v="0"/>
    <s v="PXX22.XX22.240615165208.Z7C7"/>
    <s v="Q022170624H5W"/>
    <d v="2024-06-17T00:00:00"/>
    <x v="0"/>
    <s v="Upfront"/>
    <s v="Non ECS"/>
    <n v="23962"/>
    <s v="Non-Ecs"/>
    <n v="0"/>
    <s v="Siddhant Pawar"/>
    <x v="0"/>
    <s v="Bahubali Kaddu"/>
  </r>
  <r>
    <s v="Mum"/>
    <n v="0"/>
    <n v="2000"/>
    <s v="Aman Tripathi"/>
    <x v="13"/>
    <s v="June"/>
    <s v="Aman Tripathi"/>
    <x v="59"/>
    <x v="5"/>
    <s v="Adi&amp;amp;#039;s Asthetic &amp;amp;amp; Dental Clinic"/>
    <n v="0"/>
    <n v="2360"/>
    <s v="Non-Ecs"/>
    <s v="Online Payment"/>
    <s v="neft"/>
    <s v="Package"/>
    <s v="neft"/>
    <m/>
    <n v="0"/>
    <s v="PXX22.XX22.230818220554.Q5T3"/>
    <s v="N022170624IER"/>
    <d v="2024-06-17T00:00:00"/>
    <x v="0"/>
    <s v="Upfront"/>
    <s v="Non ECS"/>
    <n v="2000"/>
    <s v="Non-Ecs"/>
    <n v="0"/>
    <s v="Jaganath Sabat"/>
    <x v="0"/>
    <s v="Abhijit Khanvilkar"/>
  </r>
  <r>
    <s v="Mum"/>
    <n v="0"/>
    <n v="3499"/>
    <s v="Mohini Ravirav yetekar"/>
    <x v="13"/>
    <s v="June"/>
    <s v="Mohini Ravirav yetekar"/>
    <x v="61"/>
    <x v="1"/>
    <s v="Sonu Enterprises"/>
    <n v="0"/>
    <n v="4128.82"/>
    <s v="Non-Ecs"/>
    <s v="Online Payment"/>
    <s v="payu"/>
    <s v="Package"/>
    <s v="payu"/>
    <m/>
    <n v="0"/>
    <s v="PXX22.XX22.230206084358.F2B6"/>
    <s v="PU022170624QZ7"/>
    <d v="2024-06-17T00:00:00"/>
    <x v="0"/>
    <s v="Upfront"/>
    <s v="Non ECS"/>
    <n v="3499"/>
    <s v="Non-Ecs"/>
    <n v="0"/>
    <s v="Manish Dubey"/>
    <x v="0"/>
    <s v="Bahubali Kaddu"/>
  </r>
  <r>
    <s v="Mum"/>
    <n v="1"/>
    <n v="1500"/>
    <s v="Gaurishankar Shambhu mandal"/>
    <x v="13"/>
    <s v="June"/>
    <s v="Gaurishankar Shambhu mandal"/>
    <x v="80"/>
    <x v="5"/>
    <s v="Pos Business Solutions"/>
    <n v="9210.3546796770352"/>
    <n v="1770"/>
    <s v="Ecs"/>
    <s v="Online Payment"/>
    <s v="payu"/>
    <s v="Package"/>
    <s v="payu"/>
    <m/>
    <n v="0"/>
    <s v="P5252.5252.230706124529.U9W8"/>
    <s v="PU999170624XL1"/>
    <d v="2024-06-17T00:00:00"/>
    <x v="0"/>
    <s v="Monthly"/>
    <s v="ECS Mode"/>
    <n v="16500"/>
    <s v="1 MDP"/>
    <n v="0"/>
    <s v="Chandralok Gupta"/>
    <x v="0"/>
    <s v="Abhijit Khanvilkar"/>
  </r>
  <r>
    <s v="Mum"/>
    <n v="1"/>
    <n v="1551"/>
    <s v="Saw Mritunjay kumar premchand"/>
    <x v="14"/>
    <s v="June"/>
    <s v="Saw Mritunjay kumar premchand"/>
    <x v="97"/>
    <x v="0"/>
    <s v="Vaishnavi Tiffine Service"/>
    <n v="10242.672547999568"/>
    <n v="1830.1799999999998"/>
    <s v="Ecs"/>
    <s v="Online Payment"/>
    <s v="payu"/>
    <s v="Package"/>
    <s v="payu"/>
    <m/>
    <n v="0"/>
    <s v="P2141.2141.240314232748.M7X8"/>
    <s v="PU999180624PGK"/>
    <d v="2024-06-18T00:00:00"/>
    <x v="0"/>
    <s v="Monthly"/>
    <s v="ECS Mode"/>
    <n v="18600"/>
    <s v="1 MDP"/>
    <n v="0"/>
    <s v="Raviraj Kadam"/>
    <x v="0"/>
    <s v="Bahubali Kaddu"/>
  </r>
  <r>
    <s v="Mum"/>
    <n v="0.5"/>
    <n v="8102"/>
    <s v="Naveen Tripathi"/>
    <x v="14"/>
    <s v="June"/>
    <s v="Naveen Tripathi"/>
    <x v="58"/>
    <x v="4"/>
    <s v="SRS Shifting Solutions"/>
    <n v="8102"/>
    <n v="9560.3599999999988"/>
    <s v="Non-Ecs"/>
    <s v="Online Payment"/>
    <s v="payu"/>
    <s v="Package"/>
    <s v="payu"/>
    <m/>
    <n v="0"/>
    <s v="PXX22.XX22.201130234613.H3H8"/>
    <s v="PU022180624A2H"/>
    <d v="2024-06-18T00:00:00"/>
    <x v="0"/>
    <s v="Upfront"/>
    <s v="Non ECS"/>
    <n v="8102"/>
    <s v="Non-Ecs"/>
    <n v="0"/>
    <s v="Naveen Tripathi"/>
    <x v="1"/>
    <s v="Bahubali Kaddu"/>
  </r>
  <r>
    <s v="Mum"/>
    <n v="0.5"/>
    <n v="33898"/>
    <s v="Naveen Tripathi"/>
    <x v="14"/>
    <s v="June"/>
    <s v="Naveen Tripathi"/>
    <x v="58"/>
    <x v="4"/>
    <s v="SRS Shifting Solutions"/>
    <n v="33898"/>
    <n v="39999.64"/>
    <s v="Non-Ecs"/>
    <s v="Online Payment"/>
    <s v="payu"/>
    <s v="Package"/>
    <s v="payu"/>
    <m/>
    <n v="0"/>
    <s v="PXX22.XX22.201130234613.H3H8"/>
    <s v="PU0221806249JP"/>
    <d v="2024-06-18T00:00:00"/>
    <x v="0"/>
    <s v="Upfront"/>
    <s v="Non ECS"/>
    <n v="33898"/>
    <s v="Non-Ecs"/>
    <n v="0"/>
    <s v="Naveen Tripathi"/>
    <x v="1"/>
    <s v="Bahubali Kaddu"/>
  </r>
  <r>
    <s v="Mum"/>
    <n v="1"/>
    <n v="6000"/>
    <s v="Yash Sabha shankar tiwari"/>
    <x v="14"/>
    <s v="June"/>
    <s v="Yash Sabha shankar tiwari"/>
    <x v="18"/>
    <x v="3"/>
    <s v="Ayush Sp &amp;amp;amp; Salon"/>
    <n v="39645.184056772516"/>
    <n v="7080"/>
    <s v="Ecs"/>
    <s v="Online Payment"/>
    <s v="payu"/>
    <s v="Package"/>
    <s v="payu"/>
    <s v="Digital Mandate"/>
    <n v="0"/>
    <s v="PXX22.XX22.240618203049.V7U3"/>
    <s v="PU022180624X0L"/>
    <d v="2024-06-18T00:00:00"/>
    <x v="0"/>
    <s v="Monthly"/>
    <s v="ECS Mode"/>
    <n v="72000"/>
    <s v="1 MDP"/>
    <n v="0"/>
    <s v="Rikesh Vaidya"/>
    <x v="0"/>
    <s v="Abhijit Khanvilkar"/>
  </r>
  <r>
    <s v="Mum"/>
    <n v="1"/>
    <n v="4000"/>
    <s v="Samsujjama"/>
    <x v="14"/>
    <s v="June"/>
    <s v="Samsujjama"/>
    <x v="47"/>
    <x v="0"/>
    <s v="Divyasha Healthcare Clinic"/>
    <n v="15215.061352257506"/>
    <n v="4720"/>
    <s v="Ecs"/>
    <s v="Online Payment"/>
    <s v="payu"/>
    <s v="Package"/>
    <s v="payu"/>
    <s v="Digital Mandate"/>
    <n v="0"/>
    <s v="PXX22.XX22.220811193405.I3Q1"/>
    <s v="PU022180624RMU"/>
    <d v="2024-06-18T00:00:00"/>
    <x v="0"/>
    <s v="Monthly"/>
    <s v="ECS Mode"/>
    <n v="24000"/>
    <s v="2 MDP"/>
    <n v="0"/>
    <s v="Raviraj Kadam"/>
    <x v="0"/>
    <s v="Bahubali Kaddu"/>
  </r>
  <r>
    <s v="Mum"/>
    <n v="1"/>
    <n v="3001"/>
    <s v="Jubair Khan"/>
    <x v="14"/>
    <s v="June"/>
    <s v="Jubair Khan"/>
    <x v="25"/>
    <x v="1"/>
    <s v="My Universal School"/>
    <n v="19823.592028386258"/>
    <n v="3541.18"/>
    <s v="Ecs"/>
    <s v="Online Payment"/>
    <s v="payu"/>
    <s v="Package"/>
    <s v="payu"/>
    <m/>
    <n v="0"/>
    <s v="PXX22.XX22.230605120628.W4V5"/>
    <s v="PU0221806241O9"/>
    <d v="2024-06-18T00:00:00"/>
    <x v="0"/>
    <s v="Monthly"/>
    <s v="ECS Mode"/>
    <n v="36000"/>
    <s v="1 MDP"/>
    <n v="0"/>
    <s v="Mohammad Imran Adil"/>
    <x v="0"/>
    <s v="Bahubali Kaddu"/>
  </r>
  <r>
    <s v="Mum"/>
    <n v="1"/>
    <n v="2002"/>
    <s v="Ganga Sagar Pandey"/>
    <x v="14"/>
    <s v="June"/>
    <s v="Ganga Sagar Pandey"/>
    <x v="36"/>
    <x v="5"/>
    <s v="Shree Swami Samarth Pathology"/>
    <n v="13217.061352257506"/>
    <n v="2362.3599999999997"/>
    <s v="Ecs"/>
    <s v="Online Payment"/>
    <s v="payu"/>
    <s v="Package"/>
    <s v="payu"/>
    <m/>
    <n v="0"/>
    <s v="PXX22.XX22.231222181401.S2D6"/>
    <s v="PU022180624ZTA"/>
    <d v="2024-06-18T00:00:00"/>
    <x v="0"/>
    <s v="Monthly"/>
    <s v="ECS Mode"/>
    <n v="24000"/>
    <s v="1 MDP"/>
    <n v="0"/>
    <s v="Jaganath Sabat"/>
    <x v="0"/>
    <s v="Abhijit Khanvilkar"/>
  </r>
  <r>
    <s v="Mum"/>
    <n v="1"/>
    <n v="35947"/>
    <s v="MD Sanaul Mustufa"/>
    <x v="14"/>
    <s v="June"/>
    <s v="MD Sanaul Mustufa"/>
    <x v="64"/>
    <x v="3"/>
    <s v="Khaki Training Academy"/>
    <n v="35947"/>
    <n v="42417.46"/>
    <s v="Non-Ecs"/>
    <s v="Online Payment"/>
    <s v="payu"/>
    <s v="PDG"/>
    <s v="payu"/>
    <m/>
    <n v="0"/>
    <s v="PXX22.XX22.210722134156.F9U6"/>
    <s v="PU022180624860"/>
    <d v="2024-06-18T00:00:00"/>
    <x v="1"/>
    <s v="Upfront"/>
    <s v="Non ECS"/>
    <n v="35947"/>
    <s v="Non-Ecs"/>
    <n v="0"/>
    <s v="MD Sanaul Mustufa"/>
    <x v="1"/>
    <s v="Abhijit Khanvilkar"/>
  </r>
  <r>
    <s v="Mum"/>
    <n v="1"/>
    <n v="4000"/>
    <s v="Laxmi Narayan pandey"/>
    <x v="14"/>
    <s v="June"/>
    <s v="Laxmi Narayan pandey"/>
    <x v="14"/>
    <x v="3"/>
    <s v="Learners&amp;amp;#039; Nest"/>
    <n v="15215.061352257506"/>
    <n v="4720"/>
    <s v="Ecs"/>
    <s v="Online Payment"/>
    <s v="payu"/>
    <s v="Package"/>
    <s v="payu"/>
    <m/>
    <n v="1"/>
    <s v="PXX22.XX22.231201145202.N1A9"/>
    <s v="PU022180624O7B"/>
    <d v="2024-06-18T00:00:00"/>
    <x v="0"/>
    <s v="Monthly"/>
    <s v="ECS Mode"/>
    <n v="24000"/>
    <s v="2 MDP"/>
    <n v="0"/>
    <s v="Rikesh Vaidya"/>
    <x v="0"/>
    <s v="Abhijit Khanvilkar"/>
  </r>
  <r>
    <s v="Mum"/>
    <n v="1"/>
    <n v="27966"/>
    <s v="Prashant Lad"/>
    <x v="14"/>
    <s v="June"/>
    <s v="Prashant Lad"/>
    <x v="1"/>
    <x v="1"/>
    <s v="Nritya Avishkar"/>
    <n v="27966"/>
    <n v="32999.879999999997"/>
    <s v="Non-Ecs"/>
    <s v="Online Payment"/>
    <s v="payu"/>
    <s v="Package"/>
    <s v="payu"/>
    <m/>
    <n v="1"/>
    <s v="PXX22.XX22.230305184428.F3C7"/>
    <s v="PU022180624SOF"/>
    <d v="2024-06-18T00:00:00"/>
    <x v="0"/>
    <s v="Upfront"/>
    <s v="Non ECS"/>
    <n v="27966"/>
    <s v="Non-Ecs"/>
    <n v="0"/>
    <s v="Shashank Yelve"/>
    <x v="0"/>
    <s v="Bahubali Kaddu"/>
  </r>
  <r>
    <s v="Mum"/>
    <n v="1"/>
    <n v="5184"/>
    <s v="Samsujjama"/>
    <x v="14"/>
    <s v="June"/>
    <s v="Samsujjama"/>
    <x v="47"/>
    <x v="0"/>
    <s v="Kiran Car Zone"/>
    <n v="19719.186806748738"/>
    <n v="6117.12"/>
    <s v="Ecs"/>
    <s v="Online Payment"/>
    <s v="payu"/>
    <s v="Package"/>
    <s v="payu"/>
    <s v="Digital Mandate"/>
    <n v="0"/>
    <s v="PXX22.XX22.240618164819.U6C1"/>
    <s v="PU0221806244Q8"/>
    <d v="2024-06-18T00:00:00"/>
    <x v="0"/>
    <s v="Monthly"/>
    <s v="ECS Mode"/>
    <n v="31105"/>
    <s v="2 MDP"/>
    <n v="0"/>
    <s v="Raviraj Kadam"/>
    <x v="0"/>
    <s v="Bahubali Kaddu"/>
  </r>
  <r>
    <s v="Mum"/>
    <n v="1"/>
    <n v="3000"/>
    <s v="Vinit Laxmikant Chaturvedi"/>
    <x v="14"/>
    <s v="June"/>
    <s v="Vinit Laxmikant Chaturvedi"/>
    <x v="98"/>
    <x v="0"/>
    <s v="Beauty Aesthete Salon and  Academy"/>
    <n v="11411.296014193129"/>
    <n v="3540"/>
    <s v="Ecs"/>
    <s v="Online Payment"/>
    <s v="payu"/>
    <s v="Banner"/>
    <s v="payu"/>
    <m/>
    <n v="0"/>
    <s v="PXX22.XX22.240618160253.X7N6"/>
    <s v="PU0221806245CE"/>
    <d v="2024-06-18T00:00:00"/>
    <x v="2"/>
    <s v="Monthly"/>
    <s v="ECS Mode"/>
    <n v="18000"/>
    <s v="2 MDP"/>
    <n v="0"/>
    <s v="Sonu Dubey"/>
    <x v="0"/>
    <s v="Bahubali Kaddu"/>
  </r>
  <r>
    <s v="Mum"/>
    <n v="1"/>
    <n v="7610"/>
    <s v="Archana Kakade"/>
    <x v="14"/>
    <s v="June"/>
    <s v="Archana Kakade"/>
    <x v="31"/>
    <x v="3"/>
    <s v="H&amp;amp;amp;S Salon"/>
    <n v="28945.97664604654"/>
    <n v="8979.7999999999993"/>
    <s v="Ecs"/>
    <s v="Online Payment"/>
    <s v="payu"/>
    <s v="PDG"/>
    <s v="payu"/>
    <s v="Digital Mandate"/>
    <n v="0"/>
    <s v="PXX22.XX22.240618130711.Y7W9"/>
    <s v="PU022180624KRL"/>
    <d v="2024-06-18T00:00:00"/>
    <x v="1"/>
    <s v="Monthly"/>
    <s v="ECS Mode"/>
    <n v="45658.55"/>
    <s v="2 MDP"/>
    <n v="0"/>
    <s v="Nandan Singh"/>
    <x v="0"/>
    <s v="Abhijit Khanvilkar"/>
  </r>
  <r>
    <s v="Mum"/>
    <n v="1"/>
    <n v="6000"/>
    <s v="Vinaykumar Gaud"/>
    <x v="14"/>
    <s v="June"/>
    <s v="Vinaykumar Gaud"/>
    <x v="16"/>
    <x v="4"/>
    <s v="Riya Healthcare"/>
    <n v="22822.592028386258"/>
    <n v="7080"/>
    <s v="Ecs"/>
    <s v="Online Payment"/>
    <s v="payu"/>
    <s v="Package"/>
    <s v="payu"/>
    <s v="Digital Mandate"/>
    <n v="0"/>
    <s v="PXX22.XX22.240618154429.L3F1"/>
    <s v="PU022180624PMR"/>
    <d v="2024-06-18T00:00:00"/>
    <x v="0"/>
    <s v="Monthly"/>
    <s v="ECS Mode"/>
    <n v="36000"/>
    <s v="2 MDP"/>
    <n v="0"/>
    <s v="Direct Intezar"/>
    <x v="0"/>
    <s v="Bahubali Kaddu"/>
  </r>
  <r>
    <s v="Mum"/>
    <n v="0"/>
    <n v="4799"/>
    <s v="MANISH PANDEY"/>
    <x v="14"/>
    <s v="June"/>
    <s v="MANISH PANDEY"/>
    <x v="41"/>
    <x v="4"/>
    <s v="Trend Tech Hub"/>
    <n v="0"/>
    <n v="5662.82"/>
    <s v="Non-Ecs"/>
    <s v="Online Payment"/>
    <s v="payu"/>
    <s v="PDG"/>
    <s v="payu"/>
    <m/>
    <n v="0"/>
    <s v="PXX22.XX22.240614140628.K8Y9"/>
    <s v="PU022180624ELT"/>
    <d v="2024-06-18T00:00:00"/>
    <x v="1"/>
    <s v="Upfront"/>
    <s v="Non ECS"/>
    <n v="4799"/>
    <s v="Non-Ecs"/>
    <n v="0"/>
    <s v="Ajay Kumar Verma"/>
    <x v="0"/>
    <s v="Bahubali Kaddu"/>
  </r>
  <r>
    <s v="Mum"/>
    <n v="1"/>
    <n v="56820"/>
    <s v="Susheel Dubey"/>
    <x v="14"/>
    <s v="June"/>
    <s v="Susheel Dubey"/>
    <x v="37"/>
    <x v="4"/>
    <s v="A Packers and Movers"/>
    <n v="56820"/>
    <n v="67047.599999999991"/>
    <s v="Non-Ecs"/>
    <s v="Online Payment"/>
    <s v="payu"/>
    <s v="Package"/>
    <s v="payu"/>
    <m/>
    <n v="0"/>
    <s v="PXX22.XX22.230329151259.J5P1"/>
    <s v="PU022180624R40"/>
    <d v="2024-06-18T00:00:00"/>
    <x v="0"/>
    <s v="Upfront"/>
    <s v="Non ECS"/>
    <n v="56820"/>
    <s v="Non-Ecs"/>
    <n v="0"/>
    <s v="Susheel Dubey"/>
    <x v="1"/>
    <s v="Bahubali Kaddu"/>
  </r>
  <r>
    <s v="Mum"/>
    <n v="1"/>
    <n v="27119"/>
    <s v="Arun Kumar shukla"/>
    <x v="14"/>
    <s v="June"/>
    <s v="Arun Kumar shukla"/>
    <x v="43"/>
    <x v="5"/>
    <s v="Om Physiotherapy Clinic"/>
    <n v="27119"/>
    <n v="32000.42"/>
    <s v="Non-Ecs"/>
    <s v="Online Payment"/>
    <s v="neft"/>
    <s v="PDG"/>
    <s v="neft"/>
    <m/>
    <n v="0"/>
    <s v="PXX22.XX22.230822212027.I6Y6"/>
    <s v="N022180624XIO"/>
    <d v="2024-06-18T00:00:00"/>
    <x v="1"/>
    <s v="Upfront"/>
    <s v="Non ECS"/>
    <n v="27119"/>
    <s v="Non-Ecs"/>
    <n v="0"/>
    <s v="Chandralok Gupta"/>
    <x v="0"/>
    <s v="Abhijit Khanvilkar"/>
  </r>
  <r>
    <s v="Mum"/>
    <n v="1"/>
    <n v="6000"/>
    <s v="Sumit Sharad Sanas"/>
    <x v="14"/>
    <s v="June"/>
    <s v="Sumit Sharad Sanas"/>
    <x v="8"/>
    <x v="3"/>
    <s v="Dr. Upasana Paradkar (Style-O-Dent The Dental Studio)"/>
    <n v="22822.666795461944"/>
    <n v="7080"/>
    <s v="Ecs"/>
    <s v="Online Payment"/>
    <s v="payu"/>
    <s v="PDG"/>
    <s v="payu"/>
    <m/>
    <n v="0"/>
    <s v="PXX22.XX22.220421090404.E4V9"/>
    <s v="PU022180624PQK"/>
    <d v="2024-06-18T00:00:00"/>
    <x v="1"/>
    <s v="Monthly"/>
    <s v="ECS Mode"/>
    <n v="36000.160000000003"/>
    <s v="2 MDP"/>
    <n v="0"/>
    <s v="Arjun Waghmare"/>
    <x v="0"/>
    <s v="Abhijit Khanvilkar"/>
  </r>
  <r>
    <s v="Mum"/>
    <n v="0"/>
    <n v="2000"/>
    <s v="Jubair Khan"/>
    <x v="14"/>
    <s v="June"/>
    <s v="Jubair Khan"/>
    <x v="25"/>
    <x v="1"/>
    <s v="Apsara Guest House"/>
    <n v="0"/>
    <n v="2360"/>
    <s v="Non-Ecs"/>
    <s v="Online Payment"/>
    <s v="payu"/>
    <s v="Package"/>
    <s v="payu"/>
    <m/>
    <n v="0"/>
    <s v="PXX22.XX22.180414091349.U9D6"/>
    <s v="PU022180624XH9"/>
    <d v="2024-06-18T00:00:00"/>
    <x v="0"/>
    <s v="Upfront"/>
    <s v="Non ECS"/>
    <n v="2000"/>
    <s v="Non-Ecs"/>
    <n v="0"/>
    <s v="Mohammad Imran Adil"/>
    <x v="0"/>
    <s v="Bahubali Kaddu"/>
  </r>
  <r>
    <s v="Mum"/>
    <n v="0"/>
    <n v="8474"/>
    <s v="Archana Kakade"/>
    <x v="14"/>
    <s v="June"/>
    <s v="Archana Kakade"/>
    <x v="31"/>
    <x v="3"/>
    <s v="Home Creator"/>
    <n v="0"/>
    <n v="9999.32"/>
    <s v="Non-Ecs"/>
    <s v="Online Payment"/>
    <s v="payu"/>
    <s v="Package"/>
    <s v="payu"/>
    <m/>
    <n v="0"/>
    <s v="PXX22.XX22.231009130059.W3C1"/>
    <s v="PU022180624V5X"/>
    <d v="2024-06-18T00:00:00"/>
    <x v="0"/>
    <s v="Upfront"/>
    <s v="Non ECS"/>
    <n v="8474"/>
    <s v="Non-Ecs"/>
    <n v="0"/>
    <s v="Nandan Singh"/>
    <x v="0"/>
    <s v="Abhijit Khanvilkar"/>
  </r>
  <r>
    <s v="Mum"/>
    <n v="0.5"/>
    <n v="2000"/>
    <s v="Dinesh Ghodvinde"/>
    <x v="14"/>
    <s v="June"/>
    <s v="Dinesh Ghodvinde"/>
    <x v="65"/>
    <x v="5"/>
    <s v="Yadavrao Tasgaonkar Polytechnic"/>
    <n v="7358.9391788365947"/>
    <n v="2360"/>
    <s v="Ecs"/>
    <s v="Online Payment"/>
    <s v="neft"/>
    <s v="PDG"/>
    <s v="neft"/>
    <m/>
    <n v="0"/>
    <s v="P2141.2141.240531124214.U5B4"/>
    <s v="N999280624J0C"/>
    <d v="2024-06-18T00:00:00"/>
    <x v="1"/>
    <s v="Monthly"/>
    <s v="ECS Mode"/>
    <n v="12000"/>
    <s v="2 MDP"/>
    <s v="Yasmeen Riyakat Shaikh"/>
    <s v="Jaganath Sabat"/>
    <x v="0"/>
    <s v="Abhijit Khanvilkar"/>
  </r>
  <r>
    <s v="Mum"/>
    <n v="1"/>
    <n v="2000"/>
    <s v="Akash Kumar jaiswal"/>
    <x v="14"/>
    <s v="June"/>
    <s v="Akash Kumar jaiswal"/>
    <x v="77"/>
    <x v="2"/>
    <s v="Tanmay Elevators"/>
    <n v="13215.061352257506"/>
    <n v="2360"/>
    <s v="Ecs"/>
    <s v="Online Payment"/>
    <s v="offlinecreditcard"/>
    <s v="Package"/>
    <s v="offlinecreditcard"/>
    <m/>
    <n v="0"/>
    <s v="PXX22.XX22.230119175712.D5U9"/>
    <s v="F022010724D2U"/>
    <d v="2024-06-18T00:00:00"/>
    <x v="0"/>
    <s v="Monthly"/>
    <s v="ECS Mode"/>
    <n v="24000"/>
    <s v="1 MDP"/>
    <n v="0"/>
    <s v="Direct Dileep"/>
    <x v="0"/>
    <s v="Bahubali Kaddu"/>
  </r>
  <r>
    <s v="Mum"/>
    <n v="1"/>
    <n v="4000"/>
    <s v="Jubair Khan"/>
    <x v="15"/>
    <s v="June"/>
    <s v="Jubair Khan"/>
    <x v="25"/>
    <x v="1"/>
    <s v="Q Deck Rooms &amp;amp;amp; Fine Dine"/>
    <n v="15215.061352257506"/>
    <n v="4720"/>
    <s v="Ecs"/>
    <s v="Online Payment"/>
    <s v="payu"/>
    <s v="Package"/>
    <s v="payu"/>
    <s v="Digital Mandate"/>
    <n v="0"/>
    <s v="PXX22.XX22.130112162038.C6U9"/>
    <s v="PU022190624R1E"/>
    <d v="2024-06-19T00:00:00"/>
    <x v="0"/>
    <s v="Monthly"/>
    <s v="ECS Mode"/>
    <n v="24000"/>
    <s v="2 MDP"/>
    <n v="0"/>
    <s v="Mohammad Imran Adil"/>
    <x v="0"/>
    <s v="Bahubali Kaddu"/>
  </r>
  <r>
    <s v="Mum"/>
    <n v="1"/>
    <n v="30508"/>
    <s v="Jubair Khan"/>
    <x v="15"/>
    <s v="June"/>
    <s v="Jubair Khan"/>
    <x v="25"/>
    <x v="1"/>
    <s v="Universal Institute"/>
    <n v="30508"/>
    <n v="35999.439999999995"/>
    <s v="Non-Ecs"/>
    <s v="Online Payment"/>
    <s v="payu"/>
    <s v="National Listing"/>
    <s v="payu"/>
    <m/>
    <n v="0"/>
    <s v="PXX22.XX22.190508134721.Z9C3"/>
    <s v="PU022190624IKB"/>
    <d v="2024-06-19T00:00:00"/>
    <x v="4"/>
    <s v="Upfront"/>
    <s v="Non ECS"/>
    <n v="30508"/>
    <s v="Non-Ecs"/>
    <n v="0"/>
    <s v="Mohammad Imran Adil"/>
    <x v="0"/>
    <s v="Bahubali Kaddu"/>
  </r>
  <r>
    <s v="Mum"/>
    <n v="1"/>
    <n v="6000"/>
    <s v="Prashant Lad"/>
    <x v="15"/>
    <s v="June"/>
    <s v="Prashant Lad"/>
    <x v="1"/>
    <x v="1"/>
    <s v="Dr Harshvardhan S. Bhamare"/>
    <n v="22822.615393097411"/>
    <n v="7080"/>
    <s v="Ecs"/>
    <s v="Online Payment"/>
    <s v="payu"/>
    <s v="PDG"/>
    <s v="payu"/>
    <s v="Digital Mandate"/>
    <n v="1"/>
    <s v="PXX22.XX22.240619203717.D6J6"/>
    <s v="PU022190624IMQ"/>
    <d v="2024-06-19T00:00:00"/>
    <x v="1"/>
    <s v="Monthly"/>
    <s v="ECS Mode"/>
    <n v="36000.050000000003"/>
    <s v="2 MDP"/>
    <n v="0"/>
    <s v="Shashank Yelve"/>
    <x v="0"/>
    <s v="Bahubali Kaddu"/>
  </r>
  <r>
    <s v="Mum"/>
    <n v="0.5"/>
    <n v="2000"/>
    <s v="Alok Nakhdoo Pal"/>
    <x v="15"/>
    <s v="June"/>
    <s v="Alok Nakhdoo Pal"/>
    <x v="24"/>
    <x v="5"/>
    <s v="Hotel Deella Comforts"/>
    <n v="12714.752309818867"/>
    <n v="2360"/>
    <s v="Ecs"/>
    <s v="Online Payment"/>
    <s v="payu"/>
    <s v="PDG"/>
    <s v="payu"/>
    <s v="Digital Mandate"/>
    <n v="1"/>
    <s v="PXX22.XX22.210803101357.V1N7"/>
    <s v="PU022190624V8K"/>
    <d v="2024-06-19T00:00:00"/>
    <x v="1"/>
    <s v="Monthly"/>
    <s v="ECS Mode"/>
    <n v="23993"/>
    <s v="1 MDP"/>
    <s v="Istiyak Ahamed"/>
    <s v="Chandralok Gupta"/>
    <x v="0"/>
    <s v="Abhijit Khanvilkar"/>
  </r>
  <r>
    <s v="Mum"/>
    <n v="1"/>
    <n v="17752"/>
    <s v="Bhavesh Vivek Mhatre"/>
    <x v="15"/>
    <s v="June"/>
    <s v="Bhavesh Vivek Mhatre"/>
    <x v="7"/>
    <x v="1"/>
    <s v="Vinayak Packers and Movers"/>
    <n v="17752"/>
    <n v="20947.36"/>
    <s v="Non-Ecs"/>
    <s v="Online Payment"/>
    <s v="payu"/>
    <s v="Package"/>
    <s v="payu"/>
    <m/>
    <n v="0"/>
    <s v="PXX22.XX22.230421203250.N8J8"/>
    <s v="PU022190624MRR"/>
    <d v="2024-06-19T00:00:00"/>
    <x v="0"/>
    <s v="Upfront"/>
    <s v="Non ECS"/>
    <n v="17752"/>
    <s v="Non-Ecs"/>
    <n v="0"/>
    <s v="Suraj Pawar"/>
    <x v="0"/>
    <s v="Bahubali Kaddu"/>
  </r>
  <r>
    <s v="Mum"/>
    <n v="0"/>
    <n v="3000"/>
    <s v="Mohini Ravirav yetekar"/>
    <x v="15"/>
    <s v="June"/>
    <s v="Mohini Ravirav yetekar"/>
    <x v="61"/>
    <x v="1"/>
    <s v="NAGORI DENTAL CLINIC"/>
    <n v="0"/>
    <n v="3540"/>
    <s v="Non-Ecs"/>
    <s v="Online Payment"/>
    <s v="payu"/>
    <s v="Package"/>
    <s v="payu"/>
    <m/>
    <n v="0"/>
    <s v="PXX22.XX22.240606112722.E7T9"/>
    <s v="PU0221906242V1"/>
    <d v="2024-06-19T00:00:00"/>
    <x v="0"/>
    <s v="Upfront"/>
    <s v="Non ECS"/>
    <n v="3000"/>
    <s v="Non-Ecs"/>
    <n v="0"/>
    <s v="Manish Dubey"/>
    <x v="0"/>
    <s v="Bahubali Kaddu"/>
  </r>
  <r>
    <s v="Mum"/>
    <n v="1"/>
    <n v="3998"/>
    <s v="Mohit Upadhyay"/>
    <x v="15"/>
    <s v="June"/>
    <s v="Mohit Upadhyay"/>
    <x v="99"/>
    <x v="0"/>
    <s v="Hanuman Auto Garage"/>
    <n v="15207.453821581377"/>
    <n v="4717.6399999999994"/>
    <s v="Ecs"/>
    <s v="Online Payment"/>
    <s v="payu"/>
    <s v="Package"/>
    <s v="payu"/>
    <m/>
    <n v="0"/>
    <s v="PXX22.XX22.240522160454.A6I4"/>
    <s v="PU022190624RYO"/>
    <d v="2024-06-19T00:00:00"/>
    <x v="0"/>
    <s v="Monthly"/>
    <s v="ECS Mode"/>
    <n v="23988"/>
    <s v="2 MDP"/>
    <n v="0"/>
    <s v="Sonu Dubey"/>
    <x v="0"/>
    <s v="Bahubali Kaddu"/>
  </r>
  <r>
    <s v="Mum"/>
    <n v="0"/>
    <n v="2000"/>
    <s v="Mohini Ravirav yetekar"/>
    <x v="15"/>
    <s v="June"/>
    <s v="Mohini Ravirav yetekar"/>
    <x v="61"/>
    <x v="1"/>
    <s v="Cash Cow Financial Services"/>
    <n v="0"/>
    <n v="2360"/>
    <s v="Non-Ecs"/>
    <s v="Online Payment"/>
    <s v="payu"/>
    <s v="Package"/>
    <s v="payu"/>
    <m/>
    <n v="0"/>
    <s v="PXX22.XX22.240318165251.W9H4"/>
    <s v="PU022190624PZD"/>
    <d v="2024-06-19T00:00:00"/>
    <x v="0"/>
    <s v="Upfront"/>
    <s v="Non ECS"/>
    <n v="2000"/>
    <s v="Non-Ecs"/>
    <n v="0"/>
    <s v="Manish Dubey"/>
    <x v="0"/>
    <s v="Bahubali Kaddu"/>
  </r>
  <r>
    <s v="Mum"/>
    <n v="1"/>
    <n v="4000"/>
    <s v="Jubair Khan"/>
    <x v="15"/>
    <s v="June"/>
    <s v="Jubair Khan"/>
    <x v="25"/>
    <x v="1"/>
    <s v="Nishiv Homeopathic Wellness Center"/>
    <n v="15215.061352257506"/>
    <n v="4720"/>
    <s v="Ecs"/>
    <s v="Online Payment"/>
    <s v="payu"/>
    <s v="Package"/>
    <s v="payu"/>
    <m/>
    <n v="0"/>
    <s v="PXX22.XX22.240619150744.U1I6"/>
    <s v="PU022190624J0X"/>
    <d v="2024-06-19T00:00:00"/>
    <x v="0"/>
    <s v="Monthly"/>
    <s v="ECS Mode"/>
    <n v="24000"/>
    <s v="2 MDP"/>
    <n v="0"/>
    <s v="Mohammad Imran Adil"/>
    <x v="0"/>
    <s v="Bahubali Kaddu"/>
  </r>
  <r>
    <s v="Mum"/>
    <n v="1"/>
    <n v="36180"/>
    <s v="Irfan Innus patel"/>
    <x v="15"/>
    <s v="June"/>
    <s v="Irfan Innus patel"/>
    <x v="26"/>
    <x v="4"/>
    <s v="Abhishek Roadlines"/>
    <n v="36180"/>
    <n v="42692.399999999994"/>
    <s v="Non-Ecs"/>
    <s v="Online Payment"/>
    <s v="payu"/>
    <s v="Package"/>
    <s v="payu"/>
    <m/>
    <n v="0"/>
    <s v="PXX22.XX22.140613203125.K7X2"/>
    <s v="PU022190624WG8"/>
    <d v="2024-06-19T00:00:00"/>
    <x v="0"/>
    <s v="Upfront"/>
    <s v="Non ECS"/>
    <n v="36180"/>
    <s v="Non-Ecs"/>
    <n v="0"/>
    <s v="Irfan Patel"/>
    <x v="1"/>
    <s v="Bahubali Kaddu"/>
  </r>
  <r>
    <s v="Mum"/>
    <n v="0.5"/>
    <n v="4237.5"/>
    <s v="Shashank Yelve"/>
    <x v="15"/>
    <s v="June"/>
    <s v="Shashank Yelve"/>
    <x v="45"/>
    <x v="1"/>
    <s v="AIR Time Courier"/>
    <n v="4237.5"/>
    <n v="5000.25"/>
    <s v="Non-Ecs"/>
    <s v="Online Payment"/>
    <s v="payu"/>
    <s v="Package"/>
    <s v="payu"/>
    <m/>
    <n v="0"/>
    <s v="PXX22.XX22.220428133601.S4Q8"/>
    <s v="PU022190624GEM"/>
    <d v="2024-06-19T00:00:00"/>
    <x v="0"/>
    <s v="Upfront"/>
    <s v="Non ECS"/>
    <n v="4237.5"/>
    <s v="Non-Ecs"/>
    <s v="Sahil Prakash takke"/>
    <s v="Shashank Yelve"/>
    <x v="1"/>
    <s v="Bahubali Kaddu"/>
  </r>
  <r>
    <s v="Mum"/>
    <n v="1"/>
    <n v="6000"/>
    <s v="Jitendra Pratap Singh"/>
    <x v="15"/>
    <s v="June"/>
    <s v="Jitendra Pratap Singh"/>
    <x v="86"/>
    <x v="1"/>
    <s v="Scorpion Pest Control"/>
    <n v="39645.184056772516"/>
    <n v="7080"/>
    <s v="Ecs"/>
    <s v="Online Payment"/>
    <s v="payu"/>
    <s v="Package"/>
    <s v="payu"/>
    <s v="Digital Mandate"/>
    <n v="0"/>
    <s v="PXX22.XX22.210807123457.W1X9"/>
    <s v="PU022190624WBX"/>
    <d v="2024-06-19T00:00:00"/>
    <x v="0"/>
    <s v="Monthly"/>
    <s v="ECS Mode"/>
    <n v="72000"/>
    <s v="1 MDP"/>
    <n v="0"/>
    <s v="Manish Dubey"/>
    <x v="0"/>
    <s v="Bahubali Kaddu"/>
  </r>
  <r>
    <s v="Mum"/>
    <n v="1"/>
    <n v="8391"/>
    <s v="Sumit Sharad Sanas"/>
    <x v="15"/>
    <s v="June"/>
    <s v="Sumit Sharad Sanas"/>
    <x v="8"/>
    <x v="3"/>
    <s v="Shree Motors"/>
    <n v="55448.098356132527"/>
    <n v="9901.3799999999992"/>
    <s v="Ecs"/>
    <s v="Online Payment"/>
    <s v="payu"/>
    <s v="PDG"/>
    <s v="payu"/>
    <m/>
    <n v="0"/>
    <s v="PXX22.XX22.180615232511.R6N2"/>
    <s v="PU022190624ZMY"/>
    <d v="2024-06-19T00:00:00"/>
    <x v="1"/>
    <s v="Monthly"/>
    <s v="ECS Mode"/>
    <n v="100701.22"/>
    <s v="1 MDP"/>
    <n v="0"/>
    <s v="Arjun Waghmare"/>
    <x v="0"/>
    <s v="Abhijit Khanvilkar"/>
  </r>
  <r>
    <s v="Mum"/>
    <n v="1"/>
    <n v="6000"/>
    <s v="Suraj Pawar"/>
    <x v="15"/>
    <s v="June"/>
    <s v="Suraj Pawar"/>
    <x v="22"/>
    <x v="1"/>
    <s v="Kunita Interior Work"/>
    <n v="22822.592028386258"/>
    <n v="7080"/>
    <s v="Ecs"/>
    <s v="Online Payment"/>
    <s v="payu"/>
    <s v="National Listing"/>
    <s v="payu"/>
    <s v="Digital Mandate"/>
    <n v="0"/>
    <s v="PX261.X261.240618215802.S7J3"/>
    <s v="PU261190624V03"/>
    <d v="2024-06-19T00:00:00"/>
    <x v="4"/>
    <s v="Monthly"/>
    <s v="ECS Mode"/>
    <n v="36000"/>
    <s v="2 MDP"/>
    <n v="0"/>
    <s v="Suraj Pawar"/>
    <x v="1"/>
    <s v="Bahubali Kaddu"/>
  </r>
  <r>
    <s v="Mum"/>
    <n v="1"/>
    <n v="1251"/>
    <s v="Dinesh Ghodvinde"/>
    <x v="15"/>
    <s v="June"/>
    <s v="Dinesh Ghodvinde"/>
    <x v="65"/>
    <x v="5"/>
    <s v="Siya Farm"/>
    <n v="8260.4133451609414"/>
    <n v="1476.1799999999998"/>
    <s v="Ecs"/>
    <s v="Online Payment"/>
    <s v="payu"/>
    <s v="Package"/>
    <s v="payu"/>
    <m/>
    <n v="0"/>
    <s v="P2141.2141.201101181517.A2L6"/>
    <s v="PU999190624P2V"/>
    <d v="2024-06-19T00:00:00"/>
    <x v="0"/>
    <s v="Monthly"/>
    <s v="ECS Mode"/>
    <n v="15000"/>
    <s v="1 MDP"/>
    <n v="0"/>
    <s v="Jaganath Sabat"/>
    <x v="0"/>
    <s v="Abhijit Khanvilkar"/>
  </r>
  <r>
    <s v="Mum"/>
    <n v="1"/>
    <n v="2000"/>
    <s v="Samsujjama"/>
    <x v="15"/>
    <s v="June"/>
    <s v="Samsujjama"/>
    <x v="47"/>
    <x v="0"/>
    <s v="Babaji Cool Corner"/>
    <n v="13215.061352257506"/>
    <n v="2360"/>
    <s v="Ecs"/>
    <s v="Online Payment"/>
    <s v="offlinecreditcard"/>
    <s v="Package"/>
    <s v="offlinecreditcard"/>
    <m/>
    <n v="0"/>
    <s v="PXX22.XX22.240106122503.C4T5"/>
    <s v="F0222506247AR"/>
    <d v="2024-06-19T00:00:00"/>
    <x v="0"/>
    <s v="Monthly"/>
    <s v="ECS Mode"/>
    <n v="24000"/>
    <s v="1 MDP"/>
    <n v="0"/>
    <s v="Raviraj Kadam"/>
    <x v="0"/>
    <s v="Bahubali Kaddu"/>
  </r>
  <r>
    <s v="Mum"/>
    <n v="1"/>
    <n v="4000"/>
    <s v="Anoop Pandey"/>
    <x v="16"/>
    <s v="June"/>
    <s v="Anoop Pandey"/>
    <x v="32"/>
    <x v="0"/>
    <s v="Choudary Plastic"/>
    <n v="15215.061352257506"/>
    <n v="4720"/>
    <s v="Ecs"/>
    <s v="Online Payment"/>
    <s v="payu"/>
    <s v="Package"/>
    <s v="payu"/>
    <m/>
    <n v="0"/>
    <s v="PXX22.XX22.230610103218.B8E2"/>
    <s v="PU022200624IIM"/>
    <d v="2024-06-20T00:00:00"/>
    <x v="0"/>
    <s v="Monthly"/>
    <s v="ECS Mode"/>
    <n v="24000"/>
    <s v="2 MDP"/>
    <n v="0"/>
    <s v="Raviraj Kadam"/>
    <x v="0"/>
    <s v="Bahubali Kaddu"/>
  </r>
  <r>
    <s v="Mum"/>
    <n v="1"/>
    <n v="56000"/>
    <s v="Jubair Khan"/>
    <x v="16"/>
    <s v="June"/>
    <s v="Jubair Khan"/>
    <x v="25"/>
    <x v="1"/>
    <s v="Shanti Enterprises"/>
    <n v="56000"/>
    <n v="66080"/>
    <s v="Non-Ecs"/>
    <s v="Online Payment"/>
    <s v="payu"/>
    <s v="PDG"/>
    <s v="payu"/>
    <m/>
    <n v="0"/>
    <s v="PXX22.XX22.161118194009.I7S1"/>
    <s v="PU022200624T3Q"/>
    <d v="2024-06-20T00:00:00"/>
    <x v="1"/>
    <s v="Upfront"/>
    <s v="Non ECS"/>
    <n v="56000"/>
    <s v="Non-Ecs"/>
    <n v="0"/>
    <s v="Mohammad Imran Adil"/>
    <x v="0"/>
    <s v="Bahubali Kaddu"/>
  </r>
  <r>
    <s v="Mum"/>
    <n v="1"/>
    <n v="13729"/>
    <s v="Jayesh Manoharlal Vatani"/>
    <x v="16"/>
    <s v="June"/>
    <s v="Jayesh Manoharlal Vatani"/>
    <x v="55"/>
    <x v="5"/>
    <s v="Spyder Pest Solution"/>
    <n v="90713.854064125626"/>
    <n v="16200.22"/>
    <s v="Ecs"/>
    <s v="Online Payment"/>
    <s v="payu"/>
    <s v="PDG"/>
    <s v="payu"/>
    <m/>
    <n v="0"/>
    <s v="PXX22.XX22.230316181432.Q3Y7"/>
    <s v="PU0222006248YO"/>
    <d v="2024-06-20T00:00:00"/>
    <x v="1"/>
    <s v="Monthly"/>
    <s v="ECS Mode"/>
    <n v="164746"/>
    <s v="1 MDP"/>
    <n v="0"/>
    <s v="Jaganath Sabat"/>
    <x v="0"/>
    <s v="Abhijit Khanvilkar"/>
  </r>
  <r>
    <s v="Mum"/>
    <n v="1"/>
    <n v="4000"/>
    <s v="Dhirajkumar L Mishra"/>
    <x v="16"/>
    <s v="June"/>
    <s v="Dhirajkumar L Mishra"/>
    <x v="96"/>
    <x v="5"/>
    <s v="Pranay &amp;amp;amp; Priya&amp;amp;#039;s Dance Studio"/>
    <n v="15215.061352257506"/>
    <n v="4720"/>
    <s v="Ecs"/>
    <s v="Online Payment"/>
    <s v="payu"/>
    <s v="Package"/>
    <s v="payu"/>
    <m/>
    <n v="0"/>
    <s v="PXX22.XX22.240620180102.M7V5"/>
    <s v="PU022200624XV1"/>
    <d v="2024-06-20T00:00:00"/>
    <x v="0"/>
    <s v="Monthly"/>
    <s v="ECS Mode"/>
    <n v="24000"/>
    <s v="2 MDP"/>
    <n v="0"/>
    <s v="Munawar hashmi"/>
    <x v="0"/>
    <s v="Abhijit Khanvilkar"/>
  </r>
  <r>
    <s v="Mum"/>
    <n v="1"/>
    <n v="6000"/>
    <s v="Raghwendra Kumar singh"/>
    <x v="16"/>
    <s v="June"/>
    <s v="Raghwendra Kumar singh"/>
    <x v="90"/>
    <x v="0"/>
    <s v="Vihana Electronic"/>
    <n v="22822.592028386258"/>
    <n v="7080"/>
    <s v="Ecs"/>
    <s v="Online Payment"/>
    <s v="payu"/>
    <s v="Package"/>
    <s v="payu"/>
    <s v="Digital Mandate"/>
    <n v="0"/>
    <s v="PXX22.XX22.240620164330.Y5T8"/>
    <s v="PU022200624ZMC"/>
    <d v="2024-06-20T00:00:00"/>
    <x v="0"/>
    <s v="Monthly"/>
    <s v="ECS Mode"/>
    <n v="36000"/>
    <s v="2 MDP"/>
    <n v="0"/>
    <s v="Sonu Dubey"/>
    <x v="0"/>
    <s v="Bahubali Kaddu"/>
  </r>
  <r>
    <s v="Mum"/>
    <n v="1"/>
    <n v="5000"/>
    <s v="Ankit Vilas Borse"/>
    <x v="16"/>
    <s v="June"/>
    <s v="Ankit Vilas Borse"/>
    <x v="89"/>
    <x v="5"/>
    <s v="Healing Meditation Centre"/>
    <n v="19018.826690321883"/>
    <n v="5900"/>
    <s v="Ecs"/>
    <s v="Online Payment"/>
    <s v="neft"/>
    <s v="Package"/>
    <s v="neft"/>
    <s v="Digital Mandate"/>
    <n v="0"/>
    <s v="PXX22.XX22.161205123426.Q1L5"/>
    <s v="N022200624XEB"/>
    <d v="2024-06-20T00:00:00"/>
    <x v="0"/>
    <s v="Monthly"/>
    <s v="ECS Mode"/>
    <n v="30000"/>
    <s v="2 MDP"/>
    <n v="0"/>
    <s v="Jaganath Sabat"/>
    <x v="0"/>
    <s v="Abhijit Khanvilkar"/>
  </r>
  <r>
    <s v="Mum"/>
    <n v="0.5"/>
    <n v="3000"/>
    <s v="Jubair Khan"/>
    <x v="16"/>
    <s v="June"/>
    <s v="Jubair Khan"/>
    <x v="25"/>
    <x v="1"/>
    <s v="Sunrise Wellness Sp"/>
    <n v="15818.973340635092"/>
    <n v="3540"/>
    <s v="Ecs"/>
    <s v="Online Payment"/>
    <s v="payu"/>
    <s v="Package"/>
    <s v="payu"/>
    <s v="Digital Mandate"/>
    <n v="0"/>
    <s v="PXX22.XX22.240620170004.G4Y7"/>
    <s v="PU02220062465D"/>
    <d v="2024-06-20T00:00:00"/>
    <x v="0"/>
    <s v="Monthly"/>
    <s v="ECS Mode"/>
    <n v="36000"/>
    <s v="1 MDP"/>
    <s v="Shabnam Tabrez Alam Shaikh"/>
    <s v="Mohammad Imran Adil"/>
    <x v="0"/>
    <s v="Bahubali Kaddu"/>
  </r>
  <r>
    <s v="Mum"/>
    <n v="1"/>
    <n v="4893"/>
    <s v="Ashutosh Mishra"/>
    <x v="16"/>
    <s v="June"/>
    <s v="Ashutosh Mishra"/>
    <x v="52"/>
    <x v="4"/>
    <s v="Toppers Commerce Classes"/>
    <n v="18610.421916479962"/>
    <n v="5773.74"/>
    <s v="Ecs"/>
    <s v="Online Payment"/>
    <s v="payu"/>
    <s v="Package"/>
    <s v="payu"/>
    <s v="Digital Mandate"/>
    <n v="0"/>
    <s v="PXX22.XX22.220617191529.M1F6"/>
    <s v="PU022200624Z9O"/>
    <d v="2024-06-20T00:00:00"/>
    <x v="0"/>
    <s v="Monthly"/>
    <s v="ECS Mode"/>
    <n v="29355"/>
    <s v="2 MDP"/>
    <n v="0"/>
    <s v="Susheel Dubey"/>
    <x v="0"/>
    <s v="Bahubali Kaddu"/>
  </r>
  <r>
    <s v="Mum"/>
    <n v="1"/>
    <n v="4000"/>
    <s v="Mohammad Imran Adil"/>
    <x v="16"/>
    <s v="June"/>
    <s v="Mohammad Imran Adil"/>
    <x v="15"/>
    <x v="1"/>
    <s v="Yete &amp;amp;amp; Company"/>
    <n v="15215.061352257506"/>
    <n v="4720"/>
    <s v="Ecs"/>
    <s v="Online Payment"/>
    <s v="payu"/>
    <s v="Package"/>
    <s v="payu"/>
    <m/>
    <n v="0"/>
    <s v="PXX22.XX22.160510162556.J2U7"/>
    <s v="PU022200624EVU"/>
    <d v="2024-06-20T00:00:00"/>
    <x v="0"/>
    <s v="Monthly"/>
    <s v="ECS Mode"/>
    <n v="24000"/>
    <s v="2 MDP"/>
    <n v="0"/>
    <s v="Mohammad Imran Adil"/>
    <x v="1"/>
    <s v="Bahubali Kaddu"/>
  </r>
  <r>
    <s v="Mum"/>
    <n v="0"/>
    <n v="1720"/>
    <s v="Mohini Ravirav yetekar"/>
    <x v="16"/>
    <s v="June"/>
    <s v="Mohini Ravirav yetekar"/>
    <x v="61"/>
    <x v="1"/>
    <s v="S M Auto Service"/>
    <n v="0"/>
    <n v="2029.6"/>
    <s v="Non-Ecs"/>
    <s v="Online Payment"/>
    <s v="payu"/>
    <s v="Package"/>
    <s v="payu"/>
    <m/>
    <n v="0"/>
    <s v="PXX22.XX22.150831172541.R1B7"/>
    <s v="PU022200624TWW"/>
    <d v="2024-06-20T00:00:00"/>
    <x v="0"/>
    <s v="Upfront"/>
    <s v="Non ECS"/>
    <n v="1720"/>
    <s v="Non-Ecs"/>
    <n v="0"/>
    <s v="Manish Dubey"/>
    <x v="0"/>
    <s v="Bahubali Kaddu"/>
  </r>
  <r>
    <s v="Mum"/>
    <n v="1"/>
    <n v="4000"/>
    <s v="Pritam Sunil Gaikwad"/>
    <x v="16"/>
    <s v="June"/>
    <s v="Pritam Sunil Gaikwad"/>
    <x v="100"/>
    <x v="1"/>
    <s v="Shree Jalaram Enterprises"/>
    <n v="15209.453821581377"/>
    <n v="4720"/>
    <s v="Ecs"/>
    <s v="Cheque &amp; Cash"/>
    <s v="Cash"/>
    <s v="Package"/>
    <s v="Cash"/>
    <m/>
    <n v="0"/>
    <s v="PXX22.XX22.120325215253.A2E8"/>
    <s v="C022200624MLI"/>
    <d v="2024-06-20T00:00:00"/>
    <x v="0"/>
    <s v="Monthly"/>
    <s v="ECS Mode"/>
    <n v="23988"/>
    <s v="2 MDP"/>
    <n v="0"/>
    <s v="Shashank Yelve"/>
    <x v="0"/>
    <s v="Bahubali Kaddu"/>
  </r>
  <r>
    <s v="Mum"/>
    <n v="0"/>
    <n v="1499"/>
    <s v="Mohini Ravirav yetekar"/>
    <x v="16"/>
    <s v="June"/>
    <s v="Mohini Ravirav yetekar"/>
    <x v="61"/>
    <x v="1"/>
    <s v="Anil Guest House"/>
    <n v="0"/>
    <n v="1768.82"/>
    <s v="Non-Ecs"/>
    <s v="Online Payment"/>
    <s v="payu"/>
    <s v="Package"/>
    <s v="payu"/>
    <m/>
    <n v="0"/>
    <s v="P9000829"/>
    <s v="PU022200624PBG"/>
    <d v="2024-06-20T00:00:00"/>
    <x v="0"/>
    <s v="Upfront"/>
    <s v="Non ECS"/>
    <n v="1499"/>
    <s v="Non-Ecs"/>
    <n v="0"/>
    <s v="Manish Dubey"/>
    <x v="0"/>
    <s v="Bahubali Kaddu"/>
  </r>
  <r>
    <s v="Mum"/>
    <n v="1"/>
    <n v="8000"/>
    <s v="Sumit Sharad Sanas"/>
    <x v="16"/>
    <s v="June"/>
    <s v="Sumit Sharad Sanas"/>
    <x v="8"/>
    <x v="3"/>
    <s v="National Institute Of Fire and Safety"/>
    <n v="30430.122704515012"/>
    <n v="9440"/>
    <s v="Ecs"/>
    <s v="Online Payment"/>
    <s v="neft"/>
    <s v="Package"/>
    <s v="neft"/>
    <s v="Digital Mandate"/>
    <n v="0"/>
    <s v="PXX22.XX22.190710175728.Y3Q2"/>
    <s v="N0222006245QT"/>
    <d v="2024-06-20T00:00:00"/>
    <x v="0"/>
    <s v="Monthly"/>
    <s v="ECS Mode"/>
    <n v="48000"/>
    <s v="Above 2 MDP"/>
    <n v="0"/>
    <s v="Arjun Waghmare"/>
    <x v="0"/>
    <s v="Abhijit Khanvilkar"/>
  </r>
  <r>
    <s v="Mum"/>
    <n v="0"/>
    <n v="1500"/>
    <s v="Mohini Ravirav yetekar"/>
    <x v="16"/>
    <s v="June"/>
    <s v="Mohini Ravirav yetekar"/>
    <x v="61"/>
    <x v="1"/>
    <s v="Maharashtra Headlight House"/>
    <n v="0"/>
    <n v="1770"/>
    <s v="Non-Ecs"/>
    <s v="Online Payment"/>
    <s v="payu"/>
    <s v="Package"/>
    <s v="payu"/>
    <m/>
    <n v="0"/>
    <s v="PXX22.XX22.220127132548.W3G2"/>
    <s v="PU022200624ZZR"/>
    <d v="2024-06-20T00:00:00"/>
    <x v="0"/>
    <s v="Upfront"/>
    <s v="Non ECS"/>
    <n v="1500"/>
    <s v="Non-Ecs"/>
    <n v="0"/>
    <s v="Manish Dubey"/>
    <x v="0"/>
    <s v="Bahubali Kaddu"/>
  </r>
  <r>
    <s v="Mum"/>
    <n v="0.5"/>
    <n v="25424"/>
    <s v="Nandan Singh"/>
    <x v="16"/>
    <s v="June"/>
    <s v="Nandan Singh"/>
    <x v="17"/>
    <x v="3"/>
    <s v="Joy House Interior"/>
    <n v="25424"/>
    <n v="30000.32"/>
    <s v="Non-Ecs"/>
    <s v="Online Payment"/>
    <s v="neft"/>
    <s v="PDG"/>
    <s v="neft"/>
    <m/>
    <n v="0"/>
    <s v="PXX22.XX22.240330110106.E2B9"/>
    <s v="N02220062482N"/>
    <d v="2024-06-20T00:00:00"/>
    <x v="1"/>
    <s v="Upfront"/>
    <s v="Non ECS"/>
    <n v="25424"/>
    <s v="Non-Ecs"/>
    <n v="0"/>
    <s v="Nandan Singh"/>
    <x v="1"/>
    <s v="Abhijit Khanvilkar"/>
  </r>
  <r>
    <s v="Mum"/>
    <n v="0.5"/>
    <n v="84746"/>
    <s v="Nandan Singh"/>
    <x v="16"/>
    <s v="June"/>
    <s v="Nandan Singh"/>
    <x v="17"/>
    <x v="3"/>
    <s v="Joy House Interior"/>
    <n v="84746"/>
    <n v="100000.28"/>
    <s v="Non-Ecs"/>
    <s v="Online Payment"/>
    <s v="neft"/>
    <s v="PDG"/>
    <s v="neft"/>
    <m/>
    <n v="0"/>
    <s v="PXX22.XX22.240330110106.E2B9"/>
    <s v="N0222006243AR"/>
    <d v="2024-06-20T00:00:00"/>
    <x v="1"/>
    <s v="Upfront"/>
    <s v="Non ECS"/>
    <n v="84746"/>
    <s v="Non-Ecs"/>
    <n v="0"/>
    <s v="Nandan Singh"/>
    <x v="1"/>
    <s v="Abhijit Khanvilkar"/>
  </r>
  <r>
    <s v="Mum"/>
    <n v="0"/>
    <n v="2950"/>
    <s v="MOHAMMED SAJID TAK"/>
    <x v="16"/>
    <s v="June"/>
    <s v="MOHAMMED SAJID TAK"/>
    <x v="49"/>
    <x v="4"/>
    <s v="Weblord Institute Of Sports Management"/>
    <n v="0"/>
    <n v="3481"/>
    <s v="Non-Ecs"/>
    <s v="Online Payment"/>
    <s v="payu"/>
    <s v="Package"/>
    <s v="payu"/>
    <m/>
    <n v="0"/>
    <s v="PXX22.XX22.170517003001.U6K6"/>
    <s v="PU022200624ZJD"/>
    <d v="2024-06-20T00:00:00"/>
    <x v="0"/>
    <s v="Upfront"/>
    <s v="Non ECS"/>
    <n v="2950"/>
    <s v="Non-Ecs"/>
    <n v="0"/>
    <s v="Irfan Patel"/>
    <x v="0"/>
    <s v="Bahubali Kaddu"/>
  </r>
  <r>
    <s v="Mum"/>
    <n v="0.5"/>
    <n v="27345"/>
    <s v="Shekh Mohammad Imran"/>
    <x v="16"/>
    <s v="June"/>
    <s v="Shekh Mohammad Imran"/>
    <x v="4"/>
    <x v="1"/>
    <s v="Shadow Learning"/>
    <n v="27345"/>
    <n v="32267.1"/>
    <s v="Non-Ecs"/>
    <s v="Online Payment"/>
    <s v="payu"/>
    <s v="PDG"/>
    <s v="payu"/>
    <m/>
    <n v="0"/>
    <s v="PXX22.XX22.240620133956.C1Z1"/>
    <s v="PU022200624HAI"/>
    <d v="2024-06-20T00:00:00"/>
    <x v="1"/>
    <s v="Upfront"/>
    <s v="Non ECS"/>
    <n v="27345"/>
    <s v="Non-Ecs"/>
    <s v="Bhavna Patel"/>
    <s v="Shashank Yelve"/>
    <x v="0"/>
    <s v="Bahubali Kaddu"/>
  </r>
  <r>
    <s v="Mum"/>
    <n v="1"/>
    <n v="4000"/>
    <s v="Krishna Gyandev Pandey"/>
    <x v="16"/>
    <s v="June"/>
    <s v="Krishna Gyandev Pandey"/>
    <x v="101"/>
    <x v="0"/>
    <s v="Glass Vista"/>
    <n v="15215.061352257506"/>
    <n v="4720"/>
    <s v="Ecs"/>
    <s v="Online Payment"/>
    <s v="payu"/>
    <s v="Package"/>
    <s v="payu"/>
    <m/>
    <n v="0"/>
    <s v="PXX22.XX22.240418121306.F1W9"/>
    <s v="PU022200624ECV"/>
    <d v="2024-06-20T00:00:00"/>
    <x v="0"/>
    <s v="Monthly"/>
    <s v="ECS Mode"/>
    <n v="24000"/>
    <s v="2 MDP"/>
    <n v="0"/>
    <s v="Sonu Dubey"/>
    <x v="0"/>
    <s v="Bahubali Kaddu"/>
  </r>
  <r>
    <s v="Mum"/>
    <n v="1"/>
    <n v="12943"/>
    <s v="Jayesh Manoharlal Vatani"/>
    <x v="16"/>
    <s v="June"/>
    <s v="Jayesh Manoharlal Vatani"/>
    <x v="55"/>
    <x v="5"/>
    <s v="V A Photography"/>
    <n v="12943"/>
    <n v="15272.74"/>
    <s v="Non-Ecs"/>
    <s v="Online Payment"/>
    <s v="payu"/>
    <s v="Package"/>
    <s v="payu"/>
    <m/>
    <n v="0"/>
    <s v="PXX22.XX22.231006183225.A5J8"/>
    <s v="PU022200624LBA"/>
    <d v="2024-06-20T00:00:00"/>
    <x v="0"/>
    <s v="Upfront"/>
    <s v="Non ECS"/>
    <n v="12943"/>
    <s v="Non-Ecs"/>
    <n v="0"/>
    <s v="Jaganath Sabat"/>
    <x v="0"/>
    <s v="Abhijit Khanvilkar"/>
  </r>
  <r>
    <s v="Mum"/>
    <n v="1"/>
    <n v="13840"/>
    <s v="Yash Sabha shankar tiwari"/>
    <x v="16"/>
    <s v="June"/>
    <s v="Yash Sabha shankar tiwari"/>
    <x v="18"/>
    <x v="3"/>
    <s v="Malta Thai Sp"/>
    <n v="13840"/>
    <n v="16331.199999999999"/>
    <s v="Non-Ecs"/>
    <s v="Online Payment"/>
    <s v="payu"/>
    <s v="PDG"/>
    <s v="payu"/>
    <m/>
    <n v="0"/>
    <s v="PXX22.XX22.240111182244.N8P8"/>
    <s v="PU022200624KG5"/>
    <d v="2024-06-20T00:00:00"/>
    <x v="1"/>
    <s v="Upfront"/>
    <s v="Non ECS"/>
    <n v="13840"/>
    <s v="Non-Ecs"/>
    <n v="0"/>
    <s v="Rikesh Vaidya"/>
    <x v="0"/>
    <s v="Abhijit Khanvilkar"/>
  </r>
  <r>
    <s v="Mum"/>
    <n v="1"/>
    <n v="3000"/>
    <s v="Angad Ramji Gupta"/>
    <x v="16"/>
    <s v="June"/>
    <s v="Angad Ramji Gupta"/>
    <x v="23"/>
    <x v="5"/>
    <s v="Ragini Pathology Lab Redcliffe Labs"/>
    <n v="19822.601374270718"/>
    <n v="3540"/>
    <s v="Ecs"/>
    <s v="Online Payment"/>
    <s v="payu"/>
    <s v="PDG"/>
    <s v="payu"/>
    <m/>
    <n v="0"/>
    <s v="PXX22.XX22.230803110432.L8L2"/>
    <s v="PU022200624PO7"/>
    <d v="2024-06-20T00:00:00"/>
    <x v="1"/>
    <s v="Monthly"/>
    <s v="ECS Mode"/>
    <n v="36000.019999999997"/>
    <s v="1 MDP"/>
    <n v="0"/>
    <s v="Chandralok Gupta"/>
    <x v="0"/>
    <s v="Abhijit Khanvilkar"/>
  </r>
  <r>
    <s v="Mum"/>
    <n v="0"/>
    <n v="1249"/>
    <s v="BHAVESH VIVEK MHATRE"/>
    <x v="16"/>
    <s v="June"/>
    <s v="BHAVESH VIVEK MHATRE"/>
    <x v="7"/>
    <x v="1"/>
    <s v="Jay Maa Property"/>
    <n v="0"/>
    <n v="1473.82"/>
    <s v="Non-Ecs"/>
    <s v="Online Payment"/>
    <s v="payu"/>
    <s v="Package"/>
    <s v="payu"/>
    <m/>
    <n v="0"/>
    <s v="PXX22.XX22.220415103631.P4Z1"/>
    <s v="PU022200624EEA"/>
    <d v="2024-06-20T00:00:00"/>
    <x v="0"/>
    <s v="Upfront"/>
    <s v="Non ECS"/>
    <n v="1249"/>
    <s v="Non-Ecs"/>
    <n v="0"/>
    <s v="Suraj Pawar"/>
    <x v="0"/>
    <s v="Bahubali Kaddu"/>
  </r>
  <r>
    <s v="Mum"/>
    <n v="1"/>
    <n v="6000"/>
    <s v="Choubey Aditya ajit"/>
    <x v="17"/>
    <s v="June"/>
    <s v="Choubey Aditya ajit"/>
    <x v="20"/>
    <x v="5"/>
    <s v="Oxid Wellness LLP"/>
    <n v="39645.370974461723"/>
    <n v="7080"/>
    <s v="Ecs"/>
    <s v="Online Payment"/>
    <s v="payu"/>
    <s v="PDG"/>
    <s v="payu"/>
    <s v="Digital Mandate"/>
    <n v="0"/>
    <s v="PXX22.XX22.240620152510.R3X2"/>
    <s v="PU022210624KG5"/>
    <d v="2024-06-21T00:00:00"/>
    <x v="1"/>
    <s v="Monthly"/>
    <s v="ECS Mode"/>
    <n v="72000.399999999994"/>
    <s v="1 MDP"/>
    <n v="0"/>
    <s v="Chandralok Gupta"/>
    <x v="0"/>
    <s v="Abhijit Khanvilkar"/>
  </r>
  <r>
    <s v="Mum"/>
    <n v="1"/>
    <n v="37833"/>
    <s v="Naveen Tripathi"/>
    <x v="17"/>
    <s v="June"/>
    <s v="Naveen Tripathi"/>
    <x v="58"/>
    <x v="4"/>
    <s v="Patel Storage Services"/>
    <n v="37833"/>
    <n v="44642.939999999995"/>
    <s v="Non-Ecs"/>
    <s v="Online Payment"/>
    <s v="payu"/>
    <s v="PDG"/>
    <s v="payu"/>
    <m/>
    <n v="0"/>
    <s v="PXX22.XX22.230502145200.H6V6"/>
    <s v="PU022210624EQB"/>
    <d v="2024-06-21T00:00:00"/>
    <x v="1"/>
    <s v="Upfront"/>
    <s v="Non ECS"/>
    <n v="37833"/>
    <s v="Non-Ecs"/>
    <n v="0"/>
    <s v="Naveen Tripathi"/>
    <x v="1"/>
    <s v="Bahubali Kaddu"/>
  </r>
  <r>
    <s v="Mum"/>
    <n v="1"/>
    <n v="4000"/>
    <s v="Bittu Kumar"/>
    <x v="17"/>
    <s v="June"/>
    <s v="Bittu Kumar"/>
    <x v="102"/>
    <x v="3"/>
    <s v="Prarthana Diagnostic &amp;amp;amp; Blood Collection Center"/>
    <n v="15215.061352257506"/>
    <n v="4720"/>
    <s v="Ecs"/>
    <s v="Online Payment"/>
    <s v="payu"/>
    <s v="Package"/>
    <s v="payu"/>
    <s v="Digital Mandate"/>
    <n v="0"/>
    <s v="PXX22.XX22.131202110231.B1F8"/>
    <s v="PU022210624AAW"/>
    <d v="2024-06-21T00:00:00"/>
    <x v="0"/>
    <s v="Monthly"/>
    <s v="ECS Mode"/>
    <n v="24000"/>
    <s v="2 MDP"/>
    <n v="0"/>
    <s v="Rikesh Vaidya"/>
    <x v="0"/>
    <s v="Abhijit Khanvilkar"/>
  </r>
  <r>
    <s v="Mum"/>
    <n v="1"/>
    <n v="4000"/>
    <s v="Samsujjama"/>
    <x v="17"/>
    <s v="June"/>
    <s v="Samsujjama"/>
    <x v="47"/>
    <x v="0"/>
    <s v="Nanda Academy"/>
    <n v="15215.061352257506"/>
    <n v="4720"/>
    <s v="Ecs"/>
    <s v="Online Payment"/>
    <s v="payu"/>
    <s v="Package"/>
    <s v="payu"/>
    <s v="Digital Mandate"/>
    <n v="0"/>
    <s v="PXX22.XX22.240603203121.Z4S9"/>
    <s v="PU022210624GH4"/>
    <d v="2024-06-21T00:00:00"/>
    <x v="0"/>
    <s v="Monthly"/>
    <s v="ECS Mode"/>
    <n v="24000"/>
    <s v="2 MDP"/>
    <n v="0"/>
    <s v="Raviraj Kadam"/>
    <x v="0"/>
    <s v="Bahubali Kaddu"/>
  </r>
  <r>
    <s v="Mum"/>
    <n v="1"/>
    <n v="6000"/>
    <s v="Prashant Lad"/>
    <x v="17"/>
    <s v="June"/>
    <s v="Prashant Lad"/>
    <x v="1"/>
    <x v="1"/>
    <s v="Zende Employees"/>
    <n v="22822.592028386258"/>
    <n v="7080"/>
    <s v="Ecs"/>
    <s v="Online Payment"/>
    <s v="payu"/>
    <s v="Package"/>
    <s v="payu"/>
    <s v="Digital Mandate"/>
    <n v="1"/>
    <s v="PXX22.XX22.240621161629.F2U1"/>
    <s v="PU022210624D78"/>
    <d v="2024-06-21T00:00:00"/>
    <x v="0"/>
    <s v="Monthly"/>
    <s v="ECS Mode"/>
    <n v="36000"/>
    <s v="2 MDP"/>
    <n v="0"/>
    <s v="Shashank Yelve"/>
    <x v="0"/>
    <s v="Bahubali Kaddu"/>
  </r>
  <r>
    <s v="Mum"/>
    <n v="0"/>
    <n v="1538"/>
    <s v="Shekh Mohammad Imran"/>
    <x v="17"/>
    <s v="June"/>
    <s v="Shekh Mohammad Imran"/>
    <x v="4"/>
    <x v="1"/>
    <s v="Mansuri Mattresses &amp;amp;amp; Furnishing"/>
    <n v="0"/>
    <n v="1814.84"/>
    <s v="Non-Ecs"/>
    <s v="Online Payment"/>
    <s v="payu"/>
    <s v="PDG"/>
    <s v="payu"/>
    <m/>
    <n v="0"/>
    <s v="PXX22.XX22.180321160112.X2T7"/>
    <s v="PU0222106245KQ"/>
    <d v="2024-06-21T00:00:00"/>
    <x v="1"/>
    <s v="Upfront"/>
    <s v="Non ECS"/>
    <n v="1538"/>
    <s v="Non-Ecs"/>
    <n v="0"/>
    <s v="Shashank Yelve"/>
    <x v="0"/>
    <s v="Bahubali Kaddu"/>
  </r>
  <r>
    <s v="Mum"/>
    <n v="0"/>
    <n v="999"/>
    <s v="Mohini Ravirav yetekar"/>
    <x v="17"/>
    <s v="June"/>
    <s v="Mohini Ravirav yetekar"/>
    <x v="61"/>
    <x v="1"/>
    <s v="Sultan Decorators &amp;amp;amp; Caterers"/>
    <n v="0"/>
    <n v="1178.82"/>
    <s v="Non-Ecs"/>
    <s v="Online Payment"/>
    <s v="payu"/>
    <s v="Package"/>
    <s v="payu"/>
    <m/>
    <n v="0"/>
    <s v="PXX22.XX22.000479855774.X4M1"/>
    <s v="PU022210624X7N"/>
    <d v="2024-06-21T00:00:00"/>
    <x v="0"/>
    <s v="Upfront"/>
    <s v="Non ECS"/>
    <n v="999"/>
    <s v="Non-Ecs"/>
    <n v="0"/>
    <s v="Manish Dubey"/>
    <x v="0"/>
    <s v="Bahubali Kaddu"/>
  </r>
  <r>
    <s v="Mum"/>
    <n v="0"/>
    <n v="465"/>
    <s v="Mohini Ravirav yetekar"/>
    <x v="17"/>
    <s v="June"/>
    <s v="Mohini Ravirav yetekar"/>
    <x v="61"/>
    <x v="1"/>
    <s v="Darshan Mobile"/>
    <n v="0"/>
    <n v="548.69999999999993"/>
    <s v="Non-Ecs"/>
    <s v="Online Payment"/>
    <s v="payu"/>
    <s v="Package"/>
    <s v="payu"/>
    <m/>
    <n v="0"/>
    <s v="PXX22.XX22.151009154944.F6S3"/>
    <s v="PU022210624KO5"/>
    <d v="2024-06-21T00:00:00"/>
    <x v="0"/>
    <s v="Upfront"/>
    <s v="Non ECS"/>
    <n v="465"/>
    <s v="Non-Ecs"/>
    <n v="0"/>
    <s v="Manish Dubey"/>
    <x v="0"/>
    <s v="Bahubali Kaddu"/>
  </r>
  <r>
    <s v="Mum"/>
    <n v="1"/>
    <n v="8000"/>
    <s v="Krishna Gyandev Pandey"/>
    <x v="17"/>
    <s v="June"/>
    <s v="Krishna Gyandev Pandey"/>
    <x v="101"/>
    <x v="0"/>
    <s v="V Shine Family Salon &amp;amp;amp; Makeup Studio"/>
    <n v="30430.122704515012"/>
    <n v="9440"/>
    <s v="Ecs"/>
    <s v="Online Payment"/>
    <s v="payu"/>
    <s v="Package"/>
    <s v="payu"/>
    <s v="Digital Mandate"/>
    <n v="0"/>
    <s v="PXX22.XX22.230318193021.G9S8"/>
    <s v="PU022210624S9D"/>
    <d v="2024-06-21T00:00:00"/>
    <x v="0"/>
    <s v="Monthly"/>
    <s v="ECS Mode"/>
    <n v="48000"/>
    <s v="Above 2 MDP"/>
    <n v="0"/>
    <s v="Sonu Dubey"/>
    <x v="0"/>
    <s v="Bahubali Kaddu"/>
  </r>
  <r>
    <s v="Mum"/>
    <n v="1"/>
    <n v="10000"/>
    <s v="Mohit Upadhyay"/>
    <x v="17"/>
    <s v="June"/>
    <s v="Mohit Upadhyay"/>
    <x v="99"/>
    <x v="0"/>
    <s v="Mzone Sp"/>
    <n v="66075.306761287531"/>
    <n v="11800"/>
    <s v="Ecs"/>
    <s v="Online Payment"/>
    <s v="payu"/>
    <s v="Package"/>
    <s v="payu"/>
    <s v="Digital Mandate"/>
    <n v="0"/>
    <s v="PXX22.XX22.240620165342.B2E5"/>
    <s v="PU022210624X2S"/>
    <d v="2024-06-21T00:00:00"/>
    <x v="0"/>
    <s v="Monthly"/>
    <s v="ECS Mode"/>
    <n v="120000"/>
    <s v="1 MDP"/>
    <n v="0"/>
    <s v="Sonu Dubey"/>
    <x v="0"/>
    <s v="Bahubali Kaddu"/>
  </r>
  <r>
    <s v="Mum"/>
    <n v="0.5"/>
    <n v="26133"/>
    <s v="Archana Kakade"/>
    <x v="17"/>
    <s v="June"/>
    <s v="Archana Kakade"/>
    <x v="31"/>
    <x v="3"/>
    <s v="Oasis Spa"/>
    <n v="26133"/>
    <n v="30836.94"/>
    <s v="Non-Ecs"/>
    <s v="Online Payment"/>
    <s v="payu"/>
    <s v="PDG"/>
    <s v="payu"/>
    <m/>
    <n v="0"/>
    <s v="PXX22.XX22.230708140809.S3H6"/>
    <s v="PU022210624IK0"/>
    <d v="2024-06-21T00:00:00"/>
    <x v="1"/>
    <s v="Upfront"/>
    <s v="Non ECS"/>
    <n v="26133"/>
    <s v="Non-Ecs"/>
    <s v="Kashish Chawla"/>
    <s v="Nandan Singh"/>
    <x v="0"/>
    <s v="Abhijit Khanvilkar"/>
  </r>
  <r>
    <s v="Mum"/>
    <n v="1"/>
    <n v="7381"/>
    <s v="Pravin Matal"/>
    <x v="17"/>
    <s v="June"/>
    <s v="Pravin Matal"/>
    <x v="46"/>
    <x v="1"/>
    <s v="Empire Home Packers &amp;amp;amp; Movers"/>
    <n v="36189.688848611469"/>
    <n v="8709.58"/>
    <s v="Ecs"/>
    <s v="Online Payment"/>
    <s v="payu"/>
    <s v="Package"/>
    <s v="payu"/>
    <m/>
    <n v="0"/>
    <s v="PXX22.XX22.150618180149.K2Q8"/>
    <s v="PU022210624F9I"/>
    <d v="2024-06-21T00:00:00"/>
    <x v="0"/>
    <s v="Monthly"/>
    <s v="ECS Mode"/>
    <n v="61650"/>
    <s v="1 MDP"/>
    <n v="0"/>
    <s v="Manish Dubey"/>
    <x v="0"/>
    <s v="Bahubali Kaddu"/>
  </r>
  <r>
    <s v="Mum"/>
    <n v="1"/>
    <n v="50000"/>
    <s v="Ajay Kumar Verma"/>
    <x v="17"/>
    <s v="June"/>
    <s v="Ajay Kumar Verma"/>
    <x v="6"/>
    <x v="4"/>
    <s v="95 Digital Solution"/>
    <n v="50000"/>
    <n v="59000"/>
    <s v="Non-Ecs"/>
    <s v="Online Payment"/>
    <s v="payu"/>
    <s v="Package"/>
    <s v="payu"/>
    <m/>
    <n v="0"/>
    <s v="PXX22.XX22.230621120110.Y1T7"/>
    <s v="PU0222106249L0"/>
    <d v="2024-06-21T00:00:00"/>
    <x v="0"/>
    <s v="Upfront"/>
    <s v="Non ECS"/>
    <n v="50000"/>
    <s v="Non-Ecs"/>
    <n v="0"/>
    <s v="Ajay Kumar Verma"/>
    <x v="1"/>
    <s v="Bahubali Kaddu"/>
  </r>
  <r>
    <s v="Mum"/>
    <n v="1"/>
    <n v="6000"/>
    <s v="Bannoth Narayanaswamy Naik"/>
    <x v="17"/>
    <s v="June"/>
    <s v="Bannoth Narayanaswamy Naik"/>
    <x v="11"/>
    <x v="3"/>
    <s v="Shree Dattaraj Mandap Decorators"/>
    <n v="22822.592028386258"/>
    <n v="7080"/>
    <s v="Ecs"/>
    <s v="Cheque &amp; Cash"/>
    <s v="Cash"/>
    <s v="Package"/>
    <s v="Cash"/>
    <m/>
    <n v="0"/>
    <s v="PXX22.XX22.131018151544.V2S3"/>
    <s v="C022210624HBJ"/>
    <d v="2024-06-21T00:00:00"/>
    <x v="0"/>
    <s v="Monthly"/>
    <s v="ECS Mode"/>
    <n v="36000"/>
    <s v="2 MDP"/>
    <n v="0"/>
    <s v="Arjun Waghmare"/>
    <x v="0"/>
    <s v="Abhijit Khanvilkar"/>
  </r>
  <r>
    <s v="Mum"/>
    <n v="0"/>
    <n v="1500"/>
    <s v="ANKIT VILAS BORSE"/>
    <x v="17"/>
    <s v="June"/>
    <s v="ANKIT VILAS BORSE"/>
    <x v="89"/>
    <x v="5"/>
    <s v="Pankaj Appliances"/>
    <n v="0"/>
    <n v="1770"/>
    <s v="Non-Ecs"/>
    <s v="Online Payment"/>
    <s v="payu"/>
    <s v="Package"/>
    <s v="payu"/>
    <m/>
    <n v="0"/>
    <s v="P7701152"/>
    <s v="PU0222106242HM"/>
    <d v="2024-06-21T00:00:00"/>
    <x v="0"/>
    <s v="Upfront"/>
    <s v="Non ECS"/>
    <n v="1500"/>
    <s v="Non-Ecs"/>
    <n v="0"/>
    <s v="Jaganath Sabat"/>
    <x v="0"/>
    <s v="Abhijit Khanvilkar"/>
  </r>
  <r>
    <s v="Mum"/>
    <n v="1"/>
    <n v="4000"/>
    <s v="Dinesh Ghodvinde"/>
    <x v="17"/>
    <s v="June"/>
    <s v="Dinesh Ghodvinde"/>
    <x v="65"/>
    <x v="5"/>
    <s v="Harshita Enterprises"/>
    <n v="15213.192175365464"/>
    <n v="4720"/>
    <s v="Ecs"/>
    <s v="Online Payment"/>
    <s v="payu"/>
    <s v="PDG"/>
    <s v="payu"/>
    <s v="Digital Mandate"/>
    <n v="0"/>
    <s v="P2141.2141.240619175358.D4U8"/>
    <s v="PU999210624QSS"/>
    <d v="2024-06-21T00:00:00"/>
    <x v="1"/>
    <s v="Monthly"/>
    <s v="ECS Mode"/>
    <n v="23996"/>
    <s v="2 MDP"/>
    <n v="0"/>
    <s v="Jaganath Sabat"/>
    <x v="0"/>
    <s v="Abhijit Khanvilkar"/>
  </r>
  <r>
    <s v="Mum"/>
    <n v="1"/>
    <n v="3526"/>
    <s v="Choubey Aditya ajit"/>
    <x v="17"/>
    <s v="June"/>
    <s v="Choubey Aditya ajit"/>
    <x v="20"/>
    <x v="5"/>
    <s v="Mahavir Electronics"/>
    <n v="23293.438165319807"/>
    <n v="4160.6799999999994"/>
    <s v="Ecs"/>
    <s v="Online Payment"/>
    <s v="neft"/>
    <s v="PDG"/>
    <s v="neft"/>
    <s v="Digital Mandate"/>
    <n v="0"/>
    <s v="PXX22.XX22.220609120602.R8X1"/>
    <s v="N022240624F3M"/>
    <d v="2024-06-21T00:00:00"/>
    <x v="1"/>
    <s v="Monthly"/>
    <s v="ECS Mode"/>
    <n v="42301.91"/>
    <s v="1 MDP"/>
    <n v="0"/>
    <s v="Chandralok Gupta"/>
    <x v="0"/>
    <s v="Abhijit Khanvilkar"/>
  </r>
  <r>
    <s v="Mum"/>
    <n v="0.5"/>
    <n v="2000"/>
    <s v="Arun Kumar shukla"/>
    <x v="17"/>
    <s v="June"/>
    <s v="Arun Kumar shukla"/>
    <x v="43"/>
    <x v="5"/>
    <s v="Leva Bhawan"/>
    <n v="5892.5616532669846"/>
    <n v="2360"/>
    <s v="Ecs"/>
    <s v="Online Payment"/>
    <s v="neft"/>
    <s v="Package"/>
    <s v="neft"/>
    <m/>
    <n v="0"/>
    <s v="PXX22.XX22.240324125237.X1L1"/>
    <s v="N022280624KAI"/>
    <d v="2024-06-21T00:00:00"/>
    <x v="0"/>
    <s v="Monthly"/>
    <s v="ECS Mode"/>
    <n v="12000"/>
    <s v="2 MDP"/>
    <s v="Priyanka Dagdu Bhuruk"/>
    <s v="Chandralok Gupta"/>
    <x v="0"/>
    <s v="Abhijit Khanvilkar"/>
  </r>
  <r>
    <s v="Mum"/>
    <n v="1"/>
    <n v="36786"/>
    <s v="Karim Jariya"/>
    <x v="18"/>
    <s v="June"/>
    <s v="Karim Jariya"/>
    <x v="10"/>
    <x v="4"/>
    <s v="Khubsoorat Boutique"/>
    <n v="26369.628124732557"/>
    <n v="43407.479999999996"/>
    <s v="Non-Ecs"/>
    <s v="Cheque &amp; Cash"/>
    <n v="180204"/>
    <s v="PDG"/>
    <d v="2024-06-28T00:00:00"/>
    <m/>
    <n v="0"/>
    <s v="PXX22.XX22.220908130148.U5V2"/>
    <s v="Q022220624JDS"/>
    <d v="2024-06-22T00:00:00"/>
    <x v="1"/>
    <s v="Upfront"/>
    <s v="Non ECS"/>
    <n v="36786"/>
    <s v="Non-Ecs"/>
    <n v="0"/>
    <s v="Ajay Kumar Verma"/>
    <x v="0"/>
    <s v="Bahubali Kaddu"/>
  </r>
  <r>
    <s v="Mum"/>
    <n v="1"/>
    <n v="22800"/>
    <s v="Chandralok Gupta"/>
    <x v="18"/>
    <s v="June"/>
    <s v="Chandralok Gupta"/>
    <x v="38"/>
    <x v="5"/>
    <s v="Madhusudan Multispeciality Hospital"/>
    <n v="16343.922178108582"/>
    <n v="26904"/>
    <s v="Non-Ecs"/>
    <s v="Cheque &amp; Cash"/>
    <n v="1482"/>
    <s v="PDG"/>
    <d v="2024-06-22T00:00:00"/>
    <m/>
    <n v="0"/>
    <s v="PXX22.XX22.230920190122.S5V1"/>
    <s v="Q022220624O6K"/>
    <d v="2024-06-22T00:00:00"/>
    <x v="1"/>
    <s v="Upfront"/>
    <s v="Non ECS"/>
    <n v="22800"/>
    <s v="Non-Ecs"/>
    <n v="0"/>
    <s v="Chandralok Gupta"/>
    <x v="1"/>
    <s v="Abhijit Khanvilkar"/>
  </r>
  <r>
    <s v="Mum"/>
    <n v="0"/>
    <n v="2000"/>
    <s v="Arjun Waghmare"/>
    <x v="18"/>
    <s v="June"/>
    <s v="Arjun Waghmare"/>
    <x v="5"/>
    <x v="3"/>
    <s v="Br Enterprises"/>
    <n v="2000"/>
    <n v="2360"/>
    <s v="Non-Ecs"/>
    <s v="Online Payment"/>
    <s v="payu"/>
    <s v="Website"/>
    <s v="payu"/>
    <m/>
    <n v="0"/>
    <s v="PXX22.XX22.131209194617.Y9R1"/>
    <s v="PU022220624U9Y"/>
    <d v="2024-06-22T00:00:00"/>
    <x v="3"/>
    <s v="Upfront"/>
    <s v="Non ECS"/>
    <n v="2000"/>
    <s v="Non-Ecs"/>
    <n v="0"/>
    <s v="Arjun Waghmare"/>
    <x v="1"/>
    <s v="Abhijit Khanvilkar"/>
  </r>
  <r>
    <s v="Mum"/>
    <n v="1"/>
    <n v="43200"/>
    <s v="Bannoth Narayanaswamy Naik"/>
    <x v="18"/>
    <s v="June"/>
    <s v="Bannoth Narayanaswamy Naik"/>
    <x v="11"/>
    <x v="3"/>
    <s v="Overseas AIR Freight Courier Services"/>
    <n v="43200"/>
    <n v="50976"/>
    <s v="Non-Ecs"/>
    <s v="Online Payment"/>
    <s v="payu"/>
    <s v="Package"/>
    <s v="payu"/>
    <m/>
    <n v="0"/>
    <s v="PXX22.XX22.130610175453.E3S7"/>
    <s v="PU022220624L9K"/>
    <d v="2024-06-22T00:00:00"/>
    <x v="0"/>
    <s v="Upfront"/>
    <s v="Non ECS"/>
    <n v="43200"/>
    <s v="Non-Ecs"/>
    <n v="0"/>
    <s v="Arjun Waghmare"/>
    <x v="0"/>
    <s v="Abhijit Khanvilkar"/>
  </r>
  <r>
    <s v="Mum"/>
    <n v="0.5"/>
    <n v="3000"/>
    <s v="Mohd Anwar"/>
    <x v="18"/>
    <s v="June"/>
    <s v="Mohd Anwar"/>
    <x v="19"/>
    <x v="1"/>
    <s v="Lev Wellness"/>
    <n v="12614.230005476318"/>
    <n v="3540"/>
    <s v="Ecs"/>
    <s v="Online Payment"/>
    <s v="payu"/>
    <s v="Package"/>
    <s v="payu"/>
    <s v="Digital Mandate"/>
    <n v="0"/>
    <s v="PXX22.XX22.240622192041.D6H8"/>
    <s v="PU022220624G6H"/>
    <d v="2024-06-22T00:00:00"/>
    <x v="0"/>
    <s v="Monthly"/>
    <s v="ECS Mode"/>
    <n v="27000"/>
    <s v="1 MDP"/>
    <s v="Mahatab Alam"/>
    <s v="Mohammad Imran Adil"/>
    <x v="0"/>
    <s v="Bahubali Kaddu"/>
  </r>
  <r>
    <s v="Mum"/>
    <n v="1"/>
    <n v="6000"/>
    <s v="Vinaykumar Gaud"/>
    <x v="18"/>
    <s v="June"/>
    <s v="Vinaykumar Gaud"/>
    <x v="16"/>
    <x v="4"/>
    <s v="Dds Marriage Bureau"/>
    <n v="6000"/>
    <n v="7080"/>
    <s v="Non-Ecs"/>
    <s v="Online Payment"/>
    <s v="payu"/>
    <s v="Banner"/>
    <s v="payu"/>
    <m/>
    <n v="0"/>
    <s v="PXX22.XX22.150410110743.N5G5"/>
    <s v="PU022220624TO7"/>
    <d v="2024-06-22T00:00:00"/>
    <x v="2"/>
    <s v="Upfront"/>
    <s v="Non ECS"/>
    <n v="6000"/>
    <s v="Non-Ecs"/>
    <n v="0"/>
    <s v="Direct Intezar"/>
    <x v="0"/>
    <s v="Bahubali Kaddu"/>
  </r>
  <r>
    <s v="Mum"/>
    <n v="0"/>
    <n v="2592"/>
    <s v="Kadam Raviraj Narayan"/>
    <x v="18"/>
    <s v="June"/>
    <s v="Kadam Raviraj Narayan"/>
    <x v="103"/>
    <x v="0"/>
    <s v="Kiran Car Zone"/>
    <n v="0"/>
    <n v="3058.56"/>
    <s v="Non-Ecs"/>
    <s v="Online Payment"/>
    <s v="payu"/>
    <s v="Package"/>
    <s v="payu"/>
    <m/>
    <n v="0"/>
    <s v="PXX22.XX22.240618164819.U6C1"/>
    <s v="PU0222206241JU"/>
    <d v="2024-06-22T00:00:00"/>
    <x v="0"/>
    <s v="Upfront"/>
    <s v="Non ECS"/>
    <n v="2592"/>
    <s v="Non-Ecs"/>
    <n v="0"/>
    <s v="Raviraj Kadam"/>
    <x v="1"/>
    <s v="Bahubali Kaddu"/>
  </r>
  <r>
    <s v="Mum"/>
    <n v="1"/>
    <n v="3000"/>
    <s v="Ritik Pankaj Chaubey"/>
    <x v="18"/>
    <s v="June"/>
    <s v="Ritik Pankaj Chaubey"/>
    <x v="51"/>
    <x v="1"/>
    <s v="Arihant Furnishing"/>
    <n v="11411.296014193129"/>
    <n v="3540"/>
    <s v="Ecs"/>
    <s v="Online Payment"/>
    <s v="payu"/>
    <s v="Banner"/>
    <s v="payu"/>
    <m/>
    <n v="0"/>
    <s v="PXX22.XX22.180728174931.H3U5"/>
    <s v="PU022220624HZ6"/>
    <d v="2024-06-22T00:00:00"/>
    <x v="2"/>
    <s v="Monthly"/>
    <s v="ECS Mode"/>
    <n v="18000"/>
    <s v="2 MDP"/>
    <n v="0"/>
    <s v="Manish Dubey"/>
    <x v="0"/>
    <s v="Bahubali Kaddu"/>
  </r>
  <r>
    <s v="Mum"/>
    <n v="0"/>
    <n v="1000"/>
    <s v="VINAYKUMAR GAUD"/>
    <x v="18"/>
    <s v="June"/>
    <s v="VINAYKUMAR GAUD"/>
    <x v="16"/>
    <x v="4"/>
    <s v="Internet Wireless Broadband Services"/>
    <n v="0"/>
    <n v="1180"/>
    <s v="Non-Ecs"/>
    <s v="Online Payment"/>
    <s v="payu"/>
    <s v="Package"/>
    <s v="payu"/>
    <m/>
    <n v="0"/>
    <s v="PXX22.XX22.161105140001.M1N5"/>
    <s v="PU022220624MKP"/>
    <d v="2024-06-22T00:00:00"/>
    <x v="0"/>
    <s v="Upfront"/>
    <s v="Non ECS"/>
    <n v="1000"/>
    <s v="Non-Ecs"/>
    <n v="0"/>
    <s v="Direct Intezar"/>
    <x v="0"/>
    <s v="Bahubali Kaddu"/>
  </r>
  <r>
    <s v="Mum"/>
    <n v="1"/>
    <n v="4000"/>
    <s v="Laxmi Narayan pandey"/>
    <x v="18"/>
    <s v="June"/>
    <s v="Laxmi Narayan pandey"/>
    <x v="14"/>
    <x v="3"/>
    <s v="Dr.Shreya&amp;amp;#039;S Multispeciality Dental Clinic"/>
    <n v="15215.061352257506"/>
    <n v="4720"/>
    <s v="Ecs"/>
    <s v="Online Payment"/>
    <s v="payu"/>
    <s v="Package"/>
    <s v="payu"/>
    <m/>
    <n v="0"/>
    <s v="PXX22.XX22.240405021405.L5G2"/>
    <s v="PU022220624OWK"/>
    <d v="2024-06-22T00:00:00"/>
    <x v="0"/>
    <s v="Monthly"/>
    <s v="ECS Mode"/>
    <n v="24000"/>
    <s v="2 MDP"/>
    <n v="0"/>
    <s v="Rikesh Vaidya"/>
    <x v="0"/>
    <s v="Abhijit Khanvilkar"/>
  </r>
  <r>
    <s v="Mum"/>
    <n v="1"/>
    <n v="4000"/>
    <s v="Chandan Mishra"/>
    <x v="18"/>
    <s v="June"/>
    <s v="Chandan Mishra"/>
    <x v="104"/>
    <x v="2"/>
    <s v="Karan Mehandi Art"/>
    <n v="15215.061352257506"/>
    <n v="4720"/>
    <s v="Ecs"/>
    <s v="Online Payment"/>
    <s v="payu"/>
    <s v="Package"/>
    <s v="payu"/>
    <s v="Digital Mandate"/>
    <n v="0"/>
    <s v="PXX22.XX22.240622160639.F8F1"/>
    <s v="PU022220624PN4"/>
    <d v="2024-06-22T00:00:00"/>
    <x v="0"/>
    <s v="Monthly"/>
    <s v="ECS Mode"/>
    <n v="24000"/>
    <s v="2 MDP"/>
    <n v="0"/>
    <s v="Direct Dileep"/>
    <x v="0"/>
    <s v="Bahubali Kaddu"/>
  </r>
  <r>
    <s v="Mum"/>
    <n v="1"/>
    <n v="4000"/>
    <s v="Prashant Lad"/>
    <x v="18"/>
    <s v="June"/>
    <s v="Prashant Lad"/>
    <x v="1"/>
    <x v="1"/>
    <s v="Vihaan Poli Bhaji"/>
    <n v="15209.453821581377"/>
    <n v="4720"/>
    <s v="Ecs"/>
    <s v="Online Payment"/>
    <s v="payu"/>
    <s v="Package"/>
    <s v="payu"/>
    <m/>
    <n v="0"/>
    <s v="PXX22.XX22.210530141222.D9D8"/>
    <s v="PU022220624BKW"/>
    <d v="2024-06-22T00:00:00"/>
    <x v="0"/>
    <s v="Monthly"/>
    <s v="ECS Mode"/>
    <n v="23988"/>
    <s v="2 MDP"/>
    <n v="0"/>
    <s v="Shashank Yelve"/>
    <x v="0"/>
    <s v="Bahubali Kaddu"/>
  </r>
  <r>
    <s v="Mum"/>
    <n v="1"/>
    <n v="12000"/>
    <s v="Jubair Khan"/>
    <x v="18"/>
    <s v="June"/>
    <s v="Jubair Khan"/>
    <x v="25"/>
    <x v="1"/>
    <s v="Thai Senses"/>
    <n v="45645.113962639072"/>
    <n v="14160"/>
    <s v="Ecs"/>
    <s v="Online Payment"/>
    <s v="payu"/>
    <s v="PDG"/>
    <s v="payu"/>
    <s v="Digital Mandate"/>
    <n v="1"/>
    <s v="PXX22.XX22.240622143425.X7Y9"/>
    <s v="PU0222206245JE"/>
    <d v="2024-06-22T00:00:00"/>
    <x v="1"/>
    <s v="Monthly"/>
    <s v="ECS Mode"/>
    <n v="71999.850000000006"/>
    <s v="2 MDP"/>
    <n v="0"/>
    <s v="Mohammad Imran Adil"/>
    <x v="0"/>
    <s v="Bahubali Kaddu"/>
  </r>
  <r>
    <s v="Mum"/>
    <n v="0"/>
    <n v="499"/>
    <s v="Suraj Pawar"/>
    <x v="18"/>
    <s v="June"/>
    <s v="Suraj Pawar"/>
    <x v="22"/>
    <x v="1"/>
    <s v="Kshitij Water Park and Resort"/>
    <n v="499"/>
    <n v="588.81999999999994"/>
    <s v="Non-Ecs"/>
    <s v="Online Payment"/>
    <s v="payu"/>
    <s v="Website-SMS"/>
    <s v="payu"/>
    <m/>
    <n v="1"/>
    <s v="PXX22.XX22.211208144520.R7Y2"/>
    <s v="PU022220624MSL"/>
    <d v="2024-06-22T00:00:00"/>
    <x v="3"/>
    <s v="Upfront"/>
    <s v="Non ECS"/>
    <n v="499"/>
    <s v="Non-Ecs"/>
    <n v="0"/>
    <s v="Suraj Pawar"/>
    <x v="1"/>
    <s v="Bahubali Kaddu"/>
  </r>
  <r>
    <s v="Mum"/>
    <n v="1"/>
    <n v="4000"/>
    <s v="Prem Kumar Vishwakarma"/>
    <x v="18"/>
    <s v="June"/>
    <s v="Prem Kumar Vishwakarma"/>
    <x v="68"/>
    <x v="0"/>
    <s v="Ved Power Services"/>
    <n v="15215.061352257506"/>
    <n v="4720"/>
    <s v="Ecs"/>
    <s v="Online Payment"/>
    <s v="payu"/>
    <s v="Package"/>
    <s v="payu"/>
    <s v="Digital Mandate"/>
    <n v="0"/>
    <s v="PXX22.XX22.240622132835.Z1P5"/>
    <s v="PU0222206243DG"/>
    <d v="2024-06-22T00:00:00"/>
    <x v="0"/>
    <s v="Monthly"/>
    <s v="ECS Mode"/>
    <n v="24000"/>
    <s v="2 MDP"/>
    <n v="0"/>
    <s v="Raviraj Kadam"/>
    <x v="0"/>
    <s v="Bahubali Kaddu"/>
  </r>
  <r>
    <s v="Mum"/>
    <n v="1"/>
    <n v="6000"/>
    <s v="Sumit Sharad Sanas"/>
    <x v="18"/>
    <s v="June"/>
    <s v="Sumit Sharad Sanas"/>
    <x v="8"/>
    <x v="3"/>
    <s v="Arihant RTO Consultant"/>
    <n v="22822.573336617337"/>
    <n v="7080"/>
    <s v="Ecs"/>
    <s v="Online Payment"/>
    <s v="payu"/>
    <s v="PDG"/>
    <s v="payu"/>
    <s v="Digital Mandate"/>
    <n v="0"/>
    <s v="PXX22.XX22.230421132200.A1T7"/>
    <s v="PU0222206249CN"/>
    <d v="2024-06-22T00:00:00"/>
    <x v="1"/>
    <s v="Monthly"/>
    <s v="ECS Mode"/>
    <n v="35999.96"/>
    <s v="2 MDP"/>
    <n v="0"/>
    <s v="Arjun Waghmare"/>
    <x v="0"/>
    <s v="Abhijit Khanvilkar"/>
  </r>
  <r>
    <s v="Mum"/>
    <n v="1"/>
    <n v="4000"/>
    <s v="Sandesh Saroj mishra"/>
    <x v="18"/>
    <s v="June"/>
    <s v="Sandesh Saroj mishra"/>
    <x v="50"/>
    <x v="2"/>
    <s v="Narayan Chaudhari Contractor"/>
    <n v="15215.061352257506"/>
    <n v="4720"/>
    <s v="Ecs"/>
    <s v="Online Payment"/>
    <s v="payu"/>
    <s v="Package"/>
    <s v="payu"/>
    <m/>
    <n v="0"/>
    <s v="PXX22.XX22.190418140821.G5Z3"/>
    <s v="PU022220624GWV"/>
    <d v="2024-06-22T00:00:00"/>
    <x v="0"/>
    <s v="Monthly"/>
    <s v="ECS Mode"/>
    <n v="24000"/>
    <s v="2 MDP"/>
    <n v="0"/>
    <s v="Direct Dileep"/>
    <x v="0"/>
    <s v="Bahubali Kaddu"/>
  </r>
  <r>
    <s v="Mum"/>
    <n v="1"/>
    <n v="3000"/>
    <s v="Vinod Kumar"/>
    <x v="18"/>
    <s v="June"/>
    <s v="Vinod Kumar"/>
    <x v="48"/>
    <x v="2"/>
    <s v="S R International Courier Co"/>
    <n v="19822.592028386258"/>
    <n v="3540"/>
    <s v="Ecs"/>
    <s v="Online Payment"/>
    <s v="payu"/>
    <s v="Package"/>
    <s v="payu"/>
    <s v="Digital Mandate"/>
    <n v="0"/>
    <s v="PXX22.XX22.230306154629.P9C4"/>
    <s v="PU022220624U3T"/>
    <d v="2024-06-22T00:00:00"/>
    <x v="0"/>
    <s v="Monthly"/>
    <s v="ECS Mode"/>
    <n v="36000"/>
    <s v="1 MDP"/>
    <n v="0"/>
    <s v="Direct Dileep"/>
    <x v="0"/>
    <s v="Bahubali Kaddu"/>
  </r>
  <r>
    <s v="Mum"/>
    <n v="1"/>
    <n v="5000"/>
    <s v="Mohd Anwar"/>
    <x v="18"/>
    <s v="June"/>
    <s v="Mohd Anwar"/>
    <x v="19"/>
    <x v="1"/>
    <s v="Trackon Couriers Pvt Limited"/>
    <n v="33037.653380643766"/>
    <n v="5900"/>
    <s v="Ecs"/>
    <s v="Online Payment"/>
    <s v="payu"/>
    <s v="Package"/>
    <s v="payu"/>
    <m/>
    <n v="0"/>
    <s v="PXX22.XX22.240210121955.U1L7"/>
    <s v="PU022220624V2E"/>
    <d v="2024-06-22T00:00:00"/>
    <x v="0"/>
    <s v="Monthly"/>
    <s v="ECS Mode"/>
    <n v="60000"/>
    <s v="1 MDP"/>
    <n v="0"/>
    <s v="Mohammad Imran Adil"/>
    <x v="0"/>
    <s v="Bahubali Kaddu"/>
  </r>
  <r>
    <s v="Mum"/>
    <n v="0"/>
    <n v="3998"/>
    <s v="Karim Jariya"/>
    <x v="18"/>
    <s v="June"/>
    <s v="Karim Jariya"/>
    <x v="10"/>
    <x v="4"/>
    <s v="Touch Mespa"/>
    <n v="0"/>
    <n v="4717.6399999999994"/>
    <s v="Non-Ecs"/>
    <s v="Online Payment"/>
    <s v="payu"/>
    <s v="Package"/>
    <s v="payu"/>
    <m/>
    <n v="1"/>
    <s v="PXX22.XX22.220824131800.L1F3"/>
    <s v="PU022220624B0X"/>
    <d v="2024-06-22T00:00:00"/>
    <x v="0"/>
    <s v="Upfront"/>
    <s v="Non ECS"/>
    <n v="3998"/>
    <s v="Non-Ecs"/>
    <n v="0"/>
    <s v="Ajay Kumar Verma"/>
    <x v="0"/>
    <s v="Bahubali Kaddu"/>
  </r>
  <r>
    <s v="Mum"/>
    <n v="0"/>
    <n v="2999"/>
    <s v="Mohd Anwar"/>
    <x v="18"/>
    <s v="June"/>
    <s v="Mohd Anwar"/>
    <x v="19"/>
    <x v="1"/>
    <s v="Brain Booster"/>
    <n v="0"/>
    <n v="3538.8199999999997"/>
    <s v="Non-Ecs"/>
    <s v="Online Payment"/>
    <s v="payu"/>
    <s v="Package"/>
    <s v="payu"/>
    <m/>
    <n v="0"/>
    <s v="PXX22.XX22.230916183230.D4W5"/>
    <s v="PU0222206240V8"/>
    <d v="2024-06-22T00:00:00"/>
    <x v="0"/>
    <s v="Upfront"/>
    <s v="Non ECS"/>
    <n v="2999"/>
    <s v="Non-Ecs"/>
    <n v="0"/>
    <s v="Mohammad Imran Adil"/>
    <x v="0"/>
    <s v="Bahubali Kaddu"/>
  </r>
  <r>
    <s v="Mum"/>
    <n v="1"/>
    <n v="4075"/>
    <s v="Aman Tripathi"/>
    <x v="18"/>
    <s v="June"/>
    <s v="Aman Tripathi"/>
    <x v="59"/>
    <x v="5"/>
    <s v="Rajlaxmi Motors"/>
    <n v="15500.343752612334"/>
    <n v="4808.5"/>
    <s v="Ecs"/>
    <s v="Online Payment"/>
    <s v="payu"/>
    <s v="Package"/>
    <s v="payu"/>
    <s v="Digital Mandate"/>
    <n v="0"/>
    <s v="P2141.2141.230308133813.L1F2"/>
    <s v="PU999220624O1C"/>
    <d v="2024-06-22T00:00:00"/>
    <x v="0"/>
    <s v="Monthly"/>
    <s v="ECS Mode"/>
    <n v="24450"/>
    <s v="2 MDP"/>
    <n v="0"/>
    <s v="Jaganath Sabat"/>
    <x v="0"/>
    <s v="Abhijit Khanvilkar"/>
  </r>
  <r>
    <s v="Mum"/>
    <n v="1"/>
    <n v="7500"/>
    <s v="Ganga Sagar Pandey"/>
    <x v="18"/>
    <s v="June"/>
    <s v="Ganga Sagar Pandey"/>
    <x v="36"/>
    <x v="5"/>
    <s v="Mahavirji Cool Service"/>
    <n v="49556.283807391985"/>
    <n v="8850"/>
    <s v="Ecs"/>
    <s v="Online Payment"/>
    <s v="payu"/>
    <s v="PDG"/>
    <s v="payu"/>
    <s v="Digital Mandate"/>
    <n v="0"/>
    <s v="PXX22.XX22.231221170431.D6A3"/>
    <s v="PU022230624648"/>
    <d v="2024-06-22T00:00:00"/>
    <x v="1"/>
    <s v="Monthly"/>
    <s v="ECS Mode"/>
    <n v="89999.58"/>
    <s v="1 MDP"/>
    <n v="0"/>
    <s v="Jaganath Sabat"/>
    <x v="0"/>
    <s v="Abhijit Khanvilkar"/>
  </r>
  <r>
    <s v="Mum"/>
    <n v="1"/>
    <n v="4000"/>
    <s v="Abdul Ahad Anis Khan"/>
    <x v="18"/>
    <s v="June"/>
    <s v="Abdul Ahad Anis Khan"/>
    <x v="62"/>
    <x v="0"/>
    <s v="Akaay Mini Theatre"/>
    <n v="15215.061352257506"/>
    <n v="4720"/>
    <s v="Ecs"/>
    <s v="Online Payment"/>
    <s v="payu"/>
    <s v="Package"/>
    <s v="payu"/>
    <s v="Digital Mandate"/>
    <n v="0"/>
    <s v="PXX22.XX22.240623190819.R1J2"/>
    <s v="PU022230624LYA"/>
    <d v="2024-06-22T00:00:00"/>
    <x v="0"/>
    <s v="Monthly"/>
    <s v="ECS Mode"/>
    <n v="24000"/>
    <s v="2 MDP"/>
    <n v="0"/>
    <s v="Sonu Dubey"/>
    <x v="0"/>
    <s v="Bahubali Kaddu"/>
  </r>
  <r>
    <s v="Mum"/>
    <n v="1"/>
    <n v="4000"/>
    <s v="Zoaib Mainuddin palekar"/>
    <x v="18"/>
    <s v="June"/>
    <s v="Zoaib Mainuddin palekar"/>
    <x v="40"/>
    <x v="0"/>
    <s v="AkAAY STUDIO"/>
    <n v="15215.061352257506"/>
    <n v="4720"/>
    <s v="Ecs"/>
    <s v="Online Payment"/>
    <s v="payu"/>
    <s v="Package"/>
    <s v="payu"/>
    <s v="Digital Mandate"/>
    <n v="0"/>
    <s v="PXX22.XX22.240623182750.E7C7"/>
    <s v="PU022230624N7W"/>
    <d v="2024-06-22T00:00:00"/>
    <x v="0"/>
    <s v="Monthly"/>
    <s v="ECS Mode"/>
    <n v="24000"/>
    <s v="2 MDP"/>
    <n v="0"/>
    <s v="Sonu Dubey"/>
    <x v="0"/>
    <s v="Bahubali Kaddu"/>
  </r>
  <r>
    <s v="Mum"/>
    <n v="0"/>
    <n v="1000"/>
    <s v="SURAJ PAWAR"/>
    <x v="18"/>
    <s v="June"/>
    <s v="SURAJ PAWAR"/>
    <x v="22"/>
    <x v="1"/>
    <s v="Jobs4you Consultant"/>
    <n v="0"/>
    <n v="1180"/>
    <s v="Non-Ecs"/>
    <s v="Online Payment"/>
    <s v="payu"/>
    <s v="Package"/>
    <s v="payu"/>
    <m/>
    <n v="0"/>
    <s v="PXX22.XX22.210531203611.T2H5"/>
    <s v="PU022230624NX5"/>
    <d v="2024-06-22T00:00:00"/>
    <x v="0"/>
    <s v="Upfront"/>
    <s v="Non ECS"/>
    <n v="1000"/>
    <s v="Non-Ecs"/>
    <n v="0"/>
    <s v="Suraj Pawar"/>
    <x v="1"/>
    <s v="Bahubali Kaddu"/>
  </r>
  <r>
    <s v="Mum"/>
    <n v="1"/>
    <n v="27500"/>
    <s v="Naveen Tripathi"/>
    <x v="18"/>
    <s v="June"/>
    <s v="Naveen Tripathi"/>
    <x v="58"/>
    <x v="4"/>
    <s v="Patel International Packers and Movers"/>
    <n v="27500"/>
    <n v="32450"/>
    <s v="Non-Ecs"/>
    <s v="Online Payment"/>
    <s v="payu"/>
    <s v="PDG"/>
    <s v="payu"/>
    <m/>
    <n v="0"/>
    <s v="PXX22.XX22.150730171314.Q7J6"/>
    <s v="PU022230624U7U"/>
    <d v="2024-06-22T00:00:00"/>
    <x v="1"/>
    <s v="Upfront"/>
    <s v="Non ECS"/>
    <n v="27500"/>
    <s v="Non-Ecs"/>
    <n v="0"/>
    <s v="Naveen Tripathi"/>
    <x v="1"/>
    <s v="Bahubali Kaddu"/>
  </r>
  <r>
    <s v="Mum"/>
    <n v="1"/>
    <n v="64800"/>
    <s v="Shekh Mohammad Imran"/>
    <x v="18"/>
    <s v="June"/>
    <s v="Shekh Mohammad Imran"/>
    <x v="4"/>
    <x v="1"/>
    <s v="The Karaoke Store"/>
    <n v="64800"/>
    <n v="76464"/>
    <s v="Non-Ecs"/>
    <s v="Online Payment"/>
    <s v="payu"/>
    <s v="Package"/>
    <s v="payu"/>
    <m/>
    <n v="0"/>
    <s v="PXX22.XX22.220514101439.C8I9"/>
    <s v="PU022250624C4G"/>
    <d v="2024-06-22T00:00:00"/>
    <x v="0"/>
    <s v="Upfront"/>
    <s v="Non ECS"/>
    <n v="64800"/>
    <s v="Non-Ecs"/>
    <n v="0"/>
    <s v="Shashank Yelve"/>
    <x v="0"/>
    <s v="Bahubali Kaddu"/>
  </r>
  <r>
    <s v="Mum"/>
    <n v="0.5"/>
    <n v="1695"/>
    <s v="Ankit Vilas Borse"/>
    <x v="18"/>
    <s v="June"/>
    <s v="Ankit Vilas Borse"/>
    <x v="89"/>
    <x v="5"/>
    <s v="Dreams Beauty &amp;amp;amp; Hair Salon"/>
    <n v="6447.1486009076125"/>
    <n v="2000.1"/>
    <s v="Ecs"/>
    <s v="Online Payment"/>
    <s v="neft"/>
    <s v="Package"/>
    <s v="neft"/>
    <s v="Digital Mandate"/>
    <n v="0"/>
    <s v="P2141.2141.240617204015.P4L1"/>
    <s v="N999270624Z39"/>
    <d v="2024-06-22T00:00:00"/>
    <x v="0"/>
    <s v="Monthly"/>
    <s v="ECS Mode"/>
    <n v="10169.5"/>
    <s v="1 MDP"/>
    <n v="0"/>
    <s v="Jaganath Sabat"/>
    <x v="0"/>
    <s v="Abhijit Khanvilkar"/>
  </r>
  <r>
    <s v="Mum"/>
    <n v="0.5"/>
    <n v="805"/>
    <s v="Ankit Vilas Borse"/>
    <x v="18"/>
    <s v="June"/>
    <s v="Ankit Vilas Borse"/>
    <x v="89"/>
    <x v="5"/>
    <s v="Dreams Beauty &amp;amp;amp; Hair Salon"/>
    <n v="5557.1486009076125"/>
    <n v="949.9"/>
    <s v="Ecs"/>
    <s v="Online Payment"/>
    <s v="neft"/>
    <s v="Package"/>
    <s v="neft"/>
    <s v="Digital Mandate"/>
    <n v="0"/>
    <s v="P2141.2141.240617204015.P4L1"/>
    <s v="N9992706241ER"/>
    <d v="2024-06-22T00:00:00"/>
    <x v="0"/>
    <s v="Monthly"/>
    <s v="ECS Mode"/>
    <n v="10169.5"/>
    <s v="1 MDP"/>
    <n v="0"/>
    <s v="Jaganath Sabat"/>
    <x v="0"/>
    <s v="Abhijit Khanvilkar"/>
  </r>
  <r>
    <s v="Mum"/>
    <n v="0.5"/>
    <n v="2500"/>
    <s v="Dinesh Ghodvinde"/>
    <x v="18"/>
    <s v="June"/>
    <s v="Dinesh Ghodvinde"/>
    <x v="65"/>
    <x v="5"/>
    <s v="Palm Tree Holiday Resort"/>
    <n v="7365.7020665837299"/>
    <n v="2950"/>
    <s v="Ecs"/>
    <s v="Online Payment"/>
    <s v="payu"/>
    <s v="Package"/>
    <s v="payu"/>
    <m/>
    <n v="0"/>
    <s v="P2141.2141.240210171309.Y6U1"/>
    <s v="PU999230624BZJ"/>
    <d v="2024-06-22T00:00:00"/>
    <x v="0"/>
    <s v="Monthly"/>
    <s v="ECS Mode"/>
    <n v="15000"/>
    <s v="Above 2 MDP"/>
    <s v="Patil Mahesh Anandrao"/>
    <s v="Jaganath Sabat"/>
    <x v="0"/>
    <s v="Abhijit Khanvilkar"/>
  </r>
  <r>
    <s v="Mum"/>
    <n v="1"/>
    <n v="4000"/>
    <s v="Harihar Singh"/>
    <x v="19"/>
    <s v="June"/>
    <s v="Harihar Singh"/>
    <x v="85"/>
    <x v="4"/>
    <s v="Budget House Property Solution"/>
    <n v="15215.061352257506"/>
    <n v="4720"/>
    <s v="Ecs"/>
    <s v="Online Payment"/>
    <s v="payu"/>
    <s v="Package"/>
    <s v="payu"/>
    <m/>
    <n v="0"/>
    <s v="PXX22.XX22.210116134546.F8Z8"/>
    <s v="PU022240624MW6"/>
    <d v="2024-06-24T00:00:00"/>
    <x v="0"/>
    <s v="Monthly"/>
    <s v="ECS Mode"/>
    <n v="24000"/>
    <s v="2 MDP"/>
    <n v="0"/>
    <s v="Ajay Kumar Verma"/>
    <x v="0"/>
    <s v="Bahubali Kaddu"/>
  </r>
  <r>
    <s v="Mum"/>
    <n v="1"/>
    <n v="32400"/>
    <s v="Siraj Rais Khan"/>
    <x v="19"/>
    <s v="June"/>
    <s v="Siraj Rais Khan"/>
    <x v="63"/>
    <x v="4"/>
    <s v="Dama Technologies"/>
    <n v="32400"/>
    <n v="38232"/>
    <s v="Non-Ecs"/>
    <s v="Online Payment"/>
    <s v="payu"/>
    <s v="Package"/>
    <s v="payu"/>
    <m/>
    <n v="0"/>
    <s v="PXX22.XX22.230621190512.W6A3"/>
    <s v="PU022240624MEX"/>
    <d v="2024-06-24T00:00:00"/>
    <x v="0"/>
    <s v="Upfront"/>
    <s v="Non ECS"/>
    <n v="32400"/>
    <s v="Non-Ecs"/>
    <n v="0"/>
    <s v="Irfan Patel"/>
    <x v="0"/>
    <s v="Bahubali Kaddu"/>
  </r>
  <r>
    <s v="Mum"/>
    <n v="0.5"/>
    <n v="1000"/>
    <s v="Choubey Aditya ajit"/>
    <x v="19"/>
    <s v="June"/>
    <s v="Choubey Aditya ajit"/>
    <x v="20"/>
    <x v="5"/>
    <s v="Aarya Enterprise"/>
    <n v="6598.6189627857875"/>
    <n v="1180"/>
    <s v="Ecs"/>
    <s v="Online Payment"/>
    <s v="payu"/>
    <s v="Package"/>
    <s v="payu"/>
    <s v="Digital Mandate"/>
    <n v="0"/>
    <s v="PXX22.XX22.190112230031.X3K9"/>
    <s v="PU022240624JZB"/>
    <d v="2024-06-24T00:00:00"/>
    <x v="0"/>
    <s v="Monthly"/>
    <s v="ECS Mode"/>
    <n v="12000"/>
    <s v="1 MDP"/>
    <s v="Manisha Rajpurohit"/>
    <s v="Chandralok Gupta"/>
    <x v="0"/>
    <s v="Abhijit Khanvilkar"/>
  </r>
  <r>
    <s v="Mum"/>
    <n v="1"/>
    <n v="4000"/>
    <s v="Alok Nakhdoo Pal"/>
    <x v="19"/>
    <s v="June"/>
    <s v="Alok Nakhdoo Pal"/>
    <x v="24"/>
    <x v="5"/>
    <s v="Sr Event and Party Organiser"/>
    <n v="15215.061352257506"/>
    <n v="4720"/>
    <s v="Ecs"/>
    <s v="Online Payment"/>
    <s v="payu"/>
    <s v="Package"/>
    <s v="payu"/>
    <s v="Digital Mandate"/>
    <n v="0"/>
    <s v="PXX22.XX22.170306195720.Y6L7"/>
    <s v="PU022240624GEJ"/>
    <d v="2024-06-24T00:00:00"/>
    <x v="0"/>
    <s v="Monthly"/>
    <s v="ECS Mode"/>
    <n v="24000"/>
    <s v="2 MDP"/>
    <n v="0"/>
    <s v="Chandralok Gupta"/>
    <x v="0"/>
    <s v="Abhijit Khanvilkar"/>
  </r>
  <r>
    <s v="Mum"/>
    <n v="1"/>
    <n v="4000"/>
    <s v="Munawar Warish hashmi"/>
    <x v="19"/>
    <s v="June"/>
    <s v="Munawar Warish hashmi"/>
    <x v="21"/>
    <x v="5"/>
    <s v="Green Power Pest Control"/>
    <n v="15215.061352257506"/>
    <n v="4720"/>
    <s v="Ecs"/>
    <s v="Online Payment"/>
    <s v="payu"/>
    <s v="Package"/>
    <s v="payu"/>
    <m/>
    <n v="0"/>
    <s v="PXX22.XX22.180916110827.Q1G8"/>
    <s v="PU022240624PUJ"/>
    <d v="2024-06-24T00:00:00"/>
    <x v="0"/>
    <s v="Monthly"/>
    <s v="ECS Mode"/>
    <n v="24000"/>
    <s v="2 MDP"/>
    <n v="0"/>
    <s v="Munawar hashmi"/>
    <x v="1"/>
    <s v="Abhijit Khanvilkar"/>
  </r>
  <r>
    <s v="Mum"/>
    <n v="1"/>
    <n v="4438"/>
    <s v="Aman Tripathi"/>
    <x v="19"/>
    <s v="June"/>
    <s v="Aman Tripathi"/>
    <x v="59"/>
    <x v="5"/>
    <s v="Euro Enfotech"/>
    <n v="16879.70868766067"/>
    <n v="5236.84"/>
    <s v="Ecs"/>
    <s v="Online Payment"/>
    <s v="payu"/>
    <s v="Package"/>
    <s v="payu"/>
    <s v="Digital Mandate"/>
    <n v="0"/>
    <s v="PXX22.XX22.240624153809.G2N2"/>
    <s v="PU022240624A81"/>
    <d v="2024-06-24T00:00:00"/>
    <x v="0"/>
    <s v="Monthly"/>
    <s v="ECS Mode"/>
    <n v="26625"/>
    <s v="2 MDP"/>
    <n v="0"/>
    <s v="Jaganath Sabat"/>
    <x v="0"/>
    <s v="Abhijit Khanvilkar"/>
  </r>
  <r>
    <s v="Mum"/>
    <n v="1"/>
    <n v="4000"/>
    <s v="Sumit Sharad Sanas"/>
    <x v="19"/>
    <s v="June"/>
    <s v="Sumit Sharad Sanas"/>
    <x v="8"/>
    <x v="3"/>
    <s v="Pyramid Cars"/>
    <n v="15215.061352257506"/>
    <n v="4720"/>
    <s v="Ecs"/>
    <s v="Online Payment"/>
    <s v="payu"/>
    <s v="Package"/>
    <s v="payu"/>
    <s v="Digital Mandate"/>
    <n v="0"/>
    <s v="PXX22.XX22.160415152934.N8V3"/>
    <s v="PU022240624I9N"/>
    <d v="2024-06-24T00:00:00"/>
    <x v="0"/>
    <s v="Monthly"/>
    <s v="ECS Mode"/>
    <n v="24000"/>
    <s v="2 MDP"/>
    <n v="0"/>
    <s v="Arjun Waghmare"/>
    <x v="0"/>
    <s v="Abhijit Khanvilkar"/>
  </r>
  <r>
    <s v="Mum"/>
    <n v="1"/>
    <n v="8676"/>
    <s v="Dinesh Ghodvinde"/>
    <x v="19"/>
    <s v="June"/>
    <s v="Dinesh Ghodvinde"/>
    <x v="65"/>
    <x v="5"/>
    <s v="Pavin Hospitality"/>
    <n v="32997.767102800288"/>
    <n v="10237.68"/>
    <s v="Ecs"/>
    <s v="Online Payment"/>
    <s v="payu"/>
    <s v="PDG"/>
    <s v="payu"/>
    <m/>
    <n v="0"/>
    <s v="PXX22.XX22.240621132251.F7E2"/>
    <s v="PU022240624ZL6"/>
    <d v="2024-06-24T00:00:00"/>
    <x v="1"/>
    <s v="Monthly"/>
    <s v="ECS Mode"/>
    <n v="52048.08"/>
    <s v="2 MDP"/>
    <n v="0"/>
    <s v="Jaganath Sabat"/>
    <x v="0"/>
    <s v="Abhijit Khanvilkar"/>
  </r>
  <r>
    <s v="Mum"/>
    <n v="0"/>
    <n v="6000"/>
    <s v="Jitendra Pratap Singh"/>
    <x v="19"/>
    <s v="June"/>
    <s v="Jitendra Pratap Singh"/>
    <x v="86"/>
    <x v="1"/>
    <s v="Scorpion Pest Control"/>
    <n v="0"/>
    <n v="7080"/>
    <s v="Non-Ecs"/>
    <s v="Online Payment"/>
    <s v="payu"/>
    <s v="Package"/>
    <s v="payu"/>
    <m/>
    <n v="0"/>
    <s v="PXX22.XX22.210807123457.W1X9"/>
    <s v="PU022240624XC9"/>
    <d v="2024-06-24T00:00:00"/>
    <x v="0"/>
    <s v="Upfront"/>
    <s v="Non ECS"/>
    <n v="6000"/>
    <s v="Non-Ecs"/>
    <n v="0"/>
    <s v="Manish Dubey"/>
    <x v="0"/>
    <s v="Bahubali Kaddu"/>
  </r>
  <r>
    <s v="Mum"/>
    <n v="1"/>
    <n v="4000"/>
    <s v="Bannoth Narayanaswamy Naik"/>
    <x v="19"/>
    <s v="June"/>
    <s v="Bannoth Narayanaswamy Naik"/>
    <x v="11"/>
    <x v="3"/>
    <s v="A.K. Enterprises"/>
    <n v="15215.061352257506"/>
    <n v="4720"/>
    <s v="Ecs"/>
    <s v="Online Payment"/>
    <s v="payu"/>
    <s v="Package"/>
    <s v="payu"/>
    <m/>
    <n v="0"/>
    <s v="PXX22.XX22.150117113816.N7C7"/>
    <s v="PU022240624C7C"/>
    <d v="2024-06-24T00:00:00"/>
    <x v="0"/>
    <s v="Monthly"/>
    <s v="ECS Mode"/>
    <n v="24000"/>
    <s v="2 MDP"/>
    <n v="0"/>
    <s v="Arjun Waghmare"/>
    <x v="0"/>
    <s v="Abhijit Khanvilkar"/>
  </r>
  <r>
    <s v="Mum"/>
    <n v="1"/>
    <n v="17400"/>
    <s v="Sofiyan Mohammed Umar Ansari"/>
    <x v="19"/>
    <s v="June"/>
    <s v="Sofiyan Mohammed Umar Ansari"/>
    <x v="76"/>
    <x v="2"/>
    <s v="Cool Point Refrigeration"/>
    <n v="66185.516882320153"/>
    <n v="20532"/>
    <s v="Ecs"/>
    <s v="Online Payment"/>
    <s v="payu"/>
    <s v="Package"/>
    <s v="payu"/>
    <s v="Digital Mandate"/>
    <n v="0"/>
    <s v="PXX22.XX22.160127125419.B8Q5"/>
    <s v="PU022240624W0O"/>
    <d v="2024-06-24T00:00:00"/>
    <x v="0"/>
    <s v="Monthly"/>
    <s v="ECS Mode"/>
    <n v="104400"/>
    <s v="2 MDP"/>
    <n v="0"/>
    <s v="Direct Dileep"/>
    <x v="0"/>
    <s v="Bahubali Kaddu"/>
  </r>
  <r>
    <s v="Mum"/>
    <n v="1"/>
    <n v="6000"/>
    <s v="Vinit Laxmikant Chaturvedi"/>
    <x v="19"/>
    <s v="June"/>
    <s v="Vinit Laxmikant Chaturvedi"/>
    <x v="98"/>
    <x v="0"/>
    <s v="The Laundry Hub"/>
    <n v="6000"/>
    <n v="7080"/>
    <s v="Non-Ecs"/>
    <s v="Online Payment"/>
    <s v="payu"/>
    <s v="Banner"/>
    <s v="payu"/>
    <m/>
    <n v="0"/>
    <s v="PXX22.XX22.240620114426.N8J5"/>
    <s v="PU022240624BV3"/>
    <d v="2024-06-24T00:00:00"/>
    <x v="2"/>
    <s v="Upfront"/>
    <s v="Non ECS"/>
    <n v="6000"/>
    <s v="Non-Ecs"/>
    <n v="0"/>
    <s v="Sonu Dubey"/>
    <x v="0"/>
    <s v="Bahubali Kaddu"/>
  </r>
  <r>
    <s v="Mum"/>
    <n v="1"/>
    <n v="4000"/>
    <s v="Laxmi Narayan pandey"/>
    <x v="19"/>
    <s v="June"/>
    <s v="Laxmi Narayan pandey"/>
    <x v="14"/>
    <x v="3"/>
    <s v="Holiday Tours and Travels"/>
    <n v="15215.061352257506"/>
    <n v="4720"/>
    <s v="Ecs"/>
    <s v="Online Payment"/>
    <s v="payu"/>
    <s v="Package"/>
    <s v="payu"/>
    <m/>
    <n v="0"/>
    <s v="PXX22.XX22.130213114551.D3H3"/>
    <s v="PU0222406246RR"/>
    <d v="2024-06-24T00:00:00"/>
    <x v="0"/>
    <s v="Monthly"/>
    <s v="ECS Mode"/>
    <n v="24000"/>
    <s v="2 MDP"/>
    <n v="0"/>
    <s v="Rikesh Vaidya"/>
    <x v="0"/>
    <s v="Abhijit Khanvilkar"/>
  </r>
  <r>
    <s v="Mum"/>
    <n v="1"/>
    <n v="4000"/>
    <s v="Suraj Pawar"/>
    <x v="19"/>
    <s v="June"/>
    <s v="Suraj Pawar"/>
    <x v="22"/>
    <x v="1"/>
    <s v="Royal Stay Inn"/>
    <n v="15215.061352257506"/>
    <n v="4720"/>
    <s v="Ecs"/>
    <s v="Online Payment"/>
    <s v="offlinecreditcard"/>
    <s v="Package"/>
    <s v="offlinecreditcard"/>
    <s v="Digital Mandate"/>
    <n v="0"/>
    <s v="PXX22.XX22.240622193032.X3C9"/>
    <s v="F022250624W9E"/>
    <d v="2024-06-24T00:00:00"/>
    <x v="0"/>
    <s v="Monthly"/>
    <s v="ECS Mode"/>
    <n v="24000"/>
    <s v="2 MDP"/>
    <n v="0"/>
    <s v="Suraj Pawar"/>
    <x v="1"/>
    <s v="Bahubali Kaddu"/>
  </r>
  <r>
    <s v="Mum"/>
    <n v="1"/>
    <n v="6000"/>
    <s v="Naveen Tripathi"/>
    <x v="19"/>
    <s v="June"/>
    <s v="Naveen Tripathi"/>
    <x v="58"/>
    <x v="4"/>
    <s v="Shanta Tours &amp;amp;amp; Travels"/>
    <n v="39645.184056772516"/>
    <n v="7080"/>
    <s v="Ecs"/>
    <s v="Online Payment"/>
    <s v="offlinecreditcard"/>
    <s v="Package"/>
    <s v="offlinecreditcard"/>
    <s v="Digital Mandate"/>
    <n v="0"/>
    <s v="PXX22.XX22.220915143133.C3I3"/>
    <s v="F022280624UAX"/>
    <d v="2024-06-24T00:00:00"/>
    <x v="0"/>
    <s v="Monthly"/>
    <s v="ECS Mode"/>
    <n v="72000"/>
    <s v="1 MDP"/>
    <n v="0"/>
    <s v="Naveen Tripathi"/>
    <x v="1"/>
    <s v="Bahubali Kaddu"/>
  </r>
  <r>
    <s v="Mum"/>
    <n v="1"/>
    <n v="4000"/>
    <s v="Vivekanand"/>
    <x v="20"/>
    <s v="June"/>
    <s v="Vivekanand"/>
    <x v="79"/>
    <x v="5"/>
    <s v="Madhu Clinic"/>
    <n v="15215.061352257506"/>
    <n v="4720"/>
    <s v="Ecs"/>
    <s v="Online Payment"/>
    <s v="payu"/>
    <s v="Package"/>
    <s v="payu"/>
    <m/>
    <n v="0"/>
    <s v="PXX22.XX22.170508132120.Z4V5"/>
    <s v="PU022250624PZ1"/>
    <d v="2024-06-25T00:00:00"/>
    <x v="0"/>
    <s v="Monthly"/>
    <s v="ECS Mode"/>
    <n v="24000"/>
    <s v="2 MDP"/>
    <n v="0"/>
    <s v="Jaganath Sabat"/>
    <x v="0"/>
    <s v="Abhijit Khanvilkar"/>
  </r>
  <r>
    <s v="Mum"/>
    <n v="1"/>
    <n v="40871"/>
    <s v="MD Sanaul Mustufa"/>
    <x v="20"/>
    <s v="June"/>
    <s v="MD Sanaul Mustufa"/>
    <x v="64"/>
    <x v="3"/>
    <s v="Instafeel Banquet"/>
    <n v="29297.914181643679"/>
    <n v="48227.78"/>
    <s v="Non-Ecs"/>
    <s v="Cheque &amp; Cash"/>
    <n v="300969"/>
    <s v="PDG"/>
    <d v="2024-06-26T00:00:00"/>
    <m/>
    <n v="0"/>
    <s v="PXX22.XX22.240608003127.K3N2"/>
    <s v="Q022250624XYJ"/>
    <d v="2024-06-25T00:00:00"/>
    <x v="1"/>
    <s v="Upfront"/>
    <s v="Non ECS"/>
    <n v="40871"/>
    <s v="Non-Ecs"/>
    <n v="0"/>
    <s v="MD Sanaul Mustufa"/>
    <x v="1"/>
    <s v="Abhijit Khanvilkar"/>
  </r>
  <r>
    <s v="Mum"/>
    <n v="1"/>
    <n v="34099"/>
    <s v="Jayesh Manoharlal Vatani"/>
    <x v="20"/>
    <s v="June"/>
    <s v="Jayesh Manoharlal Vatani"/>
    <x v="55"/>
    <x v="5"/>
    <s v="Nidhi Healthcare 24-7"/>
    <n v="24443.482559268621"/>
    <n v="40236.82"/>
    <s v="Non-Ecs"/>
    <s v="Cheque &amp; Cash"/>
    <n v="323356"/>
    <s v="PDG"/>
    <d v="2024-06-30T00:00:00"/>
    <m/>
    <n v="0"/>
    <s v="PXX22.XX22.231122165851.Q1S6"/>
    <s v="Q02225062418L"/>
    <d v="2024-06-25T00:00:00"/>
    <x v="1"/>
    <s v="Upfront"/>
    <s v="Non ECS"/>
    <n v="34099"/>
    <s v="Non-Ecs"/>
    <n v="0"/>
    <s v="Jaganath Sabat"/>
    <x v="0"/>
    <s v="Abhijit Khanvilkar"/>
  </r>
  <r>
    <s v="Mum"/>
    <n v="0"/>
    <n v="2975"/>
    <s v="Sonu Kiran dubey"/>
    <x v="20"/>
    <s v="June"/>
    <s v="Sonu Kiran dubey"/>
    <x v="105"/>
    <x v="0"/>
    <s v="ATM Mobile Shop"/>
    <n v="0"/>
    <n v="3510.5"/>
    <s v="Non-Ecs"/>
    <s v="Online Payment"/>
    <s v="payu"/>
    <s v="Package"/>
    <s v="payu"/>
    <m/>
    <n v="0"/>
    <s v="PXX22.XX22.221104123602.V9J7"/>
    <s v="PU022250624WLA"/>
    <d v="2024-06-25T00:00:00"/>
    <x v="0"/>
    <s v="Upfront"/>
    <s v="Non ECS"/>
    <n v="2975"/>
    <s v="Non-Ecs"/>
    <n v="0"/>
    <s v="Sonu Dubey"/>
    <x v="1"/>
    <s v="Bahubali Kaddu"/>
  </r>
  <r>
    <s v="Mum"/>
    <n v="0.5"/>
    <n v="10500"/>
    <s v="Manish Lolarakh Nath Dubey"/>
    <x v="20"/>
    <s v="June"/>
    <s v="Manish Lolarakh Nath Dubey"/>
    <x v="35"/>
    <x v="1"/>
    <s v="Devang Offset"/>
    <n v="9587.3836035121512"/>
    <n v="12390"/>
    <s v="Non-Ecs"/>
    <s v="Cheque &amp; Cash"/>
    <n v="3"/>
    <s v="Package"/>
    <d v="2024-06-29T00:00:00"/>
    <m/>
    <n v="1"/>
    <s v="PXX22.XX22.120525124134.P5X4"/>
    <s v="Q022250624D24"/>
    <d v="2024-06-25T00:00:00"/>
    <x v="0"/>
    <s v="Upfront"/>
    <s v="Non ECS"/>
    <n v="10500"/>
    <s v="Non-Ecs"/>
    <s v="Manish Yadav"/>
    <s v="Manish Dubey"/>
    <x v="1"/>
    <s v="Bahubali Kaddu"/>
  </r>
  <r>
    <s v="Mum"/>
    <n v="0"/>
    <n v="10000"/>
    <s v="Mohit Upadhyay"/>
    <x v="20"/>
    <s v="June"/>
    <s v="Mohit Upadhyay"/>
    <x v="99"/>
    <x v="0"/>
    <s v="Mzone Sp"/>
    <n v="0"/>
    <n v="11800"/>
    <s v="Non-Ecs"/>
    <s v="Online Payment"/>
    <s v="payu"/>
    <s v="Package"/>
    <s v="payu"/>
    <m/>
    <n v="0"/>
    <s v="PXX22.XX22.240620165342.B2E5"/>
    <s v="PU0222506243TI"/>
    <d v="2024-06-25T00:00:00"/>
    <x v="0"/>
    <s v="Upfront"/>
    <s v="Non ECS"/>
    <n v="10000"/>
    <s v="Non-Ecs"/>
    <n v="0"/>
    <s v="Sonu Dubey"/>
    <x v="0"/>
    <s v="Bahubali Kaddu"/>
  </r>
  <r>
    <s v="Mum"/>
    <n v="1"/>
    <n v="45978"/>
    <s v="Wasim Kazi"/>
    <x v="20"/>
    <s v="June"/>
    <s v="Wasim Kazi"/>
    <x v="3"/>
    <x v="1"/>
    <s v="Shabbir Horse Carrier"/>
    <n v="45978"/>
    <n v="54254.039999999994"/>
    <s v="Non-Ecs"/>
    <s v="Online Payment"/>
    <s v="payu"/>
    <s v="PDG"/>
    <s v="payu"/>
    <m/>
    <n v="0"/>
    <s v="PXX22.XX22.190129153210.Z7V9"/>
    <s v="PU022250624PQN"/>
    <d v="2024-06-25T00:00:00"/>
    <x v="1"/>
    <s v="Upfront"/>
    <s v="Non ECS"/>
    <n v="45978"/>
    <s v="Non-Ecs"/>
    <n v="0"/>
    <s v="Shashank Yelve"/>
    <x v="0"/>
    <s v="Bahubali Kaddu"/>
  </r>
  <r>
    <s v="Mum"/>
    <n v="1"/>
    <n v="6000"/>
    <s v="Archana Kakade"/>
    <x v="20"/>
    <s v="June"/>
    <s v="Archana Kakade"/>
    <x v="31"/>
    <x v="3"/>
    <s v="Opal Spa"/>
    <n v="39364.807522966083"/>
    <n v="7080"/>
    <s v="Ecs"/>
    <s v="Online Payment"/>
    <s v="payu"/>
    <s v="Package"/>
    <s v="payu"/>
    <s v="Digital Mandate"/>
    <n v="0"/>
    <s v="PXX22.XX22.240625151627.Y5W4"/>
    <s v="PU022250624SWD"/>
    <d v="2024-06-25T00:00:00"/>
    <x v="0"/>
    <s v="Monthly"/>
    <s v="ECS Mode"/>
    <n v="71400"/>
    <s v="1 MDP"/>
    <n v="0"/>
    <s v="Nandan Singh"/>
    <x v="0"/>
    <s v="Abhijit Khanvilkar"/>
  </r>
  <r>
    <s v="Mum"/>
    <n v="1"/>
    <n v="6030"/>
    <s v="Manish Pandey"/>
    <x v="20"/>
    <s v="June"/>
    <s v="Manish Pandey"/>
    <x v="41"/>
    <x v="4"/>
    <s v="Jp Service Center"/>
    <n v="22936.704988528192"/>
    <n v="7115.4"/>
    <s v="Ecs"/>
    <s v="Online Payment"/>
    <s v="payu"/>
    <s v="Package"/>
    <s v="payu"/>
    <s v="Digital Mandate"/>
    <n v="0"/>
    <s v="PXX22.XX22.200224121555.L3J8"/>
    <s v="PU022250624M1K"/>
    <d v="2024-06-25T00:00:00"/>
    <x v="0"/>
    <s v="Monthly"/>
    <s v="ECS Mode"/>
    <n v="36180"/>
    <s v="2 MDP"/>
    <n v="0"/>
    <s v="Ajay Kumar Verma"/>
    <x v="0"/>
    <s v="Bahubali Kaddu"/>
  </r>
  <r>
    <s v="Mum"/>
    <n v="1"/>
    <n v="3998"/>
    <s v="Ajay Kumar Mishra"/>
    <x v="20"/>
    <s v="June"/>
    <s v="Ajay Kumar Mishra"/>
    <x v="0"/>
    <x v="0"/>
    <s v="Sufi Designer Studio"/>
    <n v="15207.453821581377"/>
    <n v="4717.6399999999994"/>
    <s v="Ecs"/>
    <s v="Online Payment"/>
    <s v="payu"/>
    <s v="Package"/>
    <s v="payu"/>
    <m/>
    <n v="0"/>
    <s v="PXX22.XX22.240610150627.S3I5"/>
    <s v="PU022250624H0D"/>
    <d v="2024-06-25T00:00:00"/>
    <x v="0"/>
    <s v="Monthly"/>
    <s v="ECS Mode"/>
    <n v="23988"/>
    <s v="2 MDP"/>
    <n v="0"/>
    <s v="Siddhant Pawar"/>
    <x v="0"/>
    <s v="Bahubali Kaddu"/>
  </r>
  <r>
    <s v="Mum"/>
    <n v="1"/>
    <n v="4000"/>
    <s v="Animesh Karmakar"/>
    <x v="20"/>
    <s v="June"/>
    <s v="Animesh Karmakar"/>
    <x v="88"/>
    <x v="3"/>
    <s v="Anis Battery &amp;amp;amp; Auto Garage"/>
    <n v="15215.061352257506"/>
    <n v="4720"/>
    <s v="Ecs"/>
    <s v="Online Payment"/>
    <s v="payu"/>
    <s v="Package"/>
    <s v="payu"/>
    <s v="Digital Mandate"/>
    <n v="0"/>
    <s v="PXX22.XX22.170328160135.C9I2"/>
    <s v="PU022250624VU9"/>
    <d v="2024-06-25T00:00:00"/>
    <x v="0"/>
    <s v="Monthly"/>
    <s v="ECS Mode"/>
    <n v="24000"/>
    <s v="2 MDP"/>
    <n v="0"/>
    <s v="Rikesh Vaidya"/>
    <x v="0"/>
    <s v="Abhijit Khanvilkar"/>
  </r>
  <r>
    <s v="Mum"/>
    <n v="1"/>
    <n v="4000"/>
    <s v="Ashish Shukla"/>
    <x v="20"/>
    <s v="June"/>
    <s v="Ashish Shukla"/>
    <x v="106"/>
    <x v="3"/>
    <s v="Learning Tree Pre School Day Care &amp;amp;amp;Activity Center"/>
    <n v="15209.453821581377"/>
    <n v="4720"/>
    <s v="Ecs"/>
    <s v="Online Payment"/>
    <s v="payu"/>
    <s v="Package"/>
    <s v="payu"/>
    <m/>
    <n v="0"/>
    <s v="PXX22.XX22.240625115918.D8I3"/>
    <s v="PU0222506241MS"/>
    <d v="2024-06-25T00:00:00"/>
    <x v="0"/>
    <s v="Monthly"/>
    <s v="ECS Mode"/>
    <n v="23988"/>
    <s v="2 MDP"/>
    <n v="0"/>
    <s v="Rikesh Vaidya"/>
    <x v="0"/>
    <s v="Abhijit Khanvilkar"/>
  </r>
  <r>
    <s v="Mum"/>
    <n v="1"/>
    <n v="3000"/>
    <s v="Jaganath Sabat"/>
    <x v="20"/>
    <s v="June"/>
    <s v="Jaganath Sabat"/>
    <x v="30"/>
    <x v="5"/>
    <s v="Ali Tempo Services"/>
    <n v="11411.296014193129"/>
    <n v="3540"/>
    <s v="Ecs"/>
    <s v="Online Payment"/>
    <s v="payu"/>
    <s v="Package"/>
    <s v="payu"/>
    <s v="Digital Mandate"/>
    <n v="0"/>
    <s v="P2141.2141.221004181717.H3I5"/>
    <s v="PU999250624TTA"/>
    <d v="2024-06-25T00:00:00"/>
    <x v="0"/>
    <s v="Monthly"/>
    <s v="ECS Mode"/>
    <n v="18000"/>
    <s v="Above 2 MDP"/>
    <n v="0"/>
    <s v="Jaganath Sabat"/>
    <x v="1"/>
    <s v="Abhijit Khanvilkar"/>
  </r>
  <r>
    <s v="Mum"/>
    <n v="1"/>
    <n v="4000"/>
    <s v="Mohammed Sajid Tak"/>
    <x v="20"/>
    <s v="June"/>
    <s v="Mohammed Sajid Tak"/>
    <x v="49"/>
    <x v="4"/>
    <s v="New Dolphin Electronics"/>
    <n v="15215.061352257506"/>
    <n v="4720"/>
    <s v="Ecs"/>
    <s v="Online Payment"/>
    <s v="offlinecreditcard"/>
    <s v="Package"/>
    <s v="offlinecreditcard"/>
    <s v="Digital Mandate"/>
    <n v="0"/>
    <s v="PXX22.XX22.140219164430.Y4W8"/>
    <s v="F0222706245T2"/>
    <d v="2024-06-25T00:00:00"/>
    <x v="0"/>
    <s v="Monthly"/>
    <s v="ECS Mode"/>
    <n v="24000"/>
    <s v="2 MDP"/>
    <n v="0"/>
    <s v="Irfan Patel"/>
    <x v="0"/>
    <s v="Bahubali Kaddu"/>
  </r>
  <r>
    <s v="Mum"/>
    <n v="1"/>
    <n v="2000"/>
    <s v="Angad Ramji Gupta"/>
    <x v="21"/>
    <s v="June"/>
    <s v="Angad Ramji Gupta"/>
    <x v="23"/>
    <x v="5"/>
    <s v="Reflection Saloon"/>
    <n v="7607.5306761287529"/>
    <n v="2360"/>
    <s v="Ecs"/>
    <s v="Online Payment"/>
    <s v="payu"/>
    <s v="Package"/>
    <s v="payu"/>
    <m/>
    <n v="0"/>
    <s v="PXX22.XX22.240626202051.S2Q1"/>
    <s v="PU02226062476J"/>
    <d v="2024-06-26T00:00:00"/>
    <x v="0"/>
    <s v="Monthly"/>
    <s v="ECS Mode"/>
    <n v="12000"/>
    <s v="2 MDP"/>
    <n v="0"/>
    <s v="Chandralok Gupta"/>
    <x v="0"/>
    <s v="Abhijit Khanvilkar"/>
  </r>
  <r>
    <s v="Mum"/>
    <n v="1"/>
    <n v="15300"/>
    <s v="Chandralok Gupta"/>
    <x v="21"/>
    <s v="June"/>
    <s v="Chandralok Gupta"/>
    <x v="38"/>
    <x v="5"/>
    <s v="Rich Sp"/>
    <n v="15300"/>
    <n v="18054"/>
    <s v="Non-Ecs"/>
    <s v="Online Payment"/>
    <s v="payu"/>
    <s v="Banner"/>
    <s v="payu"/>
    <m/>
    <n v="0"/>
    <s v="PXX22.XX22.221116201652.Z3P6"/>
    <s v="PU022260624M42"/>
    <d v="2024-06-26T00:00:00"/>
    <x v="2"/>
    <s v="Upfront"/>
    <s v="Non ECS"/>
    <n v="15300"/>
    <s v="Non-Ecs"/>
    <n v="0"/>
    <s v="Chandralok Gupta"/>
    <x v="1"/>
    <s v="Abhijit Khanvilkar"/>
  </r>
  <r>
    <s v="Mum"/>
    <n v="1"/>
    <n v="19200"/>
    <s v="Mohammed Munawar khan"/>
    <x v="21"/>
    <s v="June"/>
    <s v="Mohammed Munawar khan"/>
    <x v="53"/>
    <x v="4"/>
    <s v="Inon Consultant"/>
    <n v="19200"/>
    <n v="22656"/>
    <s v="Non-Ecs"/>
    <s v="Online Payment"/>
    <s v="payu"/>
    <s v="Package"/>
    <s v="payu"/>
    <m/>
    <n v="0"/>
    <s v="PXX22.XX22.170305173003.G6W6"/>
    <s v="PU022260624I24"/>
    <d v="2024-06-26T00:00:00"/>
    <x v="0"/>
    <s v="Upfront"/>
    <s v="Non ECS"/>
    <n v="19200"/>
    <s v="Non-Ecs"/>
    <n v="0"/>
    <s v="Direct Intezar"/>
    <x v="0"/>
    <s v="Bahubali Kaddu"/>
  </r>
  <r>
    <s v="Mum"/>
    <n v="1"/>
    <n v="2000"/>
    <s v="Jayesh Manoharlal Vatani"/>
    <x v="21"/>
    <s v="June"/>
    <s v="Jayesh Manoharlal Vatani"/>
    <x v="55"/>
    <x v="5"/>
    <s v="Varun Event"/>
    <n v="13215.061352257506"/>
    <n v="2360"/>
    <s v="Ecs"/>
    <s v="Online Payment"/>
    <s v="payu"/>
    <s v="Package"/>
    <s v="payu"/>
    <m/>
    <n v="0"/>
    <s v="PXX22.XX22.220207122728.R1H3"/>
    <s v="PU0222606241D1"/>
    <d v="2024-06-26T00:00:00"/>
    <x v="0"/>
    <s v="Monthly"/>
    <s v="ECS Mode"/>
    <n v="24000"/>
    <s v="1 MDP"/>
    <n v="0"/>
    <s v="Jaganath Sabat"/>
    <x v="0"/>
    <s v="Abhijit Khanvilkar"/>
  </r>
  <r>
    <s v="Mum"/>
    <n v="1"/>
    <n v="86885"/>
    <s v="Suraj Pawar"/>
    <x v="21"/>
    <s v="June"/>
    <s v="Suraj Pawar"/>
    <x v="22"/>
    <x v="1"/>
    <s v="It Teamwork Computer Institute"/>
    <n v="86885"/>
    <n v="102524.29999999999"/>
    <s v="Non-Ecs"/>
    <s v="Online Payment"/>
    <s v="payu"/>
    <s v="PDG"/>
    <s v="payu"/>
    <m/>
    <n v="0"/>
    <s v="PXX22.XX22.141230213927.C1B8"/>
    <s v="PU022260624LW7"/>
    <d v="2024-06-26T00:00:00"/>
    <x v="1"/>
    <s v="Upfront"/>
    <s v="Non ECS"/>
    <n v="86885"/>
    <s v="Non-Ecs"/>
    <n v="0"/>
    <s v="Suraj Pawar"/>
    <x v="1"/>
    <s v="Bahubali Kaddu"/>
  </r>
  <r>
    <s v="Mum"/>
    <n v="1"/>
    <n v="4000"/>
    <s v="Praful Mukundrao Telang"/>
    <x v="21"/>
    <s v="June"/>
    <s v="Praful Mukundrao Telang"/>
    <x v="60"/>
    <x v="0"/>
    <s v="Shree Chamunda Steel Art"/>
    <n v="15215.061352257506"/>
    <n v="4720"/>
    <s v="Ecs"/>
    <s v="Online Payment"/>
    <s v="payu"/>
    <s v="Package"/>
    <s v="payu"/>
    <m/>
    <n v="0"/>
    <s v="PXX22.XX22.240426102646.T7U5"/>
    <s v="PU022260624N3Y"/>
    <d v="2024-06-26T00:00:00"/>
    <x v="0"/>
    <s v="Monthly"/>
    <s v="ECS Mode"/>
    <n v="24000"/>
    <s v="2 MDP"/>
    <n v="0"/>
    <s v="Raviraj Kadam"/>
    <x v="0"/>
    <s v="Bahubali Kaddu"/>
  </r>
  <r>
    <s v="Mum"/>
    <n v="1"/>
    <n v="10000"/>
    <s v="Susheel Dubey"/>
    <x v="21"/>
    <s v="June"/>
    <s v="Susheel Dubey"/>
    <x v="37"/>
    <x v="4"/>
    <s v="Wave Wellness"/>
    <n v="66075.306761287531"/>
    <n v="11800"/>
    <s v="Ecs"/>
    <s v="Online Payment"/>
    <s v="payu"/>
    <s v="Package"/>
    <s v="payu"/>
    <s v="Digital Mandate"/>
    <n v="0"/>
    <s v="PXX22.XX22.240626164712.Y4I9"/>
    <s v="PU022260624J0L"/>
    <d v="2024-06-26T00:00:00"/>
    <x v="0"/>
    <s v="Monthly"/>
    <s v="ECS Mode"/>
    <n v="120000"/>
    <s v="1 MDP"/>
    <n v="0"/>
    <s v="Susheel Dubey"/>
    <x v="1"/>
    <s v="Bahubali Kaddu"/>
  </r>
  <r>
    <s v="Mum"/>
    <n v="0"/>
    <n v="3000"/>
    <s v="Prashant Lad"/>
    <x v="21"/>
    <s v="June"/>
    <s v="Prashant Lad"/>
    <x v="1"/>
    <x v="1"/>
    <s v="Zende Employees"/>
    <n v="0"/>
    <n v="3540"/>
    <s v="Non-Ecs"/>
    <s v="Online Payment"/>
    <s v="payu"/>
    <s v="Package"/>
    <s v="payu"/>
    <m/>
    <n v="0"/>
    <s v="PXX22.XX22.240621161629.F2U1"/>
    <s v="PU022260624Y4E"/>
    <d v="2024-06-26T00:00:00"/>
    <x v="0"/>
    <s v="Upfront"/>
    <s v="Non ECS"/>
    <n v="3000"/>
    <s v="Non-Ecs"/>
    <n v="0"/>
    <s v="Shashank Yelve"/>
    <x v="0"/>
    <s v="Bahubali Kaddu"/>
  </r>
  <r>
    <s v="Mum"/>
    <n v="1"/>
    <n v="64800"/>
    <s v="Vinaykumar Gaud"/>
    <x v="21"/>
    <s v="June"/>
    <s v="Vinaykumar Gaud"/>
    <x v="16"/>
    <x v="4"/>
    <s v="Swananda Estate Consultant"/>
    <n v="64800"/>
    <n v="76464"/>
    <s v="Non-Ecs"/>
    <s v="Online Payment"/>
    <s v="payu"/>
    <s v="Package"/>
    <s v="payu"/>
    <m/>
    <n v="0"/>
    <s v="P1440003"/>
    <s v="PU022260624EJZ"/>
    <d v="2024-06-26T00:00:00"/>
    <x v="0"/>
    <s v="Upfront"/>
    <s v="Non ECS"/>
    <n v="64800"/>
    <s v="Non-Ecs"/>
    <n v="0"/>
    <s v="Direct Intezar"/>
    <x v="0"/>
    <s v="Bahubali Kaddu"/>
  </r>
  <r>
    <s v="Mum"/>
    <n v="1"/>
    <n v="4000"/>
    <s v="Akash Kumar jaiswal"/>
    <x v="21"/>
    <s v="June"/>
    <s v="Akash Kumar jaiswal"/>
    <x v="77"/>
    <x v="2"/>
    <s v="S S Enterprises"/>
    <n v="15215.061352257506"/>
    <n v="4720"/>
    <s v="Ecs"/>
    <s v="Online Payment"/>
    <s v="payu"/>
    <s v="Package"/>
    <s v="payu"/>
    <s v="Digital Mandate"/>
    <n v="0"/>
    <s v="PXX22.XX22.240626161933.X2P3"/>
    <s v="PU022260624T4D"/>
    <d v="2024-06-26T00:00:00"/>
    <x v="0"/>
    <s v="Monthly"/>
    <s v="ECS Mode"/>
    <n v="24000"/>
    <s v="2 MDP"/>
    <n v="0"/>
    <s v="Direct Dileep"/>
    <x v="0"/>
    <s v="Bahubali Kaddu"/>
  </r>
  <r>
    <s v="Mum"/>
    <n v="1"/>
    <n v="4000"/>
    <s v="Mohit Upadhyay"/>
    <x v="21"/>
    <s v="June"/>
    <s v="Mohit Upadhyay"/>
    <x v="99"/>
    <x v="0"/>
    <s v="Nilkantheshwar Properties"/>
    <n v="15215.061352257506"/>
    <n v="4720"/>
    <s v="Ecs"/>
    <s v="Online Payment"/>
    <s v="offlinecreditcard"/>
    <s v="Package"/>
    <s v="offlinecreditcard"/>
    <s v="Digital Mandate"/>
    <n v="0"/>
    <s v="PXX22.XX22.240625220626.J5J1"/>
    <s v="F0222606244C9"/>
    <d v="2024-06-26T00:00:00"/>
    <x v="0"/>
    <s v="Monthly"/>
    <s v="ECS Mode"/>
    <n v="24000"/>
    <s v="2 MDP"/>
    <n v="0"/>
    <s v="Sonu Dubey"/>
    <x v="0"/>
    <s v="Bahubali Kaddu"/>
  </r>
  <r>
    <s v="Mum"/>
    <n v="1"/>
    <n v="3219"/>
    <s v="Nagendra Mishra"/>
    <x v="21"/>
    <s v="June"/>
    <s v="Nagendra Mishra"/>
    <x v="94"/>
    <x v="0"/>
    <s v="Jamal Fragrance"/>
    <n v="21269.641246458457"/>
    <n v="3798.4199999999996"/>
    <s v="Ecs"/>
    <s v="Online Payment"/>
    <s v="payu"/>
    <s v="Package"/>
    <s v="payu"/>
    <m/>
    <n v="0"/>
    <s v="PXX22.XX22.240103154756.C5P1"/>
    <s v="PU022260624VN7"/>
    <d v="2024-06-26T00:00:00"/>
    <x v="0"/>
    <s v="Monthly"/>
    <s v="ECS Mode"/>
    <n v="38628"/>
    <s v="1 MDP"/>
    <n v="0"/>
    <s v="Siddhant Pawar"/>
    <x v="0"/>
    <s v="Bahubali Kaddu"/>
  </r>
  <r>
    <s v="Mum"/>
    <n v="1"/>
    <n v="30000"/>
    <s v="Jubair Khan"/>
    <x v="21"/>
    <s v="June"/>
    <s v="Jubair Khan"/>
    <x v="25"/>
    <x v="1"/>
    <s v="Amrit Wellness Thai Sp"/>
    <n v="21505.160760669187"/>
    <n v="35400"/>
    <s v="Non-Ecs"/>
    <s v="Cheque &amp; Cash"/>
    <n v="287983"/>
    <s v="Package"/>
    <d v="2024-06-28T00:00:00"/>
    <m/>
    <n v="0"/>
    <s v="PXX22.XX22.240623185621.G7V5"/>
    <s v="Q0222606243YY"/>
    <d v="2024-06-26T00:00:00"/>
    <x v="0"/>
    <s v="Upfront"/>
    <s v="Non ECS"/>
    <n v="30000"/>
    <s v="Non-Ecs"/>
    <n v="0"/>
    <s v="Mohammad Imran Adil"/>
    <x v="0"/>
    <s v="Bahubali Kaddu"/>
  </r>
  <r>
    <s v="Mum"/>
    <n v="1"/>
    <n v="20339"/>
    <s v="Munawar Warish hashmi"/>
    <x v="21"/>
    <s v="June"/>
    <s v="Munawar Warish hashmi"/>
    <x v="21"/>
    <x v="5"/>
    <s v="Phadke Hospital Maternity Surgical and General Hospital"/>
    <n v="14579.782157041685"/>
    <n v="24000.02"/>
    <s v="Non-Ecs"/>
    <s v="Cheque &amp; Cash"/>
    <n v="61289"/>
    <s v="Package"/>
    <d v="2024-06-26T00:00:00"/>
    <m/>
    <n v="0"/>
    <s v="PXX22.XX22.100919025414.J4G4"/>
    <s v="Q022260624NHG"/>
    <d v="2024-06-26T00:00:00"/>
    <x v="0"/>
    <s v="Upfront"/>
    <s v="Non ECS"/>
    <n v="20339"/>
    <s v="Non-Ecs"/>
    <n v="0"/>
    <s v="Munawar hashmi"/>
    <x v="1"/>
    <s v="Abhijit Khanvilkar"/>
  </r>
  <r>
    <s v="Mum"/>
    <n v="1"/>
    <n v="4000"/>
    <s v="Vikas Chandrabhan mishra"/>
    <x v="21"/>
    <s v="June"/>
    <s v="Vikas Chandrabhan mishra"/>
    <x v="42"/>
    <x v="1"/>
    <s v="Gaurav Advisory Consultant"/>
    <n v="15215.061352257506"/>
    <n v="4720"/>
    <s v="Ecs"/>
    <s v="Online Payment"/>
    <s v="payu"/>
    <s v="Package"/>
    <s v="payu"/>
    <m/>
    <n v="0"/>
    <s v="PXX22.XX22.240626121243.T8F5"/>
    <s v="PU022260624G8J"/>
    <d v="2024-06-26T00:00:00"/>
    <x v="0"/>
    <s v="Monthly"/>
    <s v="ECS Mode"/>
    <n v="24000"/>
    <s v="2 MDP"/>
    <n v="0"/>
    <s v="Shashank Yelve"/>
    <x v="0"/>
    <s v="Bahubali Kaddu"/>
  </r>
  <r>
    <s v="Mum"/>
    <n v="1"/>
    <n v="4000"/>
    <s v="Saw Mritunjay kumar premchand"/>
    <x v="21"/>
    <s v="June"/>
    <s v="Saw Mritunjay kumar premchand"/>
    <x v="97"/>
    <x v="0"/>
    <s v="Adv. Smita Patil"/>
    <n v="15215.061352257506"/>
    <n v="4720"/>
    <s v="Ecs"/>
    <s v="Online Payment"/>
    <s v="payu"/>
    <s v="Package"/>
    <s v="payu"/>
    <m/>
    <n v="0"/>
    <s v="PXX22.XX22.240413190332.R9X8"/>
    <s v="PU0222606249RP"/>
    <d v="2024-06-26T00:00:00"/>
    <x v="0"/>
    <s v="Monthly"/>
    <s v="ECS Mode"/>
    <n v="24000"/>
    <s v="2 MDP"/>
    <n v="0"/>
    <s v="Raviraj Kadam"/>
    <x v="0"/>
    <s v="Bahubali Kaddu"/>
  </r>
  <r>
    <s v="Mum"/>
    <n v="1"/>
    <n v="18000"/>
    <s v="Rishikesh Dubey"/>
    <x v="21"/>
    <s v="June"/>
    <s v="Rishikesh Dubey"/>
    <x v="34"/>
    <x v="4"/>
    <s v="Baba Homes"/>
    <n v="18000"/>
    <n v="21240"/>
    <s v="Non-Ecs"/>
    <s v="Online Payment"/>
    <s v="neft"/>
    <s v="Package"/>
    <s v="neft"/>
    <m/>
    <n v="0"/>
    <s v="PXX22.XX22.210104133035.U3Z8"/>
    <s v="N022270624615"/>
    <d v="2024-06-26T00:00:00"/>
    <x v="0"/>
    <s v="Upfront"/>
    <s v="Non ECS"/>
    <n v="18000"/>
    <s v="Non-Ecs"/>
    <n v="0"/>
    <s v="Naveen Tripathi"/>
    <x v="0"/>
    <s v="Bahubali Kaddu"/>
  </r>
  <r>
    <s v="Mum"/>
    <n v="1"/>
    <n v="10000"/>
    <s v="Nandan Singh"/>
    <x v="21"/>
    <s v="June"/>
    <s v="Nandan Singh"/>
    <x v="17"/>
    <x v="3"/>
    <s v="Hari Om Fabricator"/>
    <n v="10000"/>
    <n v="11800"/>
    <s v="Non-Ecs"/>
    <s v="Online Payment"/>
    <s v="offlinecreditcard"/>
    <s v="Package"/>
    <s v="offlinecreditcard"/>
    <m/>
    <n v="0"/>
    <s v="PXX22.XX22.230305225841.V4Y1"/>
    <s v="F022290624KA0"/>
    <d v="2024-06-26T00:00:00"/>
    <x v="0"/>
    <s v="Upfront"/>
    <s v="Non ECS"/>
    <n v="10000"/>
    <s v="Non-Ecs"/>
    <n v="0"/>
    <s v="Nandan Singh"/>
    <x v="1"/>
    <s v="Abhijit Khanvilkar"/>
  </r>
  <r>
    <s v="Mum"/>
    <n v="1"/>
    <n v="4000"/>
    <s v="Laxmi Narayan pandey"/>
    <x v="21"/>
    <s v="June"/>
    <s v="Laxmi Narayan pandey"/>
    <x v="14"/>
    <x v="3"/>
    <s v="Kidzee"/>
    <n v="15215.061352257506"/>
    <n v="4720"/>
    <s v="Ecs"/>
    <s v="Online Payment"/>
    <s v="neft"/>
    <s v="Package"/>
    <s v="neft"/>
    <m/>
    <n v="0"/>
    <s v="PXX22.XX22.140205162514.B2Z4"/>
    <s v="N022010724DN5"/>
    <d v="2024-06-26T00:00:00"/>
    <x v="0"/>
    <s v="Monthly"/>
    <s v="ECS Mode"/>
    <n v="24000"/>
    <s v="2 MDP"/>
    <n v="0"/>
    <s v="Rikesh Vaidya"/>
    <x v="0"/>
    <s v="Abhijit Khanvilkar"/>
  </r>
  <r>
    <s v="Mum"/>
    <n v="1"/>
    <n v="2000"/>
    <s v="Susheel Dubey"/>
    <x v="22"/>
    <s v="June"/>
    <s v="Susheel Dubey"/>
    <x v="37"/>
    <x v="4"/>
    <s v="Gurukul Academy Centre"/>
    <n v="13215.061352257506"/>
    <n v="2360"/>
    <s v="Ecs"/>
    <s v="Online Payment"/>
    <s v="payu"/>
    <s v="Package"/>
    <s v="payu"/>
    <m/>
    <n v="0"/>
    <s v="PXX22.XX22.221209041355.C3M1"/>
    <s v="PU022270624DPQ"/>
    <d v="2024-06-27T00:00:00"/>
    <x v="0"/>
    <s v="Monthly"/>
    <s v="ECS Mode"/>
    <n v="24000"/>
    <s v="1 MDP"/>
    <n v="0"/>
    <s v="Susheel Dubey"/>
    <x v="1"/>
    <s v="Bahubali Kaddu"/>
  </r>
  <r>
    <s v="Mum"/>
    <n v="1"/>
    <n v="22158"/>
    <s v="Suraj Pawar"/>
    <x v="22"/>
    <s v="June"/>
    <s v="Suraj Pawar"/>
    <x v="22"/>
    <x v="1"/>
    <s v="Super Steel Centre"/>
    <n v="22158"/>
    <n v="26146.44"/>
    <s v="Non-Ecs"/>
    <s v="Online Payment"/>
    <s v="payu"/>
    <s v="Package"/>
    <s v="payu"/>
    <m/>
    <n v="0"/>
    <s v="PXX22.XX22.180329222003.W8E8"/>
    <s v="PU0222706242IN"/>
    <d v="2024-06-27T00:00:00"/>
    <x v="0"/>
    <s v="Upfront"/>
    <s v="Non ECS"/>
    <n v="22158"/>
    <s v="Non-Ecs"/>
    <n v="0"/>
    <s v="Suraj Pawar"/>
    <x v="1"/>
    <s v="Bahubali Kaddu"/>
  </r>
  <r>
    <s v="Mum"/>
    <n v="1"/>
    <n v="6000"/>
    <s v="Dinesh Ghodvinde"/>
    <x v="22"/>
    <s v="June"/>
    <s v="Dinesh Ghodvinde"/>
    <x v="65"/>
    <x v="5"/>
    <s v="BRAND MENDER"/>
    <n v="22822.592028386258"/>
    <n v="7080"/>
    <s v="Ecs"/>
    <s v="Online Payment"/>
    <s v="payu"/>
    <s v="Package"/>
    <s v="payu"/>
    <s v="Digital Mandate"/>
    <n v="0"/>
    <s v="PXX22.XX22.240626175513.H9Z1"/>
    <s v="PU022270624T72"/>
    <d v="2024-06-27T00:00:00"/>
    <x v="0"/>
    <s v="Monthly"/>
    <s v="ECS Mode"/>
    <n v="36000"/>
    <s v="2 MDP"/>
    <n v="0"/>
    <s v="Jaganath Sabat"/>
    <x v="0"/>
    <s v="Abhijit Khanvilkar"/>
  </r>
  <r>
    <s v="Mum"/>
    <n v="1"/>
    <n v="2000"/>
    <s v="Jayesh Manoharlal Vatani"/>
    <x v="22"/>
    <s v="June"/>
    <s v="Jayesh Manoharlal Vatani"/>
    <x v="55"/>
    <x v="5"/>
    <s v="Deluxe Car Zone"/>
    <n v="7607.5306761287529"/>
    <n v="2360"/>
    <s v="Ecs"/>
    <s v="Online Payment"/>
    <s v="payu"/>
    <s v="Package"/>
    <s v="payu"/>
    <m/>
    <n v="0"/>
    <s v="PXX22.XX22.230905161241.V7C4"/>
    <s v="PU022270624IL4"/>
    <d v="2024-06-27T00:00:00"/>
    <x v="0"/>
    <s v="Monthly"/>
    <s v="ECS Mode"/>
    <n v="12000"/>
    <s v="2 MDP"/>
    <n v="0"/>
    <s v="Jaganath Sabat"/>
    <x v="0"/>
    <s v="Abhijit Khanvilkar"/>
  </r>
  <r>
    <s v="Mum"/>
    <n v="1"/>
    <n v="40000"/>
    <s v="Mohd Ijhar Shaikh"/>
    <x v="22"/>
    <s v="June"/>
    <s v="Mohd Ijhar Shaikh"/>
    <x v="9"/>
    <x v="4"/>
    <s v="Super Express Courier and Cargo"/>
    <n v="28673.547680892247"/>
    <n v="47200"/>
    <s v="Non-Ecs"/>
    <s v="Cheque &amp; Cash"/>
    <n v="13"/>
    <s v="PDG"/>
    <d v="2024-06-30T00:00:00"/>
    <m/>
    <n v="0"/>
    <s v="PXX22.XX22.190708171336.R7K8"/>
    <s v="Q022270624GL2"/>
    <d v="2024-06-27T00:00:00"/>
    <x v="1"/>
    <s v="Upfront"/>
    <s v="Non ECS"/>
    <n v="40000"/>
    <s v="Non-Ecs"/>
    <n v="0"/>
    <s v="Direct Intezar"/>
    <x v="0"/>
    <s v="Bahubali Kaddu"/>
  </r>
  <r>
    <s v="Mum"/>
    <n v="1"/>
    <n v="10000"/>
    <s v="Archana Kakade"/>
    <x v="22"/>
    <s v="June"/>
    <s v="Archana Kakade"/>
    <x v="31"/>
    <x v="3"/>
    <s v="Jazzy Unisex Salon &amp;amp;amp; Spa"/>
    <n v="66075.306761287531"/>
    <n v="11800"/>
    <s v="Ecs"/>
    <s v="Online Payment"/>
    <s v="payu"/>
    <s v="Package"/>
    <s v="payu"/>
    <s v="Digital Mandate"/>
    <n v="0"/>
    <s v="PXX22.XX22.240627165845.Z5J7"/>
    <s v="PU0222706240I0"/>
    <d v="2024-06-27T00:00:00"/>
    <x v="0"/>
    <s v="Monthly"/>
    <s v="ECS Mode"/>
    <n v="120000"/>
    <s v="1 MDP"/>
    <n v="0"/>
    <s v="Nandan Singh"/>
    <x v="0"/>
    <s v="Abhijit Khanvilkar"/>
  </r>
  <r>
    <s v="Mum"/>
    <n v="0.5"/>
    <n v="1000"/>
    <s v="Akash Ramratan jaiswal"/>
    <x v="22"/>
    <s v="June"/>
    <s v="Akash Ramratan jaiswal"/>
    <x v="70"/>
    <x v="0"/>
    <s v="Re &amp;amp;amp; Ri Salon"/>
    <n v="3136.4955567725151"/>
    <n v="1180"/>
    <s v="Ecs"/>
    <s v="Online Payment"/>
    <s v="payu"/>
    <s v="Package"/>
    <s v="payu"/>
    <s v="Digital Mandate"/>
    <n v="0"/>
    <s v="PXX22.XX22.231117220042.K4Y5"/>
    <s v="PU022270624XFE"/>
    <d v="2024-06-27T00:00:00"/>
    <x v="0"/>
    <s v="Monthly"/>
    <s v="ECS Mode"/>
    <n v="6000"/>
    <s v="2 MDP"/>
    <s v="Sona Gupta"/>
    <s v="Sonu Dubey"/>
    <x v="0"/>
    <s v="Bahubali Kaddu"/>
  </r>
  <r>
    <s v="Mum"/>
    <n v="1"/>
    <n v="23000"/>
    <s v="Jubair Khan"/>
    <x v="22"/>
    <s v="June"/>
    <s v="Jubair Khan"/>
    <x v="25"/>
    <x v="1"/>
    <s v="Homee Decor Furnishing &amp;amp;amp; Sofa Maker"/>
    <n v="23000"/>
    <n v="27140"/>
    <s v="Non-Ecs"/>
    <s v="Online Payment"/>
    <s v="payu"/>
    <s v="PDG"/>
    <s v="payu"/>
    <m/>
    <n v="0"/>
    <s v="PXX22.XX22.190626192008.E5F1"/>
    <s v="PU022270624XNA"/>
    <d v="2024-06-27T00:00:00"/>
    <x v="1"/>
    <s v="Upfront"/>
    <s v="Non ECS"/>
    <n v="23000"/>
    <s v="Non-Ecs"/>
    <n v="0"/>
    <s v="Mohammad Imran Adil"/>
    <x v="0"/>
    <s v="Bahubali Kaddu"/>
  </r>
  <r>
    <s v="Mum"/>
    <n v="1"/>
    <n v="3455"/>
    <s v="Jaganath Sabat"/>
    <x v="22"/>
    <s v="June"/>
    <s v="Jaganath Sabat"/>
    <x v="30"/>
    <x v="5"/>
    <s v="Akshayya Nursing Home"/>
    <n v="22830.420368693874"/>
    <n v="4076.8999999999996"/>
    <s v="Ecs"/>
    <s v="Online Payment"/>
    <s v="payu"/>
    <s v="PDG"/>
    <s v="payu"/>
    <s v="Digital Mandate"/>
    <n v="0"/>
    <s v="PXX22.XX22.220617184021.I8M5"/>
    <s v="PU0222706245JJ"/>
    <d v="2024-06-27T00:00:00"/>
    <x v="1"/>
    <s v="Monthly"/>
    <s v="ECS Mode"/>
    <n v="41463"/>
    <s v="1 MDP"/>
    <n v="0"/>
    <s v="Jaganath Sabat"/>
    <x v="1"/>
    <s v="Abhijit Khanvilkar"/>
  </r>
  <r>
    <s v="Mum"/>
    <n v="1"/>
    <n v="43200"/>
    <s v="MD Sanaul Mustufa"/>
    <x v="22"/>
    <s v="June"/>
    <s v="MD Sanaul Mustufa"/>
    <x v="64"/>
    <x v="3"/>
    <s v="Ebera Welding Equipment"/>
    <n v="30967.431495363628"/>
    <n v="50976"/>
    <s v="Non-Ecs"/>
    <s v="Cheque &amp; Cash"/>
    <n v="246462"/>
    <s v="Package"/>
    <d v="2024-06-28T00:00:00"/>
    <m/>
    <n v="0"/>
    <s v="PXX22.XX22.121123204940.S9H8"/>
    <s v="Q02227062488W"/>
    <d v="2024-06-27T00:00:00"/>
    <x v="0"/>
    <s v="Upfront"/>
    <s v="Non ECS"/>
    <n v="43200"/>
    <s v="Non-Ecs"/>
    <n v="0"/>
    <s v="MD Sanaul Mustufa"/>
    <x v="1"/>
    <s v="Abhijit Khanvilkar"/>
  </r>
  <r>
    <s v="Mum"/>
    <n v="1"/>
    <n v="4000"/>
    <s v="Vinod Kumar"/>
    <x v="22"/>
    <s v="June"/>
    <s v="Vinod Kumar"/>
    <x v="48"/>
    <x v="2"/>
    <s v="Skywing Courier"/>
    <n v="15215.061352257506"/>
    <n v="4720"/>
    <s v="Ecs"/>
    <s v="Online Payment"/>
    <s v="payu"/>
    <s v="Package"/>
    <s v="payu"/>
    <m/>
    <n v="0"/>
    <s v="PXX22.XX22.240627131639.J7M1"/>
    <s v="PU022270624R17"/>
    <d v="2024-06-27T00:00:00"/>
    <x v="0"/>
    <s v="Monthly"/>
    <s v="ECS Mode"/>
    <n v="24000"/>
    <s v="2 MDP"/>
    <n v="0"/>
    <s v="Direct Dileep"/>
    <x v="0"/>
    <s v="Bahubali Kaddu"/>
  </r>
  <r>
    <s v="Mum"/>
    <n v="1"/>
    <n v="2000"/>
    <s v="Subham Yadav"/>
    <x v="22"/>
    <s v="June"/>
    <s v="Subham Yadav"/>
    <x v="107"/>
    <x v="0"/>
    <s v="Royal Pets"/>
    <n v="7607.5306761287529"/>
    <n v="2360"/>
    <s v="Ecs"/>
    <s v="Online Payment"/>
    <s v="payu"/>
    <s v="Package"/>
    <s v="payu"/>
    <m/>
    <n v="0"/>
    <s v="PXX22.XX22.240627151542.Q4D1"/>
    <s v="PU022270624H1O"/>
    <d v="2024-06-27T00:00:00"/>
    <x v="0"/>
    <s v="Monthly"/>
    <s v="ECS Mode"/>
    <n v="12000"/>
    <s v="2 MDP"/>
    <n v="0"/>
    <s v="Sonu Dubey"/>
    <x v="0"/>
    <s v="Bahubali Kaddu"/>
  </r>
  <r>
    <s v="Mum"/>
    <n v="1"/>
    <n v="2000"/>
    <s v="Bhavesh Vivek Mhatre"/>
    <x v="22"/>
    <s v="June"/>
    <s v="Bhavesh Vivek Mhatre"/>
    <x v="7"/>
    <x v="1"/>
    <s v="Ahmed Fabrication and Engineering"/>
    <n v="7607.5306761287529"/>
    <n v="2360"/>
    <s v="Ecs"/>
    <s v="Online Payment"/>
    <s v="payu"/>
    <s v="Package"/>
    <s v="payu"/>
    <m/>
    <n v="0"/>
    <s v="PXX22.XX22.221207141359.Q8V7"/>
    <s v="PU022270624WTS"/>
    <d v="2024-06-27T00:00:00"/>
    <x v="0"/>
    <s v="Monthly"/>
    <s v="ECS Mode"/>
    <n v="12000"/>
    <s v="2 MDP"/>
    <n v="0"/>
    <s v="Suraj Pawar"/>
    <x v="0"/>
    <s v="Bahubali Kaddu"/>
  </r>
  <r>
    <s v="Mum"/>
    <n v="1"/>
    <n v="26828"/>
    <s v="Shekh Mohammad Imran"/>
    <x v="22"/>
    <s v="June"/>
    <s v="Shekh Mohammad Imran"/>
    <x v="4"/>
    <x v="1"/>
    <s v="Crystal Talent"/>
    <n v="26828"/>
    <n v="31657.039999999997"/>
    <s v="Non-Ecs"/>
    <s v="Online Payment"/>
    <s v="payu"/>
    <s v="Package"/>
    <s v="payu"/>
    <m/>
    <n v="0"/>
    <s v="PXX22.XX22.170107155443.U1N8"/>
    <s v="PU022270624NMZ"/>
    <d v="2024-06-27T00:00:00"/>
    <x v="0"/>
    <s v="Upfront"/>
    <s v="Non ECS"/>
    <n v="26828"/>
    <s v="Non-Ecs"/>
    <n v="0"/>
    <s v="Shashank Yelve"/>
    <x v="0"/>
    <s v="Bahubali Kaddu"/>
  </r>
  <r>
    <s v="Mum"/>
    <n v="1"/>
    <n v="6000"/>
    <s v="Jaganath Sabat"/>
    <x v="22"/>
    <s v="June"/>
    <s v="Jaganath Sabat"/>
    <x v="30"/>
    <x v="5"/>
    <s v="Dr. Anant G Gaikwad (Lavanya Skin &amp;amp;amp; Hair Care Clinic)"/>
    <n v="6000"/>
    <n v="7080"/>
    <s v="Non-Ecs"/>
    <s v="Online Payment"/>
    <s v="payu"/>
    <s v="Banner"/>
    <s v="payu"/>
    <m/>
    <n v="0"/>
    <s v="PXX22.XX22.170125033541.J3U7"/>
    <s v="PU022270624M41"/>
    <d v="2024-06-27T00:00:00"/>
    <x v="2"/>
    <s v="Upfront"/>
    <s v="Non ECS"/>
    <n v="6000"/>
    <s v="Non-Ecs"/>
    <n v="0"/>
    <s v="Jaganath Sabat"/>
    <x v="1"/>
    <s v="Abhijit Khanvilkar"/>
  </r>
  <r>
    <s v="Mum"/>
    <n v="0.5"/>
    <n v="9600"/>
    <s v="Rishikesh Dubey"/>
    <x v="22"/>
    <s v="June"/>
    <s v="Rishikesh Dubey"/>
    <x v="34"/>
    <x v="4"/>
    <s v="Perfect Services"/>
    <n v="9600"/>
    <n v="11328"/>
    <s v="Non-Ecs"/>
    <s v="Online Payment"/>
    <s v="payu"/>
    <s v="Package"/>
    <s v="payu"/>
    <m/>
    <n v="0"/>
    <s v="PXX22.XX22.120905133401.S7G5"/>
    <s v="PU02227062465Q"/>
    <d v="2024-06-27T00:00:00"/>
    <x v="0"/>
    <s v="Upfront"/>
    <s v="Non ECS"/>
    <n v="9600"/>
    <s v="Non-Ecs"/>
    <s v="Devyang Lakhani"/>
    <s v="Naveen Tripathi"/>
    <x v="0"/>
    <s v="Bahubali Kaddu"/>
  </r>
  <r>
    <s v="Mum"/>
    <n v="1"/>
    <n v="21300"/>
    <s v="Siraj Rais Khan"/>
    <x v="22"/>
    <s v="June"/>
    <s v="Siraj Rais Khan"/>
    <x v="63"/>
    <x v="4"/>
    <s v="AIR Cool Center"/>
    <n v="21300"/>
    <n v="25134"/>
    <s v="Non-Ecs"/>
    <s v="Online Payment"/>
    <s v="payu"/>
    <s v="Package"/>
    <s v="payu"/>
    <m/>
    <n v="0"/>
    <s v="PXX22.XX22.161118184752.W6F8"/>
    <s v="PU022270624X6Q"/>
    <d v="2024-06-27T00:00:00"/>
    <x v="0"/>
    <s v="Upfront"/>
    <s v="Non ECS"/>
    <n v="21300"/>
    <s v="Non-Ecs"/>
    <n v="0"/>
    <s v="Irfan Patel"/>
    <x v="0"/>
    <s v="Bahubali Kaddu"/>
  </r>
  <r>
    <s v="Mum"/>
    <n v="1"/>
    <n v="1281"/>
    <s v="Choubey Aditya ajit"/>
    <x v="22"/>
    <s v="June"/>
    <s v="Choubey Aditya ajit"/>
    <x v="20"/>
    <x v="5"/>
    <s v="Optic Art"/>
    <n v="8465.6486787899648"/>
    <n v="1511.58"/>
    <s v="Ecs"/>
    <s v="Online Payment"/>
    <s v="payu"/>
    <s v="Package"/>
    <s v="payu"/>
    <s v="Digital Mandate"/>
    <n v="0"/>
    <s v="PXX22.XX22.230711143800.M7N8"/>
    <s v="PU0222706249QV"/>
    <d v="2024-06-27T00:00:00"/>
    <x v="0"/>
    <s v="Monthly"/>
    <s v="ECS Mode"/>
    <n v="15375"/>
    <s v="1 MDP"/>
    <n v="0"/>
    <s v="Chandralok Gupta"/>
    <x v="0"/>
    <s v="Abhijit Khanvilkar"/>
  </r>
  <r>
    <s v="Mum"/>
    <n v="1"/>
    <n v="9600"/>
    <s v="Prashant Lad"/>
    <x v="22"/>
    <s v="June"/>
    <s v="Prashant Lad"/>
    <x v="1"/>
    <x v="1"/>
    <s v="Vikas Water Supply"/>
    <n v="9600"/>
    <n v="11328"/>
    <s v="Non-Ecs"/>
    <s v="Online Payment"/>
    <s v="payu"/>
    <s v="Package"/>
    <s v="payu"/>
    <m/>
    <n v="0"/>
    <s v="PXX22.XX22.161001204512.D8Z8"/>
    <s v="PU022270624YMZ"/>
    <d v="2024-06-27T00:00:00"/>
    <x v="0"/>
    <s v="Upfront"/>
    <s v="Non ECS"/>
    <n v="9600"/>
    <s v="Non-Ecs"/>
    <n v="0"/>
    <s v="Shashank Yelve"/>
    <x v="0"/>
    <s v="Bahubali Kaddu"/>
  </r>
  <r>
    <s v="Mum"/>
    <n v="1"/>
    <n v="10000"/>
    <s v="Pravin Matal"/>
    <x v="22"/>
    <s v="June"/>
    <s v="Pravin Matal"/>
    <x v="46"/>
    <x v="1"/>
    <s v="Sarthak Internet Service Provider"/>
    <n v="10000"/>
    <n v="11800"/>
    <s v="Non-Ecs"/>
    <s v="Online Payment"/>
    <s v="payu"/>
    <s v="Package"/>
    <s v="payu"/>
    <m/>
    <n v="0"/>
    <s v="PXX22.XX22.170719152424.D6T7"/>
    <s v="PU02227062470F"/>
    <d v="2024-06-27T00:00:00"/>
    <x v="0"/>
    <s v="Upfront"/>
    <s v="Non ECS"/>
    <n v="10000"/>
    <s v="Non-Ecs"/>
    <n v="0"/>
    <s v="Manish Dubey"/>
    <x v="0"/>
    <s v="Bahubali Kaddu"/>
  </r>
  <r>
    <s v="Mum"/>
    <n v="1"/>
    <n v="2000"/>
    <s v="Shubhendu Prafulla Daskabi"/>
    <x v="22"/>
    <s v="June"/>
    <s v="Shubhendu Prafulla Daskabi"/>
    <x v="108"/>
    <x v="2"/>
    <s v="Magic Mirror Beauty Salon"/>
    <n v="7607.5306761287529"/>
    <n v="2360"/>
    <s v="Ecs"/>
    <s v="Online Payment"/>
    <s v="offlinecreditcard"/>
    <s v="Package"/>
    <s v="offlinecreditcard"/>
    <m/>
    <n v="0"/>
    <s v="PXX22.XX22.240626105813.M4Z7"/>
    <s v="F022270624YMJ"/>
    <d v="2024-06-27T00:00:00"/>
    <x v="0"/>
    <s v="Monthly"/>
    <s v="ECS Mode"/>
    <n v="12000"/>
    <s v="2 MDP"/>
    <n v="0"/>
    <s v="Direct Dileep"/>
    <x v="0"/>
    <s v="Bahubali Kaddu"/>
  </r>
  <r>
    <s v="Mum"/>
    <n v="1"/>
    <n v="10000"/>
    <s v="Arun Kumar shukla"/>
    <x v="22"/>
    <s v="June"/>
    <s v="Arun Kumar shukla"/>
    <x v="43"/>
    <x v="5"/>
    <s v="Pankaj Electronics"/>
    <n v="10000"/>
    <n v="11800"/>
    <s v="Non-Ecs"/>
    <s v="Online Payment"/>
    <s v="neft"/>
    <s v="Package"/>
    <s v="neft"/>
    <m/>
    <n v="0"/>
    <s v="P650759"/>
    <s v="N0222706247ED"/>
    <d v="2024-06-27T00:00:00"/>
    <x v="0"/>
    <s v="Upfront"/>
    <s v="Non ECS"/>
    <n v="10000"/>
    <s v="Non-Ecs"/>
    <n v="0"/>
    <s v="Chandralok Gupta"/>
    <x v="0"/>
    <s v="Abhijit Khanvilkar"/>
  </r>
  <r>
    <s v="Mum"/>
    <n v="1"/>
    <n v="16949"/>
    <s v="Manish Lolarakh Nath Dubey"/>
    <x v="22"/>
    <s v="June"/>
    <s v="Manish Lolarakh Nath Dubey"/>
    <x v="35"/>
    <x v="1"/>
    <s v="Sharma Best Packers and Movers"/>
    <n v="16949"/>
    <n v="19999.82"/>
    <s v="Non-Ecs"/>
    <s v="Online Payment"/>
    <s v="payu"/>
    <s v="PDG"/>
    <s v="payu"/>
    <m/>
    <n v="0"/>
    <s v="PXX22.XX22.240109135000.F4P3"/>
    <s v="PU022270624NN3"/>
    <d v="2024-06-27T00:00:00"/>
    <x v="1"/>
    <s v="Upfront"/>
    <s v="Non ECS"/>
    <n v="16949"/>
    <s v="Non-Ecs"/>
    <n v="0"/>
    <s v="Manish Dubey"/>
    <x v="1"/>
    <s v="Bahubali Kaddu"/>
  </r>
  <r>
    <s v="Mum"/>
    <n v="1"/>
    <n v="2000"/>
    <s v="Mohammad Imran Adil"/>
    <x v="22"/>
    <s v="June"/>
    <s v="Mohammad Imran Adil"/>
    <x v="15"/>
    <x v="1"/>
    <s v="Spinnwash Laundry"/>
    <n v="7607.5306761287529"/>
    <n v="2360"/>
    <s v="Ecs"/>
    <s v="Online Payment"/>
    <s v="offlinecreditcard"/>
    <s v="Package"/>
    <s v="offlinecreditcard"/>
    <s v="Digital Mandate"/>
    <n v="0"/>
    <s v="PXX22.XX22.230330004539.V1W9"/>
    <s v="F022290624KW2"/>
    <d v="2024-06-27T00:00:00"/>
    <x v="0"/>
    <s v="Monthly"/>
    <s v="ECS Mode"/>
    <n v="12000"/>
    <s v="2 MDP"/>
    <n v="0"/>
    <s v="Mohammad Imran Adil"/>
    <x v="1"/>
    <s v="Bahubali Kaddu"/>
  </r>
  <r>
    <s v="Mum"/>
    <n v="1"/>
    <n v="2542"/>
    <s v="Choubey Aditya ajit"/>
    <x v="22"/>
    <s v="June"/>
    <s v="Choubey Aditya ajit"/>
    <x v="20"/>
    <x v="5"/>
    <s v="Mj Small Wonder"/>
    <n v="16798.212155611334"/>
    <n v="2999.56"/>
    <s v="Ecs"/>
    <s v="Online Payment"/>
    <s v="neft"/>
    <s v="PDG"/>
    <s v="neft"/>
    <s v="Digital Mandate"/>
    <n v="0"/>
    <s v="PXX22.XX22.160331192953.P1W9"/>
    <s v="N022290624M2L"/>
    <d v="2024-06-27T00:00:00"/>
    <x v="1"/>
    <s v="Monthly"/>
    <s v="ECS Mode"/>
    <n v="30508"/>
    <s v="1 MDP"/>
    <n v="0"/>
    <s v="Chandralok Gupta"/>
    <x v="0"/>
    <s v="Abhijit Khanvilkar"/>
  </r>
  <r>
    <s v="Mum"/>
    <n v="1"/>
    <n v="1954"/>
    <s v="Shivam Pathak"/>
    <x v="22"/>
    <s v="June"/>
    <s v="Shivam Pathak"/>
    <x v="67"/>
    <x v="4"/>
    <s v="Rishab Carpenter Service"/>
    <n v="7561.5306761287529"/>
    <n v="2305.7199999999998"/>
    <s v="Ecs"/>
    <s v="Online Payment"/>
    <s v="offlinecreditcard"/>
    <s v="Package"/>
    <s v="offlinecreditcard"/>
    <s v="Digital Mandate"/>
    <n v="0"/>
    <s v="PXX22.XX22.240613181708.J3K7"/>
    <s v="F0223006243CJ"/>
    <d v="2024-06-27T00:00:00"/>
    <x v="0"/>
    <s v="Monthly"/>
    <s v="ECS Mode"/>
    <n v="12000"/>
    <s v="2 MDP"/>
    <n v="0"/>
    <s v="Ajay Kumar Verma"/>
    <x v="0"/>
    <s v="Bahubali Kaddu"/>
  </r>
  <r>
    <s v="Mum"/>
    <n v="1"/>
    <n v="2000"/>
    <s v="Shubhendu Prafulla Daskabi"/>
    <x v="22"/>
    <s v="June"/>
    <s v="Shubhendu Prafulla Daskabi"/>
    <x v="108"/>
    <x v="2"/>
    <s v="Fit Squad Studio"/>
    <n v="7607.5306761287529"/>
    <n v="2360"/>
    <s v="Ecs"/>
    <s v="Online Payment"/>
    <s v="offlinecreditcard"/>
    <s v="Package"/>
    <s v="offlinecreditcard"/>
    <m/>
    <n v="0"/>
    <s v="PXX22.XX22.240507110822.F2H7"/>
    <s v="F022010724FQE"/>
    <d v="2024-06-27T00:00:00"/>
    <x v="0"/>
    <s v="Monthly"/>
    <s v="ECS Mode"/>
    <n v="12000"/>
    <s v="2 MDP"/>
    <n v="0"/>
    <s v="Direct Dileep"/>
    <x v="0"/>
    <s v="Bahubali Kaddu"/>
  </r>
  <r>
    <s v="Mum"/>
    <n v="1"/>
    <n v="10000"/>
    <s v="Abhishek Kumar"/>
    <x v="22"/>
    <s v="June"/>
    <s v="Abhishek Kumar"/>
    <x v="109"/>
    <x v="0"/>
    <s v="Chitra&amp;amp;#039;s Family Salon"/>
    <n v="10000"/>
    <n v="11800"/>
    <s v="Non-Ecs"/>
    <s v="Online Payment"/>
    <s v="offlinecreditcard"/>
    <s v="Package"/>
    <s v="offlinecreditcard"/>
    <m/>
    <n v="0"/>
    <s v="PXX22.XX22.220503145017.D3F6"/>
    <s v="F022010724O2N"/>
    <d v="2024-06-27T00:00:00"/>
    <x v="0"/>
    <s v="Upfront"/>
    <s v="Non ECS"/>
    <n v="10000"/>
    <s v="Non-Ecs"/>
    <n v="0"/>
    <s v="Siddhant Pawar"/>
    <x v="0"/>
    <s v="Bahubali Kaddu"/>
  </r>
  <r>
    <s v="Mum"/>
    <n v="0.5"/>
    <n v="22000"/>
    <s v="Irfan Innus patel"/>
    <x v="23"/>
    <s v="June"/>
    <s v="Irfan Innus patel"/>
    <x v="26"/>
    <x v="4"/>
    <s v="Nash Homeoplex"/>
    <n v="22000"/>
    <n v="25960"/>
    <s v="Non-Ecs"/>
    <s v="Online Payment"/>
    <s v="payu"/>
    <s v="Package"/>
    <s v="payu"/>
    <m/>
    <n v="0"/>
    <s v="PXX22.XX22.150616150824.Z9X6"/>
    <s v="PU022280624SZL"/>
    <d v="2024-06-28T00:00:00"/>
    <x v="0"/>
    <s v="Upfront"/>
    <s v="Non ECS"/>
    <n v="22000"/>
    <s v="Non-Ecs"/>
    <n v="0"/>
    <s v="Irfan Patel"/>
    <x v="1"/>
    <s v="Bahubali Kaddu"/>
  </r>
  <r>
    <s v="Mum"/>
    <n v="0.5"/>
    <n v="14000"/>
    <s v="Irfan Innus patel"/>
    <x v="23"/>
    <s v="June"/>
    <s v="Irfan Innus patel"/>
    <x v="26"/>
    <x v="4"/>
    <s v="Nash Homeoplex"/>
    <n v="14000"/>
    <n v="16520"/>
    <s v="Non-Ecs"/>
    <s v="Online Payment"/>
    <s v="offlinecreditcard"/>
    <s v="Package"/>
    <s v="offlinecreditcard"/>
    <m/>
    <n v="0"/>
    <s v="PXX22.XX22.150616150824.Z9X6"/>
    <s v="F022280624JXH"/>
    <d v="2024-06-28T00:00:00"/>
    <x v="0"/>
    <s v="Upfront"/>
    <s v="Non ECS"/>
    <n v="14000"/>
    <s v="Non-Ecs"/>
    <n v="0"/>
    <s v="Irfan Patel"/>
    <x v="1"/>
    <s v="Bahubali Kaddu"/>
  </r>
  <r>
    <s v="Mum"/>
    <n v="1"/>
    <n v="8200"/>
    <s v="Naveen Tripathi"/>
    <x v="23"/>
    <s v="June"/>
    <s v="Naveen Tripathi"/>
    <x v="58"/>
    <x v="4"/>
    <s v="A R Furniture"/>
    <n v="54181.840330158149"/>
    <n v="9676"/>
    <s v="Ecs"/>
    <s v="Online Payment"/>
    <s v="payu"/>
    <s v="PDG"/>
    <s v="payu"/>
    <m/>
    <n v="0"/>
    <s v="PXX22.XX22.240627192420.U6N4"/>
    <s v="PU022280624L21"/>
    <d v="2024-06-28T00:00:00"/>
    <x v="1"/>
    <s v="Monthly"/>
    <s v="ECS Mode"/>
    <n v="98400.19"/>
    <s v="1 MDP"/>
    <n v="0"/>
    <s v="Naveen Tripathi"/>
    <x v="1"/>
    <s v="Bahubali Kaddu"/>
  </r>
  <r>
    <s v="Mum"/>
    <n v="1"/>
    <n v="9600"/>
    <s v="Ranjit Revnath bobhate"/>
    <x v="23"/>
    <s v="June"/>
    <s v="Ranjit Revnath bobhate"/>
    <x v="28"/>
    <x v="1"/>
    <s v="Ramdev Glass"/>
    <n v="9600"/>
    <n v="11328"/>
    <s v="Non-Ecs"/>
    <s v="Online Payment"/>
    <s v="payu"/>
    <s v="Package"/>
    <s v="payu"/>
    <m/>
    <n v="0"/>
    <s v="PXX22.XX22.210306183934.E5I2"/>
    <s v="PU022280624OPU"/>
    <d v="2024-06-28T00:00:00"/>
    <x v="0"/>
    <s v="Upfront"/>
    <s v="Non ECS"/>
    <n v="9600"/>
    <s v="Non-Ecs"/>
    <n v="0"/>
    <s v="Mohammad Imran Adil"/>
    <x v="0"/>
    <s v="Bahubali Kaddu"/>
  </r>
  <r>
    <s v="Mum"/>
    <n v="1"/>
    <n v="14000"/>
    <s v="Nandan Singh"/>
    <x v="23"/>
    <s v="June"/>
    <s v="Nandan Singh"/>
    <x v="17"/>
    <x v="3"/>
    <s v="M R K Clinico Diagnostics"/>
    <n v="14000"/>
    <n v="16520"/>
    <s v="Non-Ecs"/>
    <s v="Online Payment"/>
    <s v="payu"/>
    <s v="Package"/>
    <s v="payu"/>
    <m/>
    <n v="0"/>
    <s v="PXX22.XX22.211130145228.P3Z8"/>
    <s v="PU0222806246WX"/>
    <d v="2024-06-28T00:00:00"/>
    <x v="0"/>
    <s v="Upfront"/>
    <s v="Non ECS"/>
    <n v="14000"/>
    <s v="Non-Ecs"/>
    <n v="0"/>
    <s v="Nandan Singh"/>
    <x v="1"/>
    <s v="Abhijit Khanvilkar"/>
  </r>
  <r>
    <s v="Mum"/>
    <n v="1"/>
    <n v="8476"/>
    <s v="Alok Nakhdoo Pal"/>
    <x v="23"/>
    <s v="June"/>
    <s v="Alok Nakhdoo Pal"/>
    <x v="24"/>
    <x v="5"/>
    <s v="B Tattoos"/>
    <n v="8476"/>
    <n v="10001.68"/>
    <s v="Non-Ecs"/>
    <s v="Online Payment"/>
    <s v="payu"/>
    <s v="PDG"/>
    <s v="payu"/>
    <m/>
    <n v="0"/>
    <s v="PXX22.XX22.160203193317.D5C8"/>
    <s v="PU022280624OUI"/>
    <d v="2024-06-28T00:00:00"/>
    <x v="1"/>
    <s v="Upfront"/>
    <s v="Non ECS"/>
    <n v="8476"/>
    <s v="Non-Ecs"/>
    <n v="0"/>
    <s v="Chandralok Gupta"/>
    <x v="0"/>
    <s v="Abhijit Khanvilkar"/>
  </r>
  <r>
    <s v="Mum"/>
    <n v="1"/>
    <n v="2000"/>
    <s v="Angad Ramji Gupta"/>
    <x v="23"/>
    <s v="June"/>
    <s v="Angad Ramji Gupta"/>
    <x v="23"/>
    <x v="5"/>
    <s v="Miracle Beauty and Salon"/>
    <n v="7607.5306761287529"/>
    <n v="2360"/>
    <s v="Ecs"/>
    <s v="Online Payment"/>
    <s v="payu"/>
    <s v="Package"/>
    <s v="payu"/>
    <s v="Digital Mandate"/>
    <n v="0"/>
    <s v="PXX22.XX22.181008144820.F1R6"/>
    <s v="PU022280624AC0"/>
    <d v="2024-06-28T00:00:00"/>
    <x v="0"/>
    <s v="Monthly"/>
    <s v="ECS Mode"/>
    <n v="12000"/>
    <s v="2 MDP"/>
    <n v="0"/>
    <s v="Chandralok Gupta"/>
    <x v="0"/>
    <s v="Abhijit Khanvilkar"/>
  </r>
  <r>
    <s v="Mum"/>
    <n v="0.5"/>
    <n v="278"/>
    <s v="Mohammad Imran Adil"/>
    <x v="23"/>
    <s v="June"/>
    <s v="Mohammad Imran Adil"/>
    <x v="15"/>
    <x v="1"/>
    <s v="Vyanjan Sweets &amp;amp;amp; Snacks"/>
    <n v="278"/>
    <n v="328.03999999999996"/>
    <s v="Non-Ecs"/>
    <s v="Online Payment"/>
    <s v="payu"/>
    <s v="Package"/>
    <s v="payu"/>
    <m/>
    <n v="0"/>
    <s v="PXX22.XX22.100829152320.M3Y9"/>
    <s v="PU022280624SKV"/>
    <d v="2024-06-28T00:00:00"/>
    <x v="0"/>
    <s v="Upfront"/>
    <s v="Non ECS"/>
    <n v="278"/>
    <s v="Non-Ecs"/>
    <n v="0"/>
    <s v="Mohammad Imran Adil"/>
    <x v="1"/>
    <s v="Bahubali Kaddu"/>
  </r>
  <r>
    <s v="Mum"/>
    <n v="0.5"/>
    <n v="9322"/>
    <s v="Mohammad Imran Adil"/>
    <x v="23"/>
    <s v="June"/>
    <s v="Mohammad Imran Adil"/>
    <x v="15"/>
    <x v="1"/>
    <s v="Vyanjan Sweets &amp;amp;amp; Snacks"/>
    <n v="9322"/>
    <n v="10999.96"/>
    <s v="Non-Ecs"/>
    <s v="Online Payment"/>
    <s v="neft"/>
    <s v="Package"/>
    <s v="neft"/>
    <m/>
    <n v="0"/>
    <s v="PXX22.XX22.100829152320.M3Y9"/>
    <s v="N0222806246FX"/>
    <d v="2024-06-28T00:00:00"/>
    <x v="0"/>
    <s v="Upfront"/>
    <s v="Non ECS"/>
    <n v="9322"/>
    <s v="Non-Ecs"/>
    <n v="0"/>
    <s v="Mohammad Imran Adil"/>
    <x v="1"/>
    <s v="Bahubali Kaddu"/>
  </r>
  <r>
    <s v="Mum"/>
    <n v="1"/>
    <n v="21600"/>
    <s v="Bhavesh Vivek Mhatre"/>
    <x v="23"/>
    <s v="June"/>
    <s v="Bhavesh Vivek Mhatre"/>
    <x v="7"/>
    <x v="1"/>
    <s v="Nutrizone Live"/>
    <n v="21600"/>
    <n v="25488"/>
    <s v="Non-Ecs"/>
    <s v="Online Payment"/>
    <s v="payu"/>
    <s v="Package"/>
    <s v="payu"/>
    <m/>
    <n v="0"/>
    <s v="PXX22.XX22.210402150537.D9P6"/>
    <s v="PU022280624CLZ"/>
    <d v="2024-06-28T00:00:00"/>
    <x v="0"/>
    <s v="Upfront"/>
    <s v="Non ECS"/>
    <n v="21600"/>
    <s v="Non-Ecs"/>
    <n v="0"/>
    <s v="Suraj Pawar"/>
    <x v="0"/>
    <s v="Bahubali Kaddu"/>
  </r>
  <r>
    <s v="Mum"/>
    <n v="1"/>
    <n v="26021"/>
    <s v="Jaganath Sabat"/>
    <x v="23"/>
    <s v="June"/>
    <s v="Jaganath Sabat"/>
    <x v="30"/>
    <x v="5"/>
    <s v="Shree Ashirwad Hospital"/>
    <n v="26021"/>
    <n v="30704.78"/>
    <s v="Non-Ecs"/>
    <s v="Online Payment"/>
    <s v="payu"/>
    <s v="PDG"/>
    <s v="payu"/>
    <m/>
    <n v="0"/>
    <s v="PXX22.XX22.190708170354.B2H8"/>
    <s v="PU022280624ENJ"/>
    <d v="2024-06-28T00:00:00"/>
    <x v="1"/>
    <s v="Upfront"/>
    <s v="Non ECS"/>
    <n v="26021"/>
    <s v="Non-Ecs"/>
    <n v="0"/>
    <s v="Jaganath Sabat"/>
    <x v="1"/>
    <s v="Abhijit Khanvilkar"/>
  </r>
  <r>
    <s v="Mum"/>
    <n v="1"/>
    <n v="9600"/>
    <s v="Zoaib Mainuddin palekar"/>
    <x v="23"/>
    <s v="June"/>
    <s v="Zoaib Mainuddin palekar"/>
    <x v="40"/>
    <x v="0"/>
    <s v="Shree Ashapura Beauty Centre"/>
    <n v="9600"/>
    <n v="11328"/>
    <s v="Non-Ecs"/>
    <s v="Online Payment"/>
    <s v="payu"/>
    <s v="Package"/>
    <s v="payu"/>
    <m/>
    <n v="0"/>
    <s v="PXX22.XX22.190421090006.Q6Y2"/>
    <s v="PU0222806247OI"/>
    <d v="2024-06-28T00:00:00"/>
    <x v="0"/>
    <s v="Upfront"/>
    <s v="Non ECS"/>
    <n v="9600"/>
    <s v="Non-Ecs"/>
    <n v="0"/>
    <s v="Sonu Dubey"/>
    <x v="0"/>
    <s v="Bahubali Kaddu"/>
  </r>
  <r>
    <s v="Mum"/>
    <n v="1"/>
    <n v="19200"/>
    <s v="Ajay Balu Londhe"/>
    <x v="23"/>
    <s v="June"/>
    <s v="Ajay Balu Londhe"/>
    <x v="66"/>
    <x v="3"/>
    <s v="General Electricals"/>
    <n v="19200"/>
    <n v="22656"/>
    <s v="Non-Ecs"/>
    <s v="Online Payment"/>
    <s v="payu"/>
    <s v="Package"/>
    <s v="payu"/>
    <m/>
    <n v="0"/>
    <s v="PXX22.XX22.170717204447.A2S8"/>
    <s v="PU0222806249GZ"/>
    <d v="2024-06-28T00:00:00"/>
    <x v="0"/>
    <s v="Upfront"/>
    <s v="Non ECS"/>
    <n v="19200"/>
    <s v="Non-Ecs"/>
    <n v="0"/>
    <s v="Nandan Singh"/>
    <x v="0"/>
    <s v="Abhijit Khanvilkar"/>
  </r>
  <r>
    <s v="Mum"/>
    <n v="1"/>
    <n v="9600"/>
    <s v="Mohammad Imran Adil"/>
    <x v="23"/>
    <s v="June"/>
    <s v="Mohammad Imran Adil"/>
    <x v="15"/>
    <x v="1"/>
    <s v="Wadrex Washing Drycleaning Experts"/>
    <n v="9600"/>
    <n v="11328"/>
    <s v="Non-Ecs"/>
    <s v="Online Payment"/>
    <s v="payu"/>
    <s v="Package"/>
    <s v="payu"/>
    <m/>
    <n v="0"/>
    <s v="PXX22.XX22.240627190442.M8Q7"/>
    <s v="PU022280624C9Q"/>
    <d v="2024-06-28T00:00:00"/>
    <x v="0"/>
    <s v="Upfront"/>
    <s v="Non ECS"/>
    <n v="9600"/>
    <s v="Non-Ecs"/>
    <n v="0"/>
    <s v="Mohammad Imran Adil"/>
    <x v="1"/>
    <s v="Bahubali Kaddu"/>
  </r>
  <r>
    <s v="Mum"/>
    <n v="1"/>
    <n v="6000"/>
    <s v="Sudheer Pankaj pandey"/>
    <x v="23"/>
    <s v="June"/>
    <s v="Sudheer Pankaj pandey"/>
    <x v="54"/>
    <x v="0"/>
    <s v="Rushi Marriage Consultancy"/>
    <n v="34958.237018801592"/>
    <n v="7080"/>
    <s v="Ecs"/>
    <s v="Online Payment"/>
    <s v="payu"/>
    <s v="PDG"/>
    <s v="payu"/>
    <s v="Digital Mandate"/>
    <n v="0"/>
    <s v="PXX22.XX22.230713145644.F6Z2"/>
    <s v="PU022280624EZQ"/>
    <d v="2024-06-28T00:00:00"/>
    <x v="1"/>
    <s v="Monthly"/>
    <s v="ECS Mode"/>
    <n v="61970.03"/>
    <s v="1 MDP"/>
    <n v="0"/>
    <s v="Sonu Dubey"/>
    <x v="0"/>
    <s v="Bahubali Kaddu"/>
  </r>
  <r>
    <s v="Mum"/>
    <n v="1"/>
    <n v="4000"/>
    <s v="Vinit Laxmikant Chaturvedi"/>
    <x v="23"/>
    <s v="June"/>
    <s v="Vinit Laxmikant Chaturvedi"/>
    <x v="98"/>
    <x v="0"/>
    <s v="Rimi-rose Nursury"/>
    <n v="15209.453821581377"/>
    <n v="4720"/>
    <s v="Ecs"/>
    <s v="Online Payment"/>
    <s v="payu"/>
    <s v="Package"/>
    <s v="payu"/>
    <m/>
    <n v="0"/>
    <s v="PXX22.XX22.240622145108.Y6J7"/>
    <s v="PU022280624PK2"/>
    <d v="2024-06-28T00:00:00"/>
    <x v="0"/>
    <s v="Monthly"/>
    <s v="ECS Mode"/>
    <n v="23988"/>
    <s v="2 MDP"/>
    <n v="0"/>
    <s v="Sonu Dubey"/>
    <x v="0"/>
    <s v="Bahubali Kaddu"/>
  </r>
  <r>
    <s v="Mum"/>
    <n v="1"/>
    <n v="2000"/>
    <s v="Kapil"/>
    <x v="23"/>
    <s v="June"/>
    <s v="Kapil"/>
    <x v="110"/>
    <x v="1"/>
    <s v="BK Drylaundromat"/>
    <n v="7607.5306761287529"/>
    <n v="2360"/>
    <s v="Ecs"/>
    <s v="Online Payment"/>
    <s v="payu"/>
    <s v="Package"/>
    <s v="payu"/>
    <s v="Digital Mandate"/>
    <n v="0"/>
    <s v="PXX22.XX22.240602013422.M6Y6"/>
    <s v="PU022280624GEJ"/>
    <d v="2024-06-28T00:00:00"/>
    <x v="0"/>
    <s v="Monthly"/>
    <s v="ECS Mode"/>
    <n v="12000"/>
    <s v="2 MDP"/>
    <n v="0"/>
    <s v="Mohammad Imran Adil"/>
    <x v="0"/>
    <s v="Bahubali Kaddu"/>
  </r>
  <r>
    <s v="Mum"/>
    <n v="1"/>
    <n v="3000"/>
    <s v="Susheel Dubey"/>
    <x v="23"/>
    <s v="June"/>
    <s v="Susheel Dubey"/>
    <x v="37"/>
    <x v="4"/>
    <s v="Fm Hair Spass &amp;amp;amp; Nail Studio (Unisex Salon)"/>
    <n v="11411.296014193129"/>
    <n v="3540"/>
    <s v="Ecs"/>
    <s v="Online Payment"/>
    <s v="payu"/>
    <s v="Package"/>
    <s v="payu"/>
    <s v="Digital Mandate"/>
    <n v="0"/>
    <s v="PXX22.XX22.240627192356.X9M7"/>
    <s v="PU022280624VU6"/>
    <d v="2024-06-28T00:00:00"/>
    <x v="0"/>
    <s v="Monthly"/>
    <s v="ECS Mode"/>
    <n v="18000"/>
    <s v="2 MDP"/>
    <n v="0"/>
    <s v="Susheel Dubey"/>
    <x v="1"/>
    <s v="Bahubali Kaddu"/>
  </r>
  <r>
    <s v="Mum"/>
    <n v="1"/>
    <n v="9600"/>
    <s v="Mohammad Imran Adil"/>
    <x v="23"/>
    <s v="June"/>
    <s v="Mohammad Imran Adil"/>
    <x v="15"/>
    <x v="1"/>
    <s v="Laundry Maestro"/>
    <n v="9600"/>
    <n v="11328"/>
    <s v="Non-Ecs"/>
    <s v="Online Payment"/>
    <s v="payu"/>
    <s v="Package"/>
    <s v="payu"/>
    <m/>
    <n v="0"/>
    <s v="PXX22.XX22.240627183827.V3U5"/>
    <s v="PU022280624L8B"/>
    <d v="2024-06-28T00:00:00"/>
    <x v="0"/>
    <s v="Upfront"/>
    <s v="Non ECS"/>
    <n v="9600"/>
    <s v="Non-Ecs"/>
    <n v="0"/>
    <s v="Mohammad Imran Adil"/>
    <x v="1"/>
    <s v="Bahubali Kaddu"/>
  </r>
  <r>
    <s v="Mum"/>
    <n v="1"/>
    <n v="19200"/>
    <s v="Mohd Anwar"/>
    <x v="23"/>
    <s v="June"/>
    <s v="Mohd Anwar"/>
    <x v="19"/>
    <x v="1"/>
    <s v="A Tanna &amp;amp;amp; Sons Opticians"/>
    <n v="19200"/>
    <n v="22656"/>
    <s v="Non-Ecs"/>
    <s v="Online Payment"/>
    <s v="payu"/>
    <s v="Package"/>
    <s v="payu"/>
    <m/>
    <n v="0"/>
    <s v="PF002962"/>
    <s v="PU022280624VLR"/>
    <d v="2024-06-28T00:00:00"/>
    <x v="0"/>
    <s v="Upfront"/>
    <s v="Non ECS"/>
    <n v="19200"/>
    <s v="Non-Ecs"/>
    <n v="0"/>
    <s v="Mohammad Imran Adil"/>
    <x v="0"/>
    <s v="Bahubali Kaddu"/>
  </r>
  <r>
    <s v="Mum"/>
    <n v="1"/>
    <n v="15356"/>
    <s v="Jaganath Sabat"/>
    <x v="23"/>
    <s v="June"/>
    <s v="Jaganath Sabat"/>
    <x v="30"/>
    <x v="5"/>
    <s v="Sohala Banquet Hall"/>
    <n v="15356"/>
    <n v="18120.079999999998"/>
    <s v="Non-Ecs"/>
    <s v="Online Payment"/>
    <s v="payu"/>
    <s v="PDG"/>
    <s v="payu"/>
    <m/>
    <n v="0"/>
    <s v="PXX22.XX22.180409194946.M9C3"/>
    <s v="PU022280624GM7"/>
    <d v="2024-06-28T00:00:00"/>
    <x v="1"/>
    <s v="Upfront"/>
    <s v="Non ECS"/>
    <n v="15356"/>
    <s v="Non-Ecs"/>
    <n v="0"/>
    <s v="Jaganath Sabat"/>
    <x v="1"/>
    <s v="Abhijit Khanvilkar"/>
  </r>
  <r>
    <s v="Mum"/>
    <n v="1"/>
    <n v="10000"/>
    <s v="Shekh Mohammad Imran"/>
    <x v="23"/>
    <s v="June"/>
    <s v="Shekh Mohammad Imran"/>
    <x v="4"/>
    <x v="1"/>
    <s v="K B Unisex Salon"/>
    <n v="10000"/>
    <n v="11800"/>
    <s v="Non-Ecs"/>
    <s v="Online Payment"/>
    <s v="payu"/>
    <s v="Package"/>
    <s v="payu"/>
    <m/>
    <n v="0"/>
    <s v="PXX22.XX22.230512204810.V7L8"/>
    <s v="PU0222806246IG"/>
    <d v="2024-06-28T00:00:00"/>
    <x v="0"/>
    <s v="Upfront"/>
    <s v="Non ECS"/>
    <n v="10000"/>
    <s v="Non-Ecs"/>
    <n v="0"/>
    <s v="Shashank Yelve"/>
    <x v="0"/>
    <s v="Bahubali Kaddu"/>
  </r>
  <r>
    <s v="Mum"/>
    <n v="1"/>
    <n v="38400"/>
    <s v="Dhirajkumar L Mishra"/>
    <x v="23"/>
    <s v="June"/>
    <s v="Dhirajkumar L Mishra"/>
    <x v="96"/>
    <x v="5"/>
    <s v="Dr. Kiran Patil (Smile Care Clinic)"/>
    <n v="27526.60577365656"/>
    <n v="45312"/>
    <s v="Non-Ecs"/>
    <s v="Cheque &amp; Cash"/>
    <n v="368"/>
    <s v="Package"/>
    <d v="2024-06-28T00:00:00"/>
    <m/>
    <n v="0"/>
    <s v="PXX22.XX22.170125040729.A4Q9"/>
    <s v="Q022280624MIJ"/>
    <d v="2024-06-28T00:00:00"/>
    <x v="0"/>
    <s v="Upfront"/>
    <s v="Non ECS"/>
    <n v="38400"/>
    <s v="Non-Ecs"/>
    <n v="0"/>
    <s v="Munawar hashmi"/>
    <x v="0"/>
    <s v="Abhijit Khanvilkar"/>
  </r>
  <r>
    <s v="Mum"/>
    <n v="1"/>
    <n v="38983"/>
    <s v="Choubey Aditya ajit"/>
    <x v="23"/>
    <s v="June"/>
    <s v="Choubey Aditya ajit"/>
    <x v="20"/>
    <x v="5"/>
    <s v="Shivam Aircool Service Center"/>
    <n v="38983"/>
    <n v="45999.939999999995"/>
    <s v="Non-Ecs"/>
    <s v="Online Payment"/>
    <s v="payu"/>
    <s v="Package"/>
    <s v="payu"/>
    <m/>
    <n v="0"/>
    <s v="PXX22.XX22.170421180115.N5W4"/>
    <s v="PU022280624WXS"/>
    <d v="2024-06-28T00:00:00"/>
    <x v="0"/>
    <s v="Upfront"/>
    <s v="Non ECS"/>
    <n v="38983"/>
    <s v="Non-Ecs"/>
    <n v="0"/>
    <s v="Chandralok Gupta"/>
    <x v="0"/>
    <s v="Abhijit Khanvilkar"/>
  </r>
  <r>
    <s v="Mum"/>
    <n v="1"/>
    <n v="6900"/>
    <s v="Mohini Ravirav yetekar"/>
    <x v="23"/>
    <s v="June"/>
    <s v="Mohini Ravirav yetekar"/>
    <x v="61"/>
    <x v="1"/>
    <s v="Sonu Transport"/>
    <n v="26245.9808326442"/>
    <n v="8142"/>
    <s v="Ecs"/>
    <s v="Online Payment"/>
    <s v="payu"/>
    <s v="Package"/>
    <s v="payu"/>
    <s v="Digital Mandate"/>
    <n v="0"/>
    <s v="PXX22.XX22.240628134907.T8H6"/>
    <s v="PU0222806246GW"/>
    <d v="2024-06-28T00:00:00"/>
    <x v="0"/>
    <s v="Monthly"/>
    <s v="ECS Mode"/>
    <n v="41400"/>
    <s v="2 MDP"/>
    <n v="0"/>
    <s v="Manish Dubey"/>
    <x v="0"/>
    <s v="Bahubali Kaddu"/>
  </r>
  <r>
    <s v="Mum"/>
    <n v="1"/>
    <n v="78699"/>
    <s v="Jaganath Sabat"/>
    <x v="23"/>
    <s v="June"/>
    <s v="Jaganath Sabat"/>
    <x v="30"/>
    <x v="5"/>
    <s v="Maxcare Multispeciality Hospital"/>
    <n v="78699"/>
    <n v="92864.819999999992"/>
    <s v="Non-Ecs"/>
    <s v="Online Payment"/>
    <s v="payu"/>
    <s v="PDG"/>
    <s v="payu"/>
    <m/>
    <n v="0"/>
    <s v="PXX22.XX22.190312214520.U6R2"/>
    <s v="PU022280624JFU"/>
    <d v="2024-06-28T00:00:00"/>
    <x v="1"/>
    <s v="Upfront"/>
    <s v="Non ECS"/>
    <n v="78699"/>
    <s v="Non-Ecs"/>
    <n v="0"/>
    <s v="Jaganath Sabat"/>
    <x v="1"/>
    <s v="Abhijit Khanvilkar"/>
  </r>
  <r>
    <s v="Mum"/>
    <n v="1"/>
    <n v="15255"/>
    <s v="Mohammed Sajid Tak"/>
    <x v="23"/>
    <s v="June"/>
    <s v="Mohammed Sajid Tak"/>
    <x v="49"/>
    <x v="4"/>
    <s v="Maheshwari Pumps &amp;amp;amp; Cable"/>
    <n v="15255"/>
    <n v="18000.899999999998"/>
    <s v="Non-Ecs"/>
    <s v="Online Payment"/>
    <s v="payu"/>
    <s v="Package"/>
    <s v="payu"/>
    <m/>
    <n v="0"/>
    <s v="PXX22.XX22.190923133102.L9V6"/>
    <s v="PU022280624Q6U"/>
    <d v="2024-06-28T00:00:00"/>
    <x v="0"/>
    <s v="Upfront"/>
    <s v="Non ECS"/>
    <n v="15255"/>
    <s v="Non-Ecs"/>
    <n v="0"/>
    <s v="Irfan Patel"/>
    <x v="0"/>
    <s v="Bahubali Kaddu"/>
  </r>
  <r>
    <s v="Mum"/>
    <n v="1"/>
    <n v="15255"/>
    <s v="Mohammed Sajid Tak"/>
    <x v="23"/>
    <s v="June"/>
    <s v="Mohammed Sajid Tak"/>
    <x v="49"/>
    <x v="4"/>
    <s v="Enterna Engineerings"/>
    <n v="15255"/>
    <n v="18000.899999999998"/>
    <s v="Non-Ecs"/>
    <s v="Online Payment"/>
    <s v="payu"/>
    <s v="Package"/>
    <s v="payu"/>
    <m/>
    <n v="0"/>
    <s v="PXX22.XX22.171220134018.F3U3"/>
    <s v="PU0222806248Z4"/>
    <d v="2024-06-28T00:00:00"/>
    <x v="0"/>
    <s v="Upfront"/>
    <s v="Non ECS"/>
    <n v="15255"/>
    <s v="Non-Ecs"/>
    <n v="0"/>
    <s v="Irfan Patel"/>
    <x v="0"/>
    <s v="Bahubali Kaddu"/>
  </r>
  <r>
    <s v="Mum"/>
    <n v="1"/>
    <n v="8000"/>
    <s v="Anoop Pandey"/>
    <x v="23"/>
    <s v="June"/>
    <s v="Anoop Pandey"/>
    <x v="32"/>
    <x v="0"/>
    <s v="Hotel Vrindavan Residency"/>
    <n v="30430.122704515012"/>
    <n v="9440"/>
    <s v="Ecs"/>
    <s v="Online Payment"/>
    <s v="payu"/>
    <s v="Package"/>
    <s v="payu"/>
    <m/>
    <n v="1"/>
    <s v="PXX22.XX22.240104150029.J2D9"/>
    <s v="PU022280624DCK"/>
    <d v="2024-06-28T00:00:00"/>
    <x v="0"/>
    <s v="Monthly"/>
    <s v="ECS Mode"/>
    <n v="48000"/>
    <s v="Above 2 MDP"/>
    <n v="0"/>
    <s v="Raviraj Kadam"/>
    <x v="0"/>
    <s v="Bahubali Kaddu"/>
  </r>
  <r>
    <s v="Mum"/>
    <n v="0.5"/>
    <n v="2625"/>
    <s v="Siddhant Rajendra Pawar"/>
    <x v="23"/>
    <s v="June"/>
    <s v="Siddhant Rajendra Pawar"/>
    <x v="111"/>
    <x v="0"/>
    <s v="Claimchase"/>
    <n v="2625"/>
    <n v="3097.5"/>
    <s v="Non-Ecs"/>
    <s v="Online Payment"/>
    <s v="neft"/>
    <s v="Package"/>
    <s v="neft"/>
    <m/>
    <n v="1"/>
    <s v="PXX22.XX22.210304123529.P5M2"/>
    <s v="N022280624UPI"/>
    <d v="2024-06-28T00:00:00"/>
    <x v="0"/>
    <s v="Upfront"/>
    <s v="Non ECS"/>
    <n v="2625"/>
    <s v="Non-Ecs"/>
    <n v="0"/>
    <s v="Siddhant Pawar"/>
    <x v="1"/>
    <s v="Bahubali Kaddu"/>
  </r>
  <r>
    <s v="Mum"/>
    <n v="0.5"/>
    <n v="8475"/>
    <s v="Siddhant Rajendra Pawar"/>
    <x v="23"/>
    <s v="June"/>
    <s v="Siddhant Rajendra Pawar"/>
    <x v="111"/>
    <x v="0"/>
    <s v="Claimchase"/>
    <n v="8475"/>
    <n v="10000.5"/>
    <s v="Non-Ecs"/>
    <s v="Online Payment"/>
    <s v="neft"/>
    <s v="Package"/>
    <s v="neft"/>
    <m/>
    <n v="0"/>
    <s v="PXX22.XX22.210304123529.P5M2"/>
    <s v="N02228062487R"/>
    <d v="2024-06-28T00:00:00"/>
    <x v="0"/>
    <s v="Upfront"/>
    <s v="Non ECS"/>
    <n v="8475"/>
    <s v="Non-Ecs"/>
    <n v="0"/>
    <s v="Siddhant Pawar"/>
    <x v="1"/>
    <s v="Bahubali Kaddu"/>
  </r>
  <r>
    <s v="Mum"/>
    <n v="1"/>
    <n v="46610"/>
    <s v="Mohini Ravirav yetekar"/>
    <x v="23"/>
    <s v="June"/>
    <s v="Mohini Ravirav yetekar"/>
    <x v="61"/>
    <x v="1"/>
    <s v="Kgn Battery and Car Accessories"/>
    <n v="33411.85143515969"/>
    <n v="54999.799999999996"/>
    <s v="Non-Ecs"/>
    <s v="Cheque &amp; Cash"/>
    <n v="1085"/>
    <s v="PDG"/>
    <d v="2024-06-30T00:00:00"/>
    <m/>
    <n v="0"/>
    <s v="PXX22.XX22.110228122345.H3S2"/>
    <s v="Q0222806244K4"/>
    <d v="2024-06-28T00:00:00"/>
    <x v="1"/>
    <s v="Upfront"/>
    <s v="Non ECS"/>
    <n v="46610"/>
    <s v="Non-Ecs"/>
    <n v="0"/>
    <s v="Manish Dubey"/>
    <x v="0"/>
    <s v="Bahubali Kaddu"/>
  </r>
  <r>
    <s v="Mum"/>
    <n v="1"/>
    <n v="19200"/>
    <s v="Sumit Kumar parasnath verma"/>
    <x v="23"/>
    <s v="June"/>
    <s v="Sumit Kumar parasnath verma"/>
    <x v="87"/>
    <x v="2"/>
    <s v="Dr. Sushrut Prabhudesai"/>
    <n v="19200"/>
    <n v="22656"/>
    <s v="Non-Ecs"/>
    <s v="Online Payment"/>
    <s v="payu"/>
    <s v="Package"/>
    <s v="payu"/>
    <m/>
    <n v="0"/>
    <s v="PAPP20080629IROK1014750"/>
    <s v="PU0222806245A2"/>
    <d v="2024-06-28T00:00:00"/>
    <x v="0"/>
    <s v="Upfront"/>
    <s v="Non ECS"/>
    <n v="19200"/>
    <s v="Non-Ecs"/>
    <n v="0"/>
    <s v="Direct Dileep"/>
    <x v="0"/>
    <s v="Bahubali Kaddu"/>
  </r>
  <r>
    <s v="Mum"/>
    <n v="0.5"/>
    <n v="1000"/>
    <s v="Prem Kumar Vishwakarma"/>
    <x v="23"/>
    <s v="June"/>
    <s v="Prem Kumar Vishwakarma"/>
    <x v="68"/>
    <x v="0"/>
    <s v="ANUJA INTERIOR AND CONSTRUCTION SERVICES"/>
    <n v="3392.0959762038065"/>
    <n v="1180"/>
    <s v="Ecs"/>
    <s v="Online Payment"/>
    <s v="offlinecreditcard"/>
    <s v="Package"/>
    <s v="offlinecreditcard"/>
    <m/>
    <n v="0"/>
    <s v="PXX22.XX22.240614212132.Y9G6"/>
    <s v="F0222806242ZY"/>
    <d v="2024-06-28T00:00:00"/>
    <x v="0"/>
    <s v="Monthly"/>
    <s v="ECS Mode"/>
    <n v="6000"/>
    <s v="2 MDP"/>
    <s v="Ravikant Govind devnale"/>
    <s v="Raviraj Kadam"/>
    <x v="0"/>
    <s v="Bahubali Kaddu"/>
  </r>
  <r>
    <s v="Mum"/>
    <n v="0"/>
    <n v="4000"/>
    <s v="Sumit Sharad Sanas"/>
    <x v="23"/>
    <s v="June"/>
    <s v="Sumit Sharad Sanas"/>
    <x v="8"/>
    <x v="3"/>
    <s v="National Institute Of Fire and Safety"/>
    <n v="0"/>
    <n v="4720"/>
    <s v="Non-Ecs"/>
    <s v="Online Payment"/>
    <s v="payu"/>
    <s v="Package"/>
    <s v="payu"/>
    <m/>
    <n v="0"/>
    <s v="PXX22.XX22.190710175728.Y3Q2"/>
    <s v="PU022280624PUX"/>
    <d v="2024-06-28T00:00:00"/>
    <x v="0"/>
    <s v="Upfront"/>
    <s v="Non ECS"/>
    <n v="4000"/>
    <s v="Non-Ecs"/>
    <n v="0"/>
    <s v="Arjun Waghmare"/>
    <x v="0"/>
    <s v="Abhijit Khanvilkar"/>
  </r>
  <r>
    <s v="Mum"/>
    <n v="1"/>
    <n v="10000"/>
    <s v="Manish Pandey"/>
    <x v="23"/>
    <s v="June"/>
    <s v="Manish Pandey"/>
    <x v="41"/>
    <x v="4"/>
    <s v="Afreen Mehendi Artist"/>
    <n v="10000"/>
    <n v="11800"/>
    <s v="Non-Ecs"/>
    <s v="Online Payment"/>
    <s v="payu"/>
    <s v="Package"/>
    <s v="payu"/>
    <m/>
    <n v="0"/>
    <s v="PXX22.XX22.121229115339.Q6Z6"/>
    <s v="PU022280624DMC"/>
    <d v="2024-06-28T00:00:00"/>
    <x v="0"/>
    <s v="Upfront"/>
    <s v="Non ECS"/>
    <n v="10000"/>
    <s v="Non-Ecs"/>
    <n v="0"/>
    <s v="Ajay Kumar Verma"/>
    <x v="0"/>
    <s v="Bahubali Kaddu"/>
  </r>
  <r>
    <s v="Mum"/>
    <n v="0.5"/>
    <n v="20628"/>
    <s v="Jayesh Manoharlal Vatani"/>
    <x v="23"/>
    <s v="June"/>
    <s v="Jayesh Manoharlal Vatani"/>
    <x v="55"/>
    <x v="5"/>
    <s v="Reema Chairs"/>
    <n v="20628"/>
    <n v="24341.039999999997"/>
    <s v="Non-Ecs"/>
    <s v="Online Payment"/>
    <s v="payu"/>
    <s v="PDG"/>
    <s v="payu"/>
    <m/>
    <n v="0"/>
    <s v="PXX20.XX20.221102171454.N7F7"/>
    <s v="PU020280624QMC"/>
    <d v="2024-06-28T00:00:00"/>
    <x v="1"/>
    <s v="Upfront"/>
    <s v="Non ECS"/>
    <n v="20628"/>
    <s v="Non-Ecs"/>
    <n v="0"/>
    <s v="Jaganath Sabat"/>
    <x v="0"/>
    <s v="Abhijit Khanvilkar"/>
  </r>
  <r>
    <s v="Mum"/>
    <n v="0.5"/>
    <n v="42373"/>
    <s v="Jayesh Manoharlal Vatani"/>
    <x v="23"/>
    <s v="June"/>
    <s v="Jayesh Manoharlal Vatani"/>
    <x v="55"/>
    <x v="5"/>
    <s v="Reema Chairs"/>
    <n v="42373"/>
    <n v="50000.14"/>
    <s v="Non-Ecs"/>
    <s v="Online Payment"/>
    <s v="payu"/>
    <s v="PDG"/>
    <s v="payu"/>
    <m/>
    <n v="0"/>
    <s v="PXX20.XX20.221102171454.N7F7"/>
    <s v="PU020280624AYY"/>
    <d v="2024-06-28T00:00:00"/>
    <x v="1"/>
    <s v="Upfront"/>
    <s v="Non ECS"/>
    <n v="42373"/>
    <s v="Non-Ecs"/>
    <n v="0"/>
    <s v="Jaganath Sabat"/>
    <x v="0"/>
    <s v="Abhijit Khanvilkar"/>
  </r>
  <r>
    <s v="Mum"/>
    <n v="1"/>
    <n v="18000"/>
    <s v="Chandralok Gupta"/>
    <x v="23"/>
    <s v="June"/>
    <s v="Chandralok Gupta"/>
    <x v="38"/>
    <x v="5"/>
    <s v="Ketan Industries"/>
    <n v="18000"/>
    <n v="21240"/>
    <s v="Non-Ecs"/>
    <s v="Online Payment"/>
    <s v="neft"/>
    <s v="Package"/>
    <s v="neft"/>
    <m/>
    <n v="0"/>
    <s v="PXX22.XX22.220407083741.H8F6"/>
    <s v="N022290624IPF"/>
    <d v="2024-06-28T00:00:00"/>
    <x v="0"/>
    <s v="Upfront"/>
    <s v="Non ECS"/>
    <n v="18000"/>
    <s v="Non-Ecs"/>
    <n v="0"/>
    <s v="Chandralok Gupta"/>
    <x v="1"/>
    <s v="Abhijit Khanvilkar"/>
  </r>
  <r>
    <s v="Mum"/>
    <n v="1"/>
    <n v="10000"/>
    <s v="Mohit Upadhyay"/>
    <x v="24"/>
    <s v="June"/>
    <s v="Mohit Upadhyay"/>
    <x v="99"/>
    <x v="0"/>
    <s v="Dr. Patil Diagnostic Center"/>
    <n v="10000"/>
    <n v="11800"/>
    <s v="Non-Ecs"/>
    <s v="Online Payment"/>
    <s v="payu"/>
    <s v="Package"/>
    <s v="payu"/>
    <m/>
    <n v="0"/>
    <s v="PXX22.XX22.240628180039.D5H1"/>
    <s v="PU022290624VMI"/>
    <d v="2024-06-29T00:00:00"/>
    <x v="0"/>
    <s v="Upfront"/>
    <s v="Non ECS"/>
    <n v="10000"/>
    <s v="Non-Ecs"/>
    <n v="0"/>
    <s v="Sonu Dubey"/>
    <x v="0"/>
    <s v="Bahubali Kaddu"/>
  </r>
  <r>
    <s v="Mum"/>
    <n v="0.5"/>
    <n v="24000"/>
    <s v="Karim Jariya"/>
    <x v="24"/>
    <s v="June"/>
    <s v="Karim Jariya"/>
    <x v="10"/>
    <x v="4"/>
    <s v="Dr. Shivani&amp;amp;#039;s Sface Centre For Rhinoplasty Facial Plastic Surgery and Cosmetology"/>
    <n v="24000"/>
    <n v="28320"/>
    <s v="Non-Ecs"/>
    <s v="Online Payment"/>
    <s v="payu"/>
    <s v="Package"/>
    <s v="payu"/>
    <m/>
    <n v="0"/>
    <s v="PXX22.XX22.230627201652.U1W7"/>
    <s v="PU0222906240GT"/>
    <d v="2024-06-29T00:00:00"/>
    <x v="0"/>
    <s v="Upfront"/>
    <s v="Non ECS"/>
    <n v="24000"/>
    <s v="Non-Ecs"/>
    <s v="Murtaza Hashmi"/>
    <s v="Ajay Kumar Verma"/>
    <x v="0"/>
    <s v="Bahubali Kaddu"/>
  </r>
  <r>
    <s v="Mum"/>
    <n v="1"/>
    <n v="2000"/>
    <s v="Shubhendu Prafulla Daskabi"/>
    <x v="24"/>
    <s v="June"/>
    <s v="Shubhendu Prafulla Daskabi"/>
    <x v="108"/>
    <x v="2"/>
    <s v="Brazilian Wax"/>
    <n v="7607.5306761287529"/>
    <n v="2360"/>
    <s v="Ecs"/>
    <s v="Online Payment"/>
    <s v="payu"/>
    <s v="Package"/>
    <s v="payu"/>
    <m/>
    <n v="0"/>
    <s v="PXX22.XX22.240629195047.E5W6"/>
    <s v="PU022290624WZ6"/>
    <d v="2024-06-29T00:00:00"/>
    <x v="0"/>
    <s v="Monthly"/>
    <s v="ECS Mode"/>
    <n v="12000"/>
    <s v="2 MDP"/>
    <n v="0"/>
    <s v="Direct Dileep"/>
    <x v="0"/>
    <s v="Bahubali Kaddu"/>
  </r>
  <r>
    <s v="Mum"/>
    <n v="1"/>
    <n v="17000"/>
    <s v="Mohammed Sajid Tak"/>
    <x v="24"/>
    <s v="June"/>
    <s v="Mohammed Sajid Tak"/>
    <x v="49"/>
    <x v="4"/>
    <s v="Sharangdhar Ayurvedic Clinic"/>
    <n v="17000"/>
    <n v="20060"/>
    <s v="Non-Ecs"/>
    <s v="Online Payment"/>
    <s v="payu"/>
    <s v="PDG"/>
    <s v="payu"/>
    <m/>
    <n v="0"/>
    <s v="PXX22.XX22.240621190704.L6T6"/>
    <s v="PU022290624714"/>
    <d v="2024-06-29T00:00:00"/>
    <x v="1"/>
    <s v="Upfront"/>
    <s v="Non ECS"/>
    <n v="17000"/>
    <s v="Non-Ecs"/>
    <n v="0"/>
    <s v="Irfan Patel"/>
    <x v="0"/>
    <s v="Bahubali Kaddu"/>
  </r>
  <r>
    <s v="Mum"/>
    <n v="1"/>
    <n v="2000"/>
    <s v="Nagendra Mishra"/>
    <x v="24"/>
    <s v="June"/>
    <s v="Nagendra Mishra"/>
    <x v="94"/>
    <x v="0"/>
    <s v="NY Financial Planners &amp;amp;amp; Insurance Consultant"/>
    <n v="7607.5306761287529"/>
    <n v="2360"/>
    <s v="Ecs"/>
    <s v="Online Payment"/>
    <s v="payu"/>
    <s v="Package"/>
    <s v="payu"/>
    <m/>
    <n v="0"/>
    <s v="PXX22.XX22.240629194013.L3N9"/>
    <s v="PU0222906248RF"/>
    <d v="2024-06-29T00:00:00"/>
    <x v="0"/>
    <s v="Monthly"/>
    <s v="ECS Mode"/>
    <n v="12000"/>
    <s v="2 MDP"/>
    <n v="0"/>
    <s v="Siddhant Pawar"/>
    <x v="0"/>
    <s v="Bahubali Kaddu"/>
  </r>
  <r>
    <s v="Mum"/>
    <n v="1"/>
    <n v="45209"/>
    <s v="Bannoth Narayanaswamy Naik"/>
    <x v="24"/>
    <s v="June"/>
    <s v="Bannoth Narayanaswamy Naik"/>
    <x v="11"/>
    <x v="3"/>
    <s v="Suresh Wheels"/>
    <n v="45209"/>
    <n v="53346.619999999995"/>
    <s v="Non-Ecs"/>
    <s v="Online Payment"/>
    <s v="neft"/>
    <s v="PDG"/>
    <s v="neft"/>
    <m/>
    <n v="0"/>
    <s v="PXX22.XX22.131123110700.J4K5"/>
    <s v="N022290624BT9"/>
    <d v="2024-06-29T00:00:00"/>
    <x v="1"/>
    <s v="Upfront"/>
    <s v="Non ECS"/>
    <n v="45209"/>
    <s v="Non-Ecs"/>
    <n v="0"/>
    <s v="Arjun Waghmare"/>
    <x v="0"/>
    <s v="Abhijit Khanvilkar"/>
  </r>
  <r>
    <s v="Mum"/>
    <n v="1"/>
    <n v="9605"/>
    <s v="Naveen Tripathi"/>
    <x v="24"/>
    <s v="June"/>
    <s v="Naveen Tripathi"/>
    <x v="58"/>
    <x v="4"/>
    <s v="Hathway Cable Datacom Ltd"/>
    <n v="9605"/>
    <n v="11333.9"/>
    <s v="Non-Ecs"/>
    <s v="Online Payment"/>
    <s v="offlinecreditcard"/>
    <s v="Package"/>
    <s v="offlinecreditcard"/>
    <m/>
    <n v="0"/>
    <s v="PXX22.XX22.140719104724.Y9S3"/>
    <s v="F022290624EPY"/>
    <d v="2024-06-29T00:00:00"/>
    <x v="0"/>
    <s v="Upfront"/>
    <s v="Non ECS"/>
    <n v="9605"/>
    <s v="Non-Ecs"/>
    <n v="0"/>
    <s v="Naveen Tripathi"/>
    <x v="1"/>
    <s v="Bahubali Kaddu"/>
  </r>
  <r>
    <s v="Mum"/>
    <n v="1"/>
    <n v="3000"/>
    <s v="Ganga Sagar Pandey"/>
    <x v="24"/>
    <s v="June"/>
    <s v="Ganga Sagar Pandey"/>
    <x v="36"/>
    <x v="5"/>
    <s v="Maheshwar Plant Nursery"/>
    <n v="19906.704988528192"/>
    <n v="3540"/>
    <s v="Ecs"/>
    <s v="Online Payment"/>
    <s v="payu"/>
    <s v="Package"/>
    <s v="payu"/>
    <s v="Digital Mandate"/>
    <n v="0"/>
    <s v="PXX22.XX22.190626101933.R3S1"/>
    <s v="PU0222906241QE"/>
    <d v="2024-06-29T00:00:00"/>
    <x v="0"/>
    <s v="Monthly"/>
    <s v="ECS Mode"/>
    <n v="36180"/>
    <s v="1 MDP"/>
    <n v="0"/>
    <s v="Jaganath Sabat"/>
    <x v="0"/>
    <s v="Abhijit Khanvilkar"/>
  </r>
  <r>
    <s v="Mum"/>
    <n v="1"/>
    <n v="2000"/>
    <s v="Chandan Mishra"/>
    <x v="24"/>
    <s v="June"/>
    <s v="Chandan Mishra"/>
    <x v="104"/>
    <x v="2"/>
    <s v="Simna Key Maker"/>
    <n v="7607.5306761287529"/>
    <n v="2360"/>
    <s v="Ecs"/>
    <s v="Online Payment"/>
    <s v="payu"/>
    <s v="Package"/>
    <s v="payu"/>
    <s v="Digital Mandate"/>
    <n v="0"/>
    <s v="PXX22.XX22.140504130023.J3F6"/>
    <s v="PU0222906249U0"/>
    <d v="2024-06-29T00:00:00"/>
    <x v="0"/>
    <s v="Monthly"/>
    <s v="ECS Mode"/>
    <n v="12000"/>
    <s v="2 MDP"/>
    <n v="0"/>
    <s v="Direct Dileep"/>
    <x v="0"/>
    <s v="Bahubali Kaddu"/>
  </r>
  <r>
    <s v="Mum"/>
    <n v="1"/>
    <n v="2000"/>
    <s v="Vivekanand"/>
    <x v="24"/>
    <s v="June"/>
    <s v="Vivekanand"/>
    <x v="79"/>
    <x v="5"/>
    <s v="S P C Runak Bags"/>
    <n v="7607.5306761287529"/>
    <n v="2360"/>
    <s v="Ecs"/>
    <s v="Online Payment"/>
    <s v="payu"/>
    <s v="Package"/>
    <s v="payu"/>
    <m/>
    <n v="0"/>
    <s v="PXX22.XX22.230613183447.V2X6"/>
    <s v="PU022290624D1O"/>
    <d v="2024-06-29T00:00:00"/>
    <x v="0"/>
    <s v="Monthly"/>
    <s v="ECS Mode"/>
    <n v="12000"/>
    <s v="2 MDP"/>
    <n v="0"/>
    <s v="Jaganath Sabat"/>
    <x v="0"/>
    <s v="Abhijit Khanvilkar"/>
  </r>
  <r>
    <s v="Mum"/>
    <n v="1"/>
    <n v="9600"/>
    <s v="Saw Mritunjay kumar premchand"/>
    <x v="24"/>
    <s v="June"/>
    <s v="Saw Mritunjay kumar premchand"/>
    <x v="97"/>
    <x v="0"/>
    <s v="Modern Beauty Salons &amp;amp;amp; Academy"/>
    <n v="9600"/>
    <n v="11328"/>
    <s v="Non-Ecs"/>
    <s v="Online Payment"/>
    <s v="payu"/>
    <s v="Package"/>
    <s v="payu"/>
    <m/>
    <n v="0"/>
    <s v="PXX22.XX22.240629170213.H6Q2"/>
    <s v="PU022290624AKM"/>
    <d v="2024-06-29T00:00:00"/>
    <x v="0"/>
    <s v="Upfront"/>
    <s v="Non ECS"/>
    <n v="9600"/>
    <s v="Non-Ecs"/>
    <n v="0"/>
    <s v="Raviraj Kadam"/>
    <x v="0"/>
    <s v="Bahubali Kaddu"/>
  </r>
  <r>
    <s v="Mum"/>
    <n v="1"/>
    <n v="10000"/>
    <s v="MD Sanaul Mustufa"/>
    <x v="24"/>
    <s v="June"/>
    <s v="MD Sanaul Mustufa"/>
    <x v="64"/>
    <x v="3"/>
    <s v="Memsaab"/>
    <n v="10000"/>
    <n v="11800"/>
    <s v="Non-Ecs"/>
    <s v="Online Payment"/>
    <s v="neft"/>
    <s v="Package"/>
    <s v="neft"/>
    <m/>
    <n v="0"/>
    <s v="PXX22.XX22.120222214030.A2X8"/>
    <s v="N0222906248SL"/>
    <d v="2024-06-29T00:00:00"/>
    <x v="0"/>
    <s v="Upfront"/>
    <s v="Non ECS"/>
    <n v="10000"/>
    <s v="Non-Ecs"/>
    <n v="0"/>
    <s v="MD Sanaul Mustufa"/>
    <x v="1"/>
    <s v="Abhijit Khanvilkar"/>
  </r>
  <r>
    <s v="Mum"/>
    <n v="1"/>
    <n v="2000"/>
    <s v="Sandesh Saroj mishra"/>
    <x v="24"/>
    <s v="June"/>
    <s v="Sandesh Saroj mishra"/>
    <x v="50"/>
    <x v="2"/>
    <s v="Ekta Furniture"/>
    <n v="7607.5306761287529"/>
    <n v="2360"/>
    <s v="Ecs"/>
    <s v="Online Payment"/>
    <s v="payu"/>
    <s v="Package"/>
    <s v="payu"/>
    <s v="Digital Mandate"/>
    <n v="0"/>
    <s v="PXX22.XX22.130213110017.U2L5"/>
    <s v="PU022290624IK0"/>
    <d v="2024-06-29T00:00:00"/>
    <x v="0"/>
    <s v="Monthly"/>
    <s v="ECS Mode"/>
    <n v="12000"/>
    <s v="2 MDP"/>
    <n v="0"/>
    <s v="Direct Dileep"/>
    <x v="0"/>
    <s v="Bahubali Kaddu"/>
  </r>
  <r>
    <s v="Mum"/>
    <n v="1"/>
    <n v="10000"/>
    <s v="Ajay Kumar Verma"/>
    <x v="24"/>
    <s v="June"/>
    <s v="Ajay Kumar Verma"/>
    <x v="6"/>
    <x v="4"/>
    <s v="USHA ELECTRIC SALES &amp;amp;amp; SERVICES"/>
    <n v="10000"/>
    <n v="11800"/>
    <s v="Non-Ecs"/>
    <s v="Online Payment"/>
    <s v="payu"/>
    <s v="Package"/>
    <s v="payu"/>
    <m/>
    <n v="0"/>
    <s v="PXX22.XX22.210809170032.Z4M1"/>
    <s v="PU0222906243Y8"/>
    <d v="2024-06-29T00:00:00"/>
    <x v="0"/>
    <s v="Upfront"/>
    <s v="Non ECS"/>
    <n v="10000"/>
    <s v="Non-Ecs"/>
    <n v="0"/>
    <s v="Ajay Kumar Verma"/>
    <x v="1"/>
    <s v="Bahubali Kaddu"/>
  </r>
  <r>
    <s v="Mum"/>
    <n v="1"/>
    <n v="4000"/>
    <s v="Manish Pandey"/>
    <x v="24"/>
    <s v="June"/>
    <s v="Manish Pandey"/>
    <x v="41"/>
    <x v="4"/>
    <s v="Intelent Management Facility Services"/>
    <n v="15215.061352257506"/>
    <n v="4720"/>
    <s v="Ecs"/>
    <s v="Online Payment"/>
    <s v="payu"/>
    <s v="Package"/>
    <s v="payu"/>
    <m/>
    <n v="0"/>
    <s v="PXX22.XX22.240328140359.I4Z3"/>
    <s v="PU022290624RAU"/>
    <d v="2024-06-29T00:00:00"/>
    <x v="0"/>
    <s v="Monthly"/>
    <s v="ECS Mode"/>
    <n v="24000"/>
    <s v="2 MDP"/>
    <n v="0"/>
    <s v="Ajay Kumar Verma"/>
    <x v="0"/>
    <s v="Bahubali Kaddu"/>
  </r>
  <r>
    <s v="Mum"/>
    <n v="1"/>
    <n v="43200"/>
    <s v="Manish Lolarakh Nath Dubey"/>
    <x v="24"/>
    <s v="June"/>
    <s v="Manish Lolarakh Nath Dubey"/>
    <x v="35"/>
    <x v="1"/>
    <s v="Pack Perfect"/>
    <n v="43200"/>
    <n v="50976"/>
    <s v="Non-Ecs"/>
    <s v="Online Payment"/>
    <s v="payu"/>
    <s v="Package"/>
    <s v="payu"/>
    <m/>
    <n v="0"/>
    <s v="PXX22.XX22.240627194244.R2M7"/>
    <s v="PU022290624EB3"/>
    <d v="2024-06-29T00:00:00"/>
    <x v="0"/>
    <s v="Upfront"/>
    <s v="Non ECS"/>
    <n v="43200"/>
    <s v="Non-Ecs"/>
    <n v="0"/>
    <s v="Manish Dubey"/>
    <x v="1"/>
    <s v="Bahubali Kaddu"/>
  </r>
  <r>
    <s v="Mum"/>
    <n v="1"/>
    <n v="6000"/>
    <s v="Vinod Kumar"/>
    <x v="24"/>
    <s v="June"/>
    <s v="Vinod Kumar"/>
    <x v="48"/>
    <x v="2"/>
    <s v="Apsara Broom Center"/>
    <n v="22822.592028386258"/>
    <n v="7080"/>
    <s v="Ecs"/>
    <s v="Online Payment"/>
    <s v="payu"/>
    <s v="Package"/>
    <s v="payu"/>
    <s v="Digital Mandate"/>
    <n v="0"/>
    <s v="PXX22.XX22.240629150057.W4M3"/>
    <s v="PU022290624JAU"/>
    <d v="2024-06-29T00:00:00"/>
    <x v="0"/>
    <s v="Monthly"/>
    <s v="ECS Mode"/>
    <n v="36000"/>
    <s v="2 MDP"/>
    <n v="0"/>
    <s v="Direct Dileep"/>
    <x v="0"/>
    <s v="Bahubali Kaddu"/>
  </r>
  <r>
    <s v="Mum"/>
    <n v="0"/>
    <n v="2000"/>
    <s v="Chandan Mishra"/>
    <x v="24"/>
    <s v="June"/>
    <s v="Chandan Mishra"/>
    <x v="104"/>
    <x v="2"/>
    <s v="Karan Mehandi Art"/>
    <n v="0"/>
    <n v="2360"/>
    <s v="Non-Ecs"/>
    <s v="Online Payment"/>
    <s v="payu"/>
    <s v="Package"/>
    <s v="payu"/>
    <m/>
    <n v="0"/>
    <s v="PXX22.XX22.240622160639.F8F1"/>
    <s v="PU022290624QNJ"/>
    <d v="2024-06-29T00:00:00"/>
    <x v="0"/>
    <s v="Upfront"/>
    <s v="Non ECS"/>
    <n v="2000"/>
    <s v="Non-Ecs"/>
    <n v="0"/>
    <s v="Direct Dileep"/>
    <x v="0"/>
    <s v="Bahubali Kaddu"/>
  </r>
  <r>
    <s v="Mum"/>
    <n v="1"/>
    <n v="11746"/>
    <s v="Manish Lolarakh Nath Dubey"/>
    <x v="24"/>
    <s v="June"/>
    <s v="Manish Lolarakh Nath Dubey"/>
    <x v="35"/>
    <x v="1"/>
    <s v="Aakruti Signage"/>
    <n v="11746"/>
    <n v="13860.279999999999"/>
    <s v="Non-Ecs"/>
    <s v="Online Payment"/>
    <s v="payu"/>
    <s v="Package"/>
    <s v="payu"/>
    <m/>
    <n v="0"/>
    <s v="PXX22.XX22.210317162437.K8I2"/>
    <s v="PU022290624EN0"/>
    <d v="2024-06-29T00:00:00"/>
    <x v="0"/>
    <s v="Upfront"/>
    <s v="Non ECS"/>
    <n v="11746"/>
    <s v="Non-Ecs"/>
    <n v="0"/>
    <s v="Manish Dubey"/>
    <x v="1"/>
    <s v="Bahubali Kaddu"/>
  </r>
  <r>
    <s v="Mum"/>
    <n v="1"/>
    <n v="30000"/>
    <s v="Mohd Ijhar Shaikh"/>
    <x v="24"/>
    <s v="June"/>
    <s v="Mohd Ijhar Shaikh"/>
    <x v="9"/>
    <x v="4"/>
    <s v="Red Rosey Parlour"/>
    <n v="30000"/>
    <n v="35400"/>
    <s v="Non-Ecs"/>
    <s v="Online Payment"/>
    <s v="payu"/>
    <s v="PDG"/>
    <s v="payu"/>
    <m/>
    <n v="0"/>
    <s v="PXX22.XX22.191223170456.I8D8"/>
    <s v="PU022290624XT4"/>
    <d v="2024-06-29T00:00:00"/>
    <x v="1"/>
    <s v="Upfront"/>
    <s v="Non ECS"/>
    <n v="30000"/>
    <s v="Non-Ecs"/>
    <n v="0"/>
    <s v="Direct Intezar"/>
    <x v="0"/>
    <s v="Bahubali Kaddu"/>
  </r>
  <r>
    <s v="Mum"/>
    <n v="1"/>
    <n v="2313"/>
    <s v="Ajay Kumar Mishra"/>
    <x v="24"/>
    <s v="June"/>
    <s v="Ajay Kumar Mishra"/>
    <x v="0"/>
    <x v="0"/>
    <s v="Flute On"/>
    <n v="8796.7073442738711"/>
    <n v="2729.3399999999997"/>
    <s v="Ecs"/>
    <s v="Online Payment"/>
    <s v="payu"/>
    <s v="Package"/>
    <s v="payu"/>
    <s v="Digital Mandate"/>
    <n v="1"/>
    <s v="PXX22.XX22.240530131241.Q9D7"/>
    <s v="PU022290624ARB"/>
    <d v="2024-06-29T00:00:00"/>
    <x v="0"/>
    <s v="Monthly"/>
    <s v="ECS Mode"/>
    <n v="13875"/>
    <s v="2 MDP"/>
    <n v="0"/>
    <s v="Siddhant Pawar"/>
    <x v="0"/>
    <s v="Bahubali Kaddu"/>
  </r>
  <r>
    <s v="Mum"/>
    <n v="1"/>
    <n v="2000"/>
    <s v="Rushikesh Dodhu jadhav"/>
    <x v="24"/>
    <s v="June"/>
    <s v="Rushikesh Dodhu jadhav"/>
    <x v="27"/>
    <x v="0"/>
    <s v="Air Con A.C. &amp;amp;amp; Refrigerator Service Center"/>
    <n v="7607.5306761287529"/>
    <n v="2360"/>
    <s v="Ecs"/>
    <s v="Online Payment"/>
    <s v="payu"/>
    <s v="Package"/>
    <s v="payu"/>
    <s v="Digital Mandate"/>
    <n v="0"/>
    <s v="PXX22.XX22.220118182050.P1K2"/>
    <s v="PU022290624RA5"/>
    <d v="2024-06-29T00:00:00"/>
    <x v="0"/>
    <s v="Monthly"/>
    <s v="ECS Mode"/>
    <n v="12000"/>
    <s v="2 MDP"/>
    <n v="0"/>
    <s v="Sonu Dubey"/>
    <x v="0"/>
    <s v="Bahubali Kaddu"/>
  </r>
  <r>
    <s v="Mum"/>
    <n v="1"/>
    <n v="2000"/>
    <s v="Ajay Kumar Mishra"/>
    <x v="24"/>
    <s v="June"/>
    <s v="Ajay Kumar Mishra"/>
    <x v="0"/>
    <x v="0"/>
    <s v="Second Skin Theatre"/>
    <n v="7607.5306761287529"/>
    <n v="2360"/>
    <s v="Ecs"/>
    <s v="Online Payment"/>
    <s v="payu"/>
    <s v="Package"/>
    <s v="payu"/>
    <s v="Digital Mandate"/>
    <n v="0"/>
    <s v="PXX22.XX22.180201135240.V5B2"/>
    <s v="PU022290624MDG"/>
    <d v="2024-06-29T00:00:00"/>
    <x v="0"/>
    <s v="Monthly"/>
    <s v="ECS Mode"/>
    <n v="12000"/>
    <s v="2 MDP"/>
    <n v="0"/>
    <s v="Siddhant Pawar"/>
    <x v="0"/>
    <s v="Bahubali Kaddu"/>
  </r>
  <r>
    <s v="Mum"/>
    <n v="1"/>
    <n v="25200"/>
    <s v="Choubey Aditya ajit"/>
    <x v="24"/>
    <s v="June"/>
    <s v="Choubey Aditya ajit"/>
    <x v="20"/>
    <x v="5"/>
    <s v="Amensa Diagnostic"/>
    <n v="25200"/>
    <n v="29736"/>
    <s v="Non-Ecs"/>
    <s v="Online Payment"/>
    <s v="payu"/>
    <s v="PDG"/>
    <s v="payu"/>
    <m/>
    <n v="0"/>
    <s v="PXX22.XX22.240628180728.U5Z4"/>
    <s v="PU022290624Z9T"/>
    <d v="2024-06-29T00:00:00"/>
    <x v="1"/>
    <s v="Upfront"/>
    <s v="Non ECS"/>
    <n v="25200"/>
    <s v="Non-Ecs"/>
    <n v="0"/>
    <s v="Chandralok Gupta"/>
    <x v="0"/>
    <s v="Abhijit Khanvilkar"/>
  </r>
  <r>
    <s v="Mum"/>
    <n v="1"/>
    <n v="10000"/>
    <s v="Raghwendra Kumar singh"/>
    <x v="24"/>
    <s v="June"/>
    <s v="Raghwendra Kumar singh"/>
    <x v="90"/>
    <x v="0"/>
    <s v="Jai Ambe Wood House"/>
    <n v="10000"/>
    <n v="11800"/>
    <s v="Non-Ecs"/>
    <s v="Online Payment"/>
    <s v="neft"/>
    <s v="Package"/>
    <s v="neft"/>
    <m/>
    <n v="0"/>
    <s v="PXX22.XX22.190708124247.B9C2"/>
    <s v="N022290624M41"/>
    <d v="2024-06-29T00:00:00"/>
    <x v="0"/>
    <s v="Upfront"/>
    <s v="Non ECS"/>
    <n v="10000"/>
    <s v="Non-Ecs"/>
    <n v="0"/>
    <s v="Sonu Dubey"/>
    <x v="0"/>
    <s v="Bahubali Kaddu"/>
  </r>
  <r>
    <s v="Mum"/>
    <n v="1"/>
    <n v="9600"/>
    <s v="Ajay Balu Londhe"/>
    <x v="24"/>
    <s v="June"/>
    <s v="Ajay Balu Londhe"/>
    <x v="66"/>
    <x v="3"/>
    <s v="New Rajeshwar Mobile"/>
    <n v="9600"/>
    <n v="11328"/>
    <s v="Non-Ecs"/>
    <s v="Online Payment"/>
    <s v="payu"/>
    <s v="Package"/>
    <s v="payu"/>
    <m/>
    <n v="0"/>
    <s v="PXX22.XX22.190709154158.I3Q2"/>
    <s v="PU0222906245IN"/>
    <d v="2024-06-29T00:00:00"/>
    <x v="0"/>
    <s v="Upfront"/>
    <s v="Non ECS"/>
    <n v="9600"/>
    <s v="Non-Ecs"/>
    <n v="0"/>
    <s v="Nandan Singh"/>
    <x v="0"/>
    <s v="Abhijit Khanvilkar"/>
  </r>
  <r>
    <s v="Mum"/>
    <n v="1"/>
    <n v="2000"/>
    <s v="Bhavesh Vivek Mhatre"/>
    <x v="24"/>
    <s v="June"/>
    <s v="Bhavesh Vivek Mhatre"/>
    <x v="7"/>
    <x v="1"/>
    <s v="Cake Studio"/>
    <n v="7607.5306761287529"/>
    <n v="2360"/>
    <s v="Ecs"/>
    <s v="Online Payment"/>
    <s v="payu"/>
    <s v="Package"/>
    <s v="payu"/>
    <s v="Digital Mandate"/>
    <n v="0"/>
    <s v="PXX22.XX22.240628115455.C6P8"/>
    <s v="PU0222906244BY"/>
    <d v="2024-06-29T00:00:00"/>
    <x v="0"/>
    <s v="Monthly"/>
    <s v="ECS Mode"/>
    <n v="12000"/>
    <s v="2 MDP"/>
    <n v="0"/>
    <s v="Suraj Pawar"/>
    <x v="0"/>
    <s v="Bahubali Kaddu"/>
  </r>
  <r>
    <s v="Mum"/>
    <n v="1"/>
    <n v="9600"/>
    <s v="Yash Sabha shankar tiwari"/>
    <x v="24"/>
    <s v="June"/>
    <s v="Yash Sabha shankar tiwari"/>
    <x v="18"/>
    <x v="3"/>
    <s v="Learning Tree Pre School Day Care &amp;amp;amp;Activity Center"/>
    <n v="9600"/>
    <n v="11328"/>
    <s v="Non-Ecs"/>
    <s v="Online Payment"/>
    <s v="payu"/>
    <s v="Package"/>
    <s v="payu"/>
    <m/>
    <n v="0"/>
    <s v="PXX22.XX22.240625115918.D8I3"/>
    <s v="PU022290624E0R"/>
    <d v="2024-06-29T00:00:00"/>
    <x v="0"/>
    <s v="Upfront"/>
    <s v="Non ECS"/>
    <n v="9600"/>
    <s v="Non-Ecs"/>
    <n v="0"/>
    <s v="Rikesh Vaidya"/>
    <x v="0"/>
    <s v="Abhijit Khanvilkar"/>
  </r>
  <r>
    <s v="Mum"/>
    <n v="1"/>
    <n v="2500"/>
    <s v="Dinesh Ghodvinde"/>
    <x v="24"/>
    <s v="June"/>
    <s v="Dinesh Ghodvinde"/>
    <x v="65"/>
    <x v="5"/>
    <s v="PRIME PROPERTIES KARJAT"/>
    <n v="9509.5909169656843"/>
    <n v="2950"/>
    <s v="Ecs"/>
    <s v="Online Payment"/>
    <s v="payu"/>
    <s v="PDG"/>
    <s v="payu"/>
    <m/>
    <n v="0"/>
    <s v="P2141.2141.240629161915.K6E3"/>
    <s v="PU999290624964"/>
    <d v="2024-06-29T00:00:00"/>
    <x v="1"/>
    <s v="Monthly"/>
    <s v="ECS Mode"/>
    <n v="15000.38"/>
    <s v="2 MDP"/>
    <n v="0"/>
    <s v="Jaganath Sabat"/>
    <x v="0"/>
    <s v="Abhijit Khanvilkar"/>
  </r>
  <r>
    <s v="Mum"/>
    <n v="1"/>
    <n v="4000"/>
    <s v="Prashant Lad"/>
    <x v="24"/>
    <s v="June"/>
    <s v="Prashant Lad"/>
    <x v="1"/>
    <x v="1"/>
    <s v="Kshitij Tiffin Service"/>
    <n v="15215.061352257506"/>
    <n v="4720"/>
    <s v="Ecs"/>
    <s v="Online Payment"/>
    <s v="payu"/>
    <s v="Package"/>
    <s v="payu"/>
    <m/>
    <n v="0"/>
    <s v="PXX22.XX22.240605214306.X2K9"/>
    <s v="PU0223006245J3"/>
    <d v="2024-06-29T00:00:00"/>
    <x v="0"/>
    <s v="Monthly"/>
    <s v="ECS Mode"/>
    <n v="24000"/>
    <s v="Above 2 MDP"/>
    <n v="0"/>
    <s v="Shashank Yelve"/>
    <x v="0"/>
    <s v="Bahubali Kaddu"/>
  </r>
  <r>
    <s v="Mum"/>
    <n v="1"/>
    <n v="7500"/>
    <s v="Jaganath Sabat"/>
    <x v="24"/>
    <s v="June"/>
    <s v="Jaganath Sabat"/>
    <x v="30"/>
    <x v="5"/>
    <s v="Akshayya Nursing Home"/>
    <n v="7500"/>
    <n v="8850"/>
    <s v="Non-Ecs"/>
    <s v="Online Payment"/>
    <s v="payu"/>
    <s v="JD Trusted"/>
    <s v="payu"/>
    <m/>
    <n v="0"/>
    <s v="PXX22.XX22.220617184021.I8M5"/>
    <s v="PU0223006243P9"/>
    <d v="2024-06-29T00:00:00"/>
    <x v="5"/>
    <s v="Upfront"/>
    <s v="Non ECS"/>
    <n v="7500"/>
    <s v="Non-Ecs"/>
    <n v="0"/>
    <s v="Jaganath Sabat"/>
    <x v="1"/>
    <s v="Abhijit Khanvilkar"/>
  </r>
  <r>
    <s v="Mum"/>
    <n v="1"/>
    <n v="10080"/>
    <s v="Jayesh Manoharlal Vatani"/>
    <x v="24"/>
    <s v="June"/>
    <s v="Jayesh Manoharlal Vatani"/>
    <x v="55"/>
    <x v="5"/>
    <s v="Sai Car Care"/>
    <n v="10080"/>
    <n v="11894.4"/>
    <s v="Non-Ecs"/>
    <s v="Online Payment"/>
    <s v="offlinecreditcard"/>
    <s v="Package"/>
    <s v="offlinecreditcard"/>
    <m/>
    <n v="0"/>
    <s v="PXX22.XX22.131230144649.X8S5"/>
    <s v="F022300624WT1"/>
    <d v="2024-06-29T00:00:00"/>
    <x v="0"/>
    <s v="Upfront"/>
    <s v="Non ECS"/>
    <n v="10080"/>
    <s v="Non-Ecs"/>
    <n v="0"/>
    <s v="Jaganath Sabat"/>
    <x v="0"/>
    <s v="Abhijit Khanvilkar"/>
  </r>
  <r>
    <s v="Mum"/>
    <n v="1"/>
    <n v="30000"/>
    <s v="Jubair Khan"/>
    <x v="24"/>
    <s v="June"/>
    <s v="Jubair Khan"/>
    <x v="25"/>
    <x v="1"/>
    <s v="Minara Thai Sp"/>
    <n v="30000"/>
    <n v="35400"/>
    <s v="Non-Ecs"/>
    <s v="Online Payment"/>
    <s v="payu"/>
    <s v="Package"/>
    <s v="payu"/>
    <m/>
    <n v="0"/>
    <s v="PXX22.XX22.240330181102.S5N1"/>
    <s v="PU022300624SU1"/>
    <d v="2024-06-29T00:00:00"/>
    <x v="0"/>
    <s v="Upfront"/>
    <s v="Non ECS"/>
    <n v="30000"/>
    <s v="Non-Ecs"/>
    <n v="0"/>
    <s v="Mohammad Imran Adil"/>
    <x v="0"/>
    <s v="Bahubali Kaddu"/>
  </r>
  <r>
    <s v="Mum"/>
    <n v="1"/>
    <n v="16748"/>
    <s v="Manish Lolarakh Nath Dubey"/>
    <x v="24"/>
    <s v="June"/>
    <s v="Manish Lolarakh Nath Dubey"/>
    <x v="35"/>
    <x v="1"/>
    <s v="Ritesh Pandey Logistic and Movers"/>
    <n v="16748"/>
    <n v="19762.64"/>
    <s v="Non-Ecs"/>
    <s v="Online Payment"/>
    <s v="payu"/>
    <s v="Package"/>
    <s v="payu"/>
    <m/>
    <n v="0"/>
    <s v="PXX22.XX22.220602174634.Z6K2"/>
    <s v="PU022300624Y06"/>
    <d v="2024-06-29T00:00:00"/>
    <x v="0"/>
    <s v="Upfront"/>
    <s v="Non ECS"/>
    <n v="16748"/>
    <s v="Non-Ecs"/>
    <n v="0"/>
    <s v="Manish Dubey"/>
    <x v="1"/>
    <s v="Bahubali Kaddu"/>
  </r>
  <r>
    <s v="Mum"/>
    <n v="1"/>
    <n v="3000"/>
    <s v="Jaganath Sabat"/>
    <x v="24"/>
    <s v="June"/>
    <s v="Jaganath Sabat"/>
    <x v="30"/>
    <x v="5"/>
    <s v="Akshayya Nursing Home"/>
    <n v="11411.296014193129"/>
    <n v="3540"/>
    <s v="Ecs"/>
    <s v="Online Payment"/>
    <s v="payu"/>
    <s v="Banner"/>
    <s v="payu"/>
    <m/>
    <n v="0"/>
    <s v="PXX22.XX22.240628164029.L5V8"/>
    <s v="PU02230062492I"/>
    <d v="2024-06-29T00:00:00"/>
    <x v="2"/>
    <s v="Monthly"/>
    <s v="ECS Mode"/>
    <n v="18000"/>
    <s v="2 MDP"/>
    <n v="0"/>
    <s v="Jaganath Sabat"/>
    <x v="1"/>
    <s v="Abhijit Khanvilkar"/>
  </r>
  <r>
    <s v="Mum"/>
    <n v="1"/>
    <n v="2000"/>
    <s v="Mohini Ravirav yetekar"/>
    <x v="24"/>
    <s v="June"/>
    <s v="Mohini Ravirav yetekar"/>
    <x v="61"/>
    <x v="1"/>
    <s v="Sunaina Fitness Club"/>
    <n v="7607.5306761287529"/>
    <n v="2360"/>
    <s v="Ecs"/>
    <s v="Online Payment"/>
    <s v="payu"/>
    <s v="Package"/>
    <s v="payu"/>
    <m/>
    <n v="0"/>
    <s v="PXX22.XX22.240320210741.K8L1"/>
    <s v="PU022300624LVZ"/>
    <d v="2024-06-29T00:00:00"/>
    <x v="0"/>
    <s v="Monthly"/>
    <s v="ECS Mode"/>
    <n v="12000"/>
    <s v="2 MDP"/>
    <n v="0"/>
    <s v="Manish Dubey"/>
    <x v="0"/>
    <s v="Bahubali Kaddu"/>
  </r>
  <r>
    <s v="Mum"/>
    <n v="1"/>
    <n v="22000"/>
    <s v="MD Sanaul Mustufa"/>
    <x v="24"/>
    <s v="June"/>
    <s v="MD Sanaul Mustufa"/>
    <x v="64"/>
    <x v="3"/>
    <s v="Hasti Print and Design"/>
    <n v="22000"/>
    <n v="25960"/>
    <s v="Non-Ecs"/>
    <s v="Online Payment"/>
    <s v="payu"/>
    <s v="Package"/>
    <s v="payu"/>
    <m/>
    <n v="0"/>
    <s v="PXX22.XX22.240205112246.E9N3"/>
    <s v="PU0223006249HE"/>
    <d v="2024-06-29T00:00:00"/>
    <x v="0"/>
    <s v="Upfront"/>
    <s v="Non ECS"/>
    <n v="22000"/>
    <s v="Non-Ecs"/>
    <n v="0"/>
    <s v="MD Sanaul Mustufa"/>
    <x v="1"/>
    <s v="Abhijit Khanvilkar"/>
  </r>
  <r>
    <s v="Mum"/>
    <n v="1"/>
    <n v="38400"/>
    <s v="Gaurishankar Shambhu mandal"/>
    <x v="24"/>
    <s v="June"/>
    <s v="Gaurishankar Shambhu mandal"/>
    <x v="80"/>
    <x v="5"/>
    <s v="Matoshree Eye&amp;amp;amp; Retina Clinic"/>
    <n v="38400"/>
    <n v="45312"/>
    <s v="Non-Ecs"/>
    <s v="Online Payment"/>
    <s v="payu"/>
    <s v="Package"/>
    <s v="payu"/>
    <m/>
    <n v="0"/>
    <s v="PXX22.XX22.220903112550.M2Y7"/>
    <s v="PU022300624E2I"/>
    <d v="2024-06-29T00:00:00"/>
    <x v="0"/>
    <s v="Upfront"/>
    <s v="Non ECS"/>
    <n v="38400"/>
    <s v="Non-Ecs"/>
    <n v="0"/>
    <s v="Chandralok Gupta"/>
    <x v="0"/>
    <s v="Abhijit Khanvilkar"/>
  </r>
  <r>
    <s v="Mum"/>
    <n v="1"/>
    <n v="25424"/>
    <s v="Sumit Sharad Sanas"/>
    <x v="24"/>
    <s v="June"/>
    <s v="Sumit Sharad Sanas"/>
    <x v="8"/>
    <x v="3"/>
    <s v="Sai and Service Centre"/>
    <n v="25424"/>
    <n v="30000.32"/>
    <s v="Non-Ecs"/>
    <s v="Online Payment"/>
    <s v="payu"/>
    <s v="PDG"/>
    <s v="payu"/>
    <m/>
    <n v="0"/>
    <s v="PXX22.XX22.120727144947.X3G3"/>
    <s v="PU022300624FEI"/>
    <d v="2024-06-29T00:00:00"/>
    <x v="1"/>
    <s v="Upfront"/>
    <s v="Non ECS"/>
    <n v="25424"/>
    <s v="Non-Ecs"/>
    <n v="0"/>
    <s v="Arjun Waghmare"/>
    <x v="0"/>
    <s v="Abhijit Khanvilkar"/>
  </r>
  <r>
    <s v="Mum"/>
    <n v="1"/>
    <n v="18000"/>
    <s v="Akash Ramratan jaiswal"/>
    <x v="24"/>
    <s v="June"/>
    <s v="Akash Ramratan jaiswal"/>
    <x v="70"/>
    <x v="0"/>
    <s v="999 REALTORS"/>
    <n v="18000"/>
    <n v="21240"/>
    <s v="Non-Ecs"/>
    <s v="Online Payment"/>
    <s v="payu"/>
    <s v="PDG"/>
    <s v="payu"/>
    <m/>
    <n v="1"/>
    <s v="PXX22.XX22.240628122130.Z3G5"/>
    <s v="PU022300624N1A"/>
    <d v="2024-06-29T00:00:00"/>
    <x v="1"/>
    <s v="Upfront"/>
    <s v="Non ECS"/>
    <n v="18000"/>
    <s v="Non-Ecs"/>
    <n v="0"/>
    <s v="Sonu Dubey"/>
    <x v="0"/>
    <s v="Bahubali Kaddu"/>
  </r>
  <r>
    <s v="Mum"/>
    <n v="1"/>
    <n v="21186"/>
    <s v="Prashant Lad"/>
    <x v="24"/>
    <s v="June"/>
    <s v="Prashant Lad"/>
    <x v="1"/>
    <x v="1"/>
    <s v="The Dental Studio"/>
    <n v="21186"/>
    <n v="24999.48"/>
    <s v="Non-Ecs"/>
    <s v="Online Payment"/>
    <s v="payu"/>
    <s v="PDG"/>
    <s v="payu"/>
    <m/>
    <n v="0"/>
    <s v="PXX22.XX22.240629160311.P3H9"/>
    <s v="PU022300624HWD"/>
    <d v="2024-06-29T00:00:00"/>
    <x v="1"/>
    <s v="Upfront"/>
    <s v="Non ECS"/>
    <n v="21186"/>
    <s v="Non-Ecs"/>
    <n v="0"/>
    <s v="Shashank Yelve"/>
    <x v="0"/>
    <s v="Bahubali Kaddu"/>
  </r>
  <r>
    <s v="Mum"/>
    <n v="1"/>
    <n v="10000"/>
    <s v="Akhilesh Tiwari"/>
    <x v="24"/>
    <s v="June"/>
    <s v="Akhilesh Tiwari"/>
    <x v="112"/>
    <x v="5"/>
    <s v="Kamal Enterprises"/>
    <n v="10000"/>
    <n v="11800"/>
    <s v="Non-Ecs"/>
    <s v="Online Payment"/>
    <s v="payu"/>
    <s v="Package"/>
    <s v="payu"/>
    <m/>
    <n v="0"/>
    <s v="PXX22.XX22.230203231116.K8D4"/>
    <s v="PU022300624RY4"/>
    <d v="2024-06-29T00:00:00"/>
    <x v="0"/>
    <s v="Upfront"/>
    <s v="Non ECS"/>
    <n v="10000"/>
    <s v="Non-Ecs"/>
    <n v="0"/>
    <s v="Jaganath Sabat"/>
    <x v="0"/>
    <s v="Abhijit Khanvilkar"/>
  </r>
  <r>
    <s v="Mum"/>
    <n v="1"/>
    <n v="10981"/>
    <s v="Jaganath Sabat"/>
    <x v="24"/>
    <s v="June"/>
    <s v="Jaganath Sabat"/>
    <x v="30"/>
    <x v="5"/>
    <s v="Balaji Pumps"/>
    <n v="10981"/>
    <n v="12957.58"/>
    <s v="Non-Ecs"/>
    <s v="Online Payment"/>
    <s v="payu"/>
    <s v="Package"/>
    <s v="payu"/>
    <m/>
    <n v="0"/>
    <s v="PXX22.XX22.101229124306.K1P5"/>
    <s v="PU022300624NBC"/>
    <d v="2024-06-29T00:00:00"/>
    <x v="0"/>
    <s v="Upfront"/>
    <s v="Non ECS"/>
    <n v="10981"/>
    <s v="Non-Ecs"/>
    <n v="0"/>
    <s v="Jaganath Sabat"/>
    <x v="1"/>
    <s v="Abhijit Khanvilkar"/>
  </r>
  <r>
    <s v="Mum"/>
    <n v="1"/>
    <n v="38400"/>
    <s v="Vinaykumar Gaud"/>
    <x v="24"/>
    <s v="June"/>
    <s v="Vinaykumar Gaud"/>
    <x v="16"/>
    <x v="4"/>
    <s v="Dr Priti&amp;amp;#039;s Eye Clinic"/>
    <n v="38400"/>
    <n v="45312"/>
    <s v="Non-Ecs"/>
    <s v="Online Payment"/>
    <s v="payu"/>
    <s v="Package"/>
    <s v="payu"/>
    <m/>
    <n v="0"/>
    <s v="PXX22.XX22.210210091526.Q6Q6"/>
    <s v="PU022300624018"/>
    <d v="2024-06-29T00:00:00"/>
    <x v="0"/>
    <s v="Upfront"/>
    <s v="Non ECS"/>
    <n v="38400"/>
    <s v="Non-Ecs"/>
    <n v="0"/>
    <s v="Direct Intezar"/>
    <x v="0"/>
    <s v="Bahubali Kaddu"/>
  </r>
  <r>
    <s v="Mum"/>
    <n v="1"/>
    <n v="2000"/>
    <s v="Nandan Singh"/>
    <x v="24"/>
    <s v="June"/>
    <s v="Nandan Singh"/>
    <x v="17"/>
    <x v="3"/>
    <s v="Singh &amp;amp;amp; Singh Aqua System"/>
    <n v="7607.5306761287529"/>
    <n v="2360"/>
    <s v="Ecs"/>
    <s v="Online Payment"/>
    <s v="payu"/>
    <s v="Package"/>
    <s v="payu"/>
    <s v="Digital Mandate"/>
    <n v="0"/>
    <s v="PXX22.XX22.231117140806.W5M9"/>
    <s v="PU022300624OMW"/>
    <d v="2024-06-29T00:00:00"/>
    <x v="0"/>
    <s v="Monthly"/>
    <s v="ECS Mode"/>
    <n v="12000"/>
    <s v="2 MDP"/>
    <n v="0"/>
    <s v="Nandan Singh"/>
    <x v="1"/>
    <s v="Abhijit Khanvilkar"/>
  </r>
  <r>
    <s v="Mum"/>
    <n v="1"/>
    <n v="12000"/>
    <s v="Mohd Anwar"/>
    <x v="24"/>
    <s v="June"/>
    <s v="Mohd Anwar"/>
    <x v="19"/>
    <x v="1"/>
    <s v="Gouri  Furnishing &amp;amp;amp; Matteress"/>
    <n v="12000"/>
    <n v="14160"/>
    <s v="Non-Ecs"/>
    <s v="Online Payment"/>
    <s v="payu"/>
    <s v="Package"/>
    <s v="payu"/>
    <m/>
    <n v="0"/>
    <s v="PX261.X261.160111175602.Y5A1"/>
    <s v="PU261300624M1K"/>
    <d v="2024-06-29T00:00:00"/>
    <x v="0"/>
    <s v="Upfront"/>
    <s v="Non ECS"/>
    <n v="12000"/>
    <s v="Non-Ecs"/>
    <n v="0"/>
    <s v="Mohammad Imran Adil"/>
    <x v="0"/>
    <s v="Bahubali Kaddu"/>
  </r>
  <r>
    <s v="Mum"/>
    <n v="1"/>
    <n v="5680"/>
    <s v="Aman Tripathi"/>
    <x v="24"/>
    <s v="June"/>
    <s v="Aman Tripathi"/>
    <x v="59"/>
    <x v="5"/>
    <s v="Hare Krishna Real Estate"/>
    <n v="21605.387120205658"/>
    <n v="6702.4"/>
    <s v="Ecs"/>
    <s v="Online Payment"/>
    <s v="offlinecreditcard"/>
    <s v="Package"/>
    <s v="offlinecreditcard"/>
    <s v="Digital Mandate"/>
    <n v="0"/>
    <s v="PXX22.XX22.240629182745.K1S8"/>
    <s v="F022010724Y1D"/>
    <d v="2024-06-29T00:00:00"/>
    <x v="0"/>
    <s v="Monthly"/>
    <s v="ECS Mode"/>
    <n v="34080"/>
    <s v="2 MDP"/>
    <n v="0"/>
    <s v="Jaganath Sabat"/>
    <x v="0"/>
    <s v="Abhijit Khanvilkar"/>
  </r>
  <r>
    <s v="Mum"/>
    <n v="1"/>
    <n v="10000"/>
    <s v="Ajay Kumar Mishra"/>
    <x v="24"/>
    <s v="June"/>
    <s v="Ajay Kumar Mishra"/>
    <x v="0"/>
    <x v="0"/>
    <s v="A K Collection"/>
    <n v="10000"/>
    <n v="11800"/>
    <s v="Non-Ecs"/>
    <s v="Online Payment"/>
    <s v="offlinecreditcard"/>
    <s v="Package"/>
    <s v="offlinecreditcard"/>
    <m/>
    <n v="0"/>
    <s v="PXX22.XX22.240623144041.S9T2"/>
    <s v="F022010724RBF"/>
    <d v="2024-06-29T00:00:00"/>
    <x v="0"/>
    <s v="Upfront"/>
    <s v="Non ECS"/>
    <n v="10000"/>
    <s v="Non-Ecs"/>
    <n v="0"/>
    <s v="Siddhant Pawar"/>
    <x v="0"/>
    <s v="Bahubali Kaddu"/>
  </r>
  <r>
    <s v="Mum"/>
    <n v="0.5"/>
    <n v="1125"/>
    <s v="Suraj Pandey"/>
    <x v="24"/>
    <s v="June"/>
    <s v="Suraj Pandey"/>
    <x v="113"/>
    <x v="4"/>
    <s v="Shree Vinayak Travels"/>
    <s v="-"/>
    <n v="1327.5"/>
    <s v="Ecs"/>
    <s v="Online Payment"/>
    <s v="payu"/>
    <s v="Package"/>
    <s v="payu"/>
    <m/>
    <n v="1"/>
    <s v="PX542.X542.240629172704.G7Q7"/>
    <s v="PU542290624ZG6"/>
    <d v="2024-06-29T00:00:00"/>
    <x v="0"/>
    <s v="Monthly"/>
    <s v="ECS Mode"/>
    <n v="6750"/>
    <s v="2 MDP"/>
    <s v="Rohit Kumar pravesh maurya"/>
    <s v="Susheel Dubey"/>
    <x v="3"/>
    <s v="Bahubali Kaddu"/>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r>
    <m/>
    <m/>
    <m/>
    <m/>
    <x v="25"/>
    <m/>
    <m/>
    <x v="114"/>
    <x v="6"/>
    <m/>
    <m/>
    <m/>
    <m/>
    <m/>
    <m/>
    <m/>
    <m/>
    <m/>
    <m/>
    <m/>
    <m/>
    <m/>
    <x v="6"/>
    <m/>
    <m/>
    <m/>
    <m/>
    <m/>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asteriskTotals="1" showCalcMbrs="0" useAutoFormatting="1" itemPrintTitles="1" createdVersion="3" indent="0" outline="1" outlineData="1" multipleFieldFilters="0">
  <location ref="A3:J144" firstHeaderRow="1" firstDataRow="2" firstDataCol="1"/>
  <pivotFields count="19">
    <pivotField showAll="0"/>
    <pivotField axis="axisRow" showAll="0">
      <items count="3092">
        <item h="1" x="139"/>
        <item m="1" x="2721"/>
        <item m="1" x="2930"/>
        <item m="1" x="2134"/>
        <item m="1" x="2574"/>
        <item m="1" x="2275"/>
        <item x="72"/>
        <item x="43"/>
        <item m="1" x="1518"/>
        <item x="111"/>
        <item m="1" x="1613"/>
        <item m="1" x="1234"/>
        <item m="1" x="360"/>
        <item m="1" x="847"/>
        <item m="1" x="1290"/>
        <item m="1" x="1716"/>
        <item m="1" x="2559"/>
        <item x="114"/>
        <item m="1" x="444"/>
        <item m="1" x="925"/>
        <item m="1" x="1783"/>
        <item m="1" x="463"/>
        <item m="1" x="3009"/>
        <item m="1" x="464"/>
        <item m="1" x="517"/>
        <item m="1" x="1368"/>
        <item m="1" x="2202"/>
        <item m="1" x="3007"/>
        <item m="1" x="519"/>
        <item m="1" x="3008"/>
        <item m="1" x="1785"/>
        <item m="1" x="520"/>
        <item m="1" x="1378"/>
        <item m="1" x="2216"/>
        <item m="1" x="3039"/>
        <item m="1" x="3040"/>
        <item x="99"/>
        <item m="1" x="2646"/>
        <item m="1" x="498"/>
        <item m="1" x="1418"/>
        <item m="1" x="1432"/>
        <item m="1" x="3058"/>
        <item m="1" x="1196"/>
        <item m="1" x="143"/>
        <item m="1" x="1133"/>
        <item m="1" x="1039"/>
        <item m="1" x="1051"/>
        <item m="1" x="1492"/>
        <item m="1" x="577"/>
        <item m="1" x="638"/>
        <item m="1" x="1065"/>
        <item m="1" x="1918"/>
        <item m="1" x="173"/>
        <item m="1" x="246"/>
        <item x="20"/>
        <item m="1" x="808"/>
        <item m="1" x="1662"/>
        <item m="1" x="329"/>
        <item m="1" x="1246"/>
        <item m="1" x="742"/>
        <item m="1" x="833"/>
        <item m="1" x="748"/>
        <item m="1" x="2929"/>
        <item x="13"/>
        <item m="1" x="2931"/>
        <item m="1" x="2932"/>
        <item m="1" x="1295"/>
        <item m="1" x="2946"/>
        <item m="1" x="855"/>
        <item m="1" x="388"/>
        <item m="1" x="2150"/>
        <item m="1" x="811"/>
        <item m="1" x="2650"/>
        <item m="1" x="1323"/>
        <item m="1" x="421"/>
        <item m="1" x="1349"/>
        <item m="1" x="435"/>
        <item m="1" x="439"/>
        <item m="1" x="453"/>
        <item m="1" x="460"/>
        <item m="1" x="852"/>
        <item m="1" x="923"/>
        <item m="1" x="1366"/>
        <item m="1" x="3021"/>
        <item m="1" x="873"/>
        <item m="1" x="1386"/>
        <item m="1" x="946"/>
        <item m="1" x="3034"/>
        <item m="1" x="493"/>
        <item m="1" x="893"/>
        <item m="1" x="2243"/>
        <item m="1" x="894"/>
        <item m="1" x="2642"/>
        <item m="1" x="1827"/>
        <item m="1" x="1829"/>
        <item m="1" x="2652"/>
        <item m="1" x="3047"/>
        <item m="1" x="903"/>
        <item m="1" x="975"/>
        <item m="1" x="2265"/>
        <item m="1" x="3066"/>
        <item x="21"/>
        <item m="1" x="3064"/>
        <item m="1" x="919"/>
        <item m="1" x="1434"/>
        <item m="1" x="2662"/>
        <item m="1" x="991"/>
        <item m="1" x="2685"/>
        <item m="1" x="3090"/>
        <item m="1" x="952"/>
        <item m="1" x="1028"/>
        <item m="1" x="1876"/>
        <item m="1" x="146"/>
        <item m="1" x="147"/>
        <item m="1" x="1030"/>
        <item m="1" x="1877"/>
        <item m="1" x="2309"/>
        <item m="1" x="969"/>
        <item m="1" x="1045"/>
        <item m="1" x="1893"/>
        <item m="1" x="158"/>
        <item m="1" x="1047"/>
        <item m="1" x="1490"/>
        <item m="1" x="1895"/>
        <item m="1" x="2310"/>
        <item m="1" x="2706"/>
        <item m="1" x="159"/>
        <item m="1" x="970"/>
        <item m="1" x="1049"/>
        <item m="1" x="1896"/>
        <item m="1" x="988"/>
        <item m="1" x="1506"/>
        <item m="1" x="2339"/>
        <item m="1" x="2740"/>
        <item m="1" x="190"/>
        <item m="1" x="201"/>
        <item m="1" x="1097"/>
        <item m="1" x="1008"/>
        <item m="1" x="1851"/>
        <item m="1" x="527"/>
        <item m="1" x="533"/>
        <item m="1" x="1446"/>
        <item m="1" x="2270"/>
        <item m="1" x="2671"/>
        <item m="1" x="531"/>
        <item m="1" x="932"/>
        <item x="109"/>
        <item m="1" x="1113"/>
        <item m="1" x="234"/>
        <item m="1" x="2778"/>
        <item m="1" x="235"/>
        <item m="1" x="620"/>
        <item m="1" x="237"/>
        <item m="1" x="644"/>
        <item m="1" x="1075"/>
        <item m="1" x="1166"/>
        <item m="1" x="1607"/>
        <item m="1" x="2000"/>
        <item m="1" x="2421"/>
        <item m="1" x="264"/>
        <item m="1" x="1087"/>
        <item m="1" x="1176"/>
        <item m="1" x="275"/>
        <item m="1" x="2822"/>
        <item m="1" x="653"/>
        <item m="1" x="1183"/>
        <item m="1" x="1618"/>
        <item m="1" x="2018"/>
        <item m="1" x="2435"/>
        <item m="1" x="2829"/>
        <item m="1" x="281"/>
        <item m="1" x="667"/>
        <item m="1" x="1101"/>
        <item m="1" x="1184"/>
        <item m="1" x="1636"/>
        <item m="1" x="2041"/>
        <item m="1" x="2457"/>
        <item m="1" x="2850"/>
        <item m="1" x="690"/>
        <item m="1" x="1126"/>
        <item m="1" x="1209"/>
        <item m="1" x="2553"/>
        <item m="1" x="1567"/>
        <item m="1" x="1976"/>
        <item m="1" x="1162"/>
        <item m="1" x="867"/>
        <item m="1" x="911"/>
        <item m="1" x="901"/>
        <item m="1" x="553"/>
        <item m="1" x="2813"/>
        <item m="1" x="480"/>
        <item m="1" x="1420"/>
        <item m="1" x="2696"/>
        <item m="1" x="1076"/>
        <item m="1" x="2010"/>
        <item m="1" x="1779"/>
        <item m="1" x="1937"/>
        <item m="1" x="1654"/>
        <item m="1" x="1153"/>
        <item m="1" x="2313"/>
        <item m="1" x="1236"/>
        <item m="1" x="2212"/>
        <item m="1" x="319"/>
        <item x="92"/>
        <item m="1" x="559"/>
        <item m="1" x="2431"/>
        <item m="1" x="2879"/>
        <item m="1" x="714"/>
        <item m="1" x="2497"/>
        <item m="1" x="2901"/>
        <item m="1" x="342"/>
        <item m="1" x="1179"/>
        <item m="1" x="1256"/>
        <item m="1" x="1671"/>
        <item m="1" x="2093"/>
        <item m="1" x="2900"/>
        <item m="1" x="340"/>
        <item m="1" x="737"/>
        <item m="1" x="2084"/>
        <item m="1" x="1167"/>
        <item m="1" x="2085"/>
        <item m="1" x="1185"/>
        <item m="1" x="1265"/>
        <item m="1" x="1681"/>
        <item m="1" x="2104"/>
        <item m="1" x="2512"/>
        <item m="1" x="2913"/>
        <item m="1" x="349"/>
        <item m="1" x="744"/>
        <item m="1" x="1186"/>
        <item m="1" x="1682"/>
        <item m="1" x="2513"/>
        <item m="1" x="2914"/>
        <item m="1" x="2520"/>
        <item m="1" x="2918"/>
        <item m="1" x="756"/>
        <item m="1" x="1198"/>
        <item m="1" x="1275"/>
        <item m="1" x="1687"/>
        <item m="1" x="2111"/>
        <item m="1" x="2521"/>
        <item m="1" x="2919"/>
        <item m="1" x="358"/>
        <item m="1" x="356"/>
        <item m="1" x="2105"/>
        <item m="1" x="368"/>
        <item m="1" x="763"/>
        <item m="1" x="2119"/>
        <item m="1" x="2664"/>
        <item m="1" x="1280"/>
        <item m="1" x="1201"/>
        <item m="1" x="373"/>
        <item m="1" x="772"/>
        <item m="1" x="1211"/>
        <item m="1" x="1213"/>
        <item m="1" x="2126"/>
        <item m="1" x="375"/>
        <item m="1" x="1707"/>
        <item m="1" x="775"/>
        <item m="1" x="2127"/>
        <item m="1" x="2533"/>
        <item m="1" x="2935"/>
        <item m="1" x="377"/>
        <item m="1" x="1208"/>
        <item m="1" x="1704"/>
        <item m="1" x="2122"/>
        <item m="1" x="374"/>
        <item m="1" x="770"/>
        <item m="1" x="221"/>
        <item m="1" x="1044"/>
        <item m="1" x="1527"/>
        <item m="1" x="2934"/>
        <item m="1" x="2531"/>
        <item m="1" x="2933"/>
        <item m="1" x="769"/>
        <item m="1" x="2124"/>
        <item m="1" x="968"/>
        <item m="1" x="2727"/>
        <item m="1" x="1298"/>
        <item m="1" x="1712"/>
        <item m="1" x="2540"/>
        <item m="1" x="2947"/>
        <item m="1" x="386"/>
        <item m="1" x="1300"/>
        <item m="1" x="2137"/>
        <item m="1" x="389"/>
        <item m="1" x="1224"/>
        <item m="1" x="252"/>
        <item m="1" x="2952"/>
        <item m="1" x="1719"/>
        <item m="1" x="2543"/>
        <item m="1" x="2954"/>
        <item m="1" x="396"/>
        <item m="1" x="2958"/>
        <item m="1" x="402"/>
        <item m="1" x="795"/>
        <item m="1" x="1235"/>
        <item m="1" x="2148"/>
        <item m="1" x="1240"/>
        <item m="1" x="800"/>
        <item m="1" x="1729"/>
        <item m="1" x="799"/>
        <item m="1" x="2549"/>
        <item m="1" x="1718"/>
        <item m="1" x="413"/>
        <item m="1" x="1249"/>
        <item m="1" x="1319"/>
        <item m="1" x="1738"/>
        <item m="1" x="812"/>
        <item m="1" x="1739"/>
        <item m="1" x="814"/>
        <item x="35"/>
        <item x="104"/>
        <item m="1" x="1241"/>
        <item m="1" x="1734"/>
        <item m="1" x="2153"/>
        <item m="1" x="2962"/>
        <item m="1" x="1227"/>
        <item m="1" x="407"/>
        <item m="1" x="1736"/>
        <item m="1" x="1328"/>
        <item m="1" x="1749"/>
        <item m="1" x="2162"/>
        <item m="1" x="2561"/>
        <item m="1" x="2972"/>
        <item m="1" x="821"/>
        <item m="1" x="1257"/>
        <item m="1" x="1329"/>
        <item m="1" x="1304"/>
        <item m="1" x="824"/>
        <item m="1" x="1263"/>
        <item m="1" x="1753"/>
        <item m="1" x="2166"/>
        <item m="1" x="422"/>
        <item m="1" x="1334"/>
        <item m="1" x="2177"/>
        <item m="1" x="2576"/>
        <item m="1" x="2982"/>
        <item m="1" x="1274"/>
        <item m="1" x="1346"/>
        <item m="1" x="440"/>
        <item m="1" x="736"/>
        <item m="1" x="1281"/>
        <item m="1" x="2991"/>
        <item m="1" x="2185"/>
        <item m="1" x="1348"/>
        <item m="1" x="447"/>
        <item m="1" x="840"/>
        <item m="1" x="834"/>
        <item m="1" x="1777"/>
        <item m="1" x="2195"/>
        <item m="1" x="2597"/>
        <item m="1" x="3006"/>
        <item m="1" x="850"/>
        <item m="1" x="1292"/>
        <item m="1" x="1778"/>
        <item m="1" x="2196"/>
        <item m="1" x="1364"/>
        <item m="1" x="2598"/>
        <item m="1" x="459"/>
        <item m="1" x="861"/>
        <item m="1" x="1371"/>
        <item m="1" x="471"/>
        <item m="1" x="1310"/>
        <item m="1" x="2208"/>
        <item m="1" x="2211"/>
        <item m="1" x="3017"/>
        <item m="1" x="474"/>
        <item m="1" x="2215"/>
        <item m="1" x="1317"/>
        <item m="1" x="1387"/>
        <item m="1" x="1093"/>
        <item m="1" x="554"/>
        <item m="1" x="2229"/>
        <item m="1" x="875"/>
        <item m="1" x="2627"/>
        <item m="1" x="1398"/>
        <item m="1" x="2230"/>
        <item m="1" x="2628"/>
        <item m="1" x="483"/>
        <item m="1" x="488"/>
        <item m="1" x="2227"/>
        <item m="1" x="481"/>
        <item m="1" x="1808"/>
        <item m="1" x="482"/>
        <item m="1" x="2630"/>
        <item m="1" x="1807"/>
        <item m="1" x="3026"/>
        <item m="1" x="1399"/>
        <item m="1" x="1401"/>
        <item m="1" x="2238"/>
        <item m="1" x="887"/>
        <item m="1" x="1405"/>
        <item m="1" x="2634"/>
        <item m="1" x="2239"/>
        <item m="1" x="3030"/>
        <item m="1" x="2635"/>
        <item m="1" x="2250"/>
        <item m="1" x="3041"/>
        <item m="1" x="1825"/>
        <item m="1" x="2251"/>
        <item m="1" x="2252"/>
        <item m="1" x="900"/>
        <item m="1" x="2253"/>
        <item m="1" x="1340"/>
        <item m="1" x="1852"/>
        <item m="1" x="2268"/>
        <item m="1" x="2666"/>
        <item m="1" x="516"/>
        <item m="1" x="1376"/>
        <item m="1" x="1447"/>
        <item m="1" x="3072"/>
        <item m="1" x="1854"/>
        <item m="1" x="2300"/>
        <item m="1" x="151"/>
        <item m="1" x="1479"/>
        <item m="1" x="1881"/>
        <item m="1" x="1406"/>
        <item m="1" x="1897"/>
        <item m="1" x="2311"/>
        <item m="1" x="2707"/>
        <item m="1" x="160"/>
        <item m="1" x="560"/>
        <item m="1" x="971"/>
        <item m="1" x="1421"/>
        <item m="1" x="1493"/>
        <item m="1" x="1898"/>
        <item m="1" x="2709"/>
        <item m="1" x="161"/>
        <item m="1" x="561"/>
        <item m="1" x="972"/>
        <item m="1" x="1422"/>
        <item m="1" x="1899"/>
        <item m="1" x="2314"/>
        <item m="1" x="2710"/>
        <item m="1" x="162"/>
        <item m="1" x="562"/>
        <item m="1" x="974"/>
        <item m="1" x="1423"/>
        <item m="1" x="1495"/>
        <item m="1" x="1900"/>
        <item m="1" x="2316"/>
        <item m="1" x="2711"/>
        <item m="1" x="1494"/>
        <item m="1" x="2334"/>
        <item m="1" x="2724"/>
        <item m="1" x="576"/>
        <item m="1" x="575"/>
        <item m="1" x="985"/>
        <item m="1" x="580"/>
        <item m="1" x="1435"/>
        <item m="1" x="2343"/>
        <item m="1" x="2729"/>
        <item m="1" x="1443"/>
        <item m="1" x="1442"/>
        <item m="1" x="2354"/>
        <item m="1" x="2738"/>
        <item m="1" x="186"/>
        <item m="1" x="585"/>
        <item m="1" x="999"/>
        <item m="1" x="1516"/>
        <item m="1" x="1932"/>
        <item m="1" x="2355"/>
        <item m="1" x="2739"/>
        <item m="1" x="1931"/>
        <item m="1" x="205"/>
        <item m="1" x="596"/>
        <item m="1" x="1458"/>
        <item m="1" x="1014"/>
        <item m="1" x="1536"/>
        <item m="1" x="208"/>
        <item m="1" x="1537"/>
        <item m="1" x="1945"/>
        <item m="1" x="2750"/>
        <item m="1" x="1013"/>
        <item m="1" x="2765"/>
        <item m="1" x="1025"/>
        <item m="1" x="1472"/>
        <item m="1" x="2370"/>
        <item m="1" x="223"/>
        <item m="1" x="1555"/>
        <item m="1" x="2766"/>
        <item m="1" x="607"/>
        <item m="1" x="224"/>
        <item x="54"/>
        <item m="1" x="1570"/>
        <item m="1" x="1966"/>
        <item m="1" x="612"/>
        <item m="1" x="1481"/>
        <item m="1" x="1571"/>
        <item m="1" x="1968"/>
        <item m="1" x="1033"/>
        <item m="1" x="1480"/>
        <item m="1" x="242"/>
        <item m="1" x="1504"/>
        <item m="1" x="1982"/>
        <item m="1" x="2375"/>
        <item m="1" x="629"/>
        <item m="1" x="1058"/>
        <item m="1" x="1510"/>
        <item m="1" x="1996"/>
        <item m="1" x="1994"/>
        <item m="1" x="1605"/>
        <item m="1" x="642"/>
        <item m="1" x="1606"/>
        <item m="1" x="2413"/>
        <item m="1" x="2807"/>
        <item x="110"/>
        <item m="1" x="260"/>
        <item m="1" x="2414"/>
        <item m="1" x="2808"/>
        <item m="1" x="1084"/>
        <item m="1" x="273"/>
        <item m="1" x="2009"/>
        <item m="1" x="274"/>
        <item m="1" x="652"/>
        <item m="1" x="1088"/>
        <item m="1" x="654"/>
        <item m="1" x="1070"/>
        <item m="1" x="1520"/>
        <item m="1" x="1610"/>
        <item m="1" x="2006"/>
        <item m="1" x="1611"/>
        <item m="1" x="2008"/>
        <item m="1" x="2427"/>
        <item m="1" x="2820"/>
        <item m="1" x="1086"/>
        <item m="1" x="1524"/>
        <item m="1" x="1612"/>
        <item m="1" x="2821"/>
        <item m="1" x="2429"/>
        <item m="1" x="1522"/>
        <item m="1" x="2032"/>
        <item m="1" x="288"/>
        <item m="1" x="678"/>
        <item m="1" x="1110"/>
        <item m="1" x="1549"/>
        <item m="1" x="2033"/>
        <item m="1" x="2838"/>
        <item m="1" x="289"/>
        <item m="1" x="679"/>
        <item m="1" x="1111"/>
        <item m="1" x="1550"/>
        <item m="1" x="1632"/>
        <item m="1" x="2034"/>
        <item m="1" x="2444"/>
        <item m="1" x="290"/>
        <item m="1" x="680"/>
        <item m="1" x="1551"/>
        <item m="1" x="1633"/>
        <item m="1" x="2035"/>
        <item m="1" x="2445"/>
        <item m="1" x="681"/>
        <item m="1" x="1115"/>
        <item m="1" x="1552"/>
        <item m="1" x="1634"/>
        <item m="1" x="2036"/>
        <item m="1" x="2840"/>
        <item m="1" x="292"/>
        <item m="1" x="682"/>
        <item m="1" x="1553"/>
        <item m="1" x="1548"/>
        <item m="1" x="2443"/>
        <item m="1" x="1114"/>
        <item m="1" x="1631"/>
        <item m="1" x="2446"/>
        <item m="1" x="2463"/>
        <item m="1" x="692"/>
        <item m="1" x="1642"/>
        <item m="1" x="2048"/>
        <item m="1" x="694"/>
        <item m="1" x="1131"/>
        <item m="1" x="1573"/>
        <item m="1" x="1643"/>
        <item m="1" x="2049"/>
        <item m="1" x="2464"/>
        <item m="1" x="2860"/>
        <item m="1" x="301"/>
        <item m="1" x="696"/>
        <item m="1" x="2442"/>
        <item m="1" x="300"/>
        <item m="1" x="1130"/>
        <item m="1" x="2859"/>
        <item m="1" x="2858"/>
        <item m="1" x="2467"/>
        <item m="1" x="1139"/>
        <item m="1" x="703"/>
        <item m="1" x="1140"/>
        <item m="1" x="1585"/>
        <item m="1" x="291"/>
        <item m="1" x="2054"/>
        <item m="1" x="309"/>
        <item m="1" x="1648"/>
        <item m="1" x="2469"/>
        <item m="1" x="2867"/>
        <item m="1" x="310"/>
        <item m="1" x="1647"/>
        <item m="1" x="1584"/>
        <item m="1" x="1569"/>
        <item m="1" x="2055"/>
        <item m="1" x="2872"/>
        <item m="1" x="1144"/>
        <item m="1" x="1590"/>
        <item m="1" x="1651"/>
        <item m="1" x="2060"/>
        <item m="1" x="2474"/>
        <item m="1" x="2873"/>
        <item m="1" x="314"/>
        <item m="1" x="708"/>
        <item m="1" x="1145"/>
        <item m="1" x="1591"/>
        <item m="1" x="1652"/>
        <item m="1" x="2475"/>
        <item m="1" x="2874"/>
        <item m="1" x="315"/>
        <item m="1" x="709"/>
        <item m="1" x="1592"/>
        <item m="1" x="1653"/>
        <item m="1" x="2069"/>
        <item m="1" x="706"/>
        <item m="1" x="2473"/>
        <item m="1" x="2068"/>
        <item m="1" x="2482"/>
        <item m="1" x="722"/>
        <item m="1" x="702"/>
        <item m="1" x="1146"/>
        <item m="1" x="2882"/>
        <item m="1" x="2061"/>
        <item m="1" x="324"/>
        <item m="1" x="2483"/>
        <item m="1" x="720"/>
        <item m="1" x="2772"/>
        <item m="1" x="739"/>
        <item m="1" x="1675"/>
        <item m="1" x="2503"/>
        <item m="1" x="355"/>
        <item m="1" x="1615"/>
        <item m="1" x="2097"/>
        <item m="1" x="2096"/>
        <item m="1" x="1181"/>
        <item m="1" x="1674"/>
        <item m="1" x="2904"/>
        <item m="1" x="2514"/>
        <item m="1" x="352"/>
        <item m="1" x="2109"/>
        <item m="1" x="1620"/>
        <item m="1" x="2141"/>
        <item m="1" x="1650"/>
        <item m="1" x="788"/>
        <item m="1" x="1232"/>
        <item m="1" x="2544"/>
        <item m="1" x="398"/>
        <item m="1" x="1724"/>
        <item m="1" x="794"/>
        <item m="1" x="2143"/>
        <item m="1" x="802"/>
        <item m="1" x="2554"/>
        <item m="1" x="2154"/>
        <item m="1" x="2157"/>
        <item m="1" x="2967"/>
        <item m="1" x="1666"/>
        <item m="1" x="815"/>
        <item m="1" x="813"/>
        <item m="1" x="1251"/>
        <item m="1" x="1667"/>
        <item m="1" x="401"/>
        <item x="100"/>
        <item m="1" x="414"/>
        <item m="1" x="1740"/>
        <item m="1" x="423"/>
        <item m="1" x="1266"/>
        <item m="1" x="2974"/>
        <item x="83"/>
        <item m="1" x="822"/>
        <item m="1" x="1673"/>
        <item m="1" x="1751"/>
        <item m="1" x="1756"/>
        <item m="1" x="2564"/>
        <item m="1" x="826"/>
        <item m="1" x="430"/>
        <item m="1" x="2167"/>
        <item m="1" x="2176"/>
        <item m="1" x="1683"/>
        <item m="1" x="2984"/>
        <item m="1" x="1735"/>
        <item m="1" x="1705"/>
        <item m="1" x="2600"/>
        <item m="1" x="1781"/>
        <item m="1" x="2199"/>
        <item m="1" x="3019"/>
        <item x="48"/>
        <item m="1" x="1789"/>
        <item m="1" x="1721"/>
        <item m="1" x="1722"/>
        <item m="1" x="3012"/>
        <item m="1" x="475"/>
        <item m="1" x="2614"/>
        <item m="1" x="2213"/>
        <item m="1" x="1728"/>
        <item m="1" x="2612"/>
        <item m="1" x="2616"/>
        <item m="1" x="2219"/>
        <item m="1" x="1794"/>
        <item m="1" x="1742"/>
        <item m="1" x="878"/>
        <item m="1" x="1810"/>
        <item m="1" x="2232"/>
        <item m="1" x="1335"/>
        <item m="1" x="2254"/>
        <item m="1" x="1759"/>
        <item m="1" x="3044"/>
        <item m="1" x="1341"/>
        <item m="1" x="902"/>
        <item m="1" x="2651"/>
        <item m="1" x="1841"/>
        <item m="1" x="2263"/>
        <item m="1" x="2657"/>
        <item m="1" x="1362"/>
        <item m="1" x="500"/>
        <item m="1" x="1826"/>
        <item m="1" x="1361"/>
        <item m="1" x="917"/>
        <item m="1" x="1754"/>
        <item m="1" x="3059"/>
        <item m="1" x="511"/>
        <item m="1" x="525"/>
        <item m="1" x="929"/>
        <item m="1" x="1374"/>
        <item m="1" x="945"/>
        <item m="1" x="1864"/>
        <item m="1" x="2284"/>
        <item x="94"/>
        <item m="1" x="1796"/>
        <item m="1" x="540"/>
        <item m="1" x="2280"/>
        <item m="1" x="1878"/>
        <item m="1" x="2296"/>
        <item m="1" x="2294"/>
        <item m="1" x="1815"/>
        <item m="1" x="3087"/>
        <item m="1" x="2717"/>
        <item m="1" x="1834"/>
        <item m="1" x="165"/>
        <item m="1" x="1905"/>
        <item m="1" x="1906"/>
        <item m="1" x="2319"/>
        <item m="1" x="166"/>
        <item m="1" x="1425"/>
        <item m="1" x="1833"/>
        <item m="1" x="1426"/>
        <item m="1" x="569"/>
        <item m="1" x="2730"/>
        <item m="1" x="581"/>
        <item m="1" x="986"/>
        <item m="1" x="1847"/>
        <item m="1" x="2340"/>
        <item m="1" x="1849"/>
        <item m="1" x="2346"/>
        <item m="1" x="180"/>
        <item m="1" x="177"/>
        <item m="1" x="992"/>
        <item m="1" x="2324"/>
        <item m="1" x="1430"/>
        <item m="1" x="574"/>
        <item m="1" x="1917"/>
        <item x="117"/>
        <item m="1" x="1845"/>
        <item m="1" x="1922"/>
        <item m="1" x="997"/>
        <item x="91"/>
        <item m="1" x="1439"/>
        <item m="1" x="1924"/>
        <item m="1" x="1912"/>
        <item m="1" x="2723"/>
        <item m="1" x="169"/>
        <item m="1" x="2331"/>
        <item m="1" x="182"/>
        <item m="1" x="1913"/>
        <item m="1" x="1923"/>
        <item m="1" x="2344"/>
        <item m="1" x="189"/>
        <item m="1" x="2357"/>
        <item m="1" x="1444"/>
        <item m="1" x="2348"/>
        <item m="1" x="1929"/>
        <item m="1" x="2735"/>
        <item m="1" x="2736"/>
        <item m="1" x="587"/>
        <item m="1" x="215"/>
        <item m="1" x="2734"/>
        <item m="1" x="214"/>
        <item m="1" x="1019"/>
        <item m="1" x="1869"/>
        <item m="1" x="1951"/>
        <item m="1" x="2753"/>
        <item m="1" x="213"/>
        <item m="1" x="1952"/>
        <item m="1" x="1868"/>
        <item m="1" x="2754"/>
        <item m="1" x="602"/>
        <item m="1" x="1466"/>
        <item m="1" x="222"/>
        <item m="1" x="1017"/>
        <item m="1" x="615"/>
        <item m="1" x="1971"/>
        <item m="1" x="1883"/>
        <item m="1" x="1973"/>
        <item m="1" x="1486"/>
        <item m="1" x="1483"/>
        <item m="1" x="1018"/>
        <item m="1" x="2377"/>
        <item m="1" x="616"/>
        <item m="1" x="618"/>
        <item m="1" x="1038"/>
        <item m="1" x="1882"/>
        <item m="1" x="2774"/>
        <item m="1" x="2380"/>
        <item m="1" x="1043"/>
        <item m="1" x="614"/>
        <item m="1" x="1908"/>
        <item m="1" x="1903"/>
        <item m="1" x="2396"/>
        <item m="1" x="1909"/>
        <item m="1" x="244"/>
        <item m="1" x="2790"/>
        <item m="1" x="977"/>
        <item m="1" x="1904"/>
        <item m="1" x="247"/>
        <item m="1" x="633"/>
        <item m="1" x="2399"/>
        <item m="1" x="2791"/>
        <item m="1" x="1519"/>
        <item m="1" x="1064"/>
        <item m="1" x="270"/>
        <item m="1" x="1916"/>
        <item m="1" x="630"/>
        <item m="1" x="2779"/>
        <item m="1" x="1092"/>
        <item m="1" x="1935"/>
        <item m="1" x="1521"/>
        <item m="1" x="655"/>
        <item m="1" x="1523"/>
        <item m="1" x="1526"/>
        <item m="1" x="1085"/>
        <item m="1" x="2012"/>
        <item m="1" x="250"/>
        <item m="1" x="1090"/>
        <item m="1" x="1936"/>
        <item m="1" x="656"/>
        <item m="1" x="1091"/>
        <item m="1" x="589"/>
        <item m="1" x="650"/>
        <item m="1" x="2005"/>
        <item m="1" x="2011"/>
        <item m="1" x="2007"/>
        <item m="1" x="2426"/>
        <item m="1" x="2819"/>
        <item m="1" x="271"/>
        <item m="1" x="1081"/>
        <item m="1" x="1089"/>
        <item m="1" x="1934"/>
        <item m="1" x="691"/>
        <item m="1" x="2846"/>
        <item m="1" x="2039"/>
        <item m="1" x="686"/>
        <item m="1" x="1963"/>
        <item m="1" x="1959"/>
        <item m="1" x="2795"/>
        <item m="1" x="1566"/>
        <item m="1" x="2450"/>
        <item m="1" x="2843"/>
        <item m="1" x="1127"/>
        <item m="1" x="1557"/>
        <item m="1" x="1964"/>
        <item m="1" x="304"/>
        <item m="1" x="698"/>
        <item m="1" x="2454"/>
        <item m="1" x="1125"/>
        <item m="1" x="631"/>
        <item m="1" x="2455"/>
        <item m="1" x="1577"/>
        <item m="1" x="2468"/>
        <item m="1" x="1580"/>
        <item m="1" x="321"/>
        <item m="1" x="320"/>
        <item m="1" x="2877"/>
        <item m="1" x="1596"/>
        <item m="1" x="2876"/>
        <item m="1" x="2479"/>
        <item m="1" x="1594"/>
        <item m="1" x="2051"/>
        <item m="1" x="302"/>
        <item m="1" x="1151"/>
        <item m="1" x="2070"/>
        <item m="1" x="1156"/>
        <item m="1" x="1155"/>
        <item m="1" x="719"/>
        <item m="1" x="1601"/>
        <item m="1" x="721"/>
        <item m="1" x="325"/>
        <item m="1" x="2883"/>
        <item m="1" x="1149"/>
        <item m="1" x="2490"/>
        <item m="1" x="2077"/>
        <item m="1" x="2074"/>
        <item m="1" x="2073"/>
        <item m="1" x="1164"/>
        <item m="1" x="1993"/>
        <item m="1" x="1997"/>
        <item m="1" x="1989"/>
        <item m="1" x="2488"/>
        <item m="1" x="335"/>
        <item m="1" x="2089"/>
        <item m="1" x="979"/>
        <item m="1" x="1174"/>
        <item m="1" x="2494"/>
        <item m="1" x="2003"/>
        <item m="1" x="732"/>
        <item x="65"/>
        <item m="1" x="1608"/>
        <item m="1" x="2002"/>
        <item m="1" x="2902"/>
        <item m="1" x="1614"/>
        <item m="1" x="348"/>
        <item x="75"/>
        <item m="1" x="743"/>
        <item m="1" x="2511"/>
        <item m="1" x="2916"/>
        <item m="1" x="372"/>
        <item m="1" x="2016"/>
        <item m="1" x="727"/>
        <item m="1" x="1205"/>
        <item m="1" x="2920"/>
        <item m="1" x="766"/>
        <item m="1" x="371"/>
        <item m="1" x="370"/>
        <item m="1" x="2040"/>
        <item m="1" x="1204"/>
        <item m="1" x="2043"/>
        <item x="77"/>
        <item m="1" x="2047"/>
        <item m="1" x="382"/>
        <item m="1" x="2057"/>
        <item x="90"/>
        <item m="1" x="2956"/>
        <item m="1" x="2955"/>
        <item m="1" x="2038"/>
        <item m="1" x="2140"/>
        <item m="1" x="2056"/>
        <item m="1" x="2139"/>
        <item m="1" x="1649"/>
        <item m="1" x="1658"/>
        <item m="1" x="405"/>
        <item m="1" x="2149"/>
        <item m="1" x="412"/>
        <item m="1" x="1663"/>
        <item m="1" x="1248"/>
        <item m="1" x="2156"/>
        <item m="1" x="2080"/>
        <item m="1" x="2082"/>
        <item m="1" x="2966"/>
        <item m="1" x="1258"/>
        <item m="1" x="425"/>
        <item x="56"/>
        <item m="1" x="831"/>
        <item m="1" x="1270"/>
        <item m="1" x="829"/>
        <item m="1" x="434"/>
        <item m="1" x="2171"/>
        <item m="1" x="2095"/>
        <item m="1" x="2106"/>
        <item m="1" x="1706"/>
        <item m="1" x="1697"/>
        <item m="1" x="2180"/>
        <item m="1" x="442"/>
        <item m="1" x="2178"/>
        <item m="1" x="1691"/>
        <item m="1" x="1690"/>
        <item m="1" x="2579"/>
        <item m="1" x="2107"/>
        <item m="1" x="443"/>
        <item m="1" x="2988"/>
        <item m="1" x="2578"/>
        <item m="1" x="1692"/>
        <item m="1" x="2125"/>
        <item m="1" x="2593"/>
        <item m="1" x="845"/>
        <item m="1" x="2591"/>
        <item m="1" x="2581"/>
        <item m="1" x="2985"/>
        <item m="1" x="2192"/>
        <item m="1" x="2179"/>
        <item m="1" x="2123"/>
        <item m="1" x="1291"/>
        <item m="1" x="2611"/>
        <item m="1" x="2144"/>
        <item m="1" x="1307"/>
        <item m="1" x="1306"/>
        <item m="1" x="472"/>
        <item m="1" x="865"/>
        <item m="1" x="1309"/>
        <item m="1" x="1308"/>
        <item m="1" x="864"/>
        <item m="1" x="863"/>
        <item m="1" x="1305"/>
        <item m="1" x="2603"/>
        <item m="1" x="862"/>
        <item m="1" x="470"/>
        <item m="1" x="1723"/>
        <item m="1" x="3011"/>
        <item m="1" x="3023"/>
        <item m="1" x="1318"/>
        <item m="1" x="2158"/>
        <item m="1" x="3024"/>
        <item m="1" x="2617"/>
        <item m="1" x="1731"/>
        <item m="1" x="3022"/>
        <item m="1" x="2217"/>
        <item m="1" x="2224"/>
        <item m="1" x="874"/>
        <item m="1" x="2624"/>
        <item m="1" x="1750"/>
        <item m="1" x="2242"/>
        <item m="1" x="492"/>
        <item m="1" x="2638"/>
        <item m="1" x="2636"/>
        <item m="1" x="888"/>
        <item m="1" x="2258"/>
        <item m="1" x="1330"/>
        <item m="1" x="890"/>
        <item m="1" x="2163"/>
        <item m="1" x="2241"/>
        <item m="1" x="3049"/>
        <item m="1" x="2653"/>
        <item m="1" x="1343"/>
        <item m="1" x="2174"/>
        <item m="1" x="1763"/>
        <item m="1" x="3063"/>
        <item m="1" x="3060"/>
        <item m="1" x="2193"/>
        <item m="1" x="2658"/>
        <item m="1" x="3062"/>
        <item m="1" x="513"/>
        <item m="1" x="2656"/>
        <item m="1" x="2659"/>
        <item m="1" x="510"/>
        <item m="1" x="2264"/>
        <item m="1" x="530"/>
        <item m="1" x="2669"/>
        <item m="1" x="926"/>
        <item m="1" x="3073"/>
        <item m="1" x="2667"/>
        <item m="1" x="522"/>
        <item m="1" x="1786"/>
        <item m="1" x="2256"/>
        <item m="1" x="3025"/>
        <item m="1" x="1984"/>
        <item m="1" x="2686"/>
        <item m="1" x="2282"/>
        <item m="1" x="1799"/>
        <item m="1" x="3085"/>
        <item m="1" x="2214"/>
        <item m="1" x="2683"/>
        <item m="1" x="1389"/>
        <item m="1" x="3084"/>
        <item m="1" x="950"/>
        <item m="1" x="551"/>
        <item m="1" x="949"/>
        <item m="1" x="2694"/>
        <item m="1" x="144"/>
        <item m="1" x="1397"/>
        <item m="1" x="2081"/>
        <item m="1" x="2290"/>
        <item m="1" x="145"/>
        <item m="1" x="2695"/>
        <item m="1" x="1400"/>
        <item m="1" x="1427"/>
        <item m="1" x="964"/>
        <item m="1" x="2702"/>
        <item m="1" x="958"/>
        <item m="1" x="2301"/>
        <item m="1" x="1822"/>
        <item m="1" x="1411"/>
        <item m="1" x="2246"/>
        <item m="1" x="2321"/>
        <item m="1" x="1835"/>
        <item m="1" x="2703"/>
        <item m="1" x="154"/>
        <item m="1" x="2260"/>
        <item m="1" x="2713"/>
        <item m="1" x="1793"/>
        <item m="1" x="552"/>
        <item m="1" x="567"/>
        <item m="1" x="2269"/>
        <item m="1" x="2349"/>
        <item m="1" x="1437"/>
        <item m="1" x="176"/>
        <item m="1" x="1842"/>
        <item m="1" x="2725"/>
        <item m="1" x="2335"/>
        <item m="1" x="2262"/>
        <item m="1" x="2266"/>
        <item m="1" x="2333"/>
        <item m="1" x="1840"/>
        <item m="1" x="987"/>
        <item m="1" x="191"/>
        <item m="1" x="590"/>
        <item m="1" x="1024"/>
        <item m="1" x="1022"/>
        <item m="1" x="1471"/>
        <item m="1" x="2293"/>
        <item m="1" x="2761"/>
        <item m="1" x="1875"/>
        <item m="1" x="1874"/>
        <item m="1" x="2292"/>
        <item m="1" x="2367"/>
        <item m="1" x="2368"/>
        <item m="1" x="605"/>
        <item m="1" x="219"/>
        <item m="1" x="1264"/>
        <item m="1" x="2801"/>
        <item m="1" x="253"/>
        <item m="1" x="1894"/>
        <item m="1" x="1048"/>
        <item m="1" x="2306"/>
        <item m="1" x="2775"/>
        <item m="1" x="2780"/>
        <item m="1" x="236"/>
        <item m="1" x="1886"/>
        <item m="1" x="2379"/>
        <item m="1" x="1040"/>
        <item m="1" x="1928"/>
        <item m="1" x="2328"/>
        <item m="1" x="2322"/>
        <item m="1" x="2327"/>
        <item m="1" x="1915"/>
        <item m="1" x="2799"/>
        <item m="1" x="2402"/>
        <item m="1" x="2797"/>
        <item m="1" x="2792"/>
        <item m="1" x="637"/>
        <item m="1" x="248"/>
        <item m="1" x="1907"/>
        <item m="1" x="1505"/>
        <item m="1" x="2318"/>
        <item m="1" x="2785"/>
        <item m="1" x="1055"/>
        <item m="1" x="2783"/>
        <item m="1" x="2398"/>
        <item m="1" x="1910"/>
        <item m="1" x="249"/>
        <item m="1" x="2390"/>
        <item m="1" x="2401"/>
        <item m="1" x="632"/>
        <item m="1" x="617"/>
        <item m="1" x="2329"/>
        <item m="1" x="2404"/>
        <item m="1" x="659"/>
        <item m="1" x="1926"/>
        <item m="1" x="1073"/>
        <item m="1" x="643"/>
        <item m="1" x="1072"/>
        <item m="1" x="261"/>
        <item m="1" x="641"/>
        <item m="1" x="1068"/>
        <item m="1" x="1067"/>
        <item m="1" x="2410"/>
        <item m="1" x="257"/>
        <item m="1" x="2806"/>
        <item m="1" x="1507"/>
        <item m="1" x="640"/>
        <item m="1" x="2408"/>
        <item m="1" x="1508"/>
        <item m="1" x="2341"/>
        <item m="1" x="1069"/>
        <item m="1" x="2416"/>
        <item m="1" x="259"/>
        <item m="1" x="2770"/>
        <item m="1" x="258"/>
        <item m="1" x="2407"/>
        <item m="1" x="2805"/>
        <item m="1" x="2337"/>
        <item m="1" x="2794"/>
        <item m="1" x="255"/>
        <item m="1" x="1933"/>
        <item m="1" x="1079"/>
        <item m="1" x="2423"/>
        <item m="1" x="2814"/>
        <item m="1" x="1515"/>
        <item m="1" x="265"/>
        <item m="1" x="272"/>
        <item m="1" x="1077"/>
        <item m="1" x="1517"/>
        <item m="1" x="276"/>
        <item m="1" x="2356"/>
        <item m="1" x="649"/>
        <item m="1" x="2816"/>
        <item m="1" x="1082"/>
        <item m="1" x="2817"/>
        <item m="1" x="1939"/>
        <item m="1" x="1525"/>
        <item m="1" x="2350"/>
        <item m="1" x="2823"/>
        <item m="1" x="1965"/>
        <item m="1" x="2452"/>
        <item m="1" x="2371"/>
        <item m="1" x="1117"/>
        <item m="1" x="683"/>
        <item m="1" x="1554"/>
        <item m="1" x="2841"/>
        <item m="1" x="1112"/>
        <item m="1" x="677"/>
        <item m="1" x="1547"/>
        <item m="1" x="2365"/>
        <item m="1" x="1556"/>
        <item m="1" x="2837"/>
        <item m="1" x="1560"/>
        <item m="1" x="1960"/>
        <item m="1" x="2447"/>
        <item m="1" x="286"/>
        <item m="1" x="1559"/>
        <item m="1" x="2449"/>
        <item m="1" x="1066"/>
        <item m="1" x="1116"/>
        <item m="1" x="287"/>
        <item m="1" x="2844"/>
        <item m="1" x="2366"/>
        <item m="1" x="2836"/>
        <item m="1" x="2835"/>
        <item m="1" x="2842"/>
        <item m="1" x="294"/>
        <item m="1" x="705"/>
        <item m="1" x="1141"/>
        <item m="1" x="311"/>
        <item m="1" x="2470"/>
        <item m="1" x="2386"/>
        <item m="1" x="2853"/>
        <item m="1" x="293"/>
        <item m="1" x="697"/>
        <item m="1" x="1512"/>
        <item m="1" x="2465"/>
        <item m="1" x="1576"/>
        <item m="1" x="1129"/>
        <item m="1" x="1972"/>
        <item m="1" x="1134"/>
        <item m="1" x="700"/>
        <item m="1" x="1572"/>
        <item m="1" x="2868"/>
        <item m="1" x="305"/>
        <item m="1" x="704"/>
        <item m="1" x="2856"/>
        <item m="1" x="1974"/>
        <item m="1" x="1165"/>
        <item m="1" x="1998"/>
        <item m="1" x="2412"/>
        <item m="1" x="2880"/>
        <item m="1" x="2397"/>
        <item m="1" x="1985"/>
        <item m="1" x="2871"/>
        <item m="1" x="1986"/>
        <item m="1" x="2484"/>
        <item m="1" x="2403"/>
        <item m="1" x="1154"/>
        <item m="1" x="1599"/>
        <item m="1" x="2411"/>
        <item m="1" x="327"/>
        <item m="1" x="1991"/>
        <item m="1" x="1602"/>
        <item m="1" x="2892"/>
        <item m="1" x="2477"/>
        <item m="1" x="2472"/>
        <item m="1" x="2534"/>
        <item m="1" x="757"/>
        <item m="1" x="351"/>
        <item m="1" x="2436"/>
        <item m="1" x="2908"/>
        <item m="1" x="1182"/>
        <item m="1" x="738"/>
        <item m="1" x="767"/>
        <item m="1" x="1589"/>
        <item m="1" x="2903"/>
        <item m="1" x="1644"/>
        <item m="1" x="2022"/>
        <item m="1" x="2021"/>
        <item m="1" x="359"/>
        <item m="1" x="2438"/>
        <item m="1" x="2502"/>
        <item m="1" x="1626"/>
        <item m="1" x="1616"/>
        <item m="1" x="1193"/>
        <item m="1" x="2433"/>
        <item m="1" x="2501"/>
        <item m="1" x="634"/>
        <item m="1" x="2936"/>
        <item m="1" x="2491"/>
        <item m="1" x="2489"/>
        <item m="1" x="2075"/>
        <item m="1" x="1661"/>
        <item m="1" x="810"/>
        <item m="1" x="1247"/>
        <item m="1" x="1660"/>
        <item m="1" x="2551"/>
        <item m="1" x="2076"/>
        <item m="1" x="2552"/>
        <item m="1" x="1245"/>
        <item m="1" x="408"/>
        <item m="1" x="1664"/>
        <item m="1" x="409"/>
        <item x="22"/>
        <item m="1" x="437"/>
        <item m="1" x="1262"/>
        <item m="1" x="2100"/>
        <item m="1" x="1678"/>
        <item m="1" x="2098"/>
        <item m="1" x="2973"/>
        <item m="1" x="819"/>
        <item m="1" x="1260"/>
        <item m="1" x="2504"/>
        <item m="1" x="1267"/>
        <item m="1" x="1680"/>
        <item m="1" x="2562"/>
        <item m="1" x="2978"/>
        <item m="1" x="837"/>
        <item m="1" x="446"/>
        <item m="1" x="2990"/>
        <item m="1" x="2575"/>
        <item m="1" x="1277"/>
        <item m="1" x="1709"/>
        <item m="1" x="1700"/>
        <item m="1" x="2586"/>
        <item m="1" x="851"/>
        <item m="1" x="880"/>
        <item m="1" x="2631"/>
        <item x="30"/>
        <item m="1" x="3028"/>
        <item m="1" x="489"/>
        <item m="1" x="1743"/>
        <item m="1" x="1321"/>
        <item m="1" x="3027"/>
        <item m="1" x="2164"/>
        <item m="1" x="2640"/>
        <item m="1" x="494"/>
        <item m="1" x="3036"/>
        <item m="1" x="909"/>
        <item m="1" x="906"/>
        <item m="1" x="504"/>
        <item m="1" x="2184"/>
        <item m="1" x="910"/>
        <item m="1" x="1359"/>
        <item m="1" x="916"/>
        <item m="1" x="3056"/>
        <item m="1" x="1357"/>
        <item m="1" x="1358"/>
        <item m="1" x="1350"/>
        <item m="1" x="2665"/>
        <item m="1" x="3070"/>
        <item m="1" x="2601"/>
        <item m="1" x="922"/>
        <item m="1" x="515"/>
        <item m="1" x="2194"/>
        <item m="1" x="518"/>
        <item m="1" x="3071"/>
        <item m="1" x="3067"/>
        <item m="1" x="3069"/>
        <item m="1" x="920"/>
        <item m="1" x="930"/>
        <item m="1" x="1382"/>
        <item m="1" x="928"/>
        <item m="1" x="1375"/>
        <item m="1" x="2608"/>
        <item m="1" x="528"/>
        <item m="1" x="2609"/>
        <item m="1" x="1791"/>
        <item m="1" x="2206"/>
        <item m="1" x="3075"/>
        <item m="1" x="2613"/>
        <item m="1" x="524"/>
        <item m="1" x="942"/>
        <item m="1" x="1788"/>
        <item m="1" x="1790"/>
        <item m="1" x="2677"/>
        <item m="1" x="939"/>
        <item m="1" x="1373"/>
        <item m="1" x="940"/>
        <item m="1" x="1377"/>
        <item m="1" x="927"/>
        <item m="1" x="3078"/>
        <item m="1" x="2607"/>
        <item m="1" x="2676"/>
        <item m="1" x="2605"/>
        <item m="1" x="2668"/>
        <item m="1" x="536"/>
        <item m="1" x="2209"/>
        <item m="1" x="1417"/>
        <item m="1" x="1416"/>
        <item m="1" x="966"/>
        <item m="1" x="962"/>
        <item m="1" x="1819"/>
        <item m="1" x="1412"/>
        <item m="1" x="557"/>
        <item m="1" x="149"/>
        <item m="1" x="1814"/>
        <item m="1" x="1813"/>
        <item m="1" x="2234"/>
        <item m="1" x="2691"/>
        <item m="1" x="1402"/>
        <item m="1" x="961"/>
        <item m="1" x="2620"/>
        <item m="1" x="1395"/>
        <item m="1" x="2220"/>
        <item m="1" x="2619"/>
        <item m="1" x="2618"/>
        <item m="1" x="1394"/>
        <item m="1" x="1413"/>
        <item m="1" x="148"/>
        <item m="1" x="547"/>
        <item m="1" x="1801"/>
        <item m="1" x="948"/>
        <item m="1" x="2689"/>
        <item m="1" x="2222"/>
        <item m="1" x="1802"/>
        <item m="1" x="2223"/>
        <item m="1" x="548"/>
        <item m="1" x="155"/>
        <item m="1" x="1403"/>
        <item m="1" x="555"/>
        <item m="1" x="558"/>
        <item m="1" x="1823"/>
        <item m="1" x="2697"/>
        <item m="1" x="2698"/>
        <item m="1" x="2236"/>
        <item m="1" x="797"/>
        <item m="1" x="1836"/>
        <item m="1" x="1820"/>
        <item m="1" x="2743"/>
        <item m="1" x="1453"/>
        <item m="1" x="592"/>
        <item m="1" x="2674"/>
        <item m="1" x="2272"/>
        <item m="1" x="1005"/>
        <item m="1" x="591"/>
        <item m="1" x="193"/>
        <item m="1" x="1452"/>
        <item m="1" x="2273"/>
        <item m="1" x="2742"/>
        <item m="1" x="2675"/>
        <item m="1" x="1006"/>
        <item m="1" x="194"/>
        <item m="1" x="1858"/>
        <item m="1" x="196"/>
        <item m="1" x="2752"/>
        <item m="1" x="600"/>
        <item m="1" x="2751"/>
        <item m="1" x="2277"/>
        <item m="1" x="1859"/>
        <item m="1" x="212"/>
        <item m="1" x="2663"/>
        <item m="1" x="2285"/>
        <item m="1" x="1463"/>
        <item m="1" x="1464"/>
        <item m="1" x="2688"/>
        <item m="1" x="1866"/>
        <item m="1" x="1475"/>
        <item m="1" x="1474"/>
        <item m="1" x="218"/>
        <item m="1" x="2762"/>
        <item m="1" x="1023"/>
        <item m="1" x="2291"/>
        <item m="1" x="1470"/>
        <item m="1" x="818"/>
        <item m="1" x="1873"/>
        <item m="1" x="1885"/>
        <item m="1" x="231"/>
        <item m="1" x="2298"/>
        <item m="1" x="1880"/>
        <item m="1" x="611"/>
        <item m="1" x="1034"/>
        <item m="1" x="2304"/>
        <item m="1" x="2297"/>
        <item m="1" x="1879"/>
        <item m="1" x="1502"/>
        <item m="1" x="1057"/>
        <item m="1" x="2312"/>
        <item m="1" x="2712"/>
        <item m="1" x="2714"/>
        <item m="1" x="2317"/>
        <item m="1" x="2708"/>
        <item m="1" x="1054"/>
        <item m="1" x="1889"/>
        <item m="1" x="256"/>
        <item m="1" x="2804"/>
        <item m="1" x="2726"/>
        <item m="1" x="2800"/>
        <item m="1" x="2798"/>
        <item m="1" x="2719"/>
        <item m="1" x="2325"/>
        <item m="1" x="1914"/>
        <item m="1" x="1060"/>
        <item m="1" x="2320"/>
        <item m="1" x="245"/>
        <item m="1" x="639"/>
        <item m="1" x="2744"/>
        <item m="1" x="2358"/>
        <item m="1" x="1533"/>
        <item m="1" x="1098"/>
        <item m="1" x="1941"/>
        <item m="1" x="1532"/>
        <item m="1" x="1096"/>
        <item m="1" x="1940"/>
        <item m="1" x="2827"/>
        <item m="1" x="662"/>
        <item m="1" x="657"/>
        <item m="1" x="660"/>
        <item m="1" x="1530"/>
        <item m="1" x="658"/>
        <item m="1" x="1104"/>
        <item m="1" x="2363"/>
        <item m="1" x="668"/>
        <item m="1" x="666"/>
        <item m="1" x="1538"/>
        <item m="1" x="2362"/>
        <item m="1" x="2763"/>
        <item m="1" x="1118"/>
        <item m="1" x="1558"/>
        <item m="1" x="685"/>
        <item m="1" x="2768"/>
        <item m="1" x="1119"/>
        <item m="1" x="1568"/>
        <item m="1" x="1122"/>
        <item m="1" x="688"/>
        <item m="1" x="2383"/>
        <item m="1" x="1575"/>
        <item m="1" x="2861"/>
        <item m="1" x="297"/>
        <item m="1" x="295"/>
        <item m="1" x="2777"/>
        <item m="1" x="699"/>
        <item m="1" x="2855"/>
        <item m="1" x="695"/>
        <item m="1" x="1977"/>
        <item m="1" x="2854"/>
        <item m="1" x="710"/>
        <item m="1" x="1983"/>
        <item m="1" x="2394"/>
        <item m="1" x="2789"/>
        <item m="1" x="313"/>
        <item m="1" x="1593"/>
        <item m="1" x="1148"/>
        <item m="1" x="1588"/>
        <item m="1" x="2870"/>
        <item m="1" x="2418"/>
        <item m="1" x="731"/>
        <item m="1" x="2890"/>
        <item m="1" x="1999"/>
        <item m="1" x="728"/>
        <item m="1" x="2809"/>
        <item m="1" x="2430"/>
        <item m="1" x="337"/>
        <item x="85"/>
        <item m="1" x="1171"/>
        <item m="1" x="330"/>
        <item m="1" x="740"/>
        <item m="1" x="1619"/>
        <item m="1" x="2434"/>
        <item m="1" x="2448"/>
        <item m="1" x="2927"/>
        <item m="1" x="2839"/>
        <item m="1" x="1197"/>
        <item m="1" x="753"/>
        <item m="1" x="751"/>
        <item m="1" x="1622"/>
        <item m="1" x="2833"/>
        <item m="1" x="354"/>
        <item m="1" x="749"/>
        <item m="1" x="2923"/>
        <item m="1" x="1624"/>
        <item m="1" x="366"/>
        <item m="1" x="2439"/>
        <item m="1" x="339"/>
        <item m="1" x="2029"/>
        <item m="1" x="1203"/>
        <item m="1" x="2939"/>
        <item m="1" x="776"/>
        <item m="1" x="2857"/>
        <item m="1" x="1640"/>
        <item m="1" x="381"/>
        <item m="1" x="1219"/>
        <item m="1" x="768"/>
        <item m="1" x="790"/>
        <item m="1" x="787"/>
        <item m="1" x="2058"/>
        <item m="1" x="786"/>
        <item m="1" x="2052"/>
        <item m="1" x="2942"/>
        <item m="1" x="378"/>
        <item m="1" x="1231"/>
        <item m="1" x="1230"/>
        <item m="1" x="3042"/>
        <item m="1" x="2884"/>
        <item m="1" x="2878"/>
        <item m="1" x="2961"/>
        <item m="1" x="1216"/>
        <item m="1" x="1243"/>
        <item m="1" x="1244"/>
        <item m="1" x="807"/>
        <item m="1" x="2889"/>
        <item m="1" x="418"/>
        <item m="1" x="2092"/>
        <item m="1" x="817"/>
        <item m="1" x="2968"/>
        <item m="1" x="1255"/>
        <item m="1" x="432"/>
        <item m="1" x="431"/>
        <item m="1" x="1259"/>
        <item m="1" x="823"/>
        <item m="1" x="2906"/>
        <item m="1" x="426"/>
        <item m="1" x="2515"/>
        <item m="1" x="828"/>
        <item m="1" x="428"/>
        <item m="1" x="835"/>
        <item x="61"/>
        <item m="1" x="836"/>
        <item m="1" x="2519"/>
        <item m="1" x="2986"/>
        <item m="1" x="2999"/>
        <item m="1" x="1703"/>
        <item m="1" x="3005"/>
        <item m="1" x="2132"/>
        <item m="1" x="868"/>
        <item m="1" x="2145"/>
        <item m="1" x="871"/>
        <item m="1" x="3014"/>
        <item m="1" x="2546"/>
        <item m="1" x="476"/>
        <item m="1" x="872"/>
        <item m="1" x="479"/>
        <item m="1" x="1732"/>
        <item m="1" x="2960"/>
        <item m="1" x="2151"/>
        <item m="1" x="2152"/>
        <item m="1" x="2083"/>
        <item m="1" x="3020"/>
        <item m="1" x="1733"/>
        <item m="1" x="2560"/>
        <item m="1" x="1744"/>
        <item m="1" x="484"/>
        <item m="1" x="2161"/>
        <item m="1" x="3029"/>
        <item m="1" x="1748"/>
        <item m="1" x="1327"/>
        <item m="1" x="1322"/>
        <item m="1" x="891"/>
        <item m="1" x="897"/>
        <item m="1" x="497"/>
        <item m="1" x="2977"/>
        <item m="1" x="895"/>
        <item m="1" x="1336"/>
        <item m="1" x="2567"/>
        <item m="1" x="2168"/>
        <item m="1" x="1755"/>
        <item m="1" x="896"/>
        <item m="1" x="2568"/>
        <item m="1" x="3045"/>
        <item m="1" x="1337"/>
        <item m="1" x="3046"/>
        <item m="1" x="1347"/>
        <item m="1" x="1772"/>
        <item m="1" x="2580"/>
        <item m="1" x="3051"/>
        <item m="1" x="907"/>
        <item m="1" x="2584"/>
        <item m="1" x="506"/>
        <item m="1" x="1769"/>
        <item m="1" x="2190"/>
        <item m="1" x="2590"/>
        <item m="1" x="913"/>
        <item m="1" x="1354"/>
        <item m="1" x="2592"/>
        <item m="1" x="908"/>
        <item m="1" x="1768"/>
        <item m="1" x="2582"/>
        <item m="1" x="2989"/>
        <item m="1" x="2186"/>
        <item m="1" x="1765"/>
        <item m="1" x="3001"/>
        <item m="1" x="2583"/>
        <item m="1" x="1353"/>
        <item m="1" x="915"/>
        <item m="1" x="2181"/>
        <item m="1" x="3053"/>
        <item m="1" x="2183"/>
        <item m="1" x="2992"/>
        <item m="1" x="1770"/>
        <item m="1" x="3057"/>
        <item m="1" x="2587"/>
        <item m="1" x="1355"/>
        <item m="1" x="2198"/>
        <item m="1" x="2197"/>
        <item m="1" x="2596"/>
        <item m="1" x="3061"/>
        <item m="1" x="3004"/>
        <item m="1" x="2595"/>
        <item m="1" x="3002"/>
        <item m="1" x="512"/>
        <item m="1" x="2200"/>
        <item m="1" x="1776"/>
        <item m="1" x="2996"/>
        <item m="1" x="2599"/>
        <item m="1" x="1365"/>
        <item m="1" x="514"/>
        <item m="1" x="1380"/>
        <item m="1" x="2210"/>
        <item m="1" x="535"/>
        <item m="1" x="935"/>
        <item m="1" x="933"/>
        <item m="1" x="2207"/>
        <item m="1" x="2606"/>
        <item m="1" x="3016"/>
        <item m="1" x="3013"/>
        <item m="1" x="523"/>
        <item m="1" x="3052"/>
        <item m="1" x="1780"/>
        <item m="1" x="1372"/>
        <item m="1" x="3074"/>
        <item m="1" x="1792"/>
        <item m="1" x="509"/>
        <item m="1" x="3018"/>
        <item m="1" x="3083"/>
        <item m="1" x="2615"/>
        <item m="1" x="537"/>
        <item m="1" x="2218"/>
        <item m="1" x="141"/>
        <item m="1" x="1795"/>
        <item m="1" x="947"/>
        <item m="1" x="1811"/>
        <item m="1" x="2626"/>
        <item m="1" x="1384"/>
        <item m="1" x="2240"/>
        <item m="1" x="3031"/>
        <item m="1" x="152"/>
        <item m="1" x="1409"/>
        <item m="1" x="1821"/>
        <item m="1" x="960"/>
        <item m="1" x="2274"/>
        <item m="1" x="1419"/>
        <item m="1" x="2248"/>
        <item m="1" x="3038"/>
        <item m="1" x="199"/>
        <item m="1" x="1454"/>
        <item m="1" x="197"/>
        <item m="1" x="1012"/>
        <item m="1" x="1457"/>
        <item m="1" x="206"/>
        <item m="1" x="1015"/>
        <item m="1" x="1459"/>
        <item m="1" x="599"/>
        <item m="1" x="597"/>
        <item m="1" x="204"/>
        <item m="1" x="209"/>
        <item m="1" x="2680"/>
        <item m="1" x="1860"/>
        <item m="1" x="2681"/>
        <item m="1" x="2278"/>
        <item m="1" x="210"/>
        <item m="1" x="3082"/>
        <item m="1" x="1465"/>
        <item m="1" x="601"/>
        <item m="1" x="2286"/>
        <item m="1" x="142"/>
        <item m="1" x="2287"/>
        <item m="1" x="1477"/>
        <item m="1" x="1031"/>
        <item m="1" x="1476"/>
        <item m="1" x="610"/>
        <item m="1" x="613"/>
        <item m="1" x="1036"/>
        <item m="1" x="1029"/>
        <item m="1" x="153"/>
        <item m="1" x="229"/>
        <item m="1" x="2701"/>
        <item m="1" x="1482"/>
        <item m="1" x="230"/>
        <item m="1" x="2302"/>
        <item m="1" x="1892"/>
        <item m="1" x="2347"/>
        <item m="1" x="2733"/>
        <item m="1" x="181"/>
        <item m="1" x="1513"/>
        <item m="1" x="267"/>
        <item m="1" x="646"/>
        <item m="1" x="1927"/>
        <item m="1" x="185"/>
        <item m="1" x="184"/>
        <item m="1" x="2353"/>
        <item m="1" x="280"/>
        <item m="1" x="1534"/>
        <item m="1" x="2361"/>
        <item m="1" x="207"/>
        <item m="1" x="1099"/>
        <item m="1" x="2745"/>
        <item m="1" x="665"/>
        <item m="1" x="1074"/>
        <item m="1" x="1946"/>
        <item m="1" x="664"/>
        <item x="40"/>
        <item m="1" x="1949"/>
        <item m="1" x="1539"/>
        <item m="1" x="1546"/>
        <item m="1" x="674"/>
        <item m="1" x="2756"/>
        <item m="1" x="2369"/>
        <item m="1" x="1542"/>
        <item m="1" x="1954"/>
        <item m="1" x="1574"/>
        <item m="1" x="296"/>
        <item m="1" x="1120"/>
        <item m="1" x="687"/>
        <item m="1" x="2773"/>
        <item m="1" x="2378"/>
        <item m="1" x="232"/>
        <item m="1" x="2372"/>
        <item m="1" x="298"/>
        <item m="1" x="2376"/>
        <item m="1" x="1564"/>
        <item m="1" x="2381"/>
        <item m="1" x="220"/>
        <item m="1" x="2419"/>
        <item m="1" x="1160"/>
        <item m="1" x="729"/>
        <item m="1" x="1603"/>
        <item m="1" x="2810"/>
        <item m="1" x="1161"/>
        <item m="1" x="1992"/>
        <item m="1" x="2409"/>
        <item m="1" x="262"/>
        <item m="1" x="2417"/>
        <item m="1" x="2420"/>
        <item m="1" x="333"/>
        <item m="1" x="2811"/>
        <item m="1" x="331"/>
        <item m="1" x="2013"/>
        <item m="1" x="2432"/>
        <item m="1" x="2826"/>
        <item m="1" x="1177"/>
        <item m="1" x="2428"/>
        <item m="1" x="341"/>
        <item m="1" x="1180"/>
        <item m="1" x="1628"/>
        <item m="1" x="1191"/>
        <item m="1" x="2832"/>
        <item m="1" x="1195"/>
        <item m="1" x="1190"/>
        <item m="1" x="350"/>
        <item m="1" x="2025"/>
        <item m="1" x="2834"/>
        <item m="1" x="278"/>
        <item m="1" x="1623"/>
        <item m="1" x="2027"/>
        <item m="1" x="1215"/>
        <item m="1" x="2458"/>
        <item m="1" x="1638"/>
        <item m="1" x="2042"/>
        <item m="1" x="2847"/>
        <item m="1" x="2459"/>
        <item m="1" x="774"/>
        <item m="1" x="376"/>
        <item m="1" x="394"/>
        <item m="1" x="782"/>
        <item m="1" x="391"/>
        <item m="1" x="780"/>
        <item m="1" x="784"/>
        <item m="1" x="306"/>
        <item m="1" x="2461"/>
        <item m="1" x="2865"/>
        <item m="1" x="404"/>
        <item m="1" x="2881"/>
        <item m="1" x="317"/>
        <item m="1" x="323"/>
        <item m="1" x="2480"/>
        <item m="1" x="2064"/>
        <item m="1" x="2481"/>
        <item m="1" x="2887"/>
        <item m="1" x="1669"/>
        <item m="1" x="816"/>
        <item x="15"/>
        <item m="1" x="1252"/>
        <item m="1" x="2091"/>
        <item m="1" x="415"/>
        <item m="1" x="2493"/>
        <item m="1" x="2897"/>
        <item m="1" x="2090"/>
        <item m="1" x="334"/>
        <item m="1" x="2103"/>
        <item m="1" x="2101"/>
        <item m="1" x="1261"/>
        <item m="1" x="2505"/>
        <item m="1" x="2911"/>
        <item m="1" x="2099"/>
        <item m="1" x="1677"/>
        <item m="1" x="2509"/>
        <item m="1" x="2507"/>
        <item m="1" x="424"/>
        <item m="1" x="2909"/>
        <item m="1" x="825"/>
        <item m="1" x="1679"/>
        <item m="1" x="347"/>
        <item m="1" x="1699"/>
        <item m="1" x="449"/>
        <item m="1" x="2118"/>
        <item m="1" x="1696"/>
        <item m="1" x="838"/>
        <item m="1" x="363"/>
        <item m="1" x="2518"/>
        <item m="1" x="2928"/>
        <item m="1" x="2917"/>
        <item m="1" x="364"/>
        <item m="1" x="2530"/>
        <item m="1" x="2120"/>
        <item m="1" x="841"/>
        <item m="1" x="2121"/>
        <item m="1" x="1283"/>
        <item m="1" x="839"/>
        <item m="1" x="369"/>
        <item m="1" x="445"/>
        <item m="1" x="2529"/>
        <item m="1" x="1284"/>
        <item m="1" x="448"/>
        <item m="1" x="1698"/>
        <item m="1" x="458"/>
        <item m="1" x="379"/>
        <item m="1" x="380"/>
        <item m="1" x="2535"/>
        <item m="1" x="1708"/>
        <item m="1" x="2129"/>
        <item m="1" x="393"/>
        <item m="1" x="392"/>
        <item m="1" x="2945"/>
        <item m="1" x="2541"/>
        <item m="1" x="860"/>
        <item m="1" x="466"/>
        <item m="1" x="1715"/>
        <item m="1" x="1301"/>
        <item m="1" x="467"/>
        <item m="1" x="2950"/>
        <item m="1" x="403"/>
        <item m="1" x="1314"/>
        <item m="1" x="1313"/>
        <item m="1" x="2548"/>
        <item m="1" x="419"/>
        <item m="1" x="2970"/>
        <item m="1" x="2159"/>
        <item m="1" x="2160"/>
        <item m="1" x="2558"/>
        <item m="1" x="420"/>
        <item m="1" x="882"/>
        <item m="1" x="883"/>
        <item m="1" x="1325"/>
        <item m="1" x="1745"/>
        <item m="1" x="2971"/>
        <item m="1" x="885"/>
        <item m="1" x="1326"/>
        <item m="1" x="1345"/>
        <item m="1" x="904"/>
        <item m="1" x="1344"/>
        <item m="1" x="502"/>
        <item m="1" x="456"/>
        <item m="1" x="3003"/>
        <item m="1" x="1360"/>
        <item m="1" x="912"/>
        <item m="1" x="457"/>
        <item m="1" x="2594"/>
        <item m="1" x="2188"/>
        <item m="1" x="469"/>
        <item m="1" x="2604"/>
        <item m="1" x="2205"/>
        <item m="1" x="2204"/>
        <item m="1" x="1787"/>
        <item m="1" x="521"/>
        <item m="1" x="2622"/>
        <item m="1" x="1393"/>
        <item m="1" x="478"/>
        <item m="1" x="1391"/>
        <item m="1" x="2221"/>
        <item m="1" x="477"/>
        <item m="1" x="546"/>
        <item m="1" x="1392"/>
        <item m="1" x="2621"/>
        <item m="1" x="1800"/>
        <item m="1" x="959"/>
        <item m="1" x="2639"/>
        <item m="1" x="3033"/>
        <item m="1" x="963"/>
        <item m="1" x="1818"/>
        <item m="1" x="2247"/>
        <item m="1" x="1410"/>
        <item m="1" x="967"/>
        <item m="1" x="570"/>
        <item m="1" x="978"/>
        <item m="1" x="983"/>
        <item m="1" x="1431"/>
        <item m="1" x="3054"/>
        <item m="1" x="1837"/>
        <item m="1" x="1839"/>
        <item m="1" x="3055"/>
        <item m="1" x="2654"/>
        <item m="1" x="2259"/>
        <item m="1" x="507"/>
        <item m="1" x="2672"/>
        <item m="1" x="2670"/>
        <item m="1" x="1000"/>
        <item m="1" x="1445"/>
        <item m="1" x="534"/>
        <item m="1" x="1853"/>
        <item m="1" x="1002"/>
        <item m="1" x="3076"/>
        <item m="1" x="1001"/>
        <item m="1" x="529"/>
        <item m="1" x="1448"/>
        <item m="1" x="1855"/>
        <item m="1" x="549"/>
        <item m="1" x="1865"/>
        <item m="1" x="2283"/>
        <item m="1" x="1462"/>
        <item m="1" x="538"/>
        <item m="1" x="140"/>
        <item m="1" x="2690"/>
        <item m="1" x="1461"/>
        <item m="1" x="1867"/>
        <item m="1" x="1467"/>
        <item m="1" x="2692"/>
        <item m="1" x="2682"/>
        <item m="1" x="2687"/>
        <item m="1" x="603"/>
        <item m="1" x="604"/>
        <item m="1" x="541"/>
        <item m="1" x="1884"/>
        <item m="1" x="1032"/>
        <item m="1" x="2303"/>
        <item m="1" x="2305"/>
        <item m="1" x="1037"/>
        <item m="1" x="2307"/>
        <item m="1" x="1026"/>
        <item m="1" x="1170"/>
        <item m="1" x="1484"/>
        <item m="1" x="572"/>
        <item m="1" x="170"/>
        <item m="1" x="168"/>
        <item m="1" x="172"/>
        <item x="55"/>
        <item m="1" x="2722"/>
        <item m="1" x="1083"/>
        <item m="1" x="188"/>
        <item m="1" x="187"/>
        <item m="1" x="1478"/>
        <item m="1" x="651"/>
        <item m="1" x="586"/>
        <item m="1" x="588"/>
        <item m="1" x="1106"/>
        <item m="1" x="1953"/>
        <item m="1" x="2755"/>
        <item m="1" x="1543"/>
        <item m="1" x="1540"/>
        <item m="1" x="2374"/>
        <item m="1" x="2771"/>
        <item m="1" x="1967"/>
        <item m="1" x="1970"/>
        <item m="1" x="1124"/>
        <item m="1" x="1123"/>
        <item m="1" x="623"/>
        <item m="1" x="1969"/>
        <item m="1" x="628"/>
        <item m="1" x="2391"/>
        <item m="1" x="2392"/>
        <item m="1" x="241"/>
        <item m="1" x="2788"/>
        <item m="1" x="2786"/>
        <item m="1" x="2388"/>
        <item m="1" x="1586"/>
        <item m="1" x="2400"/>
        <item m="1" x="635"/>
        <item m="1" x="1137"/>
        <item m="1" x="1598"/>
        <item m="1" x="251"/>
        <item m="1" x="2796"/>
        <item m="1" x="1987"/>
        <item m="1" x="2405"/>
        <item m="1" x="2802"/>
        <item m="1" x="263"/>
        <item m="1" x="1995"/>
        <item m="1" x="277"/>
        <item m="1" x="2824"/>
        <item m="1" x="2425"/>
        <item m="1" x="1609"/>
        <item m="1" x="1173"/>
        <item m="1" x="648"/>
        <item m="1" x="2818"/>
        <item m="1" x="269"/>
        <item m="1" x="2004"/>
        <item m="1" x="1178"/>
        <item m="1" x="2825"/>
        <item m="1" x="1172"/>
        <item m="1" x="1169"/>
        <item m="1" x="1604"/>
        <item m="1" x="734"/>
        <item m="1" x="647"/>
        <item m="1" x="268"/>
        <item m="1" x="2440"/>
        <item m="1" x="750"/>
        <item m="1" x="2024"/>
        <item m="1" x="1189"/>
        <item m="1" x="2831"/>
        <item m="1" x="745"/>
        <item m="1" x="670"/>
        <item m="1" x="2830"/>
        <item m="1" x="1621"/>
        <item m="1" x="1188"/>
        <item m="1" x="283"/>
        <item m="1" x="672"/>
        <item m="1" x="284"/>
        <item m="1" x="2028"/>
        <item m="1" x="1625"/>
        <item m="1" x="752"/>
        <item m="1" x="746"/>
        <item m="1" x="671"/>
        <item m="1" x="1187"/>
        <item m="1" x="1192"/>
        <item m="1" x="747"/>
        <item m="1" x="2460"/>
        <item m="1" x="299"/>
        <item m="1" x="771"/>
        <item m="1" x="2851"/>
        <item m="1" x="2045"/>
        <item m="1" x="2046"/>
        <item m="1" x="2462"/>
        <item m="1" x="1639"/>
        <item m="1" x="2050"/>
        <item m="1" x="2044"/>
        <item m="1" x="1637"/>
        <item m="1" x="789"/>
        <item m="1" x="803"/>
        <item m="1" x="2888"/>
        <item m="1" x="2885"/>
        <item m="1" x="2486"/>
        <item m="1" x="322"/>
        <item m="1" x="718"/>
        <item m="1" x="798"/>
        <item m="1" x="1239"/>
        <item m="1" x="1656"/>
        <item m="1" x="2071"/>
        <item m="1" x="726"/>
        <item m="1" x="2059"/>
        <item m="1" x="723"/>
        <item m="1" x="1655"/>
        <item m="1" x="2067"/>
        <item m="1" x="2072"/>
        <item m="1" x="2094"/>
        <item m="1" x="343"/>
        <item m="1" x="2500"/>
        <item m="1" x="1672"/>
        <item m="1" x="2498"/>
        <item m="1" x="2499"/>
        <item m="1" x="741"/>
        <item m="1" x="2510"/>
        <item m="1" x="820"/>
        <item m="1" x="2912"/>
        <item m="1" x="2921"/>
        <item m="1" x="2524"/>
        <item m="1" x="345"/>
        <item m="1" x="2517"/>
        <item m="1" x="2114"/>
        <item m="1" x="2522"/>
        <item m="1" x="2110"/>
        <item m="1" x="2526"/>
        <item m="1" x="1688"/>
        <item m="1" x="755"/>
        <item m="1" x="856"/>
        <item m="1" x="2539"/>
        <item m="1" x="2133"/>
        <item m="1" x="2138"/>
        <item m="1" x="2135"/>
        <item m="1" x="384"/>
        <item m="1" x="1294"/>
        <item m="1" x="1293"/>
        <item m="1" x="385"/>
        <item m="1" x="2943"/>
        <item m="1" x="2944"/>
        <item m="1" x="857"/>
        <item m="1" x="1730"/>
        <item m="1" x="870"/>
        <item m="1" x="2136"/>
        <item m="1" x="801"/>
        <item m="1" x="2550"/>
        <item m="1" x="1316"/>
        <item m="1" x="779"/>
        <item m="1" x="2910"/>
        <item m="1" x="344"/>
        <item m="1" x="712"/>
        <item m="1" x="2078"/>
        <item m="1" x="2898"/>
        <item m="1" x="2523"/>
        <item m="1" x="1686"/>
        <item m="1" x="773"/>
        <item m="1" x="1296"/>
        <item m="1" x="406"/>
        <item m="1" x="228"/>
        <item m="1" x="781"/>
        <item m="1" x="853"/>
        <item m="1" x="2793"/>
        <item m="1" x="2023"/>
        <item m="1" x="216"/>
        <item m="1" x="2532"/>
        <item m="1" x="661"/>
        <item m="1" x="303"/>
        <item m="1" x="2476"/>
        <item m="1" x="805"/>
        <item m="1" x="1727"/>
        <item m="1" x="806"/>
        <item m="1" x="1315"/>
        <item m="1" x="2147"/>
        <item m="1" x="1843"/>
        <item m="1" x="2625"/>
        <item m="1" x="804"/>
        <item m="1" x="417"/>
        <item m="1" x="881"/>
        <item m="1" x="1746"/>
        <item m="1" x="416"/>
        <item m="1" x="918"/>
        <item m="1" x="2746"/>
        <item m="1" x="346"/>
        <item m="1" x="2557"/>
        <item m="1" x="886"/>
        <item m="1" x="2332"/>
        <item m="1" x="1121"/>
        <item m="1" x="2969"/>
        <item x="79"/>
        <item m="1" x="2516"/>
        <item m="1" x="441"/>
        <item m="1" x="2915"/>
        <item m="1" x="2577"/>
        <item m="1" x="2108"/>
        <item m="1" x="2182"/>
        <item m="1" x="2983"/>
        <item m="1" x="328"/>
        <item m="1" x="2538"/>
        <item m="1" x="866"/>
        <item m="1" x="473"/>
        <item m="1" x="937"/>
        <item m="1" x="936"/>
        <item m="1" x="707"/>
        <item m="1" x="285"/>
        <item m="1" x="1805"/>
        <item m="1" x="2623"/>
        <item m="1" x="2225"/>
        <item m="1" x="1806"/>
        <item m="1" x="1396"/>
        <item m="1" x="2226"/>
        <item x="64"/>
        <item m="1" x="954"/>
        <item m="1" x="2237"/>
        <item m="1" x="953"/>
        <item m="1" x="1804"/>
        <item m="1" x="1194"/>
        <item m="1" x="1407"/>
        <item m="1" x="1408"/>
        <item m="1" x="2637"/>
        <item m="1" x="1817"/>
        <item m="1" x="2547"/>
        <item m="1" x="1424"/>
        <item m="1" x="2649"/>
        <item m="1" x="3050"/>
        <item m="1" x="3032"/>
        <item m="1" x="1901"/>
        <item m="1" x="3048"/>
        <item m="1" x="532"/>
        <item m="1" x="1003"/>
        <item m="1" x="996"/>
        <item m="1" x="1449"/>
        <item m="1" x="931"/>
        <item m="1" x="3079"/>
        <item m="1" x="934"/>
        <item m="1" x="2271"/>
        <item m="1" x="1441"/>
        <item m="1" x="2673"/>
        <item m="1" x="3077"/>
        <item m="1" x="1657"/>
        <item m="1" x="869"/>
        <item m="1" x="3081"/>
        <item m="1" x="543"/>
        <item m="1" x="3088"/>
        <item m="1" x="943"/>
        <item m="1" x="793"/>
        <item m="1" x="1485"/>
        <item m="1" x="965"/>
        <item m="1" x="1041"/>
        <item m="1" x="156"/>
        <item m="1" x="2705"/>
        <item m="1" x="1890"/>
        <item m="1" x="171"/>
        <item m="1" x="1487"/>
        <item m="1" x="2326"/>
        <item m="1" x="2720"/>
        <item m="1" x="2308"/>
        <item m="1" x="1888"/>
        <item m="1" x="336"/>
        <item m="1" x="981"/>
        <item m="1" x="550"/>
        <item m="1" x="573"/>
        <item m="1" x="2728"/>
        <item m="1" x="990"/>
        <item m="1" x="1920"/>
        <item m="1" x="579"/>
        <item m="1" x="174"/>
        <item m="1" x="2342"/>
        <item m="1" x="2338"/>
        <item m="1" x="1919"/>
        <item m="1" x="2336"/>
        <item m="1" x="175"/>
        <item m="1" x="1925"/>
        <item m="1" x="1942"/>
        <item m="1" x="1531"/>
        <item m="1" x="198"/>
        <item m="1" x="1095"/>
        <item m="1" x="200"/>
        <item m="1" x="1007"/>
        <item m="1" x="594"/>
        <item m="1" x="593"/>
        <item m="1" x="1100"/>
        <item m="1" x="1943"/>
        <item x="49"/>
        <item m="1" x="195"/>
        <item m="1" x="1956"/>
        <item m="1" x="2764"/>
        <item m="1" x="2757"/>
        <item m="1" x="2758"/>
        <item m="1" x="2364"/>
        <item m="1" x="598"/>
        <item m="1" x="1955"/>
        <item m="1" x="1544"/>
        <item m="1" x="1948"/>
        <item m="1" x="619"/>
        <item m="1" x="1132"/>
        <item m="1" x="1143"/>
        <item m="1" x="2776"/>
        <item m="1" x="233"/>
        <item m="1" x="1042"/>
        <item m="1" x="2393"/>
        <item m="1" x="2406"/>
        <item m="1" x="2803"/>
        <item m="1" x="1600"/>
        <item m="1" x="1990"/>
        <item m="1" x="254"/>
        <item m="1" x="754"/>
        <item m="1" x="1342"/>
        <item m="1" x="353"/>
        <item m="1" x="505"/>
        <item m="1" x="832"/>
        <item m="1" x="2869"/>
        <item m="1" x="924"/>
        <item m="1" x="1228"/>
        <item m="1" x="2496"/>
        <item m="1" x="2959"/>
        <item m="1" x="2987"/>
        <item m="1" x="1720"/>
        <item m="1" x="279"/>
        <item m="1" x="2330"/>
        <item m="1" x="1063"/>
        <item m="1" x="1857"/>
        <item m="1" x="2471"/>
        <item m="1" x="2953"/>
        <item m="1" x="397"/>
        <item m="1" x="1451"/>
        <item m="1" x="157"/>
        <item m="1" x="312"/>
        <item m="1" x="1668"/>
        <item m="1" x="2632"/>
        <item m="1" x="491"/>
        <item m="1" x="951"/>
        <item m="1" x="673"/>
        <item m="1" x="2828"/>
        <item m="1" x="1627"/>
        <item m="1" x="1062"/>
        <item m="1" x="2382"/>
        <item m="1" x="1975"/>
        <item m="1" x="1059"/>
        <item m="1" x="1103"/>
        <item m="1" x="3015"/>
        <item m="1" x="1035"/>
        <item m="1" x="2845"/>
        <item m="1" x="1988"/>
        <item x="105"/>
        <item m="1" x="2026"/>
        <item m="1" x="2767"/>
        <item m="1" x="1107"/>
        <item m="1" x="663"/>
        <item m="1" x="2395"/>
        <item m="1" x="2849"/>
        <item m="1" x="2848"/>
        <item m="1" x="689"/>
        <item m="1" x="2456"/>
        <item m="1" x="1128"/>
        <item x="19"/>
        <item m="1" x="1207"/>
        <item m="1" x="1221"/>
        <item m="1" x="2422"/>
        <item m="1" x="2852"/>
        <item m="1" x="1214"/>
        <item m="1" x="1080"/>
        <item m="1" x="1016"/>
        <item m="1" x="889"/>
        <item m="1" x="1844"/>
        <item m="1" x="2812"/>
        <item m="1" x="1138"/>
        <item m="1" x="1226"/>
        <item m="1" x="984"/>
        <item m="1" x="2886"/>
        <item m="1" x="326"/>
        <item m="1" x="1158"/>
        <item m="1" x="2485"/>
        <item m="1" x="1157"/>
        <item m="1" x="724"/>
        <item m="1" x="725"/>
        <item m="1" x="716"/>
        <item m="1" x="2487"/>
        <item m="1" x="1242"/>
        <item m="1" x="1136"/>
        <item m="1" x="2079"/>
        <item m="1" x="1250"/>
        <item m="1" x="1670"/>
        <item m="1" x="2895"/>
        <item m="1" x="1253"/>
        <item m="1" x="1254"/>
        <item m="1" x="2893"/>
        <item m="1" x="2894"/>
        <item m="1" x="733"/>
        <item m="1" x="2087"/>
        <item m="1" x="2088"/>
        <item m="1" x="1168"/>
        <item m="1" x="2492"/>
        <item m="1" x="2086"/>
        <item m="1" x="332"/>
        <item m="1" x="1665"/>
        <item m="1" x="2896"/>
        <item x="63"/>
        <item m="1" x="760"/>
        <item m="1" x="361"/>
        <item m="1" x="2922"/>
        <item m="1" x="1693"/>
        <item m="1" x="2113"/>
        <item m="1" x="1272"/>
        <item m="1" x="2924"/>
        <item m="1" x="1276"/>
        <item m="1" x="362"/>
        <item m="1" x="764"/>
        <item m="1" x="758"/>
        <item m="1" x="1199"/>
        <item x="81"/>
        <item m="1" x="1278"/>
        <item m="1" x="1279"/>
        <item m="1" x="2528"/>
        <item m="1" x="357"/>
        <item m="1" x="2117"/>
        <item m="1" x="2940"/>
        <item m="1" x="2130"/>
        <item m="1" x="2537"/>
        <item m="1" x="1217"/>
        <item m="1" x="1206"/>
        <item m="1" x="2937"/>
        <item m="1" x="2957"/>
        <item m="1" x="2545"/>
        <item m="1" x="2142"/>
        <item m="1" x="1312"/>
        <item m="1" x="400"/>
        <item m="1" x="2556"/>
        <item m="1" x="410"/>
        <item m="1" x="2965"/>
        <item m="1" x="1233"/>
        <item m="1" x="791"/>
        <item m="1" x="2964"/>
        <item m="1" x="792"/>
        <item m="1" x="399"/>
        <item m="1" x="1311"/>
        <item m="1" x="2963"/>
        <item m="1" x="411"/>
        <item m="1" x="2155"/>
        <item m="1" x="2555"/>
        <item m="1" x="2563"/>
        <item m="1" x="1333"/>
        <item m="1" x="427"/>
        <item m="1" x="429"/>
        <item m="1" x="2165"/>
        <item m="1" x="1752"/>
        <item m="1" x="2975"/>
        <item m="1" x="2565"/>
        <item m="1" x="1269"/>
        <item m="1" x="1268"/>
        <item m="1" x="2170"/>
        <item m="1" x="827"/>
        <item m="1" x="2976"/>
        <item m="1" x="1757"/>
        <item m="1" x="433"/>
        <item m="1" x="1338"/>
        <item m="1" x="1287"/>
        <item m="1" x="844"/>
        <item m="1" x="452"/>
        <item m="1" x="1286"/>
        <item m="1" x="1282"/>
        <item m="1" x="1767"/>
        <item m="1" x="2995"/>
        <item m="1" x="1356"/>
        <item m="1" x="1352"/>
        <item m="1" x="1766"/>
        <item m="1" x="2187"/>
        <item m="1" x="451"/>
        <item m="1" x="2588"/>
        <item m="1" x="1285"/>
        <item m="1" x="2997"/>
        <item m="1" x="2189"/>
        <item m="1" x="2993"/>
        <item m="1" x="2589"/>
        <item m="1" x="2585"/>
        <item m="1" x="1351"/>
        <item m="1" x="842"/>
        <item m="1" x="843"/>
        <item m="1" x="450"/>
        <item m="1" x="465"/>
        <item m="1" x="1303"/>
        <item m="1" x="468"/>
        <item m="1" x="859"/>
        <item m="1" x="1369"/>
        <item m="1" x="1370"/>
        <item m="1" x="2994"/>
        <item m="1" x="858"/>
        <item m="1" x="2602"/>
        <item m="1" x="1302"/>
        <item m="1" x="2201"/>
        <item m="1" x="2203"/>
        <item m="1" x="1367"/>
        <item m="1" x="1299"/>
        <item m="1" x="3010"/>
        <item m="1" x="1784"/>
        <item m="1" x="1782"/>
        <item m="1" x="1331"/>
        <item m="1" x="2643"/>
        <item m="1" x="1414"/>
        <item m="1" x="1332"/>
        <item m="1" x="3035"/>
        <item m="1" x="1415"/>
        <item m="1" x="892"/>
        <item m="1" x="495"/>
        <item m="1" x="2641"/>
        <item m="1" x="3037"/>
        <item m="1" x="496"/>
        <item x="113"/>
        <item m="1" x="2644"/>
        <item m="1" x="2245"/>
        <item m="1" x="905"/>
        <item m="1" x="503"/>
        <item m="1" x="2244"/>
        <item m="1" x="2257"/>
        <item m="1" x="1831"/>
        <item m="1" x="2660"/>
        <item m="1" x="2267"/>
        <item m="1" x="2661"/>
        <item m="1" x="1363"/>
        <item m="1" x="921"/>
        <item m="1" x="526"/>
        <item m="1" x="1846"/>
        <item m="1" x="3065"/>
        <item m="1" x="2276"/>
        <item m="1" x="545"/>
        <item m="1" x="3080"/>
        <item m="1" x="2679"/>
        <item m="1" x="1436"/>
        <item m="1" x="941"/>
        <item m="1" x="1383"/>
        <item m="1" x="2279"/>
        <item m="1" x="3068"/>
        <item m="1" x="2678"/>
        <item m="1" x="539"/>
        <item m="1" x="1381"/>
        <item m="1" x="955"/>
        <item m="1" x="938"/>
        <item m="1" x="564"/>
        <item m="1" x="1496"/>
        <item m="1" x="163"/>
        <item m="1" x="563"/>
        <item m="1" x="2315"/>
        <item m="1" x="1500"/>
        <item m="1" x="1488"/>
        <item m="1" x="973"/>
        <item m="1" x="1902"/>
        <item m="1" x="1911"/>
        <item m="1" x="2718"/>
        <item m="1" x="2323"/>
        <item m="1" x="167"/>
        <item m="1" x="568"/>
        <item m="1" x="1428"/>
        <item m="1" x="578"/>
        <item m="1" x="989"/>
        <item m="1" x="1509"/>
        <item m="1" x="994"/>
        <item m="1" x="2731"/>
        <item m="1" x="2345"/>
        <item m="1" x="1433"/>
        <item m="1" x="584"/>
        <item m="1" x="998"/>
        <item m="1" x="1514"/>
        <item m="1" x="202"/>
        <item m="1" x="203"/>
        <item m="1" x="1456"/>
        <item m="1" x="2360"/>
        <item m="1" x="995"/>
        <item m="1" x="1944"/>
        <item m="1" x="2351"/>
        <item m="1" x="2737"/>
        <item m="1" x="183"/>
        <item m="1" x="583"/>
        <item m="1" x="2747"/>
        <item m="1" x="1009"/>
        <item m="1" x="1455"/>
        <item m="1" x="595"/>
        <item m="1" x="1011"/>
        <item m="1" x="1010"/>
        <item m="1" x="2748"/>
        <item m="1" x="2749"/>
        <item m="1" x="1535"/>
        <item m="1" x="2359"/>
        <item m="1" x="226"/>
        <item m="1" x="1562"/>
        <item m="1" x="227"/>
        <item m="1" x="225"/>
        <item m="1" x="1563"/>
        <item m="1" x="2769"/>
        <item m="1" x="1561"/>
        <item m="1" x="1962"/>
        <item m="1" x="2373"/>
        <item m="1" x="609"/>
        <item m="1" x="608"/>
        <item m="1" x="1565"/>
        <item m="1" x="1473"/>
        <item m="1" x="1961"/>
        <item m="1" x="1027"/>
        <item x="16"/>
        <item m="1" x="627"/>
        <item m="1" x="1497"/>
        <item m="1" x="1499"/>
        <item m="1" x="1578"/>
        <item m="1" x="1587"/>
        <item m="1" x="2387"/>
        <item m="1" x="2782"/>
        <item m="1" x="1581"/>
        <item m="1" x="239"/>
        <item m="1" x="1498"/>
        <item m="1" x="1056"/>
        <item m="1" x="1579"/>
        <item m="1" x="2787"/>
        <item m="1" x="1979"/>
        <item m="1" x="625"/>
        <item m="1" x="1978"/>
        <item m="1" x="1503"/>
        <item m="1" x="1582"/>
        <item m="1" x="1052"/>
        <item m="1" x="626"/>
        <item m="1" x="240"/>
        <item m="1" x="1981"/>
        <item m="1" x="238"/>
        <item m="1" x="1501"/>
        <item m="1" x="243"/>
        <item m="1" x="624"/>
        <item m="1" x="2389"/>
        <item m="1" x="1053"/>
        <item m="1" x="2784"/>
        <item m="1" x="2019"/>
        <item m="1" x="676"/>
        <item m="1" x="2030"/>
        <item m="1" x="1541"/>
        <item m="1" x="2031"/>
        <item m="1" x="1109"/>
        <item m="1" x="675"/>
        <item m="1" x="1108"/>
        <item m="1" x="1629"/>
        <item m="1" x="1105"/>
        <item m="1" x="684"/>
        <item m="1" x="2453"/>
        <item m="1" x="2451"/>
        <item m="1" x="1545"/>
        <item m="1" x="693"/>
        <item m="1" x="2862"/>
        <item m="1" x="2441"/>
        <item x="58"/>
        <item m="1" x="2037"/>
        <item m="1" x="717"/>
        <item m="1" x="2863"/>
        <item m="1" x="1142"/>
        <item m="1" x="1597"/>
        <item m="1" x="2063"/>
        <item m="1" x="711"/>
        <item m="1" x="318"/>
        <item m="1" x="713"/>
        <item m="1" x="1595"/>
        <item m="1" x="2065"/>
        <item m="1" x="2062"/>
        <item m="1" x="730"/>
        <item m="1" x="2891"/>
        <item m="1" x="1150"/>
        <item m="1" x="2066"/>
        <item x="44"/>
        <item m="1" x="1163"/>
        <item m="1" x="1152"/>
        <item m="1" x="715"/>
        <item m="1" x="2495"/>
        <item m="1" x="1659"/>
        <item m="1" x="1175"/>
        <item m="1" x="1159"/>
        <item m="1" x="338"/>
        <item m="1" x="735"/>
        <item m="1" x="2905"/>
        <item m="1" x="2907"/>
        <item m="1" x="1676"/>
        <item m="1" x="2899"/>
        <item m="1" x="1200"/>
        <item m="1" x="762"/>
        <item m="1" x="1630"/>
        <item m="1" x="761"/>
        <item m="1" x="1695"/>
        <item m="1" x="367"/>
        <item m="1" x="2527"/>
        <item m="1" x="765"/>
        <item m="1" x="2116"/>
        <item m="1" x="2112"/>
        <item m="1" x="2525"/>
        <item m="1" x="2925"/>
        <item m="1" x="365"/>
        <item x="118"/>
        <item m="1" x="1202"/>
        <item m="1" x="2536"/>
        <item m="1" x="1210"/>
        <item m="1" x="1710"/>
        <item m="1" x="1220"/>
        <item m="1" x="777"/>
        <item m="1" x="2941"/>
        <item m="1" x="2128"/>
        <item m="1" x="2926"/>
        <item m="1" x="1694"/>
        <item m="1" x="2115"/>
        <item m="1" x="1212"/>
        <item m="1" x="1689"/>
        <item m="1" x="759"/>
        <item m="1" x="1218"/>
        <item m="1" x="1229"/>
        <item m="1" x="1225"/>
        <item m="1" x="2951"/>
        <item m="1" x="395"/>
        <item m="1" x="2542"/>
        <item m="1" x="390"/>
        <item m="1" x="2131"/>
        <item m="1" x="1238"/>
        <item m="1" x="2949"/>
        <item m="1" x="778"/>
        <item m="1" x="783"/>
        <item m="1" x="383"/>
        <item m="1" x="2938"/>
        <item m="1" x="796"/>
        <item m="1" x="1222"/>
        <item m="1" x="1713"/>
        <item m="1" x="1641"/>
        <item m="1" x="2146"/>
        <item m="1" x="2948"/>
        <item m="1" x="785"/>
        <item m="1" x="387"/>
        <item m="1" x="1714"/>
        <item x="73"/>
        <item m="1" x="1223"/>
        <item m="1" x="1646"/>
        <item m="1" x="1725"/>
        <item m="1" x="1717"/>
        <item m="1" x="1726"/>
        <item m="1" x="1645"/>
        <item m="1" x="1237"/>
        <item m="1" x="2566"/>
        <item x="18"/>
        <item m="1" x="2981"/>
        <item x="69"/>
        <item m="1" x="438"/>
        <item m="1" x="2175"/>
        <item m="1" x="2569"/>
        <item m="1" x="1760"/>
        <item x="4"/>
        <item m="1" x="2979"/>
        <item m="1" x="830"/>
        <item m="1" x="2173"/>
        <item m="1" x="1764"/>
        <item m="1" x="2571"/>
        <item m="1" x="436"/>
        <item m="1" x="1273"/>
        <item m="1" x="2572"/>
        <item m="1" x="2573"/>
        <item m="1" x="1685"/>
        <item m="1" x="1762"/>
        <item m="1" x="2980"/>
        <item m="1" x="1271"/>
        <item m="1" x="1684"/>
        <item m="1" x="2570"/>
        <item m="1" x="2172"/>
        <item m="1" x="1774"/>
        <item m="1" x="3000"/>
        <item m="1" x="455"/>
        <item m="1" x="1702"/>
        <item m="1" x="848"/>
        <item m="1" x="1288"/>
        <item m="1" x="1289"/>
        <item m="1" x="1773"/>
        <item m="1" x="2998"/>
        <item m="1" x="846"/>
        <item m="1" x="1771"/>
        <item m="1" x="849"/>
        <item m="1" x="454"/>
        <item m="1" x="1701"/>
        <item m="1" x="2191"/>
        <item m="1" x="1775"/>
        <item m="1" x="1297"/>
        <item m="1" x="461"/>
        <item m="1" x="1711"/>
        <item m="1" x="462"/>
        <item m="1" x="854"/>
        <item x="116"/>
        <item m="1" x="2169"/>
        <item m="1" x="1324"/>
        <item m="1" x="2629"/>
        <item m="1" x="876"/>
        <item m="1" x="1741"/>
        <item m="1" x="490"/>
        <item m="1" x="2231"/>
        <item m="1" x="884"/>
        <item x="1"/>
        <item m="1" x="486"/>
        <item m="1" x="877"/>
        <item m="1" x="2610"/>
        <item m="1" x="1320"/>
        <item m="1" x="2645"/>
        <item m="1" x="1812"/>
        <item m="1" x="2235"/>
        <item m="1" x="2633"/>
        <item m="1" x="485"/>
        <item m="1" x="487"/>
        <item m="1" x="1809"/>
        <item m="1" x="1737"/>
        <item m="1" x="879"/>
        <item m="1" x="2228"/>
        <item m="1" x="2233"/>
        <item m="1" x="1747"/>
        <item m="1" x="2249"/>
        <item m="1" x="2648"/>
        <item m="1" x="501"/>
        <item m="1" x="898"/>
        <item m="1" x="1761"/>
        <item x="26"/>
        <item m="1" x="1830"/>
        <item m="1" x="1828"/>
        <item m="1" x="499"/>
        <item m="1" x="899"/>
        <item m="1" x="2255"/>
        <item m="1" x="3043"/>
        <item m="1" x="1824"/>
        <item x="97"/>
        <item m="1" x="914"/>
        <item m="1" x="2655"/>
        <item m="1" x="2261"/>
        <item m="1" x="1758"/>
        <item m="1" x="508"/>
        <item x="36"/>
        <item m="1" x="1838"/>
        <item m="1" x="2647"/>
        <item x="130"/>
        <item m="1" x="544"/>
        <item m="1" x="1388"/>
        <item m="1" x="944"/>
        <item m="1" x="2684"/>
        <item m="1" x="1385"/>
        <item x="41"/>
        <item m="1" x="1797"/>
        <item m="1" x="3086"/>
        <item m="1" x="2693"/>
        <item m="1" x="1870"/>
        <item m="1" x="2289"/>
        <item m="1" x="1803"/>
        <item x="42"/>
        <item m="1" x="1798"/>
        <item m="1" x="1390"/>
        <item m="1" x="1863"/>
        <item m="1" x="2281"/>
        <item m="1" x="3089"/>
        <item m="1" x="542"/>
        <item m="1" x="1379"/>
        <item m="1" x="2288"/>
        <item m="1" x="2295"/>
        <item m="1" x="956"/>
        <item m="1" x="150"/>
        <item m="1" x="957"/>
        <item m="1" x="2699"/>
        <item x="17"/>
        <item m="1" x="1404"/>
        <item m="1" x="2299"/>
        <item m="1" x="1816"/>
        <item m="1" x="556"/>
        <item m="1" x="2700"/>
        <item m="1" x="2704"/>
        <item m="1" x="1887"/>
        <item m="1" x="164"/>
        <item m="1" x="2715"/>
        <item x="2"/>
        <item m="1" x="565"/>
        <item m="1" x="1832"/>
        <item m="1" x="976"/>
        <item m="1" x="2716"/>
        <item m="1" x="566"/>
        <item m="1" x="571"/>
        <item m="1" x="1429"/>
        <item m="1" x="980"/>
        <item m="1" x="982"/>
        <item m="1" x="1438"/>
        <item m="1" x="1848"/>
        <item m="1" x="178"/>
        <item m="1" x="1850"/>
        <item m="1" x="993"/>
        <item m="1" x="179"/>
        <item m="1" x="2732"/>
        <item m="1" x="582"/>
        <item m="1" x="1440"/>
        <item m="1" x="2352"/>
        <item m="1" x="2741"/>
        <item m="1" x="192"/>
        <item m="1" x="1450"/>
        <item m="1" x="1856"/>
        <item m="1" x="1004"/>
        <item x="115"/>
        <item m="1" x="1938"/>
        <item m="1" x="1930"/>
        <item m="1" x="1861"/>
        <item m="1" x="211"/>
        <item x="37"/>
        <item m="1" x="1460"/>
        <item m="1" x="1947"/>
        <item m="1" x="1862"/>
        <item x="88"/>
        <item m="1" x="1872"/>
        <item m="1" x="1021"/>
        <item m="1" x="1957"/>
        <item m="1" x="1871"/>
        <item m="1" x="217"/>
        <item m="1" x="1958"/>
        <item m="1" x="2759"/>
        <item m="1" x="2760"/>
        <item m="1" x="1020"/>
        <item m="1" x="1468"/>
        <item m="1" x="1469"/>
        <item m="1" x="606"/>
        <item x="50"/>
        <item m="1" x="2384"/>
        <item m="1" x="1046"/>
        <item m="1" x="1891"/>
        <item m="1" x="1491"/>
        <item x="6"/>
        <item m="1" x="1489"/>
        <item x="60"/>
        <item m="1" x="621"/>
        <item m="1" x="2781"/>
        <item x="9"/>
        <item m="1" x="622"/>
        <item m="1" x="1050"/>
        <item m="1" x="2385"/>
        <item x="24"/>
        <item m="1" x="1061"/>
        <item x="51"/>
        <item m="1" x="636"/>
        <item x="32"/>
        <item m="1" x="1511"/>
        <item m="1" x="1921"/>
        <item m="1" x="2415"/>
        <item m="1" x="1071"/>
        <item m="1" x="645"/>
        <item m="1" x="266"/>
        <item m="1" x="2424"/>
        <item x="33"/>
        <item m="1" x="2001"/>
        <item m="1" x="1078"/>
        <item m="1" x="2815"/>
        <item x="47"/>
        <item m="1" x="1094"/>
        <item m="1" x="2015"/>
        <item m="1" x="1529"/>
        <item x="12"/>
        <item m="1" x="1528"/>
        <item x="89"/>
        <item m="1" x="2014"/>
        <item x="31"/>
        <item m="1" x="2020"/>
        <item m="1" x="282"/>
        <item m="1" x="1102"/>
        <item m="1" x="1950"/>
        <item x="95"/>
        <item x="82"/>
        <item m="1" x="2437"/>
        <item x="129"/>
        <item m="1" x="669"/>
        <item m="1" x="1980"/>
        <item x="62"/>
        <item x="39"/>
        <item m="1" x="2053"/>
        <item x="0"/>
        <item m="1" x="2866"/>
        <item m="1" x="2466"/>
        <item m="1" x="308"/>
        <item x="53"/>
        <item x="67"/>
        <item m="1" x="1583"/>
        <item m="1" x="701"/>
        <item x="84"/>
        <item x="74"/>
        <item x="112"/>
        <item m="1" x="2864"/>
        <item m="1" x="1135"/>
        <item m="1" x="307"/>
        <item x="86"/>
        <item x="96"/>
        <item m="1" x="316"/>
        <item m="1" x="1147"/>
        <item x="80"/>
        <item m="1" x="2478"/>
        <item x="34"/>
        <item m="1" x="2875"/>
        <item m="1" x="1339"/>
        <item x="93"/>
        <item m="1" x="2508"/>
        <item x="7"/>
        <item m="1" x="2102"/>
        <item x="66"/>
        <item x="87"/>
        <item x="71"/>
        <item x="57"/>
        <item x="52"/>
        <item x="23"/>
        <item m="1" x="1617"/>
        <item m="1" x="2506"/>
        <item m="1" x="2017"/>
        <item x="68"/>
        <item x="29"/>
        <item x="45"/>
        <item x="98"/>
        <item m="1" x="1635"/>
        <item x="70"/>
        <item x="8"/>
        <item x="25"/>
        <item x="27"/>
        <item x="3"/>
        <item x="59"/>
        <item x="38"/>
        <item x="78"/>
        <item x="76"/>
        <item x="10"/>
        <item m="1" x="809"/>
        <item x="5"/>
        <item x="28"/>
        <item x="11"/>
        <item x="46"/>
        <item x="14"/>
        <item x="106"/>
        <item x="107"/>
        <item x="103"/>
        <item x="102"/>
        <item x="108"/>
        <item x="101"/>
        <item x="123"/>
        <item x="122"/>
        <item x="121"/>
        <item x="120"/>
        <item x="126"/>
        <item x="124"/>
        <item x="125"/>
        <item x="119"/>
        <item x="132"/>
        <item x="127"/>
        <item x="131"/>
        <item x="128"/>
        <item x="134"/>
        <item x="135"/>
        <item x="136"/>
        <item x="137"/>
        <item x="133"/>
        <item x="138"/>
        <item t="default"/>
      </items>
    </pivotField>
    <pivotField showAll="0"/>
    <pivotField dataField="1" showAll="0" sortType="ascending"/>
    <pivotField showAll="0"/>
    <pivotField showAll="0"/>
    <pivotField dataField="1" showAll="0"/>
    <pivotField dataField="1" showAll="0"/>
    <pivotField dataField="1" showAll="0" defaultSubtotal="0"/>
    <pivotField dataField="1" showAll="0"/>
    <pivotField dataField="1" showAll="0"/>
    <pivotField dataField="1" showAll="0"/>
    <pivotField dataField="1" showAll="0"/>
    <pivotField showAll="0"/>
    <pivotField showAll="0"/>
    <pivotField dataField="1" showAll="0"/>
    <pivotField showAll="0" defaultSubtotal="0"/>
    <pivotField showAll="0" defaultSubtotal="0"/>
    <pivotField showAll="0" defaultSubtotal="0"/>
  </pivotFields>
  <rowFields count="1">
    <field x="1"/>
  </rowFields>
  <rowItems count="140">
    <i>
      <x v="6"/>
    </i>
    <i>
      <x v="7"/>
    </i>
    <i>
      <x v="9"/>
    </i>
    <i>
      <x v="17"/>
    </i>
    <i>
      <x v="36"/>
    </i>
    <i>
      <x v="54"/>
    </i>
    <i>
      <x v="63"/>
    </i>
    <i>
      <x v="101"/>
    </i>
    <i>
      <x v="146"/>
    </i>
    <i>
      <x v="203"/>
    </i>
    <i>
      <x v="311"/>
    </i>
    <i>
      <x v="312"/>
    </i>
    <i>
      <x v="484"/>
    </i>
    <i>
      <x v="507"/>
    </i>
    <i>
      <x v="666"/>
    </i>
    <i>
      <x v="672"/>
    </i>
    <i>
      <x v="690"/>
    </i>
    <i>
      <x v="731"/>
    </i>
    <i>
      <x v="765"/>
    </i>
    <i>
      <x v="769"/>
    </i>
    <i>
      <x v="918"/>
    </i>
    <i>
      <x v="924"/>
    </i>
    <i>
      <x v="939"/>
    </i>
    <i>
      <x v="943"/>
    </i>
    <i>
      <x v="963"/>
    </i>
    <i>
      <x v="1308"/>
    </i>
    <i>
      <x v="1333"/>
    </i>
    <i>
      <x v="1558"/>
    </i>
    <i>
      <x v="1621"/>
    </i>
    <i>
      <x v="1805"/>
    </i>
    <i>
      <x v="1885"/>
    </i>
    <i>
      <x v="2049"/>
    </i>
    <i>
      <x v="2235"/>
    </i>
    <i>
      <x v="2257"/>
    </i>
    <i>
      <x v="2329"/>
    </i>
    <i>
      <x v="2390"/>
    </i>
    <i>
      <x v="2401"/>
    </i>
    <i>
      <x v="2443"/>
    </i>
    <i>
      <x v="2456"/>
    </i>
    <i>
      <x v="2553"/>
    </i>
    <i>
      <x v="2643"/>
    </i>
    <i>
      <x v="2690"/>
    </i>
    <i>
      <x v="2707"/>
    </i>
    <i>
      <x v="2734"/>
    </i>
    <i>
      <x v="2772"/>
    </i>
    <i>
      <x v="2781"/>
    </i>
    <i>
      <x v="2783"/>
    </i>
    <i>
      <x v="2788"/>
    </i>
    <i>
      <x v="2826"/>
    </i>
    <i>
      <x v="2835"/>
    </i>
    <i>
      <x v="2857"/>
    </i>
    <i>
      <x v="2865"/>
    </i>
    <i>
      <x v="2871"/>
    </i>
    <i>
      <x v="2874"/>
    </i>
    <i>
      <x v="2880"/>
    </i>
    <i>
      <x v="2887"/>
    </i>
    <i>
      <x v="2901"/>
    </i>
    <i>
      <x v="2911"/>
    </i>
    <i>
      <x v="2936"/>
    </i>
    <i>
      <x v="2941"/>
    </i>
    <i>
      <x v="2945"/>
    </i>
    <i>
      <x v="2958"/>
    </i>
    <i>
      <x v="2963"/>
    </i>
    <i>
      <x v="2965"/>
    </i>
    <i>
      <x v="2968"/>
    </i>
    <i>
      <x v="2972"/>
    </i>
    <i>
      <x v="2974"/>
    </i>
    <i>
      <x v="2976"/>
    </i>
    <i>
      <x v="2984"/>
    </i>
    <i>
      <x v="2988"/>
    </i>
    <i>
      <x v="2992"/>
    </i>
    <i>
      <x v="2994"/>
    </i>
    <i>
      <x v="2996"/>
    </i>
    <i>
      <x v="3001"/>
    </i>
    <i>
      <x v="3002"/>
    </i>
    <i>
      <x v="3004"/>
    </i>
    <i>
      <x v="3007"/>
    </i>
    <i>
      <x v="3008"/>
    </i>
    <i>
      <x v="3010"/>
    </i>
    <i>
      <x v="3014"/>
    </i>
    <i>
      <x v="3015"/>
    </i>
    <i>
      <x v="3018"/>
    </i>
    <i>
      <x v="3019"/>
    </i>
    <i>
      <x v="3020"/>
    </i>
    <i>
      <x v="3024"/>
    </i>
    <i>
      <x v="3025"/>
    </i>
    <i>
      <x v="3028"/>
    </i>
    <i>
      <x v="3030"/>
    </i>
    <i>
      <x v="3033"/>
    </i>
    <i>
      <x v="3035"/>
    </i>
    <i>
      <x v="3037"/>
    </i>
    <i>
      <x v="3038"/>
    </i>
    <i>
      <x v="3039"/>
    </i>
    <i>
      <x v="3040"/>
    </i>
    <i>
      <x v="3041"/>
    </i>
    <i>
      <x v="3042"/>
    </i>
    <i>
      <x v="3046"/>
    </i>
    <i>
      <x v="3047"/>
    </i>
    <i>
      <x v="3048"/>
    </i>
    <i>
      <x v="3049"/>
    </i>
    <i>
      <x v="3051"/>
    </i>
    <i>
      <x v="3052"/>
    </i>
    <i>
      <x v="3053"/>
    </i>
    <i>
      <x v="3054"/>
    </i>
    <i>
      <x v="3055"/>
    </i>
    <i>
      <x v="3056"/>
    </i>
    <i>
      <x v="3057"/>
    </i>
    <i>
      <x v="3058"/>
    </i>
    <i>
      <x v="3059"/>
    </i>
    <i>
      <x v="3060"/>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t="grand">
      <x/>
    </i>
  </rowItems>
  <colFields count="1">
    <field x="-2"/>
  </colFields>
  <colItems count="9">
    <i>
      <x/>
    </i>
    <i i="1">
      <x v="1"/>
    </i>
    <i i="2">
      <x v="2"/>
    </i>
    <i i="3">
      <x v="3"/>
    </i>
    <i i="4">
      <x v="4"/>
    </i>
    <i i="5">
      <x v="5"/>
    </i>
    <i i="6">
      <x v="6"/>
    </i>
    <i i="7">
      <x v="7"/>
    </i>
    <i i="8">
      <x v="8"/>
    </i>
  </colItems>
  <dataFields count="9">
    <dataField name="Sum of Mandays" fld="3" subtotal="count" baseField="0" baseItem="0"/>
    <dataField name="Sum of Paid Contract" fld="7" baseField="0" baseItem="0"/>
    <dataField name="Sum of Upgrade Contract" fld="8" baseField="0" baseItem="0"/>
    <dataField name="Sum of NonPaid Contract" fld="9" baseField="0" baseItem="0"/>
    <dataField name="Sum of Created Contract" fld="10" baseField="0" baseItem="0"/>
    <dataField name="Sum of Edited Contract" fld="11" baseField="0" baseItem="0"/>
    <dataField name="Sum of Demo Given" fld="12" baseField="0" baseItem="0"/>
    <dataField name="Sum of Points" fld="15" baseField="0" baseItem="0"/>
    <dataField name="Sum of Total Contract(Distinct)" fld="6" baseField="0" baseItem="0"/>
  </dataFields>
  <formats count="2">
    <format dxfId="1">
      <pivotArea field="1" type="button" dataOnly="0" labelOnly="1" outline="0" axis="axisRow" fieldPosition="0"/>
    </format>
    <format dxfId="0">
      <pivotArea field="1" type="button" dataOnly="0" labelOnly="1" outline="0" axis="axisRow" fieldPosition="0"/>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A3:M12" firstHeaderRow="1" firstDataRow="3" firstDataCol="1" rowPageCount="1" colPageCount="1"/>
  <pivotFields count="22">
    <pivotField axis="axisPage" multipleItemSelectionAllowed="1" showAll="0">
      <items count="2328">
        <item m="1" x="2035"/>
        <item m="1" x="894"/>
        <item m="1" x="2082"/>
        <item m="1" x="940"/>
        <item m="1" x="2125"/>
        <item m="1" x="2167"/>
        <item m="1" x="1023"/>
        <item m="1" x="2203"/>
        <item m="1" x="1057"/>
        <item m="1" x="2238"/>
        <item h="1" x="25"/>
        <item m="1" x="1088"/>
        <item m="1" x="1117"/>
        <item m="1" x="2301"/>
        <item m="1" x="1148"/>
        <item m="1" x="27"/>
        <item m="1" x="1172"/>
        <item m="1" x="54"/>
        <item m="1" x="77"/>
        <item m="1" x="1214"/>
        <item m="1" x="104"/>
        <item m="1" x="1239"/>
        <item m="1" x="133"/>
        <item m="1" x="1269"/>
        <item m="1" x="900"/>
        <item m="1" x="2089"/>
        <item m="1" x="944"/>
        <item m="1" x="2130"/>
        <item m="1" x="987"/>
        <item m="1" x="2172"/>
        <item m="1" x="2206"/>
        <item m="1" x="1061"/>
        <item m="1" x="2241"/>
        <item m="1" x="1091"/>
        <item m="1" x="2273"/>
        <item m="1" x="1121"/>
        <item m="1" x="1151"/>
        <item m="1" x="30"/>
        <item m="1" x="1173"/>
        <item m="1" x="55"/>
        <item m="1" x="1195"/>
        <item m="1" x="78"/>
        <item m="1" x="105"/>
        <item m="1" x="1240"/>
        <item m="1" x="134"/>
        <item m="1" x="1270"/>
        <item m="1" x="160"/>
        <item m="1" x="1300"/>
        <item m="1" x="1331"/>
        <item m="1" x="207"/>
        <item m="1" x="97"/>
        <item m="1" x="1232"/>
        <item m="1" x="124"/>
        <item m="1" x="145"/>
        <item m="1" x="1285"/>
        <item m="1" x="167"/>
        <item m="1" x="1307"/>
        <item m="1" x="185"/>
        <item m="1" x="1336"/>
        <item m="1" x="1360"/>
        <item m="1" x="234"/>
        <item m="1" x="1389"/>
        <item m="1" x="263"/>
        <item m="1" x="1416"/>
        <item m="1" x="293"/>
        <item m="1" x="331"/>
        <item m="1" x="1484"/>
        <item m="1" x="366"/>
        <item m="1" x="1521"/>
        <item m="1" x="405"/>
        <item m="1" x="1562"/>
        <item m="1" x="1609"/>
        <item m="1" x="486"/>
        <item m="1" x="1658"/>
        <item m="1" x="530"/>
        <item m="1" x="1706"/>
        <item m="1" x="1254"/>
        <item m="1" x="1286"/>
        <item m="1" x="168"/>
        <item m="1" x="1308"/>
        <item m="1" x="186"/>
        <item m="1" x="1337"/>
        <item m="1" x="210"/>
        <item m="1" x="235"/>
        <item m="1" x="1390"/>
        <item m="1" x="264"/>
        <item m="1" x="1417"/>
        <item m="1" x="294"/>
        <item m="1" x="1447"/>
        <item m="1" x="1485"/>
        <item m="1" x="367"/>
        <item m="1" x="1522"/>
        <item m="1" x="406"/>
        <item m="1" x="1563"/>
        <item m="1" x="446"/>
        <item m="1" x="487"/>
        <item m="1" x="1659"/>
        <item m="1" x="531"/>
        <item m="1" x="1707"/>
        <item m="1" x="580"/>
        <item m="1" x="1310"/>
        <item m="1" x="1339"/>
        <item m="1" x="212"/>
        <item m="1" x="1362"/>
        <item m="1" x="237"/>
        <item m="1" x="1391"/>
        <item m="1" x="266"/>
        <item m="1" x="296"/>
        <item m="1" x="1449"/>
        <item m="1" x="333"/>
        <item m="1" x="1487"/>
        <item m="1" x="368"/>
        <item m="1" x="1524"/>
        <item m="1" x="447"/>
        <item m="1" x="1611"/>
        <item m="1" x="489"/>
        <item m="1" x="1660"/>
        <item m="1" x="532"/>
        <item m="1" x="581"/>
        <item m="1" x="1757"/>
        <item m="1" x="623"/>
        <item m="1" x="1800"/>
        <item m="1" x="665"/>
        <item m="1" x="1841"/>
        <item m="1" x="1365"/>
        <item m="1" x="240"/>
        <item m="1" x="1395"/>
        <item m="1" x="269"/>
        <item m="1" x="1422"/>
        <item m="1" x="1453"/>
        <item m="1" x="336"/>
        <item m="1" x="1490"/>
        <item m="1" x="372"/>
        <item m="1" x="1527"/>
        <item m="1" x="411"/>
        <item m="1" x="449"/>
        <item m="1" x="1614"/>
        <item m="1" x="492"/>
        <item m="1" x="1664"/>
        <item m="1" x="535"/>
        <item m="1" x="1711"/>
        <item m="1" x="1758"/>
        <item m="1" x="624"/>
        <item m="1" x="1801"/>
        <item m="1" x="666"/>
        <item m="1" x="1842"/>
        <item m="1" x="707"/>
        <item m="1" x="752"/>
        <item m="1" x="1936"/>
        <item m="1" x="795"/>
        <item m="1" x="305"/>
        <item m="1" x="1458"/>
        <item m="1" x="1494"/>
        <item m="1" x="377"/>
        <item m="1" x="1533"/>
        <item m="1" x="416"/>
        <item m="1" x="1573"/>
        <item m="1" x="453"/>
        <item m="1" x="497"/>
        <item m="1" x="1669"/>
        <item m="1" x="541"/>
        <item m="1" x="1716"/>
        <item m="1" x="586"/>
        <item m="1" x="1760"/>
        <item m="1" x="1803"/>
        <item m="1" x="668"/>
        <item m="1" x="1844"/>
        <item m="1" x="709"/>
        <item m="1" x="1889"/>
        <item m="1" x="753"/>
        <item m="1" x="796"/>
        <item m="1" x="1982"/>
        <item m="1" x="840"/>
        <item m="1" x="2019"/>
        <item m="1" x="878"/>
        <item m="1" x="2066"/>
        <item m="1" x="384"/>
        <item m="1" x="1541"/>
        <item m="1" x="424"/>
        <item m="1" x="1579"/>
        <item m="1" x="458"/>
        <item m="1" x="1625"/>
        <item m="1" x="1675"/>
        <item m="1" x="549"/>
        <item m="1" x="1723"/>
        <item m="1" x="590"/>
        <item m="1" x="1764"/>
        <item m="1" x="628"/>
        <item m="1" x="672"/>
        <item m="1" x="1848"/>
        <item m="1" x="713"/>
        <item m="1" x="1892"/>
        <item m="1" x="754"/>
        <item m="1" x="1937"/>
        <item m="1" x="1983"/>
        <item m="1" x="841"/>
        <item m="1" x="2020"/>
        <item m="1" x="879"/>
        <item m="1" x="2067"/>
        <item m="1" x="929"/>
        <item m="1" x="972"/>
        <item m="1" x="1588"/>
        <item m="1" x="465"/>
        <item m="1" x="1634"/>
        <item m="1" x="510"/>
        <item m="1" x="1682"/>
        <item m="1" x="1729"/>
        <item m="1" x="596"/>
        <item m="1" x="1768"/>
        <item m="1" x="632"/>
        <item m="1" x="1810"/>
        <item m="1" x="676"/>
        <item m="1" x="718"/>
        <item m="1" x="1897"/>
        <item m="1" x="757"/>
        <item m="1" x="1939"/>
        <item m="1" x="800"/>
        <item m="1" x="1985"/>
        <item m="1" x="2044"/>
        <item m="1" x="905"/>
        <item m="1" x="2092"/>
        <item m="1" x="949"/>
        <item m="1" x="2135"/>
        <item m="1" x="992"/>
        <item m="1" x="1030"/>
        <item m="1" x="2211"/>
        <item m="1" x="1064"/>
        <item m="1" x="2245"/>
        <item m="1" x="1093"/>
        <item m="1" x="2276"/>
        <item m="1" x="2306"/>
        <item m="1" x="1154"/>
        <item m="1" x="32"/>
        <item m="1" x="1176"/>
        <item m="1" x="57"/>
        <item m="1" x="1197"/>
        <item m="1" x="1216"/>
        <item m="1" x="107"/>
        <item m="1" x="1241"/>
        <item m="1" x="135"/>
        <item m="1" x="1271"/>
        <item m="1" x="309"/>
        <item m="1" x="342"/>
        <item m="1" x="1497"/>
        <item m="1" x="380"/>
        <item m="1" x="1536"/>
        <item m="1" x="419"/>
        <item m="1" x="1576"/>
        <item m="1" x="1620"/>
        <item m="1" x="500"/>
        <item m="1" x="1672"/>
        <item m="1" x="544"/>
        <item m="1" x="1690"/>
        <item m="1" x="563"/>
        <item m="1" x="1740"/>
        <item m="1" x="607"/>
        <item m="1" x="1778"/>
        <item m="1" x="642"/>
        <item m="1" x="684"/>
        <item m="1" x="1860"/>
        <item m="1" x="728"/>
        <item m="1" x="1907"/>
        <item m="1" x="765"/>
        <item m="1" x="1947"/>
        <item m="1" x="847"/>
        <item m="1" x="2027"/>
        <item m="1" x="2074"/>
        <item m="1" x="934"/>
        <item m="1" x="976"/>
        <item m="1" x="2160"/>
        <item m="1" x="1016"/>
        <item m="1" x="2198"/>
        <item m="1" x="1783"/>
        <item m="1" x="647"/>
        <item m="1" x="1824"/>
        <item m="1" x="1865"/>
        <item m="1" x="733"/>
        <item m="1" x="1912"/>
        <item m="1" x="770"/>
        <item m="1" x="1952"/>
        <item m="1" x="811"/>
        <item m="1" x="851"/>
        <item m="1" x="2031"/>
        <item m="1" x="890"/>
        <item m="1" x="937"/>
        <item m="1" x="2122"/>
        <item m="1" x="2164"/>
        <item m="1" x="1020"/>
        <item m="1" x="2200"/>
        <item m="1" x="1055"/>
        <item m="1" x="2235"/>
        <item m="1" x="1086"/>
        <item m="1" x="1115"/>
        <item m="1" x="2299"/>
        <item m="1" x="1147"/>
        <item m="1" x="690"/>
        <item m="1" x="2079"/>
        <item m="1" x="980"/>
        <item m="1" x="2268"/>
        <item m="1" x="26"/>
        <item m="1" x="1966"/>
        <item m="1" x="824"/>
        <item m="1" x="2004"/>
        <item m="1" x="863"/>
        <item m="1" x="2045"/>
        <item m="1" x="2093"/>
        <item m="1" x="950"/>
        <item m="1" x="2136"/>
        <item m="1" x="993"/>
        <item m="1" x="2175"/>
        <item m="1" x="1031"/>
        <item m="1" x="1065"/>
        <item m="1" x="2246"/>
        <item m="1" x="1094"/>
        <item m="1" x="2277"/>
        <item m="1" x="1123"/>
        <item m="1" x="2307"/>
        <item m="1" x="33"/>
        <item m="1" x="1177"/>
        <item m="1" x="58"/>
        <item m="1" x="1198"/>
        <item m="1" x="79"/>
        <item m="1" x="1217"/>
        <item m="1" x="1242"/>
        <item m="1" x="136"/>
        <item m="1" x="1272"/>
        <item m="1" x="2051"/>
        <item m="1" x="912"/>
        <item m="1" x="2100"/>
        <item m="1" x="2141"/>
        <item m="1" x="999"/>
        <item m="1" x="2182"/>
        <item m="1" x="1036"/>
        <item m="1" x="2218"/>
        <item m="1" x="1071"/>
        <item m="1" x="1099"/>
        <item m="1" x="2282"/>
        <item m="1" x="1130"/>
        <item m="1" x="2311"/>
        <item m="1" x="1159"/>
        <item m="1" x="38"/>
        <item m="1" x="61"/>
        <item m="1" x="1200"/>
        <item m="1" x="83"/>
        <item m="1" x="1220"/>
        <item m="1" x="111"/>
        <item m="1" x="1244"/>
        <item m="1" x="1274"/>
        <item m="1" x="161"/>
        <item m="1" x="1301"/>
        <item m="1" x="181"/>
        <item m="1" x="1332"/>
        <item m="1" x="208"/>
        <item m="1" x="98"/>
        <item m="1" x="1233"/>
        <item m="1" x="125"/>
        <item m="1" x="1255"/>
        <item m="1" x="146"/>
        <item m="1" x="1287"/>
        <item m="1" x="1309"/>
        <item m="1" x="187"/>
        <item m="1" x="1338"/>
        <item m="1" x="211"/>
        <item m="1" x="1361"/>
        <item m="1" x="236"/>
        <item m="1" x="265"/>
        <item m="1" x="1418"/>
        <item m="1" x="295"/>
        <item m="1" x="1448"/>
        <item m="1" x="332"/>
        <item m="1" x="1486"/>
        <item m="1" x="1523"/>
        <item m="1" x="407"/>
        <item m="1" x="1564"/>
        <item m="1" x="1610"/>
        <item m="1" x="488"/>
        <item m="1" x="1257"/>
        <item m="1" x="148"/>
        <item m="1" x="1288"/>
        <item m="1" x="170"/>
        <item m="1" x="189"/>
        <item m="1" x="1341"/>
        <item m="1" x="214"/>
        <item m="1" x="1364"/>
        <item m="1" x="238"/>
        <item m="1" x="1393"/>
        <item m="1" x="1420"/>
        <item m="1" x="298"/>
        <item m="1" x="1451"/>
        <item m="1" x="335"/>
        <item m="1" x="1488"/>
        <item m="1" x="370"/>
        <item m="1" x="409"/>
        <item m="1" x="1566"/>
        <item m="1" x="448"/>
        <item m="1" x="1613"/>
        <item m="1" x="490"/>
        <item m="1" x="1662"/>
        <item m="1" x="1709"/>
        <item m="1" x="582"/>
        <item m="1" x="1315"/>
        <item m="1" x="193"/>
        <item m="1" x="1345"/>
        <item m="1" x="217"/>
        <item m="1" x="243"/>
        <item m="1" x="1397"/>
        <item m="1" x="272"/>
        <item m="1" x="1425"/>
        <item m="1" x="302"/>
        <item m="1" x="1455"/>
        <item m="1" x="374"/>
        <item m="1" x="1530"/>
        <item m="1" x="414"/>
        <item m="1" x="1570"/>
        <item m="1" x="451"/>
        <item m="1" x="495"/>
        <item m="1" x="1666"/>
        <item m="1" x="538"/>
        <item m="1" x="1714"/>
        <item m="1" x="584"/>
        <item m="1" x="1759"/>
        <item m="1" x="1802"/>
        <item m="1" x="667"/>
        <item m="1" x="1843"/>
        <item m="1" x="708"/>
        <item m="1" x="1888"/>
        <item m="1" x="1372"/>
        <item m="1" x="1403"/>
        <item m="1" x="277"/>
        <item m="1" x="1430"/>
        <item m="1" x="310"/>
        <item m="1" x="1461"/>
        <item m="1" x="343"/>
        <item m="1" x="381"/>
        <item m="1" x="1537"/>
        <item m="1" x="420"/>
        <item m="1" x="1577"/>
        <item m="1" x="455"/>
        <item m="1" x="1621"/>
        <item m="1" x="1673"/>
        <item m="1" x="545"/>
        <item m="1" x="1719"/>
        <item m="1" x="589"/>
        <item m="1" x="1762"/>
        <item m="1" x="626"/>
        <item m="1" x="670"/>
        <item m="1" x="1846"/>
        <item m="1" x="711"/>
        <item m="1" x="1891"/>
        <item m="1" x="315"/>
        <item m="1" x="1469"/>
        <item m="1" x="350"/>
        <item m="1" x="1504"/>
        <item m="1" x="389"/>
        <item m="1" x="428"/>
        <item m="1" x="1584"/>
        <item m="1" x="462"/>
        <item m="1" x="1630"/>
        <item m="1" x="506"/>
        <item m="1" x="1679"/>
        <item m="1" x="1725"/>
        <item m="1" x="592"/>
        <item m="1" x="1766"/>
        <item m="1" x="629"/>
        <item m="1" x="1807"/>
        <item m="1" x="674"/>
        <item m="1" x="715"/>
        <item m="1" x="1894"/>
        <item m="1" x="756"/>
        <item m="1" x="1938"/>
        <item m="1" x="798"/>
        <item m="1" x="1984"/>
        <item m="1" x="2021"/>
        <item m="1" x="880"/>
        <item m="1" x="2068"/>
        <item m="1" x="1510"/>
        <item m="1" x="393"/>
        <item m="1" x="1550"/>
        <item m="1" x="1592"/>
        <item m="1" x="468"/>
        <item m="1" x="1638"/>
        <item m="1" x="513"/>
        <item m="1" x="1683"/>
        <item m="1" x="555"/>
        <item m="1" x="599"/>
        <item m="1" x="1771"/>
        <item m="1" x="634"/>
        <item m="1" x="1812"/>
        <item m="1" x="677"/>
        <item m="1" x="1852"/>
        <item m="1" x="1899"/>
        <item m="1" x="759"/>
        <item m="1" x="1941"/>
        <item m="1" x="802"/>
        <item m="1" x="1987"/>
        <item m="1" x="843"/>
        <item m="1" x="882"/>
        <item m="1" x="2070"/>
        <item m="1" x="930"/>
        <item m="1" x="2115"/>
        <item m="1" x="973"/>
        <item m="1" x="1597"/>
        <item m="1" x="1643"/>
        <item m="1" x="518"/>
        <item m="1" x="1688"/>
        <item m="1" x="560"/>
        <item m="1" x="1737"/>
        <item m="1" x="604"/>
        <item m="1" x="639"/>
        <item m="1" x="1817"/>
        <item m="1" x="682"/>
        <item m="1" x="1857"/>
        <item m="1" x="725"/>
        <item m="1" x="1904"/>
        <item m="1" x="1944"/>
        <item m="1" x="804"/>
        <item m="1" x="1990"/>
        <item m="1" x="845"/>
        <item m="1" x="2025"/>
        <item m="1" x="885"/>
        <item m="1" x="932"/>
        <item m="1" x="2117"/>
        <item m="1" x="975"/>
        <item m="1" x="2159"/>
        <item m="1" x="1015"/>
        <item m="1" x="2197"/>
        <item m="1" x="2233"/>
        <item m="1" x="1693"/>
        <item m="1" x="566"/>
        <item m="1" x="1743"/>
        <item m="1" x="609"/>
        <item m="1" x="1780"/>
        <item m="1" x="1821"/>
        <item m="1" x="687"/>
        <item m="1" x="1863"/>
        <item m="1" x="731"/>
        <item m="1" x="1909"/>
        <item m="1" x="767"/>
        <item m="1" x="808"/>
        <item m="1" x="849"/>
        <item m="1" x="2029"/>
        <item m="1" x="887"/>
        <item m="1" x="2076"/>
        <item m="1" x="2120"/>
        <item m="1" x="978"/>
        <item m="1" x="2162"/>
        <item m="1" x="1018"/>
        <item m="1" x="1053"/>
        <item m="1" x="1085"/>
        <item m="1" x="2298"/>
        <item m="1" x="1787"/>
        <item m="1" x="652"/>
        <item m="1" x="693"/>
        <item m="1" x="738"/>
        <item m="1" x="1916"/>
        <item m="1" x="775"/>
        <item m="1" x="1957"/>
        <item m="1" x="1996"/>
        <item m="1" x="855"/>
        <item m="1" x="2036"/>
        <item m="1" x="895"/>
        <item m="1" x="2083"/>
        <item m="1" x="941"/>
        <item m="1" x="982"/>
        <item m="1" x="2168"/>
        <item m="1" x="2204"/>
        <item m="1" x="1058"/>
        <item m="1" x="2239"/>
        <item m="1" x="2270"/>
        <item m="1" x="1118"/>
        <item m="1" x="2302"/>
        <item m="1" x="1149"/>
        <item m="1" x="28"/>
        <item m="1" x="1922"/>
        <item m="1" x="782"/>
        <item m="1" x="1962"/>
        <item m="1" x="820"/>
        <item m="1" x="2001"/>
        <item m="1" x="2040"/>
        <item m="1" x="901"/>
        <item m="1" x="2090"/>
        <item m="1" x="945"/>
        <item m="1" x="2131"/>
        <item m="1" x="988"/>
        <item m="1" x="1026"/>
        <item m="1" x="2207"/>
        <item m="1" x="1062"/>
        <item m="1" x="2274"/>
        <item m="1" x="2304"/>
        <item m="1" x="1152"/>
        <item m="1" x="31"/>
        <item m="1" x="1174"/>
        <item m="1" x="56"/>
        <item m="1" x="1196"/>
        <item m="1" x="1215"/>
        <item m="1" x="106"/>
        <item m="1" x="1970"/>
        <item m="1" x="827"/>
        <item m="1" x="2006"/>
        <item m="1" x="867"/>
        <item m="1" x="909"/>
        <item m="1" x="2097"/>
        <item m="1" x="954"/>
        <item m="1" x="2139"/>
        <item m="1" x="996"/>
        <item m="1" x="2179"/>
        <item m="1" x="2215"/>
        <item m="1" x="1068"/>
        <item m="1" x="2250"/>
        <item m="1" x="1097"/>
        <item m="1" x="2280"/>
        <item m="1" x="1127"/>
        <item m="1" x="1157"/>
        <item m="1" x="36"/>
        <item m="1" x="1180"/>
        <item m="1" x="60"/>
        <item m="1" x="1199"/>
        <item m="1" x="81"/>
        <item m="1" x="109"/>
        <item m="1" x="1243"/>
        <item m="1" x="137"/>
        <item m="1" x="1273"/>
        <item m="1" x="2055"/>
        <item m="1" x="916"/>
        <item m="1" x="958"/>
        <item m="1" x="2145"/>
        <item m="1" x="1001"/>
        <item m="1" x="2184"/>
        <item m="1" x="1039"/>
        <item m="1" x="2221"/>
        <item m="1" x="2254"/>
        <item m="1" x="1102"/>
        <item m="1" x="2284"/>
        <item m="1" x="1132"/>
        <item m="1" x="2314"/>
        <item m="1" x="1162"/>
        <item m="1" x="1183"/>
        <item m="1" x="63"/>
        <item m="1" x="1202"/>
        <item m="1" x="84"/>
        <item m="1" x="1222"/>
        <item m="1" x="113"/>
        <item m="1" x="139"/>
        <item m="1" x="1276"/>
        <item m="1" x="162"/>
        <item m="1" x="1302"/>
        <item m="1" x="182"/>
        <item m="1" x="1333"/>
        <item m="1" x="99"/>
        <item m="1" x="126"/>
        <item m="1" x="1256"/>
        <item m="1" x="147"/>
        <item m="1" x="169"/>
        <item m="1" x="1311"/>
        <item m="1" x="188"/>
        <item m="1" x="1340"/>
        <item m="1" x="213"/>
        <item m="1" x="1363"/>
        <item m="1" x="1392"/>
        <item m="1" x="267"/>
        <item m="1" x="1419"/>
        <item m="1" x="297"/>
        <item m="1" x="1450"/>
        <item m="1" x="334"/>
        <item m="1" x="369"/>
        <item m="1" x="1525"/>
        <item m="1" x="408"/>
        <item m="1" x="1565"/>
        <item m="1" x="1612"/>
        <item m="1" x="1661"/>
        <item m="1" x="533"/>
        <item m="1" x="1708"/>
        <item m="1" x="1259"/>
        <item m="1" x="149"/>
        <item m="1" x="1290"/>
        <item m="1" x="1313"/>
        <item m="1" x="191"/>
        <item m="1" x="1343"/>
        <item m="1" x="216"/>
        <item m="1" x="1366"/>
        <item m="1" x="241"/>
        <item m="1" x="270"/>
        <item m="1" x="1423"/>
        <item m="1" x="300"/>
        <item m="1" x="1454"/>
        <item m="1" x="337"/>
        <item m="1" x="1491"/>
        <item m="1" x="1528"/>
        <item m="1" x="412"/>
        <item m="1" x="1568"/>
        <item m="1" x="450"/>
        <item m="1" x="1615"/>
        <item m="1" x="493"/>
        <item m="1" x="536"/>
        <item m="1" x="1712"/>
        <item m="1" x="583"/>
        <item m="1" x="1318"/>
        <item m="1" x="1348"/>
        <item m="1" x="1370"/>
        <item m="1" x="245"/>
        <item m="1" x="1400"/>
        <item m="1" x="275"/>
        <item m="1" x="1427"/>
        <item m="1" x="306"/>
        <item m="1" x="341"/>
        <item m="1" x="1495"/>
        <item m="1" x="378"/>
        <item m="1" x="1534"/>
        <item m="1" x="417"/>
        <item m="1" x="1574"/>
        <item m="1" x="1619"/>
        <item m="1" x="498"/>
        <item m="1" x="1670"/>
        <item m="1" x="542"/>
        <item m="1" x="1717"/>
        <item m="1" x="587"/>
        <item m="1" x="625"/>
        <item m="1" x="1804"/>
        <item m="1" x="669"/>
        <item m="1" x="1845"/>
        <item m="1" x="710"/>
        <item m="1" x="1890"/>
        <item m="1" x="251"/>
        <item m="1" x="1406"/>
        <item m="1" x="281"/>
        <item m="1" x="1434"/>
        <item m="1" x="312"/>
        <item m="1" x="1465"/>
        <item m="1" x="1501"/>
        <item m="1" x="385"/>
        <item m="1" x="1542"/>
        <item m="1" x="425"/>
        <item m="1" x="1580"/>
        <item m="1" x="459"/>
        <item m="1" x="1626"/>
        <item m="1" x="504"/>
        <item m="1" x="1676"/>
        <item m="1" x="550"/>
        <item m="1" x="1724"/>
        <item m="1" x="591"/>
        <item m="1" x="1765"/>
        <item m="1" x="1806"/>
        <item m="1" x="673"/>
        <item m="1" x="1849"/>
        <item m="1" x="714"/>
        <item m="1" x="1893"/>
        <item m="1" x="755"/>
        <item m="1" x="797"/>
        <item m="1" x="319"/>
        <item m="1" x="1472"/>
        <item m="1" x="354"/>
        <item m="1" x="1508"/>
        <item m="1" x="1547"/>
        <item m="1" x="432"/>
        <item m="1" x="1589"/>
        <item m="1" x="466"/>
        <item m="1" x="1635"/>
        <item m="1" x="511"/>
        <item m="1" x="553"/>
        <item m="1" x="1730"/>
        <item m="1" x="597"/>
        <item m="1" x="1769"/>
        <item m="1" x="633"/>
        <item m="1" x="1811"/>
        <item m="1" x="1851"/>
        <item m="1" x="719"/>
        <item m="1" x="1898"/>
        <item m="1" x="758"/>
        <item m="1" x="1940"/>
        <item m="1" x="801"/>
        <item m="1" x="1986"/>
        <item m="1" x="842"/>
        <item m="1" x="2022"/>
        <item m="1" x="881"/>
        <item m="1" x="2069"/>
        <item m="1" x="1513"/>
        <item m="1" x="396"/>
        <item m="1" x="437"/>
        <item m="1" x="1595"/>
        <item m="1" x="471"/>
        <item m="1" x="1640"/>
        <item m="1" x="515"/>
        <item m="1" x="1686"/>
        <item m="1" x="1734"/>
        <item m="1" x="602"/>
        <item m="1" x="1774"/>
        <item m="1" x="636"/>
        <item m="1" x="1814"/>
        <item m="1" x="680"/>
        <item m="1" x="722"/>
        <item m="1" x="1902"/>
        <item m="1" x="761"/>
        <item m="1" x="1943"/>
        <item m="1" x="803"/>
        <item m="1" x="1989"/>
        <item m="1" x="2024"/>
        <item m="1" x="884"/>
        <item m="1" x="2072"/>
        <item m="1" x="931"/>
        <item m="1" x="2116"/>
        <item m="1" x="974"/>
        <item m="1" x="476"/>
        <item m="1" x="520"/>
        <item m="1" x="1691"/>
        <item m="1" x="564"/>
        <item m="1" x="1741"/>
        <item m="1" x="1779"/>
        <item m="1" x="643"/>
        <item m="1" x="1819"/>
        <item m="1" x="685"/>
        <item m="1" x="1646"/>
        <item m="1" x="1861"/>
        <item m="1" x="729"/>
        <item m="1" x="766"/>
        <item m="1" x="1948"/>
        <item m="1" x="806"/>
        <item m="1" x="1991"/>
        <item m="1" x="848"/>
        <item m="1" x="2028"/>
        <item m="1" x="2075"/>
        <item m="1" x="935"/>
        <item m="1" x="2119"/>
        <item m="1" x="977"/>
        <item m="1" x="2161"/>
        <item m="1" x="1017"/>
        <item m="1" x="1052"/>
        <item m="1" x="2234"/>
        <item m="1" x="1696"/>
        <item m="1" x="568"/>
        <item m="1" x="1745"/>
        <item m="1" x="612"/>
        <item m="1" x="648"/>
        <item m="1" x="1825"/>
        <item m="1" x="691"/>
        <item m="1" x="1866"/>
        <item m="1" x="734"/>
        <item m="1" x="1913"/>
        <item m="1" x="771"/>
        <item m="1" x="1953"/>
        <item m="1" x="812"/>
        <item m="1" x="852"/>
        <item m="1" x="2032"/>
        <item m="1" x="891"/>
        <item m="1" x="938"/>
        <item m="1" x="2123"/>
        <item m="1" x="981"/>
        <item m="1" x="2165"/>
        <item m="1" x="1021"/>
        <item m="1" x="2201"/>
        <item m="1" x="2236"/>
        <item m="1" x="1087"/>
        <item m="1" x="2269"/>
        <item m="1" x="1116"/>
        <item m="1" x="2300"/>
        <item m="1" x="1791"/>
        <item m="1" x="1831"/>
        <item m="1" x="697"/>
        <item m="1" x="1873"/>
        <item m="1" x="741"/>
        <item m="1" x="1919"/>
        <item m="1" x="779"/>
        <item m="1" x="817"/>
        <item m="1" x="1999"/>
        <item m="1" x="859"/>
        <item m="1" x="897"/>
        <item m="1" x="2086"/>
        <item m="1" x="2128"/>
        <item m="1" x="985"/>
        <item m="1" x="2170"/>
        <item m="1" x="1025"/>
        <item m="1" x="2205"/>
        <item m="1" x="1060"/>
        <item m="1" x="1090"/>
        <item m="1" x="2272"/>
        <item m="1" x="1120"/>
        <item m="1" x="2303"/>
        <item m="1" x="1150"/>
        <item m="1" x="29"/>
        <item m="1" x="1878"/>
        <item m="1" x="1926"/>
        <item m="1" x="784"/>
        <item m="1" x="1967"/>
        <item m="1" x="825"/>
        <item m="1" x="864"/>
        <item m="1" x="2046"/>
        <item m="1" x="906"/>
        <item m="1" x="2094"/>
        <item m="1" x="951"/>
        <item m="1" x="2137"/>
        <item m="1" x="2176"/>
        <item m="1" x="1032"/>
        <item m="1" x="2212"/>
        <item m="1" x="2247"/>
        <item m="1" x="1095"/>
        <item m="1" x="1124"/>
        <item m="1" x="2308"/>
        <item m="1" x="1155"/>
        <item m="1" x="34"/>
        <item m="1" x="1178"/>
        <item m="1" x="59"/>
        <item m="1" x="80"/>
        <item m="1" x="1218"/>
        <item m="1" x="108"/>
        <item m="1" x="1973"/>
        <item m="1" x="829"/>
        <item m="1" x="2009"/>
        <item m="1" x="2052"/>
        <item m="1" x="913"/>
        <item m="1" x="2142"/>
        <item m="1" x="1000"/>
        <item m="1" x="1037"/>
        <item m="1" x="2219"/>
        <item m="1" x="1072"/>
        <item m="1" x="2252"/>
        <item m="1" x="1100"/>
        <item m="1" x="2283"/>
        <item m="1" x="2312"/>
        <item m="1" x="1160"/>
        <item m="1" x="39"/>
        <item m="1" x="1182"/>
        <item m="1" x="62"/>
        <item m="1" x="1201"/>
        <item m="1" x="1221"/>
        <item m="1" x="112"/>
        <item m="1" x="1245"/>
        <item m="1" x="138"/>
        <item m="1" x="1275"/>
        <item m="1" x="2059"/>
        <item m="1" x="2105"/>
        <item m="1" x="962"/>
        <item m="1" x="2148"/>
        <item m="1" x="1004"/>
        <item m="1" x="2186"/>
        <item m="1" x="1043"/>
        <item m="1" x="1077"/>
        <item m="1" x="2258"/>
        <item m="1" x="1105"/>
        <item m="1" x="2287"/>
        <item m="1" x="1136"/>
        <item m="1" x="2318"/>
        <item m="1" x="44"/>
        <item m="1" x="1187"/>
        <item m="1" x="66"/>
        <item m="1" x="1204"/>
        <item m="1" x="87"/>
        <item m="1" x="1224"/>
        <item m="1" x="115"/>
        <item m="1" x="1247"/>
        <item m="1" x="1278"/>
        <item m="1" x="163"/>
        <item m="1" x="1303"/>
        <item m="1" x="183"/>
        <item m="1" x="209"/>
        <item m="1" x="100"/>
        <item m="1" x="1234"/>
        <item m="1" x="127"/>
        <item m="1" x="1258"/>
        <item m="1" x="1289"/>
        <item m="1" x="171"/>
        <item m="1" x="1312"/>
        <item m="1" x="190"/>
        <item m="1" x="1342"/>
        <item m="1" x="215"/>
        <item m="1" x="239"/>
        <item m="1" x="1394"/>
        <item m="1" x="268"/>
        <item m="1" x="1421"/>
        <item m="1" x="299"/>
        <item m="1" x="1452"/>
        <item m="1" x="1489"/>
        <item m="1" x="371"/>
        <item m="1" x="1526"/>
        <item m="1" x="410"/>
        <item m="1" x="1567"/>
        <item m="1" x="491"/>
        <item m="1" x="1663"/>
        <item m="1" x="534"/>
        <item m="1" x="1710"/>
        <item m="1" x="1260"/>
        <item m="1" x="151"/>
        <item m="1" x="173"/>
        <item m="1" x="1316"/>
        <item m="1" x="194"/>
        <item m="1" x="1346"/>
        <item m="1" x="218"/>
        <item m="1" x="1368"/>
        <item m="1" x="1398"/>
        <item m="1" x="273"/>
        <item m="1" x="1426"/>
        <item m="1" x="303"/>
        <item m="1" x="1456"/>
        <item m="1" x="339"/>
        <item m="1" x="375"/>
        <item m="1" x="1531"/>
        <item m="1" x="415"/>
        <item m="1" x="1571"/>
        <item m="1" x="452"/>
        <item m="1" x="1617"/>
        <item m="1" x="1667"/>
        <item m="1" x="539"/>
        <item m="1" x="1715"/>
        <item m="1" x="585"/>
        <item m="1" x="1321"/>
        <item m="1" x="196"/>
        <item m="1" x="222"/>
        <item m="1" x="1373"/>
        <item m="1" x="248"/>
        <item m="1" x="1404"/>
        <item m="1" x="278"/>
        <item m="1" x="1431"/>
        <item m="1" x="1462"/>
        <item m="1" x="344"/>
        <item m="1" x="1498"/>
        <item m="1" x="382"/>
        <item m="1" x="1538"/>
        <item m="1" x="421"/>
        <item m="1" x="456"/>
        <item m="1" x="1622"/>
        <item m="1" x="501"/>
        <item m="1" x="546"/>
        <item m="1" x="1720"/>
        <item m="1" x="1763"/>
        <item m="1" x="627"/>
        <item m="1" x="1805"/>
        <item m="1" x="671"/>
        <item m="1" x="1847"/>
        <item m="1" x="712"/>
        <item m="1" x="1379"/>
        <item m="1" x="254"/>
        <item m="1" x="1410"/>
        <item m="1" x="284"/>
        <item m="1" x="1437"/>
        <item m="1" x="316"/>
        <item m="1" x="351"/>
        <item m="1" x="1505"/>
        <item m="1" x="390"/>
        <item m="1" x="1545"/>
        <item m="1" x="429"/>
        <item m="1" x="1585"/>
        <item m="1" x="1631"/>
        <item m="1" x="507"/>
        <item m="1" x="1680"/>
        <item m="1" x="551"/>
        <item m="1" x="1726"/>
        <item m="1" x="593"/>
        <item m="1" x="630"/>
        <item m="1" x="1808"/>
        <item m="1" x="675"/>
        <item m="1" x="1850"/>
        <item m="1" x="716"/>
        <item m="1" x="1895"/>
        <item m="1" x="799"/>
        <item m="1" x="322"/>
        <item m="1" x="1475"/>
        <item m="1" x="357"/>
        <item m="1" x="394"/>
        <item m="1" x="1551"/>
        <item m="1" x="435"/>
        <item m="1" x="1593"/>
        <item m="1" x="469"/>
        <item m="1" x="1639"/>
        <item m="1" x="1684"/>
        <item m="1" x="556"/>
        <item m="1" x="1732"/>
        <item m="1" x="600"/>
        <item m="1" x="1772"/>
        <item m="1" x="635"/>
        <item m="1" x="678"/>
        <item m="1" x="1853"/>
        <item m="1" x="720"/>
        <item m="1" x="1900"/>
        <item m="1" x="760"/>
        <item m="1" x="1942"/>
        <item m="1" x="1988"/>
        <item m="1" x="844"/>
        <item m="1" x="2023"/>
        <item m="1" x="883"/>
        <item m="1" x="2071"/>
        <item m="1" x="1555"/>
        <item m="1" x="440"/>
        <item m="1" x="1598"/>
        <item m="1" x="474"/>
        <item m="1" x="1644"/>
        <item m="1" x="519"/>
        <item m="1" x="561"/>
        <item m="1" x="1738"/>
        <item m="1" x="605"/>
        <item m="1" x="1776"/>
        <item m="1" x="640"/>
        <item m="1" x="1818"/>
        <item m="1" x="1858"/>
        <item m="1" x="726"/>
        <item m="1" x="1905"/>
        <item m="1" x="763"/>
        <item m="1" x="1945"/>
        <item m="1" x="805"/>
        <item m="1" x="846"/>
        <item m="1" x="2026"/>
        <item m="1" x="886"/>
        <item m="1" x="2073"/>
        <item m="1" x="933"/>
        <item m="1" x="2118"/>
        <item m="1" x="1602"/>
        <item m="1" x="478"/>
        <item m="1" x="1649"/>
        <item m="1" x="522"/>
        <item m="1" x="1694"/>
        <item m="1" x="567"/>
        <item m="1" x="610"/>
        <item m="1" x="1781"/>
        <item m="1" x="645"/>
        <item m="1" x="1822"/>
        <item m="1" x="688"/>
        <item m="1" x="1864"/>
        <item m="1" x="1910"/>
        <item m="1" x="768"/>
        <item m="1" x="1950"/>
        <item m="1" x="809"/>
        <item m="1" x="1992"/>
        <item m="1" x="850"/>
        <item m="1" x="888"/>
        <item m="1" x="2077"/>
        <item m="1" x="936"/>
        <item m="1" x="2121"/>
        <item m="1" x="979"/>
        <item m="1" x="2163"/>
        <item m="1" x="1019"/>
        <item m="1" x="2199"/>
        <item m="1" x="1054"/>
        <item m="1" x="1699"/>
        <item m="1" x="572"/>
        <item m="1" x="1749"/>
        <item m="1" x="1788"/>
        <item m="1" x="653"/>
        <item m="1" x="1828"/>
        <item m="1" x="694"/>
        <item m="1" x="1870"/>
        <item m="1" x="739"/>
        <item m="1" x="776"/>
        <item m="1" x="1958"/>
        <item m="1" x="815"/>
        <item m="1" x="856"/>
        <item m="1" x="2037"/>
        <item m="1" x="2084"/>
        <item m="1" x="942"/>
        <item m="1" x="2126"/>
        <item m="1" x="983"/>
        <item m="1" x="2169"/>
        <item m="1" x="1024"/>
        <item m="1" x="1059"/>
        <item m="1" x="2240"/>
        <item m="1" x="1089"/>
        <item m="1" x="2271"/>
        <item m="1" x="1119"/>
        <item m="1" x="1834"/>
        <item m="1" x="700"/>
        <item m="1" x="1875"/>
        <item m="1" x="744"/>
        <item m="1" x="1923"/>
        <item m="1" x="1963"/>
        <item m="1" x="821"/>
        <item m="1" x="2002"/>
        <item m="1" x="2041"/>
        <item m="1" x="902"/>
        <item m="1" x="946"/>
        <item m="1" x="2132"/>
        <item m="1" x="989"/>
        <item m="1" x="2173"/>
        <item m="1" x="1027"/>
        <item m="1" x="2208"/>
        <item m="1" x="2242"/>
        <item m="1" x="1092"/>
        <item m="1" x="2275"/>
        <item m="1" x="1122"/>
        <item m="1" x="2305"/>
        <item m="1" x="1153"/>
        <item m="1" x="1175"/>
        <item m="1" x="1881"/>
        <item m="1" x="1928"/>
        <item m="1" x="787"/>
        <item m="1" x="1971"/>
        <item m="1" x="2007"/>
        <item m="1" x="2048"/>
        <item m="1" x="910"/>
        <item m="1" x="2098"/>
        <item m="1" x="955"/>
        <item m="1" x="997"/>
        <item m="1" x="2180"/>
        <item m="1" x="1034"/>
        <item m="1" x="2216"/>
        <item m="1" x="1069"/>
        <item m="1" x="2251"/>
        <item m="1" x="1128"/>
        <item m="1" x="2309"/>
        <item m="1" x="1158"/>
        <item m="1" x="37"/>
        <item m="1" x="1181"/>
        <item m="1" x="82"/>
        <item m="1" x="1219"/>
        <item m="1" x="110"/>
        <item m="1" x="1975"/>
        <item m="1" x="832"/>
        <item m="1" x="871"/>
        <item m="1" x="2056"/>
        <item m="1" x="917"/>
        <item m="1" x="2102"/>
        <item m="1" x="959"/>
        <item m="1" x="2146"/>
        <item m="1" x="2185"/>
        <item m="1" x="1040"/>
        <item m="1" x="2222"/>
        <item m="1" x="1074"/>
        <item m="1" x="2255"/>
        <item m="1" x="1103"/>
        <item m="1" x="1133"/>
        <item m="1" x="2315"/>
        <item m="1" x="1163"/>
        <item m="1" x="41"/>
        <item m="1" x="1184"/>
        <item m="1" x="64"/>
        <item m="1" x="85"/>
        <item m="1" x="1223"/>
        <item m="1" x="114"/>
        <item m="1" x="1246"/>
        <item m="1" x="140"/>
        <item m="1" x="1277"/>
        <item m="1" x="921"/>
        <item m="1" x="2108"/>
        <item m="1" x="964"/>
        <item m="1" x="2151"/>
        <item m="1" x="1007"/>
        <item m="1" x="2189"/>
        <item m="1" x="2226"/>
        <item m="1" x="1079"/>
        <item m="1" x="2260"/>
        <item m="1" x="1107"/>
        <item m="1" x="2290"/>
        <item m="1" x="1139"/>
        <item m="1" x="1165"/>
        <item m="1" x="47"/>
        <item m="1" x="1188"/>
        <item m="1" x="69"/>
        <item m="1" x="1207"/>
        <item m="1" x="90"/>
        <item m="1" x="118"/>
        <item m="1" x="1249"/>
        <item m="1" x="141"/>
        <item m="1" x="1280"/>
        <item m="1" x="164"/>
        <item m="1" x="1304"/>
        <item m="1" x="1334"/>
        <item m="1" x="101"/>
        <item m="1" x="1235"/>
        <item m="1" x="128"/>
        <item m="1" x="150"/>
        <item m="1" x="1291"/>
        <item m="1" x="172"/>
        <item m="1" x="1314"/>
        <item m="1" x="192"/>
        <item m="1" x="1344"/>
        <item m="1" x="1367"/>
        <item m="1" x="242"/>
        <item m="1" x="1396"/>
        <item m="1" x="271"/>
        <item m="1" x="1424"/>
        <item m="1" x="301"/>
        <item m="1" x="338"/>
        <item m="1" x="1492"/>
        <item m="1" x="373"/>
        <item m="1" x="1529"/>
        <item m="1" x="413"/>
        <item m="1" x="1569"/>
        <item m="1" x="1616"/>
        <item m="1" x="494"/>
        <item m="1" x="1665"/>
        <item m="1" x="537"/>
        <item m="1" x="1713"/>
        <item m="1" x="1293"/>
        <item m="1" x="175"/>
        <item m="1" x="1319"/>
        <item m="1" x="195"/>
        <item m="1" x="1349"/>
        <item m="1" x="220"/>
        <item m="1" x="246"/>
        <item m="1" x="1401"/>
        <item m="1" x="276"/>
        <item m="1" x="1428"/>
        <item m="1" x="307"/>
        <item m="1" x="1459"/>
        <item m="1" x="1496"/>
        <item m="1" x="379"/>
        <item m="1" x="1535"/>
        <item m="1" x="418"/>
        <item m="1" x="1575"/>
        <item m="1" x="454"/>
        <item m="1" x="499"/>
        <item m="1" x="1671"/>
        <item m="1" x="543"/>
        <item m="1" x="1718"/>
        <item m="1" x="588"/>
        <item m="1" x="1761"/>
        <item m="1" x="199"/>
        <item m="1" x="1352"/>
        <item m="1" x="225"/>
        <item m="1" x="1376"/>
        <item m="1" x="252"/>
        <item m="1" x="1407"/>
        <item m="1" x="1435"/>
        <item m="1" x="1466"/>
        <item m="1" x="347"/>
        <item m="1" x="1502"/>
        <item m="1" x="386"/>
        <item m="1" x="426"/>
        <item m="1" x="1581"/>
        <item m="1" x="460"/>
        <item m="1" x="1627"/>
        <item m="1" x="1604"/>
        <item m="1" x="480"/>
        <item m="1" x="1651"/>
        <item m="1" x="524"/>
        <item m="1" x="569"/>
        <item m="1" x="1746"/>
        <item m="1" x="613"/>
        <item m="1" x="1784"/>
        <item m="1" x="649"/>
        <item m="1" x="1826"/>
        <item m="1" x="1867"/>
        <item m="1" x="735"/>
        <item m="1" x="1914"/>
        <item m="1" x="772"/>
        <item m="1" x="1954"/>
        <item m="1" x="813"/>
        <item m="1" x="853"/>
        <item m="1" x="2033"/>
        <item m="1" x="892"/>
        <item m="1" x="2080"/>
        <item m="1" x="939"/>
        <item m="1" x="2124"/>
        <item m="1" x="2166"/>
        <item m="1" x="1022"/>
        <item m="1" x="2202"/>
        <item m="1" x="1056"/>
        <item m="1" x="2237"/>
        <item m="1" x="1751"/>
        <item m="1" x="617"/>
        <item m="1" x="1792"/>
        <item m="1" x="656"/>
        <item m="1" x="1832"/>
        <item m="1" x="698"/>
        <item m="1" x="742"/>
        <item m="1" x="1920"/>
        <item m="1" x="780"/>
        <item m="1" x="1961"/>
        <item m="1" x="818"/>
        <item m="1" x="2038"/>
        <item m="1" x="898"/>
        <item m="1" x="2087"/>
        <item m="1" x="660"/>
        <item m="1" x="1837"/>
        <item m="1" x="702"/>
        <item m="1" x="1879"/>
        <item m="1" x="1927"/>
        <item m="1" x="785"/>
        <item m="1" x="1968"/>
        <item m="1" x="826"/>
        <item m="1" x="2005"/>
        <item m="1" x="865"/>
        <item m="1" x="907"/>
        <item m="1" x="2095"/>
        <item m="1" x="952"/>
        <item m="1" x="2138"/>
        <item m="1" x="994"/>
        <item m="1" x="2177"/>
        <item m="1" x="2213"/>
        <item m="1" x="1066"/>
        <item m="1" x="2248"/>
        <item m="1" x="1096"/>
        <item m="1" x="2278"/>
        <item m="1" x="1125"/>
        <item m="1" x="1156"/>
        <item m="1" x="35"/>
        <item m="1" x="1179"/>
        <item m="1" x="1883"/>
        <item m="1" x="1931"/>
        <item m="1" x="1974"/>
        <item m="1" x="830"/>
        <item m="1" x="2010"/>
        <item m="1" x="869"/>
        <item m="1" x="2053"/>
        <item m="1" x="914"/>
        <item m="1" x="956"/>
        <item m="1" x="2143"/>
        <item m="1" x="2013"/>
        <item m="1" x="874"/>
        <item m="1" x="2060"/>
        <item m="1" x="919"/>
        <item m="1" x="2106"/>
        <item m="1" x="2149"/>
        <item m="1" x="1005"/>
        <item m="1" x="2187"/>
        <item m="1" x="1044"/>
        <item m="1" x="2224"/>
        <item m="1" x="2288"/>
        <item m="1" x="1137"/>
        <item m="1" x="2319"/>
        <item m="1" x="1164"/>
        <item m="1" x="45"/>
        <item m="1" x="67"/>
        <item m="1" x="1205"/>
        <item m="1" x="88"/>
        <item m="1" x="1225"/>
        <item m="1" x="116"/>
        <item h="1" m="1" x="1248"/>
        <item h="1" m="1" x="1279"/>
        <item m="1" x="924"/>
        <item m="1" x="2110"/>
        <item m="1" x="967"/>
        <item m="1" x="2154"/>
        <item m="1" x="2191"/>
        <item m="1" x="1047"/>
        <item m="1" x="2229"/>
        <item m="1" x="1081"/>
        <item m="1" x="2263"/>
        <item m="1" x="1110"/>
        <item m="1" x="1141"/>
        <item m="1" x="2322"/>
        <item m="1" x="1167"/>
        <item m="1" x="49"/>
        <item m="1" x="1190"/>
        <item m="1" x="71"/>
        <item m="1" x="91"/>
        <item m="1" x="1227"/>
        <item m="1" x="119"/>
        <item m="1" x="1250"/>
        <item m="1" x="142"/>
        <item m="1" x="1281"/>
        <item m="1" x="129"/>
        <item m="1" x="1261"/>
        <item m="1" x="152"/>
        <item m="1" x="1292"/>
        <item m="1" x="174"/>
        <item m="1" x="1317"/>
        <item m="1" x="1347"/>
        <item m="1" x="219"/>
        <item m="1" x="1369"/>
        <item m="1" x="244"/>
        <item m="1" x="1399"/>
        <item m="1" x="274"/>
        <item m="1" x="304"/>
        <item m="1" x="1457"/>
        <item m="1" x="340"/>
        <item m="1" x="1493"/>
        <item m="1" x="376"/>
        <item m="1" x="1532"/>
        <item m="1" x="1572"/>
        <item m="1" x="1618"/>
        <item m="1" x="496"/>
        <item m="1" x="1668"/>
        <item m="1" x="540"/>
        <item m="1" x="1263"/>
        <item m="1" x="154"/>
        <item m="1" x="1295"/>
        <item m="1" x="177"/>
        <item m="1" x="1322"/>
        <item m="1" x="197"/>
        <item m="1" x="223"/>
        <item m="1" x="1374"/>
        <item m="1" x="249"/>
        <item m="1" x="1405"/>
        <item m="1" x="279"/>
        <item m="1" x="1432"/>
        <item m="1" x="1463"/>
        <item m="1" x="345"/>
        <item m="1" x="1499"/>
        <item m="1" x="383"/>
        <item m="1" x="1539"/>
        <item m="1" x="422"/>
        <item m="1" x="457"/>
        <item m="1" x="1623"/>
        <item m="1" x="502"/>
        <item m="1" x="1674"/>
        <item m="1" x="547"/>
        <item m="1" x="1721"/>
        <item m="1" x="1326"/>
        <item m="1" x="201"/>
        <item m="1" x="1355"/>
        <item m="1" x="228"/>
        <item m="1" x="1380"/>
        <item m="1" x="255"/>
        <item m="1" x="285"/>
        <item m="1" x="1438"/>
        <item m="1" x="317"/>
        <item m="1" x="1470"/>
        <item m="1" x="352"/>
        <item m="1" x="1506"/>
        <item m="1" x="1546"/>
        <item m="1" x="430"/>
        <item m="1" x="1586"/>
        <item m="1" x="463"/>
        <item m="1" x="1632"/>
        <item m="1" x="508"/>
        <item m="1" x="552"/>
        <item m="1" x="1727"/>
        <item m="1" x="594"/>
        <item m="1" x="1767"/>
        <item m="1" x="631"/>
        <item m="1" x="1809"/>
        <item m="1" x="717"/>
        <item m="1" x="1896"/>
        <item m="1" x="1384"/>
        <item m="1" x="258"/>
        <item m="1" x="323"/>
        <item m="1" x="1476"/>
        <item m="1" x="358"/>
        <item m="1" x="1511"/>
        <item m="1" x="1700"/>
        <item m="1" x="573"/>
        <item m="1" x="1750"/>
        <item m="1" x="615"/>
        <item m="1" x="1789"/>
        <item m="1" x="654"/>
        <item m="1" x="695"/>
        <item m="1" x="1871"/>
        <item m="1" x="740"/>
        <item m="1" x="1917"/>
        <item m="1" x="777"/>
        <item m="1" x="1959"/>
        <item m="1" x="1997"/>
        <item m="1" x="857"/>
        <item h="1" m="1" x="483"/>
        <item h="1" m="1" x="1654"/>
        <item h="1" m="1" x="526"/>
        <item h="1" m="1" x="1829"/>
        <item m="1" x="576"/>
        <item m="1" x="1753"/>
        <item m="1" x="619"/>
        <item m="1" x="1794"/>
        <item m="1" x="658"/>
        <item m="1" x="1835"/>
        <item m="1" x="1876"/>
        <item m="1" x="745"/>
        <item m="1" x="1924"/>
        <item m="1" x="783"/>
        <item m="1" x="1964"/>
        <item m="1" x="822"/>
        <item m="1" x="861"/>
        <item m="1" x="2042"/>
        <item m="1" x="903"/>
        <item m="1" x="2091"/>
        <item m="1" x="947"/>
        <item m="1" x="2133"/>
        <item m="1" x="990"/>
        <item m="1" x="1028"/>
        <item m="1" x="2209"/>
        <item m="1" x="1063"/>
        <item m="1" x="2243"/>
        <item m="1" x="1796"/>
        <item m="1" x="662"/>
        <item m="1" x="1838"/>
        <item m="1" x="704"/>
        <item m="1" x="748"/>
        <item m="1" x="1929"/>
        <item m="1" x="788"/>
        <item m="1" x="1972"/>
        <item h="1" m="1" x="2008"/>
        <item h="1" m="1" x="2049"/>
        <item m="1" x="1885"/>
        <item m="1" x="791"/>
        <item m="1" x="1976"/>
        <item m="1" x="833"/>
        <item m="1" x="2011"/>
        <item m="1" x="872"/>
        <item m="1" x="2057"/>
        <item m="1" x="2103"/>
        <item m="1" x="960"/>
        <item m="1" x="2147"/>
        <item m="1" x="1002"/>
        <item m="1" x="1041"/>
        <item m="1" x="1075"/>
        <item m="1" x="2256"/>
        <item m="1" x="1104"/>
        <item m="1" x="2285"/>
        <item m="1" x="1134"/>
        <item h="1" m="1" x="2316"/>
        <item h="1" m="1" x="42"/>
        <item h="1" m="1" x="1185"/>
        <item h="1" m="1" x="65"/>
        <item h="1" m="1" x="1203"/>
        <item h="1" m="1" x="86"/>
        <item m="1" x="1978"/>
        <item m="1" x="836"/>
        <item m="1" x="2015"/>
        <item m="1" x="922"/>
        <item m="1" x="965"/>
        <item m="1" x="2152"/>
        <item m="1" x="1008"/>
        <item m="1" x="2190"/>
        <item m="1" x="1045"/>
        <item m="1" x="2227"/>
        <item m="1" x="2261"/>
        <item m="1" x="1108"/>
        <item m="1" x="2291"/>
        <item m="1" x="1140"/>
        <item m="1" x="2320"/>
        <item m="1" x="1166"/>
        <item m="1" x="2063"/>
        <item m="1" x="925"/>
        <item m="1" x="2112"/>
        <item m="1" x="969"/>
        <item m="1" x="1011"/>
        <item m="1" x="2193"/>
        <item m="1" x="1049"/>
        <item m="1" x="2230"/>
        <item m="1" x="1083"/>
        <item m="1" x="2265"/>
        <item m="1" x="2294"/>
        <item m="1" x="1143"/>
        <item m="1" x="2324"/>
        <item m="1" x="1168"/>
        <item m="1" x="51"/>
        <item m="1" x="1192"/>
        <item h="1" m="1" x="73"/>
        <item m="1" x="1210"/>
        <item m="1" x="93"/>
        <item m="1" x="1229"/>
        <item m="1" x="120"/>
        <item m="1" x="1236"/>
        <item m="1" x="130"/>
        <item m="1" x="1262"/>
        <item m="1" x="153"/>
        <item m="1" x="1294"/>
        <item m="1" x="176"/>
        <item m="1" x="1320"/>
        <item m="1" x="1350"/>
        <item m="1" x="221"/>
        <item m="1" x="1371"/>
        <item m="1" x="247"/>
        <item m="1" x="1402"/>
        <item m="1" x="1429"/>
        <item m="1" x="308"/>
        <item m="1" x="1460"/>
        <item m="1" x="1265"/>
        <item m="1" x="156"/>
        <item m="1" x="1297"/>
        <item m="1" x="178"/>
        <item m="1" x="1324"/>
        <item m="1" x="1353"/>
        <item m="1" x="226"/>
        <item m="1" x="1377"/>
        <item m="1" x="253"/>
        <item m="1" x="1408"/>
        <item m="1" x="282"/>
        <item m="1" x="313"/>
        <item m="1" x="1467"/>
        <item m="1" x="348"/>
        <item m="1" x="1503"/>
        <item m="1" x="387"/>
        <item m="1" x="1543"/>
        <item m="1" x="1582"/>
        <item m="1" x="461"/>
        <item m="1" x="1628"/>
        <item m="1" x="505"/>
        <item m="1" x="1677"/>
        <item m="1" x="1327"/>
        <item m="1" x="203"/>
        <item m="1" x="1357"/>
        <item m="1" x="230"/>
        <item m="1" x="1382"/>
        <item m="1" x="1412"/>
        <item m="1" x="286"/>
        <item m="1" x="1440"/>
        <item m="1" x="320"/>
        <item m="1" x="1473"/>
        <item m="1" x="355"/>
        <item m="1" x="392"/>
        <item m="1" x="1548"/>
        <item m="1" x="433"/>
        <item m="1" x="1590"/>
        <item m="1" x="1636"/>
        <item m="1" x="1385"/>
        <item m="1" x="260"/>
        <item m="1" x="289"/>
        <item m="1" x="1443"/>
        <item m="1" x="325"/>
        <item m="1" x="1478"/>
        <item m="1" x="359"/>
        <item m="1" x="1514"/>
        <item m="1" x="1553"/>
        <item m="1" x="438"/>
        <item m="1" x="1596"/>
        <item m="1" x="472"/>
        <item m="1" x="1641"/>
        <item m="1" x="516"/>
        <item m="1" x="558"/>
        <item m="1" x="1735"/>
        <item m="1" x="603"/>
        <item m="1" x="1775"/>
        <item m="1" x="637"/>
        <item m="1" x="1815"/>
        <item m="1" x="1855"/>
        <item m="1" x="723"/>
        <item m="1" x="1903"/>
        <item m="1" x="762"/>
        <item m="1" x="327"/>
        <item m="1" x="1481"/>
        <item m="1" x="362"/>
        <item m="1" x="1516"/>
        <item m="1" x="399"/>
        <item m="1" x="1557"/>
        <item m="1" x="1600"/>
        <item m="1" x="477"/>
        <item m="1" x="1647"/>
        <item m="1" x="1519"/>
        <item m="1" x="402"/>
        <item m="1" x="1559"/>
        <item m="1" x="444"/>
        <item m="1" x="481"/>
        <item m="1" x="1652"/>
        <item m="1" x="525"/>
        <item m="1" x="1697"/>
        <item m="1" x="570"/>
        <item m="1" x="1747"/>
        <item m="1" x="1785"/>
        <item m="1" x="650"/>
        <item m="1" x="1827"/>
        <item m="1" x="692"/>
        <item m="1" x="1868"/>
        <item m="1" x="736"/>
        <item m="1" x="773"/>
        <item m="1" x="1955"/>
        <item m="1" x="814"/>
        <item m="1" x="1994"/>
        <item m="1" x="1607"/>
        <item m="1" x="485"/>
        <item m="1" x="528"/>
        <item m="1" x="1702"/>
        <item m="1" x="575"/>
        <item m="1" x="1752"/>
        <item m="1" x="618"/>
        <item m="1" x="1793"/>
        <item m="1" x="1833"/>
        <item m="1" x="699"/>
        <item m="1" x="1874"/>
        <item m="1" x="743"/>
        <item m="1" x="1921"/>
        <item m="1" x="781"/>
        <item m="1" x="819"/>
        <item m="1" x="2000"/>
        <item m="1" x="860"/>
        <item m="1" x="2039"/>
        <item m="1" x="899"/>
        <item m="1" x="2088"/>
        <item m="1" x="2129"/>
        <item m="1" x="986"/>
        <item m="1" x="2171"/>
        <item m="1" x="1656"/>
        <item h="1" m="1" x="657"/>
        <item m="1" x="1704"/>
        <item m="1" x="578"/>
        <item m="1" x="1755"/>
        <item m="1" x="621"/>
        <item m="1" x="1795"/>
        <item m="1" x="661"/>
        <item m="1" x="703"/>
        <item m="1" x="1880"/>
        <item m="1" x="747"/>
        <item m="1" x="786"/>
        <item m="1" x="1969"/>
        <item m="1" x="866"/>
        <item m="1" x="2047"/>
        <item m="1" x="908"/>
        <item m="1" x="2096"/>
        <item m="1" x="953"/>
        <item m="1" x="995"/>
        <item m="1" x="2178"/>
        <item m="1" x="1033"/>
        <item m="1" x="2214"/>
        <item m="1" x="1067"/>
        <item m="1" x="2249"/>
        <item m="1" x="2279"/>
        <item m="1" x="1126"/>
        <item m="1" x="1798"/>
        <item m="1" x="663"/>
        <item m="1" x="1840"/>
        <item m="1" x="1884"/>
        <item m="1" x="750"/>
        <item m="1" x="1932"/>
        <item m="1" x="790"/>
        <item m="1" x="831"/>
        <item m="1" x="870"/>
        <item m="1" x="2054"/>
        <item m="1" x="915"/>
        <item m="1" x="2101"/>
        <item m="1" x="957"/>
        <item m="1" x="2144"/>
        <item m="1" x="2183"/>
        <item m="1" x="1038"/>
        <item m="1" x="2220"/>
        <item m="1" x="1073"/>
        <item m="1" x="2253"/>
        <item m="1" x="1101"/>
        <item m="1" x="1131"/>
        <item m="1" x="2313"/>
        <item m="1" x="1161"/>
        <item m="1" x="40"/>
        <item m="1" x="1887"/>
        <item m="1" x="1934"/>
        <item m="1" x="793"/>
        <item m="1" x="835"/>
        <item m="1" x="2014"/>
        <item m="1" x="875"/>
        <item m="1" x="920"/>
        <item m="1" x="2107"/>
        <item m="1" x="963"/>
        <item m="1" x="2150"/>
        <item m="1" x="1006"/>
        <item m="1" x="2188"/>
        <item m="1" x="2225"/>
        <item m="1" x="1078"/>
        <item m="1" x="2259"/>
        <item m="1" x="1106"/>
        <item m="1" x="2289"/>
        <item m="1" x="1138"/>
        <item m="1" x="46"/>
        <item m="1" x="68"/>
        <item m="1" x="1206"/>
        <item m="1" x="89"/>
        <item m="1" x="117"/>
        <item m="1" x="1980"/>
        <item m="1" x="838"/>
        <item m="1" x="2017"/>
        <item m="1" x="876"/>
        <item m="1" x="2062"/>
        <item m="1" x="2111"/>
        <item m="1" x="968"/>
        <item m="1" x="2155"/>
        <item m="1" x="1010"/>
        <item m="1" x="2192"/>
        <item m="1" x="1048"/>
        <item m="1" x="1082"/>
        <item m="1" x="2264"/>
        <item m="1" x="1111"/>
        <item m="1" x="2293"/>
        <item m="1" x="1142"/>
        <item m="1" x="2323"/>
        <item m="1" x="50"/>
        <item m="1" x="1191"/>
        <item m="1" x="72"/>
        <item m="1" x="1209"/>
        <item m="1" x="92"/>
        <item m="1" x="1228"/>
        <item m="1" x="1251"/>
        <item m="1" x="143"/>
        <item m="1" x="1282"/>
        <item m="1" x="2064"/>
        <item m="1" x="927"/>
        <item m="1" x="2114"/>
        <item m="1" x="2157"/>
        <item m="1" x="1013"/>
        <item m="1" x="2195"/>
        <item m="1" x="1050"/>
        <item m="1" x="2231"/>
        <item m="1" x="1084"/>
        <item m="1" x="1113"/>
        <item m="1" x="2296"/>
        <item m="1" x="1145"/>
        <item m="1" x="2325"/>
        <item m="1" x="1170"/>
        <item m="1" x="53"/>
        <item m="1" x="75"/>
        <item m="1" x="1212"/>
        <item m="1" x="95"/>
        <item m="1" x="1230"/>
        <item m="1" x="122"/>
        <item m="1" x="1253"/>
        <item m="1" x="1283"/>
        <item m="1" x="165"/>
        <item m="1" x="1305"/>
        <item m="1" x="102"/>
        <item m="1" x="1237"/>
        <item m="1" x="131"/>
        <item m="1" x="1264"/>
        <item m="1" x="155"/>
        <item m="1" x="1296"/>
        <item m="1" x="1323"/>
        <item m="1" x="198"/>
        <item m="1" x="1351"/>
        <item m="1" x="224"/>
        <item m="1" x="1375"/>
        <item m="1" x="250"/>
        <item m="1" x="280"/>
        <item m="1" x="1433"/>
        <item m="1" x="311"/>
        <item m="1" x="1464"/>
        <item m="1" x="346"/>
        <item m="1" x="1500"/>
        <item m="1" x="1540"/>
        <item m="1" x="423"/>
        <item m="1" x="1578"/>
        <item m="1" x="1624"/>
        <item m="1" x="503"/>
        <item m="1" x="548"/>
        <item m="1" x="1722"/>
        <item m="1" x="1267"/>
        <item m="1" x="158"/>
        <item m="1" x="1298"/>
        <item m="1" x="180"/>
        <item m="1" x="202"/>
        <item m="1" x="1356"/>
        <item m="1" x="229"/>
        <item m="1" x="1381"/>
        <item m="1" x="256"/>
        <item m="1" x="1411"/>
        <item m="1" x="1439"/>
        <item m="1" x="318"/>
        <item m="1" x="1471"/>
        <item m="1" x="353"/>
        <item m="1" x="1507"/>
        <item m="1" x="391"/>
        <item m="1" x="431"/>
        <item m="1" x="1587"/>
        <item m="1" x="464"/>
        <item m="1" x="1633"/>
        <item m="1" x="509"/>
        <item m="1" x="1681"/>
        <item m="1" x="1728"/>
        <item m="1" x="595"/>
        <item m="1" x="1329"/>
        <item m="1" x="205"/>
        <item m="1" x="1359"/>
        <item m="1" x="232"/>
        <item m="1" x="259"/>
        <item m="1" x="288"/>
        <item m="1" x="1442"/>
        <item m="1" x="324"/>
        <item m="1" x="1477"/>
        <item m="1" x="1512"/>
        <item m="1" x="395"/>
        <item m="1" x="1552"/>
        <item m="1" x="436"/>
        <item m="1" x="1594"/>
        <item m="1" x="470"/>
        <item m="1" x="514"/>
        <item m="1" x="1685"/>
        <item m="1" x="557"/>
        <item m="1" x="1733"/>
        <item m="1" x="601"/>
        <item m="1" x="1773"/>
        <item m="1" x="1813"/>
        <item m="1" x="679"/>
        <item m="1" x="1854"/>
        <item m="1" x="721"/>
        <item m="1" x="1901"/>
        <item m="1" x="1387"/>
        <item m="1" x="1414"/>
        <item m="1" x="291"/>
        <item m="1" x="1445"/>
        <item m="1" x="326"/>
        <item m="1" x="1480"/>
        <item m="1" x="361"/>
        <item m="1" x="398"/>
        <item m="1" x="1556"/>
        <item m="1" x="441"/>
        <item m="1" x="1599"/>
        <item m="1" x="475"/>
        <item m="1" x="1645"/>
        <item m="1" x="1689"/>
        <item m="1" x="562"/>
        <item m="1" x="1739"/>
        <item m="1" x="606"/>
        <item m="1" x="1777"/>
        <item m="1" x="641"/>
        <item m="1" x="683"/>
        <item m="1" x="1859"/>
        <item m="1" x="727"/>
        <item m="1" x="1906"/>
        <item m="1" x="764"/>
        <item m="1" x="1946"/>
        <item m="1" x="329"/>
        <item m="1" x="1482"/>
        <item m="1" x="364"/>
        <item m="1" x="1518"/>
        <item m="1" x="401"/>
        <item m="1" x="443"/>
        <item m="1" x="1603"/>
        <item m="1" x="479"/>
        <item m="1" x="1650"/>
        <item m="1" x="523"/>
        <item m="1" x="1695"/>
        <item m="1" x="1744"/>
        <item m="1" x="611"/>
        <item m="1" x="1782"/>
        <item m="1" x="646"/>
        <item m="1" x="1823"/>
        <item m="1" x="689"/>
        <item m="1" x="732"/>
        <item m="1" x="1911"/>
        <item m="1" x="769"/>
        <item m="1" x="1951"/>
        <item m="1" x="810"/>
        <item m="1" x="1993"/>
        <item m="1" x="2030"/>
        <item m="1" x="889"/>
        <item m="1" x="2078"/>
        <item m="1" x="1520"/>
        <item m="1" x="404"/>
        <item m="1" x="1561"/>
        <item m="1" x="1606"/>
        <item m="1" x="484"/>
        <item m="1" x="1655"/>
        <item m="1" x="527"/>
        <item m="1" x="1701"/>
        <item m="1" x="574"/>
        <item m="1" x="616"/>
        <item m="1" x="1790"/>
        <item m="1" x="655"/>
        <item m="1" x="1830"/>
        <item m="1" x="696"/>
        <item m="1" x="1872"/>
        <item m="1" x="1918"/>
        <item m="1" x="778"/>
        <item m="1" x="1960"/>
        <item m="1" x="816"/>
        <item m="1" x="1998"/>
        <item m="1" x="858"/>
        <item m="1" x="896"/>
        <item m="1" x="2085"/>
        <item m="1" x="943"/>
        <item m="1" x="2127"/>
        <item m="1" x="984"/>
        <item m="1" x="1608"/>
        <item m="1" x="1657"/>
        <item m="1" x="529"/>
        <item m="1" x="1703"/>
        <item m="1" x="577"/>
        <item m="1" x="1754"/>
        <item m="1" x="620"/>
        <item m="1" x="659"/>
        <item m="1" x="1836"/>
        <item m="1" x="701"/>
        <item m="1" x="1877"/>
        <item m="1" x="746"/>
        <item m="1" x="1925"/>
        <item m="1" x="1965"/>
        <item m="1" x="823"/>
        <item m="1" x="2003"/>
        <item m="1" x="862"/>
        <item m="1" x="2043"/>
        <item m="1" x="904"/>
        <item m="1" x="948"/>
        <item m="1" x="2134"/>
        <item m="1" x="991"/>
        <item m="1" x="2174"/>
        <item m="1" x="1029"/>
        <item m="1" x="2210"/>
        <item m="1" x="2244"/>
        <item m="1" x="1705"/>
        <item m="1" x="579"/>
        <item m="1" x="1756"/>
        <item m="1" x="622"/>
        <item m="1" x="1797"/>
        <item m="1" x="1839"/>
        <item m="1" x="705"/>
        <item m="1" x="1882"/>
        <item m="1" x="749"/>
        <item m="1" x="1930"/>
        <item m="1" x="789"/>
        <item m="1" x="828"/>
        <item m="1" x="868"/>
        <item m="1" x="2050"/>
        <item m="1" x="911"/>
        <item m="1" x="2099"/>
        <item m="1" x="2140"/>
        <item m="1" x="998"/>
        <item m="1" x="2181"/>
        <item m="1" x="1035"/>
        <item m="1" x="2217"/>
        <item m="1" x="1070"/>
        <item m="1" x="1098"/>
        <item m="1" x="2281"/>
        <item m="1" x="1129"/>
        <item m="1" x="2310"/>
        <item m="1" x="1799"/>
        <item m="1" x="664"/>
        <item m="1" x="706"/>
        <item m="1" x="1886"/>
        <item m="1" x="751"/>
        <item m="1" x="1933"/>
        <item m="1" x="792"/>
        <item m="1" x="1977"/>
        <item m="1" x="834"/>
        <item m="1" x="2012"/>
        <item m="1" x="873"/>
        <item m="1" x="2058"/>
        <item m="1" x="918"/>
        <item m="1" x="2104"/>
        <item m="1" x="961"/>
        <item m="1" x="1003"/>
        <item m="1" x="1042"/>
        <item m="1" x="2223"/>
        <item m="1" x="1076"/>
        <item m="1" x="2286"/>
        <item m="1" x="2257"/>
        <item m="1" x="1135"/>
        <item m="1" x="2317"/>
        <item m="1" x="43"/>
        <item m="1" x="1186"/>
        <item m="1" x="1935"/>
        <item m="1" x="794"/>
        <item m="1" x="1979"/>
        <item m="1" x="837"/>
        <item m="1" x="2016"/>
        <item m="1" x="2061"/>
        <item m="1" x="923"/>
        <item m="1" x="2109"/>
        <item m="1" x="966"/>
        <item m="1" x="2153"/>
        <item m="1" x="1009"/>
        <item m="1" x="1046"/>
        <item m="1" x="2262"/>
        <item m="1" x="1080"/>
        <item m="1" x="2228"/>
        <item m="1" x="1109"/>
        <item m="1" x="2292"/>
        <item m="1" x="2321"/>
        <item m="1" x="48"/>
        <item m="1" x="1189"/>
        <item m="1" x="70"/>
        <item m="1" x="1208"/>
        <item m="1" x="1226"/>
        <item m="1" x="1981"/>
        <item m="1" x="839"/>
        <item m="1" x="2018"/>
        <item m="1" x="877"/>
        <item m="1" x="926"/>
        <item m="1" x="2113"/>
        <item m="1" x="970"/>
        <item m="1" x="2156"/>
        <item m="1" x="1012"/>
        <item m="1" x="2194"/>
        <item m="1" x="2266"/>
        <item m="1" x="1112"/>
        <item m="1" x="2295"/>
        <item m="1" x="1144"/>
        <item m="1" x="1169"/>
        <item m="1" x="52"/>
        <item m="1" x="1193"/>
        <item m="1" x="74"/>
        <item m="1" x="1211"/>
        <item m="1" x="94"/>
        <item m="1" x="121"/>
        <item m="1" x="1252"/>
        <item m="1" x="2065"/>
        <item m="1" x="928"/>
        <item m="1" x="971"/>
        <item m="1" x="2158"/>
        <item m="1" x="1014"/>
        <item m="1" x="2196"/>
        <item m="1" x="1051"/>
        <item m="1" x="2232"/>
        <item m="1" x="2267"/>
        <item m="1" x="1114"/>
        <item m="1" x="2297"/>
        <item m="1" x="1146"/>
        <item m="1" x="2326"/>
        <item m="1" x="1171"/>
        <item m="1" x="1194"/>
        <item m="1" x="76"/>
        <item m="1" x="1213"/>
        <item m="1" x="96"/>
        <item m="1" x="1231"/>
        <item m="1" x="123"/>
        <item m="1" x="144"/>
        <item m="1" x="1284"/>
        <item m="1" x="166"/>
        <item m="1" x="1306"/>
        <item m="1" x="184"/>
        <item m="1" x="1335"/>
        <item m="1" x="103"/>
        <item m="1" x="1238"/>
        <item m="1" x="132"/>
        <item m="1" x="1266"/>
        <item m="1" x="157"/>
        <item m="1" x="179"/>
        <item m="1" x="1325"/>
        <item m="1" x="200"/>
        <item m="1" x="1354"/>
        <item m="1" x="227"/>
        <item m="1" x="1378"/>
        <item m="1" x="1409"/>
        <item m="1" x="283"/>
        <item m="1" x="1436"/>
        <item m="1" x="314"/>
        <item m="1" x="1468"/>
        <item m="1" x="349"/>
        <item m="1" x="388"/>
        <item m="1" x="1544"/>
        <item m="1" x="427"/>
        <item m="1" x="1583"/>
        <item m="1" x="1629"/>
        <item m="1" x="1678"/>
        <item m="1" x="1268"/>
        <item m="1" x="159"/>
        <item m="1" x="1299"/>
        <item m="1" x="1328"/>
        <item m="1" x="204"/>
        <item m="1" x="1358"/>
        <item m="1" x="231"/>
        <item m="1" x="1383"/>
        <item m="1" x="257"/>
        <item m="1" x="287"/>
        <item m="1" x="1441"/>
        <item m="1" x="321"/>
        <item m="1" x="1474"/>
        <item m="1" x="356"/>
        <item m="1" x="1509"/>
        <item m="1" x="1549"/>
        <item m="1" x="434"/>
        <item m="1" x="1591"/>
        <item m="1" x="467"/>
        <item m="1" x="1637"/>
        <item m="1" x="512"/>
        <item m="1" x="554"/>
        <item m="1" x="1731"/>
        <item m="1" x="598"/>
        <item m="1" x="1770"/>
        <item m="1" x="1330"/>
        <item m="1" x="206"/>
        <item m="1" x="233"/>
        <item m="1" x="1386"/>
        <item m="1" x="261"/>
        <item m="1" x="1413"/>
        <item m="1" x="290"/>
        <item m="1" x="1444"/>
        <item m="1" x="1479"/>
        <item m="1" x="360"/>
        <item m="1" x="1515"/>
        <item m="1" x="397"/>
        <item m="1" x="1554"/>
        <item m="1" x="439"/>
        <item m="1" x="473"/>
        <item m="1" x="1642"/>
        <item m="1" x="517"/>
        <item m="1" x="1687"/>
        <item m="1" x="559"/>
        <item m="1" x="1736"/>
        <item m="1" x="638"/>
        <item m="1" x="1816"/>
        <item m="1" x="681"/>
        <item m="1" x="1856"/>
        <item m="1" x="724"/>
        <item m="1" x="1388"/>
        <item m="1" x="262"/>
        <item m="1" x="1415"/>
        <item m="1" x="292"/>
        <item m="1" x="1446"/>
        <item m="1" x="328"/>
        <item m="1" x="363"/>
        <item m="1" x="1517"/>
        <item m="1" x="400"/>
        <item m="1" x="1558"/>
        <item m="1" x="442"/>
        <item m="1" x="1601"/>
        <item m="1" x="1648"/>
        <item m="1" x="521"/>
        <item m="1" x="1692"/>
        <item m="1" x="565"/>
        <item m="1" x="1742"/>
        <item m="1" x="608"/>
        <item m="1" x="644"/>
        <item m="1" x="1820"/>
        <item m="1" x="686"/>
        <item m="1" x="1862"/>
        <item m="1" x="730"/>
        <item m="1" x="1908"/>
        <item m="1" x="1949"/>
        <item m="1" x="807"/>
        <item m="1" x="330"/>
        <item m="1" x="1483"/>
        <item m="1" x="365"/>
        <item m="1" x="403"/>
        <item m="1" x="1560"/>
        <item m="1" x="445"/>
        <item m="1" x="1605"/>
        <item m="1" x="482"/>
        <item m="1" x="1653"/>
        <item m="1" x="1698"/>
        <item m="1" x="571"/>
        <item m="1" x="1748"/>
        <item m="1" x="614"/>
        <item m="1" x="1786"/>
        <item m="1" x="651"/>
        <item m="1" x="1869"/>
        <item m="1" x="737"/>
        <item m="1" x="1915"/>
        <item m="1" x="774"/>
        <item m="1" x="1956"/>
        <item m="1" x="1995"/>
        <item m="1" x="854"/>
        <item m="1" x="2034"/>
        <item m="1" x="893"/>
        <item m="1" x="2081"/>
        <item x="0"/>
        <item x="1"/>
        <item x="2"/>
        <item x="3"/>
        <item x="4"/>
        <item x="5"/>
        <item x="6"/>
        <item x="7"/>
        <item x="8"/>
        <item x="9"/>
        <item x="10"/>
        <item x="11"/>
        <item x="12"/>
        <item x="13"/>
        <item x="14"/>
        <item x="15"/>
        <item x="16"/>
        <item x="17"/>
        <item x="18"/>
        <item x="19"/>
        <item x="20"/>
        <item x="21"/>
        <item x="22"/>
        <item x="23"/>
        <item x="24"/>
        <item t="default"/>
      </items>
    </pivotField>
    <pivotField showAll="0"/>
    <pivotField dataField="1" showAll="0"/>
    <pivotField showAll="0"/>
    <pivotField showAll="0"/>
    <pivotField showAll="0"/>
    <pivotField showAll="0"/>
    <pivotField dataField="1"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axis="axisRow" showAll="0" sortType="ascending">
      <items count="10">
        <item h="1" m="1" x="8"/>
        <item x="2"/>
        <item x="1"/>
        <item x="4"/>
        <item x="0"/>
        <item x="5"/>
        <item x="3"/>
        <item h="1" x="7"/>
        <item h="1" x="6"/>
        <item t="default"/>
      </items>
    </pivotField>
    <pivotField axis="axisCol" showAll="0">
      <items count="9">
        <item x="3"/>
        <item m="1" x="7"/>
        <item x="5"/>
        <item x="1"/>
        <item x="0"/>
        <item x="2"/>
        <item x="6"/>
        <item x="4"/>
        <item t="default"/>
      </items>
    </pivotField>
  </pivotFields>
  <rowFields count="1">
    <field x="20"/>
  </rowFields>
  <rowItems count="7">
    <i>
      <x v="1"/>
    </i>
    <i>
      <x v="2"/>
    </i>
    <i>
      <x v="3"/>
    </i>
    <i>
      <x v="4"/>
    </i>
    <i>
      <x v="5"/>
    </i>
    <i>
      <x v="6"/>
    </i>
    <i t="grand">
      <x/>
    </i>
  </rowItems>
  <colFields count="2">
    <field x="21"/>
    <field x="-2"/>
  </colFields>
  <colItems count="12">
    <i>
      <x/>
      <x/>
    </i>
    <i r="1" i="1">
      <x v="1"/>
    </i>
    <i>
      <x v="3"/>
      <x/>
    </i>
    <i r="1" i="1">
      <x v="1"/>
    </i>
    <i>
      <x v="4"/>
      <x/>
    </i>
    <i r="1" i="1">
      <x v="1"/>
    </i>
    <i>
      <x v="5"/>
      <x/>
    </i>
    <i r="1" i="1">
      <x v="1"/>
    </i>
    <i>
      <x v="7"/>
      <x/>
    </i>
    <i r="1" i="1">
      <x v="1"/>
    </i>
    <i t="grand">
      <x/>
    </i>
    <i t="grand" i="1">
      <x/>
    </i>
  </colItems>
  <pageFields count="1">
    <pageField fld="0" hier="-1"/>
  </pageFields>
  <dataFields count="2">
    <dataField name="Contracts" fld="7" baseField="0" baseItem="0"/>
    <dataField name="JDA's" fld="2" subtotal="count" baseField="0" baseItem="0"/>
  </dataFields>
  <pivotTableStyleInfo name="PivotStyleLight22"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nager" sourceName="Manager">
  <data>
    <tabular pivotCacheId="2">
      <items count="8">
        <i x="3" s="1"/>
        <i x="0" s="1"/>
        <i x="2" s="1"/>
        <i x="4" s="1"/>
        <i x="1" s="1"/>
        <i x="5" s="1"/>
        <i x="7"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nager 1" cache="Slicer_Manager" caption="Manag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ivotTable" Target="../pivotTables/pivotTable2.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92"/>
  <sheetViews>
    <sheetView zoomScale="85" zoomScaleNormal="85" workbookViewId="0">
      <pane xSplit="1" ySplit="6" topLeftCell="B7" activePane="bottomRight" state="frozen"/>
      <selection activeCell="A2" sqref="A2"/>
      <selection pane="topRight" activeCell="A2" sqref="A2"/>
      <selection pane="bottomLeft" activeCell="A2" sqref="A2"/>
      <selection pane="bottomRight" activeCell="D9" sqref="D9"/>
    </sheetView>
  </sheetViews>
  <sheetFormatPr defaultRowHeight="15"/>
  <cols>
    <col min="1" max="1" width="33.140625" style="159" bestFit="1" customWidth="1"/>
    <col min="2" max="2" width="13.42578125" style="159" bestFit="1" customWidth="1"/>
    <col min="3" max="5" width="12.140625" style="143" customWidth="1"/>
    <col min="6" max="6" width="12" style="143" bestFit="1" customWidth="1"/>
    <col min="7" max="7" width="12" style="276" customWidth="1"/>
    <col min="8" max="9" width="12" style="143" customWidth="1"/>
    <col min="10" max="10" width="12" style="276" customWidth="1"/>
    <col min="11" max="11" width="12" style="143" customWidth="1"/>
    <col min="12" max="12" width="12.7109375" style="143" bestFit="1" customWidth="1"/>
    <col min="13" max="13" width="9.5703125" style="276" bestFit="1" customWidth="1"/>
    <col min="14" max="14" width="15.140625" style="143" hidden="1" customWidth="1"/>
    <col min="15" max="15" width="15" style="143" hidden="1" customWidth="1"/>
    <col min="16" max="16" width="11" style="143" hidden="1" customWidth="1"/>
    <col min="17" max="18" width="13.28515625" style="143" hidden="1" customWidth="1"/>
    <col min="19" max="21" width="9.140625" style="143" hidden="1" customWidth="1"/>
    <col min="22" max="22" width="9.140625" style="143" customWidth="1"/>
    <col min="23" max="16384" width="9.140625" style="143"/>
  </cols>
  <sheetData>
    <row r="1" spans="1:22" ht="15.75" hidden="1" thickBot="1"/>
    <row r="2" spans="1:22" ht="15.75" hidden="1" thickBot="1"/>
    <row r="3" spans="1:22" ht="15.75" thickBot="1">
      <c r="A3" s="276"/>
      <c r="D3" s="289"/>
    </row>
    <row r="4" spans="1:22" ht="15.75" thickBot="1">
      <c r="B4" s="281" t="s">
        <v>224</v>
      </c>
      <c r="C4" s="282" t="s">
        <v>225</v>
      </c>
      <c r="D4" s="283"/>
      <c r="E4" s="281" t="s">
        <v>224</v>
      </c>
      <c r="F4" s="282" t="s">
        <v>225</v>
      </c>
      <c r="G4" s="283"/>
      <c r="H4" s="281" t="s">
        <v>224</v>
      </c>
      <c r="I4" s="282" t="s">
        <v>225</v>
      </c>
      <c r="J4" s="283"/>
      <c r="K4" s="281" t="s">
        <v>224</v>
      </c>
      <c r="L4" s="282" t="s">
        <v>225</v>
      </c>
      <c r="M4" s="283"/>
    </row>
    <row r="5" spans="1:22" ht="30">
      <c r="A5" s="162" t="s">
        <v>91</v>
      </c>
      <c r="B5" s="286" t="s">
        <v>35</v>
      </c>
      <c r="C5" s="287" t="s">
        <v>35</v>
      </c>
      <c r="D5" s="288" t="s">
        <v>193</v>
      </c>
      <c r="E5" s="163" t="s">
        <v>216</v>
      </c>
      <c r="F5" s="163" t="s">
        <v>216</v>
      </c>
      <c r="G5" s="285" t="s">
        <v>193</v>
      </c>
      <c r="H5" s="163" t="s">
        <v>186</v>
      </c>
      <c r="I5" s="163" t="s">
        <v>186</v>
      </c>
      <c r="J5" s="285" t="s">
        <v>193</v>
      </c>
      <c r="K5" s="163" t="s">
        <v>215</v>
      </c>
      <c r="L5" s="163" t="s">
        <v>215</v>
      </c>
      <c r="M5" s="285" t="s">
        <v>193</v>
      </c>
      <c r="N5" s="163">
        <v>111</v>
      </c>
      <c r="O5" s="163">
        <v>11</v>
      </c>
      <c r="P5" s="163">
        <v>11</v>
      </c>
      <c r="Q5" s="163">
        <v>11</v>
      </c>
      <c r="R5" s="163" t="s">
        <v>86</v>
      </c>
      <c r="S5" s="163" t="s">
        <v>86</v>
      </c>
      <c r="T5" s="163" t="s">
        <v>86</v>
      </c>
      <c r="U5" s="163" t="s">
        <v>86</v>
      </c>
      <c r="V5" s="160">
        <v>1</v>
      </c>
    </row>
    <row r="6" spans="1:22">
      <c r="A6" s="164" t="s">
        <v>28</v>
      </c>
      <c r="B6" s="58">
        <v>13</v>
      </c>
      <c r="C6" s="58">
        <v>13</v>
      </c>
      <c r="D6" s="58"/>
      <c r="E6" s="58">
        <v>13</v>
      </c>
      <c r="F6" s="58">
        <f>C6</f>
        <v>13</v>
      </c>
      <c r="G6" s="284"/>
      <c r="H6" s="58">
        <v>13</v>
      </c>
      <c r="I6" s="58">
        <f>F6</f>
        <v>13</v>
      </c>
      <c r="J6" s="284"/>
      <c r="K6" s="58">
        <v>13</v>
      </c>
      <c r="L6" s="58">
        <f>I6</f>
        <v>13</v>
      </c>
      <c r="M6" s="284"/>
      <c r="N6" s="58">
        <f>L6</f>
        <v>13</v>
      </c>
      <c r="O6" s="58">
        <f t="shared" ref="O6:R6" si="0">N6</f>
        <v>13</v>
      </c>
      <c r="P6" s="58">
        <f t="shared" si="0"/>
        <v>13</v>
      </c>
      <c r="Q6" s="58">
        <f t="shared" si="0"/>
        <v>13</v>
      </c>
      <c r="R6" s="58">
        <f t="shared" si="0"/>
        <v>13</v>
      </c>
      <c r="S6" s="58">
        <f>I6</f>
        <v>13</v>
      </c>
      <c r="T6" s="58">
        <f>S6</f>
        <v>13</v>
      </c>
      <c r="U6" s="58">
        <f>T6</f>
        <v>13</v>
      </c>
      <c r="V6" s="8">
        <v>1</v>
      </c>
    </row>
    <row r="7" spans="1:22">
      <c r="A7" s="165" t="s">
        <v>29</v>
      </c>
      <c r="B7" s="143"/>
    </row>
    <row r="8" spans="1:22">
      <c r="A8" s="166" t="s">
        <v>30</v>
      </c>
      <c r="B8" s="161">
        <v>99</v>
      </c>
      <c r="C8" s="161">
        <v>110</v>
      </c>
      <c r="D8" s="48">
        <f>+C8/B8-1</f>
        <v>0.11111111111111116</v>
      </c>
      <c r="E8" s="161">
        <v>31</v>
      </c>
      <c r="F8" s="22">
        <f>COUNTIFS(Summary!$AQ:$AQ,'Comparison City Headwise '!F$5,Summary!$AT:$AT,"Active")</f>
        <v>70</v>
      </c>
      <c r="G8" s="48">
        <f>+F8/E8-1</f>
        <v>1.2580645161290325</v>
      </c>
      <c r="H8" s="22">
        <v>38</v>
      </c>
      <c r="I8" s="22">
        <f>COUNTIFS(Summary!$AQ:$AQ,'Comparison City Headwise '!I$5,Summary!$AT:$AT,"Active")</f>
        <v>0</v>
      </c>
      <c r="J8" s="48">
        <f>+I8/H8-1</f>
        <v>-1</v>
      </c>
      <c r="K8" s="22">
        <v>30</v>
      </c>
      <c r="L8" s="22">
        <f>COUNTIFS(Summary!$AQ:$AQ,'Comparison City Headwise '!L$5,Summary!$AT:$AT,"Active")</f>
        <v>0</v>
      </c>
      <c r="M8" s="48">
        <f>+L8/K8-1</f>
        <v>-1</v>
      </c>
      <c r="N8" s="22">
        <f>COUNTIFS(Summary!$AQ:$AQ,'Comparison City Headwise '!N$5,Summary!$AT:$AT,"Active")</f>
        <v>0</v>
      </c>
      <c r="O8" s="22">
        <f>COUNTIFS(Summary!$AQ:$AQ,'Comparison City Headwise '!O$5,Summary!$AT:$AT,"Active")</f>
        <v>0</v>
      </c>
      <c r="P8" s="22">
        <f>COUNTIFS(Summary!$AQ:$AQ,'Comparison City Headwise '!P$5,Summary!$AT:$AT,"Active")</f>
        <v>0</v>
      </c>
      <c r="Q8" s="22">
        <f>COUNTIFS(Summary!$AQ:$AQ,'Comparison City Headwise '!Q$5,Summary!$AT:$AT,"Active")</f>
        <v>0</v>
      </c>
      <c r="R8" s="22">
        <f>COUNTIF(Summary!$AQ:$AQ,'Comparison City Headwise '!R5)</f>
        <v>0</v>
      </c>
      <c r="S8" s="22">
        <f>COUNTIF(Summary!$AQ:$AQ,'Comparison City Headwise '!S5)</f>
        <v>0</v>
      </c>
      <c r="T8" s="22">
        <f>COUNTIF(Summary!$AQ:$AQ,'Comparison City Headwise '!T5)</f>
        <v>0</v>
      </c>
      <c r="U8" s="22">
        <f>COUNTIF(Summary!$AQ:$AQ,'Comparison City Headwise '!U5)</f>
        <v>0</v>
      </c>
      <c r="V8" s="143">
        <v>1</v>
      </c>
    </row>
    <row r="9" spans="1:22">
      <c r="A9" s="166" t="s">
        <v>36</v>
      </c>
      <c r="B9" s="161">
        <v>105.69230769230768</v>
      </c>
      <c r="C9" s="161">
        <v>114.15384615384616</v>
      </c>
      <c r="D9" s="48">
        <f t="shared" ref="D9:D11" si="1">+C9/B9-1</f>
        <v>8.005822416302788E-2</v>
      </c>
      <c r="E9" s="161">
        <v>33.769230769230766</v>
      </c>
      <c r="F9" s="22">
        <f>SUMIF(Summary!$AQ:$AQ,'Comparison City Headwise '!F5,Summary!$F:$F)/F6</f>
        <v>129.15384615384616</v>
      </c>
      <c r="G9" s="48">
        <f t="shared" ref="G9:G11" si="2">+F9/E9-1</f>
        <v>2.8246013667425971</v>
      </c>
      <c r="H9" s="22">
        <v>40.307692307692307</v>
      </c>
      <c r="I9" s="22">
        <f>SUMIF(Summary!$AQ:$AQ,'Comparison City Headwise '!I5,Summary!$F:$F)/I6</f>
        <v>0</v>
      </c>
      <c r="J9" s="48">
        <f t="shared" ref="J9:J11" si="3">+I9/H9-1</f>
        <v>-1</v>
      </c>
      <c r="K9" s="22">
        <v>31.615384615384617</v>
      </c>
      <c r="L9" s="22">
        <f>SUMIF(Summary!$AQ:$AQ,'Comparison City Headwise '!L5,Summary!$F:$F)/L6</f>
        <v>0</v>
      </c>
      <c r="M9" s="48">
        <f t="shared" ref="M9:M11" si="4">+L9/K9-1</f>
        <v>-1</v>
      </c>
      <c r="N9" s="22">
        <f>SUMIF(Summary!$AQ:$AQ,'Comparison City Headwise '!N5,Summary!$F:$F)/N6</f>
        <v>0</v>
      </c>
      <c r="O9" s="22">
        <f>SUMIF(Summary!$AQ:$AQ,'Comparison City Headwise '!O5,Summary!$F:$F)/O6</f>
        <v>0</v>
      </c>
      <c r="P9" s="22">
        <f>SUMIF(Summary!$AQ:$AQ,'Comparison City Headwise '!P5,Summary!$F:$F)/P6</f>
        <v>0</v>
      </c>
      <c r="Q9" s="22">
        <f>SUMIF(Summary!$AQ:$AQ,'Comparison City Headwise '!Q5,Summary!$F:$F)/Q6</f>
        <v>0</v>
      </c>
      <c r="R9" s="22">
        <f>SUMIF(Summary!$AQ:$AQ,'Comparison City Headwise '!R5,Summary!$F:$F)/R6</f>
        <v>0</v>
      </c>
      <c r="S9" s="22">
        <f>SUMIF(Summary!$AQ:$AQ,'Comparison City Headwise '!S5,Summary!$F:$F)/S6</f>
        <v>0</v>
      </c>
      <c r="T9" s="22">
        <f>SUMIF(Summary!$AQ:$AQ,'Comparison City Headwise '!T5,Summary!$F:$F)/T6</f>
        <v>0</v>
      </c>
      <c r="U9" s="22">
        <f>SUMIF(Summary!$AQ:$AQ,'Comparison City Headwise '!U5,Summary!$F:$F)/U6</f>
        <v>0</v>
      </c>
      <c r="V9" s="143">
        <v>1</v>
      </c>
    </row>
    <row r="10" spans="1:22">
      <c r="A10" s="166" t="s">
        <v>31</v>
      </c>
      <c r="B10" s="161">
        <v>92.538461538461533</v>
      </c>
      <c r="C10" s="161">
        <v>100.84615384615384</v>
      </c>
      <c r="D10" s="48">
        <f t="shared" si="1"/>
        <v>8.9775561097256817E-2</v>
      </c>
      <c r="E10" s="161">
        <v>29.153846153846153</v>
      </c>
      <c r="F10" s="22">
        <f>SUMIF(Summary!$AQ:$AQ,'Comparison City Headwise '!F5,Summary!$AE:$AE)/F6</f>
        <v>115.23076923076923</v>
      </c>
      <c r="G10" s="48">
        <f t="shared" si="2"/>
        <v>2.9525065963060686</v>
      </c>
      <c r="H10" s="22">
        <v>35.07692307692308</v>
      </c>
      <c r="I10" s="22">
        <f>SUMIF(Summary!$AQ:$AQ,'Comparison City Headwise '!I5,Summary!$AE:$AE)/I6</f>
        <v>0</v>
      </c>
      <c r="J10" s="48">
        <f t="shared" si="3"/>
        <v>-1</v>
      </c>
      <c r="K10" s="22">
        <v>28.307692307692307</v>
      </c>
      <c r="L10" s="22">
        <f>SUMIF(Summary!$AQ:$AQ,'Comparison City Headwise '!L5,Summary!$AE:$AE)/L6</f>
        <v>0</v>
      </c>
      <c r="M10" s="48">
        <f t="shared" si="4"/>
        <v>-1</v>
      </c>
      <c r="N10" s="22">
        <f>SUMIF(Summary!$AQ:$AQ,'Comparison City Headwise '!N5,Summary!$AE:$AE)/N6</f>
        <v>0</v>
      </c>
      <c r="O10" s="22">
        <f>SUMIF(Summary!$AQ:$AQ,'Comparison City Headwise '!O5,Summary!$AE:$AE)/O6</f>
        <v>0</v>
      </c>
      <c r="P10" s="22">
        <f>SUMIF(Summary!$AQ:$AQ,'Comparison City Headwise '!P5,Summary!$AE:$AE)/P6</f>
        <v>0</v>
      </c>
      <c r="Q10" s="22">
        <f>SUMIF(Summary!$AQ:$AQ,'Comparison City Headwise '!Q5,Summary!$AE:$AE)/Q6</f>
        <v>0</v>
      </c>
      <c r="R10" s="22">
        <f>SUMIF(Summary!$AQ:$AQ,'Comparison City Headwise '!R5,Summary!$AE:$AE)/R6</f>
        <v>0</v>
      </c>
      <c r="S10" s="22">
        <f>SUMIF(Summary!$AQ:$AQ,'Comparison City Headwise '!S5,Summary!$AE:$AE)/S6</f>
        <v>0</v>
      </c>
      <c r="T10" s="22">
        <f>SUMIF(Summary!$AQ:$AQ,'Comparison City Headwise '!T5,Summary!$AE:$AE)/T6</f>
        <v>0</v>
      </c>
      <c r="U10" s="22">
        <f>SUMIF(Summary!$AQ:$AQ,'Comparison City Headwise '!U5,Summary!$AE:$AE)/U6</f>
        <v>0</v>
      </c>
      <c r="V10" s="143">
        <v>1</v>
      </c>
    </row>
    <row r="11" spans="1:22">
      <c r="A11" s="167" t="s">
        <v>32</v>
      </c>
      <c r="B11" s="23">
        <v>0.12445414847161562</v>
      </c>
      <c r="C11" s="23">
        <v>0.11657681940700815</v>
      </c>
      <c r="D11" s="48">
        <f t="shared" si="1"/>
        <v>-6.3295030027898713E-2</v>
      </c>
      <c r="E11" s="23">
        <v>0.13667425968109337</v>
      </c>
      <c r="F11" s="23">
        <f t="shared" ref="F11:Q11" si="5">1-F10/F9</f>
        <v>0.10780226325193576</v>
      </c>
      <c r="G11" s="48">
        <f t="shared" si="2"/>
        <v>-0.21124677387333657</v>
      </c>
      <c r="H11" s="23">
        <v>0.1297709923664121</v>
      </c>
      <c r="I11" s="23" t="e">
        <f t="shared" si="5"/>
        <v>#DIV/0!</v>
      </c>
      <c r="J11" s="48" t="e">
        <f t="shared" si="3"/>
        <v>#DIV/0!</v>
      </c>
      <c r="K11" s="23">
        <v>0.1046228710462288</v>
      </c>
      <c r="L11" s="23" t="e">
        <f t="shared" si="5"/>
        <v>#DIV/0!</v>
      </c>
      <c r="M11" s="48" t="e">
        <f t="shared" si="4"/>
        <v>#DIV/0!</v>
      </c>
      <c r="N11" s="23" t="e">
        <f t="shared" si="5"/>
        <v>#DIV/0!</v>
      </c>
      <c r="O11" s="23" t="e">
        <f t="shared" si="5"/>
        <v>#DIV/0!</v>
      </c>
      <c r="P11" s="23" t="e">
        <f t="shared" si="5"/>
        <v>#DIV/0!</v>
      </c>
      <c r="Q11" s="23" t="e">
        <f t="shared" si="5"/>
        <v>#DIV/0!</v>
      </c>
      <c r="R11" s="23" t="e">
        <f>R10/R9</f>
        <v>#DIV/0!</v>
      </c>
      <c r="S11" s="23" t="e">
        <f>S10/S9</f>
        <v>#DIV/0!</v>
      </c>
      <c r="T11" s="23" t="e">
        <f>T10/T9</f>
        <v>#DIV/0!</v>
      </c>
      <c r="U11" s="23" t="e">
        <f>U10/U9</f>
        <v>#DIV/0!</v>
      </c>
      <c r="V11" s="143">
        <v>1</v>
      </c>
    </row>
    <row r="12" spans="1:22" hidden="1">
      <c r="A12" s="168"/>
      <c r="B12" s="143"/>
      <c r="D12" s="276"/>
      <c r="F12" s="17"/>
      <c r="H12" s="17"/>
      <c r="I12" s="17"/>
      <c r="K12" s="17"/>
      <c r="L12" s="17"/>
      <c r="N12" s="17"/>
      <c r="O12" s="17"/>
      <c r="P12" s="17"/>
      <c r="Q12" s="17"/>
      <c r="R12" s="17"/>
      <c r="S12" s="17"/>
      <c r="T12" s="17"/>
      <c r="U12" s="17"/>
      <c r="V12" s="143">
        <v>1</v>
      </c>
    </row>
    <row r="13" spans="1:22" hidden="1">
      <c r="A13" s="176"/>
      <c r="B13" s="143"/>
      <c r="D13" s="276"/>
      <c r="F13" s="17"/>
      <c r="H13" s="17"/>
      <c r="I13" s="17"/>
      <c r="K13" s="17"/>
      <c r="L13" s="17"/>
      <c r="N13" s="17"/>
      <c r="O13" s="17"/>
      <c r="P13" s="17"/>
      <c r="Q13" s="17"/>
      <c r="R13" s="17"/>
      <c r="S13" s="17"/>
      <c r="T13" s="17"/>
      <c r="U13" s="17"/>
    </row>
    <row r="14" spans="1:22" hidden="1">
      <c r="A14" s="177"/>
      <c r="B14" s="143"/>
      <c r="D14" s="276"/>
      <c r="F14" s="18"/>
      <c r="H14" s="18"/>
      <c r="I14" s="18"/>
      <c r="K14" s="18"/>
      <c r="L14" s="18"/>
      <c r="N14" s="18"/>
      <c r="O14" s="18"/>
      <c r="P14" s="18"/>
      <c r="Q14" s="18"/>
      <c r="R14" s="18"/>
      <c r="S14" s="18"/>
      <c r="T14" s="18"/>
      <c r="U14" s="18"/>
    </row>
    <row r="15" spans="1:22">
      <c r="A15" s="178"/>
      <c r="B15" s="143"/>
      <c r="D15" s="276"/>
    </row>
    <row r="16" spans="1:22">
      <c r="A16" s="179" t="s">
        <v>37</v>
      </c>
      <c r="B16" s="42">
        <v>4938</v>
      </c>
      <c r="C16" s="42">
        <v>5947</v>
      </c>
      <c r="D16" s="277">
        <f t="shared" ref="D16:D19" si="6">+C16/B16-1</f>
        <v>0.20433373835560964</v>
      </c>
      <c r="E16" s="42">
        <v>1584</v>
      </c>
      <c r="F16" s="43">
        <f>SUMIF(Summary!$AQ:$AQ,'Comparison City Headwise '!F5,Summary!$AI:$AI)</f>
        <v>5880</v>
      </c>
      <c r="G16" s="277">
        <f t="shared" ref="G16:G19" si="7">+F16/E16-1</f>
        <v>2.7121212121212119</v>
      </c>
      <c r="H16" s="43">
        <v>1813</v>
      </c>
      <c r="I16" s="43">
        <f>SUMIF(Summary!$AQ:$AQ,'Comparison City Headwise '!I5,Summary!$AI:$AI)</f>
        <v>0</v>
      </c>
      <c r="J16" s="277">
        <f t="shared" ref="J16:J19" si="8">+I16/H16-1</f>
        <v>-1</v>
      </c>
      <c r="K16" s="43">
        <v>1541</v>
      </c>
      <c r="L16" s="43">
        <f>SUMIF(Summary!$AQ:$AQ,'Comparison City Headwise '!L5,Summary!$AI:$AI)</f>
        <v>0</v>
      </c>
      <c r="M16" s="277">
        <f t="shared" ref="M16:M19" si="9">+L16/K16-1</f>
        <v>-1</v>
      </c>
      <c r="N16" s="43">
        <f>SUMIF(Summary!$AQ:$AQ,'Comparison City Headwise '!N5,Summary!$AI:$AI)</f>
        <v>0</v>
      </c>
      <c r="O16" s="43">
        <f>SUMIF(Summary!$AQ:$AQ,'Comparison City Headwise '!O5,Summary!$AI:$AI)</f>
        <v>0</v>
      </c>
      <c r="P16" s="43">
        <f>SUMIF(Summary!$AQ:$AQ,'Comparison City Headwise '!P5,Summary!$AI:$AI)</f>
        <v>0</v>
      </c>
      <c r="Q16" s="43">
        <f>SUMIF(Summary!$AQ:$AQ,'Comparison City Headwise '!Q5,Summary!$AI:$AI)</f>
        <v>0</v>
      </c>
      <c r="R16" s="43">
        <f>SUMIF(Summary!$AQ:$AQ,'Comparison City Headwise '!R5,Summary!$AI:$AI)</f>
        <v>0</v>
      </c>
      <c r="S16" s="43">
        <f>SUMIF(Summary!$AQ:$AQ,'Comparison City Headwise '!S5,Summary!$AI:$AI)</f>
        <v>0</v>
      </c>
      <c r="T16" s="43">
        <f>SUMIF(Summary!$AQ:$AQ,'Comparison City Headwise '!T5,Summary!$AI:$AI)</f>
        <v>0</v>
      </c>
      <c r="U16" s="43">
        <f>SUMIF(Summary!$AQ:$AQ,'Comparison City Headwise '!U5,Summary!$AI:$AI)</f>
        <v>0</v>
      </c>
      <c r="V16" s="143">
        <v>1</v>
      </c>
    </row>
    <row r="17" spans="1:22">
      <c r="A17" s="179" t="s">
        <v>103</v>
      </c>
      <c r="B17" s="51">
        <v>379.84615384615381</v>
      </c>
      <c r="C17" s="51">
        <v>457.46153846153845</v>
      </c>
      <c r="D17" s="277">
        <f t="shared" si="6"/>
        <v>0.20433373835560964</v>
      </c>
      <c r="E17" s="51">
        <v>121.84615384615384</v>
      </c>
      <c r="F17" s="44">
        <f t="shared" ref="F17:U17" si="10">F16/F6</f>
        <v>452.30769230769232</v>
      </c>
      <c r="G17" s="277">
        <f t="shared" si="7"/>
        <v>2.7121212121212124</v>
      </c>
      <c r="H17" s="44">
        <v>139.46153846153845</v>
      </c>
      <c r="I17" s="44">
        <f t="shared" si="10"/>
        <v>0</v>
      </c>
      <c r="J17" s="277">
        <f t="shared" si="8"/>
        <v>-1</v>
      </c>
      <c r="K17" s="44">
        <v>118.53846153846153</v>
      </c>
      <c r="L17" s="44">
        <f t="shared" si="10"/>
        <v>0</v>
      </c>
      <c r="M17" s="277">
        <f t="shared" si="9"/>
        <v>-1</v>
      </c>
      <c r="N17" s="44">
        <f t="shared" si="10"/>
        <v>0</v>
      </c>
      <c r="O17" s="44">
        <f t="shared" si="10"/>
        <v>0</v>
      </c>
      <c r="P17" s="44">
        <f t="shared" si="10"/>
        <v>0</v>
      </c>
      <c r="Q17" s="44">
        <f t="shared" si="10"/>
        <v>0</v>
      </c>
      <c r="R17" s="44">
        <f t="shared" si="10"/>
        <v>0</v>
      </c>
      <c r="S17" s="44">
        <f t="shared" si="10"/>
        <v>0</v>
      </c>
      <c r="T17" s="44">
        <f t="shared" si="10"/>
        <v>0</v>
      </c>
      <c r="U17" s="44">
        <f t="shared" si="10"/>
        <v>0</v>
      </c>
      <c r="V17" s="143">
        <v>1</v>
      </c>
    </row>
    <row r="18" spans="1:22">
      <c r="A18" s="179" t="s">
        <v>104</v>
      </c>
      <c r="B18" s="51">
        <v>4.1047381546134662</v>
      </c>
      <c r="C18" s="51">
        <v>4.5362318840579716</v>
      </c>
      <c r="D18" s="277">
        <f t="shared" si="6"/>
        <v>0.10512089034462124</v>
      </c>
      <c r="E18" s="51">
        <v>4.1794195250659625</v>
      </c>
      <c r="F18" s="51">
        <f>F17/F10</f>
        <v>3.9252336448598135</v>
      </c>
      <c r="G18" s="277">
        <f t="shared" si="7"/>
        <v>-6.0818465024072288E-2</v>
      </c>
      <c r="H18" s="51">
        <v>3.9758771929824555</v>
      </c>
      <c r="I18" s="51" t="e">
        <f t="shared" ref="I18:R18" si="11">I17/I10</f>
        <v>#DIV/0!</v>
      </c>
      <c r="J18" s="277" t="e">
        <f t="shared" si="8"/>
        <v>#DIV/0!</v>
      </c>
      <c r="K18" s="51">
        <v>4.1875</v>
      </c>
      <c r="L18" s="51" t="e">
        <f t="shared" si="11"/>
        <v>#DIV/0!</v>
      </c>
      <c r="M18" s="277" t="e">
        <f t="shared" si="9"/>
        <v>#DIV/0!</v>
      </c>
      <c r="N18" s="51" t="e">
        <f t="shared" si="11"/>
        <v>#DIV/0!</v>
      </c>
      <c r="O18" s="51" t="e">
        <f t="shared" si="11"/>
        <v>#DIV/0!</v>
      </c>
      <c r="P18" s="51" t="e">
        <f t="shared" si="11"/>
        <v>#DIV/0!</v>
      </c>
      <c r="Q18" s="51" t="e">
        <f t="shared" si="11"/>
        <v>#DIV/0!</v>
      </c>
      <c r="R18" s="51" t="e">
        <f t="shared" si="11"/>
        <v>#DIV/0!</v>
      </c>
      <c r="S18" s="51" t="e">
        <f>S17/S10</f>
        <v>#DIV/0!</v>
      </c>
      <c r="T18" s="51" t="e">
        <f>T17/T10</f>
        <v>#DIV/0!</v>
      </c>
      <c r="U18" s="51" t="e">
        <f>U17/U10</f>
        <v>#DIV/0!</v>
      </c>
      <c r="V18" s="143">
        <v>1</v>
      </c>
    </row>
    <row r="19" spans="1:22">
      <c r="A19" s="179" t="s">
        <v>105</v>
      </c>
      <c r="B19" s="52">
        <v>9.3357634669906847E-2</v>
      </c>
      <c r="C19" s="52">
        <v>4.758701866487304E-2</v>
      </c>
      <c r="D19" s="277">
        <f t="shared" si="6"/>
        <v>-0.490271804409668</v>
      </c>
      <c r="E19" s="52">
        <v>9.7222222222222238E-2</v>
      </c>
      <c r="F19" s="52">
        <f>F30/F18</f>
        <v>4.8299319727891157E-2</v>
      </c>
      <c r="G19" s="277">
        <f t="shared" si="7"/>
        <v>-0.50320699708454819</v>
      </c>
      <c r="H19" s="52">
        <v>0.10093767236624381</v>
      </c>
      <c r="I19" s="52" t="e">
        <f t="shared" ref="I19:R19" si="12">I30/I18</f>
        <v>#DIV/0!</v>
      </c>
      <c r="J19" s="277" t="e">
        <f t="shared" si="8"/>
        <v>#DIV/0!</v>
      </c>
      <c r="K19" s="52">
        <v>8.0467229072031146E-2</v>
      </c>
      <c r="L19" s="52" t="e">
        <f t="shared" si="12"/>
        <v>#DIV/0!</v>
      </c>
      <c r="M19" s="277" t="e">
        <f t="shared" si="9"/>
        <v>#DIV/0!</v>
      </c>
      <c r="N19" s="52" t="e">
        <f t="shared" si="12"/>
        <v>#DIV/0!</v>
      </c>
      <c r="O19" s="52" t="e">
        <f t="shared" si="12"/>
        <v>#DIV/0!</v>
      </c>
      <c r="P19" s="52" t="e">
        <f t="shared" si="12"/>
        <v>#DIV/0!</v>
      </c>
      <c r="Q19" s="52" t="e">
        <f t="shared" si="12"/>
        <v>#DIV/0!</v>
      </c>
      <c r="R19" s="52" t="e">
        <f t="shared" si="12"/>
        <v>#DIV/0!</v>
      </c>
      <c r="S19" s="52" t="e">
        <f>S30/S18</f>
        <v>#DIV/0!</v>
      </c>
      <c r="T19" s="52" t="e">
        <f>T30/T18</f>
        <v>#DIV/0!</v>
      </c>
      <c r="U19" s="52" t="e">
        <f>U30/U18</f>
        <v>#DIV/0!</v>
      </c>
      <c r="V19" s="143">
        <v>1</v>
      </c>
    </row>
    <row r="20" spans="1:22" hidden="1">
      <c r="A20" s="180"/>
      <c r="B20" s="143"/>
      <c r="D20" s="276"/>
      <c r="V20" s="143">
        <v>1</v>
      </c>
    </row>
    <row r="21" spans="1:22">
      <c r="A21" s="181"/>
      <c r="B21" s="143"/>
      <c r="D21" s="276"/>
    </row>
    <row r="22" spans="1:22">
      <c r="A22" s="182" t="s">
        <v>38</v>
      </c>
      <c r="B22" s="169">
        <v>825614.81939799339</v>
      </c>
      <c r="C22" s="169">
        <v>479693.37792642135</v>
      </c>
      <c r="D22" s="278">
        <f>+C22/B22-1</f>
        <v>-0.41898647328521144</v>
      </c>
      <c r="E22" s="169">
        <v>273550.67224080267</v>
      </c>
      <c r="F22" s="29">
        <f>SUMIF(Summary!$AQ:$AQ,'Comparison City Headwise '!F5,Summary!$J:$J)/F6</f>
        <v>733689.76615384605</v>
      </c>
      <c r="G22" s="278">
        <f>+F22/E22-1</f>
        <v>1.6820982019301698</v>
      </c>
      <c r="H22" s="29">
        <v>315717.3913043479</v>
      </c>
      <c r="I22" s="29">
        <f>SUMIF(Summary!$AQ:$AQ,'Comparison City Headwise '!I5,Summary!$J:$J)/I6</f>
        <v>0</v>
      </c>
      <c r="J22" s="278">
        <f>+I22/H22-1</f>
        <v>-1</v>
      </c>
      <c r="K22" s="29">
        <v>236346.75585284285</v>
      </c>
      <c r="L22" s="29">
        <f>SUMIF(Summary!$AQ:$AQ,'Comparison City Headwise '!L5,Summary!$J:$J)/L6</f>
        <v>0</v>
      </c>
      <c r="M22" s="278">
        <f>+L22/K22-1</f>
        <v>-1</v>
      </c>
      <c r="N22" s="29">
        <f>SUMIF(Summary!$AQ:$AQ,'Comparison City Headwise '!N5,Summary!$J:$J)/N6</f>
        <v>0</v>
      </c>
      <c r="O22" s="29">
        <f>SUMIF(Summary!$AQ:$AQ,'Comparison City Headwise '!O5,Summary!$J:$J)/O6</f>
        <v>0</v>
      </c>
      <c r="P22" s="29">
        <f>SUMIF(Summary!$AQ:$AQ,'Comparison City Headwise '!P5,Summary!$J:$J)/P6</f>
        <v>0</v>
      </c>
      <c r="Q22" s="29">
        <f>SUMIF(Summary!$AQ:$AQ,'Comparison City Headwise '!Q5,Summary!$J:$J)/Q6</f>
        <v>0</v>
      </c>
      <c r="R22" s="29">
        <f>SUMIF(Summary!$AQ:$AQ,'Comparison City Headwise '!R5,Summary!$J:$J)/R6</f>
        <v>0</v>
      </c>
      <c r="S22" s="29">
        <f>SUMIF(Summary!$AQ:$AQ,'Comparison City Headwise '!S5,Summary!$J:$J)/S6</f>
        <v>0</v>
      </c>
      <c r="T22" s="29">
        <f>SUMIF(Summary!$AQ:$AQ,'Comparison City Headwise '!T5,Summary!$J:$J)/T6</f>
        <v>0</v>
      </c>
      <c r="U22" s="29">
        <f>SUMIF(Summary!$AQ:$AQ,'Comparison City Headwise '!U5,Summary!$J:$J)/U6</f>
        <v>0</v>
      </c>
      <c r="V22" s="143">
        <v>1</v>
      </c>
    </row>
    <row r="23" spans="1:22">
      <c r="A23" s="182" t="s">
        <v>39</v>
      </c>
      <c r="B23" s="169">
        <v>197700.93645484949</v>
      </c>
      <c r="C23" s="169">
        <v>136132.04013377926</v>
      </c>
      <c r="D23" s="278">
        <f t="shared" ref="D23:D25" si="13">+C23/B23-1</f>
        <v>-0.31142440407777838</v>
      </c>
      <c r="E23" s="169">
        <v>60930.03344481605</v>
      </c>
      <c r="F23" s="29">
        <f>SUMIF(Summary!$AQ:$AQ,'Comparison City Headwise '!F5,Summary!$I:$I)/F6</f>
        <v>326636.07692307694</v>
      </c>
      <c r="G23" s="278">
        <f t="shared" ref="G23:G25" si="14">+F23/E23-1</f>
        <v>4.3608386284394411</v>
      </c>
      <c r="H23" s="29">
        <v>82757.458193979939</v>
      </c>
      <c r="I23" s="29">
        <f>SUMIF(Summary!$AQ:$AQ,'Comparison City Headwise '!I5,Summary!$I:$I)/I6</f>
        <v>0</v>
      </c>
      <c r="J23" s="278">
        <f t="shared" ref="J23:J25" si="15">+I23/H23-1</f>
        <v>-1</v>
      </c>
      <c r="K23" s="29">
        <v>54013.444816053503</v>
      </c>
      <c r="L23" s="29">
        <f>SUMIF(Summary!$AQ:$AQ,'Comparison City Headwise '!L5,Summary!$I:$I)/L6</f>
        <v>0</v>
      </c>
      <c r="M23" s="278">
        <f t="shared" ref="M23:M25" si="16">+L23/K23-1</f>
        <v>-1</v>
      </c>
      <c r="N23" s="29">
        <f>SUMIF(Summary!$AQ:$AQ,'Comparison City Headwise '!N5,Summary!$I:$I)/N6</f>
        <v>0</v>
      </c>
      <c r="O23" s="29">
        <f>SUMIF(Summary!$AQ:$AQ,'Comparison City Headwise '!O5,Summary!$I:$I)/O6</f>
        <v>0</v>
      </c>
      <c r="P23" s="29">
        <f>SUMIF(Summary!$AQ:$AQ,'Comparison City Headwise '!P5,Summary!$I:$I)/P6</f>
        <v>0</v>
      </c>
      <c r="Q23" s="29">
        <f>SUMIF(Summary!$AQ:$AQ,'Comparison City Headwise '!Q5,Summary!$I:$I)/Q6</f>
        <v>0</v>
      </c>
      <c r="R23" s="29">
        <f>SUMIF(Summary!$AQ:$AQ,'Comparison City Headwise '!R5,Summary!$I:$I)/R6</f>
        <v>0</v>
      </c>
      <c r="S23" s="29">
        <f>SUMIF(Summary!$AQ:$AQ,'Comparison City Headwise '!S5,Summary!$I:$I)/S6</f>
        <v>0</v>
      </c>
      <c r="T23" s="29">
        <f>SUMIF(Summary!$AQ:$AQ,'Comparison City Headwise '!T5,Summary!$I:$I)/T6</f>
        <v>0</v>
      </c>
      <c r="U23" s="29">
        <f>SUMIF(Summary!$AQ:$AQ,'Comparison City Headwise '!U5,Summary!$I:$I)/U6</f>
        <v>0</v>
      </c>
      <c r="V23" s="143">
        <v>1</v>
      </c>
    </row>
    <row r="24" spans="1:22">
      <c r="A24" s="182" t="s">
        <v>40</v>
      </c>
      <c r="B24" s="169">
        <v>35.46153846153846</v>
      </c>
      <c r="C24" s="169">
        <v>21.769230769230766</v>
      </c>
      <c r="D24" s="278">
        <f t="shared" si="13"/>
        <v>-0.38611713665943603</v>
      </c>
      <c r="E24" s="169">
        <v>11.846153846153847</v>
      </c>
      <c r="F24" s="29">
        <f>SUMIF(Summary!$AQ:$AQ,'Comparison City Headwise '!F5,Summary!$AF:$AF)/F6</f>
        <v>21.846153846153847</v>
      </c>
      <c r="G24" s="278">
        <f t="shared" si="14"/>
        <v>0.8441558441558441</v>
      </c>
      <c r="H24" s="29">
        <v>14.076923076923077</v>
      </c>
      <c r="I24" s="29">
        <f>SUMIF(Summary!$AQ:$AQ,'Comparison City Headwise '!I5,Summary!$AF:$AF)/I6</f>
        <v>0</v>
      </c>
      <c r="J24" s="278">
        <f t="shared" si="15"/>
        <v>-1</v>
      </c>
      <c r="K24" s="29">
        <v>9.5384615384615383</v>
      </c>
      <c r="L24" s="29">
        <f>SUMIF(Summary!$AQ:$AQ,'Comparison City Headwise '!L5,Summary!$AF:$AF)/L6</f>
        <v>0</v>
      </c>
      <c r="M24" s="278">
        <f t="shared" si="16"/>
        <v>-1</v>
      </c>
      <c r="N24" s="29">
        <f>SUMIF(Summary!$AQ:$AQ,'Comparison City Headwise '!N5,Summary!$AF:$AF)/N6</f>
        <v>0</v>
      </c>
      <c r="O24" s="29">
        <f>SUMIF(Summary!$AQ:$AQ,'Comparison City Headwise '!O5,Summary!$AF:$AF)/O6</f>
        <v>0</v>
      </c>
      <c r="P24" s="29">
        <f>SUMIF(Summary!$AQ:$AQ,'Comparison City Headwise '!P5,Summary!$AF:$AF)/P6</f>
        <v>0</v>
      </c>
      <c r="Q24" s="29">
        <f>SUMIF(Summary!$AQ:$AQ,'Comparison City Headwise '!Q5,Summary!$AF:$AF)/Q6</f>
        <v>0</v>
      </c>
      <c r="R24" s="29">
        <f>SUMIF(Summary!$AQ:$AQ,'Comparison City Headwise '!R5,Summary!$AF:$AF)/R6</f>
        <v>0</v>
      </c>
      <c r="S24" s="29">
        <f>SUMIF(Summary!$AQ:$AQ,'Comparison City Headwise '!S5,Summary!$AF:$AF)/S6</f>
        <v>0</v>
      </c>
      <c r="T24" s="29">
        <f>SUMIF(Summary!$AQ:$AQ,'Comparison City Headwise '!T5,Summary!$AF:$AF)/T6</f>
        <v>0</v>
      </c>
      <c r="U24" s="29">
        <f>SUMIF(Summary!$AQ:$AQ,'Comparison City Headwise '!U5,Summary!$AF:$AF)/U6</f>
        <v>0</v>
      </c>
      <c r="V24" s="143">
        <v>1</v>
      </c>
    </row>
    <row r="25" spans="1:22">
      <c r="A25" s="183" t="s">
        <v>64</v>
      </c>
      <c r="B25" s="30">
        <v>4.3617176128093167</v>
      </c>
      <c r="C25" s="30">
        <v>2.4791105121293797</v>
      </c>
      <c r="D25" s="278">
        <f t="shared" si="13"/>
        <v>-0.43162058340300902</v>
      </c>
      <c r="E25" s="30">
        <v>4.5603644646924835</v>
      </c>
      <c r="F25" s="30">
        <f>F59/F9</f>
        <v>2.1989279332936271</v>
      </c>
      <c r="G25" s="278">
        <f t="shared" si="14"/>
        <v>-0.51781750114090808</v>
      </c>
      <c r="H25" s="30">
        <v>4.5400763358778624</v>
      </c>
      <c r="I25" s="30" t="e">
        <f t="shared" ref="I25:R25" si="17">I59/I9</f>
        <v>#DIV/0!</v>
      </c>
      <c r="J25" s="278" t="e">
        <f t="shared" si="15"/>
        <v>#DIV/0!</v>
      </c>
      <c r="K25" s="30">
        <v>3.9221411192214108</v>
      </c>
      <c r="L25" s="30" t="e">
        <f t="shared" si="17"/>
        <v>#DIV/0!</v>
      </c>
      <c r="M25" s="278" t="e">
        <f t="shared" si="16"/>
        <v>#DIV/0!</v>
      </c>
      <c r="N25" s="30" t="e">
        <f t="shared" si="17"/>
        <v>#DIV/0!</v>
      </c>
      <c r="O25" s="30" t="e">
        <f t="shared" si="17"/>
        <v>#DIV/0!</v>
      </c>
      <c r="P25" s="30" t="e">
        <f t="shared" si="17"/>
        <v>#DIV/0!</v>
      </c>
      <c r="Q25" s="30" t="e">
        <f t="shared" si="17"/>
        <v>#DIV/0!</v>
      </c>
      <c r="R25" s="30" t="e">
        <f t="shared" si="17"/>
        <v>#DIV/0!</v>
      </c>
      <c r="S25" s="30" t="e">
        <f>S59/S9</f>
        <v>#DIV/0!</v>
      </c>
      <c r="T25" s="30" t="e">
        <f>T59/T9</f>
        <v>#DIV/0!</v>
      </c>
      <c r="U25" s="30" t="e">
        <f>U59/U9</f>
        <v>#DIV/0!</v>
      </c>
      <c r="V25" s="143">
        <v>1</v>
      </c>
    </row>
    <row r="26" spans="1:22" hidden="1">
      <c r="A26" s="180"/>
      <c r="B26" s="143"/>
      <c r="D26" s="276"/>
      <c r="V26" s="143">
        <v>1</v>
      </c>
    </row>
    <row r="27" spans="1:22">
      <c r="A27" s="181"/>
      <c r="B27" s="143"/>
      <c r="D27" s="276"/>
    </row>
    <row r="28" spans="1:22">
      <c r="A28" s="184" t="s">
        <v>65</v>
      </c>
      <c r="B28" s="32">
        <v>8921.8559037189643</v>
      </c>
      <c r="C28" s="32">
        <v>4756.6849069744303</v>
      </c>
      <c r="D28" s="279">
        <f>+C28/B28-1</f>
        <v>-0.46685028784295146</v>
      </c>
      <c r="E28" s="32">
        <v>9383.0045887346569</v>
      </c>
      <c r="F28" s="32">
        <f>F22/F10</f>
        <v>6367.134152202937</v>
      </c>
      <c r="G28" s="279">
        <f>+F28/E28-1</f>
        <v>-0.32141841219523737</v>
      </c>
      <c r="H28" s="32">
        <v>9000.7151029748293</v>
      </c>
      <c r="I28" s="32" t="e">
        <f t="shared" ref="I28:R28" si="18">I22/I10</f>
        <v>#DIV/0!</v>
      </c>
      <c r="J28" s="279" t="e">
        <f>+I28/H28-1</f>
        <v>#DIV/0!</v>
      </c>
      <c r="K28" s="32">
        <v>8349.2060491493394</v>
      </c>
      <c r="L28" s="32" t="e">
        <f t="shared" si="18"/>
        <v>#DIV/0!</v>
      </c>
      <c r="M28" s="279" t="e">
        <f>+L28/K28-1</f>
        <v>#DIV/0!</v>
      </c>
      <c r="N28" s="32" t="e">
        <f t="shared" si="18"/>
        <v>#DIV/0!</v>
      </c>
      <c r="O28" s="32" t="e">
        <f t="shared" si="18"/>
        <v>#DIV/0!</v>
      </c>
      <c r="P28" s="32" t="e">
        <f t="shared" si="18"/>
        <v>#DIV/0!</v>
      </c>
      <c r="Q28" s="32" t="e">
        <f t="shared" si="18"/>
        <v>#DIV/0!</v>
      </c>
      <c r="R28" s="32" t="e">
        <f t="shared" si="18"/>
        <v>#DIV/0!</v>
      </c>
      <c r="S28" s="32" t="e">
        <f>S22/S10</f>
        <v>#DIV/0!</v>
      </c>
      <c r="T28" s="32" t="e">
        <f>T22/T10</f>
        <v>#DIV/0!</v>
      </c>
      <c r="U28" s="32" t="e">
        <f>U22/U10</f>
        <v>#DIV/0!</v>
      </c>
      <c r="V28" s="143">
        <v>1</v>
      </c>
    </row>
    <row r="29" spans="1:22">
      <c r="A29" s="184" t="s">
        <v>41</v>
      </c>
      <c r="B29" s="32">
        <v>2136.4190971845746</v>
      </c>
      <c r="C29" s="32">
        <v>1349.8981859184823</v>
      </c>
      <c r="D29" s="279">
        <f>+C29/B29-1</f>
        <v>-0.36814916712857926</v>
      </c>
      <c r="E29" s="32">
        <v>2089.9483767351153</v>
      </c>
      <c r="F29" s="32">
        <f>F23/F10</f>
        <v>2834.6255006675569</v>
      </c>
      <c r="G29" s="279">
        <f>+F29/E29-1</f>
        <v>0.35631364497900408</v>
      </c>
      <c r="H29" s="32">
        <v>2359.3135011441645</v>
      </c>
      <c r="I29" s="32" t="e">
        <f t="shared" ref="I29:R29" si="19">I23/I10</f>
        <v>#DIV/0!</v>
      </c>
      <c r="J29" s="279" t="e">
        <f>+I29/H29-1</f>
        <v>#DIV/0!</v>
      </c>
      <c r="K29" s="32">
        <v>1908.0836483931944</v>
      </c>
      <c r="L29" s="32" t="e">
        <f t="shared" si="19"/>
        <v>#DIV/0!</v>
      </c>
      <c r="M29" s="279" t="e">
        <f>+L29/K29-1</f>
        <v>#DIV/0!</v>
      </c>
      <c r="N29" s="32" t="e">
        <f t="shared" si="19"/>
        <v>#DIV/0!</v>
      </c>
      <c r="O29" s="32" t="e">
        <f t="shared" si="19"/>
        <v>#DIV/0!</v>
      </c>
      <c r="P29" s="32" t="e">
        <f t="shared" si="19"/>
        <v>#DIV/0!</v>
      </c>
      <c r="Q29" s="32" t="e">
        <f t="shared" si="19"/>
        <v>#DIV/0!</v>
      </c>
      <c r="R29" s="32" t="e">
        <f t="shared" si="19"/>
        <v>#DIV/0!</v>
      </c>
      <c r="S29" s="32" t="e">
        <f>S23/S10</f>
        <v>#DIV/0!</v>
      </c>
      <c r="T29" s="32" t="e">
        <f>T23/T10</f>
        <v>#DIV/0!</v>
      </c>
      <c r="U29" s="32" t="e">
        <f>U23/U10</f>
        <v>#DIV/0!</v>
      </c>
      <c r="V29" s="143">
        <v>1</v>
      </c>
    </row>
    <row r="30" spans="1:22">
      <c r="A30" s="185" t="s">
        <v>89</v>
      </c>
      <c r="B30" s="53">
        <v>0.38320864505403157</v>
      </c>
      <c r="C30" s="53">
        <v>0.21586575133485889</v>
      </c>
      <c r="D30" s="277">
        <f>+C30/B30-1</f>
        <v>-0.436688722655455</v>
      </c>
      <c r="E30" s="53">
        <v>0.40633245382585753</v>
      </c>
      <c r="F30" s="53">
        <f>F24/F10</f>
        <v>0.1895861148197597</v>
      </c>
      <c r="G30" s="277">
        <f>+F30/E30-1</f>
        <v>-0.53342118495656543</v>
      </c>
      <c r="H30" s="53">
        <v>0.40131578947368418</v>
      </c>
      <c r="I30" s="53" t="e">
        <f t="shared" ref="I30:R30" si="20">I24/I10</f>
        <v>#DIV/0!</v>
      </c>
      <c r="J30" s="277" t="e">
        <f>+I30/H30-1</f>
        <v>#DIV/0!</v>
      </c>
      <c r="K30" s="53">
        <v>0.33695652173913043</v>
      </c>
      <c r="L30" s="53" t="e">
        <f>L24/L10</f>
        <v>#DIV/0!</v>
      </c>
      <c r="M30" s="277" t="e">
        <f>+L30/K30-1</f>
        <v>#DIV/0!</v>
      </c>
      <c r="N30" s="53" t="e">
        <f t="shared" si="20"/>
        <v>#DIV/0!</v>
      </c>
      <c r="O30" s="53" t="e">
        <f t="shared" si="20"/>
        <v>#DIV/0!</v>
      </c>
      <c r="P30" s="53" t="e">
        <f t="shared" si="20"/>
        <v>#DIV/0!</v>
      </c>
      <c r="Q30" s="53" t="e">
        <f t="shared" si="20"/>
        <v>#DIV/0!</v>
      </c>
      <c r="R30" s="53" t="e">
        <f t="shared" si="20"/>
        <v>#DIV/0!</v>
      </c>
      <c r="S30" s="53" t="e">
        <f>S24/S10</f>
        <v>#DIV/0!</v>
      </c>
      <c r="T30" s="53" t="e">
        <f>T24/T10</f>
        <v>#DIV/0!</v>
      </c>
      <c r="U30" s="53" t="e">
        <f>U24/U10</f>
        <v>#DIV/0!</v>
      </c>
      <c r="V30" s="143">
        <v>1</v>
      </c>
    </row>
    <row r="31" spans="1:22">
      <c r="A31" s="185" t="s">
        <v>42</v>
      </c>
      <c r="B31" s="53">
        <v>0.33551673944687049</v>
      </c>
      <c r="C31" s="53">
        <v>0.19070080862533689</v>
      </c>
      <c r="D31" s="277">
        <f>+C31/B31-1</f>
        <v>-0.43162058340300902</v>
      </c>
      <c r="E31" s="53">
        <v>0.35079726651480642</v>
      </c>
      <c r="F31" s="53">
        <f>F24/F9</f>
        <v>0.16914830256104824</v>
      </c>
      <c r="G31" s="277">
        <f>+F31/E31-1</f>
        <v>-0.51781750114090808</v>
      </c>
      <c r="H31" s="53">
        <v>0.34923664122137404</v>
      </c>
      <c r="I31" s="53" t="e">
        <f t="shared" ref="I31:R31" si="21">I24/I9</f>
        <v>#DIV/0!</v>
      </c>
      <c r="J31" s="277" t="e">
        <f>+I31/H31-1</f>
        <v>#DIV/0!</v>
      </c>
      <c r="K31" s="53">
        <v>0.30170316301703159</v>
      </c>
      <c r="L31" s="53" t="e">
        <f t="shared" si="21"/>
        <v>#DIV/0!</v>
      </c>
      <c r="M31" s="277" t="e">
        <f>+L31/K31-1</f>
        <v>#DIV/0!</v>
      </c>
      <c r="N31" s="53" t="e">
        <f t="shared" si="21"/>
        <v>#DIV/0!</v>
      </c>
      <c r="O31" s="53" t="e">
        <f t="shared" si="21"/>
        <v>#DIV/0!</v>
      </c>
      <c r="P31" s="53" t="e">
        <f t="shared" si="21"/>
        <v>#DIV/0!</v>
      </c>
      <c r="Q31" s="53" t="e">
        <f t="shared" si="21"/>
        <v>#DIV/0!</v>
      </c>
      <c r="R31" s="53" t="e">
        <f t="shared" si="21"/>
        <v>#DIV/0!</v>
      </c>
      <c r="S31" s="53" t="e">
        <f>S24/S9</f>
        <v>#DIV/0!</v>
      </c>
      <c r="T31" s="53" t="e">
        <f>T24/T9</f>
        <v>#DIV/0!</v>
      </c>
      <c r="U31" s="53" t="e">
        <f>U24/U9</f>
        <v>#DIV/0!</v>
      </c>
      <c r="V31" s="143">
        <v>1</v>
      </c>
    </row>
    <row r="32" spans="1:22">
      <c r="A32" s="186"/>
      <c r="B32" s="143"/>
      <c r="D32" s="276"/>
      <c r="V32" s="143">
        <v>1</v>
      </c>
    </row>
    <row r="33" spans="1:22">
      <c r="A33" s="179" t="s">
        <v>43</v>
      </c>
      <c r="B33" s="42">
        <v>10732992.652173914</v>
      </c>
      <c r="C33" s="42">
        <v>6236013.9130434785</v>
      </c>
      <c r="D33" s="277">
        <f>+C33/B33-1</f>
        <v>-0.41898647328521132</v>
      </c>
      <c r="E33" s="42">
        <v>3556158.7391304346</v>
      </c>
      <c r="F33" s="42">
        <f t="shared" ref="F33:Q33" si="22">F34+F36+F38+F40+F42</f>
        <v>9537966.9600000009</v>
      </c>
      <c r="G33" s="277">
        <f>+F33/E33-1</f>
        <v>1.6820982019301707</v>
      </c>
      <c r="H33" s="42">
        <v>4104326.0869565224</v>
      </c>
      <c r="I33" s="42">
        <f t="shared" si="22"/>
        <v>0</v>
      </c>
      <c r="J33" s="277">
        <f>+I33/H33-1</f>
        <v>-1</v>
      </c>
      <c r="K33" s="42">
        <v>3072507.826086957</v>
      </c>
      <c r="L33" s="42">
        <f t="shared" si="22"/>
        <v>0</v>
      </c>
      <c r="M33" s="277">
        <f>+L33/K33-1</f>
        <v>-1</v>
      </c>
      <c r="N33" s="42">
        <f t="shared" si="22"/>
        <v>0</v>
      </c>
      <c r="O33" s="42">
        <f t="shared" si="22"/>
        <v>0</v>
      </c>
      <c r="P33" s="42">
        <f t="shared" si="22"/>
        <v>0</v>
      </c>
      <c r="Q33" s="42">
        <f t="shared" si="22"/>
        <v>0</v>
      </c>
      <c r="R33" s="42">
        <f>R34+R36+R38+R42</f>
        <v>0</v>
      </c>
      <c r="S33" s="42">
        <f>S34+S36+S38+S42</f>
        <v>0</v>
      </c>
      <c r="T33" s="42">
        <f>T34+T36+T38+T42</f>
        <v>0</v>
      </c>
      <c r="U33" s="42">
        <f>U34+U36+U38+U42</f>
        <v>0</v>
      </c>
      <c r="V33" s="143">
        <v>1</v>
      </c>
    </row>
    <row r="34" spans="1:22">
      <c r="A34" s="187" t="s">
        <v>44</v>
      </c>
      <c r="B34" s="170">
        <v>0</v>
      </c>
      <c r="C34" s="170">
        <v>0</v>
      </c>
      <c r="D34" s="37" t="e">
        <f>+C34/B34-1</f>
        <v>#DIV/0!</v>
      </c>
      <c r="E34" s="170">
        <v>0</v>
      </c>
      <c r="F34" s="36">
        <f>SUMIF(Summary!$AQ:$AQ,'Comparison City Headwise '!F5,Summary!$L:$L)</f>
        <v>0</v>
      </c>
      <c r="G34" s="37" t="e">
        <f>+F34/E34-1</f>
        <v>#DIV/0!</v>
      </c>
      <c r="H34" s="36">
        <v>0</v>
      </c>
      <c r="I34" s="36">
        <f>SUMIF(Summary!$AQ:$AQ,'Comparison City Headwise '!I5,Summary!$L:$L)</f>
        <v>0</v>
      </c>
      <c r="J34" s="37" t="e">
        <f>+I34/H34-1</f>
        <v>#DIV/0!</v>
      </c>
      <c r="K34" s="36">
        <v>0</v>
      </c>
      <c r="L34" s="36">
        <f>SUMIF(Summary!$AQ:$AQ,'Comparison City Headwise '!L5,Summary!$L:$L)</f>
        <v>0</v>
      </c>
      <c r="M34" s="37" t="e">
        <f>+L34/K34-1</f>
        <v>#DIV/0!</v>
      </c>
      <c r="N34" s="36">
        <f>SUMIF(Summary!$AQ:$AQ,'Comparison City Headwise '!N5,Summary!$L:$L)</f>
        <v>0</v>
      </c>
      <c r="O34" s="36">
        <f>SUMIF(Summary!$AQ:$AQ,'Comparison City Headwise '!O5,Summary!$L:$L)</f>
        <v>0</v>
      </c>
      <c r="P34" s="36">
        <f>SUMIF(Summary!$AQ:$AQ,'Comparison City Headwise '!P5,Summary!$L:$L)</f>
        <v>0</v>
      </c>
      <c r="Q34" s="36">
        <f>SUMIF(Summary!$AQ:$AQ,'Comparison City Headwise '!Q5,Summary!$L:$L)</f>
        <v>0</v>
      </c>
      <c r="R34" s="36">
        <f>SUMIF(Summary!$AQ:$AQ,'Comparison City Headwise '!R5,Summary!$L:$L)</f>
        <v>0</v>
      </c>
      <c r="S34" s="36">
        <f>SUMIF(Summary!$AQ:$AQ,'Comparison City Headwise '!S5,Summary!$L:$L)</f>
        <v>0</v>
      </c>
      <c r="T34" s="36">
        <f>SUMIF(Summary!$AQ:$AQ,'Comparison City Headwise '!T5,Summary!$L:$L)</f>
        <v>0</v>
      </c>
      <c r="U34" s="36">
        <f>SUMIF(Summary!$AQ:$AQ,'Comparison City Headwise '!U5,Summary!$L:$L)</f>
        <v>0</v>
      </c>
      <c r="V34" s="143">
        <v>1</v>
      </c>
    </row>
    <row r="35" spans="1:22">
      <c r="A35" s="188" t="s">
        <v>33</v>
      </c>
      <c r="B35" s="37">
        <v>0</v>
      </c>
      <c r="C35" s="37">
        <v>0</v>
      </c>
      <c r="D35" s="37" t="e">
        <f t="shared" ref="D35:D43" si="23">+C35/B35-1</f>
        <v>#DIV/0!</v>
      </c>
      <c r="E35" s="37">
        <v>0</v>
      </c>
      <c r="F35" s="37">
        <f>F34/F$33</f>
        <v>0</v>
      </c>
      <c r="G35" s="37" t="e">
        <f t="shared" ref="G35:G43" si="24">+F35/E35-1</f>
        <v>#DIV/0!</v>
      </c>
      <c r="H35" s="37">
        <v>0</v>
      </c>
      <c r="I35" s="37" t="e">
        <f t="shared" ref="I35:R35" si="25">I34/I$33</f>
        <v>#DIV/0!</v>
      </c>
      <c r="J35" s="37" t="e">
        <f t="shared" ref="J35:J43" si="26">+I35/H35-1</f>
        <v>#DIV/0!</v>
      </c>
      <c r="K35" s="37">
        <v>0</v>
      </c>
      <c r="L35" s="37" t="e">
        <f t="shared" si="25"/>
        <v>#DIV/0!</v>
      </c>
      <c r="M35" s="37" t="e">
        <f t="shared" ref="M35:M43" si="27">+L35/K35-1</f>
        <v>#DIV/0!</v>
      </c>
      <c r="N35" s="37" t="e">
        <f t="shared" si="25"/>
        <v>#DIV/0!</v>
      </c>
      <c r="O35" s="37" t="e">
        <f t="shared" si="25"/>
        <v>#DIV/0!</v>
      </c>
      <c r="P35" s="37" t="e">
        <f t="shared" si="25"/>
        <v>#DIV/0!</v>
      </c>
      <c r="Q35" s="37" t="e">
        <f t="shared" si="25"/>
        <v>#DIV/0!</v>
      </c>
      <c r="R35" s="37" t="e">
        <f t="shared" si="25"/>
        <v>#DIV/0!</v>
      </c>
      <c r="S35" s="37" t="e">
        <f>S34/S$33</f>
        <v>#DIV/0!</v>
      </c>
      <c r="T35" s="37" t="e">
        <f>T34/T$33</f>
        <v>#DIV/0!</v>
      </c>
      <c r="U35" s="37" t="e">
        <f>U34/U$33</f>
        <v>#DIV/0!</v>
      </c>
      <c r="V35" s="143">
        <v>1</v>
      </c>
    </row>
    <row r="36" spans="1:22">
      <c r="A36" s="187" t="s">
        <v>45</v>
      </c>
      <c r="B36" s="170">
        <v>1921676.1304347827</v>
      </c>
      <c r="C36" s="170">
        <v>4244890.4347826084</v>
      </c>
      <c r="D36" s="37">
        <f t="shared" si="23"/>
        <v>1.2089520536544285</v>
      </c>
      <c r="E36" s="170">
        <v>551657.00000000012</v>
      </c>
      <c r="F36" s="36">
        <f>SUMIF(Summary!$AQ:$AQ,'Comparison City Headwise '!F5,Summary!$O:$O)</f>
        <v>2541916</v>
      </c>
      <c r="G36" s="37">
        <f t="shared" si="24"/>
        <v>3.6077834596497453</v>
      </c>
      <c r="H36" s="36">
        <v>800848.69565217395</v>
      </c>
      <c r="I36" s="36">
        <f>SUMIF(Summary!$AQ:$AQ,'Comparison City Headwise '!I5,Summary!$O:$O)</f>
        <v>0</v>
      </c>
      <c r="J36" s="37">
        <f t="shared" si="26"/>
        <v>-1</v>
      </c>
      <c r="K36" s="36">
        <v>569170.43478260876</v>
      </c>
      <c r="L36" s="36">
        <f>SUMIF(Summary!$AQ:$AQ,'Comparison City Headwise '!L5,Summary!$O:$O)</f>
        <v>0</v>
      </c>
      <c r="M36" s="37">
        <f t="shared" si="27"/>
        <v>-1</v>
      </c>
      <c r="N36" s="36">
        <f>SUMIF(Summary!$AQ:$AQ,'Comparison City Headwise '!N5,Summary!$O:$O)</f>
        <v>0</v>
      </c>
      <c r="O36" s="36">
        <f>SUMIF(Summary!$AQ:$AQ,'Comparison City Headwise '!O5,Summary!$O:$O)</f>
        <v>0</v>
      </c>
      <c r="P36" s="36">
        <f>SUMIF(Summary!$AQ:$AQ,'Comparison City Headwise '!P5,Summary!$O:$O)</f>
        <v>0</v>
      </c>
      <c r="Q36" s="36">
        <f>SUMIF(Summary!$AQ:$AQ,'Comparison City Headwise '!Q5,Summary!$O:$O)</f>
        <v>0</v>
      </c>
      <c r="R36" s="36">
        <f>SUMIF(Summary!$AQ:$AQ,'Comparison City Headwise '!R5,Summary!$O:$O)</f>
        <v>0</v>
      </c>
      <c r="S36" s="36">
        <f>SUMIF(Summary!$AQ:$AQ,'Comparison City Headwise '!S5,Summary!$O:$O)</f>
        <v>0</v>
      </c>
      <c r="T36" s="36">
        <f>SUMIF(Summary!$AQ:$AQ,'Comparison City Headwise '!T5,Summary!$O:$O)</f>
        <v>0</v>
      </c>
      <c r="U36" s="36">
        <f>SUMIF(Summary!$AQ:$AQ,'Comparison City Headwise '!U5,Summary!$O:$O)</f>
        <v>0</v>
      </c>
      <c r="V36" s="143">
        <v>1</v>
      </c>
    </row>
    <row r="37" spans="1:22">
      <c r="A37" s="188" t="s">
        <v>33</v>
      </c>
      <c r="B37" s="37">
        <v>0.17904383173555577</v>
      </c>
      <c r="C37" s="37">
        <v>0.68070573510168697</v>
      </c>
      <c r="D37" s="37">
        <f t="shared" si="23"/>
        <v>2.8018943657722652</v>
      </c>
      <c r="E37" s="37">
        <v>0.15512721463465756</v>
      </c>
      <c r="F37" s="37">
        <f>F36/F$33</f>
        <v>0.26650501209117206</v>
      </c>
      <c r="G37" s="37">
        <f t="shared" si="24"/>
        <v>0.71797716292929015</v>
      </c>
      <c r="H37" s="37">
        <v>0.1951230673891281</v>
      </c>
      <c r="I37" s="37" t="e">
        <f t="shared" ref="I37:R37" si="28">I36/I$33</f>
        <v>#DIV/0!</v>
      </c>
      <c r="J37" s="37" t="e">
        <f t="shared" si="26"/>
        <v>#DIV/0!</v>
      </c>
      <c r="K37" s="37">
        <v>0.1852462115637587</v>
      </c>
      <c r="L37" s="37" t="e">
        <f t="shared" si="28"/>
        <v>#DIV/0!</v>
      </c>
      <c r="M37" s="37" t="e">
        <f t="shared" si="27"/>
        <v>#DIV/0!</v>
      </c>
      <c r="N37" s="37" t="e">
        <f t="shared" si="28"/>
        <v>#DIV/0!</v>
      </c>
      <c r="O37" s="37" t="e">
        <f t="shared" si="28"/>
        <v>#DIV/0!</v>
      </c>
      <c r="P37" s="37" t="e">
        <f t="shared" si="28"/>
        <v>#DIV/0!</v>
      </c>
      <c r="Q37" s="37" t="e">
        <f t="shared" si="28"/>
        <v>#DIV/0!</v>
      </c>
      <c r="R37" s="37" t="e">
        <f t="shared" si="28"/>
        <v>#DIV/0!</v>
      </c>
      <c r="S37" s="37" t="e">
        <f>S36/S$33</f>
        <v>#DIV/0!</v>
      </c>
      <c r="T37" s="37" t="e">
        <f>T36/T$33</f>
        <v>#DIV/0!</v>
      </c>
      <c r="U37" s="37" t="e">
        <f>U36/U$33</f>
        <v>#DIV/0!</v>
      </c>
      <c r="V37" s="143">
        <v>1</v>
      </c>
    </row>
    <row r="38" spans="1:22">
      <c r="A38" s="187" t="s">
        <v>46</v>
      </c>
      <c r="B38" s="170">
        <v>6736424.3478260878</v>
      </c>
      <c r="C38" s="170">
        <v>558386.08695652173</v>
      </c>
      <c r="D38" s="37">
        <f t="shared" si="23"/>
        <v>-0.9171094251007631</v>
      </c>
      <c r="E38" s="170">
        <v>2402264.3478260869</v>
      </c>
      <c r="F38" s="36">
        <f>SUMIF(Summary!$AQ:$AQ,'Comparison City Headwise '!F5,Summary!$R:$R)</f>
        <v>3011015.46</v>
      </c>
      <c r="G38" s="37">
        <f t="shared" si="24"/>
        <v>0.25340721254294851</v>
      </c>
      <c r="H38" s="36">
        <v>2478636.5217391308</v>
      </c>
      <c r="I38" s="36">
        <f>SUMIF(Summary!$AQ:$AQ,'Comparison City Headwise '!I5,Summary!$R:$R)</f>
        <v>0</v>
      </c>
      <c r="J38" s="37">
        <f t="shared" si="26"/>
        <v>-1</v>
      </c>
      <c r="K38" s="36">
        <v>1855523.4782608696</v>
      </c>
      <c r="L38" s="36">
        <f>SUMIF(Summary!$AQ:$AQ,'Comparison City Headwise '!L5,Summary!$R:$R)</f>
        <v>0</v>
      </c>
      <c r="M38" s="37">
        <f t="shared" si="27"/>
        <v>-1</v>
      </c>
      <c r="N38" s="36">
        <f>SUMIF(Summary!$AQ:$AQ,'Comparison City Headwise '!N5,Summary!$R:$R)</f>
        <v>0</v>
      </c>
      <c r="O38" s="36">
        <f>SUMIF(Summary!$AQ:$AQ,'Comparison City Headwise '!O5,Summary!$R:$R)</f>
        <v>0</v>
      </c>
      <c r="P38" s="36">
        <f>SUMIF(Summary!$AQ:$AQ,'Comparison City Headwise '!P5,Summary!$R:$R)</f>
        <v>0</v>
      </c>
      <c r="Q38" s="36">
        <f>SUMIF(Summary!$AQ:$AQ,'Comparison City Headwise '!Q5,Summary!$R:$R)</f>
        <v>0</v>
      </c>
      <c r="R38" s="36">
        <f>SUMIF(Summary!$AQ:$AQ,'Comparison City Headwise '!R5,Summary!$R:$R)</f>
        <v>0</v>
      </c>
      <c r="S38" s="36">
        <f>SUMIF(Summary!$AQ:$AQ,'Comparison City Headwise '!S5,Summary!$R:$R)</f>
        <v>0</v>
      </c>
      <c r="T38" s="36">
        <f>SUMIF(Summary!$AQ:$AQ,'Comparison City Headwise '!T5,Summary!$R:$R)</f>
        <v>0</v>
      </c>
      <c r="U38" s="36">
        <f>SUMIF(Summary!$AQ:$AQ,'Comparison City Headwise '!U5,Summary!$R:$R)</f>
        <v>0</v>
      </c>
      <c r="V38" s="143">
        <v>1</v>
      </c>
    </row>
    <row r="39" spans="1:22">
      <c r="A39" s="188" t="s">
        <v>33</v>
      </c>
      <c r="B39" s="37">
        <v>0.62763709676645119</v>
      </c>
      <c r="C39" s="37">
        <v>8.9542148998189477E-2</v>
      </c>
      <c r="D39" s="37">
        <f t="shared" si="23"/>
        <v>-0.857334517893373</v>
      </c>
      <c r="E39" s="37">
        <v>0.67552224859723153</v>
      </c>
      <c r="F39" s="37">
        <f>F38/F$33</f>
        <v>0.31568734433946916</v>
      </c>
      <c r="G39" s="37">
        <f t="shared" si="24"/>
        <v>-0.53267661428618274</v>
      </c>
      <c r="H39" s="37">
        <v>0.60390828341251812</v>
      </c>
      <c r="I39" s="37" t="e">
        <f t="shared" ref="I39:R39" si="29">I38/I$33</f>
        <v>#DIV/0!</v>
      </c>
      <c r="J39" s="37" t="e">
        <f t="shared" si="26"/>
        <v>#DIV/0!</v>
      </c>
      <c r="K39" s="37">
        <v>0.60391171749235284</v>
      </c>
      <c r="L39" s="37" t="e">
        <f t="shared" si="29"/>
        <v>#DIV/0!</v>
      </c>
      <c r="M39" s="37" t="e">
        <f t="shared" si="27"/>
        <v>#DIV/0!</v>
      </c>
      <c r="N39" s="37" t="e">
        <f t="shared" si="29"/>
        <v>#DIV/0!</v>
      </c>
      <c r="O39" s="37" t="e">
        <f t="shared" si="29"/>
        <v>#DIV/0!</v>
      </c>
      <c r="P39" s="37" t="e">
        <f t="shared" si="29"/>
        <v>#DIV/0!</v>
      </c>
      <c r="Q39" s="37" t="e">
        <f t="shared" si="29"/>
        <v>#DIV/0!</v>
      </c>
      <c r="R39" s="37" t="e">
        <f t="shared" si="29"/>
        <v>#DIV/0!</v>
      </c>
      <c r="S39" s="37" t="e">
        <f>S38/S$33</f>
        <v>#DIV/0!</v>
      </c>
      <c r="T39" s="37" t="e">
        <f>T38/T$33</f>
        <v>#DIV/0!</v>
      </c>
      <c r="U39" s="37" t="e">
        <f>U38/U$33</f>
        <v>#DIV/0!</v>
      </c>
      <c r="V39" s="143">
        <v>1</v>
      </c>
    </row>
    <row r="40" spans="1:22">
      <c r="A40" s="187" t="s">
        <v>95</v>
      </c>
      <c r="B40" s="170">
        <v>499794.78260869568</v>
      </c>
      <c r="C40" s="170">
        <v>146434.78260869568</v>
      </c>
      <c r="D40" s="37">
        <f t="shared" si="23"/>
        <v>-0.70701018157017481</v>
      </c>
      <c r="E40" s="170">
        <v>120928.69565217392</v>
      </c>
      <c r="F40" s="36">
        <f>SUMIF(Summary!$AQ:$AQ,'Comparison City Headwise '!F5,Summary!$U:$U)</f>
        <v>551976</v>
      </c>
      <c r="G40" s="37">
        <f t="shared" si="24"/>
        <v>3.56447493312624</v>
      </c>
      <c r="H40" s="36">
        <v>118695.65217391305</v>
      </c>
      <c r="I40" s="36">
        <f>SUMIF(Summary!$AQ:$AQ,'Comparison City Headwise '!I5,Summary!$U:$U)</f>
        <v>0</v>
      </c>
      <c r="J40" s="37">
        <f t="shared" si="26"/>
        <v>-1</v>
      </c>
      <c r="K40" s="36">
        <v>260170.4347826087</v>
      </c>
      <c r="L40" s="36">
        <f>SUMIF(Summary!$AQ:$AQ,'Comparison City Headwise '!L5,Summary!$U:$U)</f>
        <v>0</v>
      </c>
      <c r="M40" s="37">
        <f t="shared" si="27"/>
        <v>-1</v>
      </c>
      <c r="N40" s="36">
        <f>SUMIF(Summary!$AQ:$AQ,'Comparison City Headwise '!N5,Summary!$U:$U)</f>
        <v>0</v>
      </c>
      <c r="O40" s="36">
        <f>SUMIF(Summary!$AQ:$AQ,'Comparison City Headwise '!O5,Summary!$U:$U)</f>
        <v>0</v>
      </c>
      <c r="P40" s="36">
        <f>SUMIF(Summary!$AQ:$AQ,'Comparison City Headwise '!P5,Summary!$U:$U)</f>
        <v>0</v>
      </c>
      <c r="Q40" s="36">
        <f>SUMIF(Summary!$AQ:$AQ,'Comparison City Headwise '!Q5,Summary!$U:$U)</f>
        <v>0</v>
      </c>
      <c r="R40" s="36">
        <f>SUMIF(Summary!$AQ:$AQ,'Comparison City Headwise '!R7,Summary!$R:$R)</f>
        <v>0</v>
      </c>
      <c r="S40" s="36">
        <f>SUMIF(Summary!$AQ:$AQ,'Comparison City Headwise '!S7,Summary!$R:$R)</f>
        <v>0</v>
      </c>
      <c r="T40" s="36">
        <f>SUMIF(Summary!$AQ:$AQ,'Comparison City Headwise '!T7,Summary!$R:$R)</f>
        <v>0</v>
      </c>
      <c r="U40" s="36">
        <f>SUMIF(Summary!$AQ:$AQ,'Comparison City Headwise '!U7,Summary!$R:$R)</f>
        <v>0</v>
      </c>
      <c r="V40" s="143">
        <v>1</v>
      </c>
    </row>
    <row r="41" spans="1:22">
      <c r="A41" s="188" t="s">
        <v>33</v>
      </c>
      <c r="B41" s="37">
        <v>4.6566209332814995E-2</v>
      </c>
      <c r="C41" s="37">
        <v>2.3482112877010623E-2</v>
      </c>
      <c r="D41" s="37">
        <f t="shared" si="23"/>
        <v>-0.49572633861646787</v>
      </c>
      <c r="E41" s="37">
        <v>3.4005426788609516E-2</v>
      </c>
      <c r="F41" s="37">
        <f>F40/F$33</f>
        <v>5.7871452303709797E-2</v>
      </c>
      <c r="G41" s="37">
        <f t="shared" si="24"/>
        <v>0.701829906839883</v>
      </c>
      <c r="H41" s="37">
        <v>2.891964470150795E-2</v>
      </c>
      <c r="I41" s="37" t="e">
        <f t="shared" ref="I41:R41" si="30">I40/I$33</f>
        <v>#DIV/0!</v>
      </c>
      <c r="J41" s="37" t="e">
        <f t="shared" si="26"/>
        <v>#DIV/0!</v>
      </c>
      <c r="K41" s="37">
        <v>8.4676898972769435E-2</v>
      </c>
      <c r="L41" s="37" t="e">
        <f t="shared" si="30"/>
        <v>#DIV/0!</v>
      </c>
      <c r="M41" s="37" t="e">
        <f t="shared" si="27"/>
        <v>#DIV/0!</v>
      </c>
      <c r="N41" s="37" t="e">
        <f t="shared" si="30"/>
        <v>#DIV/0!</v>
      </c>
      <c r="O41" s="37" t="e">
        <f t="shared" si="30"/>
        <v>#DIV/0!</v>
      </c>
      <c r="P41" s="37" t="e">
        <f t="shared" si="30"/>
        <v>#DIV/0!</v>
      </c>
      <c r="Q41" s="37" t="e">
        <f t="shared" si="30"/>
        <v>#DIV/0!</v>
      </c>
      <c r="R41" s="37" t="e">
        <f t="shared" si="30"/>
        <v>#DIV/0!</v>
      </c>
      <c r="S41" s="37" t="e">
        <f>S40/S$33</f>
        <v>#DIV/0!</v>
      </c>
      <c r="T41" s="37" t="e">
        <f>T40/T$33</f>
        <v>#DIV/0!</v>
      </c>
      <c r="U41" s="37" t="e">
        <f>U40/U$33</f>
        <v>#DIV/0!</v>
      </c>
      <c r="V41" s="143">
        <v>1</v>
      </c>
    </row>
    <row r="42" spans="1:22">
      <c r="A42" s="187" t="s">
        <v>47</v>
      </c>
      <c r="B42" s="170">
        <v>1575097.3913043479</v>
      </c>
      <c r="C42" s="170">
        <v>1286302.6086956523</v>
      </c>
      <c r="D42" s="37">
        <f t="shared" si="23"/>
        <v>-0.18335042912460342</v>
      </c>
      <c r="E42" s="170">
        <v>481308.69565217389</v>
      </c>
      <c r="F42" s="195">
        <f>SUMIF(Summary!$AQ:$AQ,'Comparison City Headwise '!F5,Summary!$X:$X)</f>
        <v>3433059.5</v>
      </c>
      <c r="G42" s="37">
        <f t="shared" si="24"/>
        <v>6.1327601828348435</v>
      </c>
      <c r="H42" s="195">
        <v>706145.21739130444</v>
      </c>
      <c r="I42" s="195">
        <f>SUMIF(Summary!$AQ:$AQ,'Comparison City Headwise '!I5,Summary!$X:$X)</f>
        <v>0</v>
      </c>
      <c r="J42" s="37">
        <f t="shared" si="26"/>
        <v>-1</v>
      </c>
      <c r="K42" s="195">
        <v>387643.47826086963</v>
      </c>
      <c r="L42" s="195">
        <f>SUMIF(Summary!$AQ:$AQ,'Comparison City Headwise '!L5,Summary!$X:$X)</f>
        <v>0</v>
      </c>
      <c r="M42" s="37">
        <f t="shared" si="27"/>
        <v>-1</v>
      </c>
      <c r="N42" s="195">
        <f>SUMIF(Summary!$AQ:$AQ,'Comparison City Headwise '!N5,Summary!$X:$X)</f>
        <v>0</v>
      </c>
      <c r="O42" s="195">
        <f>SUMIF(Summary!$AQ:$AQ,'Comparison City Headwise '!O5,Summary!$X:$X)</f>
        <v>0</v>
      </c>
      <c r="P42" s="195">
        <f>SUMIF(Summary!$AQ:$AQ,'Comparison City Headwise '!P5,Summary!$X:$X)</f>
        <v>0</v>
      </c>
      <c r="Q42" s="171">
        <f>SUMIF(Summary!$AQ:$AQ,'Comparison City Headwise '!Q5,Summary!$X:$X)</f>
        <v>0</v>
      </c>
      <c r="R42" s="171">
        <f>SUMIF(Summary!$AQ:$AQ,'Comparison City Headwise '!R5,Summary!$X:$X)</f>
        <v>0</v>
      </c>
      <c r="S42" s="171">
        <f>SUMIF(Summary!$AQ:$AQ,'Comparison City Headwise '!S5,Summary!$X:$X)</f>
        <v>0</v>
      </c>
      <c r="T42" s="171">
        <f>SUMIF(Summary!$AQ:$AQ,'Comparison City Headwise '!T5,Summary!$X:$X)</f>
        <v>0</v>
      </c>
      <c r="U42" s="171">
        <f>SUMIF(Summary!$AQ:$AQ,'Comparison City Headwise '!U5,Summary!$X:$X)</f>
        <v>0</v>
      </c>
      <c r="V42" s="143">
        <v>1</v>
      </c>
    </row>
    <row r="43" spans="1:22">
      <c r="A43" s="188" t="s">
        <v>33</v>
      </c>
      <c r="B43" s="37">
        <v>0.14675286216517811</v>
      </c>
      <c r="C43" s="37">
        <v>0.20627000302311288</v>
      </c>
      <c r="D43" s="37">
        <f t="shared" si="23"/>
        <v>0.40556034124189755</v>
      </c>
      <c r="E43" s="37">
        <v>0.13534510997950144</v>
      </c>
      <c r="F43" s="37">
        <f>F42/F$33</f>
        <v>0.35993619126564891</v>
      </c>
      <c r="G43" s="37">
        <f t="shared" si="24"/>
        <v>1.6593956096394078</v>
      </c>
      <c r="H43" s="37">
        <v>0.17204900449684585</v>
      </c>
      <c r="I43" s="37" t="e">
        <f t="shared" ref="I43:R43" si="31">I42/I$33</f>
        <v>#DIV/0!</v>
      </c>
      <c r="J43" s="37" t="e">
        <f t="shared" si="26"/>
        <v>#DIV/0!</v>
      </c>
      <c r="K43" s="37">
        <v>0.1261651719711189</v>
      </c>
      <c r="L43" s="37" t="e">
        <f t="shared" si="31"/>
        <v>#DIV/0!</v>
      </c>
      <c r="M43" s="37" t="e">
        <f t="shared" si="27"/>
        <v>#DIV/0!</v>
      </c>
      <c r="N43" s="37" t="e">
        <f t="shared" si="31"/>
        <v>#DIV/0!</v>
      </c>
      <c r="O43" s="37" t="e">
        <f t="shared" si="31"/>
        <v>#DIV/0!</v>
      </c>
      <c r="P43" s="37" t="e">
        <f t="shared" si="31"/>
        <v>#DIV/0!</v>
      </c>
      <c r="Q43" s="37" t="e">
        <f t="shared" si="31"/>
        <v>#DIV/0!</v>
      </c>
      <c r="R43" s="37" t="e">
        <f t="shared" si="31"/>
        <v>#DIV/0!</v>
      </c>
      <c r="S43" s="37" t="e">
        <f>S42/S$33</f>
        <v>#DIV/0!</v>
      </c>
      <c r="T43" s="37" t="e">
        <f>T42/T$33</f>
        <v>#DIV/0!</v>
      </c>
      <c r="U43" s="37" t="e">
        <f>U42/U$33</f>
        <v>#DIV/0!</v>
      </c>
      <c r="V43" s="143">
        <v>1</v>
      </c>
    </row>
    <row r="44" spans="1:22" hidden="1">
      <c r="B44" s="143"/>
      <c r="D44" s="276"/>
      <c r="V44" s="143">
        <v>1</v>
      </c>
    </row>
    <row r="45" spans="1:22" hidden="1">
      <c r="A45" s="189"/>
      <c r="B45" s="143"/>
      <c r="D45" s="276"/>
    </row>
    <row r="46" spans="1:22">
      <c r="A46" s="190"/>
      <c r="B46" s="143"/>
      <c r="D46" s="276"/>
    </row>
    <row r="47" spans="1:22">
      <c r="A47" s="179" t="s">
        <v>48</v>
      </c>
      <c r="B47" s="42">
        <v>2570112.1739130439</v>
      </c>
      <c r="C47" s="42">
        <v>1769716.5217391308</v>
      </c>
      <c r="D47" s="277">
        <f>+C47/B47-1</f>
        <v>-0.31142440407777838</v>
      </c>
      <c r="E47" s="42">
        <v>792090.43478260865</v>
      </c>
      <c r="F47" s="42">
        <f t="shared" ref="F47:Q47" si="32">F48+F50+F52+F54+F56</f>
        <v>4246269</v>
      </c>
      <c r="G47" s="277">
        <f>+F47/E47-1</f>
        <v>4.3608386284394411</v>
      </c>
      <c r="H47" s="42">
        <v>1075846.9565217393</v>
      </c>
      <c r="I47" s="42">
        <f t="shared" si="32"/>
        <v>0</v>
      </c>
      <c r="J47" s="277">
        <f>+I47/H47-1</f>
        <v>-1</v>
      </c>
      <c r="K47" s="42">
        <v>702174.78260869579</v>
      </c>
      <c r="L47" s="42">
        <f t="shared" si="32"/>
        <v>0</v>
      </c>
      <c r="M47" s="277">
        <f>+L47/K47-1</f>
        <v>-1</v>
      </c>
      <c r="N47" s="42">
        <f t="shared" si="32"/>
        <v>0</v>
      </c>
      <c r="O47" s="42">
        <f t="shared" si="32"/>
        <v>0</v>
      </c>
      <c r="P47" s="42">
        <f t="shared" si="32"/>
        <v>0</v>
      </c>
      <c r="Q47" s="42">
        <f t="shared" si="32"/>
        <v>0</v>
      </c>
      <c r="R47" s="42">
        <f>R48+R50+R52+R56</f>
        <v>0</v>
      </c>
      <c r="S47" s="42">
        <f>S48+S50+S52+S56</f>
        <v>0</v>
      </c>
      <c r="T47" s="42">
        <f>T48+T50+T52+T56</f>
        <v>0</v>
      </c>
      <c r="U47" s="42">
        <f>U48+U50+U52+U56</f>
        <v>0</v>
      </c>
      <c r="V47" s="143">
        <v>1</v>
      </c>
    </row>
    <row r="48" spans="1:22">
      <c r="A48" s="191" t="s">
        <v>49</v>
      </c>
      <c r="B48" s="172">
        <v>0</v>
      </c>
      <c r="C48" s="172">
        <v>0</v>
      </c>
      <c r="D48" s="48" t="e">
        <f>+C48/B48-1</f>
        <v>#DIV/0!</v>
      </c>
      <c r="E48" s="172">
        <v>0</v>
      </c>
      <c r="F48" s="47">
        <v>0</v>
      </c>
      <c r="G48" s="48" t="e">
        <f>+F48/E48-1</f>
        <v>#DIV/0!</v>
      </c>
      <c r="H48" s="47">
        <v>0</v>
      </c>
      <c r="I48" s="47">
        <v>0</v>
      </c>
      <c r="J48" s="48" t="e">
        <f>+I48/H48-1</f>
        <v>#DIV/0!</v>
      </c>
      <c r="K48" s="47">
        <v>0</v>
      </c>
      <c r="L48" s="47">
        <v>0</v>
      </c>
      <c r="M48" s="48" t="e">
        <f>+L48/K48-1</f>
        <v>#DIV/0!</v>
      </c>
      <c r="N48" s="47">
        <v>0</v>
      </c>
      <c r="O48" s="47">
        <v>0</v>
      </c>
      <c r="P48" s="47">
        <v>0</v>
      </c>
      <c r="Q48" s="47">
        <v>0</v>
      </c>
      <c r="R48" s="47">
        <v>0</v>
      </c>
      <c r="S48" s="47">
        <v>0</v>
      </c>
      <c r="T48" s="47">
        <v>0</v>
      </c>
      <c r="U48" s="47">
        <v>0</v>
      </c>
      <c r="V48" s="143">
        <v>1</v>
      </c>
    </row>
    <row r="49" spans="1:22">
      <c r="A49" s="166" t="s">
        <v>33</v>
      </c>
      <c r="B49" s="48">
        <v>0</v>
      </c>
      <c r="C49" s="48">
        <v>0</v>
      </c>
      <c r="D49" s="48" t="e">
        <f t="shared" ref="D49:D57" si="33">+C49/B49-1</f>
        <v>#DIV/0!</v>
      </c>
      <c r="E49" s="48">
        <v>0</v>
      </c>
      <c r="F49" s="48">
        <f t="shared" ref="F49:U49" si="34">F48/F$47</f>
        <v>0</v>
      </c>
      <c r="G49" s="48" t="e">
        <f t="shared" ref="G49:G57" si="35">+F49/E49-1</f>
        <v>#DIV/0!</v>
      </c>
      <c r="H49" s="48">
        <v>0</v>
      </c>
      <c r="I49" s="48" t="e">
        <f t="shared" si="34"/>
        <v>#DIV/0!</v>
      </c>
      <c r="J49" s="48" t="e">
        <f t="shared" ref="J49:J57" si="36">+I49/H49-1</f>
        <v>#DIV/0!</v>
      </c>
      <c r="K49" s="48">
        <v>0</v>
      </c>
      <c r="L49" s="48" t="e">
        <f t="shared" si="34"/>
        <v>#DIV/0!</v>
      </c>
      <c r="M49" s="48" t="e">
        <f t="shared" ref="M49:M57" si="37">+L49/K49-1</f>
        <v>#DIV/0!</v>
      </c>
      <c r="N49" s="48" t="e">
        <f t="shared" si="34"/>
        <v>#DIV/0!</v>
      </c>
      <c r="O49" s="48" t="e">
        <f t="shared" si="34"/>
        <v>#DIV/0!</v>
      </c>
      <c r="P49" s="48" t="e">
        <f t="shared" si="34"/>
        <v>#DIV/0!</v>
      </c>
      <c r="Q49" s="48" t="e">
        <f t="shared" si="34"/>
        <v>#DIV/0!</v>
      </c>
      <c r="R49" s="48" t="e">
        <f t="shared" si="34"/>
        <v>#DIV/0!</v>
      </c>
      <c r="S49" s="48" t="e">
        <f t="shared" si="34"/>
        <v>#DIV/0!</v>
      </c>
      <c r="T49" s="48" t="e">
        <f t="shared" si="34"/>
        <v>#DIV/0!</v>
      </c>
      <c r="U49" s="48" t="e">
        <f t="shared" si="34"/>
        <v>#DIV/0!</v>
      </c>
      <c r="V49" s="143">
        <v>1</v>
      </c>
    </row>
    <row r="50" spans="1:22">
      <c r="A50" s="191" t="s">
        <v>50</v>
      </c>
      <c r="B50" s="172">
        <v>310714.78260869568</v>
      </c>
      <c r="C50" s="172">
        <v>353740.86956521746</v>
      </c>
      <c r="D50" s="48">
        <f t="shared" si="33"/>
        <v>0.13847454117014912</v>
      </c>
      <c r="E50" s="172">
        <v>82378.260869565216</v>
      </c>
      <c r="F50" s="47">
        <f>SUMIF(Summary!$AQ:$AQ,'Comparison City Headwise '!F5,Summary!$P:$P)</f>
        <v>219410.5</v>
      </c>
      <c r="G50" s="48">
        <f t="shared" si="35"/>
        <v>1.6634514698896923</v>
      </c>
      <c r="H50" s="47">
        <v>133474.78260869568</v>
      </c>
      <c r="I50" s="47">
        <f>SUMIF(Summary!$AQ:$AQ,'Comparison City Headwise '!I5,Summary!$P:$P)</f>
        <v>0</v>
      </c>
      <c r="J50" s="48">
        <f t="shared" si="36"/>
        <v>-1</v>
      </c>
      <c r="K50" s="47">
        <v>94861.739130434798</v>
      </c>
      <c r="L50" s="47">
        <f>SUMIF(Summary!$AQ:$AQ,'Comparison City Headwise '!L5,Summary!$P:$P)</f>
        <v>0</v>
      </c>
      <c r="M50" s="48">
        <f t="shared" si="37"/>
        <v>-1</v>
      </c>
      <c r="N50" s="47">
        <f>SUMIF(Summary!$AQ:$AQ,'Comparison City Headwise '!N5,Summary!$P:$P)</f>
        <v>0</v>
      </c>
      <c r="O50" s="47">
        <f>SUMIF(Summary!$AQ:$AQ,'Comparison City Headwise '!O5,Summary!$P:$P)</f>
        <v>0</v>
      </c>
      <c r="P50" s="47">
        <f>SUMIF(Summary!$AQ:$AQ,'Comparison City Headwise '!P5,Summary!$P:$P)</f>
        <v>0</v>
      </c>
      <c r="Q50" s="47">
        <f>SUMIF(Summary!$AQ:$AQ,'Comparison City Headwise '!Q5,Summary!$P:$P)</f>
        <v>0</v>
      </c>
      <c r="R50" s="47">
        <f>SUMIF(Summary!$AQ:$AQ,'Comparison City Headwise '!R5,Summary!$P:$P)</f>
        <v>0</v>
      </c>
      <c r="S50" s="47">
        <f>SUMIF(Summary!$AQ:$AQ,'Comparison City Headwise '!S5,Summary!$P:$P)</f>
        <v>0</v>
      </c>
      <c r="T50" s="47">
        <f>SUMIF(Summary!$AQ:$AQ,'Comparison City Headwise '!T5,Summary!$P:$P)</f>
        <v>0</v>
      </c>
      <c r="U50" s="47">
        <f>SUMIF(Summary!$AQ:$AQ,'Comparison City Headwise '!U5,Summary!$P:$P)</f>
        <v>0</v>
      </c>
      <c r="V50" s="143">
        <v>1</v>
      </c>
    </row>
    <row r="51" spans="1:22">
      <c r="A51" s="166" t="s">
        <v>33</v>
      </c>
      <c r="B51" s="48">
        <v>0.12089541684697233</v>
      </c>
      <c r="C51" s="48">
        <v>0.19988561174621924</v>
      </c>
      <c r="D51" s="48">
        <f t="shared" si="33"/>
        <v>0.65337625659731624</v>
      </c>
      <c r="E51" s="48">
        <v>0.10400108024555826</v>
      </c>
      <c r="F51" s="48">
        <f t="shared" ref="F51:U51" si="38">F50/F$47</f>
        <v>5.1671361376304702E-2</v>
      </c>
      <c r="G51" s="48">
        <f t="shared" si="35"/>
        <v>-0.50316514737825035</v>
      </c>
      <c r="H51" s="48">
        <v>0.12406484193646422</v>
      </c>
      <c r="I51" s="48" t="e">
        <f t="shared" si="38"/>
        <v>#DIV/0!</v>
      </c>
      <c r="J51" s="48" t="e">
        <f t="shared" si="36"/>
        <v>#DIV/0!</v>
      </c>
      <c r="K51" s="48">
        <v>0.13509704631944727</v>
      </c>
      <c r="L51" s="48" t="e">
        <f t="shared" si="38"/>
        <v>#DIV/0!</v>
      </c>
      <c r="M51" s="48" t="e">
        <f t="shared" si="37"/>
        <v>#DIV/0!</v>
      </c>
      <c r="N51" s="48" t="e">
        <f t="shared" si="38"/>
        <v>#DIV/0!</v>
      </c>
      <c r="O51" s="48" t="e">
        <f t="shared" si="38"/>
        <v>#DIV/0!</v>
      </c>
      <c r="P51" s="48" t="e">
        <f t="shared" si="38"/>
        <v>#DIV/0!</v>
      </c>
      <c r="Q51" s="48" t="e">
        <f t="shared" si="38"/>
        <v>#DIV/0!</v>
      </c>
      <c r="R51" s="48" t="e">
        <f t="shared" si="38"/>
        <v>#DIV/0!</v>
      </c>
      <c r="S51" s="48" t="e">
        <f t="shared" si="38"/>
        <v>#DIV/0!</v>
      </c>
      <c r="T51" s="48" t="e">
        <f t="shared" si="38"/>
        <v>#DIV/0!</v>
      </c>
      <c r="U51" s="48" t="e">
        <f t="shared" si="38"/>
        <v>#DIV/0!</v>
      </c>
      <c r="V51" s="143">
        <v>1</v>
      </c>
    </row>
    <row r="52" spans="1:22">
      <c r="A52" s="191" t="s">
        <v>51</v>
      </c>
      <c r="B52" s="172">
        <v>559351.30434782605</v>
      </c>
      <c r="C52" s="172">
        <v>93064.34782608696</v>
      </c>
      <c r="D52" s="48">
        <f t="shared" si="33"/>
        <v>-0.83362093356590083</v>
      </c>
      <c r="E52" s="172">
        <v>198171.30434782608</v>
      </c>
      <c r="F52" s="47">
        <f>SUMIF(Summary!$AQ:$AQ,'Comparison City Headwise '!F5,Summary!$S:$S)</f>
        <v>501803</v>
      </c>
      <c r="G52" s="48">
        <f t="shared" si="35"/>
        <v>1.5321678214281014</v>
      </c>
      <c r="H52" s="47">
        <v>206553.04347826084</v>
      </c>
      <c r="I52" s="47">
        <f>SUMIF(Summary!$AQ:$AQ,'Comparison City Headwise '!I5,Summary!$S:$S)</f>
        <v>0</v>
      </c>
      <c r="J52" s="48">
        <f t="shared" si="36"/>
        <v>-1</v>
      </c>
      <c r="K52" s="47">
        <v>154626.95652173914</v>
      </c>
      <c r="L52" s="47">
        <f>SUMIF(Summary!$AQ:$AQ,'Comparison City Headwise '!L5,Summary!$S:$S)</f>
        <v>0</v>
      </c>
      <c r="M52" s="48">
        <f t="shared" si="37"/>
        <v>-1</v>
      </c>
      <c r="N52" s="47">
        <f>SUMIF(Summary!$AQ:$AQ,'Comparison City Headwise '!N5,Summary!$S:$S)</f>
        <v>0</v>
      </c>
      <c r="O52" s="47">
        <f>SUMIF(Summary!$AQ:$AQ,'Comparison City Headwise '!O5,Summary!$S:$S)</f>
        <v>0</v>
      </c>
      <c r="P52" s="47">
        <f>SUMIF(Summary!$AQ:$AQ,'Comparison City Headwise '!P5,Summary!$S:$S)</f>
        <v>0</v>
      </c>
      <c r="Q52" s="47">
        <f>SUMIF(Summary!$AQ:$AQ,'Comparison City Headwise '!Q5,Summary!$S:$S)</f>
        <v>0</v>
      </c>
      <c r="R52" s="47">
        <f>SUMIF(Summary!$AQ:$AQ,'Comparison City Headwise '!R5,Summary!$S:$S)</f>
        <v>0</v>
      </c>
      <c r="S52" s="47">
        <f>SUMIF(Summary!$AQ:$AQ,'Comparison City Headwise '!S5,Summary!$S:$S)</f>
        <v>0</v>
      </c>
      <c r="T52" s="47">
        <f>SUMIF(Summary!$AQ:$AQ,'Comparison City Headwise '!T5,Summary!$S:$S)</f>
        <v>0</v>
      </c>
      <c r="U52" s="47">
        <f>SUMIF(Summary!$AQ:$AQ,'Comparison City Headwise '!U5,Summary!$S:$S)</f>
        <v>0</v>
      </c>
      <c r="V52" s="143">
        <v>1</v>
      </c>
    </row>
    <row r="53" spans="1:22">
      <c r="A53" s="166" t="s">
        <v>33</v>
      </c>
      <c r="B53" s="48">
        <v>0.21763692263135861</v>
      </c>
      <c r="C53" s="48">
        <v>5.2587149796528447E-2</v>
      </c>
      <c r="D53" s="48">
        <f t="shared" si="33"/>
        <v>-0.75837211277976724</v>
      </c>
      <c r="E53" s="48">
        <v>0.25018772560006325</v>
      </c>
      <c r="F53" s="48">
        <f t="shared" ref="F53:U53" si="39">F52/F$47</f>
        <v>0.11817503789797584</v>
      </c>
      <c r="G53" s="48">
        <f t="shared" si="35"/>
        <v>-0.52765453375245053</v>
      </c>
      <c r="H53" s="48">
        <v>0.19199110266208863</v>
      </c>
      <c r="I53" s="48" t="e">
        <f t="shared" si="39"/>
        <v>#DIV/0!</v>
      </c>
      <c r="J53" s="48" t="e">
        <f t="shared" si="36"/>
        <v>#DIV/0!</v>
      </c>
      <c r="K53" s="48">
        <v>0.22021149199815229</v>
      </c>
      <c r="L53" s="48" t="e">
        <f t="shared" si="39"/>
        <v>#DIV/0!</v>
      </c>
      <c r="M53" s="48" t="e">
        <f t="shared" si="37"/>
        <v>#DIV/0!</v>
      </c>
      <c r="N53" s="48" t="e">
        <f t="shared" si="39"/>
        <v>#DIV/0!</v>
      </c>
      <c r="O53" s="48" t="e">
        <f t="shared" si="39"/>
        <v>#DIV/0!</v>
      </c>
      <c r="P53" s="48" t="e">
        <f t="shared" si="39"/>
        <v>#DIV/0!</v>
      </c>
      <c r="Q53" s="48" t="e">
        <f t="shared" si="39"/>
        <v>#DIV/0!</v>
      </c>
      <c r="R53" s="48" t="e">
        <f t="shared" si="39"/>
        <v>#DIV/0!</v>
      </c>
      <c r="S53" s="48" t="e">
        <f t="shared" si="39"/>
        <v>#DIV/0!</v>
      </c>
      <c r="T53" s="48" t="e">
        <f t="shared" si="39"/>
        <v>#DIV/0!</v>
      </c>
      <c r="U53" s="48" t="e">
        <f t="shared" si="39"/>
        <v>#DIV/0!</v>
      </c>
      <c r="V53" s="143">
        <v>1</v>
      </c>
    </row>
    <row r="54" spans="1:22">
      <c r="A54" s="191" t="s">
        <v>96</v>
      </c>
      <c r="B54" s="172">
        <v>124948.69565217392</v>
      </c>
      <c r="C54" s="172">
        <v>36608.695652173919</v>
      </c>
      <c r="D54" s="48">
        <f t="shared" si="33"/>
        <v>-0.70701018157017481</v>
      </c>
      <c r="E54" s="172">
        <v>30232.17391304348</v>
      </c>
      <c r="F54" s="47">
        <f>SUMIF(Summary!$AQ:$AQ,'Comparison City Headwise '!F5,Summary!$V:$V)</f>
        <v>91996</v>
      </c>
      <c r="G54" s="48">
        <f t="shared" si="35"/>
        <v>2.0429832887508268</v>
      </c>
      <c r="H54" s="47">
        <v>29673.913043478264</v>
      </c>
      <c r="I54" s="47">
        <f>SUMIF(Summary!$AQ:$AQ,'Comparison City Headwise '!I5,Summary!$V:$V)</f>
        <v>0</v>
      </c>
      <c r="J54" s="48">
        <f t="shared" si="36"/>
        <v>-1</v>
      </c>
      <c r="K54" s="47">
        <v>65042.608695652176</v>
      </c>
      <c r="L54" s="47">
        <f>SUMIF(Summary!$AQ:$AQ,'Comparison City Headwise '!L5,Summary!$V:$V)</f>
        <v>0</v>
      </c>
      <c r="M54" s="48">
        <f t="shared" si="37"/>
        <v>-1</v>
      </c>
      <c r="N54" s="47">
        <f>SUMIF(Summary!$AQ:$AQ,'Comparison City Headwise '!N5,Summary!$V:$V)</f>
        <v>0</v>
      </c>
      <c r="O54" s="47">
        <f>SUMIF(Summary!$AQ:$AQ,'Comparison City Headwise '!O5,Summary!$V:$V)</f>
        <v>0</v>
      </c>
      <c r="P54" s="47">
        <f>SUMIF(Summary!$AQ:$AQ,'Comparison City Headwise '!P5,Summary!$V:$V)</f>
        <v>0</v>
      </c>
      <c r="Q54" s="47">
        <f>SUMIF(Summary!$AQ:$AQ,'Comparison City Headwise '!Q5,Summary!$V:$V)</f>
        <v>0</v>
      </c>
      <c r="R54" s="47">
        <f>SUMIF(Summary!$AQ:$AQ,'Comparison City Headwise '!R7,Summary!$S:$S)</f>
        <v>0</v>
      </c>
      <c r="S54" s="47">
        <f>SUMIF(Summary!$AQ:$AQ,'Comparison City Headwise '!S7,Summary!$S:$S)</f>
        <v>0</v>
      </c>
      <c r="T54" s="47">
        <f>SUMIF(Summary!$AQ:$AQ,'Comparison City Headwise '!T7,Summary!$S:$S)</f>
        <v>0</v>
      </c>
      <c r="U54" s="47">
        <f>SUMIF(Summary!$AQ:$AQ,'Comparison City Headwise '!U7,Summary!$S:$S)</f>
        <v>0</v>
      </c>
      <c r="V54" s="143">
        <v>1</v>
      </c>
    </row>
    <row r="55" spans="1:22">
      <c r="A55" s="166" t="s">
        <v>33</v>
      </c>
      <c r="B55" s="48">
        <v>4.8616047548592868E-2</v>
      </c>
      <c r="C55" s="48">
        <v>2.0686191942310583E-2</v>
      </c>
      <c r="D55" s="48">
        <f t="shared" si="33"/>
        <v>-0.57449868951945848</v>
      </c>
      <c r="E55" s="48">
        <v>3.8167578581277506E-2</v>
      </c>
      <c r="F55" s="48">
        <f t="shared" ref="F55:U55" si="40">F54/F$47</f>
        <v>2.1665137088582941E-2</v>
      </c>
      <c r="G55" s="48">
        <f t="shared" si="35"/>
        <v>-0.43236804916908123</v>
      </c>
      <c r="H55" s="48">
        <v>2.7581909177319546E-2</v>
      </c>
      <c r="I55" s="48" t="e">
        <f t="shared" si="40"/>
        <v>#DIV/0!</v>
      </c>
      <c r="J55" s="48" t="e">
        <f t="shared" si="36"/>
        <v>#DIV/0!</v>
      </c>
      <c r="K55" s="48">
        <v>9.2630225844921532E-2</v>
      </c>
      <c r="L55" s="48" t="e">
        <f t="shared" si="40"/>
        <v>#DIV/0!</v>
      </c>
      <c r="M55" s="48" t="e">
        <f t="shared" si="37"/>
        <v>#DIV/0!</v>
      </c>
      <c r="N55" s="48" t="e">
        <f t="shared" si="40"/>
        <v>#DIV/0!</v>
      </c>
      <c r="O55" s="48" t="e">
        <f t="shared" si="40"/>
        <v>#DIV/0!</v>
      </c>
      <c r="P55" s="48" t="e">
        <f t="shared" si="40"/>
        <v>#DIV/0!</v>
      </c>
      <c r="Q55" s="48" t="e">
        <f t="shared" si="40"/>
        <v>#DIV/0!</v>
      </c>
      <c r="R55" s="48" t="e">
        <f t="shared" si="40"/>
        <v>#DIV/0!</v>
      </c>
      <c r="S55" s="48" t="e">
        <f t="shared" si="40"/>
        <v>#DIV/0!</v>
      </c>
      <c r="T55" s="48" t="e">
        <f t="shared" si="40"/>
        <v>#DIV/0!</v>
      </c>
      <c r="U55" s="48" t="e">
        <f t="shared" si="40"/>
        <v>#DIV/0!</v>
      </c>
      <c r="V55" s="143">
        <v>1</v>
      </c>
    </row>
    <row r="56" spans="1:22" s="197" customFormat="1">
      <c r="A56" s="198" t="s">
        <v>52</v>
      </c>
      <c r="B56" s="196">
        <v>1575097.3913043479</v>
      </c>
      <c r="C56" s="196">
        <v>1286302.6086956523</v>
      </c>
      <c r="D56" s="48">
        <f t="shared" si="33"/>
        <v>-0.18335042912460342</v>
      </c>
      <c r="E56" s="196">
        <v>481308.69565217389</v>
      </c>
      <c r="F56" s="196">
        <f>SUMIF(Summary!$AQ:$AQ,'Comparison City Headwise '!F5,Summary!$Y:$Y)</f>
        <v>3433059.5</v>
      </c>
      <c r="G56" s="48">
        <f t="shared" si="35"/>
        <v>6.1327601828348435</v>
      </c>
      <c r="H56" s="196">
        <v>706145.21739130444</v>
      </c>
      <c r="I56" s="196">
        <f>SUMIF(Summary!$AQ:$AQ,'Comparison City Headwise '!I5,Summary!$Y:$Y)</f>
        <v>0</v>
      </c>
      <c r="J56" s="48">
        <f t="shared" si="36"/>
        <v>-1</v>
      </c>
      <c r="K56" s="196">
        <v>387643.47826086963</v>
      </c>
      <c r="L56" s="196">
        <f>SUMIF(Summary!$AQ:$AQ,'Comparison City Headwise '!L5,Summary!$Y:$Y)</f>
        <v>0</v>
      </c>
      <c r="M56" s="48">
        <f t="shared" si="37"/>
        <v>-1</v>
      </c>
      <c r="N56" s="196">
        <f>SUMIF(Summary!$AQ:$AQ,'Comparison City Headwise '!N5,Summary!$Y:$Y)</f>
        <v>0</v>
      </c>
      <c r="O56" s="196">
        <f>SUMIF(Summary!$AQ:$AQ,'Comparison City Headwise '!O5,Summary!$Y:$Y)</f>
        <v>0</v>
      </c>
      <c r="P56" s="196">
        <f>SUMIF(Summary!$AQ:$AQ,'Comparison City Headwise '!P5,Summary!$Y:$Y)</f>
        <v>0</v>
      </c>
      <c r="Q56" s="196">
        <f>SUMIF(Summary!$AQ:$AQ,'Comparison City Headwise '!Q5,Summary!$Y:$Y)</f>
        <v>0</v>
      </c>
      <c r="R56" s="196">
        <f>SUMIF(Summary!$AQ:$AQ,'Comparison City Headwise '!R5,Summary!$Y:$Y)</f>
        <v>0</v>
      </c>
      <c r="S56" s="196">
        <f>SUMIF(Summary!$AQ:$AQ,'Comparison City Headwise '!S5,Summary!$Y:$Y)</f>
        <v>0</v>
      </c>
      <c r="T56" s="196">
        <f>SUMIF(Summary!$AQ:$AQ,'Comparison City Headwise '!T5,Summary!$Y:$Y)</f>
        <v>0</v>
      </c>
      <c r="U56" s="196">
        <f>SUMIF(Summary!$AQ:$AQ,'Comparison City Headwise '!U5,Summary!$Y:$Y)</f>
        <v>0</v>
      </c>
      <c r="V56" s="197">
        <v>1</v>
      </c>
    </row>
    <row r="57" spans="1:22">
      <c r="A57" s="166" t="s">
        <v>33</v>
      </c>
      <c r="B57" s="48">
        <v>0.612851612973076</v>
      </c>
      <c r="C57" s="48">
        <v>0.72684104651494164</v>
      </c>
      <c r="D57" s="48">
        <f t="shared" si="33"/>
        <v>0.18599842299325631</v>
      </c>
      <c r="E57" s="48">
        <v>0.60764361557310098</v>
      </c>
      <c r="F57" s="48">
        <f t="shared" ref="F57:U57" si="41">F56/F$47</f>
        <v>0.80848846363713656</v>
      </c>
      <c r="G57" s="48">
        <f t="shared" si="35"/>
        <v>0.33053066454850866</v>
      </c>
      <c r="H57" s="48">
        <v>0.65636214622412759</v>
      </c>
      <c r="I57" s="48" t="e">
        <f t="shared" si="41"/>
        <v>#DIV/0!</v>
      </c>
      <c r="J57" s="48" t="e">
        <f t="shared" si="36"/>
        <v>#DIV/0!</v>
      </c>
      <c r="K57" s="48">
        <v>0.55206123583747879</v>
      </c>
      <c r="L57" s="48" t="e">
        <f t="shared" si="41"/>
        <v>#DIV/0!</v>
      </c>
      <c r="M57" s="48" t="e">
        <f t="shared" si="37"/>
        <v>#DIV/0!</v>
      </c>
      <c r="N57" s="48" t="e">
        <f t="shared" si="41"/>
        <v>#DIV/0!</v>
      </c>
      <c r="O57" s="48" t="e">
        <f t="shared" si="41"/>
        <v>#DIV/0!</v>
      </c>
      <c r="P57" s="48" t="e">
        <f t="shared" si="41"/>
        <v>#DIV/0!</v>
      </c>
      <c r="Q57" s="48" t="e">
        <f t="shared" si="41"/>
        <v>#DIV/0!</v>
      </c>
      <c r="R57" s="48" t="e">
        <f t="shared" si="41"/>
        <v>#DIV/0!</v>
      </c>
      <c r="S57" s="48" t="e">
        <f t="shared" si="41"/>
        <v>#DIV/0!</v>
      </c>
      <c r="T57" s="48" t="e">
        <f t="shared" si="41"/>
        <v>#DIV/0!</v>
      </c>
      <c r="U57" s="48" t="e">
        <f t="shared" si="41"/>
        <v>#DIV/0!</v>
      </c>
      <c r="V57" s="143">
        <v>1</v>
      </c>
    </row>
    <row r="58" spans="1:22">
      <c r="A58" s="192"/>
      <c r="B58" s="143"/>
      <c r="D58" s="276"/>
      <c r="V58" s="143">
        <v>1</v>
      </c>
    </row>
    <row r="59" spans="1:22">
      <c r="A59" s="179" t="s">
        <v>53</v>
      </c>
      <c r="B59" s="42">
        <v>461</v>
      </c>
      <c r="C59" s="42">
        <v>283</v>
      </c>
      <c r="D59" s="277">
        <f>+C59/B59-1</f>
        <v>-0.38611713665943603</v>
      </c>
      <c r="E59" s="42">
        <v>154</v>
      </c>
      <c r="F59" s="42">
        <f>F60+F62+F64+F66+F68</f>
        <v>284</v>
      </c>
      <c r="G59" s="277">
        <f>+F59/E59-1</f>
        <v>0.8441558441558441</v>
      </c>
      <c r="H59" s="42">
        <v>183</v>
      </c>
      <c r="I59" s="42">
        <f t="shared" ref="I59:Q59" si="42">I60+I62+I64+I66+I68</f>
        <v>0</v>
      </c>
      <c r="J59" s="277">
        <f>+I59/H59-1</f>
        <v>-1</v>
      </c>
      <c r="K59" s="42">
        <v>124</v>
      </c>
      <c r="L59" s="42">
        <f t="shared" si="42"/>
        <v>0</v>
      </c>
      <c r="M59" s="277">
        <f>+L59/K59-1</f>
        <v>-1</v>
      </c>
      <c r="N59" s="42">
        <f t="shared" si="42"/>
        <v>0</v>
      </c>
      <c r="O59" s="42">
        <f t="shared" si="42"/>
        <v>0</v>
      </c>
      <c r="P59" s="42">
        <f t="shared" si="42"/>
        <v>0</v>
      </c>
      <c r="Q59" s="42">
        <f t="shared" si="42"/>
        <v>0</v>
      </c>
      <c r="R59" s="42">
        <f>R60+R62+R64+R68</f>
        <v>0</v>
      </c>
      <c r="S59" s="42">
        <f>S60+S62+S64+S68</f>
        <v>0</v>
      </c>
      <c r="T59" s="42">
        <f>T60+T62+T64+T68</f>
        <v>0</v>
      </c>
      <c r="U59" s="42">
        <f>U60+U62+U64+U68</f>
        <v>0</v>
      </c>
      <c r="V59" s="143">
        <v>1</v>
      </c>
    </row>
    <row r="60" spans="1:22">
      <c r="A60" s="191" t="s">
        <v>54</v>
      </c>
      <c r="B60" s="172">
        <v>0</v>
      </c>
      <c r="C60" s="172">
        <v>0</v>
      </c>
      <c r="D60" s="48" t="e">
        <f>+C60/B60-1</f>
        <v>#DIV/0!</v>
      </c>
      <c r="E60" s="172">
        <v>0</v>
      </c>
      <c r="F60" s="47">
        <f>SUMIF(Summary!$AQ:$AQ,'Comparison City Headwise '!F5,Summary!$N:$N)</f>
        <v>0</v>
      </c>
      <c r="G60" s="48" t="e">
        <f>+F60/E60-1</f>
        <v>#DIV/0!</v>
      </c>
      <c r="H60" s="47">
        <v>0</v>
      </c>
      <c r="I60" s="47">
        <f>SUMIF(Summary!$AQ:$AQ,'Comparison City Headwise '!I5,Summary!$N:$N)</f>
        <v>0</v>
      </c>
      <c r="J60" s="48" t="e">
        <f>+I60/H60-1</f>
        <v>#DIV/0!</v>
      </c>
      <c r="K60" s="47">
        <v>0</v>
      </c>
      <c r="L60" s="47">
        <f>SUMIF(Summary!$AQ:$AQ,'Comparison City Headwise '!L5,Summary!$N:$N)</f>
        <v>0</v>
      </c>
      <c r="M60" s="48" t="e">
        <f>+L60/K60-1</f>
        <v>#DIV/0!</v>
      </c>
      <c r="N60" s="47">
        <f>SUMIF(Summary!$AQ:$AQ,'Comparison City Headwise '!N5,Summary!$N:$N)</f>
        <v>0</v>
      </c>
      <c r="O60" s="47">
        <f>SUMIF(Summary!$AQ:$AQ,'Comparison City Headwise '!O5,Summary!$N:$N)</f>
        <v>0</v>
      </c>
      <c r="P60" s="47">
        <f>SUMIF(Summary!$AQ:$AQ,'Comparison City Headwise '!P5,Summary!$N:$N)</f>
        <v>0</v>
      </c>
      <c r="Q60" s="47">
        <f>SUMIF(Summary!$AQ:$AQ,'Comparison City Headwise '!Q5,Summary!$N:$N)</f>
        <v>0</v>
      </c>
      <c r="R60" s="47">
        <f>SUMIF(Summary!$AQ:$AQ,'Comparison City Headwise '!R5,Summary!$N:$N)</f>
        <v>0</v>
      </c>
      <c r="S60" s="47">
        <f>SUMIF(Summary!$AQ:$AQ,'Comparison City Headwise '!S5,Summary!$N:$N)</f>
        <v>0</v>
      </c>
      <c r="T60" s="47">
        <f>SUMIF(Summary!$AQ:$AQ,'Comparison City Headwise '!T5,Summary!$N:$N)</f>
        <v>0</v>
      </c>
      <c r="U60" s="47">
        <f>SUMIF(Summary!$AQ:$AQ,'Comparison City Headwise '!U5,Summary!$N:$N)</f>
        <v>0</v>
      </c>
      <c r="V60" s="143">
        <v>1</v>
      </c>
    </row>
    <row r="61" spans="1:22">
      <c r="A61" s="191" t="s">
        <v>33</v>
      </c>
      <c r="B61" s="48">
        <v>0</v>
      </c>
      <c r="C61" s="48">
        <v>0</v>
      </c>
      <c r="D61" s="48" t="e">
        <f t="shared" ref="D61:D69" si="43">+C61/B61-1</f>
        <v>#DIV/0!</v>
      </c>
      <c r="E61" s="48">
        <v>0</v>
      </c>
      <c r="F61" s="48">
        <f t="shared" ref="F61:U61" si="44">F60/F$59</f>
        <v>0</v>
      </c>
      <c r="G61" s="48" t="e">
        <f t="shared" ref="G61:G69" si="45">+F61/E61-1</f>
        <v>#DIV/0!</v>
      </c>
      <c r="H61" s="48">
        <v>0</v>
      </c>
      <c r="I61" s="48" t="e">
        <f t="shared" si="44"/>
        <v>#DIV/0!</v>
      </c>
      <c r="J61" s="48" t="e">
        <f t="shared" ref="J61:J69" si="46">+I61/H61-1</f>
        <v>#DIV/0!</v>
      </c>
      <c r="K61" s="48">
        <v>0</v>
      </c>
      <c r="L61" s="48" t="e">
        <f t="shared" si="44"/>
        <v>#DIV/0!</v>
      </c>
      <c r="M61" s="48" t="e">
        <f t="shared" ref="M61:M69" si="47">+L61/K61-1</f>
        <v>#DIV/0!</v>
      </c>
      <c r="N61" s="48" t="e">
        <f t="shared" si="44"/>
        <v>#DIV/0!</v>
      </c>
      <c r="O61" s="48" t="e">
        <f t="shared" si="44"/>
        <v>#DIV/0!</v>
      </c>
      <c r="P61" s="48" t="e">
        <f t="shared" si="44"/>
        <v>#DIV/0!</v>
      </c>
      <c r="Q61" s="48" t="e">
        <f t="shared" si="44"/>
        <v>#DIV/0!</v>
      </c>
      <c r="R61" s="48" t="e">
        <f t="shared" si="44"/>
        <v>#DIV/0!</v>
      </c>
      <c r="S61" s="48" t="e">
        <f t="shared" si="44"/>
        <v>#DIV/0!</v>
      </c>
      <c r="T61" s="48" t="e">
        <f t="shared" si="44"/>
        <v>#DIV/0!</v>
      </c>
      <c r="U61" s="48" t="e">
        <f t="shared" si="44"/>
        <v>#DIV/0!</v>
      </c>
      <c r="V61" s="143">
        <v>1</v>
      </c>
    </row>
    <row r="62" spans="1:22">
      <c r="A62" s="191" t="s">
        <v>55</v>
      </c>
      <c r="B62" s="172">
        <v>75</v>
      </c>
      <c r="C62" s="172">
        <v>132</v>
      </c>
      <c r="D62" s="48">
        <f t="shared" si="43"/>
        <v>0.76</v>
      </c>
      <c r="E62" s="172">
        <v>22</v>
      </c>
      <c r="F62" s="47">
        <f>SUMIF(Summary!$AQ:$AQ,'Comparison City Headwise '!F5,Summary!$Q:$Q)</f>
        <v>50.5</v>
      </c>
      <c r="G62" s="48">
        <f t="shared" si="45"/>
        <v>1.2954545454545454</v>
      </c>
      <c r="H62" s="47">
        <v>29</v>
      </c>
      <c r="I62" s="47">
        <f>SUMIF(Summary!$AQ:$AQ,'Comparison City Headwise '!I5,Summary!$Q:$Q)</f>
        <v>0</v>
      </c>
      <c r="J62" s="48">
        <f t="shared" si="46"/>
        <v>-1</v>
      </c>
      <c r="K62" s="47">
        <v>24</v>
      </c>
      <c r="L62" s="47">
        <f>SUMIF(Summary!$AQ:$AQ,'Comparison City Headwise '!L5,Summary!$Q:$Q)</f>
        <v>0</v>
      </c>
      <c r="M62" s="48">
        <f t="shared" si="47"/>
        <v>-1</v>
      </c>
      <c r="N62" s="47">
        <f>SUMIF(Summary!$AQ:$AQ,'Comparison City Headwise '!N5,Summary!$Q:$Q)</f>
        <v>0</v>
      </c>
      <c r="O62" s="47">
        <f>SUMIF(Summary!$AQ:$AQ,'Comparison City Headwise '!O5,Summary!$Q:$Q)</f>
        <v>0</v>
      </c>
      <c r="P62" s="47">
        <f>SUMIF(Summary!$AQ:$AQ,'Comparison City Headwise '!P5,Summary!$Q:$Q)</f>
        <v>0</v>
      </c>
      <c r="Q62" s="47">
        <f>SUMIF(Summary!$AQ:$AQ,'Comparison City Headwise '!Q5,Summary!$Q:$Q)</f>
        <v>0</v>
      </c>
      <c r="R62" s="47">
        <f>SUMIF(Summary!$AQ:$AQ,'Comparison City Headwise '!R5,Summary!$Q:$Q)</f>
        <v>0</v>
      </c>
      <c r="S62" s="47">
        <f>SUMIF(Summary!$AQ:$AQ,'Comparison City Headwise '!S5,Summary!$Q:$Q)</f>
        <v>0</v>
      </c>
      <c r="T62" s="47">
        <f>SUMIF(Summary!$AQ:$AQ,'Comparison City Headwise '!T5,Summary!$Q:$Q)</f>
        <v>0</v>
      </c>
      <c r="U62" s="47">
        <f>SUMIF(Summary!$AQ:$AQ,'Comparison City Headwise '!U5,Summary!$Q:$Q)</f>
        <v>0</v>
      </c>
      <c r="V62" s="143">
        <v>1</v>
      </c>
    </row>
    <row r="63" spans="1:22">
      <c r="A63" s="191" t="s">
        <v>33</v>
      </c>
      <c r="B63" s="48">
        <v>0.16268980477223427</v>
      </c>
      <c r="C63" s="48">
        <v>0.46643109540636041</v>
      </c>
      <c r="D63" s="48">
        <f t="shared" si="43"/>
        <v>1.8669964664310954</v>
      </c>
      <c r="E63" s="48">
        <v>0.14285714285714285</v>
      </c>
      <c r="F63" s="48">
        <f t="shared" ref="F63:U63" si="48">F62/F$59</f>
        <v>0.17781690140845072</v>
      </c>
      <c r="G63" s="48">
        <f t="shared" si="45"/>
        <v>0.24471830985915499</v>
      </c>
      <c r="H63" s="48">
        <v>0.15846994535519127</v>
      </c>
      <c r="I63" s="48" t="e">
        <f t="shared" si="48"/>
        <v>#DIV/0!</v>
      </c>
      <c r="J63" s="48" t="e">
        <f t="shared" si="46"/>
        <v>#DIV/0!</v>
      </c>
      <c r="K63" s="48">
        <v>0.19354838709677419</v>
      </c>
      <c r="L63" s="48" t="e">
        <f t="shared" si="48"/>
        <v>#DIV/0!</v>
      </c>
      <c r="M63" s="48" t="e">
        <f t="shared" si="47"/>
        <v>#DIV/0!</v>
      </c>
      <c r="N63" s="48" t="e">
        <f t="shared" si="48"/>
        <v>#DIV/0!</v>
      </c>
      <c r="O63" s="48" t="e">
        <f t="shared" si="48"/>
        <v>#DIV/0!</v>
      </c>
      <c r="P63" s="48" t="e">
        <f t="shared" si="48"/>
        <v>#DIV/0!</v>
      </c>
      <c r="Q63" s="48" t="e">
        <f t="shared" si="48"/>
        <v>#DIV/0!</v>
      </c>
      <c r="R63" s="48" t="e">
        <f t="shared" si="48"/>
        <v>#DIV/0!</v>
      </c>
      <c r="S63" s="48" t="e">
        <f t="shared" si="48"/>
        <v>#DIV/0!</v>
      </c>
      <c r="T63" s="48" t="e">
        <f t="shared" si="48"/>
        <v>#DIV/0!</v>
      </c>
      <c r="U63" s="48" t="e">
        <f t="shared" si="48"/>
        <v>#DIV/0!</v>
      </c>
      <c r="V63" s="143">
        <v>1</v>
      </c>
    </row>
    <row r="64" spans="1:22">
      <c r="A64" s="191" t="s">
        <v>56</v>
      </c>
      <c r="B64" s="172">
        <v>204</v>
      </c>
      <c r="C64" s="172">
        <v>24</v>
      </c>
      <c r="D64" s="48">
        <f t="shared" si="43"/>
        <v>-0.88235294117647056</v>
      </c>
      <c r="E64" s="172">
        <v>74</v>
      </c>
      <c r="F64" s="47">
        <f>SUMIF(Summary!$AQ:$AQ,'Comparison City Headwise '!F5,Summary!$T:$T)</f>
        <v>110.5</v>
      </c>
      <c r="G64" s="48">
        <f t="shared" si="45"/>
        <v>0.4932432432432432</v>
      </c>
      <c r="H64" s="47">
        <v>80</v>
      </c>
      <c r="I64" s="47">
        <f>SUMIF(Summary!$AQ:$AQ,'Comparison City Headwise '!I5,Summary!$T:$T)</f>
        <v>0</v>
      </c>
      <c r="J64" s="48">
        <f t="shared" si="46"/>
        <v>-1</v>
      </c>
      <c r="K64" s="47">
        <v>50</v>
      </c>
      <c r="L64" s="47">
        <f>SUMIF(Summary!$AQ:$AQ,'Comparison City Headwise '!L5,Summary!$T:$T)</f>
        <v>0</v>
      </c>
      <c r="M64" s="48">
        <f t="shared" si="47"/>
        <v>-1</v>
      </c>
      <c r="N64" s="47">
        <f>SUMIF(Summary!$AQ:$AQ,'Comparison City Headwise '!N5,Summary!$T:$T)</f>
        <v>0</v>
      </c>
      <c r="O64" s="47">
        <f>SUMIF(Summary!$AQ:$AQ,'Comparison City Headwise '!O5,Summary!$T:$T)</f>
        <v>0</v>
      </c>
      <c r="P64" s="47">
        <f>SUMIF(Summary!$AQ:$AQ,'Comparison City Headwise '!P5,Summary!$T:$T)</f>
        <v>0</v>
      </c>
      <c r="Q64" s="47">
        <f>SUMIF(Summary!$AQ:$AQ,'Comparison City Headwise '!Q5,Summary!$T:$T)</f>
        <v>0</v>
      </c>
      <c r="R64" s="47">
        <f>SUMIF(Summary!$AQ:$AQ,'Comparison City Headwise '!R5,Summary!$T:$T)</f>
        <v>0</v>
      </c>
      <c r="S64" s="47">
        <f>SUMIF(Summary!$AQ:$AQ,'Comparison City Headwise '!S5,Summary!$T:$T)</f>
        <v>0</v>
      </c>
      <c r="T64" s="47">
        <f>SUMIF(Summary!$AQ:$AQ,'Comparison City Headwise '!T5,Summary!$T:$T)</f>
        <v>0</v>
      </c>
      <c r="U64" s="47">
        <f>SUMIF(Summary!$AQ:$AQ,'Comparison City Headwise '!U5,Summary!$T:$T)</f>
        <v>0</v>
      </c>
      <c r="V64" s="143">
        <v>1</v>
      </c>
    </row>
    <row r="65" spans="1:22">
      <c r="A65" s="191" t="s">
        <v>33</v>
      </c>
      <c r="B65" s="48">
        <v>0.44251626898047725</v>
      </c>
      <c r="C65" s="48">
        <v>8.4805653710247356E-2</v>
      </c>
      <c r="D65" s="48">
        <f t="shared" si="43"/>
        <v>-0.80835585117439201</v>
      </c>
      <c r="E65" s="48">
        <v>0.48051948051948051</v>
      </c>
      <c r="F65" s="48">
        <f t="shared" ref="F65:U65" si="49">F64/F$59</f>
        <v>0.3890845070422535</v>
      </c>
      <c r="G65" s="48">
        <f t="shared" si="45"/>
        <v>-0.19028359345260759</v>
      </c>
      <c r="H65" s="48">
        <v>0.43715846994535518</v>
      </c>
      <c r="I65" s="48" t="e">
        <f t="shared" si="49"/>
        <v>#DIV/0!</v>
      </c>
      <c r="J65" s="48" t="e">
        <f t="shared" si="46"/>
        <v>#DIV/0!</v>
      </c>
      <c r="K65" s="48">
        <v>0.40322580645161288</v>
      </c>
      <c r="L65" s="48" t="e">
        <f t="shared" si="49"/>
        <v>#DIV/0!</v>
      </c>
      <c r="M65" s="48" t="e">
        <f t="shared" si="47"/>
        <v>#DIV/0!</v>
      </c>
      <c r="N65" s="48" t="e">
        <f t="shared" si="49"/>
        <v>#DIV/0!</v>
      </c>
      <c r="O65" s="48" t="e">
        <f t="shared" si="49"/>
        <v>#DIV/0!</v>
      </c>
      <c r="P65" s="48" t="e">
        <f t="shared" si="49"/>
        <v>#DIV/0!</v>
      </c>
      <c r="Q65" s="48" t="e">
        <f t="shared" si="49"/>
        <v>#DIV/0!</v>
      </c>
      <c r="R65" s="48" t="e">
        <f t="shared" si="49"/>
        <v>#DIV/0!</v>
      </c>
      <c r="S65" s="48" t="e">
        <f t="shared" si="49"/>
        <v>#DIV/0!</v>
      </c>
      <c r="T65" s="48" t="e">
        <f t="shared" si="49"/>
        <v>#DIV/0!</v>
      </c>
      <c r="U65" s="48" t="e">
        <f t="shared" si="49"/>
        <v>#DIV/0!</v>
      </c>
      <c r="V65" s="143">
        <v>1</v>
      </c>
    </row>
    <row r="66" spans="1:22">
      <c r="A66" s="191" t="s">
        <v>97</v>
      </c>
      <c r="B66" s="172">
        <v>17</v>
      </c>
      <c r="C66" s="172">
        <v>6</v>
      </c>
      <c r="D66" s="48">
        <f t="shared" si="43"/>
        <v>-0.64705882352941169</v>
      </c>
      <c r="E66" s="172">
        <v>4</v>
      </c>
      <c r="F66" s="47">
        <f>SUMIF(Summary!$AQ:$AQ,'Comparison City Headwise '!F5,Summary!$W:$W)</f>
        <v>11</v>
      </c>
      <c r="G66" s="48">
        <f t="shared" si="45"/>
        <v>1.75</v>
      </c>
      <c r="H66" s="47">
        <v>5</v>
      </c>
      <c r="I66" s="47">
        <f>SUMIF(Summary!$AQ:$AQ,'Comparison City Headwise '!I5,Summary!$W:$W)</f>
        <v>0</v>
      </c>
      <c r="J66" s="48">
        <f t="shared" si="46"/>
        <v>-1</v>
      </c>
      <c r="K66" s="47">
        <v>8</v>
      </c>
      <c r="L66" s="47">
        <f>SUMIF(Summary!$AQ:$AQ,'Comparison City Headwise '!L5,Summary!$W:$W)</f>
        <v>0</v>
      </c>
      <c r="M66" s="48">
        <f t="shared" si="47"/>
        <v>-1</v>
      </c>
      <c r="N66" s="47">
        <f>SUMIF(Summary!$AQ:$AQ,'Comparison City Headwise '!N5,Summary!$W:$W)</f>
        <v>0</v>
      </c>
      <c r="O66" s="47">
        <f>SUMIF(Summary!$AQ:$AQ,'Comparison City Headwise '!O5,Summary!$W:$W)</f>
        <v>0</v>
      </c>
      <c r="P66" s="47">
        <f>SUMIF(Summary!$AQ:$AQ,'Comparison City Headwise '!P5,Summary!$W:$W)</f>
        <v>0</v>
      </c>
      <c r="Q66" s="47">
        <f>SUMIF(Summary!$AQ:$AQ,'Comparison City Headwise '!Q5,Summary!$W:$W)</f>
        <v>0</v>
      </c>
      <c r="R66" s="47">
        <f>SUMIF(Summary!$AQ:$AQ,'Comparison City Headwise '!R7,Summary!$T:$T)</f>
        <v>0</v>
      </c>
      <c r="S66" s="47">
        <f>SUMIF(Summary!$AQ:$AQ,'Comparison City Headwise '!S7,Summary!$T:$T)</f>
        <v>0</v>
      </c>
      <c r="T66" s="47">
        <f>SUMIF(Summary!$AQ:$AQ,'Comparison City Headwise '!T7,Summary!$T:$T)</f>
        <v>0</v>
      </c>
      <c r="U66" s="47">
        <f>SUMIF(Summary!$AQ:$AQ,'Comparison City Headwise '!U7,Summary!$T:$T)</f>
        <v>0</v>
      </c>
      <c r="V66" s="143">
        <v>1</v>
      </c>
    </row>
    <row r="67" spans="1:22">
      <c r="A67" s="191" t="s">
        <v>33</v>
      </c>
      <c r="B67" s="48">
        <v>3.6876355748373099E-2</v>
      </c>
      <c r="C67" s="48">
        <v>2.1201413427561839E-2</v>
      </c>
      <c r="D67" s="48">
        <f t="shared" si="43"/>
        <v>-0.42506755352317593</v>
      </c>
      <c r="E67" s="48">
        <v>2.5974025974025976E-2</v>
      </c>
      <c r="F67" s="48">
        <f t="shared" ref="F67:U67" si="50">F66/F$59</f>
        <v>3.873239436619718E-2</v>
      </c>
      <c r="G67" s="48">
        <f t="shared" si="45"/>
        <v>0.49119718309859128</v>
      </c>
      <c r="H67" s="48">
        <v>2.7322404371584699E-2</v>
      </c>
      <c r="I67" s="48" t="e">
        <f t="shared" si="50"/>
        <v>#DIV/0!</v>
      </c>
      <c r="J67" s="48" t="e">
        <f t="shared" si="46"/>
        <v>#DIV/0!</v>
      </c>
      <c r="K67" s="48">
        <v>6.4516129032258063E-2</v>
      </c>
      <c r="L67" s="48" t="e">
        <f t="shared" si="50"/>
        <v>#DIV/0!</v>
      </c>
      <c r="M67" s="48" t="e">
        <f t="shared" si="47"/>
        <v>#DIV/0!</v>
      </c>
      <c r="N67" s="48" t="e">
        <f t="shared" si="50"/>
        <v>#DIV/0!</v>
      </c>
      <c r="O67" s="48" t="e">
        <f t="shared" si="50"/>
        <v>#DIV/0!</v>
      </c>
      <c r="P67" s="48" t="e">
        <f t="shared" si="50"/>
        <v>#DIV/0!</v>
      </c>
      <c r="Q67" s="48" t="e">
        <f t="shared" si="50"/>
        <v>#DIV/0!</v>
      </c>
      <c r="R67" s="48" t="e">
        <f t="shared" si="50"/>
        <v>#DIV/0!</v>
      </c>
      <c r="S67" s="48" t="e">
        <f t="shared" si="50"/>
        <v>#DIV/0!</v>
      </c>
      <c r="T67" s="48" t="e">
        <f t="shared" si="50"/>
        <v>#DIV/0!</v>
      </c>
      <c r="U67" s="48" t="e">
        <f t="shared" si="50"/>
        <v>#DIV/0!</v>
      </c>
      <c r="V67" s="143">
        <v>1</v>
      </c>
    </row>
    <row r="68" spans="1:22">
      <c r="A68" s="191" t="s">
        <v>57</v>
      </c>
      <c r="B68" s="172">
        <v>165</v>
      </c>
      <c r="C68" s="172">
        <v>121</v>
      </c>
      <c r="D68" s="48">
        <f t="shared" si="43"/>
        <v>-0.26666666666666672</v>
      </c>
      <c r="E68" s="172">
        <v>54</v>
      </c>
      <c r="F68" s="173">
        <f>SUMIF(Summary!$AQ:$AQ,'Comparison City Headwise '!F5,Summary!$Z:$Z)</f>
        <v>112</v>
      </c>
      <c r="G68" s="48">
        <f t="shared" si="45"/>
        <v>1.074074074074074</v>
      </c>
      <c r="H68" s="173">
        <v>69</v>
      </c>
      <c r="I68" s="173">
        <f>SUMIF(Summary!$AQ:$AQ,'Comparison City Headwise '!I5,Summary!$Z:$Z)</f>
        <v>0</v>
      </c>
      <c r="J68" s="48">
        <f t="shared" si="46"/>
        <v>-1</v>
      </c>
      <c r="K68" s="173">
        <v>42</v>
      </c>
      <c r="L68" s="173">
        <f>SUMIF(Summary!$AQ:$AQ,'Comparison City Headwise '!L5,Summary!$Z:$Z)</f>
        <v>0</v>
      </c>
      <c r="M68" s="48">
        <f t="shared" si="47"/>
        <v>-1</v>
      </c>
      <c r="N68" s="173">
        <f>SUMIF(Summary!$AQ:$AQ,'Comparison City Headwise '!N5,Summary!$Z:$Z)</f>
        <v>0</v>
      </c>
      <c r="O68" s="173">
        <f>SUMIF(Summary!$AQ:$AQ,'Comparison City Headwise '!O5,Summary!$Z:$Z)</f>
        <v>0</v>
      </c>
      <c r="P68" s="173">
        <f>SUMIF(Summary!$AQ:$AQ,'Comparison City Headwise '!P5,Summary!$Z:$Z)</f>
        <v>0</v>
      </c>
      <c r="Q68" s="173">
        <f>SUMIF(Summary!$AQ:$AQ,'Comparison City Headwise '!Q5,Summary!$Z:$Z)</f>
        <v>0</v>
      </c>
      <c r="R68" s="173">
        <f>SUMIF(Summary!$AQ:$AQ,'Comparison City Headwise '!R5,Summary!$Z:$Z)</f>
        <v>0</v>
      </c>
      <c r="S68" s="173">
        <f>SUMIF(Summary!$AQ:$AQ,'Comparison City Headwise '!S5,Summary!$Z:$Z)</f>
        <v>0</v>
      </c>
      <c r="T68" s="173">
        <f>SUMIF(Summary!$AQ:$AQ,'Comparison City Headwise '!T5,Summary!$Z:$Z)</f>
        <v>0</v>
      </c>
      <c r="U68" s="173">
        <f>SUMIF(Summary!$AQ:$AQ,'Comparison City Headwise '!U5,Summary!$Z:$Z)</f>
        <v>0</v>
      </c>
      <c r="V68" s="143">
        <v>1</v>
      </c>
    </row>
    <row r="69" spans="1:22">
      <c r="A69" s="191" t="s">
        <v>33</v>
      </c>
      <c r="B69" s="48">
        <v>0.35791757049891543</v>
      </c>
      <c r="C69" s="48">
        <v>0.42756183745583037</v>
      </c>
      <c r="D69" s="48">
        <f t="shared" si="43"/>
        <v>0.19458186101295638</v>
      </c>
      <c r="E69" s="48">
        <v>0.35064935064935066</v>
      </c>
      <c r="F69" s="48">
        <f t="shared" ref="F69:U69" si="51">F68/F$59</f>
        <v>0.39436619718309857</v>
      </c>
      <c r="G69" s="48">
        <f t="shared" si="45"/>
        <v>0.12467396974439215</v>
      </c>
      <c r="H69" s="48">
        <v>0.37704918032786883</v>
      </c>
      <c r="I69" s="48" t="e">
        <f t="shared" si="51"/>
        <v>#DIV/0!</v>
      </c>
      <c r="J69" s="48" t="e">
        <f t="shared" si="46"/>
        <v>#DIV/0!</v>
      </c>
      <c r="K69" s="48">
        <v>0.33870967741935482</v>
      </c>
      <c r="L69" s="48" t="e">
        <f t="shared" si="51"/>
        <v>#DIV/0!</v>
      </c>
      <c r="M69" s="48" t="e">
        <f t="shared" si="47"/>
        <v>#DIV/0!</v>
      </c>
      <c r="N69" s="48" t="e">
        <f t="shared" si="51"/>
        <v>#DIV/0!</v>
      </c>
      <c r="O69" s="48" t="e">
        <f t="shared" si="51"/>
        <v>#DIV/0!</v>
      </c>
      <c r="P69" s="48" t="e">
        <f t="shared" si="51"/>
        <v>#DIV/0!</v>
      </c>
      <c r="Q69" s="48" t="e">
        <f t="shared" si="51"/>
        <v>#DIV/0!</v>
      </c>
      <c r="R69" s="48" t="e">
        <f t="shared" si="51"/>
        <v>#DIV/0!</v>
      </c>
      <c r="S69" s="48" t="e">
        <f t="shared" si="51"/>
        <v>#DIV/0!</v>
      </c>
      <c r="T69" s="48" t="e">
        <f t="shared" si="51"/>
        <v>#DIV/0!</v>
      </c>
      <c r="U69" s="48" t="e">
        <f t="shared" si="51"/>
        <v>#DIV/0!</v>
      </c>
      <c r="V69" s="143">
        <v>1</v>
      </c>
    </row>
    <row r="70" spans="1:22">
      <c r="A70" s="192"/>
      <c r="B70" s="143"/>
      <c r="D70" s="276"/>
      <c r="V70" s="143">
        <v>1</v>
      </c>
    </row>
    <row r="71" spans="1:22">
      <c r="A71" s="185" t="s">
        <v>34</v>
      </c>
      <c r="B71" s="44">
        <v>23281.979722719989</v>
      </c>
      <c r="C71" s="44">
        <v>22035.38485174374</v>
      </c>
      <c r="D71" s="277">
        <f>+C71/B71-1</f>
        <v>-5.354333634092745E-2</v>
      </c>
      <c r="E71" s="44">
        <v>23091.939864483342</v>
      </c>
      <c r="F71" s="44">
        <f t="shared" ref="F71:U72" si="52">F33/F59</f>
        <v>33584.390704225356</v>
      </c>
      <c r="G71" s="277">
        <f>+F71/E71-1</f>
        <v>0.45437719400438814</v>
      </c>
      <c r="H71" s="44">
        <v>22428.011404134002</v>
      </c>
      <c r="I71" s="44" t="e">
        <f t="shared" si="52"/>
        <v>#DIV/0!</v>
      </c>
      <c r="J71" s="277" t="e">
        <f>+I71/H71-1</f>
        <v>#DIV/0!</v>
      </c>
      <c r="K71" s="44">
        <v>24778.288920056104</v>
      </c>
      <c r="L71" s="44" t="e">
        <f t="shared" si="52"/>
        <v>#DIV/0!</v>
      </c>
      <c r="M71" s="277" t="e">
        <f>+L71/K71-1</f>
        <v>#DIV/0!</v>
      </c>
      <c r="N71" s="44" t="e">
        <f t="shared" si="52"/>
        <v>#DIV/0!</v>
      </c>
      <c r="O71" s="44" t="e">
        <f t="shared" si="52"/>
        <v>#DIV/0!</v>
      </c>
      <c r="P71" s="44" t="e">
        <f t="shared" si="52"/>
        <v>#DIV/0!</v>
      </c>
      <c r="Q71" s="44" t="e">
        <f t="shared" si="52"/>
        <v>#DIV/0!</v>
      </c>
      <c r="R71" s="44" t="e">
        <f t="shared" si="52"/>
        <v>#DIV/0!</v>
      </c>
      <c r="S71" s="44" t="e">
        <f t="shared" si="52"/>
        <v>#DIV/0!</v>
      </c>
      <c r="T71" s="44" t="e">
        <f t="shared" si="52"/>
        <v>#DIV/0!</v>
      </c>
      <c r="U71" s="44" t="e">
        <f t="shared" si="52"/>
        <v>#DIV/0!</v>
      </c>
      <c r="V71" s="174">
        <v>1</v>
      </c>
    </row>
    <row r="72" spans="1:22">
      <c r="A72" s="187" t="s">
        <v>58</v>
      </c>
      <c r="B72" s="36" t="e">
        <v>#DIV/0!</v>
      </c>
      <c r="C72" s="36" t="e">
        <v>#DIV/0!</v>
      </c>
      <c r="D72" s="37" t="e">
        <f>+C72/B72-1</f>
        <v>#DIV/0!</v>
      </c>
      <c r="E72" s="36" t="e">
        <v>#DIV/0!</v>
      </c>
      <c r="F72" s="36" t="e">
        <f t="shared" si="52"/>
        <v>#DIV/0!</v>
      </c>
      <c r="G72" s="37" t="e">
        <f>+F72/E72-1</f>
        <v>#DIV/0!</v>
      </c>
      <c r="H72" s="36" t="e">
        <v>#DIV/0!</v>
      </c>
      <c r="I72" s="36" t="e">
        <f t="shared" si="52"/>
        <v>#DIV/0!</v>
      </c>
      <c r="J72" s="37" t="e">
        <f>+I72/H72-1</f>
        <v>#DIV/0!</v>
      </c>
      <c r="K72" s="36" t="e">
        <v>#DIV/0!</v>
      </c>
      <c r="L72" s="36" t="e">
        <f t="shared" si="52"/>
        <v>#DIV/0!</v>
      </c>
      <c r="M72" s="37" t="e">
        <f>+L72/K72-1</f>
        <v>#DIV/0!</v>
      </c>
      <c r="N72" s="36" t="e">
        <f t="shared" si="52"/>
        <v>#DIV/0!</v>
      </c>
      <c r="O72" s="36" t="e">
        <f t="shared" si="52"/>
        <v>#DIV/0!</v>
      </c>
      <c r="P72" s="36" t="e">
        <f t="shared" si="52"/>
        <v>#DIV/0!</v>
      </c>
      <c r="Q72" s="36" t="e">
        <f t="shared" si="52"/>
        <v>#DIV/0!</v>
      </c>
      <c r="R72" s="36" t="e">
        <f t="shared" si="52"/>
        <v>#DIV/0!</v>
      </c>
      <c r="S72" s="36" t="e">
        <f t="shared" si="52"/>
        <v>#DIV/0!</v>
      </c>
      <c r="T72" s="36" t="e">
        <f t="shared" si="52"/>
        <v>#DIV/0!</v>
      </c>
      <c r="U72" s="36" t="e">
        <f t="shared" si="52"/>
        <v>#DIV/0!</v>
      </c>
      <c r="V72" s="174">
        <v>1</v>
      </c>
    </row>
    <row r="73" spans="1:22">
      <c r="A73" s="187" t="s">
        <v>59</v>
      </c>
      <c r="B73" s="36">
        <v>25622.348405797104</v>
      </c>
      <c r="C73" s="36">
        <v>32158.260869565216</v>
      </c>
      <c r="D73" s="37">
        <f t="shared" ref="D73:D76" si="53">+C73/B73-1</f>
        <v>0.2550863941218342</v>
      </c>
      <c r="E73" s="36">
        <v>25075.318181818187</v>
      </c>
      <c r="F73" s="36">
        <f>F36/F62</f>
        <v>50334.9702970297</v>
      </c>
      <c r="G73" s="37">
        <f t="shared" ref="G73:G76" si="54">+F73/E73-1</f>
        <v>1.0073512101444435</v>
      </c>
      <c r="H73" s="36">
        <v>27615.472263868069</v>
      </c>
      <c r="I73" s="36" t="e">
        <f t="shared" ref="I73:R73" si="55">I36/I62</f>
        <v>#DIV/0!</v>
      </c>
      <c r="J73" s="37" t="e">
        <f t="shared" ref="J73:J76" si="56">+I73/H73-1</f>
        <v>#DIV/0!</v>
      </c>
      <c r="K73" s="36">
        <v>23715.4347826087</v>
      </c>
      <c r="L73" s="36" t="e">
        <f t="shared" si="55"/>
        <v>#DIV/0!</v>
      </c>
      <c r="M73" s="37" t="e">
        <f t="shared" ref="M73:M76" si="57">+L73/K73-1</f>
        <v>#DIV/0!</v>
      </c>
      <c r="N73" s="36" t="e">
        <f t="shared" si="55"/>
        <v>#DIV/0!</v>
      </c>
      <c r="O73" s="36" t="e">
        <f t="shared" si="55"/>
        <v>#DIV/0!</v>
      </c>
      <c r="P73" s="36" t="e">
        <f t="shared" si="55"/>
        <v>#DIV/0!</v>
      </c>
      <c r="Q73" s="36" t="e">
        <f t="shared" si="55"/>
        <v>#DIV/0!</v>
      </c>
      <c r="R73" s="36" t="e">
        <f t="shared" si="55"/>
        <v>#DIV/0!</v>
      </c>
      <c r="S73" s="36" t="e">
        <f>S36/S62</f>
        <v>#DIV/0!</v>
      </c>
      <c r="T73" s="36" t="e">
        <f>T36/T62</f>
        <v>#DIV/0!</v>
      </c>
      <c r="U73" s="36" t="e">
        <f>U36/U62</f>
        <v>#DIV/0!</v>
      </c>
      <c r="V73" s="174">
        <v>1</v>
      </c>
    </row>
    <row r="74" spans="1:22">
      <c r="A74" s="187" t="s">
        <v>60</v>
      </c>
      <c r="B74" s="36">
        <v>33021.687979539645</v>
      </c>
      <c r="C74" s="36">
        <v>23266.08695652174</v>
      </c>
      <c r="D74" s="37">
        <f t="shared" si="53"/>
        <v>-0.29543011335648595</v>
      </c>
      <c r="E74" s="36">
        <v>32463.031727379552</v>
      </c>
      <c r="F74" s="36">
        <f>F38/F64</f>
        <v>27249.008687782803</v>
      </c>
      <c r="G74" s="37">
        <f t="shared" si="54"/>
        <v>-0.1606141744056272</v>
      </c>
      <c r="H74" s="36">
        <v>30982.956521739135</v>
      </c>
      <c r="I74" s="36" t="e">
        <f t="shared" ref="I74:U75" si="58">I38/I64</f>
        <v>#DIV/0!</v>
      </c>
      <c r="J74" s="37" t="e">
        <f t="shared" si="56"/>
        <v>#DIV/0!</v>
      </c>
      <c r="K74" s="36">
        <v>37110.46956521739</v>
      </c>
      <c r="L74" s="36" t="e">
        <f t="shared" si="58"/>
        <v>#DIV/0!</v>
      </c>
      <c r="M74" s="37" t="e">
        <f t="shared" si="57"/>
        <v>#DIV/0!</v>
      </c>
      <c r="N74" s="36" t="e">
        <f t="shared" si="58"/>
        <v>#DIV/0!</v>
      </c>
      <c r="O74" s="36" t="e">
        <f t="shared" si="58"/>
        <v>#DIV/0!</v>
      </c>
      <c r="P74" s="36" t="e">
        <f t="shared" si="58"/>
        <v>#DIV/0!</v>
      </c>
      <c r="Q74" s="36" t="e">
        <f t="shared" si="58"/>
        <v>#DIV/0!</v>
      </c>
      <c r="R74" s="36" t="e">
        <f t="shared" si="58"/>
        <v>#DIV/0!</v>
      </c>
      <c r="S74" s="36" t="e">
        <f t="shared" si="58"/>
        <v>#DIV/0!</v>
      </c>
      <c r="T74" s="36" t="e">
        <f t="shared" si="58"/>
        <v>#DIV/0!</v>
      </c>
      <c r="U74" s="36" t="e">
        <f t="shared" si="58"/>
        <v>#DIV/0!</v>
      </c>
      <c r="V74" s="174">
        <v>1</v>
      </c>
    </row>
    <row r="75" spans="1:22">
      <c r="A75" s="187" t="s">
        <v>98</v>
      </c>
      <c r="B75" s="36">
        <v>29399.693094629158</v>
      </c>
      <c r="C75" s="36">
        <v>24405.79710144928</v>
      </c>
      <c r="D75" s="37">
        <f t="shared" si="53"/>
        <v>-0.16986218111549545</v>
      </c>
      <c r="E75" s="36">
        <v>30232.17391304348</v>
      </c>
      <c r="F75" s="36">
        <f t="shared" ref="F75:Q75" si="59">F40/F66</f>
        <v>50179.63636363636</v>
      </c>
      <c r="G75" s="37">
        <f t="shared" si="54"/>
        <v>0.65980906659135985</v>
      </c>
      <c r="H75" s="36">
        <v>23739.130434782612</v>
      </c>
      <c r="I75" s="36" t="e">
        <f t="shared" si="59"/>
        <v>#DIV/0!</v>
      </c>
      <c r="J75" s="37" t="e">
        <f t="shared" si="56"/>
        <v>#DIV/0!</v>
      </c>
      <c r="K75" s="36">
        <v>32521.304347826088</v>
      </c>
      <c r="L75" s="36" t="e">
        <f t="shared" si="59"/>
        <v>#DIV/0!</v>
      </c>
      <c r="M75" s="37" t="e">
        <f t="shared" si="57"/>
        <v>#DIV/0!</v>
      </c>
      <c r="N75" s="36" t="e">
        <f t="shared" si="59"/>
        <v>#DIV/0!</v>
      </c>
      <c r="O75" s="36" t="e">
        <f t="shared" si="59"/>
        <v>#DIV/0!</v>
      </c>
      <c r="P75" s="36" t="e">
        <f t="shared" si="59"/>
        <v>#DIV/0!</v>
      </c>
      <c r="Q75" s="36" t="e">
        <f t="shared" si="59"/>
        <v>#DIV/0!</v>
      </c>
      <c r="R75" s="36" t="e">
        <f t="shared" si="58"/>
        <v>#DIV/0!</v>
      </c>
      <c r="S75" s="36" t="e">
        <f t="shared" si="58"/>
        <v>#DIV/0!</v>
      </c>
      <c r="T75" s="36" t="e">
        <f t="shared" si="58"/>
        <v>#DIV/0!</v>
      </c>
      <c r="U75" s="36" t="e">
        <f t="shared" si="58"/>
        <v>#DIV/0!</v>
      </c>
      <c r="V75" s="174">
        <v>1</v>
      </c>
    </row>
    <row r="76" spans="1:22">
      <c r="A76" s="187" t="s">
        <v>61</v>
      </c>
      <c r="B76" s="36">
        <v>9546.044795783926</v>
      </c>
      <c r="C76" s="36">
        <v>10630.600071864896</v>
      </c>
      <c r="D76" s="37">
        <f t="shared" si="53"/>
        <v>0.11361305119372278</v>
      </c>
      <c r="E76" s="36">
        <v>8913.1239935587764</v>
      </c>
      <c r="F76" s="36">
        <f>F42/F68</f>
        <v>30652.316964285714</v>
      </c>
      <c r="G76" s="37">
        <f t="shared" si="54"/>
        <v>2.4390093738667993</v>
      </c>
      <c r="H76" s="36">
        <v>10233.988657844991</v>
      </c>
      <c r="I76" s="36" t="e">
        <f t="shared" ref="I76:R76" si="60">I42/I68</f>
        <v>#DIV/0!</v>
      </c>
      <c r="J76" s="37" t="e">
        <f t="shared" si="56"/>
        <v>#DIV/0!</v>
      </c>
      <c r="K76" s="36">
        <v>9229.6066252588007</v>
      </c>
      <c r="L76" s="36" t="e">
        <f t="shared" si="60"/>
        <v>#DIV/0!</v>
      </c>
      <c r="M76" s="37" t="e">
        <f t="shared" si="57"/>
        <v>#DIV/0!</v>
      </c>
      <c r="N76" s="36" t="e">
        <f t="shared" si="60"/>
        <v>#DIV/0!</v>
      </c>
      <c r="O76" s="36" t="e">
        <f t="shared" si="60"/>
        <v>#DIV/0!</v>
      </c>
      <c r="P76" s="36" t="e">
        <f t="shared" si="60"/>
        <v>#DIV/0!</v>
      </c>
      <c r="Q76" s="36" t="e">
        <f t="shared" si="60"/>
        <v>#DIV/0!</v>
      </c>
      <c r="R76" s="36" t="e">
        <f t="shared" si="60"/>
        <v>#DIV/0!</v>
      </c>
      <c r="S76" s="36" t="e">
        <f>S42/S68</f>
        <v>#DIV/0!</v>
      </c>
      <c r="T76" s="36" t="e">
        <f>T42/T68</f>
        <v>#DIV/0!</v>
      </c>
      <c r="U76" s="36" t="e">
        <f>U42/U68</f>
        <v>#DIV/0!</v>
      </c>
      <c r="V76" s="174">
        <v>1</v>
      </c>
    </row>
    <row r="77" spans="1:22">
      <c r="A77" s="192"/>
      <c r="B77" s="143"/>
      <c r="D77" s="276"/>
      <c r="V77" s="175">
        <v>1</v>
      </c>
    </row>
    <row r="78" spans="1:22">
      <c r="A78" s="179" t="s">
        <v>62</v>
      </c>
      <c r="B78" s="44">
        <v>5575.0806375554102</v>
      </c>
      <c r="C78" s="44">
        <v>6253.4152711630068</v>
      </c>
      <c r="D78" s="277">
        <f>+C78/B78-1</f>
        <v>0.1216726138520996</v>
      </c>
      <c r="E78" s="44">
        <v>5143.4443817052506</v>
      </c>
      <c r="F78" s="44">
        <f>F47/F59</f>
        <v>14951.651408450703</v>
      </c>
      <c r="G78" s="277">
        <f>+F78/E78-1</f>
        <v>1.9069336224636406</v>
      </c>
      <c r="H78" s="44">
        <v>5878.9451176051325</v>
      </c>
      <c r="I78" s="44" t="e">
        <f t="shared" ref="I78:R78" si="61">I47/I59</f>
        <v>#DIV/0!</v>
      </c>
      <c r="J78" s="277" t="e">
        <f>+I78/H78-1</f>
        <v>#DIV/0!</v>
      </c>
      <c r="K78" s="44">
        <v>5662.6998597475467</v>
      </c>
      <c r="L78" s="44" t="e">
        <f t="shared" si="61"/>
        <v>#DIV/0!</v>
      </c>
      <c r="M78" s="277" t="e">
        <f>+L78/K78-1</f>
        <v>#DIV/0!</v>
      </c>
      <c r="N78" s="44" t="e">
        <f t="shared" si="61"/>
        <v>#DIV/0!</v>
      </c>
      <c r="O78" s="44" t="e">
        <f t="shared" si="61"/>
        <v>#DIV/0!</v>
      </c>
      <c r="P78" s="44" t="e">
        <f t="shared" si="61"/>
        <v>#DIV/0!</v>
      </c>
      <c r="Q78" s="44" t="e">
        <f t="shared" si="61"/>
        <v>#DIV/0!</v>
      </c>
      <c r="R78" s="44" t="e">
        <f t="shared" si="61"/>
        <v>#DIV/0!</v>
      </c>
      <c r="S78" s="44" t="e">
        <f>S47/S59</f>
        <v>#DIV/0!</v>
      </c>
      <c r="T78" s="44" t="e">
        <f>T47/T59</f>
        <v>#DIV/0!</v>
      </c>
      <c r="U78" s="44" t="e">
        <f>U47/U59</f>
        <v>#DIV/0!</v>
      </c>
      <c r="V78" s="143">
        <v>1</v>
      </c>
    </row>
    <row r="79" spans="1:22">
      <c r="A79" s="187" t="s">
        <v>58</v>
      </c>
      <c r="B79" s="36">
        <v>0</v>
      </c>
      <c r="C79" s="36">
        <v>0</v>
      </c>
      <c r="D79" s="37" t="e">
        <f>+C79/B79-1</f>
        <v>#DIV/0!</v>
      </c>
      <c r="E79" s="36">
        <v>0</v>
      </c>
      <c r="F79" s="36">
        <v>0</v>
      </c>
      <c r="G79" s="37" t="e">
        <f>+F79/E79-1</f>
        <v>#DIV/0!</v>
      </c>
      <c r="H79" s="36">
        <v>0</v>
      </c>
      <c r="I79" s="36">
        <v>0</v>
      </c>
      <c r="J79" s="37" t="e">
        <f>+I79/H79-1</f>
        <v>#DIV/0!</v>
      </c>
      <c r="K79" s="36">
        <v>0</v>
      </c>
      <c r="L79" s="36">
        <v>0</v>
      </c>
      <c r="M79" s="37" t="e">
        <f>+L79/K79-1</f>
        <v>#DIV/0!</v>
      </c>
      <c r="N79" s="36">
        <v>0</v>
      </c>
      <c r="O79" s="36">
        <v>0</v>
      </c>
      <c r="P79" s="36">
        <v>0</v>
      </c>
      <c r="Q79" s="36">
        <v>0</v>
      </c>
      <c r="R79" s="36">
        <v>0</v>
      </c>
      <c r="S79" s="36">
        <v>0</v>
      </c>
      <c r="T79" s="36">
        <v>0</v>
      </c>
      <c r="U79" s="36">
        <v>0</v>
      </c>
      <c r="V79" s="143">
        <v>1</v>
      </c>
    </row>
    <row r="80" spans="1:22">
      <c r="A80" s="187" t="s">
        <v>63</v>
      </c>
      <c r="B80" s="36">
        <v>4142.8637681159425</v>
      </c>
      <c r="C80" s="36">
        <v>2679.8550724637685</v>
      </c>
      <c r="D80" s="37">
        <f t="shared" ref="D80:D83" si="62">+C80/B80-1</f>
        <v>-0.35313946524423345</v>
      </c>
      <c r="E80" s="36">
        <v>3744.4664031620555</v>
      </c>
      <c r="F80" s="36">
        <f>F50/F62</f>
        <v>4344.7623762376234</v>
      </c>
      <c r="G80" s="37">
        <f t="shared" ref="G80:G83" si="63">+F80/E80-1</f>
        <v>0.16031549183313309</v>
      </c>
      <c r="H80" s="36">
        <v>4602.5787106446787</v>
      </c>
      <c r="I80" s="36" t="e">
        <f t="shared" ref="I80:R80" si="64">I50/I62</f>
        <v>#DIV/0!</v>
      </c>
      <c r="J80" s="37" t="e">
        <f t="shared" ref="J80:J83" si="65">+I80/H80-1</f>
        <v>#DIV/0!</v>
      </c>
      <c r="K80" s="36">
        <v>3952.5724637681164</v>
      </c>
      <c r="L80" s="36" t="e">
        <f t="shared" si="64"/>
        <v>#DIV/0!</v>
      </c>
      <c r="M80" s="37" t="e">
        <f t="shared" ref="M80:M83" si="66">+L80/K80-1</f>
        <v>#DIV/0!</v>
      </c>
      <c r="N80" s="36" t="e">
        <f t="shared" si="64"/>
        <v>#DIV/0!</v>
      </c>
      <c r="O80" s="36" t="e">
        <f t="shared" si="64"/>
        <v>#DIV/0!</v>
      </c>
      <c r="P80" s="36" t="e">
        <f t="shared" si="64"/>
        <v>#DIV/0!</v>
      </c>
      <c r="Q80" s="36" t="e">
        <f t="shared" si="64"/>
        <v>#DIV/0!</v>
      </c>
      <c r="R80" s="36" t="e">
        <f t="shared" si="64"/>
        <v>#DIV/0!</v>
      </c>
      <c r="S80" s="36" t="e">
        <f>S50/S62</f>
        <v>#DIV/0!</v>
      </c>
      <c r="T80" s="36" t="e">
        <f>T50/T62</f>
        <v>#DIV/0!</v>
      </c>
      <c r="U80" s="36" t="e">
        <f>U50/U62</f>
        <v>#DIV/0!</v>
      </c>
      <c r="V80" s="143">
        <v>1</v>
      </c>
    </row>
    <row r="81" spans="1:22">
      <c r="A81" s="187" t="s">
        <v>60</v>
      </c>
      <c r="B81" s="36">
        <v>2741.9181585677748</v>
      </c>
      <c r="C81" s="36">
        <v>3877.68115942029</v>
      </c>
      <c r="D81" s="37">
        <f t="shared" si="62"/>
        <v>0.41422206468984268</v>
      </c>
      <c r="E81" s="36">
        <v>2677.9905992949471</v>
      </c>
      <c r="F81" s="36">
        <f t="shared" ref="F81:Q81" si="67">F52/F64</f>
        <v>4541.2036199095019</v>
      </c>
      <c r="G81" s="37">
        <f t="shared" si="63"/>
        <v>0.69575039625049295</v>
      </c>
      <c r="H81" s="36">
        <v>2581.9130434782605</v>
      </c>
      <c r="I81" s="36" t="e">
        <f t="shared" si="67"/>
        <v>#DIV/0!</v>
      </c>
      <c r="J81" s="37" t="e">
        <f t="shared" si="65"/>
        <v>#DIV/0!</v>
      </c>
      <c r="K81" s="36">
        <v>3092.5391304347827</v>
      </c>
      <c r="L81" s="36" t="e">
        <f t="shared" si="67"/>
        <v>#DIV/0!</v>
      </c>
      <c r="M81" s="37" t="e">
        <f t="shared" si="66"/>
        <v>#DIV/0!</v>
      </c>
      <c r="N81" s="36" t="e">
        <f t="shared" si="67"/>
        <v>#DIV/0!</v>
      </c>
      <c r="O81" s="36" t="e">
        <f t="shared" si="67"/>
        <v>#DIV/0!</v>
      </c>
      <c r="P81" s="36" t="e">
        <f t="shared" si="67"/>
        <v>#DIV/0!</v>
      </c>
      <c r="Q81" s="36" t="e">
        <f t="shared" si="67"/>
        <v>#DIV/0!</v>
      </c>
      <c r="R81" s="36" t="e">
        <f>R50/R64</f>
        <v>#DIV/0!</v>
      </c>
      <c r="S81" s="36" t="e">
        <f t="shared" ref="S81:U82" si="68">S50/S64</f>
        <v>#DIV/0!</v>
      </c>
      <c r="T81" s="36" t="e">
        <f t="shared" si="68"/>
        <v>#DIV/0!</v>
      </c>
      <c r="U81" s="36" t="e">
        <f t="shared" si="68"/>
        <v>#DIV/0!</v>
      </c>
      <c r="V81" s="143">
        <v>1</v>
      </c>
    </row>
    <row r="82" spans="1:22">
      <c r="A82" s="187" t="s">
        <v>98</v>
      </c>
      <c r="B82" s="36">
        <v>7349.9232736572894</v>
      </c>
      <c r="C82" s="36">
        <v>6101.4492753623199</v>
      </c>
      <c r="D82" s="37">
        <f t="shared" si="62"/>
        <v>-0.16986218111549545</v>
      </c>
      <c r="E82" s="36">
        <v>7558.04347826087</v>
      </c>
      <c r="F82" s="36">
        <f t="shared" ref="F82:Q82" si="69">F54/F66</f>
        <v>8363.2727272727279</v>
      </c>
      <c r="G82" s="37">
        <f t="shared" si="63"/>
        <v>0.10653937772757338</v>
      </c>
      <c r="H82" s="36">
        <v>5934.7826086956529</v>
      </c>
      <c r="I82" s="36" t="e">
        <f t="shared" si="69"/>
        <v>#DIV/0!</v>
      </c>
      <c r="J82" s="37" t="e">
        <f t="shared" si="65"/>
        <v>#DIV/0!</v>
      </c>
      <c r="K82" s="36">
        <v>8130.326086956522</v>
      </c>
      <c r="L82" s="36" t="e">
        <f t="shared" si="69"/>
        <v>#DIV/0!</v>
      </c>
      <c r="M82" s="37" t="e">
        <f t="shared" si="66"/>
        <v>#DIV/0!</v>
      </c>
      <c r="N82" s="36" t="e">
        <f t="shared" si="69"/>
        <v>#DIV/0!</v>
      </c>
      <c r="O82" s="36" t="e">
        <f t="shared" si="69"/>
        <v>#DIV/0!</v>
      </c>
      <c r="P82" s="36" t="e">
        <f t="shared" si="69"/>
        <v>#DIV/0!</v>
      </c>
      <c r="Q82" s="36" t="e">
        <f t="shared" si="69"/>
        <v>#DIV/0!</v>
      </c>
      <c r="R82" s="36" t="e">
        <f>R51/R65</f>
        <v>#DIV/0!</v>
      </c>
      <c r="S82" s="36" t="e">
        <f t="shared" si="68"/>
        <v>#DIV/0!</v>
      </c>
      <c r="T82" s="36" t="e">
        <f t="shared" si="68"/>
        <v>#DIV/0!</v>
      </c>
      <c r="U82" s="36" t="e">
        <f t="shared" si="68"/>
        <v>#DIV/0!</v>
      </c>
      <c r="V82" s="143">
        <v>1</v>
      </c>
    </row>
    <row r="83" spans="1:22">
      <c r="A83" s="187" t="s">
        <v>61</v>
      </c>
      <c r="B83" s="36">
        <v>9546.044795783926</v>
      </c>
      <c r="C83" s="36">
        <v>10630.600071864896</v>
      </c>
      <c r="D83" s="37">
        <f t="shared" si="62"/>
        <v>0.11361305119372278</v>
      </c>
      <c r="E83" s="36">
        <v>8913.1239935587764</v>
      </c>
      <c r="F83" s="36">
        <f>F56/F68</f>
        <v>30652.316964285714</v>
      </c>
      <c r="G83" s="37">
        <f t="shared" si="63"/>
        <v>2.4390093738667993</v>
      </c>
      <c r="H83" s="36">
        <v>10233.988657844991</v>
      </c>
      <c r="I83" s="36" t="e">
        <f t="shared" ref="I83:R83" si="70">I56/I68</f>
        <v>#DIV/0!</v>
      </c>
      <c r="J83" s="37" t="e">
        <f t="shared" si="65"/>
        <v>#DIV/0!</v>
      </c>
      <c r="K83" s="36">
        <v>9229.6066252588007</v>
      </c>
      <c r="L83" s="36" t="e">
        <f t="shared" si="70"/>
        <v>#DIV/0!</v>
      </c>
      <c r="M83" s="37" t="e">
        <f t="shared" si="66"/>
        <v>#DIV/0!</v>
      </c>
      <c r="N83" s="36" t="e">
        <f t="shared" si="70"/>
        <v>#DIV/0!</v>
      </c>
      <c r="O83" s="36" t="e">
        <f t="shared" si="70"/>
        <v>#DIV/0!</v>
      </c>
      <c r="P83" s="36" t="e">
        <f t="shared" si="70"/>
        <v>#DIV/0!</v>
      </c>
      <c r="Q83" s="36" t="e">
        <f t="shared" si="70"/>
        <v>#DIV/0!</v>
      </c>
      <c r="R83" s="36" t="e">
        <f t="shared" si="70"/>
        <v>#DIV/0!</v>
      </c>
      <c r="S83" s="36" t="e">
        <f>S56/S68</f>
        <v>#DIV/0!</v>
      </c>
      <c r="T83" s="36" t="e">
        <f>T56/T68</f>
        <v>#DIV/0!</v>
      </c>
      <c r="U83" s="36" t="e">
        <f>U56/U68</f>
        <v>#DIV/0!</v>
      </c>
      <c r="V83" s="143">
        <v>1</v>
      </c>
    </row>
    <row r="84" spans="1:22">
      <c r="A84" s="143"/>
      <c r="B84" s="143"/>
      <c r="D84" s="276"/>
    </row>
    <row r="85" spans="1:22">
      <c r="A85" s="193" t="s">
        <v>24</v>
      </c>
      <c r="B85" s="42">
        <v>116</v>
      </c>
      <c r="C85" s="42">
        <v>73</v>
      </c>
      <c r="D85" s="277">
        <f>+C85/B85-1</f>
        <v>-0.37068965517241381</v>
      </c>
      <c r="E85" s="42">
        <v>44</v>
      </c>
      <c r="F85" s="43">
        <f>SUMIF(Summary!$AQ:$AQ,'Comparison City Headwise '!F5,Summary!$K:$K)</f>
        <v>0</v>
      </c>
      <c r="G85" s="277">
        <f>+F85/E85-1</f>
        <v>-1</v>
      </c>
      <c r="H85" s="43">
        <v>52</v>
      </c>
      <c r="I85" s="43">
        <f>SUMIF(Summary!$AQ:$AQ,'Comparison City Headwise '!I5,Summary!$K:$K)</f>
        <v>0</v>
      </c>
      <c r="J85" s="277">
        <f>+I85/H85-1</f>
        <v>-1</v>
      </c>
      <c r="K85" s="43">
        <v>20</v>
      </c>
      <c r="L85" s="43">
        <f>SUMIF(Summary!$AQ:$AQ,'Comparison City Headwise '!L5,Summary!$K:$K)</f>
        <v>0</v>
      </c>
      <c r="M85" s="277">
        <f>+L85/K85-1</f>
        <v>-1</v>
      </c>
      <c r="N85" s="43">
        <f>SUMIF(Summary!$AQ:$AQ,'Comparison City Headwise '!N5,Summary!$K:$K)</f>
        <v>0</v>
      </c>
      <c r="O85" s="43">
        <f>SUMIF(Summary!$AQ:$AQ,'Comparison City Headwise '!O5,Summary!$K:$K)</f>
        <v>0</v>
      </c>
      <c r="P85" s="43">
        <f>SUMIF(Summary!$AQ:$AQ,'Comparison City Headwise '!P5,Summary!$K:$K)</f>
        <v>0</v>
      </c>
      <c r="Q85" s="43">
        <f>SUMIF(Summary!$AQ:$AQ,'Comparison City Headwise '!Q5,Summary!$K:$K)</f>
        <v>0</v>
      </c>
      <c r="R85" s="43">
        <f>SUMIF(Summary!$AQ:$AQ,'Comparison City Headwise '!R5,Summary!$K:$K)</f>
        <v>0</v>
      </c>
      <c r="S85" s="43">
        <f>SUMIF(Summary!$AQ:$AQ,'Comparison City Headwise '!S5,Summary!$K:$K)</f>
        <v>0</v>
      </c>
      <c r="T85" s="43">
        <f>SUMIF(Summary!$AQ:$AQ,'Comparison City Headwise '!T5,Summary!$K:$K)</f>
        <v>0</v>
      </c>
      <c r="U85" s="43">
        <f>SUMIF(Summary!$AQ:$AQ,'Comparison City Headwise '!U5,Summary!$K:$K)</f>
        <v>0</v>
      </c>
      <c r="V85" s="143">
        <v>1</v>
      </c>
    </row>
    <row r="86" spans="1:22">
      <c r="A86" s="194" t="s">
        <v>80</v>
      </c>
      <c r="B86" s="53">
        <v>1.7132169576059852</v>
      </c>
      <c r="C86" s="53">
        <v>1.6941266209000765</v>
      </c>
      <c r="D86" s="277">
        <f t="shared" ref="D86:D89" si="71">+C86/B86-1</f>
        <v>-1.1142976738092281E-2</v>
      </c>
      <c r="E86" s="53">
        <v>4.2717678100263852</v>
      </c>
      <c r="F86" s="51">
        <f>(SUMIF(Summary!$AQ:$AQ,F5,Summary!$AK:$AK)/F6)/F10</f>
        <v>1.2309746328437916</v>
      </c>
      <c r="G86" s="277">
        <f t="shared" ref="G86:G89" si="72">+F86/E86-1</f>
        <v>-0.71183484506003891</v>
      </c>
      <c r="H86" s="51">
        <v>4.0767543859649118</v>
      </c>
      <c r="I86" s="51" t="e">
        <f>(SUMIF(Summary!$AQ:$AQ,I5,Summary!$AK:$AK)/I6)/I10</f>
        <v>#DIV/0!</v>
      </c>
      <c r="J86" s="277" t="e">
        <f t="shared" ref="J86:J89" si="73">+I86/H86-1</f>
        <v>#DIV/0!</v>
      </c>
      <c r="K86" s="51">
        <v>4.2065217391304355</v>
      </c>
      <c r="L86" s="51" t="e">
        <f>(SUMIF(Summary!$AQ:$AQ,L5,Summary!$AK:$AK)/L6)/L10</f>
        <v>#DIV/0!</v>
      </c>
      <c r="M86" s="277" t="e">
        <f t="shared" ref="M86:M89" si="74">+L86/K86-1</f>
        <v>#DIV/0!</v>
      </c>
      <c r="N86" s="51" t="e">
        <f>(SUMIF(Summary!$AQ:$AQ,N5,Summary!$AK:$AK)/N6)/N10</f>
        <v>#DIV/0!</v>
      </c>
      <c r="O86" s="51" t="e">
        <f>(SUMIF(Summary!$AQ:$AQ,O5,Summary!$AK:$AK)/O6)/O10</f>
        <v>#DIV/0!</v>
      </c>
      <c r="P86" s="51" t="e">
        <f>(SUMIF(Summary!$AQ:$AQ,P5,Summary!$AK:$AK)/P6)/P10</f>
        <v>#DIV/0!</v>
      </c>
      <c r="Q86" s="51" t="e">
        <f>(SUMIF(Summary!$AQ:$AQ,Q5,Summary!$AK:$AK)/Q6)/Q10</f>
        <v>#DIV/0!</v>
      </c>
      <c r="R86" s="51" t="e">
        <f>(SUMIF(Summary!$G:$G,R5,Summary!$AK:$AK)/R6)/R10</f>
        <v>#DIV/0!</v>
      </c>
      <c r="S86" s="51" t="e">
        <f>(SUMIF(Summary!$G:$G,S5,Summary!$AK:$AK)/S6)/S10</f>
        <v>#DIV/0!</v>
      </c>
    </row>
    <row r="87" spans="1:22">
      <c r="A87" s="194" t="s">
        <v>81</v>
      </c>
      <c r="B87" s="53">
        <v>1.9950124688279301E-2</v>
      </c>
      <c r="C87" s="53">
        <v>9.1533180778032037E-3</v>
      </c>
      <c r="D87" s="277">
        <f t="shared" si="71"/>
        <v>-0.54118993135011439</v>
      </c>
      <c r="E87" s="53">
        <v>3.6939313984168866E-2</v>
      </c>
      <c r="F87" s="51">
        <f>(SUMIF(Summary!$AQ:$AQ,F5,Summary!$AL:$AL)/F6)/F10</f>
        <v>2.7703604806408544</v>
      </c>
      <c r="G87" s="277">
        <f t="shared" si="72"/>
        <v>73.997615868777416</v>
      </c>
      <c r="H87" s="51">
        <v>9.4298245614035076E-2</v>
      </c>
      <c r="I87" s="51" t="e">
        <f>(SUMIF(Summary!$AQ:$AQ,I5,Summary!$AL:$AL)/I6)/I10</f>
        <v>#DIV/0!</v>
      </c>
      <c r="J87" s="277" t="e">
        <f t="shared" si="73"/>
        <v>#DIV/0!</v>
      </c>
      <c r="K87" s="51">
        <v>2.7173913043478264E-2</v>
      </c>
      <c r="L87" s="51" t="e">
        <f>(SUMIF(Summary!$AQ:$AQ,L5,Summary!$AL:$AL)/L6)/L10</f>
        <v>#DIV/0!</v>
      </c>
      <c r="M87" s="277" t="e">
        <f t="shared" si="74"/>
        <v>#DIV/0!</v>
      </c>
      <c r="N87" s="51" t="e">
        <f>(SUMIF(Summary!$AQ:$AQ,N5,Summary!$AL:$AL)/N6)/N10</f>
        <v>#DIV/0!</v>
      </c>
      <c r="O87" s="51" t="e">
        <f>(SUMIF(Summary!$AQ:$AQ,O5,Summary!$AL:$AL)/O6)/O10</f>
        <v>#DIV/0!</v>
      </c>
      <c r="P87" s="51" t="e">
        <f>(SUMIF(Summary!$AQ:$AQ,P5,Summary!$AL:$AL)/P6)/P10</f>
        <v>#DIV/0!</v>
      </c>
      <c r="Q87" s="51" t="e">
        <f>(SUMIF(Summary!$AQ:$AQ,Q5,Summary!$AL:$AL)/Q6)/Q10</f>
        <v>#DIV/0!</v>
      </c>
      <c r="R87" s="51" t="e">
        <f>(SUMIF(Summary!$G:$G,R5,Summary!$AL:$AL)/R6)/R10</f>
        <v>#DIV/0!</v>
      </c>
      <c r="S87" s="51" t="e">
        <f>(SUMIF(Summary!$G:$G,S5,Summary!$AL:$AL)/S6)/S10</f>
        <v>#DIV/0!</v>
      </c>
    </row>
    <row r="88" spans="1:22">
      <c r="A88" s="194" t="s">
        <v>77</v>
      </c>
      <c r="B88" s="53">
        <v>0</v>
      </c>
      <c r="C88" s="53">
        <v>0</v>
      </c>
      <c r="D88" s="277" t="e">
        <f t="shared" si="71"/>
        <v>#DIV/0!</v>
      </c>
      <c r="E88" s="53">
        <v>0</v>
      </c>
      <c r="F88" s="51">
        <f>(SUMIF(Summary!$AQ:$AQ,F5,Summary!$AM:$AM)/F6)/F10</f>
        <v>0</v>
      </c>
      <c r="G88" s="277" t="e">
        <f t="shared" si="72"/>
        <v>#DIV/0!</v>
      </c>
      <c r="H88" s="51">
        <v>0</v>
      </c>
      <c r="I88" s="51" t="e">
        <f>(SUMIF(Summary!$AQ:$AQ,I5,Summary!$AM:$AM)/I6)/I10</f>
        <v>#DIV/0!</v>
      </c>
      <c r="J88" s="277" t="e">
        <f t="shared" si="73"/>
        <v>#DIV/0!</v>
      </c>
      <c r="K88" s="51">
        <v>0</v>
      </c>
      <c r="L88" s="51" t="e">
        <f>(SUMIF(Summary!$AQ:$AQ,L5,Summary!$AM:$AM)/L6)/L10</f>
        <v>#DIV/0!</v>
      </c>
      <c r="M88" s="277" t="e">
        <f t="shared" si="74"/>
        <v>#DIV/0!</v>
      </c>
      <c r="N88" s="51" t="e">
        <f>(SUMIF(Summary!$AQ:$AQ,N5,Summary!$AM:$AM)/N6)/N10</f>
        <v>#DIV/0!</v>
      </c>
      <c r="O88" s="51" t="e">
        <f>(SUMIF(Summary!$AQ:$AQ,O5,Summary!$AM:$AM)/O6)/O10</f>
        <v>#DIV/0!</v>
      </c>
      <c r="P88" s="51" t="e">
        <f>(SUMIF(Summary!$AQ:$AQ,P5,Summary!$AM:$AM)/P6)/P10</f>
        <v>#DIV/0!</v>
      </c>
      <c r="Q88" s="51" t="e">
        <f>(SUMIF(Summary!$AQ:$AQ,Q5,Summary!$AM:$AM)/Q6)/Q10</f>
        <v>#DIV/0!</v>
      </c>
      <c r="R88" s="51" t="e">
        <f>(SUMIF(Summary!$G:$G,R5,Summary!$AM:$AM)/R6)/R10</f>
        <v>#DIV/0!</v>
      </c>
      <c r="S88" s="51" t="e">
        <f>(SUMIF(Summary!$G:$G,S5,Summary!$AM:$AM)/S6)/S10</f>
        <v>#DIV/0!</v>
      </c>
    </row>
    <row r="89" spans="1:22">
      <c r="A89" s="194" t="s">
        <v>78</v>
      </c>
      <c r="B89" s="44">
        <v>488.90909090909093</v>
      </c>
      <c r="C89" s="44">
        <v>392.81818181818181</v>
      </c>
      <c r="D89" s="277">
        <f t="shared" si="71"/>
        <v>-0.19654146522870963</v>
      </c>
      <c r="E89" s="44">
        <v>1071.483870967742</v>
      </c>
      <c r="F89" s="42">
        <f>SUMIF(Summary!$AQ:$AQ,F5,Summary!$AN:$AN)/F8</f>
        <v>2283.5714285714284</v>
      </c>
      <c r="G89" s="277">
        <f t="shared" si="72"/>
        <v>1.1312233347096061</v>
      </c>
      <c r="H89" s="42">
        <v>1072.3157894736842</v>
      </c>
      <c r="I89" s="42" t="e">
        <f>SUMIF(Summary!$AQ:$AQ,I5,Summary!$AN:$AN)/I8</f>
        <v>#DIV/0!</v>
      </c>
      <c r="J89" s="277" t="e">
        <f t="shared" si="73"/>
        <v>#DIV/0!</v>
      </c>
      <c r="K89" s="42">
        <v>1032.3</v>
      </c>
      <c r="L89" s="42" t="e">
        <f>SUMIF(Summary!$AQ:$AQ,L5,Summary!$AN:$AN)/L8</f>
        <v>#DIV/0!</v>
      </c>
      <c r="M89" s="277" t="e">
        <f t="shared" si="74"/>
        <v>#DIV/0!</v>
      </c>
      <c r="N89" s="42" t="e">
        <f>SUMIF(Summary!$AQ:$AQ,N5,Summary!$AN:$AN)/N8</f>
        <v>#DIV/0!</v>
      </c>
      <c r="O89" s="42" t="e">
        <f>SUMIF(Summary!$AQ:$AQ,O5,Summary!$AN:$AN)/O8</f>
        <v>#DIV/0!</v>
      </c>
      <c r="P89" s="42" t="e">
        <f>SUMIF(Summary!$AQ:$AQ,P5,Summary!$AN:$AN)/P8</f>
        <v>#DIV/0!</v>
      </c>
      <c r="Q89" s="42" t="e">
        <f>SUMIF(Summary!$AQ:$AQ,Q5,Summary!$AN:$AN)/Q8</f>
        <v>#DIV/0!</v>
      </c>
      <c r="R89" s="42" t="e">
        <f>SUMIF(Summary!$G:$G,R5,Summary!$AN:$AN)/R8</f>
        <v>#DIV/0!</v>
      </c>
      <c r="S89" s="42" t="e">
        <f>SUMIF(Summary!$G:$G,S5,Summary!$AN:$AN)/S8</f>
        <v>#DIV/0!</v>
      </c>
    </row>
    <row r="91" spans="1:22">
      <c r="A91" s="290" t="s">
        <v>226</v>
      </c>
      <c r="B91" s="291">
        <f>(B23*0.8)+((B22-B23)*0.34)</f>
        <v>371651.46936454857</v>
      </c>
      <c r="C91" s="291">
        <f>(C23*0.8)+((C22-C23)*0.34)</f>
        <v>225716.48695652172</v>
      </c>
      <c r="D91" s="277">
        <f t="shared" ref="D91:D92" si="75">+C91/B91-1</f>
        <v>-0.39266623284860724</v>
      </c>
      <c r="E91" s="291">
        <f>(E23*0.8)+((E22-E23)*0.34)</f>
        <v>121035.04394648829</v>
      </c>
      <c r="F91" s="291">
        <f>(F23*0.8)+((F22-F23)*0.34)</f>
        <v>399707.11587692308</v>
      </c>
      <c r="G91" s="277">
        <f t="shared" ref="G91:G92" si="76">+F91/E91-1</f>
        <v>2.3024081525813349</v>
      </c>
      <c r="H91" s="291">
        <f>(H23*0.8)+((H22-H23)*0.34)</f>
        <v>145412.34381270909</v>
      </c>
      <c r="I91" s="291">
        <f>(I23*0.8)+((I22-I23)*0.34)</f>
        <v>0</v>
      </c>
      <c r="J91" s="277">
        <f t="shared" ref="J91:J92" si="77">+I91/H91-1</f>
        <v>-1</v>
      </c>
      <c r="K91" s="291">
        <f>(K23*0.8)+((K22-K23)*0.34)</f>
        <v>105204.08160535118</v>
      </c>
      <c r="L91" s="291">
        <f>(L23*0.8)+((L22-L23)*0.34)</f>
        <v>0</v>
      </c>
      <c r="M91" s="277">
        <f t="shared" ref="M91:M92" si="78">+L91/K91-1</f>
        <v>-1</v>
      </c>
    </row>
    <row r="92" spans="1:22">
      <c r="A92" s="290" t="s">
        <v>227</v>
      </c>
      <c r="B92" s="291">
        <f>(B29*0.8)+((B28-B29)*0.34)</f>
        <v>4016.1837919693526</v>
      </c>
      <c r="C92" s="291">
        <f>(C29*0.8)+((C28-C29)*0.34)</f>
        <v>2238.2260338938086</v>
      </c>
      <c r="D92" s="277">
        <f t="shared" si="75"/>
        <v>-0.44269830519975162</v>
      </c>
      <c r="E92" s="291">
        <f>(E29*0.8)+((E28-E29)*0.34)</f>
        <v>4151.5978134679372</v>
      </c>
      <c r="F92" s="291">
        <f>(F29*0.8)+((F28-F29)*0.34)</f>
        <v>3468.7533420560749</v>
      </c>
      <c r="G92" s="277">
        <f t="shared" si="76"/>
        <v>-0.16447751012795353</v>
      </c>
      <c r="H92" s="291">
        <f>(H29*0.8)+((H28-H29)*0.34)</f>
        <v>4145.5273455377583</v>
      </c>
      <c r="I92" s="291" t="e">
        <f>(I29*0.8)+((I28-I29)*0.34)</f>
        <v>#DIV/0!</v>
      </c>
      <c r="J92" s="277" t="e">
        <f t="shared" si="77"/>
        <v>#DIV/0!</v>
      </c>
      <c r="K92" s="291">
        <f>(K29*0.8)+((K28-K29)*0.34)</f>
        <v>3716.4485349716451</v>
      </c>
      <c r="L92" s="291" t="e">
        <f>(L29*0.8)+((L28-L29)*0.34)</f>
        <v>#DIV/0!</v>
      </c>
      <c r="M92" s="277" t="e">
        <f t="shared" si="78"/>
        <v>#DIV/0!</v>
      </c>
    </row>
  </sheetData>
  <conditionalFormatting sqref="G8:G89">
    <cfRule type="cellIs" dxfId="650" priority="313" operator="lessThan">
      <formula>0</formula>
    </cfRule>
    <cfRule type="cellIs" dxfId="649" priority="314" operator="greaterThan">
      <formula>0</formula>
    </cfRule>
  </conditionalFormatting>
  <conditionalFormatting sqref="J8:J89">
    <cfRule type="cellIs" dxfId="648" priority="311" operator="lessThan">
      <formula>0</formula>
    </cfRule>
    <cfRule type="cellIs" dxfId="647" priority="312" operator="greaterThan">
      <formula>0</formula>
    </cfRule>
  </conditionalFormatting>
  <conditionalFormatting sqref="M8:M89">
    <cfRule type="cellIs" dxfId="646" priority="309" operator="lessThan">
      <formula>0</formula>
    </cfRule>
    <cfRule type="cellIs" dxfId="645" priority="310" operator="greaterThan">
      <formula>0</formula>
    </cfRule>
  </conditionalFormatting>
  <conditionalFormatting sqref="D8:D89">
    <cfRule type="cellIs" dxfId="644" priority="307" operator="lessThan">
      <formula>0</formula>
    </cfRule>
    <cfRule type="cellIs" dxfId="643" priority="308" operator="greaterThan">
      <formula>0</formula>
    </cfRule>
  </conditionalFormatting>
  <conditionalFormatting sqref="B92">
    <cfRule type="cellIs" dxfId="642" priority="306" stopIfTrue="1" operator="lessThan">
      <formula>0.0001</formula>
    </cfRule>
  </conditionalFormatting>
  <conditionalFormatting sqref="C92">
    <cfRule type="cellIs" dxfId="641" priority="305" stopIfTrue="1" operator="lessThan">
      <formula>0.0001</formula>
    </cfRule>
  </conditionalFormatting>
  <conditionalFormatting sqref="B92:C92">
    <cfRule type="cellIs" dxfId="640" priority="304" stopIfTrue="1" operator="lessThan">
      <formula>0.0001</formula>
    </cfRule>
  </conditionalFormatting>
  <conditionalFormatting sqref="B92">
    <cfRule type="cellIs" dxfId="639" priority="303" stopIfTrue="1" operator="lessThan">
      <formula>0.0001</formula>
    </cfRule>
  </conditionalFormatting>
  <conditionalFormatting sqref="C92">
    <cfRule type="cellIs" dxfId="638" priority="302" stopIfTrue="1" operator="lessThan">
      <formula>0.0001</formula>
    </cfRule>
  </conditionalFormatting>
  <conditionalFormatting sqref="B92:C92">
    <cfRule type="cellIs" dxfId="637" priority="301" stopIfTrue="1" operator="lessThan">
      <formula>0.0001</formula>
    </cfRule>
  </conditionalFormatting>
  <conditionalFormatting sqref="B92">
    <cfRule type="cellIs" dxfId="636" priority="300" stopIfTrue="1" operator="lessThan">
      <formula>0.0001</formula>
    </cfRule>
  </conditionalFormatting>
  <conditionalFormatting sqref="B92">
    <cfRule type="cellIs" dxfId="635" priority="299" stopIfTrue="1" operator="lessThan">
      <formula>0.0001</formula>
    </cfRule>
  </conditionalFormatting>
  <conditionalFormatting sqref="D91">
    <cfRule type="cellIs" dxfId="634" priority="297" operator="lessThan">
      <formula>0</formula>
    </cfRule>
    <cfRule type="cellIs" dxfId="633" priority="298" operator="greaterThan">
      <formula>0</formula>
    </cfRule>
  </conditionalFormatting>
  <conditionalFormatting sqref="D91">
    <cfRule type="cellIs" dxfId="632" priority="295" operator="lessThan">
      <formula>0</formula>
    </cfRule>
    <cfRule type="cellIs" dxfId="631" priority="296" operator="greaterThan">
      <formula>0</formula>
    </cfRule>
  </conditionalFormatting>
  <conditionalFormatting sqref="D92">
    <cfRule type="cellIs" dxfId="630" priority="293" operator="lessThan">
      <formula>0</formula>
    </cfRule>
    <cfRule type="cellIs" dxfId="629" priority="294" operator="greaterThan">
      <formula>0</formula>
    </cfRule>
  </conditionalFormatting>
  <conditionalFormatting sqref="D92">
    <cfRule type="cellIs" dxfId="628" priority="291" operator="lessThan">
      <formula>0</formula>
    </cfRule>
    <cfRule type="cellIs" dxfId="627" priority="292" operator="greaterThan">
      <formula>0</formula>
    </cfRule>
  </conditionalFormatting>
  <conditionalFormatting sqref="E92">
    <cfRule type="cellIs" dxfId="626" priority="290" stopIfTrue="1" operator="lessThan">
      <formula>0.0001</formula>
    </cfRule>
  </conditionalFormatting>
  <conditionalFormatting sqref="F92">
    <cfRule type="cellIs" dxfId="625" priority="289" stopIfTrue="1" operator="lessThan">
      <formula>0.0001</formula>
    </cfRule>
  </conditionalFormatting>
  <conditionalFormatting sqref="E92:F92">
    <cfRule type="cellIs" dxfId="624" priority="288" stopIfTrue="1" operator="lessThan">
      <formula>0.0001</formula>
    </cfRule>
  </conditionalFormatting>
  <conditionalFormatting sqref="E92">
    <cfRule type="cellIs" dxfId="623" priority="287" stopIfTrue="1" operator="lessThan">
      <formula>0.0001</formula>
    </cfRule>
  </conditionalFormatting>
  <conditionalFormatting sqref="F92">
    <cfRule type="cellIs" dxfId="622" priority="286" stopIfTrue="1" operator="lessThan">
      <formula>0.0001</formula>
    </cfRule>
  </conditionalFormatting>
  <conditionalFormatting sqref="E92:F92">
    <cfRule type="cellIs" dxfId="621" priority="285" stopIfTrue="1" operator="lessThan">
      <formula>0.0001</formula>
    </cfRule>
  </conditionalFormatting>
  <conditionalFormatting sqref="E92">
    <cfRule type="cellIs" dxfId="620" priority="284" stopIfTrue="1" operator="lessThan">
      <formula>0.0001</formula>
    </cfRule>
  </conditionalFormatting>
  <conditionalFormatting sqref="E92">
    <cfRule type="cellIs" dxfId="619" priority="283" stopIfTrue="1" operator="lessThan">
      <formula>0.0001</formula>
    </cfRule>
  </conditionalFormatting>
  <conditionalFormatting sqref="G91">
    <cfRule type="cellIs" dxfId="618" priority="281" operator="lessThan">
      <formula>0</formula>
    </cfRule>
    <cfRule type="cellIs" dxfId="617" priority="282" operator="greaterThan">
      <formula>0</formula>
    </cfRule>
  </conditionalFormatting>
  <conditionalFormatting sqref="G91">
    <cfRule type="cellIs" dxfId="616" priority="279" operator="lessThan">
      <formula>0</formula>
    </cfRule>
    <cfRule type="cellIs" dxfId="615" priority="280" operator="greaterThan">
      <formula>0</formula>
    </cfRule>
  </conditionalFormatting>
  <conditionalFormatting sqref="G92">
    <cfRule type="cellIs" dxfId="614" priority="277" operator="lessThan">
      <formula>0</formula>
    </cfRule>
    <cfRule type="cellIs" dxfId="613" priority="278" operator="greaterThan">
      <formula>0</formula>
    </cfRule>
  </conditionalFormatting>
  <conditionalFormatting sqref="G92">
    <cfRule type="cellIs" dxfId="612" priority="275" operator="lessThan">
      <formula>0</formula>
    </cfRule>
    <cfRule type="cellIs" dxfId="611" priority="276" operator="greaterThan">
      <formula>0</formula>
    </cfRule>
  </conditionalFormatting>
  <conditionalFormatting sqref="H92">
    <cfRule type="cellIs" dxfId="610" priority="274" stopIfTrue="1" operator="lessThan">
      <formula>0.0001</formula>
    </cfRule>
  </conditionalFormatting>
  <conditionalFormatting sqref="I92">
    <cfRule type="cellIs" dxfId="609" priority="273" stopIfTrue="1" operator="lessThan">
      <formula>0.0001</formula>
    </cfRule>
  </conditionalFormatting>
  <conditionalFormatting sqref="H92:I92">
    <cfRule type="cellIs" dxfId="608" priority="272" stopIfTrue="1" operator="lessThan">
      <formula>0.0001</formula>
    </cfRule>
  </conditionalFormatting>
  <conditionalFormatting sqref="H92">
    <cfRule type="cellIs" dxfId="607" priority="271" stopIfTrue="1" operator="lessThan">
      <formula>0.0001</formula>
    </cfRule>
  </conditionalFormatting>
  <conditionalFormatting sqref="I92">
    <cfRule type="cellIs" dxfId="606" priority="270" stopIfTrue="1" operator="lessThan">
      <formula>0.0001</formula>
    </cfRule>
  </conditionalFormatting>
  <conditionalFormatting sqref="H92:I92">
    <cfRule type="cellIs" dxfId="605" priority="269" stopIfTrue="1" operator="lessThan">
      <formula>0.0001</formula>
    </cfRule>
  </conditionalFormatting>
  <conditionalFormatting sqref="H92">
    <cfRule type="cellIs" dxfId="604" priority="268" stopIfTrue="1" operator="lessThan">
      <formula>0.0001</formula>
    </cfRule>
  </conditionalFormatting>
  <conditionalFormatting sqref="H92">
    <cfRule type="cellIs" dxfId="603" priority="267" stopIfTrue="1" operator="lessThan">
      <formula>0.0001</formula>
    </cfRule>
  </conditionalFormatting>
  <conditionalFormatting sqref="J91">
    <cfRule type="cellIs" dxfId="602" priority="265" operator="lessThan">
      <formula>0</formula>
    </cfRule>
    <cfRule type="cellIs" dxfId="601" priority="266" operator="greaterThan">
      <formula>0</formula>
    </cfRule>
  </conditionalFormatting>
  <conditionalFormatting sqref="J91">
    <cfRule type="cellIs" dxfId="600" priority="263" operator="lessThan">
      <formula>0</formula>
    </cfRule>
    <cfRule type="cellIs" dxfId="599" priority="264" operator="greaterThan">
      <formula>0</formula>
    </cfRule>
  </conditionalFormatting>
  <conditionalFormatting sqref="J92">
    <cfRule type="cellIs" dxfId="598" priority="261" operator="lessThan">
      <formula>0</formula>
    </cfRule>
    <cfRule type="cellIs" dxfId="597" priority="262" operator="greaterThan">
      <formula>0</formula>
    </cfRule>
  </conditionalFormatting>
  <conditionalFormatting sqref="J92">
    <cfRule type="cellIs" dxfId="596" priority="259" operator="lessThan">
      <formula>0</formula>
    </cfRule>
    <cfRule type="cellIs" dxfId="595" priority="260" operator="greaterThan">
      <formula>0</formula>
    </cfRule>
  </conditionalFormatting>
  <conditionalFormatting sqref="K92">
    <cfRule type="cellIs" dxfId="594" priority="258" stopIfTrue="1" operator="lessThan">
      <formula>0.0001</formula>
    </cfRule>
  </conditionalFormatting>
  <conditionalFormatting sqref="L92">
    <cfRule type="cellIs" dxfId="593" priority="257" stopIfTrue="1" operator="lessThan">
      <formula>0.0001</formula>
    </cfRule>
  </conditionalFormatting>
  <conditionalFormatting sqref="K92:L92">
    <cfRule type="cellIs" dxfId="592" priority="256" stopIfTrue="1" operator="lessThan">
      <formula>0.0001</formula>
    </cfRule>
  </conditionalFormatting>
  <conditionalFormatting sqref="K92">
    <cfRule type="cellIs" dxfId="591" priority="255" stopIfTrue="1" operator="lessThan">
      <formula>0.0001</formula>
    </cfRule>
  </conditionalFormatting>
  <conditionalFormatting sqref="L92">
    <cfRule type="cellIs" dxfId="590" priority="254" stopIfTrue="1" operator="lessThan">
      <formula>0.0001</formula>
    </cfRule>
  </conditionalFormatting>
  <conditionalFormatting sqref="K92:L92">
    <cfRule type="cellIs" dxfId="589" priority="253" stopIfTrue="1" operator="lessThan">
      <formula>0.0001</formula>
    </cfRule>
  </conditionalFormatting>
  <conditionalFormatting sqref="K92">
    <cfRule type="cellIs" dxfId="588" priority="252" stopIfTrue="1" operator="lessThan">
      <formula>0.0001</formula>
    </cfRule>
  </conditionalFormatting>
  <conditionalFormatting sqref="K92">
    <cfRule type="cellIs" dxfId="587" priority="251" stopIfTrue="1" operator="lessThan">
      <formula>0.0001</formula>
    </cfRule>
  </conditionalFormatting>
  <conditionalFormatting sqref="M91">
    <cfRule type="cellIs" dxfId="586" priority="249" operator="lessThan">
      <formula>0</formula>
    </cfRule>
    <cfRule type="cellIs" dxfId="585" priority="250" operator="greaterThan">
      <formula>0</formula>
    </cfRule>
  </conditionalFormatting>
  <conditionalFormatting sqref="M91">
    <cfRule type="cellIs" dxfId="584" priority="247" operator="lessThan">
      <formula>0</formula>
    </cfRule>
    <cfRule type="cellIs" dxfId="583" priority="248" operator="greaterThan">
      <formula>0</formula>
    </cfRule>
  </conditionalFormatting>
  <conditionalFormatting sqref="M92">
    <cfRule type="cellIs" dxfId="582" priority="245" operator="lessThan">
      <formula>0</formula>
    </cfRule>
    <cfRule type="cellIs" dxfId="581" priority="246" operator="greaterThan">
      <formula>0</formula>
    </cfRule>
  </conditionalFormatting>
  <conditionalFormatting sqref="M92">
    <cfRule type="cellIs" dxfId="580" priority="243" operator="lessThan">
      <formula>0</formula>
    </cfRule>
    <cfRule type="cellIs" dxfId="579" priority="244" operator="greaterThan">
      <formula>0</formula>
    </cfRule>
  </conditionalFormatting>
  <conditionalFormatting sqref="C92">
    <cfRule type="cellIs" dxfId="578" priority="242" stopIfTrue="1" operator="lessThan">
      <formula>0.0001</formula>
    </cfRule>
  </conditionalFormatting>
  <conditionalFormatting sqref="C92">
    <cfRule type="cellIs" dxfId="577" priority="241" stopIfTrue="1" operator="lessThan">
      <formula>0.0001</formula>
    </cfRule>
  </conditionalFormatting>
  <conditionalFormatting sqref="C92">
    <cfRule type="cellIs" dxfId="576" priority="240" stopIfTrue="1" operator="lessThan">
      <formula>0.0001</formula>
    </cfRule>
  </conditionalFormatting>
  <conditionalFormatting sqref="C92">
    <cfRule type="cellIs" dxfId="575" priority="239" stopIfTrue="1" operator="lessThan">
      <formula>0.0001</formula>
    </cfRule>
  </conditionalFormatting>
  <conditionalFormatting sqref="C92">
    <cfRule type="cellIs" dxfId="574" priority="238" stopIfTrue="1" operator="lessThan">
      <formula>0.0001</formula>
    </cfRule>
  </conditionalFormatting>
  <conditionalFormatting sqref="C92">
    <cfRule type="cellIs" dxfId="573" priority="237" stopIfTrue="1" operator="lessThan">
      <formula>0.0001</formula>
    </cfRule>
  </conditionalFormatting>
  <conditionalFormatting sqref="C92">
    <cfRule type="cellIs" dxfId="572" priority="236" stopIfTrue="1" operator="lessThan">
      <formula>0.0001</formula>
    </cfRule>
  </conditionalFormatting>
  <conditionalFormatting sqref="C92">
    <cfRule type="cellIs" dxfId="571" priority="235" stopIfTrue="1" operator="lessThan">
      <formula>0.0001</formula>
    </cfRule>
  </conditionalFormatting>
  <conditionalFormatting sqref="B92">
    <cfRule type="cellIs" dxfId="570" priority="234" stopIfTrue="1" operator="lessThan">
      <formula>0.0001</formula>
    </cfRule>
  </conditionalFormatting>
  <conditionalFormatting sqref="B92">
    <cfRule type="cellIs" dxfId="569" priority="233" stopIfTrue="1" operator="lessThan">
      <formula>0.0001</formula>
    </cfRule>
  </conditionalFormatting>
  <conditionalFormatting sqref="B92">
    <cfRule type="cellIs" dxfId="568" priority="232" stopIfTrue="1" operator="lessThan">
      <formula>0.0001</formula>
    </cfRule>
  </conditionalFormatting>
  <conditionalFormatting sqref="B92">
    <cfRule type="cellIs" dxfId="567" priority="231" stopIfTrue="1" operator="lessThan">
      <formula>0.0001</formula>
    </cfRule>
  </conditionalFormatting>
  <conditionalFormatting sqref="B92">
    <cfRule type="cellIs" dxfId="566" priority="230" stopIfTrue="1" operator="lessThan">
      <formula>0.0001</formula>
    </cfRule>
  </conditionalFormatting>
  <conditionalFormatting sqref="B92">
    <cfRule type="cellIs" dxfId="565" priority="229" stopIfTrue="1" operator="lessThan">
      <formula>0.0001</formula>
    </cfRule>
  </conditionalFormatting>
  <conditionalFormatting sqref="B92">
    <cfRule type="cellIs" dxfId="564" priority="228" stopIfTrue="1" operator="lessThan">
      <formula>0.0001</formula>
    </cfRule>
  </conditionalFormatting>
  <conditionalFormatting sqref="B92">
    <cfRule type="cellIs" dxfId="563" priority="227" stopIfTrue="1" operator="lessThan">
      <formula>0.0001</formula>
    </cfRule>
  </conditionalFormatting>
  <conditionalFormatting sqref="B92">
    <cfRule type="cellIs" dxfId="562" priority="226" stopIfTrue="1" operator="lessThan">
      <formula>0.0001</formula>
    </cfRule>
  </conditionalFormatting>
  <conditionalFormatting sqref="B92">
    <cfRule type="cellIs" dxfId="561" priority="225" stopIfTrue="1" operator="lessThan">
      <formula>0.0001</formula>
    </cfRule>
  </conditionalFormatting>
  <conditionalFormatting sqref="E92">
    <cfRule type="cellIs" dxfId="560" priority="224" stopIfTrue="1" operator="lessThan">
      <formula>0.0001</formula>
    </cfRule>
  </conditionalFormatting>
  <conditionalFormatting sqref="F92">
    <cfRule type="cellIs" dxfId="559" priority="223" stopIfTrue="1" operator="lessThan">
      <formula>0.0001</formula>
    </cfRule>
  </conditionalFormatting>
  <conditionalFormatting sqref="E92:F92">
    <cfRule type="cellIs" dxfId="558" priority="222" stopIfTrue="1" operator="lessThan">
      <formula>0.0001</formula>
    </cfRule>
  </conditionalFormatting>
  <conditionalFormatting sqref="E92">
    <cfRule type="cellIs" dxfId="557" priority="221" stopIfTrue="1" operator="lessThan">
      <formula>0.0001</formula>
    </cfRule>
  </conditionalFormatting>
  <conditionalFormatting sqref="F92">
    <cfRule type="cellIs" dxfId="556" priority="220" stopIfTrue="1" operator="lessThan">
      <formula>0.0001</formula>
    </cfRule>
  </conditionalFormatting>
  <conditionalFormatting sqref="E92:F92">
    <cfRule type="cellIs" dxfId="555" priority="219" stopIfTrue="1" operator="lessThan">
      <formula>0.0001</formula>
    </cfRule>
  </conditionalFormatting>
  <conditionalFormatting sqref="E92">
    <cfRule type="cellIs" dxfId="554" priority="218" stopIfTrue="1" operator="lessThan">
      <formula>0.0001</formula>
    </cfRule>
  </conditionalFormatting>
  <conditionalFormatting sqref="E92">
    <cfRule type="cellIs" dxfId="553" priority="217" stopIfTrue="1" operator="lessThan">
      <formula>0.0001</formula>
    </cfRule>
  </conditionalFormatting>
  <conditionalFormatting sqref="F92">
    <cfRule type="cellIs" dxfId="552" priority="216" stopIfTrue="1" operator="lessThan">
      <formula>0.0001</formula>
    </cfRule>
  </conditionalFormatting>
  <conditionalFormatting sqref="F92">
    <cfRule type="cellIs" dxfId="551" priority="215" stopIfTrue="1" operator="lessThan">
      <formula>0.0001</formula>
    </cfRule>
  </conditionalFormatting>
  <conditionalFormatting sqref="F92">
    <cfRule type="cellIs" dxfId="550" priority="214" stopIfTrue="1" operator="lessThan">
      <formula>0.0001</formula>
    </cfRule>
  </conditionalFormatting>
  <conditionalFormatting sqref="F92">
    <cfRule type="cellIs" dxfId="549" priority="213" stopIfTrue="1" operator="lessThan">
      <formula>0.0001</formula>
    </cfRule>
  </conditionalFormatting>
  <conditionalFormatting sqref="F92">
    <cfRule type="cellIs" dxfId="548" priority="212" stopIfTrue="1" operator="lessThan">
      <formula>0.0001</formula>
    </cfRule>
  </conditionalFormatting>
  <conditionalFormatting sqref="F92">
    <cfRule type="cellIs" dxfId="547" priority="211" stopIfTrue="1" operator="lessThan">
      <formula>0.0001</formula>
    </cfRule>
  </conditionalFormatting>
  <conditionalFormatting sqref="F92">
    <cfRule type="cellIs" dxfId="546" priority="210" stopIfTrue="1" operator="lessThan">
      <formula>0.0001</formula>
    </cfRule>
  </conditionalFormatting>
  <conditionalFormatting sqref="F92">
    <cfRule type="cellIs" dxfId="545" priority="209" stopIfTrue="1" operator="lessThan">
      <formula>0.0001</formula>
    </cfRule>
  </conditionalFormatting>
  <conditionalFormatting sqref="E92">
    <cfRule type="cellIs" dxfId="544" priority="208" stopIfTrue="1" operator="lessThan">
      <formula>0.0001</formula>
    </cfRule>
  </conditionalFormatting>
  <conditionalFormatting sqref="E92">
    <cfRule type="cellIs" dxfId="543" priority="207" stopIfTrue="1" operator="lessThan">
      <formula>0.0001</formula>
    </cfRule>
  </conditionalFormatting>
  <conditionalFormatting sqref="E92">
    <cfRule type="cellIs" dxfId="542" priority="206" stopIfTrue="1" operator="lessThan">
      <formula>0.0001</formula>
    </cfRule>
  </conditionalFormatting>
  <conditionalFormatting sqref="E92">
    <cfRule type="cellIs" dxfId="541" priority="205" stopIfTrue="1" operator="lessThan">
      <formula>0.0001</formula>
    </cfRule>
  </conditionalFormatting>
  <conditionalFormatting sqref="E92">
    <cfRule type="cellIs" dxfId="540" priority="204" stopIfTrue="1" operator="lessThan">
      <formula>0.0001</formula>
    </cfRule>
  </conditionalFormatting>
  <conditionalFormatting sqref="E92">
    <cfRule type="cellIs" dxfId="539" priority="203" stopIfTrue="1" operator="lessThan">
      <formula>0.0001</formula>
    </cfRule>
  </conditionalFormatting>
  <conditionalFormatting sqref="E92">
    <cfRule type="cellIs" dxfId="538" priority="202" stopIfTrue="1" operator="lessThan">
      <formula>0.0001</formula>
    </cfRule>
  </conditionalFormatting>
  <conditionalFormatting sqref="E92">
    <cfRule type="cellIs" dxfId="537" priority="201" stopIfTrue="1" operator="lessThan">
      <formula>0.0001</formula>
    </cfRule>
  </conditionalFormatting>
  <conditionalFormatting sqref="E92">
    <cfRule type="cellIs" dxfId="536" priority="200" stopIfTrue="1" operator="lessThan">
      <formula>0.0001</formula>
    </cfRule>
  </conditionalFormatting>
  <conditionalFormatting sqref="E92">
    <cfRule type="cellIs" dxfId="535" priority="199" stopIfTrue="1" operator="lessThan">
      <formula>0.0001</formula>
    </cfRule>
  </conditionalFormatting>
  <conditionalFormatting sqref="H92">
    <cfRule type="cellIs" dxfId="534" priority="198" stopIfTrue="1" operator="lessThan">
      <formula>0.0001</formula>
    </cfRule>
  </conditionalFormatting>
  <conditionalFormatting sqref="I92">
    <cfRule type="cellIs" dxfId="533" priority="197" stopIfTrue="1" operator="lessThan">
      <formula>0.0001</formula>
    </cfRule>
  </conditionalFormatting>
  <conditionalFormatting sqref="H92:I92">
    <cfRule type="cellIs" dxfId="532" priority="196" stopIfTrue="1" operator="lessThan">
      <formula>0.0001</formula>
    </cfRule>
  </conditionalFormatting>
  <conditionalFormatting sqref="H92">
    <cfRule type="cellIs" dxfId="531" priority="195" stopIfTrue="1" operator="lessThan">
      <formula>0.0001</formula>
    </cfRule>
  </conditionalFormatting>
  <conditionalFormatting sqref="I92">
    <cfRule type="cellIs" dxfId="530" priority="194" stopIfTrue="1" operator="lessThan">
      <formula>0.0001</formula>
    </cfRule>
  </conditionalFormatting>
  <conditionalFormatting sqref="H92:I92">
    <cfRule type="cellIs" dxfId="529" priority="193" stopIfTrue="1" operator="lessThan">
      <formula>0.0001</formula>
    </cfRule>
  </conditionalFormatting>
  <conditionalFormatting sqref="H92">
    <cfRule type="cellIs" dxfId="528" priority="192" stopIfTrue="1" operator="lessThan">
      <formula>0.0001</formula>
    </cfRule>
  </conditionalFormatting>
  <conditionalFormatting sqref="H92">
    <cfRule type="cellIs" dxfId="527" priority="191" stopIfTrue="1" operator="lessThan">
      <formula>0.0001</formula>
    </cfRule>
  </conditionalFormatting>
  <conditionalFormatting sqref="I92">
    <cfRule type="cellIs" dxfId="526" priority="190" stopIfTrue="1" operator="lessThan">
      <formula>0.0001</formula>
    </cfRule>
  </conditionalFormatting>
  <conditionalFormatting sqref="I92">
    <cfRule type="cellIs" dxfId="525" priority="189" stopIfTrue="1" operator="lessThan">
      <formula>0.0001</formula>
    </cfRule>
  </conditionalFormatting>
  <conditionalFormatting sqref="I92">
    <cfRule type="cellIs" dxfId="524" priority="188" stopIfTrue="1" operator="lessThan">
      <formula>0.0001</formula>
    </cfRule>
  </conditionalFormatting>
  <conditionalFormatting sqref="I92">
    <cfRule type="cellIs" dxfId="523" priority="187" stopIfTrue="1" operator="lessThan">
      <formula>0.0001</formula>
    </cfRule>
  </conditionalFormatting>
  <conditionalFormatting sqref="I92">
    <cfRule type="cellIs" dxfId="522" priority="186" stopIfTrue="1" operator="lessThan">
      <formula>0.0001</formula>
    </cfRule>
  </conditionalFormatting>
  <conditionalFormatting sqref="I92">
    <cfRule type="cellIs" dxfId="521" priority="185" stopIfTrue="1" operator="lessThan">
      <formula>0.0001</formula>
    </cfRule>
  </conditionalFormatting>
  <conditionalFormatting sqref="I92">
    <cfRule type="cellIs" dxfId="520" priority="184" stopIfTrue="1" operator="lessThan">
      <formula>0.0001</formula>
    </cfRule>
  </conditionalFormatting>
  <conditionalFormatting sqref="I92">
    <cfRule type="cellIs" dxfId="519" priority="183" stopIfTrue="1" operator="lessThan">
      <formula>0.0001</formula>
    </cfRule>
  </conditionalFormatting>
  <conditionalFormatting sqref="H92">
    <cfRule type="cellIs" dxfId="518" priority="182" stopIfTrue="1" operator="lessThan">
      <formula>0.0001</formula>
    </cfRule>
  </conditionalFormatting>
  <conditionalFormatting sqref="H92">
    <cfRule type="cellIs" dxfId="517" priority="181" stopIfTrue="1" operator="lessThan">
      <formula>0.0001</formula>
    </cfRule>
  </conditionalFormatting>
  <conditionalFormatting sqref="H92">
    <cfRule type="cellIs" dxfId="516" priority="180" stopIfTrue="1" operator="lessThan">
      <formula>0.0001</formula>
    </cfRule>
  </conditionalFormatting>
  <conditionalFormatting sqref="H92">
    <cfRule type="cellIs" dxfId="515" priority="179" stopIfTrue="1" operator="lessThan">
      <formula>0.0001</formula>
    </cfRule>
  </conditionalFormatting>
  <conditionalFormatting sqref="H92">
    <cfRule type="cellIs" dxfId="514" priority="178" stopIfTrue="1" operator="lessThan">
      <formula>0.0001</formula>
    </cfRule>
  </conditionalFormatting>
  <conditionalFormatting sqref="H92">
    <cfRule type="cellIs" dxfId="513" priority="177" stopIfTrue="1" operator="lessThan">
      <formula>0.0001</formula>
    </cfRule>
  </conditionalFormatting>
  <conditionalFormatting sqref="H92">
    <cfRule type="cellIs" dxfId="512" priority="176" stopIfTrue="1" operator="lessThan">
      <formula>0.0001</formula>
    </cfRule>
  </conditionalFormatting>
  <conditionalFormatting sqref="H92">
    <cfRule type="cellIs" dxfId="511" priority="175" stopIfTrue="1" operator="lessThan">
      <formula>0.0001</formula>
    </cfRule>
  </conditionalFormatting>
  <conditionalFormatting sqref="H92">
    <cfRule type="cellIs" dxfId="510" priority="174" stopIfTrue="1" operator="lessThan">
      <formula>0.0001</formula>
    </cfRule>
  </conditionalFormatting>
  <conditionalFormatting sqref="H92">
    <cfRule type="cellIs" dxfId="509" priority="173" stopIfTrue="1" operator="lessThan">
      <formula>0.0001</formula>
    </cfRule>
  </conditionalFormatting>
  <conditionalFormatting sqref="K92">
    <cfRule type="cellIs" dxfId="508" priority="172" stopIfTrue="1" operator="lessThan">
      <formula>0.0001</formula>
    </cfRule>
  </conditionalFormatting>
  <conditionalFormatting sqref="L92">
    <cfRule type="cellIs" dxfId="507" priority="171" stopIfTrue="1" operator="lessThan">
      <formula>0.0001</formula>
    </cfRule>
  </conditionalFormatting>
  <conditionalFormatting sqref="K92:L92">
    <cfRule type="cellIs" dxfId="506" priority="170" stopIfTrue="1" operator="lessThan">
      <formula>0.0001</formula>
    </cfRule>
  </conditionalFormatting>
  <conditionalFormatting sqref="K92">
    <cfRule type="cellIs" dxfId="505" priority="169" stopIfTrue="1" operator="lessThan">
      <formula>0.0001</formula>
    </cfRule>
  </conditionalFormatting>
  <conditionalFormatting sqref="L92">
    <cfRule type="cellIs" dxfId="504" priority="168" stopIfTrue="1" operator="lessThan">
      <formula>0.0001</formula>
    </cfRule>
  </conditionalFormatting>
  <conditionalFormatting sqref="K92:L92">
    <cfRule type="cellIs" dxfId="503" priority="167" stopIfTrue="1" operator="lessThan">
      <formula>0.0001</formula>
    </cfRule>
  </conditionalFormatting>
  <conditionalFormatting sqref="K92">
    <cfRule type="cellIs" dxfId="502" priority="166" stopIfTrue="1" operator="lessThan">
      <formula>0.0001</formula>
    </cfRule>
  </conditionalFormatting>
  <conditionalFormatting sqref="K92">
    <cfRule type="cellIs" dxfId="501" priority="165" stopIfTrue="1" operator="lessThan">
      <formula>0.0001</formula>
    </cfRule>
  </conditionalFormatting>
  <conditionalFormatting sqref="L92">
    <cfRule type="cellIs" dxfId="500" priority="164" stopIfTrue="1" operator="lessThan">
      <formula>0.0001</formula>
    </cfRule>
  </conditionalFormatting>
  <conditionalFormatting sqref="L92">
    <cfRule type="cellIs" dxfId="499" priority="163" stopIfTrue="1" operator="lessThan">
      <formula>0.0001</formula>
    </cfRule>
  </conditionalFormatting>
  <conditionalFormatting sqref="L92">
    <cfRule type="cellIs" dxfId="498" priority="162" stopIfTrue="1" operator="lessThan">
      <formula>0.0001</formula>
    </cfRule>
  </conditionalFormatting>
  <conditionalFormatting sqref="L92">
    <cfRule type="cellIs" dxfId="497" priority="161" stopIfTrue="1" operator="lessThan">
      <formula>0.0001</formula>
    </cfRule>
  </conditionalFormatting>
  <conditionalFormatting sqref="L92">
    <cfRule type="cellIs" dxfId="496" priority="160" stopIfTrue="1" operator="lessThan">
      <formula>0.0001</formula>
    </cfRule>
  </conditionalFormatting>
  <conditionalFormatting sqref="L92">
    <cfRule type="cellIs" dxfId="495" priority="159" stopIfTrue="1" operator="lessThan">
      <formula>0.0001</formula>
    </cfRule>
  </conditionalFormatting>
  <conditionalFormatting sqref="L92">
    <cfRule type="cellIs" dxfId="494" priority="158" stopIfTrue="1" operator="lessThan">
      <formula>0.0001</formula>
    </cfRule>
  </conditionalFormatting>
  <conditionalFormatting sqref="L92">
    <cfRule type="cellIs" dxfId="493" priority="157" stopIfTrue="1" operator="lessThan">
      <formula>0.0001</formula>
    </cfRule>
  </conditionalFormatting>
  <conditionalFormatting sqref="K92">
    <cfRule type="cellIs" dxfId="492" priority="156" stopIfTrue="1" operator="lessThan">
      <formula>0.0001</formula>
    </cfRule>
  </conditionalFormatting>
  <conditionalFormatting sqref="K92">
    <cfRule type="cellIs" dxfId="491" priority="155" stopIfTrue="1" operator="lessThan">
      <formula>0.0001</formula>
    </cfRule>
  </conditionalFormatting>
  <conditionalFormatting sqref="K92">
    <cfRule type="cellIs" dxfId="490" priority="154" stopIfTrue="1" operator="lessThan">
      <formula>0.0001</formula>
    </cfRule>
  </conditionalFormatting>
  <conditionalFormatting sqref="K92">
    <cfRule type="cellIs" dxfId="489" priority="153" stopIfTrue="1" operator="lessThan">
      <formula>0.0001</formula>
    </cfRule>
  </conditionalFormatting>
  <conditionalFormatting sqref="K92">
    <cfRule type="cellIs" dxfId="488" priority="152" stopIfTrue="1" operator="lessThan">
      <formula>0.0001</formula>
    </cfRule>
  </conditionalFormatting>
  <conditionalFormatting sqref="K92">
    <cfRule type="cellIs" dxfId="487" priority="151" stopIfTrue="1" operator="lessThan">
      <formula>0.0001</formula>
    </cfRule>
  </conditionalFormatting>
  <conditionalFormatting sqref="K92">
    <cfRule type="cellIs" dxfId="486" priority="150" stopIfTrue="1" operator="lessThan">
      <formula>0.0001</formula>
    </cfRule>
  </conditionalFormatting>
  <conditionalFormatting sqref="K92">
    <cfRule type="cellIs" dxfId="485" priority="149" stopIfTrue="1" operator="lessThan">
      <formula>0.0001</formula>
    </cfRule>
  </conditionalFormatting>
  <conditionalFormatting sqref="K92">
    <cfRule type="cellIs" dxfId="484" priority="148" stopIfTrue="1" operator="lessThan">
      <formula>0.0001</formula>
    </cfRule>
  </conditionalFormatting>
  <conditionalFormatting sqref="K92">
    <cfRule type="cellIs" dxfId="483" priority="147" stopIfTrue="1" operator="lessThan">
      <formula>0.0001</formula>
    </cfRule>
  </conditionalFormatting>
  <conditionalFormatting sqref="E92">
    <cfRule type="cellIs" dxfId="482" priority="146" stopIfTrue="1" operator="lessThan">
      <formula>0.0001</formula>
    </cfRule>
  </conditionalFormatting>
  <conditionalFormatting sqref="F92">
    <cfRule type="cellIs" dxfId="481" priority="145" stopIfTrue="1" operator="lessThan">
      <formula>0.0001</formula>
    </cfRule>
  </conditionalFormatting>
  <conditionalFormatting sqref="E92:F92">
    <cfRule type="cellIs" dxfId="480" priority="144" stopIfTrue="1" operator="lessThan">
      <formula>0.0001</formula>
    </cfRule>
  </conditionalFormatting>
  <conditionalFormatting sqref="E92">
    <cfRule type="cellIs" dxfId="479" priority="143" stopIfTrue="1" operator="lessThan">
      <formula>0.0001</formula>
    </cfRule>
  </conditionalFormatting>
  <conditionalFormatting sqref="F92">
    <cfRule type="cellIs" dxfId="478" priority="142" stopIfTrue="1" operator="lessThan">
      <formula>0.0001</formula>
    </cfRule>
  </conditionalFormatting>
  <conditionalFormatting sqref="E92:F92">
    <cfRule type="cellIs" dxfId="477" priority="141" stopIfTrue="1" operator="lessThan">
      <formula>0.0001</formula>
    </cfRule>
  </conditionalFormatting>
  <conditionalFormatting sqref="E92">
    <cfRule type="cellIs" dxfId="476" priority="140" stopIfTrue="1" operator="lessThan">
      <formula>0.0001</formula>
    </cfRule>
  </conditionalFormatting>
  <conditionalFormatting sqref="E92">
    <cfRule type="cellIs" dxfId="475" priority="139" stopIfTrue="1" operator="lessThan">
      <formula>0.0001</formula>
    </cfRule>
  </conditionalFormatting>
  <conditionalFormatting sqref="F92">
    <cfRule type="cellIs" dxfId="474" priority="138" stopIfTrue="1" operator="lessThan">
      <formula>0.0001</formula>
    </cfRule>
  </conditionalFormatting>
  <conditionalFormatting sqref="F92">
    <cfRule type="cellIs" dxfId="473" priority="137" stopIfTrue="1" operator="lessThan">
      <formula>0.0001</formula>
    </cfRule>
  </conditionalFormatting>
  <conditionalFormatting sqref="F92">
    <cfRule type="cellIs" dxfId="472" priority="136" stopIfTrue="1" operator="lessThan">
      <formula>0.0001</formula>
    </cfRule>
  </conditionalFormatting>
  <conditionalFormatting sqref="F92">
    <cfRule type="cellIs" dxfId="471" priority="135" stopIfTrue="1" operator="lessThan">
      <formula>0.0001</formula>
    </cfRule>
  </conditionalFormatting>
  <conditionalFormatting sqref="F92">
    <cfRule type="cellIs" dxfId="470" priority="134" stopIfTrue="1" operator="lessThan">
      <formula>0.0001</formula>
    </cfRule>
  </conditionalFormatting>
  <conditionalFormatting sqref="F92">
    <cfRule type="cellIs" dxfId="469" priority="133" stopIfTrue="1" operator="lessThan">
      <formula>0.0001</formula>
    </cfRule>
  </conditionalFormatting>
  <conditionalFormatting sqref="F92">
    <cfRule type="cellIs" dxfId="468" priority="132" stopIfTrue="1" operator="lessThan">
      <formula>0.0001</formula>
    </cfRule>
  </conditionalFormatting>
  <conditionalFormatting sqref="F92">
    <cfRule type="cellIs" dxfId="467" priority="131" stopIfTrue="1" operator="lessThan">
      <formula>0.0001</formula>
    </cfRule>
  </conditionalFormatting>
  <conditionalFormatting sqref="E92">
    <cfRule type="cellIs" dxfId="466" priority="130" stopIfTrue="1" operator="lessThan">
      <formula>0.0001</formula>
    </cfRule>
  </conditionalFormatting>
  <conditionalFormatting sqref="E92">
    <cfRule type="cellIs" dxfId="465" priority="129" stopIfTrue="1" operator="lessThan">
      <formula>0.0001</formula>
    </cfRule>
  </conditionalFormatting>
  <conditionalFormatting sqref="E92">
    <cfRule type="cellIs" dxfId="464" priority="128" stopIfTrue="1" operator="lessThan">
      <formula>0.0001</formula>
    </cfRule>
  </conditionalFormatting>
  <conditionalFormatting sqref="E92">
    <cfRule type="cellIs" dxfId="463" priority="127" stopIfTrue="1" operator="lessThan">
      <formula>0.0001</formula>
    </cfRule>
  </conditionalFormatting>
  <conditionalFormatting sqref="E92">
    <cfRule type="cellIs" dxfId="462" priority="126" stopIfTrue="1" operator="lessThan">
      <formula>0.0001</formula>
    </cfRule>
  </conditionalFormatting>
  <conditionalFormatting sqref="E92">
    <cfRule type="cellIs" dxfId="461" priority="125" stopIfTrue="1" operator="lessThan">
      <formula>0.0001</formula>
    </cfRule>
  </conditionalFormatting>
  <conditionalFormatting sqref="E92">
    <cfRule type="cellIs" dxfId="460" priority="124" stopIfTrue="1" operator="lessThan">
      <formula>0.0001</formula>
    </cfRule>
  </conditionalFormatting>
  <conditionalFormatting sqref="E92">
    <cfRule type="cellIs" dxfId="459" priority="123" stopIfTrue="1" operator="lessThan">
      <formula>0.0001</formula>
    </cfRule>
  </conditionalFormatting>
  <conditionalFormatting sqref="E92">
    <cfRule type="cellIs" dxfId="458" priority="122" stopIfTrue="1" operator="lessThan">
      <formula>0.0001</formula>
    </cfRule>
  </conditionalFormatting>
  <conditionalFormatting sqref="E92">
    <cfRule type="cellIs" dxfId="457" priority="121" stopIfTrue="1" operator="lessThan">
      <formula>0.0001</formula>
    </cfRule>
  </conditionalFormatting>
  <conditionalFormatting sqref="H92">
    <cfRule type="cellIs" dxfId="456" priority="120" stopIfTrue="1" operator="lessThan">
      <formula>0.0001</formula>
    </cfRule>
  </conditionalFormatting>
  <conditionalFormatting sqref="I92">
    <cfRule type="cellIs" dxfId="455" priority="119" stopIfTrue="1" operator="lessThan">
      <formula>0.0001</formula>
    </cfRule>
  </conditionalFormatting>
  <conditionalFormatting sqref="H92:I92">
    <cfRule type="cellIs" dxfId="454" priority="118" stopIfTrue="1" operator="lessThan">
      <formula>0.0001</formula>
    </cfRule>
  </conditionalFormatting>
  <conditionalFormatting sqref="H92">
    <cfRule type="cellIs" dxfId="453" priority="117" stopIfTrue="1" operator="lessThan">
      <formula>0.0001</formula>
    </cfRule>
  </conditionalFormatting>
  <conditionalFormatting sqref="I92">
    <cfRule type="cellIs" dxfId="452" priority="116" stopIfTrue="1" operator="lessThan">
      <formula>0.0001</formula>
    </cfRule>
  </conditionalFormatting>
  <conditionalFormatting sqref="H92:I92">
    <cfRule type="cellIs" dxfId="451" priority="115" stopIfTrue="1" operator="lessThan">
      <formula>0.0001</formula>
    </cfRule>
  </conditionalFormatting>
  <conditionalFormatting sqref="H92">
    <cfRule type="cellIs" dxfId="450" priority="114" stopIfTrue="1" operator="lessThan">
      <formula>0.0001</formula>
    </cfRule>
  </conditionalFormatting>
  <conditionalFormatting sqref="H92">
    <cfRule type="cellIs" dxfId="449" priority="113" stopIfTrue="1" operator="lessThan">
      <formula>0.0001</formula>
    </cfRule>
  </conditionalFormatting>
  <conditionalFormatting sqref="H92">
    <cfRule type="cellIs" dxfId="448" priority="112" stopIfTrue="1" operator="lessThan">
      <formula>0.0001</formula>
    </cfRule>
  </conditionalFormatting>
  <conditionalFormatting sqref="I92">
    <cfRule type="cellIs" dxfId="447" priority="111" stopIfTrue="1" operator="lessThan">
      <formula>0.0001</formula>
    </cfRule>
  </conditionalFormatting>
  <conditionalFormatting sqref="H92:I92">
    <cfRule type="cellIs" dxfId="446" priority="110" stopIfTrue="1" operator="lessThan">
      <formula>0.0001</formula>
    </cfRule>
  </conditionalFormatting>
  <conditionalFormatting sqref="H92">
    <cfRule type="cellIs" dxfId="445" priority="109" stopIfTrue="1" operator="lessThan">
      <formula>0.0001</formula>
    </cfRule>
  </conditionalFormatting>
  <conditionalFormatting sqref="I92">
    <cfRule type="cellIs" dxfId="444" priority="108" stopIfTrue="1" operator="lessThan">
      <formula>0.0001</formula>
    </cfRule>
  </conditionalFormatting>
  <conditionalFormatting sqref="H92:I92">
    <cfRule type="cellIs" dxfId="443" priority="107" stopIfTrue="1" operator="lessThan">
      <formula>0.0001</formula>
    </cfRule>
  </conditionalFormatting>
  <conditionalFormatting sqref="H92">
    <cfRule type="cellIs" dxfId="442" priority="106" stopIfTrue="1" operator="lessThan">
      <formula>0.0001</formula>
    </cfRule>
  </conditionalFormatting>
  <conditionalFormatting sqref="H92">
    <cfRule type="cellIs" dxfId="441" priority="105" stopIfTrue="1" operator="lessThan">
      <formula>0.0001</formula>
    </cfRule>
  </conditionalFormatting>
  <conditionalFormatting sqref="I92">
    <cfRule type="cellIs" dxfId="440" priority="104" stopIfTrue="1" operator="lessThan">
      <formula>0.0001</formula>
    </cfRule>
  </conditionalFormatting>
  <conditionalFormatting sqref="I92">
    <cfRule type="cellIs" dxfId="439" priority="103" stopIfTrue="1" operator="lessThan">
      <formula>0.0001</formula>
    </cfRule>
  </conditionalFormatting>
  <conditionalFormatting sqref="I92">
    <cfRule type="cellIs" dxfId="438" priority="102" stopIfTrue="1" operator="lessThan">
      <formula>0.0001</formula>
    </cfRule>
  </conditionalFormatting>
  <conditionalFormatting sqref="I92">
    <cfRule type="cellIs" dxfId="437" priority="101" stopIfTrue="1" operator="lessThan">
      <formula>0.0001</formula>
    </cfRule>
  </conditionalFormatting>
  <conditionalFormatting sqref="I92">
    <cfRule type="cellIs" dxfId="436" priority="100" stopIfTrue="1" operator="lessThan">
      <formula>0.0001</formula>
    </cfRule>
  </conditionalFormatting>
  <conditionalFormatting sqref="I92">
    <cfRule type="cellIs" dxfId="435" priority="99" stopIfTrue="1" operator="lessThan">
      <formula>0.0001</formula>
    </cfRule>
  </conditionalFormatting>
  <conditionalFormatting sqref="I92">
    <cfRule type="cellIs" dxfId="434" priority="98" stopIfTrue="1" operator="lessThan">
      <formula>0.0001</formula>
    </cfRule>
  </conditionalFormatting>
  <conditionalFormatting sqref="I92">
    <cfRule type="cellIs" dxfId="433" priority="97" stopIfTrue="1" operator="lessThan">
      <formula>0.0001</formula>
    </cfRule>
  </conditionalFormatting>
  <conditionalFormatting sqref="H92">
    <cfRule type="cellIs" dxfId="432" priority="96" stopIfTrue="1" operator="lessThan">
      <formula>0.0001</formula>
    </cfRule>
  </conditionalFormatting>
  <conditionalFormatting sqref="H92">
    <cfRule type="cellIs" dxfId="431" priority="95" stopIfTrue="1" operator="lessThan">
      <formula>0.0001</formula>
    </cfRule>
  </conditionalFormatting>
  <conditionalFormatting sqref="H92">
    <cfRule type="cellIs" dxfId="430" priority="94" stopIfTrue="1" operator="lessThan">
      <formula>0.0001</formula>
    </cfRule>
  </conditionalFormatting>
  <conditionalFormatting sqref="H92">
    <cfRule type="cellIs" dxfId="429" priority="93" stopIfTrue="1" operator="lessThan">
      <formula>0.0001</formula>
    </cfRule>
  </conditionalFormatting>
  <conditionalFormatting sqref="H92">
    <cfRule type="cellIs" dxfId="428" priority="92" stopIfTrue="1" operator="lessThan">
      <formula>0.0001</formula>
    </cfRule>
  </conditionalFormatting>
  <conditionalFormatting sqref="H92">
    <cfRule type="cellIs" dxfId="427" priority="91" stopIfTrue="1" operator="lessThan">
      <formula>0.0001</formula>
    </cfRule>
  </conditionalFormatting>
  <conditionalFormatting sqref="H92">
    <cfRule type="cellIs" dxfId="426" priority="90" stopIfTrue="1" operator="lessThan">
      <formula>0.0001</formula>
    </cfRule>
  </conditionalFormatting>
  <conditionalFormatting sqref="H92">
    <cfRule type="cellIs" dxfId="425" priority="89" stopIfTrue="1" operator="lessThan">
      <formula>0.0001</formula>
    </cfRule>
  </conditionalFormatting>
  <conditionalFormatting sqref="H92">
    <cfRule type="cellIs" dxfId="424" priority="88" stopIfTrue="1" operator="lessThan">
      <formula>0.0001</formula>
    </cfRule>
  </conditionalFormatting>
  <conditionalFormatting sqref="H92">
    <cfRule type="cellIs" dxfId="423" priority="87" stopIfTrue="1" operator="lessThan">
      <formula>0.0001</formula>
    </cfRule>
  </conditionalFormatting>
  <conditionalFormatting sqref="H92">
    <cfRule type="cellIs" dxfId="422" priority="86" stopIfTrue="1" operator="lessThan">
      <formula>0.0001</formula>
    </cfRule>
  </conditionalFormatting>
  <conditionalFormatting sqref="I92">
    <cfRule type="cellIs" dxfId="421" priority="85" stopIfTrue="1" operator="lessThan">
      <formula>0.0001</formula>
    </cfRule>
  </conditionalFormatting>
  <conditionalFormatting sqref="H92:I92">
    <cfRule type="cellIs" dxfId="420" priority="84" stopIfTrue="1" operator="lessThan">
      <formula>0.0001</formula>
    </cfRule>
  </conditionalFormatting>
  <conditionalFormatting sqref="H92">
    <cfRule type="cellIs" dxfId="419" priority="83" stopIfTrue="1" operator="lessThan">
      <formula>0.0001</formula>
    </cfRule>
  </conditionalFormatting>
  <conditionalFormatting sqref="I92">
    <cfRule type="cellIs" dxfId="418" priority="82" stopIfTrue="1" operator="lessThan">
      <formula>0.0001</formula>
    </cfRule>
  </conditionalFormatting>
  <conditionalFormatting sqref="H92:I92">
    <cfRule type="cellIs" dxfId="417" priority="81" stopIfTrue="1" operator="lessThan">
      <formula>0.0001</formula>
    </cfRule>
  </conditionalFormatting>
  <conditionalFormatting sqref="H92">
    <cfRule type="cellIs" dxfId="416" priority="80" stopIfTrue="1" operator="lessThan">
      <formula>0.0001</formula>
    </cfRule>
  </conditionalFormatting>
  <conditionalFormatting sqref="H92">
    <cfRule type="cellIs" dxfId="415" priority="79" stopIfTrue="1" operator="lessThan">
      <formula>0.0001</formula>
    </cfRule>
  </conditionalFormatting>
  <conditionalFormatting sqref="I92">
    <cfRule type="cellIs" dxfId="414" priority="78" stopIfTrue="1" operator="lessThan">
      <formula>0.0001</formula>
    </cfRule>
  </conditionalFormatting>
  <conditionalFormatting sqref="I92">
    <cfRule type="cellIs" dxfId="413" priority="77" stopIfTrue="1" operator="lessThan">
      <formula>0.0001</formula>
    </cfRule>
  </conditionalFormatting>
  <conditionalFormatting sqref="I92">
    <cfRule type="cellIs" dxfId="412" priority="76" stopIfTrue="1" operator="lessThan">
      <formula>0.0001</formula>
    </cfRule>
  </conditionalFormatting>
  <conditionalFormatting sqref="I92">
    <cfRule type="cellIs" dxfId="411" priority="75" stopIfTrue="1" operator="lessThan">
      <formula>0.0001</formula>
    </cfRule>
  </conditionalFormatting>
  <conditionalFormatting sqref="I92">
    <cfRule type="cellIs" dxfId="410" priority="74" stopIfTrue="1" operator="lessThan">
      <formula>0.0001</formula>
    </cfRule>
  </conditionalFormatting>
  <conditionalFormatting sqref="I92">
    <cfRule type="cellIs" dxfId="409" priority="73" stopIfTrue="1" operator="lessThan">
      <formula>0.0001</formula>
    </cfRule>
  </conditionalFormatting>
  <conditionalFormatting sqref="I92">
    <cfRule type="cellIs" dxfId="408" priority="72" stopIfTrue="1" operator="lessThan">
      <formula>0.0001</formula>
    </cfRule>
  </conditionalFormatting>
  <conditionalFormatting sqref="I92">
    <cfRule type="cellIs" dxfId="407" priority="71" stopIfTrue="1" operator="lessThan">
      <formula>0.0001</formula>
    </cfRule>
  </conditionalFormatting>
  <conditionalFormatting sqref="H92">
    <cfRule type="cellIs" dxfId="406" priority="70" stopIfTrue="1" operator="lessThan">
      <formula>0.0001</formula>
    </cfRule>
  </conditionalFormatting>
  <conditionalFormatting sqref="H92">
    <cfRule type="cellIs" dxfId="405" priority="69" stopIfTrue="1" operator="lessThan">
      <formula>0.0001</formula>
    </cfRule>
  </conditionalFormatting>
  <conditionalFormatting sqref="H92">
    <cfRule type="cellIs" dxfId="404" priority="68" stopIfTrue="1" operator="lessThan">
      <formula>0.0001</formula>
    </cfRule>
  </conditionalFormatting>
  <conditionalFormatting sqref="H92">
    <cfRule type="cellIs" dxfId="403" priority="67" stopIfTrue="1" operator="lessThan">
      <formula>0.0001</formula>
    </cfRule>
  </conditionalFormatting>
  <conditionalFormatting sqref="H92">
    <cfRule type="cellIs" dxfId="402" priority="66" stopIfTrue="1" operator="lessThan">
      <formula>0.0001</formula>
    </cfRule>
  </conditionalFormatting>
  <conditionalFormatting sqref="H92">
    <cfRule type="cellIs" dxfId="401" priority="65" stopIfTrue="1" operator="lessThan">
      <formula>0.0001</formula>
    </cfRule>
  </conditionalFormatting>
  <conditionalFormatting sqref="H92">
    <cfRule type="cellIs" dxfId="400" priority="64" stopIfTrue="1" operator="lessThan">
      <formula>0.0001</formula>
    </cfRule>
  </conditionalFormatting>
  <conditionalFormatting sqref="H92">
    <cfRule type="cellIs" dxfId="399" priority="63" stopIfTrue="1" operator="lessThan">
      <formula>0.0001</formula>
    </cfRule>
  </conditionalFormatting>
  <conditionalFormatting sqref="H92">
    <cfRule type="cellIs" dxfId="398" priority="62" stopIfTrue="1" operator="lessThan">
      <formula>0.0001</formula>
    </cfRule>
  </conditionalFormatting>
  <conditionalFormatting sqref="H92">
    <cfRule type="cellIs" dxfId="397" priority="61" stopIfTrue="1" operator="lessThan">
      <formula>0.0001</formula>
    </cfRule>
  </conditionalFormatting>
  <conditionalFormatting sqref="K92">
    <cfRule type="cellIs" dxfId="396" priority="60" stopIfTrue="1" operator="lessThan">
      <formula>0.0001</formula>
    </cfRule>
  </conditionalFormatting>
  <conditionalFormatting sqref="L92">
    <cfRule type="cellIs" dxfId="395" priority="59" stopIfTrue="1" operator="lessThan">
      <formula>0.0001</formula>
    </cfRule>
  </conditionalFormatting>
  <conditionalFormatting sqref="K92:L92">
    <cfRule type="cellIs" dxfId="394" priority="58" stopIfTrue="1" operator="lessThan">
      <formula>0.0001</formula>
    </cfRule>
  </conditionalFormatting>
  <conditionalFormatting sqref="K92">
    <cfRule type="cellIs" dxfId="393" priority="57" stopIfTrue="1" operator="lessThan">
      <formula>0.0001</formula>
    </cfRule>
  </conditionalFormatting>
  <conditionalFormatting sqref="L92">
    <cfRule type="cellIs" dxfId="392" priority="56" stopIfTrue="1" operator="lessThan">
      <formula>0.0001</formula>
    </cfRule>
  </conditionalFormatting>
  <conditionalFormatting sqref="K92:L92">
    <cfRule type="cellIs" dxfId="391" priority="55" stopIfTrue="1" operator="lessThan">
      <formula>0.0001</formula>
    </cfRule>
  </conditionalFormatting>
  <conditionalFormatting sqref="K92">
    <cfRule type="cellIs" dxfId="390" priority="54" stopIfTrue="1" operator="lessThan">
      <formula>0.0001</formula>
    </cfRule>
  </conditionalFormatting>
  <conditionalFormatting sqref="K92">
    <cfRule type="cellIs" dxfId="389" priority="53" stopIfTrue="1" operator="lessThan">
      <formula>0.0001</formula>
    </cfRule>
  </conditionalFormatting>
  <conditionalFormatting sqref="K92">
    <cfRule type="cellIs" dxfId="388" priority="52" stopIfTrue="1" operator="lessThan">
      <formula>0.0001</formula>
    </cfRule>
  </conditionalFormatting>
  <conditionalFormatting sqref="L92">
    <cfRule type="cellIs" dxfId="387" priority="51" stopIfTrue="1" operator="lessThan">
      <formula>0.0001</formula>
    </cfRule>
  </conditionalFormatting>
  <conditionalFormatting sqref="K92:L92">
    <cfRule type="cellIs" dxfId="386" priority="50" stopIfTrue="1" operator="lessThan">
      <formula>0.0001</formula>
    </cfRule>
  </conditionalFormatting>
  <conditionalFormatting sqref="K92">
    <cfRule type="cellIs" dxfId="385" priority="49" stopIfTrue="1" operator="lessThan">
      <formula>0.0001</formula>
    </cfRule>
  </conditionalFormatting>
  <conditionalFormatting sqref="L92">
    <cfRule type="cellIs" dxfId="384" priority="48" stopIfTrue="1" operator="lessThan">
      <formula>0.0001</formula>
    </cfRule>
  </conditionalFormatting>
  <conditionalFormatting sqref="K92:L92">
    <cfRule type="cellIs" dxfId="383" priority="47" stopIfTrue="1" operator="lessThan">
      <formula>0.0001</formula>
    </cfRule>
  </conditionalFormatting>
  <conditionalFormatting sqref="K92">
    <cfRule type="cellIs" dxfId="382" priority="46" stopIfTrue="1" operator="lessThan">
      <formula>0.0001</formula>
    </cfRule>
  </conditionalFormatting>
  <conditionalFormatting sqref="K92">
    <cfRule type="cellIs" dxfId="381" priority="45" stopIfTrue="1" operator="lessThan">
      <formula>0.0001</formula>
    </cfRule>
  </conditionalFormatting>
  <conditionalFormatting sqref="L92">
    <cfRule type="cellIs" dxfId="380" priority="44" stopIfTrue="1" operator="lessThan">
      <formula>0.0001</formula>
    </cfRule>
  </conditionalFormatting>
  <conditionalFormatting sqref="L92">
    <cfRule type="cellIs" dxfId="379" priority="43" stopIfTrue="1" operator="lessThan">
      <formula>0.0001</formula>
    </cfRule>
  </conditionalFormatting>
  <conditionalFormatting sqref="L92">
    <cfRule type="cellIs" dxfId="378" priority="42" stopIfTrue="1" operator="lessThan">
      <formula>0.0001</formula>
    </cfRule>
  </conditionalFormatting>
  <conditionalFormatting sqref="L92">
    <cfRule type="cellIs" dxfId="377" priority="41" stopIfTrue="1" operator="lessThan">
      <formula>0.0001</formula>
    </cfRule>
  </conditionalFormatting>
  <conditionalFormatting sqref="L92">
    <cfRule type="cellIs" dxfId="376" priority="40" stopIfTrue="1" operator="lessThan">
      <formula>0.0001</formula>
    </cfRule>
  </conditionalFormatting>
  <conditionalFormatting sqref="L92">
    <cfRule type="cellIs" dxfId="375" priority="39" stopIfTrue="1" operator="lessThan">
      <formula>0.0001</formula>
    </cfRule>
  </conditionalFormatting>
  <conditionalFormatting sqref="L92">
    <cfRule type="cellIs" dxfId="374" priority="38" stopIfTrue="1" operator="lessThan">
      <formula>0.0001</formula>
    </cfRule>
  </conditionalFormatting>
  <conditionalFormatting sqref="L92">
    <cfRule type="cellIs" dxfId="373" priority="37" stopIfTrue="1" operator="lessThan">
      <formula>0.0001</formula>
    </cfRule>
  </conditionalFormatting>
  <conditionalFormatting sqref="K92">
    <cfRule type="cellIs" dxfId="372" priority="36" stopIfTrue="1" operator="lessThan">
      <formula>0.0001</formula>
    </cfRule>
  </conditionalFormatting>
  <conditionalFormatting sqref="K92">
    <cfRule type="cellIs" dxfId="371" priority="35" stopIfTrue="1" operator="lessThan">
      <formula>0.0001</formula>
    </cfRule>
  </conditionalFormatting>
  <conditionalFormatting sqref="K92">
    <cfRule type="cellIs" dxfId="370" priority="34" stopIfTrue="1" operator="lessThan">
      <formula>0.0001</formula>
    </cfRule>
  </conditionalFormatting>
  <conditionalFormatting sqref="K92">
    <cfRule type="cellIs" dxfId="369" priority="33" stopIfTrue="1" operator="lessThan">
      <formula>0.0001</formula>
    </cfRule>
  </conditionalFormatting>
  <conditionalFormatting sqref="K92">
    <cfRule type="cellIs" dxfId="368" priority="32" stopIfTrue="1" operator="lessThan">
      <formula>0.0001</formula>
    </cfRule>
  </conditionalFormatting>
  <conditionalFormatting sqref="K92">
    <cfRule type="cellIs" dxfId="367" priority="31" stopIfTrue="1" operator="lessThan">
      <formula>0.0001</formula>
    </cfRule>
  </conditionalFormatting>
  <conditionalFormatting sqref="K92">
    <cfRule type="cellIs" dxfId="366" priority="30" stopIfTrue="1" operator="lessThan">
      <formula>0.0001</formula>
    </cfRule>
  </conditionalFormatting>
  <conditionalFormatting sqref="K92">
    <cfRule type="cellIs" dxfId="365" priority="29" stopIfTrue="1" operator="lessThan">
      <formula>0.0001</formula>
    </cfRule>
  </conditionalFormatting>
  <conditionalFormatting sqref="K92">
    <cfRule type="cellIs" dxfId="364" priority="28" stopIfTrue="1" operator="lessThan">
      <formula>0.0001</formula>
    </cfRule>
  </conditionalFormatting>
  <conditionalFormatting sqref="K92">
    <cfRule type="cellIs" dxfId="363" priority="27" stopIfTrue="1" operator="lessThan">
      <formula>0.0001</formula>
    </cfRule>
  </conditionalFormatting>
  <conditionalFormatting sqref="K92">
    <cfRule type="cellIs" dxfId="362" priority="26" stopIfTrue="1" operator="lessThan">
      <formula>0.0001</formula>
    </cfRule>
  </conditionalFormatting>
  <conditionalFormatting sqref="L92">
    <cfRule type="cellIs" dxfId="361" priority="25" stopIfTrue="1" operator="lessThan">
      <formula>0.0001</formula>
    </cfRule>
  </conditionalFormatting>
  <conditionalFormatting sqref="K92:L92">
    <cfRule type="cellIs" dxfId="360" priority="24" stopIfTrue="1" operator="lessThan">
      <formula>0.0001</formula>
    </cfRule>
  </conditionalFormatting>
  <conditionalFormatting sqref="K92">
    <cfRule type="cellIs" dxfId="359" priority="23" stopIfTrue="1" operator="lessThan">
      <formula>0.0001</formula>
    </cfRule>
  </conditionalFormatting>
  <conditionalFormatting sqref="L92">
    <cfRule type="cellIs" dxfId="358" priority="22" stopIfTrue="1" operator="lessThan">
      <formula>0.0001</formula>
    </cfRule>
  </conditionalFormatting>
  <conditionalFormatting sqref="K92:L92">
    <cfRule type="cellIs" dxfId="357" priority="21" stopIfTrue="1" operator="lessThan">
      <formula>0.0001</formula>
    </cfRule>
  </conditionalFormatting>
  <conditionalFormatting sqref="K92">
    <cfRule type="cellIs" dxfId="356" priority="20" stopIfTrue="1" operator="lessThan">
      <formula>0.0001</formula>
    </cfRule>
  </conditionalFormatting>
  <conditionalFormatting sqref="K92">
    <cfRule type="cellIs" dxfId="355" priority="19" stopIfTrue="1" operator="lessThan">
      <formula>0.0001</formula>
    </cfRule>
  </conditionalFormatting>
  <conditionalFormatting sqref="L92">
    <cfRule type="cellIs" dxfId="354" priority="18" stopIfTrue="1" operator="lessThan">
      <formula>0.0001</formula>
    </cfRule>
  </conditionalFormatting>
  <conditionalFormatting sqref="L92">
    <cfRule type="cellIs" dxfId="353" priority="17" stopIfTrue="1" operator="lessThan">
      <formula>0.0001</formula>
    </cfRule>
  </conditionalFormatting>
  <conditionalFormatting sqref="L92">
    <cfRule type="cellIs" dxfId="352" priority="16" stopIfTrue="1" operator="lessThan">
      <formula>0.0001</formula>
    </cfRule>
  </conditionalFormatting>
  <conditionalFormatting sqref="L92">
    <cfRule type="cellIs" dxfId="351" priority="15" stopIfTrue="1" operator="lessThan">
      <formula>0.0001</formula>
    </cfRule>
  </conditionalFormatting>
  <conditionalFormatting sqref="L92">
    <cfRule type="cellIs" dxfId="350" priority="14" stopIfTrue="1" operator="lessThan">
      <formula>0.0001</formula>
    </cfRule>
  </conditionalFormatting>
  <conditionalFormatting sqref="L92">
    <cfRule type="cellIs" dxfId="349" priority="13" stopIfTrue="1" operator="lessThan">
      <formula>0.0001</formula>
    </cfRule>
  </conditionalFormatting>
  <conditionalFormatting sqref="L92">
    <cfRule type="cellIs" dxfId="348" priority="12" stopIfTrue="1" operator="lessThan">
      <formula>0.0001</formula>
    </cfRule>
  </conditionalFormatting>
  <conditionalFormatting sqref="L92">
    <cfRule type="cellIs" dxfId="347" priority="11" stopIfTrue="1" operator="lessThan">
      <formula>0.0001</formula>
    </cfRule>
  </conditionalFormatting>
  <conditionalFormatting sqref="K92">
    <cfRule type="cellIs" dxfId="346" priority="10" stopIfTrue="1" operator="lessThan">
      <formula>0.0001</formula>
    </cfRule>
  </conditionalFormatting>
  <conditionalFormatting sqref="K92">
    <cfRule type="cellIs" dxfId="345" priority="9" stopIfTrue="1" operator="lessThan">
      <formula>0.0001</formula>
    </cfRule>
  </conditionalFormatting>
  <conditionalFormatting sqref="K92">
    <cfRule type="cellIs" dxfId="344" priority="8" stopIfTrue="1" operator="lessThan">
      <formula>0.0001</formula>
    </cfRule>
  </conditionalFormatting>
  <conditionalFormatting sqref="K92">
    <cfRule type="cellIs" dxfId="343" priority="7" stopIfTrue="1" operator="lessThan">
      <formula>0.0001</formula>
    </cfRule>
  </conditionalFormatting>
  <conditionalFormatting sqref="K92">
    <cfRule type="cellIs" dxfId="342" priority="6" stopIfTrue="1" operator="lessThan">
      <formula>0.0001</formula>
    </cfRule>
  </conditionalFormatting>
  <conditionalFormatting sqref="K92">
    <cfRule type="cellIs" dxfId="341" priority="5" stopIfTrue="1" operator="lessThan">
      <formula>0.0001</formula>
    </cfRule>
  </conditionalFormatting>
  <conditionalFormatting sqref="K92">
    <cfRule type="cellIs" dxfId="340" priority="4" stopIfTrue="1" operator="lessThan">
      <formula>0.0001</formula>
    </cfRule>
  </conditionalFormatting>
  <conditionalFormatting sqref="K92">
    <cfRule type="cellIs" dxfId="339" priority="3" stopIfTrue="1" operator="lessThan">
      <formula>0.0001</formula>
    </cfRule>
  </conditionalFormatting>
  <conditionalFormatting sqref="K92">
    <cfRule type="cellIs" dxfId="338" priority="2" stopIfTrue="1" operator="lessThan">
      <formula>0.0001</formula>
    </cfRule>
  </conditionalFormatting>
  <conditionalFormatting sqref="K92">
    <cfRule type="cellIs" dxfId="337" priority="1" stopIfTrue="1" operator="lessThan">
      <formula>0.0001</formula>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Z92"/>
  <sheetViews>
    <sheetView showGridLines="0" zoomScale="85" zoomScaleNormal="85" workbookViewId="0">
      <pane xSplit="1" ySplit="6" topLeftCell="B7" activePane="bottomRight" state="frozen"/>
      <selection activeCell="A135" sqref="A135"/>
      <selection pane="topRight" activeCell="A135" sqref="A135"/>
      <selection pane="bottomLeft" activeCell="A135" sqref="A135"/>
      <selection pane="bottomRight" activeCell="A34" sqref="A34"/>
    </sheetView>
  </sheetViews>
  <sheetFormatPr defaultRowHeight="15"/>
  <cols>
    <col min="1" max="1" width="33.140625" style="64" bestFit="1" customWidth="1"/>
    <col min="2" max="2" width="11.5703125" style="64" bestFit="1" customWidth="1"/>
    <col min="3" max="5" width="11.5703125" customWidth="1"/>
    <col min="6" max="6" width="13.28515625" bestFit="1" customWidth="1"/>
    <col min="7" max="8" width="13.28515625" customWidth="1"/>
    <col min="9" max="9" width="13.28515625" bestFit="1" customWidth="1"/>
    <col min="10" max="19" width="13.28515625" customWidth="1"/>
    <col min="20" max="22" width="13.28515625" hidden="1" customWidth="1"/>
    <col min="23" max="25" width="9.140625" hidden="1" customWidth="1"/>
    <col min="26" max="26" width="9.140625" customWidth="1"/>
  </cols>
  <sheetData>
    <row r="1" spans="1:26" hidden="1"/>
    <row r="2" spans="1:26" hidden="1"/>
    <row r="3" spans="1:26" ht="15.75" thickBot="1"/>
    <row r="4" spans="1:26" ht="15.75" thickBot="1">
      <c r="B4" s="281" t="s">
        <v>224</v>
      </c>
      <c r="C4" s="282" t="s">
        <v>225</v>
      </c>
      <c r="D4" s="283"/>
      <c r="E4" s="281" t="s">
        <v>224</v>
      </c>
      <c r="F4" s="282" t="s">
        <v>225</v>
      </c>
      <c r="G4" s="283"/>
      <c r="H4" s="281" t="s">
        <v>224</v>
      </c>
      <c r="I4" s="282" t="s">
        <v>225</v>
      </c>
      <c r="J4" s="283"/>
      <c r="K4" s="281" t="s">
        <v>224</v>
      </c>
      <c r="L4" s="282" t="s">
        <v>225</v>
      </c>
      <c r="M4" s="283"/>
      <c r="N4" s="281" t="s">
        <v>224</v>
      </c>
      <c r="O4" s="282" t="s">
        <v>225</v>
      </c>
      <c r="P4" s="283"/>
      <c r="Q4" s="281" t="s">
        <v>224</v>
      </c>
      <c r="R4" s="282" t="s">
        <v>225</v>
      </c>
      <c r="S4" s="283"/>
    </row>
    <row r="5" spans="1:26" ht="39">
      <c r="A5" s="136" t="s">
        <v>91</v>
      </c>
      <c r="B5" s="59" t="s">
        <v>35</v>
      </c>
      <c r="C5" s="59" t="s">
        <v>35</v>
      </c>
      <c r="D5" s="288" t="s">
        <v>193</v>
      </c>
      <c r="E5" s="280" t="s">
        <v>123</v>
      </c>
      <c r="F5" s="280" t="s">
        <v>123</v>
      </c>
      <c r="G5" s="288" t="s">
        <v>193</v>
      </c>
      <c r="H5" s="280" t="s">
        <v>141</v>
      </c>
      <c r="I5" s="280" t="s">
        <v>141</v>
      </c>
      <c r="J5" s="288" t="s">
        <v>193</v>
      </c>
      <c r="K5" s="59" t="s">
        <v>121</v>
      </c>
      <c r="L5" s="59" t="s">
        <v>121</v>
      </c>
      <c r="M5" s="288" t="s">
        <v>193</v>
      </c>
      <c r="N5" s="59" t="s">
        <v>136</v>
      </c>
      <c r="O5" s="59" t="s">
        <v>136</v>
      </c>
      <c r="P5" s="288" t="s">
        <v>193</v>
      </c>
      <c r="Q5" s="59" t="s">
        <v>222</v>
      </c>
      <c r="R5" s="59" t="s">
        <v>222</v>
      </c>
      <c r="S5" s="288" t="s">
        <v>193</v>
      </c>
      <c r="T5" s="59">
        <v>111</v>
      </c>
      <c r="U5" s="59"/>
      <c r="V5" s="59"/>
      <c r="W5" s="59"/>
      <c r="X5" s="59"/>
      <c r="Y5" s="59" t="s">
        <v>1</v>
      </c>
      <c r="Z5" s="60">
        <v>1</v>
      </c>
    </row>
    <row r="6" spans="1:26" ht="15.75">
      <c r="A6" s="57" t="s">
        <v>28</v>
      </c>
      <c r="B6" s="58">
        <v>13</v>
      </c>
      <c r="C6" s="58">
        <v>13</v>
      </c>
      <c r="D6" s="58"/>
      <c r="E6" s="58">
        <v>13</v>
      </c>
      <c r="F6" s="58">
        <f>C6</f>
        <v>13</v>
      </c>
      <c r="G6" s="58"/>
      <c r="H6" s="58">
        <v>13</v>
      </c>
      <c r="I6" s="58">
        <f>F6</f>
        <v>13</v>
      </c>
      <c r="J6" s="58"/>
      <c r="K6" s="58">
        <v>13</v>
      </c>
      <c r="L6" s="58">
        <f>I6</f>
        <v>13</v>
      </c>
      <c r="M6" s="58"/>
      <c r="N6" s="58">
        <v>13</v>
      </c>
      <c r="O6" s="58">
        <f>L6</f>
        <v>13</v>
      </c>
      <c r="P6" s="58"/>
      <c r="Q6" s="58">
        <v>13</v>
      </c>
      <c r="R6" s="58">
        <f>O6</f>
        <v>13</v>
      </c>
      <c r="S6" s="58"/>
      <c r="T6" s="58">
        <f>R6</f>
        <v>13</v>
      </c>
      <c r="U6" s="58">
        <f t="shared" ref="U6:V6" si="0">T6</f>
        <v>13</v>
      </c>
      <c r="V6" s="58">
        <f t="shared" si="0"/>
        <v>13</v>
      </c>
      <c r="W6" s="58">
        <f>I6</f>
        <v>13</v>
      </c>
      <c r="X6" s="58">
        <f>W6</f>
        <v>13</v>
      </c>
      <c r="Y6" s="58">
        <f>X6</f>
        <v>13</v>
      </c>
      <c r="Z6" s="8">
        <v>1</v>
      </c>
    </row>
    <row r="7" spans="1:26">
      <c r="A7" s="24" t="s">
        <v>29</v>
      </c>
      <c r="B7" s="143"/>
      <c r="D7" s="143"/>
    </row>
    <row r="8" spans="1:26" ht="15.75">
      <c r="A8" s="19" t="s">
        <v>30</v>
      </c>
      <c r="B8" s="161">
        <v>99</v>
      </c>
      <c r="C8" s="21">
        <v>110</v>
      </c>
      <c r="D8" s="48">
        <f>+C8/B8-1</f>
        <v>0.11111111111111116</v>
      </c>
      <c r="E8" s="21">
        <v>20</v>
      </c>
      <c r="F8" s="22">
        <f>COUNTIFS(Summary!$C:$C,'Comparison Mgr''s Wise'!F$5,Summary!$AT:$AT,"Active")</f>
        <v>15</v>
      </c>
      <c r="G8" s="48">
        <f>+F8/E8-1</f>
        <v>-0.25</v>
      </c>
      <c r="H8" s="22">
        <v>12</v>
      </c>
      <c r="I8" s="22">
        <f>COUNTIFS(Summary!$C:$C,'Comparison Mgr''s Wise'!I$5,Summary!$AT:$AT,"Active")</f>
        <v>0</v>
      </c>
      <c r="J8" s="48">
        <f>+I8/H8-1</f>
        <v>-1</v>
      </c>
      <c r="K8" s="22">
        <v>18</v>
      </c>
      <c r="L8" s="22">
        <f>COUNTIFS(Summary!$C:$C,'Comparison Mgr''s Wise'!L$5,Summary!$AT:$AT,"Active")</f>
        <v>15</v>
      </c>
      <c r="M8" s="48">
        <f>+L8/K8-1</f>
        <v>-0.16666666666666663</v>
      </c>
      <c r="N8" s="22">
        <v>38</v>
      </c>
      <c r="O8" s="22">
        <f>COUNTIFS(Summary!$C:$C,'Comparison Mgr''s Wise'!O$5,Summary!$AT:$AT,"Active")</f>
        <v>0</v>
      </c>
      <c r="P8" s="48">
        <f>+O8/N8-1</f>
        <v>-1</v>
      </c>
      <c r="Q8" s="22">
        <v>11</v>
      </c>
      <c r="R8" s="22">
        <f>COUNTIFS(Summary!$C:$C,'Comparison Mgr''s Wise'!R$5,Summary!$AT:$AT,"Active")</f>
        <v>0</v>
      </c>
      <c r="S8" s="48">
        <f>+R8/Q8-1</f>
        <v>-1</v>
      </c>
      <c r="T8" s="22">
        <f>COUNTIFS(Summary!$C:$C,'Comparison Mgr''s Wise'!T$5,Summary!$AT:$AT,"Active")</f>
        <v>0</v>
      </c>
      <c r="U8" s="22">
        <f>COUNTIFS(Summary!$C:$C,'Comparison Mgr''s Wise'!U$5,Summary!$AT:$AT,"Active")</f>
        <v>0</v>
      </c>
      <c r="V8" s="22">
        <f>COUNTIFS(Summary!$C:$C,'Comparison Mgr''s Wise'!V$5,Summary!$AT:$AT,"Active")</f>
        <v>0</v>
      </c>
      <c r="W8" s="22">
        <f>COUNTIFS(Summary!$C:$C,'Comparison Mgr''s Wise'!W$5,Summary!$AT:$AT,"Active")</f>
        <v>0</v>
      </c>
      <c r="X8" s="22">
        <f>COUNTIFS(Summary!$C:$C,'Comparison Mgr''s Wise'!X$5,Summary!$AT:$AT,"Active")</f>
        <v>0</v>
      </c>
      <c r="Y8" s="22">
        <f>COUNTIFS(Summary!$C:$C,'Comparison Mgr''s Wise'!Y$5,Summary!$AT:$AT,"Active")</f>
        <v>0</v>
      </c>
      <c r="Z8">
        <v>1</v>
      </c>
    </row>
    <row r="9" spans="1:26" ht="15.75">
      <c r="A9" s="50" t="s">
        <v>36</v>
      </c>
      <c r="B9" s="161">
        <v>105.69230769230768</v>
      </c>
      <c r="C9" s="21">
        <v>114.15384615384616</v>
      </c>
      <c r="D9" s="48">
        <f t="shared" ref="D9:D11" si="1">+C9/B9-1</f>
        <v>8.005822416302788E-2</v>
      </c>
      <c r="E9" s="21">
        <v>22.615384615384617</v>
      </c>
      <c r="F9" s="22">
        <f>SUMIF(Summary!$C:$C,'Comparison Mgr''s Wise'!F5,Summary!$F:$F)/F6</f>
        <v>34.307692307692307</v>
      </c>
      <c r="G9" s="48">
        <f t="shared" ref="G9:G11" si="2">+F9/E9-1</f>
        <v>0.51700680272108834</v>
      </c>
      <c r="H9" s="22">
        <v>12</v>
      </c>
      <c r="I9" s="22">
        <f>SUMIF(Summary!$C:$C,'Comparison Mgr''s Wise'!I5,Summary!$F:$F)/I6</f>
        <v>0</v>
      </c>
      <c r="J9" s="48">
        <f t="shared" ref="J9:J11" si="3">+I9/H9-1</f>
        <v>-1</v>
      </c>
      <c r="K9" s="22">
        <v>19.615384615384617</v>
      </c>
      <c r="L9" s="22">
        <f>SUMIF(Summary!$C:$C,'Comparison Mgr''s Wise'!L5,Summary!$F:$F)/L6</f>
        <v>30.923076923076923</v>
      </c>
      <c r="M9" s="48">
        <f t="shared" ref="M9:M11" si="4">+L9/K9-1</f>
        <v>0.57647058823529407</v>
      </c>
      <c r="N9" s="22">
        <v>40.307692307692307</v>
      </c>
      <c r="O9" s="22">
        <f>SUMIF(Summary!$C:$C,'Comparison Mgr''s Wise'!O5,Summary!$F:$F)/O6</f>
        <v>0</v>
      </c>
      <c r="P9" s="48">
        <f t="shared" ref="P9:P11" si="5">+O9/N9-1</f>
        <v>-1</v>
      </c>
      <c r="Q9" s="22">
        <v>11.153846153846153</v>
      </c>
      <c r="R9" s="22">
        <f>SUMIF(Summary!$C:$C,'Comparison Mgr''s Wise'!R5,Summary!$F:$F)/R6</f>
        <v>0</v>
      </c>
      <c r="S9" s="48">
        <f t="shared" ref="S9:S11" si="6">+R9/Q9-1</f>
        <v>-1</v>
      </c>
      <c r="T9" s="22">
        <f>SUMIF(Summary!$C:$C,'Comparison Mgr''s Wise'!T5,Summary!$F:$F)/T6</f>
        <v>0</v>
      </c>
      <c r="U9" s="22">
        <f>SUMIF(Summary!$C:$C,'Comparison Mgr''s Wise'!U5,Summary!$F:$F)/U6</f>
        <v>0</v>
      </c>
      <c r="V9" s="22">
        <f>SUMIF(Summary!$C:$C,'Comparison Mgr''s Wise'!V5,Summary!$F:$F)/V6</f>
        <v>0</v>
      </c>
      <c r="W9" s="22">
        <f>SUMIF(Summary!$C:$C,'Comparison Mgr''s Wise'!W5,Summary!$F:$F)/W6</f>
        <v>0</v>
      </c>
      <c r="X9" s="22">
        <f>SUMIF(Summary!$C:$C,'Comparison Mgr''s Wise'!X5,Summary!$F:$F)/X6</f>
        <v>0</v>
      </c>
      <c r="Y9" s="22">
        <f>SUMIF(Summary!$C:$C,'Comparison Mgr''s Wise'!Y5,Summary!$F:$F)/Y6</f>
        <v>0</v>
      </c>
      <c r="Z9">
        <v>1</v>
      </c>
    </row>
    <row r="10" spans="1:26" ht="15.75">
      <c r="A10" s="50" t="s">
        <v>31</v>
      </c>
      <c r="B10" s="161">
        <v>92.538461538461547</v>
      </c>
      <c r="C10" s="21">
        <v>100.84615384615384</v>
      </c>
      <c r="D10" s="48">
        <f t="shared" si="1"/>
        <v>8.9775561097256595E-2</v>
      </c>
      <c r="E10" s="21">
        <v>19.692307692307693</v>
      </c>
      <c r="F10" s="22">
        <f>SUMIF(Summary!$C:$C,'Comparison Mgr''s Wise'!F5,Summary!$AE:$AE)/F6</f>
        <v>30.76923076923077</v>
      </c>
      <c r="G10" s="48">
        <f t="shared" si="2"/>
        <v>0.5625</v>
      </c>
      <c r="H10" s="22">
        <v>10.076923076923077</v>
      </c>
      <c r="I10" s="22">
        <f>SUMIF(Summary!$C:$C,'Comparison Mgr''s Wise'!I5,Summary!$AE:$AE)/I6</f>
        <v>0</v>
      </c>
      <c r="J10" s="48">
        <f t="shared" si="3"/>
        <v>-1</v>
      </c>
      <c r="K10" s="22">
        <v>18.23076923076923</v>
      </c>
      <c r="L10" s="22">
        <f>SUMIF(Summary!$C:$C,'Comparison Mgr''s Wise'!L5,Summary!$AE:$AE)/L6</f>
        <v>26.076923076923077</v>
      </c>
      <c r="M10" s="48">
        <f t="shared" si="4"/>
        <v>0.43037974683544311</v>
      </c>
      <c r="N10" s="22">
        <v>35.07692307692308</v>
      </c>
      <c r="O10" s="22">
        <f>SUMIF(Summary!$C:$C,'Comparison Mgr''s Wise'!O5,Summary!$AE:$AE)/O6</f>
        <v>0</v>
      </c>
      <c r="P10" s="48">
        <f t="shared" si="5"/>
        <v>-1</v>
      </c>
      <c r="Q10" s="22">
        <v>9.4615384615384617</v>
      </c>
      <c r="R10" s="22">
        <f>SUMIF(Summary!$C:$C,'Comparison Mgr''s Wise'!R5,Summary!$AE:$AE)/R6</f>
        <v>0</v>
      </c>
      <c r="S10" s="48">
        <f t="shared" si="6"/>
        <v>-1</v>
      </c>
      <c r="T10" s="22">
        <f>SUMIF(Summary!$C:$C,'Comparison Mgr''s Wise'!T5,Summary!$AE:$AE)/T6</f>
        <v>0</v>
      </c>
      <c r="U10" s="22">
        <f>SUMIF(Summary!$C:$C,'Comparison Mgr''s Wise'!U5,Summary!$AE:$AE)/U6</f>
        <v>0</v>
      </c>
      <c r="V10" s="22">
        <f>SUMIF(Summary!$C:$C,'Comparison Mgr''s Wise'!V5,Summary!$AE:$AE)/V6</f>
        <v>0</v>
      </c>
      <c r="W10" s="22">
        <f>SUMIF(Summary!$C:$C,'Comparison Mgr''s Wise'!W5,Summary!$AE:$AE)/W6</f>
        <v>0</v>
      </c>
      <c r="X10" s="22">
        <f>SUMIF(Summary!$C:$C,'Comparison Mgr''s Wise'!X5,Summary!$AE:$AE)/X6</f>
        <v>0</v>
      </c>
      <c r="Y10" s="22">
        <f>SUMIF(Summary!$C:$C,'Comparison Mgr''s Wise'!Y5,Summary!$AE:$AE)/Y6</f>
        <v>0</v>
      </c>
      <c r="Z10">
        <v>1</v>
      </c>
    </row>
    <row r="11" spans="1:26" ht="15.75">
      <c r="A11" s="20" t="s">
        <v>32</v>
      </c>
      <c r="B11" s="23">
        <v>0.12445414847161551</v>
      </c>
      <c r="C11" s="77">
        <v>0.11657681940700815</v>
      </c>
      <c r="D11" s="48">
        <f t="shared" si="1"/>
        <v>-6.3295030027897825E-2</v>
      </c>
      <c r="E11" s="77">
        <v>0.12925170068027214</v>
      </c>
      <c r="F11" s="77">
        <f>1-F10/F9</f>
        <v>0.10313901345291476</v>
      </c>
      <c r="G11" s="48">
        <f t="shared" si="2"/>
        <v>-0.20202973802218593</v>
      </c>
      <c r="H11" s="77">
        <v>0.16025641025641024</v>
      </c>
      <c r="I11" s="77" t="e">
        <f>1-I10/I9</f>
        <v>#DIV/0!</v>
      </c>
      <c r="J11" s="48" t="e">
        <f t="shared" si="3"/>
        <v>#DIV/0!</v>
      </c>
      <c r="K11" s="77">
        <v>7.0588235294117729E-2</v>
      </c>
      <c r="L11" s="77">
        <f t="shared" ref="L11:Y11" si="7">1-L10/L9</f>
        <v>0.15671641791044777</v>
      </c>
      <c r="M11" s="48">
        <f t="shared" si="4"/>
        <v>1.220149253731341</v>
      </c>
      <c r="N11" s="77">
        <v>0.1297709923664121</v>
      </c>
      <c r="O11" s="77" t="e">
        <f t="shared" si="7"/>
        <v>#DIV/0!</v>
      </c>
      <c r="P11" s="48" t="e">
        <f t="shared" si="5"/>
        <v>#DIV/0!</v>
      </c>
      <c r="Q11" s="77">
        <v>0.15172413793103445</v>
      </c>
      <c r="R11" s="77" t="e">
        <f t="shared" si="7"/>
        <v>#DIV/0!</v>
      </c>
      <c r="S11" s="48" t="e">
        <f t="shared" si="6"/>
        <v>#DIV/0!</v>
      </c>
      <c r="T11" s="77" t="e">
        <f t="shared" si="7"/>
        <v>#DIV/0!</v>
      </c>
      <c r="U11" s="77" t="e">
        <f t="shared" si="7"/>
        <v>#DIV/0!</v>
      </c>
      <c r="V11" s="77" t="e">
        <f t="shared" si="7"/>
        <v>#DIV/0!</v>
      </c>
      <c r="W11" s="77" t="e">
        <f t="shared" si="7"/>
        <v>#DIV/0!</v>
      </c>
      <c r="X11" s="77" t="e">
        <f t="shared" si="7"/>
        <v>#DIV/0!</v>
      </c>
      <c r="Y11" s="77" t="e">
        <f t="shared" si="7"/>
        <v>#DIV/0!</v>
      </c>
      <c r="Z11">
        <v>1</v>
      </c>
    </row>
    <row r="12" spans="1:26" hidden="1">
      <c r="A12" s="61"/>
      <c r="B12" s="143"/>
      <c r="D12" s="276"/>
      <c r="F12" s="17"/>
      <c r="G12" s="276"/>
      <c r="H12" s="17"/>
      <c r="I12" s="17"/>
      <c r="J12" s="276"/>
      <c r="K12" s="17"/>
      <c r="L12" s="17"/>
      <c r="M12" s="276"/>
      <c r="N12" s="17"/>
      <c r="O12" s="17"/>
      <c r="P12" s="276"/>
      <c r="Q12" s="17"/>
      <c r="R12" s="17"/>
      <c r="S12" s="276"/>
      <c r="T12" s="17"/>
      <c r="U12" s="17"/>
      <c r="V12" s="17"/>
      <c r="W12" s="17"/>
      <c r="X12" s="17"/>
      <c r="Y12" s="17"/>
      <c r="Z12">
        <v>1</v>
      </c>
    </row>
    <row r="13" spans="1:26" hidden="1">
      <c r="A13" s="16"/>
      <c r="B13" s="143"/>
      <c r="D13" s="276"/>
      <c r="F13" s="17"/>
      <c r="G13" s="276"/>
      <c r="H13" s="17"/>
      <c r="I13" s="17"/>
      <c r="J13" s="276"/>
      <c r="K13" s="17"/>
      <c r="L13" s="17"/>
      <c r="M13" s="276"/>
      <c r="N13" s="17"/>
      <c r="O13" s="17"/>
      <c r="P13" s="276"/>
      <c r="Q13" s="17"/>
      <c r="R13" s="17"/>
      <c r="S13" s="276"/>
      <c r="T13" s="17"/>
      <c r="U13" s="17"/>
      <c r="V13" s="17"/>
      <c r="W13" s="17"/>
      <c r="X13" s="17"/>
      <c r="Y13" s="17"/>
    </row>
    <row r="14" spans="1:26" ht="15.75" hidden="1">
      <c r="A14" s="14"/>
      <c r="B14" s="143"/>
      <c r="D14" s="276"/>
      <c r="F14" s="18"/>
      <c r="G14" s="276"/>
      <c r="H14" s="18"/>
      <c r="I14" s="18"/>
      <c r="J14" s="276"/>
      <c r="K14" s="18"/>
      <c r="L14" s="18"/>
      <c r="M14" s="276"/>
      <c r="N14" s="18" t="s">
        <v>29</v>
      </c>
      <c r="O14" s="18" t="s">
        <v>29</v>
      </c>
      <c r="P14" s="276"/>
      <c r="Q14" s="18"/>
      <c r="R14" s="18"/>
      <c r="S14" s="276"/>
      <c r="T14" s="18"/>
      <c r="U14" s="18"/>
      <c r="V14" s="18"/>
      <c r="W14" s="18"/>
      <c r="X14" s="18"/>
      <c r="Y14" s="18"/>
    </row>
    <row r="15" spans="1:26">
      <c r="A15" s="41"/>
      <c r="B15" s="143"/>
      <c r="D15" s="276"/>
      <c r="G15" s="276"/>
      <c r="J15" s="276"/>
      <c r="M15" s="276"/>
      <c r="P15" s="276"/>
      <c r="S15" s="276"/>
    </row>
    <row r="16" spans="1:26" ht="15.75">
      <c r="A16" s="62" t="s">
        <v>37</v>
      </c>
      <c r="B16" s="42">
        <v>4938</v>
      </c>
      <c r="C16" s="51">
        <v>5947</v>
      </c>
      <c r="D16" s="277">
        <f t="shared" ref="D16:D19" si="8">+C16/B16-1</f>
        <v>0.20433373835560964</v>
      </c>
      <c r="E16" s="51">
        <v>1093</v>
      </c>
      <c r="F16" s="43">
        <f>SUMIF(Summary!$C:$C,'Comparison Mgr''s Wise'!F5,Summary!$AI:$AI)</f>
        <v>1782</v>
      </c>
      <c r="G16" s="277">
        <f t="shared" ref="G16:G19" si="9">+F16/E16-1</f>
        <v>0.6303751143641354</v>
      </c>
      <c r="H16" s="43">
        <v>597</v>
      </c>
      <c r="I16" s="43">
        <f>SUMIF(Summary!$C:$C,'Comparison Mgr''s Wise'!I5,Summary!$AI:$AI)</f>
        <v>0</v>
      </c>
      <c r="J16" s="277">
        <f t="shared" ref="J16:J19" si="10">+I16/H16-1</f>
        <v>-1</v>
      </c>
      <c r="K16" s="43">
        <v>944</v>
      </c>
      <c r="L16" s="43">
        <f>SUMIF(Summary!$C:$C,'Comparison Mgr''s Wise'!L5,Summary!$AI:$AI)</f>
        <v>1239</v>
      </c>
      <c r="M16" s="277">
        <f t="shared" ref="M16:M19" si="11">+L16/K16-1</f>
        <v>0.3125</v>
      </c>
      <c r="N16" s="43">
        <v>1813</v>
      </c>
      <c r="O16" s="43">
        <f>SUMIF(Summary!$C:$C,'Comparison Mgr''s Wise'!O5,Summary!$AI:$AI)</f>
        <v>0</v>
      </c>
      <c r="P16" s="277">
        <f t="shared" ref="P16:P19" si="12">+O16/N16-1</f>
        <v>-1</v>
      </c>
      <c r="Q16" s="43">
        <v>491</v>
      </c>
      <c r="R16" s="43">
        <f>SUMIF(Summary!$C:$C,'Comparison Mgr''s Wise'!R5,Summary!$AI:$AI)</f>
        <v>0</v>
      </c>
      <c r="S16" s="277">
        <f t="shared" ref="S16:S19" si="13">+R16/Q16-1</f>
        <v>-1</v>
      </c>
      <c r="T16" s="43">
        <f>SUMIF(Summary!$C:$C,'Comparison Mgr''s Wise'!T5,Summary!$AI:$AI)</f>
        <v>0</v>
      </c>
      <c r="U16" s="43">
        <f>SUMIF(Summary!$C:$C,'Comparison Mgr''s Wise'!U5,Summary!$AI:$AI)</f>
        <v>0</v>
      </c>
      <c r="V16" s="43">
        <f>SUMIF(Summary!$C:$C,'Comparison Mgr''s Wise'!V5,Summary!$AI:$AI)</f>
        <v>0</v>
      </c>
      <c r="W16" s="43">
        <f>SUMIF(Summary!$C:$C,'Comparison Mgr''s Wise'!W5,Summary!$AI:$AI)</f>
        <v>0</v>
      </c>
      <c r="X16" s="43">
        <f>SUMIF(Summary!$C:$C,'Comparison Mgr''s Wise'!X5,Summary!$AI:$AI)</f>
        <v>0</v>
      </c>
      <c r="Y16" s="43">
        <f>SUMIF(Summary!$C:$C,'Comparison Mgr''s Wise'!Y5,Summary!$AI:$AI)</f>
        <v>0</v>
      </c>
      <c r="Z16">
        <v>1</v>
      </c>
    </row>
    <row r="17" spans="1:26" ht="15.75">
      <c r="A17" s="62" t="s">
        <v>103</v>
      </c>
      <c r="B17" s="51">
        <v>379.84615384615387</v>
      </c>
      <c r="C17" s="51">
        <v>457.46153846153851</v>
      </c>
      <c r="D17" s="277">
        <f t="shared" si="8"/>
        <v>0.20433373835560964</v>
      </c>
      <c r="E17" s="51">
        <v>84.07692307692308</v>
      </c>
      <c r="F17" s="44">
        <f>F16/F6</f>
        <v>137.07692307692307</v>
      </c>
      <c r="G17" s="277">
        <f t="shared" si="9"/>
        <v>0.63037511436413518</v>
      </c>
      <c r="H17" s="44">
        <v>45.92307692307692</v>
      </c>
      <c r="I17" s="44">
        <f>I16/I6</f>
        <v>0</v>
      </c>
      <c r="J17" s="277">
        <f t="shared" si="10"/>
        <v>-1</v>
      </c>
      <c r="K17" s="44">
        <v>72.615384615384613</v>
      </c>
      <c r="L17" s="44">
        <f t="shared" ref="L17:Y17" si="14">L16/L6</f>
        <v>95.307692307692307</v>
      </c>
      <c r="M17" s="277">
        <f t="shared" si="11"/>
        <v>0.3125</v>
      </c>
      <c r="N17" s="44">
        <v>139.46153846153845</v>
      </c>
      <c r="O17" s="44">
        <f t="shared" si="14"/>
        <v>0</v>
      </c>
      <c r="P17" s="277">
        <f t="shared" si="12"/>
        <v>-1</v>
      </c>
      <c r="Q17" s="44">
        <v>37.769230769230766</v>
      </c>
      <c r="R17" s="44">
        <f t="shared" si="14"/>
        <v>0</v>
      </c>
      <c r="S17" s="277">
        <f t="shared" si="13"/>
        <v>-1</v>
      </c>
      <c r="T17" s="44">
        <f t="shared" si="14"/>
        <v>0</v>
      </c>
      <c r="U17" s="44">
        <f t="shared" si="14"/>
        <v>0</v>
      </c>
      <c r="V17" s="44">
        <f t="shared" si="14"/>
        <v>0</v>
      </c>
      <c r="W17" s="44">
        <f t="shared" si="14"/>
        <v>0</v>
      </c>
      <c r="X17" s="44">
        <f t="shared" si="14"/>
        <v>0</v>
      </c>
      <c r="Y17" s="44">
        <f t="shared" si="14"/>
        <v>0</v>
      </c>
      <c r="Z17">
        <v>1</v>
      </c>
    </row>
    <row r="18" spans="1:26" ht="15.75">
      <c r="A18" s="62" t="s">
        <v>104</v>
      </c>
      <c r="B18" s="51">
        <v>4.1047381546134662</v>
      </c>
      <c r="C18" s="51">
        <v>4.5362318840579716</v>
      </c>
      <c r="D18" s="277">
        <f t="shared" si="8"/>
        <v>0.10512089034462124</v>
      </c>
      <c r="E18" s="51">
        <v>4.26953125</v>
      </c>
      <c r="F18" s="51">
        <f>F17/F10</f>
        <v>4.4549999999999992</v>
      </c>
      <c r="G18" s="277">
        <f t="shared" si="9"/>
        <v>4.3440073193046436E-2</v>
      </c>
      <c r="H18" s="51">
        <v>4.557251908396946</v>
      </c>
      <c r="I18" s="51" t="e">
        <f>I17/I10</f>
        <v>#DIV/0!</v>
      </c>
      <c r="J18" s="277" t="e">
        <f t="shared" si="10"/>
        <v>#DIV/0!</v>
      </c>
      <c r="K18" s="51">
        <v>3.9831223628691985</v>
      </c>
      <c r="L18" s="51">
        <f t="shared" ref="L18:Y18" si="15">L17/L10</f>
        <v>3.6548672566371683</v>
      </c>
      <c r="M18" s="277">
        <f t="shared" si="11"/>
        <v>-8.2411504424778736E-2</v>
      </c>
      <c r="N18" s="51">
        <v>3.9758771929824555</v>
      </c>
      <c r="O18" s="51" t="e">
        <f t="shared" si="15"/>
        <v>#DIV/0!</v>
      </c>
      <c r="P18" s="277" t="e">
        <f t="shared" si="12"/>
        <v>#DIV/0!</v>
      </c>
      <c r="Q18" s="51">
        <v>3.9918699186991868</v>
      </c>
      <c r="R18" s="51" t="e">
        <f t="shared" si="15"/>
        <v>#DIV/0!</v>
      </c>
      <c r="S18" s="277" t="e">
        <f t="shared" si="13"/>
        <v>#DIV/0!</v>
      </c>
      <c r="T18" s="51" t="e">
        <f t="shared" si="15"/>
        <v>#DIV/0!</v>
      </c>
      <c r="U18" s="51" t="e">
        <f t="shared" si="15"/>
        <v>#DIV/0!</v>
      </c>
      <c r="V18" s="51" t="e">
        <f t="shared" si="15"/>
        <v>#DIV/0!</v>
      </c>
      <c r="W18" s="51" t="e">
        <f t="shared" si="15"/>
        <v>#DIV/0!</v>
      </c>
      <c r="X18" s="51" t="e">
        <f t="shared" si="15"/>
        <v>#DIV/0!</v>
      </c>
      <c r="Y18" s="51" t="e">
        <f t="shared" si="15"/>
        <v>#DIV/0!</v>
      </c>
      <c r="Z18">
        <v>1</v>
      </c>
    </row>
    <row r="19" spans="1:26" ht="15.75">
      <c r="A19" s="62" t="s">
        <v>105</v>
      </c>
      <c r="B19" s="52">
        <v>9.3357634669906833E-2</v>
      </c>
      <c r="C19" s="52">
        <v>4.7587018664873054E-2</v>
      </c>
      <c r="D19" s="277">
        <f t="shared" si="8"/>
        <v>-0.49027180440966778</v>
      </c>
      <c r="E19" s="52">
        <v>9.5150960658737418E-2</v>
      </c>
      <c r="F19" s="52">
        <f>F30/F18</f>
        <v>3.7878787878787887E-2</v>
      </c>
      <c r="G19" s="277">
        <f t="shared" si="9"/>
        <v>-0.60190850815850805</v>
      </c>
      <c r="H19" s="52">
        <v>6.7001675041876055E-2</v>
      </c>
      <c r="I19" s="52" t="e">
        <f>I30/I18</f>
        <v>#DIV/0!</v>
      </c>
      <c r="J19" s="277" t="e">
        <f t="shared" si="10"/>
        <v>#DIV/0!</v>
      </c>
      <c r="K19" s="52">
        <v>8.8983050847457626E-2</v>
      </c>
      <c r="L19" s="52">
        <f t="shared" ref="L19:Y19" si="16">L30/L18</f>
        <v>6.8200161420500394E-2</v>
      </c>
      <c r="M19" s="277">
        <f t="shared" si="11"/>
        <v>-0.23356009070294792</v>
      </c>
      <c r="N19" s="52">
        <v>0.10093767236624381</v>
      </c>
      <c r="O19" s="52" t="e">
        <f t="shared" si="16"/>
        <v>#DIV/0!</v>
      </c>
      <c r="P19" s="277" t="e">
        <f t="shared" si="12"/>
        <v>#DIV/0!</v>
      </c>
      <c r="Q19" s="52">
        <v>0.10183299389002037</v>
      </c>
      <c r="R19" s="52" t="e">
        <f t="shared" si="16"/>
        <v>#DIV/0!</v>
      </c>
      <c r="S19" s="277" t="e">
        <f t="shared" si="13"/>
        <v>#DIV/0!</v>
      </c>
      <c r="T19" s="52" t="e">
        <f t="shared" si="16"/>
        <v>#DIV/0!</v>
      </c>
      <c r="U19" s="52" t="e">
        <f t="shared" si="16"/>
        <v>#DIV/0!</v>
      </c>
      <c r="V19" s="52" t="e">
        <f t="shared" si="16"/>
        <v>#DIV/0!</v>
      </c>
      <c r="W19" s="52" t="e">
        <f t="shared" si="16"/>
        <v>#DIV/0!</v>
      </c>
      <c r="X19" s="52" t="e">
        <f t="shared" si="16"/>
        <v>#DIV/0!</v>
      </c>
      <c r="Y19" s="52" t="e">
        <f t="shared" si="16"/>
        <v>#DIV/0!</v>
      </c>
      <c r="Z19">
        <v>1</v>
      </c>
    </row>
    <row r="20" spans="1:26" hidden="1">
      <c r="A20" s="25"/>
      <c r="B20" s="143"/>
      <c r="D20" s="276"/>
      <c r="G20" s="276"/>
      <c r="J20" s="276"/>
      <c r="M20" s="276"/>
      <c r="P20" s="276"/>
      <c r="S20" s="276"/>
      <c r="Z20">
        <v>1</v>
      </c>
    </row>
    <row r="21" spans="1:26" ht="15.75">
      <c r="A21" s="63"/>
      <c r="B21" s="143"/>
      <c r="D21" s="276"/>
      <c r="G21" s="276"/>
      <c r="J21" s="276"/>
      <c r="M21" s="276"/>
      <c r="P21" s="276"/>
      <c r="S21" s="276"/>
    </row>
    <row r="22" spans="1:26">
      <c r="A22" s="26" t="s">
        <v>38</v>
      </c>
      <c r="B22" s="169">
        <v>825614.81939799339</v>
      </c>
      <c r="C22" s="28">
        <v>479693.37792642141</v>
      </c>
      <c r="D22" s="278">
        <f>+C22/B22-1</f>
        <v>-0.41898647328521144</v>
      </c>
      <c r="E22" s="28">
        <v>190861.57525083612</v>
      </c>
      <c r="F22" s="29">
        <f>SUMIF(Summary!$C:$C,'Comparison Mgr''s Wise'!F5,Summary!$J:$J)/F6</f>
        <v>200474.27307692307</v>
      </c>
      <c r="G22" s="278">
        <f>+F22/E22-1</f>
        <v>5.0364762071431368E-2</v>
      </c>
      <c r="H22" s="29">
        <v>58438.528428093647</v>
      </c>
      <c r="I22" s="29">
        <f>SUMIF(Summary!$C:$C,'Comparison Mgr''s Wise'!I5,Summary!$J:$J)/I6</f>
        <v>0</v>
      </c>
      <c r="J22" s="278">
        <f>+I22/H22-1</f>
        <v>-1</v>
      </c>
      <c r="K22" s="29">
        <v>177908.22742474917</v>
      </c>
      <c r="L22" s="29">
        <f>SUMIF(Summary!$C:$C,'Comparison Mgr''s Wise'!L5,Summary!$J:$J)/L6</f>
        <v>233719.86076923076</v>
      </c>
      <c r="M22" s="278">
        <f>+L22/K22-1</f>
        <v>0.31371024349106369</v>
      </c>
      <c r="N22" s="29">
        <v>315717.3913043479</v>
      </c>
      <c r="O22" s="29">
        <f>SUMIF(Summary!$C:$C,'Comparison Mgr''s Wise'!O5,Summary!$J:$J)/O6</f>
        <v>0</v>
      </c>
      <c r="P22" s="278">
        <f>+O22/N22-1</f>
        <v>-1</v>
      </c>
      <c r="Q22" s="29">
        <v>82689.096989966565</v>
      </c>
      <c r="R22" s="29">
        <f>SUMIF(Summary!$C:$C,'Comparison Mgr''s Wise'!R5,Summary!$J:$J)/R6</f>
        <v>0</v>
      </c>
      <c r="S22" s="278">
        <f>+R22/Q22-1</f>
        <v>-1</v>
      </c>
      <c r="T22" s="29">
        <f>SUMIF(Summary!$C:$C,'Comparison Mgr''s Wise'!T5,Summary!$J:$J)/T6</f>
        <v>0</v>
      </c>
      <c r="U22" s="29">
        <f>SUMIF(Summary!$C:$C,'Comparison Mgr''s Wise'!U5,Summary!$J:$J)/U6</f>
        <v>0</v>
      </c>
      <c r="V22" s="29">
        <f>SUMIF(Summary!$C:$C,'Comparison Mgr''s Wise'!V5,Summary!$J:$J)/V6</f>
        <v>0</v>
      </c>
      <c r="W22" s="29">
        <f>SUMIF(Summary!$C:$C,'Comparison Mgr''s Wise'!W5,Summary!$J:$J)/W6</f>
        <v>0</v>
      </c>
      <c r="X22" s="29">
        <f>SUMIF(Summary!$C:$C,'Comparison Mgr''s Wise'!X5,Summary!$J:$J)/X6</f>
        <v>0</v>
      </c>
      <c r="Y22" s="29">
        <f>SUMIF(Summary!$C:$C,'Comparison Mgr''s Wise'!Y5,Summary!$J:$J)/Y6</f>
        <v>0</v>
      </c>
      <c r="Z22">
        <v>1</v>
      </c>
    </row>
    <row r="23" spans="1:26">
      <c r="A23" s="26" t="s">
        <v>39</v>
      </c>
      <c r="B23" s="169">
        <v>197700.93645484952</v>
      </c>
      <c r="C23" s="28">
        <v>136132.04013377926</v>
      </c>
      <c r="D23" s="278">
        <f t="shared" ref="D23:D25" si="17">+C23/B23-1</f>
        <v>-0.31142440407777849</v>
      </c>
      <c r="E23" s="28">
        <v>36605.083612040136</v>
      </c>
      <c r="F23" s="29">
        <f>SUMIF(Summary!$C:$C,'Comparison Mgr''s Wise'!F5,Summary!$I:$I)/F6</f>
        <v>79382.769230769234</v>
      </c>
      <c r="G23" s="278">
        <f t="shared" ref="G23:G25" si="18">+F23/E23-1</f>
        <v>1.1686269063638655</v>
      </c>
      <c r="H23" s="29">
        <v>18864.214046822744</v>
      </c>
      <c r="I23" s="29">
        <f>SUMIF(Summary!$C:$C,'Comparison Mgr''s Wise'!I5,Summary!$I:$I)/I6</f>
        <v>0</v>
      </c>
      <c r="J23" s="278">
        <f t="shared" ref="J23:J25" si="19">+I23/H23-1</f>
        <v>-1</v>
      </c>
      <c r="K23" s="29">
        <v>35149.23076923078</v>
      </c>
      <c r="L23" s="29">
        <f>SUMIF(Summary!$C:$C,'Comparison Mgr''s Wise'!L5,Summary!$I:$I)/L6</f>
        <v>117458.76923076923</v>
      </c>
      <c r="M23" s="278">
        <f t="shared" ref="M23:M25" si="20">+L23/K23-1</f>
        <v>2.3417166367575604</v>
      </c>
      <c r="N23" s="29">
        <v>82757.458193979939</v>
      </c>
      <c r="O23" s="29">
        <f>SUMIF(Summary!$C:$C,'Comparison Mgr''s Wise'!O5,Summary!$I:$I)/O6</f>
        <v>0</v>
      </c>
      <c r="P23" s="278">
        <f t="shared" ref="P23:P25" si="21">+O23/N23-1</f>
        <v>-1</v>
      </c>
      <c r="Q23" s="29">
        <v>24324.949832775925</v>
      </c>
      <c r="R23" s="29">
        <f>SUMIF(Summary!$C:$C,'Comparison Mgr''s Wise'!R5,Summary!$I:$I)/R6</f>
        <v>0</v>
      </c>
      <c r="S23" s="278">
        <f t="shared" ref="S23:S25" si="22">+R23/Q23-1</f>
        <v>-1</v>
      </c>
      <c r="T23" s="29">
        <f>SUMIF(Summary!$C:$C,'Comparison Mgr''s Wise'!T5,Summary!$I:$I)/T6</f>
        <v>0</v>
      </c>
      <c r="U23" s="29">
        <f>SUMIF(Summary!$C:$C,'Comparison Mgr''s Wise'!U5,Summary!$I:$I)/U6</f>
        <v>0</v>
      </c>
      <c r="V23" s="29">
        <f>SUMIF(Summary!$C:$C,'Comparison Mgr''s Wise'!V5,Summary!$I:$I)/V6</f>
        <v>0</v>
      </c>
      <c r="W23" s="29">
        <f>SUMIF(Summary!$C:$C,'Comparison Mgr''s Wise'!W5,Summary!$I:$I)/W6</f>
        <v>0</v>
      </c>
      <c r="X23" s="29">
        <f>SUMIF(Summary!$C:$C,'Comparison Mgr''s Wise'!X5,Summary!$I:$I)/X6</f>
        <v>0</v>
      </c>
      <c r="Y23" s="29">
        <f>SUMIF(Summary!$C:$C,'Comparison Mgr''s Wise'!Y5,Summary!$I:$I)/Y6</f>
        <v>0</v>
      </c>
      <c r="Z23">
        <v>1</v>
      </c>
    </row>
    <row r="24" spans="1:26">
      <c r="A24" s="26" t="s">
        <v>40</v>
      </c>
      <c r="B24" s="169">
        <v>35.46153846153846</v>
      </c>
      <c r="C24" s="28">
        <v>21.769230769230774</v>
      </c>
      <c r="D24" s="278">
        <f t="shared" si="17"/>
        <v>-0.38611713665943581</v>
      </c>
      <c r="E24" s="28">
        <v>8</v>
      </c>
      <c r="F24" s="29">
        <f>SUMIF(Summary!$C:$C,'Comparison Mgr''s Wise'!F5,Summary!$AF:$AF)/F6</f>
        <v>5.1923076923076925</v>
      </c>
      <c r="G24" s="278">
        <f t="shared" si="18"/>
        <v>-0.35096153846153844</v>
      </c>
      <c r="H24" s="29">
        <v>3.0769230769230771</v>
      </c>
      <c r="I24" s="29">
        <f>SUMIF(Summary!$C:$C,'Comparison Mgr''s Wise'!I5,Summary!$AF:$AF)/I6</f>
        <v>0</v>
      </c>
      <c r="J24" s="278">
        <f t="shared" si="19"/>
        <v>-1</v>
      </c>
      <c r="K24" s="29">
        <v>6.4615384615384617</v>
      </c>
      <c r="L24" s="29">
        <f>SUMIF(Summary!$C:$C,'Comparison Mgr''s Wise'!L5,Summary!$AF:$AF)/L6</f>
        <v>6.5</v>
      </c>
      <c r="M24" s="278">
        <f t="shared" si="20"/>
        <v>5.9523809523809312E-3</v>
      </c>
      <c r="N24" s="29">
        <v>14.076923076923077</v>
      </c>
      <c r="O24" s="29">
        <f>SUMIF(Summary!$C:$C,'Comparison Mgr''s Wise'!O5,Summary!$AF:$AF)/O6</f>
        <v>0</v>
      </c>
      <c r="P24" s="278">
        <f t="shared" si="21"/>
        <v>-1</v>
      </c>
      <c r="Q24" s="29">
        <v>3.8461538461538463</v>
      </c>
      <c r="R24" s="29">
        <f>SUMIF(Summary!$C:$C,'Comparison Mgr''s Wise'!R5,Summary!$AF:$AF)/R6</f>
        <v>0</v>
      </c>
      <c r="S24" s="278">
        <f t="shared" si="22"/>
        <v>-1</v>
      </c>
      <c r="T24" s="29">
        <f>SUMIF(Summary!$C:$C,'Comparison Mgr''s Wise'!T5,Summary!$AF:$AF)/T6</f>
        <v>0</v>
      </c>
      <c r="U24" s="29">
        <f>SUMIF(Summary!$C:$C,'Comparison Mgr''s Wise'!U5,Summary!$AF:$AF)/U6</f>
        <v>0</v>
      </c>
      <c r="V24" s="29">
        <f>SUMIF(Summary!$C:$C,'Comparison Mgr''s Wise'!V5,Summary!$AF:$AF)/V6</f>
        <v>0</v>
      </c>
      <c r="W24" s="29">
        <f>SUMIF(Summary!$C:$C,'Comparison Mgr''s Wise'!W5,Summary!$AF:$AF)/W6</f>
        <v>0</v>
      </c>
      <c r="X24" s="29">
        <f>SUMIF(Summary!$C:$C,'Comparison Mgr''s Wise'!X5,Summary!$AF:$AF)/X6</f>
        <v>0</v>
      </c>
      <c r="Y24" s="29">
        <f>SUMIF(Summary!$C:$C,'Comparison Mgr''s Wise'!Y5,Summary!$AF:$AF)/Y6</f>
        <v>0</v>
      </c>
      <c r="Z24">
        <v>1</v>
      </c>
    </row>
    <row r="25" spans="1:26" ht="15.75">
      <c r="A25" s="27" t="s">
        <v>64</v>
      </c>
      <c r="B25" s="30">
        <v>4.3617176128093167</v>
      </c>
      <c r="C25" s="30">
        <v>2.4791105121293797</v>
      </c>
      <c r="D25" s="278">
        <f t="shared" si="17"/>
        <v>-0.43162058340300902</v>
      </c>
      <c r="E25" s="30">
        <v>4.5986394557823127</v>
      </c>
      <c r="F25" s="30">
        <f>F59/F9</f>
        <v>1.9674887892376682</v>
      </c>
      <c r="G25" s="278">
        <f t="shared" si="18"/>
        <v>-0.57215850293204551</v>
      </c>
      <c r="H25" s="30">
        <v>3.3333333333333335</v>
      </c>
      <c r="I25" s="30" t="e">
        <f>I59/I9</f>
        <v>#DIV/0!</v>
      </c>
      <c r="J25" s="278" t="e">
        <f t="shared" si="19"/>
        <v>#DIV/0!</v>
      </c>
      <c r="K25" s="30">
        <v>4.2823529411764705</v>
      </c>
      <c r="L25" s="30">
        <f t="shared" ref="L25:Y25" si="23">L59/L9</f>
        <v>2.7325870646766171</v>
      </c>
      <c r="M25" s="278">
        <f t="shared" si="20"/>
        <v>-0.36189587775408671</v>
      </c>
      <c r="N25" s="30">
        <v>4.5400763358778624</v>
      </c>
      <c r="O25" s="30" t="e">
        <f t="shared" si="23"/>
        <v>#DIV/0!</v>
      </c>
      <c r="P25" s="278" t="e">
        <f t="shared" si="21"/>
        <v>#DIV/0!</v>
      </c>
      <c r="Q25" s="30">
        <v>4.4827586206896557</v>
      </c>
      <c r="R25" s="30" t="e">
        <f t="shared" si="23"/>
        <v>#DIV/0!</v>
      </c>
      <c r="S25" s="278" t="e">
        <f t="shared" si="22"/>
        <v>#DIV/0!</v>
      </c>
      <c r="T25" s="30" t="e">
        <f t="shared" si="23"/>
        <v>#DIV/0!</v>
      </c>
      <c r="U25" s="30" t="e">
        <f t="shared" si="23"/>
        <v>#DIV/0!</v>
      </c>
      <c r="V25" s="30" t="e">
        <f t="shared" si="23"/>
        <v>#DIV/0!</v>
      </c>
      <c r="W25" s="30" t="e">
        <f t="shared" si="23"/>
        <v>#DIV/0!</v>
      </c>
      <c r="X25" s="30" t="e">
        <f t="shared" si="23"/>
        <v>#DIV/0!</v>
      </c>
      <c r="Y25" s="30" t="e">
        <f t="shared" si="23"/>
        <v>#DIV/0!</v>
      </c>
      <c r="Z25">
        <v>1</v>
      </c>
    </row>
    <row r="26" spans="1:26" hidden="1">
      <c r="A26" s="25"/>
      <c r="B26" s="143"/>
      <c r="D26" s="276"/>
      <c r="G26" s="276"/>
      <c r="J26" s="276"/>
      <c r="M26" s="276"/>
      <c r="P26" s="276"/>
      <c r="S26" s="276"/>
      <c r="Z26">
        <v>1</v>
      </c>
    </row>
    <row r="27" spans="1:26" ht="15.75">
      <c r="A27" s="63"/>
      <c r="B27" s="143"/>
      <c r="D27" s="276"/>
      <c r="G27" s="276"/>
      <c r="J27" s="276"/>
      <c r="M27" s="276"/>
      <c r="P27" s="276"/>
      <c r="S27" s="276"/>
    </row>
    <row r="28" spans="1:26">
      <c r="A28" s="31" t="s">
        <v>65</v>
      </c>
      <c r="B28" s="32">
        <v>8921.8559037189643</v>
      </c>
      <c r="C28" s="32">
        <v>4756.6849069744312</v>
      </c>
      <c r="D28" s="279">
        <f>+C28/B28-1</f>
        <v>-0.46685028784295135</v>
      </c>
      <c r="E28" s="32">
        <v>9692.189368206522</v>
      </c>
      <c r="F28" s="32">
        <f>F22/F10</f>
        <v>6515.4138749999993</v>
      </c>
      <c r="G28" s="279">
        <f>+F28/E28-1</f>
        <v>-0.32776655227428397</v>
      </c>
      <c r="H28" s="32">
        <v>5799.243279123797</v>
      </c>
      <c r="I28" s="32" t="e">
        <f>I22/I10</f>
        <v>#DIV/0!</v>
      </c>
      <c r="J28" s="279" t="e">
        <f>+I28/H28-1</f>
        <v>#DIV/0!</v>
      </c>
      <c r="K28" s="32">
        <v>9758.6791414419386</v>
      </c>
      <c r="L28" s="32">
        <f t="shared" ref="L28:Y28" si="24">L22/L10</f>
        <v>8962.7085250737455</v>
      </c>
      <c r="M28" s="279">
        <f>+L28/K28-1</f>
        <v>-8.1565404992973378E-2</v>
      </c>
      <c r="N28" s="32">
        <v>9000.7151029748293</v>
      </c>
      <c r="O28" s="32" t="e">
        <f t="shared" si="24"/>
        <v>#DIV/0!</v>
      </c>
      <c r="P28" s="279" t="e">
        <f>+O28/N28-1</f>
        <v>#DIV/0!</v>
      </c>
      <c r="Q28" s="32">
        <v>8739.4980558501247</v>
      </c>
      <c r="R28" s="32" t="e">
        <f t="shared" si="24"/>
        <v>#DIV/0!</v>
      </c>
      <c r="S28" s="279" t="e">
        <f>+R28/Q28-1</f>
        <v>#DIV/0!</v>
      </c>
      <c r="T28" s="32" t="e">
        <f t="shared" si="24"/>
        <v>#DIV/0!</v>
      </c>
      <c r="U28" s="32" t="e">
        <f t="shared" si="24"/>
        <v>#DIV/0!</v>
      </c>
      <c r="V28" s="32" t="e">
        <f t="shared" si="24"/>
        <v>#DIV/0!</v>
      </c>
      <c r="W28" s="32" t="e">
        <f t="shared" si="24"/>
        <v>#DIV/0!</v>
      </c>
      <c r="X28" s="32" t="e">
        <f t="shared" si="24"/>
        <v>#DIV/0!</v>
      </c>
      <c r="Y28" s="32" t="e">
        <f t="shared" si="24"/>
        <v>#DIV/0!</v>
      </c>
      <c r="Z28">
        <v>1</v>
      </c>
    </row>
    <row r="29" spans="1:26">
      <c r="A29" s="31" t="s">
        <v>41</v>
      </c>
      <c r="B29" s="32">
        <v>2136.4190971845746</v>
      </c>
      <c r="C29" s="32">
        <v>1349.8981859184823</v>
      </c>
      <c r="D29" s="279">
        <f>+C29/B29-1</f>
        <v>-0.36814916712857926</v>
      </c>
      <c r="E29" s="32">
        <v>1858.851902173913</v>
      </c>
      <c r="F29" s="32">
        <f>F23/F10</f>
        <v>2579.94</v>
      </c>
      <c r="G29" s="279">
        <f>+F29/E29-1</f>
        <v>0.38792122007287411</v>
      </c>
      <c r="H29" s="32">
        <v>1872.0212412877534</v>
      </c>
      <c r="I29" s="32" t="e">
        <f>I23/I10</f>
        <v>#DIV/0!</v>
      </c>
      <c r="J29" s="279" t="e">
        <f>+I29/H29-1</f>
        <v>#DIV/0!</v>
      </c>
      <c r="K29" s="32">
        <v>1928.0168776371315</v>
      </c>
      <c r="L29" s="32">
        <f t="shared" ref="L29:Y29" si="25">L23/L10</f>
        <v>4504.3185840707965</v>
      </c>
      <c r="M29" s="279">
        <f>+L29/K29-1</f>
        <v>1.3362443743703296</v>
      </c>
      <c r="N29" s="32">
        <v>2359.3135011441645</v>
      </c>
      <c r="O29" s="32" t="e">
        <f t="shared" si="25"/>
        <v>#DIV/0!</v>
      </c>
      <c r="P29" s="279" t="e">
        <f>+O29/N29-1</f>
        <v>#DIV/0!</v>
      </c>
      <c r="Q29" s="32">
        <v>2570.9296571226587</v>
      </c>
      <c r="R29" s="32" t="e">
        <f t="shared" si="25"/>
        <v>#DIV/0!</v>
      </c>
      <c r="S29" s="279" t="e">
        <f>+R29/Q29-1</f>
        <v>#DIV/0!</v>
      </c>
      <c r="T29" s="32" t="e">
        <f t="shared" si="25"/>
        <v>#DIV/0!</v>
      </c>
      <c r="U29" s="32" t="e">
        <f t="shared" si="25"/>
        <v>#DIV/0!</v>
      </c>
      <c r="V29" s="32" t="e">
        <f t="shared" si="25"/>
        <v>#DIV/0!</v>
      </c>
      <c r="W29" s="32" t="e">
        <f t="shared" si="25"/>
        <v>#DIV/0!</v>
      </c>
      <c r="X29" s="32" t="e">
        <f t="shared" si="25"/>
        <v>#DIV/0!</v>
      </c>
      <c r="Y29" s="32" t="e">
        <f t="shared" si="25"/>
        <v>#DIV/0!</v>
      </c>
      <c r="Z29">
        <v>1</v>
      </c>
    </row>
    <row r="30" spans="1:26">
      <c r="A30" s="93" t="s">
        <v>89</v>
      </c>
      <c r="B30" s="53">
        <v>0.38320864505403152</v>
      </c>
      <c r="C30" s="53">
        <v>0.21586575133485894</v>
      </c>
      <c r="D30" s="277">
        <f>+C30/B30-1</f>
        <v>-0.43668872265545478</v>
      </c>
      <c r="E30" s="53">
        <v>0.40625</v>
      </c>
      <c r="F30" s="53">
        <f>F24/F10</f>
        <v>0.16875000000000001</v>
      </c>
      <c r="G30" s="277">
        <f>+F30/E30-1</f>
        <v>-0.58461538461538454</v>
      </c>
      <c r="H30" s="53">
        <v>0.30534351145038169</v>
      </c>
      <c r="I30" s="53" t="e">
        <f>I24/I10</f>
        <v>#DIV/0!</v>
      </c>
      <c r="J30" s="277" t="e">
        <f>+I30/H30-1</f>
        <v>#DIV/0!</v>
      </c>
      <c r="K30" s="53">
        <v>0.35443037974683544</v>
      </c>
      <c r="L30" s="53">
        <f t="shared" ref="L30:Y30" si="26">L24/L10</f>
        <v>0.24926253687315633</v>
      </c>
      <c r="M30" s="277">
        <f>+L30/K30-1</f>
        <v>-0.29672355667930894</v>
      </c>
      <c r="N30" s="53">
        <v>0.40131578947368418</v>
      </c>
      <c r="O30" s="53" t="e">
        <f t="shared" si="26"/>
        <v>#DIV/0!</v>
      </c>
      <c r="P30" s="277" t="e">
        <f>+O30/N30-1</f>
        <v>#DIV/0!</v>
      </c>
      <c r="Q30" s="53">
        <v>0.4065040650406504</v>
      </c>
      <c r="R30" s="53" t="e">
        <f t="shared" si="26"/>
        <v>#DIV/0!</v>
      </c>
      <c r="S30" s="277" t="e">
        <f>+R30/Q30-1</f>
        <v>#DIV/0!</v>
      </c>
      <c r="T30" s="53" t="e">
        <f t="shared" si="26"/>
        <v>#DIV/0!</v>
      </c>
      <c r="U30" s="53" t="e">
        <f t="shared" si="26"/>
        <v>#DIV/0!</v>
      </c>
      <c r="V30" s="53" t="e">
        <f t="shared" si="26"/>
        <v>#DIV/0!</v>
      </c>
      <c r="W30" s="53" t="e">
        <f t="shared" si="26"/>
        <v>#DIV/0!</v>
      </c>
      <c r="X30" s="53" t="e">
        <f t="shared" si="26"/>
        <v>#DIV/0!</v>
      </c>
      <c r="Y30" s="53" t="e">
        <f t="shared" si="26"/>
        <v>#DIV/0!</v>
      </c>
      <c r="Z30">
        <v>1</v>
      </c>
    </row>
    <row r="31" spans="1:26" ht="15.75">
      <c r="A31" s="39" t="s">
        <v>42</v>
      </c>
      <c r="B31" s="53">
        <v>0.33551673944687049</v>
      </c>
      <c r="C31" s="53">
        <v>0.19070080862533695</v>
      </c>
      <c r="D31" s="277">
        <f>+C31/B31-1</f>
        <v>-0.4316205834030088</v>
      </c>
      <c r="E31" s="53">
        <v>0.35374149659863946</v>
      </c>
      <c r="F31" s="53">
        <f>F24/F9</f>
        <v>0.15134529147982065</v>
      </c>
      <c r="G31" s="277">
        <f>+F31/E31-1</f>
        <v>-0.57215850293204551</v>
      </c>
      <c r="H31" s="53">
        <v>0.25641025641025644</v>
      </c>
      <c r="I31" s="53" t="e">
        <f>I24/I9</f>
        <v>#DIV/0!</v>
      </c>
      <c r="J31" s="277" t="e">
        <f>+I31/H31-1</f>
        <v>#DIV/0!</v>
      </c>
      <c r="K31" s="53">
        <v>0.32941176470588235</v>
      </c>
      <c r="L31" s="53">
        <f t="shared" ref="L31:Y31" si="27">L24/L9</f>
        <v>0.21019900497512436</v>
      </c>
      <c r="M31" s="277">
        <f>+L31/K31-1</f>
        <v>-0.36189587775408671</v>
      </c>
      <c r="N31" s="53">
        <v>0.34923664122137404</v>
      </c>
      <c r="O31" s="53" t="e">
        <f t="shared" si="27"/>
        <v>#DIV/0!</v>
      </c>
      <c r="P31" s="277" t="e">
        <f>+O31/N31-1</f>
        <v>#DIV/0!</v>
      </c>
      <c r="Q31" s="53">
        <v>0.34482758620689657</v>
      </c>
      <c r="R31" s="53" t="e">
        <f t="shared" si="27"/>
        <v>#DIV/0!</v>
      </c>
      <c r="S31" s="277" t="e">
        <f>+R31/Q31-1</f>
        <v>#DIV/0!</v>
      </c>
      <c r="T31" s="53" t="e">
        <f t="shared" si="27"/>
        <v>#DIV/0!</v>
      </c>
      <c r="U31" s="53" t="e">
        <f t="shared" si="27"/>
        <v>#DIV/0!</v>
      </c>
      <c r="V31" s="53" t="e">
        <f t="shared" si="27"/>
        <v>#DIV/0!</v>
      </c>
      <c r="W31" s="53" t="e">
        <f t="shared" si="27"/>
        <v>#DIV/0!</v>
      </c>
      <c r="X31" s="53" t="e">
        <f t="shared" si="27"/>
        <v>#DIV/0!</v>
      </c>
      <c r="Y31" s="53" t="e">
        <f t="shared" si="27"/>
        <v>#DIV/0!</v>
      </c>
      <c r="Z31">
        <v>1</v>
      </c>
    </row>
    <row r="32" spans="1:26">
      <c r="A32" s="54"/>
      <c r="B32" s="143"/>
      <c r="D32" s="276"/>
      <c r="G32" s="276"/>
      <c r="J32" s="276"/>
      <c r="M32" s="276"/>
      <c r="P32" s="276"/>
      <c r="S32" s="276"/>
      <c r="Z32">
        <v>1</v>
      </c>
    </row>
    <row r="33" spans="1:26" ht="15.75">
      <c r="A33" s="62" t="s">
        <v>43</v>
      </c>
      <c r="B33" s="42">
        <v>10732992.652173914</v>
      </c>
      <c r="C33" s="42">
        <v>6236013.9130434804</v>
      </c>
      <c r="D33" s="277">
        <f>+C33/B33-1</f>
        <v>-0.41898647328521121</v>
      </c>
      <c r="E33" s="42">
        <v>2481200.4782608701</v>
      </c>
      <c r="F33" s="42">
        <f>F34+F36+F38+F42+F40</f>
        <v>2606165.5499999998</v>
      </c>
      <c r="G33" s="277">
        <f>+F33/E33-1</f>
        <v>5.0364762071431146E-2</v>
      </c>
      <c r="H33" s="42">
        <v>759700.86956521752</v>
      </c>
      <c r="I33" s="42">
        <f t="shared" ref="I33:X33" si="28">I34+I36+I38+I42+I40</f>
        <v>0</v>
      </c>
      <c r="J33" s="277">
        <f>+I33/H33-1</f>
        <v>-1</v>
      </c>
      <c r="K33" s="42">
        <v>2312806.9565217393</v>
      </c>
      <c r="L33" s="42">
        <f t="shared" si="28"/>
        <v>3038358.19</v>
      </c>
      <c r="M33" s="277">
        <f>+L33/K33-1</f>
        <v>0.31371024349106369</v>
      </c>
      <c r="N33" s="42">
        <v>4104326.0869565224</v>
      </c>
      <c r="O33" s="42">
        <f t="shared" si="28"/>
        <v>0</v>
      </c>
      <c r="P33" s="277">
        <f>+O33/N33-1</f>
        <v>-1</v>
      </c>
      <c r="Q33" s="42">
        <v>1074958.2608695654</v>
      </c>
      <c r="R33" s="42">
        <f t="shared" si="28"/>
        <v>0</v>
      </c>
      <c r="S33" s="277">
        <f>+R33/Q33-1</f>
        <v>-1</v>
      </c>
      <c r="T33" s="42">
        <f t="shared" si="28"/>
        <v>0</v>
      </c>
      <c r="U33" s="42">
        <f t="shared" si="28"/>
        <v>0</v>
      </c>
      <c r="V33" s="42">
        <f t="shared" si="28"/>
        <v>0</v>
      </c>
      <c r="W33" s="42">
        <f t="shared" si="28"/>
        <v>0</v>
      </c>
      <c r="X33" s="42">
        <f t="shared" si="28"/>
        <v>0</v>
      </c>
      <c r="Y33" s="42">
        <f>Y34+Y36+Y38+Y42</f>
        <v>0</v>
      </c>
      <c r="Z33">
        <v>1</v>
      </c>
    </row>
    <row r="34" spans="1:26">
      <c r="A34" s="33" t="s">
        <v>44</v>
      </c>
      <c r="B34" s="170">
        <v>0</v>
      </c>
      <c r="C34" s="35">
        <v>0</v>
      </c>
      <c r="D34" s="37" t="e">
        <f>+C34/B34-1</f>
        <v>#DIV/0!</v>
      </c>
      <c r="E34" s="35">
        <v>0</v>
      </c>
      <c r="F34" s="36">
        <f>SUMIF(Summary!$C:$C,'Comparison Mgr''s Wise'!F5,Summary!$L:$L)</f>
        <v>0</v>
      </c>
      <c r="G34" s="37" t="e">
        <f>+F34/E34-1</f>
        <v>#DIV/0!</v>
      </c>
      <c r="H34" s="36">
        <v>0</v>
      </c>
      <c r="I34" s="36">
        <f>SUMIF(Summary!$C:$C,'Comparison Mgr''s Wise'!I5,Summary!$L:$L)</f>
        <v>0</v>
      </c>
      <c r="J34" s="37" t="e">
        <f>+I34/H34-1</f>
        <v>#DIV/0!</v>
      </c>
      <c r="K34" s="36">
        <v>0</v>
      </c>
      <c r="L34" s="36">
        <f>SUMIF(Summary!$C:$C,'Comparison Mgr''s Wise'!L5,Summary!$L:$L)</f>
        <v>0</v>
      </c>
      <c r="M34" s="37" t="e">
        <f>+L34/K34-1</f>
        <v>#DIV/0!</v>
      </c>
      <c r="N34" s="36">
        <v>0</v>
      </c>
      <c r="O34" s="36">
        <f>SUMIF(Summary!$C:$C,'Comparison Mgr''s Wise'!O5,Summary!$L:$L)</f>
        <v>0</v>
      </c>
      <c r="P34" s="37" t="e">
        <f>+O34/N34-1</f>
        <v>#DIV/0!</v>
      </c>
      <c r="Q34" s="36">
        <v>0</v>
      </c>
      <c r="R34" s="36">
        <f>SUMIF(Summary!$C:$C,'Comparison Mgr''s Wise'!R5,Summary!$L:$L)</f>
        <v>0</v>
      </c>
      <c r="S34" s="37" t="e">
        <f>+R34/Q34-1</f>
        <v>#DIV/0!</v>
      </c>
      <c r="T34" s="36">
        <f>SUMIF(Summary!$C:$C,'Comparison Mgr''s Wise'!T5,Summary!$L:$L)</f>
        <v>0</v>
      </c>
      <c r="U34" s="36">
        <f>SUMIF(Summary!$C:$C,'Comparison Mgr''s Wise'!U5,Summary!$L:$L)</f>
        <v>0</v>
      </c>
      <c r="V34" s="36">
        <f>SUMIF(Summary!$C:$C,'Comparison Mgr''s Wise'!V5,Summary!$L:$L)</f>
        <v>0</v>
      </c>
      <c r="W34" s="36">
        <f>SUMIF(Summary!$C:$C,'Comparison Mgr''s Wise'!W5,Summary!$L:$L)</f>
        <v>0</v>
      </c>
      <c r="X34" s="36">
        <f>SUMIF(Summary!$C:$C,'Comparison Mgr''s Wise'!X5,Summary!$L:$L)</f>
        <v>0</v>
      </c>
      <c r="Y34" s="36">
        <f>SUMIF(Summary!$C:$C,'Comparison Mgr''s Wise'!Y5,Summary!$L:$L)</f>
        <v>0</v>
      </c>
      <c r="Z34">
        <v>1</v>
      </c>
    </row>
    <row r="35" spans="1:26" ht="15.75">
      <c r="A35" s="34" t="s">
        <v>33</v>
      </c>
      <c r="B35" s="37">
        <v>0</v>
      </c>
      <c r="C35" s="37">
        <v>0</v>
      </c>
      <c r="D35" s="37" t="e">
        <f t="shared" ref="D35:D43" si="29">+C35/B35-1</f>
        <v>#DIV/0!</v>
      </c>
      <c r="E35" s="37">
        <v>0</v>
      </c>
      <c r="F35" s="37">
        <f>F34/F$33</f>
        <v>0</v>
      </c>
      <c r="G35" s="37" t="e">
        <f t="shared" ref="G35:G43" si="30">+F35/E35-1</f>
        <v>#DIV/0!</v>
      </c>
      <c r="H35" s="37">
        <v>0</v>
      </c>
      <c r="I35" s="37" t="e">
        <f>I34/I$33</f>
        <v>#DIV/0!</v>
      </c>
      <c r="J35" s="37" t="e">
        <f t="shared" ref="J35:J43" si="31">+I35/H35-1</f>
        <v>#DIV/0!</v>
      </c>
      <c r="K35" s="37">
        <v>0</v>
      </c>
      <c r="L35" s="37">
        <f t="shared" ref="L35:Y35" si="32">L34/L$33</f>
        <v>0</v>
      </c>
      <c r="M35" s="37" t="e">
        <f t="shared" ref="M35:M43" si="33">+L35/K35-1</f>
        <v>#DIV/0!</v>
      </c>
      <c r="N35" s="37">
        <v>0</v>
      </c>
      <c r="O35" s="37" t="e">
        <f t="shared" si="32"/>
        <v>#DIV/0!</v>
      </c>
      <c r="P35" s="37" t="e">
        <f t="shared" ref="P35:P43" si="34">+O35/N35-1</f>
        <v>#DIV/0!</v>
      </c>
      <c r="Q35" s="37">
        <v>0</v>
      </c>
      <c r="R35" s="37" t="e">
        <f t="shared" si="32"/>
        <v>#DIV/0!</v>
      </c>
      <c r="S35" s="37" t="e">
        <f t="shared" ref="S35:S43" si="35">+R35/Q35-1</f>
        <v>#DIV/0!</v>
      </c>
      <c r="T35" s="37" t="e">
        <f t="shared" si="32"/>
        <v>#DIV/0!</v>
      </c>
      <c r="U35" s="37" t="e">
        <f t="shared" si="32"/>
        <v>#DIV/0!</v>
      </c>
      <c r="V35" s="37" t="e">
        <f t="shared" si="32"/>
        <v>#DIV/0!</v>
      </c>
      <c r="W35" s="37" t="e">
        <f t="shared" si="32"/>
        <v>#DIV/0!</v>
      </c>
      <c r="X35" s="37" t="e">
        <f t="shared" si="32"/>
        <v>#DIV/0!</v>
      </c>
      <c r="Y35" s="37" t="e">
        <f t="shared" si="32"/>
        <v>#DIV/0!</v>
      </c>
      <c r="Z35">
        <v>1</v>
      </c>
    </row>
    <row r="36" spans="1:26">
      <c r="A36" s="33" t="s">
        <v>45</v>
      </c>
      <c r="B36" s="170">
        <v>1921676.1304347825</v>
      </c>
      <c r="C36" s="35">
        <v>4244890.4347826093</v>
      </c>
      <c r="D36" s="37">
        <f t="shared" si="29"/>
        <v>1.2089520536544289</v>
      </c>
      <c r="E36" s="35">
        <v>376806.56521739135</v>
      </c>
      <c r="F36" s="36">
        <f>SUMIF(Summary!$C:$C,'Comparison Mgr''s Wise'!F5,Summary!$O:$O)</f>
        <v>635759.43000000005</v>
      </c>
      <c r="G36" s="37">
        <f t="shared" si="30"/>
        <v>0.68723023611122791</v>
      </c>
      <c r="H36" s="36">
        <v>127059.13043478262</v>
      </c>
      <c r="I36" s="36">
        <f>SUMIF(Summary!$C:$C,'Comparison Mgr''s Wise'!I5,Summary!$O:$O)</f>
        <v>0</v>
      </c>
      <c r="J36" s="37">
        <f t="shared" si="31"/>
        <v>-1</v>
      </c>
      <c r="K36" s="36">
        <v>442111.30434782611</v>
      </c>
      <c r="L36" s="36">
        <f>SUMIF(Summary!$C:$C,'Comparison Mgr''s Wise'!L5,Summary!$O:$O)</f>
        <v>799775.19</v>
      </c>
      <c r="M36" s="37">
        <f t="shared" si="33"/>
        <v>0.8089905915881892</v>
      </c>
      <c r="N36" s="36">
        <v>800848.69565217395</v>
      </c>
      <c r="O36" s="36">
        <f>SUMIF(Summary!$C:$C,'Comparison Mgr''s Wise'!O5,Summary!$O:$O)</f>
        <v>0</v>
      </c>
      <c r="P36" s="37">
        <f t="shared" si="34"/>
        <v>-1</v>
      </c>
      <c r="Q36" s="36">
        <v>174850.4347826087</v>
      </c>
      <c r="R36" s="36">
        <f>SUMIF(Summary!$C:$C,'Comparison Mgr''s Wise'!R5,Summary!$O:$O)</f>
        <v>0</v>
      </c>
      <c r="S36" s="37">
        <f t="shared" si="35"/>
        <v>-1</v>
      </c>
      <c r="T36" s="36">
        <f>SUMIF(Summary!$C:$C,'Comparison Mgr''s Wise'!T5,Summary!$O:$O)</f>
        <v>0</v>
      </c>
      <c r="U36" s="36">
        <f>SUMIF(Summary!$C:$C,'Comparison Mgr''s Wise'!U5,Summary!$O:$O)</f>
        <v>0</v>
      </c>
      <c r="V36" s="36">
        <f>SUMIF(Summary!$C:$C,'Comparison Mgr''s Wise'!V5,Summary!$O:$O)</f>
        <v>0</v>
      </c>
      <c r="W36" s="36">
        <f>SUMIF(Summary!$C:$C,'Comparison Mgr''s Wise'!W5,Summary!$O:$O)</f>
        <v>0</v>
      </c>
      <c r="X36" s="36">
        <f>SUMIF(Summary!$C:$C,'Comparison Mgr''s Wise'!X5,Summary!$O:$O)</f>
        <v>0</v>
      </c>
      <c r="Y36" s="36">
        <f>SUMIF(Summary!$C:$C,'Comparison Mgr''s Wise'!Y5,Summary!$O:$O)</f>
        <v>0</v>
      </c>
      <c r="Z36">
        <v>1</v>
      </c>
    </row>
    <row r="37" spans="1:26" ht="15.75">
      <c r="A37" s="34" t="s">
        <v>33</v>
      </c>
      <c r="B37" s="37">
        <v>0.17904383173555574</v>
      </c>
      <c r="C37" s="37">
        <v>0.68070573510168686</v>
      </c>
      <c r="D37" s="37">
        <f t="shared" si="29"/>
        <v>2.8018943657722652</v>
      </c>
      <c r="E37" s="37">
        <v>0.15186461896924333</v>
      </c>
      <c r="F37" s="37">
        <f>F36/F$33</f>
        <v>0.24394437644224101</v>
      </c>
      <c r="G37" s="37">
        <f t="shared" si="30"/>
        <v>0.60632791296599708</v>
      </c>
      <c r="H37" s="37">
        <v>0.16724889430164733</v>
      </c>
      <c r="I37" s="37" t="e">
        <f>I36/I$33</f>
        <v>#DIV/0!</v>
      </c>
      <c r="J37" s="37" t="e">
        <f t="shared" si="31"/>
        <v>#DIV/0!</v>
      </c>
      <c r="K37" s="37">
        <v>0.19115789283716231</v>
      </c>
      <c r="L37" s="37">
        <f t="shared" ref="L37:Y37" si="36">L36/L$33</f>
        <v>0.26322610435868327</v>
      </c>
      <c r="M37" s="37">
        <f t="shared" si="33"/>
        <v>0.37700881952550191</v>
      </c>
      <c r="N37" s="37">
        <v>0.1951230673891281</v>
      </c>
      <c r="O37" s="37" t="e">
        <f t="shared" si="36"/>
        <v>#DIV/0!</v>
      </c>
      <c r="P37" s="37" t="e">
        <f t="shared" si="34"/>
        <v>#DIV/0!</v>
      </c>
      <c r="Q37" s="37">
        <v>0.1626578827732037</v>
      </c>
      <c r="R37" s="37" t="e">
        <f t="shared" si="36"/>
        <v>#DIV/0!</v>
      </c>
      <c r="S37" s="37" t="e">
        <f t="shared" si="35"/>
        <v>#DIV/0!</v>
      </c>
      <c r="T37" s="37" t="e">
        <f t="shared" si="36"/>
        <v>#DIV/0!</v>
      </c>
      <c r="U37" s="37" t="e">
        <f t="shared" si="36"/>
        <v>#DIV/0!</v>
      </c>
      <c r="V37" s="37" t="e">
        <f t="shared" si="36"/>
        <v>#DIV/0!</v>
      </c>
      <c r="W37" s="37" t="e">
        <f t="shared" si="36"/>
        <v>#DIV/0!</v>
      </c>
      <c r="X37" s="37" t="e">
        <f t="shared" si="36"/>
        <v>#DIV/0!</v>
      </c>
      <c r="Y37" s="37" t="e">
        <f t="shared" si="36"/>
        <v>#DIV/0!</v>
      </c>
      <c r="Z37">
        <v>1</v>
      </c>
    </row>
    <row r="38" spans="1:26">
      <c r="A38" s="33" t="s">
        <v>46</v>
      </c>
      <c r="B38" s="170">
        <v>6736424.3478260878</v>
      </c>
      <c r="C38" s="35">
        <v>558386.08695652173</v>
      </c>
      <c r="D38" s="37">
        <f t="shared" si="29"/>
        <v>-0.9171094251007631</v>
      </c>
      <c r="E38" s="35">
        <v>1733509.5652173916</v>
      </c>
      <c r="F38" s="36">
        <f>SUMIF(Summary!$C:$C,'Comparison Mgr''s Wise'!F5,Summary!$R:$R)</f>
        <v>829775.12</v>
      </c>
      <c r="G38" s="37">
        <f t="shared" si="30"/>
        <v>-0.5213322518379403</v>
      </c>
      <c r="H38" s="36">
        <v>321224.34782608697</v>
      </c>
      <c r="I38" s="36">
        <f>SUMIF(Summary!$C:$C,'Comparison Mgr''s Wise'!I5,Summary!$R:$R)</f>
        <v>0</v>
      </c>
      <c r="J38" s="37">
        <f t="shared" si="31"/>
        <v>-1</v>
      </c>
      <c r="K38" s="36">
        <v>1534299.1304347827</v>
      </c>
      <c r="L38" s="36">
        <f>SUMIF(Summary!$C:$C,'Comparison Mgr''s Wise'!L5,Summary!$R:$R)</f>
        <v>792259</v>
      </c>
      <c r="M38" s="37">
        <f t="shared" si="33"/>
        <v>-0.48363458970644579</v>
      </c>
      <c r="N38" s="36">
        <v>2478636.5217391308</v>
      </c>
      <c r="O38" s="36">
        <f>SUMIF(Summary!$C:$C,'Comparison Mgr''s Wise'!O5,Summary!$R:$R)</f>
        <v>0</v>
      </c>
      <c r="P38" s="37">
        <f t="shared" si="34"/>
        <v>-1</v>
      </c>
      <c r="Q38" s="36">
        <v>668754.78260869568</v>
      </c>
      <c r="R38" s="36">
        <f>SUMIF(Summary!$C:$C,'Comparison Mgr''s Wise'!R5,Summary!$R:$R)</f>
        <v>0</v>
      </c>
      <c r="S38" s="37">
        <f t="shared" si="35"/>
        <v>-1</v>
      </c>
      <c r="T38" s="36">
        <f>SUMIF(Summary!$C:$C,'Comparison Mgr''s Wise'!T5,Summary!$R:$R)</f>
        <v>0</v>
      </c>
      <c r="U38" s="36">
        <f>SUMIF(Summary!$C:$C,'Comparison Mgr''s Wise'!U5,Summary!$R:$R)</f>
        <v>0</v>
      </c>
      <c r="V38" s="36">
        <f>SUMIF(Summary!$C:$C,'Comparison Mgr''s Wise'!V5,Summary!$R:$R)</f>
        <v>0</v>
      </c>
      <c r="W38" s="36">
        <f>SUMIF(Summary!$C:$C,'Comparison Mgr''s Wise'!W5,Summary!$R:$R)</f>
        <v>0</v>
      </c>
      <c r="X38" s="36">
        <f>SUMIF(Summary!$C:$C,'Comparison Mgr''s Wise'!X5,Summary!$R:$R)</f>
        <v>0</v>
      </c>
      <c r="Y38" s="36">
        <f>SUMIF(Summary!$C:$C,'Comparison Mgr''s Wise'!Y5,Summary!$R:$R)</f>
        <v>0</v>
      </c>
      <c r="Z38">
        <v>1</v>
      </c>
    </row>
    <row r="39" spans="1:26" ht="15.75">
      <c r="A39" s="34" t="s">
        <v>33</v>
      </c>
      <c r="B39" s="37">
        <v>0.62763709676645119</v>
      </c>
      <c r="C39" s="37">
        <v>8.954214899818945E-2</v>
      </c>
      <c r="D39" s="37">
        <f t="shared" si="29"/>
        <v>-0.857334517893373</v>
      </c>
      <c r="E39" s="37">
        <v>0.69865759756440471</v>
      </c>
      <c r="F39" s="37">
        <f>F38/F$33</f>
        <v>0.31838925965390036</v>
      </c>
      <c r="G39" s="37">
        <f t="shared" si="30"/>
        <v>-0.54428426633612881</v>
      </c>
      <c r="H39" s="37">
        <v>0.42283003836750388</v>
      </c>
      <c r="I39" s="37" t="e">
        <f>I38/I$33</f>
        <v>#DIV/0!</v>
      </c>
      <c r="J39" s="37" t="e">
        <f t="shared" si="31"/>
        <v>#DIV/0!</v>
      </c>
      <c r="K39" s="37">
        <v>0.66339264766923534</v>
      </c>
      <c r="L39" s="37">
        <f t="shared" ref="L39:Y39" si="37">L38/L$33</f>
        <v>0.26075233743260534</v>
      </c>
      <c r="M39" s="37">
        <f t="shared" si="33"/>
        <v>-0.6069411707399337</v>
      </c>
      <c r="N39" s="37">
        <v>0.60390828341251812</v>
      </c>
      <c r="O39" s="37" t="e">
        <f t="shared" si="37"/>
        <v>#DIV/0!</v>
      </c>
      <c r="P39" s="37" t="e">
        <f t="shared" si="34"/>
        <v>#DIV/0!</v>
      </c>
      <c r="Q39" s="37">
        <v>0.62212162737157839</v>
      </c>
      <c r="R39" s="37" t="e">
        <f t="shared" si="37"/>
        <v>#DIV/0!</v>
      </c>
      <c r="S39" s="37" t="e">
        <f t="shared" si="35"/>
        <v>#DIV/0!</v>
      </c>
      <c r="T39" s="37" t="e">
        <f t="shared" si="37"/>
        <v>#DIV/0!</v>
      </c>
      <c r="U39" s="37" t="e">
        <f t="shared" si="37"/>
        <v>#DIV/0!</v>
      </c>
      <c r="V39" s="37" t="e">
        <f t="shared" si="37"/>
        <v>#DIV/0!</v>
      </c>
      <c r="W39" s="37" t="e">
        <f t="shared" si="37"/>
        <v>#DIV/0!</v>
      </c>
      <c r="X39" s="37" t="e">
        <f t="shared" si="37"/>
        <v>#DIV/0!</v>
      </c>
      <c r="Y39" s="37" t="e">
        <f t="shared" si="37"/>
        <v>#DIV/0!</v>
      </c>
      <c r="Z39">
        <v>1</v>
      </c>
    </row>
    <row r="40" spans="1:26">
      <c r="A40" s="33" t="s">
        <v>95</v>
      </c>
      <c r="B40" s="170">
        <v>499794.78260869568</v>
      </c>
      <c r="C40" s="35">
        <v>146434.78260869568</v>
      </c>
      <c r="D40" s="37">
        <f t="shared" si="29"/>
        <v>-0.70701018157017481</v>
      </c>
      <c r="E40" s="35">
        <v>120928.69565217392</v>
      </c>
      <c r="F40" s="36">
        <f>SUMIF(Summary!$C:$C,'Comparison Mgr''s Wise'!F5,Summary!$U:$U)</f>
        <v>360000</v>
      </c>
      <c r="G40" s="37">
        <f t="shared" si="30"/>
        <v>1.9769609112089048</v>
      </c>
      <c r="H40" s="36">
        <v>152170.4347826087</v>
      </c>
      <c r="I40" s="36">
        <f>SUMIF(Summary!$C:$C,'Comparison Mgr''s Wise'!I5,Summary!$U:$U)</f>
        <v>0</v>
      </c>
      <c r="J40" s="37">
        <f t="shared" si="31"/>
        <v>-1</v>
      </c>
      <c r="K40" s="36">
        <v>108000.00000000001</v>
      </c>
      <c r="L40" s="36">
        <f>SUMIF(Summary!$C:$C,'Comparison Mgr''s Wise'!L5,Summary!$U:$U)</f>
        <v>144000</v>
      </c>
      <c r="M40" s="37">
        <f t="shared" si="33"/>
        <v>0.33333333333333326</v>
      </c>
      <c r="N40" s="36">
        <v>118695.65217391305</v>
      </c>
      <c r="O40" s="36">
        <f>SUMIF(Summary!$C:$C,'Comparison Mgr''s Wise'!O5,Summary!$U:$U)</f>
        <v>0</v>
      </c>
      <c r="P40" s="37">
        <f t="shared" si="34"/>
        <v>-1</v>
      </c>
      <c r="Q40" s="36">
        <v>0</v>
      </c>
      <c r="R40" s="36">
        <f>SUMIF(Summary!$C:$C,'Comparison Mgr''s Wise'!R5,Summary!$U:$U)</f>
        <v>0</v>
      </c>
      <c r="S40" s="37" t="e">
        <f t="shared" si="35"/>
        <v>#DIV/0!</v>
      </c>
      <c r="T40" s="36">
        <f>SUMIF(Summary!$C:$C,'Comparison Mgr''s Wise'!T5,Summary!$U:$U)</f>
        <v>0</v>
      </c>
      <c r="U40" s="36">
        <f>SUMIF(Summary!$C:$C,'Comparison Mgr''s Wise'!U5,Summary!$U:$U)</f>
        <v>0</v>
      </c>
      <c r="V40" s="36">
        <f>SUMIF(Summary!$C:$C,'Comparison Mgr''s Wise'!V5,Summary!$U:$U)</f>
        <v>0</v>
      </c>
      <c r="W40" s="36">
        <f>SUMIF(Summary!$C:$C,'Comparison Mgr''s Wise'!W5,Summary!$U:$U)</f>
        <v>0</v>
      </c>
      <c r="X40" s="36">
        <f>SUMIF(Summary!$C:$C,'Comparison Mgr''s Wise'!X5,Summary!$U:$U)</f>
        <v>0</v>
      </c>
      <c r="Y40" s="36">
        <f>SUMIF(Summary!$C:$C,'Comparison Mgr''s Wise'!Y5,Summary!$U:$U)</f>
        <v>0</v>
      </c>
      <c r="Z40">
        <v>1</v>
      </c>
    </row>
    <row r="41" spans="1:26" ht="15.75">
      <c r="A41" s="34" t="s">
        <v>33</v>
      </c>
      <c r="B41" s="37">
        <v>4.6566209332814995E-2</v>
      </c>
      <c r="C41" s="37">
        <v>2.3482112877010616E-2</v>
      </c>
      <c r="D41" s="37">
        <f t="shared" si="29"/>
        <v>-0.49572633861646798</v>
      </c>
      <c r="E41" s="37">
        <v>4.8737978535670599E-2</v>
      </c>
      <c r="F41" s="37">
        <f>F40/F$33</f>
        <v>0.1381339723410894</v>
      </c>
      <c r="G41" s="37">
        <f t="shared" si="30"/>
        <v>1.8342162824826889</v>
      </c>
      <c r="H41" s="37">
        <v>0.20030309412400302</v>
      </c>
      <c r="I41" s="37" t="e">
        <f>I40/I$33</f>
        <v>#DIV/0!</v>
      </c>
      <c r="J41" s="37" t="e">
        <f t="shared" si="31"/>
        <v>#DIV/0!</v>
      </c>
      <c r="K41" s="37">
        <v>4.6696504304199533E-2</v>
      </c>
      <c r="L41" s="37">
        <f t="shared" ref="L41:Y41" si="38">L40/L$33</f>
        <v>4.7394017095792121E-2</v>
      </c>
      <c r="M41" s="37">
        <f t="shared" si="33"/>
        <v>1.4937152191280001E-2</v>
      </c>
      <c r="N41" s="37">
        <v>2.891964470150795E-2</v>
      </c>
      <c r="O41" s="37" t="e">
        <f t="shared" si="38"/>
        <v>#DIV/0!</v>
      </c>
      <c r="P41" s="37" t="e">
        <f t="shared" si="34"/>
        <v>#DIV/0!</v>
      </c>
      <c r="Q41" s="37">
        <v>0</v>
      </c>
      <c r="R41" s="37" t="e">
        <f t="shared" si="38"/>
        <v>#DIV/0!</v>
      </c>
      <c r="S41" s="37" t="e">
        <f t="shared" si="35"/>
        <v>#DIV/0!</v>
      </c>
      <c r="T41" s="37" t="e">
        <f t="shared" si="38"/>
        <v>#DIV/0!</v>
      </c>
      <c r="U41" s="37" t="e">
        <f t="shared" si="38"/>
        <v>#DIV/0!</v>
      </c>
      <c r="V41" s="37" t="e">
        <f t="shared" si="38"/>
        <v>#DIV/0!</v>
      </c>
      <c r="W41" s="37" t="e">
        <f t="shared" si="38"/>
        <v>#DIV/0!</v>
      </c>
      <c r="X41" s="37" t="e">
        <f t="shared" si="38"/>
        <v>#DIV/0!</v>
      </c>
      <c r="Y41" s="37" t="e">
        <f t="shared" si="38"/>
        <v>#DIV/0!</v>
      </c>
      <c r="Z41">
        <v>1</v>
      </c>
    </row>
    <row r="42" spans="1:26">
      <c r="A42" s="33" t="s">
        <v>47</v>
      </c>
      <c r="B42" s="170">
        <v>1575097.3913043481</v>
      </c>
      <c r="C42" s="35">
        <v>1286302.6086956523</v>
      </c>
      <c r="D42" s="37">
        <f t="shared" si="29"/>
        <v>-0.18335042912460353</v>
      </c>
      <c r="E42" s="35">
        <v>249955.65217391305</v>
      </c>
      <c r="F42" s="38">
        <f>SUMIF(Summary!$C:$C,'Comparison Mgr''s Wise'!F5,Summary!$X:$X)</f>
        <v>780631</v>
      </c>
      <c r="G42" s="37">
        <f t="shared" si="30"/>
        <v>2.1230780068812205</v>
      </c>
      <c r="H42" s="38">
        <v>159246.95652173916</v>
      </c>
      <c r="I42" s="38">
        <f>SUMIF(Summary!$C:$C,'Comparison Mgr''s Wise'!I5,Summary!$X:$X)</f>
        <v>0</v>
      </c>
      <c r="J42" s="37">
        <f t="shared" si="31"/>
        <v>-1</v>
      </c>
      <c r="K42" s="38">
        <v>228396.52173913046</v>
      </c>
      <c r="L42" s="38">
        <f>SUMIF(Summary!$C:$C,'Comparison Mgr''s Wise'!L5,Summary!$X:$X)</f>
        <v>1302324</v>
      </c>
      <c r="M42" s="37">
        <f t="shared" si="33"/>
        <v>4.702030793128654</v>
      </c>
      <c r="N42" s="38">
        <v>706145.21739130444</v>
      </c>
      <c r="O42" s="38">
        <f>SUMIF(Summary!$C:$C,'Comparison Mgr''s Wise'!O5,Summary!$X:$X)</f>
        <v>0</v>
      </c>
      <c r="P42" s="37">
        <f t="shared" si="34"/>
        <v>-1</v>
      </c>
      <c r="Q42" s="38">
        <v>231353.04347826089</v>
      </c>
      <c r="R42" s="38">
        <f>SUMIF(Summary!$C:$C,'Comparison Mgr''s Wise'!R5,Summary!$X:$X)</f>
        <v>0</v>
      </c>
      <c r="S42" s="37">
        <f t="shared" si="35"/>
        <v>-1</v>
      </c>
      <c r="T42" s="38">
        <f>SUMIF(Summary!$C:$C,'Comparison Mgr''s Wise'!T5,Summary!$X:$X)</f>
        <v>0</v>
      </c>
      <c r="U42" s="38">
        <f>SUMIF(Summary!$C:$C,'Comparison Mgr''s Wise'!U5,Summary!$X:$X)</f>
        <v>0</v>
      </c>
      <c r="V42" s="38">
        <f>SUMIF(Summary!$C:$C,'Comparison Mgr''s Wise'!V5,Summary!$X:$X)</f>
        <v>0</v>
      </c>
      <c r="W42" s="38">
        <f>SUMIF(Summary!$C:$C,'Comparison Mgr''s Wise'!W5,Summary!$X:$X)</f>
        <v>0</v>
      </c>
      <c r="X42" s="38">
        <f>SUMIF(Summary!$C:$C,'Comparison Mgr''s Wise'!X5,Summary!$X:$X)</f>
        <v>0</v>
      </c>
      <c r="Y42" s="38">
        <f>SUMIF(Summary!$C:$C,'Comparison Mgr''s Wise'!Y5,Summary!$X:$X)</f>
        <v>0</v>
      </c>
      <c r="Z42">
        <v>1</v>
      </c>
    </row>
    <row r="43" spans="1:26" ht="15.75">
      <c r="A43" s="34" t="s">
        <v>33</v>
      </c>
      <c r="B43" s="37">
        <v>0.14675286216517813</v>
      </c>
      <c r="C43" s="37">
        <v>0.20627000302311282</v>
      </c>
      <c r="D43" s="37">
        <f t="shared" si="29"/>
        <v>0.40556034124189688</v>
      </c>
      <c r="E43" s="37">
        <v>0.10073980493068124</v>
      </c>
      <c r="F43" s="37">
        <f>F42/F$33</f>
        <v>0.29953239156276934</v>
      </c>
      <c r="G43" s="37">
        <f t="shared" si="30"/>
        <v>1.9733270951723272</v>
      </c>
      <c r="H43" s="37">
        <v>0.20961797320684572</v>
      </c>
      <c r="I43" s="37" t="e">
        <f>I42/I$33</f>
        <v>#DIV/0!</v>
      </c>
      <c r="J43" s="37" t="e">
        <f t="shared" si="31"/>
        <v>#DIV/0!</v>
      </c>
      <c r="K43" s="37">
        <v>9.875295518940283E-2</v>
      </c>
      <c r="L43" s="37">
        <f t="shared" ref="L43:Y43" si="39">L42/L$33</f>
        <v>0.42862754111291929</v>
      </c>
      <c r="M43" s="37">
        <f t="shared" si="33"/>
        <v>3.3404021711637375</v>
      </c>
      <c r="N43" s="37">
        <v>0.17204900449684585</v>
      </c>
      <c r="O43" s="37" t="e">
        <f t="shared" si="39"/>
        <v>#DIV/0!</v>
      </c>
      <c r="P43" s="37" t="e">
        <f t="shared" si="34"/>
        <v>#DIV/0!</v>
      </c>
      <c r="Q43" s="37">
        <v>0.21522048985521783</v>
      </c>
      <c r="R43" s="37" t="e">
        <f t="shared" si="39"/>
        <v>#DIV/0!</v>
      </c>
      <c r="S43" s="37" t="e">
        <f t="shared" si="35"/>
        <v>#DIV/0!</v>
      </c>
      <c r="T43" s="37" t="e">
        <f t="shared" si="39"/>
        <v>#DIV/0!</v>
      </c>
      <c r="U43" s="37" t="e">
        <f t="shared" si="39"/>
        <v>#DIV/0!</v>
      </c>
      <c r="V43" s="37" t="e">
        <f t="shared" si="39"/>
        <v>#DIV/0!</v>
      </c>
      <c r="W43" s="37" t="e">
        <f t="shared" si="39"/>
        <v>#DIV/0!</v>
      </c>
      <c r="X43" s="37" t="e">
        <f t="shared" si="39"/>
        <v>#DIV/0!</v>
      </c>
      <c r="Y43" s="37" t="e">
        <f t="shared" si="39"/>
        <v>#DIV/0!</v>
      </c>
      <c r="Z43">
        <v>1</v>
      </c>
    </row>
    <row r="44" spans="1:26" hidden="1">
      <c r="B44" s="143"/>
      <c r="D44" s="276"/>
      <c r="G44" s="276"/>
      <c r="J44" s="276"/>
      <c r="M44" s="276"/>
      <c r="P44" s="276"/>
      <c r="S44" s="276"/>
      <c r="Z44">
        <v>1</v>
      </c>
    </row>
    <row r="45" spans="1:26" hidden="1">
      <c r="A45" s="15"/>
      <c r="B45" s="143"/>
      <c r="D45" s="276"/>
      <c r="G45" s="276"/>
      <c r="J45" s="276"/>
      <c r="M45" s="276"/>
      <c r="P45" s="276"/>
      <c r="S45" s="276"/>
    </row>
    <row r="46" spans="1:26" ht="15.75">
      <c r="A46" s="65"/>
      <c r="B46" s="143"/>
      <c r="D46" s="276"/>
      <c r="G46" s="276"/>
      <c r="J46" s="276"/>
      <c r="M46" s="276"/>
      <c r="P46" s="276"/>
      <c r="S46" s="276"/>
    </row>
    <row r="47" spans="1:26" ht="15.75">
      <c r="A47" s="62" t="s">
        <v>48</v>
      </c>
      <c r="B47" s="42">
        <v>2570112.1739130435</v>
      </c>
      <c r="C47" s="42">
        <v>1769716.5217391308</v>
      </c>
      <c r="D47" s="277">
        <f>+C47/B47-1</f>
        <v>-0.31142440407777816</v>
      </c>
      <c r="E47" s="42">
        <v>475866.08695652173</v>
      </c>
      <c r="F47" s="42">
        <f>F48+F50+F52+F56+F54</f>
        <v>1031976</v>
      </c>
      <c r="G47" s="277">
        <f>+F47/E47-1</f>
        <v>1.1686269063638655</v>
      </c>
      <c r="H47" s="42">
        <v>245234.78260869568</v>
      </c>
      <c r="I47" s="42">
        <f t="shared" ref="I47:X47" si="40">I48+I50+I52+I56+I54</f>
        <v>0</v>
      </c>
      <c r="J47" s="277">
        <f>+I47/H47-1</f>
        <v>-1</v>
      </c>
      <c r="K47" s="42">
        <v>456940</v>
      </c>
      <c r="L47" s="42">
        <f t="shared" si="40"/>
        <v>1526964</v>
      </c>
      <c r="M47" s="277">
        <f>+L47/K47-1</f>
        <v>2.3417166367575613</v>
      </c>
      <c r="N47" s="42">
        <v>1075846.9565217393</v>
      </c>
      <c r="O47" s="42">
        <f t="shared" si="40"/>
        <v>0</v>
      </c>
      <c r="P47" s="277">
        <f>+O47/N47-1</f>
        <v>-1</v>
      </c>
      <c r="Q47" s="42">
        <v>316224.34782608697</v>
      </c>
      <c r="R47" s="42">
        <f t="shared" si="40"/>
        <v>0</v>
      </c>
      <c r="S47" s="277">
        <f>+R47/Q47-1</f>
        <v>-1</v>
      </c>
      <c r="T47" s="42">
        <f t="shared" si="40"/>
        <v>0</v>
      </c>
      <c r="U47" s="42">
        <f t="shared" si="40"/>
        <v>0</v>
      </c>
      <c r="V47" s="42">
        <f t="shared" si="40"/>
        <v>0</v>
      </c>
      <c r="W47" s="42">
        <f t="shared" si="40"/>
        <v>0</v>
      </c>
      <c r="X47" s="42">
        <f t="shared" si="40"/>
        <v>0</v>
      </c>
      <c r="Y47" s="42">
        <f>Y48+Y50+Y52+Y56</f>
        <v>0</v>
      </c>
      <c r="Z47">
        <v>1</v>
      </c>
    </row>
    <row r="48" spans="1:26">
      <c r="A48" s="45" t="s">
        <v>49</v>
      </c>
      <c r="B48" s="172">
        <v>0</v>
      </c>
      <c r="C48" s="46">
        <v>0</v>
      </c>
      <c r="D48" s="48" t="e">
        <f>+C48/B48-1</f>
        <v>#DIV/0!</v>
      </c>
      <c r="E48" s="46">
        <v>0</v>
      </c>
      <c r="F48" s="47">
        <v>0</v>
      </c>
      <c r="G48" s="48" t="e">
        <f>+F48/E48-1</f>
        <v>#DIV/0!</v>
      </c>
      <c r="H48" s="47">
        <v>0</v>
      </c>
      <c r="I48" s="47">
        <v>0</v>
      </c>
      <c r="J48" s="48" t="e">
        <f>+I48/H48-1</f>
        <v>#DIV/0!</v>
      </c>
      <c r="K48" s="47">
        <v>0</v>
      </c>
      <c r="L48" s="47">
        <v>0</v>
      </c>
      <c r="M48" s="48" t="e">
        <f>+L48/K48-1</f>
        <v>#DIV/0!</v>
      </c>
      <c r="N48" s="47">
        <v>0</v>
      </c>
      <c r="O48" s="47">
        <v>0</v>
      </c>
      <c r="P48" s="48" t="e">
        <f>+O48/N48-1</f>
        <v>#DIV/0!</v>
      </c>
      <c r="Q48" s="47">
        <v>0</v>
      </c>
      <c r="R48" s="47">
        <v>0</v>
      </c>
      <c r="S48" s="48" t="e">
        <f>+R48/Q48-1</f>
        <v>#DIV/0!</v>
      </c>
      <c r="T48" s="47">
        <v>0</v>
      </c>
      <c r="U48" s="47">
        <v>0</v>
      </c>
      <c r="V48" s="47">
        <v>0</v>
      </c>
      <c r="W48" s="47">
        <v>0</v>
      </c>
      <c r="X48" s="47">
        <v>0</v>
      </c>
      <c r="Y48" s="47">
        <v>0</v>
      </c>
      <c r="Z48">
        <v>1</v>
      </c>
    </row>
    <row r="49" spans="1:26" ht="15.75">
      <c r="A49" s="50" t="s">
        <v>33</v>
      </c>
      <c r="B49" s="48">
        <v>0</v>
      </c>
      <c r="C49" s="48">
        <v>0</v>
      </c>
      <c r="D49" s="48" t="e">
        <f t="shared" ref="D49:D57" si="41">+C49/B49-1</f>
        <v>#DIV/0!</v>
      </c>
      <c r="E49" s="48">
        <v>0</v>
      </c>
      <c r="F49" s="48">
        <f>F48/F$47</f>
        <v>0</v>
      </c>
      <c r="G49" s="48" t="e">
        <f t="shared" ref="G49:G57" si="42">+F49/E49-1</f>
        <v>#DIV/0!</v>
      </c>
      <c r="H49" s="48">
        <v>0</v>
      </c>
      <c r="I49" s="48" t="e">
        <f>I48/I$47</f>
        <v>#DIV/0!</v>
      </c>
      <c r="J49" s="48" t="e">
        <f t="shared" ref="J49:J57" si="43">+I49/H49-1</f>
        <v>#DIV/0!</v>
      </c>
      <c r="K49" s="48">
        <v>0</v>
      </c>
      <c r="L49" s="48">
        <f t="shared" ref="L49:Y49" si="44">L48/L$47</f>
        <v>0</v>
      </c>
      <c r="M49" s="48" t="e">
        <f t="shared" ref="M49:M57" si="45">+L49/K49-1</f>
        <v>#DIV/0!</v>
      </c>
      <c r="N49" s="48">
        <v>0</v>
      </c>
      <c r="O49" s="48" t="e">
        <f t="shared" si="44"/>
        <v>#DIV/0!</v>
      </c>
      <c r="P49" s="48" t="e">
        <f t="shared" ref="P49:P57" si="46">+O49/N49-1</f>
        <v>#DIV/0!</v>
      </c>
      <c r="Q49" s="48">
        <v>0</v>
      </c>
      <c r="R49" s="48" t="e">
        <f t="shared" si="44"/>
        <v>#DIV/0!</v>
      </c>
      <c r="S49" s="48" t="e">
        <f t="shared" ref="S49:S57" si="47">+R49/Q49-1</f>
        <v>#DIV/0!</v>
      </c>
      <c r="T49" s="48" t="e">
        <f t="shared" si="44"/>
        <v>#DIV/0!</v>
      </c>
      <c r="U49" s="48" t="e">
        <f t="shared" si="44"/>
        <v>#DIV/0!</v>
      </c>
      <c r="V49" s="48" t="e">
        <f t="shared" si="44"/>
        <v>#DIV/0!</v>
      </c>
      <c r="W49" s="48" t="e">
        <f t="shared" si="44"/>
        <v>#DIV/0!</v>
      </c>
      <c r="X49" s="48" t="e">
        <f t="shared" si="44"/>
        <v>#DIV/0!</v>
      </c>
      <c r="Y49" s="48" t="e">
        <f t="shared" si="44"/>
        <v>#DIV/0!</v>
      </c>
      <c r="Z49">
        <v>1</v>
      </c>
    </row>
    <row r="50" spans="1:26">
      <c r="A50" s="45" t="s">
        <v>50</v>
      </c>
      <c r="B50" s="172">
        <v>310714.78260869568</v>
      </c>
      <c r="C50" s="46">
        <v>353740.86956521741</v>
      </c>
      <c r="D50" s="48">
        <f t="shared" si="41"/>
        <v>0.1384745411701489</v>
      </c>
      <c r="E50" s="46">
        <v>53236.521739130447</v>
      </c>
      <c r="F50" s="47">
        <f>SUMIF(Summary!$C:$C,'Comparison Mgr''s Wise'!F5,Summary!$P:$P)</f>
        <v>53046</v>
      </c>
      <c r="G50" s="48">
        <f t="shared" si="42"/>
        <v>-3.5787788703409706E-3</v>
      </c>
      <c r="H50" s="47">
        <v>21176.521739130436</v>
      </c>
      <c r="I50" s="47">
        <f>SUMIF(Summary!$C:$C,'Comparison Mgr''s Wise'!I5,Summary!$P:$P)</f>
        <v>0</v>
      </c>
      <c r="J50" s="48">
        <f t="shared" si="43"/>
        <v>-1</v>
      </c>
      <c r="K50" s="47">
        <v>73685.217391304352</v>
      </c>
      <c r="L50" s="47">
        <f>SUMIF(Summary!$C:$C,'Comparison Mgr''s Wise'!L5,Summary!$P:$P)</f>
        <v>68640</v>
      </c>
      <c r="M50" s="48">
        <f t="shared" si="45"/>
        <v>-6.8469871840260654E-2</v>
      </c>
      <c r="N50" s="47">
        <v>133474.78260869568</v>
      </c>
      <c r="O50" s="47">
        <f>SUMIF(Summary!$C:$C,'Comparison Mgr''s Wise'!O5,Summary!$P:$P)</f>
        <v>0</v>
      </c>
      <c r="P50" s="48">
        <f t="shared" si="46"/>
        <v>-1</v>
      </c>
      <c r="Q50" s="47">
        <v>29141.739130434784</v>
      </c>
      <c r="R50" s="47">
        <f>SUMIF(Summary!$C:$C,'Comparison Mgr''s Wise'!R5,Summary!$P:$P)</f>
        <v>0</v>
      </c>
      <c r="S50" s="48">
        <f t="shared" si="47"/>
        <v>-1</v>
      </c>
      <c r="T50" s="47">
        <f>SUMIF(Summary!$C:$C,'Comparison Mgr''s Wise'!T5,Summary!$P:$P)</f>
        <v>0</v>
      </c>
      <c r="U50" s="47">
        <f>SUMIF(Summary!$C:$C,'Comparison Mgr''s Wise'!U5,Summary!$P:$P)</f>
        <v>0</v>
      </c>
      <c r="V50" s="47">
        <f>SUMIF(Summary!$C:$C,'Comparison Mgr''s Wise'!V5,Summary!$P:$P)</f>
        <v>0</v>
      </c>
      <c r="W50" s="47">
        <f>SUMIF(Summary!$C:$C,'Comparison Mgr''s Wise'!W5,Summary!$P:$P)</f>
        <v>0</v>
      </c>
      <c r="X50" s="47">
        <f>SUMIF(Summary!$C:$C,'Comparison Mgr''s Wise'!X5,Summary!$P:$P)</f>
        <v>0</v>
      </c>
      <c r="Y50" s="47">
        <f>SUMIF(Summary!$C:$C,'Comparison Mgr''s Wise'!Y5,Summary!$P:$P)</f>
        <v>0</v>
      </c>
      <c r="Z50">
        <v>1</v>
      </c>
    </row>
    <row r="51" spans="1:26" ht="15.75">
      <c r="A51" s="50" t="s">
        <v>33</v>
      </c>
      <c r="B51" s="48">
        <v>0.12089541684697235</v>
      </c>
      <c r="C51" s="48">
        <v>0.19988561174621922</v>
      </c>
      <c r="D51" s="48">
        <f t="shared" si="41"/>
        <v>0.6533762565973158</v>
      </c>
      <c r="E51" s="48">
        <v>0.11187290542096244</v>
      </c>
      <c r="F51" s="48">
        <f>F50/F$47</f>
        <v>5.1402358194376614E-2</v>
      </c>
      <c r="G51" s="48">
        <f t="shared" si="42"/>
        <v>-0.54052897794191923</v>
      </c>
      <c r="H51" s="48">
        <v>8.6352031770796395E-2</v>
      </c>
      <c r="I51" s="48" t="e">
        <f>I50/I$47</f>
        <v>#DIV/0!</v>
      </c>
      <c r="J51" s="48" t="e">
        <f t="shared" si="43"/>
        <v>#DIV/0!</v>
      </c>
      <c r="K51" s="48">
        <v>0.16125797126822855</v>
      </c>
      <c r="L51" s="48">
        <f t="shared" ref="L51:Y51" si="48">L50/L$47</f>
        <v>4.4951943857222565E-2</v>
      </c>
      <c r="M51" s="48">
        <f t="shared" si="45"/>
        <v>-0.72124203533199782</v>
      </c>
      <c r="N51" s="48">
        <v>0.12406484193646422</v>
      </c>
      <c r="O51" s="48" t="e">
        <f t="shared" si="48"/>
        <v>#DIV/0!</v>
      </c>
      <c r="P51" s="48" t="e">
        <f t="shared" si="46"/>
        <v>#DIV/0!</v>
      </c>
      <c r="Q51" s="48">
        <v>9.2155266761627677E-2</v>
      </c>
      <c r="R51" s="48" t="e">
        <f t="shared" si="48"/>
        <v>#DIV/0!</v>
      </c>
      <c r="S51" s="48" t="e">
        <f t="shared" si="47"/>
        <v>#DIV/0!</v>
      </c>
      <c r="T51" s="48" t="e">
        <f t="shared" si="48"/>
        <v>#DIV/0!</v>
      </c>
      <c r="U51" s="48" t="e">
        <f t="shared" si="48"/>
        <v>#DIV/0!</v>
      </c>
      <c r="V51" s="48" t="e">
        <f t="shared" si="48"/>
        <v>#DIV/0!</v>
      </c>
      <c r="W51" s="48" t="e">
        <f t="shared" si="48"/>
        <v>#DIV/0!</v>
      </c>
      <c r="X51" s="48" t="e">
        <f t="shared" si="48"/>
        <v>#DIV/0!</v>
      </c>
      <c r="Y51" s="48" t="e">
        <f t="shared" si="48"/>
        <v>#DIV/0!</v>
      </c>
      <c r="Z51">
        <v>1</v>
      </c>
    </row>
    <row r="52" spans="1:26">
      <c r="A52" s="45" t="s">
        <v>51</v>
      </c>
      <c r="B52" s="172">
        <v>559351.30434782617</v>
      </c>
      <c r="C52" s="46">
        <v>93064.34782608696</v>
      </c>
      <c r="D52" s="48">
        <f t="shared" si="41"/>
        <v>-0.83362093356590083</v>
      </c>
      <c r="E52" s="46">
        <v>142441.73913043478</v>
      </c>
      <c r="F52" s="47">
        <f>SUMIF(Summary!$C:$C,'Comparison Mgr''s Wise'!F5,Summary!$S:$S)</f>
        <v>138299</v>
      </c>
      <c r="G52" s="48">
        <f t="shared" si="42"/>
        <v>-2.9083744383668675E-2</v>
      </c>
      <c r="H52" s="47">
        <v>26768.695652173916</v>
      </c>
      <c r="I52" s="47">
        <f>SUMIF(Summary!$C:$C,'Comparison Mgr''s Wise'!I5,Summary!$S:$S)</f>
        <v>0</v>
      </c>
      <c r="J52" s="48">
        <f t="shared" si="43"/>
        <v>-1</v>
      </c>
      <c r="K52" s="47">
        <v>127858.26086956523</v>
      </c>
      <c r="L52" s="47">
        <f>SUMIF(Summary!$C:$C,'Comparison Mgr''s Wise'!L5,Summary!$S:$S)</f>
        <v>132000</v>
      </c>
      <c r="M52" s="48">
        <f t="shared" si="45"/>
        <v>3.2393207151941272E-2</v>
      </c>
      <c r="N52" s="47">
        <v>206553.04347826084</v>
      </c>
      <c r="O52" s="47">
        <f>SUMIF(Summary!$C:$C,'Comparison Mgr''s Wise'!O5,Summary!$S:$S)</f>
        <v>0</v>
      </c>
      <c r="P52" s="48">
        <f t="shared" si="46"/>
        <v>-1</v>
      </c>
      <c r="Q52" s="47">
        <v>55729.565217391304</v>
      </c>
      <c r="R52" s="47">
        <f>SUMIF(Summary!$C:$C,'Comparison Mgr''s Wise'!R5,Summary!$S:$S)</f>
        <v>0</v>
      </c>
      <c r="S52" s="48">
        <f t="shared" si="47"/>
        <v>-1</v>
      </c>
      <c r="T52" s="47">
        <f>SUMIF(Summary!$C:$C,'Comparison Mgr''s Wise'!T5,Summary!$S:$S)</f>
        <v>0</v>
      </c>
      <c r="U52" s="47">
        <f>SUMIF(Summary!$C:$C,'Comparison Mgr''s Wise'!U5,Summary!$S:$S)</f>
        <v>0</v>
      </c>
      <c r="V52" s="47">
        <f>SUMIF(Summary!$C:$C,'Comparison Mgr''s Wise'!V5,Summary!$S:$S)</f>
        <v>0</v>
      </c>
      <c r="W52" s="47">
        <f>SUMIF(Summary!$C:$C,'Comparison Mgr''s Wise'!W5,Summary!$S:$S)</f>
        <v>0</v>
      </c>
      <c r="X52" s="47">
        <f>SUMIF(Summary!$C:$C,'Comparison Mgr''s Wise'!X5,Summary!$S:$S)</f>
        <v>0</v>
      </c>
      <c r="Y52" s="47">
        <f>SUMIF(Summary!$C:$C,'Comparison Mgr''s Wise'!Y5,Summary!$S:$S)</f>
        <v>0</v>
      </c>
      <c r="Z52">
        <v>1</v>
      </c>
    </row>
    <row r="53" spans="1:26" ht="15.75">
      <c r="A53" s="50" t="s">
        <v>33</v>
      </c>
      <c r="B53" s="48">
        <v>0.2176369226313587</v>
      </c>
      <c r="C53" s="48">
        <v>5.2587149796528447E-2</v>
      </c>
      <c r="D53" s="48">
        <f t="shared" si="41"/>
        <v>-0.75837211277976735</v>
      </c>
      <c r="E53" s="48">
        <v>0.29933156203974082</v>
      </c>
      <c r="F53" s="48">
        <f>F52/F$47</f>
        <v>0.13401377551415924</v>
      </c>
      <c r="G53" s="48">
        <f t="shared" si="42"/>
        <v>-0.55228986011048553</v>
      </c>
      <c r="H53" s="48">
        <v>0.10915537905113112</v>
      </c>
      <c r="I53" s="48" t="e">
        <f>I52/I$47</f>
        <v>#DIV/0!</v>
      </c>
      <c r="J53" s="48" t="e">
        <f t="shared" si="43"/>
        <v>#DIV/0!</v>
      </c>
      <c r="K53" s="48">
        <v>0.27981411316489085</v>
      </c>
      <c r="L53" s="48">
        <f t="shared" ref="L53:Y53" si="49">L52/L$47</f>
        <v>8.6446045879274167E-2</v>
      </c>
      <c r="M53" s="48">
        <f t="shared" si="45"/>
        <v>-0.69105902164294108</v>
      </c>
      <c r="N53" s="48">
        <v>0.19199110266208863</v>
      </c>
      <c r="O53" s="48" t="e">
        <f t="shared" si="49"/>
        <v>#DIV/0!</v>
      </c>
      <c r="P53" s="48" t="e">
        <f t="shared" si="46"/>
        <v>#DIV/0!</v>
      </c>
      <c r="Q53" s="48">
        <v>0.17623426406128834</v>
      </c>
      <c r="R53" s="48" t="e">
        <f t="shared" si="49"/>
        <v>#DIV/0!</v>
      </c>
      <c r="S53" s="48" t="e">
        <f t="shared" si="47"/>
        <v>#DIV/0!</v>
      </c>
      <c r="T53" s="48" t="e">
        <f t="shared" si="49"/>
        <v>#DIV/0!</v>
      </c>
      <c r="U53" s="48" t="e">
        <f t="shared" si="49"/>
        <v>#DIV/0!</v>
      </c>
      <c r="V53" s="48" t="e">
        <f t="shared" si="49"/>
        <v>#DIV/0!</v>
      </c>
      <c r="W53" s="48" t="e">
        <f t="shared" si="49"/>
        <v>#DIV/0!</v>
      </c>
      <c r="X53" s="48" t="e">
        <f t="shared" si="49"/>
        <v>#DIV/0!</v>
      </c>
      <c r="Y53" s="48" t="e">
        <f t="shared" si="49"/>
        <v>#DIV/0!</v>
      </c>
      <c r="Z53">
        <v>1</v>
      </c>
    </row>
    <row r="54" spans="1:26">
      <c r="A54" s="45" t="s">
        <v>96</v>
      </c>
      <c r="B54" s="172">
        <v>124948.69565217392</v>
      </c>
      <c r="C54" s="46">
        <v>36608.695652173919</v>
      </c>
      <c r="D54" s="48">
        <f t="shared" si="41"/>
        <v>-0.70701018157017481</v>
      </c>
      <c r="E54" s="46">
        <v>30232.17391304348</v>
      </c>
      <c r="F54" s="47">
        <f>SUMIF(Summary!$C:$C,'Comparison Mgr''s Wise'!F5,Summary!$V:$V)</f>
        <v>60000</v>
      </c>
      <c r="G54" s="48">
        <f t="shared" si="42"/>
        <v>0.98464060747260329</v>
      </c>
      <c r="H54" s="47">
        <v>38042.608695652176</v>
      </c>
      <c r="I54" s="47">
        <f>SUMIF(Summary!$C:$C,'Comparison Mgr''s Wise'!I5,Summary!$V:$V)</f>
        <v>0</v>
      </c>
      <c r="J54" s="48">
        <f t="shared" si="43"/>
        <v>-1</v>
      </c>
      <c r="K54" s="47">
        <v>27000.000000000004</v>
      </c>
      <c r="L54" s="47">
        <f>SUMIF(Summary!$C:$C,'Comparison Mgr''s Wise'!L5,Summary!$V:$V)</f>
        <v>24000</v>
      </c>
      <c r="M54" s="48">
        <f t="shared" si="45"/>
        <v>-0.11111111111111127</v>
      </c>
      <c r="N54" s="47">
        <v>29673.913043478264</v>
      </c>
      <c r="O54" s="47">
        <f>SUMIF(Summary!$C:$C,'Comparison Mgr''s Wise'!O5,Summary!$V:$V)</f>
        <v>0</v>
      </c>
      <c r="P54" s="48">
        <f t="shared" si="46"/>
        <v>-1</v>
      </c>
      <c r="Q54" s="47">
        <v>0</v>
      </c>
      <c r="R54" s="47">
        <f>SUMIF(Summary!$C:$C,'Comparison Mgr''s Wise'!R5,Summary!$V:$V)</f>
        <v>0</v>
      </c>
      <c r="S54" s="48" t="e">
        <f t="shared" si="47"/>
        <v>#DIV/0!</v>
      </c>
      <c r="T54" s="47">
        <f>SUMIF(Summary!$C:$C,'Comparison Mgr''s Wise'!T5,Summary!$V:$V)</f>
        <v>0</v>
      </c>
      <c r="U54" s="47">
        <f>SUMIF(Summary!$C:$C,'Comparison Mgr''s Wise'!U5,Summary!$V:$V)</f>
        <v>0</v>
      </c>
      <c r="V54" s="47">
        <f>SUMIF(Summary!$C:$C,'Comparison Mgr''s Wise'!V5,Summary!$V:$V)</f>
        <v>0</v>
      </c>
      <c r="W54" s="47">
        <f>SUMIF(Summary!$C:$C,'Comparison Mgr''s Wise'!W5,Summary!$V:$V)</f>
        <v>0</v>
      </c>
      <c r="X54" s="47">
        <f>SUMIF(Summary!$C:$C,'Comparison Mgr''s Wise'!X5,Summary!$V:$V)</f>
        <v>0</v>
      </c>
      <c r="Y54" s="47">
        <f>SUMIF(Summary!$C:$C,'Comparison Mgr''s Wise'!Y5,Summary!$V:$V)</f>
        <v>0</v>
      </c>
      <c r="Z54">
        <v>1</v>
      </c>
    </row>
    <row r="55" spans="1:26" ht="15.75">
      <c r="A55" s="50" t="s">
        <v>33</v>
      </c>
      <c r="B55" s="48">
        <v>4.8616047548592875E-2</v>
      </c>
      <c r="C55" s="48">
        <v>2.0686191942310583E-2</v>
      </c>
      <c r="D55" s="48">
        <f t="shared" si="41"/>
        <v>-0.57449868951945859</v>
      </c>
      <c r="E55" s="48">
        <v>6.3530843532890152E-2</v>
      </c>
      <c r="F55" s="48">
        <f>F54/F$47</f>
        <v>5.8140886997372035E-2</v>
      </c>
      <c r="G55" s="48">
        <f t="shared" si="42"/>
        <v>-8.4839996382665928E-2</v>
      </c>
      <c r="H55" s="48">
        <v>0.15512729593645841</v>
      </c>
      <c r="I55" s="48" t="e">
        <f>I54/I$47</f>
        <v>#DIV/0!</v>
      </c>
      <c r="J55" s="48" t="e">
        <f t="shared" si="43"/>
        <v>#DIV/0!</v>
      </c>
      <c r="K55" s="48">
        <v>5.9088720619775034E-2</v>
      </c>
      <c r="L55" s="48">
        <f t="shared" ref="L55:Y55" si="50">L54/L$47</f>
        <v>1.5717462887140758E-2</v>
      </c>
      <c r="M55" s="48">
        <f t="shared" si="45"/>
        <v>-0.73400231512407044</v>
      </c>
      <c r="N55" s="48">
        <v>2.7581909177319546E-2</v>
      </c>
      <c r="O55" s="48" t="e">
        <f t="shared" si="50"/>
        <v>#DIV/0!</v>
      </c>
      <c r="P55" s="48" t="e">
        <f t="shared" si="46"/>
        <v>#DIV/0!</v>
      </c>
      <c r="Q55" s="48">
        <v>0</v>
      </c>
      <c r="R55" s="48" t="e">
        <f t="shared" si="50"/>
        <v>#DIV/0!</v>
      </c>
      <c r="S55" s="48" t="e">
        <f t="shared" si="47"/>
        <v>#DIV/0!</v>
      </c>
      <c r="T55" s="48" t="e">
        <f t="shared" si="50"/>
        <v>#DIV/0!</v>
      </c>
      <c r="U55" s="48" t="e">
        <f t="shared" si="50"/>
        <v>#DIV/0!</v>
      </c>
      <c r="V55" s="48" t="e">
        <f t="shared" si="50"/>
        <v>#DIV/0!</v>
      </c>
      <c r="W55" s="48" t="e">
        <f t="shared" si="50"/>
        <v>#DIV/0!</v>
      </c>
      <c r="X55" s="48" t="e">
        <f t="shared" si="50"/>
        <v>#DIV/0!</v>
      </c>
      <c r="Y55" s="48" t="e">
        <f t="shared" si="50"/>
        <v>#DIV/0!</v>
      </c>
      <c r="Z55">
        <v>1</v>
      </c>
    </row>
    <row r="56" spans="1:26">
      <c r="A56" s="45" t="s">
        <v>52</v>
      </c>
      <c r="B56" s="196">
        <v>1575097.3913043481</v>
      </c>
      <c r="C56" s="46">
        <v>1286302.6086956523</v>
      </c>
      <c r="D56" s="48">
        <f t="shared" si="41"/>
        <v>-0.18335042912460353</v>
      </c>
      <c r="E56" s="46">
        <v>249955.65217391305</v>
      </c>
      <c r="F56" s="49">
        <f>SUMIF(Summary!$C:$C,'Comparison Mgr''s Wise'!F5,Summary!$Y:$Y)</f>
        <v>780631</v>
      </c>
      <c r="G56" s="48">
        <f t="shared" si="42"/>
        <v>2.1230780068812205</v>
      </c>
      <c r="H56" s="49">
        <v>159246.95652173916</v>
      </c>
      <c r="I56" s="49">
        <f>SUMIF(Summary!$C:$C,'Comparison Mgr''s Wise'!I5,Summary!$Y:$Y)</f>
        <v>0</v>
      </c>
      <c r="J56" s="48">
        <f t="shared" si="43"/>
        <v>-1</v>
      </c>
      <c r="K56" s="49">
        <v>228396.52173913046</v>
      </c>
      <c r="L56" s="49">
        <f>SUMIF(Summary!$C:$C,'Comparison Mgr''s Wise'!L5,Summary!$Y:$Y)</f>
        <v>1302324</v>
      </c>
      <c r="M56" s="48">
        <f t="shared" si="45"/>
        <v>4.702030793128654</v>
      </c>
      <c r="N56" s="49">
        <v>706145.21739130444</v>
      </c>
      <c r="O56" s="49">
        <f>SUMIF(Summary!$C:$C,'Comparison Mgr''s Wise'!O5,Summary!$Y:$Y)</f>
        <v>0</v>
      </c>
      <c r="P56" s="48">
        <f t="shared" si="46"/>
        <v>-1</v>
      </c>
      <c r="Q56" s="49">
        <v>231353.04347826089</v>
      </c>
      <c r="R56" s="49">
        <f>SUMIF(Summary!$C:$C,'Comparison Mgr''s Wise'!R5,Summary!$Y:$Y)</f>
        <v>0</v>
      </c>
      <c r="S56" s="48">
        <f t="shared" si="47"/>
        <v>-1</v>
      </c>
      <c r="T56" s="49">
        <f>SUMIF(Summary!$C:$C,'Comparison Mgr''s Wise'!T5,Summary!$Y:$Y)</f>
        <v>0</v>
      </c>
      <c r="U56" s="49">
        <f>SUMIF(Summary!$C:$C,'Comparison Mgr''s Wise'!U5,Summary!$Y:$Y)</f>
        <v>0</v>
      </c>
      <c r="V56" s="49">
        <f>SUMIF(Summary!$C:$C,'Comparison Mgr''s Wise'!V5,Summary!$Y:$Y)</f>
        <v>0</v>
      </c>
      <c r="W56" s="49">
        <f>SUMIF(Summary!$C:$C,'Comparison Mgr''s Wise'!W5,Summary!$Y:$Y)</f>
        <v>0</v>
      </c>
      <c r="X56" s="49">
        <f>SUMIF(Summary!$C:$C,'Comparison Mgr''s Wise'!X5,Summary!$Y:$Y)</f>
        <v>0</v>
      </c>
      <c r="Y56" s="49">
        <f>SUMIF(Summary!$C:$C,'Comparison Mgr''s Wise'!Y5,Summary!$Y:$Y)</f>
        <v>0</v>
      </c>
      <c r="Z56">
        <v>1</v>
      </c>
    </row>
    <row r="57" spans="1:26" ht="15.75">
      <c r="A57" s="50" t="s">
        <v>33</v>
      </c>
      <c r="B57" s="48">
        <v>0.61285161297307622</v>
      </c>
      <c r="C57" s="48">
        <v>0.72684104651494164</v>
      </c>
      <c r="D57" s="48">
        <f t="shared" si="41"/>
        <v>0.18599842299325586</v>
      </c>
      <c r="E57" s="48">
        <v>0.52526468900640666</v>
      </c>
      <c r="F57" s="48">
        <f>F56/F$47</f>
        <v>0.7564429792940921</v>
      </c>
      <c r="G57" s="48">
        <f t="shared" si="42"/>
        <v>0.44011770660804062</v>
      </c>
      <c r="H57" s="48">
        <v>0.64936529324161418</v>
      </c>
      <c r="I57" s="48" t="e">
        <f>I56/I$47</f>
        <v>#DIV/0!</v>
      </c>
      <c r="J57" s="48" t="e">
        <f t="shared" si="43"/>
        <v>#DIV/0!</v>
      </c>
      <c r="K57" s="48">
        <v>0.49983919494710566</v>
      </c>
      <c r="L57" s="48">
        <f t="shared" ref="L57:Y57" si="51">L56/L$47</f>
        <v>0.85288454737636255</v>
      </c>
      <c r="M57" s="48">
        <f t="shared" si="45"/>
        <v>0.70631786382141781</v>
      </c>
      <c r="N57" s="48">
        <v>0.65636214622412759</v>
      </c>
      <c r="O57" s="48" t="e">
        <f t="shared" si="51"/>
        <v>#DIV/0!</v>
      </c>
      <c r="P57" s="48" t="e">
        <f t="shared" si="46"/>
        <v>#DIV/0!</v>
      </c>
      <c r="Q57" s="48">
        <v>0.73161046917708394</v>
      </c>
      <c r="R57" s="48" t="e">
        <f t="shared" si="51"/>
        <v>#DIV/0!</v>
      </c>
      <c r="S57" s="48" t="e">
        <f t="shared" si="47"/>
        <v>#DIV/0!</v>
      </c>
      <c r="T57" s="48" t="e">
        <f t="shared" si="51"/>
        <v>#DIV/0!</v>
      </c>
      <c r="U57" s="48" t="e">
        <f t="shared" si="51"/>
        <v>#DIV/0!</v>
      </c>
      <c r="V57" s="48" t="e">
        <f t="shared" si="51"/>
        <v>#DIV/0!</v>
      </c>
      <c r="W57" s="48" t="e">
        <f t="shared" si="51"/>
        <v>#DIV/0!</v>
      </c>
      <c r="X57" s="48" t="e">
        <f t="shared" si="51"/>
        <v>#DIV/0!</v>
      </c>
      <c r="Y57" s="48" t="e">
        <f t="shared" si="51"/>
        <v>#DIV/0!</v>
      </c>
      <c r="Z57">
        <v>1</v>
      </c>
    </row>
    <row r="58" spans="1:26" ht="15.75">
      <c r="A58" s="66"/>
      <c r="B58" s="143"/>
      <c r="D58" s="276"/>
      <c r="G58" s="276"/>
      <c r="J58" s="276"/>
      <c r="M58" s="276"/>
      <c r="P58" s="276"/>
      <c r="S58" s="276"/>
      <c r="Z58">
        <v>1</v>
      </c>
    </row>
    <row r="59" spans="1:26" ht="15.75">
      <c r="A59" s="62" t="s">
        <v>53</v>
      </c>
      <c r="B59" s="42">
        <v>461</v>
      </c>
      <c r="C59" s="42">
        <v>283</v>
      </c>
      <c r="D59" s="277">
        <f>+C59/B59-1</f>
        <v>-0.38611713665943603</v>
      </c>
      <c r="E59" s="42">
        <v>104</v>
      </c>
      <c r="F59" s="42">
        <f>F60+F62+F64+F68+F66</f>
        <v>67.5</v>
      </c>
      <c r="G59" s="277">
        <f>+F59/E59-1</f>
        <v>-0.35096153846153844</v>
      </c>
      <c r="H59" s="42">
        <v>40</v>
      </c>
      <c r="I59" s="42">
        <f t="shared" ref="I59:X59" si="52">I60+I62+I64+I68+I66</f>
        <v>0</v>
      </c>
      <c r="J59" s="277">
        <f>+I59/H59-1</f>
        <v>-1</v>
      </c>
      <c r="K59" s="42">
        <v>84</v>
      </c>
      <c r="L59" s="42">
        <f t="shared" si="52"/>
        <v>84.5</v>
      </c>
      <c r="M59" s="277">
        <f>+L59/K59-1</f>
        <v>5.9523809523809312E-3</v>
      </c>
      <c r="N59" s="42">
        <v>183</v>
      </c>
      <c r="O59" s="42">
        <f t="shared" si="52"/>
        <v>0</v>
      </c>
      <c r="P59" s="277">
        <f>+O59/N59-1</f>
        <v>-1</v>
      </c>
      <c r="Q59" s="42">
        <v>50</v>
      </c>
      <c r="R59" s="42">
        <f t="shared" si="52"/>
        <v>0</v>
      </c>
      <c r="S59" s="277">
        <f>+R59/Q59-1</f>
        <v>-1</v>
      </c>
      <c r="T59" s="42">
        <f t="shared" si="52"/>
        <v>0</v>
      </c>
      <c r="U59" s="42">
        <f t="shared" si="52"/>
        <v>0</v>
      </c>
      <c r="V59" s="42">
        <f t="shared" si="52"/>
        <v>0</v>
      </c>
      <c r="W59" s="42">
        <f t="shared" si="52"/>
        <v>0</v>
      </c>
      <c r="X59" s="42">
        <f t="shared" si="52"/>
        <v>0</v>
      </c>
      <c r="Y59" s="42">
        <f>Y60+Y62+Y64+Y68</f>
        <v>0</v>
      </c>
      <c r="Z59">
        <v>1</v>
      </c>
    </row>
    <row r="60" spans="1:26">
      <c r="A60" s="45" t="s">
        <v>54</v>
      </c>
      <c r="B60" s="172">
        <v>0</v>
      </c>
      <c r="C60" s="46">
        <v>0</v>
      </c>
      <c r="D60" s="48" t="e">
        <f>+C60/B60-1</f>
        <v>#DIV/0!</v>
      </c>
      <c r="E60" s="46">
        <v>0</v>
      </c>
      <c r="F60" s="47">
        <f>SUMIF(Summary!$C:$C,'Comparison Mgr''s Wise'!F5,Summary!$N:$N)</f>
        <v>0</v>
      </c>
      <c r="G60" s="48" t="e">
        <f>+F60/E60-1</f>
        <v>#DIV/0!</v>
      </c>
      <c r="H60" s="47">
        <v>0</v>
      </c>
      <c r="I60" s="47">
        <f>SUMIF(Summary!$C:$C,'Comparison Mgr''s Wise'!I5,Summary!$N:$N)</f>
        <v>0</v>
      </c>
      <c r="J60" s="48" t="e">
        <f>+I60/H60-1</f>
        <v>#DIV/0!</v>
      </c>
      <c r="K60" s="47">
        <v>0</v>
      </c>
      <c r="L60" s="47">
        <f>SUMIF(Summary!$C:$C,'Comparison Mgr''s Wise'!L5,Summary!$N:$N)</f>
        <v>0</v>
      </c>
      <c r="M60" s="48" t="e">
        <f>+L60/K60-1</f>
        <v>#DIV/0!</v>
      </c>
      <c r="N60" s="47">
        <v>0</v>
      </c>
      <c r="O60" s="47">
        <f>SUMIF(Summary!$C:$C,'Comparison Mgr''s Wise'!O5,Summary!$N:$N)</f>
        <v>0</v>
      </c>
      <c r="P60" s="48" t="e">
        <f>+O60/N60-1</f>
        <v>#DIV/0!</v>
      </c>
      <c r="Q60" s="47">
        <v>0</v>
      </c>
      <c r="R60" s="47">
        <f>SUMIF(Summary!$C:$C,'Comparison Mgr''s Wise'!R5,Summary!$N:$N)</f>
        <v>0</v>
      </c>
      <c r="S60" s="48" t="e">
        <f>+R60/Q60-1</f>
        <v>#DIV/0!</v>
      </c>
      <c r="T60" s="47">
        <f>SUMIF(Summary!$C:$C,'Comparison Mgr''s Wise'!T5,Summary!$N:$N)</f>
        <v>0</v>
      </c>
      <c r="U60" s="47">
        <f>SUMIF(Summary!$C:$C,'Comparison Mgr''s Wise'!U5,Summary!$N:$N)</f>
        <v>0</v>
      </c>
      <c r="V60" s="47">
        <f>SUMIF(Summary!$C:$C,'Comparison Mgr''s Wise'!V5,Summary!$N:$N)</f>
        <v>0</v>
      </c>
      <c r="W60" s="47">
        <f>SUMIF(Summary!$C:$C,'Comparison Mgr''s Wise'!W5,Summary!$N:$N)</f>
        <v>0</v>
      </c>
      <c r="X60" s="47">
        <f>SUMIF(Summary!$C:$C,'Comparison Mgr''s Wise'!X5,Summary!$N:$N)</f>
        <v>0</v>
      </c>
      <c r="Y60" s="47">
        <f>SUMIF(Summary!$C:$C,'Comparison Mgr''s Wise'!Y5,Summary!$N:$N)</f>
        <v>0</v>
      </c>
      <c r="Z60">
        <v>1</v>
      </c>
    </row>
    <row r="61" spans="1:26">
      <c r="A61" s="45" t="s">
        <v>33</v>
      </c>
      <c r="B61" s="48">
        <v>0</v>
      </c>
      <c r="C61" s="48">
        <v>0</v>
      </c>
      <c r="D61" s="48" t="e">
        <f t="shared" ref="D61:D69" si="53">+C61/B61-1</f>
        <v>#DIV/0!</v>
      </c>
      <c r="E61" s="48">
        <v>0</v>
      </c>
      <c r="F61" s="48">
        <f>F60/F$59</f>
        <v>0</v>
      </c>
      <c r="G61" s="48" t="e">
        <f t="shared" ref="G61:G69" si="54">+F61/E61-1</f>
        <v>#DIV/0!</v>
      </c>
      <c r="H61" s="48">
        <v>0</v>
      </c>
      <c r="I61" s="48" t="e">
        <f>I60/I$59</f>
        <v>#DIV/0!</v>
      </c>
      <c r="J61" s="48" t="e">
        <f t="shared" ref="J61:J69" si="55">+I61/H61-1</f>
        <v>#DIV/0!</v>
      </c>
      <c r="K61" s="48">
        <v>0</v>
      </c>
      <c r="L61" s="48">
        <f t="shared" ref="L61:Y61" si="56">L60/L$59</f>
        <v>0</v>
      </c>
      <c r="M61" s="48" t="e">
        <f t="shared" ref="M61:M69" si="57">+L61/K61-1</f>
        <v>#DIV/0!</v>
      </c>
      <c r="N61" s="48">
        <v>0</v>
      </c>
      <c r="O61" s="48" t="e">
        <f t="shared" si="56"/>
        <v>#DIV/0!</v>
      </c>
      <c r="P61" s="48" t="e">
        <f t="shared" ref="P61:P69" si="58">+O61/N61-1</f>
        <v>#DIV/0!</v>
      </c>
      <c r="Q61" s="48">
        <v>0</v>
      </c>
      <c r="R61" s="48" t="e">
        <f t="shared" si="56"/>
        <v>#DIV/0!</v>
      </c>
      <c r="S61" s="48" t="e">
        <f t="shared" ref="S61:S69" si="59">+R61/Q61-1</f>
        <v>#DIV/0!</v>
      </c>
      <c r="T61" s="48" t="e">
        <f t="shared" si="56"/>
        <v>#DIV/0!</v>
      </c>
      <c r="U61" s="48" t="e">
        <f t="shared" si="56"/>
        <v>#DIV/0!</v>
      </c>
      <c r="V61" s="48" t="e">
        <f t="shared" si="56"/>
        <v>#DIV/0!</v>
      </c>
      <c r="W61" s="48" t="e">
        <f t="shared" si="56"/>
        <v>#DIV/0!</v>
      </c>
      <c r="X61" s="48" t="e">
        <f t="shared" si="56"/>
        <v>#DIV/0!</v>
      </c>
      <c r="Y61" s="48" t="e">
        <f t="shared" si="56"/>
        <v>#DIV/0!</v>
      </c>
      <c r="Z61">
        <v>1</v>
      </c>
    </row>
    <row r="62" spans="1:26">
      <c r="A62" s="45" t="s">
        <v>55</v>
      </c>
      <c r="B62" s="172">
        <v>75</v>
      </c>
      <c r="C62" s="46">
        <v>132</v>
      </c>
      <c r="D62" s="48">
        <f t="shared" si="53"/>
        <v>0.76</v>
      </c>
      <c r="E62" s="46">
        <v>15</v>
      </c>
      <c r="F62" s="47">
        <f>SUMIF(Summary!$C:$C,'Comparison Mgr''s Wise'!F5,Summary!$Q:$Q)</f>
        <v>8</v>
      </c>
      <c r="G62" s="48">
        <f t="shared" si="54"/>
        <v>-0.46666666666666667</v>
      </c>
      <c r="H62" s="47">
        <v>6</v>
      </c>
      <c r="I62" s="47">
        <f>SUMIF(Summary!$C:$C,'Comparison Mgr''s Wise'!I5,Summary!$Q:$Q)</f>
        <v>0</v>
      </c>
      <c r="J62" s="48">
        <f t="shared" si="55"/>
        <v>-1</v>
      </c>
      <c r="K62" s="47">
        <v>18</v>
      </c>
      <c r="L62" s="47">
        <f>SUMIF(Summary!$C:$C,'Comparison Mgr''s Wise'!L5,Summary!$Q:$Q)</f>
        <v>16</v>
      </c>
      <c r="M62" s="48">
        <f t="shared" si="57"/>
        <v>-0.11111111111111116</v>
      </c>
      <c r="N62" s="47">
        <v>29</v>
      </c>
      <c r="O62" s="47">
        <f>SUMIF(Summary!$C:$C,'Comparison Mgr''s Wise'!O5,Summary!$Q:$Q)</f>
        <v>0</v>
      </c>
      <c r="P62" s="48">
        <f t="shared" si="58"/>
        <v>-1</v>
      </c>
      <c r="Q62" s="47">
        <v>7</v>
      </c>
      <c r="R62" s="47">
        <f>SUMIF(Summary!$C:$C,'Comparison Mgr''s Wise'!R5,Summary!$Q:$Q)</f>
        <v>0</v>
      </c>
      <c r="S62" s="48">
        <f t="shared" si="59"/>
        <v>-1</v>
      </c>
      <c r="T62" s="47">
        <f>SUMIF(Summary!$C:$C,'Comparison Mgr''s Wise'!T5,Summary!$Q:$Q)</f>
        <v>0</v>
      </c>
      <c r="U62" s="47">
        <f>SUMIF(Summary!$C:$C,'Comparison Mgr''s Wise'!U5,Summary!$Q:$Q)</f>
        <v>0</v>
      </c>
      <c r="V62" s="47">
        <f>SUMIF(Summary!$C:$C,'Comparison Mgr''s Wise'!V5,Summary!$Q:$Q)</f>
        <v>0</v>
      </c>
      <c r="W62" s="47">
        <f>SUMIF(Summary!$C:$C,'Comparison Mgr''s Wise'!W5,Summary!$Q:$Q)</f>
        <v>0</v>
      </c>
      <c r="X62" s="47">
        <f>SUMIF(Summary!$C:$C,'Comparison Mgr''s Wise'!X5,Summary!$Q:$Q)</f>
        <v>0</v>
      </c>
      <c r="Y62" s="47">
        <f>SUMIF(Summary!$C:$C,'Comparison Mgr''s Wise'!Y5,Summary!$Q:$Q)</f>
        <v>0</v>
      </c>
      <c r="Z62">
        <v>1</v>
      </c>
    </row>
    <row r="63" spans="1:26">
      <c r="A63" s="45" t="s">
        <v>33</v>
      </c>
      <c r="B63" s="48">
        <v>0.16268980477223427</v>
      </c>
      <c r="C63" s="48">
        <v>0.46643109540636041</v>
      </c>
      <c r="D63" s="48">
        <f t="shared" si="53"/>
        <v>1.8669964664310954</v>
      </c>
      <c r="E63" s="48">
        <v>0.14423076923076922</v>
      </c>
      <c r="F63" s="48">
        <f>F62/F$59</f>
        <v>0.11851851851851852</v>
      </c>
      <c r="G63" s="48">
        <f t="shared" si="54"/>
        <v>-0.17827160493827154</v>
      </c>
      <c r="H63" s="48">
        <v>0.15</v>
      </c>
      <c r="I63" s="48" t="e">
        <f>I62/I$59</f>
        <v>#DIV/0!</v>
      </c>
      <c r="J63" s="48" t="e">
        <f t="shared" si="55"/>
        <v>#DIV/0!</v>
      </c>
      <c r="K63" s="48">
        <v>0.21428571428571427</v>
      </c>
      <c r="L63" s="48">
        <f t="shared" ref="L63:Y63" si="60">L62/L$59</f>
        <v>0.1893491124260355</v>
      </c>
      <c r="M63" s="48">
        <f t="shared" si="57"/>
        <v>-0.11637080867850091</v>
      </c>
      <c r="N63" s="48">
        <v>0.15846994535519127</v>
      </c>
      <c r="O63" s="48" t="e">
        <f t="shared" si="60"/>
        <v>#DIV/0!</v>
      </c>
      <c r="P63" s="48" t="e">
        <f t="shared" si="58"/>
        <v>#DIV/0!</v>
      </c>
      <c r="Q63" s="48">
        <v>0.14000000000000001</v>
      </c>
      <c r="R63" s="48" t="e">
        <f t="shared" si="60"/>
        <v>#DIV/0!</v>
      </c>
      <c r="S63" s="48" t="e">
        <f t="shared" si="59"/>
        <v>#DIV/0!</v>
      </c>
      <c r="T63" s="48" t="e">
        <f t="shared" si="60"/>
        <v>#DIV/0!</v>
      </c>
      <c r="U63" s="48" t="e">
        <f t="shared" si="60"/>
        <v>#DIV/0!</v>
      </c>
      <c r="V63" s="48" t="e">
        <f t="shared" si="60"/>
        <v>#DIV/0!</v>
      </c>
      <c r="W63" s="48" t="e">
        <f t="shared" si="60"/>
        <v>#DIV/0!</v>
      </c>
      <c r="X63" s="48" t="e">
        <f t="shared" si="60"/>
        <v>#DIV/0!</v>
      </c>
      <c r="Y63" s="48" t="e">
        <f t="shared" si="60"/>
        <v>#DIV/0!</v>
      </c>
      <c r="Z63">
        <v>1</v>
      </c>
    </row>
    <row r="64" spans="1:26">
      <c r="A64" s="45" t="s">
        <v>56</v>
      </c>
      <c r="B64" s="172">
        <v>204</v>
      </c>
      <c r="C64" s="46">
        <v>24</v>
      </c>
      <c r="D64" s="48">
        <f t="shared" si="53"/>
        <v>-0.88235294117647056</v>
      </c>
      <c r="E64" s="46">
        <v>56</v>
      </c>
      <c r="F64" s="47">
        <f>SUMIF(Summary!$C:$C,'Comparison Mgr''s Wise'!F5,Summary!$T:$T)</f>
        <v>29</v>
      </c>
      <c r="G64" s="48">
        <f t="shared" si="54"/>
        <v>-0.4821428571428571</v>
      </c>
      <c r="H64" s="47">
        <v>13</v>
      </c>
      <c r="I64" s="47">
        <f>SUMIF(Summary!$C:$C,'Comparison Mgr''s Wise'!I5,Summary!$T:$T)</f>
        <v>0</v>
      </c>
      <c r="J64" s="48">
        <f t="shared" si="55"/>
        <v>-1</v>
      </c>
      <c r="K64" s="47">
        <v>37</v>
      </c>
      <c r="L64" s="47">
        <f>SUMIF(Summary!$C:$C,'Comparison Mgr''s Wise'!L5,Summary!$T:$T)</f>
        <v>27.5</v>
      </c>
      <c r="M64" s="48">
        <f t="shared" si="57"/>
        <v>-0.2567567567567568</v>
      </c>
      <c r="N64" s="47">
        <v>80</v>
      </c>
      <c r="O64" s="47">
        <f>SUMIF(Summary!$C:$C,'Comparison Mgr''s Wise'!O5,Summary!$T:$T)</f>
        <v>0</v>
      </c>
      <c r="P64" s="48">
        <f t="shared" si="58"/>
        <v>-1</v>
      </c>
      <c r="Q64" s="47">
        <v>18</v>
      </c>
      <c r="R64" s="47">
        <f>SUMIF(Summary!$C:$C,'Comparison Mgr''s Wise'!R5,Summary!$T:$T)</f>
        <v>0</v>
      </c>
      <c r="S64" s="48">
        <f t="shared" si="59"/>
        <v>-1</v>
      </c>
      <c r="T64" s="47">
        <f>SUMIF(Summary!$C:$C,'Comparison Mgr''s Wise'!T5,Summary!$T:$T)</f>
        <v>0</v>
      </c>
      <c r="U64" s="47">
        <f>SUMIF(Summary!$C:$C,'Comparison Mgr''s Wise'!U5,Summary!$T:$T)</f>
        <v>0</v>
      </c>
      <c r="V64" s="47">
        <f>SUMIF(Summary!$C:$C,'Comparison Mgr''s Wise'!V5,Summary!$T:$T)</f>
        <v>0</v>
      </c>
      <c r="W64" s="47">
        <f>SUMIF(Summary!$C:$C,'Comparison Mgr''s Wise'!W5,Summary!$T:$T)</f>
        <v>0</v>
      </c>
      <c r="X64" s="47">
        <f>SUMIF(Summary!$C:$C,'Comparison Mgr''s Wise'!X5,Summary!$T:$T)</f>
        <v>0</v>
      </c>
      <c r="Y64" s="47">
        <f>SUMIF(Summary!$C:$C,'Comparison Mgr''s Wise'!Y5,Summary!$T:$T)</f>
        <v>0</v>
      </c>
      <c r="Z64">
        <v>1</v>
      </c>
    </row>
    <row r="65" spans="1:26">
      <c r="A65" s="45" t="s">
        <v>33</v>
      </c>
      <c r="B65" s="48">
        <v>0.44251626898047725</v>
      </c>
      <c r="C65" s="48">
        <v>8.4805653710247356E-2</v>
      </c>
      <c r="D65" s="48">
        <f t="shared" si="53"/>
        <v>-0.80835585117439201</v>
      </c>
      <c r="E65" s="48">
        <v>0.53846153846153844</v>
      </c>
      <c r="F65" s="48">
        <f>F64/F$59</f>
        <v>0.42962962962962964</v>
      </c>
      <c r="G65" s="48">
        <f t="shared" si="54"/>
        <v>-0.20211640211640203</v>
      </c>
      <c r="H65" s="48">
        <v>0.32500000000000001</v>
      </c>
      <c r="I65" s="48" t="e">
        <f>I64/I$59</f>
        <v>#DIV/0!</v>
      </c>
      <c r="J65" s="48" t="e">
        <f t="shared" si="55"/>
        <v>#DIV/0!</v>
      </c>
      <c r="K65" s="48">
        <v>0.44047619047619047</v>
      </c>
      <c r="L65" s="48">
        <f t="shared" ref="L65:Y65" si="61">L64/L$59</f>
        <v>0.32544378698224852</v>
      </c>
      <c r="M65" s="48">
        <f t="shared" si="57"/>
        <v>-0.26115464577003034</v>
      </c>
      <c r="N65" s="48">
        <v>0.43715846994535518</v>
      </c>
      <c r="O65" s="48" t="e">
        <f t="shared" si="61"/>
        <v>#DIV/0!</v>
      </c>
      <c r="P65" s="48" t="e">
        <f t="shared" si="58"/>
        <v>#DIV/0!</v>
      </c>
      <c r="Q65" s="48">
        <v>0.36</v>
      </c>
      <c r="R65" s="48" t="e">
        <f t="shared" si="61"/>
        <v>#DIV/0!</v>
      </c>
      <c r="S65" s="48" t="e">
        <f t="shared" si="59"/>
        <v>#DIV/0!</v>
      </c>
      <c r="T65" s="48" t="e">
        <f t="shared" si="61"/>
        <v>#DIV/0!</v>
      </c>
      <c r="U65" s="48" t="e">
        <f t="shared" si="61"/>
        <v>#DIV/0!</v>
      </c>
      <c r="V65" s="48" t="e">
        <f t="shared" si="61"/>
        <v>#DIV/0!</v>
      </c>
      <c r="W65" s="48" t="e">
        <f t="shared" si="61"/>
        <v>#DIV/0!</v>
      </c>
      <c r="X65" s="48" t="e">
        <f t="shared" si="61"/>
        <v>#DIV/0!</v>
      </c>
      <c r="Y65" s="48" t="e">
        <f t="shared" si="61"/>
        <v>#DIV/0!</v>
      </c>
      <c r="Z65">
        <v>1</v>
      </c>
    </row>
    <row r="66" spans="1:26">
      <c r="A66" s="45" t="s">
        <v>97</v>
      </c>
      <c r="B66" s="172">
        <v>17</v>
      </c>
      <c r="C66" s="46">
        <v>6</v>
      </c>
      <c r="D66" s="48">
        <f t="shared" si="53"/>
        <v>-0.64705882352941169</v>
      </c>
      <c r="E66" s="46">
        <v>4</v>
      </c>
      <c r="F66" s="47">
        <f>SUMIF(Summary!$C:$C,'Comparison Mgr''s Wise'!F5,Summary!$W:$W)</f>
        <v>6</v>
      </c>
      <c r="G66" s="48">
        <f t="shared" si="54"/>
        <v>0.5</v>
      </c>
      <c r="H66" s="47">
        <v>5</v>
      </c>
      <c r="I66" s="47">
        <f>SUMIF(Summary!$C:$C,'Comparison Mgr''s Wise'!I5,Summary!$W:$W)</f>
        <v>0</v>
      </c>
      <c r="J66" s="48">
        <f t="shared" si="55"/>
        <v>-1</v>
      </c>
      <c r="K66" s="47">
        <v>3</v>
      </c>
      <c r="L66" s="47">
        <f>SUMIF(Summary!$C:$C,'Comparison Mgr''s Wise'!L5,Summary!$W:$W)</f>
        <v>3</v>
      </c>
      <c r="M66" s="48">
        <f t="shared" si="57"/>
        <v>0</v>
      </c>
      <c r="N66" s="47">
        <v>5</v>
      </c>
      <c r="O66" s="47">
        <f>SUMIF(Summary!$C:$C,'Comparison Mgr''s Wise'!O5,Summary!$W:$W)</f>
        <v>0</v>
      </c>
      <c r="P66" s="48">
        <f t="shared" si="58"/>
        <v>-1</v>
      </c>
      <c r="Q66" s="47">
        <v>0</v>
      </c>
      <c r="R66" s="47">
        <f>SUMIF(Summary!$C:$C,'Comparison Mgr''s Wise'!R5,Summary!$W:$W)</f>
        <v>0</v>
      </c>
      <c r="S66" s="48" t="e">
        <f t="shared" si="59"/>
        <v>#DIV/0!</v>
      </c>
      <c r="T66" s="47">
        <f>SUMIF(Summary!$C:$C,'Comparison Mgr''s Wise'!T5,Summary!$W:$W)</f>
        <v>0</v>
      </c>
      <c r="U66" s="47">
        <f>SUMIF(Summary!$C:$C,'Comparison Mgr''s Wise'!U5,Summary!$W:$W)</f>
        <v>0</v>
      </c>
      <c r="V66" s="47">
        <f>SUMIF(Summary!$C:$C,'Comparison Mgr''s Wise'!V5,Summary!$W:$W)</f>
        <v>0</v>
      </c>
      <c r="W66" s="47">
        <f>SUMIF(Summary!$C:$C,'Comparison Mgr''s Wise'!W5,Summary!$W:$W)</f>
        <v>0</v>
      </c>
      <c r="X66" s="47">
        <f>SUMIF(Summary!$C:$C,'Comparison Mgr''s Wise'!X5,Summary!$W:$W)</f>
        <v>0</v>
      </c>
      <c r="Y66" s="47">
        <f>SUMIF(Summary!$C:$C,'Comparison Mgr''s Wise'!Y5,Summary!$W:$W)</f>
        <v>0</v>
      </c>
      <c r="Z66">
        <v>1</v>
      </c>
    </row>
    <row r="67" spans="1:26">
      <c r="A67" s="45" t="s">
        <v>33</v>
      </c>
      <c r="B67" s="48">
        <v>3.6876355748373099E-2</v>
      </c>
      <c r="C67" s="48">
        <v>2.1201413427561839E-2</v>
      </c>
      <c r="D67" s="48">
        <f t="shared" si="53"/>
        <v>-0.42506755352317593</v>
      </c>
      <c r="E67" s="48">
        <v>3.8461538461538464E-2</v>
      </c>
      <c r="F67" s="48">
        <f>F66/F$59</f>
        <v>8.8888888888888892E-2</v>
      </c>
      <c r="G67" s="48">
        <f t="shared" si="54"/>
        <v>1.3111111111111109</v>
      </c>
      <c r="H67" s="48">
        <v>0.125</v>
      </c>
      <c r="I67" s="48" t="e">
        <f>I66/I$59</f>
        <v>#DIV/0!</v>
      </c>
      <c r="J67" s="48" t="e">
        <f t="shared" si="55"/>
        <v>#DIV/0!</v>
      </c>
      <c r="K67" s="48">
        <v>3.5714285714285712E-2</v>
      </c>
      <c r="L67" s="48">
        <f t="shared" ref="L67:Y67" si="62">L66/L$59</f>
        <v>3.5502958579881658E-2</v>
      </c>
      <c r="M67" s="48">
        <f t="shared" si="57"/>
        <v>-5.9171597633135287E-3</v>
      </c>
      <c r="N67" s="48">
        <v>2.7322404371584699E-2</v>
      </c>
      <c r="O67" s="48" t="e">
        <f t="shared" si="62"/>
        <v>#DIV/0!</v>
      </c>
      <c r="P67" s="48" t="e">
        <f t="shared" si="58"/>
        <v>#DIV/0!</v>
      </c>
      <c r="Q67" s="48">
        <v>0</v>
      </c>
      <c r="R67" s="48" t="e">
        <f t="shared" si="62"/>
        <v>#DIV/0!</v>
      </c>
      <c r="S67" s="48" t="e">
        <f t="shared" si="59"/>
        <v>#DIV/0!</v>
      </c>
      <c r="T67" s="48" t="e">
        <f t="shared" si="62"/>
        <v>#DIV/0!</v>
      </c>
      <c r="U67" s="48" t="e">
        <f t="shared" si="62"/>
        <v>#DIV/0!</v>
      </c>
      <c r="V67" s="48" t="e">
        <f t="shared" si="62"/>
        <v>#DIV/0!</v>
      </c>
      <c r="W67" s="48" t="e">
        <f t="shared" si="62"/>
        <v>#DIV/0!</v>
      </c>
      <c r="X67" s="48" t="e">
        <f t="shared" si="62"/>
        <v>#DIV/0!</v>
      </c>
      <c r="Y67" s="48" t="e">
        <f t="shared" si="62"/>
        <v>#DIV/0!</v>
      </c>
      <c r="Z67">
        <v>1</v>
      </c>
    </row>
    <row r="68" spans="1:26">
      <c r="A68" s="45" t="s">
        <v>57</v>
      </c>
      <c r="B68" s="172">
        <v>165</v>
      </c>
      <c r="C68" s="46">
        <v>121</v>
      </c>
      <c r="D68" s="48">
        <f t="shared" si="53"/>
        <v>-0.26666666666666672</v>
      </c>
      <c r="E68" s="46">
        <v>29</v>
      </c>
      <c r="F68" s="49">
        <f>SUMIF(Summary!$C:$C,'Comparison Mgr''s Wise'!F5,Summary!$Z:$Z)</f>
        <v>24.5</v>
      </c>
      <c r="G68" s="48">
        <f t="shared" si="54"/>
        <v>-0.15517241379310343</v>
      </c>
      <c r="H68" s="49">
        <v>16</v>
      </c>
      <c r="I68" s="49">
        <f>SUMIF(Summary!$C:$C,'Comparison Mgr''s Wise'!I5,Summary!$Z:$Z)</f>
        <v>0</v>
      </c>
      <c r="J68" s="48">
        <f t="shared" si="55"/>
        <v>-1</v>
      </c>
      <c r="K68" s="49">
        <v>26</v>
      </c>
      <c r="L68" s="49">
        <f>SUMIF(Summary!$C:$C,'Comparison Mgr''s Wise'!L5,Summary!$Z:$Z)</f>
        <v>38</v>
      </c>
      <c r="M68" s="48">
        <f t="shared" si="57"/>
        <v>0.46153846153846145</v>
      </c>
      <c r="N68" s="49">
        <v>69</v>
      </c>
      <c r="O68" s="49">
        <f>SUMIF(Summary!$C:$C,'Comparison Mgr''s Wise'!O5,Summary!$Z:$Z)</f>
        <v>0</v>
      </c>
      <c r="P68" s="48">
        <f t="shared" si="58"/>
        <v>-1</v>
      </c>
      <c r="Q68" s="49">
        <v>25</v>
      </c>
      <c r="R68" s="49">
        <f>SUMIF(Summary!$C:$C,'Comparison Mgr''s Wise'!R5,Summary!$Z:$Z)</f>
        <v>0</v>
      </c>
      <c r="S68" s="48">
        <f t="shared" si="59"/>
        <v>-1</v>
      </c>
      <c r="T68" s="49">
        <f>SUMIF(Summary!$C:$C,'Comparison Mgr''s Wise'!T5,Summary!$Z:$Z)</f>
        <v>0</v>
      </c>
      <c r="U68" s="49">
        <f>SUMIF(Summary!$C:$C,'Comparison Mgr''s Wise'!U5,Summary!$Z:$Z)</f>
        <v>0</v>
      </c>
      <c r="V68" s="49">
        <f>SUMIF(Summary!$C:$C,'Comparison Mgr''s Wise'!V5,Summary!$Z:$Z)</f>
        <v>0</v>
      </c>
      <c r="W68" s="49">
        <f>SUMIF(Summary!$C:$C,'Comparison Mgr''s Wise'!W5,Summary!$Z:$Z)</f>
        <v>0</v>
      </c>
      <c r="X68" s="49">
        <f>SUMIF(Summary!$C:$C,'Comparison Mgr''s Wise'!X5,Summary!$Z:$Z)</f>
        <v>0</v>
      </c>
      <c r="Y68" s="49">
        <f>SUMIF(Summary!$C:$C,'Comparison Mgr''s Wise'!Y5,Summary!$Z:$Z)</f>
        <v>0</v>
      </c>
      <c r="Z68">
        <v>1</v>
      </c>
    </row>
    <row r="69" spans="1:26">
      <c r="A69" s="45" t="s">
        <v>33</v>
      </c>
      <c r="B69" s="48">
        <v>0.35791757049891543</v>
      </c>
      <c r="C69" s="48">
        <v>0.42756183745583037</v>
      </c>
      <c r="D69" s="48">
        <f t="shared" si="53"/>
        <v>0.19458186101295638</v>
      </c>
      <c r="E69" s="48">
        <v>0.27884615384615385</v>
      </c>
      <c r="F69" s="48">
        <f>F68/F$59</f>
        <v>0.36296296296296299</v>
      </c>
      <c r="G69" s="48">
        <f t="shared" si="54"/>
        <v>0.30166028097062592</v>
      </c>
      <c r="H69" s="48">
        <v>0.4</v>
      </c>
      <c r="I69" s="48" t="e">
        <f>I68/I$59</f>
        <v>#DIV/0!</v>
      </c>
      <c r="J69" s="48" t="e">
        <f t="shared" si="55"/>
        <v>#DIV/0!</v>
      </c>
      <c r="K69" s="48">
        <v>0.30952380952380953</v>
      </c>
      <c r="L69" s="48">
        <f t="shared" ref="L69:Y69" si="63">L68/L$59</f>
        <v>0.44970414201183434</v>
      </c>
      <c r="M69" s="48">
        <f t="shared" si="57"/>
        <v>0.45289030496131089</v>
      </c>
      <c r="N69" s="48">
        <v>0.37704918032786883</v>
      </c>
      <c r="O69" s="48" t="e">
        <f t="shared" si="63"/>
        <v>#DIV/0!</v>
      </c>
      <c r="P69" s="48" t="e">
        <f t="shared" si="58"/>
        <v>#DIV/0!</v>
      </c>
      <c r="Q69" s="48">
        <v>0.5</v>
      </c>
      <c r="R69" s="48" t="e">
        <f t="shared" si="63"/>
        <v>#DIV/0!</v>
      </c>
      <c r="S69" s="48" t="e">
        <f t="shared" si="59"/>
        <v>#DIV/0!</v>
      </c>
      <c r="T69" s="48" t="e">
        <f t="shared" si="63"/>
        <v>#DIV/0!</v>
      </c>
      <c r="U69" s="48" t="e">
        <f t="shared" si="63"/>
        <v>#DIV/0!</v>
      </c>
      <c r="V69" s="48" t="e">
        <f t="shared" si="63"/>
        <v>#DIV/0!</v>
      </c>
      <c r="W69" s="48" t="e">
        <f t="shared" si="63"/>
        <v>#DIV/0!</v>
      </c>
      <c r="X69" s="48" t="e">
        <f t="shared" si="63"/>
        <v>#DIV/0!</v>
      </c>
      <c r="Y69" s="48" t="e">
        <f t="shared" si="63"/>
        <v>#DIV/0!</v>
      </c>
      <c r="Z69">
        <v>1</v>
      </c>
    </row>
    <row r="70" spans="1:26" ht="15.75">
      <c r="A70" s="66"/>
      <c r="B70" s="143"/>
      <c r="D70" s="276"/>
      <c r="G70" s="276"/>
      <c r="J70" s="276"/>
      <c r="M70" s="276"/>
      <c r="P70" s="276"/>
      <c r="S70" s="276"/>
      <c r="Z70">
        <v>1</v>
      </c>
    </row>
    <row r="71" spans="1:26" ht="15.75">
      <c r="A71" s="39" t="s">
        <v>34</v>
      </c>
      <c r="B71" s="44">
        <v>23281.979722719989</v>
      </c>
      <c r="C71" s="44">
        <v>22035.384851743747</v>
      </c>
      <c r="D71" s="277">
        <f>+C71/B71-1</f>
        <v>-5.3543336340927117E-2</v>
      </c>
      <c r="E71" s="44">
        <v>23857.696906354518</v>
      </c>
      <c r="F71" s="44">
        <f t="shared" ref="F71:Y72" si="64">F33/F59</f>
        <v>38609.86</v>
      </c>
      <c r="G71" s="277">
        <f>+F71/E71-1</f>
        <v>0.61833978156190894</v>
      </c>
      <c r="H71" s="44">
        <v>18992.52173913044</v>
      </c>
      <c r="I71" s="44" t="e">
        <f t="shared" si="64"/>
        <v>#DIV/0!</v>
      </c>
      <c r="J71" s="277" t="e">
        <f>+I71/H71-1</f>
        <v>#DIV/0!</v>
      </c>
      <c r="K71" s="44">
        <v>27533.416149068325</v>
      </c>
      <c r="L71" s="44">
        <f t="shared" si="64"/>
        <v>35956.90165680473</v>
      </c>
      <c r="M71" s="277">
        <f>+L71/K71-1</f>
        <v>0.30593681009762519</v>
      </c>
      <c r="N71" s="44">
        <v>22428.011404134002</v>
      </c>
      <c r="O71" s="44" t="e">
        <f t="shared" si="64"/>
        <v>#DIV/0!</v>
      </c>
      <c r="P71" s="277" t="e">
        <f>+O71/N71-1</f>
        <v>#DIV/0!</v>
      </c>
      <c r="Q71" s="44">
        <v>21499.16521739131</v>
      </c>
      <c r="R71" s="44" t="e">
        <f t="shared" si="64"/>
        <v>#DIV/0!</v>
      </c>
      <c r="S71" s="277" t="e">
        <f>+R71/Q71-1</f>
        <v>#DIV/0!</v>
      </c>
      <c r="T71" s="44" t="e">
        <f t="shared" si="64"/>
        <v>#DIV/0!</v>
      </c>
      <c r="U71" s="44" t="e">
        <f t="shared" si="64"/>
        <v>#DIV/0!</v>
      </c>
      <c r="V71" s="44" t="e">
        <f t="shared" si="64"/>
        <v>#DIV/0!</v>
      </c>
      <c r="W71" s="44" t="e">
        <f t="shared" si="64"/>
        <v>#DIV/0!</v>
      </c>
      <c r="X71" s="44" t="e">
        <f t="shared" si="64"/>
        <v>#DIV/0!</v>
      </c>
      <c r="Y71" s="44" t="e">
        <f t="shared" si="64"/>
        <v>#DIV/0!</v>
      </c>
      <c r="Z71" s="55">
        <v>1</v>
      </c>
    </row>
    <row r="72" spans="1:26">
      <c r="A72" s="33" t="s">
        <v>58</v>
      </c>
      <c r="B72" s="36" t="e">
        <v>#DIV/0!</v>
      </c>
      <c r="C72" s="36" t="e">
        <v>#DIV/0!</v>
      </c>
      <c r="D72" s="37" t="e">
        <f>+C72/B72-1</f>
        <v>#DIV/0!</v>
      </c>
      <c r="E72" s="36" t="e">
        <v>#DIV/0!</v>
      </c>
      <c r="F72" s="36" t="e">
        <f t="shared" si="64"/>
        <v>#DIV/0!</v>
      </c>
      <c r="G72" s="37" t="e">
        <f>+F72/E72-1</f>
        <v>#DIV/0!</v>
      </c>
      <c r="H72" s="36" t="e">
        <v>#DIV/0!</v>
      </c>
      <c r="I72" s="36" t="e">
        <f t="shared" si="64"/>
        <v>#DIV/0!</v>
      </c>
      <c r="J72" s="37" t="e">
        <f>+I72/H72-1</f>
        <v>#DIV/0!</v>
      </c>
      <c r="K72" s="36" t="e">
        <v>#DIV/0!</v>
      </c>
      <c r="L72" s="36" t="e">
        <f t="shared" si="64"/>
        <v>#DIV/0!</v>
      </c>
      <c r="M72" s="37" t="e">
        <f>+L72/K72-1</f>
        <v>#DIV/0!</v>
      </c>
      <c r="N72" s="36" t="e">
        <v>#DIV/0!</v>
      </c>
      <c r="O72" s="36" t="e">
        <f t="shared" si="64"/>
        <v>#DIV/0!</v>
      </c>
      <c r="P72" s="37" t="e">
        <f>+O72/N72-1</f>
        <v>#DIV/0!</v>
      </c>
      <c r="Q72" s="36" t="e">
        <v>#DIV/0!</v>
      </c>
      <c r="R72" s="36" t="e">
        <f t="shared" si="64"/>
        <v>#DIV/0!</v>
      </c>
      <c r="S72" s="37" t="e">
        <f>+R72/Q72-1</f>
        <v>#DIV/0!</v>
      </c>
      <c r="T72" s="36" t="e">
        <f t="shared" si="64"/>
        <v>#DIV/0!</v>
      </c>
      <c r="U72" s="36" t="e">
        <f t="shared" si="64"/>
        <v>#DIV/0!</v>
      </c>
      <c r="V72" s="36" t="e">
        <f t="shared" si="64"/>
        <v>#DIV/0!</v>
      </c>
      <c r="W72" s="36" t="e">
        <f t="shared" si="64"/>
        <v>#DIV/0!</v>
      </c>
      <c r="X72" s="36" t="e">
        <f t="shared" si="64"/>
        <v>#DIV/0!</v>
      </c>
      <c r="Y72" s="36" t="e">
        <f t="shared" si="64"/>
        <v>#DIV/0!</v>
      </c>
      <c r="Z72" s="55">
        <v>1</v>
      </c>
    </row>
    <row r="73" spans="1:26">
      <c r="A73" s="33" t="s">
        <v>59</v>
      </c>
      <c r="B73" s="36">
        <v>25622.3484057971</v>
      </c>
      <c r="C73" s="36">
        <v>32158.260869565223</v>
      </c>
      <c r="D73" s="37">
        <f t="shared" ref="D73:D76" si="65">+C73/B73-1</f>
        <v>0.25508639412183465</v>
      </c>
      <c r="E73" s="36">
        <v>25120.437681159423</v>
      </c>
      <c r="F73" s="36">
        <f>F36/F62</f>
        <v>79469.928750000006</v>
      </c>
      <c r="G73" s="37">
        <f t="shared" ref="G73:G76" si="66">+F73/E73-1</f>
        <v>2.1635566927085526</v>
      </c>
      <c r="H73" s="36">
        <v>21176.521739130436</v>
      </c>
      <c r="I73" s="36" t="e">
        <f>I36/I62</f>
        <v>#DIV/0!</v>
      </c>
      <c r="J73" s="37" t="e">
        <f t="shared" ref="J73:J76" si="67">+I73/H73-1</f>
        <v>#DIV/0!</v>
      </c>
      <c r="K73" s="36">
        <v>24561.739130434784</v>
      </c>
      <c r="L73" s="36">
        <f t="shared" ref="L73:Y73" si="68">L36/L62</f>
        <v>49985.949374999997</v>
      </c>
      <c r="M73" s="37">
        <f t="shared" ref="M73:M76" si="69">+L73/K73-1</f>
        <v>1.0351144155367131</v>
      </c>
      <c r="N73" s="36">
        <v>27615.472263868069</v>
      </c>
      <c r="O73" s="36" t="e">
        <f t="shared" si="68"/>
        <v>#DIV/0!</v>
      </c>
      <c r="P73" s="37" t="e">
        <f t="shared" ref="P73:P76" si="70">+O73/N73-1</f>
        <v>#DIV/0!</v>
      </c>
      <c r="Q73" s="36">
        <v>24978.633540372673</v>
      </c>
      <c r="R73" s="36" t="e">
        <f t="shared" si="68"/>
        <v>#DIV/0!</v>
      </c>
      <c r="S73" s="37" t="e">
        <f t="shared" ref="S73:S76" si="71">+R73/Q73-1</f>
        <v>#DIV/0!</v>
      </c>
      <c r="T73" s="36" t="e">
        <f t="shared" si="68"/>
        <v>#DIV/0!</v>
      </c>
      <c r="U73" s="36" t="e">
        <f t="shared" si="68"/>
        <v>#DIV/0!</v>
      </c>
      <c r="V73" s="36" t="e">
        <f t="shared" si="68"/>
        <v>#DIV/0!</v>
      </c>
      <c r="W73" s="36" t="e">
        <f t="shared" si="68"/>
        <v>#DIV/0!</v>
      </c>
      <c r="X73" s="36" t="e">
        <f t="shared" si="68"/>
        <v>#DIV/0!</v>
      </c>
      <c r="Y73" s="36" t="e">
        <f t="shared" si="68"/>
        <v>#DIV/0!</v>
      </c>
      <c r="Z73" s="55">
        <v>1</v>
      </c>
    </row>
    <row r="74" spans="1:26">
      <c r="A74" s="33" t="s">
        <v>60</v>
      </c>
      <c r="B74" s="36">
        <v>33021.687979539645</v>
      </c>
      <c r="C74" s="36">
        <v>23266.08695652174</v>
      </c>
      <c r="D74" s="37">
        <f t="shared" si="65"/>
        <v>-0.29543011335648595</v>
      </c>
      <c r="E74" s="36">
        <v>30955.527950310563</v>
      </c>
      <c r="F74" s="36">
        <f>F38/F64</f>
        <v>28612.935172413792</v>
      </c>
      <c r="G74" s="37">
        <f t="shared" si="66"/>
        <v>-7.5676072514643367E-2</v>
      </c>
      <c r="H74" s="36">
        <v>24709.565217391304</v>
      </c>
      <c r="I74" s="36" t="e">
        <f>I38/I64</f>
        <v>#DIV/0!</v>
      </c>
      <c r="J74" s="37" t="e">
        <f t="shared" si="67"/>
        <v>#DIV/0!</v>
      </c>
      <c r="K74" s="36">
        <v>41467.544065804941</v>
      </c>
      <c r="L74" s="36">
        <f t="shared" ref="L74:Y74" si="72">L38/L64</f>
        <v>28809.418181818182</v>
      </c>
      <c r="M74" s="37">
        <f t="shared" si="69"/>
        <v>-0.30525381160503617</v>
      </c>
      <c r="N74" s="36">
        <v>30982.956521739135</v>
      </c>
      <c r="O74" s="36" t="e">
        <f t="shared" si="72"/>
        <v>#DIV/0!</v>
      </c>
      <c r="P74" s="37" t="e">
        <f t="shared" si="70"/>
        <v>#DIV/0!</v>
      </c>
      <c r="Q74" s="36">
        <v>37153.043478260872</v>
      </c>
      <c r="R74" s="36" t="e">
        <f t="shared" si="72"/>
        <v>#DIV/0!</v>
      </c>
      <c r="S74" s="37" t="e">
        <f t="shared" si="71"/>
        <v>#DIV/0!</v>
      </c>
      <c r="T74" s="36" t="e">
        <f t="shared" si="72"/>
        <v>#DIV/0!</v>
      </c>
      <c r="U74" s="36" t="e">
        <f t="shared" si="72"/>
        <v>#DIV/0!</v>
      </c>
      <c r="V74" s="36" t="e">
        <f t="shared" si="72"/>
        <v>#DIV/0!</v>
      </c>
      <c r="W74" s="36" t="e">
        <f t="shared" si="72"/>
        <v>#DIV/0!</v>
      </c>
      <c r="X74" s="36" t="e">
        <f t="shared" si="72"/>
        <v>#DIV/0!</v>
      </c>
      <c r="Y74" s="36" t="e">
        <f t="shared" si="72"/>
        <v>#DIV/0!</v>
      </c>
      <c r="Z74" s="55">
        <v>1</v>
      </c>
    </row>
    <row r="75" spans="1:26">
      <c r="A75" s="33" t="s">
        <v>98</v>
      </c>
      <c r="B75" s="36">
        <v>29399.693094629158</v>
      </c>
      <c r="C75" s="36">
        <v>24405.79710144928</v>
      </c>
      <c r="D75" s="37">
        <f t="shared" si="65"/>
        <v>-0.16986218111549545</v>
      </c>
      <c r="E75" s="36">
        <v>30232.17391304348</v>
      </c>
      <c r="F75" s="36">
        <f>F40/F66</f>
        <v>60000</v>
      </c>
      <c r="G75" s="37">
        <f t="shared" si="66"/>
        <v>0.98464060747260329</v>
      </c>
      <c r="H75" s="36">
        <v>30434.08695652174</v>
      </c>
      <c r="I75" s="36" t="e">
        <f>I40/I66</f>
        <v>#DIV/0!</v>
      </c>
      <c r="J75" s="37" t="e">
        <f t="shared" si="67"/>
        <v>#DIV/0!</v>
      </c>
      <c r="K75" s="36">
        <v>36000.000000000007</v>
      </c>
      <c r="L75" s="36">
        <f t="shared" ref="L75:Y75" si="73">L40/L66</f>
        <v>48000</v>
      </c>
      <c r="M75" s="37">
        <f t="shared" si="69"/>
        <v>0.33333333333333304</v>
      </c>
      <c r="N75" s="36">
        <v>23739.130434782612</v>
      </c>
      <c r="O75" s="36" t="e">
        <f t="shared" si="73"/>
        <v>#DIV/0!</v>
      </c>
      <c r="P75" s="37" t="e">
        <f t="shared" si="70"/>
        <v>#DIV/0!</v>
      </c>
      <c r="Q75" s="36" t="e">
        <v>#DIV/0!</v>
      </c>
      <c r="R75" s="36" t="e">
        <f t="shared" si="73"/>
        <v>#DIV/0!</v>
      </c>
      <c r="S75" s="37" t="e">
        <f t="shared" si="71"/>
        <v>#DIV/0!</v>
      </c>
      <c r="T75" s="36" t="e">
        <f t="shared" si="73"/>
        <v>#DIV/0!</v>
      </c>
      <c r="U75" s="36" t="e">
        <f t="shared" si="73"/>
        <v>#DIV/0!</v>
      </c>
      <c r="V75" s="36" t="e">
        <f t="shared" si="73"/>
        <v>#DIV/0!</v>
      </c>
      <c r="W75" s="36" t="e">
        <f t="shared" si="73"/>
        <v>#DIV/0!</v>
      </c>
      <c r="X75" s="36" t="e">
        <f t="shared" si="73"/>
        <v>#DIV/0!</v>
      </c>
      <c r="Y75" s="36" t="e">
        <f t="shared" si="73"/>
        <v>#DIV/0!</v>
      </c>
      <c r="Z75" s="55"/>
    </row>
    <row r="76" spans="1:26">
      <c r="A76" s="33" t="s">
        <v>61</v>
      </c>
      <c r="B76" s="36">
        <v>9546.0447957839278</v>
      </c>
      <c r="C76" s="36">
        <v>10630.600071864896</v>
      </c>
      <c r="D76" s="37">
        <f t="shared" si="65"/>
        <v>0.11361305119372256</v>
      </c>
      <c r="E76" s="36">
        <v>8619.1604197901052</v>
      </c>
      <c r="F76" s="36">
        <f>F42/F68</f>
        <v>31862.489795918369</v>
      </c>
      <c r="G76" s="37">
        <f t="shared" si="66"/>
        <v>2.6967045795736899</v>
      </c>
      <c r="H76" s="36">
        <v>9952.9347826086978</v>
      </c>
      <c r="I76" s="36" t="e">
        <f>I42/I68</f>
        <v>#DIV/0!</v>
      </c>
      <c r="J76" s="37" t="e">
        <f t="shared" si="67"/>
        <v>#DIV/0!</v>
      </c>
      <c r="K76" s="36">
        <v>8784.4816053511713</v>
      </c>
      <c r="L76" s="36">
        <f t="shared" ref="L76:Y76" si="74">L42/L68</f>
        <v>34271.684210526313</v>
      </c>
      <c r="M76" s="37">
        <f t="shared" si="69"/>
        <v>2.9013894900353949</v>
      </c>
      <c r="N76" s="36">
        <v>10233.988657844991</v>
      </c>
      <c r="O76" s="36" t="e">
        <f t="shared" si="74"/>
        <v>#DIV/0!</v>
      </c>
      <c r="P76" s="37" t="e">
        <f t="shared" si="70"/>
        <v>#DIV/0!</v>
      </c>
      <c r="Q76" s="36">
        <v>9254.1217391304363</v>
      </c>
      <c r="R76" s="36" t="e">
        <f t="shared" si="74"/>
        <v>#DIV/0!</v>
      </c>
      <c r="S76" s="37" t="e">
        <f t="shared" si="71"/>
        <v>#DIV/0!</v>
      </c>
      <c r="T76" s="36" t="e">
        <f t="shared" si="74"/>
        <v>#DIV/0!</v>
      </c>
      <c r="U76" s="36" t="e">
        <f t="shared" si="74"/>
        <v>#DIV/0!</v>
      </c>
      <c r="V76" s="36" t="e">
        <f t="shared" si="74"/>
        <v>#DIV/0!</v>
      </c>
      <c r="W76" s="36" t="e">
        <f t="shared" si="74"/>
        <v>#DIV/0!</v>
      </c>
      <c r="X76" s="36" t="e">
        <f t="shared" si="74"/>
        <v>#DIV/0!</v>
      </c>
      <c r="Y76" s="36" t="e">
        <f t="shared" si="74"/>
        <v>#DIV/0!</v>
      </c>
      <c r="Z76" s="55">
        <v>1</v>
      </c>
    </row>
    <row r="77" spans="1:26" ht="15.75">
      <c r="A77" s="66"/>
      <c r="B77" s="143"/>
      <c r="D77" s="276"/>
      <c r="G77" s="276"/>
      <c r="J77" s="276"/>
      <c r="M77" s="276"/>
      <c r="P77" s="276"/>
      <c r="S77" s="276"/>
      <c r="Z77" s="56">
        <v>1</v>
      </c>
    </row>
    <row r="78" spans="1:26" ht="15.75">
      <c r="A78" s="62" t="s">
        <v>62</v>
      </c>
      <c r="B78" s="44">
        <v>5575.0806375554084</v>
      </c>
      <c r="C78" s="44">
        <v>6253.4152711630068</v>
      </c>
      <c r="D78" s="277">
        <f>+C78/B78-1</f>
        <v>0.12167261385210004</v>
      </c>
      <c r="E78" s="44">
        <v>4575.635451505017</v>
      </c>
      <c r="F78" s="44">
        <f>F47/F59</f>
        <v>15288.533333333333</v>
      </c>
      <c r="G78" s="277">
        <f>+F78/E78-1</f>
        <v>2.3412918261013629</v>
      </c>
      <c r="H78" s="44">
        <v>6130.8695652173919</v>
      </c>
      <c r="I78" s="44" t="e">
        <f>I47/I59</f>
        <v>#DIV/0!</v>
      </c>
      <c r="J78" s="277" t="e">
        <f>+I78/H78-1</f>
        <v>#DIV/0!</v>
      </c>
      <c r="K78" s="44">
        <v>5439.7619047619046</v>
      </c>
      <c r="L78" s="44">
        <f t="shared" ref="L78:Y78" si="75">L47/L59</f>
        <v>18070.579881656806</v>
      </c>
      <c r="M78" s="277">
        <f>+L78/K78-1</f>
        <v>2.3219431655341438</v>
      </c>
      <c r="N78" s="44">
        <v>5878.9451176051325</v>
      </c>
      <c r="O78" s="44" t="e">
        <f t="shared" si="75"/>
        <v>#DIV/0!</v>
      </c>
      <c r="P78" s="277" t="e">
        <f>+O78/N78-1</f>
        <v>#DIV/0!</v>
      </c>
      <c r="Q78" s="44">
        <v>6324.4869565217396</v>
      </c>
      <c r="R78" s="44" t="e">
        <f t="shared" si="75"/>
        <v>#DIV/0!</v>
      </c>
      <c r="S78" s="277" t="e">
        <f>+R78/Q78-1</f>
        <v>#DIV/0!</v>
      </c>
      <c r="T78" s="44" t="e">
        <f t="shared" si="75"/>
        <v>#DIV/0!</v>
      </c>
      <c r="U78" s="44" t="e">
        <f t="shared" si="75"/>
        <v>#DIV/0!</v>
      </c>
      <c r="V78" s="44" t="e">
        <f t="shared" si="75"/>
        <v>#DIV/0!</v>
      </c>
      <c r="W78" s="44" t="e">
        <f t="shared" si="75"/>
        <v>#DIV/0!</v>
      </c>
      <c r="X78" s="44" t="e">
        <f t="shared" si="75"/>
        <v>#DIV/0!</v>
      </c>
      <c r="Y78" s="44" t="e">
        <f t="shared" si="75"/>
        <v>#DIV/0!</v>
      </c>
      <c r="Z78">
        <v>1</v>
      </c>
    </row>
    <row r="79" spans="1:26">
      <c r="A79" s="33" t="s">
        <v>58</v>
      </c>
      <c r="B79" s="36">
        <v>0</v>
      </c>
      <c r="C79" s="36">
        <v>0</v>
      </c>
      <c r="D79" s="37" t="e">
        <f>+C79/B79-1</f>
        <v>#DIV/0!</v>
      </c>
      <c r="E79" s="36">
        <v>0</v>
      </c>
      <c r="F79" s="36">
        <v>0</v>
      </c>
      <c r="G79" s="37" t="e">
        <f>+F79/E79-1</f>
        <v>#DIV/0!</v>
      </c>
      <c r="H79" s="36">
        <v>0</v>
      </c>
      <c r="I79" s="36">
        <v>0</v>
      </c>
      <c r="J79" s="37" t="e">
        <f>+I79/H79-1</f>
        <v>#DIV/0!</v>
      </c>
      <c r="K79" s="36">
        <v>0</v>
      </c>
      <c r="L79" s="36">
        <v>0</v>
      </c>
      <c r="M79" s="37" t="e">
        <f>+L79/K79-1</f>
        <v>#DIV/0!</v>
      </c>
      <c r="N79" s="36">
        <v>0</v>
      </c>
      <c r="O79" s="36">
        <v>0</v>
      </c>
      <c r="P79" s="37" t="e">
        <f>+O79/N79-1</f>
        <v>#DIV/0!</v>
      </c>
      <c r="Q79" s="36">
        <v>0</v>
      </c>
      <c r="R79" s="36">
        <v>0</v>
      </c>
      <c r="S79" s="37" t="e">
        <f>+R79/Q79-1</f>
        <v>#DIV/0!</v>
      </c>
      <c r="T79" s="36">
        <v>0</v>
      </c>
      <c r="U79" s="36">
        <v>0</v>
      </c>
      <c r="V79" s="36">
        <v>0</v>
      </c>
      <c r="W79" s="36">
        <v>0</v>
      </c>
      <c r="X79" s="36">
        <v>0</v>
      </c>
      <c r="Y79" s="36">
        <v>0</v>
      </c>
      <c r="Z79">
        <v>1</v>
      </c>
    </row>
    <row r="80" spans="1:26">
      <c r="A80" s="33" t="s">
        <v>63</v>
      </c>
      <c r="B80" s="36">
        <v>4142.8637681159425</v>
      </c>
      <c r="C80" s="36">
        <v>2679.855072463768</v>
      </c>
      <c r="D80" s="37">
        <f t="shared" ref="D80:D83" si="76">+C80/B80-1</f>
        <v>-0.35313946524423356</v>
      </c>
      <c r="E80" s="36">
        <v>3549.1014492753629</v>
      </c>
      <c r="F80" s="36">
        <f>F50/F62</f>
        <v>6630.75</v>
      </c>
      <c r="G80" s="37">
        <f t="shared" ref="G80:G83" si="77">+F80/E80-1</f>
        <v>0.86828978961811076</v>
      </c>
      <c r="H80" s="36">
        <v>3529.4202898550725</v>
      </c>
      <c r="I80" s="36" t="e">
        <f>I50/I62</f>
        <v>#DIV/0!</v>
      </c>
      <c r="J80" s="37" t="e">
        <f t="shared" ref="J80:J83" si="78">+I80/H80-1</f>
        <v>#DIV/0!</v>
      </c>
      <c r="K80" s="36">
        <v>4093.6231884057975</v>
      </c>
      <c r="L80" s="36">
        <f t="shared" ref="L80:Y80" si="79">L50/L62</f>
        <v>4290</v>
      </c>
      <c r="M80" s="37">
        <f t="shared" ref="M80:M83" si="80">+L80/K80-1</f>
        <v>4.7971394179706861E-2</v>
      </c>
      <c r="N80" s="36">
        <v>4602.5787106446787</v>
      </c>
      <c r="O80" s="36" t="e">
        <f t="shared" si="79"/>
        <v>#DIV/0!</v>
      </c>
      <c r="P80" s="37" t="e">
        <f t="shared" ref="P80:P83" si="81">+O80/N80-1</f>
        <v>#DIV/0!</v>
      </c>
      <c r="Q80" s="36">
        <v>4163.1055900621122</v>
      </c>
      <c r="R80" s="36" t="e">
        <f t="shared" si="79"/>
        <v>#DIV/0!</v>
      </c>
      <c r="S80" s="37" t="e">
        <f t="shared" ref="S80:S83" si="82">+R80/Q80-1</f>
        <v>#DIV/0!</v>
      </c>
      <c r="T80" s="36" t="e">
        <f t="shared" si="79"/>
        <v>#DIV/0!</v>
      </c>
      <c r="U80" s="36" t="e">
        <f t="shared" si="79"/>
        <v>#DIV/0!</v>
      </c>
      <c r="V80" s="36" t="e">
        <f t="shared" si="79"/>
        <v>#DIV/0!</v>
      </c>
      <c r="W80" s="36" t="e">
        <f t="shared" si="79"/>
        <v>#DIV/0!</v>
      </c>
      <c r="X80" s="36" t="e">
        <f t="shared" si="79"/>
        <v>#DIV/0!</v>
      </c>
      <c r="Y80" s="36" t="e">
        <f t="shared" si="79"/>
        <v>#DIV/0!</v>
      </c>
      <c r="Z80">
        <v>1</v>
      </c>
    </row>
    <row r="81" spans="1:26">
      <c r="A81" s="33" t="s">
        <v>60</v>
      </c>
      <c r="B81" s="36">
        <v>2741.9181585677752</v>
      </c>
      <c r="C81" s="36">
        <v>3877.68115942029</v>
      </c>
      <c r="D81" s="37">
        <f t="shared" si="76"/>
        <v>0.41422206468984246</v>
      </c>
      <c r="E81" s="36">
        <v>2543.6024844720496</v>
      </c>
      <c r="F81" s="36">
        <f>F52/F64</f>
        <v>4768.9310344827591</v>
      </c>
      <c r="G81" s="37">
        <f t="shared" si="77"/>
        <v>0.87487276946601944</v>
      </c>
      <c r="H81" s="36">
        <v>2059.130434782609</v>
      </c>
      <c r="I81" s="36" t="e">
        <f>I52/I64</f>
        <v>#DIV/0!</v>
      </c>
      <c r="J81" s="37" t="e">
        <f t="shared" si="78"/>
        <v>#DIV/0!</v>
      </c>
      <c r="K81" s="36">
        <v>3455.6286721504116</v>
      </c>
      <c r="L81" s="36">
        <f t="shared" ref="L81:Y81" si="83">L52/L64</f>
        <v>4800</v>
      </c>
      <c r="M81" s="37">
        <f t="shared" si="80"/>
        <v>0.3890381332589754</v>
      </c>
      <c r="N81" s="36">
        <v>2581.9130434782605</v>
      </c>
      <c r="O81" s="36" t="e">
        <f t="shared" si="83"/>
        <v>#DIV/0!</v>
      </c>
      <c r="P81" s="37" t="e">
        <f t="shared" si="81"/>
        <v>#DIV/0!</v>
      </c>
      <c r="Q81" s="36">
        <v>3096.086956521739</v>
      </c>
      <c r="R81" s="36" t="e">
        <f t="shared" si="83"/>
        <v>#DIV/0!</v>
      </c>
      <c r="S81" s="37" t="e">
        <f t="shared" si="82"/>
        <v>#DIV/0!</v>
      </c>
      <c r="T81" s="36" t="e">
        <f t="shared" si="83"/>
        <v>#DIV/0!</v>
      </c>
      <c r="U81" s="36" t="e">
        <f t="shared" si="83"/>
        <v>#DIV/0!</v>
      </c>
      <c r="V81" s="36" t="e">
        <f t="shared" si="83"/>
        <v>#DIV/0!</v>
      </c>
      <c r="W81" s="36" t="e">
        <f t="shared" si="83"/>
        <v>#DIV/0!</v>
      </c>
      <c r="X81" s="36" t="e">
        <f t="shared" si="83"/>
        <v>#DIV/0!</v>
      </c>
      <c r="Y81" s="36" t="e">
        <f t="shared" si="83"/>
        <v>#DIV/0!</v>
      </c>
      <c r="Z81">
        <v>1</v>
      </c>
    </row>
    <row r="82" spans="1:26">
      <c r="A82" s="33" t="s">
        <v>98</v>
      </c>
      <c r="B82" s="36">
        <v>7349.9232736572894</v>
      </c>
      <c r="C82" s="36">
        <v>6101.4492753623199</v>
      </c>
      <c r="D82" s="37">
        <f t="shared" si="76"/>
        <v>-0.16986218111549545</v>
      </c>
      <c r="E82" s="36">
        <v>7558.04347826087</v>
      </c>
      <c r="F82" s="36">
        <f>F54/F66</f>
        <v>10000</v>
      </c>
      <c r="G82" s="37">
        <f t="shared" si="77"/>
        <v>0.32309373831506871</v>
      </c>
      <c r="H82" s="36">
        <v>7608.521739130435</v>
      </c>
      <c r="I82" s="36" t="e">
        <f>I54/I66</f>
        <v>#DIV/0!</v>
      </c>
      <c r="J82" s="37" t="e">
        <f t="shared" si="78"/>
        <v>#DIV/0!</v>
      </c>
      <c r="K82" s="36">
        <v>9000.0000000000018</v>
      </c>
      <c r="L82" s="36">
        <f t="shared" ref="L82:Y82" si="84">L54/L66</f>
        <v>8000</v>
      </c>
      <c r="M82" s="37">
        <f t="shared" si="80"/>
        <v>-0.11111111111111127</v>
      </c>
      <c r="N82" s="36">
        <v>5934.7826086956529</v>
      </c>
      <c r="O82" s="36" t="e">
        <f t="shared" si="84"/>
        <v>#DIV/0!</v>
      </c>
      <c r="P82" s="37" t="e">
        <f t="shared" si="81"/>
        <v>#DIV/0!</v>
      </c>
      <c r="Q82" s="36" t="e">
        <v>#DIV/0!</v>
      </c>
      <c r="R82" s="36" t="e">
        <f t="shared" si="84"/>
        <v>#DIV/0!</v>
      </c>
      <c r="S82" s="37" t="e">
        <f t="shared" si="82"/>
        <v>#DIV/0!</v>
      </c>
      <c r="T82" s="36" t="e">
        <f t="shared" si="84"/>
        <v>#DIV/0!</v>
      </c>
      <c r="U82" s="36" t="e">
        <f t="shared" si="84"/>
        <v>#DIV/0!</v>
      </c>
      <c r="V82" s="36" t="e">
        <f t="shared" si="84"/>
        <v>#DIV/0!</v>
      </c>
      <c r="W82" s="36" t="e">
        <f t="shared" si="84"/>
        <v>#DIV/0!</v>
      </c>
      <c r="X82" s="36" t="e">
        <f t="shared" si="84"/>
        <v>#DIV/0!</v>
      </c>
      <c r="Y82" s="36" t="e">
        <f t="shared" si="84"/>
        <v>#DIV/0!</v>
      </c>
    </row>
    <row r="83" spans="1:26">
      <c r="A83" s="33" t="s">
        <v>61</v>
      </c>
      <c r="B83" s="36">
        <v>9546.0447957839278</v>
      </c>
      <c r="C83" s="36">
        <v>10630.600071864896</v>
      </c>
      <c r="D83" s="37">
        <f t="shared" si="76"/>
        <v>0.11361305119372256</v>
      </c>
      <c r="E83" s="36">
        <v>8619.1604197901052</v>
      </c>
      <c r="F83" s="36">
        <f>F56/F68</f>
        <v>31862.489795918369</v>
      </c>
      <c r="G83" s="37">
        <f t="shared" si="77"/>
        <v>2.6967045795736899</v>
      </c>
      <c r="H83" s="36">
        <v>9952.9347826086978</v>
      </c>
      <c r="I83" s="36" t="e">
        <f>I56/I68</f>
        <v>#DIV/0!</v>
      </c>
      <c r="J83" s="37" t="e">
        <f t="shared" si="78"/>
        <v>#DIV/0!</v>
      </c>
      <c r="K83" s="36">
        <v>8784.4816053511713</v>
      </c>
      <c r="L83" s="36">
        <f t="shared" ref="L83:Y83" si="85">L56/L68</f>
        <v>34271.684210526313</v>
      </c>
      <c r="M83" s="37">
        <f t="shared" si="80"/>
        <v>2.9013894900353949</v>
      </c>
      <c r="N83" s="36">
        <v>10233.988657844991</v>
      </c>
      <c r="O83" s="36" t="e">
        <f t="shared" si="85"/>
        <v>#DIV/0!</v>
      </c>
      <c r="P83" s="37" t="e">
        <f t="shared" si="81"/>
        <v>#DIV/0!</v>
      </c>
      <c r="Q83" s="36">
        <v>9254.1217391304363</v>
      </c>
      <c r="R83" s="36" t="e">
        <f t="shared" si="85"/>
        <v>#DIV/0!</v>
      </c>
      <c r="S83" s="37" t="e">
        <f t="shared" si="82"/>
        <v>#DIV/0!</v>
      </c>
      <c r="T83" s="36" t="e">
        <f t="shared" si="85"/>
        <v>#DIV/0!</v>
      </c>
      <c r="U83" s="36" t="e">
        <f t="shared" si="85"/>
        <v>#DIV/0!</v>
      </c>
      <c r="V83" s="36" t="e">
        <f t="shared" si="85"/>
        <v>#DIV/0!</v>
      </c>
      <c r="W83" s="36" t="e">
        <f t="shared" si="85"/>
        <v>#DIV/0!</v>
      </c>
      <c r="X83" s="36" t="e">
        <f t="shared" si="85"/>
        <v>#DIV/0!</v>
      </c>
      <c r="Y83" s="36" t="e">
        <f t="shared" si="85"/>
        <v>#DIV/0!</v>
      </c>
      <c r="Z83">
        <v>1</v>
      </c>
    </row>
    <row r="84" spans="1:26">
      <c r="A84"/>
      <c r="B84" s="143"/>
      <c r="D84" s="276"/>
      <c r="G84" s="276"/>
      <c r="J84" s="276"/>
      <c r="M84" s="276"/>
      <c r="P84" s="276"/>
      <c r="S84" s="276"/>
    </row>
    <row r="85" spans="1:26" ht="15.75">
      <c r="A85" s="67" t="s">
        <v>24</v>
      </c>
      <c r="B85" s="42">
        <v>116</v>
      </c>
      <c r="C85" s="42">
        <v>73</v>
      </c>
      <c r="D85" s="277">
        <f>+C85/B85-1</f>
        <v>-0.37068965517241381</v>
      </c>
      <c r="E85" s="42">
        <v>26</v>
      </c>
      <c r="F85" s="43">
        <f>SUMIF(Summary!$C:$C,'Comparison Mgr''s Wise'!F5,Summary!$K:$K)</f>
        <v>0</v>
      </c>
      <c r="G85" s="277">
        <f>+F85/E85-1</f>
        <v>-1</v>
      </c>
      <c r="H85" s="43">
        <v>7</v>
      </c>
      <c r="I85" s="43">
        <f>SUMIF(Summary!$C:$C,'Comparison Mgr''s Wise'!I5,Summary!$K:$K)</f>
        <v>0</v>
      </c>
      <c r="J85" s="277">
        <f>+I85/H85-1</f>
        <v>-1</v>
      </c>
      <c r="K85" s="43">
        <v>13</v>
      </c>
      <c r="L85" s="43">
        <f>SUMIF(Summary!$C:$C,'Comparison Mgr''s Wise'!L5,Summary!$K:$K)</f>
        <v>0</v>
      </c>
      <c r="M85" s="277">
        <f>+L85/K85-1</f>
        <v>-1</v>
      </c>
      <c r="N85" s="43">
        <v>52</v>
      </c>
      <c r="O85" s="43">
        <f>SUMIF(Summary!$C:$C,'Comparison Mgr''s Wise'!O5,Summary!$K:$K)</f>
        <v>0</v>
      </c>
      <c r="P85" s="277">
        <f>+O85/N85-1</f>
        <v>-1</v>
      </c>
      <c r="Q85" s="43">
        <v>18</v>
      </c>
      <c r="R85" s="43">
        <f>SUMIF(Summary!$C:$C,'Comparison Mgr''s Wise'!R5,Summary!$K:$K)</f>
        <v>0</v>
      </c>
      <c r="S85" s="277">
        <f>+R85/Q85-1</f>
        <v>-1</v>
      </c>
      <c r="T85" s="43">
        <f>SUMIF(Summary!$C:$C,'Comparison Mgr''s Wise'!T5,Summary!$K:$K)</f>
        <v>0</v>
      </c>
      <c r="U85" s="43">
        <f>SUMIF(Summary!$C:$C,'Comparison Mgr''s Wise'!U5,Summary!$K:$K)</f>
        <v>0</v>
      </c>
      <c r="V85" s="43">
        <f>SUMIF(Summary!$C:$C,'Comparison Mgr''s Wise'!V5,Summary!$K:$K)</f>
        <v>0</v>
      </c>
      <c r="W85" s="43">
        <f>SUMIF(Summary!$C:$C,'Comparison Mgr''s Wise'!W5,Summary!$K:$K)</f>
        <v>0</v>
      </c>
      <c r="X85" s="43">
        <f>SUMIF(Summary!$C:$C,'Comparison Mgr''s Wise'!X5,Summary!$K:$K)</f>
        <v>0</v>
      </c>
      <c r="Y85" s="43">
        <f>SUMIF(Summary!$C:$C,'Comparison Mgr''s Wise'!Y5,Summary!$K:$K)</f>
        <v>0</v>
      </c>
      <c r="Z85">
        <v>1</v>
      </c>
    </row>
    <row r="86" spans="1:26" ht="15.75">
      <c r="A86" s="40" t="s">
        <v>80</v>
      </c>
      <c r="B86" s="53">
        <v>1.713216957605985</v>
      </c>
      <c r="C86" s="53">
        <v>1.6941266209000765</v>
      </c>
      <c r="D86" s="277">
        <f t="shared" ref="D86:D92" si="86">+C86/B86-1</f>
        <v>-1.114297673809217E-2</v>
      </c>
      <c r="E86" s="53">
        <v>4.33984375</v>
      </c>
      <c r="F86" s="51">
        <f>(SUMIF(Summary!$C:$C,F5,Summary!$AK:$AK)/F6)/F10</f>
        <v>1.5249999999999999</v>
      </c>
      <c r="G86" s="277">
        <f t="shared" ref="G86:G89" si="87">+F86/E86-1</f>
        <v>-0.6486048604860486</v>
      </c>
      <c r="H86" s="51">
        <v>4.5648854961832059</v>
      </c>
      <c r="I86" s="51" t="e">
        <f>(SUMIF(Summary!$C:$C,I5,Summary!$AK:$AK)/I6)/I10</f>
        <v>#DIV/0!</v>
      </c>
      <c r="J86" s="277" t="e">
        <f t="shared" ref="J86:J89" si="88">+I86/H86-1</f>
        <v>#DIV/0!</v>
      </c>
      <c r="K86" s="51">
        <v>4.0084388185654012</v>
      </c>
      <c r="L86" s="51">
        <f>(SUMIF(Summary!$C:$C,L5,Summary!$AK:$AK)/L6)/L10</f>
        <v>0.84070796460176989</v>
      </c>
      <c r="M86" s="277">
        <f t="shared" ref="M86:M89" si="89">+L86/K86-1</f>
        <v>-0.79026548672566377</v>
      </c>
      <c r="N86" s="51">
        <v>4.0767543859649118</v>
      </c>
      <c r="O86" s="51" t="e">
        <f>(SUMIF(Summary!$C:$C,O5,Summary!$AK:$AK)/O6)/O10</f>
        <v>#DIV/0!</v>
      </c>
      <c r="P86" s="277" t="e">
        <f t="shared" ref="P86:P89" si="90">+O86/N86-1</f>
        <v>#DIV/0!</v>
      </c>
      <c r="Q86" s="51">
        <v>4.1300813008130088</v>
      </c>
      <c r="R86" s="51" t="e">
        <f>(SUMIF(Summary!$C:$C,R5,Summary!$AK:$AK)/R6)/R10</f>
        <v>#DIV/0!</v>
      </c>
      <c r="S86" s="277" t="e">
        <f t="shared" ref="S86:S89" si="91">+R86/Q86-1</f>
        <v>#DIV/0!</v>
      </c>
      <c r="T86" s="51" t="e">
        <f>(SUMIF(Summary!$C:$C,T5,Summary!$AK:$AK)/T6)/T10</f>
        <v>#DIV/0!</v>
      </c>
      <c r="U86" s="51" t="e">
        <f>(SUMIF(Summary!$C:$C,U5,Summary!$AK:$AK)/U6)/U10</f>
        <v>#DIV/0!</v>
      </c>
      <c r="V86" s="51" t="e">
        <f>(SUMIF(Summary!$C:$C,V5,Summary!$AK:$AK)/V6)/V10</f>
        <v>#DIV/0!</v>
      </c>
      <c r="W86" s="51" t="e">
        <f>(SUMIF(Summary!$C:$C,W5,Summary!$AK:$AK)/W6)/W10</f>
        <v>#DIV/0!</v>
      </c>
      <c r="X86" s="51" t="e">
        <f>(SUMIF(Summary!$C:$C,X5,Summary!$AK:$AK)/X6)/X10</f>
        <v>#DIV/0!</v>
      </c>
      <c r="Y86" s="51" t="e">
        <f>(SUMIF(Summary!$C:$C,Y5,Summary!$AK:$AK)/Y6)/Y10</f>
        <v>#DIV/0!</v>
      </c>
    </row>
    <row r="87" spans="1:26" ht="15.75">
      <c r="A87" s="40" t="s">
        <v>81</v>
      </c>
      <c r="B87" s="53">
        <v>1.9950124688279301E-2</v>
      </c>
      <c r="C87" s="53">
        <v>9.1533180778032037E-3</v>
      </c>
      <c r="D87" s="277">
        <f t="shared" si="86"/>
        <v>-0.54118993135011439</v>
      </c>
      <c r="E87" s="53">
        <v>4.6875E-2</v>
      </c>
      <c r="F87" s="51">
        <f>(SUMIF(Summary!$C:$C,F5,Summary!$AL:$AL)/F6)/F10</f>
        <v>3.0275000000000003</v>
      </c>
      <c r="G87" s="277">
        <f t="shared" si="87"/>
        <v>63.586666666666673</v>
      </c>
      <c r="H87" s="51">
        <v>4.5801526717557259E-2</v>
      </c>
      <c r="I87" s="51" t="e">
        <f>(SUMIF(Summary!$C:$C,I5,Summary!$AL:$AL)/I6)/I10</f>
        <v>#DIV/0!</v>
      </c>
      <c r="J87" s="277" t="e">
        <f t="shared" si="88"/>
        <v>#DIV/0!</v>
      </c>
      <c r="K87" s="51">
        <v>1.687763713080169E-2</v>
      </c>
      <c r="L87" s="51">
        <f>(SUMIF(Summary!$C:$C,L5,Summary!$AL:$AL)/L6)/L10</f>
        <v>2.8938053097345136</v>
      </c>
      <c r="M87" s="277">
        <f t="shared" si="89"/>
        <v>170.4579646017699</v>
      </c>
      <c r="N87" s="51">
        <v>9.4298245614035076E-2</v>
      </c>
      <c r="O87" s="51" t="e">
        <f>(SUMIF(Summary!$C:$C,O5,Summary!$AL:$AL)/O6)/O10</f>
        <v>#DIV/0!</v>
      </c>
      <c r="P87" s="277" t="e">
        <f t="shared" si="90"/>
        <v>#DIV/0!</v>
      </c>
      <c r="Q87" s="51">
        <v>1.6260162601626018E-2</v>
      </c>
      <c r="R87" s="51" t="e">
        <f>(SUMIF(Summary!$C:$C,R5,Summary!$AL:$AL)/R6)/R10</f>
        <v>#DIV/0!</v>
      </c>
      <c r="S87" s="277" t="e">
        <f t="shared" si="91"/>
        <v>#DIV/0!</v>
      </c>
      <c r="T87" s="51" t="e">
        <f>(SUMIF(Summary!$C:$C,T5,Summary!$AL:$AL)/T6)/T10</f>
        <v>#DIV/0!</v>
      </c>
      <c r="U87" s="51" t="e">
        <f>(SUMIF(Summary!$C:$C,U5,Summary!$AL:$AL)/U6)/U10</f>
        <v>#DIV/0!</v>
      </c>
      <c r="V87" s="51" t="e">
        <f>(SUMIF(Summary!$C:$C,V5,Summary!$AL:$AL)/V6)/V10</f>
        <v>#DIV/0!</v>
      </c>
      <c r="W87" s="51" t="e">
        <f>(SUMIF(Summary!$C:$C,W5,Summary!$AL:$AL)/W6)/W10</f>
        <v>#DIV/0!</v>
      </c>
      <c r="X87" s="51" t="e">
        <f>(SUMIF(Summary!$C:$C,X5,Summary!$AL:$AL)/X6)/X10</f>
        <v>#DIV/0!</v>
      </c>
      <c r="Y87" s="51" t="e">
        <f>(SUMIF(Summary!$C:$C,Y5,Summary!$AL:$AL)/Y6)/Y10</f>
        <v>#DIV/0!</v>
      </c>
    </row>
    <row r="88" spans="1:26" ht="15.75">
      <c r="A88" s="40" t="s">
        <v>77</v>
      </c>
      <c r="B88" s="53">
        <v>0</v>
      </c>
      <c r="C88" s="53">
        <v>0</v>
      </c>
      <c r="D88" s="277" t="e">
        <f t="shared" si="86"/>
        <v>#DIV/0!</v>
      </c>
      <c r="E88" s="53">
        <v>0</v>
      </c>
      <c r="F88" s="51">
        <f>(SUMIF(Summary!$C:$C,F5,Summary!$AM:$AM)/F6)/F10</f>
        <v>0</v>
      </c>
      <c r="G88" s="277" t="e">
        <f t="shared" si="87"/>
        <v>#DIV/0!</v>
      </c>
      <c r="H88" s="51">
        <v>0</v>
      </c>
      <c r="I88" s="51" t="e">
        <f>(SUMIF(Summary!$C:$C,I5,Summary!$AM:$AM)/I6)/I10</f>
        <v>#DIV/0!</v>
      </c>
      <c r="J88" s="277" t="e">
        <f t="shared" si="88"/>
        <v>#DIV/0!</v>
      </c>
      <c r="K88" s="51">
        <v>0</v>
      </c>
      <c r="L88" s="51">
        <f>(SUMIF(Summary!$C:$C,L5,Summary!$AM:$AM)/L6)/L10</f>
        <v>0</v>
      </c>
      <c r="M88" s="277" t="e">
        <f t="shared" si="89"/>
        <v>#DIV/0!</v>
      </c>
      <c r="N88" s="51">
        <v>0</v>
      </c>
      <c r="O88" s="51" t="e">
        <f>(SUMIF(Summary!$C:$C,O5,Summary!$AM:$AM)/O6)/O10</f>
        <v>#DIV/0!</v>
      </c>
      <c r="P88" s="277" t="e">
        <f t="shared" si="90"/>
        <v>#DIV/0!</v>
      </c>
      <c r="Q88" s="51">
        <v>0</v>
      </c>
      <c r="R88" s="51" t="e">
        <f>(SUMIF(Summary!$C:$C,R5,Summary!$AM:$AM)/R6)/R10</f>
        <v>#DIV/0!</v>
      </c>
      <c r="S88" s="277" t="e">
        <f t="shared" si="91"/>
        <v>#DIV/0!</v>
      </c>
      <c r="T88" s="51" t="e">
        <f>(SUMIF(Summary!$C:$C,T5,Summary!$AM:$AM)/T6)/T10</f>
        <v>#DIV/0!</v>
      </c>
      <c r="U88" s="51" t="e">
        <f>(SUMIF(Summary!$C:$C,U5,Summary!$AM:$AM)/U6)/U10</f>
        <v>#DIV/0!</v>
      </c>
      <c r="V88" s="51" t="e">
        <f>(SUMIF(Summary!$C:$C,V5,Summary!$AM:$AM)/V6)/V10</f>
        <v>#DIV/0!</v>
      </c>
      <c r="W88" s="51" t="e">
        <f>(SUMIF(Summary!$C:$C,W5,Summary!$AM:$AM)/W6)/W10</f>
        <v>#DIV/0!</v>
      </c>
      <c r="X88" s="51" t="e">
        <f>(SUMIF(Summary!$C:$C,X5,Summary!$AM:$AM)/X6)/X10</f>
        <v>#DIV/0!</v>
      </c>
      <c r="Y88" s="51" t="e">
        <f>(SUMIF(Summary!$C:$C,Y5,Summary!$AM:$AM)/Y6)/Y10</f>
        <v>#DIV/0!</v>
      </c>
    </row>
    <row r="89" spans="1:26" ht="15.75">
      <c r="A89" s="40" t="s">
        <v>78</v>
      </c>
      <c r="B89" s="44">
        <v>488.90909090909093</v>
      </c>
      <c r="C89" s="44">
        <v>392.81818181818181</v>
      </c>
      <c r="D89" s="277">
        <f t="shared" si="86"/>
        <v>-0.19654146522870963</v>
      </c>
      <c r="E89" s="44">
        <v>1128.3499999999999</v>
      </c>
      <c r="F89" s="42">
        <f>SUMIF(Summary!$C:$C,F5,Summary!$AN:$AN)/F8</f>
        <v>3149</v>
      </c>
      <c r="G89" s="277">
        <f t="shared" si="87"/>
        <v>1.7908007267248638</v>
      </c>
      <c r="H89" s="42">
        <v>986.5</v>
      </c>
      <c r="I89" s="42" t="e">
        <f>SUMIF(Summary!$C:$C,I5,Summary!$AN:$AN)/I8</f>
        <v>#DIV/0!</v>
      </c>
      <c r="J89" s="277" t="e">
        <f t="shared" si="88"/>
        <v>#DIV/0!</v>
      </c>
      <c r="K89" s="42">
        <v>1062.8333333333333</v>
      </c>
      <c r="L89" s="42">
        <f>SUMIF(Summary!$C:$C,L5,Summary!$AN:$AN)/L8</f>
        <v>2367</v>
      </c>
      <c r="M89" s="277">
        <f t="shared" si="89"/>
        <v>1.227066018503999</v>
      </c>
      <c r="N89" s="42">
        <v>1072.3157894736842</v>
      </c>
      <c r="O89" s="42" t="e">
        <f>SUMIF(Summary!$C:$C,O5,Summary!$AN:$AN)/O8</f>
        <v>#DIV/0!</v>
      </c>
      <c r="P89" s="277" t="e">
        <f t="shared" si="90"/>
        <v>#DIV/0!</v>
      </c>
      <c r="Q89" s="42">
        <v>968.09090909090912</v>
      </c>
      <c r="R89" s="42" t="e">
        <f>SUMIF(Summary!$C:$C,R5,Summary!$AN:$AN)/R8</f>
        <v>#DIV/0!</v>
      </c>
      <c r="S89" s="277" t="e">
        <f t="shared" si="91"/>
        <v>#DIV/0!</v>
      </c>
      <c r="T89" s="42" t="e">
        <f>SUMIF(Summary!$C:$C,T5,Summary!$AN:$AN)/T8</f>
        <v>#DIV/0!</v>
      </c>
      <c r="U89" s="42" t="e">
        <f>SUMIF(Summary!$C:$C,U5,Summary!$AN:$AN)/U8</f>
        <v>#DIV/0!</v>
      </c>
      <c r="V89" s="42" t="e">
        <f>SUMIF(Summary!$C:$C,V5,Summary!$AN:$AN)/V8</f>
        <v>#DIV/0!</v>
      </c>
      <c r="W89" s="42" t="e">
        <f>SUMIF(Summary!$C:$C,W5,Summary!$AN:$AN)/W8</f>
        <v>#DIV/0!</v>
      </c>
      <c r="X89" s="42" t="e">
        <f>SUMIF(Summary!$C:$C,X5,Summary!$AN:$AN)/X8</f>
        <v>#DIV/0!</v>
      </c>
      <c r="Y89" s="42" t="e">
        <f>SUMIF(Summary!$C:$C,Y5,Summary!$AN:$AN)/Y8</f>
        <v>#DIV/0!</v>
      </c>
    </row>
    <row r="91" spans="1:26">
      <c r="A91" s="290" t="s">
        <v>226</v>
      </c>
      <c r="B91" s="291">
        <f>(B23*0.8)+((B22-B23)*0.34)</f>
        <v>371651.46936454857</v>
      </c>
      <c r="C91" s="291">
        <f>(C23*0.8)+((C22-C23)*0.34)</f>
        <v>225716.48695652175</v>
      </c>
      <c r="D91" s="277">
        <f t="shared" si="86"/>
        <v>-0.39266623284860713</v>
      </c>
      <c r="E91" s="291">
        <f>(E23*0.8)+((E22-E23)*0.34)</f>
        <v>81731.274046822757</v>
      </c>
      <c r="F91" s="291">
        <f>(F23*0.8)+((F22-F23)*0.34)</f>
        <v>104677.32669230769</v>
      </c>
      <c r="G91" s="277">
        <f t="shared" ref="G91:G92" si="92">+F91/E91-1</f>
        <v>0.28074996888387482</v>
      </c>
      <c r="H91" s="291">
        <f>(H23*0.8)+((H22-H23)*0.34)</f>
        <v>28546.638127090304</v>
      </c>
      <c r="I91" s="291">
        <f>(I23*0.8)+((I22-I23)*0.34)</f>
        <v>0</v>
      </c>
      <c r="J91" s="277">
        <f t="shared" ref="J91:J92" si="93">+I91/H91-1</f>
        <v>-1</v>
      </c>
      <c r="K91" s="291">
        <f>(K23*0.8)+((K22-K23)*0.34)</f>
        <v>76657.443478260888</v>
      </c>
      <c r="L91" s="291">
        <f>(L23*0.8)+((L22-L23)*0.34)</f>
        <v>133495.7865076923</v>
      </c>
      <c r="M91" s="277">
        <f t="shared" ref="M91:M92" si="94">+L91/K91-1</f>
        <v>0.74145889101493556</v>
      </c>
      <c r="N91" s="291">
        <f>(N23*0.8)+((N22-N23)*0.34)</f>
        <v>145412.34381270909</v>
      </c>
      <c r="O91" s="291">
        <f>(O23*0.8)+((O22-O23)*0.34)</f>
        <v>0</v>
      </c>
      <c r="P91" s="277">
        <f t="shared" ref="P91:P92" si="95">+O91/N91-1</f>
        <v>-1</v>
      </c>
      <c r="Q91" s="291">
        <f>(Q23*0.8)+((Q22-Q23)*0.34)</f>
        <v>39303.76989966556</v>
      </c>
      <c r="R91" s="291">
        <f>(R23*0.8)+((R22-R23)*0.34)</f>
        <v>0</v>
      </c>
      <c r="S91" s="277">
        <f t="shared" ref="S91:S92" si="96">+R91/Q91-1</f>
        <v>-1</v>
      </c>
    </row>
    <row r="92" spans="1:26">
      <c r="A92" s="290" t="s">
        <v>227</v>
      </c>
      <c r="B92" s="291">
        <f>(B29*0.8)+((B28-B29)*0.34)</f>
        <v>4016.1837919693526</v>
      </c>
      <c r="C92" s="291">
        <f>(C29*0.8)+((C28-C29)*0.34)</f>
        <v>2238.2260338938086</v>
      </c>
      <c r="D92" s="277">
        <f t="shared" si="86"/>
        <v>-0.44269830519975162</v>
      </c>
      <c r="E92" s="291">
        <f>(E29*0.8)+((E28-E29)*0.34)</f>
        <v>4150.4162601902171</v>
      </c>
      <c r="F92" s="291">
        <f>(F29*0.8)+((F28-F29)*0.34)</f>
        <v>3402.0131175000001</v>
      </c>
      <c r="G92" s="277">
        <f t="shared" si="92"/>
        <v>-0.1803200199143199</v>
      </c>
      <c r="H92" s="291">
        <f>(H29*0.8)+((H28-H29)*0.34)</f>
        <v>2832.8724858944579</v>
      </c>
      <c r="I92" s="291" t="e">
        <f>(I29*0.8)+((I28-I29)*0.34)</f>
        <v>#DIV/0!</v>
      </c>
      <c r="J92" s="277" t="e">
        <f t="shared" si="93"/>
        <v>#DIV/0!</v>
      </c>
      <c r="K92" s="291">
        <f>(K29*0.8)+((K28-K29)*0.34)</f>
        <v>4204.8386718033398</v>
      </c>
      <c r="L92" s="291">
        <f>(L29*0.8)+((L28-L29)*0.34)</f>
        <v>5119.3074471976397</v>
      </c>
      <c r="M92" s="277">
        <f t="shared" si="94"/>
        <v>0.21748010964760978</v>
      </c>
      <c r="N92" s="291">
        <f>(N29*0.8)+((N28-N29)*0.34)</f>
        <v>4145.5273455377583</v>
      </c>
      <c r="O92" s="291" t="e">
        <f>(O29*0.8)+((O28-O29)*0.34)</f>
        <v>#DIV/0!</v>
      </c>
      <c r="P92" s="277" t="e">
        <f t="shared" si="95"/>
        <v>#DIV/0!</v>
      </c>
      <c r="Q92" s="291">
        <f>(Q29*0.8)+((Q28-Q29)*0.34)</f>
        <v>4154.0569812654658</v>
      </c>
      <c r="R92" s="291" t="e">
        <f>(R29*0.8)+((R28-R29)*0.34)</f>
        <v>#DIV/0!</v>
      </c>
      <c r="S92" s="277" t="e">
        <f t="shared" si="96"/>
        <v>#DIV/0!</v>
      </c>
    </row>
  </sheetData>
  <conditionalFormatting sqref="G8:G89">
    <cfRule type="cellIs" dxfId="336" priority="265" operator="lessThan">
      <formula>0</formula>
    </cfRule>
    <cfRule type="cellIs" dxfId="335" priority="266" operator="greaterThan">
      <formula>0</formula>
    </cfRule>
  </conditionalFormatting>
  <conditionalFormatting sqref="J8:J89">
    <cfRule type="cellIs" dxfId="334" priority="263" operator="lessThan">
      <formula>0</formula>
    </cfRule>
    <cfRule type="cellIs" dxfId="333" priority="264" operator="greaterThan">
      <formula>0</formula>
    </cfRule>
  </conditionalFormatting>
  <conditionalFormatting sqref="M8:M89">
    <cfRule type="cellIs" dxfId="332" priority="261" operator="lessThan">
      <formula>0</formula>
    </cfRule>
    <cfRule type="cellIs" dxfId="331" priority="262" operator="greaterThan">
      <formula>0</formula>
    </cfRule>
  </conditionalFormatting>
  <conditionalFormatting sqref="P8:P89">
    <cfRule type="cellIs" dxfId="330" priority="259" operator="lessThan">
      <formula>0</formula>
    </cfRule>
    <cfRule type="cellIs" dxfId="329" priority="260" operator="greaterThan">
      <formula>0</formula>
    </cfRule>
  </conditionalFormatting>
  <conditionalFormatting sqref="S8:S89">
    <cfRule type="cellIs" dxfId="328" priority="257" operator="lessThan">
      <formula>0</formula>
    </cfRule>
    <cfRule type="cellIs" dxfId="327" priority="258" operator="greaterThan">
      <formula>0</formula>
    </cfRule>
  </conditionalFormatting>
  <conditionalFormatting sqref="D8:D89">
    <cfRule type="cellIs" dxfId="326" priority="255" operator="lessThan">
      <formula>0</formula>
    </cfRule>
    <cfRule type="cellIs" dxfId="325" priority="256" operator="greaterThan">
      <formula>0</formula>
    </cfRule>
  </conditionalFormatting>
  <conditionalFormatting sqref="D8:D89">
    <cfRule type="cellIs" dxfId="324" priority="253" operator="lessThan">
      <formula>0</formula>
    </cfRule>
    <cfRule type="cellIs" dxfId="323" priority="254" operator="greaterThan">
      <formula>0</formula>
    </cfRule>
  </conditionalFormatting>
  <conditionalFormatting sqref="B92">
    <cfRule type="cellIs" dxfId="322" priority="252" stopIfTrue="1" operator="lessThan">
      <formula>0.0001</formula>
    </cfRule>
  </conditionalFormatting>
  <conditionalFormatting sqref="C92">
    <cfRule type="cellIs" dxfId="321" priority="251" stopIfTrue="1" operator="lessThan">
      <formula>0.0001</formula>
    </cfRule>
  </conditionalFormatting>
  <conditionalFormatting sqref="B92:C92">
    <cfRule type="cellIs" dxfId="320" priority="250" stopIfTrue="1" operator="lessThan">
      <formula>0.0001</formula>
    </cfRule>
  </conditionalFormatting>
  <conditionalFormatting sqref="B92">
    <cfRule type="cellIs" dxfId="319" priority="249" stopIfTrue="1" operator="lessThan">
      <formula>0.0001</formula>
    </cfRule>
  </conditionalFormatting>
  <conditionalFormatting sqref="C92">
    <cfRule type="cellIs" dxfId="318" priority="248" stopIfTrue="1" operator="lessThan">
      <formula>0.0001</formula>
    </cfRule>
  </conditionalFormatting>
  <conditionalFormatting sqref="B92:C92">
    <cfRule type="cellIs" dxfId="317" priority="247" stopIfTrue="1" operator="lessThan">
      <formula>0.0001</formula>
    </cfRule>
  </conditionalFormatting>
  <conditionalFormatting sqref="B92">
    <cfRule type="cellIs" dxfId="316" priority="246" stopIfTrue="1" operator="lessThan">
      <formula>0.0001</formula>
    </cfRule>
  </conditionalFormatting>
  <conditionalFormatting sqref="B92">
    <cfRule type="cellIs" dxfId="315" priority="245" stopIfTrue="1" operator="lessThan">
      <formula>0.0001</formula>
    </cfRule>
  </conditionalFormatting>
  <conditionalFormatting sqref="D91">
    <cfRule type="cellIs" dxfId="314" priority="243" operator="lessThan">
      <formula>0</formula>
    </cfRule>
    <cfRule type="cellIs" dxfId="313" priority="244" operator="greaterThan">
      <formula>0</formula>
    </cfRule>
  </conditionalFormatting>
  <conditionalFormatting sqref="D91">
    <cfRule type="cellIs" dxfId="312" priority="241" operator="lessThan">
      <formula>0</formula>
    </cfRule>
    <cfRule type="cellIs" dxfId="311" priority="242" operator="greaterThan">
      <formula>0</formula>
    </cfRule>
  </conditionalFormatting>
  <conditionalFormatting sqref="D92">
    <cfRule type="cellIs" dxfId="310" priority="239" operator="lessThan">
      <formula>0</formula>
    </cfRule>
    <cfRule type="cellIs" dxfId="309" priority="240" operator="greaterThan">
      <formula>0</formula>
    </cfRule>
  </conditionalFormatting>
  <conditionalFormatting sqref="D92">
    <cfRule type="cellIs" dxfId="308" priority="237" operator="lessThan">
      <formula>0</formula>
    </cfRule>
    <cfRule type="cellIs" dxfId="307" priority="238" operator="greaterThan">
      <formula>0</formula>
    </cfRule>
  </conditionalFormatting>
  <conditionalFormatting sqref="E92">
    <cfRule type="cellIs" dxfId="306" priority="236" stopIfTrue="1" operator="lessThan">
      <formula>0.0001</formula>
    </cfRule>
  </conditionalFormatting>
  <conditionalFormatting sqref="F92">
    <cfRule type="cellIs" dxfId="305" priority="235" stopIfTrue="1" operator="lessThan">
      <formula>0.0001</formula>
    </cfRule>
  </conditionalFormatting>
  <conditionalFormatting sqref="E92:F92">
    <cfRule type="cellIs" dxfId="304" priority="234" stopIfTrue="1" operator="lessThan">
      <formula>0.0001</formula>
    </cfRule>
  </conditionalFormatting>
  <conditionalFormatting sqref="E92">
    <cfRule type="cellIs" dxfId="303" priority="233" stopIfTrue="1" operator="lessThan">
      <formula>0.0001</formula>
    </cfRule>
  </conditionalFormatting>
  <conditionalFormatting sqref="F92">
    <cfRule type="cellIs" dxfId="302" priority="232" stopIfTrue="1" operator="lessThan">
      <formula>0.0001</formula>
    </cfRule>
  </conditionalFormatting>
  <conditionalFormatting sqref="E92:F92">
    <cfRule type="cellIs" dxfId="301" priority="231" stopIfTrue="1" operator="lessThan">
      <formula>0.0001</formula>
    </cfRule>
  </conditionalFormatting>
  <conditionalFormatting sqref="E92">
    <cfRule type="cellIs" dxfId="300" priority="230" stopIfTrue="1" operator="lessThan">
      <formula>0.0001</formula>
    </cfRule>
  </conditionalFormatting>
  <conditionalFormatting sqref="E92">
    <cfRule type="cellIs" dxfId="299" priority="229" stopIfTrue="1" operator="lessThan">
      <formula>0.0001</formula>
    </cfRule>
  </conditionalFormatting>
  <conditionalFormatting sqref="G91">
    <cfRule type="cellIs" dxfId="298" priority="227" operator="lessThan">
      <formula>0</formula>
    </cfRule>
    <cfRule type="cellIs" dxfId="297" priority="228" operator="greaterThan">
      <formula>0</formula>
    </cfRule>
  </conditionalFormatting>
  <conditionalFormatting sqref="G91">
    <cfRule type="cellIs" dxfId="296" priority="225" operator="lessThan">
      <formula>0</formula>
    </cfRule>
    <cfRule type="cellIs" dxfId="295" priority="226" operator="greaterThan">
      <formula>0</formula>
    </cfRule>
  </conditionalFormatting>
  <conditionalFormatting sqref="G92">
    <cfRule type="cellIs" dxfId="294" priority="223" operator="lessThan">
      <formula>0</formula>
    </cfRule>
    <cfRule type="cellIs" dxfId="293" priority="224" operator="greaterThan">
      <formula>0</formula>
    </cfRule>
  </conditionalFormatting>
  <conditionalFormatting sqref="G92">
    <cfRule type="cellIs" dxfId="292" priority="221" operator="lessThan">
      <formula>0</formula>
    </cfRule>
    <cfRule type="cellIs" dxfId="291" priority="222" operator="greaterThan">
      <formula>0</formula>
    </cfRule>
  </conditionalFormatting>
  <conditionalFormatting sqref="H92">
    <cfRule type="cellIs" dxfId="290" priority="220" stopIfTrue="1" operator="lessThan">
      <formula>0.0001</formula>
    </cfRule>
  </conditionalFormatting>
  <conditionalFormatting sqref="I92">
    <cfRule type="cellIs" dxfId="289" priority="219" stopIfTrue="1" operator="lessThan">
      <formula>0.0001</formula>
    </cfRule>
  </conditionalFormatting>
  <conditionalFormatting sqref="H92:I92">
    <cfRule type="cellIs" dxfId="288" priority="218" stopIfTrue="1" operator="lessThan">
      <formula>0.0001</formula>
    </cfRule>
  </conditionalFormatting>
  <conditionalFormatting sqref="H92">
    <cfRule type="cellIs" dxfId="287" priority="217" stopIfTrue="1" operator="lessThan">
      <formula>0.0001</formula>
    </cfRule>
  </conditionalFormatting>
  <conditionalFormatting sqref="I92">
    <cfRule type="cellIs" dxfId="286" priority="216" stopIfTrue="1" operator="lessThan">
      <formula>0.0001</formula>
    </cfRule>
  </conditionalFormatting>
  <conditionalFormatting sqref="H92:I92">
    <cfRule type="cellIs" dxfId="285" priority="215" stopIfTrue="1" operator="lessThan">
      <formula>0.0001</formula>
    </cfRule>
  </conditionalFormatting>
  <conditionalFormatting sqref="H92">
    <cfRule type="cellIs" dxfId="284" priority="214" stopIfTrue="1" operator="lessThan">
      <formula>0.0001</formula>
    </cfRule>
  </conditionalFormatting>
  <conditionalFormatting sqref="H92">
    <cfRule type="cellIs" dxfId="283" priority="213" stopIfTrue="1" operator="lessThan">
      <formula>0.0001</formula>
    </cfRule>
  </conditionalFormatting>
  <conditionalFormatting sqref="J91">
    <cfRule type="cellIs" dxfId="282" priority="211" operator="lessThan">
      <formula>0</formula>
    </cfRule>
    <cfRule type="cellIs" dxfId="281" priority="212" operator="greaterThan">
      <formula>0</formula>
    </cfRule>
  </conditionalFormatting>
  <conditionalFormatting sqref="J91">
    <cfRule type="cellIs" dxfId="280" priority="209" operator="lessThan">
      <formula>0</formula>
    </cfRule>
    <cfRule type="cellIs" dxfId="279" priority="210" operator="greaterThan">
      <formula>0</formula>
    </cfRule>
  </conditionalFormatting>
  <conditionalFormatting sqref="J92">
    <cfRule type="cellIs" dxfId="278" priority="207" operator="lessThan">
      <formula>0</formula>
    </cfRule>
    <cfRule type="cellIs" dxfId="277" priority="208" operator="greaterThan">
      <formula>0</formula>
    </cfRule>
  </conditionalFormatting>
  <conditionalFormatting sqref="J92">
    <cfRule type="cellIs" dxfId="276" priority="205" operator="lessThan">
      <formula>0</formula>
    </cfRule>
    <cfRule type="cellIs" dxfId="275" priority="206" operator="greaterThan">
      <formula>0</formula>
    </cfRule>
  </conditionalFormatting>
  <conditionalFormatting sqref="K92">
    <cfRule type="cellIs" dxfId="274" priority="204" stopIfTrue="1" operator="lessThan">
      <formula>0.0001</formula>
    </cfRule>
  </conditionalFormatting>
  <conditionalFormatting sqref="L92">
    <cfRule type="cellIs" dxfId="273" priority="203" stopIfTrue="1" operator="lessThan">
      <formula>0.0001</formula>
    </cfRule>
  </conditionalFormatting>
  <conditionalFormatting sqref="K92:L92">
    <cfRule type="cellIs" dxfId="272" priority="202" stopIfTrue="1" operator="lessThan">
      <formula>0.0001</formula>
    </cfRule>
  </conditionalFormatting>
  <conditionalFormatting sqref="K92">
    <cfRule type="cellIs" dxfId="271" priority="201" stopIfTrue="1" operator="lessThan">
      <formula>0.0001</formula>
    </cfRule>
  </conditionalFormatting>
  <conditionalFormatting sqref="L92">
    <cfRule type="cellIs" dxfId="270" priority="200" stopIfTrue="1" operator="lessThan">
      <formula>0.0001</formula>
    </cfRule>
  </conditionalFormatting>
  <conditionalFormatting sqref="K92:L92">
    <cfRule type="cellIs" dxfId="269" priority="199" stopIfTrue="1" operator="lessThan">
      <formula>0.0001</formula>
    </cfRule>
  </conditionalFormatting>
  <conditionalFormatting sqref="K92">
    <cfRule type="cellIs" dxfId="268" priority="198" stopIfTrue="1" operator="lessThan">
      <formula>0.0001</formula>
    </cfRule>
  </conditionalFormatting>
  <conditionalFormatting sqref="K92">
    <cfRule type="cellIs" dxfId="267" priority="197" stopIfTrue="1" operator="lessThan">
      <formula>0.0001</formula>
    </cfRule>
  </conditionalFormatting>
  <conditionalFormatting sqref="M91">
    <cfRule type="cellIs" dxfId="266" priority="195" operator="lessThan">
      <formula>0</formula>
    </cfRule>
    <cfRule type="cellIs" dxfId="265" priority="196" operator="greaterThan">
      <formula>0</formula>
    </cfRule>
  </conditionalFormatting>
  <conditionalFormatting sqref="M91">
    <cfRule type="cellIs" dxfId="264" priority="193" operator="lessThan">
      <formula>0</formula>
    </cfRule>
    <cfRule type="cellIs" dxfId="263" priority="194" operator="greaterThan">
      <formula>0</formula>
    </cfRule>
  </conditionalFormatting>
  <conditionalFormatting sqref="M92">
    <cfRule type="cellIs" dxfId="262" priority="191" operator="lessThan">
      <formula>0</formula>
    </cfRule>
    <cfRule type="cellIs" dxfId="261" priority="192" operator="greaterThan">
      <formula>0</formula>
    </cfRule>
  </conditionalFormatting>
  <conditionalFormatting sqref="M92">
    <cfRule type="cellIs" dxfId="260" priority="189" operator="lessThan">
      <formula>0</formula>
    </cfRule>
    <cfRule type="cellIs" dxfId="259" priority="190" operator="greaterThan">
      <formula>0</formula>
    </cfRule>
  </conditionalFormatting>
  <conditionalFormatting sqref="N92">
    <cfRule type="cellIs" dxfId="258" priority="188" stopIfTrue="1" operator="lessThan">
      <formula>0.0001</formula>
    </cfRule>
  </conditionalFormatting>
  <conditionalFormatting sqref="O92">
    <cfRule type="cellIs" dxfId="257" priority="187" stopIfTrue="1" operator="lessThan">
      <formula>0.0001</formula>
    </cfRule>
  </conditionalFormatting>
  <conditionalFormatting sqref="N92:O92">
    <cfRule type="cellIs" dxfId="256" priority="186" stopIfTrue="1" operator="lessThan">
      <formula>0.0001</formula>
    </cfRule>
  </conditionalFormatting>
  <conditionalFormatting sqref="N92">
    <cfRule type="cellIs" dxfId="255" priority="185" stopIfTrue="1" operator="lessThan">
      <formula>0.0001</formula>
    </cfRule>
  </conditionalFormatting>
  <conditionalFormatting sqref="O92">
    <cfRule type="cellIs" dxfId="254" priority="184" stopIfTrue="1" operator="lessThan">
      <formula>0.0001</formula>
    </cfRule>
  </conditionalFormatting>
  <conditionalFormatting sqref="N92:O92">
    <cfRule type="cellIs" dxfId="253" priority="183" stopIfTrue="1" operator="lessThan">
      <formula>0.0001</formula>
    </cfRule>
  </conditionalFormatting>
  <conditionalFormatting sqref="N92">
    <cfRule type="cellIs" dxfId="252" priority="182" stopIfTrue="1" operator="lessThan">
      <formula>0.0001</formula>
    </cfRule>
  </conditionalFormatting>
  <conditionalFormatting sqref="N92">
    <cfRule type="cellIs" dxfId="251" priority="181" stopIfTrue="1" operator="lessThan">
      <formula>0.0001</formula>
    </cfRule>
  </conditionalFormatting>
  <conditionalFormatting sqref="P91">
    <cfRule type="cellIs" dxfId="250" priority="179" operator="lessThan">
      <formula>0</formula>
    </cfRule>
    <cfRule type="cellIs" dxfId="249" priority="180" operator="greaterThan">
      <formula>0</formula>
    </cfRule>
  </conditionalFormatting>
  <conditionalFormatting sqref="P91">
    <cfRule type="cellIs" dxfId="248" priority="177" operator="lessThan">
      <formula>0</formula>
    </cfRule>
    <cfRule type="cellIs" dxfId="247" priority="178" operator="greaterThan">
      <formula>0</formula>
    </cfRule>
  </conditionalFormatting>
  <conditionalFormatting sqref="P92">
    <cfRule type="cellIs" dxfId="246" priority="175" operator="lessThan">
      <formula>0</formula>
    </cfRule>
    <cfRule type="cellIs" dxfId="245" priority="176" operator="greaterThan">
      <formula>0</formula>
    </cfRule>
  </conditionalFormatting>
  <conditionalFormatting sqref="P92">
    <cfRule type="cellIs" dxfId="244" priority="173" operator="lessThan">
      <formula>0</formula>
    </cfRule>
    <cfRule type="cellIs" dxfId="243" priority="174" operator="greaterThan">
      <formula>0</formula>
    </cfRule>
  </conditionalFormatting>
  <conditionalFormatting sqref="Q92">
    <cfRule type="cellIs" dxfId="242" priority="172" stopIfTrue="1" operator="lessThan">
      <formula>0.0001</formula>
    </cfRule>
  </conditionalFormatting>
  <conditionalFormatting sqref="R92">
    <cfRule type="cellIs" dxfId="241" priority="171" stopIfTrue="1" operator="lessThan">
      <formula>0.0001</formula>
    </cfRule>
  </conditionalFormatting>
  <conditionalFormatting sqref="Q92:R92">
    <cfRule type="cellIs" dxfId="240" priority="170" stopIfTrue="1" operator="lessThan">
      <formula>0.0001</formula>
    </cfRule>
  </conditionalFormatting>
  <conditionalFormatting sqref="Q92">
    <cfRule type="cellIs" dxfId="239" priority="169" stopIfTrue="1" operator="lessThan">
      <formula>0.0001</formula>
    </cfRule>
  </conditionalFormatting>
  <conditionalFormatting sqref="R92">
    <cfRule type="cellIs" dxfId="238" priority="168" stopIfTrue="1" operator="lessThan">
      <formula>0.0001</formula>
    </cfRule>
  </conditionalFormatting>
  <conditionalFormatting sqref="Q92:R92">
    <cfRule type="cellIs" dxfId="237" priority="167" stopIfTrue="1" operator="lessThan">
      <formula>0.0001</formula>
    </cfRule>
  </conditionalFormatting>
  <conditionalFormatting sqref="Q92">
    <cfRule type="cellIs" dxfId="236" priority="166" stopIfTrue="1" operator="lessThan">
      <formula>0.0001</formula>
    </cfRule>
  </conditionalFormatting>
  <conditionalFormatting sqref="Q92">
    <cfRule type="cellIs" dxfId="235" priority="165" stopIfTrue="1" operator="lessThan">
      <formula>0.0001</formula>
    </cfRule>
  </conditionalFormatting>
  <conditionalFormatting sqref="S91">
    <cfRule type="cellIs" dxfId="234" priority="163" operator="lessThan">
      <formula>0</formula>
    </cfRule>
    <cfRule type="cellIs" dxfId="233" priority="164" operator="greaterThan">
      <formula>0</formula>
    </cfRule>
  </conditionalFormatting>
  <conditionalFormatting sqref="S91">
    <cfRule type="cellIs" dxfId="232" priority="161" operator="lessThan">
      <formula>0</formula>
    </cfRule>
    <cfRule type="cellIs" dxfId="231" priority="162" operator="greaterThan">
      <formula>0</formula>
    </cfRule>
  </conditionalFormatting>
  <conditionalFormatting sqref="S92">
    <cfRule type="cellIs" dxfId="230" priority="159" operator="lessThan">
      <formula>0</formula>
    </cfRule>
    <cfRule type="cellIs" dxfId="229" priority="160" operator="greaterThan">
      <formula>0</formula>
    </cfRule>
  </conditionalFormatting>
  <conditionalFormatting sqref="S92">
    <cfRule type="cellIs" dxfId="228" priority="157" operator="lessThan">
      <formula>0</formula>
    </cfRule>
    <cfRule type="cellIs" dxfId="227" priority="158" operator="greaterThan">
      <formula>0</formula>
    </cfRule>
  </conditionalFormatting>
  <conditionalFormatting sqref="B92">
    <cfRule type="cellIs" dxfId="226" priority="156" stopIfTrue="1" operator="lessThan">
      <formula>0.0001</formula>
    </cfRule>
  </conditionalFormatting>
  <conditionalFormatting sqref="C92">
    <cfRule type="cellIs" dxfId="225" priority="155" stopIfTrue="1" operator="lessThan">
      <formula>0.0001</formula>
    </cfRule>
  </conditionalFormatting>
  <conditionalFormatting sqref="B92:C92">
    <cfRule type="cellIs" dxfId="224" priority="154" stopIfTrue="1" operator="lessThan">
      <formula>0.0001</formula>
    </cfRule>
  </conditionalFormatting>
  <conditionalFormatting sqref="B92">
    <cfRule type="cellIs" dxfId="223" priority="153" stopIfTrue="1" operator="lessThan">
      <formula>0.0001</formula>
    </cfRule>
  </conditionalFormatting>
  <conditionalFormatting sqref="C92">
    <cfRule type="cellIs" dxfId="222" priority="152" stopIfTrue="1" operator="lessThan">
      <formula>0.0001</formula>
    </cfRule>
  </conditionalFormatting>
  <conditionalFormatting sqref="B92:C92">
    <cfRule type="cellIs" dxfId="221" priority="151" stopIfTrue="1" operator="lessThan">
      <formula>0.0001</formula>
    </cfRule>
  </conditionalFormatting>
  <conditionalFormatting sqref="B92">
    <cfRule type="cellIs" dxfId="220" priority="150" stopIfTrue="1" operator="lessThan">
      <formula>0.0001</formula>
    </cfRule>
  </conditionalFormatting>
  <conditionalFormatting sqref="B92">
    <cfRule type="cellIs" dxfId="219" priority="149" stopIfTrue="1" operator="lessThan">
      <formula>0.0001</formula>
    </cfRule>
  </conditionalFormatting>
  <conditionalFormatting sqref="C92">
    <cfRule type="cellIs" dxfId="218" priority="148" stopIfTrue="1" operator="lessThan">
      <formula>0.0001</formula>
    </cfRule>
  </conditionalFormatting>
  <conditionalFormatting sqref="C92">
    <cfRule type="cellIs" dxfId="217" priority="147" stopIfTrue="1" operator="lessThan">
      <formula>0.0001</formula>
    </cfRule>
  </conditionalFormatting>
  <conditionalFormatting sqref="C92">
    <cfRule type="cellIs" dxfId="216" priority="146" stopIfTrue="1" operator="lessThan">
      <formula>0.0001</formula>
    </cfRule>
  </conditionalFormatting>
  <conditionalFormatting sqref="C92">
    <cfRule type="cellIs" dxfId="215" priority="145" stopIfTrue="1" operator="lessThan">
      <formula>0.0001</formula>
    </cfRule>
  </conditionalFormatting>
  <conditionalFormatting sqref="C92">
    <cfRule type="cellIs" dxfId="214" priority="144" stopIfTrue="1" operator="lessThan">
      <formula>0.0001</formula>
    </cfRule>
  </conditionalFormatting>
  <conditionalFormatting sqref="C92">
    <cfRule type="cellIs" dxfId="213" priority="143" stopIfTrue="1" operator="lessThan">
      <formula>0.0001</formula>
    </cfRule>
  </conditionalFormatting>
  <conditionalFormatting sqref="C92">
    <cfRule type="cellIs" dxfId="212" priority="142" stopIfTrue="1" operator="lessThan">
      <formula>0.0001</formula>
    </cfRule>
  </conditionalFormatting>
  <conditionalFormatting sqref="C92">
    <cfRule type="cellIs" dxfId="211" priority="141" stopIfTrue="1" operator="lessThan">
      <formula>0.0001</formula>
    </cfRule>
  </conditionalFormatting>
  <conditionalFormatting sqref="B92">
    <cfRule type="cellIs" dxfId="210" priority="140" stopIfTrue="1" operator="lessThan">
      <formula>0.0001</formula>
    </cfRule>
  </conditionalFormatting>
  <conditionalFormatting sqref="B92">
    <cfRule type="cellIs" dxfId="209" priority="139" stopIfTrue="1" operator="lessThan">
      <formula>0.0001</formula>
    </cfRule>
  </conditionalFormatting>
  <conditionalFormatting sqref="B92">
    <cfRule type="cellIs" dxfId="208" priority="138" stopIfTrue="1" operator="lessThan">
      <formula>0.0001</formula>
    </cfRule>
  </conditionalFormatting>
  <conditionalFormatting sqref="B92">
    <cfRule type="cellIs" dxfId="207" priority="137" stopIfTrue="1" operator="lessThan">
      <formula>0.0001</formula>
    </cfRule>
  </conditionalFormatting>
  <conditionalFormatting sqref="B92">
    <cfRule type="cellIs" dxfId="206" priority="136" stopIfTrue="1" operator="lessThan">
      <formula>0.0001</formula>
    </cfRule>
  </conditionalFormatting>
  <conditionalFormatting sqref="B92">
    <cfRule type="cellIs" dxfId="205" priority="135" stopIfTrue="1" operator="lessThan">
      <formula>0.0001</formula>
    </cfRule>
  </conditionalFormatting>
  <conditionalFormatting sqref="B92">
    <cfRule type="cellIs" dxfId="204" priority="134" stopIfTrue="1" operator="lessThan">
      <formula>0.0001</formula>
    </cfRule>
  </conditionalFormatting>
  <conditionalFormatting sqref="B92">
    <cfRule type="cellIs" dxfId="203" priority="133" stopIfTrue="1" operator="lessThan">
      <formula>0.0001</formula>
    </cfRule>
  </conditionalFormatting>
  <conditionalFormatting sqref="B92">
    <cfRule type="cellIs" dxfId="202" priority="132" stopIfTrue="1" operator="lessThan">
      <formula>0.0001</formula>
    </cfRule>
  </conditionalFormatting>
  <conditionalFormatting sqref="B92">
    <cfRule type="cellIs" dxfId="201" priority="131" stopIfTrue="1" operator="lessThan">
      <formula>0.0001</formula>
    </cfRule>
  </conditionalFormatting>
  <conditionalFormatting sqref="E92">
    <cfRule type="cellIs" dxfId="200" priority="130" stopIfTrue="1" operator="lessThan">
      <formula>0.0001</formula>
    </cfRule>
  </conditionalFormatting>
  <conditionalFormatting sqref="F92">
    <cfRule type="cellIs" dxfId="199" priority="129" stopIfTrue="1" operator="lessThan">
      <formula>0.0001</formula>
    </cfRule>
  </conditionalFormatting>
  <conditionalFormatting sqref="E92:F92">
    <cfRule type="cellIs" dxfId="198" priority="128" stopIfTrue="1" operator="lessThan">
      <formula>0.0001</formula>
    </cfRule>
  </conditionalFormatting>
  <conditionalFormatting sqref="E92">
    <cfRule type="cellIs" dxfId="197" priority="127" stopIfTrue="1" operator="lessThan">
      <formula>0.0001</formula>
    </cfRule>
  </conditionalFormatting>
  <conditionalFormatting sqref="F92">
    <cfRule type="cellIs" dxfId="196" priority="126" stopIfTrue="1" operator="lessThan">
      <formula>0.0001</formula>
    </cfRule>
  </conditionalFormatting>
  <conditionalFormatting sqref="E92:F92">
    <cfRule type="cellIs" dxfId="195" priority="125" stopIfTrue="1" operator="lessThan">
      <formula>0.0001</formula>
    </cfRule>
  </conditionalFormatting>
  <conditionalFormatting sqref="E92">
    <cfRule type="cellIs" dxfId="194" priority="124" stopIfTrue="1" operator="lessThan">
      <formula>0.0001</formula>
    </cfRule>
  </conditionalFormatting>
  <conditionalFormatting sqref="E92">
    <cfRule type="cellIs" dxfId="193" priority="123" stopIfTrue="1" operator="lessThan">
      <formula>0.0001</formula>
    </cfRule>
  </conditionalFormatting>
  <conditionalFormatting sqref="F92">
    <cfRule type="cellIs" dxfId="192" priority="122" stopIfTrue="1" operator="lessThan">
      <formula>0.0001</formula>
    </cfRule>
  </conditionalFormatting>
  <conditionalFormatting sqref="F92">
    <cfRule type="cellIs" dxfId="191" priority="121" stopIfTrue="1" operator="lessThan">
      <formula>0.0001</formula>
    </cfRule>
  </conditionalFormatting>
  <conditionalFormatting sqref="F92">
    <cfRule type="cellIs" dxfId="190" priority="120" stopIfTrue="1" operator="lessThan">
      <formula>0.0001</formula>
    </cfRule>
  </conditionalFormatting>
  <conditionalFormatting sqref="F92">
    <cfRule type="cellIs" dxfId="189" priority="119" stopIfTrue="1" operator="lessThan">
      <formula>0.0001</formula>
    </cfRule>
  </conditionalFormatting>
  <conditionalFormatting sqref="F92">
    <cfRule type="cellIs" dxfId="188" priority="118" stopIfTrue="1" operator="lessThan">
      <formula>0.0001</formula>
    </cfRule>
  </conditionalFormatting>
  <conditionalFormatting sqref="F92">
    <cfRule type="cellIs" dxfId="187" priority="117" stopIfTrue="1" operator="lessThan">
      <formula>0.0001</formula>
    </cfRule>
  </conditionalFormatting>
  <conditionalFormatting sqref="F92">
    <cfRule type="cellIs" dxfId="186" priority="116" stopIfTrue="1" operator="lessThan">
      <formula>0.0001</formula>
    </cfRule>
  </conditionalFormatting>
  <conditionalFormatting sqref="F92">
    <cfRule type="cellIs" dxfId="185" priority="115" stopIfTrue="1" operator="lessThan">
      <formula>0.0001</formula>
    </cfRule>
  </conditionalFormatting>
  <conditionalFormatting sqref="E92">
    <cfRule type="cellIs" dxfId="184" priority="114" stopIfTrue="1" operator="lessThan">
      <formula>0.0001</formula>
    </cfRule>
  </conditionalFormatting>
  <conditionalFormatting sqref="E92">
    <cfRule type="cellIs" dxfId="183" priority="113" stopIfTrue="1" operator="lessThan">
      <formula>0.0001</formula>
    </cfRule>
  </conditionalFormatting>
  <conditionalFormatting sqref="E92">
    <cfRule type="cellIs" dxfId="182" priority="112" stopIfTrue="1" operator="lessThan">
      <formula>0.0001</formula>
    </cfRule>
  </conditionalFormatting>
  <conditionalFormatting sqref="E92">
    <cfRule type="cellIs" dxfId="181" priority="111" stopIfTrue="1" operator="lessThan">
      <formula>0.0001</formula>
    </cfRule>
  </conditionalFormatting>
  <conditionalFormatting sqref="E92">
    <cfRule type="cellIs" dxfId="180" priority="110" stopIfTrue="1" operator="lessThan">
      <formula>0.0001</formula>
    </cfRule>
  </conditionalFormatting>
  <conditionalFormatting sqref="E92">
    <cfRule type="cellIs" dxfId="179" priority="109" stopIfTrue="1" operator="lessThan">
      <formula>0.0001</formula>
    </cfRule>
  </conditionalFormatting>
  <conditionalFormatting sqref="E92">
    <cfRule type="cellIs" dxfId="178" priority="108" stopIfTrue="1" operator="lessThan">
      <formula>0.0001</formula>
    </cfRule>
  </conditionalFormatting>
  <conditionalFormatting sqref="E92">
    <cfRule type="cellIs" dxfId="177" priority="107" stopIfTrue="1" operator="lessThan">
      <formula>0.0001</formula>
    </cfRule>
  </conditionalFormatting>
  <conditionalFormatting sqref="E92">
    <cfRule type="cellIs" dxfId="176" priority="106" stopIfTrue="1" operator="lessThan">
      <formula>0.0001</formula>
    </cfRule>
  </conditionalFormatting>
  <conditionalFormatting sqref="E92">
    <cfRule type="cellIs" dxfId="175" priority="105" stopIfTrue="1" operator="lessThan">
      <formula>0.0001</formula>
    </cfRule>
  </conditionalFormatting>
  <conditionalFormatting sqref="H92">
    <cfRule type="cellIs" dxfId="174" priority="104" stopIfTrue="1" operator="lessThan">
      <formula>0.0001</formula>
    </cfRule>
  </conditionalFormatting>
  <conditionalFormatting sqref="I92">
    <cfRule type="cellIs" dxfId="173" priority="103" stopIfTrue="1" operator="lessThan">
      <formula>0.0001</formula>
    </cfRule>
  </conditionalFormatting>
  <conditionalFormatting sqref="H92:I92">
    <cfRule type="cellIs" dxfId="172" priority="102" stopIfTrue="1" operator="lessThan">
      <formula>0.0001</formula>
    </cfRule>
  </conditionalFormatting>
  <conditionalFormatting sqref="H92">
    <cfRule type="cellIs" dxfId="171" priority="101" stopIfTrue="1" operator="lessThan">
      <formula>0.0001</formula>
    </cfRule>
  </conditionalFormatting>
  <conditionalFormatting sqref="I92">
    <cfRule type="cellIs" dxfId="170" priority="100" stopIfTrue="1" operator="lessThan">
      <formula>0.0001</formula>
    </cfRule>
  </conditionalFormatting>
  <conditionalFormatting sqref="H92:I92">
    <cfRule type="cellIs" dxfId="169" priority="99" stopIfTrue="1" operator="lessThan">
      <formula>0.0001</formula>
    </cfRule>
  </conditionalFormatting>
  <conditionalFormatting sqref="H92">
    <cfRule type="cellIs" dxfId="168" priority="98" stopIfTrue="1" operator="lessThan">
      <formula>0.0001</formula>
    </cfRule>
  </conditionalFormatting>
  <conditionalFormatting sqref="H92">
    <cfRule type="cellIs" dxfId="167" priority="97" stopIfTrue="1" operator="lessThan">
      <formula>0.0001</formula>
    </cfRule>
  </conditionalFormatting>
  <conditionalFormatting sqref="I92">
    <cfRule type="cellIs" dxfId="166" priority="96" stopIfTrue="1" operator="lessThan">
      <formula>0.0001</formula>
    </cfRule>
  </conditionalFormatting>
  <conditionalFormatting sqref="I92">
    <cfRule type="cellIs" dxfId="165" priority="95" stopIfTrue="1" operator="lessThan">
      <formula>0.0001</formula>
    </cfRule>
  </conditionalFormatting>
  <conditionalFormatting sqref="I92">
    <cfRule type="cellIs" dxfId="164" priority="94" stopIfTrue="1" operator="lessThan">
      <formula>0.0001</formula>
    </cfRule>
  </conditionalFormatting>
  <conditionalFormatting sqref="I92">
    <cfRule type="cellIs" dxfId="163" priority="93" stopIfTrue="1" operator="lessThan">
      <formula>0.0001</formula>
    </cfRule>
  </conditionalFormatting>
  <conditionalFormatting sqref="I92">
    <cfRule type="cellIs" dxfId="162" priority="92" stopIfTrue="1" operator="lessThan">
      <formula>0.0001</formula>
    </cfRule>
  </conditionalFormatting>
  <conditionalFormatting sqref="I92">
    <cfRule type="cellIs" dxfId="161" priority="91" stopIfTrue="1" operator="lessThan">
      <formula>0.0001</formula>
    </cfRule>
  </conditionalFormatting>
  <conditionalFormatting sqref="I92">
    <cfRule type="cellIs" dxfId="160" priority="90" stopIfTrue="1" operator="lessThan">
      <formula>0.0001</formula>
    </cfRule>
  </conditionalFormatting>
  <conditionalFormatting sqref="I92">
    <cfRule type="cellIs" dxfId="159" priority="89" stopIfTrue="1" operator="lessThan">
      <formula>0.0001</formula>
    </cfRule>
  </conditionalFormatting>
  <conditionalFormatting sqref="H92">
    <cfRule type="cellIs" dxfId="158" priority="88" stopIfTrue="1" operator="lessThan">
      <formula>0.0001</formula>
    </cfRule>
  </conditionalFormatting>
  <conditionalFormatting sqref="H92">
    <cfRule type="cellIs" dxfId="157" priority="87" stopIfTrue="1" operator="lessThan">
      <formula>0.0001</formula>
    </cfRule>
  </conditionalFormatting>
  <conditionalFormatting sqref="H92">
    <cfRule type="cellIs" dxfId="156" priority="86" stopIfTrue="1" operator="lessThan">
      <formula>0.0001</formula>
    </cfRule>
  </conditionalFormatting>
  <conditionalFormatting sqref="H92">
    <cfRule type="cellIs" dxfId="155" priority="85" stopIfTrue="1" operator="lessThan">
      <formula>0.0001</formula>
    </cfRule>
  </conditionalFormatting>
  <conditionalFormatting sqref="H92">
    <cfRule type="cellIs" dxfId="154" priority="84" stopIfTrue="1" operator="lessThan">
      <formula>0.0001</formula>
    </cfRule>
  </conditionalFormatting>
  <conditionalFormatting sqref="H92">
    <cfRule type="cellIs" dxfId="153" priority="83" stopIfTrue="1" operator="lessThan">
      <formula>0.0001</formula>
    </cfRule>
  </conditionalFormatting>
  <conditionalFormatting sqref="H92">
    <cfRule type="cellIs" dxfId="152" priority="82" stopIfTrue="1" operator="lessThan">
      <formula>0.0001</formula>
    </cfRule>
  </conditionalFormatting>
  <conditionalFormatting sqref="H92">
    <cfRule type="cellIs" dxfId="151" priority="81" stopIfTrue="1" operator="lessThan">
      <formula>0.0001</formula>
    </cfRule>
  </conditionalFormatting>
  <conditionalFormatting sqref="H92">
    <cfRule type="cellIs" dxfId="150" priority="80" stopIfTrue="1" operator="lessThan">
      <formula>0.0001</formula>
    </cfRule>
  </conditionalFormatting>
  <conditionalFormatting sqref="H92">
    <cfRule type="cellIs" dxfId="149" priority="79" stopIfTrue="1" operator="lessThan">
      <formula>0.0001</formula>
    </cfRule>
  </conditionalFormatting>
  <conditionalFormatting sqref="K92">
    <cfRule type="cellIs" dxfId="148" priority="78" stopIfTrue="1" operator="lessThan">
      <formula>0.0001</formula>
    </cfRule>
  </conditionalFormatting>
  <conditionalFormatting sqref="L92">
    <cfRule type="cellIs" dxfId="147" priority="77" stopIfTrue="1" operator="lessThan">
      <formula>0.0001</formula>
    </cfRule>
  </conditionalFormatting>
  <conditionalFormatting sqref="K92:L92">
    <cfRule type="cellIs" dxfId="146" priority="76" stopIfTrue="1" operator="lessThan">
      <formula>0.0001</formula>
    </cfRule>
  </conditionalFormatting>
  <conditionalFormatting sqref="K92">
    <cfRule type="cellIs" dxfId="145" priority="75" stopIfTrue="1" operator="lessThan">
      <formula>0.0001</formula>
    </cfRule>
  </conditionalFormatting>
  <conditionalFormatting sqref="L92">
    <cfRule type="cellIs" dxfId="144" priority="74" stopIfTrue="1" operator="lessThan">
      <formula>0.0001</formula>
    </cfRule>
  </conditionalFormatting>
  <conditionalFormatting sqref="K92:L92">
    <cfRule type="cellIs" dxfId="143" priority="73" stopIfTrue="1" operator="lessThan">
      <formula>0.0001</formula>
    </cfRule>
  </conditionalFormatting>
  <conditionalFormatting sqref="K92">
    <cfRule type="cellIs" dxfId="142" priority="72" stopIfTrue="1" operator="lessThan">
      <formula>0.0001</formula>
    </cfRule>
  </conditionalFormatting>
  <conditionalFormatting sqref="K92">
    <cfRule type="cellIs" dxfId="141" priority="71" stopIfTrue="1" operator="lessThan">
      <formula>0.0001</formula>
    </cfRule>
  </conditionalFormatting>
  <conditionalFormatting sqref="L92">
    <cfRule type="cellIs" dxfId="140" priority="70" stopIfTrue="1" operator="lessThan">
      <formula>0.0001</formula>
    </cfRule>
  </conditionalFormatting>
  <conditionalFormatting sqref="L92">
    <cfRule type="cellIs" dxfId="139" priority="69" stopIfTrue="1" operator="lessThan">
      <formula>0.0001</formula>
    </cfRule>
  </conditionalFormatting>
  <conditionalFormatting sqref="L92">
    <cfRule type="cellIs" dxfId="138" priority="68" stopIfTrue="1" operator="lessThan">
      <formula>0.0001</formula>
    </cfRule>
  </conditionalFormatting>
  <conditionalFormatting sqref="L92">
    <cfRule type="cellIs" dxfId="137" priority="67" stopIfTrue="1" operator="lessThan">
      <formula>0.0001</formula>
    </cfRule>
  </conditionalFormatting>
  <conditionalFormatting sqref="L92">
    <cfRule type="cellIs" dxfId="136" priority="66" stopIfTrue="1" operator="lessThan">
      <formula>0.0001</formula>
    </cfRule>
  </conditionalFormatting>
  <conditionalFormatting sqref="L92">
    <cfRule type="cellIs" dxfId="135" priority="65" stopIfTrue="1" operator="lessThan">
      <formula>0.0001</formula>
    </cfRule>
  </conditionalFormatting>
  <conditionalFormatting sqref="L92">
    <cfRule type="cellIs" dxfId="134" priority="64" stopIfTrue="1" operator="lessThan">
      <formula>0.0001</formula>
    </cfRule>
  </conditionalFormatting>
  <conditionalFormatting sqref="L92">
    <cfRule type="cellIs" dxfId="133" priority="63" stopIfTrue="1" operator="lessThan">
      <formula>0.0001</formula>
    </cfRule>
  </conditionalFormatting>
  <conditionalFormatting sqref="K92">
    <cfRule type="cellIs" dxfId="132" priority="62" stopIfTrue="1" operator="lessThan">
      <formula>0.0001</formula>
    </cfRule>
  </conditionalFormatting>
  <conditionalFormatting sqref="K92">
    <cfRule type="cellIs" dxfId="131" priority="61" stopIfTrue="1" operator="lessThan">
      <formula>0.0001</formula>
    </cfRule>
  </conditionalFormatting>
  <conditionalFormatting sqref="K92">
    <cfRule type="cellIs" dxfId="130" priority="60" stopIfTrue="1" operator="lessThan">
      <formula>0.0001</formula>
    </cfRule>
  </conditionalFormatting>
  <conditionalFormatting sqref="K92">
    <cfRule type="cellIs" dxfId="129" priority="59" stopIfTrue="1" operator="lessThan">
      <formula>0.0001</formula>
    </cfRule>
  </conditionalFormatting>
  <conditionalFormatting sqref="K92">
    <cfRule type="cellIs" dxfId="128" priority="58" stopIfTrue="1" operator="lessThan">
      <formula>0.0001</formula>
    </cfRule>
  </conditionalFormatting>
  <conditionalFormatting sqref="K92">
    <cfRule type="cellIs" dxfId="127" priority="57" stopIfTrue="1" operator="lessThan">
      <formula>0.0001</formula>
    </cfRule>
  </conditionalFormatting>
  <conditionalFormatting sqref="K92">
    <cfRule type="cellIs" dxfId="126" priority="56" stopIfTrue="1" operator="lessThan">
      <formula>0.0001</formula>
    </cfRule>
  </conditionalFormatting>
  <conditionalFormatting sqref="K92">
    <cfRule type="cellIs" dxfId="125" priority="55" stopIfTrue="1" operator="lessThan">
      <formula>0.0001</formula>
    </cfRule>
  </conditionalFormatting>
  <conditionalFormatting sqref="K92">
    <cfRule type="cellIs" dxfId="124" priority="54" stopIfTrue="1" operator="lessThan">
      <formula>0.0001</formula>
    </cfRule>
  </conditionalFormatting>
  <conditionalFormatting sqref="K92">
    <cfRule type="cellIs" dxfId="123" priority="53" stopIfTrue="1" operator="lessThan">
      <formula>0.0001</formula>
    </cfRule>
  </conditionalFormatting>
  <conditionalFormatting sqref="N92">
    <cfRule type="cellIs" dxfId="122" priority="52" stopIfTrue="1" operator="lessThan">
      <formula>0.0001</formula>
    </cfRule>
  </conditionalFormatting>
  <conditionalFormatting sqref="O92">
    <cfRule type="cellIs" dxfId="121" priority="51" stopIfTrue="1" operator="lessThan">
      <formula>0.0001</formula>
    </cfRule>
  </conditionalFormatting>
  <conditionalFormatting sqref="N92:O92">
    <cfRule type="cellIs" dxfId="120" priority="50" stopIfTrue="1" operator="lessThan">
      <formula>0.0001</formula>
    </cfRule>
  </conditionalFormatting>
  <conditionalFormatting sqref="N92">
    <cfRule type="cellIs" dxfId="119" priority="49" stopIfTrue="1" operator="lessThan">
      <formula>0.0001</formula>
    </cfRule>
  </conditionalFormatting>
  <conditionalFormatting sqref="O92">
    <cfRule type="cellIs" dxfId="118" priority="48" stopIfTrue="1" operator="lessThan">
      <formula>0.0001</formula>
    </cfRule>
  </conditionalFormatting>
  <conditionalFormatting sqref="N92:O92">
    <cfRule type="cellIs" dxfId="117" priority="47" stopIfTrue="1" operator="lessThan">
      <formula>0.0001</formula>
    </cfRule>
  </conditionalFormatting>
  <conditionalFormatting sqref="N92">
    <cfRule type="cellIs" dxfId="116" priority="46" stopIfTrue="1" operator="lessThan">
      <formula>0.0001</formula>
    </cfRule>
  </conditionalFormatting>
  <conditionalFormatting sqref="N92">
    <cfRule type="cellIs" dxfId="115" priority="45" stopIfTrue="1" operator="lessThan">
      <formula>0.0001</formula>
    </cfRule>
  </conditionalFormatting>
  <conditionalFormatting sqref="O92">
    <cfRule type="cellIs" dxfId="114" priority="44" stopIfTrue="1" operator="lessThan">
      <formula>0.0001</formula>
    </cfRule>
  </conditionalFormatting>
  <conditionalFormatting sqref="O92">
    <cfRule type="cellIs" dxfId="113" priority="43" stopIfTrue="1" operator="lessThan">
      <formula>0.0001</formula>
    </cfRule>
  </conditionalFormatting>
  <conditionalFormatting sqref="O92">
    <cfRule type="cellIs" dxfId="112" priority="42" stopIfTrue="1" operator="lessThan">
      <formula>0.0001</formula>
    </cfRule>
  </conditionalFormatting>
  <conditionalFormatting sqref="O92">
    <cfRule type="cellIs" dxfId="111" priority="41" stopIfTrue="1" operator="lessThan">
      <formula>0.0001</formula>
    </cfRule>
  </conditionalFormatting>
  <conditionalFormatting sqref="O92">
    <cfRule type="cellIs" dxfId="110" priority="40" stopIfTrue="1" operator="lessThan">
      <formula>0.0001</formula>
    </cfRule>
  </conditionalFormatting>
  <conditionalFormatting sqref="O92">
    <cfRule type="cellIs" dxfId="109" priority="39" stopIfTrue="1" operator="lessThan">
      <formula>0.0001</formula>
    </cfRule>
  </conditionalFormatting>
  <conditionalFormatting sqref="O92">
    <cfRule type="cellIs" dxfId="108" priority="38" stopIfTrue="1" operator="lessThan">
      <formula>0.0001</formula>
    </cfRule>
  </conditionalFormatting>
  <conditionalFormatting sqref="O92">
    <cfRule type="cellIs" dxfId="107" priority="37" stopIfTrue="1" operator="lessThan">
      <formula>0.0001</formula>
    </cfRule>
  </conditionalFormatting>
  <conditionalFormatting sqref="N92">
    <cfRule type="cellIs" dxfId="106" priority="36" stopIfTrue="1" operator="lessThan">
      <formula>0.0001</formula>
    </cfRule>
  </conditionalFormatting>
  <conditionalFormatting sqref="N92">
    <cfRule type="cellIs" dxfId="105" priority="35" stopIfTrue="1" operator="lessThan">
      <formula>0.0001</formula>
    </cfRule>
  </conditionalFormatting>
  <conditionalFormatting sqref="N92">
    <cfRule type="cellIs" dxfId="104" priority="34" stopIfTrue="1" operator="lessThan">
      <formula>0.0001</formula>
    </cfRule>
  </conditionalFormatting>
  <conditionalFormatting sqref="N92">
    <cfRule type="cellIs" dxfId="103" priority="33" stopIfTrue="1" operator="lessThan">
      <formula>0.0001</formula>
    </cfRule>
  </conditionalFormatting>
  <conditionalFormatting sqref="N92">
    <cfRule type="cellIs" dxfId="102" priority="32" stopIfTrue="1" operator="lessThan">
      <formula>0.0001</formula>
    </cfRule>
  </conditionalFormatting>
  <conditionalFormatting sqref="N92">
    <cfRule type="cellIs" dxfId="101" priority="31" stopIfTrue="1" operator="lessThan">
      <formula>0.0001</formula>
    </cfRule>
  </conditionalFormatting>
  <conditionalFormatting sqref="N92">
    <cfRule type="cellIs" dxfId="100" priority="30" stopIfTrue="1" operator="lessThan">
      <formula>0.0001</formula>
    </cfRule>
  </conditionalFormatting>
  <conditionalFormatting sqref="N92">
    <cfRule type="cellIs" dxfId="99" priority="29" stopIfTrue="1" operator="lessThan">
      <formula>0.0001</formula>
    </cfRule>
  </conditionalFormatting>
  <conditionalFormatting sqref="N92">
    <cfRule type="cellIs" dxfId="98" priority="28" stopIfTrue="1" operator="lessThan">
      <formula>0.0001</formula>
    </cfRule>
  </conditionalFormatting>
  <conditionalFormatting sqref="N92">
    <cfRule type="cellIs" dxfId="97" priority="27" stopIfTrue="1" operator="lessThan">
      <formula>0.0001</formula>
    </cfRule>
  </conditionalFormatting>
  <conditionalFormatting sqref="Q92">
    <cfRule type="cellIs" dxfId="96" priority="26" stopIfTrue="1" operator="lessThan">
      <formula>0.0001</formula>
    </cfRule>
  </conditionalFormatting>
  <conditionalFormatting sqref="R92">
    <cfRule type="cellIs" dxfId="95" priority="25" stopIfTrue="1" operator="lessThan">
      <formula>0.0001</formula>
    </cfRule>
  </conditionalFormatting>
  <conditionalFormatting sqref="Q92:R92">
    <cfRule type="cellIs" dxfId="94" priority="24" stopIfTrue="1" operator="lessThan">
      <formula>0.0001</formula>
    </cfRule>
  </conditionalFormatting>
  <conditionalFormatting sqref="Q92">
    <cfRule type="cellIs" dxfId="93" priority="23" stopIfTrue="1" operator="lessThan">
      <formula>0.0001</formula>
    </cfRule>
  </conditionalFormatting>
  <conditionalFormatting sqref="R92">
    <cfRule type="cellIs" dxfId="92" priority="22" stopIfTrue="1" operator="lessThan">
      <formula>0.0001</formula>
    </cfRule>
  </conditionalFormatting>
  <conditionalFormatting sqref="Q92:R92">
    <cfRule type="cellIs" dxfId="91" priority="21" stopIfTrue="1" operator="lessThan">
      <formula>0.0001</formula>
    </cfRule>
  </conditionalFormatting>
  <conditionalFormatting sqref="Q92">
    <cfRule type="cellIs" dxfId="90" priority="20" stopIfTrue="1" operator="lessThan">
      <formula>0.0001</formula>
    </cfRule>
  </conditionalFormatting>
  <conditionalFormatting sqref="Q92">
    <cfRule type="cellIs" dxfId="89" priority="19" stopIfTrue="1" operator="lessThan">
      <formula>0.0001</formula>
    </cfRule>
  </conditionalFormatting>
  <conditionalFormatting sqref="R92">
    <cfRule type="cellIs" dxfId="88" priority="18" stopIfTrue="1" operator="lessThan">
      <formula>0.0001</formula>
    </cfRule>
  </conditionalFormatting>
  <conditionalFormatting sqref="R92">
    <cfRule type="cellIs" dxfId="87" priority="17" stopIfTrue="1" operator="lessThan">
      <formula>0.0001</formula>
    </cfRule>
  </conditionalFormatting>
  <conditionalFormatting sqref="R92">
    <cfRule type="cellIs" dxfId="86" priority="16" stopIfTrue="1" operator="lessThan">
      <formula>0.0001</formula>
    </cfRule>
  </conditionalFormatting>
  <conditionalFormatting sqref="R92">
    <cfRule type="cellIs" dxfId="85" priority="15" stopIfTrue="1" operator="lessThan">
      <formula>0.0001</formula>
    </cfRule>
  </conditionalFormatting>
  <conditionalFormatting sqref="R92">
    <cfRule type="cellIs" dxfId="84" priority="14" stopIfTrue="1" operator="lessThan">
      <formula>0.0001</formula>
    </cfRule>
  </conditionalFormatting>
  <conditionalFormatting sqref="R92">
    <cfRule type="cellIs" dxfId="83" priority="13" stopIfTrue="1" operator="lessThan">
      <formula>0.0001</formula>
    </cfRule>
  </conditionalFormatting>
  <conditionalFormatting sqref="R92">
    <cfRule type="cellIs" dxfId="82" priority="12" stopIfTrue="1" operator="lessThan">
      <formula>0.0001</formula>
    </cfRule>
  </conditionalFormatting>
  <conditionalFormatting sqref="R92">
    <cfRule type="cellIs" dxfId="81" priority="11" stopIfTrue="1" operator="lessThan">
      <formula>0.0001</formula>
    </cfRule>
  </conditionalFormatting>
  <conditionalFormatting sqref="Q92">
    <cfRule type="cellIs" dxfId="80" priority="10" stopIfTrue="1" operator="lessThan">
      <formula>0.0001</formula>
    </cfRule>
  </conditionalFormatting>
  <conditionalFormatting sqref="Q92">
    <cfRule type="cellIs" dxfId="79" priority="9" stopIfTrue="1" operator="lessThan">
      <formula>0.0001</formula>
    </cfRule>
  </conditionalFormatting>
  <conditionalFormatting sqref="Q92">
    <cfRule type="cellIs" dxfId="78" priority="8" stopIfTrue="1" operator="lessThan">
      <formula>0.0001</formula>
    </cfRule>
  </conditionalFormatting>
  <conditionalFormatting sqref="Q92">
    <cfRule type="cellIs" dxfId="77" priority="7" stopIfTrue="1" operator="lessThan">
      <formula>0.0001</formula>
    </cfRule>
  </conditionalFormatting>
  <conditionalFormatting sqref="Q92">
    <cfRule type="cellIs" dxfId="76" priority="6" stopIfTrue="1" operator="lessThan">
      <formula>0.0001</formula>
    </cfRule>
  </conditionalFormatting>
  <conditionalFormatting sqref="Q92">
    <cfRule type="cellIs" dxfId="75" priority="5" stopIfTrue="1" operator="lessThan">
      <formula>0.0001</formula>
    </cfRule>
  </conditionalFormatting>
  <conditionalFormatting sqref="Q92">
    <cfRule type="cellIs" dxfId="74" priority="4" stopIfTrue="1" operator="lessThan">
      <formula>0.0001</formula>
    </cfRule>
  </conditionalFormatting>
  <conditionalFormatting sqref="Q92">
    <cfRule type="cellIs" dxfId="73" priority="3" stopIfTrue="1" operator="lessThan">
      <formula>0.0001</formula>
    </cfRule>
  </conditionalFormatting>
  <conditionalFormatting sqref="Q92">
    <cfRule type="cellIs" dxfId="72" priority="2" stopIfTrue="1" operator="lessThan">
      <formula>0.0001</formula>
    </cfRule>
  </conditionalFormatting>
  <conditionalFormatting sqref="Q92">
    <cfRule type="cellIs" dxfId="71" priority="1" stopIfTrue="1" operator="lessThan">
      <formula>0.0001</formula>
    </cfRule>
  </conditionalFormatting>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XFD27"/>
  <sheetViews>
    <sheetView showGridLines="0" workbookViewId="0">
      <pane xSplit="1" ySplit="3" topLeftCell="B4" activePane="bottomRight" state="frozen"/>
      <selection activeCell="D18" sqref="D18"/>
      <selection pane="topRight" activeCell="D18" sqref="D18"/>
      <selection pane="bottomLeft" activeCell="D18" sqref="D18"/>
      <selection pane="bottomRight" activeCell="A2" sqref="A2:A3"/>
    </sheetView>
  </sheetViews>
  <sheetFormatPr defaultRowHeight="12.75"/>
  <cols>
    <col min="1" max="1" width="9.7109375" style="293" bestFit="1" customWidth="1"/>
    <col min="2" max="2" width="9.85546875" style="293" bestFit="1" customWidth="1"/>
    <col min="3" max="3" width="8.5703125" style="293" bestFit="1" customWidth="1"/>
    <col min="4" max="4" width="9.85546875" style="293" bestFit="1" customWidth="1"/>
    <col min="5" max="5" width="8.7109375" style="293" bestFit="1" customWidth="1"/>
    <col min="6" max="6" width="7.7109375" style="293" bestFit="1" customWidth="1"/>
    <col min="7" max="7" width="8.5703125" style="293" bestFit="1" customWidth="1"/>
    <col min="8" max="8" width="8.7109375" style="293" bestFit="1" customWidth="1"/>
    <col min="9" max="9" width="9.85546875" style="293" bestFit="1" customWidth="1"/>
    <col min="10" max="10" width="8.7109375" style="293" bestFit="1" customWidth="1"/>
    <col min="11" max="11" width="7.7109375" style="293" bestFit="1" customWidth="1"/>
    <col min="12" max="13" width="8.5703125" style="293" bestFit="1" customWidth="1"/>
    <col min="14" max="14" width="9.85546875" style="293" bestFit="1" customWidth="1"/>
    <col min="15" max="15" width="8.5703125" style="293" bestFit="1" customWidth="1"/>
    <col min="16" max="16" width="7.7109375" style="293" bestFit="1" customWidth="1"/>
    <col min="17" max="17" width="8.5703125" style="293" bestFit="1" customWidth="1"/>
    <col min="18" max="18" width="8.7109375" style="293" bestFit="1" customWidth="1"/>
    <col min="19" max="19" width="9.85546875" style="293" customWidth="1"/>
    <col min="20" max="20" width="8.7109375" style="293" bestFit="1" customWidth="1"/>
    <col min="21" max="21" width="7.7109375" style="293" bestFit="1" customWidth="1"/>
    <col min="22" max="23" width="8.5703125" style="293" bestFit="1" customWidth="1"/>
    <col min="24" max="24" width="9.85546875" style="293" bestFit="1" customWidth="1"/>
    <col min="25" max="25" width="8.5703125" style="293" bestFit="1" customWidth="1"/>
    <col min="26" max="26" width="7.7109375" style="293" bestFit="1" customWidth="1"/>
    <col min="27" max="28" width="8.5703125" style="293" bestFit="1" customWidth="1"/>
    <col min="29" max="29" width="9.85546875" style="293" bestFit="1" customWidth="1"/>
    <col min="30" max="30" width="8.5703125" style="293" bestFit="1" customWidth="1"/>
    <col min="31" max="31" width="7.7109375" style="293" bestFit="1" customWidth="1"/>
    <col min="32" max="33" width="8.5703125" style="293" bestFit="1" customWidth="1"/>
    <col min="34" max="34" width="9.85546875" style="293" bestFit="1" customWidth="1"/>
    <col min="35" max="35" width="8.5703125" style="293" bestFit="1" customWidth="1"/>
    <col min="36" max="36" width="7.7109375" style="293" bestFit="1" customWidth="1"/>
    <col min="37" max="38" width="8.5703125" style="293" bestFit="1" customWidth="1"/>
    <col min="39" max="39" width="9.85546875" style="293" bestFit="1" customWidth="1"/>
    <col min="40" max="40" width="8.5703125" style="293" bestFit="1" customWidth="1"/>
    <col min="41" max="41" width="6.7109375" style="293" bestFit="1" customWidth="1"/>
    <col min="42" max="43" width="8.5703125" style="293" bestFit="1" customWidth="1"/>
    <col min="44" max="44" width="9.85546875" style="293" bestFit="1" customWidth="1"/>
    <col min="45" max="45" width="8.5703125" style="293" bestFit="1" customWidth="1"/>
    <col min="46" max="46" width="7.7109375" style="293" bestFit="1" customWidth="1"/>
    <col min="47" max="47" width="10.140625" style="293" bestFit="1" customWidth="1"/>
    <col min="48" max="261" width="9.140625" style="293"/>
    <col min="262" max="262" width="20.5703125" style="293" bestFit="1" customWidth="1"/>
    <col min="263" max="263" width="6.28515625" style="293" customWidth="1"/>
    <col min="264" max="264" width="8.42578125" style="293" bestFit="1" customWidth="1"/>
    <col min="265" max="265" width="9.85546875" style="293" bestFit="1" customWidth="1"/>
    <col min="266" max="266" width="10" style="293" customWidth="1"/>
    <col min="267" max="267" width="9.28515625" style="293" customWidth="1"/>
    <col min="268" max="268" width="6.28515625" style="293" customWidth="1"/>
    <col min="269" max="269" width="10.140625" style="293" customWidth="1"/>
    <col min="270" max="270" width="9.85546875" style="293" bestFit="1" customWidth="1"/>
    <col min="271" max="271" width="9" style="293" customWidth="1"/>
    <col min="272" max="272" width="7.7109375" style="293" customWidth="1"/>
    <col min="273" max="273" width="6.28515625" style="293" customWidth="1"/>
    <col min="274" max="274" width="9" style="293" customWidth="1"/>
    <col min="275" max="275" width="9.85546875" style="293" bestFit="1" customWidth="1"/>
    <col min="276" max="276" width="10" style="293" customWidth="1"/>
    <col min="277" max="277" width="9.28515625" style="293" customWidth="1"/>
    <col min="278" max="278" width="6.28515625" style="293" customWidth="1"/>
    <col min="279" max="279" width="9.140625" style="293" customWidth="1"/>
    <col min="280" max="280" width="9.85546875" style="293" customWidth="1"/>
    <col min="281" max="281" width="10" style="293" bestFit="1" customWidth="1"/>
    <col min="282" max="282" width="7.7109375" style="293" customWidth="1"/>
    <col min="283" max="283" width="6.28515625" style="293" customWidth="1"/>
    <col min="284" max="284" width="8.42578125" style="293" bestFit="1" customWidth="1"/>
    <col min="285" max="285" width="9.85546875" style="293" bestFit="1" customWidth="1"/>
    <col min="286" max="292" width="9.28515625" style="293" customWidth="1"/>
    <col min="293" max="293" width="6.28515625" style="293" customWidth="1"/>
    <col min="294" max="294" width="8.7109375" style="293" bestFit="1" customWidth="1"/>
    <col min="295" max="295" width="9.85546875" style="293" bestFit="1" customWidth="1"/>
    <col min="296" max="296" width="8.7109375" style="293" bestFit="1" customWidth="1"/>
    <col min="297" max="297" width="7.7109375" style="293" bestFit="1" customWidth="1"/>
    <col min="298" max="298" width="6.28515625" style="293" bestFit="1" customWidth="1"/>
    <col min="299" max="299" width="9" style="293" bestFit="1" customWidth="1"/>
    <col min="300" max="300" width="9.85546875" style="293" bestFit="1" customWidth="1"/>
    <col min="301" max="301" width="10" style="293" bestFit="1" customWidth="1"/>
    <col min="302" max="302" width="9.28515625" style="293" bestFit="1" customWidth="1"/>
    <col min="303" max="303" width="10.140625" style="293" bestFit="1" customWidth="1"/>
    <col min="304" max="517" width="9.140625" style="293"/>
    <col min="518" max="518" width="20.5703125" style="293" bestFit="1" customWidth="1"/>
    <col min="519" max="519" width="6.28515625" style="293" customWidth="1"/>
    <col min="520" max="520" width="8.42578125" style="293" bestFit="1" customWidth="1"/>
    <col min="521" max="521" width="9.85546875" style="293" bestFit="1" customWidth="1"/>
    <col min="522" max="522" width="10" style="293" customWidth="1"/>
    <col min="523" max="523" width="9.28515625" style="293" customWidth="1"/>
    <col min="524" max="524" width="6.28515625" style="293" customWidth="1"/>
    <col min="525" max="525" width="10.140625" style="293" customWidth="1"/>
    <col min="526" max="526" width="9.85546875" style="293" bestFit="1" customWidth="1"/>
    <col min="527" max="527" width="9" style="293" customWidth="1"/>
    <col min="528" max="528" width="7.7109375" style="293" customWidth="1"/>
    <col min="529" max="529" width="6.28515625" style="293" customWidth="1"/>
    <col min="530" max="530" width="9" style="293" customWidth="1"/>
    <col min="531" max="531" width="9.85546875" style="293" bestFit="1" customWidth="1"/>
    <col min="532" max="532" width="10" style="293" customWidth="1"/>
    <col min="533" max="533" width="9.28515625" style="293" customWidth="1"/>
    <col min="534" max="534" width="6.28515625" style="293" customWidth="1"/>
    <col min="535" max="535" width="9.140625" style="293" customWidth="1"/>
    <col min="536" max="536" width="9.85546875" style="293" customWidth="1"/>
    <col min="537" max="537" width="10" style="293" bestFit="1" customWidth="1"/>
    <col min="538" max="538" width="7.7109375" style="293" customWidth="1"/>
    <col min="539" max="539" width="6.28515625" style="293" customWidth="1"/>
    <col min="540" max="540" width="8.42578125" style="293" bestFit="1" customWidth="1"/>
    <col min="541" max="541" width="9.85546875" style="293" bestFit="1" customWidth="1"/>
    <col min="542" max="548" width="9.28515625" style="293" customWidth="1"/>
    <col min="549" max="549" width="6.28515625" style="293" customWidth="1"/>
    <col min="550" max="550" width="8.7109375" style="293" bestFit="1" customWidth="1"/>
    <col min="551" max="551" width="9.85546875" style="293" bestFit="1" customWidth="1"/>
    <col min="552" max="552" width="8.7109375" style="293" bestFit="1" customWidth="1"/>
    <col min="553" max="553" width="7.7109375" style="293" bestFit="1" customWidth="1"/>
    <col min="554" max="554" width="6.28515625" style="293" bestFit="1" customWidth="1"/>
    <col min="555" max="555" width="9" style="293" bestFit="1" customWidth="1"/>
    <col min="556" max="556" width="9.85546875" style="293" bestFit="1" customWidth="1"/>
    <col min="557" max="557" width="10" style="293" bestFit="1" customWidth="1"/>
    <col min="558" max="558" width="9.28515625" style="293" bestFit="1" customWidth="1"/>
    <col min="559" max="559" width="10.140625" style="293" bestFit="1" customWidth="1"/>
    <col min="560" max="773" width="9.140625" style="293"/>
    <col min="774" max="774" width="20.5703125" style="293" bestFit="1" customWidth="1"/>
    <col min="775" max="775" width="6.28515625" style="293" customWidth="1"/>
    <col min="776" max="776" width="8.42578125" style="293" bestFit="1" customWidth="1"/>
    <col min="777" max="777" width="9.85546875" style="293" bestFit="1" customWidth="1"/>
    <col min="778" max="778" width="10" style="293" customWidth="1"/>
    <col min="779" max="779" width="9.28515625" style="293" customWidth="1"/>
    <col min="780" max="780" width="6.28515625" style="293" customWidth="1"/>
    <col min="781" max="781" width="10.140625" style="293" customWidth="1"/>
    <col min="782" max="782" width="9.85546875" style="293" bestFit="1" customWidth="1"/>
    <col min="783" max="783" width="9" style="293" customWidth="1"/>
    <col min="784" max="784" width="7.7109375" style="293" customWidth="1"/>
    <col min="785" max="785" width="6.28515625" style="293" customWidth="1"/>
    <col min="786" max="786" width="9" style="293" customWidth="1"/>
    <col min="787" max="787" width="9.85546875" style="293" bestFit="1" customWidth="1"/>
    <col min="788" max="788" width="10" style="293" customWidth="1"/>
    <col min="789" max="789" width="9.28515625" style="293" customWidth="1"/>
    <col min="790" max="790" width="6.28515625" style="293" customWidth="1"/>
    <col min="791" max="791" width="9.140625" style="293" customWidth="1"/>
    <col min="792" max="792" width="9.85546875" style="293" customWidth="1"/>
    <col min="793" max="793" width="10" style="293" bestFit="1" customWidth="1"/>
    <col min="794" max="794" width="7.7109375" style="293" customWidth="1"/>
    <col min="795" max="795" width="6.28515625" style="293" customWidth="1"/>
    <col min="796" max="796" width="8.42578125" style="293" bestFit="1" customWidth="1"/>
    <col min="797" max="797" width="9.85546875" style="293" bestFit="1" customWidth="1"/>
    <col min="798" max="804" width="9.28515625" style="293" customWidth="1"/>
    <col min="805" max="805" width="6.28515625" style="293" customWidth="1"/>
    <col min="806" max="806" width="8.7109375" style="293" bestFit="1" customWidth="1"/>
    <col min="807" max="807" width="9.85546875" style="293" bestFit="1" customWidth="1"/>
    <col min="808" max="808" width="8.7109375" style="293" bestFit="1" customWidth="1"/>
    <col min="809" max="809" width="7.7109375" style="293" bestFit="1" customWidth="1"/>
    <col min="810" max="810" width="6.28515625" style="293" bestFit="1" customWidth="1"/>
    <col min="811" max="811" width="9" style="293" bestFit="1" customWidth="1"/>
    <col min="812" max="812" width="9.85546875" style="293" bestFit="1" customWidth="1"/>
    <col min="813" max="813" width="10" style="293" bestFit="1" customWidth="1"/>
    <col min="814" max="814" width="9.28515625" style="293" bestFit="1" customWidth="1"/>
    <col min="815" max="815" width="10.140625" style="293" bestFit="1" customWidth="1"/>
    <col min="816" max="1029" width="9.140625" style="293"/>
    <col min="1030" max="1030" width="20.5703125" style="293" bestFit="1" customWidth="1"/>
    <col min="1031" max="1031" width="6.28515625" style="293" customWidth="1"/>
    <col min="1032" max="1032" width="8.42578125" style="293" bestFit="1" customWidth="1"/>
    <col min="1033" max="1033" width="9.85546875" style="293" bestFit="1" customWidth="1"/>
    <col min="1034" max="1034" width="10" style="293" customWidth="1"/>
    <col min="1035" max="1035" width="9.28515625" style="293" customWidth="1"/>
    <col min="1036" max="1036" width="6.28515625" style="293" customWidth="1"/>
    <col min="1037" max="1037" width="10.140625" style="293" customWidth="1"/>
    <col min="1038" max="1038" width="9.85546875" style="293" bestFit="1" customWidth="1"/>
    <col min="1039" max="1039" width="9" style="293" customWidth="1"/>
    <col min="1040" max="1040" width="7.7109375" style="293" customWidth="1"/>
    <col min="1041" max="1041" width="6.28515625" style="293" customWidth="1"/>
    <col min="1042" max="1042" width="9" style="293" customWidth="1"/>
    <col min="1043" max="1043" width="9.85546875" style="293" bestFit="1" customWidth="1"/>
    <col min="1044" max="1044" width="10" style="293" customWidth="1"/>
    <col min="1045" max="1045" width="9.28515625" style="293" customWidth="1"/>
    <col min="1046" max="1046" width="6.28515625" style="293" customWidth="1"/>
    <col min="1047" max="1047" width="9.140625" style="293" customWidth="1"/>
    <col min="1048" max="1048" width="9.85546875" style="293" customWidth="1"/>
    <col min="1049" max="1049" width="10" style="293" bestFit="1" customWidth="1"/>
    <col min="1050" max="1050" width="7.7109375" style="293" customWidth="1"/>
    <col min="1051" max="1051" width="6.28515625" style="293" customWidth="1"/>
    <col min="1052" max="1052" width="8.42578125" style="293" bestFit="1" customWidth="1"/>
    <col min="1053" max="1053" width="9.85546875" style="293" bestFit="1" customWidth="1"/>
    <col min="1054" max="1060" width="9.28515625" style="293" customWidth="1"/>
    <col min="1061" max="1061" width="6.28515625" style="293" customWidth="1"/>
    <col min="1062" max="1062" width="8.7109375" style="293" bestFit="1" customWidth="1"/>
    <col min="1063" max="1063" width="9.85546875" style="293" bestFit="1" customWidth="1"/>
    <col min="1064" max="1064" width="8.7109375" style="293" bestFit="1" customWidth="1"/>
    <col min="1065" max="1065" width="7.7109375" style="293" bestFit="1" customWidth="1"/>
    <col min="1066" max="1066" width="6.28515625" style="293" bestFit="1" customWidth="1"/>
    <col min="1067" max="1067" width="9" style="293" bestFit="1" customWidth="1"/>
    <col min="1068" max="1068" width="9.85546875" style="293" bestFit="1" customWidth="1"/>
    <col min="1069" max="1069" width="10" style="293" bestFit="1" customWidth="1"/>
    <col min="1070" max="1070" width="9.28515625" style="293" bestFit="1" customWidth="1"/>
    <col min="1071" max="1071" width="10.140625" style="293" bestFit="1" customWidth="1"/>
    <col min="1072" max="1285" width="9.140625" style="293"/>
    <col min="1286" max="1286" width="20.5703125" style="293" bestFit="1" customWidth="1"/>
    <col min="1287" max="1287" width="6.28515625" style="293" customWidth="1"/>
    <col min="1288" max="1288" width="8.42578125" style="293" bestFit="1" customWidth="1"/>
    <col min="1289" max="1289" width="9.85546875" style="293" bestFit="1" customWidth="1"/>
    <col min="1290" max="1290" width="10" style="293" customWidth="1"/>
    <col min="1291" max="1291" width="9.28515625" style="293" customWidth="1"/>
    <col min="1292" max="1292" width="6.28515625" style="293" customWidth="1"/>
    <col min="1293" max="1293" width="10.140625" style="293" customWidth="1"/>
    <col min="1294" max="1294" width="9.85546875" style="293" bestFit="1" customWidth="1"/>
    <col min="1295" max="1295" width="9" style="293" customWidth="1"/>
    <col min="1296" max="1296" width="7.7109375" style="293" customWidth="1"/>
    <col min="1297" max="1297" width="6.28515625" style="293" customWidth="1"/>
    <col min="1298" max="1298" width="9" style="293" customWidth="1"/>
    <col min="1299" max="1299" width="9.85546875" style="293" bestFit="1" customWidth="1"/>
    <col min="1300" max="1300" width="10" style="293" customWidth="1"/>
    <col min="1301" max="1301" width="9.28515625" style="293" customWidth="1"/>
    <col min="1302" max="1302" width="6.28515625" style="293" customWidth="1"/>
    <col min="1303" max="1303" width="9.140625" style="293" customWidth="1"/>
    <col min="1304" max="1304" width="9.85546875" style="293" customWidth="1"/>
    <col min="1305" max="1305" width="10" style="293" bestFit="1" customWidth="1"/>
    <col min="1306" max="1306" width="7.7109375" style="293" customWidth="1"/>
    <col min="1307" max="1307" width="6.28515625" style="293" customWidth="1"/>
    <col min="1308" max="1308" width="8.42578125" style="293" bestFit="1" customWidth="1"/>
    <col min="1309" max="1309" width="9.85546875" style="293" bestFit="1" customWidth="1"/>
    <col min="1310" max="1316" width="9.28515625" style="293" customWidth="1"/>
    <col min="1317" max="1317" width="6.28515625" style="293" customWidth="1"/>
    <col min="1318" max="1318" width="8.7109375" style="293" bestFit="1" customWidth="1"/>
    <col min="1319" max="1319" width="9.85546875" style="293" bestFit="1" customWidth="1"/>
    <col min="1320" max="1320" width="8.7109375" style="293" bestFit="1" customWidth="1"/>
    <col min="1321" max="1321" width="7.7109375" style="293" bestFit="1" customWidth="1"/>
    <col min="1322" max="1322" width="6.28515625" style="293" bestFit="1" customWidth="1"/>
    <col min="1323" max="1323" width="9" style="293" bestFit="1" customWidth="1"/>
    <col min="1324" max="1324" width="9.85546875" style="293" bestFit="1" customWidth="1"/>
    <col min="1325" max="1325" width="10" style="293" bestFit="1" customWidth="1"/>
    <col min="1326" max="1326" width="9.28515625" style="293" bestFit="1" customWidth="1"/>
    <col min="1327" max="1327" width="10.140625" style="293" bestFit="1" customWidth="1"/>
    <col min="1328" max="1541" width="9.140625" style="293"/>
    <col min="1542" max="1542" width="20.5703125" style="293" bestFit="1" customWidth="1"/>
    <col min="1543" max="1543" width="6.28515625" style="293" customWidth="1"/>
    <col min="1544" max="1544" width="8.42578125" style="293" bestFit="1" customWidth="1"/>
    <col min="1545" max="1545" width="9.85546875" style="293" bestFit="1" customWidth="1"/>
    <col min="1546" max="1546" width="10" style="293" customWidth="1"/>
    <col min="1547" max="1547" width="9.28515625" style="293" customWidth="1"/>
    <col min="1548" max="1548" width="6.28515625" style="293" customWidth="1"/>
    <col min="1549" max="1549" width="10.140625" style="293" customWidth="1"/>
    <col min="1550" max="1550" width="9.85546875" style="293" bestFit="1" customWidth="1"/>
    <col min="1551" max="1551" width="9" style="293" customWidth="1"/>
    <col min="1552" max="1552" width="7.7109375" style="293" customWidth="1"/>
    <col min="1553" max="1553" width="6.28515625" style="293" customWidth="1"/>
    <col min="1554" max="1554" width="9" style="293" customWidth="1"/>
    <col min="1555" max="1555" width="9.85546875" style="293" bestFit="1" customWidth="1"/>
    <col min="1556" max="1556" width="10" style="293" customWidth="1"/>
    <col min="1557" max="1557" width="9.28515625" style="293" customWidth="1"/>
    <col min="1558" max="1558" width="6.28515625" style="293" customWidth="1"/>
    <col min="1559" max="1559" width="9.140625" style="293" customWidth="1"/>
    <col min="1560" max="1560" width="9.85546875" style="293" customWidth="1"/>
    <col min="1561" max="1561" width="10" style="293" bestFit="1" customWidth="1"/>
    <col min="1562" max="1562" width="7.7109375" style="293" customWidth="1"/>
    <col min="1563" max="1563" width="6.28515625" style="293" customWidth="1"/>
    <col min="1564" max="1564" width="8.42578125" style="293" bestFit="1" customWidth="1"/>
    <col min="1565" max="1565" width="9.85546875" style="293" bestFit="1" customWidth="1"/>
    <col min="1566" max="1572" width="9.28515625" style="293" customWidth="1"/>
    <col min="1573" max="1573" width="6.28515625" style="293" customWidth="1"/>
    <col min="1574" max="1574" width="8.7109375" style="293" bestFit="1" customWidth="1"/>
    <col min="1575" max="1575" width="9.85546875" style="293" bestFit="1" customWidth="1"/>
    <col min="1576" max="1576" width="8.7109375" style="293" bestFit="1" customWidth="1"/>
    <col min="1577" max="1577" width="7.7109375" style="293" bestFit="1" customWidth="1"/>
    <col min="1578" max="1578" width="6.28515625" style="293" bestFit="1" customWidth="1"/>
    <col min="1579" max="1579" width="9" style="293" bestFit="1" customWidth="1"/>
    <col min="1580" max="1580" width="9.85546875" style="293" bestFit="1" customWidth="1"/>
    <col min="1581" max="1581" width="10" style="293" bestFit="1" customWidth="1"/>
    <col min="1582" max="1582" width="9.28515625" style="293" bestFit="1" customWidth="1"/>
    <col min="1583" max="1583" width="10.140625" style="293" bestFit="1" customWidth="1"/>
    <col min="1584" max="1797" width="9.140625" style="293"/>
    <col min="1798" max="1798" width="20.5703125" style="293" bestFit="1" customWidth="1"/>
    <col min="1799" max="1799" width="6.28515625" style="293" customWidth="1"/>
    <col min="1800" max="1800" width="8.42578125" style="293" bestFit="1" customWidth="1"/>
    <col min="1801" max="1801" width="9.85546875" style="293" bestFit="1" customWidth="1"/>
    <col min="1802" max="1802" width="10" style="293" customWidth="1"/>
    <col min="1803" max="1803" width="9.28515625" style="293" customWidth="1"/>
    <col min="1804" max="1804" width="6.28515625" style="293" customWidth="1"/>
    <col min="1805" max="1805" width="10.140625" style="293" customWidth="1"/>
    <col min="1806" max="1806" width="9.85546875" style="293" bestFit="1" customWidth="1"/>
    <col min="1807" max="1807" width="9" style="293" customWidth="1"/>
    <col min="1808" max="1808" width="7.7109375" style="293" customWidth="1"/>
    <col min="1809" max="1809" width="6.28515625" style="293" customWidth="1"/>
    <col min="1810" max="1810" width="9" style="293" customWidth="1"/>
    <col min="1811" max="1811" width="9.85546875" style="293" bestFit="1" customWidth="1"/>
    <col min="1812" max="1812" width="10" style="293" customWidth="1"/>
    <col min="1813" max="1813" width="9.28515625" style="293" customWidth="1"/>
    <col min="1814" max="1814" width="6.28515625" style="293" customWidth="1"/>
    <col min="1815" max="1815" width="9.140625" style="293" customWidth="1"/>
    <col min="1816" max="1816" width="9.85546875" style="293" customWidth="1"/>
    <col min="1817" max="1817" width="10" style="293" bestFit="1" customWidth="1"/>
    <col min="1818" max="1818" width="7.7109375" style="293" customWidth="1"/>
    <col min="1819" max="1819" width="6.28515625" style="293" customWidth="1"/>
    <col min="1820" max="1820" width="8.42578125" style="293" bestFit="1" customWidth="1"/>
    <col min="1821" max="1821" width="9.85546875" style="293" bestFit="1" customWidth="1"/>
    <col min="1822" max="1828" width="9.28515625" style="293" customWidth="1"/>
    <col min="1829" max="1829" width="6.28515625" style="293" customWidth="1"/>
    <col min="1830" max="1830" width="8.7109375" style="293" bestFit="1" customWidth="1"/>
    <col min="1831" max="1831" width="9.85546875" style="293" bestFit="1" customWidth="1"/>
    <col min="1832" max="1832" width="8.7109375" style="293" bestFit="1" customWidth="1"/>
    <col min="1833" max="1833" width="7.7109375" style="293" bestFit="1" customWidth="1"/>
    <col min="1834" max="1834" width="6.28515625" style="293" bestFit="1" customWidth="1"/>
    <col min="1835" max="1835" width="9" style="293" bestFit="1" customWidth="1"/>
    <col min="1836" max="1836" width="9.85546875" style="293" bestFit="1" customWidth="1"/>
    <col min="1837" max="1837" width="10" style="293" bestFit="1" customWidth="1"/>
    <col min="1838" max="1838" width="9.28515625" style="293" bestFit="1" customWidth="1"/>
    <col min="1839" max="1839" width="10.140625" style="293" bestFit="1" customWidth="1"/>
    <col min="1840" max="2053" width="9.140625" style="293"/>
    <col min="2054" max="2054" width="20.5703125" style="293" bestFit="1" customWidth="1"/>
    <col min="2055" max="2055" width="6.28515625" style="293" customWidth="1"/>
    <col min="2056" max="2056" width="8.42578125" style="293" bestFit="1" customWidth="1"/>
    <col min="2057" max="2057" width="9.85546875" style="293" bestFit="1" customWidth="1"/>
    <col min="2058" max="2058" width="10" style="293" customWidth="1"/>
    <col min="2059" max="2059" width="9.28515625" style="293" customWidth="1"/>
    <col min="2060" max="2060" width="6.28515625" style="293" customWidth="1"/>
    <col min="2061" max="2061" width="10.140625" style="293" customWidth="1"/>
    <col min="2062" max="2062" width="9.85546875" style="293" bestFit="1" customWidth="1"/>
    <col min="2063" max="2063" width="9" style="293" customWidth="1"/>
    <col min="2064" max="2064" width="7.7109375" style="293" customWidth="1"/>
    <col min="2065" max="2065" width="6.28515625" style="293" customWidth="1"/>
    <col min="2066" max="2066" width="9" style="293" customWidth="1"/>
    <col min="2067" max="2067" width="9.85546875" style="293" bestFit="1" customWidth="1"/>
    <col min="2068" max="2068" width="10" style="293" customWidth="1"/>
    <col min="2069" max="2069" width="9.28515625" style="293" customWidth="1"/>
    <col min="2070" max="2070" width="6.28515625" style="293" customWidth="1"/>
    <col min="2071" max="2071" width="9.140625" style="293" customWidth="1"/>
    <col min="2072" max="2072" width="9.85546875" style="293" customWidth="1"/>
    <col min="2073" max="2073" width="10" style="293" bestFit="1" customWidth="1"/>
    <col min="2074" max="2074" width="7.7109375" style="293" customWidth="1"/>
    <col min="2075" max="2075" width="6.28515625" style="293" customWidth="1"/>
    <col min="2076" max="2076" width="8.42578125" style="293" bestFit="1" customWidth="1"/>
    <col min="2077" max="2077" width="9.85546875" style="293" bestFit="1" customWidth="1"/>
    <col min="2078" max="2084" width="9.28515625" style="293" customWidth="1"/>
    <col min="2085" max="2085" width="6.28515625" style="293" customWidth="1"/>
    <col min="2086" max="2086" width="8.7109375" style="293" bestFit="1" customWidth="1"/>
    <col min="2087" max="2087" width="9.85546875" style="293" bestFit="1" customWidth="1"/>
    <col min="2088" max="2088" width="8.7109375" style="293" bestFit="1" customWidth="1"/>
    <col min="2089" max="2089" width="7.7109375" style="293" bestFit="1" customWidth="1"/>
    <col min="2090" max="2090" width="6.28515625" style="293" bestFit="1" customWidth="1"/>
    <col min="2091" max="2091" width="9" style="293" bestFit="1" customWidth="1"/>
    <col min="2092" max="2092" width="9.85546875" style="293" bestFit="1" customWidth="1"/>
    <col min="2093" max="2093" width="10" style="293" bestFit="1" customWidth="1"/>
    <col min="2094" max="2094" width="9.28515625" style="293" bestFit="1" customWidth="1"/>
    <col min="2095" max="2095" width="10.140625" style="293" bestFit="1" customWidth="1"/>
    <col min="2096" max="2309" width="9.140625" style="293"/>
    <col min="2310" max="2310" width="20.5703125" style="293" bestFit="1" customWidth="1"/>
    <col min="2311" max="2311" width="6.28515625" style="293" customWidth="1"/>
    <col min="2312" max="2312" width="8.42578125" style="293" bestFit="1" customWidth="1"/>
    <col min="2313" max="2313" width="9.85546875" style="293" bestFit="1" customWidth="1"/>
    <col min="2314" max="2314" width="10" style="293" customWidth="1"/>
    <col min="2315" max="2315" width="9.28515625" style="293" customWidth="1"/>
    <col min="2316" max="2316" width="6.28515625" style="293" customWidth="1"/>
    <col min="2317" max="2317" width="10.140625" style="293" customWidth="1"/>
    <col min="2318" max="2318" width="9.85546875" style="293" bestFit="1" customWidth="1"/>
    <col min="2319" max="2319" width="9" style="293" customWidth="1"/>
    <col min="2320" max="2320" width="7.7109375" style="293" customWidth="1"/>
    <col min="2321" max="2321" width="6.28515625" style="293" customWidth="1"/>
    <col min="2322" max="2322" width="9" style="293" customWidth="1"/>
    <col min="2323" max="2323" width="9.85546875" style="293" bestFit="1" customWidth="1"/>
    <col min="2324" max="2324" width="10" style="293" customWidth="1"/>
    <col min="2325" max="2325" width="9.28515625" style="293" customWidth="1"/>
    <col min="2326" max="2326" width="6.28515625" style="293" customWidth="1"/>
    <col min="2327" max="2327" width="9.140625" style="293" customWidth="1"/>
    <col min="2328" max="2328" width="9.85546875" style="293" customWidth="1"/>
    <col min="2329" max="2329" width="10" style="293" bestFit="1" customWidth="1"/>
    <col min="2330" max="2330" width="7.7109375" style="293" customWidth="1"/>
    <col min="2331" max="2331" width="6.28515625" style="293" customWidth="1"/>
    <col min="2332" max="2332" width="8.42578125" style="293" bestFit="1" customWidth="1"/>
    <col min="2333" max="2333" width="9.85546875" style="293" bestFit="1" customWidth="1"/>
    <col min="2334" max="2340" width="9.28515625" style="293" customWidth="1"/>
    <col min="2341" max="2341" width="6.28515625" style="293" customWidth="1"/>
    <col min="2342" max="2342" width="8.7109375" style="293" bestFit="1" customWidth="1"/>
    <col min="2343" max="2343" width="9.85546875" style="293" bestFit="1" customWidth="1"/>
    <col min="2344" max="2344" width="8.7109375" style="293" bestFit="1" customWidth="1"/>
    <col min="2345" max="2345" width="7.7109375" style="293" bestFit="1" customWidth="1"/>
    <col min="2346" max="2346" width="6.28515625" style="293" bestFit="1" customWidth="1"/>
    <col min="2347" max="2347" width="9" style="293" bestFit="1" customWidth="1"/>
    <col min="2348" max="2348" width="9.85546875" style="293" bestFit="1" customWidth="1"/>
    <col min="2349" max="2349" width="10" style="293" bestFit="1" customWidth="1"/>
    <col min="2350" max="2350" width="9.28515625" style="293" bestFit="1" customWidth="1"/>
    <col min="2351" max="2351" width="10.140625" style="293" bestFit="1" customWidth="1"/>
    <col min="2352" max="2565" width="9.140625" style="293"/>
    <col min="2566" max="2566" width="20.5703125" style="293" bestFit="1" customWidth="1"/>
    <col min="2567" max="2567" width="6.28515625" style="293" customWidth="1"/>
    <col min="2568" max="2568" width="8.42578125" style="293" bestFit="1" customWidth="1"/>
    <col min="2569" max="2569" width="9.85546875" style="293" bestFit="1" customWidth="1"/>
    <col min="2570" max="2570" width="10" style="293" customWidth="1"/>
    <col min="2571" max="2571" width="9.28515625" style="293" customWidth="1"/>
    <col min="2572" max="2572" width="6.28515625" style="293" customWidth="1"/>
    <col min="2573" max="2573" width="10.140625" style="293" customWidth="1"/>
    <col min="2574" max="2574" width="9.85546875" style="293" bestFit="1" customWidth="1"/>
    <col min="2575" max="2575" width="9" style="293" customWidth="1"/>
    <col min="2576" max="2576" width="7.7109375" style="293" customWidth="1"/>
    <col min="2577" max="2577" width="6.28515625" style="293" customWidth="1"/>
    <col min="2578" max="2578" width="9" style="293" customWidth="1"/>
    <col min="2579" max="2579" width="9.85546875" style="293" bestFit="1" customWidth="1"/>
    <col min="2580" max="2580" width="10" style="293" customWidth="1"/>
    <col min="2581" max="2581" width="9.28515625" style="293" customWidth="1"/>
    <col min="2582" max="2582" width="6.28515625" style="293" customWidth="1"/>
    <col min="2583" max="2583" width="9.140625" style="293" customWidth="1"/>
    <col min="2584" max="2584" width="9.85546875" style="293" customWidth="1"/>
    <col min="2585" max="2585" width="10" style="293" bestFit="1" customWidth="1"/>
    <col min="2586" max="2586" width="7.7109375" style="293" customWidth="1"/>
    <col min="2587" max="2587" width="6.28515625" style="293" customWidth="1"/>
    <col min="2588" max="2588" width="8.42578125" style="293" bestFit="1" customWidth="1"/>
    <col min="2589" max="2589" width="9.85546875" style="293" bestFit="1" customWidth="1"/>
    <col min="2590" max="2596" width="9.28515625" style="293" customWidth="1"/>
    <col min="2597" max="2597" width="6.28515625" style="293" customWidth="1"/>
    <col min="2598" max="2598" width="8.7109375" style="293" bestFit="1" customWidth="1"/>
    <col min="2599" max="2599" width="9.85546875" style="293" bestFit="1" customWidth="1"/>
    <col min="2600" max="2600" width="8.7109375" style="293" bestFit="1" customWidth="1"/>
    <col min="2601" max="2601" width="7.7109375" style="293" bestFit="1" customWidth="1"/>
    <col min="2602" max="2602" width="6.28515625" style="293" bestFit="1" customWidth="1"/>
    <col min="2603" max="2603" width="9" style="293" bestFit="1" customWidth="1"/>
    <col min="2604" max="2604" width="9.85546875" style="293" bestFit="1" customWidth="1"/>
    <col min="2605" max="2605" width="10" style="293" bestFit="1" customWidth="1"/>
    <col min="2606" max="2606" width="9.28515625" style="293" bestFit="1" customWidth="1"/>
    <col min="2607" max="2607" width="10.140625" style="293" bestFit="1" customWidth="1"/>
    <col min="2608" max="2821" width="9.140625" style="293"/>
    <col min="2822" max="2822" width="20.5703125" style="293" bestFit="1" customWidth="1"/>
    <col min="2823" max="2823" width="6.28515625" style="293" customWidth="1"/>
    <col min="2824" max="2824" width="8.42578125" style="293" bestFit="1" customWidth="1"/>
    <col min="2825" max="2825" width="9.85546875" style="293" bestFit="1" customWidth="1"/>
    <col min="2826" max="2826" width="10" style="293" customWidth="1"/>
    <col min="2827" max="2827" width="9.28515625" style="293" customWidth="1"/>
    <col min="2828" max="2828" width="6.28515625" style="293" customWidth="1"/>
    <col min="2829" max="2829" width="10.140625" style="293" customWidth="1"/>
    <col min="2830" max="2830" width="9.85546875" style="293" bestFit="1" customWidth="1"/>
    <col min="2831" max="2831" width="9" style="293" customWidth="1"/>
    <col min="2832" max="2832" width="7.7109375" style="293" customWidth="1"/>
    <col min="2833" max="2833" width="6.28515625" style="293" customWidth="1"/>
    <col min="2834" max="2834" width="9" style="293" customWidth="1"/>
    <col min="2835" max="2835" width="9.85546875" style="293" bestFit="1" customWidth="1"/>
    <col min="2836" max="2836" width="10" style="293" customWidth="1"/>
    <col min="2837" max="2837" width="9.28515625" style="293" customWidth="1"/>
    <col min="2838" max="2838" width="6.28515625" style="293" customWidth="1"/>
    <col min="2839" max="2839" width="9.140625" style="293" customWidth="1"/>
    <col min="2840" max="2840" width="9.85546875" style="293" customWidth="1"/>
    <col min="2841" max="2841" width="10" style="293" bestFit="1" customWidth="1"/>
    <col min="2842" max="2842" width="7.7109375" style="293" customWidth="1"/>
    <col min="2843" max="2843" width="6.28515625" style="293" customWidth="1"/>
    <col min="2844" max="2844" width="8.42578125" style="293" bestFit="1" customWidth="1"/>
    <col min="2845" max="2845" width="9.85546875" style="293" bestFit="1" customWidth="1"/>
    <col min="2846" max="2852" width="9.28515625" style="293" customWidth="1"/>
    <col min="2853" max="2853" width="6.28515625" style="293" customWidth="1"/>
    <col min="2854" max="2854" width="8.7109375" style="293" bestFit="1" customWidth="1"/>
    <col min="2855" max="2855" width="9.85546875" style="293" bestFit="1" customWidth="1"/>
    <col min="2856" max="2856" width="8.7109375" style="293" bestFit="1" customWidth="1"/>
    <col min="2857" max="2857" width="7.7109375" style="293" bestFit="1" customWidth="1"/>
    <col min="2858" max="2858" width="6.28515625" style="293" bestFit="1" customWidth="1"/>
    <col min="2859" max="2859" width="9" style="293" bestFit="1" customWidth="1"/>
    <col min="2860" max="2860" width="9.85546875" style="293" bestFit="1" customWidth="1"/>
    <col min="2861" max="2861" width="10" style="293" bestFit="1" customWidth="1"/>
    <col min="2862" max="2862" width="9.28515625" style="293" bestFit="1" customWidth="1"/>
    <col min="2863" max="2863" width="10.140625" style="293" bestFit="1" customWidth="1"/>
    <col min="2864" max="3077" width="9.140625" style="293"/>
    <col min="3078" max="3078" width="20.5703125" style="293" bestFit="1" customWidth="1"/>
    <col min="3079" max="3079" width="6.28515625" style="293" customWidth="1"/>
    <col min="3080" max="3080" width="8.42578125" style="293" bestFit="1" customWidth="1"/>
    <col min="3081" max="3081" width="9.85546875" style="293" bestFit="1" customWidth="1"/>
    <col min="3082" max="3082" width="10" style="293" customWidth="1"/>
    <col min="3083" max="3083" width="9.28515625" style="293" customWidth="1"/>
    <col min="3084" max="3084" width="6.28515625" style="293" customWidth="1"/>
    <col min="3085" max="3085" width="10.140625" style="293" customWidth="1"/>
    <col min="3086" max="3086" width="9.85546875" style="293" bestFit="1" customWidth="1"/>
    <col min="3087" max="3087" width="9" style="293" customWidth="1"/>
    <col min="3088" max="3088" width="7.7109375" style="293" customWidth="1"/>
    <col min="3089" max="3089" width="6.28515625" style="293" customWidth="1"/>
    <col min="3090" max="3090" width="9" style="293" customWidth="1"/>
    <col min="3091" max="3091" width="9.85546875" style="293" bestFit="1" customWidth="1"/>
    <col min="3092" max="3092" width="10" style="293" customWidth="1"/>
    <col min="3093" max="3093" width="9.28515625" style="293" customWidth="1"/>
    <col min="3094" max="3094" width="6.28515625" style="293" customWidth="1"/>
    <col min="3095" max="3095" width="9.140625" style="293" customWidth="1"/>
    <col min="3096" max="3096" width="9.85546875" style="293" customWidth="1"/>
    <col min="3097" max="3097" width="10" style="293" bestFit="1" customWidth="1"/>
    <col min="3098" max="3098" width="7.7109375" style="293" customWidth="1"/>
    <col min="3099" max="3099" width="6.28515625" style="293" customWidth="1"/>
    <col min="3100" max="3100" width="8.42578125" style="293" bestFit="1" customWidth="1"/>
    <col min="3101" max="3101" width="9.85546875" style="293" bestFit="1" customWidth="1"/>
    <col min="3102" max="3108" width="9.28515625" style="293" customWidth="1"/>
    <col min="3109" max="3109" width="6.28515625" style="293" customWidth="1"/>
    <col min="3110" max="3110" width="8.7109375" style="293" bestFit="1" customWidth="1"/>
    <col min="3111" max="3111" width="9.85546875" style="293" bestFit="1" customWidth="1"/>
    <col min="3112" max="3112" width="8.7109375" style="293" bestFit="1" customWidth="1"/>
    <col min="3113" max="3113" width="7.7109375" style="293" bestFit="1" customWidth="1"/>
    <col min="3114" max="3114" width="6.28515625" style="293" bestFit="1" customWidth="1"/>
    <col min="3115" max="3115" width="9" style="293" bestFit="1" customWidth="1"/>
    <col min="3116" max="3116" width="9.85546875" style="293" bestFit="1" customWidth="1"/>
    <col min="3117" max="3117" width="10" style="293" bestFit="1" customWidth="1"/>
    <col min="3118" max="3118" width="9.28515625" style="293" bestFit="1" customWidth="1"/>
    <col min="3119" max="3119" width="10.140625" style="293" bestFit="1" customWidth="1"/>
    <col min="3120" max="3333" width="9.140625" style="293"/>
    <col min="3334" max="3334" width="20.5703125" style="293" bestFit="1" customWidth="1"/>
    <col min="3335" max="3335" width="6.28515625" style="293" customWidth="1"/>
    <col min="3336" max="3336" width="8.42578125" style="293" bestFit="1" customWidth="1"/>
    <col min="3337" max="3337" width="9.85546875" style="293" bestFit="1" customWidth="1"/>
    <col min="3338" max="3338" width="10" style="293" customWidth="1"/>
    <col min="3339" max="3339" width="9.28515625" style="293" customWidth="1"/>
    <col min="3340" max="3340" width="6.28515625" style="293" customWidth="1"/>
    <col min="3341" max="3341" width="10.140625" style="293" customWidth="1"/>
    <col min="3342" max="3342" width="9.85546875" style="293" bestFit="1" customWidth="1"/>
    <col min="3343" max="3343" width="9" style="293" customWidth="1"/>
    <col min="3344" max="3344" width="7.7109375" style="293" customWidth="1"/>
    <col min="3345" max="3345" width="6.28515625" style="293" customWidth="1"/>
    <col min="3346" max="3346" width="9" style="293" customWidth="1"/>
    <col min="3347" max="3347" width="9.85546875" style="293" bestFit="1" customWidth="1"/>
    <col min="3348" max="3348" width="10" style="293" customWidth="1"/>
    <col min="3349" max="3349" width="9.28515625" style="293" customWidth="1"/>
    <col min="3350" max="3350" width="6.28515625" style="293" customWidth="1"/>
    <col min="3351" max="3351" width="9.140625" style="293" customWidth="1"/>
    <col min="3352" max="3352" width="9.85546875" style="293" customWidth="1"/>
    <col min="3353" max="3353" width="10" style="293" bestFit="1" customWidth="1"/>
    <col min="3354" max="3354" width="7.7109375" style="293" customWidth="1"/>
    <col min="3355" max="3355" width="6.28515625" style="293" customWidth="1"/>
    <col min="3356" max="3356" width="8.42578125" style="293" bestFit="1" customWidth="1"/>
    <col min="3357" max="3357" width="9.85546875" style="293" bestFit="1" customWidth="1"/>
    <col min="3358" max="3364" width="9.28515625" style="293" customWidth="1"/>
    <col min="3365" max="3365" width="6.28515625" style="293" customWidth="1"/>
    <col min="3366" max="3366" width="8.7109375" style="293" bestFit="1" customWidth="1"/>
    <col min="3367" max="3367" width="9.85546875" style="293" bestFit="1" customWidth="1"/>
    <col min="3368" max="3368" width="8.7109375" style="293" bestFit="1" customWidth="1"/>
    <col min="3369" max="3369" width="7.7109375" style="293" bestFit="1" customWidth="1"/>
    <col min="3370" max="3370" width="6.28515625" style="293" bestFit="1" customWidth="1"/>
    <col min="3371" max="3371" width="9" style="293" bestFit="1" customWidth="1"/>
    <col min="3372" max="3372" width="9.85546875" style="293" bestFit="1" customWidth="1"/>
    <col min="3373" max="3373" width="10" style="293" bestFit="1" customWidth="1"/>
    <col min="3374" max="3374" width="9.28515625" style="293" bestFit="1" customWidth="1"/>
    <col min="3375" max="3375" width="10.140625" style="293" bestFit="1" customWidth="1"/>
    <col min="3376" max="3589" width="9.140625" style="293"/>
    <col min="3590" max="3590" width="20.5703125" style="293" bestFit="1" customWidth="1"/>
    <col min="3591" max="3591" width="6.28515625" style="293" customWidth="1"/>
    <col min="3592" max="3592" width="8.42578125" style="293" bestFit="1" customWidth="1"/>
    <col min="3593" max="3593" width="9.85546875" style="293" bestFit="1" customWidth="1"/>
    <col min="3594" max="3594" width="10" style="293" customWidth="1"/>
    <col min="3595" max="3595" width="9.28515625" style="293" customWidth="1"/>
    <col min="3596" max="3596" width="6.28515625" style="293" customWidth="1"/>
    <col min="3597" max="3597" width="10.140625" style="293" customWidth="1"/>
    <col min="3598" max="3598" width="9.85546875" style="293" bestFit="1" customWidth="1"/>
    <col min="3599" max="3599" width="9" style="293" customWidth="1"/>
    <col min="3600" max="3600" width="7.7109375" style="293" customWidth="1"/>
    <col min="3601" max="3601" width="6.28515625" style="293" customWidth="1"/>
    <col min="3602" max="3602" width="9" style="293" customWidth="1"/>
    <col min="3603" max="3603" width="9.85546875" style="293" bestFit="1" customWidth="1"/>
    <col min="3604" max="3604" width="10" style="293" customWidth="1"/>
    <col min="3605" max="3605" width="9.28515625" style="293" customWidth="1"/>
    <col min="3606" max="3606" width="6.28515625" style="293" customWidth="1"/>
    <col min="3607" max="3607" width="9.140625" style="293" customWidth="1"/>
    <col min="3608" max="3608" width="9.85546875" style="293" customWidth="1"/>
    <col min="3609" max="3609" width="10" style="293" bestFit="1" customWidth="1"/>
    <col min="3610" max="3610" width="7.7109375" style="293" customWidth="1"/>
    <col min="3611" max="3611" width="6.28515625" style="293" customWidth="1"/>
    <col min="3612" max="3612" width="8.42578125" style="293" bestFit="1" customWidth="1"/>
    <col min="3613" max="3613" width="9.85546875" style="293" bestFit="1" customWidth="1"/>
    <col min="3614" max="3620" width="9.28515625" style="293" customWidth="1"/>
    <col min="3621" max="3621" width="6.28515625" style="293" customWidth="1"/>
    <col min="3622" max="3622" width="8.7109375" style="293" bestFit="1" customWidth="1"/>
    <col min="3623" max="3623" width="9.85546875" style="293" bestFit="1" customWidth="1"/>
    <col min="3624" max="3624" width="8.7109375" style="293" bestFit="1" customWidth="1"/>
    <col min="3625" max="3625" width="7.7109375" style="293" bestFit="1" customWidth="1"/>
    <col min="3626" max="3626" width="6.28515625" style="293" bestFit="1" customWidth="1"/>
    <col min="3627" max="3627" width="9" style="293" bestFit="1" customWidth="1"/>
    <col min="3628" max="3628" width="9.85546875" style="293" bestFit="1" customWidth="1"/>
    <col min="3629" max="3629" width="10" style="293" bestFit="1" customWidth="1"/>
    <col min="3630" max="3630" width="9.28515625" style="293" bestFit="1" customWidth="1"/>
    <col min="3631" max="3631" width="10.140625" style="293" bestFit="1" customWidth="1"/>
    <col min="3632" max="3845" width="9.140625" style="293"/>
    <col min="3846" max="3846" width="20.5703125" style="293" bestFit="1" customWidth="1"/>
    <col min="3847" max="3847" width="6.28515625" style="293" customWidth="1"/>
    <col min="3848" max="3848" width="8.42578125" style="293" bestFit="1" customWidth="1"/>
    <col min="3849" max="3849" width="9.85546875" style="293" bestFit="1" customWidth="1"/>
    <col min="3850" max="3850" width="10" style="293" customWidth="1"/>
    <col min="3851" max="3851" width="9.28515625" style="293" customWidth="1"/>
    <col min="3852" max="3852" width="6.28515625" style="293" customWidth="1"/>
    <col min="3853" max="3853" width="10.140625" style="293" customWidth="1"/>
    <col min="3854" max="3854" width="9.85546875" style="293" bestFit="1" customWidth="1"/>
    <col min="3855" max="3855" width="9" style="293" customWidth="1"/>
    <col min="3856" max="3856" width="7.7109375" style="293" customWidth="1"/>
    <col min="3857" max="3857" width="6.28515625" style="293" customWidth="1"/>
    <col min="3858" max="3858" width="9" style="293" customWidth="1"/>
    <col min="3859" max="3859" width="9.85546875" style="293" bestFit="1" customWidth="1"/>
    <col min="3860" max="3860" width="10" style="293" customWidth="1"/>
    <col min="3861" max="3861" width="9.28515625" style="293" customWidth="1"/>
    <col min="3862" max="3862" width="6.28515625" style="293" customWidth="1"/>
    <col min="3863" max="3863" width="9.140625" style="293" customWidth="1"/>
    <col min="3864" max="3864" width="9.85546875" style="293" customWidth="1"/>
    <col min="3865" max="3865" width="10" style="293" bestFit="1" customWidth="1"/>
    <col min="3866" max="3866" width="7.7109375" style="293" customWidth="1"/>
    <col min="3867" max="3867" width="6.28515625" style="293" customWidth="1"/>
    <col min="3868" max="3868" width="8.42578125" style="293" bestFit="1" customWidth="1"/>
    <col min="3869" max="3869" width="9.85546875" style="293" bestFit="1" customWidth="1"/>
    <col min="3870" max="3876" width="9.28515625" style="293" customWidth="1"/>
    <col min="3877" max="3877" width="6.28515625" style="293" customWidth="1"/>
    <col min="3878" max="3878" width="8.7109375" style="293" bestFit="1" customWidth="1"/>
    <col min="3879" max="3879" width="9.85546875" style="293" bestFit="1" customWidth="1"/>
    <col min="3880" max="3880" width="8.7109375" style="293" bestFit="1" customWidth="1"/>
    <col min="3881" max="3881" width="7.7109375" style="293" bestFit="1" customWidth="1"/>
    <col min="3882" max="3882" width="6.28515625" style="293" bestFit="1" customWidth="1"/>
    <col min="3883" max="3883" width="9" style="293" bestFit="1" customWidth="1"/>
    <col min="3884" max="3884" width="9.85546875" style="293" bestFit="1" customWidth="1"/>
    <col min="3885" max="3885" width="10" style="293" bestFit="1" customWidth="1"/>
    <col min="3886" max="3886" width="9.28515625" style="293" bestFit="1" customWidth="1"/>
    <col min="3887" max="3887" width="10.140625" style="293" bestFit="1" customWidth="1"/>
    <col min="3888" max="4101" width="9.140625" style="293"/>
    <col min="4102" max="4102" width="20.5703125" style="293" bestFit="1" customWidth="1"/>
    <col min="4103" max="4103" width="6.28515625" style="293" customWidth="1"/>
    <col min="4104" max="4104" width="8.42578125" style="293" bestFit="1" customWidth="1"/>
    <col min="4105" max="4105" width="9.85546875" style="293" bestFit="1" customWidth="1"/>
    <col min="4106" max="4106" width="10" style="293" customWidth="1"/>
    <col min="4107" max="4107" width="9.28515625" style="293" customWidth="1"/>
    <col min="4108" max="4108" width="6.28515625" style="293" customWidth="1"/>
    <col min="4109" max="4109" width="10.140625" style="293" customWidth="1"/>
    <col min="4110" max="4110" width="9.85546875" style="293" bestFit="1" customWidth="1"/>
    <col min="4111" max="4111" width="9" style="293" customWidth="1"/>
    <col min="4112" max="4112" width="7.7109375" style="293" customWidth="1"/>
    <col min="4113" max="4113" width="6.28515625" style="293" customWidth="1"/>
    <col min="4114" max="4114" width="9" style="293" customWidth="1"/>
    <col min="4115" max="4115" width="9.85546875" style="293" bestFit="1" customWidth="1"/>
    <col min="4116" max="4116" width="10" style="293" customWidth="1"/>
    <col min="4117" max="4117" width="9.28515625" style="293" customWidth="1"/>
    <col min="4118" max="4118" width="6.28515625" style="293" customWidth="1"/>
    <col min="4119" max="4119" width="9.140625" style="293" customWidth="1"/>
    <col min="4120" max="4120" width="9.85546875" style="293" customWidth="1"/>
    <col min="4121" max="4121" width="10" style="293" bestFit="1" customWidth="1"/>
    <col min="4122" max="4122" width="7.7109375" style="293" customWidth="1"/>
    <col min="4123" max="4123" width="6.28515625" style="293" customWidth="1"/>
    <col min="4124" max="4124" width="8.42578125" style="293" bestFit="1" customWidth="1"/>
    <col min="4125" max="4125" width="9.85546875" style="293" bestFit="1" customWidth="1"/>
    <col min="4126" max="4132" width="9.28515625" style="293" customWidth="1"/>
    <col min="4133" max="4133" width="6.28515625" style="293" customWidth="1"/>
    <col min="4134" max="4134" width="8.7109375" style="293" bestFit="1" customWidth="1"/>
    <col min="4135" max="4135" width="9.85546875" style="293" bestFit="1" customWidth="1"/>
    <col min="4136" max="4136" width="8.7109375" style="293" bestFit="1" customWidth="1"/>
    <col min="4137" max="4137" width="7.7109375" style="293" bestFit="1" customWidth="1"/>
    <col min="4138" max="4138" width="6.28515625" style="293" bestFit="1" customWidth="1"/>
    <col min="4139" max="4139" width="9" style="293" bestFit="1" customWidth="1"/>
    <col min="4140" max="4140" width="9.85546875" style="293" bestFit="1" customWidth="1"/>
    <col min="4141" max="4141" width="10" style="293" bestFit="1" customWidth="1"/>
    <col min="4142" max="4142" width="9.28515625" style="293" bestFit="1" customWidth="1"/>
    <col min="4143" max="4143" width="10.140625" style="293" bestFit="1" customWidth="1"/>
    <col min="4144" max="4357" width="9.140625" style="293"/>
    <col min="4358" max="4358" width="20.5703125" style="293" bestFit="1" customWidth="1"/>
    <col min="4359" max="4359" width="6.28515625" style="293" customWidth="1"/>
    <col min="4360" max="4360" width="8.42578125" style="293" bestFit="1" customWidth="1"/>
    <col min="4361" max="4361" width="9.85546875" style="293" bestFit="1" customWidth="1"/>
    <col min="4362" max="4362" width="10" style="293" customWidth="1"/>
    <col min="4363" max="4363" width="9.28515625" style="293" customWidth="1"/>
    <col min="4364" max="4364" width="6.28515625" style="293" customWidth="1"/>
    <col min="4365" max="4365" width="10.140625" style="293" customWidth="1"/>
    <col min="4366" max="4366" width="9.85546875" style="293" bestFit="1" customWidth="1"/>
    <col min="4367" max="4367" width="9" style="293" customWidth="1"/>
    <col min="4368" max="4368" width="7.7109375" style="293" customWidth="1"/>
    <col min="4369" max="4369" width="6.28515625" style="293" customWidth="1"/>
    <col min="4370" max="4370" width="9" style="293" customWidth="1"/>
    <col min="4371" max="4371" width="9.85546875" style="293" bestFit="1" customWidth="1"/>
    <col min="4372" max="4372" width="10" style="293" customWidth="1"/>
    <col min="4373" max="4373" width="9.28515625" style="293" customWidth="1"/>
    <col min="4374" max="4374" width="6.28515625" style="293" customWidth="1"/>
    <col min="4375" max="4375" width="9.140625" style="293" customWidth="1"/>
    <col min="4376" max="4376" width="9.85546875" style="293" customWidth="1"/>
    <col min="4377" max="4377" width="10" style="293" bestFit="1" customWidth="1"/>
    <col min="4378" max="4378" width="7.7109375" style="293" customWidth="1"/>
    <col min="4379" max="4379" width="6.28515625" style="293" customWidth="1"/>
    <col min="4380" max="4380" width="8.42578125" style="293" bestFit="1" customWidth="1"/>
    <col min="4381" max="4381" width="9.85546875" style="293" bestFit="1" customWidth="1"/>
    <col min="4382" max="4388" width="9.28515625" style="293" customWidth="1"/>
    <col min="4389" max="4389" width="6.28515625" style="293" customWidth="1"/>
    <col min="4390" max="4390" width="8.7109375" style="293" bestFit="1" customWidth="1"/>
    <col min="4391" max="4391" width="9.85546875" style="293" bestFit="1" customWidth="1"/>
    <col min="4392" max="4392" width="8.7109375" style="293" bestFit="1" customWidth="1"/>
    <col min="4393" max="4393" width="7.7109375" style="293" bestFit="1" customWidth="1"/>
    <col min="4394" max="4394" width="6.28515625" style="293" bestFit="1" customWidth="1"/>
    <col min="4395" max="4395" width="9" style="293" bestFit="1" customWidth="1"/>
    <col min="4396" max="4396" width="9.85546875" style="293" bestFit="1" customWidth="1"/>
    <col min="4397" max="4397" width="10" style="293" bestFit="1" customWidth="1"/>
    <col min="4398" max="4398" width="9.28515625" style="293" bestFit="1" customWidth="1"/>
    <col min="4399" max="4399" width="10.140625" style="293" bestFit="1" customWidth="1"/>
    <col min="4400" max="4613" width="9.140625" style="293"/>
    <col min="4614" max="4614" width="20.5703125" style="293" bestFit="1" customWidth="1"/>
    <col min="4615" max="4615" width="6.28515625" style="293" customWidth="1"/>
    <col min="4616" max="4616" width="8.42578125" style="293" bestFit="1" customWidth="1"/>
    <col min="4617" max="4617" width="9.85546875" style="293" bestFit="1" customWidth="1"/>
    <col min="4618" max="4618" width="10" style="293" customWidth="1"/>
    <col min="4619" max="4619" width="9.28515625" style="293" customWidth="1"/>
    <col min="4620" max="4620" width="6.28515625" style="293" customWidth="1"/>
    <col min="4621" max="4621" width="10.140625" style="293" customWidth="1"/>
    <col min="4622" max="4622" width="9.85546875" style="293" bestFit="1" customWidth="1"/>
    <col min="4623" max="4623" width="9" style="293" customWidth="1"/>
    <col min="4624" max="4624" width="7.7109375" style="293" customWidth="1"/>
    <col min="4625" max="4625" width="6.28515625" style="293" customWidth="1"/>
    <col min="4626" max="4626" width="9" style="293" customWidth="1"/>
    <col min="4627" max="4627" width="9.85546875" style="293" bestFit="1" customWidth="1"/>
    <col min="4628" max="4628" width="10" style="293" customWidth="1"/>
    <col min="4629" max="4629" width="9.28515625" style="293" customWidth="1"/>
    <col min="4630" max="4630" width="6.28515625" style="293" customWidth="1"/>
    <col min="4631" max="4631" width="9.140625" style="293" customWidth="1"/>
    <col min="4632" max="4632" width="9.85546875" style="293" customWidth="1"/>
    <col min="4633" max="4633" width="10" style="293" bestFit="1" customWidth="1"/>
    <col min="4634" max="4634" width="7.7109375" style="293" customWidth="1"/>
    <col min="4635" max="4635" width="6.28515625" style="293" customWidth="1"/>
    <col min="4636" max="4636" width="8.42578125" style="293" bestFit="1" customWidth="1"/>
    <col min="4637" max="4637" width="9.85546875" style="293" bestFit="1" customWidth="1"/>
    <col min="4638" max="4644" width="9.28515625" style="293" customWidth="1"/>
    <col min="4645" max="4645" width="6.28515625" style="293" customWidth="1"/>
    <col min="4646" max="4646" width="8.7109375" style="293" bestFit="1" customWidth="1"/>
    <col min="4647" max="4647" width="9.85546875" style="293" bestFit="1" customWidth="1"/>
    <col min="4648" max="4648" width="8.7109375" style="293" bestFit="1" customWidth="1"/>
    <col min="4649" max="4649" width="7.7109375" style="293" bestFit="1" customWidth="1"/>
    <col min="4650" max="4650" width="6.28515625" style="293" bestFit="1" customWidth="1"/>
    <col min="4651" max="4651" width="9" style="293" bestFit="1" customWidth="1"/>
    <col min="4652" max="4652" width="9.85546875" style="293" bestFit="1" customWidth="1"/>
    <col min="4653" max="4653" width="10" style="293" bestFit="1" customWidth="1"/>
    <col min="4654" max="4654" width="9.28515625" style="293" bestFit="1" customWidth="1"/>
    <col min="4655" max="4655" width="10.140625" style="293" bestFit="1" customWidth="1"/>
    <col min="4656" max="4869" width="9.140625" style="293"/>
    <col min="4870" max="4870" width="20.5703125" style="293" bestFit="1" customWidth="1"/>
    <col min="4871" max="4871" width="6.28515625" style="293" customWidth="1"/>
    <col min="4872" max="4872" width="8.42578125" style="293" bestFit="1" customWidth="1"/>
    <col min="4873" max="4873" width="9.85546875" style="293" bestFit="1" customWidth="1"/>
    <col min="4874" max="4874" width="10" style="293" customWidth="1"/>
    <col min="4875" max="4875" width="9.28515625" style="293" customWidth="1"/>
    <col min="4876" max="4876" width="6.28515625" style="293" customWidth="1"/>
    <col min="4877" max="4877" width="10.140625" style="293" customWidth="1"/>
    <col min="4878" max="4878" width="9.85546875" style="293" bestFit="1" customWidth="1"/>
    <col min="4879" max="4879" width="9" style="293" customWidth="1"/>
    <col min="4880" max="4880" width="7.7109375" style="293" customWidth="1"/>
    <col min="4881" max="4881" width="6.28515625" style="293" customWidth="1"/>
    <col min="4882" max="4882" width="9" style="293" customWidth="1"/>
    <col min="4883" max="4883" width="9.85546875" style="293" bestFit="1" customWidth="1"/>
    <col min="4884" max="4884" width="10" style="293" customWidth="1"/>
    <col min="4885" max="4885" width="9.28515625" style="293" customWidth="1"/>
    <col min="4886" max="4886" width="6.28515625" style="293" customWidth="1"/>
    <col min="4887" max="4887" width="9.140625" style="293" customWidth="1"/>
    <col min="4888" max="4888" width="9.85546875" style="293" customWidth="1"/>
    <col min="4889" max="4889" width="10" style="293" bestFit="1" customWidth="1"/>
    <col min="4890" max="4890" width="7.7109375" style="293" customWidth="1"/>
    <col min="4891" max="4891" width="6.28515625" style="293" customWidth="1"/>
    <col min="4892" max="4892" width="8.42578125" style="293" bestFit="1" customWidth="1"/>
    <col min="4893" max="4893" width="9.85546875" style="293" bestFit="1" customWidth="1"/>
    <col min="4894" max="4900" width="9.28515625" style="293" customWidth="1"/>
    <col min="4901" max="4901" width="6.28515625" style="293" customWidth="1"/>
    <col min="4902" max="4902" width="8.7109375" style="293" bestFit="1" customWidth="1"/>
    <col min="4903" max="4903" width="9.85546875" style="293" bestFit="1" customWidth="1"/>
    <col min="4904" max="4904" width="8.7109375" style="293" bestFit="1" customWidth="1"/>
    <col min="4905" max="4905" width="7.7109375" style="293" bestFit="1" customWidth="1"/>
    <col min="4906" max="4906" width="6.28515625" style="293" bestFit="1" customWidth="1"/>
    <col min="4907" max="4907" width="9" style="293" bestFit="1" customWidth="1"/>
    <col min="4908" max="4908" width="9.85546875" style="293" bestFit="1" customWidth="1"/>
    <col min="4909" max="4909" width="10" style="293" bestFit="1" customWidth="1"/>
    <col min="4910" max="4910" width="9.28515625" style="293" bestFit="1" customWidth="1"/>
    <col min="4911" max="4911" width="10.140625" style="293" bestFit="1" customWidth="1"/>
    <col min="4912" max="5125" width="9.140625" style="293"/>
    <col min="5126" max="5126" width="20.5703125" style="293" bestFit="1" customWidth="1"/>
    <col min="5127" max="5127" width="6.28515625" style="293" customWidth="1"/>
    <col min="5128" max="5128" width="8.42578125" style="293" bestFit="1" customWidth="1"/>
    <col min="5129" max="5129" width="9.85546875" style="293" bestFit="1" customWidth="1"/>
    <col min="5130" max="5130" width="10" style="293" customWidth="1"/>
    <col min="5131" max="5131" width="9.28515625" style="293" customWidth="1"/>
    <col min="5132" max="5132" width="6.28515625" style="293" customWidth="1"/>
    <col min="5133" max="5133" width="10.140625" style="293" customWidth="1"/>
    <col min="5134" max="5134" width="9.85546875" style="293" bestFit="1" customWidth="1"/>
    <col min="5135" max="5135" width="9" style="293" customWidth="1"/>
    <col min="5136" max="5136" width="7.7109375" style="293" customWidth="1"/>
    <col min="5137" max="5137" width="6.28515625" style="293" customWidth="1"/>
    <col min="5138" max="5138" width="9" style="293" customWidth="1"/>
    <col min="5139" max="5139" width="9.85546875" style="293" bestFit="1" customWidth="1"/>
    <col min="5140" max="5140" width="10" style="293" customWidth="1"/>
    <col min="5141" max="5141" width="9.28515625" style="293" customWidth="1"/>
    <col min="5142" max="5142" width="6.28515625" style="293" customWidth="1"/>
    <col min="5143" max="5143" width="9.140625" style="293" customWidth="1"/>
    <col min="5144" max="5144" width="9.85546875" style="293" customWidth="1"/>
    <col min="5145" max="5145" width="10" style="293" bestFit="1" customWidth="1"/>
    <col min="5146" max="5146" width="7.7109375" style="293" customWidth="1"/>
    <col min="5147" max="5147" width="6.28515625" style="293" customWidth="1"/>
    <col min="5148" max="5148" width="8.42578125" style="293" bestFit="1" customWidth="1"/>
    <col min="5149" max="5149" width="9.85546875" style="293" bestFit="1" customWidth="1"/>
    <col min="5150" max="5156" width="9.28515625" style="293" customWidth="1"/>
    <col min="5157" max="5157" width="6.28515625" style="293" customWidth="1"/>
    <col min="5158" max="5158" width="8.7109375" style="293" bestFit="1" customWidth="1"/>
    <col min="5159" max="5159" width="9.85546875" style="293" bestFit="1" customWidth="1"/>
    <col min="5160" max="5160" width="8.7109375" style="293" bestFit="1" customWidth="1"/>
    <col min="5161" max="5161" width="7.7109375" style="293" bestFit="1" customWidth="1"/>
    <col min="5162" max="5162" width="6.28515625" style="293" bestFit="1" customWidth="1"/>
    <col min="5163" max="5163" width="9" style="293" bestFit="1" customWidth="1"/>
    <col min="5164" max="5164" width="9.85546875" style="293" bestFit="1" customWidth="1"/>
    <col min="5165" max="5165" width="10" style="293" bestFit="1" customWidth="1"/>
    <col min="5166" max="5166" width="9.28515625" style="293" bestFit="1" customWidth="1"/>
    <col min="5167" max="5167" width="10.140625" style="293" bestFit="1" customWidth="1"/>
    <col min="5168" max="5381" width="9.140625" style="293"/>
    <col min="5382" max="5382" width="20.5703125" style="293" bestFit="1" customWidth="1"/>
    <col min="5383" max="5383" width="6.28515625" style="293" customWidth="1"/>
    <col min="5384" max="5384" width="8.42578125" style="293" bestFit="1" customWidth="1"/>
    <col min="5385" max="5385" width="9.85546875" style="293" bestFit="1" customWidth="1"/>
    <col min="5386" max="5386" width="10" style="293" customWidth="1"/>
    <col min="5387" max="5387" width="9.28515625" style="293" customWidth="1"/>
    <col min="5388" max="5388" width="6.28515625" style="293" customWidth="1"/>
    <col min="5389" max="5389" width="10.140625" style="293" customWidth="1"/>
    <col min="5390" max="5390" width="9.85546875" style="293" bestFit="1" customWidth="1"/>
    <col min="5391" max="5391" width="9" style="293" customWidth="1"/>
    <col min="5392" max="5392" width="7.7109375" style="293" customWidth="1"/>
    <col min="5393" max="5393" width="6.28515625" style="293" customWidth="1"/>
    <col min="5394" max="5394" width="9" style="293" customWidth="1"/>
    <col min="5395" max="5395" width="9.85546875" style="293" bestFit="1" customWidth="1"/>
    <col min="5396" max="5396" width="10" style="293" customWidth="1"/>
    <col min="5397" max="5397" width="9.28515625" style="293" customWidth="1"/>
    <col min="5398" max="5398" width="6.28515625" style="293" customWidth="1"/>
    <col min="5399" max="5399" width="9.140625" style="293" customWidth="1"/>
    <col min="5400" max="5400" width="9.85546875" style="293" customWidth="1"/>
    <col min="5401" max="5401" width="10" style="293" bestFit="1" customWidth="1"/>
    <col min="5402" max="5402" width="7.7109375" style="293" customWidth="1"/>
    <col min="5403" max="5403" width="6.28515625" style="293" customWidth="1"/>
    <col min="5404" max="5404" width="8.42578125" style="293" bestFit="1" customWidth="1"/>
    <col min="5405" max="5405" width="9.85546875" style="293" bestFit="1" customWidth="1"/>
    <col min="5406" max="5412" width="9.28515625" style="293" customWidth="1"/>
    <col min="5413" max="5413" width="6.28515625" style="293" customWidth="1"/>
    <col min="5414" max="5414" width="8.7109375" style="293" bestFit="1" customWidth="1"/>
    <col min="5415" max="5415" width="9.85546875" style="293" bestFit="1" customWidth="1"/>
    <col min="5416" max="5416" width="8.7109375" style="293" bestFit="1" customWidth="1"/>
    <col min="5417" max="5417" width="7.7109375" style="293" bestFit="1" customWidth="1"/>
    <col min="5418" max="5418" width="6.28515625" style="293" bestFit="1" customWidth="1"/>
    <col min="5419" max="5419" width="9" style="293" bestFit="1" customWidth="1"/>
    <col min="5420" max="5420" width="9.85546875" style="293" bestFit="1" customWidth="1"/>
    <col min="5421" max="5421" width="10" style="293" bestFit="1" customWidth="1"/>
    <col min="5422" max="5422" width="9.28515625" style="293" bestFit="1" customWidth="1"/>
    <col min="5423" max="5423" width="10.140625" style="293" bestFit="1" customWidth="1"/>
    <col min="5424" max="5637" width="9.140625" style="293"/>
    <col min="5638" max="5638" width="20.5703125" style="293" bestFit="1" customWidth="1"/>
    <col min="5639" max="5639" width="6.28515625" style="293" customWidth="1"/>
    <col min="5640" max="5640" width="8.42578125" style="293" bestFit="1" customWidth="1"/>
    <col min="5641" max="5641" width="9.85546875" style="293" bestFit="1" customWidth="1"/>
    <col min="5642" max="5642" width="10" style="293" customWidth="1"/>
    <col min="5643" max="5643" width="9.28515625" style="293" customWidth="1"/>
    <col min="5644" max="5644" width="6.28515625" style="293" customWidth="1"/>
    <col min="5645" max="5645" width="10.140625" style="293" customWidth="1"/>
    <col min="5646" max="5646" width="9.85546875" style="293" bestFit="1" customWidth="1"/>
    <col min="5647" max="5647" width="9" style="293" customWidth="1"/>
    <col min="5648" max="5648" width="7.7109375" style="293" customWidth="1"/>
    <col min="5649" max="5649" width="6.28515625" style="293" customWidth="1"/>
    <col min="5650" max="5650" width="9" style="293" customWidth="1"/>
    <col min="5651" max="5651" width="9.85546875" style="293" bestFit="1" customWidth="1"/>
    <col min="5652" max="5652" width="10" style="293" customWidth="1"/>
    <col min="5653" max="5653" width="9.28515625" style="293" customWidth="1"/>
    <col min="5654" max="5654" width="6.28515625" style="293" customWidth="1"/>
    <col min="5655" max="5655" width="9.140625" style="293" customWidth="1"/>
    <col min="5656" max="5656" width="9.85546875" style="293" customWidth="1"/>
    <col min="5657" max="5657" width="10" style="293" bestFit="1" customWidth="1"/>
    <col min="5658" max="5658" width="7.7109375" style="293" customWidth="1"/>
    <col min="5659" max="5659" width="6.28515625" style="293" customWidth="1"/>
    <col min="5660" max="5660" width="8.42578125" style="293" bestFit="1" customWidth="1"/>
    <col min="5661" max="5661" width="9.85546875" style="293" bestFit="1" customWidth="1"/>
    <col min="5662" max="5668" width="9.28515625" style="293" customWidth="1"/>
    <col min="5669" max="5669" width="6.28515625" style="293" customWidth="1"/>
    <col min="5670" max="5670" width="8.7109375" style="293" bestFit="1" customWidth="1"/>
    <col min="5671" max="5671" width="9.85546875" style="293" bestFit="1" customWidth="1"/>
    <col min="5672" max="5672" width="8.7109375" style="293" bestFit="1" customWidth="1"/>
    <col min="5673" max="5673" width="7.7109375" style="293" bestFit="1" customWidth="1"/>
    <col min="5674" max="5674" width="6.28515625" style="293" bestFit="1" customWidth="1"/>
    <col min="5675" max="5675" width="9" style="293" bestFit="1" customWidth="1"/>
    <col min="5676" max="5676" width="9.85546875" style="293" bestFit="1" customWidth="1"/>
    <col min="5677" max="5677" width="10" style="293" bestFit="1" customWidth="1"/>
    <col min="5678" max="5678" width="9.28515625" style="293" bestFit="1" customWidth="1"/>
    <col min="5679" max="5679" width="10.140625" style="293" bestFit="1" customWidth="1"/>
    <col min="5680" max="5893" width="9.140625" style="293"/>
    <col min="5894" max="5894" width="20.5703125" style="293" bestFit="1" customWidth="1"/>
    <col min="5895" max="5895" width="6.28515625" style="293" customWidth="1"/>
    <col min="5896" max="5896" width="8.42578125" style="293" bestFit="1" customWidth="1"/>
    <col min="5897" max="5897" width="9.85546875" style="293" bestFit="1" customWidth="1"/>
    <col min="5898" max="5898" width="10" style="293" customWidth="1"/>
    <col min="5899" max="5899" width="9.28515625" style="293" customWidth="1"/>
    <col min="5900" max="5900" width="6.28515625" style="293" customWidth="1"/>
    <col min="5901" max="5901" width="10.140625" style="293" customWidth="1"/>
    <col min="5902" max="5902" width="9.85546875" style="293" bestFit="1" customWidth="1"/>
    <col min="5903" max="5903" width="9" style="293" customWidth="1"/>
    <col min="5904" max="5904" width="7.7109375" style="293" customWidth="1"/>
    <col min="5905" max="5905" width="6.28515625" style="293" customWidth="1"/>
    <col min="5906" max="5906" width="9" style="293" customWidth="1"/>
    <col min="5907" max="5907" width="9.85546875" style="293" bestFit="1" customWidth="1"/>
    <col min="5908" max="5908" width="10" style="293" customWidth="1"/>
    <col min="5909" max="5909" width="9.28515625" style="293" customWidth="1"/>
    <col min="5910" max="5910" width="6.28515625" style="293" customWidth="1"/>
    <col min="5911" max="5911" width="9.140625" style="293" customWidth="1"/>
    <col min="5912" max="5912" width="9.85546875" style="293" customWidth="1"/>
    <col min="5913" max="5913" width="10" style="293" bestFit="1" customWidth="1"/>
    <col min="5914" max="5914" width="7.7109375" style="293" customWidth="1"/>
    <col min="5915" max="5915" width="6.28515625" style="293" customWidth="1"/>
    <col min="5916" max="5916" width="8.42578125" style="293" bestFit="1" customWidth="1"/>
    <col min="5917" max="5917" width="9.85546875" style="293" bestFit="1" customWidth="1"/>
    <col min="5918" max="5924" width="9.28515625" style="293" customWidth="1"/>
    <col min="5925" max="5925" width="6.28515625" style="293" customWidth="1"/>
    <col min="5926" max="5926" width="8.7109375" style="293" bestFit="1" customWidth="1"/>
    <col min="5927" max="5927" width="9.85546875" style="293" bestFit="1" customWidth="1"/>
    <col min="5928" max="5928" width="8.7109375" style="293" bestFit="1" customWidth="1"/>
    <col min="5929" max="5929" width="7.7109375" style="293" bestFit="1" customWidth="1"/>
    <col min="5930" max="5930" width="6.28515625" style="293" bestFit="1" customWidth="1"/>
    <col min="5931" max="5931" width="9" style="293" bestFit="1" customWidth="1"/>
    <col min="5932" max="5932" width="9.85546875" style="293" bestFit="1" customWidth="1"/>
    <col min="5933" max="5933" width="10" style="293" bestFit="1" customWidth="1"/>
    <col min="5934" max="5934" width="9.28515625" style="293" bestFit="1" customWidth="1"/>
    <col min="5935" max="5935" width="10.140625" style="293" bestFit="1" customWidth="1"/>
    <col min="5936" max="6149" width="9.140625" style="293"/>
    <col min="6150" max="6150" width="20.5703125" style="293" bestFit="1" customWidth="1"/>
    <col min="6151" max="6151" width="6.28515625" style="293" customWidth="1"/>
    <col min="6152" max="6152" width="8.42578125" style="293" bestFit="1" customWidth="1"/>
    <col min="6153" max="6153" width="9.85546875" style="293" bestFit="1" customWidth="1"/>
    <col min="6154" max="6154" width="10" style="293" customWidth="1"/>
    <col min="6155" max="6155" width="9.28515625" style="293" customWidth="1"/>
    <col min="6156" max="6156" width="6.28515625" style="293" customWidth="1"/>
    <col min="6157" max="6157" width="10.140625" style="293" customWidth="1"/>
    <col min="6158" max="6158" width="9.85546875" style="293" bestFit="1" customWidth="1"/>
    <col min="6159" max="6159" width="9" style="293" customWidth="1"/>
    <col min="6160" max="6160" width="7.7109375" style="293" customWidth="1"/>
    <col min="6161" max="6161" width="6.28515625" style="293" customWidth="1"/>
    <col min="6162" max="6162" width="9" style="293" customWidth="1"/>
    <col min="6163" max="6163" width="9.85546875" style="293" bestFit="1" customWidth="1"/>
    <col min="6164" max="6164" width="10" style="293" customWidth="1"/>
    <col min="6165" max="6165" width="9.28515625" style="293" customWidth="1"/>
    <col min="6166" max="6166" width="6.28515625" style="293" customWidth="1"/>
    <col min="6167" max="6167" width="9.140625" style="293" customWidth="1"/>
    <col min="6168" max="6168" width="9.85546875" style="293" customWidth="1"/>
    <col min="6169" max="6169" width="10" style="293" bestFit="1" customWidth="1"/>
    <col min="6170" max="6170" width="7.7109375" style="293" customWidth="1"/>
    <col min="6171" max="6171" width="6.28515625" style="293" customWidth="1"/>
    <col min="6172" max="6172" width="8.42578125" style="293" bestFit="1" customWidth="1"/>
    <col min="6173" max="6173" width="9.85546875" style="293" bestFit="1" customWidth="1"/>
    <col min="6174" max="6180" width="9.28515625" style="293" customWidth="1"/>
    <col min="6181" max="6181" width="6.28515625" style="293" customWidth="1"/>
    <col min="6182" max="6182" width="8.7109375" style="293" bestFit="1" customWidth="1"/>
    <col min="6183" max="6183" width="9.85546875" style="293" bestFit="1" customWidth="1"/>
    <col min="6184" max="6184" width="8.7109375" style="293" bestFit="1" customWidth="1"/>
    <col min="6185" max="6185" width="7.7109375" style="293" bestFit="1" customWidth="1"/>
    <col min="6186" max="6186" width="6.28515625" style="293" bestFit="1" customWidth="1"/>
    <col min="6187" max="6187" width="9" style="293" bestFit="1" customWidth="1"/>
    <col min="6188" max="6188" width="9.85546875" style="293" bestFit="1" customWidth="1"/>
    <col min="6189" max="6189" width="10" style="293" bestFit="1" customWidth="1"/>
    <col min="6190" max="6190" width="9.28515625" style="293" bestFit="1" customWidth="1"/>
    <col min="6191" max="6191" width="10.140625" style="293" bestFit="1" customWidth="1"/>
    <col min="6192" max="6405" width="9.140625" style="293"/>
    <col min="6406" max="6406" width="20.5703125" style="293" bestFit="1" customWidth="1"/>
    <col min="6407" max="6407" width="6.28515625" style="293" customWidth="1"/>
    <col min="6408" max="6408" width="8.42578125" style="293" bestFit="1" customWidth="1"/>
    <col min="6409" max="6409" width="9.85546875" style="293" bestFit="1" customWidth="1"/>
    <col min="6410" max="6410" width="10" style="293" customWidth="1"/>
    <col min="6411" max="6411" width="9.28515625" style="293" customWidth="1"/>
    <col min="6412" max="6412" width="6.28515625" style="293" customWidth="1"/>
    <col min="6413" max="6413" width="10.140625" style="293" customWidth="1"/>
    <col min="6414" max="6414" width="9.85546875" style="293" bestFit="1" customWidth="1"/>
    <col min="6415" max="6415" width="9" style="293" customWidth="1"/>
    <col min="6416" max="6416" width="7.7109375" style="293" customWidth="1"/>
    <col min="6417" max="6417" width="6.28515625" style="293" customWidth="1"/>
    <col min="6418" max="6418" width="9" style="293" customWidth="1"/>
    <col min="6419" max="6419" width="9.85546875" style="293" bestFit="1" customWidth="1"/>
    <col min="6420" max="6420" width="10" style="293" customWidth="1"/>
    <col min="6421" max="6421" width="9.28515625" style="293" customWidth="1"/>
    <col min="6422" max="6422" width="6.28515625" style="293" customWidth="1"/>
    <col min="6423" max="6423" width="9.140625" style="293" customWidth="1"/>
    <col min="6424" max="6424" width="9.85546875" style="293" customWidth="1"/>
    <col min="6425" max="6425" width="10" style="293" bestFit="1" customWidth="1"/>
    <col min="6426" max="6426" width="7.7109375" style="293" customWidth="1"/>
    <col min="6427" max="6427" width="6.28515625" style="293" customWidth="1"/>
    <col min="6428" max="6428" width="8.42578125" style="293" bestFit="1" customWidth="1"/>
    <col min="6429" max="6429" width="9.85546875" style="293" bestFit="1" customWidth="1"/>
    <col min="6430" max="6436" width="9.28515625" style="293" customWidth="1"/>
    <col min="6437" max="6437" width="6.28515625" style="293" customWidth="1"/>
    <col min="6438" max="6438" width="8.7109375" style="293" bestFit="1" customWidth="1"/>
    <col min="6439" max="6439" width="9.85546875" style="293" bestFit="1" customWidth="1"/>
    <col min="6440" max="6440" width="8.7109375" style="293" bestFit="1" customWidth="1"/>
    <col min="6441" max="6441" width="7.7109375" style="293" bestFit="1" customWidth="1"/>
    <col min="6442" max="6442" width="6.28515625" style="293" bestFit="1" customWidth="1"/>
    <col min="6443" max="6443" width="9" style="293" bestFit="1" customWidth="1"/>
    <col min="6444" max="6444" width="9.85546875" style="293" bestFit="1" customWidth="1"/>
    <col min="6445" max="6445" width="10" style="293" bestFit="1" customWidth="1"/>
    <col min="6446" max="6446" width="9.28515625" style="293" bestFit="1" customWidth="1"/>
    <col min="6447" max="6447" width="10.140625" style="293" bestFit="1" customWidth="1"/>
    <col min="6448" max="6661" width="9.140625" style="293"/>
    <col min="6662" max="6662" width="20.5703125" style="293" bestFit="1" customWidth="1"/>
    <col min="6663" max="6663" width="6.28515625" style="293" customWidth="1"/>
    <col min="6664" max="6664" width="8.42578125" style="293" bestFit="1" customWidth="1"/>
    <col min="6665" max="6665" width="9.85546875" style="293" bestFit="1" customWidth="1"/>
    <col min="6666" max="6666" width="10" style="293" customWidth="1"/>
    <col min="6667" max="6667" width="9.28515625" style="293" customWidth="1"/>
    <col min="6668" max="6668" width="6.28515625" style="293" customWidth="1"/>
    <col min="6669" max="6669" width="10.140625" style="293" customWidth="1"/>
    <col min="6670" max="6670" width="9.85546875" style="293" bestFit="1" customWidth="1"/>
    <col min="6671" max="6671" width="9" style="293" customWidth="1"/>
    <col min="6672" max="6672" width="7.7109375" style="293" customWidth="1"/>
    <col min="6673" max="6673" width="6.28515625" style="293" customWidth="1"/>
    <col min="6674" max="6674" width="9" style="293" customWidth="1"/>
    <col min="6675" max="6675" width="9.85546875" style="293" bestFit="1" customWidth="1"/>
    <col min="6676" max="6676" width="10" style="293" customWidth="1"/>
    <col min="6677" max="6677" width="9.28515625" style="293" customWidth="1"/>
    <col min="6678" max="6678" width="6.28515625" style="293" customWidth="1"/>
    <col min="6679" max="6679" width="9.140625" style="293" customWidth="1"/>
    <col min="6680" max="6680" width="9.85546875" style="293" customWidth="1"/>
    <col min="6681" max="6681" width="10" style="293" bestFit="1" customWidth="1"/>
    <col min="6682" max="6682" width="7.7109375" style="293" customWidth="1"/>
    <col min="6683" max="6683" width="6.28515625" style="293" customWidth="1"/>
    <col min="6684" max="6684" width="8.42578125" style="293" bestFit="1" customWidth="1"/>
    <col min="6685" max="6685" width="9.85546875" style="293" bestFit="1" customWidth="1"/>
    <col min="6686" max="6692" width="9.28515625" style="293" customWidth="1"/>
    <col min="6693" max="6693" width="6.28515625" style="293" customWidth="1"/>
    <col min="6694" max="6694" width="8.7109375" style="293" bestFit="1" customWidth="1"/>
    <col min="6695" max="6695" width="9.85546875" style="293" bestFit="1" customWidth="1"/>
    <col min="6696" max="6696" width="8.7109375" style="293" bestFit="1" customWidth="1"/>
    <col min="6697" max="6697" width="7.7109375" style="293" bestFit="1" customWidth="1"/>
    <col min="6698" max="6698" width="6.28515625" style="293" bestFit="1" customWidth="1"/>
    <col min="6699" max="6699" width="9" style="293" bestFit="1" customWidth="1"/>
    <col min="6700" max="6700" width="9.85546875" style="293" bestFit="1" customWidth="1"/>
    <col min="6701" max="6701" width="10" style="293" bestFit="1" customWidth="1"/>
    <col min="6702" max="6702" width="9.28515625" style="293" bestFit="1" customWidth="1"/>
    <col min="6703" max="6703" width="10.140625" style="293" bestFit="1" customWidth="1"/>
    <col min="6704" max="6917" width="9.140625" style="293"/>
    <col min="6918" max="6918" width="20.5703125" style="293" bestFit="1" customWidth="1"/>
    <col min="6919" max="6919" width="6.28515625" style="293" customWidth="1"/>
    <col min="6920" max="6920" width="8.42578125" style="293" bestFit="1" customWidth="1"/>
    <col min="6921" max="6921" width="9.85546875" style="293" bestFit="1" customWidth="1"/>
    <col min="6922" max="6922" width="10" style="293" customWidth="1"/>
    <col min="6923" max="6923" width="9.28515625" style="293" customWidth="1"/>
    <col min="6924" max="6924" width="6.28515625" style="293" customWidth="1"/>
    <col min="6925" max="6925" width="10.140625" style="293" customWidth="1"/>
    <col min="6926" max="6926" width="9.85546875" style="293" bestFit="1" customWidth="1"/>
    <col min="6927" max="6927" width="9" style="293" customWidth="1"/>
    <col min="6928" max="6928" width="7.7109375" style="293" customWidth="1"/>
    <col min="6929" max="6929" width="6.28515625" style="293" customWidth="1"/>
    <col min="6930" max="6930" width="9" style="293" customWidth="1"/>
    <col min="6931" max="6931" width="9.85546875" style="293" bestFit="1" customWidth="1"/>
    <col min="6932" max="6932" width="10" style="293" customWidth="1"/>
    <col min="6933" max="6933" width="9.28515625" style="293" customWidth="1"/>
    <col min="6934" max="6934" width="6.28515625" style="293" customWidth="1"/>
    <col min="6935" max="6935" width="9.140625" style="293" customWidth="1"/>
    <col min="6936" max="6936" width="9.85546875" style="293" customWidth="1"/>
    <col min="6937" max="6937" width="10" style="293" bestFit="1" customWidth="1"/>
    <col min="6938" max="6938" width="7.7109375" style="293" customWidth="1"/>
    <col min="6939" max="6939" width="6.28515625" style="293" customWidth="1"/>
    <col min="6940" max="6940" width="8.42578125" style="293" bestFit="1" customWidth="1"/>
    <col min="6941" max="6941" width="9.85546875" style="293" bestFit="1" customWidth="1"/>
    <col min="6942" max="6948" width="9.28515625" style="293" customWidth="1"/>
    <col min="6949" max="6949" width="6.28515625" style="293" customWidth="1"/>
    <col min="6950" max="6950" width="8.7109375" style="293" bestFit="1" customWidth="1"/>
    <col min="6951" max="6951" width="9.85546875" style="293" bestFit="1" customWidth="1"/>
    <col min="6952" max="6952" width="8.7109375" style="293" bestFit="1" customWidth="1"/>
    <col min="6953" max="6953" width="7.7109375" style="293" bestFit="1" customWidth="1"/>
    <col min="6954" max="6954" width="6.28515625" style="293" bestFit="1" customWidth="1"/>
    <col min="6955" max="6955" width="9" style="293" bestFit="1" customWidth="1"/>
    <col min="6956" max="6956" width="9.85546875" style="293" bestFit="1" customWidth="1"/>
    <col min="6957" max="6957" width="10" style="293" bestFit="1" customWidth="1"/>
    <col min="6958" max="6958" width="9.28515625" style="293" bestFit="1" customWidth="1"/>
    <col min="6959" max="6959" width="10.140625" style="293" bestFit="1" customWidth="1"/>
    <col min="6960" max="7173" width="9.140625" style="293"/>
    <col min="7174" max="7174" width="20.5703125" style="293" bestFit="1" customWidth="1"/>
    <col min="7175" max="7175" width="6.28515625" style="293" customWidth="1"/>
    <col min="7176" max="7176" width="8.42578125" style="293" bestFit="1" customWidth="1"/>
    <col min="7177" max="7177" width="9.85546875" style="293" bestFit="1" customWidth="1"/>
    <col min="7178" max="7178" width="10" style="293" customWidth="1"/>
    <col min="7179" max="7179" width="9.28515625" style="293" customWidth="1"/>
    <col min="7180" max="7180" width="6.28515625" style="293" customWidth="1"/>
    <col min="7181" max="7181" width="10.140625" style="293" customWidth="1"/>
    <col min="7182" max="7182" width="9.85546875" style="293" bestFit="1" customWidth="1"/>
    <col min="7183" max="7183" width="9" style="293" customWidth="1"/>
    <col min="7184" max="7184" width="7.7109375" style="293" customWidth="1"/>
    <col min="7185" max="7185" width="6.28515625" style="293" customWidth="1"/>
    <col min="7186" max="7186" width="9" style="293" customWidth="1"/>
    <col min="7187" max="7187" width="9.85546875" style="293" bestFit="1" customWidth="1"/>
    <col min="7188" max="7188" width="10" style="293" customWidth="1"/>
    <col min="7189" max="7189" width="9.28515625" style="293" customWidth="1"/>
    <col min="7190" max="7190" width="6.28515625" style="293" customWidth="1"/>
    <col min="7191" max="7191" width="9.140625" style="293" customWidth="1"/>
    <col min="7192" max="7192" width="9.85546875" style="293" customWidth="1"/>
    <col min="7193" max="7193" width="10" style="293" bestFit="1" customWidth="1"/>
    <col min="7194" max="7194" width="7.7109375" style="293" customWidth="1"/>
    <col min="7195" max="7195" width="6.28515625" style="293" customWidth="1"/>
    <col min="7196" max="7196" width="8.42578125" style="293" bestFit="1" customWidth="1"/>
    <col min="7197" max="7197" width="9.85546875" style="293" bestFit="1" customWidth="1"/>
    <col min="7198" max="7204" width="9.28515625" style="293" customWidth="1"/>
    <col min="7205" max="7205" width="6.28515625" style="293" customWidth="1"/>
    <col min="7206" max="7206" width="8.7109375" style="293" bestFit="1" customWidth="1"/>
    <col min="7207" max="7207" width="9.85546875" style="293" bestFit="1" customWidth="1"/>
    <col min="7208" max="7208" width="8.7109375" style="293" bestFit="1" customWidth="1"/>
    <col min="7209" max="7209" width="7.7109375" style="293" bestFit="1" customWidth="1"/>
    <col min="7210" max="7210" width="6.28515625" style="293" bestFit="1" customWidth="1"/>
    <col min="7211" max="7211" width="9" style="293" bestFit="1" customWidth="1"/>
    <col min="7212" max="7212" width="9.85546875" style="293" bestFit="1" customWidth="1"/>
    <col min="7213" max="7213" width="10" style="293" bestFit="1" customWidth="1"/>
    <col min="7214" max="7214" width="9.28515625" style="293" bestFit="1" customWidth="1"/>
    <col min="7215" max="7215" width="10.140625" style="293" bestFit="1" customWidth="1"/>
    <col min="7216" max="7429" width="9.140625" style="293"/>
    <col min="7430" max="7430" width="20.5703125" style="293" bestFit="1" customWidth="1"/>
    <col min="7431" max="7431" width="6.28515625" style="293" customWidth="1"/>
    <col min="7432" max="7432" width="8.42578125" style="293" bestFit="1" customWidth="1"/>
    <col min="7433" max="7433" width="9.85546875" style="293" bestFit="1" customWidth="1"/>
    <col min="7434" max="7434" width="10" style="293" customWidth="1"/>
    <col min="7435" max="7435" width="9.28515625" style="293" customWidth="1"/>
    <col min="7436" max="7436" width="6.28515625" style="293" customWidth="1"/>
    <col min="7437" max="7437" width="10.140625" style="293" customWidth="1"/>
    <col min="7438" max="7438" width="9.85546875" style="293" bestFit="1" customWidth="1"/>
    <col min="7439" max="7439" width="9" style="293" customWidth="1"/>
    <col min="7440" max="7440" width="7.7109375" style="293" customWidth="1"/>
    <col min="7441" max="7441" width="6.28515625" style="293" customWidth="1"/>
    <col min="7442" max="7442" width="9" style="293" customWidth="1"/>
    <col min="7443" max="7443" width="9.85546875" style="293" bestFit="1" customWidth="1"/>
    <col min="7444" max="7444" width="10" style="293" customWidth="1"/>
    <col min="7445" max="7445" width="9.28515625" style="293" customWidth="1"/>
    <col min="7446" max="7446" width="6.28515625" style="293" customWidth="1"/>
    <col min="7447" max="7447" width="9.140625" style="293" customWidth="1"/>
    <col min="7448" max="7448" width="9.85546875" style="293" customWidth="1"/>
    <col min="7449" max="7449" width="10" style="293" bestFit="1" customWidth="1"/>
    <col min="7450" max="7450" width="7.7109375" style="293" customWidth="1"/>
    <col min="7451" max="7451" width="6.28515625" style="293" customWidth="1"/>
    <col min="7452" max="7452" width="8.42578125" style="293" bestFit="1" customWidth="1"/>
    <col min="7453" max="7453" width="9.85546875" style="293" bestFit="1" customWidth="1"/>
    <col min="7454" max="7460" width="9.28515625" style="293" customWidth="1"/>
    <col min="7461" max="7461" width="6.28515625" style="293" customWidth="1"/>
    <col min="7462" max="7462" width="8.7109375" style="293" bestFit="1" customWidth="1"/>
    <col min="7463" max="7463" width="9.85546875" style="293" bestFit="1" customWidth="1"/>
    <col min="7464" max="7464" width="8.7109375" style="293" bestFit="1" customWidth="1"/>
    <col min="7465" max="7465" width="7.7109375" style="293" bestFit="1" customWidth="1"/>
    <col min="7466" max="7466" width="6.28515625" style="293" bestFit="1" customWidth="1"/>
    <col min="7467" max="7467" width="9" style="293" bestFit="1" customWidth="1"/>
    <col min="7468" max="7468" width="9.85546875" style="293" bestFit="1" customWidth="1"/>
    <col min="7469" max="7469" width="10" style="293" bestFit="1" customWidth="1"/>
    <col min="7470" max="7470" width="9.28515625" style="293" bestFit="1" customWidth="1"/>
    <col min="7471" max="7471" width="10.140625" style="293" bestFit="1" customWidth="1"/>
    <col min="7472" max="7685" width="9.140625" style="293"/>
    <col min="7686" max="7686" width="20.5703125" style="293" bestFit="1" customWidth="1"/>
    <col min="7687" max="7687" width="6.28515625" style="293" customWidth="1"/>
    <col min="7688" max="7688" width="8.42578125" style="293" bestFit="1" customWidth="1"/>
    <col min="7689" max="7689" width="9.85546875" style="293" bestFit="1" customWidth="1"/>
    <col min="7690" max="7690" width="10" style="293" customWidth="1"/>
    <col min="7691" max="7691" width="9.28515625" style="293" customWidth="1"/>
    <col min="7692" max="7692" width="6.28515625" style="293" customWidth="1"/>
    <col min="7693" max="7693" width="10.140625" style="293" customWidth="1"/>
    <col min="7694" max="7694" width="9.85546875" style="293" bestFit="1" customWidth="1"/>
    <col min="7695" max="7695" width="9" style="293" customWidth="1"/>
    <col min="7696" max="7696" width="7.7109375" style="293" customWidth="1"/>
    <col min="7697" max="7697" width="6.28515625" style="293" customWidth="1"/>
    <col min="7698" max="7698" width="9" style="293" customWidth="1"/>
    <col min="7699" max="7699" width="9.85546875" style="293" bestFit="1" customWidth="1"/>
    <col min="7700" max="7700" width="10" style="293" customWidth="1"/>
    <col min="7701" max="7701" width="9.28515625" style="293" customWidth="1"/>
    <col min="7702" max="7702" width="6.28515625" style="293" customWidth="1"/>
    <col min="7703" max="7703" width="9.140625" style="293" customWidth="1"/>
    <col min="7704" max="7704" width="9.85546875" style="293" customWidth="1"/>
    <col min="7705" max="7705" width="10" style="293" bestFit="1" customWidth="1"/>
    <col min="7706" max="7706" width="7.7109375" style="293" customWidth="1"/>
    <col min="7707" max="7707" width="6.28515625" style="293" customWidth="1"/>
    <col min="7708" max="7708" width="8.42578125" style="293" bestFit="1" customWidth="1"/>
    <col min="7709" max="7709" width="9.85546875" style="293" bestFit="1" customWidth="1"/>
    <col min="7710" max="7716" width="9.28515625" style="293" customWidth="1"/>
    <col min="7717" max="7717" width="6.28515625" style="293" customWidth="1"/>
    <col min="7718" max="7718" width="8.7109375" style="293" bestFit="1" customWidth="1"/>
    <col min="7719" max="7719" width="9.85546875" style="293" bestFit="1" customWidth="1"/>
    <col min="7720" max="7720" width="8.7109375" style="293" bestFit="1" customWidth="1"/>
    <col min="7721" max="7721" width="7.7109375" style="293" bestFit="1" customWidth="1"/>
    <col min="7722" max="7722" width="6.28515625" style="293" bestFit="1" customWidth="1"/>
    <col min="7723" max="7723" width="9" style="293" bestFit="1" customWidth="1"/>
    <col min="7724" max="7724" width="9.85546875" style="293" bestFit="1" customWidth="1"/>
    <col min="7725" max="7725" width="10" style="293" bestFit="1" customWidth="1"/>
    <col min="7726" max="7726" width="9.28515625" style="293" bestFit="1" customWidth="1"/>
    <col min="7727" max="7727" width="10.140625" style="293" bestFit="1" customWidth="1"/>
    <col min="7728" max="7941" width="9.140625" style="293"/>
    <col min="7942" max="7942" width="20.5703125" style="293" bestFit="1" customWidth="1"/>
    <col min="7943" max="7943" width="6.28515625" style="293" customWidth="1"/>
    <col min="7944" max="7944" width="8.42578125" style="293" bestFit="1" customWidth="1"/>
    <col min="7945" max="7945" width="9.85546875" style="293" bestFit="1" customWidth="1"/>
    <col min="7946" max="7946" width="10" style="293" customWidth="1"/>
    <col min="7947" max="7947" width="9.28515625" style="293" customWidth="1"/>
    <col min="7948" max="7948" width="6.28515625" style="293" customWidth="1"/>
    <col min="7949" max="7949" width="10.140625" style="293" customWidth="1"/>
    <col min="7950" max="7950" width="9.85546875" style="293" bestFit="1" customWidth="1"/>
    <col min="7951" max="7951" width="9" style="293" customWidth="1"/>
    <col min="7952" max="7952" width="7.7109375" style="293" customWidth="1"/>
    <col min="7953" max="7953" width="6.28515625" style="293" customWidth="1"/>
    <col min="7954" max="7954" width="9" style="293" customWidth="1"/>
    <col min="7955" max="7955" width="9.85546875" style="293" bestFit="1" customWidth="1"/>
    <col min="7956" max="7956" width="10" style="293" customWidth="1"/>
    <col min="7957" max="7957" width="9.28515625" style="293" customWidth="1"/>
    <col min="7958" max="7958" width="6.28515625" style="293" customWidth="1"/>
    <col min="7959" max="7959" width="9.140625" style="293" customWidth="1"/>
    <col min="7960" max="7960" width="9.85546875" style="293" customWidth="1"/>
    <col min="7961" max="7961" width="10" style="293" bestFit="1" customWidth="1"/>
    <col min="7962" max="7962" width="7.7109375" style="293" customWidth="1"/>
    <col min="7963" max="7963" width="6.28515625" style="293" customWidth="1"/>
    <col min="7964" max="7964" width="8.42578125" style="293" bestFit="1" customWidth="1"/>
    <col min="7965" max="7965" width="9.85546875" style="293" bestFit="1" customWidth="1"/>
    <col min="7966" max="7972" width="9.28515625" style="293" customWidth="1"/>
    <col min="7973" max="7973" width="6.28515625" style="293" customWidth="1"/>
    <col min="7974" max="7974" width="8.7109375" style="293" bestFit="1" customWidth="1"/>
    <col min="7975" max="7975" width="9.85546875" style="293" bestFit="1" customWidth="1"/>
    <col min="7976" max="7976" width="8.7109375" style="293" bestFit="1" customWidth="1"/>
    <col min="7977" max="7977" width="7.7109375" style="293" bestFit="1" customWidth="1"/>
    <col min="7978" max="7978" width="6.28515625" style="293" bestFit="1" customWidth="1"/>
    <col min="7979" max="7979" width="9" style="293" bestFit="1" customWidth="1"/>
    <col min="7980" max="7980" width="9.85546875" style="293" bestFit="1" customWidth="1"/>
    <col min="7981" max="7981" width="10" style="293" bestFit="1" customWidth="1"/>
    <col min="7982" max="7982" width="9.28515625" style="293" bestFit="1" customWidth="1"/>
    <col min="7983" max="7983" width="10.140625" style="293" bestFit="1" customWidth="1"/>
    <col min="7984" max="8197" width="9.140625" style="293"/>
    <col min="8198" max="8198" width="20.5703125" style="293" bestFit="1" customWidth="1"/>
    <col min="8199" max="8199" width="6.28515625" style="293" customWidth="1"/>
    <col min="8200" max="8200" width="8.42578125" style="293" bestFit="1" customWidth="1"/>
    <col min="8201" max="8201" width="9.85546875" style="293" bestFit="1" customWidth="1"/>
    <col min="8202" max="8202" width="10" style="293" customWidth="1"/>
    <col min="8203" max="8203" width="9.28515625" style="293" customWidth="1"/>
    <col min="8204" max="8204" width="6.28515625" style="293" customWidth="1"/>
    <col min="8205" max="8205" width="10.140625" style="293" customWidth="1"/>
    <col min="8206" max="8206" width="9.85546875" style="293" bestFit="1" customWidth="1"/>
    <col min="8207" max="8207" width="9" style="293" customWidth="1"/>
    <col min="8208" max="8208" width="7.7109375" style="293" customWidth="1"/>
    <col min="8209" max="8209" width="6.28515625" style="293" customWidth="1"/>
    <col min="8210" max="8210" width="9" style="293" customWidth="1"/>
    <col min="8211" max="8211" width="9.85546875" style="293" bestFit="1" customWidth="1"/>
    <col min="8212" max="8212" width="10" style="293" customWidth="1"/>
    <col min="8213" max="8213" width="9.28515625" style="293" customWidth="1"/>
    <col min="8214" max="8214" width="6.28515625" style="293" customWidth="1"/>
    <col min="8215" max="8215" width="9.140625" style="293" customWidth="1"/>
    <col min="8216" max="8216" width="9.85546875" style="293" customWidth="1"/>
    <col min="8217" max="8217" width="10" style="293" bestFit="1" customWidth="1"/>
    <col min="8218" max="8218" width="7.7109375" style="293" customWidth="1"/>
    <col min="8219" max="8219" width="6.28515625" style="293" customWidth="1"/>
    <col min="8220" max="8220" width="8.42578125" style="293" bestFit="1" customWidth="1"/>
    <col min="8221" max="8221" width="9.85546875" style="293" bestFit="1" customWidth="1"/>
    <col min="8222" max="8228" width="9.28515625" style="293" customWidth="1"/>
    <col min="8229" max="8229" width="6.28515625" style="293" customWidth="1"/>
    <col min="8230" max="8230" width="8.7109375" style="293" bestFit="1" customWidth="1"/>
    <col min="8231" max="8231" width="9.85546875" style="293" bestFit="1" customWidth="1"/>
    <col min="8232" max="8232" width="8.7109375" style="293" bestFit="1" customWidth="1"/>
    <col min="8233" max="8233" width="7.7109375" style="293" bestFit="1" customWidth="1"/>
    <col min="8234" max="8234" width="6.28515625" style="293" bestFit="1" customWidth="1"/>
    <col min="8235" max="8235" width="9" style="293" bestFit="1" customWidth="1"/>
    <col min="8236" max="8236" width="9.85546875" style="293" bestFit="1" customWidth="1"/>
    <col min="8237" max="8237" width="10" style="293" bestFit="1" customWidth="1"/>
    <col min="8238" max="8238" width="9.28515625" style="293" bestFit="1" customWidth="1"/>
    <col min="8239" max="8239" width="10.140625" style="293" bestFit="1" customWidth="1"/>
    <col min="8240" max="8453" width="9.140625" style="293"/>
    <col min="8454" max="8454" width="20.5703125" style="293" bestFit="1" customWidth="1"/>
    <col min="8455" max="8455" width="6.28515625" style="293" customWidth="1"/>
    <col min="8456" max="8456" width="8.42578125" style="293" bestFit="1" customWidth="1"/>
    <col min="8457" max="8457" width="9.85546875" style="293" bestFit="1" customWidth="1"/>
    <col min="8458" max="8458" width="10" style="293" customWidth="1"/>
    <col min="8459" max="8459" width="9.28515625" style="293" customWidth="1"/>
    <col min="8460" max="8460" width="6.28515625" style="293" customWidth="1"/>
    <col min="8461" max="8461" width="10.140625" style="293" customWidth="1"/>
    <col min="8462" max="8462" width="9.85546875" style="293" bestFit="1" customWidth="1"/>
    <col min="8463" max="8463" width="9" style="293" customWidth="1"/>
    <col min="8464" max="8464" width="7.7109375" style="293" customWidth="1"/>
    <col min="8465" max="8465" width="6.28515625" style="293" customWidth="1"/>
    <col min="8466" max="8466" width="9" style="293" customWidth="1"/>
    <col min="8467" max="8467" width="9.85546875" style="293" bestFit="1" customWidth="1"/>
    <col min="8468" max="8468" width="10" style="293" customWidth="1"/>
    <col min="8469" max="8469" width="9.28515625" style="293" customWidth="1"/>
    <col min="8470" max="8470" width="6.28515625" style="293" customWidth="1"/>
    <col min="8471" max="8471" width="9.140625" style="293" customWidth="1"/>
    <col min="8472" max="8472" width="9.85546875" style="293" customWidth="1"/>
    <col min="8473" max="8473" width="10" style="293" bestFit="1" customWidth="1"/>
    <col min="8474" max="8474" width="7.7109375" style="293" customWidth="1"/>
    <col min="8475" max="8475" width="6.28515625" style="293" customWidth="1"/>
    <col min="8476" max="8476" width="8.42578125" style="293" bestFit="1" customWidth="1"/>
    <col min="8477" max="8477" width="9.85546875" style="293" bestFit="1" customWidth="1"/>
    <col min="8478" max="8484" width="9.28515625" style="293" customWidth="1"/>
    <col min="8485" max="8485" width="6.28515625" style="293" customWidth="1"/>
    <col min="8486" max="8486" width="8.7109375" style="293" bestFit="1" customWidth="1"/>
    <col min="8487" max="8487" width="9.85546875" style="293" bestFit="1" customWidth="1"/>
    <col min="8488" max="8488" width="8.7109375" style="293" bestFit="1" customWidth="1"/>
    <col min="8489" max="8489" width="7.7109375" style="293" bestFit="1" customWidth="1"/>
    <col min="8490" max="8490" width="6.28515625" style="293" bestFit="1" customWidth="1"/>
    <col min="8491" max="8491" width="9" style="293" bestFit="1" customWidth="1"/>
    <col min="8492" max="8492" width="9.85546875" style="293" bestFit="1" customWidth="1"/>
    <col min="8493" max="8493" width="10" style="293" bestFit="1" customWidth="1"/>
    <col min="8494" max="8494" width="9.28515625" style="293" bestFit="1" customWidth="1"/>
    <col min="8495" max="8495" width="10.140625" style="293" bestFit="1" customWidth="1"/>
    <col min="8496" max="8709" width="9.140625" style="293"/>
    <col min="8710" max="8710" width="20.5703125" style="293" bestFit="1" customWidth="1"/>
    <col min="8711" max="8711" width="6.28515625" style="293" customWidth="1"/>
    <col min="8712" max="8712" width="8.42578125" style="293" bestFit="1" customWidth="1"/>
    <col min="8713" max="8713" width="9.85546875" style="293" bestFit="1" customWidth="1"/>
    <col min="8714" max="8714" width="10" style="293" customWidth="1"/>
    <col min="8715" max="8715" width="9.28515625" style="293" customWidth="1"/>
    <col min="8716" max="8716" width="6.28515625" style="293" customWidth="1"/>
    <col min="8717" max="8717" width="10.140625" style="293" customWidth="1"/>
    <col min="8718" max="8718" width="9.85546875" style="293" bestFit="1" customWidth="1"/>
    <col min="8719" max="8719" width="9" style="293" customWidth="1"/>
    <col min="8720" max="8720" width="7.7109375" style="293" customWidth="1"/>
    <col min="8721" max="8721" width="6.28515625" style="293" customWidth="1"/>
    <col min="8722" max="8722" width="9" style="293" customWidth="1"/>
    <col min="8723" max="8723" width="9.85546875" style="293" bestFit="1" customWidth="1"/>
    <col min="8724" max="8724" width="10" style="293" customWidth="1"/>
    <col min="8725" max="8725" width="9.28515625" style="293" customWidth="1"/>
    <col min="8726" max="8726" width="6.28515625" style="293" customWidth="1"/>
    <col min="8727" max="8727" width="9.140625" style="293" customWidth="1"/>
    <col min="8728" max="8728" width="9.85546875" style="293" customWidth="1"/>
    <col min="8729" max="8729" width="10" style="293" bestFit="1" customWidth="1"/>
    <col min="8730" max="8730" width="7.7109375" style="293" customWidth="1"/>
    <col min="8731" max="8731" width="6.28515625" style="293" customWidth="1"/>
    <col min="8732" max="8732" width="8.42578125" style="293" bestFit="1" customWidth="1"/>
    <col min="8733" max="8733" width="9.85546875" style="293" bestFit="1" customWidth="1"/>
    <col min="8734" max="8740" width="9.28515625" style="293" customWidth="1"/>
    <col min="8741" max="8741" width="6.28515625" style="293" customWidth="1"/>
    <col min="8742" max="8742" width="8.7109375" style="293" bestFit="1" customWidth="1"/>
    <col min="8743" max="8743" width="9.85546875" style="293" bestFit="1" customWidth="1"/>
    <col min="8744" max="8744" width="8.7109375" style="293" bestFit="1" customWidth="1"/>
    <col min="8745" max="8745" width="7.7109375" style="293" bestFit="1" customWidth="1"/>
    <col min="8746" max="8746" width="6.28515625" style="293" bestFit="1" customWidth="1"/>
    <col min="8747" max="8747" width="9" style="293" bestFit="1" customWidth="1"/>
    <col min="8748" max="8748" width="9.85546875" style="293" bestFit="1" customWidth="1"/>
    <col min="8749" max="8749" width="10" style="293" bestFit="1" customWidth="1"/>
    <col min="8750" max="8750" width="9.28515625" style="293" bestFit="1" customWidth="1"/>
    <col min="8751" max="8751" width="10.140625" style="293" bestFit="1" customWidth="1"/>
    <col min="8752" max="8965" width="9.140625" style="293"/>
    <col min="8966" max="8966" width="20.5703125" style="293" bestFit="1" customWidth="1"/>
    <col min="8967" max="8967" width="6.28515625" style="293" customWidth="1"/>
    <col min="8968" max="8968" width="8.42578125" style="293" bestFit="1" customWidth="1"/>
    <col min="8969" max="8969" width="9.85546875" style="293" bestFit="1" customWidth="1"/>
    <col min="8970" max="8970" width="10" style="293" customWidth="1"/>
    <col min="8971" max="8971" width="9.28515625" style="293" customWidth="1"/>
    <col min="8972" max="8972" width="6.28515625" style="293" customWidth="1"/>
    <col min="8973" max="8973" width="10.140625" style="293" customWidth="1"/>
    <col min="8974" max="8974" width="9.85546875" style="293" bestFit="1" customWidth="1"/>
    <col min="8975" max="8975" width="9" style="293" customWidth="1"/>
    <col min="8976" max="8976" width="7.7109375" style="293" customWidth="1"/>
    <col min="8977" max="8977" width="6.28515625" style="293" customWidth="1"/>
    <col min="8978" max="8978" width="9" style="293" customWidth="1"/>
    <col min="8979" max="8979" width="9.85546875" style="293" bestFit="1" customWidth="1"/>
    <col min="8980" max="8980" width="10" style="293" customWidth="1"/>
    <col min="8981" max="8981" width="9.28515625" style="293" customWidth="1"/>
    <col min="8982" max="8982" width="6.28515625" style="293" customWidth="1"/>
    <col min="8983" max="8983" width="9.140625" style="293" customWidth="1"/>
    <col min="8984" max="8984" width="9.85546875" style="293" customWidth="1"/>
    <col min="8985" max="8985" width="10" style="293" bestFit="1" customWidth="1"/>
    <col min="8986" max="8986" width="7.7109375" style="293" customWidth="1"/>
    <col min="8987" max="8987" width="6.28515625" style="293" customWidth="1"/>
    <col min="8988" max="8988" width="8.42578125" style="293" bestFit="1" customWidth="1"/>
    <col min="8989" max="8989" width="9.85546875" style="293" bestFit="1" customWidth="1"/>
    <col min="8990" max="8996" width="9.28515625" style="293" customWidth="1"/>
    <col min="8997" max="8997" width="6.28515625" style="293" customWidth="1"/>
    <col min="8998" max="8998" width="8.7109375" style="293" bestFit="1" customWidth="1"/>
    <col min="8999" max="8999" width="9.85546875" style="293" bestFit="1" customWidth="1"/>
    <col min="9000" max="9000" width="8.7109375" style="293" bestFit="1" customWidth="1"/>
    <col min="9001" max="9001" width="7.7109375" style="293" bestFit="1" customWidth="1"/>
    <col min="9002" max="9002" width="6.28515625" style="293" bestFit="1" customWidth="1"/>
    <col min="9003" max="9003" width="9" style="293" bestFit="1" customWidth="1"/>
    <col min="9004" max="9004" width="9.85546875" style="293" bestFit="1" customWidth="1"/>
    <col min="9005" max="9005" width="10" style="293" bestFit="1" customWidth="1"/>
    <col min="9006" max="9006" width="9.28515625" style="293" bestFit="1" customWidth="1"/>
    <col min="9007" max="9007" width="10.140625" style="293" bestFit="1" customWidth="1"/>
    <col min="9008" max="9221" width="9.140625" style="293"/>
    <col min="9222" max="9222" width="20.5703125" style="293" bestFit="1" customWidth="1"/>
    <col min="9223" max="9223" width="6.28515625" style="293" customWidth="1"/>
    <col min="9224" max="9224" width="8.42578125" style="293" bestFit="1" customWidth="1"/>
    <col min="9225" max="9225" width="9.85546875" style="293" bestFit="1" customWidth="1"/>
    <col min="9226" max="9226" width="10" style="293" customWidth="1"/>
    <col min="9227" max="9227" width="9.28515625" style="293" customWidth="1"/>
    <col min="9228" max="9228" width="6.28515625" style="293" customWidth="1"/>
    <col min="9229" max="9229" width="10.140625" style="293" customWidth="1"/>
    <col min="9230" max="9230" width="9.85546875" style="293" bestFit="1" customWidth="1"/>
    <col min="9231" max="9231" width="9" style="293" customWidth="1"/>
    <col min="9232" max="9232" width="7.7109375" style="293" customWidth="1"/>
    <col min="9233" max="9233" width="6.28515625" style="293" customWidth="1"/>
    <col min="9234" max="9234" width="9" style="293" customWidth="1"/>
    <col min="9235" max="9235" width="9.85546875" style="293" bestFit="1" customWidth="1"/>
    <col min="9236" max="9236" width="10" style="293" customWidth="1"/>
    <col min="9237" max="9237" width="9.28515625" style="293" customWidth="1"/>
    <col min="9238" max="9238" width="6.28515625" style="293" customWidth="1"/>
    <col min="9239" max="9239" width="9.140625" style="293" customWidth="1"/>
    <col min="9240" max="9240" width="9.85546875" style="293" customWidth="1"/>
    <col min="9241" max="9241" width="10" style="293" bestFit="1" customWidth="1"/>
    <col min="9242" max="9242" width="7.7109375" style="293" customWidth="1"/>
    <col min="9243" max="9243" width="6.28515625" style="293" customWidth="1"/>
    <col min="9244" max="9244" width="8.42578125" style="293" bestFit="1" customWidth="1"/>
    <col min="9245" max="9245" width="9.85546875" style="293" bestFit="1" customWidth="1"/>
    <col min="9246" max="9252" width="9.28515625" style="293" customWidth="1"/>
    <col min="9253" max="9253" width="6.28515625" style="293" customWidth="1"/>
    <col min="9254" max="9254" width="8.7109375" style="293" bestFit="1" customWidth="1"/>
    <col min="9255" max="9255" width="9.85546875" style="293" bestFit="1" customWidth="1"/>
    <col min="9256" max="9256" width="8.7109375" style="293" bestFit="1" customWidth="1"/>
    <col min="9257" max="9257" width="7.7109375" style="293" bestFit="1" customWidth="1"/>
    <col min="9258" max="9258" width="6.28515625" style="293" bestFit="1" customWidth="1"/>
    <col min="9259" max="9259" width="9" style="293" bestFit="1" customWidth="1"/>
    <col min="9260" max="9260" width="9.85546875" style="293" bestFit="1" customWidth="1"/>
    <col min="9261" max="9261" width="10" style="293" bestFit="1" customWidth="1"/>
    <col min="9262" max="9262" width="9.28515625" style="293" bestFit="1" customWidth="1"/>
    <col min="9263" max="9263" width="10.140625" style="293" bestFit="1" customWidth="1"/>
    <col min="9264" max="9477" width="9.140625" style="293"/>
    <col min="9478" max="9478" width="20.5703125" style="293" bestFit="1" customWidth="1"/>
    <col min="9479" max="9479" width="6.28515625" style="293" customWidth="1"/>
    <col min="9480" max="9480" width="8.42578125" style="293" bestFit="1" customWidth="1"/>
    <col min="9481" max="9481" width="9.85546875" style="293" bestFit="1" customWidth="1"/>
    <col min="9482" max="9482" width="10" style="293" customWidth="1"/>
    <col min="9483" max="9483" width="9.28515625" style="293" customWidth="1"/>
    <col min="9484" max="9484" width="6.28515625" style="293" customWidth="1"/>
    <col min="9485" max="9485" width="10.140625" style="293" customWidth="1"/>
    <col min="9486" max="9486" width="9.85546875" style="293" bestFit="1" customWidth="1"/>
    <col min="9487" max="9487" width="9" style="293" customWidth="1"/>
    <col min="9488" max="9488" width="7.7109375" style="293" customWidth="1"/>
    <col min="9489" max="9489" width="6.28515625" style="293" customWidth="1"/>
    <col min="9490" max="9490" width="9" style="293" customWidth="1"/>
    <col min="9491" max="9491" width="9.85546875" style="293" bestFit="1" customWidth="1"/>
    <col min="9492" max="9492" width="10" style="293" customWidth="1"/>
    <col min="9493" max="9493" width="9.28515625" style="293" customWidth="1"/>
    <col min="9494" max="9494" width="6.28515625" style="293" customWidth="1"/>
    <col min="9495" max="9495" width="9.140625" style="293" customWidth="1"/>
    <col min="9496" max="9496" width="9.85546875" style="293" customWidth="1"/>
    <col min="9497" max="9497" width="10" style="293" bestFit="1" customWidth="1"/>
    <col min="9498" max="9498" width="7.7109375" style="293" customWidth="1"/>
    <col min="9499" max="9499" width="6.28515625" style="293" customWidth="1"/>
    <col min="9500" max="9500" width="8.42578125" style="293" bestFit="1" customWidth="1"/>
    <col min="9501" max="9501" width="9.85546875" style="293" bestFit="1" customWidth="1"/>
    <col min="9502" max="9508" width="9.28515625" style="293" customWidth="1"/>
    <col min="9509" max="9509" width="6.28515625" style="293" customWidth="1"/>
    <col min="9510" max="9510" width="8.7109375" style="293" bestFit="1" customWidth="1"/>
    <col min="9511" max="9511" width="9.85546875" style="293" bestFit="1" customWidth="1"/>
    <col min="9512" max="9512" width="8.7109375" style="293" bestFit="1" customWidth="1"/>
    <col min="9513" max="9513" width="7.7109375" style="293" bestFit="1" customWidth="1"/>
    <col min="9514" max="9514" width="6.28515625" style="293" bestFit="1" customWidth="1"/>
    <col min="9515" max="9515" width="9" style="293" bestFit="1" customWidth="1"/>
    <col min="9516" max="9516" width="9.85546875" style="293" bestFit="1" customWidth="1"/>
    <col min="9517" max="9517" width="10" style="293" bestFit="1" customWidth="1"/>
    <col min="9518" max="9518" width="9.28515625" style="293" bestFit="1" customWidth="1"/>
    <col min="9519" max="9519" width="10.140625" style="293" bestFit="1" customWidth="1"/>
    <col min="9520" max="9733" width="9.140625" style="293"/>
    <col min="9734" max="9734" width="20.5703125" style="293" bestFit="1" customWidth="1"/>
    <col min="9735" max="9735" width="6.28515625" style="293" customWidth="1"/>
    <col min="9736" max="9736" width="8.42578125" style="293" bestFit="1" customWidth="1"/>
    <col min="9737" max="9737" width="9.85546875" style="293" bestFit="1" customWidth="1"/>
    <col min="9738" max="9738" width="10" style="293" customWidth="1"/>
    <col min="9739" max="9739" width="9.28515625" style="293" customWidth="1"/>
    <col min="9740" max="9740" width="6.28515625" style="293" customWidth="1"/>
    <col min="9741" max="9741" width="10.140625" style="293" customWidth="1"/>
    <col min="9742" max="9742" width="9.85546875" style="293" bestFit="1" customWidth="1"/>
    <col min="9743" max="9743" width="9" style="293" customWidth="1"/>
    <col min="9744" max="9744" width="7.7109375" style="293" customWidth="1"/>
    <col min="9745" max="9745" width="6.28515625" style="293" customWidth="1"/>
    <col min="9746" max="9746" width="9" style="293" customWidth="1"/>
    <col min="9747" max="9747" width="9.85546875" style="293" bestFit="1" customWidth="1"/>
    <col min="9748" max="9748" width="10" style="293" customWidth="1"/>
    <col min="9749" max="9749" width="9.28515625" style="293" customWidth="1"/>
    <col min="9750" max="9750" width="6.28515625" style="293" customWidth="1"/>
    <col min="9751" max="9751" width="9.140625" style="293" customWidth="1"/>
    <col min="9752" max="9752" width="9.85546875" style="293" customWidth="1"/>
    <col min="9753" max="9753" width="10" style="293" bestFit="1" customWidth="1"/>
    <col min="9754" max="9754" width="7.7109375" style="293" customWidth="1"/>
    <col min="9755" max="9755" width="6.28515625" style="293" customWidth="1"/>
    <col min="9756" max="9756" width="8.42578125" style="293" bestFit="1" customWidth="1"/>
    <col min="9757" max="9757" width="9.85546875" style="293" bestFit="1" customWidth="1"/>
    <col min="9758" max="9764" width="9.28515625" style="293" customWidth="1"/>
    <col min="9765" max="9765" width="6.28515625" style="293" customWidth="1"/>
    <col min="9766" max="9766" width="8.7109375" style="293" bestFit="1" customWidth="1"/>
    <col min="9767" max="9767" width="9.85546875" style="293" bestFit="1" customWidth="1"/>
    <col min="9768" max="9768" width="8.7109375" style="293" bestFit="1" customWidth="1"/>
    <col min="9769" max="9769" width="7.7109375" style="293" bestFit="1" customWidth="1"/>
    <col min="9770" max="9770" width="6.28515625" style="293" bestFit="1" customWidth="1"/>
    <col min="9771" max="9771" width="9" style="293" bestFit="1" customWidth="1"/>
    <col min="9772" max="9772" width="9.85546875" style="293" bestFit="1" customWidth="1"/>
    <col min="9773" max="9773" width="10" style="293" bestFit="1" customWidth="1"/>
    <col min="9774" max="9774" width="9.28515625" style="293" bestFit="1" customWidth="1"/>
    <col min="9775" max="9775" width="10.140625" style="293" bestFit="1" customWidth="1"/>
    <col min="9776" max="9989" width="9.140625" style="293"/>
    <col min="9990" max="9990" width="20.5703125" style="293" bestFit="1" customWidth="1"/>
    <col min="9991" max="9991" width="6.28515625" style="293" customWidth="1"/>
    <col min="9992" max="9992" width="8.42578125" style="293" bestFit="1" customWidth="1"/>
    <col min="9993" max="9993" width="9.85546875" style="293" bestFit="1" customWidth="1"/>
    <col min="9994" max="9994" width="10" style="293" customWidth="1"/>
    <col min="9995" max="9995" width="9.28515625" style="293" customWidth="1"/>
    <col min="9996" max="9996" width="6.28515625" style="293" customWidth="1"/>
    <col min="9997" max="9997" width="10.140625" style="293" customWidth="1"/>
    <col min="9998" max="9998" width="9.85546875" style="293" bestFit="1" customWidth="1"/>
    <col min="9999" max="9999" width="9" style="293" customWidth="1"/>
    <col min="10000" max="10000" width="7.7109375" style="293" customWidth="1"/>
    <col min="10001" max="10001" width="6.28515625" style="293" customWidth="1"/>
    <col min="10002" max="10002" width="9" style="293" customWidth="1"/>
    <col min="10003" max="10003" width="9.85546875" style="293" bestFit="1" customWidth="1"/>
    <col min="10004" max="10004" width="10" style="293" customWidth="1"/>
    <col min="10005" max="10005" width="9.28515625" style="293" customWidth="1"/>
    <col min="10006" max="10006" width="6.28515625" style="293" customWidth="1"/>
    <col min="10007" max="10007" width="9.140625" style="293" customWidth="1"/>
    <col min="10008" max="10008" width="9.85546875" style="293" customWidth="1"/>
    <col min="10009" max="10009" width="10" style="293" bestFit="1" customWidth="1"/>
    <col min="10010" max="10010" width="7.7109375" style="293" customWidth="1"/>
    <col min="10011" max="10011" width="6.28515625" style="293" customWidth="1"/>
    <col min="10012" max="10012" width="8.42578125" style="293" bestFit="1" customWidth="1"/>
    <col min="10013" max="10013" width="9.85546875" style="293" bestFit="1" customWidth="1"/>
    <col min="10014" max="10020" width="9.28515625" style="293" customWidth="1"/>
    <col min="10021" max="10021" width="6.28515625" style="293" customWidth="1"/>
    <col min="10022" max="10022" width="8.7109375" style="293" bestFit="1" customWidth="1"/>
    <col min="10023" max="10023" width="9.85546875" style="293" bestFit="1" customWidth="1"/>
    <col min="10024" max="10024" width="8.7109375" style="293" bestFit="1" customWidth="1"/>
    <col min="10025" max="10025" width="7.7109375" style="293" bestFit="1" customWidth="1"/>
    <col min="10026" max="10026" width="6.28515625" style="293" bestFit="1" customWidth="1"/>
    <col min="10027" max="10027" width="9" style="293" bestFit="1" customWidth="1"/>
    <col min="10028" max="10028" width="9.85546875" style="293" bestFit="1" customWidth="1"/>
    <col min="10029" max="10029" width="10" style="293" bestFit="1" customWidth="1"/>
    <col min="10030" max="10030" width="9.28515625" style="293" bestFit="1" customWidth="1"/>
    <col min="10031" max="10031" width="10.140625" style="293" bestFit="1" customWidth="1"/>
    <col min="10032" max="10245" width="9.140625" style="293"/>
    <col min="10246" max="10246" width="20.5703125" style="293" bestFit="1" customWidth="1"/>
    <col min="10247" max="10247" width="6.28515625" style="293" customWidth="1"/>
    <col min="10248" max="10248" width="8.42578125" style="293" bestFit="1" customWidth="1"/>
    <col min="10249" max="10249" width="9.85546875" style="293" bestFit="1" customWidth="1"/>
    <col min="10250" max="10250" width="10" style="293" customWidth="1"/>
    <col min="10251" max="10251" width="9.28515625" style="293" customWidth="1"/>
    <col min="10252" max="10252" width="6.28515625" style="293" customWidth="1"/>
    <col min="10253" max="10253" width="10.140625" style="293" customWidth="1"/>
    <col min="10254" max="10254" width="9.85546875" style="293" bestFit="1" customWidth="1"/>
    <col min="10255" max="10255" width="9" style="293" customWidth="1"/>
    <col min="10256" max="10256" width="7.7109375" style="293" customWidth="1"/>
    <col min="10257" max="10257" width="6.28515625" style="293" customWidth="1"/>
    <col min="10258" max="10258" width="9" style="293" customWidth="1"/>
    <col min="10259" max="10259" width="9.85546875" style="293" bestFit="1" customWidth="1"/>
    <col min="10260" max="10260" width="10" style="293" customWidth="1"/>
    <col min="10261" max="10261" width="9.28515625" style="293" customWidth="1"/>
    <col min="10262" max="10262" width="6.28515625" style="293" customWidth="1"/>
    <col min="10263" max="10263" width="9.140625" style="293" customWidth="1"/>
    <col min="10264" max="10264" width="9.85546875" style="293" customWidth="1"/>
    <col min="10265" max="10265" width="10" style="293" bestFit="1" customWidth="1"/>
    <col min="10266" max="10266" width="7.7109375" style="293" customWidth="1"/>
    <col min="10267" max="10267" width="6.28515625" style="293" customWidth="1"/>
    <col min="10268" max="10268" width="8.42578125" style="293" bestFit="1" customWidth="1"/>
    <col min="10269" max="10269" width="9.85546875" style="293" bestFit="1" customWidth="1"/>
    <col min="10270" max="10276" width="9.28515625" style="293" customWidth="1"/>
    <col min="10277" max="10277" width="6.28515625" style="293" customWidth="1"/>
    <col min="10278" max="10278" width="8.7109375" style="293" bestFit="1" customWidth="1"/>
    <col min="10279" max="10279" width="9.85546875" style="293" bestFit="1" customWidth="1"/>
    <col min="10280" max="10280" width="8.7109375" style="293" bestFit="1" customWidth="1"/>
    <col min="10281" max="10281" width="7.7109375" style="293" bestFit="1" customWidth="1"/>
    <col min="10282" max="10282" width="6.28515625" style="293" bestFit="1" customWidth="1"/>
    <col min="10283" max="10283" width="9" style="293" bestFit="1" customWidth="1"/>
    <col min="10284" max="10284" width="9.85546875" style="293" bestFit="1" customWidth="1"/>
    <col min="10285" max="10285" width="10" style="293" bestFit="1" customWidth="1"/>
    <col min="10286" max="10286" width="9.28515625" style="293" bestFit="1" customWidth="1"/>
    <col min="10287" max="10287" width="10.140625" style="293" bestFit="1" customWidth="1"/>
    <col min="10288" max="10501" width="9.140625" style="293"/>
    <col min="10502" max="10502" width="20.5703125" style="293" bestFit="1" customWidth="1"/>
    <col min="10503" max="10503" width="6.28515625" style="293" customWidth="1"/>
    <col min="10504" max="10504" width="8.42578125" style="293" bestFit="1" customWidth="1"/>
    <col min="10505" max="10505" width="9.85546875" style="293" bestFit="1" customWidth="1"/>
    <col min="10506" max="10506" width="10" style="293" customWidth="1"/>
    <col min="10507" max="10507" width="9.28515625" style="293" customWidth="1"/>
    <col min="10508" max="10508" width="6.28515625" style="293" customWidth="1"/>
    <col min="10509" max="10509" width="10.140625" style="293" customWidth="1"/>
    <col min="10510" max="10510" width="9.85546875" style="293" bestFit="1" customWidth="1"/>
    <col min="10511" max="10511" width="9" style="293" customWidth="1"/>
    <col min="10512" max="10512" width="7.7109375" style="293" customWidth="1"/>
    <col min="10513" max="10513" width="6.28515625" style="293" customWidth="1"/>
    <col min="10514" max="10514" width="9" style="293" customWidth="1"/>
    <col min="10515" max="10515" width="9.85546875" style="293" bestFit="1" customWidth="1"/>
    <col min="10516" max="10516" width="10" style="293" customWidth="1"/>
    <col min="10517" max="10517" width="9.28515625" style="293" customWidth="1"/>
    <col min="10518" max="10518" width="6.28515625" style="293" customWidth="1"/>
    <col min="10519" max="10519" width="9.140625" style="293" customWidth="1"/>
    <col min="10520" max="10520" width="9.85546875" style="293" customWidth="1"/>
    <col min="10521" max="10521" width="10" style="293" bestFit="1" customWidth="1"/>
    <col min="10522" max="10522" width="7.7109375" style="293" customWidth="1"/>
    <col min="10523" max="10523" width="6.28515625" style="293" customWidth="1"/>
    <col min="10524" max="10524" width="8.42578125" style="293" bestFit="1" customWidth="1"/>
    <col min="10525" max="10525" width="9.85546875" style="293" bestFit="1" customWidth="1"/>
    <col min="10526" max="10532" width="9.28515625" style="293" customWidth="1"/>
    <col min="10533" max="10533" width="6.28515625" style="293" customWidth="1"/>
    <col min="10534" max="10534" width="8.7109375" style="293" bestFit="1" customWidth="1"/>
    <col min="10535" max="10535" width="9.85546875" style="293" bestFit="1" customWidth="1"/>
    <col min="10536" max="10536" width="8.7109375" style="293" bestFit="1" customWidth="1"/>
    <col min="10537" max="10537" width="7.7109375" style="293" bestFit="1" customWidth="1"/>
    <col min="10538" max="10538" width="6.28515625" style="293" bestFit="1" customWidth="1"/>
    <col min="10539" max="10539" width="9" style="293" bestFit="1" customWidth="1"/>
    <col min="10540" max="10540" width="9.85546875" style="293" bestFit="1" customWidth="1"/>
    <col min="10541" max="10541" width="10" style="293" bestFit="1" customWidth="1"/>
    <col min="10542" max="10542" width="9.28515625" style="293" bestFit="1" customWidth="1"/>
    <col min="10543" max="10543" width="10.140625" style="293" bestFit="1" customWidth="1"/>
    <col min="10544" max="10757" width="9.140625" style="293"/>
    <col min="10758" max="10758" width="20.5703125" style="293" bestFit="1" customWidth="1"/>
    <col min="10759" max="10759" width="6.28515625" style="293" customWidth="1"/>
    <col min="10760" max="10760" width="8.42578125" style="293" bestFit="1" customWidth="1"/>
    <col min="10761" max="10761" width="9.85546875" style="293" bestFit="1" customWidth="1"/>
    <col min="10762" max="10762" width="10" style="293" customWidth="1"/>
    <col min="10763" max="10763" width="9.28515625" style="293" customWidth="1"/>
    <col min="10764" max="10764" width="6.28515625" style="293" customWidth="1"/>
    <col min="10765" max="10765" width="10.140625" style="293" customWidth="1"/>
    <col min="10766" max="10766" width="9.85546875" style="293" bestFit="1" customWidth="1"/>
    <col min="10767" max="10767" width="9" style="293" customWidth="1"/>
    <col min="10768" max="10768" width="7.7109375" style="293" customWidth="1"/>
    <col min="10769" max="10769" width="6.28515625" style="293" customWidth="1"/>
    <col min="10770" max="10770" width="9" style="293" customWidth="1"/>
    <col min="10771" max="10771" width="9.85546875" style="293" bestFit="1" customWidth="1"/>
    <col min="10772" max="10772" width="10" style="293" customWidth="1"/>
    <col min="10773" max="10773" width="9.28515625" style="293" customWidth="1"/>
    <col min="10774" max="10774" width="6.28515625" style="293" customWidth="1"/>
    <col min="10775" max="10775" width="9.140625" style="293" customWidth="1"/>
    <col min="10776" max="10776" width="9.85546875" style="293" customWidth="1"/>
    <col min="10777" max="10777" width="10" style="293" bestFit="1" customWidth="1"/>
    <col min="10778" max="10778" width="7.7109375" style="293" customWidth="1"/>
    <col min="10779" max="10779" width="6.28515625" style="293" customWidth="1"/>
    <col min="10780" max="10780" width="8.42578125" style="293" bestFit="1" customWidth="1"/>
    <col min="10781" max="10781" width="9.85546875" style="293" bestFit="1" customWidth="1"/>
    <col min="10782" max="10788" width="9.28515625" style="293" customWidth="1"/>
    <col min="10789" max="10789" width="6.28515625" style="293" customWidth="1"/>
    <col min="10790" max="10790" width="8.7109375" style="293" bestFit="1" customWidth="1"/>
    <col min="10791" max="10791" width="9.85546875" style="293" bestFit="1" customWidth="1"/>
    <col min="10792" max="10792" width="8.7109375" style="293" bestFit="1" customWidth="1"/>
    <col min="10793" max="10793" width="7.7109375" style="293" bestFit="1" customWidth="1"/>
    <col min="10794" max="10794" width="6.28515625" style="293" bestFit="1" customWidth="1"/>
    <col min="10795" max="10795" width="9" style="293" bestFit="1" customWidth="1"/>
    <col min="10796" max="10796" width="9.85546875" style="293" bestFit="1" customWidth="1"/>
    <col min="10797" max="10797" width="10" style="293" bestFit="1" customWidth="1"/>
    <col min="10798" max="10798" width="9.28515625" style="293" bestFit="1" customWidth="1"/>
    <col min="10799" max="10799" width="10.140625" style="293" bestFit="1" customWidth="1"/>
    <col min="10800" max="11013" width="9.140625" style="293"/>
    <col min="11014" max="11014" width="20.5703125" style="293" bestFit="1" customWidth="1"/>
    <col min="11015" max="11015" width="6.28515625" style="293" customWidth="1"/>
    <col min="11016" max="11016" width="8.42578125" style="293" bestFit="1" customWidth="1"/>
    <col min="11017" max="11017" width="9.85546875" style="293" bestFit="1" customWidth="1"/>
    <col min="11018" max="11018" width="10" style="293" customWidth="1"/>
    <col min="11019" max="11019" width="9.28515625" style="293" customWidth="1"/>
    <col min="11020" max="11020" width="6.28515625" style="293" customWidth="1"/>
    <col min="11021" max="11021" width="10.140625" style="293" customWidth="1"/>
    <col min="11022" max="11022" width="9.85546875" style="293" bestFit="1" customWidth="1"/>
    <col min="11023" max="11023" width="9" style="293" customWidth="1"/>
    <col min="11024" max="11024" width="7.7109375" style="293" customWidth="1"/>
    <col min="11025" max="11025" width="6.28515625" style="293" customWidth="1"/>
    <col min="11026" max="11026" width="9" style="293" customWidth="1"/>
    <col min="11027" max="11027" width="9.85546875" style="293" bestFit="1" customWidth="1"/>
    <col min="11028" max="11028" width="10" style="293" customWidth="1"/>
    <col min="11029" max="11029" width="9.28515625" style="293" customWidth="1"/>
    <col min="11030" max="11030" width="6.28515625" style="293" customWidth="1"/>
    <col min="11031" max="11031" width="9.140625" style="293" customWidth="1"/>
    <col min="11032" max="11032" width="9.85546875" style="293" customWidth="1"/>
    <col min="11033" max="11033" width="10" style="293" bestFit="1" customWidth="1"/>
    <col min="11034" max="11034" width="7.7109375" style="293" customWidth="1"/>
    <col min="11035" max="11035" width="6.28515625" style="293" customWidth="1"/>
    <col min="11036" max="11036" width="8.42578125" style="293" bestFit="1" customWidth="1"/>
    <col min="11037" max="11037" width="9.85546875" style="293" bestFit="1" customWidth="1"/>
    <col min="11038" max="11044" width="9.28515625" style="293" customWidth="1"/>
    <col min="11045" max="11045" width="6.28515625" style="293" customWidth="1"/>
    <col min="11046" max="11046" width="8.7109375" style="293" bestFit="1" customWidth="1"/>
    <col min="11047" max="11047" width="9.85546875" style="293" bestFit="1" customWidth="1"/>
    <col min="11048" max="11048" width="8.7109375" style="293" bestFit="1" customWidth="1"/>
    <col min="11049" max="11049" width="7.7109375" style="293" bestFit="1" customWidth="1"/>
    <col min="11050" max="11050" width="6.28515625" style="293" bestFit="1" customWidth="1"/>
    <col min="11051" max="11051" width="9" style="293" bestFit="1" customWidth="1"/>
    <col min="11052" max="11052" width="9.85546875" style="293" bestFit="1" customWidth="1"/>
    <col min="11053" max="11053" width="10" style="293" bestFit="1" customWidth="1"/>
    <col min="11054" max="11054" width="9.28515625" style="293" bestFit="1" customWidth="1"/>
    <col min="11055" max="11055" width="10.140625" style="293" bestFit="1" customWidth="1"/>
    <col min="11056" max="11269" width="9.140625" style="293"/>
    <col min="11270" max="11270" width="20.5703125" style="293" bestFit="1" customWidth="1"/>
    <col min="11271" max="11271" width="6.28515625" style="293" customWidth="1"/>
    <col min="11272" max="11272" width="8.42578125" style="293" bestFit="1" customWidth="1"/>
    <col min="11273" max="11273" width="9.85546875" style="293" bestFit="1" customWidth="1"/>
    <col min="11274" max="11274" width="10" style="293" customWidth="1"/>
    <col min="11275" max="11275" width="9.28515625" style="293" customWidth="1"/>
    <col min="11276" max="11276" width="6.28515625" style="293" customWidth="1"/>
    <col min="11277" max="11277" width="10.140625" style="293" customWidth="1"/>
    <col min="11278" max="11278" width="9.85546875" style="293" bestFit="1" customWidth="1"/>
    <col min="11279" max="11279" width="9" style="293" customWidth="1"/>
    <col min="11280" max="11280" width="7.7109375" style="293" customWidth="1"/>
    <col min="11281" max="11281" width="6.28515625" style="293" customWidth="1"/>
    <col min="11282" max="11282" width="9" style="293" customWidth="1"/>
    <col min="11283" max="11283" width="9.85546875" style="293" bestFit="1" customWidth="1"/>
    <col min="11284" max="11284" width="10" style="293" customWidth="1"/>
    <col min="11285" max="11285" width="9.28515625" style="293" customWidth="1"/>
    <col min="11286" max="11286" width="6.28515625" style="293" customWidth="1"/>
    <col min="11287" max="11287" width="9.140625" style="293" customWidth="1"/>
    <col min="11288" max="11288" width="9.85546875" style="293" customWidth="1"/>
    <col min="11289" max="11289" width="10" style="293" bestFit="1" customWidth="1"/>
    <col min="11290" max="11290" width="7.7109375" style="293" customWidth="1"/>
    <col min="11291" max="11291" width="6.28515625" style="293" customWidth="1"/>
    <col min="11292" max="11292" width="8.42578125" style="293" bestFit="1" customWidth="1"/>
    <col min="11293" max="11293" width="9.85546875" style="293" bestFit="1" customWidth="1"/>
    <col min="11294" max="11300" width="9.28515625" style="293" customWidth="1"/>
    <col min="11301" max="11301" width="6.28515625" style="293" customWidth="1"/>
    <col min="11302" max="11302" width="8.7109375" style="293" bestFit="1" customWidth="1"/>
    <col min="11303" max="11303" width="9.85546875" style="293" bestFit="1" customWidth="1"/>
    <col min="11304" max="11304" width="8.7109375" style="293" bestFit="1" customWidth="1"/>
    <col min="11305" max="11305" width="7.7109375" style="293" bestFit="1" customWidth="1"/>
    <col min="11306" max="11306" width="6.28515625" style="293" bestFit="1" customWidth="1"/>
    <col min="11307" max="11307" width="9" style="293" bestFit="1" customWidth="1"/>
    <col min="11308" max="11308" width="9.85546875" style="293" bestFit="1" customWidth="1"/>
    <col min="11309" max="11309" width="10" style="293" bestFit="1" customWidth="1"/>
    <col min="11310" max="11310" width="9.28515625" style="293" bestFit="1" customWidth="1"/>
    <col min="11311" max="11311" width="10.140625" style="293" bestFit="1" customWidth="1"/>
    <col min="11312" max="11525" width="9.140625" style="293"/>
    <col min="11526" max="11526" width="20.5703125" style="293" bestFit="1" customWidth="1"/>
    <col min="11527" max="11527" width="6.28515625" style="293" customWidth="1"/>
    <col min="11528" max="11528" width="8.42578125" style="293" bestFit="1" customWidth="1"/>
    <col min="11529" max="11529" width="9.85546875" style="293" bestFit="1" customWidth="1"/>
    <col min="11530" max="11530" width="10" style="293" customWidth="1"/>
    <col min="11531" max="11531" width="9.28515625" style="293" customWidth="1"/>
    <col min="11532" max="11532" width="6.28515625" style="293" customWidth="1"/>
    <col min="11533" max="11533" width="10.140625" style="293" customWidth="1"/>
    <col min="11534" max="11534" width="9.85546875" style="293" bestFit="1" customWidth="1"/>
    <col min="11535" max="11535" width="9" style="293" customWidth="1"/>
    <col min="11536" max="11536" width="7.7109375" style="293" customWidth="1"/>
    <col min="11537" max="11537" width="6.28515625" style="293" customWidth="1"/>
    <col min="11538" max="11538" width="9" style="293" customWidth="1"/>
    <col min="11539" max="11539" width="9.85546875" style="293" bestFit="1" customWidth="1"/>
    <col min="11540" max="11540" width="10" style="293" customWidth="1"/>
    <col min="11541" max="11541" width="9.28515625" style="293" customWidth="1"/>
    <col min="11542" max="11542" width="6.28515625" style="293" customWidth="1"/>
    <col min="11543" max="11543" width="9.140625" style="293" customWidth="1"/>
    <col min="11544" max="11544" width="9.85546875" style="293" customWidth="1"/>
    <col min="11545" max="11545" width="10" style="293" bestFit="1" customWidth="1"/>
    <col min="11546" max="11546" width="7.7109375" style="293" customWidth="1"/>
    <col min="11547" max="11547" width="6.28515625" style="293" customWidth="1"/>
    <col min="11548" max="11548" width="8.42578125" style="293" bestFit="1" customWidth="1"/>
    <col min="11549" max="11549" width="9.85546875" style="293" bestFit="1" customWidth="1"/>
    <col min="11550" max="11556" width="9.28515625" style="293" customWidth="1"/>
    <col min="11557" max="11557" width="6.28515625" style="293" customWidth="1"/>
    <col min="11558" max="11558" width="8.7109375" style="293" bestFit="1" customWidth="1"/>
    <col min="11559" max="11559" width="9.85546875" style="293" bestFit="1" customWidth="1"/>
    <col min="11560" max="11560" width="8.7109375" style="293" bestFit="1" customWidth="1"/>
    <col min="11561" max="11561" width="7.7109375" style="293" bestFit="1" customWidth="1"/>
    <col min="11562" max="11562" width="6.28515625" style="293" bestFit="1" customWidth="1"/>
    <col min="11563" max="11563" width="9" style="293" bestFit="1" customWidth="1"/>
    <col min="11564" max="11564" width="9.85546875" style="293" bestFit="1" customWidth="1"/>
    <col min="11565" max="11565" width="10" style="293" bestFit="1" customWidth="1"/>
    <col min="11566" max="11566" width="9.28515625" style="293" bestFit="1" customWidth="1"/>
    <col min="11567" max="11567" width="10.140625" style="293" bestFit="1" customWidth="1"/>
    <col min="11568" max="11781" width="9.140625" style="293"/>
    <col min="11782" max="11782" width="20.5703125" style="293" bestFit="1" customWidth="1"/>
    <col min="11783" max="11783" width="6.28515625" style="293" customWidth="1"/>
    <col min="11784" max="11784" width="8.42578125" style="293" bestFit="1" customWidth="1"/>
    <col min="11785" max="11785" width="9.85546875" style="293" bestFit="1" customWidth="1"/>
    <col min="11786" max="11786" width="10" style="293" customWidth="1"/>
    <col min="11787" max="11787" width="9.28515625" style="293" customWidth="1"/>
    <col min="11788" max="11788" width="6.28515625" style="293" customWidth="1"/>
    <col min="11789" max="11789" width="10.140625" style="293" customWidth="1"/>
    <col min="11790" max="11790" width="9.85546875" style="293" bestFit="1" customWidth="1"/>
    <col min="11791" max="11791" width="9" style="293" customWidth="1"/>
    <col min="11792" max="11792" width="7.7109375" style="293" customWidth="1"/>
    <col min="11793" max="11793" width="6.28515625" style="293" customWidth="1"/>
    <col min="11794" max="11794" width="9" style="293" customWidth="1"/>
    <col min="11795" max="11795" width="9.85546875" style="293" bestFit="1" customWidth="1"/>
    <col min="11796" max="11796" width="10" style="293" customWidth="1"/>
    <col min="11797" max="11797" width="9.28515625" style="293" customWidth="1"/>
    <col min="11798" max="11798" width="6.28515625" style="293" customWidth="1"/>
    <col min="11799" max="11799" width="9.140625" style="293" customWidth="1"/>
    <col min="11800" max="11800" width="9.85546875" style="293" customWidth="1"/>
    <col min="11801" max="11801" width="10" style="293" bestFit="1" customWidth="1"/>
    <col min="11802" max="11802" width="7.7109375" style="293" customWidth="1"/>
    <col min="11803" max="11803" width="6.28515625" style="293" customWidth="1"/>
    <col min="11804" max="11804" width="8.42578125" style="293" bestFit="1" customWidth="1"/>
    <col min="11805" max="11805" width="9.85546875" style="293" bestFit="1" customWidth="1"/>
    <col min="11806" max="11812" width="9.28515625" style="293" customWidth="1"/>
    <col min="11813" max="11813" width="6.28515625" style="293" customWidth="1"/>
    <col min="11814" max="11814" width="8.7109375" style="293" bestFit="1" customWidth="1"/>
    <col min="11815" max="11815" width="9.85546875" style="293" bestFit="1" customWidth="1"/>
    <col min="11816" max="11816" width="8.7109375" style="293" bestFit="1" customWidth="1"/>
    <col min="11817" max="11817" width="7.7109375" style="293" bestFit="1" customWidth="1"/>
    <col min="11818" max="11818" width="6.28515625" style="293" bestFit="1" customWidth="1"/>
    <col min="11819" max="11819" width="9" style="293" bestFit="1" customWidth="1"/>
    <col min="11820" max="11820" width="9.85546875" style="293" bestFit="1" customWidth="1"/>
    <col min="11821" max="11821" width="10" style="293" bestFit="1" customWidth="1"/>
    <col min="11822" max="11822" width="9.28515625" style="293" bestFit="1" customWidth="1"/>
    <col min="11823" max="11823" width="10.140625" style="293" bestFit="1" customWidth="1"/>
    <col min="11824" max="12037" width="9.140625" style="293"/>
    <col min="12038" max="12038" width="20.5703125" style="293" bestFit="1" customWidth="1"/>
    <col min="12039" max="12039" width="6.28515625" style="293" customWidth="1"/>
    <col min="12040" max="12040" width="8.42578125" style="293" bestFit="1" customWidth="1"/>
    <col min="12041" max="12041" width="9.85546875" style="293" bestFit="1" customWidth="1"/>
    <col min="12042" max="12042" width="10" style="293" customWidth="1"/>
    <col min="12043" max="12043" width="9.28515625" style="293" customWidth="1"/>
    <col min="12044" max="12044" width="6.28515625" style="293" customWidth="1"/>
    <col min="12045" max="12045" width="10.140625" style="293" customWidth="1"/>
    <col min="12046" max="12046" width="9.85546875" style="293" bestFit="1" customWidth="1"/>
    <col min="12047" max="12047" width="9" style="293" customWidth="1"/>
    <col min="12048" max="12048" width="7.7109375" style="293" customWidth="1"/>
    <col min="12049" max="12049" width="6.28515625" style="293" customWidth="1"/>
    <col min="12050" max="12050" width="9" style="293" customWidth="1"/>
    <col min="12051" max="12051" width="9.85546875" style="293" bestFit="1" customWidth="1"/>
    <col min="12052" max="12052" width="10" style="293" customWidth="1"/>
    <col min="12053" max="12053" width="9.28515625" style="293" customWidth="1"/>
    <col min="12054" max="12054" width="6.28515625" style="293" customWidth="1"/>
    <col min="12055" max="12055" width="9.140625" style="293" customWidth="1"/>
    <col min="12056" max="12056" width="9.85546875" style="293" customWidth="1"/>
    <col min="12057" max="12057" width="10" style="293" bestFit="1" customWidth="1"/>
    <col min="12058" max="12058" width="7.7109375" style="293" customWidth="1"/>
    <col min="12059" max="12059" width="6.28515625" style="293" customWidth="1"/>
    <col min="12060" max="12060" width="8.42578125" style="293" bestFit="1" customWidth="1"/>
    <col min="12061" max="12061" width="9.85546875" style="293" bestFit="1" customWidth="1"/>
    <col min="12062" max="12068" width="9.28515625" style="293" customWidth="1"/>
    <col min="12069" max="12069" width="6.28515625" style="293" customWidth="1"/>
    <col min="12070" max="12070" width="8.7109375" style="293" bestFit="1" customWidth="1"/>
    <col min="12071" max="12071" width="9.85546875" style="293" bestFit="1" customWidth="1"/>
    <col min="12072" max="12072" width="8.7109375" style="293" bestFit="1" customWidth="1"/>
    <col min="12073" max="12073" width="7.7109375" style="293" bestFit="1" customWidth="1"/>
    <col min="12074" max="12074" width="6.28515625" style="293" bestFit="1" customWidth="1"/>
    <col min="12075" max="12075" width="9" style="293" bestFit="1" customWidth="1"/>
    <col min="12076" max="12076" width="9.85546875" style="293" bestFit="1" customWidth="1"/>
    <col min="12077" max="12077" width="10" style="293" bestFit="1" customWidth="1"/>
    <col min="12078" max="12078" width="9.28515625" style="293" bestFit="1" customWidth="1"/>
    <col min="12079" max="12079" width="10.140625" style="293" bestFit="1" customWidth="1"/>
    <col min="12080" max="12293" width="9.140625" style="293"/>
    <col min="12294" max="12294" width="20.5703125" style="293" bestFit="1" customWidth="1"/>
    <col min="12295" max="12295" width="6.28515625" style="293" customWidth="1"/>
    <col min="12296" max="12296" width="8.42578125" style="293" bestFit="1" customWidth="1"/>
    <col min="12297" max="12297" width="9.85546875" style="293" bestFit="1" customWidth="1"/>
    <col min="12298" max="12298" width="10" style="293" customWidth="1"/>
    <col min="12299" max="12299" width="9.28515625" style="293" customWidth="1"/>
    <col min="12300" max="12300" width="6.28515625" style="293" customWidth="1"/>
    <col min="12301" max="12301" width="10.140625" style="293" customWidth="1"/>
    <col min="12302" max="12302" width="9.85546875" style="293" bestFit="1" customWidth="1"/>
    <col min="12303" max="12303" width="9" style="293" customWidth="1"/>
    <col min="12304" max="12304" width="7.7109375" style="293" customWidth="1"/>
    <col min="12305" max="12305" width="6.28515625" style="293" customWidth="1"/>
    <col min="12306" max="12306" width="9" style="293" customWidth="1"/>
    <col min="12307" max="12307" width="9.85546875" style="293" bestFit="1" customWidth="1"/>
    <col min="12308" max="12308" width="10" style="293" customWidth="1"/>
    <col min="12309" max="12309" width="9.28515625" style="293" customWidth="1"/>
    <col min="12310" max="12310" width="6.28515625" style="293" customWidth="1"/>
    <col min="12311" max="12311" width="9.140625" style="293" customWidth="1"/>
    <col min="12312" max="12312" width="9.85546875" style="293" customWidth="1"/>
    <col min="12313" max="12313" width="10" style="293" bestFit="1" customWidth="1"/>
    <col min="12314" max="12314" width="7.7109375" style="293" customWidth="1"/>
    <col min="12315" max="12315" width="6.28515625" style="293" customWidth="1"/>
    <col min="12316" max="12316" width="8.42578125" style="293" bestFit="1" customWidth="1"/>
    <col min="12317" max="12317" width="9.85546875" style="293" bestFit="1" customWidth="1"/>
    <col min="12318" max="12324" width="9.28515625" style="293" customWidth="1"/>
    <col min="12325" max="12325" width="6.28515625" style="293" customWidth="1"/>
    <col min="12326" max="12326" width="8.7109375" style="293" bestFit="1" customWidth="1"/>
    <col min="12327" max="12327" width="9.85546875" style="293" bestFit="1" customWidth="1"/>
    <col min="12328" max="12328" width="8.7109375" style="293" bestFit="1" customWidth="1"/>
    <col min="12329" max="12329" width="7.7109375" style="293" bestFit="1" customWidth="1"/>
    <col min="12330" max="12330" width="6.28515625" style="293" bestFit="1" customWidth="1"/>
    <col min="12331" max="12331" width="9" style="293" bestFit="1" customWidth="1"/>
    <col min="12332" max="12332" width="9.85546875" style="293" bestFit="1" customWidth="1"/>
    <col min="12333" max="12333" width="10" style="293" bestFit="1" customWidth="1"/>
    <col min="12334" max="12334" width="9.28515625" style="293" bestFit="1" customWidth="1"/>
    <col min="12335" max="12335" width="10.140625" style="293" bestFit="1" customWidth="1"/>
    <col min="12336" max="12549" width="9.140625" style="293"/>
    <col min="12550" max="12550" width="20.5703125" style="293" bestFit="1" customWidth="1"/>
    <col min="12551" max="12551" width="6.28515625" style="293" customWidth="1"/>
    <col min="12552" max="12552" width="8.42578125" style="293" bestFit="1" customWidth="1"/>
    <col min="12553" max="12553" width="9.85546875" style="293" bestFit="1" customWidth="1"/>
    <col min="12554" max="12554" width="10" style="293" customWidth="1"/>
    <col min="12555" max="12555" width="9.28515625" style="293" customWidth="1"/>
    <col min="12556" max="12556" width="6.28515625" style="293" customWidth="1"/>
    <col min="12557" max="12557" width="10.140625" style="293" customWidth="1"/>
    <col min="12558" max="12558" width="9.85546875" style="293" bestFit="1" customWidth="1"/>
    <col min="12559" max="12559" width="9" style="293" customWidth="1"/>
    <col min="12560" max="12560" width="7.7109375" style="293" customWidth="1"/>
    <col min="12561" max="12561" width="6.28515625" style="293" customWidth="1"/>
    <col min="12562" max="12562" width="9" style="293" customWidth="1"/>
    <col min="12563" max="12563" width="9.85546875" style="293" bestFit="1" customWidth="1"/>
    <col min="12564" max="12564" width="10" style="293" customWidth="1"/>
    <col min="12565" max="12565" width="9.28515625" style="293" customWidth="1"/>
    <col min="12566" max="12566" width="6.28515625" style="293" customWidth="1"/>
    <col min="12567" max="12567" width="9.140625" style="293" customWidth="1"/>
    <col min="12568" max="12568" width="9.85546875" style="293" customWidth="1"/>
    <col min="12569" max="12569" width="10" style="293" bestFit="1" customWidth="1"/>
    <col min="12570" max="12570" width="7.7109375" style="293" customWidth="1"/>
    <col min="12571" max="12571" width="6.28515625" style="293" customWidth="1"/>
    <col min="12572" max="12572" width="8.42578125" style="293" bestFit="1" customWidth="1"/>
    <col min="12573" max="12573" width="9.85546875" style="293" bestFit="1" customWidth="1"/>
    <col min="12574" max="12580" width="9.28515625" style="293" customWidth="1"/>
    <col min="12581" max="12581" width="6.28515625" style="293" customWidth="1"/>
    <col min="12582" max="12582" width="8.7109375" style="293" bestFit="1" customWidth="1"/>
    <col min="12583" max="12583" width="9.85546875" style="293" bestFit="1" customWidth="1"/>
    <col min="12584" max="12584" width="8.7109375" style="293" bestFit="1" customWidth="1"/>
    <col min="12585" max="12585" width="7.7109375" style="293" bestFit="1" customWidth="1"/>
    <col min="12586" max="12586" width="6.28515625" style="293" bestFit="1" customWidth="1"/>
    <col min="12587" max="12587" width="9" style="293" bestFit="1" customWidth="1"/>
    <col min="12588" max="12588" width="9.85546875" style="293" bestFit="1" customWidth="1"/>
    <col min="12589" max="12589" width="10" style="293" bestFit="1" customWidth="1"/>
    <col min="12590" max="12590" width="9.28515625" style="293" bestFit="1" customWidth="1"/>
    <col min="12591" max="12591" width="10.140625" style="293" bestFit="1" customWidth="1"/>
    <col min="12592" max="12805" width="9.140625" style="293"/>
    <col min="12806" max="12806" width="20.5703125" style="293" bestFit="1" customWidth="1"/>
    <col min="12807" max="12807" width="6.28515625" style="293" customWidth="1"/>
    <col min="12808" max="12808" width="8.42578125" style="293" bestFit="1" customWidth="1"/>
    <col min="12809" max="12809" width="9.85546875" style="293" bestFit="1" customWidth="1"/>
    <col min="12810" max="12810" width="10" style="293" customWidth="1"/>
    <col min="12811" max="12811" width="9.28515625" style="293" customWidth="1"/>
    <col min="12812" max="12812" width="6.28515625" style="293" customWidth="1"/>
    <col min="12813" max="12813" width="10.140625" style="293" customWidth="1"/>
    <col min="12814" max="12814" width="9.85546875" style="293" bestFit="1" customWidth="1"/>
    <col min="12815" max="12815" width="9" style="293" customWidth="1"/>
    <col min="12816" max="12816" width="7.7109375" style="293" customWidth="1"/>
    <col min="12817" max="12817" width="6.28515625" style="293" customWidth="1"/>
    <col min="12818" max="12818" width="9" style="293" customWidth="1"/>
    <col min="12819" max="12819" width="9.85546875" style="293" bestFit="1" customWidth="1"/>
    <col min="12820" max="12820" width="10" style="293" customWidth="1"/>
    <col min="12821" max="12821" width="9.28515625" style="293" customWidth="1"/>
    <col min="12822" max="12822" width="6.28515625" style="293" customWidth="1"/>
    <col min="12823" max="12823" width="9.140625" style="293" customWidth="1"/>
    <col min="12824" max="12824" width="9.85546875" style="293" customWidth="1"/>
    <col min="12825" max="12825" width="10" style="293" bestFit="1" customWidth="1"/>
    <col min="12826" max="12826" width="7.7109375" style="293" customWidth="1"/>
    <col min="12827" max="12827" width="6.28515625" style="293" customWidth="1"/>
    <col min="12828" max="12828" width="8.42578125" style="293" bestFit="1" customWidth="1"/>
    <col min="12829" max="12829" width="9.85546875" style="293" bestFit="1" customWidth="1"/>
    <col min="12830" max="12836" width="9.28515625" style="293" customWidth="1"/>
    <col min="12837" max="12837" width="6.28515625" style="293" customWidth="1"/>
    <col min="12838" max="12838" width="8.7109375" style="293" bestFit="1" customWidth="1"/>
    <col min="12839" max="12839" width="9.85546875" style="293" bestFit="1" customWidth="1"/>
    <col min="12840" max="12840" width="8.7109375" style="293" bestFit="1" customWidth="1"/>
    <col min="12841" max="12841" width="7.7109375" style="293" bestFit="1" customWidth="1"/>
    <col min="12842" max="12842" width="6.28515625" style="293" bestFit="1" customWidth="1"/>
    <col min="12843" max="12843" width="9" style="293" bestFit="1" customWidth="1"/>
    <col min="12844" max="12844" width="9.85546875" style="293" bestFit="1" customWidth="1"/>
    <col min="12845" max="12845" width="10" style="293" bestFit="1" customWidth="1"/>
    <col min="12846" max="12846" width="9.28515625" style="293" bestFit="1" customWidth="1"/>
    <col min="12847" max="12847" width="10.140625" style="293" bestFit="1" customWidth="1"/>
    <col min="12848" max="13061" width="9.140625" style="293"/>
    <col min="13062" max="13062" width="20.5703125" style="293" bestFit="1" customWidth="1"/>
    <col min="13063" max="13063" width="6.28515625" style="293" customWidth="1"/>
    <col min="13064" max="13064" width="8.42578125" style="293" bestFit="1" customWidth="1"/>
    <col min="13065" max="13065" width="9.85546875" style="293" bestFit="1" customWidth="1"/>
    <col min="13066" max="13066" width="10" style="293" customWidth="1"/>
    <col min="13067" max="13067" width="9.28515625" style="293" customWidth="1"/>
    <col min="13068" max="13068" width="6.28515625" style="293" customWidth="1"/>
    <col min="13069" max="13069" width="10.140625" style="293" customWidth="1"/>
    <col min="13070" max="13070" width="9.85546875" style="293" bestFit="1" customWidth="1"/>
    <col min="13071" max="13071" width="9" style="293" customWidth="1"/>
    <col min="13072" max="13072" width="7.7109375" style="293" customWidth="1"/>
    <col min="13073" max="13073" width="6.28515625" style="293" customWidth="1"/>
    <col min="13074" max="13074" width="9" style="293" customWidth="1"/>
    <col min="13075" max="13075" width="9.85546875" style="293" bestFit="1" customWidth="1"/>
    <col min="13076" max="13076" width="10" style="293" customWidth="1"/>
    <col min="13077" max="13077" width="9.28515625" style="293" customWidth="1"/>
    <col min="13078" max="13078" width="6.28515625" style="293" customWidth="1"/>
    <col min="13079" max="13079" width="9.140625" style="293" customWidth="1"/>
    <col min="13080" max="13080" width="9.85546875" style="293" customWidth="1"/>
    <col min="13081" max="13081" width="10" style="293" bestFit="1" customWidth="1"/>
    <col min="13082" max="13082" width="7.7109375" style="293" customWidth="1"/>
    <col min="13083" max="13083" width="6.28515625" style="293" customWidth="1"/>
    <col min="13084" max="13084" width="8.42578125" style="293" bestFit="1" customWidth="1"/>
    <col min="13085" max="13085" width="9.85546875" style="293" bestFit="1" customWidth="1"/>
    <col min="13086" max="13092" width="9.28515625" style="293" customWidth="1"/>
    <col min="13093" max="13093" width="6.28515625" style="293" customWidth="1"/>
    <col min="13094" max="13094" width="8.7109375" style="293" bestFit="1" customWidth="1"/>
    <col min="13095" max="13095" width="9.85546875" style="293" bestFit="1" customWidth="1"/>
    <col min="13096" max="13096" width="8.7109375" style="293" bestFit="1" customWidth="1"/>
    <col min="13097" max="13097" width="7.7109375" style="293" bestFit="1" customWidth="1"/>
    <col min="13098" max="13098" width="6.28515625" style="293" bestFit="1" customWidth="1"/>
    <col min="13099" max="13099" width="9" style="293" bestFit="1" customWidth="1"/>
    <col min="13100" max="13100" width="9.85546875" style="293" bestFit="1" customWidth="1"/>
    <col min="13101" max="13101" width="10" style="293" bestFit="1" customWidth="1"/>
    <col min="13102" max="13102" width="9.28515625" style="293" bestFit="1" customWidth="1"/>
    <col min="13103" max="13103" width="10.140625" style="293" bestFit="1" customWidth="1"/>
    <col min="13104" max="13317" width="9.140625" style="293"/>
    <col min="13318" max="13318" width="20.5703125" style="293" bestFit="1" customWidth="1"/>
    <col min="13319" max="13319" width="6.28515625" style="293" customWidth="1"/>
    <col min="13320" max="13320" width="8.42578125" style="293" bestFit="1" customWidth="1"/>
    <col min="13321" max="13321" width="9.85546875" style="293" bestFit="1" customWidth="1"/>
    <col min="13322" max="13322" width="10" style="293" customWidth="1"/>
    <col min="13323" max="13323" width="9.28515625" style="293" customWidth="1"/>
    <col min="13324" max="13324" width="6.28515625" style="293" customWidth="1"/>
    <col min="13325" max="13325" width="10.140625" style="293" customWidth="1"/>
    <col min="13326" max="13326" width="9.85546875" style="293" bestFit="1" customWidth="1"/>
    <col min="13327" max="13327" width="9" style="293" customWidth="1"/>
    <col min="13328" max="13328" width="7.7109375" style="293" customWidth="1"/>
    <col min="13329" max="13329" width="6.28515625" style="293" customWidth="1"/>
    <col min="13330" max="13330" width="9" style="293" customWidth="1"/>
    <col min="13331" max="13331" width="9.85546875" style="293" bestFit="1" customWidth="1"/>
    <col min="13332" max="13332" width="10" style="293" customWidth="1"/>
    <col min="13333" max="13333" width="9.28515625" style="293" customWidth="1"/>
    <col min="13334" max="13334" width="6.28515625" style="293" customWidth="1"/>
    <col min="13335" max="13335" width="9.140625" style="293" customWidth="1"/>
    <col min="13336" max="13336" width="9.85546875" style="293" customWidth="1"/>
    <col min="13337" max="13337" width="10" style="293" bestFit="1" customWidth="1"/>
    <col min="13338" max="13338" width="7.7109375" style="293" customWidth="1"/>
    <col min="13339" max="13339" width="6.28515625" style="293" customWidth="1"/>
    <col min="13340" max="13340" width="8.42578125" style="293" bestFit="1" customWidth="1"/>
    <col min="13341" max="13341" width="9.85546875" style="293" bestFit="1" customWidth="1"/>
    <col min="13342" max="13348" width="9.28515625" style="293" customWidth="1"/>
    <col min="13349" max="13349" width="6.28515625" style="293" customWidth="1"/>
    <col min="13350" max="13350" width="8.7109375" style="293" bestFit="1" customWidth="1"/>
    <col min="13351" max="13351" width="9.85546875" style="293" bestFit="1" customWidth="1"/>
    <col min="13352" max="13352" width="8.7109375" style="293" bestFit="1" customWidth="1"/>
    <col min="13353" max="13353" width="7.7109375" style="293" bestFit="1" customWidth="1"/>
    <col min="13354" max="13354" width="6.28515625" style="293" bestFit="1" customWidth="1"/>
    <col min="13355" max="13355" width="9" style="293" bestFit="1" customWidth="1"/>
    <col min="13356" max="13356" width="9.85546875" style="293" bestFit="1" customWidth="1"/>
    <col min="13357" max="13357" width="10" style="293" bestFit="1" customWidth="1"/>
    <col min="13358" max="13358" width="9.28515625" style="293" bestFit="1" customWidth="1"/>
    <col min="13359" max="13359" width="10.140625" style="293" bestFit="1" customWidth="1"/>
    <col min="13360" max="13573" width="9.140625" style="293"/>
    <col min="13574" max="13574" width="20.5703125" style="293" bestFit="1" customWidth="1"/>
    <col min="13575" max="13575" width="6.28515625" style="293" customWidth="1"/>
    <col min="13576" max="13576" width="8.42578125" style="293" bestFit="1" customWidth="1"/>
    <col min="13577" max="13577" width="9.85546875" style="293" bestFit="1" customWidth="1"/>
    <col min="13578" max="13578" width="10" style="293" customWidth="1"/>
    <col min="13579" max="13579" width="9.28515625" style="293" customWidth="1"/>
    <col min="13580" max="13580" width="6.28515625" style="293" customWidth="1"/>
    <col min="13581" max="13581" width="10.140625" style="293" customWidth="1"/>
    <col min="13582" max="13582" width="9.85546875" style="293" bestFit="1" customWidth="1"/>
    <col min="13583" max="13583" width="9" style="293" customWidth="1"/>
    <col min="13584" max="13584" width="7.7109375" style="293" customWidth="1"/>
    <col min="13585" max="13585" width="6.28515625" style="293" customWidth="1"/>
    <col min="13586" max="13586" width="9" style="293" customWidth="1"/>
    <col min="13587" max="13587" width="9.85546875" style="293" bestFit="1" customWidth="1"/>
    <col min="13588" max="13588" width="10" style="293" customWidth="1"/>
    <col min="13589" max="13589" width="9.28515625" style="293" customWidth="1"/>
    <col min="13590" max="13590" width="6.28515625" style="293" customWidth="1"/>
    <col min="13591" max="13591" width="9.140625" style="293" customWidth="1"/>
    <col min="13592" max="13592" width="9.85546875" style="293" customWidth="1"/>
    <col min="13593" max="13593" width="10" style="293" bestFit="1" customWidth="1"/>
    <col min="13594" max="13594" width="7.7109375" style="293" customWidth="1"/>
    <col min="13595" max="13595" width="6.28515625" style="293" customWidth="1"/>
    <col min="13596" max="13596" width="8.42578125" style="293" bestFit="1" customWidth="1"/>
    <col min="13597" max="13597" width="9.85546875" style="293" bestFit="1" customWidth="1"/>
    <col min="13598" max="13604" width="9.28515625" style="293" customWidth="1"/>
    <col min="13605" max="13605" width="6.28515625" style="293" customWidth="1"/>
    <col min="13606" max="13606" width="8.7109375" style="293" bestFit="1" customWidth="1"/>
    <col min="13607" max="13607" width="9.85546875" style="293" bestFit="1" customWidth="1"/>
    <col min="13608" max="13608" width="8.7109375" style="293" bestFit="1" customWidth="1"/>
    <col min="13609" max="13609" width="7.7109375" style="293" bestFit="1" customWidth="1"/>
    <col min="13610" max="13610" width="6.28515625" style="293" bestFit="1" customWidth="1"/>
    <col min="13611" max="13611" width="9" style="293" bestFit="1" customWidth="1"/>
    <col min="13612" max="13612" width="9.85546875" style="293" bestFit="1" customWidth="1"/>
    <col min="13613" max="13613" width="10" style="293" bestFit="1" customWidth="1"/>
    <col min="13614" max="13614" width="9.28515625" style="293" bestFit="1" customWidth="1"/>
    <col min="13615" max="13615" width="10.140625" style="293" bestFit="1" customWidth="1"/>
    <col min="13616" max="13829" width="9.140625" style="293"/>
    <col min="13830" max="13830" width="20.5703125" style="293" bestFit="1" customWidth="1"/>
    <col min="13831" max="13831" width="6.28515625" style="293" customWidth="1"/>
    <col min="13832" max="13832" width="8.42578125" style="293" bestFit="1" customWidth="1"/>
    <col min="13833" max="13833" width="9.85546875" style="293" bestFit="1" customWidth="1"/>
    <col min="13834" max="13834" width="10" style="293" customWidth="1"/>
    <col min="13835" max="13835" width="9.28515625" style="293" customWidth="1"/>
    <col min="13836" max="13836" width="6.28515625" style="293" customWidth="1"/>
    <col min="13837" max="13837" width="10.140625" style="293" customWidth="1"/>
    <col min="13838" max="13838" width="9.85546875" style="293" bestFit="1" customWidth="1"/>
    <col min="13839" max="13839" width="9" style="293" customWidth="1"/>
    <col min="13840" max="13840" width="7.7109375" style="293" customWidth="1"/>
    <col min="13841" max="13841" width="6.28515625" style="293" customWidth="1"/>
    <col min="13842" max="13842" width="9" style="293" customWidth="1"/>
    <col min="13843" max="13843" width="9.85546875" style="293" bestFit="1" customWidth="1"/>
    <col min="13844" max="13844" width="10" style="293" customWidth="1"/>
    <col min="13845" max="13845" width="9.28515625" style="293" customWidth="1"/>
    <col min="13846" max="13846" width="6.28515625" style="293" customWidth="1"/>
    <col min="13847" max="13847" width="9.140625" style="293" customWidth="1"/>
    <col min="13848" max="13848" width="9.85546875" style="293" customWidth="1"/>
    <col min="13849" max="13849" width="10" style="293" bestFit="1" customWidth="1"/>
    <col min="13850" max="13850" width="7.7109375" style="293" customWidth="1"/>
    <col min="13851" max="13851" width="6.28515625" style="293" customWidth="1"/>
    <col min="13852" max="13852" width="8.42578125" style="293" bestFit="1" customWidth="1"/>
    <col min="13853" max="13853" width="9.85546875" style="293" bestFit="1" customWidth="1"/>
    <col min="13854" max="13860" width="9.28515625" style="293" customWidth="1"/>
    <col min="13861" max="13861" width="6.28515625" style="293" customWidth="1"/>
    <col min="13862" max="13862" width="8.7109375" style="293" bestFit="1" customWidth="1"/>
    <col min="13863" max="13863" width="9.85546875" style="293" bestFit="1" customWidth="1"/>
    <col min="13864" max="13864" width="8.7109375" style="293" bestFit="1" customWidth="1"/>
    <col min="13865" max="13865" width="7.7109375" style="293" bestFit="1" customWidth="1"/>
    <col min="13866" max="13866" width="6.28515625" style="293" bestFit="1" customWidth="1"/>
    <col min="13867" max="13867" width="9" style="293" bestFit="1" customWidth="1"/>
    <col min="13868" max="13868" width="9.85546875" style="293" bestFit="1" customWidth="1"/>
    <col min="13869" max="13869" width="10" style="293" bestFit="1" customWidth="1"/>
    <col min="13870" max="13870" width="9.28515625" style="293" bestFit="1" customWidth="1"/>
    <col min="13871" max="13871" width="10.140625" style="293" bestFit="1" customWidth="1"/>
    <col min="13872" max="14085" width="9.140625" style="293"/>
    <col min="14086" max="14086" width="20.5703125" style="293" bestFit="1" customWidth="1"/>
    <col min="14087" max="14087" width="6.28515625" style="293" customWidth="1"/>
    <col min="14088" max="14088" width="8.42578125" style="293" bestFit="1" customWidth="1"/>
    <col min="14089" max="14089" width="9.85546875" style="293" bestFit="1" customWidth="1"/>
    <col min="14090" max="14090" width="10" style="293" customWidth="1"/>
    <col min="14091" max="14091" width="9.28515625" style="293" customWidth="1"/>
    <col min="14092" max="14092" width="6.28515625" style="293" customWidth="1"/>
    <col min="14093" max="14093" width="10.140625" style="293" customWidth="1"/>
    <col min="14094" max="14094" width="9.85546875" style="293" bestFit="1" customWidth="1"/>
    <col min="14095" max="14095" width="9" style="293" customWidth="1"/>
    <col min="14096" max="14096" width="7.7109375" style="293" customWidth="1"/>
    <col min="14097" max="14097" width="6.28515625" style="293" customWidth="1"/>
    <col min="14098" max="14098" width="9" style="293" customWidth="1"/>
    <col min="14099" max="14099" width="9.85546875" style="293" bestFit="1" customWidth="1"/>
    <col min="14100" max="14100" width="10" style="293" customWidth="1"/>
    <col min="14101" max="14101" width="9.28515625" style="293" customWidth="1"/>
    <col min="14102" max="14102" width="6.28515625" style="293" customWidth="1"/>
    <col min="14103" max="14103" width="9.140625" style="293" customWidth="1"/>
    <col min="14104" max="14104" width="9.85546875" style="293" customWidth="1"/>
    <col min="14105" max="14105" width="10" style="293" bestFit="1" customWidth="1"/>
    <col min="14106" max="14106" width="7.7109375" style="293" customWidth="1"/>
    <col min="14107" max="14107" width="6.28515625" style="293" customWidth="1"/>
    <col min="14108" max="14108" width="8.42578125" style="293" bestFit="1" customWidth="1"/>
    <col min="14109" max="14109" width="9.85546875" style="293" bestFit="1" customWidth="1"/>
    <col min="14110" max="14116" width="9.28515625" style="293" customWidth="1"/>
    <col min="14117" max="14117" width="6.28515625" style="293" customWidth="1"/>
    <col min="14118" max="14118" width="8.7109375" style="293" bestFit="1" customWidth="1"/>
    <col min="14119" max="14119" width="9.85546875" style="293" bestFit="1" customWidth="1"/>
    <col min="14120" max="14120" width="8.7109375" style="293" bestFit="1" customWidth="1"/>
    <col min="14121" max="14121" width="7.7109375" style="293" bestFit="1" customWidth="1"/>
    <col min="14122" max="14122" width="6.28515625" style="293" bestFit="1" customWidth="1"/>
    <col min="14123" max="14123" width="9" style="293" bestFit="1" customWidth="1"/>
    <col min="14124" max="14124" width="9.85546875" style="293" bestFit="1" customWidth="1"/>
    <col min="14125" max="14125" width="10" style="293" bestFit="1" customWidth="1"/>
    <col min="14126" max="14126" width="9.28515625" style="293" bestFit="1" customWidth="1"/>
    <col min="14127" max="14127" width="10.140625" style="293" bestFit="1" customWidth="1"/>
    <col min="14128" max="14341" width="9.140625" style="293"/>
    <col min="14342" max="14342" width="20.5703125" style="293" bestFit="1" customWidth="1"/>
    <col min="14343" max="14343" width="6.28515625" style="293" customWidth="1"/>
    <col min="14344" max="14344" width="8.42578125" style="293" bestFit="1" customWidth="1"/>
    <col min="14345" max="14345" width="9.85546875" style="293" bestFit="1" customWidth="1"/>
    <col min="14346" max="14346" width="10" style="293" customWidth="1"/>
    <col min="14347" max="14347" width="9.28515625" style="293" customWidth="1"/>
    <col min="14348" max="14348" width="6.28515625" style="293" customWidth="1"/>
    <col min="14349" max="14349" width="10.140625" style="293" customWidth="1"/>
    <col min="14350" max="14350" width="9.85546875" style="293" bestFit="1" customWidth="1"/>
    <col min="14351" max="14351" width="9" style="293" customWidth="1"/>
    <col min="14352" max="14352" width="7.7109375" style="293" customWidth="1"/>
    <col min="14353" max="14353" width="6.28515625" style="293" customWidth="1"/>
    <col min="14354" max="14354" width="9" style="293" customWidth="1"/>
    <col min="14355" max="14355" width="9.85546875" style="293" bestFit="1" customWidth="1"/>
    <col min="14356" max="14356" width="10" style="293" customWidth="1"/>
    <col min="14357" max="14357" width="9.28515625" style="293" customWidth="1"/>
    <col min="14358" max="14358" width="6.28515625" style="293" customWidth="1"/>
    <col min="14359" max="14359" width="9.140625" style="293" customWidth="1"/>
    <col min="14360" max="14360" width="9.85546875" style="293" customWidth="1"/>
    <col min="14361" max="14361" width="10" style="293" bestFit="1" customWidth="1"/>
    <col min="14362" max="14362" width="7.7109375" style="293" customWidth="1"/>
    <col min="14363" max="14363" width="6.28515625" style="293" customWidth="1"/>
    <col min="14364" max="14364" width="8.42578125" style="293" bestFit="1" customWidth="1"/>
    <col min="14365" max="14365" width="9.85546875" style="293" bestFit="1" customWidth="1"/>
    <col min="14366" max="14372" width="9.28515625" style="293" customWidth="1"/>
    <col min="14373" max="14373" width="6.28515625" style="293" customWidth="1"/>
    <col min="14374" max="14374" width="8.7109375" style="293" bestFit="1" customWidth="1"/>
    <col min="14375" max="14375" width="9.85546875" style="293" bestFit="1" customWidth="1"/>
    <col min="14376" max="14376" width="8.7109375" style="293" bestFit="1" customWidth="1"/>
    <col min="14377" max="14377" width="7.7109375" style="293" bestFit="1" customWidth="1"/>
    <col min="14378" max="14378" width="6.28515625" style="293" bestFit="1" customWidth="1"/>
    <col min="14379" max="14379" width="9" style="293" bestFit="1" customWidth="1"/>
    <col min="14380" max="14380" width="9.85546875" style="293" bestFit="1" customWidth="1"/>
    <col min="14381" max="14381" width="10" style="293" bestFit="1" customWidth="1"/>
    <col min="14382" max="14382" width="9.28515625" style="293" bestFit="1" customWidth="1"/>
    <col min="14383" max="14383" width="10.140625" style="293" bestFit="1" customWidth="1"/>
    <col min="14384" max="14597" width="9.140625" style="293"/>
    <col min="14598" max="14598" width="20.5703125" style="293" bestFit="1" customWidth="1"/>
    <col min="14599" max="14599" width="6.28515625" style="293" customWidth="1"/>
    <col min="14600" max="14600" width="8.42578125" style="293" bestFit="1" customWidth="1"/>
    <col min="14601" max="14601" width="9.85546875" style="293" bestFit="1" customWidth="1"/>
    <col min="14602" max="14602" width="10" style="293" customWidth="1"/>
    <col min="14603" max="14603" width="9.28515625" style="293" customWidth="1"/>
    <col min="14604" max="14604" width="6.28515625" style="293" customWidth="1"/>
    <col min="14605" max="14605" width="10.140625" style="293" customWidth="1"/>
    <col min="14606" max="14606" width="9.85546875" style="293" bestFit="1" customWidth="1"/>
    <col min="14607" max="14607" width="9" style="293" customWidth="1"/>
    <col min="14608" max="14608" width="7.7109375" style="293" customWidth="1"/>
    <col min="14609" max="14609" width="6.28515625" style="293" customWidth="1"/>
    <col min="14610" max="14610" width="9" style="293" customWidth="1"/>
    <col min="14611" max="14611" width="9.85546875" style="293" bestFit="1" customWidth="1"/>
    <col min="14612" max="14612" width="10" style="293" customWidth="1"/>
    <col min="14613" max="14613" width="9.28515625" style="293" customWidth="1"/>
    <col min="14614" max="14614" width="6.28515625" style="293" customWidth="1"/>
    <col min="14615" max="14615" width="9.140625" style="293" customWidth="1"/>
    <col min="14616" max="14616" width="9.85546875" style="293" customWidth="1"/>
    <col min="14617" max="14617" width="10" style="293" bestFit="1" customWidth="1"/>
    <col min="14618" max="14618" width="7.7109375" style="293" customWidth="1"/>
    <col min="14619" max="14619" width="6.28515625" style="293" customWidth="1"/>
    <col min="14620" max="14620" width="8.42578125" style="293" bestFit="1" customWidth="1"/>
    <col min="14621" max="14621" width="9.85546875" style="293" bestFit="1" customWidth="1"/>
    <col min="14622" max="14628" width="9.28515625" style="293" customWidth="1"/>
    <col min="14629" max="14629" width="6.28515625" style="293" customWidth="1"/>
    <col min="14630" max="14630" width="8.7109375" style="293" bestFit="1" customWidth="1"/>
    <col min="14631" max="14631" width="9.85546875" style="293" bestFit="1" customWidth="1"/>
    <col min="14632" max="14632" width="8.7109375" style="293" bestFit="1" customWidth="1"/>
    <col min="14633" max="14633" width="7.7109375" style="293" bestFit="1" customWidth="1"/>
    <col min="14634" max="14634" width="6.28515625" style="293" bestFit="1" customWidth="1"/>
    <col min="14635" max="14635" width="9" style="293" bestFit="1" customWidth="1"/>
    <col min="14636" max="14636" width="9.85546875" style="293" bestFit="1" customWidth="1"/>
    <col min="14637" max="14637" width="10" style="293" bestFit="1" customWidth="1"/>
    <col min="14638" max="14638" width="9.28515625" style="293" bestFit="1" customWidth="1"/>
    <col min="14639" max="14639" width="10.140625" style="293" bestFit="1" customWidth="1"/>
    <col min="14640" max="14853" width="9.140625" style="293"/>
    <col min="14854" max="14854" width="20.5703125" style="293" bestFit="1" customWidth="1"/>
    <col min="14855" max="14855" width="6.28515625" style="293" customWidth="1"/>
    <col min="14856" max="14856" width="8.42578125" style="293" bestFit="1" customWidth="1"/>
    <col min="14857" max="14857" width="9.85546875" style="293" bestFit="1" customWidth="1"/>
    <col min="14858" max="14858" width="10" style="293" customWidth="1"/>
    <col min="14859" max="14859" width="9.28515625" style="293" customWidth="1"/>
    <col min="14860" max="14860" width="6.28515625" style="293" customWidth="1"/>
    <col min="14861" max="14861" width="10.140625" style="293" customWidth="1"/>
    <col min="14862" max="14862" width="9.85546875" style="293" bestFit="1" customWidth="1"/>
    <col min="14863" max="14863" width="9" style="293" customWidth="1"/>
    <col min="14864" max="14864" width="7.7109375" style="293" customWidth="1"/>
    <col min="14865" max="14865" width="6.28515625" style="293" customWidth="1"/>
    <col min="14866" max="14866" width="9" style="293" customWidth="1"/>
    <col min="14867" max="14867" width="9.85546875" style="293" bestFit="1" customWidth="1"/>
    <col min="14868" max="14868" width="10" style="293" customWidth="1"/>
    <col min="14869" max="14869" width="9.28515625" style="293" customWidth="1"/>
    <col min="14870" max="14870" width="6.28515625" style="293" customWidth="1"/>
    <col min="14871" max="14871" width="9.140625" style="293" customWidth="1"/>
    <col min="14872" max="14872" width="9.85546875" style="293" customWidth="1"/>
    <col min="14873" max="14873" width="10" style="293" bestFit="1" customWidth="1"/>
    <col min="14874" max="14874" width="7.7109375" style="293" customWidth="1"/>
    <col min="14875" max="14875" width="6.28515625" style="293" customWidth="1"/>
    <col min="14876" max="14876" width="8.42578125" style="293" bestFit="1" customWidth="1"/>
    <col min="14877" max="14877" width="9.85546875" style="293" bestFit="1" customWidth="1"/>
    <col min="14878" max="14884" width="9.28515625" style="293" customWidth="1"/>
    <col min="14885" max="14885" width="6.28515625" style="293" customWidth="1"/>
    <col min="14886" max="14886" width="8.7109375" style="293" bestFit="1" customWidth="1"/>
    <col min="14887" max="14887" width="9.85546875" style="293" bestFit="1" customWidth="1"/>
    <col min="14888" max="14888" width="8.7109375" style="293" bestFit="1" customWidth="1"/>
    <col min="14889" max="14889" width="7.7109375" style="293" bestFit="1" customWidth="1"/>
    <col min="14890" max="14890" width="6.28515625" style="293" bestFit="1" customWidth="1"/>
    <col min="14891" max="14891" width="9" style="293" bestFit="1" customWidth="1"/>
    <col min="14892" max="14892" width="9.85546875" style="293" bestFit="1" customWidth="1"/>
    <col min="14893" max="14893" width="10" style="293" bestFit="1" customWidth="1"/>
    <col min="14894" max="14894" width="9.28515625" style="293" bestFit="1" customWidth="1"/>
    <col min="14895" max="14895" width="10.140625" style="293" bestFit="1" customWidth="1"/>
    <col min="14896" max="15109" width="9.140625" style="293"/>
    <col min="15110" max="15110" width="20.5703125" style="293" bestFit="1" customWidth="1"/>
    <col min="15111" max="15111" width="6.28515625" style="293" customWidth="1"/>
    <col min="15112" max="15112" width="8.42578125" style="293" bestFit="1" customWidth="1"/>
    <col min="15113" max="15113" width="9.85546875" style="293" bestFit="1" customWidth="1"/>
    <col min="15114" max="15114" width="10" style="293" customWidth="1"/>
    <col min="15115" max="15115" width="9.28515625" style="293" customWidth="1"/>
    <col min="15116" max="15116" width="6.28515625" style="293" customWidth="1"/>
    <col min="15117" max="15117" width="10.140625" style="293" customWidth="1"/>
    <col min="15118" max="15118" width="9.85546875" style="293" bestFit="1" customWidth="1"/>
    <col min="15119" max="15119" width="9" style="293" customWidth="1"/>
    <col min="15120" max="15120" width="7.7109375" style="293" customWidth="1"/>
    <col min="15121" max="15121" width="6.28515625" style="293" customWidth="1"/>
    <col min="15122" max="15122" width="9" style="293" customWidth="1"/>
    <col min="15123" max="15123" width="9.85546875" style="293" bestFit="1" customWidth="1"/>
    <col min="15124" max="15124" width="10" style="293" customWidth="1"/>
    <col min="15125" max="15125" width="9.28515625" style="293" customWidth="1"/>
    <col min="15126" max="15126" width="6.28515625" style="293" customWidth="1"/>
    <col min="15127" max="15127" width="9.140625" style="293" customWidth="1"/>
    <col min="15128" max="15128" width="9.85546875" style="293" customWidth="1"/>
    <col min="15129" max="15129" width="10" style="293" bestFit="1" customWidth="1"/>
    <col min="15130" max="15130" width="7.7109375" style="293" customWidth="1"/>
    <col min="15131" max="15131" width="6.28515625" style="293" customWidth="1"/>
    <col min="15132" max="15132" width="8.42578125" style="293" bestFit="1" customWidth="1"/>
    <col min="15133" max="15133" width="9.85546875" style="293" bestFit="1" customWidth="1"/>
    <col min="15134" max="15140" width="9.28515625" style="293" customWidth="1"/>
    <col min="15141" max="15141" width="6.28515625" style="293" customWidth="1"/>
    <col min="15142" max="15142" width="8.7109375" style="293" bestFit="1" customWidth="1"/>
    <col min="15143" max="15143" width="9.85546875" style="293" bestFit="1" customWidth="1"/>
    <col min="15144" max="15144" width="8.7109375" style="293" bestFit="1" customWidth="1"/>
    <col min="15145" max="15145" width="7.7109375" style="293" bestFit="1" customWidth="1"/>
    <col min="15146" max="15146" width="6.28515625" style="293" bestFit="1" customWidth="1"/>
    <col min="15147" max="15147" width="9" style="293" bestFit="1" customWidth="1"/>
    <col min="15148" max="15148" width="9.85546875" style="293" bestFit="1" customWidth="1"/>
    <col min="15149" max="15149" width="10" style="293" bestFit="1" customWidth="1"/>
    <col min="15150" max="15150" width="9.28515625" style="293" bestFit="1" customWidth="1"/>
    <col min="15151" max="15151" width="10.140625" style="293" bestFit="1" customWidth="1"/>
    <col min="15152" max="15365" width="9.140625" style="293"/>
    <col min="15366" max="15366" width="20.5703125" style="293" bestFit="1" customWidth="1"/>
    <col min="15367" max="15367" width="6.28515625" style="293" customWidth="1"/>
    <col min="15368" max="15368" width="8.42578125" style="293" bestFit="1" customWidth="1"/>
    <col min="15369" max="15369" width="9.85546875" style="293" bestFit="1" customWidth="1"/>
    <col min="15370" max="15370" width="10" style="293" customWidth="1"/>
    <col min="15371" max="15371" width="9.28515625" style="293" customWidth="1"/>
    <col min="15372" max="15372" width="6.28515625" style="293" customWidth="1"/>
    <col min="15373" max="15373" width="10.140625" style="293" customWidth="1"/>
    <col min="15374" max="15374" width="9.85546875" style="293" bestFit="1" customWidth="1"/>
    <col min="15375" max="15375" width="9" style="293" customWidth="1"/>
    <col min="15376" max="15376" width="7.7109375" style="293" customWidth="1"/>
    <col min="15377" max="15377" width="6.28515625" style="293" customWidth="1"/>
    <col min="15378" max="15378" width="9" style="293" customWidth="1"/>
    <col min="15379" max="15379" width="9.85546875" style="293" bestFit="1" customWidth="1"/>
    <col min="15380" max="15380" width="10" style="293" customWidth="1"/>
    <col min="15381" max="15381" width="9.28515625" style="293" customWidth="1"/>
    <col min="15382" max="15382" width="6.28515625" style="293" customWidth="1"/>
    <col min="15383" max="15383" width="9.140625" style="293" customWidth="1"/>
    <col min="15384" max="15384" width="9.85546875" style="293" customWidth="1"/>
    <col min="15385" max="15385" width="10" style="293" bestFit="1" customWidth="1"/>
    <col min="15386" max="15386" width="7.7109375" style="293" customWidth="1"/>
    <col min="15387" max="15387" width="6.28515625" style="293" customWidth="1"/>
    <col min="15388" max="15388" width="8.42578125" style="293" bestFit="1" customWidth="1"/>
    <col min="15389" max="15389" width="9.85546875" style="293" bestFit="1" customWidth="1"/>
    <col min="15390" max="15396" width="9.28515625" style="293" customWidth="1"/>
    <col min="15397" max="15397" width="6.28515625" style="293" customWidth="1"/>
    <col min="15398" max="15398" width="8.7109375" style="293" bestFit="1" customWidth="1"/>
    <col min="15399" max="15399" width="9.85546875" style="293" bestFit="1" customWidth="1"/>
    <col min="15400" max="15400" width="8.7109375" style="293" bestFit="1" customWidth="1"/>
    <col min="15401" max="15401" width="7.7109375" style="293" bestFit="1" customWidth="1"/>
    <col min="15402" max="15402" width="6.28515625" style="293" bestFit="1" customWidth="1"/>
    <col min="15403" max="15403" width="9" style="293" bestFit="1" customWidth="1"/>
    <col min="15404" max="15404" width="9.85546875" style="293" bestFit="1" customWidth="1"/>
    <col min="15405" max="15405" width="10" style="293" bestFit="1" customWidth="1"/>
    <col min="15406" max="15406" width="9.28515625" style="293" bestFit="1" customWidth="1"/>
    <col min="15407" max="15407" width="10.140625" style="293" bestFit="1" customWidth="1"/>
    <col min="15408" max="15621" width="9.140625" style="293"/>
    <col min="15622" max="15622" width="20.5703125" style="293" bestFit="1" customWidth="1"/>
    <col min="15623" max="15623" width="6.28515625" style="293" customWidth="1"/>
    <col min="15624" max="15624" width="8.42578125" style="293" bestFit="1" customWidth="1"/>
    <col min="15625" max="15625" width="9.85546875" style="293" bestFit="1" customWidth="1"/>
    <col min="15626" max="15626" width="10" style="293" customWidth="1"/>
    <col min="15627" max="15627" width="9.28515625" style="293" customWidth="1"/>
    <col min="15628" max="15628" width="6.28515625" style="293" customWidth="1"/>
    <col min="15629" max="15629" width="10.140625" style="293" customWidth="1"/>
    <col min="15630" max="15630" width="9.85546875" style="293" bestFit="1" customWidth="1"/>
    <col min="15631" max="15631" width="9" style="293" customWidth="1"/>
    <col min="15632" max="15632" width="7.7109375" style="293" customWidth="1"/>
    <col min="15633" max="15633" width="6.28515625" style="293" customWidth="1"/>
    <col min="15634" max="15634" width="9" style="293" customWidth="1"/>
    <col min="15635" max="15635" width="9.85546875" style="293" bestFit="1" customWidth="1"/>
    <col min="15636" max="15636" width="10" style="293" customWidth="1"/>
    <col min="15637" max="15637" width="9.28515625" style="293" customWidth="1"/>
    <col min="15638" max="15638" width="6.28515625" style="293" customWidth="1"/>
    <col min="15639" max="15639" width="9.140625" style="293" customWidth="1"/>
    <col min="15640" max="15640" width="9.85546875" style="293" customWidth="1"/>
    <col min="15641" max="15641" width="10" style="293" bestFit="1" customWidth="1"/>
    <col min="15642" max="15642" width="7.7109375" style="293" customWidth="1"/>
    <col min="15643" max="15643" width="6.28515625" style="293" customWidth="1"/>
    <col min="15644" max="15644" width="8.42578125" style="293" bestFit="1" customWidth="1"/>
    <col min="15645" max="15645" width="9.85546875" style="293" bestFit="1" customWidth="1"/>
    <col min="15646" max="15652" width="9.28515625" style="293" customWidth="1"/>
    <col min="15653" max="15653" width="6.28515625" style="293" customWidth="1"/>
    <col min="15654" max="15654" width="8.7109375" style="293" bestFit="1" customWidth="1"/>
    <col min="15655" max="15655" width="9.85546875" style="293" bestFit="1" customWidth="1"/>
    <col min="15656" max="15656" width="8.7109375" style="293" bestFit="1" customWidth="1"/>
    <col min="15657" max="15657" width="7.7109375" style="293" bestFit="1" customWidth="1"/>
    <col min="15658" max="15658" width="6.28515625" style="293" bestFit="1" customWidth="1"/>
    <col min="15659" max="15659" width="9" style="293" bestFit="1" customWidth="1"/>
    <col min="15660" max="15660" width="9.85546875" style="293" bestFit="1" customWidth="1"/>
    <col min="15661" max="15661" width="10" style="293" bestFit="1" customWidth="1"/>
    <col min="15662" max="15662" width="9.28515625" style="293" bestFit="1" customWidth="1"/>
    <col min="15663" max="15663" width="10.140625" style="293" bestFit="1" customWidth="1"/>
    <col min="15664" max="15877" width="9.140625" style="293"/>
    <col min="15878" max="15878" width="20.5703125" style="293" bestFit="1" customWidth="1"/>
    <col min="15879" max="15879" width="6.28515625" style="293" customWidth="1"/>
    <col min="15880" max="15880" width="8.42578125" style="293" bestFit="1" customWidth="1"/>
    <col min="15881" max="15881" width="9.85546875" style="293" bestFit="1" customWidth="1"/>
    <col min="15882" max="15882" width="10" style="293" customWidth="1"/>
    <col min="15883" max="15883" width="9.28515625" style="293" customWidth="1"/>
    <col min="15884" max="15884" width="6.28515625" style="293" customWidth="1"/>
    <col min="15885" max="15885" width="10.140625" style="293" customWidth="1"/>
    <col min="15886" max="15886" width="9.85546875" style="293" bestFit="1" customWidth="1"/>
    <col min="15887" max="15887" width="9" style="293" customWidth="1"/>
    <col min="15888" max="15888" width="7.7109375" style="293" customWidth="1"/>
    <col min="15889" max="15889" width="6.28515625" style="293" customWidth="1"/>
    <col min="15890" max="15890" width="9" style="293" customWidth="1"/>
    <col min="15891" max="15891" width="9.85546875" style="293" bestFit="1" customWidth="1"/>
    <col min="15892" max="15892" width="10" style="293" customWidth="1"/>
    <col min="15893" max="15893" width="9.28515625" style="293" customWidth="1"/>
    <col min="15894" max="15894" width="6.28515625" style="293" customWidth="1"/>
    <col min="15895" max="15895" width="9.140625" style="293" customWidth="1"/>
    <col min="15896" max="15896" width="9.85546875" style="293" customWidth="1"/>
    <col min="15897" max="15897" width="10" style="293" bestFit="1" customWidth="1"/>
    <col min="15898" max="15898" width="7.7109375" style="293" customWidth="1"/>
    <col min="15899" max="15899" width="6.28515625" style="293" customWidth="1"/>
    <col min="15900" max="15900" width="8.42578125" style="293" bestFit="1" customWidth="1"/>
    <col min="15901" max="15901" width="9.85546875" style="293" bestFit="1" customWidth="1"/>
    <col min="15902" max="15908" width="9.28515625" style="293" customWidth="1"/>
    <col min="15909" max="15909" width="6.28515625" style="293" customWidth="1"/>
    <col min="15910" max="15910" width="8.7109375" style="293" bestFit="1" customWidth="1"/>
    <col min="15911" max="15911" width="9.85546875" style="293" bestFit="1" customWidth="1"/>
    <col min="15912" max="15912" width="8.7109375" style="293" bestFit="1" customWidth="1"/>
    <col min="15913" max="15913" width="7.7109375" style="293" bestFit="1" customWidth="1"/>
    <col min="15914" max="15914" width="6.28515625" style="293" bestFit="1" customWidth="1"/>
    <col min="15915" max="15915" width="9" style="293" bestFit="1" customWidth="1"/>
    <col min="15916" max="15916" width="9.85546875" style="293" bestFit="1" customWidth="1"/>
    <col min="15917" max="15917" width="10" style="293" bestFit="1" customWidth="1"/>
    <col min="15918" max="15918" width="9.28515625" style="293" bestFit="1" customWidth="1"/>
    <col min="15919" max="15919" width="10.140625" style="293" bestFit="1" customWidth="1"/>
    <col min="15920" max="16133" width="9.140625" style="293"/>
    <col min="16134" max="16134" width="20.5703125" style="293" bestFit="1" customWidth="1"/>
    <col min="16135" max="16135" width="6.28515625" style="293" customWidth="1"/>
    <col min="16136" max="16136" width="8.42578125" style="293" bestFit="1" customWidth="1"/>
    <col min="16137" max="16137" width="9.85546875" style="293" bestFit="1" customWidth="1"/>
    <col min="16138" max="16138" width="10" style="293" customWidth="1"/>
    <col min="16139" max="16139" width="9.28515625" style="293" customWidth="1"/>
    <col min="16140" max="16140" width="6.28515625" style="293" customWidth="1"/>
    <col min="16141" max="16141" width="10.140625" style="293" customWidth="1"/>
    <col min="16142" max="16142" width="9.85546875" style="293" bestFit="1" customWidth="1"/>
    <col min="16143" max="16143" width="9" style="293" customWidth="1"/>
    <col min="16144" max="16144" width="7.7109375" style="293" customWidth="1"/>
    <col min="16145" max="16145" width="6.28515625" style="293" customWidth="1"/>
    <col min="16146" max="16146" width="9" style="293" customWidth="1"/>
    <col min="16147" max="16147" width="9.85546875" style="293" bestFit="1" customWidth="1"/>
    <col min="16148" max="16148" width="10" style="293" customWidth="1"/>
    <col min="16149" max="16149" width="9.28515625" style="293" customWidth="1"/>
    <col min="16150" max="16150" width="6.28515625" style="293" customWidth="1"/>
    <col min="16151" max="16151" width="9.140625" style="293" customWidth="1"/>
    <col min="16152" max="16152" width="9.85546875" style="293" customWidth="1"/>
    <col min="16153" max="16153" width="10" style="293" bestFit="1" customWidth="1"/>
    <col min="16154" max="16154" width="7.7109375" style="293" customWidth="1"/>
    <col min="16155" max="16155" width="6.28515625" style="293" customWidth="1"/>
    <col min="16156" max="16156" width="8.42578125" style="293" bestFit="1" customWidth="1"/>
    <col min="16157" max="16157" width="9.85546875" style="293" bestFit="1" customWidth="1"/>
    <col min="16158" max="16164" width="9.28515625" style="293" customWidth="1"/>
    <col min="16165" max="16165" width="6.28515625" style="293" customWidth="1"/>
    <col min="16166" max="16166" width="8.7109375" style="293" bestFit="1" customWidth="1"/>
    <col min="16167" max="16167" width="9.85546875" style="293" bestFit="1" customWidth="1"/>
    <col min="16168" max="16168" width="8.7109375" style="293" bestFit="1" customWidth="1"/>
    <col min="16169" max="16169" width="7.7109375" style="293" bestFit="1" customWidth="1"/>
    <col min="16170" max="16170" width="6.28515625" style="293" bestFit="1" customWidth="1"/>
    <col min="16171" max="16171" width="9" style="293" bestFit="1" customWidth="1"/>
    <col min="16172" max="16172" width="9.85546875" style="293" bestFit="1" customWidth="1"/>
    <col min="16173" max="16173" width="10" style="293" bestFit="1" customWidth="1"/>
    <col min="16174" max="16174" width="9.28515625" style="293" bestFit="1" customWidth="1"/>
    <col min="16175" max="16175" width="10.140625" style="293" bestFit="1" customWidth="1"/>
    <col min="16176" max="16384" width="9.140625" style="293"/>
  </cols>
  <sheetData>
    <row r="1" spans="1:16384" ht="24" customHeight="1" thickBot="1">
      <c r="A1" s="292" t="s">
        <v>232</v>
      </c>
    </row>
    <row r="2" spans="1:16384" ht="15.75" thickBot="1">
      <c r="A2" s="388">
        <v>42885</v>
      </c>
      <c r="AP2" s="376" t="s">
        <v>233</v>
      </c>
      <c r="AQ2" s="377"/>
      <c r="AR2" s="377"/>
      <c r="AS2" s="377"/>
      <c r="AT2" s="378"/>
    </row>
    <row r="3" spans="1:16384" ht="37.5" customHeight="1">
      <c r="A3" s="389"/>
      <c r="B3" s="379" t="s">
        <v>245</v>
      </c>
      <c r="C3" s="380"/>
      <c r="D3" s="380"/>
      <c r="E3" s="380"/>
      <c r="F3" s="381"/>
      <c r="G3" s="379" t="s">
        <v>246</v>
      </c>
      <c r="H3" s="380"/>
      <c r="I3" s="380"/>
      <c r="J3" s="380"/>
      <c r="K3" s="381"/>
      <c r="L3" s="379" t="s">
        <v>234</v>
      </c>
      <c r="M3" s="380"/>
      <c r="N3" s="380"/>
      <c r="O3" s="380"/>
      <c r="P3" s="381"/>
      <c r="Q3" s="379" t="s">
        <v>235</v>
      </c>
      <c r="R3" s="380"/>
      <c r="S3" s="380"/>
      <c r="T3" s="380"/>
      <c r="U3" s="381"/>
      <c r="V3" s="379" t="s">
        <v>236</v>
      </c>
      <c r="W3" s="380"/>
      <c r="X3" s="380"/>
      <c r="Y3" s="380"/>
      <c r="Z3" s="381"/>
      <c r="AA3" s="379" t="s">
        <v>247</v>
      </c>
      <c r="AB3" s="380"/>
      <c r="AC3" s="380"/>
      <c r="AD3" s="380"/>
      <c r="AE3" s="381"/>
      <c r="AF3" s="379" t="s">
        <v>248</v>
      </c>
      <c r="AG3" s="380"/>
      <c r="AH3" s="380"/>
      <c r="AI3" s="380"/>
      <c r="AJ3" s="381"/>
      <c r="AK3" s="379" t="s">
        <v>244</v>
      </c>
      <c r="AL3" s="380"/>
      <c r="AM3" s="380"/>
      <c r="AN3" s="380"/>
      <c r="AO3" s="381"/>
      <c r="AP3" s="382"/>
      <c r="AQ3" s="383"/>
      <c r="AR3" s="383"/>
      <c r="AS3" s="383"/>
      <c r="AT3" s="384"/>
    </row>
    <row r="4" spans="1:16384" s="302" customFormat="1" ht="30.75" customHeight="1">
      <c r="A4" s="304" t="s">
        <v>35</v>
      </c>
      <c r="B4" s="304" t="s">
        <v>237</v>
      </c>
      <c r="C4" s="304" t="s">
        <v>238</v>
      </c>
      <c r="D4" s="304" t="s">
        <v>239</v>
      </c>
      <c r="E4" s="304" t="s">
        <v>240</v>
      </c>
      <c r="F4" s="304" t="s">
        <v>241</v>
      </c>
      <c r="G4" s="304" t="str">
        <f>+B4</f>
        <v>Count</v>
      </c>
      <c r="H4" s="304" t="str">
        <f>+C4</f>
        <v>Coll.</v>
      </c>
      <c r="I4" s="304" t="str">
        <f>+D4</f>
        <v>Coll.AVPC</v>
      </c>
      <c r="J4" s="304" t="str">
        <f>+E4</f>
        <v>CV</v>
      </c>
      <c r="K4" s="304" t="s">
        <v>241</v>
      </c>
      <c r="L4" s="304" t="str">
        <f t="shared" ref="L4:Z4" si="0">+G4</f>
        <v>Count</v>
      </c>
      <c r="M4" s="304" t="str">
        <f t="shared" si="0"/>
        <v>Coll.</v>
      </c>
      <c r="N4" s="304" t="str">
        <f t="shared" si="0"/>
        <v>Coll.AVPC</v>
      </c>
      <c r="O4" s="304" t="str">
        <f t="shared" si="0"/>
        <v>CV</v>
      </c>
      <c r="P4" s="304" t="str">
        <f t="shared" si="0"/>
        <v>AVPC</v>
      </c>
      <c r="Q4" s="304" t="str">
        <f t="shared" si="0"/>
        <v>Count</v>
      </c>
      <c r="R4" s="304" t="str">
        <f t="shared" si="0"/>
        <v>Coll.</v>
      </c>
      <c r="S4" s="304" t="str">
        <f t="shared" si="0"/>
        <v>Coll.AVPC</v>
      </c>
      <c r="T4" s="304" t="str">
        <f t="shared" si="0"/>
        <v>CV</v>
      </c>
      <c r="U4" s="304" t="str">
        <f t="shared" si="0"/>
        <v>AVPC</v>
      </c>
      <c r="V4" s="304" t="str">
        <f t="shared" si="0"/>
        <v>Count</v>
      </c>
      <c r="W4" s="304" t="str">
        <f t="shared" si="0"/>
        <v>Coll.</v>
      </c>
      <c r="X4" s="304" t="str">
        <f t="shared" si="0"/>
        <v>Coll.AVPC</v>
      </c>
      <c r="Y4" s="304" t="str">
        <f t="shared" si="0"/>
        <v>CV</v>
      </c>
      <c r="Z4" s="304" t="str">
        <f t="shared" si="0"/>
        <v>AVPC</v>
      </c>
      <c r="AA4" s="304" t="str">
        <f>+Q4</f>
        <v>Count</v>
      </c>
      <c r="AB4" s="304" t="str">
        <f>+R4</f>
        <v>Coll.</v>
      </c>
      <c r="AC4" s="304" t="str">
        <f>S4</f>
        <v>Coll.AVPC</v>
      </c>
      <c r="AD4" s="304" t="str">
        <f>+T4</f>
        <v>CV</v>
      </c>
      <c r="AE4" s="304" t="str">
        <f>+U4</f>
        <v>AVPC</v>
      </c>
      <c r="AF4" s="304" t="str">
        <f>+V4</f>
        <v>Count</v>
      </c>
      <c r="AG4" s="304" t="str">
        <f>+W4</f>
        <v>Coll.</v>
      </c>
      <c r="AH4" s="304" t="str">
        <f>X4</f>
        <v>Coll.AVPC</v>
      </c>
      <c r="AI4" s="304" t="str">
        <f>+Y4</f>
        <v>CV</v>
      </c>
      <c r="AJ4" s="304" t="str">
        <f>+Z4</f>
        <v>AVPC</v>
      </c>
      <c r="AK4" s="304" t="s">
        <v>237</v>
      </c>
      <c r="AL4" s="304" t="s">
        <v>238</v>
      </c>
      <c r="AM4" s="304" t="s">
        <v>239</v>
      </c>
      <c r="AN4" s="304" t="s">
        <v>240</v>
      </c>
      <c r="AO4" s="304" t="s">
        <v>241</v>
      </c>
      <c r="AP4" s="311" t="str">
        <f>+AF4</f>
        <v>Count</v>
      </c>
      <c r="AQ4" s="311" t="str">
        <f>+AG4</f>
        <v>Coll.</v>
      </c>
      <c r="AR4" s="311" t="str">
        <f>+AH4</f>
        <v>Coll.AVPC</v>
      </c>
      <c r="AS4" s="311" t="str">
        <f>+AI4</f>
        <v>CV</v>
      </c>
      <c r="AT4" s="304" t="str">
        <f>+AJ4</f>
        <v>AVPC</v>
      </c>
    </row>
    <row r="5" spans="1:16384">
      <c r="A5" s="294" t="s">
        <v>249</v>
      </c>
      <c r="B5" s="295" t="e">
        <v>#VALUE!</v>
      </c>
      <c r="C5" s="295" t="e">
        <v>#VALUE!</v>
      </c>
      <c r="D5" s="295">
        <f t="shared" ref="D5:D8" si="1">IFERROR(C5/B5,0)</f>
        <v>0</v>
      </c>
      <c r="E5" s="295" t="e">
        <v>#VALUE!</v>
      </c>
      <c r="F5" s="295">
        <f t="shared" ref="F5:F8" si="2">IFERROR(E5/B5,0)</f>
        <v>0</v>
      </c>
      <c r="G5" s="295" t="e">
        <v>#VALUE!</v>
      </c>
      <c r="H5" s="295" t="e">
        <v>#VALUE!</v>
      </c>
      <c r="I5" s="295">
        <f t="shared" ref="I5" si="3">IFERROR(H5/G5,0)</f>
        <v>0</v>
      </c>
      <c r="J5" s="295" t="e">
        <v>#VALUE!</v>
      </c>
      <c r="K5" s="295">
        <f t="shared" ref="K5" si="4">IFERROR(J5/G5,0)</f>
        <v>0</v>
      </c>
      <c r="L5" s="295" t="e">
        <v>#VALUE!</v>
      </c>
      <c r="M5" s="295" t="e">
        <v>#VALUE!</v>
      </c>
      <c r="N5" s="295">
        <f t="shared" ref="N5" si="5">IFERROR(M5/L5,0)</f>
        <v>0</v>
      </c>
      <c r="O5" s="295" t="e">
        <v>#VALUE!</v>
      </c>
      <c r="P5" s="295">
        <f t="shared" ref="P5" si="6">IFERROR(O5/L5,0)</f>
        <v>0</v>
      </c>
      <c r="Q5" s="295" t="e">
        <v>#VALUE!</v>
      </c>
      <c r="R5" s="295" t="e">
        <v>#VALUE!</v>
      </c>
      <c r="S5" s="296">
        <f t="shared" ref="S5" si="7">IFERROR(R5/Q5,0)</f>
        <v>0</v>
      </c>
      <c r="T5" s="295" t="e">
        <v>#VALUE!</v>
      </c>
      <c r="U5" s="295">
        <f t="shared" ref="U5" si="8">IFERROR(T5/Q5,0)</f>
        <v>0</v>
      </c>
      <c r="V5" s="295" t="e">
        <v>#VALUE!</v>
      </c>
      <c r="W5" s="295" t="e">
        <v>#VALUE!</v>
      </c>
      <c r="X5" s="295">
        <f t="shared" ref="X5" si="9">IFERROR(W5/V5,0)</f>
        <v>0</v>
      </c>
      <c r="Y5" s="295" t="e">
        <v>#VALUE!</v>
      </c>
      <c r="Z5" s="295">
        <f t="shared" ref="Z5" si="10">IFERROR(Y5/V5,0)</f>
        <v>0</v>
      </c>
      <c r="AA5" s="295" t="e">
        <v>#VALUE!</v>
      </c>
      <c r="AB5" s="295" t="e">
        <v>#VALUE!</v>
      </c>
      <c r="AC5" s="295">
        <f t="shared" ref="AC5" si="11">IFERROR(AB5/AA5,0)</f>
        <v>0</v>
      </c>
      <c r="AD5" s="295" t="e">
        <v>#VALUE!</v>
      </c>
      <c r="AE5" s="295">
        <f t="shared" ref="AE5" si="12">IFERROR(AD5/AA5,0)</f>
        <v>0</v>
      </c>
      <c r="AF5" s="295" t="e">
        <v>#VALUE!</v>
      </c>
      <c r="AG5" s="295" t="e">
        <v>#VALUE!</v>
      </c>
      <c r="AH5" s="295">
        <f t="shared" ref="AH5" si="13">IFERROR(AG5/AF5,0)</f>
        <v>0</v>
      </c>
      <c r="AI5" s="295" t="e">
        <v>#VALUE!</v>
      </c>
      <c r="AJ5" s="295">
        <f t="shared" ref="AJ5" si="14">IFERROR(AI5/AF5,0)</f>
        <v>0</v>
      </c>
      <c r="AK5" s="295" t="e">
        <v>#VALUE!</v>
      </c>
      <c r="AL5" s="295" t="e">
        <v>#VALUE!</v>
      </c>
      <c r="AM5" s="295">
        <f t="shared" ref="AM5" si="15">IFERROR(AL5/AK5,0)</f>
        <v>0</v>
      </c>
      <c r="AN5" s="295" t="e">
        <v>#VALUE!</v>
      </c>
      <c r="AO5" s="295">
        <f t="shared" ref="AO5" si="16">IFERROR(AN5/AK5,0)</f>
        <v>0</v>
      </c>
      <c r="AP5" s="296" t="e">
        <f>SUMIF($B$4:$AK$4,AP$4,$B5:$AK5)</f>
        <v>#VALUE!</v>
      </c>
      <c r="AQ5" s="296" t="e">
        <f>SUMIF($B$4:$AL$4,AQ$4,$B5:$AL5)</f>
        <v>#VALUE!</v>
      </c>
      <c r="AR5" s="296">
        <f t="shared" ref="AR5:AR8" si="17">IFERROR(AQ5/AP5,0)</f>
        <v>0</v>
      </c>
      <c r="AS5" s="296" t="e">
        <f>SUMIF($B$4:$AN$4,AS$4,$B5:$AN5)</f>
        <v>#VALUE!</v>
      </c>
      <c r="AT5" s="295">
        <f t="shared" ref="AT5:AT8" si="18">IFERROR(AS5/AP5,0)</f>
        <v>0</v>
      </c>
      <c r="AU5" s="302"/>
      <c r="AV5" s="302"/>
      <c r="AW5" s="302"/>
      <c r="AX5" s="302"/>
      <c r="AY5" s="302"/>
      <c r="AZ5" s="302"/>
      <c r="BA5" s="302"/>
      <c r="BB5" s="302"/>
      <c r="BC5" s="302"/>
      <c r="BD5" s="302"/>
      <c r="BE5" s="302"/>
      <c r="BF5" s="302"/>
      <c r="BG5" s="302"/>
      <c r="BH5" s="302"/>
      <c r="BI5" s="302"/>
      <c r="BJ5" s="302"/>
      <c r="BK5" s="302"/>
      <c r="BL5" s="302"/>
      <c r="BM5" s="302"/>
      <c r="BN5" s="302"/>
      <c r="BO5" s="302"/>
      <c r="BP5" s="302"/>
      <c r="BQ5" s="302"/>
      <c r="BR5" s="302"/>
      <c r="BS5" s="302"/>
      <c r="BT5" s="302"/>
      <c r="BU5" s="302"/>
      <c r="BV5" s="302"/>
      <c r="BW5" s="302"/>
      <c r="BX5" s="302"/>
      <c r="BY5" s="302"/>
      <c r="BZ5" s="302"/>
      <c r="CA5" s="302"/>
      <c r="CB5" s="302"/>
      <c r="CC5" s="302"/>
      <c r="CD5" s="302"/>
      <c r="CE5" s="302"/>
      <c r="CF5" s="302"/>
      <c r="CG5" s="302"/>
      <c r="CH5" s="302"/>
      <c r="CI5" s="302"/>
      <c r="CJ5" s="302"/>
      <c r="CK5" s="302"/>
      <c r="CL5" s="302"/>
      <c r="CM5" s="302"/>
      <c r="CN5" s="302"/>
      <c r="CO5" s="302"/>
      <c r="CP5" s="302"/>
      <c r="CQ5" s="302"/>
      <c r="CR5" s="302"/>
      <c r="CS5" s="302"/>
      <c r="CT5" s="302"/>
      <c r="CU5" s="302"/>
      <c r="CV5" s="302"/>
      <c r="CW5" s="302"/>
      <c r="CX5" s="302"/>
      <c r="CY5" s="302"/>
      <c r="CZ5" s="302"/>
      <c r="DA5" s="302"/>
      <c r="DB5" s="302"/>
      <c r="DC5" s="302"/>
      <c r="DD5" s="302"/>
      <c r="DE5" s="302"/>
      <c r="DF5" s="302"/>
      <c r="DG5" s="302"/>
      <c r="DH5" s="302"/>
      <c r="DI5" s="302"/>
      <c r="DJ5" s="302"/>
      <c r="DK5" s="302"/>
      <c r="DL5" s="302"/>
      <c r="DM5" s="302"/>
      <c r="DN5" s="302"/>
      <c r="DO5" s="302"/>
      <c r="DP5" s="302"/>
      <c r="DQ5" s="302"/>
      <c r="DR5" s="302"/>
      <c r="DS5" s="302"/>
      <c r="DT5" s="302"/>
      <c r="DU5" s="302"/>
      <c r="DV5" s="302"/>
      <c r="DW5" s="302"/>
      <c r="DX5" s="302"/>
      <c r="DY5" s="302"/>
      <c r="DZ5" s="302"/>
      <c r="EA5" s="302"/>
      <c r="EB5" s="302"/>
      <c r="EC5" s="302"/>
      <c r="ED5" s="302"/>
      <c r="EE5" s="302"/>
      <c r="EF5" s="302"/>
      <c r="EG5" s="302"/>
      <c r="EH5" s="302"/>
      <c r="EI5" s="302"/>
      <c r="EJ5" s="302"/>
      <c r="EK5" s="302"/>
      <c r="EL5" s="302"/>
      <c r="EM5" s="302"/>
      <c r="EN5" s="302"/>
      <c r="EO5" s="302"/>
      <c r="EP5" s="302"/>
      <c r="EQ5" s="302"/>
      <c r="ER5" s="302"/>
      <c r="ES5" s="302"/>
      <c r="ET5" s="302"/>
      <c r="EU5" s="302"/>
      <c r="EV5" s="302"/>
      <c r="EW5" s="302"/>
      <c r="EX5" s="302"/>
      <c r="EY5" s="302"/>
      <c r="EZ5" s="302"/>
      <c r="FA5" s="302"/>
      <c r="FB5" s="302"/>
      <c r="FC5" s="302"/>
      <c r="FD5" s="302"/>
      <c r="FE5" s="302"/>
      <c r="FF5" s="302"/>
      <c r="FG5" s="302"/>
      <c r="FH5" s="302"/>
      <c r="FI5" s="302"/>
      <c r="FJ5" s="302"/>
      <c r="FK5" s="302"/>
      <c r="FL5" s="302"/>
      <c r="FM5" s="302"/>
      <c r="FN5" s="302"/>
      <c r="FO5" s="302"/>
      <c r="FP5" s="302"/>
      <c r="FQ5" s="302"/>
      <c r="FR5" s="302"/>
      <c r="FS5" s="302"/>
      <c r="FT5" s="302"/>
      <c r="FU5" s="302"/>
      <c r="FV5" s="302"/>
      <c r="FW5" s="302"/>
      <c r="FX5" s="302"/>
      <c r="FY5" s="302"/>
      <c r="FZ5" s="302"/>
      <c r="GA5" s="302"/>
      <c r="GB5" s="302"/>
      <c r="GC5" s="302"/>
      <c r="GD5" s="302"/>
      <c r="GE5" s="302"/>
      <c r="GF5" s="302"/>
      <c r="GG5" s="302"/>
      <c r="GH5" s="302"/>
      <c r="GI5" s="302"/>
      <c r="GJ5" s="302"/>
      <c r="GK5" s="302"/>
      <c r="GL5" s="302"/>
      <c r="GM5" s="302"/>
      <c r="GN5" s="302"/>
      <c r="GO5" s="302"/>
      <c r="GP5" s="302"/>
      <c r="GQ5" s="302"/>
      <c r="GR5" s="302"/>
      <c r="GS5" s="302"/>
      <c r="GT5" s="302"/>
      <c r="GU5" s="302"/>
      <c r="GV5" s="302"/>
      <c r="GW5" s="302"/>
      <c r="GX5" s="302"/>
      <c r="GY5" s="302"/>
      <c r="GZ5" s="302"/>
      <c r="HA5" s="302"/>
      <c r="HB5" s="302"/>
      <c r="HC5" s="302"/>
      <c r="HD5" s="302"/>
      <c r="HE5" s="302"/>
      <c r="HF5" s="302"/>
      <c r="HG5" s="302"/>
      <c r="HH5" s="302"/>
      <c r="HI5" s="302"/>
      <c r="HJ5" s="302"/>
      <c r="HK5" s="302"/>
      <c r="HL5" s="302"/>
      <c r="HM5" s="302"/>
      <c r="HN5" s="302"/>
      <c r="HO5" s="302"/>
      <c r="HP5" s="302"/>
      <c r="HQ5" s="302"/>
      <c r="HR5" s="302"/>
      <c r="HS5" s="302"/>
      <c r="HT5" s="302"/>
      <c r="HU5" s="302"/>
      <c r="HV5" s="302"/>
      <c r="HW5" s="302"/>
      <c r="HX5" s="302"/>
      <c r="HY5" s="302"/>
      <c r="HZ5" s="302"/>
      <c r="IA5" s="302"/>
      <c r="IB5" s="302"/>
      <c r="IC5" s="302"/>
      <c r="ID5" s="302"/>
      <c r="IE5" s="302"/>
      <c r="IF5" s="302"/>
      <c r="IG5" s="302"/>
      <c r="IH5" s="302"/>
      <c r="II5" s="302"/>
      <c r="IJ5" s="302"/>
      <c r="IK5" s="302"/>
      <c r="IL5" s="302"/>
      <c r="IM5" s="302"/>
      <c r="IN5" s="302"/>
      <c r="IO5" s="302"/>
      <c r="IP5" s="302"/>
      <c r="IQ5" s="302"/>
      <c r="IR5" s="302"/>
      <c r="IS5" s="302"/>
      <c r="IT5" s="302"/>
      <c r="IU5" s="302"/>
      <c r="IV5" s="302"/>
      <c r="IW5" s="302"/>
      <c r="IX5" s="302"/>
      <c r="IY5" s="302"/>
      <c r="IZ5" s="302"/>
      <c r="JA5" s="302"/>
      <c r="JB5" s="302"/>
      <c r="JC5" s="302"/>
      <c r="JD5" s="302"/>
      <c r="JE5" s="302"/>
      <c r="JF5" s="302"/>
      <c r="JG5" s="302"/>
      <c r="JH5" s="302"/>
      <c r="JI5" s="302"/>
      <c r="JJ5" s="302"/>
      <c r="JK5" s="302"/>
      <c r="JL5" s="302"/>
      <c r="JM5" s="302"/>
      <c r="JN5" s="302"/>
      <c r="JO5" s="302"/>
      <c r="JP5" s="302"/>
      <c r="JQ5" s="302"/>
      <c r="JR5" s="302"/>
      <c r="JS5" s="302"/>
      <c r="JT5" s="302"/>
      <c r="JU5" s="302"/>
      <c r="JV5" s="302"/>
      <c r="JW5" s="302"/>
      <c r="JX5" s="302"/>
      <c r="JY5" s="302"/>
      <c r="JZ5" s="302"/>
      <c r="KA5" s="302"/>
      <c r="KB5" s="302"/>
      <c r="KC5" s="302"/>
      <c r="KD5" s="302"/>
      <c r="KE5" s="302"/>
      <c r="KF5" s="302"/>
      <c r="KG5" s="302"/>
      <c r="KH5" s="302"/>
      <c r="KI5" s="302"/>
      <c r="KJ5" s="302"/>
      <c r="KK5" s="302"/>
      <c r="KL5" s="302"/>
      <c r="KM5" s="302"/>
      <c r="KN5" s="302"/>
      <c r="KO5" s="302"/>
      <c r="KP5" s="302"/>
      <c r="KQ5" s="302"/>
      <c r="KR5" s="302"/>
      <c r="KS5" s="302"/>
      <c r="KT5" s="302"/>
      <c r="KU5" s="302"/>
      <c r="KV5" s="302"/>
      <c r="KW5" s="302"/>
      <c r="KX5" s="302"/>
      <c r="KY5" s="302"/>
      <c r="KZ5" s="302"/>
      <c r="LA5" s="302"/>
      <c r="LB5" s="302"/>
      <c r="LC5" s="302"/>
      <c r="LD5" s="302"/>
      <c r="LE5" s="302"/>
      <c r="LF5" s="302"/>
      <c r="LG5" s="302"/>
      <c r="LH5" s="302"/>
      <c r="LI5" s="302"/>
      <c r="LJ5" s="302"/>
      <c r="LK5" s="302"/>
      <c r="LL5" s="302"/>
      <c r="LM5" s="302"/>
      <c r="LN5" s="302"/>
      <c r="LO5" s="302"/>
      <c r="LP5" s="302"/>
      <c r="LQ5" s="302"/>
      <c r="LR5" s="302"/>
      <c r="LS5" s="302"/>
      <c r="LT5" s="302"/>
      <c r="LU5" s="302"/>
      <c r="LV5" s="302"/>
      <c r="LW5" s="302"/>
      <c r="LX5" s="302"/>
      <c r="LY5" s="302"/>
      <c r="LZ5" s="302"/>
      <c r="MA5" s="302"/>
      <c r="MB5" s="302"/>
      <c r="MC5" s="302"/>
      <c r="MD5" s="302"/>
      <c r="ME5" s="302"/>
      <c r="MF5" s="302"/>
      <c r="MG5" s="302"/>
      <c r="MH5" s="302"/>
      <c r="MI5" s="302"/>
      <c r="MJ5" s="302"/>
      <c r="MK5" s="302"/>
      <c r="ML5" s="302"/>
      <c r="MM5" s="302"/>
      <c r="MN5" s="302"/>
      <c r="MO5" s="302"/>
      <c r="MP5" s="302"/>
      <c r="MQ5" s="302"/>
      <c r="MR5" s="302"/>
      <c r="MS5" s="302"/>
      <c r="MT5" s="302"/>
      <c r="MU5" s="302"/>
      <c r="MV5" s="302"/>
      <c r="MW5" s="302"/>
      <c r="MX5" s="302"/>
      <c r="MY5" s="302"/>
      <c r="MZ5" s="302"/>
      <c r="NA5" s="302"/>
      <c r="NB5" s="302"/>
      <c r="NC5" s="302"/>
      <c r="ND5" s="302"/>
      <c r="NE5" s="302"/>
      <c r="NF5" s="302"/>
      <c r="NG5" s="302"/>
      <c r="NH5" s="302"/>
      <c r="NI5" s="302"/>
      <c r="NJ5" s="302"/>
      <c r="NK5" s="302"/>
      <c r="NL5" s="302"/>
      <c r="NM5" s="302"/>
      <c r="NN5" s="302"/>
      <c r="NO5" s="302"/>
      <c r="NP5" s="302"/>
      <c r="NQ5" s="302"/>
      <c r="NR5" s="302"/>
      <c r="NS5" s="302"/>
      <c r="NT5" s="302"/>
      <c r="NU5" s="302"/>
      <c r="NV5" s="302"/>
      <c r="NW5" s="302"/>
      <c r="NX5" s="302"/>
      <c r="NY5" s="302"/>
      <c r="NZ5" s="302"/>
      <c r="OA5" s="302"/>
      <c r="OB5" s="302"/>
      <c r="OC5" s="302"/>
      <c r="OD5" s="302"/>
      <c r="OE5" s="302"/>
      <c r="OF5" s="302"/>
      <c r="OG5" s="302"/>
      <c r="OH5" s="302"/>
      <c r="OI5" s="302"/>
      <c r="OJ5" s="302"/>
      <c r="OK5" s="302"/>
      <c r="OL5" s="302"/>
      <c r="OM5" s="302"/>
      <c r="ON5" s="302"/>
      <c r="OO5" s="302"/>
      <c r="OP5" s="302"/>
      <c r="OQ5" s="302"/>
      <c r="OR5" s="302"/>
      <c r="OS5" s="302"/>
      <c r="OT5" s="302"/>
      <c r="OU5" s="302"/>
      <c r="OV5" s="302"/>
      <c r="OW5" s="302"/>
      <c r="OX5" s="302"/>
      <c r="OY5" s="302"/>
      <c r="OZ5" s="302"/>
      <c r="PA5" s="302"/>
      <c r="PB5" s="302"/>
      <c r="PC5" s="302"/>
      <c r="PD5" s="302"/>
      <c r="PE5" s="302"/>
      <c r="PF5" s="302"/>
      <c r="PG5" s="302"/>
      <c r="PH5" s="302"/>
      <c r="PI5" s="302"/>
      <c r="PJ5" s="302"/>
      <c r="PK5" s="302"/>
      <c r="PL5" s="302"/>
      <c r="PM5" s="302"/>
      <c r="PN5" s="302"/>
      <c r="PO5" s="302"/>
      <c r="PP5" s="302"/>
      <c r="PQ5" s="302"/>
      <c r="PR5" s="302"/>
      <c r="PS5" s="302"/>
      <c r="PT5" s="302"/>
      <c r="PU5" s="302"/>
      <c r="PV5" s="302"/>
      <c r="PW5" s="302"/>
      <c r="PX5" s="302"/>
      <c r="PY5" s="302"/>
      <c r="PZ5" s="302"/>
      <c r="QA5" s="302"/>
      <c r="QB5" s="302"/>
      <c r="QC5" s="302"/>
      <c r="QD5" s="302"/>
      <c r="QE5" s="302"/>
      <c r="QF5" s="302"/>
      <c r="QG5" s="302"/>
      <c r="QH5" s="302"/>
      <c r="QI5" s="302"/>
      <c r="QJ5" s="302"/>
      <c r="QK5" s="302"/>
      <c r="QL5" s="302"/>
      <c r="QM5" s="302"/>
      <c r="QN5" s="302"/>
      <c r="QO5" s="302"/>
      <c r="QP5" s="302"/>
      <c r="QQ5" s="302"/>
      <c r="QR5" s="302"/>
      <c r="QS5" s="302"/>
      <c r="QT5" s="302"/>
      <c r="QU5" s="302"/>
      <c r="QV5" s="302"/>
      <c r="QW5" s="302"/>
      <c r="QX5" s="302"/>
      <c r="QY5" s="302"/>
      <c r="QZ5" s="302"/>
      <c r="RA5" s="302"/>
      <c r="RB5" s="302"/>
      <c r="RC5" s="302"/>
      <c r="RD5" s="302"/>
      <c r="RE5" s="302"/>
      <c r="RF5" s="302"/>
      <c r="RG5" s="302"/>
      <c r="RH5" s="302"/>
      <c r="RI5" s="302"/>
      <c r="RJ5" s="302"/>
      <c r="RK5" s="302"/>
      <c r="RL5" s="302"/>
      <c r="RM5" s="302"/>
      <c r="RN5" s="302"/>
      <c r="RO5" s="302"/>
      <c r="RP5" s="302"/>
      <c r="RQ5" s="302"/>
      <c r="RR5" s="302"/>
      <c r="RS5" s="302"/>
      <c r="RT5" s="302"/>
      <c r="RU5" s="302"/>
      <c r="RV5" s="302"/>
      <c r="RW5" s="302"/>
      <c r="RX5" s="302"/>
      <c r="RY5" s="302"/>
      <c r="RZ5" s="302"/>
      <c r="SA5" s="302"/>
      <c r="SB5" s="302"/>
      <c r="SC5" s="302"/>
      <c r="SD5" s="302"/>
      <c r="SE5" s="302"/>
      <c r="SF5" s="302"/>
      <c r="SG5" s="302"/>
      <c r="SH5" s="302"/>
      <c r="SI5" s="302"/>
      <c r="SJ5" s="302"/>
      <c r="SK5" s="302"/>
      <c r="SL5" s="302"/>
      <c r="SM5" s="302"/>
      <c r="SN5" s="302"/>
      <c r="SO5" s="302"/>
      <c r="SP5" s="302"/>
      <c r="SQ5" s="302"/>
      <c r="SR5" s="302"/>
      <c r="SS5" s="302"/>
      <c r="ST5" s="302"/>
      <c r="SU5" s="302"/>
      <c r="SV5" s="302"/>
      <c r="SW5" s="302"/>
      <c r="SX5" s="302"/>
      <c r="SY5" s="302"/>
      <c r="SZ5" s="302"/>
      <c r="TA5" s="302"/>
      <c r="TB5" s="302"/>
      <c r="TC5" s="302"/>
      <c r="TD5" s="302"/>
      <c r="TE5" s="302"/>
      <c r="TF5" s="302"/>
      <c r="TG5" s="302"/>
      <c r="TH5" s="302"/>
      <c r="TI5" s="302"/>
      <c r="TJ5" s="302"/>
      <c r="TK5" s="302"/>
      <c r="TL5" s="302"/>
      <c r="TM5" s="302"/>
      <c r="TN5" s="302"/>
      <c r="TO5" s="302"/>
      <c r="TP5" s="302"/>
      <c r="TQ5" s="302"/>
      <c r="TR5" s="302"/>
      <c r="TS5" s="302"/>
      <c r="TT5" s="302"/>
      <c r="TU5" s="302"/>
      <c r="TV5" s="302"/>
      <c r="TW5" s="302"/>
      <c r="TX5" s="302"/>
      <c r="TY5" s="302"/>
      <c r="TZ5" s="302"/>
      <c r="UA5" s="302"/>
      <c r="UB5" s="302"/>
      <c r="UC5" s="302"/>
      <c r="UD5" s="302"/>
      <c r="UE5" s="302"/>
      <c r="UF5" s="302"/>
      <c r="UG5" s="302"/>
      <c r="UH5" s="302"/>
      <c r="UI5" s="302"/>
      <c r="UJ5" s="302"/>
      <c r="UK5" s="302"/>
      <c r="UL5" s="302"/>
      <c r="UM5" s="302"/>
      <c r="UN5" s="302"/>
      <c r="UO5" s="302"/>
      <c r="UP5" s="302"/>
      <c r="UQ5" s="302"/>
      <c r="UR5" s="302"/>
      <c r="US5" s="302"/>
      <c r="UT5" s="302"/>
      <c r="UU5" s="302"/>
      <c r="UV5" s="302"/>
      <c r="UW5" s="302"/>
      <c r="UX5" s="302"/>
      <c r="UY5" s="302"/>
      <c r="UZ5" s="302"/>
      <c r="VA5" s="302"/>
      <c r="VB5" s="302"/>
      <c r="VC5" s="302"/>
      <c r="VD5" s="302"/>
      <c r="VE5" s="302"/>
      <c r="VF5" s="302"/>
      <c r="VG5" s="302"/>
      <c r="VH5" s="302"/>
      <c r="VI5" s="302"/>
      <c r="VJ5" s="302"/>
      <c r="VK5" s="302"/>
      <c r="VL5" s="302"/>
      <c r="VM5" s="302"/>
      <c r="VN5" s="302"/>
      <c r="VO5" s="302"/>
      <c r="VP5" s="302"/>
      <c r="VQ5" s="302"/>
      <c r="VR5" s="302"/>
      <c r="VS5" s="302"/>
      <c r="VT5" s="302"/>
      <c r="VU5" s="302"/>
      <c r="VV5" s="302"/>
      <c r="VW5" s="302"/>
      <c r="VX5" s="302"/>
      <c r="VY5" s="302"/>
      <c r="VZ5" s="302"/>
      <c r="WA5" s="302"/>
      <c r="WB5" s="302"/>
      <c r="WC5" s="302"/>
      <c r="WD5" s="302"/>
      <c r="WE5" s="302"/>
      <c r="WF5" s="302"/>
      <c r="WG5" s="302"/>
      <c r="WH5" s="302"/>
      <c r="WI5" s="302"/>
      <c r="WJ5" s="302"/>
      <c r="WK5" s="302"/>
      <c r="WL5" s="302"/>
      <c r="WM5" s="302"/>
      <c r="WN5" s="302"/>
      <c r="WO5" s="302"/>
      <c r="WP5" s="302"/>
      <c r="WQ5" s="302"/>
      <c r="WR5" s="302"/>
      <c r="WS5" s="302"/>
      <c r="WT5" s="302"/>
      <c r="WU5" s="302"/>
      <c r="WV5" s="302"/>
      <c r="WW5" s="302"/>
      <c r="WX5" s="302"/>
      <c r="WY5" s="302"/>
      <c r="WZ5" s="302"/>
      <c r="XA5" s="302"/>
      <c r="XB5" s="302"/>
      <c r="XC5" s="302"/>
      <c r="XD5" s="302"/>
      <c r="XE5" s="302"/>
      <c r="XF5" s="302"/>
      <c r="XG5" s="302"/>
      <c r="XH5" s="302"/>
      <c r="XI5" s="302"/>
      <c r="XJ5" s="302"/>
      <c r="XK5" s="302"/>
      <c r="XL5" s="302"/>
      <c r="XM5" s="302"/>
      <c r="XN5" s="302"/>
      <c r="XO5" s="302"/>
      <c r="XP5" s="302"/>
      <c r="XQ5" s="302"/>
      <c r="XR5" s="302"/>
      <c r="XS5" s="302"/>
      <c r="XT5" s="302"/>
      <c r="XU5" s="302"/>
      <c r="XV5" s="302"/>
      <c r="XW5" s="302"/>
      <c r="XX5" s="302"/>
      <c r="XY5" s="302"/>
      <c r="XZ5" s="302"/>
      <c r="YA5" s="302"/>
      <c r="YB5" s="302"/>
      <c r="YC5" s="302"/>
      <c r="YD5" s="302"/>
      <c r="YE5" s="302"/>
      <c r="YF5" s="302"/>
      <c r="YG5" s="302"/>
      <c r="YH5" s="302"/>
      <c r="YI5" s="302"/>
      <c r="YJ5" s="302"/>
      <c r="YK5" s="302"/>
      <c r="YL5" s="302"/>
      <c r="YM5" s="302"/>
      <c r="YN5" s="302"/>
      <c r="YO5" s="302"/>
      <c r="YP5" s="302"/>
      <c r="YQ5" s="302"/>
      <c r="YR5" s="302"/>
      <c r="YS5" s="302"/>
      <c r="YT5" s="302"/>
      <c r="YU5" s="302"/>
      <c r="YV5" s="302"/>
      <c r="YW5" s="302"/>
      <c r="YX5" s="302"/>
      <c r="YY5" s="302"/>
      <c r="YZ5" s="302"/>
      <c r="ZA5" s="302"/>
      <c r="ZB5" s="302"/>
      <c r="ZC5" s="302"/>
      <c r="ZD5" s="302"/>
      <c r="ZE5" s="302"/>
      <c r="ZF5" s="302"/>
      <c r="ZG5" s="302"/>
      <c r="ZH5" s="302"/>
      <c r="ZI5" s="302"/>
      <c r="ZJ5" s="302"/>
      <c r="ZK5" s="302"/>
      <c r="ZL5" s="302"/>
      <c r="ZM5" s="302"/>
      <c r="ZN5" s="302"/>
      <c r="ZO5" s="302"/>
      <c r="ZP5" s="302"/>
      <c r="ZQ5" s="302"/>
      <c r="ZR5" s="302"/>
      <c r="ZS5" s="302"/>
      <c r="ZT5" s="302"/>
      <c r="ZU5" s="302"/>
      <c r="ZV5" s="302"/>
      <c r="ZW5" s="302"/>
      <c r="ZX5" s="302"/>
      <c r="ZY5" s="302"/>
      <c r="ZZ5" s="302"/>
      <c r="AAA5" s="302"/>
      <c r="AAB5" s="302"/>
      <c r="AAC5" s="302"/>
      <c r="AAD5" s="302"/>
      <c r="AAE5" s="302"/>
      <c r="AAF5" s="302"/>
      <c r="AAG5" s="302"/>
      <c r="AAH5" s="302"/>
      <c r="AAI5" s="302"/>
      <c r="AAJ5" s="302"/>
      <c r="AAK5" s="302"/>
      <c r="AAL5" s="302"/>
      <c r="AAM5" s="302"/>
      <c r="AAN5" s="302"/>
      <c r="AAO5" s="302"/>
      <c r="AAP5" s="302"/>
      <c r="AAQ5" s="302"/>
      <c r="AAR5" s="302"/>
      <c r="AAS5" s="302"/>
      <c r="AAT5" s="302"/>
      <c r="AAU5" s="302"/>
      <c r="AAV5" s="302"/>
      <c r="AAW5" s="302"/>
      <c r="AAX5" s="302"/>
      <c r="AAY5" s="302"/>
      <c r="AAZ5" s="302"/>
      <c r="ABA5" s="302"/>
      <c r="ABB5" s="302"/>
      <c r="ABC5" s="302"/>
      <c r="ABD5" s="302"/>
      <c r="ABE5" s="302"/>
      <c r="ABF5" s="302"/>
      <c r="ABG5" s="302"/>
      <c r="ABH5" s="302"/>
      <c r="ABI5" s="302"/>
      <c r="ABJ5" s="302"/>
      <c r="ABK5" s="302"/>
      <c r="ABL5" s="302"/>
      <c r="ABM5" s="302"/>
      <c r="ABN5" s="302"/>
      <c r="ABO5" s="302"/>
      <c r="ABP5" s="302"/>
      <c r="ABQ5" s="302"/>
      <c r="ABR5" s="302"/>
      <c r="ABS5" s="302"/>
      <c r="ABT5" s="302"/>
      <c r="ABU5" s="302"/>
      <c r="ABV5" s="302"/>
      <c r="ABW5" s="302"/>
      <c r="ABX5" s="302"/>
      <c r="ABY5" s="302"/>
      <c r="ABZ5" s="302"/>
      <c r="ACA5" s="302"/>
      <c r="ACB5" s="302"/>
      <c r="ACC5" s="302"/>
      <c r="ACD5" s="302"/>
      <c r="ACE5" s="302"/>
      <c r="ACF5" s="302"/>
      <c r="ACG5" s="302"/>
      <c r="ACH5" s="302"/>
      <c r="ACI5" s="302"/>
      <c r="ACJ5" s="302"/>
      <c r="ACK5" s="302"/>
      <c r="ACL5" s="302"/>
      <c r="ACM5" s="302"/>
      <c r="ACN5" s="302"/>
      <c r="ACO5" s="302"/>
      <c r="ACP5" s="302"/>
      <c r="ACQ5" s="302"/>
      <c r="ACR5" s="302"/>
      <c r="ACS5" s="302"/>
      <c r="ACT5" s="302"/>
      <c r="ACU5" s="302"/>
      <c r="ACV5" s="302"/>
      <c r="ACW5" s="302"/>
      <c r="ACX5" s="302"/>
      <c r="ACY5" s="302"/>
      <c r="ACZ5" s="302"/>
      <c r="ADA5" s="302"/>
      <c r="ADB5" s="302"/>
      <c r="ADC5" s="302"/>
      <c r="ADD5" s="302"/>
      <c r="ADE5" s="302"/>
      <c r="ADF5" s="302"/>
      <c r="ADG5" s="302"/>
      <c r="ADH5" s="302"/>
      <c r="ADI5" s="302"/>
      <c r="ADJ5" s="302"/>
      <c r="ADK5" s="302"/>
      <c r="ADL5" s="302"/>
      <c r="ADM5" s="302"/>
      <c r="ADN5" s="302"/>
      <c r="ADO5" s="302"/>
      <c r="ADP5" s="302"/>
      <c r="ADQ5" s="302"/>
      <c r="ADR5" s="302"/>
      <c r="ADS5" s="302"/>
      <c r="ADT5" s="302"/>
      <c r="ADU5" s="302"/>
      <c r="ADV5" s="302"/>
      <c r="ADW5" s="302"/>
      <c r="ADX5" s="302"/>
      <c r="ADY5" s="302"/>
      <c r="ADZ5" s="302"/>
      <c r="AEA5" s="302"/>
      <c r="AEB5" s="302"/>
      <c r="AEC5" s="302"/>
      <c r="AED5" s="302"/>
      <c r="AEE5" s="302"/>
      <c r="AEF5" s="302"/>
      <c r="AEG5" s="302"/>
      <c r="AEH5" s="302"/>
      <c r="AEI5" s="302"/>
      <c r="AEJ5" s="302"/>
      <c r="AEK5" s="302"/>
      <c r="AEL5" s="302"/>
      <c r="AEM5" s="302"/>
      <c r="AEN5" s="302"/>
      <c r="AEO5" s="302"/>
      <c r="AEP5" s="302"/>
      <c r="AEQ5" s="302"/>
      <c r="AER5" s="302"/>
      <c r="AES5" s="302"/>
      <c r="AET5" s="302"/>
      <c r="AEU5" s="302"/>
      <c r="AEV5" s="302"/>
      <c r="AEW5" s="302"/>
      <c r="AEX5" s="302"/>
      <c r="AEY5" s="302"/>
      <c r="AEZ5" s="302"/>
      <c r="AFA5" s="302"/>
      <c r="AFB5" s="302"/>
      <c r="AFC5" s="302"/>
      <c r="AFD5" s="302"/>
      <c r="AFE5" s="302"/>
      <c r="AFF5" s="302"/>
      <c r="AFG5" s="302"/>
      <c r="AFH5" s="302"/>
      <c r="AFI5" s="302"/>
      <c r="AFJ5" s="302"/>
      <c r="AFK5" s="302"/>
      <c r="AFL5" s="302"/>
      <c r="AFM5" s="302"/>
      <c r="AFN5" s="302"/>
      <c r="AFO5" s="302"/>
      <c r="AFP5" s="302"/>
      <c r="AFQ5" s="302"/>
      <c r="AFR5" s="302"/>
      <c r="AFS5" s="302"/>
      <c r="AFT5" s="302"/>
      <c r="AFU5" s="302"/>
      <c r="AFV5" s="302"/>
      <c r="AFW5" s="302"/>
      <c r="AFX5" s="302"/>
      <c r="AFY5" s="302"/>
      <c r="AFZ5" s="302"/>
      <c r="AGA5" s="302"/>
      <c r="AGB5" s="302"/>
      <c r="AGC5" s="302"/>
      <c r="AGD5" s="302"/>
      <c r="AGE5" s="302"/>
      <c r="AGF5" s="302"/>
      <c r="AGG5" s="302"/>
      <c r="AGH5" s="302"/>
      <c r="AGI5" s="302"/>
      <c r="AGJ5" s="302"/>
      <c r="AGK5" s="302"/>
      <c r="AGL5" s="302"/>
      <c r="AGM5" s="302"/>
      <c r="AGN5" s="302"/>
      <c r="AGO5" s="302"/>
      <c r="AGP5" s="302"/>
      <c r="AGQ5" s="302"/>
      <c r="AGR5" s="302"/>
      <c r="AGS5" s="302"/>
      <c r="AGT5" s="302"/>
      <c r="AGU5" s="302"/>
      <c r="AGV5" s="302"/>
      <c r="AGW5" s="302"/>
      <c r="AGX5" s="302"/>
      <c r="AGY5" s="302"/>
      <c r="AGZ5" s="302"/>
      <c r="AHA5" s="302"/>
      <c r="AHB5" s="302"/>
      <c r="AHC5" s="302"/>
      <c r="AHD5" s="302"/>
      <c r="AHE5" s="302"/>
      <c r="AHF5" s="302"/>
      <c r="AHG5" s="302"/>
      <c r="AHH5" s="302"/>
      <c r="AHI5" s="302"/>
      <c r="AHJ5" s="302"/>
      <c r="AHK5" s="302"/>
      <c r="AHL5" s="302"/>
      <c r="AHM5" s="302"/>
      <c r="AHN5" s="302"/>
      <c r="AHO5" s="302"/>
      <c r="AHP5" s="302"/>
      <c r="AHQ5" s="302"/>
      <c r="AHR5" s="302"/>
      <c r="AHS5" s="302"/>
      <c r="AHT5" s="302"/>
      <c r="AHU5" s="302"/>
      <c r="AHV5" s="302"/>
      <c r="AHW5" s="302"/>
      <c r="AHX5" s="302"/>
      <c r="AHY5" s="302"/>
      <c r="AHZ5" s="302"/>
      <c r="AIA5" s="302"/>
      <c r="AIB5" s="302"/>
      <c r="AIC5" s="302"/>
      <c r="AID5" s="302"/>
      <c r="AIE5" s="302"/>
      <c r="AIF5" s="302"/>
      <c r="AIG5" s="302"/>
      <c r="AIH5" s="302"/>
      <c r="AII5" s="302"/>
      <c r="AIJ5" s="302"/>
      <c r="AIK5" s="302"/>
      <c r="AIL5" s="302"/>
      <c r="AIM5" s="302"/>
      <c r="AIN5" s="302"/>
      <c r="AIO5" s="302"/>
      <c r="AIP5" s="302"/>
      <c r="AIQ5" s="302"/>
      <c r="AIR5" s="302"/>
      <c r="AIS5" s="302"/>
      <c r="AIT5" s="302"/>
      <c r="AIU5" s="302"/>
      <c r="AIV5" s="302"/>
      <c r="AIW5" s="302"/>
      <c r="AIX5" s="302"/>
      <c r="AIY5" s="302"/>
      <c r="AIZ5" s="302"/>
      <c r="AJA5" s="302"/>
      <c r="AJB5" s="302"/>
      <c r="AJC5" s="302"/>
      <c r="AJD5" s="302"/>
      <c r="AJE5" s="302"/>
      <c r="AJF5" s="302"/>
      <c r="AJG5" s="302"/>
      <c r="AJH5" s="302"/>
      <c r="AJI5" s="302"/>
      <c r="AJJ5" s="302"/>
      <c r="AJK5" s="302"/>
      <c r="AJL5" s="302"/>
      <c r="AJM5" s="302"/>
      <c r="AJN5" s="302"/>
      <c r="AJO5" s="302"/>
      <c r="AJP5" s="302"/>
      <c r="AJQ5" s="302"/>
      <c r="AJR5" s="302"/>
      <c r="AJS5" s="302"/>
      <c r="AJT5" s="302"/>
      <c r="AJU5" s="302"/>
      <c r="AJV5" s="302"/>
      <c r="AJW5" s="302"/>
      <c r="AJX5" s="302"/>
      <c r="AJY5" s="302"/>
      <c r="AJZ5" s="302"/>
      <c r="AKA5" s="302"/>
      <c r="AKB5" s="302"/>
      <c r="AKC5" s="302"/>
      <c r="AKD5" s="302"/>
      <c r="AKE5" s="302"/>
      <c r="AKF5" s="302"/>
      <c r="AKG5" s="302"/>
      <c r="AKH5" s="302"/>
      <c r="AKI5" s="302"/>
      <c r="AKJ5" s="302"/>
      <c r="AKK5" s="302"/>
      <c r="AKL5" s="302"/>
      <c r="AKM5" s="302"/>
      <c r="AKN5" s="302"/>
      <c r="AKO5" s="302"/>
      <c r="AKP5" s="302"/>
      <c r="AKQ5" s="302"/>
      <c r="AKR5" s="302"/>
      <c r="AKS5" s="302"/>
      <c r="AKT5" s="302"/>
      <c r="AKU5" s="302"/>
      <c r="AKV5" s="302"/>
      <c r="AKW5" s="302"/>
      <c r="AKX5" s="302"/>
      <c r="AKY5" s="302"/>
      <c r="AKZ5" s="302"/>
      <c r="ALA5" s="302"/>
      <c r="ALB5" s="302"/>
      <c r="ALC5" s="302"/>
      <c r="ALD5" s="302"/>
      <c r="ALE5" s="302"/>
      <c r="ALF5" s="302"/>
      <c r="ALG5" s="302"/>
      <c r="ALH5" s="302"/>
      <c r="ALI5" s="302"/>
      <c r="ALJ5" s="302"/>
      <c r="ALK5" s="302"/>
      <c r="ALL5" s="302"/>
      <c r="ALM5" s="302"/>
      <c r="ALN5" s="302"/>
      <c r="ALO5" s="302"/>
      <c r="ALP5" s="302"/>
      <c r="ALQ5" s="302"/>
      <c r="ALR5" s="302"/>
      <c r="ALS5" s="302"/>
      <c r="ALT5" s="302"/>
      <c r="ALU5" s="302"/>
      <c r="ALV5" s="302"/>
      <c r="ALW5" s="302"/>
      <c r="ALX5" s="302"/>
      <c r="ALY5" s="302"/>
      <c r="ALZ5" s="302"/>
      <c r="AMA5" s="302"/>
      <c r="AMB5" s="302"/>
      <c r="AMC5" s="302"/>
      <c r="AMD5" s="302"/>
      <c r="AME5" s="302"/>
      <c r="AMF5" s="302"/>
      <c r="AMG5" s="302"/>
      <c r="AMH5" s="302"/>
      <c r="AMI5" s="302"/>
      <c r="AMJ5" s="302"/>
      <c r="AMK5" s="302"/>
      <c r="AML5" s="302"/>
      <c r="AMM5" s="302"/>
      <c r="AMN5" s="302"/>
      <c r="AMO5" s="302"/>
      <c r="AMP5" s="302"/>
      <c r="AMQ5" s="302"/>
      <c r="AMR5" s="302"/>
      <c r="AMS5" s="302"/>
      <c r="AMT5" s="302"/>
      <c r="AMU5" s="302"/>
      <c r="AMV5" s="302"/>
      <c r="AMW5" s="302"/>
      <c r="AMX5" s="302"/>
      <c r="AMY5" s="302"/>
      <c r="AMZ5" s="302"/>
      <c r="ANA5" s="302"/>
      <c r="ANB5" s="302"/>
      <c r="ANC5" s="302"/>
      <c r="AND5" s="302"/>
      <c r="ANE5" s="302"/>
      <c r="ANF5" s="302"/>
      <c r="ANG5" s="302"/>
      <c r="ANH5" s="302"/>
      <c r="ANI5" s="302"/>
      <c r="ANJ5" s="302"/>
      <c r="ANK5" s="302"/>
      <c r="ANL5" s="302"/>
      <c r="ANM5" s="302"/>
      <c r="ANN5" s="302"/>
      <c r="ANO5" s="302"/>
      <c r="ANP5" s="302"/>
      <c r="ANQ5" s="302"/>
      <c r="ANR5" s="302"/>
      <c r="ANS5" s="302"/>
      <c r="ANT5" s="302"/>
      <c r="ANU5" s="302"/>
      <c r="ANV5" s="302"/>
      <c r="ANW5" s="302"/>
      <c r="ANX5" s="302"/>
      <c r="ANY5" s="302"/>
      <c r="ANZ5" s="302"/>
      <c r="AOA5" s="302"/>
      <c r="AOB5" s="302"/>
      <c r="AOC5" s="302"/>
      <c r="AOD5" s="302"/>
      <c r="AOE5" s="302"/>
      <c r="AOF5" s="302"/>
      <c r="AOG5" s="302"/>
      <c r="AOH5" s="302"/>
      <c r="AOI5" s="302"/>
      <c r="AOJ5" s="302"/>
      <c r="AOK5" s="302"/>
      <c r="AOL5" s="302"/>
      <c r="AOM5" s="302"/>
      <c r="AON5" s="302"/>
      <c r="AOO5" s="302"/>
      <c r="AOP5" s="302"/>
      <c r="AOQ5" s="302"/>
      <c r="AOR5" s="302"/>
      <c r="AOS5" s="302"/>
      <c r="AOT5" s="302"/>
      <c r="AOU5" s="302"/>
      <c r="AOV5" s="302"/>
      <c r="AOW5" s="302"/>
      <c r="AOX5" s="302"/>
      <c r="AOY5" s="302"/>
      <c r="AOZ5" s="302"/>
      <c r="APA5" s="302"/>
      <c r="APB5" s="302"/>
      <c r="APC5" s="302"/>
      <c r="APD5" s="302"/>
      <c r="APE5" s="302"/>
      <c r="APF5" s="302"/>
      <c r="APG5" s="302"/>
      <c r="APH5" s="302"/>
      <c r="API5" s="302"/>
      <c r="APJ5" s="302"/>
      <c r="APK5" s="302"/>
      <c r="APL5" s="302"/>
      <c r="APM5" s="302"/>
      <c r="APN5" s="302"/>
      <c r="APO5" s="302"/>
      <c r="APP5" s="302"/>
      <c r="APQ5" s="302"/>
      <c r="APR5" s="302"/>
      <c r="APS5" s="302"/>
      <c r="APT5" s="302"/>
      <c r="APU5" s="302"/>
      <c r="APV5" s="302"/>
      <c r="APW5" s="302"/>
      <c r="APX5" s="302"/>
      <c r="APY5" s="302"/>
      <c r="APZ5" s="302"/>
      <c r="AQA5" s="302"/>
      <c r="AQB5" s="302"/>
      <c r="AQC5" s="302"/>
      <c r="AQD5" s="302"/>
      <c r="AQE5" s="302"/>
      <c r="AQF5" s="302"/>
      <c r="AQG5" s="302"/>
      <c r="AQH5" s="302"/>
      <c r="AQI5" s="302"/>
      <c r="AQJ5" s="302"/>
      <c r="AQK5" s="302"/>
      <c r="AQL5" s="302"/>
      <c r="AQM5" s="302"/>
      <c r="AQN5" s="302"/>
      <c r="AQO5" s="302"/>
      <c r="AQP5" s="302"/>
      <c r="AQQ5" s="302"/>
      <c r="AQR5" s="302"/>
      <c r="AQS5" s="302"/>
      <c r="AQT5" s="302"/>
      <c r="AQU5" s="302"/>
      <c r="AQV5" s="302"/>
      <c r="AQW5" s="302"/>
      <c r="AQX5" s="302"/>
      <c r="AQY5" s="302"/>
      <c r="AQZ5" s="302"/>
      <c r="ARA5" s="302"/>
      <c r="ARB5" s="302"/>
      <c r="ARC5" s="302"/>
      <c r="ARD5" s="302"/>
      <c r="ARE5" s="302"/>
      <c r="ARF5" s="302"/>
      <c r="ARG5" s="302"/>
      <c r="ARH5" s="302"/>
      <c r="ARI5" s="302"/>
      <c r="ARJ5" s="302"/>
      <c r="ARK5" s="302"/>
      <c r="ARL5" s="302"/>
      <c r="ARM5" s="302"/>
      <c r="ARN5" s="302"/>
      <c r="ARO5" s="302"/>
      <c r="ARP5" s="302"/>
      <c r="ARQ5" s="302"/>
      <c r="ARR5" s="302"/>
      <c r="ARS5" s="302"/>
      <c r="ART5" s="302"/>
      <c r="ARU5" s="302"/>
      <c r="ARV5" s="302"/>
      <c r="ARW5" s="302"/>
      <c r="ARX5" s="302"/>
      <c r="ARY5" s="302"/>
      <c r="ARZ5" s="302"/>
      <c r="ASA5" s="302"/>
      <c r="ASB5" s="302"/>
      <c r="ASC5" s="302"/>
      <c r="ASD5" s="302"/>
      <c r="ASE5" s="302"/>
      <c r="ASF5" s="302"/>
      <c r="ASG5" s="302"/>
      <c r="ASH5" s="302"/>
      <c r="ASI5" s="302"/>
      <c r="ASJ5" s="302"/>
      <c r="ASK5" s="302"/>
      <c r="ASL5" s="302"/>
      <c r="ASM5" s="302"/>
      <c r="ASN5" s="302"/>
      <c r="ASO5" s="302"/>
      <c r="ASP5" s="302"/>
      <c r="ASQ5" s="302"/>
      <c r="ASR5" s="302"/>
      <c r="ASS5" s="302"/>
      <c r="AST5" s="302"/>
      <c r="ASU5" s="302"/>
      <c r="ASV5" s="302"/>
      <c r="ASW5" s="302"/>
      <c r="ASX5" s="302"/>
      <c r="ASY5" s="302"/>
      <c r="ASZ5" s="302"/>
      <c r="ATA5" s="302"/>
      <c r="ATB5" s="302"/>
      <c r="ATC5" s="302"/>
      <c r="ATD5" s="302"/>
      <c r="ATE5" s="302"/>
      <c r="ATF5" s="302"/>
      <c r="ATG5" s="302"/>
      <c r="ATH5" s="302"/>
      <c r="ATI5" s="302"/>
      <c r="ATJ5" s="302"/>
      <c r="ATK5" s="302"/>
      <c r="ATL5" s="302"/>
      <c r="ATM5" s="302"/>
      <c r="ATN5" s="302"/>
      <c r="ATO5" s="302"/>
      <c r="ATP5" s="302"/>
      <c r="ATQ5" s="302"/>
      <c r="ATR5" s="302"/>
      <c r="ATS5" s="302"/>
      <c r="ATT5" s="302"/>
      <c r="ATU5" s="302"/>
      <c r="ATV5" s="302"/>
      <c r="ATW5" s="302"/>
      <c r="ATX5" s="302"/>
      <c r="ATY5" s="302"/>
      <c r="ATZ5" s="302"/>
      <c r="AUA5" s="302"/>
      <c r="AUB5" s="302"/>
      <c r="AUC5" s="302"/>
      <c r="AUD5" s="302"/>
      <c r="AUE5" s="302"/>
      <c r="AUF5" s="302"/>
      <c r="AUG5" s="302"/>
      <c r="AUH5" s="302"/>
      <c r="AUI5" s="302"/>
      <c r="AUJ5" s="302"/>
      <c r="AUK5" s="302"/>
      <c r="AUL5" s="302"/>
      <c r="AUM5" s="302"/>
      <c r="AUN5" s="302"/>
      <c r="AUO5" s="302"/>
      <c r="AUP5" s="302"/>
      <c r="AUQ5" s="302"/>
      <c r="AUR5" s="302"/>
      <c r="AUS5" s="302"/>
      <c r="AUT5" s="302"/>
      <c r="AUU5" s="302"/>
      <c r="AUV5" s="302"/>
      <c r="AUW5" s="302"/>
      <c r="AUX5" s="302"/>
      <c r="AUY5" s="302"/>
      <c r="AUZ5" s="302"/>
      <c r="AVA5" s="302"/>
      <c r="AVB5" s="302"/>
      <c r="AVC5" s="302"/>
      <c r="AVD5" s="302"/>
      <c r="AVE5" s="302"/>
      <c r="AVF5" s="302"/>
      <c r="AVG5" s="302"/>
      <c r="AVH5" s="302"/>
      <c r="AVI5" s="302"/>
      <c r="AVJ5" s="302"/>
      <c r="AVK5" s="302"/>
      <c r="AVL5" s="302"/>
      <c r="AVM5" s="302"/>
      <c r="AVN5" s="302"/>
      <c r="AVO5" s="302"/>
      <c r="AVP5" s="302"/>
      <c r="AVQ5" s="302"/>
      <c r="AVR5" s="302"/>
      <c r="AVS5" s="302"/>
      <c r="AVT5" s="302"/>
      <c r="AVU5" s="302"/>
      <c r="AVV5" s="302"/>
      <c r="AVW5" s="302"/>
      <c r="AVX5" s="302"/>
      <c r="AVY5" s="302"/>
      <c r="AVZ5" s="302"/>
      <c r="AWA5" s="302"/>
      <c r="AWB5" s="302"/>
      <c r="AWC5" s="302"/>
      <c r="AWD5" s="302"/>
      <c r="AWE5" s="302"/>
      <c r="AWF5" s="302"/>
      <c r="AWG5" s="302"/>
      <c r="AWH5" s="302"/>
      <c r="AWI5" s="302"/>
      <c r="AWJ5" s="302"/>
      <c r="AWK5" s="302"/>
      <c r="AWL5" s="302"/>
      <c r="AWM5" s="302"/>
      <c r="AWN5" s="302"/>
      <c r="AWO5" s="302"/>
      <c r="AWP5" s="302"/>
      <c r="AWQ5" s="302"/>
      <c r="AWR5" s="302"/>
      <c r="AWS5" s="302"/>
      <c r="AWT5" s="302"/>
      <c r="AWU5" s="302"/>
      <c r="AWV5" s="302"/>
      <c r="AWW5" s="302"/>
      <c r="AWX5" s="302"/>
      <c r="AWY5" s="302"/>
      <c r="AWZ5" s="302"/>
      <c r="AXA5" s="302"/>
      <c r="AXB5" s="302"/>
      <c r="AXC5" s="302"/>
      <c r="AXD5" s="302"/>
      <c r="AXE5" s="302"/>
      <c r="AXF5" s="302"/>
      <c r="AXG5" s="302"/>
      <c r="AXH5" s="302"/>
      <c r="AXI5" s="302"/>
      <c r="AXJ5" s="302"/>
      <c r="AXK5" s="302"/>
      <c r="AXL5" s="302"/>
      <c r="AXM5" s="302"/>
      <c r="AXN5" s="302"/>
      <c r="AXO5" s="302"/>
      <c r="AXP5" s="302"/>
      <c r="AXQ5" s="302"/>
      <c r="AXR5" s="302"/>
      <c r="AXS5" s="302"/>
      <c r="AXT5" s="302"/>
      <c r="AXU5" s="302"/>
      <c r="AXV5" s="302"/>
      <c r="AXW5" s="302"/>
      <c r="AXX5" s="302"/>
      <c r="AXY5" s="302"/>
      <c r="AXZ5" s="302"/>
      <c r="AYA5" s="302"/>
      <c r="AYB5" s="302"/>
      <c r="AYC5" s="302"/>
      <c r="AYD5" s="302"/>
      <c r="AYE5" s="302"/>
      <c r="AYF5" s="302"/>
      <c r="AYG5" s="302"/>
      <c r="AYH5" s="302"/>
      <c r="AYI5" s="302"/>
      <c r="AYJ5" s="302"/>
      <c r="AYK5" s="302"/>
      <c r="AYL5" s="302"/>
      <c r="AYM5" s="302"/>
      <c r="AYN5" s="302"/>
      <c r="AYO5" s="302"/>
      <c r="AYP5" s="302"/>
      <c r="AYQ5" s="302"/>
      <c r="AYR5" s="302"/>
      <c r="AYS5" s="302"/>
      <c r="AYT5" s="302"/>
      <c r="AYU5" s="302"/>
      <c r="AYV5" s="302"/>
      <c r="AYW5" s="302"/>
      <c r="AYX5" s="302"/>
      <c r="AYY5" s="302"/>
      <c r="AYZ5" s="302"/>
      <c r="AZA5" s="302"/>
      <c r="AZB5" s="302"/>
      <c r="AZC5" s="302"/>
      <c r="AZD5" s="302"/>
      <c r="AZE5" s="302"/>
      <c r="AZF5" s="302"/>
      <c r="AZG5" s="302"/>
      <c r="AZH5" s="302"/>
      <c r="AZI5" s="302"/>
      <c r="AZJ5" s="302"/>
      <c r="AZK5" s="302"/>
      <c r="AZL5" s="302"/>
      <c r="AZM5" s="302"/>
      <c r="AZN5" s="302"/>
      <c r="AZO5" s="302"/>
      <c r="AZP5" s="302"/>
      <c r="AZQ5" s="302"/>
      <c r="AZR5" s="302"/>
      <c r="AZS5" s="302"/>
      <c r="AZT5" s="302"/>
      <c r="AZU5" s="302"/>
      <c r="AZV5" s="302"/>
      <c r="AZW5" s="302"/>
      <c r="AZX5" s="302"/>
      <c r="AZY5" s="302"/>
      <c r="AZZ5" s="302"/>
      <c r="BAA5" s="302"/>
      <c r="BAB5" s="302"/>
      <c r="BAC5" s="302"/>
      <c r="BAD5" s="302"/>
      <c r="BAE5" s="302"/>
      <c r="BAF5" s="302"/>
      <c r="BAG5" s="302"/>
      <c r="BAH5" s="302"/>
      <c r="BAI5" s="302"/>
      <c r="BAJ5" s="302"/>
      <c r="BAK5" s="302"/>
      <c r="BAL5" s="302"/>
      <c r="BAM5" s="302"/>
      <c r="BAN5" s="302"/>
      <c r="BAO5" s="302"/>
      <c r="BAP5" s="302"/>
      <c r="BAQ5" s="302"/>
      <c r="BAR5" s="302"/>
      <c r="BAS5" s="302"/>
      <c r="BAT5" s="302"/>
      <c r="BAU5" s="302"/>
      <c r="BAV5" s="302"/>
      <c r="BAW5" s="302"/>
      <c r="BAX5" s="302"/>
      <c r="BAY5" s="302"/>
      <c r="BAZ5" s="302"/>
      <c r="BBA5" s="302"/>
      <c r="BBB5" s="302"/>
      <c r="BBC5" s="302"/>
      <c r="BBD5" s="302"/>
      <c r="BBE5" s="302"/>
      <c r="BBF5" s="302"/>
      <c r="BBG5" s="302"/>
      <c r="BBH5" s="302"/>
      <c r="BBI5" s="302"/>
      <c r="BBJ5" s="302"/>
      <c r="BBK5" s="302"/>
      <c r="BBL5" s="302"/>
      <c r="BBM5" s="302"/>
      <c r="BBN5" s="302"/>
      <c r="BBO5" s="302"/>
      <c r="BBP5" s="302"/>
      <c r="BBQ5" s="302"/>
      <c r="BBR5" s="302"/>
      <c r="BBS5" s="302"/>
      <c r="BBT5" s="302"/>
      <c r="BBU5" s="302"/>
      <c r="BBV5" s="302"/>
      <c r="BBW5" s="302"/>
      <c r="BBX5" s="302"/>
      <c r="BBY5" s="302"/>
      <c r="BBZ5" s="302"/>
      <c r="BCA5" s="302"/>
      <c r="BCB5" s="302"/>
      <c r="BCC5" s="302"/>
      <c r="BCD5" s="302"/>
      <c r="BCE5" s="302"/>
      <c r="BCF5" s="302"/>
      <c r="BCG5" s="302"/>
      <c r="BCH5" s="302"/>
      <c r="BCI5" s="302"/>
      <c r="BCJ5" s="302"/>
      <c r="BCK5" s="302"/>
      <c r="BCL5" s="302"/>
      <c r="BCM5" s="302"/>
      <c r="BCN5" s="302"/>
      <c r="BCO5" s="302"/>
      <c r="BCP5" s="302"/>
      <c r="BCQ5" s="302"/>
      <c r="BCR5" s="302"/>
      <c r="BCS5" s="302"/>
      <c r="BCT5" s="302"/>
      <c r="BCU5" s="302"/>
      <c r="BCV5" s="302"/>
      <c r="BCW5" s="302"/>
      <c r="BCX5" s="302"/>
      <c r="BCY5" s="302"/>
      <c r="BCZ5" s="302"/>
      <c r="BDA5" s="302"/>
      <c r="BDB5" s="302"/>
      <c r="BDC5" s="302"/>
      <c r="BDD5" s="302"/>
      <c r="BDE5" s="302"/>
      <c r="BDF5" s="302"/>
      <c r="BDG5" s="302"/>
      <c r="BDH5" s="302"/>
      <c r="BDI5" s="302"/>
      <c r="BDJ5" s="302"/>
      <c r="BDK5" s="302"/>
      <c r="BDL5" s="302"/>
      <c r="BDM5" s="302"/>
      <c r="BDN5" s="302"/>
      <c r="BDO5" s="302"/>
      <c r="BDP5" s="302"/>
      <c r="BDQ5" s="302"/>
      <c r="BDR5" s="302"/>
      <c r="BDS5" s="302"/>
      <c r="BDT5" s="302"/>
      <c r="BDU5" s="302"/>
      <c r="BDV5" s="302"/>
      <c r="BDW5" s="302"/>
      <c r="BDX5" s="302"/>
      <c r="BDY5" s="302"/>
      <c r="BDZ5" s="302"/>
      <c r="BEA5" s="302"/>
      <c r="BEB5" s="302"/>
      <c r="BEC5" s="302"/>
      <c r="BED5" s="302"/>
      <c r="BEE5" s="302"/>
      <c r="BEF5" s="302"/>
      <c r="BEG5" s="302"/>
      <c r="BEH5" s="302"/>
      <c r="BEI5" s="302"/>
      <c r="BEJ5" s="302"/>
      <c r="BEK5" s="302"/>
      <c r="BEL5" s="302"/>
      <c r="BEM5" s="302"/>
      <c r="BEN5" s="302"/>
      <c r="BEO5" s="302"/>
      <c r="BEP5" s="302"/>
      <c r="BEQ5" s="302"/>
      <c r="BER5" s="302"/>
      <c r="BES5" s="302"/>
      <c r="BET5" s="302"/>
      <c r="BEU5" s="302"/>
      <c r="BEV5" s="302"/>
      <c r="BEW5" s="302"/>
      <c r="BEX5" s="302"/>
      <c r="BEY5" s="302"/>
      <c r="BEZ5" s="302"/>
      <c r="BFA5" s="302"/>
      <c r="BFB5" s="302"/>
      <c r="BFC5" s="302"/>
      <c r="BFD5" s="302"/>
      <c r="BFE5" s="302"/>
      <c r="BFF5" s="302"/>
      <c r="BFG5" s="302"/>
      <c r="BFH5" s="302"/>
      <c r="BFI5" s="302"/>
      <c r="BFJ5" s="302"/>
      <c r="BFK5" s="302"/>
      <c r="BFL5" s="302"/>
      <c r="BFM5" s="302"/>
      <c r="BFN5" s="302"/>
      <c r="BFO5" s="302"/>
      <c r="BFP5" s="302"/>
      <c r="BFQ5" s="302"/>
      <c r="BFR5" s="302"/>
      <c r="BFS5" s="302"/>
      <c r="BFT5" s="302"/>
      <c r="BFU5" s="302"/>
      <c r="BFV5" s="302"/>
      <c r="BFW5" s="302"/>
      <c r="BFX5" s="302"/>
      <c r="BFY5" s="302"/>
      <c r="BFZ5" s="302"/>
      <c r="BGA5" s="302"/>
      <c r="BGB5" s="302"/>
      <c r="BGC5" s="302"/>
      <c r="BGD5" s="302"/>
      <c r="BGE5" s="302"/>
      <c r="BGF5" s="302"/>
      <c r="BGG5" s="302"/>
      <c r="BGH5" s="302"/>
      <c r="BGI5" s="302"/>
      <c r="BGJ5" s="302"/>
      <c r="BGK5" s="302"/>
      <c r="BGL5" s="302"/>
      <c r="BGM5" s="302"/>
      <c r="BGN5" s="302"/>
      <c r="BGO5" s="302"/>
      <c r="BGP5" s="302"/>
      <c r="BGQ5" s="302"/>
      <c r="BGR5" s="302"/>
      <c r="BGS5" s="302"/>
      <c r="BGT5" s="302"/>
      <c r="BGU5" s="302"/>
      <c r="BGV5" s="302"/>
      <c r="BGW5" s="302"/>
      <c r="BGX5" s="302"/>
      <c r="BGY5" s="302"/>
      <c r="BGZ5" s="302"/>
      <c r="BHA5" s="302"/>
      <c r="BHB5" s="302"/>
      <c r="BHC5" s="302"/>
      <c r="BHD5" s="302"/>
      <c r="BHE5" s="302"/>
      <c r="BHF5" s="302"/>
      <c r="BHG5" s="302"/>
      <c r="BHH5" s="302"/>
      <c r="BHI5" s="302"/>
      <c r="BHJ5" s="302"/>
      <c r="BHK5" s="302"/>
      <c r="BHL5" s="302"/>
      <c r="BHM5" s="302"/>
      <c r="BHN5" s="302"/>
      <c r="BHO5" s="302"/>
      <c r="BHP5" s="302"/>
      <c r="BHQ5" s="302"/>
      <c r="BHR5" s="302"/>
      <c r="BHS5" s="302"/>
      <c r="BHT5" s="302"/>
      <c r="BHU5" s="302"/>
      <c r="BHV5" s="302"/>
      <c r="BHW5" s="302"/>
      <c r="BHX5" s="302"/>
      <c r="BHY5" s="302"/>
      <c r="BHZ5" s="302"/>
      <c r="BIA5" s="302"/>
      <c r="BIB5" s="302"/>
      <c r="BIC5" s="302"/>
      <c r="BID5" s="302"/>
      <c r="BIE5" s="302"/>
      <c r="BIF5" s="302"/>
      <c r="BIG5" s="302"/>
      <c r="BIH5" s="302"/>
      <c r="BII5" s="302"/>
      <c r="BIJ5" s="302"/>
      <c r="BIK5" s="302"/>
      <c r="BIL5" s="302"/>
      <c r="BIM5" s="302"/>
      <c r="BIN5" s="302"/>
      <c r="BIO5" s="302"/>
      <c r="BIP5" s="302"/>
      <c r="BIQ5" s="302"/>
      <c r="BIR5" s="302"/>
      <c r="BIS5" s="302"/>
      <c r="BIT5" s="302"/>
      <c r="BIU5" s="302"/>
      <c r="BIV5" s="302"/>
      <c r="BIW5" s="302"/>
      <c r="BIX5" s="302"/>
      <c r="BIY5" s="302"/>
      <c r="BIZ5" s="302"/>
      <c r="BJA5" s="302"/>
      <c r="BJB5" s="302"/>
      <c r="BJC5" s="302"/>
      <c r="BJD5" s="302"/>
      <c r="BJE5" s="302"/>
      <c r="BJF5" s="302"/>
      <c r="BJG5" s="302"/>
      <c r="BJH5" s="302"/>
      <c r="BJI5" s="302"/>
      <c r="BJJ5" s="302"/>
      <c r="BJK5" s="302"/>
      <c r="BJL5" s="302"/>
      <c r="BJM5" s="302"/>
      <c r="BJN5" s="302"/>
      <c r="BJO5" s="302"/>
      <c r="BJP5" s="302"/>
      <c r="BJQ5" s="302"/>
      <c r="BJR5" s="302"/>
      <c r="BJS5" s="302"/>
      <c r="BJT5" s="302"/>
      <c r="BJU5" s="302"/>
      <c r="BJV5" s="302"/>
      <c r="BJW5" s="302"/>
      <c r="BJX5" s="302"/>
      <c r="BJY5" s="302"/>
      <c r="BJZ5" s="302"/>
      <c r="BKA5" s="302"/>
      <c r="BKB5" s="302"/>
      <c r="BKC5" s="302"/>
      <c r="BKD5" s="302"/>
      <c r="BKE5" s="302"/>
      <c r="BKF5" s="302"/>
      <c r="BKG5" s="302"/>
      <c r="BKH5" s="302"/>
      <c r="BKI5" s="302"/>
      <c r="BKJ5" s="302"/>
      <c r="BKK5" s="302"/>
      <c r="BKL5" s="302"/>
      <c r="BKM5" s="302"/>
      <c r="BKN5" s="302"/>
      <c r="BKO5" s="302"/>
      <c r="BKP5" s="302"/>
      <c r="BKQ5" s="302"/>
      <c r="BKR5" s="302"/>
      <c r="BKS5" s="302"/>
      <c r="BKT5" s="302"/>
      <c r="BKU5" s="302"/>
      <c r="BKV5" s="302"/>
      <c r="BKW5" s="302"/>
      <c r="BKX5" s="302"/>
      <c r="BKY5" s="302"/>
      <c r="BKZ5" s="302"/>
      <c r="BLA5" s="302"/>
      <c r="BLB5" s="302"/>
      <c r="BLC5" s="302"/>
      <c r="BLD5" s="302"/>
      <c r="BLE5" s="302"/>
      <c r="BLF5" s="302"/>
      <c r="BLG5" s="302"/>
      <c r="BLH5" s="302"/>
      <c r="BLI5" s="302"/>
      <c r="BLJ5" s="302"/>
      <c r="BLK5" s="302"/>
      <c r="BLL5" s="302"/>
      <c r="BLM5" s="302"/>
      <c r="BLN5" s="302"/>
      <c r="BLO5" s="302"/>
      <c r="BLP5" s="302"/>
      <c r="BLQ5" s="302"/>
      <c r="BLR5" s="302"/>
      <c r="BLS5" s="302"/>
      <c r="BLT5" s="302"/>
      <c r="BLU5" s="302"/>
      <c r="BLV5" s="302"/>
      <c r="BLW5" s="302"/>
      <c r="BLX5" s="302"/>
      <c r="BLY5" s="302"/>
      <c r="BLZ5" s="302"/>
      <c r="BMA5" s="302"/>
      <c r="BMB5" s="302"/>
      <c r="BMC5" s="302"/>
      <c r="BMD5" s="302"/>
      <c r="BME5" s="302"/>
      <c r="BMF5" s="302"/>
      <c r="BMG5" s="302"/>
      <c r="BMH5" s="302"/>
      <c r="BMI5" s="302"/>
      <c r="BMJ5" s="302"/>
      <c r="BMK5" s="302"/>
      <c r="BML5" s="302"/>
      <c r="BMM5" s="302"/>
      <c r="BMN5" s="302"/>
      <c r="BMO5" s="302"/>
      <c r="BMP5" s="302"/>
      <c r="BMQ5" s="302"/>
      <c r="BMR5" s="302"/>
      <c r="BMS5" s="302"/>
      <c r="BMT5" s="302"/>
      <c r="BMU5" s="302"/>
      <c r="BMV5" s="302"/>
      <c r="BMW5" s="302"/>
      <c r="BMX5" s="302"/>
      <c r="BMY5" s="302"/>
      <c r="BMZ5" s="302"/>
      <c r="BNA5" s="302"/>
      <c r="BNB5" s="302"/>
      <c r="BNC5" s="302"/>
      <c r="BND5" s="302"/>
      <c r="BNE5" s="302"/>
      <c r="BNF5" s="302"/>
      <c r="BNG5" s="302"/>
      <c r="BNH5" s="302"/>
      <c r="BNI5" s="302"/>
      <c r="BNJ5" s="302"/>
      <c r="BNK5" s="302"/>
      <c r="BNL5" s="302"/>
      <c r="BNM5" s="302"/>
      <c r="BNN5" s="302"/>
      <c r="BNO5" s="302"/>
      <c r="BNP5" s="302"/>
      <c r="BNQ5" s="302"/>
      <c r="BNR5" s="302"/>
      <c r="BNS5" s="302"/>
      <c r="BNT5" s="302"/>
      <c r="BNU5" s="302"/>
      <c r="BNV5" s="302"/>
      <c r="BNW5" s="302"/>
      <c r="BNX5" s="302"/>
      <c r="BNY5" s="302"/>
      <c r="BNZ5" s="302"/>
      <c r="BOA5" s="302"/>
      <c r="BOB5" s="302"/>
      <c r="BOC5" s="302"/>
      <c r="BOD5" s="302"/>
      <c r="BOE5" s="302"/>
      <c r="BOF5" s="302"/>
      <c r="BOG5" s="302"/>
      <c r="BOH5" s="302"/>
      <c r="BOI5" s="302"/>
      <c r="BOJ5" s="302"/>
      <c r="BOK5" s="302"/>
      <c r="BOL5" s="302"/>
      <c r="BOM5" s="302"/>
      <c r="BON5" s="302"/>
      <c r="BOO5" s="302"/>
      <c r="BOP5" s="302"/>
      <c r="BOQ5" s="302"/>
      <c r="BOR5" s="302"/>
      <c r="BOS5" s="302"/>
      <c r="BOT5" s="302"/>
      <c r="BOU5" s="302"/>
      <c r="BOV5" s="302"/>
      <c r="BOW5" s="302"/>
      <c r="BOX5" s="302"/>
      <c r="BOY5" s="302"/>
      <c r="BOZ5" s="302"/>
      <c r="BPA5" s="302"/>
      <c r="BPB5" s="302"/>
      <c r="BPC5" s="302"/>
      <c r="BPD5" s="302"/>
      <c r="BPE5" s="302"/>
      <c r="BPF5" s="302"/>
      <c r="BPG5" s="302"/>
      <c r="BPH5" s="302"/>
      <c r="BPI5" s="302"/>
      <c r="BPJ5" s="302"/>
      <c r="BPK5" s="302"/>
      <c r="BPL5" s="302"/>
      <c r="BPM5" s="302"/>
      <c r="BPN5" s="302"/>
      <c r="BPO5" s="302"/>
      <c r="BPP5" s="302"/>
      <c r="BPQ5" s="302"/>
      <c r="BPR5" s="302"/>
      <c r="BPS5" s="302"/>
      <c r="BPT5" s="302"/>
      <c r="BPU5" s="302"/>
      <c r="BPV5" s="302"/>
      <c r="BPW5" s="302"/>
      <c r="BPX5" s="302"/>
      <c r="BPY5" s="302"/>
      <c r="BPZ5" s="302"/>
      <c r="BQA5" s="302"/>
      <c r="BQB5" s="302"/>
      <c r="BQC5" s="302"/>
      <c r="BQD5" s="302"/>
      <c r="BQE5" s="302"/>
      <c r="BQF5" s="302"/>
      <c r="BQG5" s="302"/>
      <c r="BQH5" s="302"/>
      <c r="BQI5" s="302"/>
      <c r="BQJ5" s="302"/>
      <c r="BQK5" s="302"/>
      <c r="BQL5" s="302"/>
      <c r="BQM5" s="302"/>
      <c r="BQN5" s="302"/>
      <c r="BQO5" s="302"/>
      <c r="BQP5" s="302"/>
      <c r="BQQ5" s="302"/>
      <c r="BQR5" s="302"/>
      <c r="BQS5" s="302"/>
      <c r="BQT5" s="302"/>
      <c r="BQU5" s="302"/>
      <c r="BQV5" s="302"/>
      <c r="BQW5" s="302"/>
      <c r="BQX5" s="302"/>
      <c r="BQY5" s="302"/>
      <c r="BQZ5" s="302"/>
      <c r="BRA5" s="302"/>
      <c r="BRB5" s="302"/>
      <c r="BRC5" s="302"/>
      <c r="BRD5" s="302"/>
      <c r="BRE5" s="302"/>
      <c r="BRF5" s="302"/>
      <c r="BRG5" s="302"/>
      <c r="BRH5" s="302"/>
      <c r="BRI5" s="302"/>
      <c r="BRJ5" s="302"/>
      <c r="BRK5" s="302"/>
      <c r="BRL5" s="302"/>
      <c r="BRM5" s="302"/>
      <c r="BRN5" s="302"/>
      <c r="BRO5" s="302"/>
      <c r="BRP5" s="302"/>
      <c r="BRQ5" s="302"/>
      <c r="BRR5" s="302"/>
      <c r="BRS5" s="302"/>
      <c r="BRT5" s="302"/>
      <c r="BRU5" s="302"/>
      <c r="BRV5" s="302"/>
      <c r="BRW5" s="302"/>
      <c r="BRX5" s="302"/>
      <c r="BRY5" s="302"/>
      <c r="BRZ5" s="302"/>
      <c r="BSA5" s="302"/>
      <c r="BSB5" s="302"/>
      <c r="BSC5" s="302"/>
      <c r="BSD5" s="302"/>
      <c r="BSE5" s="302"/>
      <c r="BSF5" s="302"/>
      <c r="BSG5" s="302"/>
      <c r="BSH5" s="302"/>
      <c r="BSI5" s="302"/>
      <c r="BSJ5" s="302"/>
      <c r="BSK5" s="302"/>
      <c r="BSL5" s="302"/>
      <c r="BSM5" s="302"/>
      <c r="BSN5" s="302"/>
      <c r="BSO5" s="302"/>
      <c r="BSP5" s="302"/>
      <c r="BSQ5" s="302"/>
      <c r="BSR5" s="302"/>
      <c r="BSS5" s="302"/>
      <c r="BST5" s="302"/>
      <c r="BSU5" s="302"/>
      <c r="BSV5" s="302"/>
      <c r="BSW5" s="302"/>
      <c r="BSX5" s="302"/>
      <c r="BSY5" s="302"/>
      <c r="BSZ5" s="302"/>
      <c r="BTA5" s="302"/>
      <c r="BTB5" s="302"/>
      <c r="BTC5" s="302"/>
      <c r="BTD5" s="302"/>
      <c r="BTE5" s="302"/>
      <c r="BTF5" s="302"/>
      <c r="BTG5" s="302"/>
      <c r="BTH5" s="302"/>
      <c r="BTI5" s="302"/>
      <c r="BTJ5" s="302"/>
      <c r="BTK5" s="302"/>
      <c r="BTL5" s="302"/>
      <c r="BTM5" s="302"/>
      <c r="BTN5" s="302"/>
      <c r="BTO5" s="302"/>
      <c r="BTP5" s="302"/>
      <c r="BTQ5" s="302"/>
      <c r="BTR5" s="302"/>
      <c r="BTS5" s="302"/>
      <c r="BTT5" s="302"/>
      <c r="BTU5" s="302"/>
      <c r="BTV5" s="302"/>
      <c r="BTW5" s="302"/>
      <c r="BTX5" s="302"/>
      <c r="BTY5" s="302"/>
      <c r="BTZ5" s="302"/>
      <c r="BUA5" s="302"/>
      <c r="BUB5" s="302"/>
      <c r="BUC5" s="302"/>
      <c r="BUD5" s="302"/>
      <c r="BUE5" s="302"/>
      <c r="BUF5" s="302"/>
      <c r="BUG5" s="302"/>
      <c r="BUH5" s="302"/>
      <c r="BUI5" s="302"/>
      <c r="BUJ5" s="302"/>
      <c r="BUK5" s="302"/>
      <c r="BUL5" s="302"/>
      <c r="BUM5" s="302"/>
      <c r="BUN5" s="302"/>
      <c r="BUO5" s="302"/>
      <c r="BUP5" s="302"/>
      <c r="BUQ5" s="302"/>
      <c r="BUR5" s="302"/>
      <c r="BUS5" s="302"/>
      <c r="BUT5" s="302"/>
      <c r="BUU5" s="302"/>
      <c r="BUV5" s="302"/>
      <c r="BUW5" s="302"/>
      <c r="BUX5" s="302"/>
      <c r="BUY5" s="302"/>
      <c r="BUZ5" s="302"/>
      <c r="BVA5" s="302"/>
      <c r="BVB5" s="302"/>
      <c r="BVC5" s="302"/>
      <c r="BVD5" s="302"/>
      <c r="BVE5" s="302"/>
      <c r="BVF5" s="302"/>
      <c r="BVG5" s="302"/>
      <c r="BVH5" s="302"/>
      <c r="BVI5" s="302"/>
      <c r="BVJ5" s="302"/>
      <c r="BVK5" s="302"/>
      <c r="BVL5" s="302"/>
      <c r="BVM5" s="302"/>
      <c r="BVN5" s="302"/>
      <c r="BVO5" s="302"/>
      <c r="BVP5" s="302"/>
      <c r="BVQ5" s="302"/>
      <c r="BVR5" s="302"/>
      <c r="BVS5" s="302"/>
      <c r="BVT5" s="302"/>
      <c r="BVU5" s="302"/>
      <c r="BVV5" s="302"/>
      <c r="BVW5" s="302"/>
      <c r="BVX5" s="302"/>
      <c r="BVY5" s="302"/>
      <c r="BVZ5" s="302"/>
      <c r="BWA5" s="302"/>
      <c r="BWB5" s="302"/>
      <c r="BWC5" s="302"/>
      <c r="BWD5" s="302"/>
      <c r="BWE5" s="302"/>
      <c r="BWF5" s="302"/>
      <c r="BWG5" s="302"/>
      <c r="BWH5" s="302"/>
      <c r="BWI5" s="302"/>
      <c r="BWJ5" s="302"/>
      <c r="BWK5" s="302"/>
      <c r="BWL5" s="302"/>
      <c r="BWM5" s="302"/>
      <c r="BWN5" s="302"/>
      <c r="BWO5" s="302"/>
      <c r="BWP5" s="302"/>
      <c r="BWQ5" s="302"/>
      <c r="BWR5" s="302"/>
      <c r="BWS5" s="302"/>
      <c r="BWT5" s="302"/>
      <c r="BWU5" s="302"/>
      <c r="BWV5" s="302"/>
      <c r="BWW5" s="302"/>
      <c r="BWX5" s="302"/>
      <c r="BWY5" s="302"/>
      <c r="BWZ5" s="302"/>
      <c r="BXA5" s="302"/>
      <c r="BXB5" s="302"/>
      <c r="BXC5" s="302"/>
      <c r="BXD5" s="302"/>
      <c r="BXE5" s="302"/>
      <c r="BXF5" s="302"/>
      <c r="BXG5" s="302"/>
      <c r="BXH5" s="302"/>
      <c r="BXI5" s="302"/>
      <c r="BXJ5" s="302"/>
      <c r="BXK5" s="302"/>
      <c r="BXL5" s="302"/>
      <c r="BXM5" s="302"/>
      <c r="BXN5" s="302"/>
      <c r="BXO5" s="302"/>
      <c r="BXP5" s="302"/>
      <c r="BXQ5" s="302"/>
      <c r="BXR5" s="302"/>
      <c r="BXS5" s="302"/>
      <c r="BXT5" s="302"/>
      <c r="BXU5" s="302"/>
      <c r="BXV5" s="302"/>
      <c r="BXW5" s="302"/>
      <c r="BXX5" s="302"/>
      <c r="BXY5" s="302"/>
      <c r="BXZ5" s="302"/>
      <c r="BYA5" s="302"/>
      <c r="BYB5" s="302"/>
      <c r="BYC5" s="302"/>
      <c r="BYD5" s="302"/>
      <c r="BYE5" s="302"/>
      <c r="BYF5" s="302"/>
      <c r="BYG5" s="302"/>
      <c r="BYH5" s="302"/>
      <c r="BYI5" s="302"/>
      <c r="BYJ5" s="302"/>
      <c r="BYK5" s="302"/>
      <c r="BYL5" s="302"/>
      <c r="BYM5" s="302"/>
      <c r="BYN5" s="302"/>
      <c r="BYO5" s="302"/>
      <c r="BYP5" s="302"/>
      <c r="BYQ5" s="302"/>
      <c r="BYR5" s="302"/>
      <c r="BYS5" s="302"/>
      <c r="BYT5" s="302"/>
      <c r="BYU5" s="302"/>
      <c r="BYV5" s="302"/>
      <c r="BYW5" s="302"/>
      <c r="BYX5" s="302"/>
      <c r="BYY5" s="302"/>
      <c r="BYZ5" s="302"/>
      <c r="BZA5" s="302"/>
      <c r="BZB5" s="302"/>
      <c r="BZC5" s="302"/>
      <c r="BZD5" s="302"/>
      <c r="BZE5" s="302"/>
      <c r="BZF5" s="302"/>
      <c r="BZG5" s="302"/>
      <c r="BZH5" s="302"/>
      <c r="BZI5" s="302"/>
      <c r="BZJ5" s="302"/>
      <c r="BZK5" s="302"/>
      <c r="BZL5" s="302"/>
      <c r="BZM5" s="302"/>
      <c r="BZN5" s="302"/>
      <c r="BZO5" s="302"/>
      <c r="BZP5" s="302"/>
      <c r="BZQ5" s="302"/>
      <c r="BZR5" s="302"/>
      <c r="BZS5" s="302"/>
      <c r="BZT5" s="302"/>
      <c r="BZU5" s="302"/>
      <c r="BZV5" s="302"/>
      <c r="BZW5" s="302"/>
      <c r="BZX5" s="302"/>
      <c r="BZY5" s="302"/>
      <c r="BZZ5" s="302"/>
      <c r="CAA5" s="302"/>
      <c r="CAB5" s="302"/>
      <c r="CAC5" s="302"/>
      <c r="CAD5" s="302"/>
      <c r="CAE5" s="302"/>
      <c r="CAF5" s="302"/>
      <c r="CAG5" s="302"/>
      <c r="CAH5" s="302"/>
      <c r="CAI5" s="302"/>
      <c r="CAJ5" s="302"/>
      <c r="CAK5" s="302"/>
      <c r="CAL5" s="302"/>
      <c r="CAM5" s="302"/>
      <c r="CAN5" s="302"/>
      <c r="CAO5" s="302"/>
      <c r="CAP5" s="302"/>
      <c r="CAQ5" s="302"/>
      <c r="CAR5" s="302"/>
      <c r="CAS5" s="302"/>
      <c r="CAT5" s="302"/>
      <c r="CAU5" s="302"/>
      <c r="CAV5" s="302"/>
      <c r="CAW5" s="302"/>
      <c r="CAX5" s="302"/>
      <c r="CAY5" s="302"/>
      <c r="CAZ5" s="302"/>
      <c r="CBA5" s="302"/>
      <c r="CBB5" s="302"/>
      <c r="CBC5" s="302"/>
      <c r="CBD5" s="302"/>
      <c r="CBE5" s="302"/>
      <c r="CBF5" s="302"/>
      <c r="CBG5" s="302"/>
      <c r="CBH5" s="302"/>
      <c r="CBI5" s="302"/>
      <c r="CBJ5" s="302"/>
      <c r="CBK5" s="302"/>
      <c r="CBL5" s="302"/>
      <c r="CBM5" s="302"/>
      <c r="CBN5" s="302"/>
      <c r="CBO5" s="302"/>
      <c r="CBP5" s="302"/>
      <c r="CBQ5" s="302"/>
      <c r="CBR5" s="302"/>
      <c r="CBS5" s="302"/>
      <c r="CBT5" s="302"/>
      <c r="CBU5" s="302"/>
      <c r="CBV5" s="302"/>
      <c r="CBW5" s="302"/>
      <c r="CBX5" s="302"/>
      <c r="CBY5" s="302"/>
      <c r="CBZ5" s="302"/>
      <c r="CCA5" s="302"/>
      <c r="CCB5" s="302"/>
      <c r="CCC5" s="302"/>
      <c r="CCD5" s="302"/>
      <c r="CCE5" s="302"/>
      <c r="CCF5" s="302"/>
      <c r="CCG5" s="302"/>
      <c r="CCH5" s="302"/>
      <c r="CCI5" s="302"/>
      <c r="CCJ5" s="302"/>
      <c r="CCK5" s="302"/>
      <c r="CCL5" s="302"/>
      <c r="CCM5" s="302"/>
      <c r="CCN5" s="302"/>
      <c r="CCO5" s="302"/>
      <c r="CCP5" s="302"/>
      <c r="CCQ5" s="302"/>
      <c r="CCR5" s="302"/>
      <c r="CCS5" s="302"/>
      <c r="CCT5" s="302"/>
      <c r="CCU5" s="302"/>
      <c r="CCV5" s="302"/>
      <c r="CCW5" s="302"/>
      <c r="CCX5" s="302"/>
      <c r="CCY5" s="302"/>
      <c r="CCZ5" s="302"/>
      <c r="CDA5" s="302"/>
      <c r="CDB5" s="302"/>
      <c r="CDC5" s="302"/>
      <c r="CDD5" s="302"/>
      <c r="CDE5" s="302"/>
      <c r="CDF5" s="302"/>
      <c r="CDG5" s="302"/>
      <c r="CDH5" s="302"/>
      <c r="CDI5" s="302"/>
      <c r="CDJ5" s="302"/>
      <c r="CDK5" s="302"/>
      <c r="CDL5" s="302"/>
      <c r="CDM5" s="302"/>
      <c r="CDN5" s="302"/>
      <c r="CDO5" s="302"/>
      <c r="CDP5" s="302"/>
      <c r="CDQ5" s="302"/>
      <c r="CDR5" s="302"/>
      <c r="CDS5" s="302"/>
      <c r="CDT5" s="302"/>
      <c r="CDU5" s="302"/>
      <c r="CDV5" s="302"/>
      <c r="CDW5" s="302"/>
      <c r="CDX5" s="302"/>
      <c r="CDY5" s="302"/>
      <c r="CDZ5" s="302"/>
      <c r="CEA5" s="302"/>
      <c r="CEB5" s="302"/>
      <c r="CEC5" s="302"/>
      <c r="CED5" s="302"/>
      <c r="CEE5" s="302"/>
      <c r="CEF5" s="302"/>
      <c r="CEG5" s="302"/>
      <c r="CEH5" s="302"/>
      <c r="CEI5" s="302"/>
      <c r="CEJ5" s="302"/>
      <c r="CEK5" s="302"/>
      <c r="CEL5" s="302"/>
      <c r="CEM5" s="302"/>
      <c r="CEN5" s="302"/>
      <c r="CEO5" s="302"/>
      <c r="CEP5" s="302"/>
      <c r="CEQ5" s="302"/>
      <c r="CER5" s="302"/>
      <c r="CES5" s="302"/>
      <c r="CET5" s="302"/>
      <c r="CEU5" s="302"/>
      <c r="CEV5" s="302"/>
      <c r="CEW5" s="302"/>
      <c r="CEX5" s="302"/>
      <c r="CEY5" s="302"/>
      <c r="CEZ5" s="302"/>
      <c r="CFA5" s="302"/>
      <c r="CFB5" s="302"/>
      <c r="CFC5" s="302"/>
      <c r="CFD5" s="302"/>
      <c r="CFE5" s="302"/>
      <c r="CFF5" s="302"/>
      <c r="CFG5" s="302"/>
      <c r="CFH5" s="302"/>
      <c r="CFI5" s="302"/>
      <c r="CFJ5" s="302"/>
      <c r="CFK5" s="302"/>
      <c r="CFL5" s="302"/>
      <c r="CFM5" s="302"/>
      <c r="CFN5" s="302"/>
      <c r="CFO5" s="302"/>
      <c r="CFP5" s="302"/>
      <c r="CFQ5" s="302"/>
      <c r="CFR5" s="302"/>
      <c r="CFS5" s="302"/>
      <c r="CFT5" s="302"/>
      <c r="CFU5" s="302"/>
      <c r="CFV5" s="302"/>
      <c r="CFW5" s="302"/>
      <c r="CFX5" s="302"/>
      <c r="CFY5" s="302"/>
      <c r="CFZ5" s="302"/>
      <c r="CGA5" s="302"/>
      <c r="CGB5" s="302"/>
      <c r="CGC5" s="302"/>
      <c r="CGD5" s="302"/>
      <c r="CGE5" s="302"/>
      <c r="CGF5" s="302"/>
      <c r="CGG5" s="302"/>
      <c r="CGH5" s="302"/>
      <c r="CGI5" s="302"/>
      <c r="CGJ5" s="302"/>
      <c r="CGK5" s="302"/>
      <c r="CGL5" s="302"/>
      <c r="CGM5" s="302"/>
      <c r="CGN5" s="302"/>
      <c r="CGO5" s="302"/>
      <c r="CGP5" s="302"/>
      <c r="CGQ5" s="302"/>
      <c r="CGR5" s="302"/>
      <c r="CGS5" s="302"/>
      <c r="CGT5" s="302"/>
      <c r="CGU5" s="302"/>
      <c r="CGV5" s="302"/>
      <c r="CGW5" s="302"/>
      <c r="CGX5" s="302"/>
      <c r="CGY5" s="302"/>
      <c r="CGZ5" s="302"/>
      <c r="CHA5" s="302"/>
      <c r="CHB5" s="302"/>
      <c r="CHC5" s="302"/>
      <c r="CHD5" s="302"/>
      <c r="CHE5" s="302"/>
      <c r="CHF5" s="302"/>
      <c r="CHG5" s="302"/>
      <c r="CHH5" s="302"/>
      <c r="CHI5" s="302"/>
      <c r="CHJ5" s="302"/>
      <c r="CHK5" s="302"/>
      <c r="CHL5" s="302"/>
      <c r="CHM5" s="302"/>
      <c r="CHN5" s="302"/>
      <c r="CHO5" s="302"/>
      <c r="CHP5" s="302"/>
      <c r="CHQ5" s="302"/>
      <c r="CHR5" s="302"/>
      <c r="CHS5" s="302"/>
      <c r="CHT5" s="302"/>
      <c r="CHU5" s="302"/>
      <c r="CHV5" s="302"/>
      <c r="CHW5" s="302"/>
      <c r="CHX5" s="302"/>
      <c r="CHY5" s="302"/>
      <c r="CHZ5" s="302"/>
      <c r="CIA5" s="302"/>
      <c r="CIB5" s="302"/>
      <c r="CIC5" s="302"/>
      <c r="CID5" s="302"/>
      <c r="CIE5" s="302"/>
      <c r="CIF5" s="302"/>
      <c r="CIG5" s="302"/>
      <c r="CIH5" s="302"/>
      <c r="CII5" s="302"/>
      <c r="CIJ5" s="302"/>
      <c r="CIK5" s="302"/>
      <c r="CIL5" s="302"/>
      <c r="CIM5" s="302"/>
      <c r="CIN5" s="302"/>
      <c r="CIO5" s="302"/>
      <c r="CIP5" s="302"/>
      <c r="CIQ5" s="302"/>
      <c r="CIR5" s="302"/>
      <c r="CIS5" s="302"/>
      <c r="CIT5" s="302"/>
      <c r="CIU5" s="302"/>
      <c r="CIV5" s="302"/>
      <c r="CIW5" s="302"/>
      <c r="CIX5" s="302"/>
      <c r="CIY5" s="302"/>
      <c r="CIZ5" s="302"/>
      <c r="CJA5" s="302"/>
      <c r="CJB5" s="302"/>
      <c r="CJC5" s="302"/>
      <c r="CJD5" s="302"/>
      <c r="CJE5" s="302"/>
      <c r="CJF5" s="302"/>
      <c r="CJG5" s="302"/>
      <c r="CJH5" s="302"/>
      <c r="CJI5" s="302"/>
      <c r="CJJ5" s="302"/>
      <c r="CJK5" s="302"/>
      <c r="CJL5" s="302"/>
      <c r="CJM5" s="302"/>
      <c r="CJN5" s="302"/>
      <c r="CJO5" s="302"/>
      <c r="CJP5" s="302"/>
      <c r="CJQ5" s="302"/>
      <c r="CJR5" s="302"/>
      <c r="CJS5" s="302"/>
      <c r="CJT5" s="302"/>
      <c r="CJU5" s="302"/>
      <c r="CJV5" s="302"/>
      <c r="CJW5" s="302"/>
      <c r="CJX5" s="302"/>
      <c r="CJY5" s="302"/>
      <c r="CJZ5" s="302"/>
      <c r="CKA5" s="302"/>
      <c r="CKB5" s="302"/>
      <c r="CKC5" s="302"/>
      <c r="CKD5" s="302"/>
      <c r="CKE5" s="302"/>
      <c r="CKF5" s="302"/>
      <c r="CKG5" s="302"/>
      <c r="CKH5" s="302"/>
      <c r="CKI5" s="302"/>
      <c r="CKJ5" s="302"/>
      <c r="CKK5" s="302"/>
      <c r="CKL5" s="302"/>
      <c r="CKM5" s="302"/>
      <c r="CKN5" s="302"/>
      <c r="CKO5" s="302"/>
      <c r="CKP5" s="302"/>
      <c r="CKQ5" s="302"/>
      <c r="CKR5" s="302"/>
      <c r="CKS5" s="302"/>
      <c r="CKT5" s="302"/>
      <c r="CKU5" s="302"/>
      <c r="CKV5" s="302"/>
      <c r="CKW5" s="302"/>
      <c r="CKX5" s="302"/>
      <c r="CKY5" s="302"/>
      <c r="CKZ5" s="302"/>
      <c r="CLA5" s="302"/>
      <c r="CLB5" s="302"/>
      <c r="CLC5" s="302"/>
      <c r="CLD5" s="302"/>
      <c r="CLE5" s="302"/>
      <c r="CLF5" s="302"/>
      <c r="CLG5" s="302"/>
      <c r="CLH5" s="302"/>
      <c r="CLI5" s="302"/>
      <c r="CLJ5" s="302"/>
      <c r="CLK5" s="302"/>
      <c r="CLL5" s="302"/>
      <c r="CLM5" s="302"/>
      <c r="CLN5" s="302"/>
      <c r="CLO5" s="302"/>
      <c r="CLP5" s="302"/>
      <c r="CLQ5" s="302"/>
      <c r="CLR5" s="302"/>
      <c r="CLS5" s="302"/>
      <c r="CLT5" s="302"/>
      <c r="CLU5" s="302"/>
      <c r="CLV5" s="302"/>
      <c r="CLW5" s="302"/>
      <c r="CLX5" s="302"/>
      <c r="CLY5" s="302"/>
      <c r="CLZ5" s="302"/>
      <c r="CMA5" s="302"/>
      <c r="CMB5" s="302"/>
      <c r="CMC5" s="302"/>
      <c r="CMD5" s="302"/>
      <c r="CME5" s="302"/>
      <c r="CMF5" s="302"/>
      <c r="CMG5" s="302"/>
      <c r="CMH5" s="302"/>
      <c r="CMI5" s="302"/>
      <c r="CMJ5" s="302"/>
      <c r="CMK5" s="302"/>
      <c r="CML5" s="302"/>
      <c r="CMM5" s="302"/>
      <c r="CMN5" s="302"/>
      <c r="CMO5" s="302"/>
      <c r="CMP5" s="302"/>
      <c r="CMQ5" s="302"/>
      <c r="CMR5" s="302"/>
      <c r="CMS5" s="302"/>
      <c r="CMT5" s="302"/>
      <c r="CMU5" s="302"/>
      <c r="CMV5" s="302"/>
      <c r="CMW5" s="302"/>
      <c r="CMX5" s="302"/>
      <c r="CMY5" s="302"/>
      <c r="CMZ5" s="302"/>
      <c r="CNA5" s="302"/>
      <c r="CNB5" s="302"/>
      <c r="CNC5" s="302"/>
      <c r="CND5" s="302"/>
      <c r="CNE5" s="302"/>
      <c r="CNF5" s="302"/>
      <c r="CNG5" s="302"/>
      <c r="CNH5" s="302"/>
      <c r="CNI5" s="302"/>
      <c r="CNJ5" s="302"/>
      <c r="CNK5" s="302"/>
      <c r="CNL5" s="302"/>
      <c r="CNM5" s="302"/>
      <c r="CNN5" s="302"/>
      <c r="CNO5" s="302"/>
      <c r="CNP5" s="302"/>
      <c r="CNQ5" s="302"/>
      <c r="CNR5" s="302"/>
      <c r="CNS5" s="302"/>
      <c r="CNT5" s="302"/>
      <c r="CNU5" s="302"/>
      <c r="CNV5" s="302"/>
      <c r="CNW5" s="302"/>
      <c r="CNX5" s="302"/>
      <c r="CNY5" s="302"/>
      <c r="CNZ5" s="302"/>
      <c r="COA5" s="302"/>
      <c r="COB5" s="302"/>
      <c r="COC5" s="302"/>
      <c r="COD5" s="302"/>
      <c r="COE5" s="302"/>
      <c r="COF5" s="302"/>
      <c r="COG5" s="302"/>
      <c r="COH5" s="302"/>
      <c r="COI5" s="302"/>
      <c r="COJ5" s="302"/>
      <c r="COK5" s="302"/>
      <c r="COL5" s="302"/>
      <c r="COM5" s="302"/>
      <c r="CON5" s="302"/>
      <c r="COO5" s="302"/>
      <c r="COP5" s="302"/>
      <c r="COQ5" s="302"/>
      <c r="COR5" s="302"/>
      <c r="COS5" s="302"/>
      <c r="COT5" s="302"/>
      <c r="COU5" s="302"/>
      <c r="COV5" s="302"/>
      <c r="COW5" s="302"/>
      <c r="COX5" s="302"/>
      <c r="COY5" s="302"/>
      <c r="COZ5" s="302"/>
      <c r="CPA5" s="302"/>
      <c r="CPB5" s="302"/>
      <c r="CPC5" s="302"/>
      <c r="CPD5" s="302"/>
      <c r="CPE5" s="302"/>
      <c r="CPF5" s="302"/>
      <c r="CPG5" s="302"/>
      <c r="CPH5" s="302"/>
      <c r="CPI5" s="302"/>
      <c r="CPJ5" s="302"/>
      <c r="CPK5" s="302"/>
      <c r="CPL5" s="302"/>
      <c r="CPM5" s="302"/>
      <c r="CPN5" s="302"/>
      <c r="CPO5" s="302"/>
      <c r="CPP5" s="302"/>
      <c r="CPQ5" s="302"/>
      <c r="CPR5" s="302"/>
      <c r="CPS5" s="302"/>
      <c r="CPT5" s="302"/>
      <c r="CPU5" s="302"/>
      <c r="CPV5" s="302"/>
      <c r="CPW5" s="302"/>
      <c r="CPX5" s="302"/>
      <c r="CPY5" s="302"/>
      <c r="CPZ5" s="302"/>
      <c r="CQA5" s="302"/>
      <c r="CQB5" s="302"/>
      <c r="CQC5" s="302"/>
      <c r="CQD5" s="302"/>
      <c r="CQE5" s="302"/>
      <c r="CQF5" s="302"/>
      <c r="CQG5" s="302"/>
      <c r="CQH5" s="302"/>
      <c r="CQI5" s="302"/>
      <c r="CQJ5" s="302"/>
      <c r="CQK5" s="302"/>
      <c r="CQL5" s="302"/>
      <c r="CQM5" s="302"/>
      <c r="CQN5" s="302"/>
      <c r="CQO5" s="302"/>
      <c r="CQP5" s="302"/>
      <c r="CQQ5" s="302"/>
      <c r="CQR5" s="302"/>
      <c r="CQS5" s="302"/>
      <c r="CQT5" s="302"/>
      <c r="CQU5" s="302"/>
      <c r="CQV5" s="302"/>
      <c r="CQW5" s="302"/>
      <c r="CQX5" s="302"/>
      <c r="CQY5" s="302"/>
      <c r="CQZ5" s="302"/>
      <c r="CRA5" s="302"/>
      <c r="CRB5" s="302"/>
      <c r="CRC5" s="302"/>
      <c r="CRD5" s="302"/>
      <c r="CRE5" s="302"/>
      <c r="CRF5" s="302"/>
      <c r="CRG5" s="302"/>
      <c r="CRH5" s="302"/>
      <c r="CRI5" s="302"/>
      <c r="CRJ5" s="302"/>
      <c r="CRK5" s="302"/>
      <c r="CRL5" s="302"/>
      <c r="CRM5" s="302"/>
      <c r="CRN5" s="302"/>
      <c r="CRO5" s="302"/>
      <c r="CRP5" s="302"/>
      <c r="CRQ5" s="302"/>
      <c r="CRR5" s="302"/>
      <c r="CRS5" s="302"/>
      <c r="CRT5" s="302"/>
      <c r="CRU5" s="302"/>
      <c r="CRV5" s="302"/>
      <c r="CRW5" s="302"/>
      <c r="CRX5" s="302"/>
      <c r="CRY5" s="302"/>
      <c r="CRZ5" s="302"/>
      <c r="CSA5" s="302"/>
      <c r="CSB5" s="302"/>
      <c r="CSC5" s="302"/>
      <c r="CSD5" s="302"/>
      <c r="CSE5" s="302"/>
      <c r="CSF5" s="302"/>
      <c r="CSG5" s="302"/>
      <c r="CSH5" s="302"/>
      <c r="CSI5" s="302"/>
      <c r="CSJ5" s="302"/>
      <c r="CSK5" s="302"/>
      <c r="CSL5" s="302"/>
      <c r="CSM5" s="302"/>
      <c r="CSN5" s="302"/>
      <c r="CSO5" s="302"/>
      <c r="CSP5" s="302"/>
      <c r="CSQ5" s="302"/>
      <c r="CSR5" s="302"/>
      <c r="CSS5" s="302"/>
      <c r="CST5" s="302"/>
      <c r="CSU5" s="302"/>
      <c r="CSV5" s="302"/>
      <c r="CSW5" s="302"/>
      <c r="CSX5" s="302"/>
      <c r="CSY5" s="302"/>
      <c r="CSZ5" s="302"/>
      <c r="CTA5" s="302"/>
      <c r="CTB5" s="302"/>
      <c r="CTC5" s="302"/>
      <c r="CTD5" s="302"/>
      <c r="CTE5" s="302"/>
      <c r="CTF5" s="302"/>
      <c r="CTG5" s="302"/>
      <c r="CTH5" s="302"/>
      <c r="CTI5" s="302"/>
      <c r="CTJ5" s="302"/>
      <c r="CTK5" s="302"/>
      <c r="CTL5" s="302"/>
      <c r="CTM5" s="302"/>
      <c r="CTN5" s="302"/>
      <c r="CTO5" s="302"/>
      <c r="CTP5" s="302"/>
      <c r="CTQ5" s="302"/>
      <c r="CTR5" s="302"/>
      <c r="CTS5" s="302"/>
      <c r="CTT5" s="302"/>
      <c r="CTU5" s="302"/>
      <c r="CTV5" s="302"/>
      <c r="CTW5" s="302"/>
      <c r="CTX5" s="302"/>
      <c r="CTY5" s="302"/>
      <c r="CTZ5" s="302"/>
      <c r="CUA5" s="302"/>
      <c r="CUB5" s="302"/>
      <c r="CUC5" s="302"/>
      <c r="CUD5" s="302"/>
      <c r="CUE5" s="302"/>
      <c r="CUF5" s="302"/>
      <c r="CUG5" s="302"/>
      <c r="CUH5" s="302"/>
      <c r="CUI5" s="302"/>
      <c r="CUJ5" s="302"/>
      <c r="CUK5" s="302"/>
      <c r="CUL5" s="302"/>
      <c r="CUM5" s="302"/>
      <c r="CUN5" s="302"/>
      <c r="CUO5" s="302"/>
      <c r="CUP5" s="302"/>
      <c r="CUQ5" s="302"/>
      <c r="CUR5" s="302"/>
      <c r="CUS5" s="302"/>
      <c r="CUT5" s="302"/>
      <c r="CUU5" s="302"/>
      <c r="CUV5" s="302"/>
      <c r="CUW5" s="302"/>
      <c r="CUX5" s="302"/>
      <c r="CUY5" s="302"/>
      <c r="CUZ5" s="302"/>
      <c r="CVA5" s="302"/>
      <c r="CVB5" s="302"/>
      <c r="CVC5" s="302"/>
      <c r="CVD5" s="302"/>
      <c r="CVE5" s="302"/>
      <c r="CVF5" s="302"/>
      <c r="CVG5" s="302"/>
      <c r="CVH5" s="302"/>
      <c r="CVI5" s="302"/>
      <c r="CVJ5" s="302"/>
      <c r="CVK5" s="302"/>
      <c r="CVL5" s="302"/>
      <c r="CVM5" s="302"/>
      <c r="CVN5" s="302"/>
      <c r="CVO5" s="302"/>
      <c r="CVP5" s="302"/>
      <c r="CVQ5" s="302"/>
      <c r="CVR5" s="302"/>
      <c r="CVS5" s="302"/>
      <c r="CVT5" s="302"/>
      <c r="CVU5" s="302"/>
      <c r="CVV5" s="302"/>
      <c r="CVW5" s="302"/>
      <c r="CVX5" s="302"/>
      <c r="CVY5" s="302"/>
      <c r="CVZ5" s="302"/>
      <c r="CWA5" s="302"/>
      <c r="CWB5" s="302"/>
      <c r="CWC5" s="302"/>
      <c r="CWD5" s="302"/>
      <c r="CWE5" s="302"/>
      <c r="CWF5" s="302"/>
      <c r="CWG5" s="302"/>
      <c r="CWH5" s="302"/>
      <c r="CWI5" s="302"/>
      <c r="CWJ5" s="302"/>
      <c r="CWK5" s="302"/>
      <c r="CWL5" s="302"/>
      <c r="CWM5" s="302"/>
      <c r="CWN5" s="302"/>
      <c r="CWO5" s="302"/>
      <c r="CWP5" s="302"/>
      <c r="CWQ5" s="302"/>
      <c r="CWR5" s="302"/>
      <c r="CWS5" s="302"/>
      <c r="CWT5" s="302"/>
      <c r="CWU5" s="302"/>
      <c r="CWV5" s="302"/>
      <c r="CWW5" s="302"/>
      <c r="CWX5" s="302"/>
      <c r="CWY5" s="302"/>
      <c r="CWZ5" s="302"/>
      <c r="CXA5" s="302"/>
      <c r="CXB5" s="302"/>
      <c r="CXC5" s="302"/>
      <c r="CXD5" s="302"/>
      <c r="CXE5" s="302"/>
      <c r="CXF5" s="302"/>
      <c r="CXG5" s="302"/>
      <c r="CXH5" s="302"/>
      <c r="CXI5" s="302"/>
      <c r="CXJ5" s="302"/>
      <c r="CXK5" s="302"/>
      <c r="CXL5" s="302"/>
      <c r="CXM5" s="302"/>
      <c r="CXN5" s="302"/>
      <c r="CXO5" s="302"/>
      <c r="CXP5" s="302"/>
      <c r="CXQ5" s="302"/>
      <c r="CXR5" s="302"/>
      <c r="CXS5" s="302"/>
      <c r="CXT5" s="302"/>
      <c r="CXU5" s="302"/>
      <c r="CXV5" s="302"/>
      <c r="CXW5" s="302"/>
      <c r="CXX5" s="302"/>
      <c r="CXY5" s="302"/>
      <c r="CXZ5" s="302"/>
      <c r="CYA5" s="302"/>
      <c r="CYB5" s="302"/>
      <c r="CYC5" s="302"/>
      <c r="CYD5" s="302"/>
      <c r="CYE5" s="302"/>
      <c r="CYF5" s="302"/>
      <c r="CYG5" s="302"/>
      <c r="CYH5" s="302"/>
      <c r="CYI5" s="302"/>
      <c r="CYJ5" s="302"/>
      <c r="CYK5" s="302"/>
      <c r="CYL5" s="302"/>
      <c r="CYM5" s="302"/>
      <c r="CYN5" s="302"/>
      <c r="CYO5" s="302"/>
      <c r="CYP5" s="302"/>
      <c r="CYQ5" s="302"/>
      <c r="CYR5" s="302"/>
      <c r="CYS5" s="302"/>
      <c r="CYT5" s="302"/>
      <c r="CYU5" s="302"/>
      <c r="CYV5" s="302"/>
      <c r="CYW5" s="302"/>
      <c r="CYX5" s="302"/>
      <c r="CYY5" s="302"/>
      <c r="CYZ5" s="302"/>
      <c r="CZA5" s="302"/>
      <c r="CZB5" s="302"/>
      <c r="CZC5" s="302"/>
      <c r="CZD5" s="302"/>
      <c r="CZE5" s="302"/>
      <c r="CZF5" s="302"/>
      <c r="CZG5" s="302"/>
      <c r="CZH5" s="302"/>
      <c r="CZI5" s="302"/>
      <c r="CZJ5" s="302"/>
      <c r="CZK5" s="302"/>
      <c r="CZL5" s="302"/>
      <c r="CZM5" s="302"/>
      <c r="CZN5" s="302"/>
      <c r="CZO5" s="302"/>
      <c r="CZP5" s="302"/>
      <c r="CZQ5" s="302"/>
      <c r="CZR5" s="302"/>
      <c r="CZS5" s="302"/>
      <c r="CZT5" s="302"/>
      <c r="CZU5" s="302"/>
      <c r="CZV5" s="302"/>
      <c r="CZW5" s="302"/>
      <c r="CZX5" s="302"/>
      <c r="CZY5" s="302"/>
      <c r="CZZ5" s="302"/>
      <c r="DAA5" s="302"/>
      <c r="DAB5" s="302"/>
      <c r="DAC5" s="302"/>
      <c r="DAD5" s="302"/>
      <c r="DAE5" s="302"/>
      <c r="DAF5" s="302"/>
      <c r="DAG5" s="302"/>
      <c r="DAH5" s="302"/>
      <c r="DAI5" s="302"/>
      <c r="DAJ5" s="302"/>
      <c r="DAK5" s="302"/>
      <c r="DAL5" s="302"/>
      <c r="DAM5" s="302"/>
      <c r="DAN5" s="302"/>
      <c r="DAO5" s="302"/>
      <c r="DAP5" s="302"/>
      <c r="DAQ5" s="302"/>
      <c r="DAR5" s="302"/>
      <c r="DAS5" s="302"/>
      <c r="DAT5" s="302"/>
      <c r="DAU5" s="302"/>
      <c r="DAV5" s="302"/>
      <c r="DAW5" s="302"/>
      <c r="DAX5" s="302"/>
      <c r="DAY5" s="302"/>
      <c r="DAZ5" s="302"/>
      <c r="DBA5" s="302"/>
      <c r="DBB5" s="302"/>
      <c r="DBC5" s="302"/>
      <c r="DBD5" s="302"/>
      <c r="DBE5" s="302"/>
      <c r="DBF5" s="302"/>
      <c r="DBG5" s="302"/>
      <c r="DBH5" s="302"/>
      <c r="DBI5" s="302"/>
      <c r="DBJ5" s="302"/>
      <c r="DBK5" s="302"/>
      <c r="DBL5" s="302"/>
      <c r="DBM5" s="302"/>
      <c r="DBN5" s="302"/>
      <c r="DBO5" s="302"/>
      <c r="DBP5" s="302"/>
      <c r="DBQ5" s="302"/>
      <c r="DBR5" s="302"/>
      <c r="DBS5" s="302"/>
      <c r="DBT5" s="302"/>
      <c r="DBU5" s="302"/>
      <c r="DBV5" s="302"/>
      <c r="DBW5" s="302"/>
      <c r="DBX5" s="302"/>
      <c r="DBY5" s="302"/>
      <c r="DBZ5" s="302"/>
      <c r="DCA5" s="302"/>
      <c r="DCB5" s="302"/>
      <c r="DCC5" s="302"/>
      <c r="DCD5" s="302"/>
      <c r="DCE5" s="302"/>
      <c r="DCF5" s="302"/>
      <c r="DCG5" s="302"/>
      <c r="DCH5" s="302"/>
      <c r="DCI5" s="302"/>
      <c r="DCJ5" s="302"/>
      <c r="DCK5" s="302"/>
      <c r="DCL5" s="302"/>
      <c r="DCM5" s="302"/>
      <c r="DCN5" s="302"/>
      <c r="DCO5" s="302"/>
      <c r="DCP5" s="302"/>
      <c r="DCQ5" s="302"/>
      <c r="DCR5" s="302"/>
      <c r="DCS5" s="302"/>
      <c r="DCT5" s="302"/>
      <c r="DCU5" s="302"/>
      <c r="DCV5" s="302"/>
      <c r="DCW5" s="302"/>
      <c r="DCX5" s="302"/>
      <c r="DCY5" s="302"/>
      <c r="DCZ5" s="302"/>
      <c r="DDA5" s="302"/>
      <c r="DDB5" s="302"/>
      <c r="DDC5" s="302"/>
      <c r="DDD5" s="302"/>
      <c r="DDE5" s="302"/>
      <c r="DDF5" s="302"/>
      <c r="DDG5" s="302"/>
      <c r="DDH5" s="302"/>
      <c r="DDI5" s="302"/>
      <c r="DDJ5" s="302"/>
      <c r="DDK5" s="302"/>
      <c r="DDL5" s="302"/>
      <c r="DDM5" s="302"/>
      <c r="DDN5" s="302"/>
      <c r="DDO5" s="302"/>
      <c r="DDP5" s="302"/>
      <c r="DDQ5" s="302"/>
      <c r="DDR5" s="302"/>
      <c r="DDS5" s="302"/>
      <c r="DDT5" s="302"/>
      <c r="DDU5" s="302"/>
      <c r="DDV5" s="302"/>
      <c r="DDW5" s="302"/>
      <c r="DDX5" s="302"/>
      <c r="DDY5" s="302"/>
      <c r="DDZ5" s="302"/>
      <c r="DEA5" s="302"/>
      <c r="DEB5" s="302"/>
      <c r="DEC5" s="302"/>
      <c r="DED5" s="302"/>
      <c r="DEE5" s="302"/>
      <c r="DEF5" s="302"/>
      <c r="DEG5" s="302"/>
      <c r="DEH5" s="302"/>
      <c r="DEI5" s="302"/>
      <c r="DEJ5" s="302"/>
      <c r="DEK5" s="302"/>
      <c r="DEL5" s="302"/>
      <c r="DEM5" s="302"/>
      <c r="DEN5" s="302"/>
      <c r="DEO5" s="302"/>
      <c r="DEP5" s="302"/>
      <c r="DEQ5" s="302"/>
      <c r="DER5" s="302"/>
      <c r="DES5" s="302"/>
      <c r="DET5" s="302"/>
      <c r="DEU5" s="302"/>
      <c r="DEV5" s="302"/>
      <c r="DEW5" s="302"/>
      <c r="DEX5" s="302"/>
      <c r="DEY5" s="302"/>
      <c r="DEZ5" s="302"/>
      <c r="DFA5" s="302"/>
      <c r="DFB5" s="302"/>
      <c r="DFC5" s="302"/>
      <c r="DFD5" s="302"/>
      <c r="DFE5" s="302"/>
      <c r="DFF5" s="302"/>
      <c r="DFG5" s="302"/>
      <c r="DFH5" s="302"/>
      <c r="DFI5" s="302"/>
      <c r="DFJ5" s="302"/>
      <c r="DFK5" s="302"/>
      <c r="DFL5" s="302"/>
      <c r="DFM5" s="302"/>
      <c r="DFN5" s="302"/>
      <c r="DFO5" s="302"/>
      <c r="DFP5" s="302"/>
      <c r="DFQ5" s="302"/>
      <c r="DFR5" s="302"/>
      <c r="DFS5" s="302"/>
      <c r="DFT5" s="302"/>
      <c r="DFU5" s="302"/>
      <c r="DFV5" s="302"/>
      <c r="DFW5" s="302"/>
      <c r="DFX5" s="302"/>
      <c r="DFY5" s="302"/>
      <c r="DFZ5" s="302"/>
      <c r="DGA5" s="302"/>
      <c r="DGB5" s="302"/>
      <c r="DGC5" s="302"/>
      <c r="DGD5" s="302"/>
      <c r="DGE5" s="302"/>
      <c r="DGF5" s="302"/>
      <c r="DGG5" s="302"/>
      <c r="DGH5" s="302"/>
      <c r="DGI5" s="302"/>
      <c r="DGJ5" s="302"/>
      <c r="DGK5" s="302"/>
      <c r="DGL5" s="302"/>
      <c r="DGM5" s="302"/>
      <c r="DGN5" s="302"/>
      <c r="DGO5" s="302"/>
      <c r="DGP5" s="302"/>
      <c r="DGQ5" s="302"/>
      <c r="DGR5" s="302"/>
      <c r="DGS5" s="302"/>
      <c r="DGT5" s="302"/>
      <c r="DGU5" s="302"/>
      <c r="DGV5" s="302"/>
      <c r="DGW5" s="302"/>
      <c r="DGX5" s="302"/>
      <c r="DGY5" s="302"/>
      <c r="DGZ5" s="302"/>
      <c r="DHA5" s="302"/>
      <c r="DHB5" s="302"/>
      <c r="DHC5" s="302"/>
      <c r="DHD5" s="302"/>
      <c r="DHE5" s="302"/>
      <c r="DHF5" s="302"/>
      <c r="DHG5" s="302"/>
      <c r="DHH5" s="302"/>
      <c r="DHI5" s="302"/>
      <c r="DHJ5" s="302"/>
      <c r="DHK5" s="302"/>
      <c r="DHL5" s="302"/>
      <c r="DHM5" s="302"/>
      <c r="DHN5" s="302"/>
      <c r="DHO5" s="302"/>
      <c r="DHP5" s="302"/>
      <c r="DHQ5" s="302"/>
      <c r="DHR5" s="302"/>
      <c r="DHS5" s="302"/>
      <c r="DHT5" s="302"/>
      <c r="DHU5" s="302"/>
      <c r="DHV5" s="302"/>
      <c r="DHW5" s="302"/>
      <c r="DHX5" s="302"/>
      <c r="DHY5" s="302"/>
      <c r="DHZ5" s="302"/>
      <c r="DIA5" s="302"/>
      <c r="DIB5" s="302"/>
      <c r="DIC5" s="302"/>
      <c r="DID5" s="302"/>
      <c r="DIE5" s="302"/>
      <c r="DIF5" s="302"/>
      <c r="DIG5" s="302"/>
      <c r="DIH5" s="302"/>
      <c r="DII5" s="302"/>
      <c r="DIJ5" s="302"/>
      <c r="DIK5" s="302"/>
      <c r="DIL5" s="302"/>
      <c r="DIM5" s="302"/>
      <c r="DIN5" s="302"/>
      <c r="DIO5" s="302"/>
      <c r="DIP5" s="302"/>
      <c r="DIQ5" s="302"/>
      <c r="DIR5" s="302"/>
      <c r="DIS5" s="302"/>
      <c r="DIT5" s="302"/>
      <c r="DIU5" s="302"/>
      <c r="DIV5" s="302"/>
      <c r="DIW5" s="302"/>
      <c r="DIX5" s="302"/>
      <c r="DIY5" s="302"/>
      <c r="DIZ5" s="302"/>
      <c r="DJA5" s="302"/>
      <c r="DJB5" s="302"/>
      <c r="DJC5" s="302"/>
      <c r="DJD5" s="302"/>
      <c r="DJE5" s="302"/>
      <c r="DJF5" s="302"/>
      <c r="DJG5" s="302"/>
      <c r="DJH5" s="302"/>
      <c r="DJI5" s="302"/>
      <c r="DJJ5" s="302"/>
      <c r="DJK5" s="302"/>
      <c r="DJL5" s="302"/>
      <c r="DJM5" s="302"/>
      <c r="DJN5" s="302"/>
      <c r="DJO5" s="302"/>
      <c r="DJP5" s="302"/>
      <c r="DJQ5" s="302"/>
      <c r="DJR5" s="302"/>
      <c r="DJS5" s="302"/>
      <c r="DJT5" s="302"/>
      <c r="DJU5" s="302"/>
      <c r="DJV5" s="302"/>
      <c r="DJW5" s="302"/>
      <c r="DJX5" s="302"/>
      <c r="DJY5" s="302"/>
      <c r="DJZ5" s="302"/>
      <c r="DKA5" s="302"/>
      <c r="DKB5" s="302"/>
      <c r="DKC5" s="302"/>
      <c r="DKD5" s="302"/>
      <c r="DKE5" s="302"/>
      <c r="DKF5" s="302"/>
      <c r="DKG5" s="302"/>
      <c r="DKH5" s="302"/>
      <c r="DKI5" s="302"/>
      <c r="DKJ5" s="302"/>
      <c r="DKK5" s="302"/>
      <c r="DKL5" s="302"/>
      <c r="DKM5" s="302"/>
      <c r="DKN5" s="302"/>
      <c r="DKO5" s="302"/>
      <c r="DKP5" s="302"/>
      <c r="DKQ5" s="302"/>
      <c r="DKR5" s="302"/>
      <c r="DKS5" s="302"/>
      <c r="DKT5" s="302"/>
      <c r="DKU5" s="302"/>
      <c r="DKV5" s="302"/>
      <c r="DKW5" s="302"/>
      <c r="DKX5" s="302"/>
      <c r="DKY5" s="302"/>
      <c r="DKZ5" s="302"/>
      <c r="DLA5" s="302"/>
      <c r="DLB5" s="302"/>
      <c r="DLC5" s="302"/>
      <c r="DLD5" s="302"/>
      <c r="DLE5" s="302"/>
      <c r="DLF5" s="302"/>
      <c r="DLG5" s="302"/>
      <c r="DLH5" s="302"/>
      <c r="DLI5" s="302"/>
      <c r="DLJ5" s="302"/>
      <c r="DLK5" s="302"/>
      <c r="DLL5" s="302"/>
      <c r="DLM5" s="302"/>
      <c r="DLN5" s="302"/>
      <c r="DLO5" s="302"/>
      <c r="DLP5" s="302"/>
      <c r="DLQ5" s="302"/>
      <c r="DLR5" s="302"/>
      <c r="DLS5" s="302"/>
      <c r="DLT5" s="302"/>
      <c r="DLU5" s="302"/>
      <c r="DLV5" s="302"/>
      <c r="DLW5" s="302"/>
      <c r="DLX5" s="302"/>
      <c r="DLY5" s="302"/>
      <c r="DLZ5" s="302"/>
      <c r="DMA5" s="302"/>
      <c r="DMB5" s="302"/>
      <c r="DMC5" s="302"/>
      <c r="DMD5" s="302"/>
      <c r="DME5" s="302"/>
      <c r="DMF5" s="302"/>
      <c r="DMG5" s="302"/>
      <c r="DMH5" s="302"/>
      <c r="DMI5" s="302"/>
      <c r="DMJ5" s="302"/>
      <c r="DMK5" s="302"/>
      <c r="DML5" s="302"/>
      <c r="DMM5" s="302"/>
      <c r="DMN5" s="302"/>
      <c r="DMO5" s="302"/>
      <c r="DMP5" s="302"/>
      <c r="DMQ5" s="302"/>
      <c r="DMR5" s="302"/>
      <c r="DMS5" s="302"/>
      <c r="DMT5" s="302"/>
      <c r="DMU5" s="302"/>
      <c r="DMV5" s="302"/>
      <c r="DMW5" s="302"/>
      <c r="DMX5" s="302"/>
      <c r="DMY5" s="302"/>
      <c r="DMZ5" s="302"/>
      <c r="DNA5" s="302"/>
      <c r="DNB5" s="302"/>
      <c r="DNC5" s="302"/>
      <c r="DND5" s="302"/>
      <c r="DNE5" s="302"/>
      <c r="DNF5" s="302"/>
      <c r="DNG5" s="302"/>
      <c r="DNH5" s="302"/>
      <c r="DNI5" s="302"/>
      <c r="DNJ5" s="302"/>
      <c r="DNK5" s="302"/>
      <c r="DNL5" s="302"/>
      <c r="DNM5" s="302"/>
      <c r="DNN5" s="302"/>
      <c r="DNO5" s="302"/>
      <c r="DNP5" s="302"/>
      <c r="DNQ5" s="302"/>
      <c r="DNR5" s="302"/>
      <c r="DNS5" s="302"/>
      <c r="DNT5" s="302"/>
      <c r="DNU5" s="302"/>
      <c r="DNV5" s="302"/>
      <c r="DNW5" s="302"/>
      <c r="DNX5" s="302"/>
      <c r="DNY5" s="302"/>
      <c r="DNZ5" s="302"/>
      <c r="DOA5" s="302"/>
      <c r="DOB5" s="302"/>
      <c r="DOC5" s="302"/>
      <c r="DOD5" s="302"/>
      <c r="DOE5" s="302"/>
      <c r="DOF5" s="302"/>
      <c r="DOG5" s="302"/>
      <c r="DOH5" s="302"/>
      <c r="DOI5" s="302"/>
      <c r="DOJ5" s="302"/>
      <c r="DOK5" s="302"/>
      <c r="DOL5" s="302"/>
      <c r="DOM5" s="302"/>
      <c r="DON5" s="302"/>
      <c r="DOO5" s="302"/>
      <c r="DOP5" s="302"/>
      <c r="DOQ5" s="302"/>
      <c r="DOR5" s="302"/>
      <c r="DOS5" s="302"/>
      <c r="DOT5" s="302"/>
      <c r="DOU5" s="302"/>
      <c r="DOV5" s="302"/>
      <c r="DOW5" s="302"/>
      <c r="DOX5" s="302"/>
      <c r="DOY5" s="302"/>
      <c r="DOZ5" s="302"/>
      <c r="DPA5" s="302"/>
      <c r="DPB5" s="302"/>
      <c r="DPC5" s="302"/>
      <c r="DPD5" s="302"/>
      <c r="DPE5" s="302"/>
      <c r="DPF5" s="302"/>
      <c r="DPG5" s="302"/>
      <c r="DPH5" s="302"/>
      <c r="DPI5" s="302"/>
      <c r="DPJ5" s="302"/>
      <c r="DPK5" s="302"/>
      <c r="DPL5" s="302"/>
      <c r="DPM5" s="302"/>
      <c r="DPN5" s="302"/>
      <c r="DPO5" s="302"/>
      <c r="DPP5" s="302"/>
      <c r="DPQ5" s="302"/>
      <c r="DPR5" s="302"/>
      <c r="DPS5" s="302"/>
      <c r="DPT5" s="302"/>
      <c r="DPU5" s="302"/>
      <c r="DPV5" s="302"/>
      <c r="DPW5" s="302"/>
      <c r="DPX5" s="302"/>
      <c r="DPY5" s="302"/>
      <c r="DPZ5" s="302"/>
      <c r="DQA5" s="302"/>
      <c r="DQB5" s="302"/>
      <c r="DQC5" s="302"/>
      <c r="DQD5" s="302"/>
      <c r="DQE5" s="302"/>
      <c r="DQF5" s="302"/>
      <c r="DQG5" s="302"/>
      <c r="DQH5" s="302"/>
      <c r="DQI5" s="302"/>
      <c r="DQJ5" s="302"/>
      <c r="DQK5" s="302"/>
      <c r="DQL5" s="302"/>
      <c r="DQM5" s="302"/>
      <c r="DQN5" s="302"/>
      <c r="DQO5" s="302"/>
      <c r="DQP5" s="302"/>
      <c r="DQQ5" s="302"/>
      <c r="DQR5" s="302"/>
      <c r="DQS5" s="302"/>
      <c r="DQT5" s="302"/>
      <c r="DQU5" s="302"/>
      <c r="DQV5" s="302"/>
      <c r="DQW5" s="302"/>
      <c r="DQX5" s="302"/>
      <c r="DQY5" s="302"/>
      <c r="DQZ5" s="302"/>
      <c r="DRA5" s="302"/>
      <c r="DRB5" s="302"/>
      <c r="DRC5" s="302"/>
      <c r="DRD5" s="302"/>
      <c r="DRE5" s="302"/>
      <c r="DRF5" s="302"/>
      <c r="DRG5" s="302"/>
      <c r="DRH5" s="302"/>
      <c r="DRI5" s="302"/>
      <c r="DRJ5" s="302"/>
      <c r="DRK5" s="302"/>
      <c r="DRL5" s="302"/>
      <c r="DRM5" s="302"/>
      <c r="DRN5" s="302"/>
      <c r="DRO5" s="302"/>
      <c r="DRP5" s="302"/>
      <c r="DRQ5" s="302"/>
      <c r="DRR5" s="302"/>
      <c r="DRS5" s="302"/>
      <c r="DRT5" s="302"/>
      <c r="DRU5" s="302"/>
      <c r="DRV5" s="302"/>
      <c r="DRW5" s="302"/>
      <c r="DRX5" s="302"/>
      <c r="DRY5" s="302"/>
      <c r="DRZ5" s="302"/>
      <c r="DSA5" s="302"/>
      <c r="DSB5" s="302"/>
      <c r="DSC5" s="302"/>
      <c r="DSD5" s="302"/>
      <c r="DSE5" s="302"/>
      <c r="DSF5" s="302"/>
      <c r="DSG5" s="302"/>
      <c r="DSH5" s="302"/>
      <c r="DSI5" s="302"/>
      <c r="DSJ5" s="302"/>
      <c r="DSK5" s="302"/>
      <c r="DSL5" s="302"/>
      <c r="DSM5" s="302"/>
      <c r="DSN5" s="302"/>
      <c r="DSO5" s="302"/>
      <c r="DSP5" s="302"/>
      <c r="DSQ5" s="302"/>
      <c r="DSR5" s="302"/>
      <c r="DSS5" s="302"/>
      <c r="DST5" s="302"/>
      <c r="DSU5" s="302"/>
      <c r="DSV5" s="302"/>
      <c r="DSW5" s="302"/>
      <c r="DSX5" s="302"/>
      <c r="DSY5" s="302"/>
      <c r="DSZ5" s="302"/>
      <c r="DTA5" s="302"/>
      <c r="DTB5" s="302"/>
      <c r="DTC5" s="302"/>
      <c r="DTD5" s="302"/>
      <c r="DTE5" s="302"/>
      <c r="DTF5" s="302"/>
      <c r="DTG5" s="302"/>
      <c r="DTH5" s="302"/>
      <c r="DTI5" s="302"/>
      <c r="DTJ5" s="302"/>
      <c r="DTK5" s="302"/>
      <c r="DTL5" s="302"/>
      <c r="DTM5" s="302"/>
      <c r="DTN5" s="302"/>
      <c r="DTO5" s="302"/>
      <c r="DTP5" s="302"/>
      <c r="DTQ5" s="302"/>
      <c r="DTR5" s="302"/>
      <c r="DTS5" s="302"/>
      <c r="DTT5" s="302"/>
      <c r="DTU5" s="302"/>
      <c r="DTV5" s="302"/>
      <c r="DTW5" s="302"/>
      <c r="DTX5" s="302"/>
      <c r="DTY5" s="302"/>
      <c r="DTZ5" s="302"/>
      <c r="DUA5" s="302"/>
      <c r="DUB5" s="302"/>
      <c r="DUC5" s="302"/>
      <c r="DUD5" s="302"/>
      <c r="DUE5" s="302"/>
      <c r="DUF5" s="302"/>
      <c r="DUG5" s="302"/>
      <c r="DUH5" s="302"/>
      <c r="DUI5" s="302"/>
      <c r="DUJ5" s="302"/>
      <c r="DUK5" s="302"/>
      <c r="DUL5" s="302"/>
      <c r="DUM5" s="302"/>
      <c r="DUN5" s="302"/>
      <c r="DUO5" s="302"/>
      <c r="DUP5" s="302"/>
      <c r="DUQ5" s="302"/>
      <c r="DUR5" s="302"/>
      <c r="DUS5" s="302"/>
      <c r="DUT5" s="302"/>
      <c r="DUU5" s="302"/>
      <c r="DUV5" s="302"/>
      <c r="DUW5" s="302"/>
      <c r="DUX5" s="302"/>
      <c r="DUY5" s="302"/>
      <c r="DUZ5" s="302"/>
      <c r="DVA5" s="302"/>
      <c r="DVB5" s="302"/>
      <c r="DVC5" s="302"/>
      <c r="DVD5" s="302"/>
      <c r="DVE5" s="302"/>
      <c r="DVF5" s="302"/>
      <c r="DVG5" s="302"/>
      <c r="DVH5" s="302"/>
      <c r="DVI5" s="302"/>
      <c r="DVJ5" s="302"/>
      <c r="DVK5" s="302"/>
      <c r="DVL5" s="302"/>
      <c r="DVM5" s="302"/>
      <c r="DVN5" s="302"/>
      <c r="DVO5" s="302"/>
      <c r="DVP5" s="302"/>
      <c r="DVQ5" s="302"/>
      <c r="DVR5" s="302"/>
      <c r="DVS5" s="302"/>
      <c r="DVT5" s="302"/>
      <c r="DVU5" s="302"/>
      <c r="DVV5" s="302"/>
      <c r="DVW5" s="302"/>
      <c r="DVX5" s="302"/>
      <c r="DVY5" s="302"/>
      <c r="DVZ5" s="302"/>
      <c r="DWA5" s="302"/>
      <c r="DWB5" s="302"/>
      <c r="DWC5" s="302"/>
      <c r="DWD5" s="302"/>
      <c r="DWE5" s="302"/>
      <c r="DWF5" s="302"/>
      <c r="DWG5" s="302"/>
      <c r="DWH5" s="302"/>
      <c r="DWI5" s="302"/>
      <c r="DWJ5" s="302"/>
      <c r="DWK5" s="302"/>
      <c r="DWL5" s="302"/>
      <c r="DWM5" s="302"/>
      <c r="DWN5" s="302"/>
      <c r="DWO5" s="302"/>
      <c r="DWP5" s="302"/>
      <c r="DWQ5" s="302"/>
      <c r="DWR5" s="302"/>
      <c r="DWS5" s="302"/>
      <c r="DWT5" s="302"/>
      <c r="DWU5" s="302"/>
      <c r="DWV5" s="302"/>
      <c r="DWW5" s="302"/>
      <c r="DWX5" s="302"/>
      <c r="DWY5" s="302"/>
      <c r="DWZ5" s="302"/>
      <c r="DXA5" s="302"/>
      <c r="DXB5" s="302"/>
      <c r="DXC5" s="302"/>
      <c r="DXD5" s="302"/>
      <c r="DXE5" s="302"/>
      <c r="DXF5" s="302"/>
      <c r="DXG5" s="302"/>
      <c r="DXH5" s="302"/>
      <c r="DXI5" s="302"/>
      <c r="DXJ5" s="302"/>
      <c r="DXK5" s="302"/>
      <c r="DXL5" s="302"/>
      <c r="DXM5" s="302"/>
      <c r="DXN5" s="302"/>
      <c r="DXO5" s="302"/>
      <c r="DXP5" s="302"/>
      <c r="DXQ5" s="302"/>
      <c r="DXR5" s="302"/>
      <c r="DXS5" s="302"/>
      <c r="DXT5" s="302"/>
      <c r="DXU5" s="302"/>
      <c r="DXV5" s="302"/>
      <c r="DXW5" s="302"/>
      <c r="DXX5" s="302"/>
      <c r="DXY5" s="302"/>
      <c r="DXZ5" s="302"/>
      <c r="DYA5" s="302"/>
      <c r="DYB5" s="302"/>
      <c r="DYC5" s="302"/>
      <c r="DYD5" s="302"/>
      <c r="DYE5" s="302"/>
      <c r="DYF5" s="302"/>
      <c r="DYG5" s="302"/>
      <c r="DYH5" s="302"/>
      <c r="DYI5" s="302"/>
      <c r="DYJ5" s="302"/>
      <c r="DYK5" s="302"/>
      <c r="DYL5" s="302"/>
      <c r="DYM5" s="302"/>
      <c r="DYN5" s="302"/>
      <c r="DYO5" s="302"/>
      <c r="DYP5" s="302"/>
      <c r="DYQ5" s="302"/>
      <c r="DYR5" s="302"/>
      <c r="DYS5" s="302"/>
      <c r="DYT5" s="302"/>
      <c r="DYU5" s="302"/>
      <c r="DYV5" s="302"/>
      <c r="DYW5" s="302"/>
      <c r="DYX5" s="302"/>
      <c r="DYY5" s="302"/>
      <c r="DYZ5" s="302"/>
      <c r="DZA5" s="302"/>
      <c r="DZB5" s="302"/>
      <c r="DZC5" s="302"/>
      <c r="DZD5" s="302"/>
      <c r="DZE5" s="302"/>
      <c r="DZF5" s="302"/>
      <c r="DZG5" s="302"/>
      <c r="DZH5" s="302"/>
      <c r="DZI5" s="302"/>
      <c r="DZJ5" s="302"/>
      <c r="DZK5" s="302"/>
      <c r="DZL5" s="302"/>
      <c r="DZM5" s="302"/>
      <c r="DZN5" s="302"/>
      <c r="DZO5" s="302"/>
      <c r="DZP5" s="302"/>
      <c r="DZQ5" s="302"/>
      <c r="DZR5" s="302"/>
      <c r="DZS5" s="302"/>
      <c r="DZT5" s="302"/>
      <c r="DZU5" s="302"/>
      <c r="DZV5" s="302"/>
      <c r="DZW5" s="302"/>
      <c r="DZX5" s="302"/>
      <c r="DZY5" s="302"/>
      <c r="DZZ5" s="302"/>
      <c r="EAA5" s="302"/>
      <c r="EAB5" s="302"/>
      <c r="EAC5" s="302"/>
      <c r="EAD5" s="302"/>
      <c r="EAE5" s="302"/>
      <c r="EAF5" s="302"/>
      <c r="EAG5" s="302"/>
      <c r="EAH5" s="302"/>
      <c r="EAI5" s="302"/>
      <c r="EAJ5" s="302"/>
      <c r="EAK5" s="302"/>
      <c r="EAL5" s="302"/>
      <c r="EAM5" s="302"/>
      <c r="EAN5" s="302"/>
      <c r="EAO5" s="302"/>
      <c r="EAP5" s="302"/>
      <c r="EAQ5" s="302"/>
      <c r="EAR5" s="302"/>
      <c r="EAS5" s="302"/>
      <c r="EAT5" s="302"/>
      <c r="EAU5" s="302"/>
      <c r="EAV5" s="302"/>
      <c r="EAW5" s="302"/>
      <c r="EAX5" s="302"/>
      <c r="EAY5" s="302"/>
      <c r="EAZ5" s="302"/>
      <c r="EBA5" s="302"/>
      <c r="EBB5" s="302"/>
      <c r="EBC5" s="302"/>
      <c r="EBD5" s="302"/>
      <c r="EBE5" s="302"/>
      <c r="EBF5" s="302"/>
      <c r="EBG5" s="302"/>
      <c r="EBH5" s="302"/>
      <c r="EBI5" s="302"/>
      <c r="EBJ5" s="302"/>
      <c r="EBK5" s="302"/>
      <c r="EBL5" s="302"/>
      <c r="EBM5" s="302"/>
      <c r="EBN5" s="302"/>
      <c r="EBO5" s="302"/>
      <c r="EBP5" s="302"/>
      <c r="EBQ5" s="302"/>
      <c r="EBR5" s="302"/>
      <c r="EBS5" s="302"/>
      <c r="EBT5" s="302"/>
      <c r="EBU5" s="302"/>
      <c r="EBV5" s="302"/>
      <c r="EBW5" s="302"/>
      <c r="EBX5" s="302"/>
      <c r="EBY5" s="302"/>
      <c r="EBZ5" s="302"/>
      <c r="ECA5" s="302"/>
      <c r="ECB5" s="302"/>
      <c r="ECC5" s="302"/>
      <c r="ECD5" s="302"/>
      <c r="ECE5" s="302"/>
      <c r="ECF5" s="302"/>
      <c r="ECG5" s="302"/>
      <c r="ECH5" s="302"/>
      <c r="ECI5" s="302"/>
      <c r="ECJ5" s="302"/>
      <c r="ECK5" s="302"/>
      <c r="ECL5" s="302"/>
      <c r="ECM5" s="302"/>
      <c r="ECN5" s="302"/>
      <c r="ECO5" s="302"/>
      <c r="ECP5" s="302"/>
      <c r="ECQ5" s="302"/>
      <c r="ECR5" s="302"/>
      <c r="ECS5" s="302"/>
      <c r="ECT5" s="302"/>
      <c r="ECU5" s="302"/>
      <c r="ECV5" s="302"/>
      <c r="ECW5" s="302"/>
      <c r="ECX5" s="302"/>
      <c r="ECY5" s="302"/>
      <c r="ECZ5" s="302"/>
      <c r="EDA5" s="302"/>
      <c r="EDB5" s="302"/>
      <c r="EDC5" s="302"/>
      <c r="EDD5" s="302"/>
      <c r="EDE5" s="302"/>
      <c r="EDF5" s="302"/>
      <c r="EDG5" s="302"/>
      <c r="EDH5" s="302"/>
      <c r="EDI5" s="302"/>
      <c r="EDJ5" s="302"/>
      <c r="EDK5" s="302"/>
      <c r="EDL5" s="302"/>
      <c r="EDM5" s="302"/>
      <c r="EDN5" s="302"/>
      <c r="EDO5" s="302"/>
      <c r="EDP5" s="302"/>
      <c r="EDQ5" s="302"/>
      <c r="EDR5" s="302"/>
      <c r="EDS5" s="302"/>
      <c r="EDT5" s="302"/>
      <c r="EDU5" s="302"/>
      <c r="EDV5" s="302"/>
      <c r="EDW5" s="302"/>
      <c r="EDX5" s="302"/>
      <c r="EDY5" s="302"/>
      <c r="EDZ5" s="302"/>
      <c r="EEA5" s="302"/>
      <c r="EEB5" s="302"/>
      <c r="EEC5" s="302"/>
      <c r="EED5" s="302"/>
      <c r="EEE5" s="302"/>
      <c r="EEF5" s="302"/>
      <c r="EEG5" s="302"/>
      <c r="EEH5" s="302"/>
      <c r="EEI5" s="302"/>
      <c r="EEJ5" s="302"/>
      <c r="EEK5" s="302"/>
      <c r="EEL5" s="302"/>
      <c r="EEM5" s="302"/>
      <c r="EEN5" s="302"/>
      <c r="EEO5" s="302"/>
      <c r="EEP5" s="302"/>
      <c r="EEQ5" s="302"/>
      <c r="EER5" s="302"/>
      <c r="EES5" s="302"/>
      <c r="EET5" s="302"/>
      <c r="EEU5" s="302"/>
      <c r="EEV5" s="302"/>
      <c r="EEW5" s="302"/>
      <c r="EEX5" s="302"/>
      <c r="EEY5" s="302"/>
      <c r="EEZ5" s="302"/>
      <c r="EFA5" s="302"/>
      <c r="EFB5" s="302"/>
      <c r="EFC5" s="302"/>
      <c r="EFD5" s="302"/>
      <c r="EFE5" s="302"/>
      <c r="EFF5" s="302"/>
      <c r="EFG5" s="302"/>
      <c r="EFH5" s="302"/>
      <c r="EFI5" s="302"/>
      <c r="EFJ5" s="302"/>
      <c r="EFK5" s="302"/>
      <c r="EFL5" s="302"/>
      <c r="EFM5" s="302"/>
      <c r="EFN5" s="302"/>
      <c r="EFO5" s="302"/>
      <c r="EFP5" s="302"/>
      <c r="EFQ5" s="302"/>
      <c r="EFR5" s="302"/>
      <c r="EFS5" s="302"/>
      <c r="EFT5" s="302"/>
      <c r="EFU5" s="302"/>
      <c r="EFV5" s="302"/>
      <c r="EFW5" s="302"/>
      <c r="EFX5" s="302"/>
      <c r="EFY5" s="302"/>
      <c r="EFZ5" s="302"/>
      <c r="EGA5" s="302"/>
      <c r="EGB5" s="302"/>
      <c r="EGC5" s="302"/>
      <c r="EGD5" s="302"/>
      <c r="EGE5" s="302"/>
      <c r="EGF5" s="302"/>
      <c r="EGG5" s="302"/>
      <c r="EGH5" s="302"/>
      <c r="EGI5" s="302"/>
      <c r="EGJ5" s="302"/>
      <c r="EGK5" s="302"/>
      <c r="EGL5" s="302"/>
      <c r="EGM5" s="302"/>
      <c r="EGN5" s="302"/>
      <c r="EGO5" s="302"/>
      <c r="EGP5" s="302"/>
      <c r="EGQ5" s="302"/>
      <c r="EGR5" s="302"/>
      <c r="EGS5" s="302"/>
      <c r="EGT5" s="302"/>
      <c r="EGU5" s="302"/>
      <c r="EGV5" s="302"/>
      <c r="EGW5" s="302"/>
      <c r="EGX5" s="302"/>
      <c r="EGY5" s="302"/>
      <c r="EGZ5" s="302"/>
      <c r="EHA5" s="302"/>
      <c r="EHB5" s="302"/>
      <c r="EHC5" s="302"/>
      <c r="EHD5" s="302"/>
      <c r="EHE5" s="302"/>
      <c r="EHF5" s="302"/>
      <c r="EHG5" s="302"/>
      <c r="EHH5" s="302"/>
      <c r="EHI5" s="302"/>
      <c r="EHJ5" s="302"/>
      <c r="EHK5" s="302"/>
      <c r="EHL5" s="302"/>
      <c r="EHM5" s="302"/>
      <c r="EHN5" s="302"/>
      <c r="EHO5" s="302"/>
      <c r="EHP5" s="302"/>
      <c r="EHQ5" s="302"/>
      <c r="EHR5" s="302"/>
      <c r="EHS5" s="302"/>
      <c r="EHT5" s="302"/>
      <c r="EHU5" s="302"/>
      <c r="EHV5" s="302"/>
      <c r="EHW5" s="302"/>
      <c r="EHX5" s="302"/>
      <c r="EHY5" s="302"/>
      <c r="EHZ5" s="302"/>
      <c r="EIA5" s="302"/>
      <c r="EIB5" s="302"/>
      <c r="EIC5" s="302"/>
      <c r="EID5" s="302"/>
      <c r="EIE5" s="302"/>
      <c r="EIF5" s="302"/>
      <c r="EIG5" s="302"/>
      <c r="EIH5" s="302"/>
      <c r="EII5" s="302"/>
      <c r="EIJ5" s="302"/>
      <c r="EIK5" s="302"/>
      <c r="EIL5" s="302"/>
      <c r="EIM5" s="302"/>
      <c r="EIN5" s="302"/>
      <c r="EIO5" s="302"/>
      <c r="EIP5" s="302"/>
      <c r="EIQ5" s="302"/>
      <c r="EIR5" s="302"/>
      <c r="EIS5" s="302"/>
      <c r="EIT5" s="302"/>
      <c r="EIU5" s="302"/>
      <c r="EIV5" s="302"/>
      <c r="EIW5" s="302"/>
      <c r="EIX5" s="302"/>
      <c r="EIY5" s="302"/>
      <c r="EIZ5" s="302"/>
      <c r="EJA5" s="302"/>
      <c r="EJB5" s="302"/>
      <c r="EJC5" s="302"/>
      <c r="EJD5" s="302"/>
      <c r="EJE5" s="302"/>
      <c r="EJF5" s="302"/>
      <c r="EJG5" s="302"/>
      <c r="EJH5" s="302"/>
      <c r="EJI5" s="302"/>
      <c r="EJJ5" s="302"/>
      <c r="EJK5" s="302"/>
      <c r="EJL5" s="302"/>
      <c r="EJM5" s="302"/>
      <c r="EJN5" s="302"/>
      <c r="EJO5" s="302"/>
      <c r="EJP5" s="302"/>
      <c r="EJQ5" s="302"/>
      <c r="EJR5" s="302"/>
      <c r="EJS5" s="302"/>
      <c r="EJT5" s="302"/>
      <c r="EJU5" s="302"/>
      <c r="EJV5" s="302"/>
      <c r="EJW5" s="302"/>
      <c r="EJX5" s="302"/>
      <c r="EJY5" s="302"/>
      <c r="EJZ5" s="302"/>
      <c r="EKA5" s="302"/>
      <c r="EKB5" s="302"/>
      <c r="EKC5" s="302"/>
      <c r="EKD5" s="302"/>
      <c r="EKE5" s="302"/>
      <c r="EKF5" s="302"/>
      <c r="EKG5" s="302"/>
      <c r="EKH5" s="302"/>
      <c r="EKI5" s="302"/>
      <c r="EKJ5" s="302"/>
      <c r="EKK5" s="302"/>
      <c r="EKL5" s="302"/>
      <c r="EKM5" s="302"/>
      <c r="EKN5" s="302"/>
      <c r="EKO5" s="302"/>
      <c r="EKP5" s="302"/>
      <c r="EKQ5" s="302"/>
      <c r="EKR5" s="302"/>
      <c r="EKS5" s="302"/>
      <c r="EKT5" s="302"/>
      <c r="EKU5" s="302"/>
      <c r="EKV5" s="302"/>
      <c r="EKW5" s="302"/>
      <c r="EKX5" s="302"/>
      <c r="EKY5" s="302"/>
      <c r="EKZ5" s="302"/>
      <c r="ELA5" s="302"/>
      <c r="ELB5" s="302"/>
      <c r="ELC5" s="302"/>
      <c r="ELD5" s="302"/>
      <c r="ELE5" s="302"/>
      <c r="ELF5" s="302"/>
      <c r="ELG5" s="302"/>
      <c r="ELH5" s="302"/>
      <c r="ELI5" s="302"/>
      <c r="ELJ5" s="302"/>
      <c r="ELK5" s="302"/>
      <c r="ELL5" s="302"/>
      <c r="ELM5" s="302"/>
      <c r="ELN5" s="302"/>
      <c r="ELO5" s="302"/>
      <c r="ELP5" s="302"/>
      <c r="ELQ5" s="302"/>
      <c r="ELR5" s="302"/>
      <c r="ELS5" s="302"/>
      <c r="ELT5" s="302"/>
      <c r="ELU5" s="302"/>
      <c r="ELV5" s="302"/>
      <c r="ELW5" s="302"/>
      <c r="ELX5" s="302"/>
      <c r="ELY5" s="302"/>
      <c r="ELZ5" s="302"/>
      <c r="EMA5" s="302"/>
      <c r="EMB5" s="302"/>
      <c r="EMC5" s="302"/>
      <c r="EMD5" s="302"/>
      <c r="EME5" s="302"/>
      <c r="EMF5" s="302"/>
      <c r="EMG5" s="302"/>
      <c r="EMH5" s="302"/>
      <c r="EMI5" s="302"/>
      <c r="EMJ5" s="302"/>
      <c r="EMK5" s="302"/>
      <c r="EML5" s="302"/>
      <c r="EMM5" s="302"/>
      <c r="EMN5" s="302"/>
      <c r="EMO5" s="302"/>
      <c r="EMP5" s="302"/>
      <c r="EMQ5" s="302"/>
      <c r="EMR5" s="302"/>
      <c r="EMS5" s="302"/>
      <c r="EMT5" s="302"/>
      <c r="EMU5" s="302"/>
      <c r="EMV5" s="302"/>
      <c r="EMW5" s="302"/>
      <c r="EMX5" s="302"/>
      <c r="EMY5" s="302"/>
      <c r="EMZ5" s="302"/>
      <c r="ENA5" s="302"/>
      <c r="ENB5" s="302"/>
      <c r="ENC5" s="302"/>
      <c r="END5" s="302"/>
      <c r="ENE5" s="302"/>
      <c r="ENF5" s="302"/>
      <c r="ENG5" s="302"/>
      <c r="ENH5" s="302"/>
      <c r="ENI5" s="302"/>
      <c r="ENJ5" s="302"/>
      <c r="ENK5" s="302"/>
      <c r="ENL5" s="302"/>
      <c r="ENM5" s="302"/>
      <c r="ENN5" s="302"/>
      <c r="ENO5" s="302"/>
      <c r="ENP5" s="302"/>
      <c r="ENQ5" s="302"/>
      <c r="ENR5" s="302"/>
      <c r="ENS5" s="302"/>
      <c r="ENT5" s="302"/>
      <c r="ENU5" s="302"/>
      <c r="ENV5" s="302"/>
      <c r="ENW5" s="302"/>
      <c r="ENX5" s="302"/>
      <c r="ENY5" s="302"/>
      <c r="ENZ5" s="302"/>
      <c r="EOA5" s="302"/>
      <c r="EOB5" s="302"/>
      <c r="EOC5" s="302"/>
      <c r="EOD5" s="302"/>
      <c r="EOE5" s="302"/>
      <c r="EOF5" s="302"/>
      <c r="EOG5" s="302"/>
      <c r="EOH5" s="302"/>
      <c r="EOI5" s="302"/>
      <c r="EOJ5" s="302"/>
      <c r="EOK5" s="302"/>
      <c r="EOL5" s="302"/>
      <c r="EOM5" s="302"/>
      <c r="EON5" s="302"/>
      <c r="EOO5" s="302"/>
      <c r="EOP5" s="302"/>
      <c r="EOQ5" s="302"/>
      <c r="EOR5" s="302"/>
      <c r="EOS5" s="302"/>
      <c r="EOT5" s="302"/>
      <c r="EOU5" s="302"/>
      <c r="EOV5" s="302"/>
      <c r="EOW5" s="302"/>
      <c r="EOX5" s="302"/>
      <c r="EOY5" s="302"/>
      <c r="EOZ5" s="302"/>
      <c r="EPA5" s="302"/>
      <c r="EPB5" s="302"/>
      <c r="EPC5" s="302"/>
      <c r="EPD5" s="302"/>
      <c r="EPE5" s="302"/>
      <c r="EPF5" s="302"/>
      <c r="EPG5" s="302"/>
      <c r="EPH5" s="302"/>
      <c r="EPI5" s="302"/>
      <c r="EPJ5" s="302"/>
      <c r="EPK5" s="302"/>
      <c r="EPL5" s="302"/>
      <c r="EPM5" s="302"/>
      <c r="EPN5" s="302"/>
      <c r="EPO5" s="302"/>
      <c r="EPP5" s="302"/>
      <c r="EPQ5" s="302"/>
      <c r="EPR5" s="302"/>
      <c r="EPS5" s="302"/>
      <c r="EPT5" s="302"/>
      <c r="EPU5" s="302"/>
      <c r="EPV5" s="302"/>
      <c r="EPW5" s="302"/>
      <c r="EPX5" s="302"/>
      <c r="EPY5" s="302"/>
      <c r="EPZ5" s="302"/>
      <c r="EQA5" s="302"/>
      <c r="EQB5" s="302"/>
      <c r="EQC5" s="302"/>
      <c r="EQD5" s="302"/>
      <c r="EQE5" s="302"/>
      <c r="EQF5" s="302"/>
      <c r="EQG5" s="302"/>
      <c r="EQH5" s="302"/>
      <c r="EQI5" s="302"/>
      <c r="EQJ5" s="302"/>
      <c r="EQK5" s="302"/>
      <c r="EQL5" s="302"/>
      <c r="EQM5" s="302"/>
      <c r="EQN5" s="302"/>
      <c r="EQO5" s="302"/>
      <c r="EQP5" s="302"/>
      <c r="EQQ5" s="302"/>
      <c r="EQR5" s="302"/>
      <c r="EQS5" s="302"/>
      <c r="EQT5" s="302"/>
      <c r="EQU5" s="302"/>
      <c r="EQV5" s="302"/>
      <c r="EQW5" s="302"/>
      <c r="EQX5" s="302"/>
      <c r="EQY5" s="302"/>
      <c r="EQZ5" s="302"/>
      <c r="ERA5" s="302"/>
      <c r="ERB5" s="302"/>
      <c r="ERC5" s="302"/>
      <c r="ERD5" s="302"/>
      <c r="ERE5" s="302"/>
      <c r="ERF5" s="302"/>
      <c r="ERG5" s="302"/>
      <c r="ERH5" s="302"/>
      <c r="ERI5" s="302"/>
      <c r="ERJ5" s="302"/>
      <c r="ERK5" s="302"/>
      <c r="ERL5" s="302"/>
      <c r="ERM5" s="302"/>
      <c r="ERN5" s="302"/>
      <c r="ERO5" s="302"/>
      <c r="ERP5" s="302"/>
      <c r="ERQ5" s="302"/>
      <c r="ERR5" s="302"/>
      <c r="ERS5" s="302"/>
      <c r="ERT5" s="302"/>
      <c r="ERU5" s="302"/>
      <c r="ERV5" s="302"/>
      <c r="ERW5" s="302"/>
      <c r="ERX5" s="302"/>
      <c r="ERY5" s="302"/>
      <c r="ERZ5" s="302"/>
      <c r="ESA5" s="302"/>
      <c r="ESB5" s="302"/>
      <c r="ESC5" s="302"/>
      <c r="ESD5" s="302"/>
      <c r="ESE5" s="302"/>
      <c r="ESF5" s="302"/>
      <c r="ESG5" s="302"/>
      <c r="ESH5" s="302"/>
      <c r="ESI5" s="302"/>
      <c r="ESJ5" s="302"/>
      <c r="ESK5" s="302"/>
      <c r="ESL5" s="302"/>
      <c r="ESM5" s="302"/>
      <c r="ESN5" s="302"/>
      <c r="ESO5" s="302"/>
      <c r="ESP5" s="302"/>
      <c r="ESQ5" s="302"/>
      <c r="ESR5" s="302"/>
      <c r="ESS5" s="302"/>
      <c r="EST5" s="302"/>
      <c r="ESU5" s="302"/>
      <c r="ESV5" s="302"/>
      <c r="ESW5" s="302"/>
      <c r="ESX5" s="302"/>
      <c r="ESY5" s="302"/>
      <c r="ESZ5" s="302"/>
      <c r="ETA5" s="302"/>
      <c r="ETB5" s="302"/>
      <c r="ETC5" s="302"/>
      <c r="ETD5" s="302"/>
      <c r="ETE5" s="302"/>
      <c r="ETF5" s="302"/>
      <c r="ETG5" s="302"/>
      <c r="ETH5" s="302"/>
      <c r="ETI5" s="302"/>
      <c r="ETJ5" s="302"/>
      <c r="ETK5" s="302"/>
      <c r="ETL5" s="302"/>
      <c r="ETM5" s="302"/>
      <c r="ETN5" s="302"/>
      <c r="ETO5" s="302"/>
      <c r="ETP5" s="302"/>
      <c r="ETQ5" s="302"/>
      <c r="ETR5" s="302"/>
      <c r="ETS5" s="302"/>
      <c r="ETT5" s="302"/>
      <c r="ETU5" s="302"/>
      <c r="ETV5" s="302"/>
      <c r="ETW5" s="302"/>
      <c r="ETX5" s="302"/>
      <c r="ETY5" s="302"/>
      <c r="ETZ5" s="302"/>
      <c r="EUA5" s="302"/>
      <c r="EUB5" s="302"/>
      <c r="EUC5" s="302"/>
      <c r="EUD5" s="302"/>
      <c r="EUE5" s="302"/>
      <c r="EUF5" s="302"/>
      <c r="EUG5" s="302"/>
      <c r="EUH5" s="302"/>
      <c r="EUI5" s="302"/>
      <c r="EUJ5" s="302"/>
      <c r="EUK5" s="302"/>
      <c r="EUL5" s="302"/>
      <c r="EUM5" s="302"/>
      <c r="EUN5" s="302"/>
      <c r="EUO5" s="302"/>
      <c r="EUP5" s="302"/>
      <c r="EUQ5" s="302"/>
      <c r="EUR5" s="302"/>
      <c r="EUS5" s="302"/>
      <c r="EUT5" s="302"/>
      <c r="EUU5" s="302"/>
      <c r="EUV5" s="302"/>
      <c r="EUW5" s="302"/>
      <c r="EUX5" s="302"/>
      <c r="EUY5" s="302"/>
      <c r="EUZ5" s="302"/>
      <c r="EVA5" s="302"/>
      <c r="EVB5" s="302"/>
      <c r="EVC5" s="302"/>
      <c r="EVD5" s="302"/>
      <c r="EVE5" s="302"/>
      <c r="EVF5" s="302"/>
      <c r="EVG5" s="302"/>
      <c r="EVH5" s="302"/>
      <c r="EVI5" s="302"/>
      <c r="EVJ5" s="302"/>
      <c r="EVK5" s="302"/>
      <c r="EVL5" s="302"/>
      <c r="EVM5" s="302"/>
      <c r="EVN5" s="302"/>
      <c r="EVO5" s="302"/>
      <c r="EVP5" s="302"/>
      <c r="EVQ5" s="302"/>
      <c r="EVR5" s="302"/>
      <c r="EVS5" s="302"/>
      <c r="EVT5" s="302"/>
      <c r="EVU5" s="302"/>
      <c r="EVV5" s="302"/>
      <c r="EVW5" s="302"/>
      <c r="EVX5" s="302"/>
      <c r="EVY5" s="302"/>
      <c r="EVZ5" s="302"/>
      <c r="EWA5" s="302"/>
      <c r="EWB5" s="302"/>
      <c r="EWC5" s="302"/>
      <c r="EWD5" s="302"/>
      <c r="EWE5" s="302"/>
      <c r="EWF5" s="302"/>
      <c r="EWG5" s="302"/>
      <c r="EWH5" s="302"/>
      <c r="EWI5" s="302"/>
      <c r="EWJ5" s="302"/>
      <c r="EWK5" s="302"/>
      <c r="EWL5" s="302"/>
      <c r="EWM5" s="302"/>
      <c r="EWN5" s="302"/>
      <c r="EWO5" s="302"/>
      <c r="EWP5" s="302"/>
      <c r="EWQ5" s="302"/>
      <c r="EWR5" s="302"/>
      <c r="EWS5" s="302"/>
      <c r="EWT5" s="302"/>
      <c r="EWU5" s="302"/>
      <c r="EWV5" s="302"/>
      <c r="EWW5" s="302"/>
      <c r="EWX5" s="302"/>
      <c r="EWY5" s="302"/>
      <c r="EWZ5" s="302"/>
      <c r="EXA5" s="302"/>
      <c r="EXB5" s="302"/>
      <c r="EXC5" s="302"/>
      <c r="EXD5" s="302"/>
      <c r="EXE5" s="302"/>
      <c r="EXF5" s="302"/>
      <c r="EXG5" s="302"/>
      <c r="EXH5" s="302"/>
      <c r="EXI5" s="302"/>
      <c r="EXJ5" s="302"/>
      <c r="EXK5" s="302"/>
      <c r="EXL5" s="302"/>
      <c r="EXM5" s="302"/>
      <c r="EXN5" s="302"/>
      <c r="EXO5" s="302"/>
      <c r="EXP5" s="302"/>
      <c r="EXQ5" s="302"/>
      <c r="EXR5" s="302"/>
      <c r="EXS5" s="302"/>
      <c r="EXT5" s="302"/>
      <c r="EXU5" s="302"/>
      <c r="EXV5" s="302"/>
      <c r="EXW5" s="302"/>
      <c r="EXX5" s="302"/>
      <c r="EXY5" s="302"/>
      <c r="EXZ5" s="302"/>
      <c r="EYA5" s="302"/>
      <c r="EYB5" s="302"/>
      <c r="EYC5" s="302"/>
      <c r="EYD5" s="302"/>
      <c r="EYE5" s="302"/>
      <c r="EYF5" s="302"/>
      <c r="EYG5" s="302"/>
      <c r="EYH5" s="302"/>
      <c r="EYI5" s="302"/>
      <c r="EYJ5" s="302"/>
      <c r="EYK5" s="302"/>
      <c r="EYL5" s="302"/>
      <c r="EYM5" s="302"/>
      <c r="EYN5" s="302"/>
      <c r="EYO5" s="302"/>
      <c r="EYP5" s="302"/>
      <c r="EYQ5" s="302"/>
      <c r="EYR5" s="302"/>
      <c r="EYS5" s="302"/>
      <c r="EYT5" s="302"/>
      <c r="EYU5" s="302"/>
      <c r="EYV5" s="302"/>
      <c r="EYW5" s="302"/>
      <c r="EYX5" s="302"/>
      <c r="EYY5" s="302"/>
      <c r="EYZ5" s="302"/>
      <c r="EZA5" s="302"/>
      <c r="EZB5" s="302"/>
      <c r="EZC5" s="302"/>
      <c r="EZD5" s="302"/>
      <c r="EZE5" s="302"/>
      <c r="EZF5" s="302"/>
      <c r="EZG5" s="302"/>
      <c r="EZH5" s="302"/>
      <c r="EZI5" s="302"/>
      <c r="EZJ5" s="302"/>
      <c r="EZK5" s="302"/>
      <c r="EZL5" s="302"/>
      <c r="EZM5" s="302"/>
      <c r="EZN5" s="302"/>
      <c r="EZO5" s="302"/>
      <c r="EZP5" s="302"/>
      <c r="EZQ5" s="302"/>
      <c r="EZR5" s="302"/>
      <c r="EZS5" s="302"/>
      <c r="EZT5" s="302"/>
      <c r="EZU5" s="302"/>
      <c r="EZV5" s="302"/>
      <c r="EZW5" s="302"/>
      <c r="EZX5" s="302"/>
      <c r="EZY5" s="302"/>
      <c r="EZZ5" s="302"/>
      <c r="FAA5" s="302"/>
      <c r="FAB5" s="302"/>
      <c r="FAC5" s="302"/>
      <c r="FAD5" s="302"/>
      <c r="FAE5" s="302"/>
      <c r="FAF5" s="302"/>
      <c r="FAG5" s="302"/>
      <c r="FAH5" s="302"/>
      <c r="FAI5" s="302"/>
      <c r="FAJ5" s="302"/>
      <c r="FAK5" s="302"/>
      <c r="FAL5" s="302"/>
      <c r="FAM5" s="302"/>
      <c r="FAN5" s="302"/>
      <c r="FAO5" s="302"/>
      <c r="FAP5" s="302"/>
      <c r="FAQ5" s="302"/>
      <c r="FAR5" s="302"/>
      <c r="FAS5" s="302"/>
      <c r="FAT5" s="302"/>
      <c r="FAU5" s="302"/>
      <c r="FAV5" s="302"/>
      <c r="FAW5" s="302"/>
      <c r="FAX5" s="302"/>
      <c r="FAY5" s="302"/>
      <c r="FAZ5" s="302"/>
      <c r="FBA5" s="302"/>
      <c r="FBB5" s="302"/>
      <c r="FBC5" s="302"/>
      <c r="FBD5" s="302"/>
      <c r="FBE5" s="302"/>
      <c r="FBF5" s="302"/>
      <c r="FBG5" s="302"/>
      <c r="FBH5" s="302"/>
      <c r="FBI5" s="302"/>
      <c r="FBJ5" s="302"/>
      <c r="FBK5" s="302"/>
      <c r="FBL5" s="302"/>
      <c r="FBM5" s="302"/>
      <c r="FBN5" s="302"/>
      <c r="FBO5" s="302"/>
      <c r="FBP5" s="302"/>
      <c r="FBQ5" s="302"/>
      <c r="FBR5" s="302"/>
      <c r="FBS5" s="302"/>
      <c r="FBT5" s="302"/>
      <c r="FBU5" s="302"/>
      <c r="FBV5" s="302"/>
      <c r="FBW5" s="302"/>
      <c r="FBX5" s="302"/>
      <c r="FBY5" s="302"/>
      <c r="FBZ5" s="302"/>
      <c r="FCA5" s="302"/>
      <c r="FCB5" s="302"/>
      <c r="FCC5" s="302"/>
      <c r="FCD5" s="302"/>
      <c r="FCE5" s="302"/>
      <c r="FCF5" s="302"/>
      <c r="FCG5" s="302"/>
      <c r="FCH5" s="302"/>
      <c r="FCI5" s="302"/>
      <c r="FCJ5" s="302"/>
      <c r="FCK5" s="302"/>
      <c r="FCL5" s="302"/>
      <c r="FCM5" s="302"/>
      <c r="FCN5" s="302"/>
      <c r="FCO5" s="302"/>
      <c r="FCP5" s="302"/>
      <c r="FCQ5" s="302"/>
      <c r="FCR5" s="302"/>
      <c r="FCS5" s="302"/>
      <c r="FCT5" s="302"/>
      <c r="FCU5" s="302"/>
      <c r="FCV5" s="302"/>
      <c r="FCW5" s="302"/>
      <c r="FCX5" s="302"/>
      <c r="FCY5" s="302"/>
      <c r="FCZ5" s="302"/>
      <c r="FDA5" s="302"/>
      <c r="FDB5" s="302"/>
      <c r="FDC5" s="302"/>
      <c r="FDD5" s="302"/>
      <c r="FDE5" s="302"/>
      <c r="FDF5" s="302"/>
      <c r="FDG5" s="302"/>
      <c r="FDH5" s="302"/>
      <c r="FDI5" s="302"/>
      <c r="FDJ5" s="302"/>
      <c r="FDK5" s="302"/>
      <c r="FDL5" s="302"/>
      <c r="FDM5" s="302"/>
      <c r="FDN5" s="302"/>
      <c r="FDO5" s="302"/>
      <c r="FDP5" s="302"/>
      <c r="FDQ5" s="302"/>
      <c r="FDR5" s="302"/>
      <c r="FDS5" s="302"/>
      <c r="FDT5" s="302"/>
      <c r="FDU5" s="302"/>
      <c r="FDV5" s="302"/>
      <c r="FDW5" s="302"/>
      <c r="FDX5" s="302"/>
      <c r="FDY5" s="302"/>
      <c r="FDZ5" s="302"/>
      <c r="FEA5" s="302"/>
      <c r="FEB5" s="302"/>
      <c r="FEC5" s="302"/>
      <c r="FED5" s="302"/>
      <c r="FEE5" s="302"/>
      <c r="FEF5" s="302"/>
      <c r="FEG5" s="302"/>
      <c r="FEH5" s="302"/>
      <c r="FEI5" s="302"/>
      <c r="FEJ5" s="302"/>
      <c r="FEK5" s="302"/>
      <c r="FEL5" s="302"/>
      <c r="FEM5" s="302"/>
      <c r="FEN5" s="302"/>
      <c r="FEO5" s="302"/>
      <c r="FEP5" s="302"/>
      <c r="FEQ5" s="302"/>
      <c r="FER5" s="302"/>
      <c r="FES5" s="302"/>
      <c r="FET5" s="302"/>
      <c r="FEU5" s="302"/>
      <c r="FEV5" s="302"/>
      <c r="FEW5" s="302"/>
      <c r="FEX5" s="302"/>
      <c r="FEY5" s="302"/>
      <c r="FEZ5" s="302"/>
      <c r="FFA5" s="302"/>
      <c r="FFB5" s="302"/>
      <c r="FFC5" s="302"/>
      <c r="FFD5" s="302"/>
      <c r="FFE5" s="302"/>
      <c r="FFF5" s="302"/>
      <c r="FFG5" s="302"/>
      <c r="FFH5" s="302"/>
      <c r="FFI5" s="302"/>
      <c r="FFJ5" s="302"/>
      <c r="FFK5" s="302"/>
      <c r="FFL5" s="302"/>
      <c r="FFM5" s="302"/>
      <c r="FFN5" s="302"/>
      <c r="FFO5" s="302"/>
      <c r="FFP5" s="302"/>
      <c r="FFQ5" s="302"/>
      <c r="FFR5" s="302"/>
      <c r="FFS5" s="302"/>
      <c r="FFT5" s="302"/>
      <c r="FFU5" s="302"/>
      <c r="FFV5" s="302"/>
      <c r="FFW5" s="302"/>
      <c r="FFX5" s="302"/>
      <c r="FFY5" s="302"/>
      <c r="FFZ5" s="302"/>
      <c r="FGA5" s="302"/>
      <c r="FGB5" s="302"/>
      <c r="FGC5" s="302"/>
      <c r="FGD5" s="302"/>
      <c r="FGE5" s="302"/>
      <c r="FGF5" s="302"/>
      <c r="FGG5" s="302"/>
      <c r="FGH5" s="302"/>
      <c r="FGI5" s="302"/>
      <c r="FGJ5" s="302"/>
      <c r="FGK5" s="302"/>
      <c r="FGL5" s="302"/>
      <c r="FGM5" s="302"/>
      <c r="FGN5" s="302"/>
      <c r="FGO5" s="302"/>
      <c r="FGP5" s="302"/>
      <c r="FGQ5" s="302"/>
      <c r="FGR5" s="302"/>
      <c r="FGS5" s="302"/>
      <c r="FGT5" s="302"/>
      <c r="FGU5" s="302"/>
      <c r="FGV5" s="302"/>
      <c r="FGW5" s="302"/>
      <c r="FGX5" s="302"/>
      <c r="FGY5" s="302"/>
      <c r="FGZ5" s="302"/>
      <c r="FHA5" s="302"/>
      <c r="FHB5" s="302"/>
      <c r="FHC5" s="302"/>
      <c r="FHD5" s="302"/>
      <c r="FHE5" s="302"/>
      <c r="FHF5" s="302"/>
      <c r="FHG5" s="302"/>
      <c r="FHH5" s="302"/>
      <c r="FHI5" s="302"/>
      <c r="FHJ5" s="302"/>
      <c r="FHK5" s="302"/>
      <c r="FHL5" s="302"/>
      <c r="FHM5" s="302"/>
      <c r="FHN5" s="302"/>
      <c r="FHO5" s="302"/>
      <c r="FHP5" s="302"/>
      <c r="FHQ5" s="302"/>
      <c r="FHR5" s="302"/>
      <c r="FHS5" s="302"/>
      <c r="FHT5" s="302"/>
      <c r="FHU5" s="302"/>
      <c r="FHV5" s="302"/>
      <c r="FHW5" s="302"/>
      <c r="FHX5" s="302"/>
      <c r="FHY5" s="302"/>
      <c r="FHZ5" s="302"/>
      <c r="FIA5" s="302"/>
      <c r="FIB5" s="302"/>
      <c r="FIC5" s="302"/>
      <c r="FID5" s="302"/>
      <c r="FIE5" s="302"/>
      <c r="FIF5" s="302"/>
      <c r="FIG5" s="302"/>
      <c r="FIH5" s="302"/>
      <c r="FII5" s="302"/>
      <c r="FIJ5" s="302"/>
      <c r="FIK5" s="302"/>
      <c r="FIL5" s="302"/>
      <c r="FIM5" s="302"/>
      <c r="FIN5" s="302"/>
      <c r="FIO5" s="302"/>
      <c r="FIP5" s="302"/>
      <c r="FIQ5" s="302"/>
      <c r="FIR5" s="302"/>
      <c r="FIS5" s="302"/>
      <c r="FIT5" s="302"/>
      <c r="FIU5" s="302"/>
      <c r="FIV5" s="302"/>
      <c r="FIW5" s="302"/>
      <c r="FIX5" s="302"/>
      <c r="FIY5" s="302"/>
      <c r="FIZ5" s="302"/>
      <c r="FJA5" s="302"/>
      <c r="FJB5" s="302"/>
      <c r="FJC5" s="302"/>
      <c r="FJD5" s="302"/>
      <c r="FJE5" s="302"/>
      <c r="FJF5" s="302"/>
      <c r="FJG5" s="302"/>
      <c r="FJH5" s="302"/>
      <c r="FJI5" s="302"/>
      <c r="FJJ5" s="302"/>
      <c r="FJK5" s="302"/>
      <c r="FJL5" s="302"/>
      <c r="FJM5" s="302"/>
      <c r="FJN5" s="302"/>
      <c r="FJO5" s="302"/>
      <c r="FJP5" s="302"/>
      <c r="FJQ5" s="302"/>
      <c r="FJR5" s="302"/>
      <c r="FJS5" s="302"/>
      <c r="FJT5" s="302"/>
      <c r="FJU5" s="302"/>
      <c r="FJV5" s="302"/>
      <c r="FJW5" s="302"/>
      <c r="FJX5" s="302"/>
      <c r="FJY5" s="302"/>
      <c r="FJZ5" s="302"/>
      <c r="FKA5" s="302"/>
      <c r="FKB5" s="302"/>
      <c r="FKC5" s="302"/>
      <c r="FKD5" s="302"/>
      <c r="FKE5" s="302"/>
      <c r="FKF5" s="302"/>
      <c r="FKG5" s="302"/>
      <c r="FKH5" s="302"/>
      <c r="FKI5" s="302"/>
      <c r="FKJ5" s="302"/>
      <c r="FKK5" s="302"/>
      <c r="FKL5" s="302"/>
      <c r="FKM5" s="302"/>
      <c r="FKN5" s="302"/>
      <c r="FKO5" s="302"/>
      <c r="FKP5" s="302"/>
      <c r="FKQ5" s="302"/>
      <c r="FKR5" s="302"/>
      <c r="FKS5" s="302"/>
      <c r="FKT5" s="302"/>
      <c r="FKU5" s="302"/>
      <c r="FKV5" s="302"/>
      <c r="FKW5" s="302"/>
      <c r="FKX5" s="302"/>
      <c r="FKY5" s="302"/>
      <c r="FKZ5" s="302"/>
      <c r="FLA5" s="302"/>
      <c r="FLB5" s="302"/>
      <c r="FLC5" s="302"/>
      <c r="FLD5" s="302"/>
      <c r="FLE5" s="302"/>
      <c r="FLF5" s="302"/>
      <c r="FLG5" s="302"/>
      <c r="FLH5" s="302"/>
      <c r="FLI5" s="302"/>
      <c r="FLJ5" s="302"/>
      <c r="FLK5" s="302"/>
      <c r="FLL5" s="302"/>
      <c r="FLM5" s="302"/>
      <c r="FLN5" s="302"/>
      <c r="FLO5" s="302"/>
      <c r="FLP5" s="302"/>
      <c r="FLQ5" s="302"/>
      <c r="FLR5" s="302"/>
      <c r="FLS5" s="302"/>
      <c r="FLT5" s="302"/>
      <c r="FLU5" s="302"/>
      <c r="FLV5" s="302"/>
      <c r="FLW5" s="302"/>
      <c r="FLX5" s="302"/>
      <c r="FLY5" s="302"/>
      <c r="FLZ5" s="302"/>
      <c r="FMA5" s="302"/>
      <c r="FMB5" s="302"/>
      <c r="FMC5" s="302"/>
      <c r="FMD5" s="302"/>
      <c r="FME5" s="302"/>
      <c r="FMF5" s="302"/>
      <c r="FMG5" s="302"/>
      <c r="FMH5" s="302"/>
      <c r="FMI5" s="302"/>
      <c r="FMJ5" s="302"/>
      <c r="FMK5" s="302"/>
      <c r="FML5" s="302"/>
      <c r="FMM5" s="302"/>
      <c r="FMN5" s="302"/>
      <c r="FMO5" s="302"/>
      <c r="FMP5" s="302"/>
      <c r="FMQ5" s="302"/>
      <c r="FMR5" s="302"/>
      <c r="FMS5" s="302"/>
      <c r="FMT5" s="302"/>
      <c r="FMU5" s="302"/>
      <c r="FMV5" s="302"/>
      <c r="FMW5" s="302"/>
      <c r="FMX5" s="302"/>
      <c r="FMY5" s="302"/>
      <c r="FMZ5" s="302"/>
      <c r="FNA5" s="302"/>
      <c r="FNB5" s="302"/>
      <c r="FNC5" s="302"/>
      <c r="FND5" s="302"/>
      <c r="FNE5" s="302"/>
      <c r="FNF5" s="302"/>
      <c r="FNG5" s="302"/>
      <c r="FNH5" s="302"/>
      <c r="FNI5" s="302"/>
      <c r="FNJ5" s="302"/>
      <c r="FNK5" s="302"/>
      <c r="FNL5" s="302"/>
      <c r="FNM5" s="302"/>
      <c r="FNN5" s="302"/>
      <c r="FNO5" s="302"/>
      <c r="FNP5" s="302"/>
      <c r="FNQ5" s="302"/>
      <c r="FNR5" s="302"/>
      <c r="FNS5" s="302"/>
      <c r="FNT5" s="302"/>
      <c r="FNU5" s="302"/>
      <c r="FNV5" s="302"/>
      <c r="FNW5" s="302"/>
      <c r="FNX5" s="302"/>
      <c r="FNY5" s="302"/>
      <c r="FNZ5" s="302"/>
      <c r="FOA5" s="302"/>
      <c r="FOB5" s="302"/>
      <c r="FOC5" s="302"/>
      <c r="FOD5" s="302"/>
      <c r="FOE5" s="302"/>
      <c r="FOF5" s="302"/>
      <c r="FOG5" s="302"/>
      <c r="FOH5" s="302"/>
      <c r="FOI5" s="302"/>
      <c r="FOJ5" s="302"/>
      <c r="FOK5" s="302"/>
      <c r="FOL5" s="302"/>
      <c r="FOM5" s="302"/>
      <c r="FON5" s="302"/>
      <c r="FOO5" s="302"/>
      <c r="FOP5" s="302"/>
      <c r="FOQ5" s="302"/>
      <c r="FOR5" s="302"/>
      <c r="FOS5" s="302"/>
      <c r="FOT5" s="302"/>
      <c r="FOU5" s="302"/>
      <c r="FOV5" s="302"/>
      <c r="FOW5" s="302"/>
      <c r="FOX5" s="302"/>
      <c r="FOY5" s="302"/>
      <c r="FOZ5" s="302"/>
      <c r="FPA5" s="302"/>
      <c r="FPB5" s="302"/>
      <c r="FPC5" s="302"/>
      <c r="FPD5" s="302"/>
      <c r="FPE5" s="302"/>
      <c r="FPF5" s="302"/>
      <c r="FPG5" s="302"/>
      <c r="FPH5" s="302"/>
      <c r="FPI5" s="302"/>
      <c r="FPJ5" s="302"/>
      <c r="FPK5" s="302"/>
      <c r="FPL5" s="302"/>
      <c r="FPM5" s="302"/>
      <c r="FPN5" s="302"/>
      <c r="FPO5" s="302"/>
      <c r="FPP5" s="302"/>
      <c r="FPQ5" s="302"/>
      <c r="FPR5" s="302"/>
      <c r="FPS5" s="302"/>
      <c r="FPT5" s="302"/>
      <c r="FPU5" s="302"/>
      <c r="FPV5" s="302"/>
      <c r="FPW5" s="302"/>
      <c r="FPX5" s="302"/>
      <c r="FPY5" s="302"/>
      <c r="FPZ5" s="302"/>
      <c r="FQA5" s="302"/>
      <c r="FQB5" s="302"/>
      <c r="FQC5" s="302"/>
      <c r="FQD5" s="302"/>
      <c r="FQE5" s="302"/>
      <c r="FQF5" s="302"/>
      <c r="FQG5" s="302"/>
      <c r="FQH5" s="302"/>
      <c r="FQI5" s="302"/>
      <c r="FQJ5" s="302"/>
      <c r="FQK5" s="302"/>
      <c r="FQL5" s="302"/>
      <c r="FQM5" s="302"/>
      <c r="FQN5" s="302"/>
      <c r="FQO5" s="302"/>
      <c r="FQP5" s="302"/>
      <c r="FQQ5" s="302"/>
      <c r="FQR5" s="302"/>
      <c r="FQS5" s="302"/>
      <c r="FQT5" s="302"/>
      <c r="FQU5" s="302"/>
      <c r="FQV5" s="302"/>
      <c r="FQW5" s="302"/>
      <c r="FQX5" s="302"/>
      <c r="FQY5" s="302"/>
      <c r="FQZ5" s="302"/>
      <c r="FRA5" s="302"/>
      <c r="FRB5" s="302"/>
      <c r="FRC5" s="302"/>
      <c r="FRD5" s="302"/>
      <c r="FRE5" s="302"/>
      <c r="FRF5" s="302"/>
      <c r="FRG5" s="302"/>
      <c r="FRH5" s="302"/>
      <c r="FRI5" s="302"/>
      <c r="FRJ5" s="302"/>
      <c r="FRK5" s="302"/>
      <c r="FRL5" s="302"/>
      <c r="FRM5" s="302"/>
      <c r="FRN5" s="302"/>
      <c r="FRO5" s="302"/>
      <c r="FRP5" s="302"/>
      <c r="FRQ5" s="302"/>
      <c r="FRR5" s="302"/>
      <c r="FRS5" s="302"/>
      <c r="FRT5" s="302"/>
      <c r="FRU5" s="302"/>
      <c r="FRV5" s="302"/>
      <c r="FRW5" s="302"/>
      <c r="FRX5" s="302"/>
      <c r="FRY5" s="302"/>
      <c r="FRZ5" s="302"/>
      <c r="FSA5" s="302"/>
      <c r="FSB5" s="302"/>
      <c r="FSC5" s="302"/>
      <c r="FSD5" s="302"/>
      <c r="FSE5" s="302"/>
      <c r="FSF5" s="302"/>
      <c r="FSG5" s="302"/>
      <c r="FSH5" s="302"/>
      <c r="FSI5" s="302"/>
      <c r="FSJ5" s="302"/>
      <c r="FSK5" s="302"/>
      <c r="FSL5" s="302"/>
      <c r="FSM5" s="302"/>
      <c r="FSN5" s="302"/>
      <c r="FSO5" s="302"/>
      <c r="FSP5" s="302"/>
      <c r="FSQ5" s="302"/>
      <c r="FSR5" s="302"/>
      <c r="FSS5" s="302"/>
      <c r="FST5" s="302"/>
      <c r="FSU5" s="302"/>
      <c r="FSV5" s="302"/>
      <c r="FSW5" s="302"/>
      <c r="FSX5" s="302"/>
      <c r="FSY5" s="302"/>
      <c r="FSZ5" s="302"/>
      <c r="FTA5" s="302"/>
      <c r="FTB5" s="302"/>
      <c r="FTC5" s="302"/>
      <c r="FTD5" s="302"/>
      <c r="FTE5" s="302"/>
      <c r="FTF5" s="302"/>
      <c r="FTG5" s="302"/>
      <c r="FTH5" s="302"/>
      <c r="FTI5" s="302"/>
      <c r="FTJ5" s="302"/>
      <c r="FTK5" s="302"/>
      <c r="FTL5" s="302"/>
      <c r="FTM5" s="302"/>
      <c r="FTN5" s="302"/>
      <c r="FTO5" s="302"/>
      <c r="FTP5" s="302"/>
      <c r="FTQ5" s="302"/>
      <c r="FTR5" s="302"/>
      <c r="FTS5" s="302"/>
      <c r="FTT5" s="302"/>
      <c r="FTU5" s="302"/>
      <c r="FTV5" s="302"/>
      <c r="FTW5" s="302"/>
      <c r="FTX5" s="302"/>
      <c r="FTY5" s="302"/>
      <c r="FTZ5" s="302"/>
      <c r="FUA5" s="302"/>
      <c r="FUB5" s="302"/>
      <c r="FUC5" s="302"/>
      <c r="FUD5" s="302"/>
      <c r="FUE5" s="302"/>
      <c r="FUF5" s="302"/>
      <c r="FUG5" s="302"/>
      <c r="FUH5" s="302"/>
      <c r="FUI5" s="302"/>
      <c r="FUJ5" s="302"/>
      <c r="FUK5" s="302"/>
      <c r="FUL5" s="302"/>
      <c r="FUM5" s="302"/>
      <c r="FUN5" s="302"/>
      <c r="FUO5" s="302"/>
      <c r="FUP5" s="302"/>
      <c r="FUQ5" s="302"/>
      <c r="FUR5" s="302"/>
      <c r="FUS5" s="302"/>
      <c r="FUT5" s="302"/>
      <c r="FUU5" s="302"/>
      <c r="FUV5" s="302"/>
      <c r="FUW5" s="302"/>
      <c r="FUX5" s="302"/>
      <c r="FUY5" s="302"/>
      <c r="FUZ5" s="302"/>
      <c r="FVA5" s="302"/>
      <c r="FVB5" s="302"/>
      <c r="FVC5" s="302"/>
      <c r="FVD5" s="302"/>
      <c r="FVE5" s="302"/>
      <c r="FVF5" s="302"/>
      <c r="FVG5" s="302"/>
      <c r="FVH5" s="302"/>
      <c r="FVI5" s="302"/>
      <c r="FVJ5" s="302"/>
      <c r="FVK5" s="302"/>
      <c r="FVL5" s="302"/>
      <c r="FVM5" s="302"/>
      <c r="FVN5" s="302"/>
      <c r="FVO5" s="302"/>
      <c r="FVP5" s="302"/>
      <c r="FVQ5" s="302"/>
      <c r="FVR5" s="302"/>
      <c r="FVS5" s="302"/>
      <c r="FVT5" s="302"/>
      <c r="FVU5" s="302"/>
      <c r="FVV5" s="302"/>
      <c r="FVW5" s="302"/>
      <c r="FVX5" s="302"/>
      <c r="FVY5" s="302"/>
      <c r="FVZ5" s="302"/>
      <c r="FWA5" s="302"/>
      <c r="FWB5" s="302"/>
      <c r="FWC5" s="302"/>
      <c r="FWD5" s="302"/>
      <c r="FWE5" s="302"/>
      <c r="FWF5" s="302"/>
      <c r="FWG5" s="302"/>
      <c r="FWH5" s="302"/>
      <c r="FWI5" s="302"/>
      <c r="FWJ5" s="302"/>
      <c r="FWK5" s="302"/>
      <c r="FWL5" s="302"/>
      <c r="FWM5" s="302"/>
      <c r="FWN5" s="302"/>
      <c r="FWO5" s="302"/>
      <c r="FWP5" s="302"/>
      <c r="FWQ5" s="302"/>
      <c r="FWR5" s="302"/>
      <c r="FWS5" s="302"/>
      <c r="FWT5" s="302"/>
      <c r="FWU5" s="302"/>
      <c r="FWV5" s="302"/>
      <c r="FWW5" s="302"/>
      <c r="FWX5" s="302"/>
      <c r="FWY5" s="302"/>
      <c r="FWZ5" s="302"/>
      <c r="FXA5" s="302"/>
      <c r="FXB5" s="302"/>
      <c r="FXC5" s="302"/>
      <c r="FXD5" s="302"/>
      <c r="FXE5" s="302"/>
      <c r="FXF5" s="302"/>
      <c r="FXG5" s="302"/>
      <c r="FXH5" s="302"/>
      <c r="FXI5" s="302"/>
      <c r="FXJ5" s="302"/>
      <c r="FXK5" s="302"/>
      <c r="FXL5" s="302"/>
      <c r="FXM5" s="302"/>
      <c r="FXN5" s="302"/>
      <c r="FXO5" s="302"/>
      <c r="FXP5" s="302"/>
      <c r="FXQ5" s="302"/>
      <c r="FXR5" s="302"/>
      <c r="FXS5" s="302"/>
      <c r="FXT5" s="302"/>
      <c r="FXU5" s="302"/>
      <c r="FXV5" s="302"/>
      <c r="FXW5" s="302"/>
      <c r="FXX5" s="302"/>
      <c r="FXY5" s="302"/>
      <c r="FXZ5" s="302"/>
      <c r="FYA5" s="302"/>
      <c r="FYB5" s="302"/>
      <c r="FYC5" s="302"/>
      <c r="FYD5" s="302"/>
      <c r="FYE5" s="302"/>
      <c r="FYF5" s="302"/>
      <c r="FYG5" s="302"/>
      <c r="FYH5" s="302"/>
      <c r="FYI5" s="302"/>
      <c r="FYJ5" s="302"/>
      <c r="FYK5" s="302"/>
      <c r="FYL5" s="302"/>
      <c r="FYM5" s="302"/>
      <c r="FYN5" s="302"/>
      <c r="FYO5" s="302"/>
      <c r="FYP5" s="302"/>
      <c r="FYQ5" s="302"/>
      <c r="FYR5" s="302"/>
      <c r="FYS5" s="302"/>
      <c r="FYT5" s="302"/>
      <c r="FYU5" s="302"/>
      <c r="FYV5" s="302"/>
      <c r="FYW5" s="302"/>
      <c r="FYX5" s="302"/>
      <c r="FYY5" s="302"/>
      <c r="FYZ5" s="302"/>
      <c r="FZA5" s="302"/>
      <c r="FZB5" s="302"/>
      <c r="FZC5" s="302"/>
      <c r="FZD5" s="302"/>
      <c r="FZE5" s="302"/>
      <c r="FZF5" s="302"/>
      <c r="FZG5" s="302"/>
      <c r="FZH5" s="302"/>
      <c r="FZI5" s="302"/>
      <c r="FZJ5" s="302"/>
      <c r="FZK5" s="302"/>
      <c r="FZL5" s="302"/>
      <c r="FZM5" s="302"/>
      <c r="FZN5" s="302"/>
      <c r="FZO5" s="302"/>
      <c r="FZP5" s="302"/>
      <c r="FZQ5" s="302"/>
      <c r="FZR5" s="302"/>
      <c r="FZS5" s="302"/>
      <c r="FZT5" s="302"/>
      <c r="FZU5" s="302"/>
      <c r="FZV5" s="302"/>
      <c r="FZW5" s="302"/>
      <c r="FZX5" s="302"/>
      <c r="FZY5" s="302"/>
      <c r="FZZ5" s="302"/>
      <c r="GAA5" s="302"/>
      <c r="GAB5" s="302"/>
      <c r="GAC5" s="302"/>
      <c r="GAD5" s="302"/>
      <c r="GAE5" s="302"/>
      <c r="GAF5" s="302"/>
      <c r="GAG5" s="302"/>
      <c r="GAH5" s="302"/>
      <c r="GAI5" s="302"/>
      <c r="GAJ5" s="302"/>
      <c r="GAK5" s="302"/>
      <c r="GAL5" s="302"/>
      <c r="GAM5" s="302"/>
      <c r="GAN5" s="302"/>
      <c r="GAO5" s="302"/>
      <c r="GAP5" s="302"/>
      <c r="GAQ5" s="302"/>
      <c r="GAR5" s="302"/>
      <c r="GAS5" s="302"/>
      <c r="GAT5" s="302"/>
      <c r="GAU5" s="302"/>
      <c r="GAV5" s="302"/>
      <c r="GAW5" s="302"/>
      <c r="GAX5" s="302"/>
      <c r="GAY5" s="302"/>
      <c r="GAZ5" s="302"/>
      <c r="GBA5" s="302"/>
      <c r="GBB5" s="302"/>
      <c r="GBC5" s="302"/>
      <c r="GBD5" s="302"/>
      <c r="GBE5" s="302"/>
      <c r="GBF5" s="302"/>
      <c r="GBG5" s="302"/>
      <c r="GBH5" s="302"/>
      <c r="GBI5" s="302"/>
      <c r="GBJ5" s="302"/>
      <c r="GBK5" s="302"/>
      <c r="GBL5" s="302"/>
      <c r="GBM5" s="302"/>
      <c r="GBN5" s="302"/>
      <c r="GBO5" s="302"/>
      <c r="GBP5" s="302"/>
      <c r="GBQ5" s="302"/>
      <c r="GBR5" s="302"/>
      <c r="GBS5" s="302"/>
      <c r="GBT5" s="302"/>
      <c r="GBU5" s="302"/>
      <c r="GBV5" s="302"/>
      <c r="GBW5" s="302"/>
      <c r="GBX5" s="302"/>
      <c r="GBY5" s="302"/>
      <c r="GBZ5" s="302"/>
      <c r="GCA5" s="302"/>
      <c r="GCB5" s="302"/>
      <c r="GCC5" s="302"/>
      <c r="GCD5" s="302"/>
      <c r="GCE5" s="302"/>
      <c r="GCF5" s="302"/>
      <c r="GCG5" s="302"/>
      <c r="GCH5" s="302"/>
      <c r="GCI5" s="302"/>
      <c r="GCJ5" s="302"/>
      <c r="GCK5" s="302"/>
      <c r="GCL5" s="302"/>
      <c r="GCM5" s="302"/>
      <c r="GCN5" s="302"/>
      <c r="GCO5" s="302"/>
      <c r="GCP5" s="302"/>
      <c r="GCQ5" s="302"/>
      <c r="GCR5" s="302"/>
      <c r="GCS5" s="302"/>
      <c r="GCT5" s="302"/>
      <c r="GCU5" s="302"/>
      <c r="GCV5" s="302"/>
      <c r="GCW5" s="302"/>
      <c r="GCX5" s="302"/>
      <c r="GCY5" s="302"/>
      <c r="GCZ5" s="302"/>
      <c r="GDA5" s="302"/>
      <c r="GDB5" s="302"/>
      <c r="GDC5" s="302"/>
      <c r="GDD5" s="302"/>
      <c r="GDE5" s="302"/>
      <c r="GDF5" s="302"/>
      <c r="GDG5" s="302"/>
      <c r="GDH5" s="302"/>
      <c r="GDI5" s="302"/>
      <c r="GDJ5" s="302"/>
      <c r="GDK5" s="302"/>
      <c r="GDL5" s="302"/>
      <c r="GDM5" s="302"/>
      <c r="GDN5" s="302"/>
      <c r="GDO5" s="302"/>
      <c r="GDP5" s="302"/>
      <c r="GDQ5" s="302"/>
      <c r="GDR5" s="302"/>
      <c r="GDS5" s="302"/>
      <c r="GDT5" s="302"/>
      <c r="GDU5" s="302"/>
      <c r="GDV5" s="302"/>
      <c r="GDW5" s="302"/>
      <c r="GDX5" s="302"/>
      <c r="GDY5" s="302"/>
      <c r="GDZ5" s="302"/>
      <c r="GEA5" s="302"/>
      <c r="GEB5" s="302"/>
      <c r="GEC5" s="302"/>
      <c r="GED5" s="302"/>
      <c r="GEE5" s="302"/>
      <c r="GEF5" s="302"/>
      <c r="GEG5" s="302"/>
      <c r="GEH5" s="302"/>
      <c r="GEI5" s="302"/>
      <c r="GEJ5" s="302"/>
      <c r="GEK5" s="302"/>
      <c r="GEL5" s="302"/>
      <c r="GEM5" s="302"/>
      <c r="GEN5" s="302"/>
      <c r="GEO5" s="302"/>
      <c r="GEP5" s="302"/>
      <c r="GEQ5" s="302"/>
      <c r="GER5" s="302"/>
      <c r="GES5" s="302"/>
      <c r="GET5" s="302"/>
      <c r="GEU5" s="302"/>
      <c r="GEV5" s="302"/>
      <c r="GEW5" s="302"/>
      <c r="GEX5" s="302"/>
      <c r="GEY5" s="302"/>
      <c r="GEZ5" s="302"/>
      <c r="GFA5" s="302"/>
      <c r="GFB5" s="302"/>
      <c r="GFC5" s="302"/>
      <c r="GFD5" s="302"/>
      <c r="GFE5" s="302"/>
      <c r="GFF5" s="302"/>
      <c r="GFG5" s="302"/>
      <c r="GFH5" s="302"/>
      <c r="GFI5" s="302"/>
      <c r="GFJ5" s="302"/>
      <c r="GFK5" s="302"/>
      <c r="GFL5" s="302"/>
      <c r="GFM5" s="302"/>
      <c r="GFN5" s="302"/>
      <c r="GFO5" s="302"/>
      <c r="GFP5" s="302"/>
      <c r="GFQ5" s="302"/>
      <c r="GFR5" s="302"/>
      <c r="GFS5" s="302"/>
      <c r="GFT5" s="302"/>
      <c r="GFU5" s="302"/>
      <c r="GFV5" s="302"/>
      <c r="GFW5" s="302"/>
      <c r="GFX5" s="302"/>
      <c r="GFY5" s="302"/>
      <c r="GFZ5" s="302"/>
      <c r="GGA5" s="302"/>
      <c r="GGB5" s="302"/>
      <c r="GGC5" s="302"/>
      <c r="GGD5" s="302"/>
      <c r="GGE5" s="302"/>
      <c r="GGF5" s="302"/>
      <c r="GGG5" s="302"/>
      <c r="GGH5" s="302"/>
      <c r="GGI5" s="302"/>
      <c r="GGJ5" s="302"/>
      <c r="GGK5" s="302"/>
      <c r="GGL5" s="302"/>
      <c r="GGM5" s="302"/>
      <c r="GGN5" s="302"/>
      <c r="GGO5" s="302"/>
      <c r="GGP5" s="302"/>
      <c r="GGQ5" s="302"/>
      <c r="GGR5" s="302"/>
      <c r="GGS5" s="302"/>
      <c r="GGT5" s="302"/>
      <c r="GGU5" s="302"/>
      <c r="GGV5" s="302"/>
      <c r="GGW5" s="302"/>
      <c r="GGX5" s="302"/>
      <c r="GGY5" s="302"/>
      <c r="GGZ5" s="302"/>
      <c r="GHA5" s="302"/>
      <c r="GHB5" s="302"/>
      <c r="GHC5" s="302"/>
      <c r="GHD5" s="302"/>
      <c r="GHE5" s="302"/>
      <c r="GHF5" s="302"/>
      <c r="GHG5" s="302"/>
      <c r="GHH5" s="302"/>
      <c r="GHI5" s="302"/>
      <c r="GHJ5" s="302"/>
      <c r="GHK5" s="302"/>
      <c r="GHL5" s="302"/>
      <c r="GHM5" s="302"/>
      <c r="GHN5" s="302"/>
      <c r="GHO5" s="302"/>
      <c r="GHP5" s="302"/>
      <c r="GHQ5" s="302"/>
      <c r="GHR5" s="302"/>
      <c r="GHS5" s="302"/>
      <c r="GHT5" s="302"/>
      <c r="GHU5" s="302"/>
      <c r="GHV5" s="302"/>
      <c r="GHW5" s="302"/>
      <c r="GHX5" s="302"/>
      <c r="GHY5" s="302"/>
      <c r="GHZ5" s="302"/>
      <c r="GIA5" s="302"/>
      <c r="GIB5" s="302"/>
      <c r="GIC5" s="302"/>
      <c r="GID5" s="302"/>
      <c r="GIE5" s="302"/>
      <c r="GIF5" s="302"/>
      <c r="GIG5" s="302"/>
      <c r="GIH5" s="302"/>
      <c r="GII5" s="302"/>
      <c r="GIJ5" s="302"/>
      <c r="GIK5" s="302"/>
      <c r="GIL5" s="302"/>
      <c r="GIM5" s="302"/>
      <c r="GIN5" s="302"/>
      <c r="GIO5" s="302"/>
      <c r="GIP5" s="302"/>
      <c r="GIQ5" s="302"/>
      <c r="GIR5" s="302"/>
      <c r="GIS5" s="302"/>
      <c r="GIT5" s="302"/>
      <c r="GIU5" s="302"/>
      <c r="GIV5" s="302"/>
      <c r="GIW5" s="302"/>
      <c r="GIX5" s="302"/>
      <c r="GIY5" s="302"/>
      <c r="GIZ5" s="302"/>
      <c r="GJA5" s="302"/>
      <c r="GJB5" s="302"/>
      <c r="GJC5" s="302"/>
      <c r="GJD5" s="302"/>
      <c r="GJE5" s="302"/>
      <c r="GJF5" s="302"/>
      <c r="GJG5" s="302"/>
      <c r="GJH5" s="302"/>
      <c r="GJI5" s="302"/>
      <c r="GJJ5" s="302"/>
      <c r="GJK5" s="302"/>
      <c r="GJL5" s="302"/>
      <c r="GJM5" s="302"/>
      <c r="GJN5" s="302"/>
      <c r="GJO5" s="302"/>
      <c r="GJP5" s="302"/>
      <c r="GJQ5" s="302"/>
      <c r="GJR5" s="302"/>
      <c r="GJS5" s="302"/>
      <c r="GJT5" s="302"/>
      <c r="GJU5" s="302"/>
      <c r="GJV5" s="302"/>
      <c r="GJW5" s="302"/>
      <c r="GJX5" s="302"/>
      <c r="GJY5" s="302"/>
      <c r="GJZ5" s="302"/>
      <c r="GKA5" s="302"/>
      <c r="GKB5" s="302"/>
      <c r="GKC5" s="302"/>
      <c r="GKD5" s="302"/>
      <c r="GKE5" s="302"/>
      <c r="GKF5" s="302"/>
      <c r="GKG5" s="302"/>
      <c r="GKH5" s="302"/>
      <c r="GKI5" s="302"/>
      <c r="GKJ5" s="302"/>
      <c r="GKK5" s="302"/>
      <c r="GKL5" s="302"/>
      <c r="GKM5" s="302"/>
      <c r="GKN5" s="302"/>
      <c r="GKO5" s="302"/>
      <c r="GKP5" s="302"/>
      <c r="GKQ5" s="302"/>
      <c r="GKR5" s="302"/>
      <c r="GKS5" s="302"/>
      <c r="GKT5" s="302"/>
      <c r="GKU5" s="302"/>
      <c r="GKV5" s="302"/>
      <c r="GKW5" s="302"/>
      <c r="GKX5" s="302"/>
      <c r="GKY5" s="302"/>
      <c r="GKZ5" s="302"/>
      <c r="GLA5" s="302"/>
      <c r="GLB5" s="302"/>
      <c r="GLC5" s="302"/>
      <c r="GLD5" s="302"/>
      <c r="GLE5" s="302"/>
      <c r="GLF5" s="302"/>
      <c r="GLG5" s="302"/>
      <c r="GLH5" s="302"/>
      <c r="GLI5" s="302"/>
      <c r="GLJ5" s="302"/>
      <c r="GLK5" s="302"/>
      <c r="GLL5" s="302"/>
      <c r="GLM5" s="302"/>
      <c r="GLN5" s="302"/>
      <c r="GLO5" s="302"/>
      <c r="GLP5" s="302"/>
      <c r="GLQ5" s="302"/>
      <c r="GLR5" s="302"/>
      <c r="GLS5" s="302"/>
      <c r="GLT5" s="302"/>
      <c r="GLU5" s="302"/>
      <c r="GLV5" s="302"/>
      <c r="GLW5" s="302"/>
      <c r="GLX5" s="302"/>
      <c r="GLY5" s="302"/>
      <c r="GLZ5" s="302"/>
      <c r="GMA5" s="302"/>
      <c r="GMB5" s="302"/>
      <c r="GMC5" s="302"/>
      <c r="GMD5" s="302"/>
      <c r="GME5" s="302"/>
      <c r="GMF5" s="302"/>
      <c r="GMG5" s="302"/>
      <c r="GMH5" s="302"/>
      <c r="GMI5" s="302"/>
      <c r="GMJ5" s="302"/>
      <c r="GMK5" s="302"/>
      <c r="GML5" s="302"/>
      <c r="GMM5" s="302"/>
      <c r="GMN5" s="302"/>
      <c r="GMO5" s="302"/>
      <c r="GMP5" s="302"/>
      <c r="GMQ5" s="302"/>
      <c r="GMR5" s="302"/>
      <c r="GMS5" s="302"/>
      <c r="GMT5" s="302"/>
      <c r="GMU5" s="302"/>
      <c r="GMV5" s="302"/>
      <c r="GMW5" s="302"/>
      <c r="GMX5" s="302"/>
      <c r="GMY5" s="302"/>
      <c r="GMZ5" s="302"/>
      <c r="GNA5" s="302"/>
      <c r="GNB5" s="302"/>
      <c r="GNC5" s="302"/>
      <c r="GND5" s="302"/>
      <c r="GNE5" s="302"/>
      <c r="GNF5" s="302"/>
      <c r="GNG5" s="302"/>
      <c r="GNH5" s="302"/>
      <c r="GNI5" s="302"/>
      <c r="GNJ5" s="302"/>
      <c r="GNK5" s="302"/>
      <c r="GNL5" s="302"/>
      <c r="GNM5" s="302"/>
      <c r="GNN5" s="302"/>
      <c r="GNO5" s="302"/>
      <c r="GNP5" s="302"/>
      <c r="GNQ5" s="302"/>
      <c r="GNR5" s="302"/>
      <c r="GNS5" s="302"/>
      <c r="GNT5" s="302"/>
      <c r="GNU5" s="302"/>
      <c r="GNV5" s="302"/>
      <c r="GNW5" s="302"/>
      <c r="GNX5" s="302"/>
      <c r="GNY5" s="302"/>
      <c r="GNZ5" s="302"/>
      <c r="GOA5" s="302"/>
      <c r="GOB5" s="302"/>
      <c r="GOC5" s="302"/>
      <c r="GOD5" s="302"/>
      <c r="GOE5" s="302"/>
      <c r="GOF5" s="302"/>
      <c r="GOG5" s="302"/>
      <c r="GOH5" s="302"/>
      <c r="GOI5" s="302"/>
      <c r="GOJ5" s="302"/>
      <c r="GOK5" s="302"/>
      <c r="GOL5" s="302"/>
      <c r="GOM5" s="302"/>
      <c r="GON5" s="302"/>
      <c r="GOO5" s="302"/>
      <c r="GOP5" s="302"/>
      <c r="GOQ5" s="302"/>
      <c r="GOR5" s="302"/>
      <c r="GOS5" s="302"/>
      <c r="GOT5" s="302"/>
      <c r="GOU5" s="302"/>
      <c r="GOV5" s="302"/>
      <c r="GOW5" s="302"/>
      <c r="GOX5" s="302"/>
      <c r="GOY5" s="302"/>
      <c r="GOZ5" s="302"/>
      <c r="GPA5" s="302"/>
      <c r="GPB5" s="302"/>
      <c r="GPC5" s="302"/>
      <c r="GPD5" s="302"/>
      <c r="GPE5" s="302"/>
      <c r="GPF5" s="302"/>
      <c r="GPG5" s="302"/>
      <c r="GPH5" s="302"/>
      <c r="GPI5" s="302"/>
      <c r="GPJ5" s="302"/>
      <c r="GPK5" s="302"/>
      <c r="GPL5" s="302"/>
      <c r="GPM5" s="302"/>
      <c r="GPN5" s="302"/>
      <c r="GPO5" s="302"/>
      <c r="GPP5" s="302"/>
      <c r="GPQ5" s="302"/>
      <c r="GPR5" s="302"/>
      <c r="GPS5" s="302"/>
      <c r="GPT5" s="302"/>
      <c r="GPU5" s="302"/>
      <c r="GPV5" s="302"/>
      <c r="GPW5" s="302"/>
      <c r="GPX5" s="302"/>
      <c r="GPY5" s="302"/>
      <c r="GPZ5" s="302"/>
      <c r="GQA5" s="302"/>
      <c r="GQB5" s="302"/>
      <c r="GQC5" s="302"/>
      <c r="GQD5" s="302"/>
      <c r="GQE5" s="302"/>
      <c r="GQF5" s="302"/>
      <c r="GQG5" s="302"/>
      <c r="GQH5" s="302"/>
      <c r="GQI5" s="302"/>
      <c r="GQJ5" s="302"/>
      <c r="GQK5" s="302"/>
      <c r="GQL5" s="302"/>
      <c r="GQM5" s="302"/>
      <c r="GQN5" s="302"/>
      <c r="GQO5" s="302"/>
      <c r="GQP5" s="302"/>
      <c r="GQQ5" s="302"/>
      <c r="GQR5" s="302"/>
      <c r="GQS5" s="302"/>
      <c r="GQT5" s="302"/>
      <c r="GQU5" s="302"/>
      <c r="GQV5" s="302"/>
      <c r="GQW5" s="302"/>
      <c r="GQX5" s="302"/>
      <c r="GQY5" s="302"/>
      <c r="GQZ5" s="302"/>
      <c r="GRA5" s="302"/>
      <c r="GRB5" s="302"/>
      <c r="GRC5" s="302"/>
      <c r="GRD5" s="302"/>
      <c r="GRE5" s="302"/>
      <c r="GRF5" s="302"/>
      <c r="GRG5" s="302"/>
      <c r="GRH5" s="302"/>
      <c r="GRI5" s="302"/>
      <c r="GRJ5" s="302"/>
      <c r="GRK5" s="302"/>
      <c r="GRL5" s="302"/>
      <c r="GRM5" s="302"/>
      <c r="GRN5" s="302"/>
      <c r="GRO5" s="302"/>
      <c r="GRP5" s="302"/>
      <c r="GRQ5" s="302"/>
      <c r="GRR5" s="302"/>
      <c r="GRS5" s="302"/>
      <c r="GRT5" s="302"/>
      <c r="GRU5" s="302"/>
      <c r="GRV5" s="302"/>
      <c r="GRW5" s="302"/>
      <c r="GRX5" s="302"/>
      <c r="GRY5" s="302"/>
      <c r="GRZ5" s="302"/>
      <c r="GSA5" s="302"/>
      <c r="GSB5" s="302"/>
      <c r="GSC5" s="302"/>
      <c r="GSD5" s="302"/>
      <c r="GSE5" s="302"/>
      <c r="GSF5" s="302"/>
      <c r="GSG5" s="302"/>
      <c r="GSH5" s="302"/>
      <c r="GSI5" s="302"/>
      <c r="GSJ5" s="302"/>
      <c r="GSK5" s="302"/>
      <c r="GSL5" s="302"/>
      <c r="GSM5" s="302"/>
      <c r="GSN5" s="302"/>
      <c r="GSO5" s="302"/>
      <c r="GSP5" s="302"/>
      <c r="GSQ5" s="302"/>
      <c r="GSR5" s="302"/>
      <c r="GSS5" s="302"/>
      <c r="GST5" s="302"/>
      <c r="GSU5" s="302"/>
      <c r="GSV5" s="302"/>
      <c r="GSW5" s="302"/>
      <c r="GSX5" s="302"/>
      <c r="GSY5" s="302"/>
      <c r="GSZ5" s="302"/>
      <c r="GTA5" s="302"/>
      <c r="GTB5" s="302"/>
      <c r="GTC5" s="302"/>
      <c r="GTD5" s="302"/>
      <c r="GTE5" s="302"/>
      <c r="GTF5" s="302"/>
      <c r="GTG5" s="302"/>
      <c r="GTH5" s="302"/>
      <c r="GTI5" s="302"/>
      <c r="GTJ5" s="302"/>
      <c r="GTK5" s="302"/>
      <c r="GTL5" s="302"/>
      <c r="GTM5" s="302"/>
      <c r="GTN5" s="302"/>
      <c r="GTO5" s="302"/>
      <c r="GTP5" s="302"/>
      <c r="GTQ5" s="302"/>
      <c r="GTR5" s="302"/>
      <c r="GTS5" s="302"/>
      <c r="GTT5" s="302"/>
      <c r="GTU5" s="302"/>
      <c r="GTV5" s="302"/>
      <c r="GTW5" s="302"/>
      <c r="GTX5" s="302"/>
      <c r="GTY5" s="302"/>
      <c r="GTZ5" s="302"/>
      <c r="GUA5" s="302"/>
      <c r="GUB5" s="302"/>
      <c r="GUC5" s="302"/>
      <c r="GUD5" s="302"/>
      <c r="GUE5" s="302"/>
      <c r="GUF5" s="302"/>
      <c r="GUG5" s="302"/>
      <c r="GUH5" s="302"/>
      <c r="GUI5" s="302"/>
      <c r="GUJ5" s="302"/>
      <c r="GUK5" s="302"/>
      <c r="GUL5" s="302"/>
      <c r="GUM5" s="302"/>
      <c r="GUN5" s="302"/>
      <c r="GUO5" s="302"/>
      <c r="GUP5" s="302"/>
      <c r="GUQ5" s="302"/>
      <c r="GUR5" s="302"/>
      <c r="GUS5" s="302"/>
      <c r="GUT5" s="302"/>
      <c r="GUU5" s="302"/>
      <c r="GUV5" s="302"/>
      <c r="GUW5" s="302"/>
      <c r="GUX5" s="302"/>
      <c r="GUY5" s="302"/>
      <c r="GUZ5" s="302"/>
      <c r="GVA5" s="302"/>
      <c r="GVB5" s="302"/>
      <c r="GVC5" s="302"/>
      <c r="GVD5" s="302"/>
      <c r="GVE5" s="302"/>
      <c r="GVF5" s="302"/>
      <c r="GVG5" s="302"/>
      <c r="GVH5" s="302"/>
      <c r="GVI5" s="302"/>
      <c r="GVJ5" s="302"/>
      <c r="GVK5" s="302"/>
      <c r="GVL5" s="302"/>
      <c r="GVM5" s="302"/>
      <c r="GVN5" s="302"/>
      <c r="GVO5" s="302"/>
      <c r="GVP5" s="302"/>
      <c r="GVQ5" s="302"/>
      <c r="GVR5" s="302"/>
      <c r="GVS5" s="302"/>
      <c r="GVT5" s="302"/>
      <c r="GVU5" s="302"/>
      <c r="GVV5" s="302"/>
      <c r="GVW5" s="302"/>
      <c r="GVX5" s="302"/>
      <c r="GVY5" s="302"/>
      <c r="GVZ5" s="302"/>
      <c r="GWA5" s="302"/>
      <c r="GWB5" s="302"/>
      <c r="GWC5" s="302"/>
      <c r="GWD5" s="302"/>
      <c r="GWE5" s="302"/>
      <c r="GWF5" s="302"/>
      <c r="GWG5" s="302"/>
      <c r="GWH5" s="302"/>
      <c r="GWI5" s="302"/>
      <c r="GWJ5" s="302"/>
      <c r="GWK5" s="302"/>
      <c r="GWL5" s="302"/>
      <c r="GWM5" s="302"/>
      <c r="GWN5" s="302"/>
      <c r="GWO5" s="302"/>
      <c r="GWP5" s="302"/>
      <c r="GWQ5" s="302"/>
      <c r="GWR5" s="302"/>
      <c r="GWS5" s="302"/>
      <c r="GWT5" s="302"/>
      <c r="GWU5" s="302"/>
      <c r="GWV5" s="302"/>
      <c r="GWW5" s="302"/>
      <c r="GWX5" s="302"/>
      <c r="GWY5" s="302"/>
      <c r="GWZ5" s="302"/>
      <c r="GXA5" s="302"/>
      <c r="GXB5" s="302"/>
      <c r="GXC5" s="302"/>
      <c r="GXD5" s="302"/>
      <c r="GXE5" s="302"/>
      <c r="GXF5" s="302"/>
      <c r="GXG5" s="302"/>
      <c r="GXH5" s="302"/>
      <c r="GXI5" s="302"/>
      <c r="GXJ5" s="302"/>
      <c r="GXK5" s="302"/>
      <c r="GXL5" s="302"/>
      <c r="GXM5" s="302"/>
      <c r="GXN5" s="302"/>
      <c r="GXO5" s="302"/>
      <c r="GXP5" s="302"/>
      <c r="GXQ5" s="302"/>
      <c r="GXR5" s="302"/>
      <c r="GXS5" s="302"/>
      <c r="GXT5" s="302"/>
      <c r="GXU5" s="302"/>
      <c r="GXV5" s="302"/>
      <c r="GXW5" s="302"/>
      <c r="GXX5" s="302"/>
      <c r="GXY5" s="302"/>
      <c r="GXZ5" s="302"/>
      <c r="GYA5" s="302"/>
      <c r="GYB5" s="302"/>
      <c r="GYC5" s="302"/>
      <c r="GYD5" s="302"/>
      <c r="GYE5" s="302"/>
      <c r="GYF5" s="302"/>
      <c r="GYG5" s="302"/>
      <c r="GYH5" s="302"/>
      <c r="GYI5" s="302"/>
      <c r="GYJ5" s="302"/>
      <c r="GYK5" s="302"/>
      <c r="GYL5" s="302"/>
      <c r="GYM5" s="302"/>
      <c r="GYN5" s="302"/>
      <c r="GYO5" s="302"/>
      <c r="GYP5" s="302"/>
      <c r="GYQ5" s="302"/>
      <c r="GYR5" s="302"/>
      <c r="GYS5" s="302"/>
      <c r="GYT5" s="302"/>
      <c r="GYU5" s="302"/>
      <c r="GYV5" s="302"/>
      <c r="GYW5" s="302"/>
      <c r="GYX5" s="302"/>
      <c r="GYY5" s="302"/>
      <c r="GYZ5" s="302"/>
      <c r="GZA5" s="302"/>
      <c r="GZB5" s="302"/>
      <c r="GZC5" s="302"/>
      <c r="GZD5" s="302"/>
      <c r="GZE5" s="302"/>
      <c r="GZF5" s="302"/>
      <c r="GZG5" s="302"/>
      <c r="GZH5" s="302"/>
      <c r="GZI5" s="302"/>
      <c r="GZJ5" s="302"/>
      <c r="GZK5" s="302"/>
      <c r="GZL5" s="302"/>
      <c r="GZM5" s="302"/>
      <c r="GZN5" s="302"/>
      <c r="GZO5" s="302"/>
      <c r="GZP5" s="302"/>
      <c r="GZQ5" s="302"/>
      <c r="GZR5" s="302"/>
      <c r="GZS5" s="302"/>
      <c r="GZT5" s="302"/>
      <c r="GZU5" s="302"/>
      <c r="GZV5" s="302"/>
      <c r="GZW5" s="302"/>
      <c r="GZX5" s="302"/>
      <c r="GZY5" s="302"/>
      <c r="GZZ5" s="302"/>
      <c r="HAA5" s="302"/>
      <c r="HAB5" s="302"/>
      <c r="HAC5" s="302"/>
      <c r="HAD5" s="302"/>
      <c r="HAE5" s="302"/>
      <c r="HAF5" s="302"/>
      <c r="HAG5" s="302"/>
      <c r="HAH5" s="302"/>
      <c r="HAI5" s="302"/>
      <c r="HAJ5" s="302"/>
      <c r="HAK5" s="302"/>
      <c r="HAL5" s="302"/>
      <c r="HAM5" s="302"/>
      <c r="HAN5" s="302"/>
      <c r="HAO5" s="302"/>
      <c r="HAP5" s="302"/>
      <c r="HAQ5" s="302"/>
      <c r="HAR5" s="302"/>
      <c r="HAS5" s="302"/>
      <c r="HAT5" s="302"/>
      <c r="HAU5" s="302"/>
      <c r="HAV5" s="302"/>
      <c r="HAW5" s="302"/>
      <c r="HAX5" s="302"/>
      <c r="HAY5" s="302"/>
      <c r="HAZ5" s="302"/>
      <c r="HBA5" s="302"/>
      <c r="HBB5" s="302"/>
      <c r="HBC5" s="302"/>
      <c r="HBD5" s="302"/>
      <c r="HBE5" s="302"/>
      <c r="HBF5" s="302"/>
      <c r="HBG5" s="302"/>
      <c r="HBH5" s="302"/>
      <c r="HBI5" s="302"/>
      <c r="HBJ5" s="302"/>
      <c r="HBK5" s="302"/>
      <c r="HBL5" s="302"/>
      <c r="HBM5" s="302"/>
      <c r="HBN5" s="302"/>
      <c r="HBO5" s="302"/>
      <c r="HBP5" s="302"/>
      <c r="HBQ5" s="302"/>
      <c r="HBR5" s="302"/>
      <c r="HBS5" s="302"/>
      <c r="HBT5" s="302"/>
      <c r="HBU5" s="302"/>
      <c r="HBV5" s="302"/>
      <c r="HBW5" s="302"/>
      <c r="HBX5" s="302"/>
      <c r="HBY5" s="302"/>
      <c r="HBZ5" s="302"/>
      <c r="HCA5" s="302"/>
      <c r="HCB5" s="302"/>
      <c r="HCC5" s="302"/>
      <c r="HCD5" s="302"/>
      <c r="HCE5" s="302"/>
      <c r="HCF5" s="302"/>
      <c r="HCG5" s="302"/>
      <c r="HCH5" s="302"/>
      <c r="HCI5" s="302"/>
      <c r="HCJ5" s="302"/>
      <c r="HCK5" s="302"/>
      <c r="HCL5" s="302"/>
      <c r="HCM5" s="302"/>
      <c r="HCN5" s="302"/>
      <c r="HCO5" s="302"/>
      <c r="HCP5" s="302"/>
      <c r="HCQ5" s="302"/>
      <c r="HCR5" s="302"/>
      <c r="HCS5" s="302"/>
      <c r="HCT5" s="302"/>
      <c r="HCU5" s="302"/>
      <c r="HCV5" s="302"/>
      <c r="HCW5" s="302"/>
      <c r="HCX5" s="302"/>
      <c r="HCY5" s="302"/>
      <c r="HCZ5" s="302"/>
      <c r="HDA5" s="302"/>
      <c r="HDB5" s="302"/>
      <c r="HDC5" s="302"/>
      <c r="HDD5" s="302"/>
      <c r="HDE5" s="302"/>
      <c r="HDF5" s="302"/>
      <c r="HDG5" s="302"/>
      <c r="HDH5" s="302"/>
      <c r="HDI5" s="302"/>
      <c r="HDJ5" s="302"/>
      <c r="HDK5" s="302"/>
      <c r="HDL5" s="302"/>
      <c r="HDM5" s="302"/>
      <c r="HDN5" s="302"/>
      <c r="HDO5" s="302"/>
      <c r="HDP5" s="302"/>
      <c r="HDQ5" s="302"/>
      <c r="HDR5" s="302"/>
      <c r="HDS5" s="302"/>
      <c r="HDT5" s="302"/>
      <c r="HDU5" s="302"/>
      <c r="HDV5" s="302"/>
      <c r="HDW5" s="302"/>
      <c r="HDX5" s="302"/>
      <c r="HDY5" s="302"/>
      <c r="HDZ5" s="302"/>
      <c r="HEA5" s="302"/>
      <c r="HEB5" s="302"/>
      <c r="HEC5" s="302"/>
      <c r="HED5" s="302"/>
      <c r="HEE5" s="302"/>
      <c r="HEF5" s="302"/>
      <c r="HEG5" s="302"/>
      <c r="HEH5" s="302"/>
      <c r="HEI5" s="302"/>
      <c r="HEJ5" s="302"/>
      <c r="HEK5" s="302"/>
      <c r="HEL5" s="302"/>
      <c r="HEM5" s="302"/>
      <c r="HEN5" s="302"/>
      <c r="HEO5" s="302"/>
      <c r="HEP5" s="302"/>
      <c r="HEQ5" s="302"/>
      <c r="HER5" s="302"/>
      <c r="HES5" s="302"/>
      <c r="HET5" s="302"/>
      <c r="HEU5" s="302"/>
      <c r="HEV5" s="302"/>
      <c r="HEW5" s="302"/>
      <c r="HEX5" s="302"/>
      <c r="HEY5" s="302"/>
      <c r="HEZ5" s="302"/>
      <c r="HFA5" s="302"/>
      <c r="HFB5" s="302"/>
      <c r="HFC5" s="302"/>
      <c r="HFD5" s="302"/>
      <c r="HFE5" s="302"/>
      <c r="HFF5" s="302"/>
      <c r="HFG5" s="302"/>
      <c r="HFH5" s="302"/>
      <c r="HFI5" s="302"/>
      <c r="HFJ5" s="302"/>
      <c r="HFK5" s="302"/>
      <c r="HFL5" s="302"/>
      <c r="HFM5" s="302"/>
      <c r="HFN5" s="302"/>
      <c r="HFO5" s="302"/>
      <c r="HFP5" s="302"/>
      <c r="HFQ5" s="302"/>
      <c r="HFR5" s="302"/>
      <c r="HFS5" s="302"/>
      <c r="HFT5" s="302"/>
      <c r="HFU5" s="302"/>
      <c r="HFV5" s="302"/>
      <c r="HFW5" s="302"/>
      <c r="HFX5" s="302"/>
      <c r="HFY5" s="302"/>
      <c r="HFZ5" s="302"/>
      <c r="HGA5" s="302"/>
      <c r="HGB5" s="302"/>
      <c r="HGC5" s="302"/>
      <c r="HGD5" s="302"/>
      <c r="HGE5" s="302"/>
      <c r="HGF5" s="302"/>
      <c r="HGG5" s="302"/>
      <c r="HGH5" s="302"/>
      <c r="HGI5" s="302"/>
      <c r="HGJ5" s="302"/>
      <c r="HGK5" s="302"/>
      <c r="HGL5" s="302"/>
      <c r="HGM5" s="302"/>
      <c r="HGN5" s="302"/>
      <c r="HGO5" s="302"/>
      <c r="HGP5" s="302"/>
      <c r="HGQ5" s="302"/>
      <c r="HGR5" s="302"/>
      <c r="HGS5" s="302"/>
      <c r="HGT5" s="302"/>
      <c r="HGU5" s="302"/>
      <c r="HGV5" s="302"/>
      <c r="HGW5" s="302"/>
      <c r="HGX5" s="302"/>
      <c r="HGY5" s="302"/>
      <c r="HGZ5" s="302"/>
      <c r="HHA5" s="302"/>
      <c r="HHB5" s="302"/>
      <c r="HHC5" s="302"/>
      <c r="HHD5" s="302"/>
      <c r="HHE5" s="302"/>
      <c r="HHF5" s="302"/>
      <c r="HHG5" s="302"/>
      <c r="HHH5" s="302"/>
      <c r="HHI5" s="302"/>
      <c r="HHJ5" s="302"/>
      <c r="HHK5" s="302"/>
      <c r="HHL5" s="302"/>
      <c r="HHM5" s="302"/>
      <c r="HHN5" s="302"/>
      <c r="HHO5" s="302"/>
      <c r="HHP5" s="302"/>
      <c r="HHQ5" s="302"/>
      <c r="HHR5" s="302"/>
      <c r="HHS5" s="302"/>
      <c r="HHT5" s="302"/>
      <c r="HHU5" s="302"/>
      <c r="HHV5" s="302"/>
      <c r="HHW5" s="302"/>
      <c r="HHX5" s="302"/>
      <c r="HHY5" s="302"/>
      <c r="HHZ5" s="302"/>
      <c r="HIA5" s="302"/>
      <c r="HIB5" s="302"/>
      <c r="HIC5" s="302"/>
      <c r="HID5" s="302"/>
      <c r="HIE5" s="302"/>
      <c r="HIF5" s="302"/>
      <c r="HIG5" s="302"/>
      <c r="HIH5" s="302"/>
      <c r="HII5" s="302"/>
      <c r="HIJ5" s="302"/>
      <c r="HIK5" s="302"/>
      <c r="HIL5" s="302"/>
      <c r="HIM5" s="302"/>
      <c r="HIN5" s="302"/>
      <c r="HIO5" s="302"/>
      <c r="HIP5" s="302"/>
      <c r="HIQ5" s="302"/>
      <c r="HIR5" s="302"/>
      <c r="HIS5" s="302"/>
      <c r="HIT5" s="302"/>
      <c r="HIU5" s="302"/>
      <c r="HIV5" s="302"/>
      <c r="HIW5" s="302"/>
      <c r="HIX5" s="302"/>
      <c r="HIY5" s="302"/>
      <c r="HIZ5" s="302"/>
      <c r="HJA5" s="302"/>
      <c r="HJB5" s="302"/>
      <c r="HJC5" s="302"/>
      <c r="HJD5" s="302"/>
      <c r="HJE5" s="302"/>
      <c r="HJF5" s="302"/>
      <c r="HJG5" s="302"/>
      <c r="HJH5" s="302"/>
      <c r="HJI5" s="302"/>
      <c r="HJJ5" s="302"/>
      <c r="HJK5" s="302"/>
      <c r="HJL5" s="302"/>
      <c r="HJM5" s="302"/>
      <c r="HJN5" s="302"/>
      <c r="HJO5" s="302"/>
      <c r="HJP5" s="302"/>
      <c r="HJQ5" s="302"/>
      <c r="HJR5" s="302"/>
      <c r="HJS5" s="302"/>
      <c r="HJT5" s="302"/>
      <c r="HJU5" s="302"/>
      <c r="HJV5" s="302"/>
      <c r="HJW5" s="302"/>
      <c r="HJX5" s="302"/>
      <c r="HJY5" s="302"/>
      <c r="HJZ5" s="302"/>
      <c r="HKA5" s="302"/>
      <c r="HKB5" s="302"/>
      <c r="HKC5" s="302"/>
      <c r="HKD5" s="302"/>
      <c r="HKE5" s="302"/>
      <c r="HKF5" s="302"/>
      <c r="HKG5" s="302"/>
      <c r="HKH5" s="302"/>
      <c r="HKI5" s="302"/>
      <c r="HKJ5" s="302"/>
      <c r="HKK5" s="302"/>
      <c r="HKL5" s="302"/>
      <c r="HKM5" s="302"/>
      <c r="HKN5" s="302"/>
      <c r="HKO5" s="302"/>
      <c r="HKP5" s="302"/>
      <c r="HKQ5" s="302"/>
      <c r="HKR5" s="302"/>
      <c r="HKS5" s="302"/>
      <c r="HKT5" s="302"/>
      <c r="HKU5" s="302"/>
      <c r="HKV5" s="302"/>
      <c r="HKW5" s="302"/>
      <c r="HKX5" s="302"/>
      <c r="HKY5" s="302"/>
      <c r="HKZ5" s="302"/>
      <c r="HLA5" s="302"/>
      <c r="HLB5" s="302"/>
      <c r="HLC5" s="302"/>
      <c r="HLD5" s="302"/>
      <c r="HLE5" s="302"/>
      <c r="HLF5" s="302"/>
      <c r="HLG5" s="302"/>
      <c r="HLH5" s="302"/>
      <c r="HLI5" s="302"/>
      <c r="HLJ5" s="302"/>
      <c r="HLK5" s="302"/>
      <c r="HLL5" s="302"/>
      <c r="HLM5" s="302"/>
      <c r="HLN5" s="302"/>
      <c r="HLO5" s="302"/>
      <c r="HLP5" s="302"/>
      <c r="HLQ5" s="302"/>
      <c r="HLR5" s="302"/>
      <c r="HLS5" s="302"/>
      <c r="HLT5" s="302"/>
      <c r="HLU5" s="302"/>
      <c r="HLV5" s="302"/>
      <c r="HLW5" s="302"/>
      <c r="HLX5" s="302"/>
      <c r="HLY5" s="302"/>
      <c r="HLZ5" s="302"/>
      <c r="HMA5" s="302"/>
      <c r="HMB5" s="302"/>
      <c r="HMC5" s="302"/>
      <c r="HMD5" s="302"/>
      <c r="HME5" s="302"/>
      <c r="HMF5" s="302"/>
      <c r="HMG5" s="302"/>
      <c r="HMH5" s="302"/>
      <c r="HMI5" s="302"/>
      <c r="HMJ5" s="302"/>
      <c r="HMK5" s="302"/>
      <c r="HML5" s="302"/>
      <c r="HMM5" s="302"/>
      <c r="HMN5" s="302"/>
      <c r="HMO5" s="302"/>
      <c r="HMP5" s="302"/>
      <c r="HMQ5" s="302"/>
      <c r="HMR5" s="302"/>
      <c r="HMS5" s="302"/>
      <c r="HMT5" s="302"/>
      <c r="HMU5" s="302"/>
      <c r="HMV5" s="302"/>
      <c r="HMW5" s="302"/>
      <c r="HMX5" s="302"/>
      <c r="HMY5" s="302"/>
      <c r="HMZ5" s="302"/>
      <c r="HNA5" s="302"/>
      <c r="HNB5" s="302"/>
      <c r="HNC5" s="302"/>
      <c r="HND5" s="302"/>
      <c r="HNE5" s="302"/>
      <c r="HNF5" s="302"/>
      <c r="HNG5" s="302"/>
      <c r="HNH5" s="302"/>
      <c r="HNI5" s="302"/>
      <c r="HNJ5" s="302"/>
      <c r="HNK5" s="302"/>
      <c r="HNL5" s="302"/>
      <c r="HNM5" s="302"/>
      <c r="HNN5" s="302"/>
      <c r="HNO5" s="302"/>
      <c r="HNP5" s="302"/>
      <c r="HNQ5" s="302"/>
      <c r="HNR5" s="302"/>
      <c r="HNS5" s="302"/>
      <c r="HNT5" s="302"/>
      <c r="HNU5" s="302"/>
      <c r="HNV5" s="302"/>
      <c r="HNW5" s="302"/>
      <c r="HNX5" s="302"/>
      <c r="HNY5" s="302"/>
      <c r="HNZ5" s="302"/>
      <c r="HOA5" s="302"/>
      <c r="HOB5" s="302"/>
      <c r="HOC5" s="302"/>
      <c r="HOD5" s="302"/>
      <c r="HOE5" s="302"/>
      <c r="HOF5" s="302"/>
      <c r="HOG5" s="302"/>
      <c r="HOH5" s="302"/>
      <c r="HOI5" s="302"/>
      <c r="HOJ5" s="302"/>
      <c r="HOK5" s="302"/>
      <c r="HOL5" s="302"/>
      <c r="HOM5" s="302"/>
      <c r="HON5" s="302"/>
      <c r="HOO5" s="302"/>
      <c r="HOP5" s="302"/>
      <c r="HOQ5" s="302"/>
      <c r="HOR5" s="302"/>
      <c r="HOS5" s="302"/>
      <c r="HOT5" s="302"/>
      <c r="HOU5" s="302"/>
      <c r="HOV5" s="302"/>
      <c r="HOW5" s="302"/>
      <c r="HOX5" s="302"/>
      <c r="HOY5" s="302"/>
      <c r="HOZ5" s="302"/>
      <c r="HPA5" s="302"/>
      <c r="HPB5" s="302"/>
      <c r="HPC5" s="302"/>
      <c r="HPD5" s="302"/>
      <c r="HPE5" s="302"/>
      <c r="HPF5" s="302"/>
      <c r="HPG5" s="302"/>
      <c r="HPH5" s="302"/>
      <c r="HPI5" s="302"/>
      <c r="HPJ5" s="302"/>
      <c r="HPK5" s="302"/>
      <c r="HPL5" s="302"/>
      <c r="HPM5" s="302"/>
      <c r="HPN5" s="302"/>
      <c r="HPO5" s="302"/>
      <c r="HPP5" s="302"/>
      <c r="HPQ5" s="302"/>
      <c r="HPR5" s="302"/>
      <c r="HPS5" s="302"/>
      <c r="HPT5" s="302"/>
      <c r="HPU5" s="302"/>
      <c r="HPV5" s="302"/>
      <c r="HPW5" s="302"/>
      <c r="HPX5" s="302"/>
      <c r="HPY5" s="302"/>
      <c r="HPZ5" s="302"/>
      <c r="HQA5" s="302"/>
      <c r="HQB5" s="302"/>
      <c r="HQC5" s="302"/>
      <c r="HQD5" s="302"/>
      <c r="HQE5" s="302"/>
      <c r="HQF5" s="302"/>
      <c r="HQG5" s="302"/>
      <c r="HQH5" s="302"/>
      <c r="HQI5" s="302"/>
      <c r="HQJ5" s="302"/>
      <c r="HQK5" s="302"/>
      <c r="HQL5" s="302"/>
      <c r="HQM5" s="302"/>
      <c r="HQN5" s="302"/>
      <c r="HQO5" s="302"/>
      <c r="HQP5" s="302"/>
      <c r="HQQ5" s="302"/>
      <c r="HQR5" s="302"/>
      <c r="HQS5" s="302"/>
      <c r="HQT5" s="302"/>
      <c r="HQU5" s="302"/>
      <c r="HQV5" s="302"/>
      <c r="HQW5" s="302"/>
      <c r="HQX5" s="302"/>
      <c r="HQY5" s="302"/>
      <c r="HQZ5" s="302"/>
      <c r="HRA5" s="302"/>
      <c r="HRB5" s="302"/>
      <c r="HRC5" s="302"/>
      <c r="HRD5" s="302"/>
      <c r="HRE5" s="302"/>
      <c r="HRF5" s="302"/>
      <c r="HRG5" s="302"/>
      <c r="HRH5" s="302"/>
      <c r="HRI5" s="302"/>
      <c r="HRJ5" s="302"/>
      <c r="HRK5" s="302"/>
      <c r="HRL5" s="302"/>
      <c r="HRM5" s="302"/>
      <c r="HRN5" s="302"/>
      <c r="HRO5" s="302"/>
      <c r="HRP5" s="302"/>
      <c r="HRQ5" s="302"/>
      <c r="HRR5" s="302"/>
      <c r="HRS5" s="302"/>
      <c r="HRT5" s="302"/>
      <c r="HRU5" s="302"/>
      <c r="HRV5" s="302"/>
      <c r="HRW5" s="302"/>
      <c r="HRX5" s="302"/>
      <c r="HRY5" s="302"/>
      <c r="HRZ5" s="302"/>
      <c r="HSA5" s="302"/>
      <c r="HSB5" s="302"/>
      <c r="HSC5" s="302"/>
      <c r="HSD5" s="302"/>
      <c r="HSE5" s="302"/>
      <c r="HSF5" s="302"/>
      <c r="HSG5" s="302"/>
      <c r="HSH5" s="302"/>
      <c r="HSI5" s="302"/>
      <c r="HSJ5" s="302"/>
      <c r="HSK5" s="302"/>
      <c r="HSL5" s="302"/>
      <c r="HSM5" s="302"/>
      <c r="HSN5" s="302"/>
      <c r="HSO5" s="302"/>
      <c r="HSP5" s="302"/>
      <c r="HSQ5" s="302"/>
      <c r="HSR5" s="302"/>
      <c r="HSS5" s="302"/>
      <c r="HST5" s="302"/>
      <c r="HSU5" s="302"/>
      <c r="HSV5" s="302"/>
      <c r="HSW5" s="302"/>
      <c r="HSX5" s="302"/>
      <c r="HSY5" s="302"/>
      <c r="HSZ5" s="302"/>
      <c r="HTA5" s="302"/>
      <c r="HTB5" s="302"/>
      <c r="HTC5" s="302"/>
      <c r="HTD5" s="302"/>
      <c r="HTE5" s="302"/>
      <c r="HTF5" s="302"/>
      <c r="HTG5" s="302"/>
      <c r="HTH5" s="302"/>
      <c r="HTI5" s="302"/>
      <c r="HTJ5" s="302"/>
      <c r="HTK5" s="302"/>
      <c r="HTL5" s="302"/>
      <c r="HTM5" s="302"/>
      <c r="HTN5" s="302"/>
      <c r="HTO5" s="302"/>
      <c r="HTP5" s="302"/>
      <c r="HTQ5" s="302"/>
      <c r="HTR5" s="302"/>
      <c r="HTS5" s="302"/>
      <c r="HTT5" s="302"/>
      <c r="HTU5" s="302"/>
      <c r="HTV5" s="302"/>
      <c r="HTW5" s="302"/>
      <c r="HTX5" s="302"/>
      <c r="HTY5" s="302"/>
      <c r="HTZ5" s="302"/>
      <c r="HUA5" s="302"/>
      <c r="HUB5" s="302"/>
      <c r="HUC5" s="302"/>
      <c r="HUD5" s="302"/>
      <c r="HUE5" s="302"/>
      <c r="HUF5" s="302"/>
      <c r="HUG5" s="302"/>
      <c r="HUH5" s="302"/>
      <c r="HUI5" s="302"/>
      <c r="HUJ5" s="302"/>
      <c r="HUK5" s="302"/>
      <c r="HUL5" s="302"/>
      <c r="HUM5" s="302"/>
      <c r="HUN5" s="302"/>
      <c r="HUO5" s="302"/>
      <c r="HUP5" s="302"/>
      <c r="HUQ5" s="302"/>
      <c r="HUR5" s="302"/>
      <c r="HUS5" s="302"/>
      <c r="HUT5" s="302"/>
      <c r="HUU5" s="302"/>
      <c r="HUV5" s="302"/>
      <c r="HUW5" s="302"/>
      <c r="HUX5" s="302"/>
      <c r="HUY5" s="302"/>
      <c r="HUZ5" s="302"/>
      <c r="HVA5" s="302"/>
      <c r="HVB5" s="302"/>
      <c r="HVC5" s="302"/>
      <c r="HVD5" s="302"/>
      <c r="HVE5" s="302"/>
      <c r="HVF5" s="302"/>
      <c r="HVG5" s="302"/>
      <c r="HVH5" s="302"/>
      <c r="HVI5" s="302"/>
      <c r="HVJ5" s="302"/>
      <c r="HVK5" s="302"/>
      <c r="HVL5" s="302"/>
      <c r="HVM5" s="302"/>
      <c r="HVN5" s="302"/>
      <c r="HVO5" s="302"/>
      <c r="HVP5" s="302"/>
      <c r="HVQ5" s="302"/>
      <c r="HVR5" s="302"/>
      <c r="HVS5" s="302"/>
      <c r="HVT5" s="302"/>
      <c r="HVU5" s="302"/>
      <c r="HVV5" s="302"/>
      <c r="HVW5" s="302"/>
      <c r="HVX5" s="302"/>
      <c r="HVY5" s="302"/>
      <c r="HVZ5" s="302"/>
      <c r="HWA5" s="302"/>
      <c r="HWB5" s="302"/>
      <c r="HWC5" s="302"/>
      <c r="HWD5" s="302"/>
      <c r="HWE5" s="302"/>
      <c r="HWF5" s="302"/>
      <c r="HWG5" s="302"/>
      <c r="HWH5" s="302"/>
      <c r="HWI5" s="302"/>
      <c r="HWJ5" s="302"/>
      <c r="HWK5" s="302"/>
      <c r="HWL5" s="302"/>
      <c r="HWM5" s="302"/>
      <c r="HWN5" s="302"/>
      <c r="HWO5" s="302"/>
      <c r="HWP5" s="302"/>
      <c r="HWQ5" s="302"/>
      <c r="HWR5" s="302"/>
      <c r="HWS5" s="302"/>
      <c r="HWT5" s="302"/>
      <c r="HWU5" s="302"/>
      <c r="HWV5" s="302"/>
      <c r="HWW5" s="302"/>
      <c r="HWX5" s="302"/>
      <c r="HWY5" s="302"/>
      <c r="HWZ5" s="302"/>
      <c r="HXA5" s="302"/>
      <c r="HXB5" s="302"/>
      <c r="HXC5" s="302"/>
      <c r="HXD5" s="302"/>
      <c r="HXE5" s="302"/>
      <c r="HXF5" s="302"/>
      <c r="HXG5" s="302"/>
      <c r="HXH5" s="302"/>
      <c r="HXI5" s="302"/>
      <c r="HXJ5" s="302"/>
      <c r="HXK5" s="302"/>
      <c r="HXL5" s="302"/>
      <c r="HXM5" s="302"/>
      <c r="HXN5" s="302"/>
      <c r="HXO5" s="302"/>
      <c r="HXP5" s="302"/>
      <c r="HXQ5" s="302"/>
      <c r="HXR5" s="302"/>
      <c r="HXS5" s="302"/>
      <c r="HXT5" s="302"/>
      <c r="HXU5" s="302"/>
      <c r="HXV5" s="302"/>
      <c r="HXW5" s="302"/>
      <c r="HXX5" s="302"/>
      <c r="HXY5" s="302"/>
      <c r="HXZ5" s="302"/>
      <c r="HYA5" s="302"/>
      <c r="HYB5" s="302"/>
      <c r="HYC5" s="302"/>
      <c r="HYD5" s="302"/>
      <c r="HYE5" s="302"/>
      <c r="HYF5" s="302"/>
      <c r="HYG5" s="302"/>
      <c r="HYH5" s="302"/>
      <c r="HYI5" s="302"/>
      <c r="HYJ5" s="302"/>
      <c r="HYK5" s="302"/>
      <c r="HYL5" s="302"/>
      <c r="HYM5" s="302"/>
      <c r="HYN5" s="302"/>
      <c r="HYO5" s="302"/>
      <c r="HYP5" s="302"/>
      <c r="HYQ5" s="302"/>
      <c r="HYR5" s="302"/>
      <c r="HYS5" s="302"/>
      <c r="HYT5" s="302"/>
      <c r="HYU5" s="302"/>
      <c r="HYV5" s="302"/>
      <c r="HYW5" s="302"/>
      <c r="HYX5" s="302"/>
      <c r="HYY5" s="302"/>
      <c r="HYZ5" s="302"/>
      <c r="HZA5" s="302"/>
      <c r="HZB5" s="302"/>
      <c r="HZC5" s="302"/>
      <c r="HZD5" s="302"/>
      <c r="HZE5" s="302"/>
      <c r="HZF5" s="302"/>
      <c r="HZG5" s="302"/>
      <c r="HZH5" s="302"/>
      <c r="HZI5" s="302"/>
      <c r="HZJ5" s="302"/>
      <c r="HZK5" s="302"/>
      <c r="HZL5" s="302"/>
      <c r="HZM5" s="302"/>
      <c r="HZN5" s="302"/>
      <c r="HZO5" s="302"/>
      <c r="HZP5" s="302"/>
      <c r="HZQ5" s="302"/>
      <c r="HZR5" s="302"/>
      <c r="HZS5" s="302"/>
      <c r="HZT5" s="302"/>
      <c r="HZU5" s="302"/>
      <c r="HZV5" s="302"/>
      <c r="HZW5" s="302"/>
      <c r="HZX5" s="302"/>
      <c r="HZY5" s="302"/>
      <c r="HZZ5" s="302"/>
      <c r="IAA5" s="302"/>
      <c r="IAB5" s="302"/>
      <c r="IAC5" s="302"/>
      <c r="IAD5" s="302"/>
      <c r="IAE5" s="302"/>
      <c r="IAF5" s="302"/>
      <c r="IAG5" s="302"/>
      <c r="IAH5" s="302"/>
      <c r="IAI5" s="302"/>
      <c r="IAJ5" s="302"/>
      <c r="IAK5" s="302"/>
      <c r="IAL5" s="302"/>
      <c r="IAM5" s="302"/>
      <c r="IAN5" s="302"/>
      <c r="IAO5" s="302"/>
      <c r="IAP5" s="302"/>
      <c r="IAQ5" s="302"/>
      <c r="IAR5" s="302"/>
      <c r="IAS5" s="302"/>
      <c r="IAT5" s="302"/>
      <c r="IAU5" s="302"/>
      <c r="IAV5" s="302"/>
      <c r="IAW5" s="302"/>
      <c r="IAX5" s="302"/>
      <c r="IAY5" s="302"/>
      <c r="IAZ5" s="302"/>
      <c r="IBA5" s="302"/>
      <c r="IBB5" s="302"/>
      <c r="IBC5" s="302"/>
      <c r="IBD5" s="302"/>
      <c r="IBE5" s="302"/>
      <c r="IBF5" s="302"/>
      <c r="IBG5" s="302"/>
      <c r="IBH5" s="302"/>
      <c r="IBI5" s="302"/>
      <c r="IBJ5" s="302"/>
      <c r="IBK5" s="302"/>
      <c r="IBL5" s="302"/>
      <c r="IBM5" s="302"/>
      <c r="IBN5" s="302"/>
      <c r="IBO5" s="302"/>
      <c r="IBP5" s="302"/>
      <c r="IBQ5" s="302"/>
      <c r="IBR5" s="302"/>
      <c r="IBS5" s="302"/>
      <c r="IBT5" s="302"/>
      <c r="IBU5" s="302"/>
      <c r="IBV5" s="302"/>
      <c r="IBW5" s="302"/>
      <c r="IBX5" s="302"/>
      <c r="IBY5" s="302"/>
      <c r="IBZ5" s="302"/>
      <c r="ICA5" s="302"/>
      <c r="ICB5" s="302"/>
      <c r="ICC5" s="302"/>
      <c r="ICD5" s="302"/>
      <c r="ICE5" s="302"/>
      <c r="ICF5" s="302"/>
      <c r="ICG5" s="302"/>
      <c r="ICH5" s="302"/>
      <c r="ICI5" s="302"/>
      <c r="ICJ5" s="302"/>
      <c r="ICK5" s="302"/>
      <c r="ICL5" s="302"/>
      <c r="ICM5" s="302"/>
      <c r="ICN5" s="302"/>
      <c r="ICO5" s="302"/>
      <c r="ICP5" s="302"/>
      <c r="ICQ5" s="302"/>
      <c r="ICR5" s="302"/>
      <c r="ICS5" s="302"/>
      <c r="ICT5" s="302"/>
      <c r="ICU5" s="302"/>
      <c r="ICV5" s="302"/>
      <c r="ICW5" s="302"/>
      <c r="ICX5" s="302"/>
      <c r="ICY5" s="302"/>
      <c r="ICZ5" s="302"/>
      <c r="IDA5" s="302"/>
      <c r="IDB5" s="302"/>
      <c r="IDC5" s="302"/>
      <c r="IDD5" s="302"/>
      <c r="IDE5" s="302"/>
      <c r="IDF5" s="302"/>
      <c r="IDG5" s="302"/>
      <c r="IDH5" s="302"/>
      <c r="IDI5" s="302"/>
      <c r="IDJ5" s="302"/>
      <c r="IDK5" s="302"/>
      <c r="IDL5" s="302"/>
      <c r="IDM5" s="302"/>
      <c r="IDN5" s="302"/>
      <c r="IDO5" s="302"/>
      <c r="IDP5" s="302"/>
      <c r="IDQ5" s="302"/>
      <c r="IDR5" s="302"/>
      <c r="IDS5" s="302"/>
      <c r="IDT5" s="302"/>
      <c r="IDU5" s="302"/>
      <c r="IDV5" s="302"/>
      <c r="IDW5" s="302"/>
      <c r="IDX5" s="302"/>
      <c r="IDY5" s="302"/>
      <c r="IDZ5" s="302"/>
      <c r="IEA5" s="302"/>
      <c r="IEB5" s="302"/>
      <c r="IEC5" s="302"/>
      <c r="IED5" s="302"/>
      <c r="IEE5" s="302"/>
      <c r="IEF5" s="302"/>
      <c r="IEG5" s="302"/>
      <c r="IEH5" s="302"/>
      <c r="IEI5" s="302"/>
      <c r="IEJ5" s="302"/>
      <c r="IEK5" s="302"/>
      <c r="IEL5" s="302"/>
      <c r="IEM5" s="302"/>
      <c r="IEN5" s="302"/>
      <c r="IEO5" s="302"/>
      <c r="IEP5" s="302"/>
      <c r="IEQ5" s="302"/>
      <c r="IER5" s="302"/>
      <c r="IES5" s="302"/>
      <c r="IET5" s="302"/>
      <c r="IEU5" s="302"/>
      <c r="IEV5" s="302"/>
      <c r="IEW5" s="302"/>
      <c r="IEX5" s="302"/>
      <c r="IEY5" s="302"/>
      <c r="IEZ5" s="302"/>
      <c r="IFA5" s="302"/>
      <c r="IFB5" s="302"/>
      <c r="IFC5" s="302"/>
      <c r="IFD5" s="302"/>
      <c r="IFE5" s="302"/>
      <c r="IFF5" s="302"/>
      <c r="IFG5" s="302"/>
      <c r="IFH5" s="302"/>
      <c r="IFI5" s="302"/>
      <c r="IFJ5" s="302"/>
      <c r="IFK5" s="302"/>
      <c r="IFL5" s="302"/>
      <c r="IFM5" s="302"/>
      <c r="IFN5" s="302"/>
      <c r="IFO5" s="302"/>
      <c r="IFP5" s="302"/>
      <c r="IFQ5" s="302"/>
      <c r="IFR5" s="302"/>
      <c r="IFS5" s="302"/>
      <c r="IFT5" s="302"/>
      <c r="IFU5" s="302"/>
      <c r="IFV5" s="302"/>
      <c r="IFW5" s="302"/>
      <c r="IFX5" s="302"/>
      <c r="IFY5" s="302"/>
      <c r="IFZ5" s="302"/>
      <c r="IGA5" s="302"/>
      <c r="IGB5" s="302"/>
      <c r="IGC5" s="302"/>
      <c r="IGD5" s="302"/>
      <c r="IGE5" s="302"/>
      <c r="IGF5" s="302"/>
      <c r="IGG5" s="302"/>
      <c r="IGH5" s="302"/>
      <c r="IGI5" s="302"/>
      <c r="IGJ5" s="302"/>
      <c r="IGK5" s="302"/>
      <c r="IGL5" s="302"/>
      <c r="IGM5" s="302"/>
      <c r="IGN5" s="302"/>
      <c r="IGO5" s="302"/>
      <c r="IGP5" s="302"/>
      <c r="IGQ5" s="302"/>
      <c r="IGR5" s="302"/>
      <c r="IGS5" s="302"/>
      <c r="IGT5" s="302"/>
      <c r="IGU5" s="302"/>
      <c r="IGV5" s="302"/>
      <c r="IGW5" s="302"/>
      <c r="IGX5" s="302"/>
      <c r="IGY5" s="302"/>
      <c r="IGZ5" s="302"/>
      <c r="IHA5" s="302"/>
      <c r="IHB5" s="302"/>
      <c r="IHC5" s="302"/>
      <c r="IHD5" s="302"/>
      <c r="IHE5" s="302"/>
      <c r="IHF5" s="302"/>
      <c r="IHG5" s="302"/>
      <c r="IHH5" s="302"/>
      <c r="IHI5" s="302"/>
      <c r="IHJ5" s="302"/>
      <c r="IHK5" s="302"/>
      <c r="IHL5" s="302"/>
      <c r="IHM5" s="302"/>
      <c r="IHN5" s="302"/>
      <c r="IHO5" s="302"/>
      <c r="IHP5" s="302"/>
      <c r="IHQ5" s="302"/>
      <c r="IHR5" s="302"/>
      <c r="IHS5" s="302"/>
      <c r="IHT5" s="302"/>
      <c r="IHU5" s="302"/>
      <c r="IHV5" s="302"/>
      <c r="IHW5" s="302"/>
      <c r="IHX5" s="302"/>
      <c r="IHY5" s="302"/>
      <c r="IHZ5" s="302"/>
      <c r="IIA5" s="302"/>
      <c r="IIB5" s="302"/>
      <c r="IIC5" s="302"/>
      <c r="IID5" s="302"/>
      <c r="IIE5" s="302"/>
      <c r="IIF5" s="302"/>
      <c r="IIG5" s="302"/>
      <c r="IIH5" s="302"/>
      <c r="III5" s="302"/>
      <c r="IIJ5" s="302"/>
      <c r="IIK5" s="302"/>
      <c r="IIL5" s="302"/>
      <c r="IIM5" s="302"/>
      <c r="IIN5" s="302"/>
      <c r="IIO5" s="302"/>
      <c r="IIP5" s="302"/>
      <c r="IIQ5" s="302"/>
      <c r="IIR5" s="302"/>
      <c r="IIS5" s="302"/>
      <c r="IIT5" s="302"/>
      <c r="IIU5" s="302"/>
      <c r="IIV5" s="302"/>
      <c r="IIW5" s="302"/>
      <c r="IIX5" s="302"/>
      <c r="IIY5" s="302"/>
      <c r="IIZ5" s="302"/>
      <c r="IJA5" s="302"/>
      <c r="IJB5" s="302"/>
      <c r="IJC5" s="302"/>
      <c r="IJD5" s="302"/>
      <c r="IJE5" s="302"/>
      <c r="IJF5" s="302"/>
      <c r="IJG5" s="302"/>
      <c r="IJH5" s="302"/>
      <c r="IJI5" s="302"/>
      <c r="IJJ5" s="302"/>
      <c r="IJK5" s="302"/>
      <c r="IJL5" s="302"/>
      <c r="IJM5" s="302"/>
      <c r="IJN5" s="302"/>
      <c r="IJO5" s="302"/>
      <c r="IJP5" s="302"/>
      <c r="IJQ5" s="302"/>
      <c r="IJR5" s="302"/>
      <c r="IJS5" s="302"/>
      <c r="IJT5" s="302"/>
      <c r="IJU5" s="302"/>
      <c r="IJV5" s="302"/>
      <c r="IJW5" s="302"/>
      <c r="IJX5" s="302"/>
      <c r="IJY5" s="302"/>
      <c r="IJZ5" s="302"/>
      <c r="IKA5" s="302"/>
      <c r="IKB5" s="302"/>
      <c r="IKC5" s="302"/>
      <c r="IKD5" s="302"/>
      <c r="IKE5" s="302"/>
      <c r="IKF5" s="302"/>
      <c r="IKG5" s="302"/>
      <c r="IKH5" s="302"/>
      <c r="IKI5" s="302"/>
      <c r="IKJ5" s="302"/>
      <c r="IKK5" s="302"/>
      <c r="IKL5" s="302"/>
      <c r="IKM5" s="302"/>
      <c r="IKN5" s="302"/>
      <c r="IKO5" s="302"/>
      <c r="IKP5" s="302"/>
      <c r="IKQ5" s="302"/>
      <c r="IKR5" s="302"/>
      <c r="IKS5" s="302"/>
      <c r="IKT5" s="302"/>
      <c r="IKU5" s="302"/>
      <c r="IKV5" s="302"/>
      <c r="IKW5" s="302"/>
      <c r="IKX5" s="302"/>
      <c r="IKY5" s="302"/>
      <c r="IKZ5" s="302"/>
      <c r="ILA5" s="302"/>
      <c r="ILB5" s="302"/>
      <c r="ILC5" s="302"/>
      <c r="ILD5" s="302"/>
      <c r="ILE5" s="302"/>
      <c r="ILF5" s="302"/>
      <c r="ILG5" s="302"/>
      <c r="ILH5" s="302"/>
      <c r="ILI5" s="302"/>
      <c r="ILJ5" s="302"/>
      <c r="ILK5" s="302"/>
      <c r="ILL5" s="302"/>
      <c r="ILM5" s="302"/>
      <c r="ILN5" s="302"/>
      <c r="ILO5" s="302"/>
      <c r="ILP5" s="302"/>
      <c r="ILQ5" s="302"/>
      <c r="ILR5" s="302"/>
      <c r="ILS5" s="302"/>
      <c r="ILT5" s="302"/>
      <c r="ILU5" s="302"/>
      <c r="ILV5" s="302"/>
      <c r="ILW5" s="302"/>
      <c r="ILX5" s="302"/>
      <c r="ILY5" s="302"/>
      <c r="ILZ5" s="302"/>
      <c r="IMA5" s="302"/>
      <c r="IMB5" s="302"/>
      <c r="IMC5" s="302"/>
      <c r="IMD5" s="302"/>
      <c r="IME5" s="302"/>
      <c r="IMF5" s="302"/>
      <c r="IMG5" s="302"/>
      <c r="IMH5" s="302"/>
      <c r="IMI5" s="302"/>
      <c r="IMJ5" s="302"/>
      <c r="IMK5" s="302"/>
      <c r="IML5" s="302"/>
      <c r="IMM5" s="302"/>
      <c r="IMN5" s="302"/>
      <c r="IMO5" s="302"/>
      <c r="IMP5" s="302"/>
      <c r="IMQ5" s="302"/>
      <c r="IMR5" s="302"/>
      <c r="IMS5" s="302"/>
      <c r="IMT5" s="302"/>
      <c r="IMU5" s="302"/>
      <c r="IMV5" s="302"/>
      <c r="IMW5" s="302"/>
      <c r="IMX5" s="302"/>
      <c r="IMY5" s="302"/>
      <c r="IMZ5" s="302"/>
      <c r="INA5" s="302"/>
      <c r="INB5" s="302"/>
      <c r="INC5" s="302"/>
      <c r="IND5" s="302"/>
      <c r="INE5" s="302"/>
      <c r="INF5" s="302"/>
      <c r="ING5" s="302"/>
      <c r="INH5" s="302"/>
      <c r="INI5" s="302"/>
      <c r="INJ5" s="302"/>
      <c r="INK5" s="302"/>
      <c r="INL5" s="302"/>
      <c r="INM5" s="302"/>
      <c r="INN5" s="302"/>
      <c r="INO5" s="302"/>
      <c r="INP5" s="302"/>
      <c r="INQ5" s="302"/>
      <c r="INR5" s="302"/>
      <c r="INS5" s="302"/>
      <c r="INT5" s="302"/>
      <c r="INU5" s="302"/>
      <c r="INV5" s="302"/>
      <c r="INW5" s="302"/>
      <c r="INX5" s="302"/>
      <c r="INY5" s="302"/>
      <c r="INZ5" s="302"/>
      <c r="IOA5" s="302"/>
      <c r="IOB5" s="302"/>
      <c r="IOC5" s="302"/>
      <c r="IOD5" s="302"/>
      <c r="IOE5" s="302"/>
      <c r="IOF5" s="302"/>
      <c r="IOG5" s="302"/>
      <c r="IOH5" s="302"/>
      <c r="IOI5" s="302"/>
      <c r="IOJ5" s="302"/>
      <c r="IOK5" s="302"/>
      <c r="IOL5" s="302"/>
      <c r="IOM5" s="302"/>
      <c r="ION5" s="302"/>
      <c r="IOO5" s="302"/>
      <c r="IOP5" s="302"/>
      <c r="IOQ5" s="302"/>
      <c r="IOR5" s="302"/>
      <c r="IOS5" s="302"/>
      <c r="IOT5" s="302"/>
      <c r="IOU5" s="302"/>
      <c r="IOV5" s="302"/>
      <c r="IOW5" s="302"/>
      <c r="IOX5" s="302"/>
      <c r="IOY5" s="302"/>
      <c r="IOZ5" s="302"/>
      <c r="IPA5" s="302"/>
      <c r="IPB5" s="302"/>
      <c r="IPC5" s="302"/>
      <c r="IPD5" s="302"/>
      <c r="IPE5" s="302"/>
      <c r="IPF5" s="302"/>
      <c r="IPG5" s="302"/>
      <c r="IPH5" s="302"/>
      <c r="IPI5" s="302"/>
      <c r="IPJ5" s="302"/>
      <c r="IPK5" s="302"/>
      <c r="IPL5" s="302"/>
      <c r="IPM5" s="302"/>
      <c r="IPN5" s="302"/>
      <c r="IPO5" s="302"/>
      <c r="IPP5" s="302"/>
      <c r="IPQ5" s="302"/>
      <c r="IPR5" s="302"/>
      <c r="IPS5" s="302"/>
      <c r="IPT5" s="302"/>
      <c r="IPU5" s="302"/>
      <c r="IPV5" s="302"/>
      <c r="IPW5" s="302"/>
      <c r="IPX5" s="302"/>
      <c r="IPY5" s="302"/>
      <c r="IPZ5" s="302"/>
      <c r="IQA5" s="302"/>
      <c r="IQB5" s="302"/>
      <c r="IQC5" s="302"/>
      <c r="IQD5" s="302"/>
      <c r="IQE5" s="302"/>
      <c r="IQF5" s="302"/>
      <c r="IQG5" s="302"/>
      <c r="IQH5" s="302"/>
      <c r="IQI5" s="302"/>
      <c r="IQJ5" s="302"/>
      <c r="IQK5" s="302"/>
      <c r="IQL5" s="302"/>
      <c r="IQM5" s="302"/>
      <c r="IQN5" s="302"/>
      <c r="IQO5" s="302"/>
      <c r="IQP5" s="302"/>
      <c r="IQQ5" s="302"/>
      <c r="IQR5" s="302"/>
      <c r="IQS5" s="302"/>
      <c r="IQT5" s="302"/>
      <c r="IQU5" s="302"/>
      <c r="IQV5" s="302"/>
      <c r="IQW5" s="302"/>
      <c r="IQX5" s="302"/>
      <c r="IQY5" s="302"/>
      <c r="IQZ5" s="302"/>
      <c r="IRA5" s="302"/>
      <c r="IRB5" s="302"/>
      <c r="IRC5" s="302"/>
      <c r="IRD5" s="302"/>
      <c r="IRE5" s="302"/>
      <c r="IRF5" s="302"/>
      <c r="IRG5" s="302"/>
      <c r="IRH5" s="302"/>
      <c r="IRI5" s="302"/>
      <c r="IRJ5" s="302"/>
      <c r="IRK5" s="302"/>
      <c r="IRL5" s="302"/>
      <c r="IRM5" s="302"/>
      <c r="IRN5" s="302"/>
      <c r="IRO5" s="302"/>
      <c r="IRP5" s="302"/>
      <c r="IRQ5" s="302"/>
      <c r="IRR5" s="302"/>
      <c r="IRS5" s="302"/>
      <c r="IRT5" s="302"/>
      <c r="IRU5" s="302"/>
      <c r="IRV5" s="302"/>
      <c r="IRW5" s="302"/>
      <c r="IRX5" s="302"/>
      <c r="IRY5" s="302"/>
      <c r="IRZ5" s="302"/>
      <c r="ISA5" s="302"/>
      <c r="ISB5" s="302"/>
      <c r="ISC5" s="302"/>
      <c r="ISD5" s="302"/>
      <c r="ISE5" s="302"/>
      <c r="ISF5" s="302"/>
      <c r="ISG5" s="302"/>
      <c r="ISH5" s="302"/>
      <c r="ISI5" s="302"/>
      <c r="ISJ5" s="302"/>
      <c r="ISK5" s="302"/>
      <c r="ISL5" s="302"/>
      <c r="ISM5" s="302"/>
      <c r="ISN5" s="302"/>
      <c r="ISO5" s="302"/>
      <c r="ISP5" s="302"/>
      <c r="ISQ5" s="302"/>
      <c r="ISR5" s="302"/>
      <c r="ISS5" s="302"/>
      <c r="IST5" s="302"/>
      <c r="ISU5" s="302"/>
      <c r="ISV5" s="302"/>
      <c r="ISW5" s="302"/>
      <c r="ISX5" s="302"/>
      <c r="ISY5" s="302"/>
      <c r="ISZ5" s="302"/>
      <c r="ITA5" s="302"/>
      <c r="ITB5" s="302"/>
      <c r="ITC5" s="302"/>
      <c r="ITD5" s="302"/>
      <c r="ITE5" s="302"/>
      <c r="ITF5" s="302"/>
      <c r="ITG5" s="302"/>
      <c r="ITH5" s="302"/>
      <c r="ITI5" s="302"/>
      <c r="ITJ5" s="302"/>
      <c r="ITK5" s="302"/>
      <c r="ITL5" s="302"/>
      <c r="ITM5" s="302"/>
      <c r="ITN5" s="302"/>
      <c r="ITO5" s="302"/>
      <c r="ITP5" s="302"/>
      <c r="ITQ5" s="302"/>
      <c r="ITR5" s="302"/>
      <c r="ITS5" s="302"/>
      <c r="ITT5" s="302"/>
      <c r="ITU5" s="302"/>
      <c r="ITV5" s="302"/>
      <c r="ITW5" s="302"/>
      <c r="ITX5" s="302"/>
      <c r="ITY5" s="302"/>
      <c r="ITZ5" s="302"/>
      <c r="IUA5" s="302"/>
      <c r="IUB5" s="302"/>
      <c r="IUC5" s="302"/>
      <c r="IUD5" s="302"/>
      <c r="IUE5" s="302"/>
      <c r="IUF5" s="302"/>
      <c r="IUG5" s="302"/>
      <c r="IUH5" s="302"/>
      <c r="IUI5" s="302"/>
      <c r="IUJ5" s="302"/>
      <c r="IUK5" s="302"/>
      <c r="IUL5" s="302"/>
      <c r="IUM5" s="302"/>
      <c r="IUN5" s="302"/>
      <c r="IUO5" s="302"/>
      <c r="IUP5" s="302"/>
      <c r="IUQ5" s="302"/>
      <c r="IUR5" s="302"/>
      <c r="IUS5" s="302"/>
      <c r="IUT5" s="302"/>
      <c r="IUU5" s="302"/>
      <c r="IUV5" s="302"/>
      <c r="IUW5" s="302"/>
      <c r="IUX5" s="302"/>
      <c r="IUY5" s="302"/>
      <c r="IUZ5" s="302"/>
      <c r="IVA5" s="302"/>
      <c r="IVB5" s="302"/>
      <c r="IVC5" s="302"/>
      <c r="IVD5" s="302"/>
      <c r="IVE5" s="302"/>
      <c r="IVF5" s="302"/>
      <c r="IVG5" s="302"/>
      <c r="IVH5" s="302"/>
      <c r="IVI5" s="302"/>
      <c r="IVJ5" s="302"/>
      <c r="IVK5" s="302"/>
      <c r="IVL5" s="302"/>
      <c r="IVM5" s="302"/>
      <c r="IVN5" s="302"/>
      <c r="IVO5" s="302"/>
      <c r="IVP5" s="302"/>
      <c r="IVQ5" s="302"/>
      <c r="IVR5" s="302"/>
      <c r="IVS5" s="302"/>
      <c r="IVT5" s="302"/>
      <c r="IVU5" s="302"/>
      <c r="IVV5" s="302"/>
      <c r="IVW5" s="302"/>
      <c r="IVX5" s="302"/>
      <c r="IVY5" s="302"/>
      <c r="IVZ5" s="302"/>
      <c r="IWA5" s="302"/>
      <c r="IWB5" s="302"/>
      <c r="IWC5" s="302"/>
      <c r="IWD5" s="302"/>
      <c r="IWE5" s="302"/>
      <c r="IWF5" s="302"/>
      <c r="IWG5" s="302"/>
      <c r="IWH5" s="302"/>
      <c r="IWI5" s="302"/>
      <c r="IWJ5" s="302"/>
      <c r="IWK5" s="302"/>
      <c r="IWL5" s="302"/>
      <c r="IWM5" s="302"/>
      <c r="IWN5" s="302"/>
      <c r="IWO5" s="302"/>
      <c r="IWP5" s="302"/>
      <c r="IWQ5" s="302"/>
      <c r="IWR5" s="302"/>
      <c r="IWS5" s="302"/>
      <c r="IWT5" s="302"/>
      <c r="IWU5" s="302"/>
      <c r="IWV5" s="302"/>
      <c r="IWW5" s="302"/>
      <c r="IWX5" s="302"/>
      <c r="IWY5" s="302"/>
      <c r="IWZ5" s="302"/>
      <c r="IXA5" s="302"/>
      <c r="IXB5" s="302"/>
      <c r="IXC5" s="302"/>
      <c r="IXD5" s="302"/>
      <c r="IXE5" s="302"/>
      <c r="IXF5" s="302"/>
      <c r="IXG5" s="302"/>
      <c r="IXH5" s="302"/>
      <c r="IXI5" s="302"/>
      <c r="IXJ5" s="302"/>
      <c r="IXK5" s="302"/>
      <c r="IXL5" s="302"/>
      <c r="IXM5" s="302"/>
      <c r="IXN5" s="302"/>
      <c r="IXO5" s="302"/>
      <c r="IXP5" s="302"/>
      <c r="IXQ5" s="302"/>
      <c r="IXR5" s="302"/>
      <c r="IXS5" s="302"/>
      <c r="IXT5" s="302"/>
      <c r="IXU5" s="302"/>
      <c r="IXV5" s="302"/>
      <c r="IXW5" s="302"/>
      <c r="IXX5" s="302"/>
      <c r="IXY5" s="302"/>
      <c r="IXZ5" s="302"/>
      <c r="IYA5" s="302"/>
      <c r="IYB5" s="302"/>
      <c r="IYC5" s="302"/>
      <c r="IYD5" s="302"/>
      <c r="IYE5" s="302"/>
      <c r="IYF5" s="302"/>
      <c r="IYG5" s="302"/>
      <c r="IYH5" s="302"/>
      <c r="IYI5" s="302"/>
      <c r="IYJ5" s="302"/>
      <c r="IYK5" s="302"/>
      <c r="IYL5" s="302"/>
      <c r="IYM5" s="302"/>
      <c r="IYN5" s="302"/>
      <c r="IYO5" s="302"/>
      <c r="IYP5" s="302"/>
      <c r="IYQ5" s="302"/>
      <c r="IYR5" s="302"/>
      <c r="IYS5" s="302"/>
      <c r="IYT5" s="302"/>
      <c r="IYU5" s="302"/>
      <c r="IYV5" s="302"/>
      <c r="IYW5" s="302"/>
      <c r="IYX5" s="302"/>
      <c r="IYY5" s="302"/>
      <c r="IYZ5" s="302"/>
      <c r="IZA5" s="302"/>
      <c r="IZB5" s="302"/>
      <c r="IZC5" s="302"/>
      <c r="IZD5" s="302"/>
      <c r="IZE5" s="302"/>
      <c r="IZF5" s="302"/>
      <c r="IZG5" s="302"/>
      <c r="IZH5" s="302"/>
      <c r="IZI5" s="302"/>
      <c r="IZJ5" s="302"/>
      <c r="IZK5" s="302"/>
      <c r="IZL5" s="302"/>
      <c r="IZM5" s="302"/>
      <c r="IZN5" s="302"/>
      <c r="IZO5" s="302"/>
      <c r="IZP5" s="302"/>
      <c r="IZQ5" s="302"/>
      <c r="IZR5" s="302"/>
      <c r="IZS5" s="302"/>
      <c r="IZT5" s="302"/>
      <c r="IZU5" s="302"/>
      <c r="IZV5" s="302"/>
      <c r="IZW5" s="302"/>
      <c r="IZX5" s="302"/>
      <c r="IZY5" s="302"/>
      <c r="IZZ5" s="302"/>
      <c r="JAA5" s="302"/>
      <c r="JAB5" s="302"/>
      <c r="JAC5" s="302"/>
      <c r="JAD5" s="302"/>
      <c r="JAE5" s="302"/>
      <c r="JAF5" s="302"/>
      <c r="JAG5" s="302"/>
      <c r="JAH5" s="302"/>
      <c r="JAI5" s="302"/>
      <c r="JAJ5" s="302"/>
      <c r="JAK5" s="302"/>
      <c r="JAL5" s="302"/>
      <c r="JAM5" s="302"/>
      <c r="JAN5" s="302"/>
      <c r="JAO5" s="302"/>
      <c r="JAP5" s="302"/>
      <c r="JAQ5" s="302"/>
      <c r="JAR5" s="302"/>
      <c r="JAS5" s="302"/>
      <c r="JAT5" s="302"/>
      <c r="JAU5" s="302"/>
      <c r="JAV5" s="302"/>
      <c r="JAW5" s="302"/>
      <c r="JAX5" s="302"/>
      <c r="JAY5" s="302"/>
      <c r="JAZ5" s="302"/>
      <c r="JBA5" s="302"/>
      <c r="JBB5" s="302"/>
      <c r="JBC5" s="302"/>
      <c r="JBD5" s="302"/>
      <c r="JBE5" s="302"/>
      <c r="JBF5" s="302"/>
      <c r="JBG5" s="302"/>
      <c r="JBH5" s="302"/>
      <c r="JBI5" s="302"/>
      <c r="JBJ5" s="302"/>
      <c r="JBK5" s="302"/>
      <c r="JBL5" s="302"/>
      <c r="JBM5" s="302"/>
      <c r="JBN5" s="302"/>
      <c r="JBO5" s="302"/>
      <c r="JBP5" s="302"/>
      <c r="JBQ5" s="302"/>
      <c r="JBR5" s="302"/>
      <c r="JBS5" s="302"/>
      <c r="JBT5" s="302"/>
      <c r="JBU5" s="302"/>
      <c r="JBV5" s="302"/>
      <c r="JBW5" s="302"/>
      <c r="JBX5" s="302"/>
      <c r="JBY5" s="302"/>
      <c r="JBZ5" s="302"/>
      <c r="JCA5" s="302"/>
      <c r="JCB5" s="302"/>
      <c r="JCC5" s="302"/>
      <c r="JCD5" s="302"/>
      <c r="JCE5" s="302"/>
      <c r="JCF5" s="302"/>
      <c r="JCG5" s="302"/>
      <c r="JCH5" s="302"/>
      <c r="JCI5" s="302"/>
      <c r="JCJ5" s="302"/>
      <c r="JCK5" s="302"/>
      <c r="JCL5" s="302"/>
      <c r="JCM5" s="302"/>
      <c r="JCN5" s="302"/>
      <c r="JCO5" s="302"/>
      <c r="JCP5" s="302"/>
      <c r="JCQ5" s="302"/>
      <c r="JCR5" s="302"/>
      <c r="JCS5" s="302"/>
      <c r="JCT5" s="302"/>
      <c r="JCU5" s="302"/>
      <c r="JCV5" s="302"/>
      <c r="JCW5" s="302"/>
      <c r="JCX5" s="302"/>
      <c r="JCY5" s="302"/>
      <c r="JCZ5" s="302"/>
      <c r="JDA5" s="302"/>
      <c r="JDB5" s="302"/>
      <c r="JDC5" s="302"/>
      <c r="JDD5" s="302"/>
      <c r="JDE5" s="302"/>
      <c r="JDF5" s="302"/>
      <c r="JDG5" s="302"/>
      <c r="JDH5" s="302"/>
      <c r="JDI5" s="302"/>
      <c r="JDJ5" s="302"/>
      <c r="JDK5" s="302"/>
      <c r="JDL5" s="302"/>
      <c r="JDM5" s="302"/>
      <c r="JDN5" s="302"/>
      <c r="JDO5" s="302"/>
      <c r="JDP5" s="302"/>
      <c r="JDQ5" s="302"/>
      <c r="JDR5" s="302"/>
      <c r="JDS5" s="302"/>
      <c r="JDT5" s="302"/>
      <c r="JDU5" s="302"/>
      <c r="JDV5" s="302"/>
      <c r="JDW5" s="302"/>
      <c r="JDX5" s="302"/>
      <c r="JDY5" s="302"/>
      <c r="JDZ5" s="302"/>
      <c r="JEA5" s="302"/>
      <c r="JEB5" s="302"/>
      <c r="JEC5" s="302"/>
      <c r="JED5" s="302"/>
      <c r="JEE5" s="302"/>
      <c r="JEF5" s="302"/>
      <c r="JEG5" s="302"/>
      <c r="JEH5" s="302"/>
      <c r="JEI5" s="302"/>
      <c r="JEJ5" s="302"/>
      <c r="JEK5" s="302"/>
      <c r="JEL5" s="302"/>
      <c r="JEM5" s="302"/>
      <c r="JEN5" s="302"/>
      <c r="JEO5" s="302"/>
      <c r="JEP5" s="302"/>
      <c r="JEQ5" s="302"/>
      <c r="JER5" s="302"/>
      <c r="JES5" s="302"/>
      <c r="JET5" s="302"/>
      <c r="JEU5" s="302"/>
      <c r="JEV5" s="302"/>
      <c r="JEW5" s="302"/>
      <c r="JEX5" s="302"/>
      <c r="JEY5" s="302"/>
      <c r="JEZ5" s="302"/>
      <c r="JFA5" s="302"/>
      <c r="JFB5" s="302"/>
      <c r="JFC5" s="302"/>
      <c r="JFD5" s="302"/>
      <c r="JFE5" s="302"/>
      <c r="JFF5" s="302"/>
      <c r="JFG5" s="302"/>
      <c r="JFH5" s="302"/>
      <c r="JFI5" s="302"/>
      <c r="JFJ5" s="302"/>
      <c r="JFK5" s="302"/>
      <c r="JFL5" s="302"/>
      <c r="JFM5" s="302"/>
      <c r="JFN5" s="302"/>
      <c r="JFO5" s="302"/>
      <c r="JFP5" s="302"/>
      <c r="JFQ5" s="302"/>
      <c r="JFR5" s="302"/>
      <c r="JFS5" s="302"/>
      <c r="JFT5" s="302"/>
      <c r="JFU5" s="302"/>
      <c r="JFV5" s="302"/>
      <c r="JFW5" s="302"/>
      <c r="JFX5" s="302"/>
      <c r="JFY5" s="302"/>
      <c r="JFZ5" s="302"/>
      <c r="JGA5" s="302"/>
      <c r="JGB5" s="302"/>
      <c r="JGC5" s="302"/>
      <c r="JGD5" s="302"/>
      <c r="JGE5" s="302"/>
      <c r="JGF5" s="302"/>
      <c r="JGG5" s="302"/>
      <c r="JGH5" s="302"/>
      <c r="JGI5" s="302"/>
      <c r="JGJ5" s="302"/>
      <c r="JGK5" s="302"/>
      <c r="JGL5" s="302"/>
      <c r="JGM5" s="302"/>
      <c r="JGN5" s="302"/>
      <c r="JGO5" s="302"/>
      <c r="JGP5" s="302"/>
      <c r="JGQ5" s="302"/>
      <c r="JGR5" s="302"/>
      <c r="JGS5" s="302"/>
      <c r="JGT5" s="302"/>
      <c r="JGU5" s="302"/>
      <c r="JGV5" s="302"/>
      <c r="JGW5" s="302"/>
      <c r="JGX5" s="302"/>
      <c r="JGY5" s="302"/>
      <c r="JGZ5" s="302"/>
      <c r="JHA5" s="302"/>
      <c r="JHB5" s="302"/>
      <c r="JHC5" s="302"/>
      <c r="JHD5" s="302"/>
      <c r="JHE5" s="302"/>
      <c r="JHF5" s="302"/>
      <c r="JHG5" s="302"/>
      <c r="JHH5" s="302"/>
      <c r="JHI5" s="302"/>
      <c r="JHJ5" s="302"/>
      <c r="JHK5" s="302"/>
      <c r="JHL5" s="302"/>
      <c r="JHM5" s="302"/>
      <c r="JHN5" s="302"/>
      <c r="JHO5" s="302"/>
      <c r="JHP5" s="302"/>
      <c r="JHQ5" s="302"/>
      <c r="JHR5" s="302"/>
      <c r="JHS5" s="302"/>
      <c r="JHT5" s="302"/>
      <c r="JHU5" s="302"/>
      <c r="JHV5" s="302"/>
      <c r="JHW5" s="302"/>
      <c r="JHX5" s="302"/>
      <c r="JHY5" s="302"/>
      <c r="JHZ5" s="302"/>
      <c r="JIA5" s="302"/>
      <c r="JIB5" s="302"/>
      <c r="JIC5" s="302"/>
      <c r="JID5" s="302"/>
      <c r="JIE5" s="302"/>
      <c r="JIF5" s="302"/>
      <c r="JIG5" s="302"/>
      <c r="JIH5" s="302"/>
      <c r="JII5" s="302"/>
      <c r="JIJ5" s="302"/>
      <c r="JIK5" s="302"/>
      <c r="JIL5" s="302"/>
      <c r="JIM5" s="302"/>
      <c r="JIN5" s="302"/>
      <c r="JIO5" s="302"/>
      <c r="JIP5" s="302"/>
      <c r="JIQ5" s="302"/>
      <c r="JIR5" s="302"/>
      <c r="JIS5" s="302"/>
      <c r="JIT5" s="302"/>
      <c r="JIU5" s="302"/>
      <c r="JIV5" s="302"/>
      <c r="JIW5" s="302"/>
      <c r="JIX5" s="302"/>
      <c r="JIY5" s="302"/>
      <c r="JIZ5" s="302"/>
      <c r="JJA5" s="302"/>
      <c r="JJB5" s="302"/>
      <c r="JJC5" s="302"/>
      <c r="JJD5" s="302"/>
      <c r="JJE5" s="302"/>
      <c r="JJF5" s="302"/>
      <c r="JJG5" s="302"/>
      <c r="JJH5" s="302"/>
      <c r="JJI5" s="302"/>
      <c r="JJJ5" s="302"/>
      <c r="JJK5" s="302"/>
      <c r="JJL5" s="302"/>
      <c r="JJM5" s="302"/>
      <c r="JJN5" s="302"/>
      <c r="JJO5" s="302"/>
      <c r="JJP5" s="302"/>
      <c r="JJQ5" s="302"/>
      <c r="JJR5" s="302"/>
      <c r="JJS5" s="302"/>
      <c r="JJT5" s="302"/>
      <c r="JJU5" s="302"/>
      <c r="JJV5" s="302"/>
      <c r="JJW5" s="302"/>
      <c r="JJX5" s="302"/>
      <c r="JJY5" s="302"/>
      <c r="JJZ5" s="302"/>
      <c r="JKA5" s="302"/>
      <c r="JKB5" s="302"/>
      <c r="JKC5" s="302"/>
      <c r="JKD5" s="302"/>
      <c r="JKE5" s="302"/>
      <c r="JKF5" s="302"/>
      <c r="JKG5" s="302"/>
      <c r="JKH5" s="302"/>
      <c r="JKI5" s="302"/>
      <c r="JKJ5" s="302"/>
      <c r="JKK5" s="302"/>
      <c r="JKL5" s="302"/>
      <c r="JKM5" s="302"/>
      <c r="JKN5" s="302"/>
      <c r="JKO5" s="302"/>
      <c r="JKP5" s="302"/>
      <c r="JKQ5" s="302"/>
      <c r="JKR5" s="302"/>
      <c r="JKS5" s="302"/>
      <c r="JKT5" s="302"/>
      <c r="JKU5" s="302"/>
      <c r="JKV5" s="302"/>
      <c r="JKW5" s="302"/>
      <c r="JKX5" s="302"/>
      <c r="JKY5" s="302"/>
      <c r="JKZ5" s="302"/>
      <c r="JLA5" s="302"/>
      <c r="JLB5" s="302"/>
      <c r="JLC5" s="302"/>
      <c r="JLD5" s="302"/>
      <c r="JLE5" s="302"/>
      <c r="JLF5" s="302"/>
      <c r="JLG5" s="302"/>
      <c r="JLH5" s="302"/>
      <c r="JLI5" s="302"/>
      <c r="JLJ5" s="302"/>
      <c r="JLK5" s="302"/>
      <c r="JLL5" s="302"/>
      <c r="JLM5" s="302"/>
      <c r="JLN5" s="302"/>
      <c r="JLO5" s="302"/>
      <c r="JLP5" s="302"/>
      <c r="JLQ5" s="302"/>
      <c r="JLR5" s="302"/>
      <c r="JLS5" s="302"/>
      <c r="JLT5" s="302"/>
      <c r="JLU5" s="302"/>
      <c r="JLV5" s="302"/>
      <c r="JLW5" s="302"/>
      <c r="JLX5" s="302"/>
      <c r="JLY5" s="302"/>
      <c r="JLZ5" s="302"/>
      <c r="JMA5" s="302"/>
      <c r="JMB5" s="302"/>
      <c r="JMC5" s="302"/>
      <c r="JMD5" s="302"/>
      <c r="JME5" s="302"/>
      <c r="JMF5" s="302"/>
      <c r="JMG5" s="302"/>
      <c r="JMH5" s="302"/>
      <c r="JMI5" s="302"/>
      <c r="JMJ5" s="302"/>
      <c r="JMK5" s="302"/>
      <c r="JML5" s="302"/>
      <c r="JMM5" s="302"/>
      <c r="JMN5" s="302"/>
      <c r="JMO5" s="302"/>
      <c r="JMP5" s="302"/>
      <c r="JMQ5" s="302"/>
      <c r="JMR5" s="302"/>
      <c r="JMS5" s="302"/>
      <c r="JMT5" s="302"/>
      <c r="JMU5" s="302"/>
      <c r="JMV5" s="302"/>
      <c r="JMW5" s="302"/>
      <c r="JMX5" s="302"/>
      <c r="JMY5" s="302"/>
      <c r="JMZ5" s="302"/>
      <c r="JNA5" s="302"/>
      <c r="JNB5" s="302"/>
      <c r="JNC5" s="302"/>
      <c r="JND5" s="302"/>
      <c r="JNE5" s="302"/>
      <c r="JNF5" s="302"/>
      <c r="JNG5" s="302"/>
      <c r="JNH5" s="302"/>
      <c r="JNI5" s="302"/>
      <c r="JNJ5" s="302"/>
      <c r="JNK5" s="302"/>
      <c r="JNL5" s="302"/>
      <c r="JNM5" s="302"/>
      <c r="JNN5" s="302"/>
      <c r="JNO5" s="302"/>
      <c r="JNP5" s="302"/>
      <c r="JNQ5" s="302"/>
      <c r="JNR5" s="302"/>
      <c r="JNS5" s="302"/>
      <c r="JNT5" s="302"/>
      <c r="JNU5" s="302"/>
      <c r="JNV5" s="302"/>
      <c r="JNW5" s="302"/>
      <c r="JNX5" s="302"/>
      <c r="JNY5" s="302"/>
      <c r="JNZ5" s="302"/>
      <c r="JOA5" s="302"/>
      <c r="JOB5" s="302"/>
      <c r="JOC5" s="302"/>
      <c r="JOD5" s="302"/>
      <c r="JOE5" s="302"/>
      <c r="JOF5" s="302"/>
      <c r="JOG5" s="302"/>
      <c r="JOH5" s="302"/>
      <c r="JOI5" s="302"/>
      <c r="JOJ5" s="302"/>
      <c r="JOK5" s="302"/>
      <c r="JOL5" s="302"/>
      <c r="JOM5" s="302"/>
      <c r="JON5" s="302"/>
      <c r="JOO5" s="302"/>
      <c r="JOP5" s="302"/>
      <c r="JOQ5" s="302"/>
      <c r="JOR5" s="302"/>
      <c r="JOS5" s="302"/>
      <c r="JOT5" s="302"/>
      <c r="JOU5" s="302"/>
      <c r="JOV5" s="302"/>
      <c r="JOW5" s="302"/>
      <c r="JOX5" s="302"/>
      <c r="JOY5" s="302"/>
      <c r="JOZ5" s="302"/>
      <c r="JPA5" s="302"/>
      <c r="JPB5" s="302"/>
      <c r="JPC5" s="302"/>
      <c r="JPD5" s="302"/>
      <c r="JPE5" s="302"/>
      <c r="JPF5" s="302"/>
      <c r="JPG5" s="302"/>
      <c r="JPH5" s="302"/>
      <c r="JPI5" s="302"/>
      <c r="JPJ5" s="302"/>
      <c r="JPK5" s="302"/>
      <c r="JPL5" s="302"/>
      <c r="JPM5" s="302"/>
      <c r="JPN5" s="302"/>
      <c r="JPO5" s="302"/>
      <c r="JPP5" s="302"/>
      <c r="JPQ5" s="302"/>
      <c r="JPR5" s="302"/>
      <c r="JPS5" s="302"/>
      <c r="JPT5" s="302"/>
      <c r="JPU5" s="302"/>
      <c r="JPV5" s="302"/>
      <c r="JPW5" s="302"/>
      <c r="JPX5" s="302"/>
      <c r="JPY5" s="302"/>
      <c r="JPZ5" s="302"/>
      <c r="JQA5" s="302"/>
      <c r="JQB5" s="302"/>
      <c r="JQC5" s="302"/>
      <c r="JQD5" s="302"/>
      <c r="JQE5" s="302"/>
      <c r="JQF5" s="302"/>
      <c r="JQG5" s="302"/>
      <c r="JQH5" s="302"/>
      <c r="JQI5" s="302"/>
      <c r="JQJ5" s="302"/>
      <c r="JQK5" s="302"/>
      <c r="JQL5" s="302"/>
      <c r="JQM5" s="302"/>
      <c r="JQN5" s="302"/>
      <c r="JQO5" s="302"/>
      <c r="JQP5" s="302"/>
      <c r="JQQ5" s="302"/>
      <c r="JQR5" s="302"/>
      <c r="JQS5" s="302"/>
      <c r="JQT5" s="302"/>
      <c r="JQU5" s="302"/>
      <c r="JQV5" s="302"/>
      <c r="JQW5" s="302"/>
      <c r="JQX5" s="302"/>
      <c r="JQY5" s="302"/>
      <c r="JQZ5" s="302"/>
      <c r="JRA5" s="302"/>
      <c r="JRB5" s="302"/>
      <c r="JRC5" s="302"/>
      <c r="JRD5" s="302"/>
      <c r="JRE5" s="302"/>
      <c r="JRF5" s="302"/>
      <c r="JRG5" s="302"/>
      <c r="JRH5" s="302"/>
      <c r="JRI5" s="302"/>
      <c r="JRJ5" s="302"/>
      <c r="JRK5" s="302"/>
      <c r="JRL5" s="302"/>
      <c r="JRM5" s="302"/>
      <c r="JRN5" s="302"/>
      <c r="JRO5" s="302"/>
      <c r="JRP5" s="302"/>
      <c r="JRQ5" s="302"/>
      <c r="JRR5" s="302"/>
      <c r="JRS5" s="302"/>
      <c r="JRT5" s="302"/>
      <c r="JRU5" s="302"/>
      <c r="JRV5" s="302"/>
      <c r="JRW5" s="302"/>
      <c r="JRX5" s="302"/>
      <c r="JRY5" s="302"/>
      <c r="JRZ5" s="302"/>
      <c r="JSA5" s="302"/>
      <c r="JSB5" s="302"/>
      <c r="JSC5" s="302"/>
      <c r="JSD5" s="302"/>
      <c r="JSE5" s="302"/>
      <c r="JSF5" s="302"/>
      <c r="JSG5" s="302"/>
      <c r="JSH5" s="302"/>
      <c r="JSI5" s="302"/>
      <c r="JSJ5" s="302"/>
      <c r="JSK5" s="302"/>
      <c r="JSL5" s="302"/>
      <c r="JSM5" s="302"/>
      <c r="JSN5" s="302"/>
      <c r="JSO5" s="302"/>
      <c r="JSP5" s="302"/>
      <c r="JSQ5" s="302"/>
      <c r="JSR5" s="302"/>
      <c r="JSS5" s="302"/>
      <c r="JST5" s="302"/>
      <c r="JSU5" s="302"/>
      <c r="JSV5" s="302"/>
      <c r="JSW5" s="302"/>
      <c r="JSX5" s="302"/>
      <c r="JSY5" s="302"/>
      <c r="JSZ5" s="302"/>
      <c r="JTA5" s="302"/>
      <c r="JTB5" s="302"/>
      <c r="JTC5" s="302"/>
      <c r="JTD5" s="302"/>
      <c r="JTE5" s="302"/>
      <c r="JTF5" s="302"/>
      <c r="JTG5" s="302"/>
      <c r="JTH5" s="302"/>
      <c r="JTI5" s="302"/>
      <c r="JTJ5" s="302"/>
      <c r="JTK5" s="302"/>
      <c r="JTL5" s="302"/>
      <c r="JTM5" s="302"/>
      <c r="JTN5" s="302"/>
      <c r="JTO5" s="302"/>
      <c r="JTP5" s="302"/>
      <c r="JTQ5" s="302"/>
      <c r="JTR5" s="302"/>
      <c r="JTS5" s="302"/>
      <c r="JTT5" s="302"/>
      <c r="JTU5" s="302"/>
      <c r="JTV5" s="302"/>
      <c r="JTW5" s="302"/>
      <c r="JTX5" s="302"/>
      <c r="JTY5" s="302"/>
      <c r="JTZ5" s="302"/>
      <c r="JUA5" s="302"/>
      <c r="JUB5" s="302"/>
      <c r="JUC5" s="302"/>
      <c r="JUD5" s="302"/>
      <c r="JUE5" s="302"/>
      <c r="JUF5" s="302"/>
      <c r="JUG5" s="302"/>
      <c r="JUH5" s="302"/>
      <c r="JUI5" s="302"/>
      <c r="JUJ5" s="302"/>
      <c r="JUK5" s="302"/>
      <c r="JUL5" s="302"/>
      <c r="JUM5" s="302"/>
      <c r="JUN5" s="302"/>
      <c r="JUO5" s="302"/>
      <c r="JUP5" s="302"/>
      <c r="JUQ5" s="302"/>
      <c r="JUR5" s="302"/>
      <c r="JUS5" s="302"/>
      <c r="JUT5" s="302"/>
      <c r="JUU5" s="302"/>
      <c r="JUV5" s="302"/>
      <c r="JUW5" s="302"/>
      <c r="JUX5" s="302"/>
      <c r="JUY5" s="302"/>
      <c r="JUZ5" s="302"/>
      <c r="JVA5" s="302"/>
      <c r="JVB5" s="302"/>
      <c r="JVC5" s="302"/>
      <c r="JVD5" s="302"/>
      <c r="JVE5" s="302"/>
      <c r="JVF5" s="302"/>
      <c r="JVG5" s="302"/>
      <c r="JVH5" s="302"/>
      <c r="JVI5" s="302"/>
      <c r="JVJ5" s="302"/>
      <c r="JVK5" s="302"/>
      <c r="JVL5" s="302"/>
      <c r="JVM5" s="302"/>
      <c r="JVN5" s="302"/>
      <c r="JVO5" s="302"/>
      <c r="JVP5" s="302"/>
      <c r="JVQ5" s="302"/>
      <c r="JVR5" s="302"/>
      <c r="JVS5" s="302"/>
      <c r="JVT5" s="302"/>
      <c r="JVU5" s="302"/>
      <c r="JVV5" s="302"/>
      <c r="JVW5" s="302"/>
      <c r="JVX5" s="302"/>
      <c r="JVY5" s="302"/>
      <c r="JVZ5" s="302"/>
      <c r="JWA5" s="302"/>
      <c r="JWB5" s="302"/>
      <c r="JWC5" s="302"/>
      <c r="JWD5" s="302"/>
      <c r="JWE5" s="302"/>
      <c r="JWF5" s="302"/>
      <c r="JWG5" s="302"/>
      <c r="JWH5" s="302"/>
      <c r="JWI5" s="302"/>
      <c r="JWJ5" s="302"/>
      <c r="JWK5" s="302"/>
      <c r="JWL5" s="302"/>
      <c r="JWM5" s="302"/>
      <c r="JWN5" s="302"/>
      <c r="JWO5" s="302"/>
      <c r="JWP5" s="302"/>
      <c r="JWQ5" s="302"/>
      <c r="JWR5" s="302"/>
      <c r="JWS5" s="302"/>
      <c r="JWT5" s="302"/>
      <c r="JWU5" s="302"/>
      <c r="JWV5" s="302"/>
      <c r="JWW5" s="302"/>
      <c r="JWX5" s="302"/>
      <c r="JWY5" s="302"/>
      <c r="JWZ5" s="302"/>
      <c r="JXA5" s="302"/>
      <c r="JXB5" s="302"/>
      <c r="JXC5" s="302"/>
      <c r="JXD5" s="302"/>
      <c r="JXE5" s="302"/>
      <c r="JXF5" s="302"/>
      <c r="JXG5" s="302"/>
      <c r="JXH5" s="302"/>
      <c r="JXI5" s="302"/>
      <c r="JXJ5" s="302"/>
      <c r="JXK5" s="302"/>
      <c r="JXL5" s="302"/>
      <c r="JXM5" s="302"/>
      <c r="JXN5" s="302"/>
      <c r="JXO5" s="302"/>
      <c r="JXP5" s="302"/>
      <c r="JXQ5" s="302"/>
      <c r="JXR5" s="302"/>
      <c r="JXS5" s="302"/>
      <c r="JXT5" s="302"/>
      <c r="JXU5" s="302"/>
      <c r="JXV5" s="302"/>
      <c r="JXW5" s="302"/>
      <c r="JXX5" s="302"/>
      <c r="JXY5" s="302"/>
      <c r="JXZ5" s="302"/>
      <c r="JYA5" s="302"/>
      <c r="JYB5" s="302"/>
      <c r="JYC5" s="302"/>
      <c r="JYD5" s="302"/>
      <c r="JYE5" s="302"/>
      <c r="JYF5" s="302"/>
      <c r="JYG5" s="302"/>
      <c r="JYH5" s="302"/>
      <c r="JYI5" s="302"/>
      <c r="JYJ5" s="302"/>
      <c r="JYK5" s="302"/>
      <c r="JYL5" s="302"/>
      <c r="JYM5" s="302"/>
      <c r="JYN5" s="302"/>
      <c r="JYO5" s="302"/>
      <c r="JYP5" s="302"/>
      <c r="JYQ5" s="302"/>
      <c r="JYR5" s="302"/>
      <c r="JYS5" s="302"/>
      <c r="JYT5" s="302"/>
      <c r="JYU5" s="302"/>
      <c r="JYV5" s="302"/>
      <c r="JYW5" s="302"/>
      <c r="JYX5" s="302"/>
      <c r="JYY5" s="302"/>
      <c r="JYZ5" s="302"/>
      <c r="JZA5" s="302"/>
      <c r="JZB5" s="302"/>
      <c r="JZC5" s="302"/>
      <c r="JZD5" s="302"/>
      <c r="JZE5" s="302"/>
      <c r="JZF5" s="302"/>
      <c r="JZG5" s="302"/>
      <c r="JZH5" s="302"/>
      <c r="JZI5" s="302"/>
      <c r="JZJ5" s="302"/>
      <c r="JZK5" s="302"/>
      <c r="JZL5" s="302"/>
      <c r="JZM5" s="302"/>
      <c r="JZN5" s="302"/>
      <c r="JZO5" s="302"/>
      <c r="JZP5" s="302"/>
      <c r="JZQ5" s="302"/>
      <c r="JZR5" s="302"/>
      <c r="JZS5" s="302"/>
      <c r="JZT5" s="302"/>
      <c r="JZU5" s="302"/>
      <c r="JZV5" s="302"/>
      <c r="JZW5" s="302"/>
      <c r="JZX5" s="302"/>
      <c r="JZY5" s="302"/>
      <c r="JZZ5" s="302"/>
      <c r="KAA5" s="302"/>
      <c r="KAB5" s="302"/>
      <c r="KAC5" s="302"/>
      <c r="KAD5" s="302"/>
      <c r="KAE5" s="302"/>
      <c r="KAF5" s="302"/>
      <c r="KAG5" s="302"/>
      <c r="KAH5" s="302"/>
      <c r="KAI5" s="302"/>
      <c r="KAJ5" s="302"/>
      <c r="KAK5" s="302"/>
      <c r="KAL5" s="302"/>
      <c r="KAM5" s="302"/>
      <c r="KAN5" s="302"/>
      <c r="KAO5" s="302"/>
      <c r="KAP5" s="302"/>
      <c r="KAQ5" s="302"/>
      <c r="KAR5" s="302"/>
      <c r="KAS5" s="302"/>
      <c r="KAT5" s="302"/>
      <c r="KAU5" s="302"/>
      <c r="KAV5" s="302"/>
      <c r="KAW5" s="302"/>
      <c r="KAX5" s="302"/>
      <c r="KAY5" s="302"/>
      <c r="KAZ5" s="302"/>
      <c r="KBA5" s="302"/>
      <c r="KBB5" s="302"/>
      <c r="KBC5" s="302"/>
      <c r="KBD5" s="302"/>
      <c r="KBE5" s="302"/>
      <c r="KBF5" s="302"/>
      <c r="KBG5" s="302"/>
      <c r="KBH5" s="302"/>
      <c r="KBI5" s="302"/>
      <c r="KBJ5" s="302"/>
      <c r="KBK5" s="302"/>
      <c r="KBL5" s="302"/>
      <c r="KBM5" s="302"/>
      <c r="KBN5" s="302"/>
      <c r="KBO5" s="302"/>
      <c r="KBP5" s="302"/>
      <c r="KBQ5" s="302"/>
      <c r="KBR5" s="302"/>
      <c r="KBS5" s="302"/>
      <c r="KBT5" s="302"/>
      <c r="KBU5" s="302"/>
      <c r="KBV5" s="302"/>
      <c r="KBW5" s="302"/>
      <c r="KBX5" s="302"/>
      <c r="KBY5" s="302"/>
      <c r="KBZ5" s="302"/>
      <c r="KCA5" s="302"/>
      <c r="KCB5" s="302"/>
      <c r="KCC5" s="302"/>
      <c r="KCD5" s="302"/>
      <c r="KCE5" s="302"/>
      <c r="KCF5" s="302"/>
      <c r="KCG5" s="302"/>
      <c r="KCH5" s="302"/>
      <c r="KCI5" s="302"/>
      <c r="KCJ5" s="302"/>
      <c r="KCK5" s="302"/>
      <c r="KCL5" s="302"/>
      <c r="KCM5" s="302"/>
      <c r="KCN5" s="302"/>
      <c r="KCO5" s="302"/>
      <c r="KCP5" s="302"/>
      <c r="KCQ5" s="302"/>
      <c r="KCR5" s="302"/>
      <c r="KCS5" s="302"/>
      <c r="KCT5" s="302"/>
      <c r="KCU5" s="302"/>
      <c r="KCV5" s="302"/>
      <c r="KCW5" s="302"/>
      <c r="KCX5" s="302"/>
      <c r="KCY5" s="302"/>
      <c r="KCZ5" s="302"/>
      <c r="KDA5" s="302"/>
      <c r="KDB5" s="302"/>
      <c r="KDC5" s="302"/>
      <c r="KDD5" s="302"/>
      <c r="KDE5" s="302"/>
      <c r="KDF5" s="302"/>
      <c r="KDG5" s="302"/>
      <c r="KDH5" s="302"/>
      <c r="KDI5" s="302"/>
      <c r="KDJ5" s="302"/>
      <c r="KDK5" s="302"/>
      <c r="KDL5" s="302"/>
      <c r="KDM5" s="302"/>
      <c r="KDN5" s="302"/>
      <c r="KDO5" s="302"/>
      <c r="KDP5" s="302"/>
      <c r="KDQ5" s="302"/>
      <c r="KDR5" s="302"/>
      <c r="KDS5" s="302"/>
      <c r="KDT5" s="302"/>
      <c r="KDU5" s="302"/>
      <c r="KDV5" s="302"/>
      <c r="KDW5" s="302"/>
      <c r="KDX5" s="302"/>
      <c r="KDY5" s="302"/>
      <c r="KDZ5" s="302"/>
      <c r="KEA5" s="302"/>
      <c r="KEB5" s="302"/>
      <c r="KEC5" s="302"/>
      <c r="KED5" s="302"/>
      <c r="KEE5" s="302"/>
      <c r="KEF5" s="302"/>
      <c r="KEG5" s="302"/>
      <c r="KEH5" s="302"/>
      <c r="KEI5" s="302"/>
      <c r="KEJ5" s="302"/>
      <c r="KEK5" s="302"/>
      <c r="KEL5" s="302"/>
      <c r="KEM5" s="302"/>
      <c r="KEN5" s="302"/>
      <c r="KEO5" s="302"/>
      <c r="KEP5" s="302"/>
      <c r="KEQ5" s="302"/>
      <c r="KER5" s="302"/>
      <c r="KES5" s="302"/>
      <c r="KET5" s="302"/>
      <c r="KEU5" s="302"/>
      <c r="KEV5" s="302"/>
      <c r="KEW5" s="302"/>
      <c r="KEX5" s="302"/>
      <c r="KEY5" s="302"/>
      <c r="KEZ5" s="302"/>
      <c r="KFA5" s="302"/>
      <c r="KFB5" s="302"/>
      <c r="KFC5" s="302"/>
      <c r="KFD5" s="302"/>
      <c r="KFE5" s="302"/>
      <c r="KFF5" s="302"/>
      <c r="KFG5" s="302"/>
      <c r="KFH5" s="302"/>
      <c r="KFI5" s="302"/>
      <c r="KFJ5" s="302"/>
      <c r="KFK5" s="302"/>
      <c r="KFL5" s="302"/>
      <c r="KFM5" s="302"/>
      <c r="KFN5" s="302"/>
      <c r="KFO5" s="302"/>
      <c r="KFP5" s="302"/>
      <c r="KFQ5" s="302"/>
      <c r="KFR5" s="302"/>
      <c r="KFS5" s="302"/>
      <c r="KFT5" s="302"/>
      <c r="KFU5" s="302"/>
      <c r="KFV5" s="302"/>
      <c r="KFW5" s="302"/>
      <c r="KFX5" s="302"/>
      <c r="KFY5" s="302"/>
      <c r="KFZ5" s="302"/>
      <c r="KGA5" s="302"/>
      <c r="KGB5" s="302"/>
      <c r="KGC5" s="302"/>
      <c r="KGD5" s="302"/>
      <c r="KGE5" s="302"/>
      <c r="KGF5" s="302"/>
      <c r="KGG5" s="302"/>
      <c r="KGH5" s="302"/>
      <c r="KGI5" s="302"/>
      <c r="KGJ5" s="302"/>
      <c r="KGK5" s="302"/>
      <c r="KGL5" s="302"/>
      <c r="KGM5" s="302"/>
      <c r="KGN5" s="302"/>
      <c r="KGO5" s="302"/>
      <c r="KGP5" s="302"/>
      <c r="KGQ5" s="302"/>
      <c r="KGR5" s="302"/>
      <c r="KGS5" s="302"/>
      <c r="KGT5" s="302"/>
      <c r="KGU5" s="302"/>
      <c r="KGV5" s="302"/>
      <c r="KGW5" s="302"/>
      <c r="KGX5" s="302"/>
      <c r="KGY5" s="302"/>
      <c r="KGZ5" s="302"/>
      <c r="KHA5" s="302"/>
      <c r="KHB5" s="302"/>
      <c r="KHC5" s="302"/>
      <c r="KHD5" s="302"/>
      <c r="KHE5" s="302"/>
      <c r="KHF5" s="302"/>
      <c r="KHG5" s="302"/>
      <c r="KHH5" s="302"/>
      <c r="KHI5" s="302"/>
      <c r="KHJ5" s="302"/>
      <c r="KHK5" s="302"/>
      <c r="KHL5" s="302"/>
      <c r="KHM5" s="302"/>
      <c r="KHN5" s="302"/>
      <c r="KHO5" s="302"/>
      <c r="KHP5" s="302"/>
      <c r="KHQ5" s="302"/>
      <c r="KHR5" s="302"/>
      <c r="KHS5" s="302"/>
      <c r="KHT5" s="302"/>
      <c r="KHU5" s="302"/>
      <c r="KHV5" s="302"/>
      <c r="KHW5" s="302"/>
      <c r="KHX5" s="302"/>
      <c r="KHY5" s="302"/>
      <c r="KHZ5" s="302"/>
      <c r="KIA5" s="302"/>
      <c r="KIB5" s="302"/>
      <c r="KIC5" s="302"/>
      <c r="KID5" s="302"/>
      <c r="KIE5" s="302"/>
      <c r="KIF5" s="302"/>
      <c r="KIG5" s="302"/>
      <c r="KIH5" s="302"/>
      <c r="KII5" s="302"/>
      <c r="KIJ5" s="302"/>
      <c r="KIK5" s="302"/>
      <c r="KIL5" s="302"/>
      <c r="KIM5" s="302"/>
      <c r="KIN5" s="302"/>
      <c r="KIO5" s="302"/>
      <c r="KIP5" s="302"/>
      <c r="KIQ5" s="302"/>
      <c r="KIR5" s="302"/>
      <c r="KIS5" s="302"/>
      <c r="KIT5" s="302"/>
      <c r="KIU5" s="302"/>
      <c r="KIV5" s="302"/>
      <c r="KIW5" s="302"/>
      <c r="KIX5" s="302"/>
      <c r="KIY5" s="302"/>
      <c r="KIZ5" s="302"/>
      <c r="KJA5" s="302"/>
      <c r="KJB5" s="302"/>
      <c r="KJC5" s="302"/>
      <c r="KJD5" s="302"/>
      <c r="KJE5" s="302"/>
      <c r="KJF5" s="302"/>
      <c r="KJG5" s="302"/>
      <c r="KJH5" s="302"/>
      <c r="KJI5" s="302"/>
      <c r="KJJ5" s="302"/>
      <c r="KJK5" s="302"/>
      <c r="KJL5" s="302"/>
      <c r="KJM5" s="302"/>
      <c r="KJN5" s="302"/>
      <c r="KJO5" s="302"/>
      <c r="KJP5" s="302"/>
      <c r="KJQ5" s="302"/>
      <c r="KJR5" s="302"/>
      <c r="KJS5" s="302"/>
      <c r="KJT5" s="302"/>
      <c r="KJU5" s="302"/>
      <c r="KJV5" s="302"/>
      <c r="KJW5" s="302"/>
      <c r="KJX5" s="302"/>
      <c r="KJY5" s="302"/>
      <c r="KJZ5" s="302"/>
      <c r="KKA5" s="302"/>
      <c r="KKB5" s="302"/>
      <c r="KKC5" s="302"/>
      <c r="KKD5" s="302"/>
      <c r="KKE5" s="302"/>
      <c r="KKF5" s="302"/>
      <c r="KKG5" s="302"/>
      <c r="KKH5" s="302"/>
      <c r="KKI5" s="302"/>
      <c r="KKJ5" s="302"/>
      <c r="KKK5" s="302"/>
      <c r="KKL5" s="302"/>
      <c r="KKM5" s="302"/>
      <c r="KKN5" s="302"/>
      <c r="KKO5" s="302"/>
      <c r="KKP5" s="302"/>
      <c r="KKQ5" s="302"/>
      <c r="KKR5" s="302"/>
      <c r="KKS5" s="302"/>
      <c r="KKT5" s="302"/>
      <c r="KKU5" s="302"/>
      <c r="KKV5" s="302"/>
      <c r="KKW5" s="302"/>
      <c r="KKX5" s="302"/>
      <c r="KKY5" s="302"/>
      <c r="KKZ5" s="302"/>
      <c r="KLA5" s="302"/>
      <c r="KLB5" s="302"/>
      <c r="KLC5" s="302"/>
      <c r="KLD5" s="302"/>
      <c r="KLE5" s="302"/>
      <c r="KLF5" s="302"/>
      <c r="KLG5" s="302"/>
      <c r="KLH5" s="302"/>
      <c r="KLI5" s="302"/>
      <c r="KLJ5" s="302"/>
      <c r="KLK5" s="302"/>
      <c r="KLL5" s="302"/>
      <c r="KLM5" s="302"/>
      <c r="KLN5" s="302"/>
      <c r="KLO5" s="302"/>
      <c r="KLP5" s="302"/>
      <c r="KLQ5" s="302"/>
      <c r="KLR5" s="302"/>
      <c r="KLS5" s="302"/>
      <c r="KLT5" s="302"/>
      <c r="KLU5" s="302"/>
      <c r="KLV5" s="302"/>
      <c r="KLW5" s="302"/>
      <c r="KLX5" s="302"/>
      <c r="KLY5" s="302"/>
      <c r="KLZ5" s="302"/>
      <c r="KMA5" s="302"/>
      <c r="KMB5" s="302"/>
      <c r="KMC5" s="302"/>
      <c r="KMD5" s="302"/>
      <c r="KME5" s="302"/>
      <c r="KMF5" s="302"/>
      <c r="KMG5" s="302"/>
      <c r="KMH5" s="302"/>
      <c r="KMI5" s="302"/>
      <c r="KMJ5" s="302"/>
      <c r="KMK5" s="302"/>
      <c r="KML5" s="302"/>
      <c r="KMM5" s="302"/>
      <c r="KMN5" s="302"/>
      <c r="KMO5" s="302"/>
      <c r="KMP5" s="302"/>
      <c r="KMQ5" s="302"/>
      <c r="KMR5" s="302"/>
      <c r="KMS5" s="302"/>
      <c r="KMT5" s="302"/>
      <c r="KMU5" s="302"/>
      <c r="KMV5" s="302"/>
      <c r="KMW5" s="302"/>
      <c r="KMX5" s="302"/>
      <c r="KMY5" s="302"/>
      <c r="KMZ5" s="302"/>
      <c r="KNA5" s="302"/>
      <c r="KNB5" s="302"/>
      <c r="KNC5" s="302"/>
      <c r="KND5" s="302"/>
      <c r="KNE5" s="302"/>
      <c r="KNF5" s="302"/>
      <c r="KNG5" s="302"/>
      <c r="KNH5" s="302"/>
      <c r="KNI5" s="302"/>
      <c r="KNJ5" s="302"/>
      <c r="KNK5" s="302"/>
      <c r="KNL5" s="302"/>
      <c r="KNM5" s="302"/>
      <c r="KNN5" s="302"/>
      <c r="KNO5" s="302"/>
      <c r="KNP5" s="302"/>
      <c r="KNQ5" s="302"/>
      <c r="KNR5" s="302"/>
      <c r="KNS5" s="302"/>
      <c r="KNT5" s="302"/>
      <c r="KNU5" s="302"/>
      <c r="KNV5" s="302"/>
      <c r="KNW5" s="302"/>
      <c r="KNX5" s="302"/>
      <c r="KNY5" s="302"/>
      <c r="KNZ5" s="302"/>
      <c r="KOA5" s="302"/>
      <c r="KOB5" s="302"/>
      <c r="KOC5" s="302"/>
      <c r="KOD5" s="302"/>
      <c r="KOE5" s="302"/>
      <c r="KOF5" s="302"/>
      <c r="KOG5" s="302"/>
      <c r="KOH5" s="302"/>
      <c r="KOI5" s="302"/>
      <c r="KOJ5" s="302"/>
      <c r="KOK5" s="302"/>
      <c r="KOL5" s="302"/>
      <c r="KOM5" s="302"/>
      <c r="KON5" s="302"/>
      <c r="KOO5" s="302"/>
      <c r="KOP5" s="302"/>
      <c r="KOQ5" s="302"/>
      <c r="KOR5" s="302"/>
      <c r="KOS5" s="302"/>
      <c r="KOT5" s="302"/>
      <c r="KOU5" s="302"/>
      <c r="KOV5" s="302"/>
      <c r="KOW5" s="302"/>
      <c r="KOX5" s="302"/>
      <c r="KOY5" s="302"/>
      <c r="KOZ5" s="302"/>
      <c r="KPA5" s="302"/>
      <c r="KPB5" s="302"/>
      <c r="KPC5" s="302"/>
      <c r="KPD5" s="302"/>
      <c r="KPE5" s="302"/>
      <c r="KPF5" s="302"/>
      <c r="KPG5" s="302"/>
      <c r="KPH5" s="302"/>
      <c r="KPI5" s="302"/>
      <c r="KPJ5" s="302"/>
      <c r="KPK5" s="302"/>
      <c r="KPL5" s="302"/>
      <c r="KPM5" s="302"/>
      <c r="KPN5" s="302"/>
      <c r="KPO5" s="302"/>
      <c r="KPP5" s="302"/>
      <c r="KPQ5" s="302"/>
      <c r="KPR5" s="302"/>
      <c r="KPS5" s="302"/>
      <c r="KPT5" s="302"/>
      <c r="KPU5" s="302"/>
      <c r="KPV5" s="302"/>
      <c r="KPW5" s="302"/>
      <c r="KPX5" s="302"/>
      <c r="KPY5" s="302"/>
      <c r="KPZ5" s="302"/>
      <c r="KQA5" s="302"/>
      <c r="KQB5" s="302"/>
      <c r="KQC5" s="302"/>
      <c r="KQD5" s="302"/>
      <c r="KQE5" s="302"/>
      <c r="KQF5" s="302"/>
      <c r="KQG5" s="302"/>
      <c r="KQH5" s="302"/>
      <c r="KQI5" s="302"/>
      <c r="KQJ5" s="302"/>
      <c r="KQK5" s="302"/>
      <c r="KQL5" s="302"/>
      <c r="KQM5" s="302"/>
      <c r="KQN5" s="302"/>
      <c r="KQO5" s="302"/>
      <c r="KQP5" s="302"/>
      <c r="KQQ5" s="302"/>
      <c r="KQR5" s="302"/>
      <c r="KQS5" s="302"/>
      <c r="KQT5" s="302"/>
      <c r="KQU5" s="302"/>
      <c r="KQV5" s="302"/>
      <c r="KQW5" s="302"/>
      <c r="KQX5" s="302"/>
      <c r="KQY5" s="302"/>
      <c r="KQZ5" s="302"/>
      <c r="KRA5" s="302"/>
      <c r="KRB5" s="302"/>
      <c r="KRC5" s="302"/>
      <c r="KRD5" s="302"/>
      <c r="KRE5" s="302"/>
      <c r="KRF5" s="302"/>
      <c r="KRG5" s="302"/>
      <c r="KRH5" s="302"/>
      <c r="KRI5" s="302"/>
      <c r="KRJ5" s="302"/>
      <c r="KRK5" s="302"/>
      <c r="KRL5" s="302"/>
      <c r="KRM5" s="302"/>
      <c r="KRN5" s="302"/>
      <c r="KRO5" s="302"/>
      <c r="KRP5" s="302"/>
      <c r="KRQ5" s="302"/>
      <c r="KRR5" s="302"/>
      <c r="KRS5" s="302"/>
      <c r="KRT5" s="302"/>
      <c r="KRU5" s="302"/>
      <c r="KRV5" s="302"/>
      <c r="KRW5" s="302"/>
      <c r="KRX5" s="302"/>
      <c r="KRY5" s="302"/>
      <c r="KRZ5" s="302"/>
      <c r="KSA5" s="302"/>
      <c r="KSB5" s="302"/>
      <c r="KSC5" s="302"/>
      <c r="KSD5" s="302"/>
      <c r="KSE5" s="302"/>
      <c r="KSF5" s="302"/>
      <c r="KSG5" s="302"/>
      <c r="KSH5" s="302"/>
      <c r="KSI5" s="302"/>
      <c r="KSJ5" s="302"/>
      <c r="KSK5" s="302"/>
      <c r="KSL5" s="302"/>
      <c r="KSM5" s="302"/>
      <c r="KSN5" s="302"/>
      <c r="KSO5" s="302"/>
      <c r="KSP5" s="302"/>
      <c r="KSQ5" s="302"/>
      <c r="KSR5" s="302"/>
      <c r="KSS5" s="302"/>
      <c r="KST5" s="302"/>
      <c r="KSU5" s="302"/>
      <c r="KSV5" s="302"/>
      <c r="KSW5" s="302"/>
      <c r="KSX5" s="302"/>
      <c r="KSY5" s="302"/>
      <c r="KSZ5" s="302"/>
      <c r="KTA5" s="302"/>
      <c r="KTB5" s="302"/>
      <c r="KTC5" s="302"/>
      <c r="KTD5" s="302"/>
      <c r="KTE5" s="302"/>
      <c r="KTF5" s="302"/>
      <c r="KTG5" s="302"/>
      <c r="KTH5" s="302"/>
      <c r="KTI5" s="302"/>
      <c r="KTJ5" s="302"/>
      <c r="KTK5" s="302"/>
      <c r="KTL5" s="302"/>
      <c r="KTM5" s="302"/>
      <c r="KTN5" s="302"/>
      <c r="KTO5" s="302"/>
      <c r="KTP5" s="302"/>
      <c r="KTQ5" s="302"/>
      <c r="KTR5" s="302"/>
      <c r="KTS5" s="302"/>
      <c r="KTT5" s="302"/>
      <c r="KTU5" s="302"/>
      <c r="KTV5" s="302"/>
      <c r="KTW5" s="302"/>
      <c r="KTX5" s="302"/>
      <c r="KTY5" s="302"/>
      <c r="KTZ5" s="302"/>
      <c r="KUA5" s="302"/>
      <c r="KUB5" s="302"/>
      <c r="KUC5" s="302"/>
      <c r="KUD5" s="302"/>
      <c r="KUE5" s="302"/>
      <c r="KUF5" s="302"/>
      <c r="KUG5" s="302"/>
      <c r="KUH5" s="302"/>
      <c r="KUI5" s="302"/>
      <c r="KUJ5" s="302"/>
      <c r="KUK5" s="302"/>
      <c r="KUL5" s="302"/>
      <c r="KUM5" s="302"/>
      <c r="KUN5" s="302"/>
      <c r="KUO5" s="302"/>
      <c r="KUP5" s="302"/>
      <c r="KUQ5" s="302"/>
      <c r="KUR5" s="302"/>
      <c r="KUS5" s="302"/>
      <c r="KUT5" s="302"/>
      <c r="KUU5" s="302"/>
      <c r="KUV5" s="302"/>
      <c r="KUW5" s="302"/>
      <c r="KUX5" s="302"/>
      <c r="KUY5" s="302"/>
      <c r="KUZ5" s="302"/>
      <c r="KVA5" s="302"/>
      <c r="KVB5" s="302"/>
      <c r="KVC5" s="302"/>
      <c r="KVD5" s="302"/>
      <c r="KVE5" s="302"/>
      <c r="KVF5" s="302"/>
      <c r="KVG5" s="302"/>
      <c r="KVH5" s="302"/>
      <c r="KVI5" s="302"/>
      <c r="KVJ5" s="302"/>
      <c r="KVK5" s="302"/>
      <c r="KVL5" s="302"/>
      <c r="KVM5" s="302"/>
      <c r="KVN5" s="302"/>
      <c r="KVO5" s="302"/>
      <c r="KVP5" s="302"/>
      <c r="KVQ5" s="302"/>
      <c r="KVR5" s="302"/>
      <c r="KVS5" s="302"/>
      <c r="KVT5" s="302"/>
      <c r="KVU5" s="302"/>
      <c r="KVV5" s="302"/>
      <c r="KVW5" s="302"/>
      <c r="KVX5" s="302"/>
      <c r="KVY5" s="302"/>
      <c r="KVZ5" s="302"/>
      <c r="KWA5" s="302"/>
      <c r="KWB5" s="302"/>
      <c r="KWC5" s="302"/>
      <c r="KWD5" s="302"/>
      <c r="KWE5" s="302"/>
      <c r="KWF5" s="302"/>
      <c r="KWG5" s="302"/>
      <c r="KWH5" s="302"/>
      <c r="KWI5" s="302"/>
      <c r="KWJ5" s="302"/>
      <c r="KWK5" s="302"/>
      <c r="KWL5" s="302"/>
      <c r="KWM5" s="302"/>
      <c r="KWN5" s="302"/>
      <c r="KWO5" s="302"/>
      <c r="KWP5" s="302"/>
      <c r="KWQ5" s="302"/>
      <c r="KWR5" s="302"/>
      <c r="KWS5" s="302"/>
      <c r="KWT5" s="302"/>
      <c r="KWU5" s="302"/>
      <c r="KWV5" s="302"/>
      <c r="KWW5" s="302"/>
      <c r="KWX5" s="302"/>
      <c r="KWY5" s="302"/>
      <c r="KWZ5" s="302"/>
      <c r="KXA5" s="302"/>
      <c r="KXB5" s="302"/>
      <c r="KXC5" s="302"/>
      <c r="KXD5" s="302"/>
      <c r="KXE5" s="302"/>
      <c r="KXF5" s="302"/>
      <c r="KXG5" s="302"/>
      <c r="KXH5" s="302"/>
      <c r="KXI5" s="302"/>
      <c r="KXJ5" s="302"/>
      <c r="KXK5" s="302"/>
      <c r="KXL5" s="302"/>
      <c r="KXM5" s="302"/>
      <c r="KXN5" s="302"/>
      <c r="KXO5" s="302"/>
      <c r="KXP5" s="302"/>
      <c r="KXQ5" s="302"/>
      <c r="KXR5" s="302"/>
      <c r="KXS5" s="302"/>
      <c r="KXT5" s="302"/>
      <c r="KXU5" s="302"/>
      <c r="KXV5" s="302"/>
      <c r="KXW5" s="302"/>
      <c r="KXX5" s="302"/>
      <c r="KXY5" s="302"/>
      <c r="KXZ5" s="302"/>
      <c r="KYA5" s="302"/>
      <c r="KYB5" s="302"/>
      <c r="KYC5" s="302"/>
      <c r="KYD5" s="302"/>
      <c r="KYE5" s="302"/>
      <c r="KYF5" s="302"/>
      <c r="KYG5" s="302"/>
      <c r="KYH5" s="302"/>
      <c r="KYI5" s="302"/>
      <c r="KYJ5" s="302"/>
      <c r="KYK5" s="302"/>
      <c r="KYL5" s="302"/>
      <c r="KYM5" s="302"/>
      <c r="KYN5" s="302"/>
      <c r="KYO5" s="302"/>
      <c r="KYP5" s="302"/>
      <c r="KYQ5" s="302"/>
      <c r="KYR5" s="302"/>
      <c r="KYS5" s="302"/>
      <c r="KYT5" s="302"/>
      <c r="KYU5" s="302"/>
      <c r="KYV5" s="302"/>
      <c r="KYW5" s="302"/>
      <c r="KYX5" s="302"/>
      <c r="KYY5" s="302"/>
      <c r="KYZ5" s="302"/>
      <c r="KZA5" s="302"/>
      <c r="KZB5" s="302"/>
      <c r="KZC5" s="302"/>
      <c r="KZD5" s="302"/>
      <c r="KZE5" s="302"/>
      <c r="KZF5" s="302"/>
      <c r="KZG5" s="302"/>
      <c r="KZH5" s="302"/>
      <c r="KZI5" s="302"/>
      <c r="KZJ5" s="302"/>
      <c r="KZK5" s="302"/>
      <c r="KZL5" s="302"/>
      <c r="KZM5" s="302"/>
      <c r="KZN5" s="302"/>
      <c r="KZO5" s="302"/>
      <c r="KZP5" s="302"/>
      <c r="KZQ5" s="302"/>
      <c r="KZR5" s="302"/>
      <c r="KZS5" s="302"/>
      <c r="KZT5" s="302"/>
      <c r="KZU5" s="302"/>
      <c r="KZV5" s="302"/>
      <c r="KZW5" s="302"/>
      <c r="KZX5" s="302"/>
      <c r="KZY5" s="302"/>
      <c r="KZZ5" s="302"/>
      <c r="LAA5" s="302"/>
      <c r="LAB5" s="302"/>
      <c r="LAC5" s="302"/>
      <c r="LAD5" s="302"/>
      <c r="LAE5" s="302"/>
      <c r="LAF5" s="302"/>
      <c r="LAG5" s="302"/>
      <c r="LAH5" s="302"/>
      <c r="LAI5" s="302"/>
      <c r="LAJ5" s="302"/>
      <c r="LAK5" s="302"/>
      <c r="LAL5" s="302"/>
      <c r="LAM5" s="302"/>
      <c r="LAN5" s="302"/>
      <c r="LAO5" s="302"/>
      <c r="LAP5" s="302"/>
      <c r="LAQ5" s="302"/>
      <c r="LAR5" s="302"/>
      <c r="LAS5" s="302"/>
      <c r="LAT5" s="302"/>
      <c r="LAU5" s="302"/>
      <c r="LAV5" s="302"/>
      <c r="LAW5" s="302"/>
      <c r="LAX5" s="302"/>
      <c r="LAY5" s="302"/>
      <c r="LAZ5" s="302"/>
      <c r="LBA5" s="302"/>
      <c r="LBB5" s="302"/>
      <c r="LBC5" s="302"/>
      <c r="LBD5" s="302"/>
      <c r="LBE5" s="302"/>
      <c r="LBF5" s="302"/>
      <c r="LBG5" s="302"/>
      <c r="LBH5" s="302"/>
      <c r="LBI5" s="302"/>
      <c r="LBJ5" s="302"/>
      <c r="LBK5" s="302"/>
      <c r="LBL5" s="302"/>
      <c r="LBM5" s="302"/>
      <c r="LBN5" s="302"/>
      <c r="LBO5" s="302"/>
      <c r="LBP5" s="302"/>
      <c r="LBQ5" s="302"/>
      <c r="LBR5" s="302"/>
      <c r="LBS5" s="302"/>
      <c r="LBT5" s="302"/>
      <c r="LBU5" s="302"/>
      <c r="LBV5" s="302"/>
      <c r="LBW5" s="302"/>
      <c r="LBX5" s="302"/>
      <c r="LBY5" s="302"/>
      <c r="LBZ5" s="302"/>
      <c r="LCA5" s="302"/>
      <c r="LCB5" s="302"/>
      <c r="LCC5" s="302"/>
      <c r="LCD5" s="302"/>
      <c r="LCE5" s="302"/>
      <c r="LCF5" s="302"/>
      <c r="LCG5" s="302"/>
      <c r="LCH5" s="302"/>
      <c r="LCI5" s="302"/>
      <c r="LCJ5" s="302"/>
      <c r="LCK5" s="302"/>
      <c r="LCL5" s="302"/>
      <c r="LCM5" s="302"/>
      <c r="LCN5" s="302"/>
      <c r="LCO5" s="302"/>
      <c r="LCP5" s="302"/>
      <c r="LCQ5" s="302"/>
      <c r="LCR5" s="302"/>
      <c r="LCS5" s="302"/>
      <c r="LCT5" s="302"/>
      <c r="LCU5" s="302"/>
      <c r="LCV5" s="302"/>
      <c r="LCW5" s="302"/>
      <c r="LCX5" s="302"/>
      <c r="LCY5" s="302"/>
      <c r="LCZ5" s="302"/>
      <c r="LDA5" s="302"/>
      <c r="LDB5" s="302"/>
      <c r="LDC5" s="302"/>
      <c r="LDD5" s="302"/>
      <c r="LDE5" s="302"/>
      <c r="LDF5" s="302"/>
      <c r="LDG5" s="302"/>
      <c r="LDH5" s="302"/>
      <c r="LDI5" s="302"/>
      <c r="LDJ5" s="302"/>
      <c r="LDK5" s="302"/>
      <c r="LDL5" s="302"/>
      <c r="LDM5" s="302"/>
      <c r="LDN5" s="302"/>
      <c r="LDO5" s="302"/>
      <c r="LDP5" s="302"/>
      <c r="LDQ5" s="302"/>
      <c r="LDR5" s="302"/>
      <c r="LDS5" s="302"/>
      <c r="LDT5" s="302"/>
      <c r="LDU5" s="302"/>
      <c r="LDV5" s="302"/>
      <c r="LDW5" s="302"/>
      <c r="LDX5" s="302"/>
      <c r="LDY5" s="302"/>
      <c r="LDZ5" s="302"/>
      <c r="LEA5" s="302"/>
      <c r="LEB5" s="302"/>
      <c r="LEC5" s="302"/>
      <c r="LED5" s="302"/>
      <c r="LEE5" s="302"/>
      <c r="LEF5" s="302"/>
      <c r="LEG5" s="302"/>
      <c r="LEH5" s="302"/>
      <c r="LEI5" s="302"/>
      <c r="LEJ5" s="302"/>
      <c r="LEK5" s="302"/>
      <c r="LEL5" s="302"/>
      <c r="LEM5" s="302"/>
      <c r="LEN5" s="302"/>
      <c r="LEO5" s="302"/>
      <c r="LEP5" s="302"/>
      <c r="LEQ5" s="302"/>
      <c r="LER5" s="302"/>
      <c r="LES5" s="302"/>
      <c r="LET5" s="302"/>
      <c r="LEU5" s="302"/>
      <c r="LEV5" s="302"/>
      <c r="LEW5" s="302"/>
      <c r="LEX5" s="302"/>
      <c r="LEY5" s="302"/>
      <c r="LEZ5" s="302"/>
      <c r="LFA5" s="302"/>
      <c r="LFB5" s="302"/>
      <c r="LFC5" s="302"/>
      <c r="LFD5" s="302"/>
      <c r="LFE5" s="302"/>
      <c r="LFF5" s="302"/>
      <c r="LFG5" s="302"/>
      <c r="LFH5" s="302"/>
      <c r="LFI5" s="302"/>
      <c r="LFJ5" s="302"/>
      <c r="LFK5" s="302"/>
      <c r="LFL5" s="302"/>
      <c r="LFM5" s="302"/>
      <c r="LFN5" s="302"/>
      <c r="LFO5" s="302"/>
      <c r="LFP5" s="302"/>
      <c r="LFQ5" s="302"/>
      <c r="LFR5" s="302"/>
      <c r="LFS5" s="302"/>
      <c r="LFT5" s="302"/>
      <c r="LFU5" s="302"/>
      <c r="LFV5" s="302"/>
      <c r="LFW5" s="302"/>
      <c r="LFX5" s="302"/>
      <c r="LFY5" s="302"/>
      <c r="LFZ5" s="302"/>
      <c r="LGA5" s="302"/>
      <c r="LGB5" s="302"/>
      <c r="LGC5" s="302"/>
      <c r="LGD5" s="302"/>
      <c r="LGE5" s="302"/>
      <c r="LGF5" s="302"/>
      <c r="LGG5" s="302"/>
      <c r="LGH5" s="302"/>
      <c r="LGI5" s="302"/>
      <c r="LGJ5" s="302"/>
      <c r="LGK5" s="302"/>
      <c r="LGL5" s="302"/>
      <c r="LGM5" s="302"/>
      <c r="LGN5" s="302"/>
      <c r="LGO5" s="302"/>
      <c r="LGP5" s="302"/>
      <c r="LGQ5" s="302"/>
      <c r="LGR5" s="302"/>
      <c r="LGS5" s="302"/>
      <c r="LGT5" s="302"/>
      <c r="LGU5" s="302"/>
      <c r="LGV5" s="302"/>
      <c r="LGW5" s="302"/>
      <c r="LGX5" s="302"/>
      <c r="LGY5" s="302"/>
      <c r="LGZ5" s="302"/>
      <c r="LHA5" s="302"/>
      <c r="LHB5" s="302"/>
      <c r="LHC5" s="302"/>
      <c r="LHD5" s="302"/>
      <c r="LHE5" s="302"/>
      <c r="LHF5" s="302"/>
      <c r="LHG5" s="302"/>
      <c r="LHH5" s="302"/>
      <c r="LHI5" s="302"/>
      <c r="LHJ5" s="302"/>
      <c r="LHK5" s="302"/>
      <c r="LHL5" s="302"/>
      <c r="LHM5" s="302"/>
      <c r="LHN5" s="302"/>
      <c r="LHO5" s="302"/>
      <c r="LHP5" s="302"/>
      <c r="LHQ5" s="302"/>
      <c r="LHR5" s="302"/>
      <c r="LHS5" s="302"/>
      <c r="LHT5" s="302"/>
      <c r="LHU5" s="302"/>
      <c r="LHV5" s="302"/>
      <c r="LHW5" s="302"/>
      <c r="LHX5" s="302"/>
      <c r="LHY5" s="302"/>
      <c r="LHZ5" s="302"/>
      <c r="LIA5" s="302"/>
      <c r="LIB5" s="302"/>
      <c r="LIC5" s="302"/>
      <c r="LID5" s="302"/>
      <c r="LIE5" s="302"/>
      <c r="LIF5" s="302"/>
      <c r="LIG5" s="302"/>
      <c r="LIH5" s="302"/>
      <c r="LII5" s="302"/>
      <c r="LIJ5" s="302"/>
      <c r="LIK5" s="302"/>
      <c r="LIL5" s="302"/>
      <c r="LIM5" s="302"/>
      <c r="LIN5" s="302"/>
      <c r="LIO5" s="302"/>
      <c r="LIP5" s="302"/>
      <c r="LIQ5" s="302"/>
      <c r="LIR5" s="302"/>
      <c r="LIS5" s="302"/>
      <c r="LIT5" s="302"/>
      <c r="LIU5" s="302"/>
      <c r="LIV5" s="302"/>
      <c r="LIW5" s="302"/>
      <c r="LIX5" s="302"/>
      <c r="LIY5" s="302"/>
      <c r="LIZ5" s="302"/>
      <c r="LJA5" s="302"/>
      <c r="LJB5" s="302"/>
      <c r="LJC5" s="302"/>
      <c r="LJD5" s="302"/>
      <c r="LJE5" s="302"/>
      <c r="LJF5" s="302"/>
      <c r="LJG5" s="302"/>
      <c r="LJH5" s="302"/>
      <c r="LJI5" s="302"/>
      <c r="LJJ5" s="302"/>
      <c r="LJK5" s="302"/>
      <c r="LJL5" s="302"/>
      <c r="LJM5" s="302"/>
      <c r="LJN5" s="302"/>
      <c r="LJO5" s="302"/>
      <c r="LJP5" s="302"/>
      <c r="LJQ5" s="302"/>
      <c r="LJR5" s="302"/>
      <c r="LJS5" s="302"/>
      <c r="LJT5" s="302"/>
      <c r="LJU5" s="302"/>
      <c r="LJV5" s="302"/>
      <c r="LJW5" s="302"/>
      <c r="LJX5" s="302"/>
      <c r="LJY5" s="302"/>
      <c r="LJZ5" s="302"/>
      <c r="LKA5" s="302"/>
      <c r="LKB5" s="302"/>
      <c r="LKC5" s="302"/>
      <c r="LKD5" s="302"/>
      <c r="LKE5" s="302"/>
      <c r="LKF5" s="302"/>
      <c r="LKG5" s="302"/>
      <c r="LKH5" s="302"/>
      <c r="LKI5" s="302"/>
      <c r="LKJ5" s="302"/>
      <c r="LKK5" s="302"/>
      <c r="LKL5" s="302"/>
      <c r="LKM5" s="302"/>
      <c r="LKN5" s="302"/>
      <c r="LKO5" s="302"/>
      <c r="LKP5" s="302"/>
      <c r="LKQ5" s="302"/>
      <c r="LKR5" s="302"/>
      <c r="LKS5" s="302"/>
      <c r="LKT5" s="302"/>
      <c r="LKU5" s="302"/>
      <c r="LKV5" s="302"/>
      <c r="LKW5" s="302"/>
      <c r="LKX5" s="302"/>
      <c r="LKY5" s="302"/>
      <c r="LKZ5" s="302"/>
      <c r="LLA5" s="302"/>
      <c r="LLB5" s="302"/>
      <c r="LLC5" s="302"/>
      <c r="LLD5" s="302"/>
      <c r="LLE5" s="302"/>
      <c r="LLF5" s="302"/>
      <c r="LLG5" s="302"/>
      <c r="LLH5" s="302"/>
      <c r="LLI5" s="302"/>
      <c r="LLJ5" s="302"/>
      <c r="LLK5" s="302"/>
      <c r="LLL5" s="302"/>
      <c r="LLM5" s="302"/>
      <c r="LLN5" s="302"/>
      <c r="LLO5" s="302"/>
      <c r="LLP5" s="302"/>
      <c r="LLQ5" s="302"/>
      <c r="LLR5" s="302"/>
      <c r="LLS5" s="302"/>
      <c r="LLT5" s="302"/>
      <c r="LLU5" s="302"/>
      <c r="LLV5" s="302"/>
      <c r="LLW5" s="302"/>
      <c r="LLX5" s="302"/>
      <c r="LLY5" s="302"/>
      <c r="LLZ5" s="302"/>
      <c r="LMA5" s="302"/>
      <c r="LMB5" s="302"/>
      <c r="LMC5" s="302"/>
      <c r="LMD5" s="302"/>
      <c r="LME5" s="302"/>
      <c r="LMF5" s="302"/>
      <c r="LMG5" s="302"/>
      <c r="LMH5" s="302"/>
      <c r="LMI5" s="302"/>
      <c r="LMJ5" s="302"/>
      <c r="LMK5" s="302"/>
      <c r="LML5" s="302"/>
      <c r="LMM5" s="302"/>
      <c r="LMN5" s="302"/>
      <c r="LMO5" s="302"/>
      <c r="LMP5" s="302"/>
      <c r="LMQ5" s="302"/>
      <c r="LMR5" s="302"/>
      <c r="LMS5" s="302"/>
      <c r="LMT5" s="302"/>
      <c r="LMU5" s="302"/>
      <c r="LMV5" s="302"/>
      <c r="LMW5" s="302"/>
      <c r="LMX5" s="302"/>
      <c r="LMY5" s="302"/>
      <c r="LMZ5" s="302"/>
      <c r="LNA5" s="302"/>
      <c r="LNB5" s="302"/>
      <c r="LNC5" s="302"/>
      <c r="LND5" s="302"/>
      <c r="LNE5" s="302"/>
      <c r="LNF5" s="302"/>
      <c r="LNG5" s="302"/>
      <c r="LNH5" s="302"/>
      <c r="LNI5" s="302"/>
      <c r="LNJ5" s="302"/>
      <c r="LNK5" s="302"/>
      <c r="LNL5" s="302"/>
      <c r="LNM5" s="302"/>
      <c r="LNN5" s="302"/>
      <c r="LNO5" s="302"/>
      <c r="LNP5" s="302"/>
      <c r="LNQ5" s="302"/>
      <c r="LNR5" s="302"/>
      <c r="LNS5" s="302"/>
      <c r="LNT5" s="302"/>
      <c r="LNU5" s="302"/>
      <c r="LNV5" s="302"/>
      <c r="LNW5" s="302"/>
      <c r="LNX5" s="302"/>
      <c r="LNY5" s="302"/>
      <c r="LNZ5" s="302"/>
      <c r="LOA5" s="302"/>
      <c r="LOB5" s="302"/>
      <c r="LOC5" s="302"/>
      <c r="LOD5" s="302"/>
      <c r="LOE5" s="302"/>
      <c r="LOF5" s="302"/>
      <c r="LOG5" s="302"/>
      <c r="LOH5" s="302"/>
      <c r="LOI5" s="302"/>
      <c r="LOJ5" s="302"/>
      <c r="LOK5" s="302"/>
      <c r="LOL5" s="302"/>
      <c r="LOM5" s="302"/>
      <c r="LON5" s="302"/>
      <c r="LOO5" s="302"/>
      <c r="LOP5" s="302"/>
      <c r="LOQ5" s="302"/>
      <c r="LOR5" s="302"/>
      <c r="LOS5" s="302"/>
      <c r="LOT5" s="302"/>
      <c r="LOU5" s="302"/>
      <c r="LOV5" s="302"/>
      <c r="LOW5" s="302"/>
      <c r="LOX5" s="302"/>
      <c r="LOY5" s="302"/>
      <c r="LOZ5" s="302"/>
      <c r="LPA5" s="302"/>
      <c r="LPB5" s="302"/>
      <c r="LPC5" s="302"/>
      <c r="LPD5" s="302"/>
      <c r="LPE5" s="302"/>
      <c r="LPF5" s="302"/>
      <c r="LPG5" s="302"/>
      <c r="LPH5" s="302"/>
      <c r="LPI5" s="302"/>
      <c r="LPJ5" s="302"/>
      <c r="LPK5" s="302"/>
      <c r="LPL5" s="302"/>
      <c r="LPM5" s="302"/>
      <c r="LPN5" s="302"/>
      <c r="LPO5" s="302"/>
      <c r="LPP5" s="302"/>
      <c r="LPQ5" s="302"/>
      <c r="LPR5" s="302"/>
      <c r="LPS5" s="302"/>
      <c r="LPT5" s="302"/>
      <c r="LPU5" s="302"/>
      <c r="LPV5" s="302"/>
      <c r="LPW5" s="302"/>
      <c r="LPX5" s="302"/>
      <c r="LPY5" s="302"/>
      <c r="LPZ5" s="302"/>
      <c r="LQA5" s="302"/>
      <c r="LQB5" s="302"/>
      <c r="LQC5" s="302"/>
      <c r="LQD5" s="302"/>
      <c r="LQE5" s="302"/>
      <c r="LQF5" s="302"/>
      <c r="LQG5" s="302"/>
      <c r="LQH5" s="302"/>
      <c r="LQI5" s="302"/>
      <c r="LQJ5" s="302"/>
      <c r="LQK5" s="302"/>
      <c r="LQL5" s="302"/>
      <c r="LQM5" s="302"/>
      <c r="LQN5" s="302"/>
      <c r="LQO5" s="302"/>
      <c r="LQP5" s="302"/>
      <c r="LQQ5" s="302"/>
      <c r="LQR5" s="302"/>
      <c r="LQS5" s="302"/>
      <c r="LQT5" s="302"/>
      <c r="LQU5" s="302"/>
      <c r="LQV5" s="302"/>
      <c r="LQW5" s="302"/>
      <c r="LQX5" s="302"/>
      <c r="LQY5" s="302"/>
      <c r="LQZ5" s="302"/>
      <c r="LRA5" s="302"/>
      <c r="LRB5" s="302"/>
      <c r="LRC5" s="302"/>
      <c r="LRD5" s="302"/>
      <c r="LRE5" s="302"/>
      <c r="LRF5" s="302"/>
      <c r="LRG5" s="302"/>
      <c r="LRH5" s="302"/>
      <c r="LRI5" s="302"/>
      <c r="LRJ5" s="302"/>
      <c r="LRK5" s="302"/>
      <c r="LRL5" s="302"/>
      <c r="LRM5" s="302"/>
      <c r="LRN5" s="302"/>
      <c r="LRO5" s="302"/>
      <c r="LRP5" s="302"/>
      <c r="LRQ5" s="302"/>
      <c r="LRR5" s="302"/>
      <c r="LRS5" s="302"/>
      <c r="LRT5" s="302"/>
      <c r="LRU5" s="302"/>
      <c r="LRV5" s="302"/>
      <c r="LRW5" s="302"/>
      <c r="LRX5" s="302"/>
      <c r="LRY5" s="302"/>
      <c r="LRZ5" s="302"/>
      <c r="LSA5" s="302"/>
      <c r="LSB5" s="302"/>
      <c r="LSC5" s="302"/>
      <c r="LSD5" s="302"/>
      <c r="LSE5" s="302"/>
      <c r="LSF5" s="302"/>
      <c r="LSG5" s="302"/>
      <c r="LSH5" s="302"/>
      <c r="LSI5" s="302"/>
      <c r="LSJ5" s="302"/>
      <c r="LSK5" s="302"/>
      <c r="LSL5" s="302"/>
      <c r="LSM5" s="302"/>
      <c r="LSN5" s="302"/>
      <c r="LSO5" s="302"/>
      <c r="LSP5" s="302"/>
      <c r="LSQ5" s="302"/>
      <c r="LSR5" s="302"/>
      <c r="LSS5" s="302"/>
      <c r="LST5" s="302"/>
      <c r="LSU5" s="302"/>
      <c r="LSV5" s="302"/>
      <c r="LSW5" s="302"/>
      <c r="LSX5" s="302"/>
      <c r="LSY5" s="302"/>
      <c r="LSZ5" s="302"/>
      <c r="LTA5" s="302"/>
      <c r="LTB5" s="302"/>
      <c r="LTC5" s="302"/>
      <c r="LTD5" s="302"/>
      <c r="LTE5" s="302"/>
      <c r="LTF5" s="302"/>
      <c r="LTG5" s="302"/>
      <c r="LTH5" s="302"/>
      <c r="LTI5" s="302"/>
      <c r="LTJ5" s="302"/>
      <c r="LTK5" s="302"/>
      <c r="LTL5" s="302"/>
      <c r="LTM5" s="302"/>
      <c r="LTN5" s="302"/>
      <c r="LTO5" s="302"/>
      <c r="LTP5" s="302"/>
      <c r="LTQ5" s="302"/>
      <c r="LTR5" s="302"/>
      <c r="LTS5" s="302"/>
      <c r="LTT5" s="302"/>
      <c r="LTU5" s="302"/>
      <c r="LTV5" s="302"/>
      <c r="LTW5" s="302"/>
      <c r="LTX5" s="302"/>
      <c r="LTY5" s="302"/>
      <c r="LTZ5" s="302"/>
      <c r="LUA5" s="302"/>
      <c r="LUB5" s="302"/>
      <c r="LUC5" s="302"/>
      <c r="LUD5" s="302"/>
      <c r="LUE5" s="302"/>
      <c r="LUF5" s="302"/>
      <c r="LUG5" s="302"/>
      <c r="LUH5" s="302"/>
      <c r="LUI5" s="302"/>
      <c r="LUJ5" s="302"/>
      <c r="LUK5" s="302"/>
      <c r="LUL5" s="302"/>
      <c r="LUM5" s="302"/>
      <c r="LUN5" s="302"/>
      <c r="LUO5" s="302"/>
      <c r="LUP5" s="302"/>
      <c r="LUQ5" s="302"/>
      <c r="LUR5" s="302"/>
      <c r="LUS5" s="302"/>
      <c r="LUT5" s="302"/>
      <c r="LUU5" s="302"/>
      <c r="LUV5" s="302"/>
      <c r="LUW5" s="302"/>
      <c r="LUX5" s="302"/>
      <c r="LUY5" s="302"/>
      <c r="LUZ5" s="302"/>
      <c r="LVA5" s="302"/>
      <c r="LVB5" s="302"/>
      <c r="LVC5" s="302"/>
      <c r="LVD5" s="302"/>
      <c r="LVE5" s="302"/>
      <c r="LVF5" s="302"/>
      <c r="LVG5" s="302"/>
      <c r="LVH5" s="302"/>
      <c r="LVI5" s="302"/>
      <c r="LVJ5" s="302"/>
      <c r="LVK5" s="302"/>
      <c r="LVL5" s="302"/>
      <c r="LVM5" s="302"/>
      <c r="LVN5" s="302"/>
      <c r="LVO5" s="302"/>
      <c r="LVP5" s="302"/>
      <c r="LVQ5" s="302"/>
      <c r="LVR5" s="302"/>
      <c r="LVS5" s="302"/>
      <c r="LVT5" s="302"/>
      <c r="LVU5" s="302"/>
      <c r="LVV5" s="302"/>
      <c r="LVW5" s="302"/>
      <c r="LVX5" s="302"/>
      <c r="LVY5" s="302"/>
      <c r="LVZ5" s="302"/>
      <c r="LWA5" s="302"/>
      <c r="LWB5" s="302"/>
      <c r="LWC5" s="302"/>
      <c r="LWD5" s="302"/>
      <c r="LWE5" s="302"/>
      <c r="LWF5" s="302"/>
      <c r="LWG5" s="302"/>
      <c r="LWH5" s="302"/>
      <c r="LWI5" s="302"/>
      <c r="LWJ5" s="302"/>
      <c r="LWK5" s="302"/>
      <c r="LWL5" s="302"/>
      <c r="LWM5" s="302"/>
      <c r="LWN5" s="302"/>
      <c r="LWO5" s="302"/>
      <c r="LWP5" s="302"/>
      <c r="LWQ5" s="302"/>
      <c r="LWR5" s="302"/>
      <c r="LWS5" s="302"/>
      <c r="LWT5" s="302"/>
      <c r="LWU5" s="302"/>
      <c r="LWV5" s="302"/>
      <c r="LWW5" s="302"/>
      <c r="LWX5" s="302"/>
      <c r="LWY5" s="302"/>
      <c r="LWZ5" s="302"/>
      <c r="LXA5" s="302"/>
      <c r="LXB5" s="302"/>
      <c r="LXC5" s="302"/>
      <c r="LXD5" s="302"/>
      <c r="LXE5" s="302"/>
      <c r="LXF5" s="302"/>
      <c r="LXG5" s="302"/>
      <c r="LXH5" s="302"/>
      <c r="LXI5" s="302"/>
      <c r="LXJ5" s="302"/>
      <c r="LXK5" s="302"/>
      <c r="LXL5" s="302"/>
      <c r="LXM5" s="302"/>
      <c r="LXN5" s="302"/>
      <c r="LXO5" s="302"/>
      <c r="LXP5" s="302"/>
      <c r="LXQ5" s="302"/>
      <c r="LXR5" s="302"/>
      <c r="LXS5" s="302"/>
      <c r="LXT5" s="302"/>
      <c r="LXU5" s="302"/>
      <c r="LXV5" s="302"/>
      <c r="LXW5" s="302"/>
      <c r="LXX5" s="302"/>
      <c r="LXY5" s="302"/>
      <c r="LXZ5" s="302"/>
      <c r="LYA5" s="302"/>
      <c r="LYB5" s="302"/>
      <c r="LYC5" s="302"/>
      <c r="LYD5" s="302"/>
      <c r="LYE5" s="302"/>
      <c r="LYF5" s="302"/>
      <c r="LYG5" s="302"/>
      <c r="LYH5" s="302"/>
      <c r="LYI5" s="302"/>
      <c r="LYJ5" s="302"/>
      <c r="LYK5" s="302"/>
      <c r="LYL5" s="302"/>
      <c r="LYM5" s="302"/>
      <c r="LYN5" s="302"/>
      <c r="LYO5" s="302"/>
      <c r="LYP5" s="302"/>
      <c r="LYQ5" s="302"/>
      <c r="LYR5" s="302"/>
      <c r="LYS5" s="302"/>
      <c r="LYT5" s="302"/>
      <c r="LYU5" s="302"/>
      <c r="LYV5" s="302"/>
      <c r="LYW5" s="302"/>
      <c r="LYX5" s="302"/>
      <c r="LYY5" s="302"/>
      <c r="LYZ5" s="302"/>
      <c r="LZA5" s="302"/>
      <c r="LZB5" s="302"/>
      <c r="LZC5" s="302"/>
      <c r="LZD5" s="302"/>
      <c r="LZE5" s="302"/>
      <c r="LZF5" s="302"/>
      <c r="LZG5" s="302"/>
      <c r="LZH5" s="302"/>
      <c r="LZI5" s="302"/>
      <c r="LZJ5" s="302"/>
      <c r="LZK5" s="302"/>
      <c r="LZL5" s="302"/>
      <c r="LZM5" s="302"/>
      <c r="LZN5" s="302"/>
      <c r="LZO5" s="302"/>
      <c r="LZP5" s="302"/>
      <c r="LZQ5" s="302"/>
      <c r="LZR5" s="302"/>
      <c r="LZS5" s="302"/>
      <c r="LZT5" s="302"/>
      <c r="LZU5" s="302"/>
      <c r="LZV5" s="302"/>
      <c r="LZW5" s="302"/>
      <c r="LZX5" s="302"/>
      <c r="LZY5" s="302"/>
      <c r="LZZ5" s="302"/>
      <c r="MAA5" s="302"/>
      <c r="MAB5" s="302"/>
      <c r="MAC5" s="302"/>
      <c r="MAD5" s="302"/>
      <c r="MAE5" s="302"/>
      <c r="MAF5" s="302"/>
      <c r="MAG5" s="302"/>
      <c r="MAH5" s="302"/>
      <c r="MAI5" s="302"/>
      <c r="MAJ5" s="302"/>
      <c r="MAK5" s="302"/>
      <c r="MAL5" s="302"/>
      <c r="MAM5" s="302"/>
      <c r="MAN5" s="302"/>
      <c r="MAO5" s="302"/>
      <c r="MAP5" s="302"/>
      <c r="MAQ5" s="302"/>
      <c r="MAR5" s="302"/>
      <c r="MAS5" s="302"/>
      <c r="MAT5" s="302"/>
      <c r="MAU5" s="302"/>
      <c r="MAV5" s="302"/>
      <c r="MAW5" s="302"/>
      <c r="MAX5" s="302"/>
      <c r="MAY5" s="302"/>
      <c r="MAZ5" s="302"/>
      <c r="MBA5" s="302"/>
      <c r="MBB5" s="302"/>
      <c r="MBC5" s="302"/>
      <c r="MBD5" s="302"/>
      <c r="MBE5" s="302"/>
      <c r="MBF5" s="302"/>
      <c r="MBG5" s="302"/>
      <c r="MBH5" s="302"/>
      <c r="MBI5" s="302"/>
      <c r="MBJ5" s="302"/>
      <c r="MBK5" s="302"/>
      <c r="MBL5" s="302"/>
      <c r="MBM5" s="302"/>
      <c r="MBN5" s="302"/>
      <c r="MBO5" s="302"/>
      <c r="MBP5" s="302"/>
      <c r="MBQ5" s="302"/>
      <c r="MBR5" s="302"/>
      <c r="MBS5" s="302"/>
      <c r="MBT5" s="302"/>
      <c r="MBU5" s="302"/>
      <c r="MBV5" s="302"/>
      <c r="MBW5" s="302"/>
      <c r="MBX5" s="302"/>
      <c r="MBY5" s="302"/>
      <c r="MBZ5" s="302"/>
      <c r="MCA5" s="302"/>
      <c r="MCB5" s="302"/>
      <c r="MCC5" s="302"/>
      <c r="MCD5" s="302"/>
      <c r="MCE5" s="302"/>
      <c r="MCF5" s="302"/>
      <c r="MCG5" s="302"/>
      <c r="MCH5" s="302"/>
      <c r="MCI5" s="302"/>
      <c r="MCJ5" s="302"/>
      <c r="MCK5" s="302"/>
      <c r="MCL5" s="302"/>
      <c r="MCM5" s="302"/>
      <c r="MCN5" s="302"/>
      <c r="MCO5" s="302"/>
      <c r="MCP5" s="302"/>
      <c r="MCQ5" s="302"/>
      <c r="MCR5" s="302"/>
      <c r="MCS5" s="302"/>
      <c r="MCT5" s="302"/>
      <c r="MCU5" s="302"/>
      <c r="MCV5" s="302"/>
      <c r="MCW5" s="302"/>
      <c r="MCX5" s="302"/>
      <c r="MCY5" s="302"/>
      <c r="MCZ5" s="302"/>
      <c r="MDA5" s="302"/>
      <c r="MDB5" s="302"/>
      <c r="MDC5" s="302"/>
      <c r="MDD5" s="302"/>
      <c r="MDE5" s="302"/>
      <c r="MDF5" s="302"/>
      <c r="MDG5" s="302"/>
      <c r="MDH5" s="302"/>
      <c r="MDI5" s="302"/>
      <c r="MDJ5" s="302"/>
      <c r="MDK5" s="302"/>
      <c r="MDL5" s="302"/>
      <c r="MDM5" s="302"/>
      <c r="MDN5" s="302"/>
      <c r="MDO5" s="302"/>
      <c r="MDP5" s="302"/>
      <c r="MDQ5" s="302"/>
      <c r="MDR5" s="302"/>
      <c r="MDS5" s="302"/>
      <c r="MDT5" s="302"/>
      <c r="MDU5" s="302"/>
      <c r="MDV5" s="302"/>
      <c r="MDW5" s="302"/>
      <c r="MDX5" s="302"/>
      <c r="MDY5" s="302"/>
      <c r="MDZ5" s="302"/>
      <c r="MEA5" s="302"/>
      <c r="MEB5" s="302"/>
      <c r="MEC5" s="302"/>
      <c r="MED5" s="302"/>
      <c r="MEE5" s="302"/>
      <c r="MEF5" s="302"/>
      <c r="MEG5" s="302"/>
      <c r="MEH5" s="302"/>
      <c r="MEI5" s="302"/>
      <c r="MEJ5" s="302"/>
      <c r="MEK5" s="302"/>
      <c r="MEL5" s="302"/>
      <c r="MEM5" s="302"/>
      <c r="MEN5" s="302"/>
      <c r="MEO5" s="302"/>
      <c r="MEP5" s="302"/>
      <c r="MEQ5" s="302"/>
      <c r="MER5" s="302"/>
      <c r="MES5" s="302"/>
      <c r="MET5" s="302"/>
      <c r="MEU5" s="302"/>
      <c r="MEV5" s="302"/>
      <c r="MEW5" s="302"/>
      <c r="MEX5" s="302"/>
      <c r="MEY5" s="302"/>
      <c r="MEZ5" s="302"/>
      <c r="MFA5" s="302"/>
      <c r="MFB5" s="302"/>
      <c r="MFC5" s="302"/>
      <c r="MFD5" s="302"/>
      <c r="MFE5" s="302"/>
      <c r="MFF5" s="302"/>
      <c r="MFG5" s="302"/>
      <c r="MFH5" s="302"/>
      <c r="MFI5" s="302"/>
      <c r="MFJ5" s="302"/>
      <c r="MFK5" s="302"/>
      <c r="MFL5" s="302"/>
      <c r="MFM5" s="302"/>
      <c r="MFN5" s="302"/>
      <c r="MFO5" s="302"/>
      <c r="MFP5" s="302"/>
      <c r="MFQ5" s="302"/>
      <c r="MFR5" s="302"/>
      <c r="MFS5" s="302"/>
      <c r="MFT5" s="302"/>
      <c r="MFU5" s="302"/>
      <c r="MFV5" s="302"/>
      <c r="MFW5" s="302"/>
      <c r="MFX5" s="302"/>
      <c r="MFY5" s="302"/>
      <c r="MFZ5" s="302"/>
      <c r="MGA5" s="302"/>
      <c r="MGB5" s="302"/>
      <c r="MGC5" s="302"/>
      <c r="MGD5" s="302"/>
      <c r="MGE5" s="302"/>
      <c r="MGF5" s="302"/>
      <c r="MGG5" s="302"/>
      <c r="MGH5" s="302"/>
      <c r="MGI5" s="302"/>
      <c r="MGJ5" s="302"/>
      <c r="MGK5" s="302"/>
      <c r="MGL5" s="302"/>
      <c r="MGM5" s="302"/>
      <c r="MGN5" s="302"/>
      <c r="MGO5" s="302"/>
      <c r="MGP5" s="302"/>
      <c r="MGQ5" s="302"/>
      <c r="MGR5" s="302"/>
      <c r="MGS5" s="302"/>
      <c r="MGT5" s="302"/>
      <c r="MGU5" s="302"/>
      <c r="MGV5" s="302"/>
      <c r="MGW5" s="302"/>
      <c r="MGX5" s="302"/>
      <c r="MGY5" s="302"/>
      <c r="MGZ5" s="302"/>
      <c r="MHA5" s="302"/>
      <c r="MHB5" s="302"/>
      <c r="MHC5" s="302"/>
      <c r="MHD5" s="302"/>
      <c r="MHE5" s="302"/>
      <c r="MHF5" s="302"/>
      <c r="MHG5" s="302"/>
      <c r="MHH5" s="302"/>
      <c r="MHI5" s="302"/>
      <c r="MHJ5" s="302"/>
      <c r="MHK5" s="302"/>
      <c r="MHL5" s="302"/>
      <c r="MHM5" s="302"/>
      <c r="MHN5" s="302"/>
      <c r="MHO5" s="302"/>
      <c r="MHP5" s="302"/>
      <c r="MHQ5" s="302"/>
      <c r="MHR5" s="302"/>
      <c r="MHS5" s="302"/>
      <c r="MHT5" s="302"/>
      <c r="MHU5" s="302"/>
      <c r="MHV5" s="302"/>
      <c r="MHW5" s="302"/>
      <c r="MHX5" s="302"/>
      <c r="MHY5" s="302"/>
      <c r="MHZ5" s="302"/>
      <c r="MIA5" s="302"/>
      <c r="MIB5" s="302"/>
      <c r="MIC5" s="302"/>
      <c r="MID5" s="302"/>
      <c r="MIE5" s="302"/>
      <c r="MIF5" s="302"/>
      <c r="MIG5" s="302"/>
      <c r="MIH5" s="302"/>
      <c r="MII5" s="302"/>
      <c r="MIJ5" s="302"/>
      <c r="MIK5" s="302"/>
      <c r="MIL5" s="302"/>
      <c r="MIM5" s="302"/>
      <c r="MIN5" s="302"/>
      <c r="MIO5" s="302"/>
      <c r="MIP5" s="302"/>
      <c r="MIQ5" s="302"/>
      <c r="MIR5" s="302"/>
      <c r="MIS5" s="302"/>
      <c r="MIT5" s="302"/>
      <c r="MIU5" s="302"/>
      <c r="MIV5" s="302"/>
      <c r="MIW5" s="302"/>
      <c r="MIX5" s="302"/>
      <c r="MIY5" s="302"/>
      <c r="MIZ5" s="302"/>
      <c r="MJA5" s="302"/>
      <c r="MJB5" s="302"/>
      <c r="MJC5" s="302"/>
      <c r="MJD5" s="302"/>
      <c r="MJE5" s="302"/>
      <c r="MJF5" s="302"/>
      <c r="MJG5" s="302"/>
      <c r="MJH5" s="302"/>
      <c r="MJI5" s="302"/>
      <c r="MJJ5" s="302"/>
      <c r="MJK5" s="302"/>
      <c r="MJL5" s="302"/>
      <c r="MJM5" s="302"/>
      <c r="MJN5" s="302"/>
      <c r="MJO5" s="302"/>
      <c r="MJP5" s="302"/>
      <c r="MJQ5" s="302"/>
      <c r="MJR5" s="302"/>
      <c r="MJS5" s="302"/>
      <c r="MJT5" s="302"/>
      <c r="MJU5" s="302"/>
      <c r="MJV5" s="302"/>
      <c r="MJW5" s="302"/>
      <c r="MJX5" s="302"/>
      <c r="MJY5" s="302"/>
      <c r="MJZ5" s="302"/>
      <c r="MKA5" s="302"/>
      <c r="MKB5" s="302"/>
      <c r="MKC5" s="302"/>
      <c r="MKD5" s="302"/>
      <c r="MKE5" s="302"/>
      <c r="MKF5" s="302"/>
      <c r="MKG5" s="302"/>
      <c r="MKH5" s="302"/>
      <c r="MKI5" s="302"/>
      <c r="MKJ5" s="302"/>
      <c r="MKK5" s="302"/>
      <c r="MKL5" s="302"/>
      <c r="MKM5" s="302"/>
      <c r="MKN5" s="302"/>
      <c r="MKO5" s="302"/>
      <c r="MKP5" s="302"/>
      <c r="MKQ5" s="302"/>
      <c r="MKR5" s="302"/>
      <c r="MKS5" s="302"/>
      <c r="MKT5" s="302"/>
      <c r="MKU5" s="302"/>
      <c r="MKV5" s="302"/>
      <c r="MKW5" s="302"/>
      <c r="MKX5" s="302"/>
      <c r="MKY5" s="302"/>
      <c r="MKZ5" s="302"/>
      <c r="MLA5" s="302"/>
      <c r="MLB5" s="302"/>
      <c r="MLC5" s="302"/>
      <c r="MLD5" s="302"/>
      <c r="MLE5" s="302"/>
      <c r="MLF5" s="302"/>
      <c r="MLG5" s="302"/>
      <c r="MLH5" s="302"/>
      <c r="MLI5" s="302"/>
      <c r="MLJ5" s="302"/>
      <c r="MLK5" s="302"/>
      <c r="MLL5" s="302"/>
      <c r="MLM5" s="302"/>
      <c r="MLN5" s="302"/>
      <c r="MLO5" s="302"/>
      <c r="MLP5" s="302"/>
      <c r="MLQ5" s="302"/>
      <c r="MLR5" s="302"/>
      <c r="MLS5" s="302"/>
      <c r="MLT5" s="302"/>
      <c r="MLU5" s="302"/>
      <c r="MLV5" s="302"/>
      <c r="MLW5" s="302"/>
      <c r="MLX5" s="302"/>
      <c r="MLY5" s="302"/>
      <c r="MLZ5" s="302"/>
      <c r="MMA5" s="302"/>
      <c r="MMB5" s="302"/>
      <c r="MMC5" s="302"/>
      <c r="MMD5" s="302"/>
      <c r="MME5" s="302"/>
      <c r="MMF5" s="302"/>
      <c r="MMG5" s="302"/>
      <c r="MMH5" s="302"/>
      <c r="MMI5" s="302"/>
      <c r="MMJ5" s="302"/>
      <c r="MMK5" s="302"/>
      <c r="MML5" s="302"/>
      <c r="MMM5" s="302"/>
      <c r="MMN5" s="302"/>
      <c r="MMO5" s="302"/>
      <c r="MMP5" s="302"/>
      <c r="MMQ5" s="302"/>
      <c r="MMR5" s="302"/>
      <c r="MMS5" s="302"/>
      <c r="MMT5" s="302"/>
      <c r="MMU5" s="302"/>
      <c r="MMV5" s="302"/>
      <c r="MMW5" s="302"/>
      <c r="MMX5" s="302"/>
      <c r="MMY5" s="302"/>
      <c r="MMZ5" s="302"/>
      <c r="MNA5" s="302"/>
      <c r="MNB5" s="302"/>
      <c r="MNC5" s="302"/>
      <c r="MND5" s="302"/>
      <c r="MNE5" s="302"/>
      <c r="MNF5" s="302"/>
      <c r="MNG5" s="302"/>
      <c r="MNH5" s="302"/>
      <c r="MNI5" s="302"/>
      <c r="MNJ5" s="302"/>
      <c r="MNK5" s="302"/>
      <c r="MNL5" s="302"/>
      <c r="MNM5" s="302"/>
      <c r="MNN5" s="302"/>
      <c r="MNO5" s="302"/>
      <c r="MNP5" s="302"/>
      <c r="MNQ5" s="302"/>
      <c r="MNR5" s="302"/>
      <c r="MNS5" s="302"/>
      <c r="MNT5" s="302"/>
      <c r="MNU5" s="302"/>
      <c r="MNV5" s="302"/>
      <c r="MNW5" s="302"/>
      <c r="MNX5" s="302"/>
      <c r="MNY5" s="302"/>
      <c r="MNZ5" s="302"/>
      <c r="MOA5" s="302"/>
      <c r="MOB5" s="302"/>
      <c r="MOC5" s="302"/>
      <c r="MOD5" s="302"/>
      <c r="MOE5" s="302"/>
      <c r="MOF5" s="302"/>
      <c r="MOG5" s="302"/>
      <c r="MOH5" s="302"/>
      <c r="MOI5" s="302"/>
      <c r="MOJ5" s="302"/>
      <c r="MOK5" s="302"/>
      <c r="MOL5" s="302"/>
      <c r="MOM5" s="302"/>
      <c r="MON5" s="302"/>
      <c r="MOO5" s="302"/>
      <c r="MOP5" s="302"/>
      <c r="MOQ5" s="302"/>
      <c r="MOR5" s="302"/>
      <c r="MOS5" s="302"/>
      <c r="MOT5" s="302"/>
      <c r="MOU5" s="302"/>
      <c r="MOV5" s="302"/>
      <c r="MOW5" s="302"/>
      <c r="MOX5" s="302"/>
      <c r="MOY5" s="302"/>
      <c r="MOZ5" s="302"/>
      <c r="MPA5" s="302"/>
      <c r="MPB5" s="302"/>
      <c r="MPC5" s="302"/>
      <c r="MPD5" s="302"/>
      <c r="MPE5" s="302"/>
      <c r="MPF5" s="302"/>
      <c r="MPG5" s="302"/>
      <c r="MPH5" s="302"/>
      <c r="MPI5" s="302"/>
      <c r="MPJ5" s="302"/>
      <c r="MPK5" s="302"/>
      <c r="MPL5" s="302"/>
      <c r="MPM5" s="302"/>
      <c r="MPN5" s="302"/>
      <c r="MPO5" s="302"/>
      <c r="MPP5" s="302"/>
      <c r="MPQ5" s="302"/>
      <c r="MPR5" s="302"/>
      <c r="MPS5" s="302"/>
      <c r="MPT5" s="302"/>
      <c r="MPU5" s="302"/>
      <c r="MPV5" s="302"/>
      <c r="MPW5" s="302"/>
      <c r="MPX5" s="302"/>
      <c r="MPY5" s="302"/>
      <c r="MPZ5" s="302"/>
      <c r="MQA5" s="302"/>
      <c r="MQB5" s="302"/>
      <c r="MQC5" s="302"/>
      <c r="MQD5" s="302"/>
      <c r="MQE5" s="302"/>
      <c r="MQF5" s="302"/>
      <c r="MQG5" s="302"/>
      <c r="MQH5" s="302"/>
      <c r="MQI5" s="302"/>
      <c r="MQJ5" s="302"/>
      <c r="MQK5" s="302"/>
      <c r="MQL5" s="302"/>
      <c r="MQM5" s="302"/>
      <c r="MQN5" s="302"/>
      <c r="MQO5" s="302"/>
      <c r="MQP5" s="302"/>
      <c r="MQQ5" s="302"/>
      <c r="MQR5" s="302"/>
      <c r="MQS5" s="302"/>
      <c r="MQT5" s="302"/>
      <c r="MQU5" s="302"/>
      <c r="MQV5" s="302"/>
      <c r="MQW5" s="302"/>
      <c r="MQX5" s="302"/>
      <c r="MQY5" s="302"/>
      <c r="MQZ5" s="302"/>
      <c r="MRA5" s="302"/>
      <c r="MRB5" s="302"/>
      <c r="MRC5" s="302"/>
      <c r="MRD5" s="302"/>
      <c r="MRE5" s="302"/>
      <c r="MRF5" s="302"/>
      <c r="MRG5" s="302"/>
      <c r="MRH5" s="302"/>
      <c r="MRI5" s="302"/>
      <c r="MRJ5" s="302"/>
      <c r="MRK5" s="302"/>
      <c r="MRL5" s="302"/>
      <c r="MRM5" s="302"/>
      <c r="MRN5" s="302"/>
      <c r="MRO5" s="302"/>
      <c r="MRP5" s="302"/>
      <c r="MRQ5" s="302"/>
      <c r="MRR5" s="302"/>
      <c r="MRS5" s="302"/>
      <c r="MRT5" s="302"/>
      <c r="MRU5" s="302"/>
      <c r="MRV5" s="302"/>
      <c r="MRW5" s="302"/>
      <c r="MRX5" s="302"/>
      <c r="MRY5" s="302"/>
      <c r="MRZ5" s="302"/>
      <c r="MSA5" s="302"/>
      <c r="MSB5" s="302"/>
      <c r="MSC5" s="302"/>
      <c r="MSD5" s="302"/>
      <c r="MSE5" s="302"/>
      <c r="MSF5" s="302"/>
      <c r="MSG5" s="302"/>
      <c r="MSH5" s="302"/>
      <c r="MSI5" s="302"/>
      <c r="MSJ5" s="302"/>
      <c r="MSK5" s="302"/>
      <c r="MSL5" s="302"/>
      <c r="MSM5" s="302"/>
      <c r="MSN5" s="302"/>
      <c r="MSO5" s="302"/>
      <c r="MSP5" s="302"/>
      <c r="MSQ5" s="302"/>
      <c r="MSR5" s="302"/>
      <c r="MSS5" s="302"/>
      <c r="MST5" s="302"/>
      <c r="MSU5" s="302"/>
      <c r="MSV5" s="302"/>
      <c r="MSW5" s="302"/>
      <c r="MSX5" s="302"/>
      <c r="MSY5" s="302"/>
      <c r="MSZ5" s="302"/>
      <c r="MTA5" s="302"/>
      <c r="MTB5" s="302"/>
      <c r="MTC5" s="302"/>
      <c r="MTD5" s="302"/>
      <c r="MTE5" s="302"/>
      <c r="MTF5" s="302"/>
      <c r="MTG5" s="302"/>
      <c r="MTH5" s="302"/>
      <c r="MTI5" s="302"/>
      <c r="MTJ5" s="302"/>
      <c r="MTK5" s="302"/>
      <c r="MTL5" s="302"/>
      <c r="MTM5" s="302"/>
      <c r="MTN5" s="302"/>
      <c r="MTO5" s="302"/>
      <c r="MTP5" s="302"/>
      <c r="MTQ5" s="302"/>
      <c r="MTR5" s="302"/>
      <c r="MTS5" s="302"/>
      <c r="MTT5" s="302"/>
      <c r="MTU5" s="302"/>
      <c r="MTV5" s="302"/>
      <c r="MTW5" s="302"/>
      <c r="MTX5" s="302"/>
      <c r="MTY5" s="302"/>
      <c r="MTZ5" s="302"/>
      <c r="MUA5" s="302"/>
      <c r="MUB5" s="302"/>
      <c r="MUC5" s="302"/>
      <c r="MUD5" s="302"/>
      <c r="MUE5" s="302"/>
      <c r="MUF5" s="302"/>
      <c r="MUG5" s="302"/>
      <c r="MUH5" s="302"/>
      <c r="MUI5" s="302"/>
      <c r="MUJ5" s="302"/>
      <c r="MUK5" s="302"/>
      <c r="MUL5" s="302"/>
      <c r="MUM5" s="302"/>
      <c r="MUN5" s="302"/>
      <c r="MUO5" s="302"/>
      <c r="MUP5" s="302"/>
      <c r="MUQ5" s="302"/>
      <c r="MUR5" s="302"/>
      <c r="MUS5" s="302"/>
      <c r="MUT5" s="302"/>
      <c r="MUU5" s="302"/>
      <c r="MUV5" s="302"/>
      <c r="MUW5" s="302"/>
      <c r="MUX5" s="302"/>
      <c r="MUY5" s="302"/>
      <c r="MUZ5" s="302"/>
      <c r="MVA5" s="302"/>
      <c r="MVB5" s="302"/>
      <c r="MVC5" s="302"/>
      <c r="MVD5" s="302"/>
      <c r="MVE5" s="302"/>
      <c r="MVF5" s="302"/>
      <c r="MVG5" s="302"/>
      <c r="MVH5" s="302"/>
      <c r="MVI5" s="302"/>
      <c r="MVJ5" s="302"/>
      <c r="MVK5" s="302"/>
      <c r="MVL5" s="302"/>
      <c r="MVM5" s="302"/>
      <c r="MVN5" s="302"/>
      <c r="MVO5" s="302"/>
      <c r="MVP5" s="302"/>
      <c r="MVQ5" s="302"/>
      <c r="MVR5" s="302"/>
      <c r="MVS5" s="302"/>
      <c r="MVT5" s="302"/>
      <c r="MVU5" s="302"/>
      <c r="MVV5" s="302"/>
      <c r="MVW5" s="302"/>
      <c r="MVX5" s="302"/>
      <c r="MVY5" s="302"/>
      <c r="MVZ5" s="302"/>
      <c r="MWA5" s="302"/>
      <c r="MWB5" s="302"/>
      <c r="MWC5" s="302"/>
      <c r="MWD5" s="302"/>
      <c r="MWE5" s="302"/>
      <c r="MWF5" s="302"/>
      <c r="MWG5" s="302"/>
      <c r="MWH5" s="302"/>
      <c r="MWI5" s="302"/>
      <c r="MWJ5" s="302"/>
      <c r="MWK5" s="302"/>
      <c r="MWL5" s="302"/>
      <c r="MWM5" s="302"/>
      <c r="MWN5" s="302"/>
      <c r="MWO5" s="302"/>
      <c r="MWP5" s="302"/>
      <c r="MWQ5" s="302"/>
      <c r="MWR5" s="302"/>
      <c r="MWS5" s="302"/>
      <c r="MWT5" s="302"/>
      <c r="MWU5" s="302"/>
      <c r="MWV5" s="302"/>
      <c r="MWW5" s="302"/>
      <c r="MWX5" s="302"/>
      <c r="MWY5" s="302"/>
      <c r="MWZ5" s="302"/>
      <c r="MXA5" s="302"/>
      <c r="MXB5" s="302"/>
      <c r="MXC5" s="302"/>
      <c r="MXD5" s="302"/>
      <c r="MXE5" s="302"/>
      <c r="MXF5" s="302"/>
      <c r="MXG5" s="302"/>
      <c r="MXH5" s="302"/>
      <c r="MXI5" s="302"/>
      <c r="MXJ5" s="302"/>
      <c r="MXK5" s="302"/>
      <c r="MXL5" s="302"/>
      <c r="MXM5" s="302"/>
      <c r="MXN5" s="302"/>
      <c r="MXO5" s="302"/>
      <c r="MXP5" s="302"/>
      <c r="MXQ5" s="302"/>
      <c r="MXR5" s="302"/>
      <c r="MXS5" s="302"/>
      <c r="MXT5" s="302"/>
      <c r="MXU5" s="302"/>
      <c r="MXV5" s="302"/>
      <c r="MXW5" s="302"/>
      <c r="MXX5" s="302"/>
      <c r="MXY5" s="302"/>
      <c r="MXZ5" s="302"/>
      <c r="MYA5" s="302"/>
      <c r="MYB5" s="302"/>
      <c r="MYC5" s="302"/>
      <c r="MYD5" s="302"/>
      <c r="MYE5" s="302"/>
      <c r="MYF5" s="302"/>
      <c r="MYG5" s="302"/>
      <c r="MYH5" s="302"/>
      <c r="MYI5" s="302"/>
      <c r="MYJ5" s="302"/>
      <c r="MYK5" s="302"/>
      <c r="MYL5" s="302"/>
      <c r="MYM5" s="302"/>
      <c r="MYN5" s="302"/>
      <c r="MYO5" s="302"/>
      <c r="MYP5" s="302"/>
      <c r="MYQ5" s="302"/>
      <c r="MYR5" s="302"/>
      <c r="MYS5" s="302"/>
      <c r="MYT5" s="302"/>
      <c r="MYU5" s="302"/>
      <c r="MYV5" s="302"/>
      <c r="MYW5" s="302"/>
      <c r="MYX5" s="302"/>
      <c r="MYY5" s="302"/>
      <c r="MYZ5" s="302"/>
      <c r="MZA5" s="302"/>
      <c r="MZB5" s="302"/>
      <c r="MZC5" s="302"/>
      <c r="MZD5" s="302"/>
      <c r="MZE5" s="302"/>
      <c r="MZF5" s="302"/>
      <c r="MZG5" s="302"/>
      <c r="MZH5" s="302"/>
      <c r="MZI5" s="302"/>
      <c r="MZJ5" s="302"/>
      <c r="MZK5" s="302"/>
      <c r="MZL5" s="302"/>
      <c r="MZM5" s="302"/>
      <c r="MZN5" s="302"/>
      <c r="MZO5" s="302"/>
      <c r="MZP5" s="302"/>
      <c r="MZQ5" s="302"/>
      <c r="MZR5" s="302"/>
      <c r="MZS5" s="302"/>
      <c r="MZT5" s="302"/>
      <c r="MZU5" s="302"/>
      <c r="MZV5" s="302"/>
      <c r="MZW5" s="302"/>
      <c r="MZX5" s="302"/>
      <c r="MZY5" s="302"/>
      <c r="MZZ5" s="302"/>
      <c r="NAA5" s="302"/>
      <c r="NAB5" s="302"/>
      <c r="NAC5" s="302"/>
      <c r="NAD5" s="302"/>
      <c r="NAE5" s="302"/>
      <c r="NAF5" s="302"/>
      <c r="NAG5" s="302"/>
      <c r="NAH5" s="302"/>
      <c r="NAI5" s="302"/>
      <c r="NAJ5" s="302"/>
      <c r="NAK5" s="302"/>
      <c r="NAL5" s="302"/>
      <c r="NAM5" s="302"/>
      <c r="NAN5" s="302"/>
      <c r="NAO5" s="302"/>
      <c r="NAP5" s="302"/>
      <c r="NAQ5" s="302"/>
      <c r="NAR5" s="302"/>
      <c r="NAS5" s="302"/>
      <c r="NAT5" s="302"/>
      <c r="NAU5" s="302"/>
      <c r="NAV5" s="302"/>
      <c r="NAW5" s="302"/>
      <c r="NAX5" s="302"/>
      <c r="NAY5" s="302"/>
      <c r="NAZ5" s="302"/>
      <c r="NBA5" s="302"/>
      <c r="NBB5" s="302"/>
      <c r="NBC5" s="302"/>
      <c r="NBD5" s="302"/>
      <c r="NBE5" s="302"/>
      <c r="NBF5" s="302"/>
      <c r="NBG5" s="302"/>
      <c r="NBH5" s="302"/>
      <c r="NBI5" s="302"/>
      <c r="NBJ5" s="302"/>
      <c r="NBK5" s="302"/>
      <c r="NBL5" s="302"/>
      <c r="NBM5" s="302"/>
      <c r="NBN5" s="302"/>
      <c r="NBO5" s="302"/>
      <c r="NBP5" s="302"/>
      <c r="NBQ5" s="302"/>
      <c r="NBR5" s="302"/>
      <c r="NBS5" s="302"/>
      <c r="NBT5" s="302"/>
      <c r="NBU5" s="302"/>
      <c r="NBV5" s="302"/>
      <c r="NBW5" s="302"/>
      <c r="NBX5" s="302"/>
      <c r="NBY5" s="302"/>
      <c r="NBZ5" s="302"/>
      <c r="NCA5" s="302"/>
      <c r="NCB5" s="302"/>
      <c r="NCC5" s="302"/>
      <c r="NCD5" s="302"/>
      <c r="NCE5" s="302"/>
      <c r="NCF5" s="302"/>
      <c r="NCG5" s="302"/>
      <c r="NCH5" s="302"/>
      <c r="NCI5" s="302"/>
      <c r="NCJ5" s="302"/>
      <c r="NCK5" s="302"/>
      <c r="NCL5" s="302"/>
      <c r="NCM5" s="302"/>
      <c r="NCN5" s="302"/>
      <c r="NCO5" s="302"/>
      <c r="NCP5" s="302"/>
      <c r="NCQ5" s="302"/>
      <c r="NCR5" s="302"/>
      <c r="NCS5" s="302"/>
      <c r="NCT5" s="302"/>
      <c r="NCU5" s="302"/>
      <c r="NCV5" s="302"/>
      <c r="NCW5" s="302"/>
      <c r="NCX5" s="302"/>
      <c r="NCY5" s="302"/>
      <c r="NCZ5" s="302"/>
      <c r="NDA5" s="302"/>
      <c r="NDB5" s="302"/>
      <c r="NDC5" s="302"/>
      <c r="NDD5" s="302"/>
      <c r="NDE5" s="302"/>
      <c r="NDF5" s="302"/>
      <c r="NDG5" s="302"/>
      <c r="NDH5" s="302"/>
      <c r="NDI5" s="302"/>
      <c r="NDJ5" s="302"/>
      <c r="NDK5" s="302"/>
      <c r="NDL5" s="302"/>
      <c r="NDM5" s="302"/>
      <c r="NDN5" s="302"/>
      <c r="NDO5" s="302"/>
      <c r="NDP5" s="302"/>
      <c r="NDQ5" s="302"/>
      <c r="NDR5" s="302"/>
      <c r="NDS5" s="302"/>
      <c r="NDT5" s="302"/>
      <c r="NDU5" s="302"/>
      <c r="NDV5" s="302"/>
      <c r="NDW5" s="302"/>
      <c r="NDX5" s="302"/>
      <c r="NDY5" s="302"/>
      <c r="NDZ5" s="302"/>
      <c r="NEA5" s="302"/>
      <c r="NEB5" s="302"/>
      <c r="NEC5" s="302"/>
      <c r="NED5" s="302"/>
      <c r="NEE5" s="302"/>
      <c r="NEF5" s="302"/>
      <c r="NEG5" s="302"/>
      <c r="NEH5" s="302"/>
      <c r="NEI5" s="302"/>
      <c r="NEJ5" s="302"/>
      <c r="NEK5" s="302"/>
      <c r="NEL5" s="302"/>
      <c r="NEM5" s="302"/>
      <c r="NEN5" s="302"/>
      <c r="NEO5" s="302"/>
      <c r="NEP5" s="302"/>
      <c r="NEQ5" s="302"/>
      <c r="NER5" s="302"/>
      <c r="NES5" s="302"/>
      <c r="NET5" s="302"/>
      <c r="NEU5" s="302"/>
      <c r="NEV5" s="302"/>
      <c r="NEW5" s="302"/>
      <c r="NEX5" s="302"/>
      <c r="NEY5" s="302"/>
      <c r="NEZ5" s="302"/>
      <c r="NFA5" s="302"/>
      <c r="NFB5" s="302"/>
      <c r="NFC5" s="302"/>
      <c r="NFD5" s="302"/>
      <c r="NFE5" s="302"/>
      <c r="NFF5" s="302"/>
      <c r="NFG5" s="302"/>
      <c r="NFH5" s="302"/>
      <c r="NFI5" s="302"/>
      <c r="NFJ5" s="302"/>
      <c r="NFK5" s="302"/>
      <c r="NFL5" s="302"/>
      <c r="NFM5" s="302"/>
      <c r="NFN5" s="302"/>
      <c r="NFO5" s="302"/>
      <c r="NFP5" s="302"/>
      <c r="NFQ5" s="302"/>
      <c r="NFR5" s="302"/>
      <c r="NFS5" s="302"/>
      <c r="NFT5" s="302"/>
      <c r="NFU5" s="302"/>
      <c r="NFV5" s="302"/>
      <c r="NFW5" s="302"/>
      <c r="NFX5" s="302"/>
      <c r="NFY5" s="302"/>
      <c r="NFZ5" s="302"/>
      <c r="NGA5" s="302"/>
      <c r="NGB5" s="302"/>
      <c r="NGC5" s="302"/>
      <c r="NGD5" s="302"/>
      <c r="NGE5" s="302"/>
      <c r="NGF5" s="302"/>
      <c r="NGG5" s="302"/>
      <c r="NGH5" s="302"/>
      <c r="NGI5" s="302"/>
      <c r="NGJ5" s="302"/>
      <c r="NGK5" s="302"/>
      <c r="NGL5" s="302"/>
      <c r="NGM5" s="302"/>
      <c r="NGN5" s="302"/>
      <c r="NGO5" s="302"/>
      <c r="NGP5" s="302"/>
      <c r="NGQ5" s="302"/>
      <c r="NGR5" s="302"/>
      <c r="NGS5" s="302"/>
      <c r="NGT5" s="302"/>
      <c r="NGU5" s="302"/>
      <c r="NGV5" s="302"/>
      <c r="NGW5" s="302"/>
      <c r="NGX5" s="302"/>
      <c r="NGY5" s="302"/>
      <c r="NGZ5" s="302"/>
      <c r="NHA5" s="302"/>
      <c r="NHB5" s="302"/>
      <c r="NHC5" s="302"/>
      <c r="NHD5" s="302"/>
      <c r="NHE5" s="302"/>
      <c r="NHF5" s="302"/>
      <c r="NHG5" s="302"/>
      <c r="NHH5" s="302"/>
      <c r="NHI5" s="302"/>
      <c r="NHJ5" s="302"/>
      <c r="NHK5" s="302"/>
      <c r="NHL5" s="302"/>
      <c r="NHM5" s="302"/>
      <c r="NHN5" s="302"/>
      <c r="NHO5" s="302"/>
      <c r="NHP5" s="302"/>
      <c r="NHQ5" s="302"/>
      <c r="NHR5" s="302"/>
      <c r="NHS5" s="302"/>
      <c r="NHT5" s="302"/>
      <c r="NHU5" s="302"/>
      <c r="NHV5" s="302"/>
      <c r="NHW5" s="302"/>
      <c r="NHX5" s="302"/>
      <c r="NHY5" s="302"/>
      <c r="NHZ5" s="302"/>
      <c r="NIA5" s="302"/>
      <c r="NIB5" s="302"/>
      <c r="NIC5" s="302"/>
      <c r="NID5" s="302"/>
      <c r="NIE5" s="302"/>
      <c r="NIF5" s="302"/>
      <c r="NIG5" s="302"/>
      <c r="NIH5" s="302"/>
      <c r="NII5" s="302"/>
      <c r="NIJ5" s="302"/>
      <c r="NIK5" s="302"/>
      <c r="NIL5" s="302"/>
      <c r="NIM5" s="302"/>
      <c r="NIN5" s="302"/>
      <c r="NIO5" s="302"/>
      <c r="NIP5" s="302"/>
      <c r="NIQ5" s="302"/>
      <c r="NIR5" s="302"/>
      <c r="NIS5" s="302"/>
      <c r="NIT5" s="302"/>
      <c r="NIU5" s="302"/>
      <c r="NIV5" s="302"/>
      <c r="NIW5" s="302"/>
      <c r="NIX5" s="302"/>
      <c r="NIY5" s="302"/>
      <c r="NIZ5" s="302"/>
      <c r="NJA5" s="302"/>
      <c r="NJB5" s="302"/>
      <c r="NJC5" s="302"/>
      <c r="NJD5" s="302"/>
      <c r="NJE5" s="302"/>
      <c r="NJF5" s="302"/>
      <c r="NJG5" s="302"/>
      <c r="NJH5" s="302"/>
      <c r="NJI5" s="302"/>
      <c r="NJJ5" s="302"/>
      <c r="NJK5" s="302"/>
      <c r="NJL5" s="302"/>
      <c r="NJM5" s="302"/>
      <c r="NJN5" s="302"/>
      <c r="NJO5" s="302"/>
      <c r="NJP5" s="302"/>
      <c r="NJQ5" s="302"/>
      <c r="NJR5" s="302"/>
      <c r="NJS5" s="302"/>
      <c r="NJT5" s="302"/>
      <c r="NJU5" s="302"/>
      <c r="NJV5" s="302"/>
      <c r="NJW5" s="302"/>
      <c r="NJX5" s="302"/>
      <c r="NJY5" s="302"/>
      <c r="NJZ5" s="302"/>
      <c r="NKA5" s="302"/>
      <c r="NKB5" s="302"/>
      <c r="NKC5" s="302"/>
      <c r="NKD5" s="302"/>
      <c r="NKE5" s="302"/>
      <c r="NKF5" s="302"/>
      <c r="NKG5" s="302"/>
      <c r="NKH5" s="302"/>
      <c r="NKI5" s="302"/>
      <c r="NKJ5" s="302"/>
      <c r="NKK5" s="302"/>
      <c r="NKL5" s="302"/>
      <c r="NKM5" s="302"/>
      <c r="NKN5" s="302"/>
      <c r="NKO5" s="302"/>
      <c r="NKP5" s="302"/>
      <c r="NKQ5" s="302"/>
      <c r="NKR5" s="302"/>
      <c r="NKS5" s="302"/>
      <c r="NKT5" s="302"/>
      <c r="NKU5" s="302"/>
      <c r="NKV5" s="302"/>
      <c r="NKW5" s="302"/>
      <c r="NKX5" s="302"/>
      <c r="NKY5" s="302"/>
      <c r="NKZ5" s="302"/>
      <c r="NLA5" s="302"/>
      <c r="NLB5" s="302"/>
      <c r="NLC5" s="302"/>
      <c r="NLD5" s="302"/>
      <c r="NLE5" s="302"/>
      <c r="NLF5" s="302"/>
      <c r="NLG5" s="302"/>
      <c r="NLH5" s="302"/>
      <c r="NLI5" s="302"/>
      <c r="NLJ5" s="302"/>
      <c r="NLK5" s="302"/>
      <c r="NLL5" s="302"/>
      <c r="NLM5" s="302"/>
      <c r="NLN5" s="302"/>
      <c r="NLO5" s="302"/>
      <c r="NLP5" s="302"/>
      <c r="NLQ5" s="302"/>
      <c r="NLR5" s="302"/>
      <c r="NLS5" s="302"/>
      <c r="NLT5" s="302"/>
      <c r="NLU5" s="302"/>
      <c r="NLV5" s="302"/>
      <c r="NLW5" s="302"/>
      <c r="NLX5" s="302"/>
      <c r="NLY5" s="302"/>
      <c r="NLZ5" s="302"/>
      <c r="NMA5" s="302"/>
      <c r="NMB5" s="302"/>
      <c r="NMC5" s="302"/>
      <c r="NMD5" s="302"/>
      <c r="NME5" s="302"/>
      <c r="NMF5" s="302"/>
      <c r="NMG5" s="302"/>
      <c r="NMH5" s="302"/>
      <c r="NMI5" s="302"/>
      <c r="NMJ5" s="302"/>
      <c r="NMK5" s="302"/>
      <c r="NML5" s="302"/>
      <c r="NMM5" s="302"/>
      <c r="NMN5" s="302"/>
      <c r="NMO5" s="302"/>
      <c r="NMP5" s="302"/>
      <c r="NMQ5" s="302"/>
      <c r="NMR5" s="302"/>
      <c r="NMS5" s="302"/>
      <c r="NMT5" s="302"/>
      <c r="NMU5" s="302"/>
      <c r="NMV5" s="302"/>
      <c r="NMW5" s="302"/>
      <c r="NMX5" s="302"/>
      <c r="NMY5" s="302"/>
      <c r="NMZ5" s="302"/>
      <c r="NNA5" s="302"/>
      <c r="NNB5" s="302"/>
      <c r="NNC5" s="302"/>
      <c r="NND5" s="302"/>
      <c r="NNE5" s="302"/>
      <c r="NNF5" s="302"/>
      <c r="NNG5" s="302"/>
      <c r="NNH5" s="302"/>
      <c r="NNI5" s="302"/>
      <c r="NNJ5" s="302"/>
      <c r="NNK5" s="302"/>
      <c r="NNL5" s="302"/>
      <c r="NNM5" s="302"/>
      <c r="NNN5" s="302"/>
      <c r="NNO5" s="302"/>
      <c r="NNP5" s="302"/>
      <c r="NNQ5" s="302"/>
      <c r="NNR5" s="302"/>
      <c r="NNS5" s="302"/>
      <c r="NNT5" s="302"/>
      <c r="NNU5" s="302"/>
      <c r="NNV5" s="302"/>
      <c r="NNW5" s="302"/>
      <c r="NNX5" s="302"/>
      <c r="NNY5" s="302"/>
      <c r="NNZ5" s="302"/>
      <c r="NOA5" s="302"/>
      <c r="NOB5" s="302"/>
      <c r="NOC5" s="302"/>
      <c r="NOD5" s="302"/>
      <c r="NOE5" s="302"/>
      <c r="NOF5" s="302"/>
      <c r="NOG5" s="302"/>
      <c r="NOH5" s="302"/>
      <c r="NOI5" s="302"/>
      <c r="NOJ5" s="302"/>
      <c r="NOK5" s="302"/>
      <c r="NOL5" s="302"/>
      <c r="NOM5" s="302"/>
      <c r="NON5" s="302"/>
      <c r="NOO5" s="302"/>
      <c r="NOP5" s="302"/>
      <c r="NOQ5" s="302"/>
      <c r="NOR5" s="302"/>
      <c r="NOS5" s="302"/>
      <c r="NOT5" s="302"/>
      <c r="NOU5" s="302"/>
      <c r="NOV5" s="302"/>
      <c r="NOW5" s="302"/>
      <c r="NOX5" s="302"/>
      <c r="NOY5" s="302"/>
      <c r="NOZ5" s="302"/>
      <c r="NPA5" s="302"/>
      <c r="NPB5" s="302"/>
      <c r="NPC5" s="302"/>
      <c r="NPD5" s="302"/>
      <c r="NPE5" s="302"/>
      <c r="NPF5" s="302"/>
      <c r="NPG5" s="302"/>
      <c r="NPH5" s="302"/>
      <c r="NPI5" s="302"/>
      <c r="NPJ5" s="302"/>
      <c r="NPK5" s="302"/>
      <c r="NPL5" s="302"/>
      <c r="NPM5" s="302"/>
      <c r="NPN5" s="302"/>
      <c r="NPO5" s="302"/>
      <c r="NPP5" s="302"/>
      <c r="NPQ5" s="302"/>
      <c r="NPR5" s="302"/>
      <c r="NPS5" s="302"/>
      <c r="NPT5" s="302"/>
      <c r="NPU5" s="302"/>
      <c r="NPV5" s="302"/>
      <c r="NPW5" s="302"/>
      <c r="NPX5" s="302"/>
      <c r="NPY5" s="302"/>
      <c r="NPZ5" s="302"/>
      <c r="NQA5" s="302"/>
      <c r="NQB5" s="302"/>
      <c r="NQC5" s="302"/>
      <c r="NQD5" s="302"/>
      <c r="NQE5" s="302"/>
      <c r="NQF5" s="302"/>
      <c r="NQG5" s="302"/>
      <c r="NQH5" s="302"/>
      <c r="NQI5" s="302"/>
      <c r="NQJ5" s="302"/>
      <c r="NQK5" s="302"/>
      <c r="NQL5" s="302"/>
      <c r="NQM5" s="302"/>
      <c r="NQN5" s="302"/>
      <c r="NQO5" s="302"/>
      <c r="NQP5" s="302"/>
      <c r="NQQ5" s="302"/>
      <c r="NQR5" s="302"/>
      <c r="NQS5" s="302"/>
      <c r="NQT5" s="302"/>
      <c r="NQU5" s="302"/>
      <c r="NQV5" s="302"/>
      <c r="NQW5" s="302"/>
      <c r="NQX5" s="302"/>
      <c r="NQY5" s="302"/>
      <c r="NQZ5" s="302"/>
      <c r="NRA5" s="302"/>
      <c r="NRB5" s="302"/>
      <c r="NRC5" s="302"/>
      <c r="NRD5" s="302"/>
      <c r="NRE5" s="302"/>
      <c r="NRF5" s="302"/>
      <c r="NRG5" s="302"/>
      <c r="NRH5" s="302"/>
      <c r="NRI5" s="302"/>
      <c r="NRJ5" s="302"/>
      <c r="NRK5" s="302"/>
      <c r="NRL5" s="302"/>
      <c r="NRM5" s="302"/>
      <c r="NRN5" s="302"/>
      <c r="NRO5" s="302"/>
      <c r="NRP5" s="302"/>
      <c r="NRQ5" s="302"/>
      <c r="NRR5" s="302"/>
      <c r="NRS5" s="302"/>
      <c r="NRT5" s="302"/>
      <c r="NRU5" s="302"/>
      <c r="NRV5" s="302"/>
      <c r="NRW5" s="302"/>
      <c r="NRX5" s="302"/>
      <c r="NRY5" s="302"/>
      <c r="NRZ5" s="302"/>
      <c r="NSA5" s="302"/>
      <c r="NSB5" s="302"/>
      <c r="NSC5" s="302"/>
      <c r="NSD5" s="302"/>
      <c r="NSE5" s="302"/>
      <c r="NSF5" s="302"/>
      <c r="NSG5" s="302"/>
      <c r="NSH5" s="302"/>
      <c r="NSI5" s="302"/>
      <c r="NSJ5" s="302"/>
      <c r="NSK5" s="302"/>
      <c r="NSL5" s="302"/>
      <c r="NSM5" s="302"/>
      <c r="NSN5" s="302"/>
      <c r="NSO5" s="302"/>
      <c r="NSP5" s="302"/>
      <c r="NSQ5" s="302"/>
      <c r="NSR5" s="302"/>
      <c r="NSS5" s="302"/>
      <c r="NST5" s="302"/>
      <c r="NSU5" s="302"/>
      <c r="NSV5" s="302"/>
      <c r="NSW5" s="302"/>
      <c r="NSX5" s="302"/>
      <c r="NSY5" s="302"/>
      <c r="NSZ5" s="302"/>
      <c r="NTA5" s="302"/>
      <c r="NTB5" s="302"/>
      <c r="NTC5" s="302"/>
      <c r="NTD5" s="302"/>
      <c r="NTE5" s="302"/>
      <c r="NTF5" s="302"/>
      <c r="NTG5" s="302"/>
      <c r="NTH5" s="302"/>
      <c r="NTI5" s="302"/>
      <c r="NTJ5" s="302"/>
      <c r="NTK5" s="302"/>
      <c r="NTL5" s="302"/>
      <c r="NTM5" s="302"/>
      <c r="NTN5" s="302"/>
      <c r="NTO5" s="302"/>
      <c r="NTP5" s="302"/>
      <c r="NTQ5" s="302"/>
      <c r="NTR5" s="302"/>
      <c r="NTS5" s="302"/>
      <c r="NTT5" s="302"/>
      <c r="NTU5" s="302"/>
      <c r="NTV5" s="302"/>
      <c r="NTW5" s="302"/>
      <c r="NTX5" s="302"/>
      <c r="NTY5" s="302"/>
      <c r="NTZ5" s="302"/>
      <c r="NUA5" s="302"/>
      <c r="NUB5" s="302"/>
      <c r="NUC5" s="302"/>
      <c r="NUD5" s="302"/>
      <c r="NUE5" s="302"/>
      <c r="NUF5" s="302"/>
      <c r="NUG5" s="302"/>
      <c r="NUH5" s="302"/>
      <c r="NUI5" s="302"/>
      <c r="NUJ5" s="302"/>
      <c r="NUK5" s="302"/>
      <c r="NUL5" s="302"/>
      <c r="NUM5" s="302"/>
      <c r="NUN5" s="302"/>
      <c r="NUO5" s="302"/>
      <c r="NUP5" s="302"/>
      <c r="NUQ5" s="302"/>
      <c r="NUR5" s="302"/>
      <c r="NUS5" s="302"/>
      <c r="NUT5" s="302"/>
      <c r="NUU5" s="302"/>
      <c r="NUV5" s="302"/>
      <c r="NUW5" s="302"/>
      <c r="NUX5" s="302"/>
      <c r="NUY5" s="302"/>
      <c r="NUZ5" s="302"/>
      <c r="NVA5" s="302"/>
      <c r="NVB5" s="302"/>
      <c r="NVC5" s="302"/>
      <c r="NVD5" s="302"/>
      <c r="NVE5" s="302"/>
      <c r="NVF5" s="302"/>
      <c r="NVG5" s="302"/>
      <c r="NVH5" s="302"/>
      <c r="NVI5" s="302"/>
      <c r="NVJ5" s="302"/>
      <c r="NVK5" s="302"/>
      <c r="NVL5" s="302"/>
      <c r="NVM5" s="302"/>
      <c r="NVN5" s="302"/>
      <c r="NVO5" s="302"/>
      <c r="NVP5" s="302"/>
      <c r="NVQ5" s="302"/>
      <c r="NVR5" s="302"/>
      <c r="NVS5" s="302"/>
      <c r="NVT5" s="302"/>
      <c r="NVU5" s="302"/>
      <c r="NVV5" s="302"/>
      <c r="NVW5" s="302"/>
      <c r="NVX5" s="302"/>
      <c r="NVY5" s="302"/>
      <c r="NVZ5" s="302"/>
      <c r="NWA5" s="302"/>
      <c r="NWB5" s="302"/>
      <c r="NWC5" s="302"/>
      <c r="NWD5" s="302"/>
      <c r="NWE5" s="302"/>
      <c r="NWF5" s="302"/>
      <c r="NWG5" s="302"/>
      <c r="NWH5" s="302"/>
      <c r="NWI5" s="302"/>
      <c r="NWJ5" s="302"/>
      <c r="NWK5" s="302"/>
      <c r="NWL5" s="302"/>
      <c r="NWM5" s="302"/>
      <c r="NWN5" s="302"/>
      <c r="NWO5" s="302"/>
      <c r="NWP5" s="302"/>
      <c r="NWQ5" s="302"/>
      <c r="NWR5" s="302"/>
      <c r="NWS5" s="302"/>
      <c r="NWT5" s="302"/>
      <c r="NWU5" s="302"/>
      <c r="NWV5" s="302"/>
      <c r="NWW5" s="302"/>
      <c r="NWX5" s="302"/>
      <c r="NWY5" s="302"/>
      <c r="NWZ5" s="302"/>
      <c r="NXA5" s="302"/>
      <c r="NXB5" s="302"/>
      <c r="NXC5" s="302"/>
      <c r="NXD5" s="302"/>
      <c r="NXE5" s="302"/>
      <c r="NXF5" s="302"/>
      <c r="NXG5" s="302"/>
      <c r="NXH5" s="302"/>
      <c r="NXI5" s="302"/>
      <c r="NXJ5" s="302"/>
      <c r="NXK5" s="302"/>
      <c r="NXL5" s="302"/>
      <c r="NXM5" s="302"/>
      <c r="NXN5" s="302"/>
      <c r="NXO5" s="302"/>
      <c r="NXP5" s="302"/>
      <c r="NXQ5" s="302"/>
      <c r="NXR5" s="302"/>
      <c r="NXS5" s="302"/>
      <c r="NXT5" s="302"/>
      <c r="NXU5" s="302"/>
      <c r="NXV5" s="302"/>
      <c r="NXW5" s="302"/>
      <c r="NXX5" s="302"/>
      <c r="NXY5" s="302"/>
      <c r="NXZ5" s="302"/>
      <c r="NYA5" s="302"/>
      <c r="NYB5" s="302"/>
      <c r="NYC5" s="302"/>
      <c r="NYD5" s="302"/>
      <c r="NYE5" s="302"/>
      <c r="NYF5" s="302"/>
      <c r="NYG5" s="302"/>
      <c r="NYH5" s="302"/>
      <c r="NYI5" s="302"/>
      <c r="NYJ5" s="302"/>
      <c r="NYK5" s="302"/>
      <c r="NYL5" s="302"/>
      <c r="NYM5" s="302"/>
      <c r="NYN5" s="302"/>
      <c r="NYO5" s="302"/>
      <c r="NYP5" s="302"/>
      <c r="NYQ5" s="302"/>
      <c r="NYR5" s="302"/>
      <c r="NYS5" s="302"/>
      <c r="NYT5" s="302"/>
      <c r="NYU5" s="302"/>
      <c r="NYV5" s="302"/>
      <c r="NYW5" s="302"/>
      <c r="NYX5" s="302"/>
      <c r="NYY5" s="302"/>
      <c r="NYZ5" s="302"/>
      <c r="NZA5" s="302"/>
      <c r="NZB5" s="302"/>
      <c r="NZC5" s="302"/>
      <c r="NZD5" s="302"/>
      <c r="NZE5" s="302"/>
      <c r="NZF5" s="302"/>
      <c r="NZG5" s="302"/>
      <c r="NZH5" s="302"/>
      <c r="NZI5" s="302"/>
      <c r="NZJ5" s="302"/>
      <c r="NZK5" s="302"/>
      <c r="NZL5" s="302"/>
      <c r="NZM5" s="302"/>
      <c r="NZN5" s="302"/>
      <c r="NZO5" s="302"/>
      <c r="NZP5" s="302"/>
      <c r="NZQ5" s="302"/>
      <c r="NZR5" s="302"/>
      <c r="NZS5" s="302"/>
      <c r="NZT5" s="302"/>
      <c r="NZU5" s="302"/>
      <c r="NZV5" s="302"/>
      <c r="NZW5" s="302"/>
      <c r="NZX5" s="302"/>
      <c r="NZY5" s="302"/>
      <c r="NZZ5" s="302"/>
      <c r="OAA5" s="302"/>
      <c r="OAB5" s="302"/>
      <c r="OAC5" s="302"/>
      <c r="OAD5" s="302"/>
      <c r="OAE5" s="302"/>
      <c r="OAF5" s="302"/>
      <c r="OAG5" s="302"/>
      <c r="OAH5" s="302"/>
      <c r="OAI5" s="302"/>
      <c r="OAJ5" s="302"/>
      <c r="OAK5" s="302"/>
      <c r="OAL5" s="302"/>
      <c r="OAM5" s="302"/>
      <c r="OAN5" s="302"/>
      <c r="OAO5" s="302"/>
      <c r="OAP5" s="302"/>
      <c r="OAQ5" s="302"/>
      <c r="OAR5" s="302"/>
      <c r="OAS5" s="302"/>
      <c r="OAT5" s="302"/>
      <c r="OAU5" s="302"/>
      <c r="OAV5" s="302"/>
      <c r="OAW5" s="302"/>
      <c r="OAX5" s="302"/>
      <c r="OAY5" s="302"/>
      <c r="OAZ5" s="302"/>
      <c r="OBA5" s="302"/>
      <c r="OBB5" s="302"/>
      <c r="OBC5" s="302"/>
      <c r="OBD5" s="302"/>
      <c r="OBE5" s="302"/>
      <c r="OBF5" s="302"/>
      <c r="OBG5" s="302"/>
      <c r="OBH5" s="302"/>
      <c r="OBI5" s="302"/>
      <c r="OBJ5" s="302"/>
      <c r="OBK5" s="302"/>
      <c r="OBL5" s="302"/>
      <c r="OBM5" s="302"/>
      <c r="OBN5" s="302"/>
      <c r="OBO5" s="302"/>
      <c r="OBP5" s="302"/>
      <c r="OBQ5" s="302"/>
      <c r="OBR5" s="302"/>
      <c r="OBS5" s="302"/>
      <c r="OBT5" s="302"/>
      <c r="OBU5" s="302"/>
      <c r="OBV5" s="302"/>
      <c r="OBW5" s="302"/>
      <c r="OBX5" s="302"/>
      <c r="OBY5" s="302"/>
      <c r="OBZ5" s="302"/>
      <c r="OCA5" s="302"/>
      <c r="OCB5" s="302"/>
      <c r="OCC5" s="302"/>
      <c r="OCD5" s="302"/>
      <c r="OCE5" s="302"/>
      <c r="OCF5" s="302"/>
      <c r="OCG5" s="302"/>
      <c r="OCH5" s="302"/>
      <c r="OCI5" s="302"/>
      <c r="OCJ5" s="302"/>
      <c r="OCK5" s="302"/>
      <c r="OCL5" s="302"/>
      <c r="OCM5" s="302"/>
      <c r="OCN5" s="302"/>
      <c r="OCO5" s="302"/>
      <c r="OCP5" s="302"/>
      <c r="OCQ5" s="302"/>
      <c r="OCR5" s="302"/>
      <c r="OCS5" s="302"/>
      <c r="OCT5" s="302"/>
      <c r="OCU5" s="302"/>
      <c r="OCV5" s="302"/>
      <c r="OCW5" s="302"/>
      <c r="OCX5" s="302"/>
      <c r="OCY5" s="302"/>
      <c r="OCZ5" s="302"/>
      <c r="ODA5" s="302"/>
      <c r="ODB5" s="302"/>
      <c r="ODC5" s="302"/>
      <c r="ODD5" s="302"/>
      <c r="ODE5" s="302"/>
      <c r="ODF5" s="302"/>
      <c r="ODG5" s="302"/>
      <c r="ODH5" s="302"/>
      <c r="ODI5" s="302"/>
      <c r="ODJ5" s="302"/>
      <c r="ODK5" s="302"/>
      <c r="ODL5" s="302"/>
      <c r="ODM5" s="302"/>
      <c r="ODN5" s="302"/>
      <c r="ODO5" s="302"/>
      <c r="ODP5" s="302"/>
      <c r="ODQ5" s="302"/>
      <c r="ODR5" s="302"/>
      <c r="ODS5" s="302"/>
      <c r="ODT5" s="302"/>
      <c r="ODU5" s="302"/>
      <c r="ODV5" s="302"/>
      <c r="ODW5" s="302"/>
      <c r="ODX5" s="302"/>
      <c r="ODY5" s="302"/>
      <c r="ODZ5" s="302"/>
      <c r="OEA5" s="302"/>
      <c r="OEB5" s="302"/>
      <c r="OEC5" s="302"/>
      <c r="OED5" s="302"/>
      <c r="OEE5" s="302"/>
      <c r="OEF5" s="302"/>
      <c r="OEG5" s="302"/>
      <c r="OEH5" s="302"/>
      <c r="OEI5" s="302"/>
      <c r="OEJ5" s="302"/>
      <c r="OEK5" s="302"/>
      <c r="OEL5" s="302"/>
      <c r="OEM5" s="302"/>
      <c r="OEN5" s="302"/>
      <c r="OEO5" s="302"/>
      <c r="OEP5" s="302"/>
      <c r="OEQ5" s="302"/>
      <c r="OER5" s="302"/>
      <c r="OES5" s="302"/>
      <c r="OET5" s="302"/>
      <c r="OEU5" s="302"/>
      <c r="OEV5" s="302"/>
      <c r="OEW5" s="302"/>
      <c r="OEX5" s="302"/>
      <c r="OEY5" s="302"/>
      <c r="OEZ5" s="302"/>
      <c r="OFA5" s="302"/>
      <c r="OFB5" s="302"/>
      <c r="OFC5" s="302"/>
      <c r="OFD5" s="302"/>
      <c r="OFE5" s="302"/>
      <c r="OFF5" s="302"/>
      <c r="OFG5" s="302"/>
      <c r="OFH5" s="302"/>
      <c r="OFI5" s="302"/>
      <c r="OFJ5" s="302"/>
      <c r="OFK5" s="302"/>
      <c r="OFL5" s="302"/>
      <c r="OFM5" s="302"/>
      <c r="OFN5" s="302"/>
      <c r="OFO5" s="302"/>
      <c r="OFP5" s="302"/>
      <c r="OFQ5" s="302"/>
      <c r="OFR5" s="302"/>
      <c r="OFS5" s="302"/>
      <c r="OFT5" s="302"/>
      <c r="OFU5" s="302"/>
      <c r="OFV5" s="302"/>
      <c r="OFW5" s="302"/>
      <c r="OFX5" s="302"/>
      <c r="OFY5" s="302"/>
      <c r="OFZ5" s="302"/>
      <c r="OGA5" s="302"/>
      <c r="OGB5" s="302"/>
      <c r="OGC5" s="302"/>
      <c r="OGD5" s="302"/>
      <c r="OGE5" s="302"/>
      <c r="OGF5" s="302"/>
      <c r="OGG5" s="302"/>
      <c r="OGH5" s="302"/>
      <c r="OGI5" s="302"/>
      <c r="OGJ5" s="302"/>
      <c r="OGK5" s="302"/>
      <c r="OGL5" s="302"/>
      <c r="OGM5" s="302"/>
      <c r="OGN5" s="302"/>
      <c r="OGO5" s="302"/>
      <c r="OGP5" s="302"/>
      <c r="OGQ5" s="302"/>
      <c r="OGR5" s="302"/>
      <c r="OGS5" s="302"/>
      <c r="OGT5" s="302"/>
      <c r="OGU5" s="302"/>
      <c r="OGV5" s="302"/>
      <c r="OGW5" s="302"/>
      <c r="OGX5" s="302"/>
      <c r="OGY5" s="302"/>
      <c r="OGZ5" s="302"/>
      <c r="OHA5" s="302"/>
      <c r="OHB5" s="302"/>
      <c r="OHC5" s="302"/>
      <c r="OHD5" s="302"/>
      <c r="OHE5" s="302"/>
      <c r="OHF5" s="302"/>
      <c r="OHG5" s="302"/>
      <c r="OHH5" s="302"/>
      <c r="OHI5" s="302"/>
      <c r="OHJ5" s="302"/>
      <c r="OHK5" s="302"/>
      <c r="OHL5" s="302"/>
      <c r="OHM5" s="302"/>
      <c r="OHN5" s="302"/>
      <c r="OHO5" s="302"/>
      <c r="OHP5" s="302"/>
      <c r="OHQ5" s="302"/>
      <c r="OHR5" s="302"/>
      <c r="OHS5" s="302"/>
      <c r="OHT5" s="302"/>
      <c r="OHU5" s="302"/>
      <c r="OHV5" s="302"/>
      <c r="OHW5" s="302"/>
      <c r="OHX5" s="302"/>
      <c r="OHY5" s="302"/>
      <c r="OHZ5" s="302"/>
      <c r="OIA5" s="302"/>
      <c r="OIB5" s="302"/>
      <c r="OIC5" s="302"/>
      <c r="OID5" s="302"/>
      <c r="OIE5" s="302"/>
      <c r="OIF5" s="302"/>
      <c r="OIG5" s="302"/>
      <c r="OIH5" s="302"/>
      <c r="OII5" s="302"/>
      <c r="OIJ5" s="302"/>
      <c r="OIK5" s="302"/>
      <c r="OIL5" s="302"/>
      <c r="OIM5" s="302"/>
      <c r="OIN5" s="302"/>
      <c r="OIO5" s="302"/>
      <c r="OIP5" s="302"/>
      <c r="OIQ5" s="302"/>
      <c r="OIR5" s="302"/>
      <c r="OIS5" s="302"/>
      <c r="OIT5" s="302"/>
      <c r="OIU5" s="302"/>
      <c r="OIV5" s="302"/>
      <c r="OIW5" s="302"/>
      <c r="OIX5" s="302"/>
      <c r="OIY5" s="302"/>
      <c r="OIZ5" s="302"/>
      <c r="OJA5" s="302"/>
      <c r="OJB5" s="302"/>
      <c r="OJC5" s="302"/>
      <c r="OJD5" s="302"/>
      <c r="OJE5" s="302"/>
      <c r="OJF5" s="302"/>
      <c r="OJG5" s="302"/>
      <c r="OJH5" s="302"/>
      <c r="OJI5" s="302"/>
      <c r="OJJ5" s="302"/>
      <c r="OJK5" s="302"/>
      <c r="OJL5" s="302"/>
      <c r="OJM5" s="302"/>
      <c r="OJN5" s="302"/>
      <c r="OJO5" s="302"/>
      <c r="OJP5" s="302"/>
      <c r="OJQ5" s="302"/>
      <c r="OJR5" s="302"/>
      <c r="OJS5" s="302"/>
      <c r="OJT5" s="302"/>
      <c r="OJU5" s="302"/>
      <c r="OJV5" s="302"/>
      <c r="OJW5" s="302"/>
      <c r="OJX5" s="302"/>
      <c r="OJY5" s="302"/>
      <c r="OJZ5" s="302"/>
      <c r="OKA5" s="302"/>
      <c r="OKB5" s="302"/>
      <c r="OKC5" s="302"/>
      <c r="OKD5" s="302"/>
      <c r="OKE5" s="302"/>
      <c r="OKF5" s="302"/>
      <c r="OKG5" s="302"/>
      <c r="OKH5" s="302"/>
      <c r="OKI5" s="302"/>
      <c r="OKJ5" s="302"/>
      <c r="OKK5" s="302"/>
      <c r="OKL5" s="302"/>
      <c r="OKM5" s="302"/>
      <c r="OKN5" s="302"/>
      <c r="OKO5" s="302"/>
      <c r="OKP5" s="302"/>
      <c r="OKQ5" s="302"/>
      <c r="OKR5" s="302"/>
      <c r="OKS5" s="302"/>
      <c r="OKT5" s="302"/>
      <c r="OKU5" s="302"/>
      <c r="OKV5" s="302"/>
      <c r="OKW5" s="302"/>
      <c r="OKX5" s="302"/>
      <c r="OKY5" s="302"/>
      <c r="OKZ5" s="302"/>
      <c r="OLA5" s="302"/>
      <c r="OLB5" s="302"/>
      <c r="OLC5" s="302"/>
      <c r="OLD5" s="302"/>
      <c r="OLE5" s="302"/>
      <c r="OLF5" s="302"/>
      <c r="OLG5" s="302"/>
      <c r="OLH5" s="302"/>
      <c r="OLI5" s="302"/>
      <c r="OLJ5" s="302"/>
      <c r="OLK5" s="302"/>
      <c r="OLL5" s="302"/>
      <c r="OLM5" s="302"/>
      <c r="OLN5" s="302"/>
      <c r="OLO5" s="302"/>
      <c r="OLP5" s="302"/>
      <c r="OLQ5" s="302"/>
      <c r="OLR5" s="302"/>
      <c r="OLS5" s="302"/>
      <c r="OLT5" s="302"/>
      <c r="OLU5" s="302"/>
      <c r="OLV5" s="302"/>
      <c r="OLW5" s="302"/>
      <c r="OLX5" s="302"/>
      <c r="OLY5" s="302"/>
      <c r="OLZ5" s="302"/>
      <c r="OMA5" s="302"/>
      <c r="OMB5" s="302"/>
      <c r="OMC5" s="302"/>
      <c r="OMD5" s="302"/>
      <c r="OME5" s="302"/>
      <c r="OMF5" s="302"/>
      <c r="OMG5" s="302"/>
      <c r="OMH5" s="302"/>
      <c r="OMI5" s="302"/>
      <c r="OMJ5" s="302"/>
      <c r="OMK5" s="302"/>
      <c r="OML5" s="302"/>
      <c r="OMM5" s="302"/>
      <c r="OMN5" s="302"/>
      <c r="OMO5" s="302"/>
      <c r="OMP5" s="302"/>
      <c r="OMQ5" s="302"/>
      <c r="OMR5" s="302"/>
      <c r="OMS5" s="302"/>
      <c r="OMT5" s="302"/>
      <c r="OMU5" s="302"/>
      <c r="OMV5" s="302"/>
      <c r="OMW5" s="302"/>
      <c r="OMX5" s="302"/>
      <c r="OMY5" s="302"/>
      <c r="OMZ5" s="302"/>
      <c r="ONA5" s="302"/>
      <c r="ONB5" s="302"/>
      <c r="ONC5" s="302"/>
      <c r="OND5" s="302"/>
      <c r="ONE5" s="302"/>
      <c r="ONF5" s="302"/>
      <c r="ONG5" s="302"/>
      <c r="ONH5" s="302"/>
      <c r="ONI5" s="302"/>
      <c r="ONJ5" s="302"/>
      <c r="ONK5" s="302"/>
      <c r="ONL5" s="302"/>
      <c r="ONM5" s="302"/>
      <c r="ONN5" s="302"/>
      <c r="ONO5" s="302"/>
      <c r="ONP5" s="302"/>
      <c r="ONQ5" s="302"/>
      <c r="ONR5" s="302"/>
      <c r="ONS5" s="302"/>
      <c r="ONT5" s="302"/>
      <c r="ONU5" s="302"/>
      <c r="ONV5" s="302"/>
      <c r="ONW5" s="302"/>
      <c r="ONX5" s="302"/>
      <c r="ONY5" s="302"/>
      <c r="ONZ5" s="302"/>
      <c r="OOA5" s="302"/>
      <c r="OOB5" s="302"/>
      <c r="OOC5" s="302"/>
      <c r="OOD5" s="302"/>
      <c r="OOE5" s="302"/>
      <c r="OOF5" s="302"/>
      <c r="OOG5" s="302"/>
      <c r="OOH5" s="302"/>
      <c r="OOI5" s="302"/>
      <c r="OOJ5" s="302"/>
      <c r="OOK5" s="302"/>
      <c r="OOL5" s="302"/>
      <c r="OOM5" s="302"/>
      <c r="OON5" s="302"/>
      <c r="OOO5" s="302"/>
      <c r="OOP5" s="302"/>
      <c r="OOQ5" s="302"/>
      <c r="OOR5" s="302"/>
      <c r="OOS5" s="302"/>
      <c r="OOT5" s="302"/>
      <c r="OOU5" s="302"/>
      <c r="OOV5" s="302"/>
      <c r="OOW5" s="302"/>
      <c r="OOX5" s="302"/>
      <c r="OOY5" s="302"/>
      <c r="OOZ5" s="302"/>
      <c r="OPA5" s="302"/>
      <c r="OPB5" s="302"/>
      <c r="OPC5" s="302"/>
      <c r="OPD5" s="302"/>
      <c r="OPE5" s="302"/>
      <c r="OPF5" s="302"/>
      <c r="OPG5" s="302"/>
      <c r="OPH5" s="302"/>
      <c r="OPI5" s="302"/>
      <c r="OPJ5" s="302"/>
      <c r="OPK5" s="302"/>
      <c r="OPL5" s="302"/>
      <c r="OPM5" s="302"/>
      <c r="OPN5" s="302"/>
      <c r="OPO5" s="302"/>
      <c r="OPP5" s="302"/>
      <c r="OPQ5" s="302"/>
      <c r="OPR5" s="302"/>
      <c r="OPS5" s="302"/>
      <c r="OPT5" s="302"/>
      <c r="OPU5" s="302"/>
      <c r="OPV5" s="302"/>
      <c r="OPW5" s="302"/>
      <c r="OPX5" s="302"/>
      <c r="OPY5" s="302"/>
      <c r="OPZ5" s="302"/>
      <c r="OQA5" s="302"/>
      <c r="OQB5" s="302"/>
      <c r="OQC5" s="302"/>
      <c r="OQD5" s="302"/>
      <c r="OQE5" s="302"/>
      <c r="OQF5" s="302"/>
      <c r="OQG5" s="302"/>
      <c r="OQH5" s="302"/>
      <c r="OQI5" s="302"/>
      <c r="OQJ5" s="302"/>
      <c r="OQK5" s="302"/>
      <c r="OQL5" s="302"/>
      <c r="OQM5" s="302"/>
      <c r="OQN5" s="302"/>
      <c r="OQO5" s="302"/>
      <c r="OQP5" s="302"/>
      <c r="OQQ5" s="302"/>
      <c r="OQR5" s="302"/>
      <c r="OQS5" s="302"/>
      <c r="OQT5" s="302"/>
      <c r="OQU5" s="302"/>
      <c r="OQV5" s="302"/>
      <c r="OQW5" s="302"/>
      <c r="OQX5" s="302"/>
      <c r="OQY5" s="302"/>
      <c r="OQZ5" s="302"/>
      <c r="ORA5" s="302"/>
      <c r="ORB5" s="302"/>
      <c r="ORC5" s="302"/>
      <c r="ORD5" s="302"/>
      <c r="ORE5" s="302"/>
      <c r="ORF5" s="302"/>
      <c r="ORG5" s="302"/>
      <c r="ORH5" s="302"/>
      <c r="ORI5" s="302"/>
      <c r="ORJ5" s="302"/>
      <c r="ORK5" s="302"/>
      <c r="ORL5" s="302"/>
      <c r="ORM5" s="302"/>
      <c r="ORN5" s="302"/>
      <c r="ORO5" s="302"/>
      <c r="ORP5" s="302"/>
      <c r="ORQ5" s="302"/>
      <c r="ORR5" s="302"/>
      <c r="ORS5" s="302"/>
      <c r="ORT5" s="302"/>
      <c r="ORU5" s="302"/>
      <c r="ORV5" s="302"/>
      <c r="ORW5" s="302"/>
      <c r="ORX5" s="302"/>
      <c r="ORY5" s="302"/>
      <c r="ORZ5" s="302"/>
      <c r="OSA5" s="302"/>
      <c r="OSB5" s="302"/>
      <c r="OSC5" s="302"/>
      <c r="OSD5" s="302"/>
      <c r="OSE5" s="302"/>
      <c r="OSF5" s="302"/>
      <c r="OSG5" s="302"/>
      <c r="OSH5" s="302"/>
      <c r="OSI5" s="302"/>
      <c r="OSJ5" s="302"/>
      <c r="OSK5" s="302"/>
      <c r="OSL5" s="302"/>
      <c r="OSM5" s="302"/>
      <c r="OSN5" s="302"/>
      <c r="OSO5" s="302"/>
      <c r="OSP5" s="302"/>
      <c r="OSQ5" s="302"/>
      <c r="OSR5" s="302"/>
      <c r="OSS5" s="302"/>
      <c r="OST5" s="302"/>
      <c r="OSU5" s="302"/>
      <c r="OSV5" s="302"/>
      <c r="OSW5" s="302"/>
      <c r="OSX5" s="302"/>
      <c r="OSY5" s="302"/>
      <c r="OSZ5" s="302"/>
      <c r="OTA5" s="302"/>
      <c r="OTB5" s="302"/>
      <c r="OTC5" s="302"/>
      <c r="OTD5" s="302"/>
      <c r="OTE5" s="302"/>
      <c r="OTF5" s="302"/>
      <c r="OTG5" s="302"/>
      <c r="OTH5" s="302"/>
      <c r="OTI5" s="302"/>
      <c r="OTJ5" s="302"/>
      <c r="OTK5" s="302"/>
      <c r="OTL5" s="302"/>
      <c r="OTM5" s="302"/>
      <c r="OTN5" s="302"/>
      <c r="OTO5" s="302"/>
      <c r="OTP5" s="302"/>
      <c r="OTQ5" s="302"/>
      <c r="OTR5" s="302"/>
      <c r="OTS5" s="302"/>
      <c r="OTT5" s="302"/>
      <c r="OTU5" s="302"/>
      <c r="OTV5" s="302"/>
      <c r="OTW5" s="302"/>
      <c r="OTX5" s="302"/>
      <c r="OTY5" s="302"/>
      <c r="OTZ5" s="302"/>
      <c r="OUA5" s="302"/>
      <c r="OUB5" s="302"/>
      <c r="OUC5" s="302"/>
      <c r="OUD5" s="302"/>
      <c r="OUE5" s="302"/>
      <c r="OUF5" s="302"/>
      <c r="OUG5" s="302"/>
      <c r="OUH5" s="302"/>
      <c r="OUI5" s="302"/>
      <c r="OUJ5" s="302"/>
      <c r="OUK5" s="302"/>
      <c r="OUL5" s="302"/>
      <c r="OUM5" s="302"/>
      <c r="OUN5" s="302"/>
      <c r="OUO5" s="302"/>
      <c r="OUP5" s="302"/>
      <c r="OUQ5" s="302"/>
      <c r="OUR5" s="302"/>
      <c r="OUS5" s="302"/>
      <c r="OUT5" s="302"/>
      <c r="OUU5" s="302"/>
      <c r="OUV5" s="302"/>
      <c r="OUW5" s="302"/>
      <c r="OUX5" s="302"/>
      <c r="OUY5" s="302"/>
      <c r="OUZ5" s="302"/>
      <c r="OVA5" s="302"/>
      <c r="OVB5" s="302"/>
      <c r="OVC5" s="302"/>
      <c r="OVD5" s="302"/>
      <c r="OVE5" s="302"/>
      <c r="OVF5" s="302"/>
      <c r="OVG5" s="302"/>
      <c r="OVH5" s="302"/>
      <c r="OVI5" s="302"/>
      <c r="OVJ5" s="302"/>
      <c r="OVK5" s="302"/>
      <c r="OVL5" s="302"/>
      <c r="OVM5" s="302"/>
      <c r="OVN5" s="302"/>
      <c r="OVO5" s="302"/>
      <c r="OVP5" s="302"/>
      <c r="OVQ5" s="302"/>
      <c r="OVR5" s="302"/>
      <c r="OVS5" s="302"/>
      <c r="OVT5" s="302"/>
      <c r="OVU5" s="302"/>
      <c r="OVV5" s="302"/>
      <c r="OVW5" s="302"/>
      <c r="OVX5" s="302"/>
      <c r="OVY5" s="302"/>
      <c r="OVZ5" s="302"/>
      <c r="OWA5" s="302"/>
      <c r="OWB5" s="302"/>
      <c r="OWC5" s="302"/>
      <c r="OWD5" s="302"/>
      <c r="OWE5" s="302"/>
      <c r="OWF5" s="302"/>
      <c r="OWG5" s="302"/>
      <c r="OWH5" s="302"/>
      <c r="OWI5" s="302"/>
      <c r="OWJ5" s="302"/>
      <c r="OWK5" s="302"/>
      <c r="OWL5" s="302"/>
      <c r="OWM5" s="302"/>
      <c r="OWN5" s="302"/>
      <c r="OWO5" s="302"/>
      <c r="OWP5" s="302"/>
      <c r="OWQ5" s="302"/>
      <c r="OWR5" s="302"/>
      <c r="OWS5" s="302"/>
      <c r="OWT5" s="302"/>
      <c r="OWU5" s="302"/>
      <c r="OWV5" s="302"/>
      <c r="OWW5" s="302"/>
      <c r="OWX5" s="302"/>
      <c r="OWY5" s="302"/>
      <c r="OWZ5" s="302"/>
      <c r="OXA5" s="302"/>
      <c r="OXB5" s="302"/>
      <c r="OXC5" s="302"/>
      <c r="OXD5" s="302"/>
      <c r="OXE5" s="302"/>
      <c r="OXF5" s="302"/>
      <c r="OXG5" s="302"/>
      <c r="OXH5" s="302"/>
      <c r="OXI5" s="302"/>
      <c r="OXJ5" s="302"/>
      <c r="OXK5" s="302"/>
      <c r="OXL5" s="302"/>
      <c r="OXM5" s="302"/>
      <c r="OXN5" s="302"/>
      <c r="OXO5" s="302"/>
      <c r="OXP5" s="302"/>
      <c r="OXQ5" s="302"/>
      <c r="OXR5" s="302"/>
      <c r="OXS5" s="302"/>
      <c r="OXT5" s="302"/>
      <c r="OXU5" s="302"/>
      <c r="OXV5" s="302"/>
      <c r="OXW5" s="302"/>
      <c r="OXX5" s="302"/>
      <c r="OXY5" s="302"/>
      <c r="OXZ5" s="302"/>
      <c r="OYA5" s="302"/>
      <c r="OYB5" s="302"/>
      <c r="OYC5" s="302"/>
      <c r="OYD5" s="302"/>
      <c r="OYE5" s="302"/>
      <c r="OYF5" s="302"/>
      <c r="OYG5" s="302"/>
      <c r="OYH5" s="302"/>
      <c r="OYI5" s="302"/>
      <c r="OYJ5" s="302"/>
      <c r="OYK5" s="302"/>
      <c r="OYL5" s="302"/>
      <c r="OYM5" s="302"/>
      <c r="OYN5" s="302"/>
      <c r="OYO5" s="302"/>
      <c r="OYP5" s="302"/>
      <c r="OYQ5" s="302"/>
      <c r="OYR5" s="302"/>
      <c r="OYS5" s="302"/>
      <c r="OYT5" s="302"/>
      <c r="OYU5" s="302"/>
      <c r="OYV5" s="302"/>
      <c r="OYW5" s="302"/>
      <c r="OYX5" s="302"/>
      <c r="OYY5" s="302"/>
      <c r="OYZ5" s="302"/>
      <c r="OZA5" s="302"/>
      <c r="OZB5" s="302"/>
      <c r="OZC5" s="302"/>
      <c r="OZD5" s="302"/>
      <c r="OZE5" s="302"/>
      <c r="OZF5" s="302"/>
      <c r="OZG5" s="302"/>
      <c r="OZH5" s="302"/>
      <c r="OZI5" s="302"/>
      <c r="OZJ5" s="302"/>
      <c r="OZK5" s="302"/>
      <c r="OZL5" s="302"/>
      <c r="OZM5" s="302"/>
      <c r="OZN5" s="302"/>
      <c r="OZO5" s="302"/>
      <c r="OZP5" s="302"/>
      <c r="OZQ5" s="302"/>
      <c r="OZR5" s="302"/>
      <c r="OZS5" s="302"/>
      <c r="OZT5" s="302"/>
      <c r="OZU5" s="302"/>
      <c r="OZV5" s="302"/>
      <c r="OZW5" s="302"/>
      <c r="OZX5" s="302"/>
      <c r="OZY5" s="302"/>
      <c r="OZZ5" s="302"/>
      <c r="PAA5" s="302"/>
      <c r="PAB5" s="302"/>
      <c r="PAC5" s="302"/>
      <c r="PAD5" s="302"/>
      <c r="PAE5" s="302"/>
      <c r="PAF5" s="302"/>
      <c r="PAG5" s="302"/>
      <c r="PAH5" s="302"/>
      <c r="PAI5" s="302"/>
      <c r="PAJ5" s="302"/>
      <c r="PAK5" s="302"/>
      <c r="PAL5" s="302"/>
      <c r="PAM5" s="302"/>
      <c r="PAN5" s="302"/>
      <c r="PAO5" s="302"/>
      <c r="PAP5" s="302"/>
      <c r="PAQ5" s="302"/>
      <c r="PAR5" s="302"/>
      <c r="PAS5" s="302"/>
      <c r="PAT5" s="302"/>
      <c r="PAU5" s="302"/>
      <c r="PAV5" s="302"/>
      <c r="PAW5" s="302"/>
      <c r="PAX5" s="302"/>
      <c r="PAY5" s="302"/>
      <c r="PAZ5" s="302"/>
      <c r="PBA5" s="302"/>
      <c r="PBB5" s="302"/>
      <c r="PBC5" s="302"/>
      <c r="PBD5" s="302"/>
      <c r="PBE5" s="302"/>
      <c r="PBF5" s="302"/>
      <c r="PBG5" s="302"/>
      <c r="PBH5" s="302"/>
      <c r="PBI5" s="302"/>
      <c r="PBJ5" s="302"/>
      <c r="PBK5" s="302"/>
      <c r="PBL5" s="302"/>
      <c r="PBM5" s="302"/>
      <c r="PBN5" s="302"/>
      <c r="PBO5" s="302"/>
      <c r="PBP5" s="302"/>
      <c r="PBQ5" s="302"/>
      <c r="PBR5" s="302"/>
      <c r="PBS5" s="302"/>
      <c r="PBT5" s="302"/>
      <c r="PBU5" s="302"/>
      <c r="PBV5" s="302"/>
      <c r="PBW5" s="302"/>
      <c r="PBX5" s="302"/>
      <c r="PBY5" s="302"/>
      <c r="PBZ5" s="302"/>
      <c r="PCA5" s="302"/>
      <c r="PCB5" s="302"/>
      <c r="PCC5" s="302"/>
      <c r="PCD5" s="302"/>
      <c r="PCE5" s="302"/>
      <c r="PCF5" s="302"/>
      <c r="PCG5" s="302"/>
      <c r="PCH5" s="302"/>
      <c r="PCI5" s="302"/>
      <c r="PCJ5" s="302"/>
      <c r="PCK5" s="302"/>
      <c r="PCL5" s="302"/>
      <c r="PCM5" s="302"/>
      <c r="PCN5" s="302"/>
      <c r="PCO5" s="302"/>
      <c r="PCP5" s="302"/>
      <c r="PCQ5" s="302"/>
      <c r="PCR5" s="302"/>
      <c r="PCS5" s="302"/>
      <c r="PCT5" s="302"/>
      <c r="PCU5" s="302"/>
      <c r="PCV5" s="302"/>
      <c r="PCW5" s="302"/>
      <c r="PCX5" s="302"/>
      <c r="PCY5" s="302"/>
      <c r="PCZ5" s="302"/>
      <c r="PDA5" s="302"/>
      <c r="PDB5" s="302"/>
      <c r="PDC5" s="302"/>
      <c r="PDD5" s="302"/>
      <c r="PDE5" s="302"/>
      <c r="PDF5" s="302"/>
      <c r="PDG5" s="302"/>
      <c r="PDH5" s="302"/>
      <c r="PDI5" s="302"/>
      <c r="PDJ5" s="302"/>
      <c r="PDK5" s="302"/>
      <c r="PDL5" s="302"/>
      <c r="PDM5" s="302"/>
      <c r="PDN5" s="302"/>
      <c r="PDO5" s="302"/>
      <c r="PDP5" s="302"/>
      <c r="PDQ5" s="302"/>
      <c r="PDR5" s="302"/>
      <c r="PDS5" s="302"/>
      <c r="PDT5" s="302"/>
      <c r="PDU5" s="302"/>
      <c r="PDV5" s="302"/>
      <c r="PDW5" s="302"/>
      <c r="PDX5" s="302"/>
      <c r="PDY5" s="302"/>
      <c r="PDZ5" s="302"/>
      <c r="PEA5" s="302"/>
      <c r="PEB5" s="302"/>
      <c r="PEC5" s="302"/>
      <c r="PED5" s="302"/>
      <c r="PEE5" s="302"/>
      <c r="PEF5" s="302"/>
      <c r="PEG5" s="302"/>
      <c r="PEH5" s="302"/>
      <c r="PEI5" s="302"/>
      <c r="PEJ5" s="302"/>
      <c r="PEK5" s="302"/>
      <c r="PEL5" s="302"/>
      <c r="PEM5" s="302"/>
      <c r="PEN5" s="302"/>
      <c r="PEO5" s="302"/>
      <c r="PEP5" s="302"/>
      <c r="PEQ5" s="302"/>
      <c r="PER5" s="302"/>
      <c r="PES5" s="302"/>
      <c r="PET5" s="302"/>
      <c r="PEU5" s="302"/>
      <c r="PEV5" s="302"/>
      <c r="PEW5" s="302"/>
      <c r="PEX5" s="302"/>
      <c r="PEY5" s="302"/>
      <c r="PEZ5" s="302"/>
      <c r="PFA5" s="302"/>
      <c r="PFB5" s="302"/>
      <c r="PFC5" s="302"/>
      <c r="PFD5" s="302"/>
      <c r="PFE5" s="302"/>
      <c r="PFF5" s="302"/>
      <c r="PFG5" s="302"/>
      <c r="PFH5" s="302"/>
      <c r="PFI5" s="302"/>
      <c r="PFJ5" s="302"/>
      <c r="PFK5" s="302"/>
      <c r="PFL5" s="302"/>
      <c r="PFM5" s="302"/>
      <c r="PFN5" s="302"/>
      <c r="PFO5" s="302"/>
      <c r="PFP5" s="302"/>
      <c r="PFQ5" s="302"/>
      <c r="PFR5" s="302"/>
      <c r="PFS5" s="302"/>
      <c r="PFT5" s="302"/>
      <c r="PFU5" s="302"/>
      <c r="PFV5" s="302"/>
      <c r="PFW5" s="302"/>
      <c r="PFX5" s="302"/>
      <c r="PFY5" s="302"/>
      <c r="PFZ5" s="302"/>
      <c r="PGA5" s="302"/>
      <c r="PGB5" s="302"/>
      <c r="PGC5" s="302"/>
      <c r="PGD5" s="302"/>
      <c r="PGE5" s="302"/>
      <c r="PGF5" s="302"/>
      <c r="PGG5" s="302"/>
      <c r="PGH5" s="302"/>
      <c r="PGI5" s="302"/>
      <c r="PGJ5" s="302"/>
      <c r="PGK5" s="302"/>
      <c r="PGL5" s="302"/>
      <c r="PGM5" s="302"/>
      <c r="PGN5" s="302"/>
      <c r="PGO5" s="302"/>
      <c r="PGP5" s="302"/>
      <c r="PGQ5" s="302"/>
      <c r="PGR5" s="302"/>
      <c r="PGS5" s="302"/>
      <c r="PGT5" s="302"/>
      <c r="PGU5" s="302"/>
      <c r="PGV5" s="302"/>
      <c r="PGW5" s="302"/>
      <c r="PGX5" s="302"/>
      <c r="PGY5" s="302"/>
      <c r="PGZ5" s="302"/>
      <c r="PHA5" s="302"/>
      <c r="PHB5" s="302"/>
      <c r="PHC5" s="302"/>
      <c r="PHD5" s="302"/>
      <c r="PHE5" s="302"/>
      <c r="PHF5" s="302"/>
      <c r="PHG5" s="302"/>
      <c r="PHH5" s="302"/>
      <c r="PHI5" s="302"/>
      <c r="PHJ5" s="302"/>
      <c r="PHK5" s="302"/>
      <c r="PHL5" s="302"/>
      <c r="PHM5" s="302"/>
      <c r="PHN5" s="302"/>
      <c r="PHO5" s="302"/>
      <c r="PHP5" s="302"/>
      <c r="PHQ5" s="302"/>
      <c r="PHR5" s="302"/>
      <c r="PHS5" s="302"/>
      <c r="PHT5" s="302"/>
      <c r="PHU5" s="302"/>
      <c r="PHV5" s="302"/>
      <c r="PHW5" s="302"/>
      <c r="PHX5" s="302"/>
      <c r="PHY5" s="302"/>
      <c r="PHZ5" s="302"/>
      <c r="PIA5" s="302"/>
      <c r="PIB5" s="302"/>
      <c r="PIC5" s="302"/>
      <c r="PID5" s="302"/>
      <c r="PIE5" s="302"/>
      <c r="PIF5" s="302"/>
      <c r="PIG5" s="302"/>
      <c r="PIH5" s="302"/>
      <c r="PII5" s="302"/>
      <c r="PIJ5" s="302"/>
      <c r="PIK5" s="302"/>
      <c r="PIL5" s="302"/>
      <c r="PIM5" s="302"/>
      <c r="PIN5" s="302"/>
      <c r="PIO5" s="302"/>
      <c r="PIP5" s="302"/>
      <c r="PIQ5" s="302"/>
      <c r="PIR5" s="302"/>
      <c r="PIS5" s="302"/>
      <c r="PIT5" s="302"/>
      <c r="PIU5" s="302"/>
      <c r="PIV5" s="302"/>
      <c r="PIW5" s="302"/>
      <c r="PIX5" s="302"/>
      <c r="PIY5" s="302"/>
      <c r="PIZ5" s="302"/>
      <c r="PJA5" s="302"/>
      <c r="PJB5" s="302"/>
      <c r="PJC5" s="302"/>
      <c r="PJD5" s="302"/>
      <c r="PJE5" s="302"/>
      <c r="PJF5" s="302"/>
      <c r="PJG5" s="302"/>
      <c r="PJH5" s="302"/>
      <c r="PJI5" s="302"/>
      <c r="PJJ5" s="302"/>
      <c r="PJK5" s="302"/>
      <c r="PJL5" s="302"/>
      <c r="PJM5" s="302"/>
      <c r="PJN5" s="302"/>
      <c r="PJO5" s="302"/>
      <c r="PJP5" s="302"/>
      <c r="PJQ5" s="302"/>
      <c r="PJR5" s="302"/>
      <c r="PJS5" s="302"/>
      <c r="PJT5" s="302"/>
      <c r="PJU5" s="302"/>
      <c r="PJV5" s="302"/>
      <c r="PJW5" s="302"/>
      <c r="PJX5" s="302"/>
      <c r="PJY5" s="302"/>
      <c r="PJZ5" s="302"/>
      <c r="PKA5" s="302"/>
      <c r="PKB5" s="302"/>
      <c r="PKC5" s="302"/>
      <c r="PKD5" s="302"/>
      <c r="PKE5" s="302"/>
      <c r="PKF5" s="302"/>
      <c r="PKG5" s="302"/>
      <c r="PKH5" s="302"/>
      <c r="PKI5" s="302"/>
      <c r="PKJ5" s="302"/>
      <c r="PKK5" s="302"/>
      <c r="PKL5" s="302"/>
      <c r="PKM5" s="302"/>
      <c r="PKN5" s="302"/>
      <c r="PKO5" s="302"/>
      <c r="PKP5" s="302"/>
      <c r="PKQ5" s="302"/>
      <c r="PKR5" s="302"/>
      <c r="PKS5" s="302"/>
      <c r="PKT5" s="302"/>
      <c r="PKU5" s="302"/>
      <c r="PKV5" s="302"/>
      <c r="PKW5" s="302"/>
      <c r="PKX5" s="302"/>
      <c r="PKY5" s="302"/>
      <c r="PKZ5" s="302"/>
      <c r="PLA5" s="302"/>
      <c r="PLB5" s="302"/>
      <c r="PLC5" s="302"/>
      <c r="PLD5" s="302"/>
      <c r="PLE5" s="302"/>
      <c r="PLF5" s="302"/>
      <c r="PLG5" s="302"/>
      <c r="PLH5" s="302"/>
      <c r="PLI5" s="302"/>
      <c r="PLJ5" s="302"/>
      <c r="PLK5" s="302"/>
      <c r="PLL5" s="302"/>
      <c r="PLM5" s="302"/>
      <c r="PLN5" s="302"/>
      <c r="PLO5" s="302"/>
      <c r="PLP5" s="302"/>
      <c r="PLQ5" s="302"/>
      <c r="PLR5" s="302"/>
      <c r="PLS5" s="302"/>
      <c r="PLT5" s="302"/>
      <c r="PLU5" s="302"/>
      <c r="PLV5" s="302"/>
      <c r="PLW5" s="302"/>
      <c r="PLX5" s="302"/>
      <c r="PLY5" s="302"/>
      <c r="PLZ5" s="302"/>
      <c r="PMA5" s="302"/>
      <c r="PMB5" s="302"/>
      <c r="PMC5" s="302"/>
      <c r="PMD5" s="302"/>
      <c r="PME5" s="302"/>
      <c r="PMF5" s="302"/>
      <c r="PMG5" s="302"/>
      <c r="PMH5" s="302"/>
      <c r="PMI5" s="302"/>
      <c r="PMJ5" s="302"/>
      <c r="PMK5" s="302"/>
      <c r="PML5" s="302"/>
      <c r="PMM5" s="302"/>
      <c r="PMN5" s="302"/>
      <c r="PMO5" s="302"/>
      <c r="PMP5" s="302"/>
      <c r="PMQ5" s="302"/>
      <c r="PMR5" s="302"/>
      <c r="PMS5" s="302"/>
      <c r="PMT5" s="302"/>
      <c r="PMU5" s="302"/>
      <c r="PMV5" s="302"/>
      <c r="PMW5" s="302"/>
      <c r="PMX5" s="302"/>
      <c r="PMY5" s="302"/>
      <c r="PMZ5" s="302"/>
      <c r="PNA5" s="302"/>
      <c r="PNB5" s="302"/>
      <c r="PNC5" s="302"/>
      <c r="PND5" s="302"/>
      <c r="PNE5" s="302"/>
      <c r="PNF5" s="302"/>
      <c r="PNG5" s="302"/>
      <c r="PNH5" s="302"/>
      <c r="PNI5" s="302"/>
      <c r="PNJ5" s="302"/>
      <c r="PNK5" s="302"/>
      <c r="PNL5" s="302"/>
      <c r="PNM5" s="302"/>
      <c r="PNN5" s="302"/>
      <c r="PNO5" s="302"/>
      <c r="PNP5" s="302"/>
      <c r="PNQ5" s="302"/>
      <c r="PNR5" s="302"/>
      <c r="PNS5" s="302"/>
      <c r="PNT5" s="302"/>
      <c r="PNU5" s="302"/>
      <c r="PNV5" s="302"/>
      <c r="PNW5" s="302"/>
      <c r="PNX5" s="302"/>
      <c r="PNY5" s="302"/>
      <c r="PNZ5" s="302"/>
      <c r="POA5" s="302"/>
      <c r="POB5" s="302"/>
      <c r="POC5" s="302"/>
      <c r="POD5" s="302"/>
      <c r="POE5" s="302"/>
      <c r="POF5" s="302"/>
      <c r="POG5" s="302"/>
      <c r="POH5" s="302"/>
      <c r="POI5" s="302"/>
      <c r="POJ5" s="302"/>
      <c r="POK5" s="302"/>
      <c r="POL5" s="302"/>
      <c r="POM5" s="302"/>
      <c r="PON5" s="302"/>
      <c r="POO5" s="302"/>
      <c r="POP5" s="302"/>
      <c r="POQ5" s="302"/>
      <c r="POR5" s="302"/>
      <c r="POS5" s="302"/>
      <c r="POT5" s="302"/>
      <c r="POU5" s="302"/>
      <c r="POV5" s="302"/>
      <c r="POW5" s="302"/>
      <c r="POX5" s="302"/>
      <c r="POY5" s="302"/>
      <c r="POZ5" s="302"/>
      <c r="PPA5" s="302"/>
      <c r="PPB5" s="302"/>
      <c r="PPC5" s="302"/>
      <c r="PPD5" s="302"/>
      <c r="PPE5" s="302"/>
      <c r="PPF5" s="302"/>
      <c r="PPG5" s="302"/>
      <c r="PPH5" s="302"/>
      <c r="PPI5" s="302"/>
      <c r="PPJ5" s="302"/>
      <c r="PPK5" s="302"/>
      <c r="PPL5" s="302"/>
      <c r="PPM5" s="302"/>
      <c r="PPN5" s="302"/>
      <c r="PPO5" s="302"/>
      <c r="PPP5" s="302"/>
      <c r="PPQ5" s="302"/>
      <c r="PPR5" s="302"/>
      <c r="PPS5" s="302"/>
      <c r="PPT5" s="302"/>
      <c r="PPU5" s="302"/>
      <c r="PPV5" s="302"/>
      <c r="PPW5" s="302"/>
      <c r="PPX5" s="302"/>
      <c r="PPY5" s="302"/>
      <c r="PPZ5" s="302"/>
      <c r="PQA5" s="302"/>
      <c r="PQB5" s="302"/>
      <c r="PQC5" s="302"/>
      <c r="PQD5" s="302"/>
      <c r="PQE5" s="302"/>
      <c r="PQF5" s="302"/>
      <c r="PQG5" s="302"/>
      <c r="PQH5" s="302"/>
      <c r="PQI5" s="302"/>
      <c r="PQJ5" s="302"/>
      <c r="PQK5" s="302"/>
      <c r="PQL5" s="302"/>
      <c r="PQM5" s="302"/>
      <c r="PQN5" s="302"/>
      <c r="PQO5" s="302"/>
      <c r="PQP5" s="302"/>
      <c r="PQQ5" s="302"/>
      <c r="PQR5" s="302"/>
      <c r="PQS5" s="302"/>
      <c r="PQT5" s="302"/>
      <c r="PQU5" s="302"/>
      <c r="PQV5" s="302"/>
      <c r="PQW5" s="302"/>
      <c r="PQX5" s="302"/>
      <c r="PQY5" s="302"/>
      <c r="PQZ5" s="302"/>
      <c r="PRA5" s="302"/>
      <c r="PRB5" s="302"/>
      <c r="PRC5" s="302"/>
      <c r="PRD5" s="302"/>
      <c r="PRE5" s="302"/>
      <c r="PRF5" s="302"/>
      <c r="PRG5" s="302"/>
      <c r="PRH5" s="302"/>
      <c r="PRI5" s="302"/>
      <c r="PRJ5" s="302"/>
      <c r="PRK5" s="302"/>
      <c r="PRL5" s="302"/>
      <c r="PRM5" s="302"/>
      <c r="PRN5" s="302"/>
      <c r="PRO5" s="302"/>
      <c r="PRP5" s="302"/>
      <c r="PRQ5" s="302"/>
      <c r="PRR5" s="302"/>
      <c r="PRS5" s="302"/>
      <c r="PRT5" s="302"/>
      <c r="PRU5" s="302"/>
      <c r="PRV5" s="302"/>
      <c r="PRW5" s="302"/>
      <c r="PRX5" s="302"/>
      <c r="PRY5" s="302"/>
      <c r="PRZ5" s="302"/>
      <c r="PSA5" s="302"/>
      <c r="PSB5" s="302"/>
      <c r="PSC5" s="302"/>
      <c r="PSD5" s="302"/>
      <c r="PSE5" s="302"/>
      <c r="PSF5" s="302"/>
      <c r="PSG5" s="302"/>
      <c r="PSH5" s="302"/>
      <c r="PSI5" s="302"/>
      <c r="PSJ5" s="302"/>
      <c r="PSK5" s="302"/>
      <c r="PSL5" s="302"/>
      <c r="PSM5" s="302"/>
      <c r="PSN5" s="302"/>
      <c r="PSO5" s="302"/>
      <c r="PSP5" s="302"/>
      <c r="PSQ5" s="302"/>
      <c r="PSR5" s="302"/>
      <c r="PSS5" s="302"/>
      <c r="PST5" s="302"/>
      <c r="PSU5" s="302"/>
      <c r="PSV5" s="302"/>
      <c r="PSW5" s="302"/>
      <c r="PSX5" s="302"/>
      <c r="PSY5" s="302"/>
      <c r="PSZ5" s="302"/>
      <c r="PTA5" s="302"/>
      <c r="PTB5" s="302"/>
      <c r="PTC5" s="302"/>
      <c r="PTD5" s="302"/>
      <c r="PTE5" s="302"/>
      <c r="PTF5" s="302"/>
      <c r="PTG5" s="302"/>
      <c r="PTH5" s="302"/>
      <c r="PTI5" s="302"/>
      <c r="PTJ5" s="302"/>
      <c r="PTK5" s="302"/>
      <c r="PTL5" s="302"/>
      <c r="PTM5" s="302"/>
      <c r="PTN5" s="302"/>
      <c r="PTO5" s="302"/>
      <c r="PTP5" s="302"/>
      <c r="PTQ5" s="302"/>
      <c r="PTR5" s="302"/>
      <c r="PTS5" s="302"/>
      <c r="PTT5" s="302"/>
      <c r="PTU5" s="302"/>
      <c r="PTV5" s="302"/>
      <c r="PTW5" s="302"/>
      <c r="PTX5" s="302"/>
      <c r="PTY5" s="302"/>
      <c r="PTZ5" s="302"/>
      <c r="PUA5" s="302"/>
      <c r="PUB5" s="302"/>
      <c r="PUC5" s="302"/>
      <c r="PUD5" s="302"/>
      <c r="PUE5" s="302"/>
      <c r="PUF5" s="302"/>
      <c r="PUG5" s="302"/>
      <c r="PUH5" s="302"/>
      <c r="PUI5" s="302"/>
      <c r="PUJ5" s="302"/>
      <c r="PUK5" s="302"/>
      <c r="PUL5" s="302"/>
      <c r="PUM5" s="302"/>
      <c r="PUN5" s="302"/>
      <c r="PUO5" s="302"/>
      <c r="PUP5" s="302"/>
      <c r="PUQ5" s="302"/>
      <c r="PUR5" s="302"/>
      <c r="PUS5" s="302"/>
      <c r="PUT5" s="302"/>
      <c r="PUU5" s="302"/>
      <c r="PUV5" s="302"/>
      <c r="PUW5" s="302"/>
      <c r="PUX5" s="302"/>
      <c r="PUY5" s="302"/>
      <c r="PUZ5" s="302"/>
      <c r="PVA5" s="302"/>
      <c r="PVB5" s="302"/>
      <c r="PVC5" s="302"/>
      <c r="PVD5" s="302"/>
      <c r="PVE5" s="302"/>
      <c r="PVF5" s="302"/>
      <c r="PVG5" s="302"/>
      <c r="PVH5" s="302"/>
      <c r="PVI5" s="302"/>
      <c r="PVJ5" s="302"/>
      <c r="PVK5" s="302"/>
      <c r="PVL5" s="302"/>
      <c r="PVM5" s="302"/>
      <c r="PVN5" s="302"/>
      <c r="PVO5" s="302"/>
      <c r="PVP5" s="302"/>
      <c r="PVQ5" s="302"/>
      <c r="PVR5" s="302"/>
      <c r="PVS5" s="302"/>
      <c r="PVT5" s="302"/>
      <c r="PVU5" s="302"/>
      <c r="PVV5" s="302"/>
      <c r="PVW5" s="302"/>
      <c r="PVX5" s="302"/>
      <c r="PVY5" s="302"/>
      <c r="PVZ5" s="302"/>
      <c r="PWA5" s="302"/>
      <c r="PWB5" s="302"/>
      <c r="PWC5" s="302"/>
      <c r="PWD5" s="302"/>
      <c r="PWE5" s="302"/>
      <c r="PWF5" s="302"/>
      <c r="PWG5" s="302"/>
      <c r="PWH5" s="302"/>
      <c r="PWI5" s="302"/>
      <c r="PWJ5" s="302"/>
      <c r="PWK5" s="302"/>
      <c r="PWL5" s="302"/>
      <c r="PWM5" s="302"/>
      <c r="PWN5" s="302"/>
      <c r="PWO5" s="302"/>
      <c r="PWP5" s="302"/>
      <c r="PWQ5" s="302"/>
      <c r="PWR5" s="302"/>
      <c r="PWS5" s="302"/>
      <c r="PWT5" s="302"/>
      <c r="PWU5" s="302"/>
      <c r="PWV5" s="302"/>
      <c r="PWW5" s="302"/>
      <c r="PWX5" s="302"/>
      <c r="PWY5" s="302"/>
      <c r="PWZ5" s="302"/>
      <c r="PXA5" s="302"/>
      <c r="PXB5" s="302"/>
      <c r="PXC5" s="302"/>
      <c r="PXD5" s="302"/>
      <c r="PXE5" s="302"/>
      <c r="PXF5" s="302"/>
      <c r="PXG5" s="302"/>
      <c r="PXH5" s="302"/>
      <c r="PXI5" s="302"/>
      <c r="PXJ5" s="302"/>
      <c r="PXK5" s="302"/>
      <c r="PXL5" s="302"/>
      <c r="PXM5" s="302"/>
      <c r="PXN5" s="302"/>
      <c r="PXO5" s="302"/>
      <c r="PXP5" s="302"/>
      <c r="PXQ5" s="302"/>
      <c r="PXR5" s="302"/>
      <c r="PXS5" s="302"/>
      <c r="PXT5" s="302"/>
      <c r="PXU5" s="302"/>
      <c r="PXV5" s="302"/>
      <c r="PXW5" s="302"/>
      <c r="PXX5" s="302"/>
      <c r="PXY5" s="302"/>
      <c r="PXZ5" s="302"/>
      <c r="PYA5" s="302"/>
      <c r="PYB5" s="302"/>
      <c r="PYC5" s="302"/>
      <c r="PYD5" s="302"/>
      <c r="PYE5" s="302"/>
      <c r="PYF5" s="302"/>
      <c r="PYG5" s="302"/>
      <c r="PYH5" s="302"/>
      <c r="PYI5" s="302"/>
      <c r="PYJ5" s="302"/>
      <c r="PYK5" s="302"/>
      <c r="PYL5" s="302"/>
      <c r="PYM5" s="302"/>
      <c r="PYN5" s="302"/>
      <c r="PYO5" s="302"/>
      <c r="PYP5" s="302"/>
      <c r="PYQ5" s="302"/>
      <c r="PYR5" s="302"/>
      <c r="PYS5" s="302"/>
      <c r="PYT5" s="302"/>
      <c r="PYU5" s="302"/>
      <c r="PYV5" s="302"/>
      <c r="PYW5" s="302"/>
      <c r="PYX5" s="302"/>
      <c r="PYY5" s="302"/>
      <c r="PYZ5" s="302"/>
      <c r="PZA5" s="302"/>
      <c r="PZB5" s="302"/>
      <c r="PZC5" s="302"/>
      <c r="PZD5" s="302"/>
      <c r="PZE5" s="302"/>
      <c r="PZF5" s="302"/>
      <c r="PZG5" s="302"/>
      <c r="PZH5" s="302"/>
      <c r="PZI5" s="302"/>
      <c r="PZJ5" s="302"/>
      <c r="PZK5" s="302"/>
      <c r="PZL5" s="302"/>
      <c r="PZM5" s="302"/>
      <c r="PZN5" s="302"/>
      <c r="PZO5" s="302"/>
      <c r="PZP5" s="302"/>
      <c r="PZQ5" s="302"/>
      <c r="PZR5" s="302"/>
      <c r="PZS5" s="302"/>
      <c r="PZT5" s="302"/>
      <c r="PZU5" s="302"/>
      <c r="PZV5" s="302"/>
      <c r="PZW5" s="302"/>
      <c r="PZX5" s="302"/>
      <c r="PZY5" s="302"/>
      <c r="PZZ5" s="302"/>
      <c r="QAA5" s="302"/>
      <c r="QAB5" s="302"/>
      <c r="QAC5" s="302"/>
      <c r="QAD5" s="302"/>
      <c r="QAE5" s="302"/>
      <c r="QAF5" s="302"/>
      <c r="QAG5" s="302"/>
      <c r="QAH5" s="302"/>
      <c r="QAI5" s="302"/>
      <c r="QAJ5" s="302"/>
      <c r="QAK5" s="302"/>
      <c r="QAL5" s="302"/>
      <c r="QAM5" s="302"/>
      <c r="QAN5" s="302"/>
      <c r="QAO5" s="302"/>
      <c r="QAP5" s="302"/>
      <c r="QAQ5" s="302"/>
      <c r="QAR5" s="302"/>
      <c r="QAS5" s="302"/>
      <c r="QAT5" s="302"/>
      <c r="QAU5" s="302"/>
      <c r="QAV5" s="302"/>
      <c r="QAW5" s="302"/>
      <c r="QAX5" s="302"/>
      <c r="QAY5" s="302"/>
      <c r="QAZ5" s="302"/>
      <c r="QBA5" s="302"/>
      <c r="QBB5" s="302"/>
      <c r="QBC5" s="302"/>
      <c r="QBD5" s="302"/>
      <c r="QBE5" s="302"/>
      <c r="QBF5" s="302"/>
      <c r="QBG5" s="302"/>
      <c r="QBH5" s="302"/>
      <c r="QBI5" s="302"/>
      <c r="QBJ5" s="302"/>
      <c r="QBK5" s="302"/>
      <c r="QBL5" s="302"/>
      <c r="QBM5" s="302"/>
      <c r="QBN5" s="302"/>
      <c r="QBO5" s="302"/>
      <c r="QBP5" s="302"/>
      <c r="QBQ5" s="302"/>
      <c r="QBR5" s="302"/>
      <c r="QBS5" s="302"/>
      <c r="QBT5" s="302"/>
      <c r="QBU5" s="302"/>
      <c r="QBV5" s="302"/>
      <c r="QBW5" s="302"/>
      <c r="QBX5" s="302"/>
      <c r="QBY5" s="302"/>
      <c r="QBZ5" s="302"/>
      <c r="QCA5" s="302"/>
      <c r="QCB5" s="302"/>
      <c r="QCC5" s="302"/>
      <c r="QCD5" s="302"/>
      <c r="QCE5" s="302"/>
      <c r="QCF5" s="302"/>
      <c r="QCG5" s="302"/>
      <c r="QCH5" s="302"/>
      <c r="QCI5" s="302"/>
      <c r="QCJ5" s="302"/>
      <c r="QCK5" s="302"/>
      <c r="QCL5" s="302"/>
      <c r="QCM5" s="302"/>
      <c r="QCN5" s="302"/>
      <c r="QCO5" s="302"/>
      <c r="QCP5" s="302"/>
      <c r="QCQ5" s="302"/>
      <c r="QCR5" s="302"/>
      <c r="QCS5" s="302"/>
      <c r="QCT5" s="302"/>
      <c r="QCU5" s="302"/>
      <c r="QCV5" s="302"/>
      <c r="QCW5" s="302"/>
      <c r="QCX5" s="302"/>
      <c r="QCY5" s="302"/>
      <c r="QCZ5" s="302"/>
      <c r="QDA5" s="302"/>
      <c r="QDB5" s="302"/>
      <c r="QDC5" s="302"/>
      <c r="QDD5" s="302"/>
      <c r="QDE5" s="302"/>
      <c r="QDF5" s="302"/>
      <c r="QDG5" s="302"/>
      <c r="QDH5" s="302"/>
      <c r="QDI5" s="302"/>
      <c r="QDJ5" s="302"/>
      <c r="QDK5" s="302"/>
      <c r="QDL5" s="302"/>
      <c r="QDM5" s="302"/>
      <c r="QDN5" s="302"/>
      <c r="QDO5" s="302"/>
      <c r="QDP5" s="302"/>
      <c r="QDQ5" s="302"/>
      <c r="QDR5" s="302"/>
      <c r="QDS5" s="302"/>
      <c r="QDT5" s="302"/>
      <c r="QDU5" s="302"/>
      <c r="QDV5" s="302"/>
      <c r="QDW5" s="302"/>
      <c r="QDX5" s="302"/>
      <c r="QDY5" s="302"/>
      <c r="QDZ5" s="302"/>
      <c r="QEA5" s="302"/>
      <c r="QEB5" s="302"/>
      <c r="QEC5" s="302"/>
      <c r="QED5" s="302"/>
      <c r="QEE5" s="302"/>
      <c r="QEF5" s="302"/>
      <c r="QEG5" s="302"/>
      <c r="QEH5" s="302"/>
      <c r="QEI5" s="302"/>
      <c r="QEJ5" s="302"/>
      <c r="QEK5" s="302"/>
      <c r="QEL5" s="302"/>
      <c r="QEM5" s="302"/>
      <c r="QEN5" s="302"/>
      <c r="QEO5" s="302"/>
      <c r="QEP5" s="302"/>
      <c r="QEQ5" s="302"/>
      <c r="QER5" s="302"/>
      <c r="QES5" s="302"/>
      <c r="QET5" s="302"/>
      <c r="QEU5" s="302"/>
      <c r="QEV5" s="302"/>
      <c r="QEW5" s="302"/>
      <c r="QEX5" s="302"/>
      <c r="QEY5" s="302"/>
      <c r="QEZ5" s="302"/>
      <c r="QFA5" s="302"/>
      <c r="QFB5" s="302"/>
      <c r="QFC5" s="302"/>
      <c r="QFD5" s="302"/>
      <c r="QFE5" s="302"/>
      <c r="QFF5" s="302"/>
      <c r="QFG5" s="302"/>
      <c r="QFH5" s="302"/>
      <c r="QFI5" s="302"/>
      <c r="QFJ5" s="302"/>
      <c r="QFK5" s="302"/>
      <c r="QFL5" s="302"/>
      <c r="QFM5" s="302"/>
      <c r="QFN5" s="302"/>
      <c r="QFO5" s="302"/>
      <c r="QFP5" s="302"/>
      <c r="QFQ5" s="302"/>
      <c r="QFR5" s="302"/>
      <c r="QFS5" s="302"/>
      <c r="QFT5" s="302"/>
      <c r="QFU5" s="302"/>
      <c r="QFV5" s="302"/>
      <c r="QFW5" s="302"/>
      <c r="QFX5" s="302"/>
      <c r="QFY5" s="302"/>
      <c r="QFZ5" s="302"/>
      <c r="QGA5" s="302"/>
      <c r="QGB5" s="302"/>
      <c r="QGC5" s="302"/>
      <c r="QGD5" s="302"/>
      <c r="QGE5" s="302"/>
      <c r="QGF5" s="302"/>
      <c r="QGG5" s="302"/>
      <c r="QGH5" s="302"/>
      <c r="QGI5" s="302"/>
      <c r="QGJ5" s="302"/>
      <c r="QGK5" s="302"/>
      <c r="QGL5" s="302"/>
      <c r="QGM5" s="302"/>
      <c r="QGN5" s="302"/>
      <c r="QGO5" s="302"/>
      <c r="QGP5" s="302"/>
      <c r="QGQ5" s="302"/>
      <c r="QGR5" s="302"/>
      <c r="QGS5" s="302"/>
      <c r="QGT5" s="302"/>
      <c r="QGU5" s="302"/>
      <c r="QGV5" s="302"/>
      <c r="QGW5" s="302"/>
      <c r="QGX5" s="302"/>
      <c r="QGY5" s="302"/>
      <c r="QGZ5" s="302"/>
      <c r="QHA5" s="302"/>
      <c r="QHB5" s="302"/>
      <c r="QHC5" s="302"/>
      <c r="QHD5" s="302"/>
      <c r="QHE5" s="302"/>
      <c r="QHF5" s="302"/>
      <c r="QHG5" s="302"/>
      <c r="QHH5" s="302"/>
      <c r="QHI5" s="302"/>
      <c r="QHJ5" s="302"/>
      <c r="QHK5" s="302"/>
      <c r="QHL5" s="302"/>
      <c r="QHM5" s="302"/>
      <c r="QHN5" s="302"/>
      <c r="QHO5" s="302"/>
      <c r="QHP5" s="302"/>
      <c r="QHQ5" s="302"/>
      <c r="QHR5" s="302"/>
      <c r="QHS5" s="302"/>
      <c r="QHT5" s="302"/>
      <c r="QHU5" s="302"/>
      <c r="QHV5" s="302"/>
      <c r="QHW5" s="302"/>
      <c r="QHX5" s="302"/>
      <c r="QHY5" s="302"/>
      <c r="QHZ5" s="302"/>
      <c r="QIA5" s="302"/>
      <c r="QIB5" s="302"/>
      <c r="QIC5" s="302"/>
      <c r="QID5" s="302"/>
      <c r="QIE5" s="302"/>
      <c r="QIF5" s="302"/>
      <c r="QIG5" s="302"/>
      <c r="QIH5" s="302"/>
      <c r="QII5" s="302"/>
      <c r="QIJ5" s="302"/>
      <c r="QIK5" s="302"/>
      <c r="QIL5" s="302"/>
      <c r="QIM5" s="302"/>
      <c r="QIN5" s="302"/>
      <c r="QIO5" s="302"/>
      <c r="QIP5" s="302"/>
      <c r="QIQ5" s="302"/>
      <c r="QIR5" s="302"/>
      <c r="QIS5" s="302"/>
      <c r="QIT5" s="302"/>
      <c r="QIU5" s="302"/>
      <c r="QIV5" s="302"/>
      <c r="QIW5" s="302"/>
      <c r="QIX5" s="302"/>
      <c r="QIY5" s="302"/>
      <c r="QIZ5" s="302"/>
      <c r="QJA5" s="302"/>
      <c r="QJB5" s="302"/>
      <c r="QJC5" s="302"/>
      <c r="QJD5" s="302"/>
      <c r="QJE5" s="302"/>
      <c r="QJF5" s="302"/>
      <c r="QJG5" s="302"/>
      <c r="QJH5" s="302"/>
      <c r="QJI5" s="302"/>
      <c r="QJJ5" s="302"/>
      <c r="QJK5" s="302"/>
      <c r="QJL5" s="302"/>
      <c r="QJM5" s="302"/>
      <c r="QJN5" s="302"/>
      <c r="QJO5" s="302"/>
      <c r="QJP5" s="302"/>
      <c r="QJQ5" s="302"/>
      <c r="QJR5" s="302"/>
      <c r="QJS5" s="302"/>
      <c r="QJT5" s="302"/>
      <c r="QJU5" s="302"/>
      <c r="QJV5" s="302"/>
      <c r="QJW5" s="302"/>
      <c r="QJX5" s="302"/>
      <c r="QJY5" s="302"/>
      <c r="QJZ5" s="302"/>
      <c r="QKA5" s="302"/>
      <c r="QKB5" s="302"/>
      <c r="QKC5" s="302"/>
      <c r="QKD5" s="302"/>
      <c r="QKE5" s="302"/>
      <c r="QKF5" s="302"/>
      <c r="QKG5" s="302"/>
      <c r="QKH5" s="302"/>
      <c r="QKI5" s="302"/>
      <c r="QKJ5" s="302"/>
      <c r="QKK5" s="302"/>
      <c r="QKL5" s="302"/>
      <c r="QKM5" s="302"/>
      <c r="QKN5" s="302"/>
      <c r="QKO5" s="302"/>
      <c r="QKP5" s="302"/>
      <c r="QKQ5" s="302"/>
      <c r="QKR5" s="302"/>
      <c r="QKS5" s="302"/>
      <c r="QKT5" s="302"/>
      <c r="QKU5" s="302"/>
      <c r="QKV5" s="302"/>
      <c r="QKW5" s="302"/>
      <c r="QKX5" s="302"/>
      <c r="QKY5" s="302"/>
      <c r="QKZ5" s="302"/>
      <c r="QLA5" s="302"/>
      <c r="QLB5" s="302"/>
      <c r="QLC5" s="302"/>
      <c r="QLD5" s="302"/>
      <c r="QLE5" s="302"/>
      <c r="QLF5" s="302"/>
      <c r="QLG5" s="302"/>
      <c r="QLH5" s="302"/>
      <c r="QLI5" s="302"/>
      <c r="QLJ5" s="302"/>
      <c r="QLK5" s="302"/>
      <c r="QLL5" s="302"/>
      <c r="QLM5" s="302"/>
      <c r="QLN5" s="302"/>
      <c r="QLO5" s="302"/>
      <c r="QLP5" s="302"/>
      <c r="QLQ5" s="302"/>
      <c r="QLR5" s="302"/>
      <c r="QLS5" s="302"/>
      <c r="QLT5" s="302"/>
      <c r="QLU5" s="302"/>
      <c r="QLV5" s="302"/>
      <c r="QLW5" s="302"/>
      <c r="QLX5" s="302"/>
      <c r="QLY5" s="302"/>
      <c r="QLZ5" s="302"/>
      <c r="QMA5" s="302"/>
      <c r="QMB5" s="302"/>
      <c r="QMC5" s="302"/>
      <c r="QMD5" s="302"/>
      <c r="QME5" s="302"/>
      <c r="QMF5" s="302"/>
      <c r="QMG5" s="302"/>
      <c r="QMH5" s="302"/>
      <c r="QMI5" s="302"/>
      <c r="QMJ5" s="302"/>
      <c r="QMK5" s="302"/>
      <c r="QML5" s="302"/>
      <c r="QMM5" s="302"/>
      <c r="QMN5" s="302"/>
      <c r="QMO5" s="302"/>
      <c r="QMP5" s="302"/>
      <c r="QMQ5" s="302"/>
      <c r="QMR5" s="302"/>
      <c r="QMS5" s="302"/>
      <c r="QMT5" s="302"/>
      <c r="QMU5" s="302"/>
      <c r="QMV5" s="302"/>
      <c r="QMW5" s="302"/>
      <c r="QMX5" s="302"/>
      <c r="QMY5" s="302"/>
      <c r="QMZ5" s="302"/>
      <c r="QNA5" s="302"/>
      <c r="QNB5" s="302"/>
      <c r="QNC5" s="302"/>
      <c r="QND5" s="302"/>
      <c r="QNE5" s="302"/>
      <c r="QNF5" s="302"/>
      <c r="QNG5" s="302"/>
      <c r="QNH5" s="302"/>
      <c r="QNI5" s="302"/>
      <c r="QNJ5" s="302"/>
      <c r="QNK5" s="302"/>
      <c r="QNL5" s="302"/>
      <c r="QNM5" s="302"/>
      <c r="QNN5" s="302"/>
      <c r="QNO5" s="302"/>
      <c r="QNP5" s="302"/>
      <c r="QNQ5" s="302"/>
      <c r="QNR5" s="302"/>
      <c r="QNS5" s="302"/>
      <c r="QNT5" s="302"/>
      <c r="QNU5" s="302"/>
      <c r="QNV5" s="302"/>
      <c r="QNW5" s="302"/>
      <c r="QNX5" s="302"/>
      <c r="QNY5" s="302"/>
      <c r="QNZ5" s="302"/>
      <c r="QOA5" s="302"/>
      <c r="QOB5" s="302"/>
      <c r="QOC5" s="302"/>
      <c r="QOD5" s="302"/>
      <c r="QOE5" s="302"/>
      <c r="QOF5" s="302"/>
      <c r="QOG5" s="302"/>
      <c r="QOH5" s="302"/>
      <c r="QOI5" s="302"/>
      <c r="QOJ5" s="302"/>
      <c r="QOK5" s="302"/>
      <c r="QOL5" s="302"/>
      <c r="QOM5" s="302"/>
      <c r="QON5" s="302"/>
      <c r="QOO5" s="302"/>
      <c r="QOP5" s="302"/>
      <c r="QOQ5" s="302"/>
      <c r="QOR5" s="302"/>
      <c r="QOS5" s="302"/>
      <c r="QOT5" s="302"/>
      <c r="QOU5" s="302"/>
      <c r="QOV5" s="302"/>
      <c r="QOW5" s="302"/>
      <c r="QOX5" s="302"/>
      <c r="QOY5" s="302"/>
      <c r="QOZ5" s="302"/>
      <c r="QPA5" s="302"/>
      <c r="QPB5" s="302"/>
      <c r="QPC5" s="302"/>
      <c r="QPD5" s="302"/>
      <c r="QPE5" s="302"/>
      <c r="QPF5" s="302"/>
      <c r="QPG5" s="302"/>
      <c r="QPH5" s="302"/>
      <c r="QPI5" s="302"/>
      <c r="QPJ5" s="302"/>
      <c r="QPK5" s="302"/>
      <c r="QPL5" s="302"/>
      <c r="QPM5" s="302"/>
      <c r="QPN5" s="302"/>
      <c r="QPO5" s="302"/>
      <c r="QPP5" s="302"/>
      <c r="QPQ5" s="302"/>
      <c r="QPR5" s="302"/>
      <c r="QPS5" s="302"/>
      <c r="QPT5" s="302"/>
      <c r="QPU5" s="302"/>
      <c r="QPV5" s="302"/>
      <c r="QPW5" s="302"/>
      <c r="QPX5" s="302"/>
      <c r="QPY5" s="302"/>
      <c r="QPZ5" s="302"/>
      <c r="QQA5" s="302"/>
      <c r="QQB5" s="302"/>
      <c r="QQC5" s="302"/>
      <c r="QQD5" s="302"/>
      <c r="QQE5" s="302"/>
      <c r="QQF5" s="302"/>
      <c r="QQG5" s="302"/>
      <c r="QQH5" s="302"/>
      <c r="QQI5" s="302"/>
      <c r="QQJ5" s="302"/>
      <c r="QQK5" s="302"/>
      <c r="QQL5" s="302"/>
      <c r="QQM5" s="302"/>
      <c r="QQN5" s="302"/>
      <c r="QQO5" s="302"/>
      <c r="QQP5" s="302"/>
      <c r="QQQ5" s="302"/>
      <c r="QQR5" s="302"/>
      <c r="QQS5" s="302"/>
      <c r="QQT5" s="302"/>
      <c r="QQU5" s="302"/>
      <c r="QQV5" s="302"/>
      <c r="QQW5" s="302"/>
      <c r="QQX5" s="302"/>
      <c r="QQY5" s="302"/>
      <c r="QQZ5" s="302"/>
      <c r="QRA5" s="302"/>
      <c r="QRB5" s="302"/>
      <c r="QRC5" s="302"/>
      <c r="QRD5" s="302"/>
      <c r="QRE5" s="302"/>
      <c r="QRF5" s="302"/>
      <c r="QRG5" s="302"/>
      <c r="QRH5" s="302"/>
      <c r="QRI5" s="302"/>
      <c r="QRJ5" s="302"/>
      <c r="QRK5" s="302"/>
      <c r="QRL5" s="302"/>
      <c r="QRM5" s="302"/>
      <c r="QRN5" s="302"/>
      <c r="QRO5" s="302"/>
      <c r="QRP5" s="302"/>
      <c r="QRQ5" s="302"/>
      <c r="QRR5" s="302"/>
      <c r="QRS5" s="302"/>
      <c r="QRT5" s="302"/>
      <c r="QRU5" s="302"/>
      <c r="QRV5" s="302"/>
      <c r="QRW5" s="302"/>
      <c r="QRX5" s="302"/>
      <c r="QRY5" s="302"/>
      <c r="QRZ5" s="302"/>
      <c r="QSA5" s="302"/>
      <c r="QSB5" s="302"/>
      <c r="QSC5" s="302"/>
      <c r="QSD5" s="302"/>
      <c r="QSE5" s="302"/>
      <c r="QSF5" s="302"/>
      <c r="QSG5" s="302"/>
      <c r="QSH5" s="302"/>
      <c r="QSI5" s="302"/>
      <c r="QSJ5" s="302"/>
      <c r="QSK5" s="302"/>
      <c r="QSL5" s="302"/>
      <c r="QSM5" s="302"/>
      <c r="QSN5" s="302"/>
      <c r="QSO5" s="302"/>
      <c r="QSP5" s="302"/>
      <c r="QSQ5" s="302"/>
      <c r="QSR5" s="302"/>
      <c r="QSS5" s="302"/>
      <c r="QST5" s="302"/>
      <c r="QSU5" s="302"/>
      <c r="QSV5" s="302"/>
      <c r="QSW5" s="302"/>
      <c r="QSX5" s="302"/>
      <c r="QSY5" s="302"/>
      <c r="QSZ5" s="302"/>
      <c r="QTA5" s="302"/>
      <c r="QTB5" s="302"/>
      <c r="QTC5" s="302"/>
      <c r="QTD5" s="302"/>
      <c r="QTE5" s="302"/>
      <c r="QTF5" s="302"/>
      <c r="QTG5" s="302"/>
      <c r="QTH5" s="302"/>
      <c r="QTI5" s="302"/>
      <c r="QTJ5" s="302"/>
      <c r="QTK5" s="302"/>
      <c r="QTL5" s="302"/>
      <c r="QTM5" s="302"/>
      <c r="QTN5" s="302"/>
      <c r="QTO5" s="302"/>
      <c r="QTP5" s="302"/>
      <c r="QTQ5" s="302"/>
      <c r="QTR5" s="302"/>
      <c r="QTS5" s="302"/>
      <c r="QTT5" s="302"/>
      <c r="QTU5" s="302"/>
      <c r="QTV5" s="302"/>
      <c r="QTW5" s="302"/>
      <c r="QTX5" s="302"/>
      <c r="QTY5" s="302"/>
      <c r="QTZ5" s="302"/>
      <c r="QUA5" s="302"/>
      <c r="QUB5" s="302"/>
      <c r="QUC5" s="302"/>
      <c r="QUD5" s="302"/>
      <c r="QUE5" s="302"/>
      <c r="QUF5" s="302"/>
      <c r="QUG5" s="302"/>
      <c r="QUH5" s="302"/>
      <c r="QUI5" s="302"/>
      <c r="QUJ5" s="302"/>
      <c r="QUK5" s="302"/>
      <c r="QUL5" s="302"/>
      <c r="QUM5" s="302"/>
      <c r="QUN5" s="302"/>
      <c r="QUO5" s="302"/>
      <c r="QUP5" s="302"/>
      <c r="QUQ5" s="302"/>
      <c r="QUR5" s="302"/>
      <c r="QUS5" s="302"/>
      <c r="QUT5" s="302"/>
      <c r="QUU5" s="302"/>
      <c r="QUV5" s="302"/>
      <c r="QUW5" s="302"/>
      <c r="QUX5" s="302"/>
      <c r="QUY5" s="302"/>
      <c r="QUZ5" s="302"/>
      <c r="QVA5" s="302"/>
      <c r="QVB5" s="302"/>
      <c r="QVC5" s="302"/>
      <c r="QVD5" s="302"/>
      <c r="QVE5" s="302"/>
      <c r="QVF5" s="302"/>
      <c r="QVG5" s="302"/>
      <c r="QVH5" s="302"/>
      <c r="QVI5" s="302"/>
      <c r="QVJ5" s="302"/>
      <c r="QVK5" s="302"/>
      <c r="QVL5" s="302"/>
      <c r="QVM5" s="302"/>
      <c r="QVN5" s="302"/>
      <c r="QVO5" s="302"/>
      <c r="QVP5" s="302"/>
      <c r="QVQ5" s="302"/>
      <c r="QVR5" s="302"/>
      <c r="QVS5" s="302"/>
      <c r="QVT5" s="302"/>
      <c r="QVU5" s="302"/>
      <c r="QVV5" s="302"/>
      <c r="QVW5" s="302"/>
      <c r="QVX5" s="302"/>
      <c r="QVY5" s="302"/>
      <c r="QVZ5" s="302"/>
      <c r="QWA5" s="302"/>
      <c r="QWB5" s="302"/>
      <c r="QWC5" s="302"/>
      <c r="QWD5" s="302"/>
      <c r="QWE5" s="302"/>
      <c r="QWF5" s="302"/>
      <c r="QWG5" s="302"/>
      <c r="QWH5" s="302"/>
      <c r="QWI5" s="302"/>
      <c r="QWJ5" s="302"/>
      <c r="QWK5" s="302"/>
      <c r="QWL5" s="302"/>
      <c r="QWM5" s="302"/>
      <c r="QWN5" s="302"/>
      <c r="QWO5" s="302"/>
      <c r="QWP5" s="302"/>
      <c r="QWQ5" s="302"/>
      <c r="QWR5" s="302"/>
      <c r="QWS5" s="302"/>
      <c r="QWT5" s="302"/>
      <c r="QWU5" s="302"/>
      <c r="QWV5" s="302"/>
      <c r="QWW5" s="302"/>
      <c r="QWX5" s="302"/>
      <c r="QWY5" s="302"/>
      <c r="QWZ5" s="302"/>
      <c r="QXA5" s="302"/>
      <c r="QXB5" s="302"/>
      <c r="QXC5" s="302"/>
      <c r="QXD5" s="302"/>
      <c r="QXE5" s="302"/>
      <c r="QXF5" s="302"/>
      <c r="QXG5" s="302"/>
      <c r="QXH5" s="302"/>
      <c r="QXI5" s="302"/>
      <c r="QXJ5" s="302"/>
      <c r="QXK5" s="302"/>
      <c r="QXL5" s="302"/>
      <c r="QXM5" s="302"/>
      <c r="QXN5" s="302"/>
      <c r="QXO5" s="302"/>
      <c r="QXP5" s="302"/>
      <c r="QXQ5" s="302"/>
      <c r="QXR5" s="302"/>
      <c r="QXS5" s="302"/>
      <c r="QXT5" s="302"/>
      <c r="QXU5" s="302"/>
      <c r="QXV5" s="302"/>
      <c r="QXW5" s="302"/>
      <c r="QXX5" s="302"/>
      <c r="QXY5" s="302"/>
      <c r="QXZ5" s="302"/>
      <c r="QYA5" s="302"/>
      <c r="QYB5" s="302"/>
      <c r="QYC5" s="302"/>
      <c r="QYD5" s="302"/>
      <c r="QYE5" s="302"/>
      <c r="QYF5" s="302"/>
      <c r="QYG5" s="302"/>
      <c r="QYH5" s="302"/>
      <c r="QYI5" s="302"/>
      <c r="QYJ5" s="302"/>
      <c r="QYK5" s="302"/>
      <c r="QYL5" s="302"/>
      <c r="QYM5" s="302"/>
      <c r="QYN5" s="302"/>
      <c r="QYO5" s="302"/>
      <c r="QYP5" s="302"/>
      <c r="QYQ5" s="302"/>
      <c r="QYR5" s="302"/>
      <c r="QYS5" s="302"/>
      <c r="QYT5" s="302"/>
      <c r="QYU5" s="302"/>
      <c r="QYV5" s="302"/>
      <c r="QYW5" s="302"/>
      <c r="QYX5" s="302"/>
      <c r="QYY5" s="302"/>
      <c r="QYZ5" s="302"/>
      <c r="QZA5" s="302"/>
      <c r="QZB5" s="302"/>
      <c r="QZC5" s="302"/>
      <c r="QZD5" s="302"/>
      <c r="QZE5" s="302"/>
      <c r="QZF5" s="302"/>
      <c r="QZG5" s="302"/>
      <c r="QZH5" s="302"/>
      <c r="QZI5" s="302"/>
      <c r="QZJ5" s="302"/>
      <c r="QZK5" s="302"/>
      <c r="QZL5" s="302"/>
      <c r="QZM5" s="302"/>
      <c r="QZN5" s="302"/>
      <c r="QZO5" s="302"/>
      <c r="QZP5" s="302"/>
      <c r="QZQ5" s="302"/>
      <c r="QZR5" s="302"/>
      <c r="QZS5" s="302"/>
      <c r="QZT5" s="302"/>
      <c r="QZU5" s="302"/>
      <c r="QZV5" s="302"/>
      <c r="QZW5" s="302"/>
      <c r="QZX5" s="302"/>
      <c r="QZY5" s="302"/>
      <c r="QZZ5" s="302"/>
      <c r="RAA5" s="302"/>
      <c r="RAB5" s="302"/>
      <c r="RAC5" s="302"/>
      <c r="RAD5" s="302"/>
      <c r="RAE5" s="302"/>
      <c r="RAF5" s="302"/>
      <c r="RAG5" s="302"/>
      <c r="RAH5" s="302"/>
      <c r="RAI5" s="302"/>
      <c r="RAJ5" s="302"/>
      <c r="RAK5" s="302"/>
      <c r="RAL5" s="302"/>
      <c r="RAM5" s="302"/>
      <c r="RAN5" s="302"/>
      <c r="RAO5" s="302"/>
      <c r="RAP5" s="302"/>
      <c r="RAQ5" s="302"/>
      <c r="RAR5" s="302"/>
      <c r="RAS5" s="302"/>
      <c r="RAT5" s="302"/>
      <c r="RAU5" s="302"/>
      <c r="RAV5" s="302"/>
      <c r="RAW5" s="302"/>
      <c r="RAX5" s="302"/>
      <c r="RAY5" s="302"/>
      <c r="RAZ5" s="302"/>
      <c r="RBA5" s="302"/>
      <c r="RBB5" s="302"/>
      <c r="RBC5" s="302"/>
      <c r="RBD5" s="302"/>
      <c r="RBE5" s="302"/>
      <c r="RBF5" s="302"/>
      <c r="RBG5" s="302"/>
      <c r="RBH5" s="302"/>
      <c r="RBI5" s="302"/>
      <c r="RBJ5" s="302"/>
      <c r="RBK5" s="302"/>
      <c r="RBL5" s="302"/>
      <c r="RBM5" s="302"/>
      <c r="RBN5" s="302"/>
      <c r="RBO5" s="302"/>
      <c r="RBP5" s="302"/>
      <c r="RBQ5" s="302"/>
      <c r="RBR5" s="302"/>
      <c r="RBS5" s="302"/>
      <c r="RBT5" s="302"/>
      <c r="RBU5" s="302"/>
      <c r="RBV5" s="302"/>
      <c r="RBW5" s="302"/>
      <c r="RBX5" s="302"/>
      <c r="RBY5" s="302"/>
      <c r="RBZ5" s="302"/>
      <c r="RCA5" s="302"/>
      <c r="RCB5" s="302"/>
      <c r="RCC5" s="302"/>
      <c r="RCD5" s="302"/>
      <c r="RCE5" s="302"/>
      <c r="RCF5" s="302"/>
      <c r="RCG5" s="302"/>
      <c r="RCH5" s="302"/>
      <c r="RCI5" s="302"/>
      <c r="RCJ5" s="302"/>
      <c r="RCK5" s="302"/>
      <c r="RCL5" s="302"/>
      <c r="RCM5" s="302"/>
      <c r="RCN5" s="302"/>
      <c r="RCO5" s="302"/>
      <c r="RCP5" s="302"/>
      <c r="RCQ5" s="302"/>
      <c r="RCR5" s="302"/>
      <c r="RCS5" s="302"/>
      <c r="RCT5" s="302"/>
      <c r="RCU5" s="302"/>
      <c r="RCV5" s="302"/>
      <c r="RCW5" s="302"/>
      <c r="RCX5" s="302"/>
      <c r="RCY5" s="302"/>
      <c r="RCZ5" s="302"/>
      <c r="RDA5" s="302"/>
      <c r="RDB5" s="302"/>
      <c r="RDC5" s="302"/>
      <c r="RDD5" s="302"/>
      <c r="RDE5" s="302"/>
      <c r="RDF5" s="302"/>
      <c r="RDG5" s="302"/>
      <c r="RDH5" s="302"/>
      <c r="RDI5" s="302"/>
      <c r="RDJ5" s="302"/>
      <c r="RDK5" s="302"/>
      <c r="RDL5" s="302"/>
      <c r="RDM5" s="302"/>
      <c r="RDN5" s="302"/>
      <c r="RDO5" s="302"/>
      <c r="RDP5" s="302"/>
      <c r="RDQ5" s="302"/>
      <c r="RDR5" s="302"/>
      <c r="RDS5" s="302"/>
      <c r="RDT5" s="302"/>
      <c r="RDU5" s="302"/>
      <c r="RDV5" s="302"/>
      <c r="RDW5" s="302"/>
      <c r="RDX5" s="302"/>
      <c r="RDY5" s="302"/>
      <c r="RDZ5" s="302"/>
      <c r="REA5" s="302"/>
      <c r="REB5" s="302"/>
      <c r="REC5" s="302"/>
      <c r="RED5" s="302"/>
      <c r="REE5" s="302"/>
      <c r="REF5" s="302"/>
      <c r="REG5" s="302"/>
      <c r="REH5" s="302"/>
      <c r="REI5" s="302"/>
      <c r="REJ5" s="302"/>
      <c r="REK5" s="302"/>
      <c r="REL5" s="302"/>
      <c r="REM5" s="302"/>
      <c r="REN5" s="302"/>
      <c r="REO5" s="302"/>
      <c r="REP5" s="302"/>
      <c r="REQ5" s="302"/>
      <c r="RER5" s="302"/>
      <c r="RES5" s="302"/>
      <c r="RET5" s="302"/>
      <c r="REU5" s="302"/>
      <c r="REV5" s="302"/>
      <c r="REW5" s="302"/>
      <c r="REX5" s="302"/>
      <c r="REY5" s="302"/>
      <c r="REZ5" s="302"/>
      <c r="RFA5" s="302"/>
      <c r="RFB5" s="302"/>
      <c r="RFC5" s="302"/>
      <c r="RFD5" s="302"/>
      <c r="RFE5" s="302"/>
      <c r="RFF5" s="302"/>
      <c r="RFG5" s="302"/>
      <c r="RFH5" s="302"/>
      <c r="RFI5" s="302"/>
      <c r="RFJ5" s="302"/>
      <c r="RFK5" s="302"/>
      <c r="RFL5" s="302"/>
      <c r="RFM5" s="302"/>
      <c r="RFN5" s="302"/>
      <c r="RFO5" s="302"/>
      <c r="RFP5" s="302"/>
      <c r="RFQ5" s="302"/>
      <c r="RFR5" s="302"/>
      <c r="RFS5" s="302"/>
      <c r="RFT5" s="302"/>
      <c r="RFU5" s="302"/>
      <c r="RFV5" s="302"/>
      <c r="RFW5" s="302"/>
      <c r="RFX5" s="302"/>
      <c r="RFY5" s="302"/>
      <c r="RFZ5" s="302"/>
      <c r="RGA5" s="302"/>
      <c r="RGB5" s="302"/>
      <c r="RGC5" s="302"/>
      <c r="RGD5" s="302"/>
      <c r="RGE5" s="302"/>
      <c r="RGF5" s="302"/>
      <c r="RGG5" s="302"/>
      <c r="RGH5" s="302"/>
      <c r="RGI5" s="302"/>
      <c r="RGJ5" s="302"/>
      <c r="RGK5" s="302"/>
      <c r="RGL5" s="302"/>
      <c r="RGM5" s="302"/>
      <c r="RGN5" s="302"/>
      <c r="RGO5" s="302"/>
      <c r="RGP5" s="302"/>
      <c r="RGQ5" s="302"/>
      <c r="RGR5" s="302"/>
      <c r="RGS5" s="302"/>
      <c r="RGT5" s="302"/>
      <c r="RGU5" s="302"/>
      <c r="RGV5" s="302"/>
      <c r="RGW5" s="302"/>
      <c r="RGX5" s="302"/>
      <c r="RGY5" s="302"/>
      <c r="RGZ5" s="302"/>
      <c r="RHA5" s="302"/>
      <c r="RHB5" s="302"/>
      <c r="RHC5" s="302"/>
      <c r="RHD5" s="302"/>
      <c r="RHE5" s="302"/>
      <c r="RHF5" s="302"/>
      <c r="RHG5" s="302"/>
      <c r="RHH5" s="302"/>
      <c r="RHI5" s="302"/>
      <c r="RHJ5" s="302"/>
      <c r="RHK5" s="302"/>
      <c r="RHL5" s="302"/>
      <c r="RHM5" s="302"/>
      <c r="RHN5" s="302"/>
      <c r="RHO5" s="302"/>
      <c r="RHP5" s="302"/>
      <c r="RHQ5" s="302"/>
      <c r="RHR5" s="302"/>
      <c r="RHS5" s="302"/>
      <c r="RHT5" s="302"/>
      <c r="RHU5" s="302"/>
      <c r="RHV5" s="302"/>
      <c r="RHW5" s="302"/>
      <c r="RHX5" s="302"/>
      <c r="RHY5" s="302"/>
      <c r="RHZ5" s="302"/>
      <c r="RIA5" s="302"/>
      <c r="RIB5" s="302"/>
      <c r="RIC5" s="302"/>
      <c r="RID5" s="302"/>
      <c r="RIE5" s="302"/>
      <c r="RIF5" s="302"/>
      <c r="RIG5" s="302"/>
      <c r="RIH5" s="302"/>
      <c r="RII5" s="302"/>
      <c r="RIJ5" s="302"/>
      <c r="RIK5" s="302"/>
      <c r="RIL5" s="302"/>
      <c r="RIM5" s="302"/>
      <c r="RIN5" s="302"/>
      <c r="RIO5" s="302"/>
      <c r="RIP5" s="302"/>
      <c r="RIQ5" s="302"/>
      <c r="RIR5" s="302"/>
      <c r="RIS5" s="302"/>
      <c r="RIT5" s="302"/>
      <c r="RIU5" s="302"/>
      <c r="RIV5" s="302"/>
      <c r="RIW5" s="302"/>
      <c r="RIX5" s="302"/>
      <c r="RIY5" s="302"/>
      <c r="RIZ5" s="302"/>
      <c r="RJA5" s="302"/>
      <c r="RJB5" s="302"/>
      <c r="RJC5" s="302"/>
      <c r="RJD5" s="302"/>
      <c r="RJE5" s="302"/>
      <c r="RJF5" s="302"/>
      <c r="RJG5" s="302"/>
      <c r="RJH5" s="302"/>
      <c r="RJI5" s="302"/>
      <c r="RJJ5" s="302"/>
      <c r="RJK5" s="302"/>
      <c r="RJL5" s="302"/>
      <c r="RJM5" s="302"/>
      <c r="RJN5" s="302"/>
      <c r="RJO5" s="302"/>
      <c r="RJP5" s="302"/>
      <c r="RJQ5" s="302"/>
      <c r="RJR5" s="302"/>
      <c r="RJS5" s="302"/>
      <c r="RJT5" s="302"/>
      <c r="RJU5" s="302"/>
      <c r="RJV5" s="302"/>
      <c r="RJW5" s="302"/>
      <c r="RJX5" s="302"/>
      <c r="RJY5" s="302"/>
      <c r="RJZ5" s="302"/>
      <c r="RKA5" s="302"/>
      <c r="RKB5" s="302"/>
      <c r="RKC5" s="302"/>
      <c r="RKD5" s="302"/>
      <c r="RKE5" s="302"/>
      <c r="RKF5" s="302"/>
      <c r="RKG5" s="302"/>
      <c r="RKH5" s="302"/>
      <c r="RKI5" s="302"/>
      <c r="RKJ5" s="302"/>
      <c r="RKK5" s="302"/>
      <c r="RKL5" s="302"/>
      <c r="RKM5" s="302"/>
      <c r="RKN5" s="302"/>
      <c r="RKO5" s="302"/>
      <c r="RKP5" s="302"/>
      <c r="RKQ5" s="302"/>
      <c r="RKR5" s="302"/>
      <c r="RKS5" s="302"/>
      <c r="RKT5" s="302"/>
      <c r="RKU5" s="302"/>
      <c r="RKV5" s="302"/>
      <c r="RKW5" s="302"/>
      <c r="RKX5" s="302"/>
      <c r="RKY5" s="302"/>
      <c r="RKZ5" s="302"/>
      <c r="RLA5" s="302"/>
      <c r="RLB5" s="302"/>
      <c r="RLC5" s="302"/>
      <c r="RLD5" s="302"/>
      <c r="RLE5" s="302"/>
      <c r="RLF5" s="302"/>
      <c r="RLG5" s="302"/>
      <c r="RLH5" s="302"/>
      <c r="RLI5" s="302"/>
      <c r="RLJ5" s="302"/>
      <c r="RLK5" s="302"/>
      <c r="RLL5" s="302"/>
      <c r="RLM5" s="302"/>
      <c r="RLN5" s="302"/>
      <c r="RLO5" s="302"/>
      <c r="RLP5" s="302"/>
      <c r="RLQ5" s="302"/>
      <c r="RLR5" s="302"/>
      <c r="RLS5" s="302"/>
      <c r="RLT5" s="302"/>
      <c r="RLU5" s="302"/>
      <c r="RLV5" s="302"/>
      <c r="RLW5" s="302"/>
      <c r="RLX5" s="302"/>
      <c r="RLY5" s="302"/>
      <c r="RLZ5" s="302"/>
      <c r="RMA5" s="302"/>
      <c r="RMB5" s="302"/>
      <c r="RMC5" s="302"/>
      <c r="RMD5" s="302"/>
      <c r="RME5" s="302"/>
      <c r="RMF5" s="302"/>
      <c r="RMG5" s="302"/>
      <c r="RMH5" s="302"/>
      <c r="RMI5" s="302"/>
      <c r="RMJ5" s="302"/>
      <c r="RMK5" s="302"/>
      <c r="RML5" s="302"/>
      <c r="RMM5" s="302"/>
      <c r="RMN5" s="302"/>
      <c r="RMO5" s="302"/>
      <c r="RMP5" s="302"/>
      <c r="RMQ5" s="302"/>
      <c r="RMR5" s="302"/>
      <c r="RMS5" s="302"/>
      <c r="RMT5" s="302"/>
      <c r="RMU5" s="302"/>
      <c r="RMV5" s="302"/>
      <c r="RMW5" s="302"/>
      <c r="RMX5" s="302"/>
      <c r="RMY5" s="302"/>
      <c r="RMZ5" s="302"/>
      <c r="RNA5" s="302"/>
      <c r="RNB5" s="302"/>
      <c r="RNC5" s="302"/>
      <c r="RND5" s="302"/>
      <c r="RNE5" s="302"/>
      <c r="RNF5" s="302"/>
      <c r="RNG5" s="302"/>
      <c r="RNH5" s="302"/>
      <c r="RNI5" s="302"/>
      <c r="RNJ5" s="302"/>
      <c r="RNK5" s="302"/>
      <c r="RNL5" s="302"/>
      <c r="RNM5" s="302"/>
      <c r="RNN5" s="302"/>
      <c r="RNO5" s="302"/>
      <c r="RNP5" s="302"/>
      <c r="RNQ5" s="302"/>
      <c r="RNR5" s="302"/>
      <c r="RNS5" s="302"/>
      <c r="RNT5" s="302"/>
      <c r="RNU5" s="302"/>
      <c r="RNV5" s="302"/>
      <c r="RNW5" s="302"/>
      <c r="RNX5" s="302"/>
      <c r="RNY5" s="302"/>
      <c r="RNZ5" s="302"/>
      <c r="ROA5" s="302"/>
      <c r="ROB5" s="302"/>
      <c r="ROC5" s="302"/>
      <c r="ROD5" s="302"/>
      <c r="ROE5" s="302"/>
      <c r="ROF5" s="302"/>
      <c r="ROG5" s="302"/>
      <c r="ROH5" s="302"/>
      <c r="ROI5" s="302"/>
      <c r="ROJ5" s="302"/>
      <c r="ROK5" s="302"/>
      <c r="ROL5" s="302"/>
      <c r="ROM5" s="302"/>
      <c r="RON5" s="302"/>
      <c r="ROO5" s="302"/>
      <c r="ROP5" s="302"/>
      <c r="ROQ5" s="302"/>
      <c r="ROR5" s="302"/>
      <c r="ROS5" s="302"/>
      <c r="ROT5" s="302"/>
      <c r="ROU5" s="302"/>
      <c r="ROV5" s="302"/>
      <c r="ROW5" s="302"/>
      <c r="ROX5" s="302"/>
      <c r="ROY5" s="302"/>
      <c r="ROZ5" s="302"/>
      <c r="RPA5" s="302"/>
      <c r="RPB5" s="302"/>
      <c r="RPC5" s="302"/>
      <c r="RPD5" s="302"/>
      <c r="RPE5" s="302"/>
      <c r="RPF5" s="302"/>
      <c r="RPG5" s="302"/>
      <c r="RPH5" s="302"/>
      <c r="RPI5" s="302"/>
      <c r="RPJ5" s="302"/>
      <c r="RPK5" s="302"/>
      <c r="RPL5" s="302"/>
      <c r="RPM5" s="302"/>
      <c r="RPN5" s="302"/>
      <c r="RPO5" s="302"/>
      <c r="RPP5" s="302"/>
      <c r="RPQ5" s="302"/>
      <c r="RPR5" s="302"/>
      <c r="RPS5" s="302"/>
      <c r="RPT5" s="302"/>
      <c r="RPU5" s="302"/>
      <c r="RPV5" s="302"/>
      <c r="RPW5" s="302"/>
      <c r="RPX5" s="302"/>
      <c r="RPY5" s="302"/>
      <c r="RPZ5" s="302"/>
      <c r="RQA5" s="302"/>
      <c r="RQB5" s="302"/>
      <c r="RQC5" s="302"/>
      <c r="RQD5" s="302"/>
      <c r="RQE5" s="302"/>
      <c r="RQF5" s="302"/>
      <c r="RQG5" s="302"/>
      <c r="RQH5" s="302"/>
      <c r="RQI5" s="302"/>
      <c r="RQJ5" s="302"/>
      <c r="RQK5" s="302"/>
      <c r="RQL5" s="302"/>
      <c r="RQM5" s="302"/>
      <c r="RQN5" s="302"/>
      <c r="RQO5" s="302"/>
      <c r="RQP5" s="302"/>
      <c r="RQQ5" s="302"/>
      <c r="RQR5" s="302"/>
      <c r="RQS5" s="302"/>
      <c r="RQT5" s="302"/>
      <c r="RQU5" s="302"/>
      <c r="RQV5" s="302"/>
      <c r="RQW5" s="302"/>
      <c r="RQX5" s="302"/>
      <c r="RQY5" s="302"/>
      <c r="RQZ5" s="302"/>
      <c r="RRA5" s="302"/>
      <c r="RRB5" s="302"/>
      <c r="RRC5" s="302"/>
      <c r="RRD5" s="302"/>
      <c r="RRE5" s="302"/>
      <c r="RRF5" s="302"/>
      <c r="RRG5" s="302"/>
      <c r="RRH5" s="302"/>
      <c r="RRI5" s="302"/>
      <c r="RRJ5" s="302"/>
      <c r="RRK5" s="302"/>
      <c r="RRL5" s="302"/>
      <c r="RRM5" s="302"/>
      <c r="RRN5" s="302"/>
      <c r="RRO5" s="302"/>
      <c r="RRP5" s="302"/>
      <c r="RRQ5" s="302"/>
      <c r="RRR5" s="302"/>
      <c r="RRS5" s="302"/>
      <c r="RRT5" s="302"/>
      <c r="RRU5" s="302"/>
      <c r="RRV5" s="302"/>
      <c r="RRW5" s="302"/>
      <c r="RRX5" s="302"/>
      <c r="RRY5" s="302"/>
      <c r="RRZ5" s="302"/>
      <c r="RSA5" s="302"/>
      <c r="RSB5" s="302"/>
      <c r="RSC5" s="302"/>
      <c r="RSD5" s="302"/>
      <c r="RSE5" s="302"/>
      <c r="RSF5" s="302"/>
      <c r="RSG5" s="302"/>
      <c r="RSH5" s="302"/>
      <c r="RSI5" s="302"/>
      <c r="RSJ5" s="302"/>
      <c r="RSK5" s="302"/>
      <c r="RSL5" s="302"/>
      <c r="RSM5" s="302"/>
      <c r="RSN5" s="302"/>
      <c r="RSO5" s="302"/>
      <c r="RSP5" s="302"/>
      <c r="RSQ5" s="302"/>
      <c r="RSR5" s="302"/>
      <c r="RSS5" s="302"/>
      <c r="RST5" s="302"/>
      <c r="RSU5" s="302"/>
      <c r="RSV5" s="302"/>
      <c r="RSW5" s="302"/>
      <c r="RSX5" s="302"/>
      <c r="RSY5" s="302"/>
      <c r="RSZ5" s="302"/>
      <c r="RTA5" s="302"/>
      <c r="RTB5" s="302"/>
      <c r="RTC5" s="302"/>
      <c r="RTD5" s="302"/>
      <c r="RTE5" s="302"/>
      <c r="RTF5" s="302"/>
      <c r="RTG5" s="302"/>
      <c r="RTH5" s="302"/>
      <c r="RTI5" s="302"/>
      <c r="RTJ5" s="302"/>
      <c r="RTK5" s="302"/>
      <c r="RTL5" s="302"/>
      <c r="RTM5" s="302"/>
      <c r="RTN5" s="302"/>
      <c r="RTO5" s="302"/>
      <c r="RTP5" s="302"/>
      <c r="RTQ5" s="302"/>
      <c r="RTR5" s="302"/>
      <c r="RTS5" s="302"/>
      <c r="RTT5" s="302"/>
      <c r="RTU5" s="302"/>
      <c r="RTV5" s="302"/>
      <c r="RTW5" s="302"/>
      <c r="RTX5" s="302"/>
      <c r="RTY5" s="302"/>
      <c r="RTZ5" s="302"/>
      <c r="RUA5" s="302"/>
      <c r="RUB5" s="302"/>
      <c r="RUC5" s="302"/>
      <c r="RUD5" s="302"/>
      <c r="RUE5" s="302"/>
      <c r="RUF5" s="302"/>
      <c r="RUG5" s="302"/>
      <c r="RUH5" s="302"/>
      <c r="RUI5" s="302"/>
      <c r="RUJ5" s="302"/>
      <c r="RUK5" s="302"/>
      <c r="RUL5" s="302"/>
      <c r="RUM5" s="302"/>
      <c r="RUN5" s="302"/>
      <c r="RUO5" s="302"/>
      <c r="RUP5" s="302"/>
      <c r="RUQ5" s="302"/>
      <c r="RUR5" s="302"/>
      <c r="RUS5" s="302"/>
      <c r="RUT5" s="302"/>
      <c r="RUU5" s="302"/>
      <c r="RUV5" s="302"/>
      <c r="RUW5" s="302"/>
      <c r="RUX5" s="302"/>
      <c r="RUY5" s="302"/>
      <c r="RUZ5" s="302"/>
      <c r="RVA5" s="302"/>
      <c r="RVB5" s="302"/>
      <c r="RVC5" s="302"/>
      <c r="RVD5" s="302"/>
      <c r="RVE5" s="302"/>
      <c r="RVF5" s="302"/>
      <c r="RVG5" s="302"/>
      <c r="RVH5" s="302"/>
      <c r="RVI5" s="302"/>
      <c r="RVJ5" s="302"/>
      <c r="RVK5" s="302"/>
      <c r="RVL5" s="302"/>
      <c r="RVM5" s="302"/>
      <c r="RVN5" s="302"/>
      <c r="RVO5" s="302"/>
      <c r="RVP5" s="302"/>
      <c r="RVQ5" s="302"/>
      <c r="RVR5" s="302"/>
      <c r="RVS5" s="302"/>
      <c r="RVT5" s="302"/>
      <c r="RVU5" s="302"/>
      <c r="RVV5" s="302"/>
      <c r="RVW5" s="302"/>
      <c r="RVX5" s="302"/>
      <c r="RVY5" s="302"/>
      <c r="RVZ5" s="302"/>
      <c r="RWA5" s="302"/>
      <c r="RWB5" s="302"/>
      <c r="RWC5" s="302"/>
      <c r="RWD5" s="302"/>
      <c r="RWE5" s="302"/>
      <c r="RWF5" s="302"/>
      <c r="RWG5" s="302"/>
      <c r="RWH5" s="302"/>
      <c r="RWI5" s="302"/>
      <c r="RWJ5" s="302"/>
      <c r="RWK5" s="302"/>
      <c r="RWL5" s="302"/>
      <c r="RWM5" s="302"/>
      <c r="RWN5" s="302"/>
      <c r="RWO5" s="302"/>
      <c r="RWP5" s="302"/>
      <c r="RWQ5" s="302"/>
      <c r="RWR5" s="302"/>
      <c r="RWS5" s="302"/>
      <c r="RWT5" s="302"/>
      <c r="RWU5" s="302"/>
      <c r="RWV5" s="302"/>
      <c r="RWW5" s="302"/>
      <c r="RWX5" s="302"/>
      <c r="RWY5" s="302"/>
      <c r="RWZ5" s="302"/>
      <c r="RXA5" s="302"/>
      <c r="RXB5" s="302"/>
      <c r="RXC5" s="302"/>
      <c r="RXD5" s="302"/>
      <c r="RXE5" s="302"/>
      <c r="RXF5" s="302"/>
      <c r="RXG5" s="302"/>
      <c r="RXH5" s="302"/>
      <c r="RXI5" s="302"/>
      <c r="RXJ5" s="302"/>
      <c r="RXK5" s="302"/>
      <c r="RXL5" s="302"/>
      <c r="RXM5" s="302"/>
      <c r="RXN5" s="302"/>
      <c r="RXO5" s="302"/>
      <c r="RXP5" s="302"/>
      <c r="RXQ5" s="302"/>
      <c r="RXR5" s="302"/>
      <c r="RXS5" s="302"/>
      <c r="RXT5" s="302"/>
      <c r="RXU5" s="302"/>
      <c r="RXV5" s="302"/>
      <c r="RXW5" s="302"/>
      <c r="RXX5" s="302"/>
      <c r="RXY5" s="302"/>
      <c r="RXZ5" s="302"/>
      <c r="RYA5" s="302"/>
      <c r="RYB5" s="302"/>
      <c r="RYC5" s="302"/>
      <c r="RYD5" s="302"/>
      <c r="RYE5" s="302"/>
      <c r="RYF5" s="302"/>
      <c r="RYG5" s="302"/>
      <c r="RYH5" s="302"/>
      <c r="RYI5" s="302"/>
      <c r="RYJ5" s="302"/>
      <c r="RYK5" s="302"/>
      <c r="RYL5" s="302"/>
      <c r="RYM5" s="302"/>
      <c r="RYN5" s="302"/>
      <c r="RYO5" s="302"/>
      <c r="RYP5" s="302"/>
      <c r="RYQ5" s="302"/>
      <c r="RYR5" s="302"/>
      <c r="RYS5" s="302"/>
      <c r="RYT5" s="302"/>
      <c r="RYU5" s="302"/>
      <c r="RYV5" s="302"/>
      <c r="RYW5" s="302"/>
      <c r="RYX5" s="302"/>
      <c r="RYY5" s="302"/>
      <c r="RYZ5" s="302"/>
      <c r="RZA5" s="302"/>
      <c r="RZB5" s="302"/>
      <c r="RZC5" s="302"/>
      <c r="RZD5" s="302"/>
      <c r="RZE5" s="302"/>
      <c r="RZF5" s="302"/>
      <c r="RZG5" s="302"/>
      <c r="RZH5" s="302"/>
      <c r="RZI5" s="302"/>
      <c r="RZJ5" s="302"/>
      <c r="RZK5" s="302"/>
      <c r="RZL5" s="302"/>
      <c r="RZM5" s="302"/>
      <c r="RZN5" s="302"/>
      <c r="RZO5" s="302"/>
      <c r="RZP5" s="302"/>
      <c r="RZQ5" s="302"/>
      <c r="RZR5" s="302"/>
      <c r="RZS5" s="302"/>
      <c r="RZT5" s="302"/>
      <c r="RZU5" s="302"/>
      <c r="RZV5" s="302"/>
      <c r="RZW5" s="302"/>
      <c r="RZX5" s="302"/>
      <c r="RZY5" s="302"/>
      <c r="RZZ5" s="302"/>
      <c r="SAA5" s="302"/>
      <c r="SAB5" s="302"/>
      <c r="SAC5" s="302"/>
      <c r="SAD5" s="302"/>
      <c r="SAE5" s="302"/>
      <c r="SAF5" s="302"/>
      <c r="SAG5" s="302"/>
      <c r="SAH5" s="302"/>
      <c r="SAI5" s="302"/>
      <c r="SAJ5" s="302"/>
      <c r="SAK5" s="302"/>
      <c r="SAL5" s="302"/>
      <c r="SAM5" s="302"/>
      <c r="SAN5" s="302"/>
      <c r="SAO5" s="302"/>
      <c r="SAP5" s="302"/>
      <c r="SAQ5" s="302"/>
      <c r="SAR5" s="302"/>
      <c r="SAS5" s="302"/>
      <c r="SAT5" s="302"/>
      <c r="SAU5" s="302"/>
      <c r="SAV5" s="302"/>
      <c r="SAW5" s="302"/>
      <c r="SAX5" s="302"/>
      <c r="SAY5" s="302"/>
      <c r="SAZ5" s="302"/>
      <c r="SBA5" s="302"/>
      <c r="SBB5" s="302"/>
      <c r="SBC5" s="302"/>
      <c r="SBD5" s="302"/>
      <c r="SBE5" s="302"/>
      <c r="SBF5" s="302"/>
      <c r="SBG5" s="302"/>
      <c r="SBH5" s="302"/>
      <c r="SBI5" s="302"/>
      <c r="SBJ5" s="302"/>
      <c r="SBK5" s="302"/>
      <c r="SBL5" s="302"/>
      <c r="SBM5" s="302"/>
      <c r="SBN5" s="302"/>
      <c r="SBO5" s="302"/>
      <c r="SBP5" s="302"/>
      <c r="SBQ5" s="302"/>
      <c r="SBR5" s="302"/>
      <c r="SBS5" s="302"/>
      <c r="SBT5" s="302"/>
      <c r="SBU5" s="302"/>
      <c r="SBV5" s="302"/>
      <c r="SBW5" s="302"/>
      <c r="SBX5" s="302"/>
      <c r="SBY5" s="302"/>
      <c r="SBZ5" s="302"/>
      <c r="SCA5" s="302"/>
      <c r="SCB5" s="302"/>
      <c r="SCC5" s="302"/>
      <c r="SCD5" s="302"/>
      <c r="SCE5" s="302"/>
      <c r="SCF5" s="302"/>
      <c r="SCG5" s="302"/>
      <c r="SCH5" s="302"/>
      <c r="SCI5" s="302"/>
      <c r="SCJ5" s="302"/>
      <c r="SCK5" s="302"/>
      <c r="SCL5" s="302"/>
      <c r="SCM5" s="302"/>
      <c r="SCN5" s="302"/>
      <c r="SCO5" s="302"/>
      <c r="SCP5" s="302"/>
      <c r="SCQ5" s="302"/>
      <c r="SCR5" s="302"/>
      <c r="SCS5" s="302"/>
      <c r="SCT5" s="302"/>
      <c r="SCU5" s="302"/>
      <c r="SCV5" s="302"/>
      <c r="SCW5" s="302"/>
      <c r="SCX5" s="302"/>
      <c r="SCY5" s="302"/>
      <c r="SCZ5" s="302"/>
      <c r="SDA5" s="302"/>
      <c r="SDB5" s="302"/>
      <c r="SDC5" s="302"/>
      <c r="SDD5" s="302"/>
      <c r="SDE5" s="302"/>
      <c r="SDF5" s="302"/>
      <c r="SDG5" s="302"/>
      <c r="SDH5" s="302"/>
      <c r="SDI5" s="302"/>
      <c r="SDJ5" s="302"/>
      <c r="SDK5" s="302"/>
      <c r="SDL5" s="302"/>
      <c r="SDM5" s="302"/>
      <c r="SDN5" s="302"/>
      <c r="SDO5" s="302"/>
      <c r="SDP5" s="302"/>
      <c r="SDQ5" s="302"/>
      <c r="SDR5" s="302"/>
      <c r="SDS5" s="302"/>
      <c r="SDT5" s="302"/>
      <c r="SDU5" s="302"/>
      <c r="SDV5" s="302"/>
      <c r="SDW5" s="302"/>
      <c r="SDX5" s="302"/>
      <c r="SDY5" s="302"/>
      <c r="SDZ5" s="302"/>
      <c r="SEA5" s="302"/>
      <c r="SEB5" s="302"/>
      <c r="SEC5" s="302"/>
      <c r="SED5" s="302"/>
      <c r="SEE5" s="302"/>
      <c r="SEF5" s="302"/>
      <c r="SEG5" s="302"/>
      <c r="SEH5" s="302"/>
      <c r="SEI5" s="302"/>
      <c r="SEJ5" s="302"/>
      <c r="SEK5" s="302"/>
      <c r="SEL5" s="302"/>
      <c r="SEM5" s="302"/>
      <c r="SEN5" s="302"/>
      <c r="SEO5" s="302"/>
      <c r="SEP5" s="302"/>
      <c r="SEQ5" s="302"/>
      <c r="SER5" s="302"/>
      <c r="SES5" s="302"/>
      <c r="SET5" s="302"/>
      <c r="SEU5" s="302"/>
      <c r="SEV5" s="302"/>
      <c r="SEW5" s="302"/>
      <c r="SEX5" s="302"/>
      <c r="SEY5" s="302"/>
      <c r="SEZ5" s="302"/>
      <c r="SFA5" s="302"/>
      <c r="SFB5" s="302"/>
      <c r="SFC5" s="302"/>
      <c r="SFD5" s="302"/>
      <c r="SFE5" s="302"/>
      <c r="SFF5" s="302"/>
      <c r="SFG5" s="302"/>
      <c r="SFH5" s="302"/>
      <c r="SFI5" s="302"/>
      <c r="SFJ5" s="302"/>
      <c r="SFK5" s="302"/>
      <c r="SFL5" s="302"/>
      <c r="SFM5" s="302"/>
      <c r="SFN5" s="302"/>
      <c r="SFO5" s="302"/>
      <c r="SFP5" s="302"/>
      <c r="SFQ5" s="302"/>
      <c r="SFR5" s="302"/>
      <c r="SFS5" s="302"/>
      <c r="SFT5" s="302"/>
      <c r="SFU5" s="302"/>
      <c r="SFV5" s="302"/>
      <c r="SFW5" s="302"/>
      <c r="SFX5" s="302"/>
      <c r="SFY5" s="302"/>
      <c r="SFZ5" s="302"/>
      <c r="SGA5" s="302"/>
      <c r="SGB5" s="302"/>
      <c r="SGC5" s="302"/>
      <c r="SGD5" s="302"/>
      <c r="SGE5" s="302"/>
      <c r="SGF5" s="302"/>
      <c r="SGG5" s="302"/>
      <c r="SGH5" s="302"/>
      <c r="SGI5" s="302"/>
      <c r="SGJ5" s="302"/>
      <c r="SGK5" s="302"/>
      <c r="SGL5" s="302"/>
      <c r="SGM5" s="302"/>
      <c r="SGN5" s="302"/>
      <c r="SGO5" s="302"/>
      <c r="SGP5" s="302"/>
      <c r="SGQ5" s="302"/>
      <c r="SGR5" s="302"/>
      <c r="SGS5" s="302"/>
      <c r="SGT5" s="302"/>
      <c r="SGU5" s="302"/>
      <c r="SGV5" s="302"/>
      <c r="SGW5" s="302"/>
      <c r="SGX5" s="302"/>
      <c r="SGY5" s="302"/>
      <c r="SGZ5" s="302"/>
      <c r="SHA5" s="302"/>
      <c r="SHB5" s="302"/>
      <c r="SHC5" s="302"/>
      <c r="SHD5" s="302"/>
      <c r="SHE5" s="302"/>
      <c r="SHF5" s="302"/>
      <c r="SHG5" s="302"/>
      <c r="SHH5" s="302"/>
      <c r="SHI5" s="302"/>
      <c r="SHJ5" s="302"/>
      <c r="SHK5" s="302"/>
      <c r="SHL5" s="302"/>
      <c r="SHM5" s="302"/>
      <c r="SHN5" s="302"/>
      <c r="SHO5" s="302"/>
      <c r="SHP5" s="302"/>
      <c r="SHQ5" s="302"/>
      <c r="SHR5" s="302"/>
      <c r="SHS5" s="302"/>
      <c r="SHT5" s="302"/>
      <c r="SHU5" s="302"/>
      <c r="SHV5" s="302"/>
      <c r="SHW5" s="302"/>
      <c r="SHX5" s="302"/>
      <c r="SHY5" s="302"/>
      <c r="SHZ5" s="302"/>
      <c r="SIA5" s="302"/>
      <c r="SIB5" s="302"/>
      <c r="SIC5" s="302"/>
      <c r="SID5" s="302"/>
      <c r="SIE5" s="302"/>
      <c r="SIF5" s="302"/>
      <c r="SIG5" s="302"/>
      <c r="SIH5" s="302"/>
      <c r="SII5" s="302"/>
      <c r="SIJ5" s="302"/>
      <c r="SIK5" s="302"/>
      <c r="SIL5" s="302"/>
      <c r="SIM5" s="302"/>
      <c r="SIN5" s="302"/>
      <c r="SIO5" s="302"/>
      <c r="SIP5" s="302"/>
      <c r="SIQ5" s="302"/>
      <c r="SIR5" s="302"/>
      <c r="SIS5" s="302"/>
      <c r="SIT5" s="302"/>
      <c r="SIU5" s="302"/>
      <c r="SIV5" s="302"/>
      <c r="SIW5" s="302"/>
      <c r="SIX5" s="302"/>
      <c r="SIY5" s="302"/>
      <c r="SIZ5" s="302"/>
      <c r="SJA5" s="302"/>
      <c r="SJB5" s="302"/>
      <c r="SJC5" s="302"/>
      <c r="SJD5" s="302"/>
      <c r="SJE5" s="302"/>
      <c r="SJF5" s="302"/>
      <c r="SJG5" s="302"/>
      <c r="SJH5" s="302"/>
      <c r="SJI5" s="302"/>
      <c r="SJJ5" s="302"/>
      <c r="SJK5" s="302"/>
      <c r="SJL5" s="302"/>
      <c r="SJM5" s="302"/>
      <c r="SJN5" s="302"/>
      <c r="SJO5" s="302"/>
      <c r="SJP5" s="302"/>
      <c r="SJQ5" s="302"/>
      <c r="SJR5" s="302"/>
      <c r="SJS5" s="302"/>
      <c r="SJT5" s="302"/>
      <c r="SJU5" s="302"/>
      <c r="SJV5" s="302"/>
      <c r="SJW5" s="302"/>
      <c r="SJX5" s="302"/>
      <c r="SJY5" s="302"/>
      <c r="SJZ5" s="302"/>
      <c r="SKA5" s="302"/>
      <c r="SKB5" s="302"/>
      <c r="SKC5" s="302"/>
      <c r="SKD5" s="302"/>
      <c r="SKE5" s="302"/>
      <c r="SKF5" s="302"/>
      <c r="SKG5" s="302"/>
      <c r="SKH5" s="302"/>
      <c r="SKI5" s="302"/>
      <c r="SKJ5" s="302"/>
      <c r="SKK5" s="302"/>
      <c r="SKL5" s="302"/>
      <c r="SKM5" s="302"/>
      <c r="SKN5" s="302"/>
      <c r="SKO5" s="302"/>
      <c r="SKP5" s="302"/>
      <c r="SKQ5" s="302"/>
      <c r="SKR5" s="302"/>
      <c r="SKS5" s="302"/>
      <c r="SKT5" s="302"/>
      <c r="SKU5" s="302"/>
      <c r="SKV5" s="302"/>
      <c r="SKW5" s="302"/>
      <c r="SKX5" s="302"/>
      <c r="SKY5" s="302"/>
      <c r="SKZ5" s="302"/>
      <c r="SLA5" s="302"/>
      <c r="SLB5" s="302"/>
      <c r="SLC5" s="302"/>
      <c r="SLD5" s="302"/>
      <c r="SLE5" s="302"/>
      <c r="SLF5" s="302"/>
      <c r="SLG5" s="302"/>
      <c r="SLH5" s="302"/>
      <c r="SLI5" s="302"/>
      <c r="SLJ5" s="302"/>
      <c r="SLK5" s="302"/>
      <c r="SLL5" s="302"/>
      <c r="SLM5" s="302"/>
      <c r="SLN5" s="302"/>
      <c r="SLO5" s="302"/>
      <c r="SLP5" s="302"/>
      <c r="SLQ5" s="302"/>
      <c r="SLR5" s="302"/>
      <c r="SLS5" s="302"/>
      <c r="SLT5" s="302"/>
      <c r="SLU5" s="302"/>
      <c r="SLV5" s="302"/>
      <c r="SLW5" s="302"/>
      <c r="SLX5" s="302"/>
      <c r="SLY5" s="302"/>
      <c r="SLZ5" s="302"/>
      <c r="SMA5" s="302"/>
      <c r="SMB5" s="302"/>
      <c r="SMC5" s="302"/>
      <c r="SMD5" s="302"/>
      <c r="SME5" s="302"/>
      <c r="SMF5" s="302"/>
      <c r="SMG5" s="302"/>
      <c r="SMH5" s="302"/>
      <c r="SMI5" s="302"/>
      <c r="SMJ5" s="302"/>
      <c r="SMK5" s="302"/>
      <c r="SML5" s="302"/>
      <c r="SMM5" s="302"/>
      <c r="SMN5" s="302"/>
      <c r="SMO5" s="302"/>
      <c r="SMP5" s="302"/>
      <c r="SMQ5" s="302"/>
      <c r="SMR5" s="302"/>
      <c r="SMS5" s="302"/>
      <c r="SMT5" s="302"/>
      <c r="SMU5" s="302"/>
      <c r="SMV5" s="302"/>
      <c r="SMW5" s="302"/>
      <c r="SMX5" s="302"/>
      <c r="SMY5" s="302"/>
      <c r="SMZ5" s="302"/>
      <c r="SNA5" s="302"/>
      <c r="SNB5" s="302"/>
      <c r="SNC5" s="302"/>
      <c r="SND5" s="302"/>
      <c r="SNE5" s="302"/>
      <c r="SNF5" s="302"/>
      <c r="SNG5" s="302"/>
      <c r="SNH5" s="302"/>
      <c r="SNI5" s="302"/>
      <c r="SNJ5" s="302"/>
      <c r="SNK5" s="302"/>
      <c r="SNL5" s="302"/>
      <c r="SNM5" s="302"/>
      <c r="SNN5" s="302"/>
      <c r="SNO5" s="302"/>
      <c r="SNP5" s="302"/>
      <c r="SNQ5" s="302"/>
      <c r="SNR5" s="302"/>
      <c r="SNS5" s="302"/>
      <c r="SNT5" s="302"/>
      <c r="SNU5" s="302"/>
      <c r="SNV5" s="302"/>
      <c r="SNW5" s="302"/>
      <c r="SNX5" s="302"/>
      <c r="SNY5" s="302"/>
      <c r="SNZ5" s="302"/>
      <c r="SOA5" s="302"/>
      <c r="SOB5" s="302"/>
      <c r="SOC5" s="302"/>
      <c r="SOD5" s="302"/>
      <c r="SOE5" s="302"/>
      <c r="SOF5" s="302"/>
      <c r="SOG5" s="302"/>
      <c r="SOH5" s="302"/>
      <c r="SOI5" s="302"/>
      <c r="SOJ5" s="302"/>
      <c r="SOK5" s="302"/>
      <c r="SOL5" s="302"/>
      <c r="SOM5" s="302"/>
      <c r="SON5" s="302"/>
      <c r="SOO5" s="302"/>
      <c r="SOP5" s="302"/>
      <c r="SOQ5" s="302"/>
      <c r="SOR5" s="302"/>
      <c r="SOS5" s="302"/>
      <c r="SOT5" s="302"/>
      <c r="SOU5" s="302"/>
      <c r="SOV5" s="302"/>
      <c r="SOW5" s="302"/>
      <c r="SOX5" s="302"/>
      <c r="SOY5" s="302"/>
      <c r="SOZ5" s="302"/>
      <c r="SPA5" s="302"/>
      <c r="SPB5" s="302"/>
      <c r="SPC5" s="302"/>
      <c r="SPD5" s="302"/>
      <c r="SPE5" s="302"/>
      <c r="SPF5" s="302"/>
      <c r="SPG5" s="302"/>
      <c r="SPH5" s="302"/>
      <c r="SPI5" s="302"/>
      <c r="SPJ5" s="302"/>
      <c r="SPK5" s="302"/>
      <c r="SPL5" s="302"/>
      <c r="SPM5" s="302"/>
      <c r="SPN5" s="302"/>
      <c r="SPO5" s="302"/>
      <c r="SPP5" s="302"/>
      <c r="SPQ5" s="302"/>
      <c r="SPR5" s="302"/>
      <c r="SPS5" s="302"/>
      <c r="SPT5" s="302"/>
      <c r="SPU5" s="302"/>
      <c r="SPV5" s="302"/>
      <c r="SPW5" s="302"/>
      <c r="SPX5" s="302"/>
      <c r="SPY5" s="302"/>
      <c r="SPZ5" s="302"/>
      <c r="SQA5" s="302"/>
      <c r="SQB5" s="302"/>
      <c r="SQC5" s="302"/>
      <c r="SQD5" s="302"/>
      <c r="SQE5" s="302"/>
      <c r="SQF5" s="302"/>
      <c r="SQG5" s="302"/>
      <c r="SQH5" s="302"/>
      <c r="SQI5" s="302"/>
      <c r="SQJ5" s="302"/>
      <c r="SQK5" s="302"/>
      <c r="SQL5" s="302"/>
      <c r="SQM5" s="302"/>
      <c r="SQN5" s="302"/>
      <c r="SQO5" s="302"/>
      <c r="SQP5" s="302"/>
      <c r="SQQ5" s="302"/>
      <c r="SQR5" s="302"/>
      <c r="SQS5" s="302"/>
      <c r="SQT5" s="302"/>
      <c r="SQU5" s="302"/>
      <c r="SQV5" s="302"/>
      <c r="SQW5" s="302"/>
      <c r="SQX5" s="302"/>
      <c r="SQY5" s="302"/>
      <c r="SQZ5" s="302"/>
      <c r="SRA5" s="302"/>
      <c r="SRB5" s="302"/>
      <c r="SRC5" s="302"/>
      <c r="SRD5" s="302"/>
      <c r="SRE5" s="302"/>
      <c r="SRF5" s="302"/>
      <c r="SRG5" s="302"/>
      <c r="SRH5" s="302"/>
      <c r="SRI5" s="302"/>
      <c r="SRJ5" s="302"/>
      <c r="SRK5" s="302"/>
      <c r="SRL5" s="302"/>
      <c r="SRM5" s="302"/>
      <c r="SRN5" s="302"/>
      <c r="SRO5" s="302"/>
      <c r="SRP5" s="302"/>
      <c r="SRQ5" s="302"/>
      <c r="SRR5" s="302"/>
      <c r="SRS5" s="302"/>
      <c r="SRT5" s="302"/>
      <c r="SRU5" s="302"/>
      <c r="SRV5" s="302"/>
      <c r="SRW5" s="302"/>
      <c r="SRX5" s="302"/>
      <c r="SRY5" s="302"/>
      <c r="SRZ5" s="302"/>
      <c r="SSA5" s="302"/>
      <c r="SSB5" s="302"/>
      <c r="SSC5" s="302"/>
      <c r="SSD5" s="302"/>
      <c r="SSE5" s="302"/>
      <c r="SSF5" s="302"/>
      <c r="SSG5" s="302"/>
      <c r="SSH5" s="302"/>
      <c r="SSI5" s="302"/>
      <c r="SSJ5" s="302"/>
      <c r="SSK5" s="302"/>
      <c r="SSL5" s="302"/>
      <c r="SSM5" s="302"/>
      <c r="SSN5" s="302"/>
      <c r="SSO5" s="302"/>
      <c r="SSP5" s="302"/>
      <c r="SSQ5" s="302"/>
      <c r="SSR5" s="302"/>
      <c r="SSS5" s="302"/>
      <c r="SST5" s="302"/>
      <c r="SSU5" s="302"/>
      <c r="SSV5" s="302"/>
      <c r="SSW5" s="302"/>
      <c r="SSX5" s="302"/>
      <c r="SSY5" s="302"/>
      <c r="SSZ5" s="302"/>
      <c r="STA5" s="302"/>
      <c r="STB5" s="302"/>
      <c r="STC5" s="302"/>
      <c r="STD5" s="302"/>
      <c r="STE5" s="302"/>
      <c r="STF5" s="302"/>
      <c r="STG5" s="302"/>
      <c r="STH5" s="302"/>
      <c r="STI5" s="302"/>
      <c r="STJ5" s="302"/>
      <c r="STK5" s="302"/>
      <c r="STL5" s="302"/>
      <c r="STM5" s="302"/>
      <c r="STN5" s="302"/>
      <c r="STO5" s="302"/>
      <c r="STP5" s="302"/>
      <c r="STQ5" s="302"/>
      <c r="STR5" s="302"/>
      <c r="STS5" s="302"/>
      <c r="STT5" s="302"/>
      <c r="STU5" s="302"/>
      <c r="STV5" s="302"/>
      <c r="STW5" s="302"/>
      <c r="STX5" s="302"/>
      <c r="STY5" s="302"/>
      <c r="STZ5" s="302"/>
      <c r="SUA5" s="302"/>
      <c r="SUB5" s="302"/>
      <c r="SUC5" s="302"/>
      <c r="SUD5" s="302"/>
      <c r="SUE5" s="302"/>
      <c r="SUF5" s="302"/>
      <c r="SUG5" s="302"/>
      <c r="SUH5" s="302"/>
      <c r="SUI5" s="302"/>
      <c r="SUJ5" s="302"/>
      <c r="SUK5" s="302"/>
      <c r="SUL5" s="302"/>
      <c r="SUM5" s="302"/>
      <c r="SUN5" s="302"/>
      <c r="SUO5" s="302"/>
      <c r="SUP5" s="302"/>
      <c r="SUQ5" s="302"/>
      <c r="SUR5" s="302"/>
      <c r="SUS5" s="302"/>
      <c r="SUT5" s="302"/>
      <c r="SUU5" s="302"/>
      <c r="SUV5" s="302"/>
      <c r="SUW5" s="302"/>
      <c r="SUX5" s="302"/>
      <c r="SUY5" s="302"/>
      <c r="SUZ5" s="302"/>
      <c r="SVA5" s="302"/>
      <c r="SVB5" s="302"/>
      <c r="SVC5" s="302"/>
      <c r="SVD5" s="302"/>
      <c r="SVE5" s="302"/>
      <c r="SVF5" s="302"/>
      <c r="SVG5" s="302"/>
      <c r="SVH5" s="302"/>
      <c r="SVI5" s="302"/>
      <c r="SVJ5" s="302"/>
      <c r="SVK5" s="302"/>
      <c r="SVL5" s="302"/>
      <c r="SVM5" s="302"/>
      <c r="SVN5" s="302"/>
      <c r="SVO5" s="302"/>
      <c r="SVP5" s="302"/>
      <c r="SVQ5" s="302"/>
      <c r="SVR5" s="302"/>
      <c r="SVS5" s="302"/>
      <c r="SVT5" s="302"/>
      <c r="SVU5" s="302"/>
      <c r="SVV5" s="302"/>
      <c r="SVW5" s="302"/>
      <c r="SVX5" s="302"/>
      <c r="SVY5" s="302"/>
      <c r="SVZ5" s="302"/>
      <c r="SWA5" s="302"/>
      <c r="SWB5" s="302"/>
      <c r="SWC5" s="302"/>
      <c r="SWD5" s="302"/>
      <c r="SWE5" s="302"/>
      <c r="SWF5" s="302"/>
      <c r="SWG5" s="302"/>
      <c r="SWH5" s="302"/>
      <c r="SWI5" s="302"/>
      <c r="SWJ5" s="302"/>
      <c r="SWK5" s="302"/>
      <c r="SWL5" s="302"/>
      <c r="SWM5" s="302"/>
      <c r="SWN5" s="302"/>
      <c r="SWO5" s="302"/>
      <c r="SWP5" s="302"/>
      <c r="SWQ5" s="302"/>
      <c r="SWR5" s="302"/>
      <c r="SWS5" s="302"/>
      <c r="SWT5" s="302"/>
      <c r="SWU5" s="302"/>
      <c r="SWV5" s="302"/>
      <c r="SWW5" s="302"/>
      <c r="SWX5" s="302"/>
      <c r="SWY5" s="302"/>
      <c r="SWZ5" s="302"/>
      <c r="SXA5" s="302"/>
      <c r="SXB5" s="302"/>
      <c r="SXC5" s="302"/>
      <c r="SXD5" s="302"/>
      <c r="SXE5" s="302"/>
      <c r="SXF5" s="302"/>
      <c r="SXG5" s="302"/>
      <c r="SXH5" s="302"/>
      <c r="SXI5" s="302"/>
      <c r="SXJ5" s="302"/>
      <c r="SXK5" s="302"/>
      <c r="SXL5" s="302"/>
      <c r="SXM5" s="302"/>
      <c r="SXN5" s="302"/>
      <c r="SXO5" s="302"/>
      <c r="SXP5" s="302"/>
      <c r="SXQ5" s="302"/>
      <c r="SXR5" s="302"/>
      <c r="SXS5" s="302"/>
      <c r="SXT5" s="302"/>
      <c r="SXU5" s="302"/>
      <c r="SXV5" s="302"/>
      <c r="SXW5" s="302"/>
      <c r="SXX5" s="302"/>
      <c r="SXY5" s="302"/>
      <c r="SXZ5" s="302"/>
      <c r="SYA5" s="302"/>
      <c r="SYB5" s="302"/>
      <c r="SYC5" s="302"/>
      <c r="SYD5" s="302"/>
      <c r="SYE5" s="302"/>
      <c r="SYF5" s="302"/>
      <c r="SYG5" s="302"/>
      <c r="SYH5" s="302"/>
      <c r="SYI5" s="302"/>
      <c r="SYJ5" s="302"/>
      <c r="SYK5" s="302"/>
      <c r="SYL5" s="302"/>
      <c r="SYM5" s="302"/>
      <c r="SYN5" s="302"/>
      <c r="SYO5" s="302"/>
      <c r="SYP5" s="302"/>
      <c r="SYQ5" s="302"/>
      <c r="SYR5" s="302"/>
      <c r="SYS5" s="302"/>
      <c r="SYT5" s="302"/>
      <c r="SYU5" s="302"/>
      <c r="SYV5" s="302"/>
      <c r="SYW5" s="302"/>
      <c r="SYX5" s="302"/>
      <c r="SYY5" s="302"/>
      <c r="SYZ5" s="302"/>
      <c r="SZA5" s="302"/>
      <c r="SZB5" s="302"/>
      <c r="SZC5" s="302"/>
      <c r="SZD5" s="302"/>
      <c r="SZE5" s="302"/>
      <c r="SZF5" s="302"/>
      <c r="SZG5" s="302"/>
      <c r="SZH5" s="302"/>
      <c r="SZI5" s="302"/>
      <c r="SZJ5" s="302"/>
      <c r="SZK5" s="302"/>
      <c r="SZL5" s="302"/>
      <c r="SZM5" s="302"/>
      <c r="SZN5" s="302"/>
      <c r="SZO5" s="302"/>
      <c r="SZP5" s="302"/>
      <c r="SZQ5" s="302"/>
      <c r="SZR5" s="302"/>
      <c r="SZS5" s="302"/>
      <c r="SZT5" s="302"/>
      <c r="SZU5" s="302"/>
      <c r="SZV5" s="302"/>
      <c r="SZW5" s="302"/>
      <c r="SZX5" s="302"/>
      <c r="SZY5" s="302"/>
      <c r="SZZ5" s="302"/>
      <c r="TAA5" s="302"/>
      <c r="TAB5" s="302"/>
      <c r="TAC5" s="302"/>
      <c r="TAD5" s="302"/>
      <c r="TAE5" s="302"/>
      <c r="TAF5" s="302"/>
      <c r="TAG5" s="302"/>
      <c r="TAH5" s="302"/>
      <c r="TAI5" s="302"/>
      <c r="TAJ5" s="302"/>
      <c r="TAK5" s="302"/>
      <c r="TAL5" s="302"/>
      <c r="TAM5" s="302"/>
      <c r="TAN5" s="302"/>
      <c r="TAO5" s="302"/>
      <c r="TAP5" s="302"/>
      <c r="TAQ5" s="302"/>
      <c r="TAR5" s="302"/>
      <c r="TAS5" s="302"/>
      <c r="TAT5" s="302"/>
      <c r="TAU5" s="302"/>
      <c r="TAV5" s="302"/>
      <c r="TAW5" s="302"/>
      <c r="TAX5" s="302"/>
      <c r="TAY5" s="302"/>
      <c r="TAZ5" s="302"/>
      <c r="TBA5" s="302"/>
      <c r="TBB5" s="302"/>
      <c r="TBC5" s="302"/>
      <c r="TBD5" s="302"/>
      <c r="TBE5" s="302"/>
      <c r="TBF5" s="302"/>
      <c r="TBG5" s="302"/>
      <c r="TBH5" s="302"/>
      <c r="TBI5" s="302"/>
      <c r="TBJ5" s="302"/>
      <c r="TBK5" s="302"/>
      <c r="TBL5" s="302"/>
      <c r="TBM5" s="302"/>
      <c r="TBN5" s="302"/>
      <c r="TBO5" s="302"/>
      <c r="TBP5" s="302"/>
      <c r="TBQ5" s="302"/>
      <c r="TBR5" s="302"/>
      <c r="TBS5" s="302"/>
      <c r="TBT5" s="302"/>
      <c r="TBU5" s="302"/>
      <c r="TBV5" s="302"/>
      <c r="TBW5" s="302"/>
      <c r="TBX5" s="302"/>
      <c r="TBY5" s="302"/>
      <c r="TBZ5" s="302"/>
      <c r="TCA5" s="302"/>
      <c r="TCB5" s="302"/>
      <c r="TCC5" s="302"/>
      <c r="TCD5" s="302"/>
      <c r="TCE5" s="302"/>
      <c r="TCF5" s="302"/>
      <c r="TCG5" s="302"/>
      <c r="TCH5" s="302"/>
      <c r="TCI5" s="302"/>
      <c r="TCJ5" s="302"/>
      <c r="TCK5" s="302"/>
      <c r="TCL5" s="302"/>
      <c r="TCM5" s="302"/>
      <c r="TCN5" s="302"/>
      <c r="TCO5" s="302"/>
      <c r="TCP5" s="302"/>
      <c r="TCQ5" s="302"/>
      <c r="TCR5" s="302"/>
      <c r="TCS5" s="302"/>
      <c r="TCT5" s="302"/>
      <c r="TCU5" s="302"/>
      <c r="TCV5" s="302"/>
      <c r="TCW5" s="302"/>
      <c r="TCX5" s="302"/>
      <c r="TCY5" s="302"/>
      <c r="TCZ5" s="302"/>
      <c r="TDA5" s="302"/>
      <c r="TDB5" s="302"/>
      <c r="TDC5" s="302"/>
      <c r="TDD5" s="302"/>
      <c r="TDE5" s="302"/>
      <c r="TDF5" s="302"/>
      <c r="TDG5" s="302"/>
      <c r="TDH5" s="302"/>
      <c r="TDI5" s="302"/>
      <c r="TDJ5" s="302"/>
      <c r="TDK5" s="302"/>
      <c r="TDL5" s="302"/>
      <c r="TDM5" s="302"/>
      <c r="TDN5" s="302"/>
      <c r="TDO5" s="302"/>
      <c r="TDP5" s="302"/>
      <c r="TDQ5" s="302"/>
      <c r="TDR5" s="302"/>
      <c r="TDS5" s="302"/>
      <c r="TDT5" s="302"/>
      <c r="TDU5" s="302"/>
      <c r="TDV5" s="302"/>
      <c r="TDW5" s="302"/>
      <c r="TDX5" s="302"/>
      <c r="TDY5" s="302"/>
      <c r="TDZ5" s="302"/>
      <c r="TEA5" s="302"/>
      <c r="TEB5" s="302"/>
      <c r="TEC5" s="302"/>
      <c r="TED5" s="302"/>
      <c r="TEE5" s="302"/>
      <c r="TEF5" s="302"/>
      <c r="TEG5" s="302"/>
      <c r="TEH5" s="302"/>
      <c r="TEI5" s="302"/>
      <c r="TEJ5" s="302"/>
      <c r="TEK5" s="302"/>
      <c r="TEL5" s="302"/>
      <c r="TEM5" s="302"/>
      <c r="TEN5" s="302"/>
      <c r="TEO5" s="302"/>
      <c r="TEP5" s="302"/>
      <c r="TEQ5" s="302"/>
      <c r="TER5" s="302"/>
      <c r="TES5" s="302"/>
      <c r="TET5" s="302"/>
      <c r="TEU5" s="302"/>
      <c r="TEV5" s="302"/>
      <c r="TEW5" s="302"/>
      <c r="TEX5" s="302"/>
      <c r="TEY5" s="302"/>
      <c r="TEZ5" s="302"/>
      <c r="TFA5" s="302"/>
      <c r="TFB5" s="302"/>
      <c r="TFC5" s="302"/>
      <c r="TFD5" s="302"/>
      <c r="TFE5" s="302"/>
      <c r="TFF5" s="302"/>
      <c r="TFG5" s="302"/>
      <c r="TFH5" s="302"/>
      <c r="TFI5" s="302"/>
      <c r="TFJ5" s="302"/>
      <c r="TFK5" s="302"/>
      <c r="TFL5" s="302"/>
      <c r="TFM5" s="302"/>
      <c r="TFN5" s="302"/>
      <c r="TFO5" s="302"/>
      <c r="TFP5" s="302"/>
      <c r="TFQ5" s="302"/>
      <c r="TFR5" s="302"/>
      <c r="TFS5" s="302"/>
      <c r="TFT5" s="302"/>
      <c r="TFU5" s="302"/>
      <c r="TFV5" s="302"/>
      <c r="TFW5" s="302"/>
      <c r="TFX5" s="302"/>
      <c r="TFY5" s="302"/>
      <c r="TFZ5" s="302"/>
      <c r="TGA5" s="302"/>
      <c r="TGB5" s="302"/>
      <c r="TGC5" s="302"/>
      <c r="TGD5" s="302"/>
      <c r="TGE5" s="302"/>
      <c r="TGF5" s="302"/>
      <c r="TGG5" s="302"/>
      <c r="TGH5" s="302"/>
      <c r="TGI5" s="302"/>
      <c r="TGJ5" s="302"/>
      <c r="TGK5" s="302"/>
      <c r="TGL5" s="302"/>
      <c r="TGM5" s="302"/>
      <c r="TGN5" s="302"/>
      <c r="TGO5" s="302"/>
      <c r="TGP5" s="302"/>
      <c r="TGQ5" s="302"/>
      <c r="TGR5" s="302"/>
      <c r="TGS5" s="302"/>
      <c r="TGT5" s="302"/>
      <c r="TGU5" s="302"/>
      <c r="TGV5" s="302"/>
      <c r="TGW5" s="302"/>
      <c r="TGX5" s="302"/>
      <c r="TGY5" s="302"/>
      <c r="TGZ5" s="302"/>
      <c r="THA5" s="302"/>
      <c r="THB5" s="302"/>
      <c r="THC5" s="302"/>
      <c r="THD5" s="302"/>
      <c r="THE5" s="302"/>
      <c r="THF5" s="302"/>
      <c r="THG5" s="302"/>
      <c r="THH5" s="302"/>
      <c r="THI5" s="302"/>
      <c r="THJ5" s="302"/>
      <c r="THK5" s="302"/>
      <c r="THL5" s="302"/>
      <c r="THM5" s="302"/>
      <c r="THN5" s="302"/>
      <c r="THO5" s="302"/>
      <c r="THP5" s="302"/>
      <c r="THQ5" s="302"/>
      <c r="THR5" s="302"/>
      <c r="THS5" s="302"/>
      <c r="THT5" s="302"/>
      <c r="THU5" s="302"/>
      <c r="THV5" s="302"/>
      <c r="THW5" s="302"/>
      <c r="THX5" s="302"/>
      <c r="THY5" s="302"/>
      <c r="THZ5" s="302"/>
      <c r="TIA5" s="302"/>
      <c r="TIB5" s="302"/>
      <c r="TIC5" s="302"/>
      <c r="TID5" s="302"/>
      <c r="TIE5" s="302"/>
      <c r="TIF5" s="302"/>
      <c r="TIG5" s="302"/>
      <c r="TIH5" s="302"/>
      <c r="TII5" s="302"/>
      <c r="TIJ5" s="302"/>
      <c r="TIK5" s="302"/>
      <c r="TIL5" s="302"/>
      <c r="TIM5" s="302"/>
      <c r="TIN5" s="302"/>
      <c r="TIO5" s="302"/>
      <c r="TIP5" s="302"/>
      <c r="TIQ5" s="302"/>
      <c r="TIR5" s="302"/>
      <c r="TIS5" s="302"/>
      <c r="TIT5" s="302"/>
      <c r="TIU5" s="302"/>
      <c r="TIV5" s="302"/>
      <c r="TIW5" s="302"/>
      <c r="TIX5" s="302"/>
      <c r="TIY5" s="302"/>
      <c r="TIZ5" s="302"/>
      <c r="TJA5" s="302"/>
      <c r="TJB5" s="302"/>
      <c r="TJC5" s="302"/>
      <c r="TJD5" s="302"/>
      <c r="TJE5" s="302"/>
      <c r="TJF5" s="302"/>
      <c r="TJG5" s="302"/>
      <c r="TJH5" s="302"/>
      <c r="TJI5" s="302"/>
      <c r="TJJ5" s="302"/>
      <c r="TJK5" s="302"/>
      <c r="TJL5" s="302"/>
      <c r="TJM5" s="302"/>
      <c r="TJN5" s="302"/>
      <c r="TJO5" s="302"/>
      <c r="TJP5" s="302"/>
      <c r="TJQ5" s="302"/>
      <c r="TJR5" s="302"/>
      <c r="TJS5" s="302"/>
      <c r="TJT5" s="302"/>
      <c r="TJU5" s="302"/>
      <c r="TJV5" s="302"/>
      <c r="TJW5" s="302"/>
      <c r="TJX5" s="302"/>
      <c r="TJY5" s="302"/>
      <c r="TJZ5" s="302"/>
      <c r="TKA5" s="302"/>
      <c r="TKB5" s="302"/>
      <c r="TKC5" s="302"/>
      <c r="TKD5" s="302"/>
      <c r="TKE5" s="302"/>
      <c r="TKF5" s="302"/>
      <c r="TKG5" s="302"/>
      <c r="TKH5" s="302"/>
      <c r="TKI5" s="302"/>
      <c r="TKJ5" s="302"/>
      <c r="TKK5" s="302"/>
      <c r="TKL5" s="302"/>
      <c r="TKM5" s="302"/>
      <c r="TKN5" s="302"/>
      <c r="TKO5" s="302"/>
      <c r="TKP5" s="302"/>
      <c r="TKQ5" s="302"/>
      <c r="TKR5" s="302"/>
      <c r="TKS5" s="302"/>
      <c r="TKT5" s="302"/>
      <c r="TKU5" s="302"/>
      <c r="TKV5" s="302"/>
      <c r="TKW5" s="302"/>
      <c r="TKX5" s="302"/>
      <c r="TKY5" s="302"/>
      <c r="TKZ5" s="302"/>
      <c r="TLA5" s="302"/>
      <c r="TLB5" s="302"/>
      <c r="TLC5" s="302"/>
      <c r="TLD5" s="302"/>
      <c r="TLE5" s="302"/>
      <c r="TLF5" s="302"/>
      <c r="TLG5" s="302"/>
      <c r="TLH5" s="302"/>
      <c r="TLI5" s="302"/>
      <c r="TLJ5" s="302"/>
      <c r="TLK5" s="302"/>
      <c r="TLL5" s="302"/>
      <c r="TLM5" s="302"/>
      <c r="TLN5" s="302"/>
      <c r="TLO5" s="302"/>
      <c r="TLP5" s="302"/>
      <c r="TLQ5" s="302"/>
      <c r="TLR5" s="302"/>
      <c r="TLS5" s="302"/>
      <c r="TLT5" s="302"/>
      <c r="TLU5" s="302"/>
      <c r="TLV5" s="302"/>
      <c r="TLW5" s="302"/>
      <c r="TLX5" s="302"/>
      <c r="TLY5" s="302"/>
      <c r="TLZ5" s="302"/>
      <c r="TMA5" s="302"/>
      <c r="TMB5" s="302"/>
      <c r="TMC5" s="302"/>
      <c r="TMD5" s="302"/>
      <c r="TME5" s="302"/>
      <c r="TMF5" s="302"/>
      <c r="TMG5" s="302"/>
      <c r="TMH5" s="302"/>
      <c r="TMI5" s="302"/>
      <c r="TMJ5" s="302"/>
      <c r="TMK5" s="302"/>
      <c r="TML5" s="302"/>
      <c r="TMM5" s="302"/>
      <c r="TMN5" s="302"/>
      <c r="TMO5" s="302"/>
      <c r="TMP5" s="302"/>
      <c r="TMQ5" s="302"/>
      <c r="TMR5" s="302"/>
      <c r="TMS5" s="302"/>
      <c r="TMT5" s="302"/>
      <c r="TMU5" s="302"/>
      <c r="TMV5" s="302"/>
      <c r="TMW5" s="302"/>
      <c r="TMX5" s="302"/>
      <c r="TMY5" s="302"/>
      <c r="TMZ5" s="302"/>
      <c r="TNA5" s="302"/>
      <c r="TNB5" s="302"/>
      <c r="TNC5" s="302"/>
      <c r="TND5" s="302"/>
      <c r="TNE5" s="302"/>
      <c r="TNF5" s="302"/>
      <c r="TNG5" s="302"/>
      <c r="TNH5" s="302"/>
      <c r="TNI5" s="302"/>
      <c r="TNJ5" s="302"/>
      <c r="TNK5" s="302"/>
      <c r="TNL5" s="302"/>
      <c r="TNM5" s="302"/>
      <c r="TNN5" s="302"/>
      <c r="TNO5" s="302"/>
      <c r="TNP5" s="302"/>
      <c r="TNQ5" s="302"/>
      <c r="TNR5" s="302"/>
      <c r="TNS5" s="302"/>
      <c r="TNT5" s="302"/>
      <c r="TNU5" s="302"/>
      <c r="TNV5" s="302"/>
      <c r="TNW5" s="302"/>
      <c r="TNX5" s="302"/>
      <c r="TNY5" s="302"/>
      <c r="TNZ5" s="302"/>
      <c r="TOA5" s="302"/>
      <c r="TOB5" s="302"/>
      <c r="TOC5" s="302"/>
      <c r="TOD5" s="302"/>
      <c r="TOE5" s="302"/>
      <c r="TOF5" s="302"/>
      <c r="TOG5" s="302"/>
      <c r="TOH5" s="302"/>
      <c r="TOI5" s="302"/>
      <c r="TOJ5" s="302"/>
      <c r="TOK5" s="302"/>
      <c r="TOL5" s="302"/>
      <c r="TOM5" s="302"/>
      <c r="TON5" s="302"/>
      <c r="TOO5" s="302"/>
      <c r="TOP5" s="302"/>
      <c r="TOQ5" s="302"/>
      <c r="TOR5" s="302"/>
      <c r="TOS5" s="302"/>
      <c r="TOT5" s="302"/>
      <c r="TOU5" s="302"/>
      <c r="TOV5" s="302"/>
      <c r="TOW5" s="302"/>
      <c r="TOX5" s="302"/>
      <c r="TOY5" s="302"/>
      <c r="TOZ5" s="302"/>
      <c r="TPA5" s="302"/>
      <c r="TPB5" s="302"/>
      <c r="TPC5" s="302"/>
      <c r="TPD5" s="302"/>
      <c r="TPE5" s="302"/>
      <c r="TPF5" s="302"/>
      <c r="TPG5" s="302"/>
      <c r="TPH5" s="302"/>
      <c r="TPI5" s="302"/>
      <c r="TPJ5" s="302"/>
      <c r="TPK5" s="302"/>
      <c r="TPL5" s="302"/>
      <c r="TPM5" s="302"/>
      <c r="TPN5" s="302"/>
      <c r="TPO5" s="302"/>
      <c r="TPP5" s="302"/>
      <c r="TPQ5" s="302"/>
      <c r="TPR5" s="302"/>
      <c r="TPS5" s="302"/>
      <c r="TPT5" s="302"/>
      <c r="TPU5" s="302"/>
      <c r="TPV5" s="302"/>
      <c r="TPW5" s="302"/>
      <c r="TPX5" s="302"/>
      <c r="TPY5" s="302"/>
      <c r="TPZ5" s="302"/>
      <c r="TQA5" s="302"/>
      <c r="TQB5" s="302"/>
      <c r="TQC5" s="302"/>
      <c r="TQD5" s="302"/>
      <c r="TQE5" s="302"/>
      <c r="TQF5" s="302"/>
      <c r="TQG5" s="302"/>
      <c r="TQH5" s="302"/>
      <c r="TQI5" s="302"/>
      <c r="TQJ5" s="302"/>
      <c r="TQK5" s="302"/>
      <c r="TQL5" s="302"/>
      <c r="TQM5" s="302"/>
      <c r="TQN5" s="302"/>
      <c r="TQO5" s="302"/>
      <c r="TQP5" s="302"/>
      <c r="TQQ5" s="302"/>
      <c r="TQR5" s="302"/>
      <c r="TQS5" s="302"/>
      <c r="TQT5" s="302"/>
      <c r="TQU5" s="302"/>
      <c r="TQV5" s="302"/>
      <c r="TQW5" s="302"/>
      <c r="TQX5" s="302"/>
      <c r="TQY5" s="302"/>
      <c r="TQZ5" s="302"/>
      <c r="TRA5" s="302"/>
      <c r="TRB5" s="302"/>
      <c r="TRC5" s="302"/>
      <c r="TRD5" s="302"/>
      <c r="TRE5" s="302"/>
      <c r="TRF5" s="302"/>
      <c r="TRG5" s="302"/>
      <c r="TRH5" s="302"/>
      <c r="TRI5" s="302"/>
      <c r="TRJ5" s="302"/>
      <c r="TRK5" s="302"/>
      <c r="TRL5" s="302"/>
      <c r="TRM5" s="302"/>
      <c r="TRN5" s="302"/>
      <c r="TRO5" s="302"/>
      <c r="TRP5" s="302"/>
      <c r="TRQ5" s="302"/>
      <c r="TRR5" s="302"/>
      <c r="TRS5" s="302"/>
      <c r="TRT5" s="302"/>
      <c r="TRU5" s="302"/>
      <c r="TRV5" s="302"/>
      <c r="TRW5" s="302"/>
      <c r="TRX5" s="302"/>
      <c r="TRY5" s="302"/>
      <c r="TRZ5" s="302"/>
      <c r="TSA5" s="302"/>
      <c r="TSB5" s="302"/>
      <c r="TSC5" s="302"/>
      <c r="TSD5" s="302"/>
      <c r="TSE5" s="302"/>
      <c r="TSF5" s="302"/>
      <c r="TSG5" s="302"/>
      <c r="TSH5" s="302"/>
      <c r="TSI5" s="302"/>
      <c r="TSJ5" s="302"/>
      <c r="TSK5" s="302"/>
      <c r="TSL5" s="302"/>
      <c r="TSM5" s="302"/>
      <c r="TSN5" s="302"/>
      <c r="TSO5" s="302"/>
      <c r="TSP5" s="302"/>
      <c r="TSQ5" s="302"/>
      <c r="TSR5" s="302"/>
      <c r="TSS5" s="302"/>
      <c r="TST5" s="302"/>
      <c r="TSU5" s="302"/>
      <c r="TSV5" s="302"/>
      <c r="TSW5" s="302"/>
      <c r="TSX5" s="302"/>
      <c r="TSY5" s="302"/>
      <c r="TSZ5" s="302"/>
      <c r="TTA5" s="302"/>
      <c r="TTB5" s="302"/>
      <c r="TTC5" s="302"/>
      <c r="TTD5" s="302"/>
      <c r="TTE5" s="302"/>
      <c r="TTF5" s="302"/>
      <c r="TTG5" s="302"/>
      <c r="TTH5" s="302"/>
      <c r="TTI5" s="302"/>
      <c r="TTJ5" s="302"/>
      <c r="TTK5" s="302"/>
      <c r="TTL5" s="302"/>
      <c r="TTM5" s="302"/>
      <c r="TTN5" s="302"/>
      <c r="TTO5" s="302"/>
      <c r="TTP5" s="302"/>
      <c r="TTQ5" s="302"/>
      <c r="TTR5" s="302"/>
      <c r="TTS5" s="302"/>
      <c r="TTT5" s="302"/>
      <c r="TTU5" s="302"/>
      <c r="TTV5" s="302"/>
      <c r="TTW5" s="302"/>
      <c r="TTX5" s="302"/>
      <c r="TTY5" s="302"/>
      <c r="TTZ5" s="302"/>
      <c r="TUA5" s="302"/>
      <c r="TUB5" s="302"/>
      <c r="TUC5" s="302"/>
      <c r="TUD5" s="302"/>
      <c r="TUE5" s="302"/>
      <c r="TUF5" s="302"/>
      <c r="TUG5" s="302"/>
      <c r="TUH5" s="302"/>
      <c r="TUI5" s="302"/>
      <c r="TUJ5" s="302"/>
      <c r="TUK5" s="302"/>
      <c r="TUL5" s="302"/>
      <c r="TUM5" s="302"/>
      <c r="TUN5" s="302"/>
      <c r="TUO5" s="302"/>
      <c r="TUP5" s="302"/>
      <c r="TUQ5" s="302"/>
      <c r="TUR5" s="302"/>
      <c r="TUS5" s="302"/>
      <c r="TUT5" s="302"/>
      <c r="TUU5" s="302"/>
      <c r="TUV5" s="302"/>
      <c r="TUW5" s="302"/>
      <c r="TUX5" s="302"/>
      <c r="TUY5" s="302"/>
      <c r="TUZ5" s="302"/>
      <c r="TVA5" s="302"/>
      <c r="TVB5" s="302"/>
      <c r="TVC5" s="302"/>
      <c r="TVD5" s="302"/>
      <c r="TVE5" s="302"/>
      <c r="TVF5" s="302"/>
      <c r="TVG5" s="302"/>
      <c r="TVH5" s="302"/>
      <c r="TVI5" s="302"/>
      <c r="TVJ5" s="302"/>
      <c r="TVK5" s="302"/>
      <c r="TVL5" s="302"/>
      <c r="TVM5" s="302"/>
      <c r="TVN5" s="302"/>
      <c r="TVO5" s="302"/>
      <c r="TVP5" s="302"/>
      <c r="TVQ5" s="302"/>
      <c r="TVR5" s="302"/>
      <c r="TVS5" s="302"/>
      <c r="TVT5" s="302"/>
      <c r="TVU5" s="302"/>
      <c r="TVV5" s="302"/>
      <c r="TVW5" s="302"/>
      <c r="TVX5" s="302"/>
      <c r="TVY5" s="302"/>
      <c r="TVZ5" s="302"/>
      <c r="TWA5" s="302"/>
      <c r="TWB5" s="302"/>
      <c r="TWC5" s="302"/>
      <c r="TWD5" s="302"/>
      <c r="TWE5" s="302"/>
      <c r="TWF5" s="302"/>
      <c r="TWG5" s="302"/>
      <c r="TWH5" s="302"/>
      <c r="TWI5" s="302"/>
      <c r="TWJ5" s="302"/>
      <c r="TWK5" s="302"/>
      <c r="TWL5" s="302"/>
      <c r="TWM5" s="302"/>
      <c r="TWN5" s="302"/>
      <c r="TWO5" s="302"/>
      <c r="TWP5" s="302"/>
      <c r="TWQ5" s="302"/>
      <c r="TWR5" s="302"/>
      <c r="TWS5" s="302"/>
      <c r="TWT5" s="302"/>
      <c r="TWU5" s="302"/>
      <c r="TWV5" s="302"/>
      <c r="TWW5" s="302"/>
      <c r="TWX5" s="302"/>
      <c r="TWY5" s="302"/>
      <c r="TWZ5" s="302"/>
      <c r="TXA5" s="302"/>
      <c r="TXB5" s="302"/>
      <c r="TXC5" s="302"/>
      <c r="TXD5" s="302"/>
      <c r="TXE5" s="302"/>
      <c r="TXF5" s="302"/>
      <c r="TXG5" s="302"/>
      <c r="TXH5" s="302"/>
      <c r="TXI5" s="302"/>
      <c r="TXJ5" s="302"/>
      <c r="TXK5" s="302"/>
      <c r="TXL5" s="302"/>
      <c r="TXM5" s="302"/>
      <c r="TXN5" s="302"/>
      <c r="TXO5" s="302"/>
      <c r="TXP5" s="302"/>
      <c r="TXQ5" s="302"/>
      <c r="TXR5" s="302"/>
      <c r="TXS5" s="302"/>
      <c r="TXT5" s="302"/>
      <c r="TXU5" s="302"/>
      <c r="TXV5" s="302"/>
      <c r="TXW5" s="302"/>
      <c r="TXX5" s="302"/>
      <c r="TXY5" s="302"/>
      <c r="TXZ5" s="302"/>
      <c r="TYA5" s="302"/>
      <c r="TYB5" s="302"/>
      <c r="TYC5" s="302"/>
      <c r="TYD5" s="302"/>
      <c r="TYE5" s="302"/>
      <c r="TYF5" s="302"/>
      <c r="TYG5" s="302"/>
      <c r="TYH5" s="302"/>
      <c r="TYI5" s="302"/>
      <c r="TYJ5" s="302"/>
      <c r="TYK5" s="302"/>
      <c r="TYL5" s="302"/>
      <c r="TYM5" s="302"/>
      <c r="TYN5" s="302"/>
      <c r="TYO5" s="302"/>
      <c r="TYP5" s="302"/>
      <c r="TYQ5" s="302"/>
      <c r="TYR5" s="302"/>
      <c r="TYS5" s="302"/>
      <c r="TYT5" s="302"/>
      <c r="TYU5" s="302"/>
      <c r="TYV5" s="302"/>
      <c r="TYW5" s="302"/>
      <c r="TYX5" s="302"/>
      <c r="TYY5" s="302"/>
      <c r="TYZ5" s="302"/>
      <c r="TZA5" s="302"/>
      <c r="TZB5" s="302"/>
      <c r="TZC5" s="302"/>
      <c r="TZD5" s="302"/>
      <c r="TZE5" s="302"/>
      <c r="TZF5" s="302"/>
      <c r="TZG5" s="302"/>
      <c r="TZH5" s="302"/>
      <c r="TZI5" s="302"/>
      <c r="TZJ5" s="302"/>
      <c r="TZK5" s="302"/>
      <c r="TZL5" s="302"/>
      <c r="TZM5" s="302"/>
      <c r="TZN5" s="302"/>
      <c r="TZO5" s="302"/>
      <c r="TZP5" s="302"/>
      <c r="TZQ5" s="302"/>
      <c r="TZR5" s="302"/>
      <c r="TZS5" s="302"/>
      <c r="TZT5" s="302"/>
      <c r="TZU5" s="302"/>
      <c r="TZV5" s="302"/>
      <c r="TZW5" s="302"/>
      <c r="TZX5" s="302"/>
      <c r="TZY5" s="302"/>
      <c r="TZZ5" s="302"/>
      <c r="UAA5" s="302"/>
      <c r="UAB5" s="302"/>
      <c r="UAC5" s="302"/>
      <c r="UAD5" s="302"/>
      <c r="UAE5" s="302"/>
      <c r="UAF5" s="302"/>
      <c r="UAG5" s="302"/>
      <c r="UAH5" s="302"/>
      <c r="UAI5" s="302"/>
      <c r="UAJ5" s="302"/>
      <c r="UAK5" s="302"/>
      <c r="UAL5" s="302"/>
      <c r="UAM5" s="302"/>
      <c r="UAN5" s="302"/>
      <c r="UAO5" s="302"/>
      <c r="UAP5" s="302"/>
      <c r="UAQ5" s="302"/>
      <c r="UAR5" s="302"/>
      <c r="UAS5" s="302"/>
      <c r="UAT5" s="302"/>
      <c r="UAU5" s="302"/>
      <c r="UAV5" s="302"/>
      <c r="UAW5" s="302"/>
      <c r="UAX5" s="302"/>
      <c r="UAY5" s="302"/>
      <c r="UAZ5" s="302"/>
      <c r="UBA5" s="302"/>
      <c r="UBB5" s="302"/>
      <c r="UBC5" s="302"/>
      <c r="UBD5" s="302"/>
      <c r="UBE5" s="302"/>
      <c r="UBF5" s="302"/>
      <c r="UBG5" s="302"/>
      <c r="UBH5" s="302"/>
      <c r="UBI5" s="302"/>
      <c r="UBJ5" s="302"/>
      <c r="UBK5" s="302"/>
      <c r="UBL5" s="302"/>
      <c r="UBM5" s="302"/>
      <c r="UBN5" s="302"/>
      <c r="UBO5" s="302"/>
      <c r="UBP5" s="302"/>
      <c r="UBQ5" s="302"/>
      <c r="UBR5" s="302"/>
      <c r="UBS5" s="302"/>
      <c r="UBT5" s="302"/>
      <c r="UBU5" s="302"/>
      <c r="UBV5" s="302"/>
      <c r="UBW5" s="302"/>
      <c r="UBX5" s="302"/>
      <c r="UBY5" s="302"/>
      <c r="UBZ5" s="302"/>
      <c r="UCA5" s="302"/>
      <c r="UCB5" s="302"/>
      <c r="UCC5" s="302"/>
      <c r="UCD5" s="302"/>
      <c r="UCE5" s="302"/>
      <c r="UCF5" s="302"/>
      <c r="UCG5" s="302"/>
      <c r="UCH5" s="302"/>
      <c r="UCI5" s="302"/>
      <c r="UCJ5" s="302"/>
      <c r="UCK5" s="302"/>
      <c r="UCL5" s="302"/>
      <c r="UCM5" s="302"/>
      <c r="UCN5" s="302"/>
      <c r="UCO5" s="302"/>
      <c r="UCP5" s="302"/>
      <c r="UCQ5" s="302"/>
      <c r="UCR5" s="302"/>
      <c r="UCS5" s="302"/>
      <c r="UCT5" s="302"/>
      <c r="UCU5" s="302"/>
      <c r="UCV5" s="302"/>
      <c r="UCW5" s="302"/>
      <c r="UCX5" s="302"/>
      <c r="UCY5" s="302"/>
      <c r="UCZ5" s="302"/>
      <c r="UDA5" s="302"/>
      <c r="UDB5" s="302"/>
      <c r="UDC5" s="302"/>
      <c r="UDD5" s="302"/>
      <c r="UDE5" s="302"/>
      <c r="UDF5" s="302"/>
      <c r="UDG5" s="302"/>
      <c r="UDH5" s="302"/>
      <c r="UDI5" s="302"/>
      <c r="UDJ5" s="302"/>
      <c r="UDK5" s="302"/>
      <c r="UDL5" s="302"/>
      <c r="UDM5" s="302"/>
      <c r="UDN5" s="302"/>
      <c r="UDO5" s="302"/>
      <c r="UDP5" s="302"/>
      <c r="UDQ5" s="302"/>
      <c r="UDR5" s="302"/>
      <c r="UDS5" s="302"/>
      <c r="UDT5" s="302"/>
      <c r="UDU5" s="302"/>
      <c r="UDV5" s="302"/>
      <c r="UDW5" s="302"/>
      <c r="UDX5" s="302"/>
      <c r="UDY5" s="302"/>
      <c r="UDZ5" s="302"/>
      <c r="UEA5" s="302"/>
      <c r="UEB5" s="302"/>
      <c r="UEC5" s="302"/>
      <c r="UED5" s="302"/>
      <c r="UEE5" s="302"/>
      <c r="UEF5" s="302"/>
      <c r="UEG5" s="302"/>
      <c r="UEH5" s="302"/>
      <c r="UEI5" s="302"/>
      <c r="UEJ5" s="302"/>
      <c r="UEK5" s="302"/>
      <c r="UEL5" s="302"/>
      <c r="UEM5" s="302"/>
      <c r="UEN5" s="302"/>
      <c r="UEO5" s="302"/>
      <c r="UEP5" s="302"/>
      <c r="UEQ5" s="302"/>
      <c r="UER5" s="302"/>
      <c r="UES5" s="302"/>
      <c r="UET5" s="302"/>
      <c r="UEU5" s="302"/>
      <c r="UEV5" s="302"/>
      <c r="UEW5" s="302"/>
      <c r="UEX5" s="302"/>
      <c r="UEY5" s="302"/>
      <c r="UEZ5" s="302"/>
      <c r="UFA5" s="302"/>
      <c r="UFB5" s="302"/>
      <c r="UFC5" s="302"/>
      <c r="UFD5" s="302"/>
      <c r="UFE5" s="302"/>
      <c r="UFF5" s="302"/>
      <c r="UFG5" s="302"/>
      <c r="UFH5" s="302"/>
      <c r="UFI5" s="302"/>
      <c r="UFJ5" s="302"/>
      <c r="UFK5" s="302"/>
      <c r="UFL5" s="302"/>
      <c r="UFM5" s="302"/>
      <c r="UFN5" s="302"/>
      <c r="UFO5" s="302"/>
      <c r="UFP5" s="302"/>
      <c r="UFQ5" s="302"/>
      <c r="UFR5" s="302"/>
      <c r="UFS5" s="302"/>
      <c r="UFT5" s="302"/>
      <c r="UFU5" s="302"/>
      <c r="UFV5" s="302"/>
      <c r="UFW5" s="302"/>
      <c r="UFX5" s="302"/>
      <c r="UFY5" s="302"/>
      <c r="UFZ5" s="302"/>
      <c r="UGA5" s="302"/>
      <c r="UGB5" s="302"/>
      <c r="UGC5" s="302"/>
      <c r="UGD5" s="302"/>
      <c r="UGE5" s="302"/>
      <c r="UGF5" s="302"/>
      <c r="UGG5" s="302"/>
      <c r="UGH5" s="302"/>
      <c r="UGI5" s="302"/>
      <c r="UGJ5" s="302"/>
      <c r="UGK5" s="302"/>
      <c r="UGL5" s="302"/>
      <c r="UGM5" s="302"/>
      <c r="UGN5" s="302"/>
      <c r="UGO5" s="302"/>
      <c r="UGP5" s="302"/>
      <c r="UGQ5" s="302"/>
      <c r="UGR5" s="302"/>
      <c r="UGS5" s="302"/>
      <c r="UGT5" s="302"/>
      <c r="UGU5" s="302"/>
      <c r="UGV5" s="302"/>
      <c r="UGW5" s="302"/>
      <c r="UGX5" s="302"/>
      <c r="UGY5" s="302"/>
      <c r="UGZ5" s="302"/>
      <c r="UHA5" s="302"/>
      <c r="UHB5" s="302"/>
      <c r="UHC5" s="302"/>
      <c r="UHD5" s="302"/>
      <c r="UHE5" s="302"/>
      <c r="UHF5" s="302"/>
      <c r="UHG5" s="302"/>
      <c r="UHH5" s="302"/>
      <c r="UHI5" s="302"/>
      <c r="UHJ5" s="302"/>
      <c r="UHK5" s="302"/>
      <c r="UHL5" s="302"/>
      <c r="UHM5" s="302"/>
      <c r="UHN5" s="302"/>
      <c r="UHO5" s="302"/>
      <c r="UHP5" s="302"/>
      <c r="UHQ5" s="302"/>
      <c r="UHR5" s="302"/>
      <c r="UHS5" s="302"/>
      <c r="UHT5" s="302"/>
      <c r="UHU5" s="302"/>
      <c r="UHV5" s="302"/>
      <c r="UHW5" s="302"/>
      <c r="UHX5" s="302"/>
      <c r="UHY5" s="302"/>
      <c r="UHZ5" s="302"/>
      <c r="UIA5" s="302"/>
      <c r="UIB5" s="302"/>
      <c r="UIC5" s="302"/>
      <c r="UID5" s="302"/>
      <c r="UIE5" s="302"/>
      <c r="UIF5" s="302"/>
      <c r="UIG5" s="302"/>
      <c r="UIH5" s="302"/>
      <c r="UII5" s="302"/>
      <c r="UIJ5" s="302"/>
      <c r="UIK5" s="302"/>
      <c r="UIL5" s="302"/>
      <c r="UIM5" s="302"/>
      <c r="UIN5" s="302"/>
      <c r="UIO5" s="302"/>
      <c r="UIP5" s="302"/>
      <c r="UIQ5" s="302"/>
      <c r="UIR5" s="302"/>
      <c r="UIS5" s="302"/>
      <c r="UIT5" s="302"/>
      <c r="UIU5" s="302"/>
      <c r="UIV5" s="302"/>
      <c r="UIW5" s="302"/>
      <c r="UIX5" s="302"/>
      <c r="UIY5" s="302"/>
      <c r="UIZ5" s="302"/>
      <c r="UJA5" s="302"/>
      <c r="UJB5" s="302"/>
      <c r="UJC5" s="302"/>
      <c r="UJD5" s="302"/>
      <c r="UJE5" s="302"/>
      <c r="UJF5" s="302"/>
      <c r="UJG5" s="302"/>
      <c r="UJH5" s="302"/>
      <c r="UJI5" s="302"/>
      <c r="UJJ5" s="302"/>
      <c r="UJK5" s="302"/>
      <c r="UJL5" s="302"/>
      <c r="UJM5" s="302"/>
      <c r="UJN5" s="302"/>
      <c r="UJO5" s="302"/>
      <c r="UJP5" s="302"/>
      <c r="UJQ5" s="302"/>
      <c r="UJR5" s="302"/>
      <c r="UJS5" s="302"/>
      <c r="UJT5" s="302"/>
      <c r="UJU5" s="302"/>
      <c r="UJV5" s="302"/>
      <c r="UJW5" s="302"/>
      <c r="UJX5" s="302"/>
      <c r="UJY5" s="302"/>
      <c r="UJZ5" s="302"/>
      <c r="UKA5" s="302"/>
      <c r="UKB5" s="302"/>
      <c r="UKC5" s="302"/>
      <c r="UKD5" s="302"/>
      <c r="UKE5" s="302"/>
      <c r="UKF5" s="302"/>
      <c r="UKG5" s="302"/>
      <c r="UKH5" s="302"/>
      <c r="UKI5" s="302"/>
      <c r="UKJ5" s="302"/>
      <c r="UKK5" s="302"/>
      <c r="UKL5" s="302"/>
      <c r="UKM5" s="302"/>
      <c r="UKN5" s="302"/>
      <c r="UKO5" s="302"/>
      <c r="UKP5" s="302"/>
      <c r="UKQ5" s="302"/>
      <c r="UKR5" s="302"/>
      <c r="UKS5" s="302"/>
      <c r="UKT5" s="302"/>
      <c r="UKU5" s="302"/>
      <c r="UKV5" s="302"/>
      <c r="UKW5" s="302"/>
      <c r="UKX5" s="302"/>
      <c r="UKY5" s="302"/>
      <c r="UKZ5" s="302"/>
      <c r="ULA5" s="302"/>
      <c r="ULB5" s="302"/>
      <c r="ULC5" s="302"/>
      <c r="ULD5" s="302"/>
      <c r="ULE5" s="302"/>
      <c r="ULF5" s="302"/>
      <c r="ULG5" s="302"/>
      <c r="ULH5" s="302"/>
      <c r="ULI5" s="302"/>
      <c r="ULJ5" s="302"/>
      <c r="ULK5" s="302"/>
      <c r="ULL5" s="302"/>
      <c r="ULM5" s="302"/>
      <c r="ULN5" s="302"/>
      <c r="ULO5" s="302"/>
      <c r="ULP5" s="302"/>
      <c r="ULQ5" s="302"/>
      <c r="ULR5" s="302"/>
      <c r="ULS5" s="302"/>
      <c r="ULT5" s="302"/>
      <c r="ULU5" s="302"/>
      <c r="ULV5" s="302"/>
      <c r="ULW5" s="302"/>
      <c r="ULX5" s="302"/>
      <c r="ULY5" s="302"/>
      <c r="ULZ5" s="302"/>
      <c r="UMA5" s="302"/>
      <c r="UMB5" s="302"/>
      <c r="UMC5" s="302"/>
      <c r="UMD5" s="302"/>
      <c r="UME5" s="302"/>
      <c r="UMF5" s="302"/>
      <c r="UMG5" s="302"/>
      <c r="UMH5" s="302"/>
      <c r="UMI5" s="302"/>
      <c r="UMJ5" s="302"/>
      <c r="UMK5" s="302"/>
      <c r="UML5" s="302"/>
      <c r="UMM5" s="302"/>
      <c r="UMN5" s="302"/>
      <c r="UMO5" s="302"/>
      <c r="UMP5" s="302"/>
      <c r="UMQ5" s="302"/>
      <c r="UMR5" s="302"/>
      <c r="UMS5" s="302"/>
      <c r="UMT5" s="302"/>
      <c r="UMU5" s="302"/>
      <c r="UMV5" s="302"/>
      <c r="UMW5" s="302"/>
      <c r="UMX5" s="302"/>
      <c r="UMY5" s="302"/>
      <c r="UMZ5" s="302"/>
      <c r="UNA5" s="302"/>
      <c r="UNB5" s="302"/>
      <c r="UNC5" s="302"/>
      <c r="UND5" s="302"/>
      <c r="UNE5" s="302"/>
      <c r="UNF5" s="302"/>
      <c r="UNG5" s="302"/>
      <c r="UNH5" s="302"/>
      <c r="UNI5" s="302"/>
      <c r="UNJ5" s="302"/>
      <c r="UNK5" s="302"/>
      <c r="UNL5" s="302"/>
      <c r="UNM5" s="302"/>
      <c r="UNN5" s="302"/>
      <c r="UNO5" s="302"/>
      <c r="UNP5" s="302"/>
      <c r="UNQ5" s="302"/>
      <c r="UNR5" s="302"/>
      <c r="UNS5" s="302"/>
      <c r="UNT5" s="302"/>
      <c r="UNU5" s="302"/>
      <c r="UNV5" s="302"/>
      <c r="UNW5" s="302"/>
      <c r="UNX5" s="302"/>
      <c r="UNY5" s="302"/>
      <c r="UNZ5" s="302"/>
      <c r="UOA5" s="302"/>
      <c r="UOB5" s="302"/>
      <c r="UOC5" s="302"/>
      <c r="UOD5" s="302"/>
      <c r="UOE5" s="302"/>
      <c r="UOF5" s="302"/>
      <c r="UOG5" s="302"/>
      <c r="UOH5" s="302"/>
      <c r="UOI5" s="302"/>
      <c r="UOJ5" s="302"/>
      <c r="UOK5" s="302"/>
      <c r="UOL5" s="302"/>
      <c r="UOM5" s="302"/>
      <c r="UON5" s="302"/>
      <c r="UOO5" s="302"/>
      <c r="UOP5" s="302"/>
      <c r="UOQ5" s="302"/>
      <c r="UOR5" s="302"/>
      <c r="UOS5" s="302"/>
      <c r="UOT5" s="302"/>
      <c r="UOU5" s="302"/>
      <c r="UOV5" s="302"/>
      <c r="UOW5" s="302"/>
      <c r="UOX5" s="302"/>
      <c r="UOY5" s="302"/>
      <c r="UOZ5" s="302"/>
      <c r="UPA5" s="302"/>
      <c r="UPB5" s="302"/>
      <c r="UPC5" s="302"/>
      <c r="UPD5" s="302"/>
      <c r="UPE5" s="302"/>
      <c r="UPF5" s="302"/>
      <c r="UPG5" s="302"/>
      <c r="UPH5" s="302"/>
      <c r="UPI5" s="302"/>
      <c r="UPJ5" s="302"/>
      <c r="UPK5" s="302"/>
      <c r="UPL5" s="302"/>
      <c r="UPM5" s="302"/>
      <c r="UPN5" s="302"/>
      <c r="UPO5" s="302"/>
      <c r="UPP5" s="302"/>
      <c r="UPQ5" s="302"/>
      <c r="UPR5" s="302"/>
      <c r="UPS5" s="302"/>
      <c r="UPT5" s="302"/>
      <c r="UPU5" s="302"/>
      <c r="UPV5" s="302"/>
      <c r="UPW5" s="302"/>
      <c r="UPX5" s="302"/>
      <c r="UPY5" s="302"/>
      <c r="UPZ5" s="302"/>
      <c r="UQA5" s="302"/>
      <c r="UQB5" s="302"/>
      <c r="UQC5" s="302"/>
      <c r="UQD5" s="302"/>
      <c r="UQE5" s="302"/>
      <c r="UQF5" s="302"/>
      <c r="UQG5" s="302"/>
      <c r="UQH5" s="302"/>
      <c r="UQI5" s="302"/>
      <c r="UQJ5" s="302"/>
      <c r="UQK5" s="302"/>
      <c r="UQL5" s="302"/>
      <c r="UQM5" s="302"/>
      <c r="UQN5" s="302"/>
      <c r="UQO5" s="302"/>
      <c r="UQP5" s="302"/>
      <c r="UQQ5" s="302"/>
      <c r="UQR5" s="302"/>
      <c r="UQS5" s="302"/>
      <c r="UQT5" s="302"/>
      <c r="UQU5" s="302"/>
      <c r="UQV5" s="302"/>
      <c r="UQW5" s="302"/>
      <c r="UQX5" s="302"/>
      <c r="UQY5" s="302"/>
      <c r="UQZ5" s="302"/>
      <c r="URA5" s="302"/>
      <c r="URB5" s="302"/>
      <c r="URC5" s="302"/>
      <c r="URD5" s="302"/>
      <c r="URE5" s="302"/>
      <c r="URF5" s="302"/>
      <c r="URG5" s="302"/>
      <c r="URH5" s="302"/>
      <c r="URI5" s="302"/>
      <c r="URJ5" s="302"/>
      <c r="URK5" s="302"/>
      <c r="URL5" s="302"/>
      <c r="URM5" s="302"/>
      <c r="URN5" s="302"/>
      <c r="URO5" s="302"/>
      <c r="URP5" s="302"/>
      <c r="URQ5" s="302"/>
      <c r="URR5" s="302"/>
      <c r="URS5" s="302"/>
      <c r="URT5" s="302"/>
      <c r="URU5" s="302"/>
      <c r="URV5" s="302"/>
      <c r="URW5" s="302"/>
      <c r="URX5" s="302"/>
      <c r="URY5" s="302"/>
      <c r="URZ5" s="302"/>
      <c r="USA5" s="302"/>
      <c r="USB5" s="302"/>
      <c r="USC5" s="302"/>
      <c r="USD5" s="302"/>
      <c r="USE5" s="302"/>
      <c r="USF5" s="302"/>
      <c r="USG5" s="302"/>
      <c r="USH5" s="302"/>
      <c r="USI5" s="302"/>
      <c r="USJ5" s="302"/>
      <c r="USK5" s="302"/>
      <c r="USL5" s="302"/>
      <c r="USM5" s="302"/>
      <c r="USN5" s="302"/>
      <c r="USO5" s="302"/>
      <c r="USP5" s="302"/>
      <c r="USQ5" s="302"/>
      <c r="USR5" s="302"/>
      <c r="USS5" s="302"/>
      <c r="UST5" s="302"/>
      <c r="USU5" s="302"/>
      <c r="USV5" s="302"/>
      <c r="USW5" s="302"/>
      <c r="USX5" s="302"/>
      <c r="USY5" s="302"/>
      <c r="USZ5" s="302"/>
      <c r="UTA5" s="302"/>
      <c r="UTB5" s="302"/>
      <c r="UTC5" s="302"/>
      <c r="UTD5" s="302"/>
      <c r="UTE5" s="302"/>
      <c r="UTF5" s="302"/>
      <c r="UTG5" s="302"/>
      <c r="UTH5" s="302"/>
      <c r="UTI5" s="302"/>
      <c r="UTJ5" s="302"/>
      <c r="UTK5" s="302"/>
      <c r="UTL5" s="302"/>
      <c r="UTM5" s="302"/>
      <c r="UTN5" s="302"/>
      <c r="UTO5" s="302"/>
      <c r="UTP5" s="302"/>
      <c r="UTQ5" s="302"/>
      <c r="UTR5" s="302"/>
      <c r="UTS5" s="302"/>
      <c r="UTT5" s="302"/>
      <c r="UTU5" s="302"/>
      <c r="UTV5" s="302"/>
      <c r="UTW5" s="302"/>
      <c r="UTX5" s="302"/>
      <c r="UTY5" s="302"/>
      <c r="UTZ5" s="302"/>
      <c r="UUA5" s="302"/>
      <c r="UUB5" s="302"/>
      <c r="UUC5" s="302"/>
      <c r="UUD5" s="302"/>
      <c r="UUE5" s="302"/>
      <c r="UUF5" s="302"/>
      <c r="UUG5" s="302"/>
      <c r="UUH5" s="302"/>
      <c r="UUI5" s="302"/>
      <c r="UUJ5" s="302"/>
      <c r="UUK5" s="302"/>
      <c r="UUL5" s="302"/>
      <c r="UUM5" s="302"/>
      <c r="UUN5" s="302"/>
      <c r="UUO5" s="302"/>
      <c r="UUP5" s="302"/>
      <c r="UUQ5" s="302"/>
      <c r="UUR5" s="302"/>
      <c r="UUS5" s="302"/>
      <c r="UUT5" s="302"/>
      <c r="UUU5" s="302"/>
      <c r="UUV5" s="302"/>
      <c r="UUW5" s="302"/>
      <c r="UUX5" s="302"/>
      <c r="UUY5" s="302"/>
      <c r="UUZ5" s="302"/>
      <c r="UVA5" s="302"/>
      <c r="UVB5" s="302"/>
      <c r="UVC5" s="302"/>
      <c r="UVD5" s="302"/>
      <c r="UVE5" s="302"/>
      <c r="UVF5" s="302"/>
      <c r="UVG5" s="302"/>
      <c r="UVH5" s="302"/>
      <c r="UVI5" s="302"/>
      <c r="UVJ5" s="302"/>
      <c r="UVK5" s="302"/>
      <c r="UVL5" s="302"/>
      <c r="UVM5" s="302"/>
      <c r="UVN5" s="302"/>
      <c r="UVO5" s="302"/>
      <c r="UVP5" s="302"/>
      <c r="UVQ5" s="302"/>
      <c r="UVR5" s="302"/>
      <c r="UVS5" s="302"/>
      <c r="UVT5" s="302"/>
      <c r="UVU5" s="302"/>
      <c r="UVV5" s="302"/>
      <c r="UVW5" s="302"/>
      <c r="UVX5" s="302"/>
      <c r="UVY5" s="302"/>
      <c r="UVZ5" s="302"/>
      <c r="UWA5" s="302"/>
      <c r="UWB5" s="302"/>
      <c r="UWC5" s="302"/>
      <c r="UWD5" s="302"/>
      <c r="UWE5" s="302"/>
      <c r="UWF5" s="302"/>
      <c r="UWG5" s="302"/>
      <c r="UWH5" s="302"/>
      <c r="UWI5" s="302"/>
      <c r="UWJ5" s="302"/>
      <c r="UWK5" s="302"/>
      <c r="UWL5" s="302"/>
      <c r="UWM5" s="302"/>
      <c r="UWN5" s="302"/>
      <c r="UWO5" s="302"/>
      <c r="UWP5" s="302"/>
      <c r="UWQ5" s="302"/>
      <c r="UWR5" s="302"/>
      <c r="UWS5" s="302"/>
      <c r="UWT5" s="302"/>
      <c r="UWU5" s="302"/>
      <c r="UWV5" s="302"/>
      <c r="UWW5" s="302"/>
      <c r="UWX5" s="302"/>
      <c r="UWY5" s="302"/>
      <c r="UWZ5" s="302"/>
      <c r="UXA5" s="302"/>
      <c r="UXB5" s="302"/>
      <c r="UXC5" s="302"/>
      <c r="UXD5" s="302"/>
      <c r="UXE5" s="302"/>
      <c r="UXF5" s="302"/>
      <c r="UXG5" s="302"/>
      <c r="UXH5" s="302"/>
      <c r="UXI5" s="302"/>
      <c r="UXJ5" s="302"/>
      <c r="UXK5" s="302"/>
      <c r="UXL5" s="302"/>
      <c r="UXM5" s="302"/>
      <c r="UXN5" s="302"/>
      <c r="UXO5" s="302"/>
      <c r="UXP5" s="302"/>
      <c r="UXQ5" s="302"/>
      <c r="UXR5" s="302"/>
      <c r="UXS5" s="302"/>
      <c r="UXT5" s="302"/>
      <c r="UXU5" s="302"/>
      <c r="UXV5" s="302"/>
      <c r="UXW5" s="302"/>
      <c r="UXX5" s="302"/>
      <c r="UXY5" s="302"/>
      <c r="UXZ5" s="302"/>
      <c r="UYA5" s="302"/>
      <c r="UYB5" s="302"/>
      <c r="UYC5" s="302"/>
      <c r="UYD5" s="302"/>
      <c r="UYE5" s="302"/>
      <c r="UYF5" s="302"/>
      <c r="UYG5" s="302"/>
      <c r="UYH5" s="302"/>
      <c r="UYI5" s="302"/>
      <c r="UYJ5" s="302"/>
      <c r="UYK5" s="302"/>
      <c r="UYL5" s="302"/>
      <c r="UYM5" s="302"/>
      <c r="UYN5" s="302"/>
      <c r="UYO5" s="302"/>
      <c r="UYP5" s="302"/>
      <c r="UYQ5" s="302"/>
      <c r="UYR5" s="302"/>
      <c r="UYS5" s="302"/>
      <c r="UYT5" s="302"/>
      <c r="UYU5" s="302"/>
      <c r="UYV5" s="302"/>
      <c r="UYW5" s="302"/>
      <c r="UYX5" s="302"/>
      <c r="UYY5" s="302"/>
      <c r="UYZ5" s="302"/>
      <c r="UZA5" s="302"/>
      <c r="UZB5" s="302"/>
      <c r="UZC5" s="302"/>
      <c r="UZD5" s="302"/>
      <c r="UZE5" s="302"/>
      <c r="UZF5" s="302"/>
      <c r="UZG5" s="302"/>
      <c r="UZH5" s="302"/>
      <c r="UZI5" s="302"/>
      <c r="UZJ5" s="302"/>
      <c r="UZK5" s="302"/>
      <c r="UZL5" s="302"/>
      <c r="UZM5" s="302"/>
      <c r="UZN5" s="302"/>
      <c r="UZO5" s="302"/>
      <c r="UZP5" s="302"/>
      <c r="UZQ5" s="302"/>
      <c r="UZR5" s="302"/>
      <c r="UZS5" s="302"/>
      <c r="UZT5" s="302"/>
      <c r="UZU5" s="302"/>
      <c r="UZV5" s="302"/>
      <c r="UZW5" s="302"/>
      <c r="UZX5" s="302"/>
      <c r="UZY5" s="302"/>
      <c r="UZZ5" s="302"/>
      <c r="VAA5" s="302"/>
      <c r="VAB5" s="302"/>
      <c r="VAC5" s="302"/>
      <c r="VAD5" s="302"/>
      <c r="VAE5" s="302"/>
      <c r="VAF5" s="302"/>
      <c r="VAG5" s="302"/>
      <c r="VAH5" s="302"/>
      <c r="VAI5" s="302"/>
      <c r="VAJ5" s="302"/>
      <c r="VAK5" s="302"/>
      <c r="VAL5" s="302"/>
      <c r="VAM5" s="302"/>
      <c r="VAN5" s="302"/>
      <c r="VAO5" s="302"/>
      <c r="VAP5" s="302"/>
      <c r="VAQ5" s="302"/>
      <c r="VAR5" s="302"/>
      <c r="VAS5" s="302"/>
      <c r="VAT5" s="302"/>
      <c r="VAU5" s="302"/>
      <c r="VAV5" s="302"/>
      <c r="VAW5" s="302"/>
      <c r="VAX5" s="302"/>
      <c r="VAY5" s="302"/>
      <c r="VAZ5" s="302"/>
      <c r="VBA5" s="302"/>
      <c r="VBB5" s="302"/>
      <c r="VBC5" s="302"/>
      <c r="VBD5" s="302"/>
      <c r="VBE5" s="302"/>
      <c r="VBF5" s="302"/>
      <c r="VBG5" s="302"/>
      <c r="VBH5" s="302"/>
      <c r="VBI5" s="302"/>
      <c r="VBJ5" s="302"/>
      <c r="VBK5" s="302"/>
      <c r="VBL5" s="302"/>
      <c r="VBM5" s="302"/>
      <c r="VBN5" s="302"/>
      <c r="VBO5" s="302"/>
      <c r="VBP5" s="302"/>
      <c r="VBQ5" s="302"/>
      <c r="VBR5" s="302"/>
      <c r="VBS5" s="302"/>
      <c r="VBT5" s="302"/>
      <c r="VBU5" s="302"/>
      <c r="VBV5" s="302"/>
      <c r="VBW5" s="302"/>
      <c r="VBX5" s="302"/>
      <c r="VBY5" s="302"/>
      <c r="VBZ5" s="302"/>
      <c r="VCA5" s="302"/>
      <c r="VCB5" s="302"/>
      <c r="VCC5" s="302"/>
      <c r="VCD5" s="302"/>
      <c r="VCE5" s="302"/>
      <c r="VCF5" s="302"/>
      <c r="VCG5" s="302"/>
      <c r="VCH5" s="302"/>
      <c r="VCI5" s="302"/>
      <c r="VCJ5" s="302"/>
      <c r="VCK5" s="302"/>
      <c r="VCL5" s="302"/>
      <c r="VCM5" s="302"/>
      <c r="VCN5" s="302"/>
      <c r="VCO5" s="302"/>
      <c r="VCP5" s="302"/>
      <c r="VCQ5" s="302"/>
      <c r="VCR5" s="302"/>
      <c r="VCS5" s="302"/>
      <c r="VCT5" s="302"/>
      <c r="VCU5" s="302"/>
      <c r="VCV5" s="302"/>
      <c r="VCW5" s="302"/>
      <c r="VCX5" s="302"/>
      <c r="VCY5" s="302"/>
      <c r="VCZ5" s="302"/>
      <c r="VDA5" s="302"/>
      <c r="VDB5" s="302"/>
      <c r="VDC5" s="302"/>
      <c r="VDD5" s="302"/>
      <c r="VDE5" s="302"/>
      <c r="VDF5" s="302"/>
      <c r="VDG5" s="302"/>
      <c r="VDH5" s="302"/>
      <c r="VDI5" s="302"/>
      <c r="VDJ5" s="302"/>
      <c r="VDK5" s="302"/>
      <c r="VDL5" s="302"/>
      <c r="VDM5" s="302"/>
      <c r="VDN5" s="302"/>
      <c r="VDO5" s="302"/>
      <c r="VDP5" s="302"/>
      <c r="VDQ5" s="302"/>
      <c r="VDR5" s="302"/>
      <c r="VDS5" s="302"/>
      <c r="VDT5" s="302"/>
      <c r="VDU5" s="302"/>
      <c r="VDV5" s="302"/>
      <c r="VDW5" s="302"/>
      <c r="VDX5" s="302"/>
      <c r="VDY5" s="302"/>
      <c r="VDZ5" s="302"/>
      <c r="VEA5" s="302"/>
      <c r="VEB5" s="302"/>
      <c r="VEC5" s="302"/>
      <c r="VED5" s="302"/>
      <c r="VEE5" s="302"/>
      <c r="VEF5" s="302"/>
      <c r="VEG5" s="302"/>
      <c r="VEH5" s="302"/>
      <c r="VEI5" s="302"/>
      <c r="VEJ5" s="302"/>
      <c r="VEK5" s="302"/>
      <c r="VEL5" s="302"/>
      <c r="VEM5" s="302"/>
      <c r="VEN5" s="302"/>
      <c r="VEO5" s="302"/>
      <c r="VEP5" s="302"/>
      <c r="VEQ5" s="302"/>
      <c r="VER5" s="302"/>
      <c r="VES5" s="302"/>
      <c r="VET5" s="302"/>
      <c r="VEU5" s="302"/>
      <c r="VEV5" s="302"/>
      <c r="VEW5" s="302"/>
      <c r="VEX5" s="302"/>
      <c r="VEY5" s="302"/>
      <c r="VEZ5" s="302"/>
      <c r="VFA5" s="302"/>
      <c r="VFB5" s="302"/>
      <c r="VFC5" s="302"/>
      <c r="VFD5" s="302"/>
      <c r="VFE5" s="302"/>
      <c r="VFF5" s="302"/>
      <c r="VFG5" s="302"/>
      <c r="VFH5" s="302"/>
      <c r="VFI5" s="302"/>
      <c r="VFJ5" s="302"/>
      <c r="VFK5" s="302"/>
      <c r="VFL5" s="302"/>
      <c r="VFM5" s="302"/>
      <c r="VFN5" s="302"/>
      <c r="VFO5" s="302"/>
      <c r="VFP5" s="302"/>
      <c r="VFQ5" s="302"/>
      <c r="VFR5" s="302"/>
      <c r="VFS5" s="302"/>
      <c r="VFT5" s="302"/>
      <c r="VFU5" s="302"/>
      <c r="VFV5" s="302"/>
      <c r="VFW5" s="302"/>
      <c r="VFX5" s="302"/>
      <c r="VFY5" s="302"/>
      <c r="VFZ5" s="302"/>
      <c r="VGA5" s="302"/>
      <c r="VGB5" s="302"/>
      <c r="VGC5" s="302"/>
      <c r="VGD5" s="302"/>
      <c r="VGE5" s="302"/>
      <c r="VGF5" s="302"/>
      <c r="VGG5" s="302"/>
      <c r="VGH5" s="302"/>
      <c r="VGI5" s="302"/>
      <c r="VGJ5" s="302"/>
      <c r="VGK5" s="302"/>
      <c r="VGL5" s="302"/>
      <c r="VGM5" s="302"/>
      <c r="VGN5" s="302"/>
      <c r="VGO5" s="302"/>
      <c r="VGP5" s="302"/>
      <c r="VGQ5" s="302"/>
      <c r="VGR5" s="302"/>
      <c r="VGS5" s="302"/>
      <c r="VGT5" s="302"/>
      <c r="VGU5" s="302"/>
      <c r="VGV5" s="302"/>
      <c r="VGW5" s="302"/>
      <c r="VGX5" s="302"/>
      <c r="VGY5" s="302"/>
      <c r="VGZ5" s="302"/>
      <c r="VHA5" s="302"/>
      <c r="VHB5" s="302"/>
      <c r="VHC5" s="302"/>
      <c r="VHD5" s="302"/>
      <c r="VHE5" s="302"/>
      <c r="VHF5" s="302"/>
      <c r="VHG5" s="302"/>
      <c r="VHH5" s="302"/>
      <c r="VHI5" s="302"/>
      <c r="VHJ5" s="302"/>
      <c r="VHK5" s="302"/>
      <c r="VHL5" s="302"/>
      <c r="VHM5" s="302"/>
      <c r="VHN5" s="302"/>
      <c r="VHO5" s="302"/>
      <c r="VHP5" s="302"/>
      <c r="VHQ5" s="302"/>
      <c r="VHR5" s="302"/>
      <c r="VHS5" s="302"/>
      <c r="VHT5" s="302"/>
      <c r="VHU5" s="302"/>
      <c r="VHV5" s="302"/>
      <c r="VHW5" s="302"/>
      <c r="VHX5" s="302"/>
      <c r="VHY5" s="302"/>
      <c r="VHZ5" s="302"/>
      <c r="VIA5" s="302"/>
      <c r="VIB5" s="302"/>
      <c r="VIC5" s="302"/>
      <c r="VID5" s="302"/>
      <c r="VIE5" s="302"/>
      <c r="VIF5" s="302"/>
      <c r="VIG5" s="302"/>
      <c r="VIH5" s="302"/>
      <c r="VII5" s="302"/>
      <c r="VIJ5" s="302"/>
      <c r="VIK5" s="302"/>
      <c r="VIL5" s="302"/>
      <c r="VIM5" s="302"/>
      <c r="VIN5" s="302"/>
      <c r="VIO5" s="302"/>
      <c r="VIP5" s="302"/>
      <c r="VIQ5" s="302"/>
      <c r="VIR5" s="302"/>
      <c r="VIS5" s="302"/>
      <c r="VIT5" s="302"/>
      <c r="VIU5" s="302"/>
      <c r="VIV5" s="302"/>
      <c r="VIW5" s="302"/>
      <c r="VIX5" s="302"/>
      <c r="VIY5" s="302"/>
      <c r="VIZ5" s="302"/>
      <c r="VJA5" s="302"/>
      <c r="VJB5" s="302"/>
      <c r="VJC5" s="302"/>
      <c r="VJD5" s="302"/>
      <c r="VJE5" s="302"/>
      <c r="VJF5" s="302"/>
      <c r="VJG5" s="302"/>
      <c r="VJH5" s="302"/>
      <c r="VJI5" s="302"/>
      <c r="VJJ5" s="302"/>
      <c r="VJK5" s="302"/>
      <c r="VJL5" s="302"/>
      <c r="VJM5" s="302"/>
      <c r="VJN5" s="302"/>
      <c r="VJO5" s="302"/>
      <c r="VJP5" s="302"/>
      <c r="VJQ5" s="302"/>
      <c r="VJR5" s="302"/>
      <c r="VJS5" s="302"/>
      <c r="VJT5" s="302"/>
      <c r="VJU5" s="302"/>
      <c r="VJV5" s="302"/>
      <c r="VJW5" s="302"/>
      <c r="VJX5" s="302"/>
      <c r="VJY5" s="302"/>
      <c r="VJZ5" s="302"/>
      <c r="VKA5" s="302"/>
      <c r="VKB5" s="302"/>
      <c r="VKC5" s="302"/>
      <c r="VKD5" s="302"/>
      <c r="VKE5" s="302"/>
      <c r="VKF5" s="302"/>
      <c r="VKG5" s="302"/>
      <c r="VKH5" s="302"/>
      <c r="VKI5" s="302"/>
      <c r="VKJ5" s="302"/>
      <c r="VKK5" s="302"/>
      <c r="VKL5" s="302"/>
      <c r="VKM5" s="302"/>
      <c r="VKN5" s="302"/>
      <c r="VKO5" s="302"/>
      <c r="VKP5" s="302"/>
      <c r="VKQ5" s="302"/>
      <c r="VKR5" s="302"/>
      <c r="VKS5" s="302"/>
      <c r="VKT5" s="302"/>
      <c r="VKU5" s="302"/>
      <c r="VKV5" s="302"/>
      <c r="VKW5" s="302"/>
      <c r="VKX5" s="302"/>
      <c r="VKY5" s="302"/>
      <c r="VKZ5" s="302"/>
      <c r="VLA5" s="302"/>
      <c r="VLB5" s="302"/>
      <c r="VLC5" s="302"/>
      <c r="VLD5" s="302"/>
      <c r="VLE5" s="302"/>
      <c r="VLF5" s="302"/>
      <c r="VLG5" s="302"/>
      <c r="VLH5" s="302"/>
      <c r="VLI5" s="302"/>
      <c r="VLJ5" s="302"/>
      <c r="VLK5" s="302"/>
      <c r="VLL5" s="302"/>
      <c r="VLM5" s="302"/>
      <c r="VLN5" s="302"/>
      <c r="VLO5" s="302"/>
      <c r="VLP5" s="302"/>
      <c r="VLQ5" s="302"/>
      <c r="VLR5" s="302"/>
      <c r="VLS5" s="302"/>
      <c r="VLT5" s="302"/>
      <c r="VLU5" s="302"/>
      <c r="VLV5" s="302"/>
      <c r="VLW5" s="302"/>
      <c r="VLX5" s="302"/>
      <c r="VLY5" s="302"/>
      <c r="VLZ5" s="302"/>
      <c r="VMA5" s="302"/>
      <c r="VMB5" s="302"/>
      <c r="VMC5" s="302"/>
      <c r="VMD5" s="302"/>
      <c r="VME5" s="302"/>
      <c r="VMF5" s="302"/>
      <c r="VMG5" s="302"/>
      <c r="VMH5" s="302"/>
      <c r="VMI5" s="302"/>
      <c r="VMJ5" s="302"/>
      <c r="VMK5" s="302"/>
      <c r="VML5" s="302"/>
      <c r="VMM5" s="302"/>
      <c r="VMN5" s="302"/>
      <c r="VMO5" s="302"/>
      <c r="VMP5" s="302"/>
      <c r="VMQ5" s="302"/>
      <c r="VMR5" s="302"/>
      <c r="VMS5" s="302"/>
      <c r="VMT5" s="302"/>
      <c r="VMU5" s="302"/>
      <c r="VMV5" s="302"/>
      <c r="VMW5" s="302"/>
      <c r="VMX5" s="302"/>
      <c r="VMY5" s="302"/>
      <c r="VMZ5" s="302"/>
      <c r="VNA5" s="302"/>
      <c r="VNB5" s="302"/>
      <c r="VNC5" s="302"/>
      <c r="VND5" s="302"/>
      <c r="VNE5" s="302"/>
      <c r="VNF5" s="302"/>
      <c r="VNG5" s="302"/>
      <c r="VNH5" s="302"/>
      <c r="VNI5" s="302"/>
      <c r="VNJ5" s="302"/>
      <c r="VNK5" s="302"/>
      <c r="VNL5" s="302"/>
      <c r="VNM5" s="302"/>
      <c r="VNN5" s="302"/>
      <c r="VNO5" s="302"/>
      <c r="VNP5" s="302"/>
      <c r="VNQ5" s="302"/>
      <c r="VNR5" s="302"/>
      <c r="VNS5" s="302"/>
      <c r="VNT5" s="302"/>
      <c r="VNU5" s="302"/>
      <c r="VNV5" s="302"/>
      <c r="VNW5" s="302"/>
      <c r="VNX5" s="302"/>
      <c r="VNY5" s="302"/>
      <c r="VNZ5" s="302"/>
      <c r="VOA5" s="302"/>
      <c r="VOB5" s="302"/>
      <c r="VOC5" s="302"/>
      <c r="VOD5" s="302"/>
      <c r="VOE5" s="302"/>
      <c r="VOF5" s="302"/>
      <c r="VOG5" s="302"/>
      <c r="VOH5" s="302"/>
      <c r="VOI5" s="302"/>
      <c r="VOJ5" s="302"/>
      <c r="VOK5" s="302"/>
      <c r="VOL5" s="302"/>
      <c r="VOM5" s="302"/>
      <c r="VON5" s="302"/>
      <c r="VOO5" s="302"/>
      <c r="VOP5" s="302"/>
      <c r="VOQ5" s="302"/>
      <c r="VOR5" s="302"/>
      <c r="VOS5" s="302"/>
      <c r="VOT5" s="302"/>
      <c r="VOU5" s="302"/>
      <c r="VOV5" s="302"/>
      <c r="VOW5" s="302"/>
      <c r="VOX5" s="302"/>
      <c r="VOY5" s="302"/>
      <c r="VOZ5" s="302"/>
      <c r="VPA5" s="302"/>
      <c r="VPB5" s="302"/>
      <c r="VPC5" s="302"/>
      <c r="VPD5" s="302"/>
      <c r="VPE5" s="302"/>
      <c r="VPF5" s="302"/>
      <c r="VPG5" s="302"/>
      <c r="VPH5" s="302"/>
      <c r="VPI5" s="302"/>
      <c r="VPJ5" s="302"/>
      <c r="VPK5" s="302"/>
      <c r="VPL5" s="302"/>
      <c r="VPM5" s="302"/>
      <c r="VPN5" s="302"/>
      <c r="VPO5" s="302"/>
      <c r="VPP5" s="302"/>
      <c r="VPQ5" s="302"/>
      <c r="VPR5" s="302"/>
      <c r="VPS5" s="302"/>
      <c r="VPT5" s="302"/>
      <c r="VPU5" s="302"/>
      <c r="VPV5" s="302"/>
      <c r="VPW5" s="302"/>
      <c r="VPX5" s="302"/>
      <c r="VPY5" s="302"/>
      <c r="VPZ5" s="302"/>
      <c r="VQA5" s="302"/>
      <c r="VQB5" s="302"/>
      <c r="VQC5" s="302"/>
      <c r="VQD5" s="302"/>
      <c r="VQE5" s="302"/>
      <c r="VQF5" s="302"/>
      <c r="VQG5" s="302"/>
      <c r="VQH5" s="302"/>
      <c r="VQI5" s="302"/>
      <c r="VQJ5" s="302"/>
      <c r="VQK5" s="302"/>
      <c r="VQL5" s="302"/>
      <c r="VQM5" s="302"/>
      <c r="VQN5" s="302"/>
      <c r="VQO5" s="302"/>
      <c r="VQP5" s="302"/>
      <c r="VQQ5" s="302"/>
      <c r="VQR5" s="302"/>
      <c r="VQS5" s="302"/>
      <c r="VQT5" s="302"/>
      <c r="VQU5" s="302"/>
      <c r="VQV5" s="302"/>
      <c r="VQW5" s="302"/>
      <c r="VQX5" s="302"/>
      <c r="VQY5" s="302"/>
      <c r="VQZ5" s="302"/>
      <c r="VRA5" s="302"/>
      <c r="VRB5" s="302"/>
      <c r="VRC5" s="302"/>
      <c r="VRD5" s="302"/>
      <c r="VRE5" s="302"/>
      <c r="VRF5" s="302"/>
      <c r="VRG5" s="302"/>
      <c r="VRH5" s="302"/>
      <c r="VRI5" s="302"/>
      <c r="VRJ5" s="302"/>
      <c r="VRK5" s="302"/>
      <c r="VRL5" s="302"/>
      <c r="VRM5" s="302"/>
      <c r="VRN5" s="302"/>
      <c r="VRO5" s="302"/>
      <c r="VRP5" s="302"/>
      <c r="VRQ5" s="302"/>
      <c r="VRR5" s="302"/>
      <c r="VRS5" s="302"/>
      <c r="VRT5" s="302"/>
      <c r="VRU5" s="302"/>
      <c r="VRV5" s="302"/>
      <c r="VRW5" s="302"/>
      <c r="VRX5" s="302"/>
      <c r="VRY5" s="302"/>
      <c r="VRZ5" s="302"/>
      <c r="VSA5" s="302"/>
      <c r="VSB5" s="302"/>
      <c r="VSC5" s="302"/>
      <c r="VSD5" s="302"/>
      <c r="VSE5" s="302"/>
      <c r="VSF5" s="302"/>
      <c r="VSG5" s="302"/>
      <c r="VSH5" s="302"/>
      <c r="VSI5" s="302"/>
      <c r="VSJ5" s="302"/>
      <c r="VSK5" s="302"/>
      <c r="VSL5" s="302"/>
      <c r="VSM5" s="302"/>
      <c r="VSN5" s="302"/>
      <c r="VSO5" s="302"/>
      <c r="VSP5" s="302"/>
      <c r="VSQ5" s="302"/>
      <c r="VSR5" s="302"/>
      <c r="VSS5" s="302"/>
      <c r="VST5" s="302"/>
      <c r="VSU5" s="302"/>
      <c r="VSV5" s="302"/>
      <c r="VSW5" s="302"/>
      <c r="VSX5" s="302"/>
      <c r="VSY5" s="302"/>
      <c r="VSZ5" s="302"/>
      <c r="VTA5" s="302"/>
      <c r="VTB5" s="302"/>
      <c r="VTC5" s="302"/>
      <c r="VTD5" s="302"/>
      <c r="VTE5" s="302"/>
      <c r="VTF5" s="302"/>
      <c r="VTG5" s="302"/>
      <c r="VTH5" s="302"/>
      <c r="VTI5" s="302"/>
      <c r="VTJ5" s="302"/>
      <c r="VTK5" s="302"/>
      <c r="VTL5" s="302"/>
      <c r="VTM5" s="302"/>
      <c r="VTN5" s="302"/>
      <c r="VTO5" s="302"/>
      <c r="VTP5" s="302"/>
      <c r="VTQ5" s="302"/>
      <c r="VTR5" s="302"/>
      <c r="VTS5" s="302"/>
      <c r="VTT5" s="302"/>
      <c r="VTU5" s="302"/>
      <c r="VTV5" s="302"/>
      <c r="VTW5" s="302"/>
      <c r="VTX5" s="302"/>
      <c r="VTY5" s="302"/>
      <c r="VTZ5" s="302"/>
      <c r="VUA5" s="302"/>
      <c r="VUB5" s="302"/>
      <c r="VUC5" s="302"/>
      <c r="VUD5" s="302"/>
      <c r="VUE5" s="302"/>
      <c r="VUF5" s="302"/>
      <c r="VUG5" s="302"/>
      <c r="VUH5" s="302"/>
      <c r="VUI5" s="302"/>
      <c r="VUJ5" s="302"/>
      <c r="VUK5" s="302"/>
      <c r="VUL5" s="302"/>
      <c r="VUM5" s="302"/>
      <c r="VUN5" s="302"/>
      <c r="VUO5" s="302"/>
      <c r="VUP5" s="302"/>
      <c r="VUQ5" s="302"/>
      <c r="VUR5" s="302"/>
      <c r="VUS5" s="302"/>
      <c r="VUT5" s="302"/>
      <c r="VUU5" s="302"/>
      <c r="VUV5" s="302"/>
      <c r="VUW5" s="302"/>
      <c r="VUX5" s="302"/>
      <c r="VUY5" s="302"/>
      <c r="VUZ5" s="302"/>
      <c r="VVA5" s="302"/>
      <c r="VVB5" s="302"/>
      <c r="VVC5" s="302"/>
      <c r="VVD5" s="302"/>
      <c r="VVE5" s="302"/>
      <c r="VVF5" s="302"/>
      <c r="VVG5" s="302"/>
      <c r="VVH5" s="302"/>
      <c r="VVI5" s="302"/>
      <c r="VVJ5" s="302"/>
      <c r="VVK5" s="302"/>
      <c r="VVL5" s="302"/>
      <c r="VVM5" s="302"/>
      <c r="VVN5" s="302"/>
      <c r="VVO5" s="302"/>
      <c r="VVP5" s="302"/>
      <c r="VVQ5" s="302"/>
      <c r="VVR5" s="302"/>
      <c r="VVS5" s="302"/>
      <c r="VVT5" s="302"/>
      <c r="VVU5" s="302"/>
      <c r="VVV5" s="302"/>
      <c r="VVW5" s="302"/>
      <c r="VVX5" s="302"/>
      <c r="VVY5" s="302"/>
      <c r="VVZ5" s="302"/>
      <c r="VWA5" s="302"/>
      <c r="VWB5" s="302"/>
      <c r="VWC5" s="302"/>
      <c r="VWD5" s="302"/>
      <c r="VWE5" s="302"/>
      <c r="VWF5" s="302"/>
      <c r="VWG5" s="302"/>
      <c r="VWH5" s="302"/>
      <c r="VWI5" s="302"/>
      <c r="VWJ5" s="302"/>
      <c r="VWK5" s="302"/>
      <c r="VWL5" s="302"/>
      <c r="VWM5" s="302"/>
      <c r="VWN5" s="302"/>
      <c r="VWO5" s="302"/>
      <c r="VWP5" s="302"/>
      <c r="VWQ5" s="302"/>
      <c r="VWR5" s="302"/>
      <c r="VWS5" s="302"/>
      <c r="VWT5" s="302"/>
      <c r="VWU5" s="302"/>
      <c r="VWV5" s="302"/>
      <c r="VWW5" s="302"/>
      <c r="VWX5" s="302"/>
      <c r="VWY5" s="302"/>
      <c r="VWZ5" s="302"/>
      <c r="VXA5" s="302"/>
      <c r="VXB5" s="302"/>
      <c r="VXC5" s="302"/>
      <c r="VXD5" s="302"/>
      <c r="VXE5" s="302"/>
      <c r="VXF5" s="302"/>
      <c r="VXG5" s="302"/>
      <c r="VXH5" s="302"/>
      <c r="VXI5" s="302"/>
      <c r="VXJ5" s="302"/>
      <c r="VXK5" s="302"/>
      <c r="VXL5" s="302"/>
      <c r="VXM5" s="302"/>
      <c r="VXN5" s="302"/>
      <c r="VXO5" s="302"/>
      <c r="VXP5" s="302"/>
      <c r="VXQ5" s="302"/>
      <c r="VXR5" s="302"/>
      <c r="VXS5" s="302"/>
      <c r="VXT5" s="302"/>
      <c r="VXU5" s="302"/>
      <c r="VXV5" s="302"/>
      <c r="VXW5" s="302"/>
      <c r="VXX5" s="302"/>
      <c r="VXY5" s="302"/>
      <c r="VXZ5" s="302"/>
      <c r="VYA5" s="302"/>
      <c r="VYB5" s="302"/>
      <c r="VYC5" s="302"/>
      <c r="VYD5" s="302"/>
      <c r="VYE5" s="302"/>
      <c r="VYF5" s="302"/>
      <c r="VYG5" s="302"/>
      <c r="VYH5" s="302"/>
      <c r="VYI5" s="302"/>
      <c r="VYJ5" s="302"/>
      <c r="VYK5" s="302"/>
      <c r="VYL5" s="302"/>
      <c r="VYM5" s="302"/>
      <c r="VYN5" s="302"/>
      <c r="VYO5" s="302"/>
      <c r="VYP5" s="302"/>
      <c r="VYQ5" s="302"/>
      <c r="VYR5" s="302"/>
      <c r="VYS5" s="302"/>
      <c r="VYT5" s="302"/>
      <c r="VYU5" s="302"/>
      <c r="VYV5" s="302"/>
      <c r="VYW5" s="302"/>
      <c r="VYX5" s="302"/>
      <c r="VYY5" s="302"/>
      <c r="VYZ5" s="302"/>
      <c r="VZA5" s="302"/>
      <c r="VZB5" s="302"/>
      <c r="VZC5" s="302"/>
      <c r="VZD5" s="302"/>
      <c r="VZE5" s="302"/>
      <c r="VZF5" s="302"/>
      <c r="VZG5" s="302"/>
      <c r="VZH5" s="302"/>
      <c r="VZI5" s="302"/>
      <c r="VZJ5" s="302"/>
      <c r="VZK5" s="302"/>
      <c r="VZL5" s="302"/>
      <c r="VZM5" s="302"/>
      <c r="VZN5" s="302"/>
      <c r="VZO5" s="302"/>
      <c r="VZP5" s="302"/>
      <c r="VZQ5" s="302"/>
      <c r="VZR5" s="302"/>
      <c r="VZS5" s="302"/>
      <c r="VZT5" s="302"/>
      <c r="VZU5" s="302"/>
      <c r="VZV5" s="302"/>
      <c r="VZW5" s="302"/>
      <c r="VZX5" s="302"/>
      <c r="VZY5" s="302"/>
      <c r="VZZ5" s="302"/>
      <c r="WAA5" s="302"/>
      <c r="WAB5" s="302"/>
      <c r="WAC5" s="302"/>
      <c r="WAD5" s="302"/>
      <c r="WAE5" s="302"/>
      <c r="WAF5" s="302"/>
      <c r="WAG5" s="302"/>
      <c r="WAH5" s="302"/>
      <c r="WAI5" s="302"/>
      <c r="WAJ5" s="302"/>
      <c r="WAK5" s="302"/>
      <c r="WAL5" s="302"/>
      <c r="WAM5" s="302"/>
      <c r="WAN5" s="302"/>
      <c r="WAO5" s="302"/>
      <c r="WAP5" s="302"/>
      <c r="WAQ5" s="302"/>
      <c r="WAR5" s="302"/>
      <c r="WAS5" s="302"/>
      <c r="WAT5" s="302"/>
      <c r="WAU5" s="302"/>
      <c r="WAV5" s="302"/>
      <c r="WAW5" s="302"/>
      <c r="WAX5" s="302"/>
      <c r="WAY5" s="302"/>
      <c r="WAZ5" s="302"/>
      <c r="WBA5" s="302"/>
      <c r="WBB5" s="302"/>
      <c r="WBC5" s="302"/>
      <c r="WBD5" s="302"/>
      <c r="WBE5" s="302"/>
      <c r="WBF5" s="302"/>
      <c r="WBG5" s="302"/>
      <c r="WBH5" s="302"/>
      <c r="WBI5" s="302"/>
      <c r="WBJ5" s="302"/>
      <c r="WBK5" s="302"/>
      <c r="WBL5" s="302"/>
      <c r="WBM5" s="302"/>
      <c r="WBN5" s="302"/>
      <c r="WBO5" s="302"/>
      <c r="WBP5" s="302"/>
      <c r="WBQ5" s="302"/>
      <c r="WBR5" s="302"/>
      <c r="WBS5" s="302"/>
      <c r="WBT5" s="302"/>
      <c r="WBU5" s="302"/>
      <c r="WBV5" s="302"/>
      <c r="WBW5" s="302"/>
      <c r="WBX5" s="302"/>
      <c r="WBY5" s="302"/>
      <c r="WBZ5" s="302"/>
      <c r="WCA5" s="302"/>
      <c r="WCB5" s="302"/>
      <c r="WCC5" s="302"/>
      <c r="WCD5" s="302"/>
      <c r="WCE5" s="302"/>
      <c r="WCF5" s="302"/>
      <c r="WCG5" s="302"/>
      <c r="WCH5" s="302"/>
      <c r="WCI5" s="302"/>
      <c r="WCJ5" s="302"/>
      <c r="WCK5" s="302"/>
      <c r="WCL5" s="302"/>
      <c r="WCM5" s="302"/>
      <c r="WCN5" s="302"/>
      <c r="WCO5" s="302"/>
      <c r="WCP5" s="302"/>
      <c r="WCQ5" s="302"/>
      <c r="WCR5" s="302"/>
      <c r="WCS5" s="302"/>
      <c r="WCT5" s="302"/>
      <c r="WCU5" s="302"/>
      <c r="WCV5" s="302"/>
      <c r="WCW5" s="302"/>
      <c r="WCX5" s="302"/>
      <c r="WCY5" s="302"/>
      <c r="WCZ5" s="302"/>
      <c r="WDA5" s="302"/>
      <c r="WDB5" s="302"/>
      <c r="WDC5" s="302"/>
      <c r="WDD5" s="302"/>
      <c r="WDE5" s="302"/>
      <c r="WDF5" s="302"/>
      <c r="WDG5" s="302"/>
      <c r="WDH5" s="302"/>
      <c r="WDI5" s="302"/>
      <c r="WDJ5" s="302"/>
      <c r="WDK5" s="302"/>
      <c r="WDL5" s="302"/>
      <c r="WDM5" s="302"/>
      <c r="WDN5" s="302"/>
      <c r="WDO5" s="302"/>
      <c r="WDP5" s="302"/>
      <c r="WDQ5" s="302"/>
      <c r="WDR5" s="302"/>
      <c r="WDS5" s="302"/>
      <c r="WDT5" s="302"/>
      <c r="WDU5" s="302"/>
      <c r="WDV5" s="302"/>
      <c r="WDW5" s="302"/>
      <c r="WDX5" s="302"/>
      <c r="WDY5" s="302"/>
      <c r="WDZ5" s="302"/>
      <c r="WEA5" s="302"/>
      <c r="WEB5" s="302"/>
      <c r="WEC5" s="302"/>
      <c r="WED5" s="302"/>
      <c r="WEE5" s="302"/>
      <c r="WEF5" s="302"/>
      <c r="WEG5" s="302"/>
      <c r="WEH5" s="302"/>
      <c r="WEI5" s="302"/>
      <c r="WEJ5" s="302"/>
      <c r="WEK5" s="302"/>
      <c r="WEL5" s="302"/>
      <c r="WEM5" s="302"/>
      <c r="WEN5" s="302"/>
      <c r="WEO5" s="302"/>
      <c r="WEP5" s="302"/>
      <c r="WEQ5" s="302"/>
      <c r="WER5" s="302"/>
      <c r="WES5" s="302"/>
      <c r="WET5" s="302"/>
      <c r="WEU5" s="302"/>
      <c r="WEV5" s="302"/>
      <c r="WEW5" s="302"/>
      <c r="WEX5" s="302"/>
      <c r="WEY5" s="302"/>
      <c r="WEZ5" s="302"/>
      <c r="WFA5" s="302"/>
      <c r="WFB5" s="302"/>
      <c r="WFC5" s="302"/>
      <c r="WFD5" s="302"/>
      <c r="WFE5" s="302"/>
      <c r="WFF5" s="302"/>
      <c r="WFG5" s="302"/>
      <c r="WFH5" s="302"/>
      <c r="WFI5" s="302"/>
      <c r="WFJ5" s="302"/>
      <c r="WFK5" s="302"/>
      <c r="WFL5" s="302"/>
      <c r="WFM5" s="302"/>
      <c r="WFN5" s="302"/>
      <c r="WFO5" s="302"/>
      <c r="WFP5" s="302"/>
      <c r="WFQ5" s="302"/>
      <c r="WFR5" s="302"/>
      <c r="WFS5" s="302"/>
      <c r="WFT5" s="302"/>
      <c r="WFU5" s="302"/>
      <c r="WFV5" s="302"/>
      <c r="WFW5" s="302"/>
      <c r="WFX5" s="302"/>
      <c r="WFY5" s="302"/>
      <c r="WFZ5" s="302"/>
      <c r="WGA5" s="302"/>
      <c r="WGB5" s="302"/>
      <c r="WGC5" s="302"/>
      <c r="WGD5" s="302"/>
      <c r="WGE5" s="302"/>
      <c r="WGF5" s="302"/>
      <c r="WGG5" s="302"/>
      <c r="WGH5" s="302"/>
      <c r="WGI5" s="302"/>
      <c r="WGJ5" s="302"/>
      <c r="WGK5" s="302"/>
      <c r="WGL5" s="302"/>
      <c r="WGM5" s="302"/>
      <c r="WGN5" s="302"/>
      <c r="WGO5" s="302"/>
      <c r="WGP5" s="302"/>
      <c r="WGQ5" s="302"/>
      <c r="WGR5" s="302"/>
      <c r="WGS5" s="302"/>
      <c r="WGT5" s="302"/>
      <c r="WGU5" s="302"/>
      <c r="WGV5" s="302"/>
      <c r="WGW5" s="302"/>
      <c r="WGX5" s="302"/>
      <c r="WGY5" s="302"/>
      <c r="WGZ5" s="302"/>
      <c r="WHA5" s="302"/>
      <c r="WHB5" s="302"/>
      <c r="WHC5" s="302"/>
      <c r="WHD5" s="302"/>
      <c r="WHE5" s="302"/>
      <c r="WHF5" s="302"/>
      <c r="WHG5" s="302"/>
      <c r="WHH5" s="302"/>
      <c r="WHI5" s="302"/>
      <c r="WHJ5" s="302"/>
      <c r="WHK5" s="302"/>
      <c r="WHL5" s="302"/>
      <c r="WHM5" s="302"/>
      <c r="WHN5" s="302"/>
      <c r="WHO5" s="302"/>
      <c r="WHP5" s="302"/>
      <c r="WHQ5" s="302"/>
      <c r="WHR5" s="302"/>
      <c r="WHS5" s="302"/>
      <c r="WHT5" s="302"/>
      <c r="WHU5" s="302"/>
      <c r="WHV5" s="302"/>
      <c r="WHW5" s="302"/>
      <c r="WHX5" s="302"/>
      <c r="WHY5" s="302"/>
      <c r="WHZ5" s="302"/>
      <c r="WIA5" s="302"/>
      <c r="WIB5" s="302"/>
      <c r="WIC5" s="302"/>
      <c r="WID5" s="302"/>
      <c r="WIE5" s="302"/>
      <c r="WIF5" s="302"/>
      <c r="WIG5" s="302"/>
      <c r="WIH5" s="302"/>
      <c r="WII5" s="302"/>
      <c r="WIJ5" s="302"/>
      <c r="WIK5" s="302"/>
      <c r="WIL5" s="302"/>
      <c r="WIM5" s="302"/>
      <c r="WIN5" s="302"/>
      <c r="WIO5" s="302"/>
      <c r="WIP5" s="302"/>
      <c r="WIQ5" s="302"/>
      <c r="WIR5" s="302"/>
      <c r="WIS5" s="302"/>
      <c r="WIT5" s="302"/>
      <c r="WIU5" s="302"/>
      <c r="WIV5" s="302"/>
      <c r="WIW5" s="302"/>
      <c r="WIX5" s="302"/>
      <c r="WIY5" s="302"/>
      <c r="WIZ5" s="302"/>
      <c r="WJA5" s="302"/>
      <c r="WJB5" s="302"/>
      <c r="WJC5" s="302"/>
      <c r="WJD5" s="302"/>
      <c r="WJE5" s="302"/>
      <c r="WJF5" s="302"/>
      <c r="WJG5" s="302"/>
      <c r="WJH5" s="302"/>
      <c r="WJI5" s="302"/>
      <c r="WJJ5" s="302"/>
      <c r="WJK5" s="302"/>
      <c r="WJL5" s="302"/>
      <c r="WJM5" s="302"/>
      <c r="WJN5" s="302"/>
      <c r="WJO5" s="302"/>
      <c r="WJP5" s="302"/>
      <c r="WJQ5" s="302"/>
      <c r="WJR5" s="302"/>
      <c r="WJS5" s="302"/>
      <c r="WJT5" s="302"/>
      <c r="WJU5" s="302"/>
      <c r="WJV5" s="302"/>
      <c r="WJW5" s="302"/>
      <c r="WJX5" s="302"/>
      <c r="WJY5" s="302"/>
      <c r="WJZ5" s="302"/>
      <c r="WKA5" s="302"/>
      <c r="WKB5" s="302"/>
      <c r="WKC5" s="302"/>
      <c r="WKD5" s="302"/>
      <c r="WKE5" s="302"/>
      <c r="WKF5" s="302"/>
      <c r="WKG5" s="302"/>
      <c r="WKH5" s="302"/>
      <c r="WKI5" s="302"/>
      <c r="WKJ5" s="302"/>
      <c r="WKK5" s="302"/>
      <c r="WKL5" s="302"/>
      <c r="WKM5" s="302"/>
      <c r="WKN5" s="302"/>
      <c r="WKO5" s="302"/>
      <c r="WKP5" s="302"/>
      <c r="WKQ5" s="302"/>
      <c r="WKR5" s="302"/>
      <c r="WKS5" s="302"/>
      <c r="WKT5" s="302"/>
      <c r="WKU5" s="302"/>
      <c r="WKV5" s="302"/>
      <c r="WKW5" s="302"/>
      <c r="WKX5" s="302"/>
      <c r="WKY5" s="302"/>
      <c r="WKZ5" s="302"/>
      <c r="WLA5" s="302"/>
      <c r="WLB5" s="302"/>
      <c r="WLC5" s="302"/>
      <c r="WLD5" s="302"/>
      <c r="WLE5" s="302"/>
      <c r="WLF5" s="302"/>
      <c r="WLG5" s="302"/>
      <c r="WLH5" s="302"/>
      <c r="WLI5" s="302"/>
      <c r="WLJ5" s="302"/>
      <c r="WLK5" s="302"/>
      <c r="WLL5" s="302"/>
      <c r="WLM5" s="302"/>
      <c r="WLN5" s="302"/>
      <c r="WLO5" s="302"/>
      <c r="WLP5" s="302"/>
      <c r="WLQ5" s="302"/>
      <c r="WLR5" s="302"/>
      <c r="WLS5" s="302"/>
      <c r="WLT5" s="302"/>
      <c r="WLU5" s="302"/>
      <c r="WLV5" s="302"/>
      <c r="WLW5" s="302"/>
      <c r="WLX5" s="302"/>
      <c r="WLY5" s="302"/>
      <c r="WLZ5" s="302"/>
      <c r="WMA5" s="302"/>
      <c r="WMB5" s="302"/>
      <c r="WMC5" s="302"/>
      <c r="WMD5" s="302"/>
      <c r="WME5" s="302"/>
      <c r="WMF5" s="302"/>
      <c r="WMG5" s="302"/>
      <c r="WMH5" s="302"/>
      <c r="WMI5" s="302"/>
      <c r="WMJ5" s="302"/>
      <c r="WMK5" s="302"/>
      <c r="WML5" s="302"/>
      <c r="WMM5" s="302"/>
      <c r="WMN5" s="302"/>
      <c r="WMO5" s="302"/>
      <c r="WMP5" s="302"/>
      <c r="WMQ5" s="302"/>
      <c r="WMR5" s="302"/>
      <c r="WMS5" s="302"/>
      <c r="WMT5" s="302"/>
      <c r="WMU5" s="302"/>
      <c r="WMV5" s="302"/>
      <c r="WMW5" s="302"/>
      <c r="WMX5" s="302"/>
      <c r="WMY5" s="302"/>
      <c r="WMZ5" s="302"/>
      <c r="WNA5" s="302"/>
      <c r="WNB5" s="302"/>
      <c r="WNC5" s="302"/>
      <c r="WND5" s="302"/>
      <c r="WNE5" s="302"/>
      <c r="WNF5" s="302"/>
      <c r="WNG5" s="302"/>
      <c r="WNH5" s="302"/>
      <c r="WNI5" s="302"/>
      <c r="WNJ5" s="302"/>
      <c r="WNK5" s="302"/>
      <c r="WNL5" s="302"/>
      <c r="WNM5" s="302"/>
      <c r="WNN5" s="302"/>
      <c r="WNO5" s="302"/>
      <c r="WNP5" s="302"/>
      <c r="WNQ5" s="302"/>
      <c r="WNR5" s="302"/>
      <c r="WNS5" s="302"/>
      <c r="WNT5" s="302"/>
      <c r="WNU5" s="302"/>
      <c r="WNV5" s="302"/>
      <c r="WNW5" s="302"/>
      <c r="WNX5" s="302"/>
      <c r="WNY5" s="302"/>
      <c r="WNZ5" s="302"/>
      <c r="WOA5" s="302"/>
      <c r="WOB5" s="302"/>
      <c r="WOC5" s="302"/>
      <c r="WOD5" s="302"/>
      <c r="WOE5" s="302"/>
      <c r="WOF5" s="302"/>
      <c r="WOG5" s="302"/>
      <c r="WOH5" s="302"/>
      <c r="WOI5" s="302"/>
      <c r="WOJ5" s="302"/>
      <c r="WOK5" s="302"/>
      <c r="WOL5" s="302"/>
      <c r="WOM5" s="302"/>
      <c r="WON5" s="302"/>
      <c r="WOO5" s="302"/>
      <c r="WOP5" s="302"/>
      <c r="WOQ5" s="302"/>
      <c r="WOR5" s="302"/>
      <c r="WOS5" s="302"/>
      <c r="WOT5" s="302"/>
      <c r="WOU5" s="302"/>
      <c r="WOV5" s="302"/>
      <c r="WOW5" s="302"/>
      <c r="WOX5" s="302"/>
      <c r="WOY5" s="302"/>
      <c r="WOZ5" s="302"/>
      <c r="WPA5" s="302"/>
      <c r="WPB5" s="302"/>
      <c r="WPC5" s="302"/>
      <c r="WPD5" s="302"/>
      <c r="WPE5" s="302"/>
      <c r="WPF5" s="302"/>
      <c r="WPG5" s="302"/>
      <c r="WPH5" s="302"/>
      <c r="WPI5" s="302"/>
      <c r="WPJ5" s="302"/>
      <c r="WPK5" s="302"/>
      <c r="WPL5" s="302"/>
      <c r="WPM5" s="302"/>
      <c r="WPN5" s="302"/>
      <c r="WPO5" s="302"/>
      <c r="WPP5" s="302"/>
      <c r="WPQ5" s="302"/>
      <c r="WPR5" s="302"/>
      <c r="WPS5" s="302"/>
      <c r="WPT5" s="302"/>
      <c r="WPU5" s="302"/>
      <c r="WPV5" s="302"/>
      <c r="WPW5" s="302"/>
      <c r="WPX5" s="302"/>
      <c r="WPY5" s="302"/>
      <c r="WPZ5" s="302"/>
      <c r="WQA5" s="302"/>
      <c r="WQB5" s="302"/>
      <c r="WQC5" s="302"/>
      <c r="WQD5" s="302"/>
      <c r="WQE5" s="302"/>
      <c r="WQF5" s="302"/>
      <c r="WQG5" s="302"/>
      <c r="WQH5" s="302"/>
      <c r="WQI5" s="302"/>
      <c r="WQJ5" s="302"/>
      <c r="WQK5" s="302"/>
      <c r="WQL5" s="302"/>
      <c r="WQM5" s="302"/>
      <c r="WQN5" s="302"/>
      <c r="WQO5" s="302"/>
      <c r="WQP5" s="302"/>
      <c r="WQQ5" s="302"/>
      <c r="WQR5" s="302"/>
      <c r="WQS5" s="302"/>
      <c r="WQT5" s="302"/>
      <c r="WQU5" s="302"/>
      <c r="WQV5" s="302"/>
      <c r="WQW5" s="302"/>
      <c r="WQX5" s="302"/>
      <c r="WQY5" s="302"/>
      <c r="WQZ5" s="302"/>
      <c r="WRA5" s="302"/>
      <c r="WRB5" s="302"/>
      <c r="WRC5" s="302"/>
      <c r="WRD5" s="302"/>
      <c r="WRE5" s="302"/>
      <c r="WRF5" s="302"/>
      <c r="WRG5" s="302"/>
      <c r="WRH5" s="302"/>
      <c r="WRI5" s="302"/>
      <c r="WRJ5" s="302"/>
      <c r="WRK5" s="302"/>
      <c r="WRL5" s="302"/>
      <c r="WRM5" s="302"/>
      <c r="WRN5" s="302"/>
      <c r="WRO5" s="302"/>
      <c r="WRP5" s="302"/>
      <c r="WRQ5" s="302"/>
      <c r="WRR5" s="302"/>
      <c r="WRS5" s="302"/>
      <c r="WRT5" s="302"/>
      <c r="WRU5" s="302"/>
      <c r="WRV5" s="302"/>
      <c r="WRW5" s="302"/>
      <c r="WRX5" s="302"/>
      <c r="WRY5" s="302"/>
      <c r="WRZ5" s="302"/>
      <c r="WSA5" s="302"/>
      <c r="WSB5" s="302"/>
      <c r="WSC5" s="302"/>
      <c r="WSD5" s="302"/>
      <c r="WSE5" s="302"/>
      <c r="WSF5" s="302"/>
      <c r="WSG5" s="302"/>
      <c r="WSH5" s="302"/>
      <c r="WSI5" s="302"/>
      <c r="WSJ5" s="302"/>
      <c r="WSK5" s="302"/>
      <c r="WSL5" s="302"/>
      <c r="WSM5" s="302"/>
      <c r="WSN5" s="302"/>
      <c r="WSO5" s="302"/>
      <c r="WSP5" s="302"/>
      <c r="WSQ5" s="302"/>
      <c r="WSR5" s="302"/>
      <c r="WSS5" s="302"/>
      <c r="WST5" s="302"/>
      <c r="WSU5" s="302"/>
      <c r="WSV5" s="302"/>
      <c r="WSW5" s="302"/>
      <c r="WSX5" s="302"/>
      <c r="WSY5" s="302"/>
      <c r="WSZ5" s="302"/>
      <c r="WTA5" s="302"/>
      <c r="WTB5" s="302"/>
      <c r="WTC5" s="302"/>
      <c r="WTD5" s="302"/>
      <c r="WTE5" s="302"/>
      <c r="WTF5" s="302"/>
      <c r="WTG5" s="302"/>
      <c r="WTH5" s="302"/>
      <c r="WTI5" s="302"/>
      <c r="WTJ5" s="302"/>
      <c r="WTK5" s="302"/>
      <c r="WTL5" s="302"/>
      <c r="WTM5" s="302"/>
      <c r="WTN5" s="302"/>
      <c r="WTO5" s="302"/>
      <c r="WTP5" s="302"/>
      <c r="WTQ5" s="302"/>
      <c r="WTR5" s="302"/>
      <c r="WTS5" s="302"/>
      <c r="WTT5" s="302"/>
      <c r="WTU5" s="302"/>
      <c r="WTV5" s="302"/>
      <c r="WTW5" s="302"/>
      <c r="WTX5" s="302"/>
      <c r="WTY5" s="302"/>
      <c r="WTZ5" s="302"/>
      <c r="WUA5" s="302"/>
      <c r="WUB5" s="302"/>
      <c r="WUC5" s="302"/>
      <c r="WUD5" s="302"/>
      <c r="WUE5" s="302"/>
      <c r="WUF5" s="302"/>
      <c r="WUG5" s="302"/>
      <c r="WUH5" s="302"/>
      <c r="WUI5" s="302"/>
      <c r="WUJ5" s="302"/>
      <c r="WUK5" s="302"/>
      <c r="WUL5" s="302"/>
      <c r="WUM5" s="302"/>
      <c r="WUN5" s="302"/>
      <c r="WUO5" s="302"/>
      <c r="WUP5" s="302"/>
      <c r="WUQ5" s="302"/>
      <c r="WUR5" s="302"/>
      <c r="WUS5" s="302"/>
      <c r="WUT5" s="302"/>
      <c r="WUU5" s="302"/>
      <c r="WUV5" s="302"/>
      <c r="WUW5" s="302"/>
      <c r="WUX5" s="302"/>
      <c r="WUY5" s="302"/>
      <c r="WUZ5" s="302"/>
      <c r="WVA5" s="302"/>
      <c r="WVB5" s="302"/>
      <c r="WVC5" s="302"/>
      <c r="WVD5" s="302"/>
      <c r="WVE5" s="302"/>
      <c r="WVF5" s="302"/>
      <c r="WVG5" s="302"/>
      <c r="WVH5" s="302"/>
      <c r="WVI5" s="302"/>
      <c r="WVJ5" s="302"/>
      <c r="WVK5" s="302"/>
      <c r="WVL5" s="302"/>
      <c r="WVM5" s="302"/>
      <c r="WVN5" s="302"/>
      <c r="WVO5" s="302"/>
      <c r="WVP5" s="302"/>
      <c r="WVQ5" s="302"/>
      <c r="WVR5" s="302"/>
      <c r="WVS5" s="302"/>
      <c r="WVT5" s="302"/>
      <c r="WVU5" s="302"/>
      <c r="WVV5" s="302"/>
      <c r="WVW5" s="302"/>
      <c r="WVX5" s="302"/>
      <c r="WVY5" s="302"/>
      <c r="WVZ5" s="302"/>
      <c r="WWA5" s="302"/>
      <c r="WWB5" s="302"/>
      <c r="WWC5" s="302"/>
      <c r="WWD5" s="302"/>
      <c r="WWE5" s="302"/>
      <c r="WWF5" s="302"/>
      <c r="WWG5" s="302"/>
      <c r="WWH5" s="302"/>
      <c r="WWI5" s="302"/>
      <c r="WWJ5" s="302"/>
      <c r="WWK5" s="302"/>
      <c r="WWL5" s="302"/>
      <c r="WWM5" s="302"/>
      <c r="WWN5" s="302"/>
      <c r="WWO5" s="302"/>
      <c r="WWP5" s="302"/>
      <c r="WWQ5" s="302"/>
      <c r="WWR5" s="302"/>
      <c r="WWS5" s="302"/>
      <c r="WWT5" s="302"/>
      <c r="WWU5" s="302"/>
      <c r="WWV5" s="302"/>
      <c r="WWW5" s="302"/>
      <c r="WWX5" s="302"/>
      <c r="WWY5" s="302"/>
      <c r="WWZ5" s="302"/>
      <c r="WXA5" s="302"/>
      <c r="WXB5" s="302"/>
      <c r="WXC5" s="302"/>
      <c r="WXD5" s="302"/>
      <c r="WXE5" s="302"/>
      <c r="WXF5" s="302"/>
      <c r="WXG5" s="302"/>
      <c r="WXH5" s="302"/>
      <c r="WXI5" s="302"/>
      <c r="WXJ5" s="302"/>
      <c r="WXK5" s="302"/>
      <c r="WXL5" s="302"/>
      <c r="WXM5" s="302"/>
      <c r="WXN5" s="302"/>
      <c r="WXO5" s="302"/>
      <c r="WXP5" s="302"/>
      <c r="WXQ5" s="302"/>
      <c r="WXR5" s="302"/>
      <c r="WXS5" s="302"/>
      <c r="WXT5" s="302"/>
      <c r="WXU5" s="302"/>
      <c r="WXV5" s="302"/>
      <c r="WXW5" s="302"/>
      <c r="WXX5" s="302"/>
      <c r="WXY5" s="302"/>
      <c r="WXZ5" s="302"/>
      <c r="WYA5" s="302"/>
      <c r="WYB5" s="302"/>
      <c r="WYC5" s="302"/>
      <c r="WYD5" s="302"/>
      <c r="WYE5" s="302"/>
      <c r="WYF5" s="302"/>
      <c r="WYG5" s="302"/>
      <c r="WYH5" s="302"/>
      <c r="WYI5" s="302"/>
      <c r="WYJ5" s="302"/>
      <c r="WYK5" s="302"/>
      <c r="WYL5" s="302"/>
      <c r="WYM5" s="302"/>
      <c r="WYN5" s="302"/>
      <c r="WYO5" s="302"/>
      <c r="WYP5" s="302"/>
      <c r="WYQ5" s="302"/>
      <c r="WYR5" s="302"/>
      <c r="WYS5" s="302"/>
      <c r="WYT5" s="302"/>
      <c r="WYU5" s="302"/>
      <c r="WYV5" s="302"/>
      <c r="WYW5" s="302"/>
      <c r="WYX5" s="302"/>
      <c r="WYY5" s="302"/>
      <c r="WYZ5" s="302"/>
      <c r="WZA5" s="302"/>
      <c r="WZB5" s="302"/>
      <c r="WZC5" s="302"/>
      <c r="WZD5" s="302"/>
      <c r="WZE5" s="302"/>
      <c r="WZF5" s="302"/>
      <c r="WZG5" s="302"/>
      <c r="WZH5" s="302"/>
      <c r="WZI5" s="302"/>
      <c r="WZJ5" s="302"/>
      <c r="WZK5" s="302"/>
      <c r="WZL5" s="302"/>
      <c r="WZM5" s="302"/>
      <c r="WZN5" s="302"/>
      <c r="WZO5" s="302"/>
      <c r="WZP5" s="302"/>
      <c r="WZQ5" s="302"/>
      <c r="WZR5" s="302"/>
      <c r="WZS5" s="302"/>
      <c r="WZT5" s="302"/>
      <c r="WZU5" s="302"/>
      <c r="WZV5" s="302"/>
      <c r="WZW5" s="302"/>
      <c r="WZX5" s="302"/>
      <c r="WZY5" s="302"/>
      <c r="WZZ5" s="302"/>
      <c r="XAA5" s="302"/>
      <c r="XAB5" s="302"/>
      <c r="XAC5" s="302"/>
      <c r="XAD5" s="302"/>
      <c r="XAE5" s="302"/>
      <c r="XAF5" s="302"/>
      <c r="XAG5" s="302"/>
      <c r="XAH5" s="302"/>
      <c r="XAI5" s="302"/>
      <c r="XAJ5" s="302"/>
      <c r="XAK5" s="302"/>
      <c r="XAL5" s="302"/>
      <c r="XAM5" s="302"/>
      <c r="XAN5" s="302"/>
      <c r="XAO5" s="302"/>
      <c r="XAP5" s="302"/>
      <c r="XAQ5" s="302"/>
      <c r="XAR5" s="302"/>
      <c r="XAS5" s="302"/>
      <c r="XAT5" s="302"/>
      <c r="XAU5" s="302"/>
      <c r="XAV5" s="302"/>
      <c r="XAW5" s="302"/>
      <c r="XAX5" s="302"/>
      <c r="XAY5" s="302"/>
      <c r="XAZ5" s="302"/>
      <c r="XBA5" s="302"/>
      <c r="XBB5" s="302"/>
      <c r="XBC5" s="302"/>
      <c r="XBD5" s="302"/>
      <c r="XBE5" s="302"/>
      <c r="XBF5" s="302"/>
      <c r="XBG5" s="302"/>
      <c r="XBH5" s="302"/>
      <c r="XBI5" s="302"/>
      <c r="XBJ5" s="302"/>
      <c r="XBK5" s="302"/>
      <c r="XBL5" s="302"/>
      <c r="XBM5" s="302"/>
      <c r="XBN5" s="302"/>
      <c r="XBO5" s="302"/>
      <c r="XBP5" s="302"/>
      <c r="XBQ5" s="302"/>
      <c r="XBR5" s="302"/>
      <c r="XBS5" s="302"/>
      <c r="XBT5" s="302"/>
      <c r="XBU5" s="302"/>
      <c r="XBV5" s="302"/>
      <c r="XBW5" s="302"/>
      <c r="XBX5" s="302"/>
      <c r="XBY5" s="302"/>
      <c r="XBZ5" s="302"/>
      <c r="XCA5" s="302"/>
      <c r="XCB5" s="302"/>
      <c r="XCC5" s="302"/>
      <c r="XCD5" s="302"/>
      <c r="XCE5" s="302"/>
      <c r="XCF5" s="302"/>
      <c r="XCG5" s="302"/>
      <c r="XCH5" s="302"/>
      <c r="XCI5" s="302"/>
      <c r="XCJ5" s="302"/>
      <c r="XCK5" s="302"/>
      <c r="XCL5" s="302"/>
      <c r="XCM5" s="302"/>
      <c r="XCN5" s="302"/>
      <c r="XCO5" s="302"/>
      <c r="XCP5" s="302"/>
      <c r="XCQ5" s="302"/>
      <c r="XCR5" s="302"/>
      <c r="XCS5" s="302"/>
      <c r="XCT5" s="302"/>
      <c r="XCU5" s="302"/>
      <c r="XCV5" s="302"/>
      <c r="XCW5" s="302"/>
      <c r="XCX5" s="302"/>
      <c r="XCY5" s="302"/>
      <c r="XCZ5" s="302"/>
      <c r="XDA5" s="302"/>
      <c r="XDB5" s="302"/>
      <c r="XDC5" s="302"/>
      <c r="XDD5" s="302"/>
      <c r="XDE5" s="302"/>
      <c r="XDF5" s="302"/>
      <c r="XDG5" s="302"/>
      <c r="XDH5" s="302"/>
      <c r="XDI5" s="302"/>
      <c r="XDJ5" s="302"/>
      <c r="XDK5" s="302"/>
      <c r="XDL5" s="302"/>
      <c r="XDM5" s="302"/>
      <c r="XDN5" s="302"/>
      <c r="XDO5" s="302"/>
      <c r="XDP5" s="302"/>
      <c r="XDQ5" s="302"/>
      <c r="XDR5" s="302"/>
      <c r="XDS5" s="302"/>
      <c r="XDT5" s="302"/>
      <c r="XDU5" s="302"/>
      <c r="XDV5" s="302"/>
      <c r="XDW5" s="302"/>
      <c r="XDX5" s="302"/>
      <c r="XDY5" s="302"/>
      <c r="XDZ5" s="302"/>
      <c r="XEA5" s="302"/>
      <c r="XEB5" s="302"/>
      <c r="XEC5" s="302"/>
      <c r="XED5" s="302"/>
      <c r="XEE5" s="302"/>
      <c r="XEF5" s="302"/>
      <c r="XEG5" s="302"/>
      <c r="XEH5" s="302"/>
      <c r="XEI5" s="302"/>
      <c r="XEJ5" s="302"/>
      <c r="XEK5" s="302"/>
      <c r="XEL5" s="302"/>
      <c r="XEM5" s="302"/>
      <c r="XEN5" s="302"/>
      <c r="XEO5" s="302"/>
      <c r="XEP5" s="302"/>
      <c r="XEQ5" s="302"/>
      <c r="XER5" s="302"/>
      <c r="XES5" s="302"/>
      <c r="XET5" s="302"/>
      <c r="XEU5" s="302"/>
      <c r="XEV5" s="302"/>
      <c r="XEW5" s="302"/>
      <c r="XEX5" s="302"/>
      <c r="XEY5" s="302"/>
      <c r="XEZ5" s="302"/>
      <c r="XFA5" s="302"/>
      <c r="XFB5" s="302"/>
      <c r="XFC5" s="302"/>
      <c r="XFD5" s="302"/>
    </row>
    <row r="6" spans="1:16384" hidden="1">
      <c r="A6" s="294" t="s">
        <v>250</v>
      </c>
      <c r="B6" s="295">
        <v>0</v>
      </c>
      <c r="C6" s="295">
        <v>0</v>
      </c>
      <c r="D6" s="295">
        <f t="shared" si="1"/>
        <v>0</v>
      </c>
      <c r="E6" s="295">
        <v>0</v>
      </c>
      <c r="F6" s="295">
        <f t="shared" si="2"/>
        <v>0</v>
      </c>
      <c r="G6" s="295">
        <v>0</v>
      </c>
      <c r="H6" s="295">
        <v>0</v>
      </c>
      <c r="I6" s="295">
        <f t="shared" ref="I6:I8" si="19">IFERROR(H6/G6,0)</f>
        <v>0</v>
      </c>
      <c r="J6" s="295">
        <v>0</v>
      </c>
      <c r="K6" s="295">
        <f t="shared" ref="K6:K8" si="20">IFERROR(J6/G6,0)</f>
        <v>0</v>
      </c>
      <c r="L6" s="295">
        <v>0</v>
      </c>
      <c r="M6" s="295">
        <v>0</v>
      </c>
      <c r="N6" s="295">
        <f t="shared" ref="N6:N8" si="21">IFERROR(M6/L6,0)</f>
        <v>0</v>
      </c>
      <c r="O6" s="295">
        <v>0</v>
      </c>
      <c r="P6" s="295">
        <f t="shared" ref="P6:P8" si="22">IFERROR(O6/L6,0)</f>
        <v>0</v>
      </c>
      <c r="Q6" s="295">
        <v>0</v>
      </c>
      <c r="R6" s="295">
        <v>0</v>
      </c>
      <c r="S6" s="296">
        <f t="shared" ref="S6:S8" si="23">IFERROR(R6/Q6,0)</f>
        <v>0</v>
      </c>
      <c r="T6" s="295">
        <v>0</v>
      </c>
      <c r="U6" s="295">
        <f t="shared" ref="U6:U8" si="24">IFERROR(T6/Q6,0)</f>
        <v>0</v>
      </c>
      <c r="V6" s="295">
        <v>0</v>
      </c>
      <c r="W6" s="295">
        <v>0</v>
      </c>
      <c r="X6" s="295">
        <f t="shared" ref="X6:X8" si="25">IFERROR(W6/V6,0)</f>
        <v>0</v>
      </c>
      <c r="Y6" s="295">
        <v>0</v>
      </c>
      <c r="Z6" s="295">
        <f t="shared" ref="Z6:Z8" si="26">IFERROR(Y6/V6,0)</f>
        <v>0</v>
      </c>
      <c r="AA6" s="295">
        <v>0</v>
      </c>
      <c r="AB6" s="295">
        <v>0</v>
      </c>
      <c r="AC6" s="295">
        <f t="shared" ref="AC6:AC8" si="27">IFERROR(AB6/AA6,0)</f>
        <v>0</v>
      </c>
      <c r="AD6" s="295">
        <v>0</v>
      </c>
      <c r="AE6" s="295">
        <f t="shared" ref="AE6:AE8" si="28">IFERROR(AD6/AA6,0)</f>
        <v>0</v>
      </c>
      <c r="AF6" s="295">
        <v>0</v>
      </c>
      <c r="AG6" s="295">
        <v>0</v>
      </c>
      <c r="AH6" s="295">
        <f t="shared" ref="AH6:AH8" si="29">IFERROR(AG6/AF6,0)</f>
        <v>0</v>
      </c>
      <c r="AI6" s="295">
        <v>0</v>
      </c>
      <c r="AJ6" s="295">
        <f t="shared" ref="AJ6:AJ8" si="30">IFERROR(AI6/AF6,0)</f>
        <v>0</v>
      </c>
      <c r="AK6" s="295"/>
      <c r="AL6" s="295"/>
      <c r="AM6" s="295"/>
      <c r="AN6" s="295"/>
      <c r="AO6" s="295"/>
      <c r="AP6" s="296">
        <f t="shared" ref="AP6:AQ6" si="31">SUMIF($B$4:$AJ$4,AP$4,$B6:$AJ6)</f>
        <v>0</v>
      </c>
      <c r="AQ6" s="296">
        <f t="shared" si="31"/>
        <v>0</v>
      </c>
      <c r="AR6" s="296">
        <f t="shared" si="17"/>
        <v>0</v>
      </c>
      <c r="AS6" s="296">
        <f>SUMIF($B$4:$AJ$4,AS$4,$B6:$AJ6)</f>
        <v>0</v>
      </c>
      <c r="AT6" s="295">
        <f t="shared" si="18"/>
        <v>0</v>
      </c>
    </row>
    <row r="7" spans="1:16384" hidden="1">
      <c r="A7" s="294"/>
      <c r="B7" s="295"/>
      <c r="C7" s="295"/>
      <c r="D7" s="295"/>
      <c r="E7" s="295"/>
      <c r="F7" s="295"/>
      <c r="G7" s="295"/>
      <c r="H7" s="295"/>
      <c r="I7" s="295"/>
      <c r="J7" s="295"/>
      <c r="K7" s="295"/>
      <c r="L7" s="295"/>
      <c r="M7" s="295"/>
      <c r="N7" s="295"/>
      <c r="O7" s="295"/>
      <c r="P7" s="295"/>
      <c r="Q7" s="295"/>
      <c r="R7" s="295"/>
      <c r="S7" s="296"/>
      <c r="T7" s="295"/>
      <c r="U7" s="295"/>
      <c r="V7" s="295"/>
      <c r="W7" s="295"/>
      <c r="X7" s="295"/>
      <c r="Y7" s="295"/>
      <c r="Z7" s="295"/>
      <c r="AA7" s="295"/>
      <c r="AB7" s="295"/>
      <c r="AC7" s="295"/>
      <c r="AD7" s="295"/>
      <c r="AE7" s="295"/>
      <c r="AF7" s="295"/>
      <c r="AG7" s="295"/>
      <c r="AH7" s="295"/>
      <c r="AI7" s="295"/>
      <c r="AJ7" s="295"/>
      <c r="AK7" s="295"/>
      <c r="AL7" s="295"/>
      <c r="AM7" s="295"/>
      <c r="AN7" s="295"/>
      <c r="AO7" s="295"/>
      <c r="AP7" s="296"/>
      <c r="AQ7" s="296"/>
      <c r="AR7" s="296"/>
      <c r="AS7" s="296"/>
      <c r="AT7" s="295"/>
    </row>
    <row r="8" spans="1:16384" s="307" customFormat="1" ht="15">
      <c r="A8" s="308" t="s">
        <v>85</v>
      </c>
      <c r="B8" s="306" t="e">
        <f>SUM(B5:B7)</f>
        <v>#VALUE!</v>
      </c>
      <c r="C8" s="306" t="e">
        <f>SUM(C5:C7)</f>
        <v>#VALUE!</v>
      </c>
      <c r="D8" s="306">
        <f t="shared" si="1"/>
        <v>0</v>
      </c>
      <c r="E8" s="305" t="e">
        <f>SUM(E5:E7)</f>
        <v>#VALUE!</v>
      </c>
      <c r="F8" s="305">
        <f t="shared" si="2"/>
        <v>0</v>
      </c>
      <c r="G8" s="306" t="e">
        <f>SUM(G5:G7)</f>
        <v>#VALUE!</v>
      </c>
      <c r="H8" s="306" t="e">
        <f>SUM(H5:H7)</f>
        <v>#VALUE!</v>
      </c>
      <c r="I8" s="306">
        <f t="shared" si="19"/>
        <v>0</v>
      </c>
      <c r="J8" s="306" t="e">
        <f>SUM(J5:J7)</f>
        <v>#VALUE!</v>
      </c>
      <c r="K8" s="305">
        <f t="shared" si="20"/>
        <v>0</v>
      </c>
      <c r="L8" s="306" t="e">
        <f>SUM(L5:L7)</f>
        <v>#VALUE!</v>
      </c>
      <c r="M8" s="306" t="e">
        <f>SUM(M5:M7)</f>
        <v>#VALUE!</v>
      </c>
      <c r="N8" s="306">
        <f t="shared" si="21"/>
        <v>0</v>
      </c>
      <c r="O8" s="306" t="e">
        <f>SUM(O5:O7)</f>
        <v>#VALUE!</v>
      </c>
      <c r="P8" s="305">
        <f t="shared" si="22"/>
        <v>0</v>
      </c>
      <c r="Q8" s="306" t="e">
        <f>SUM(Q5:Q7)</f>
        <v>#VALUE!</v>
      </c>
      <c r="R8" s="306" t="e">
        <f>SUM(R5:R7)</f>
        <v>#VALUE!</v>
      </c>
      <c r="S8" s="306">
        <f t="shared" si="23"/>
        <v>0</v>
      </c>
      <c r="T8" s="306" t="e">
        <f>SUM(T5:T7)</f>
        <v>#VALUE!</v>
      </c>
      <c r="U8" s="305">
        <f t="shared" si="24"/>
        <v>0</v>
      </c>
      <c r="V8" s="306" t="e">
        <f>SUM(V5:V7)</f>
        <v>#VALUE!</v>
      </c>
      <c r="W8" s="306" t="e">
        <f>SUM(W5:W7)</f>
        <v>#VALUE!</v>
      </c>
      <c r="X8" s="306">
        <f t="shared" si="25"/>
        <v>0</v>
      </c>
      <c r="Y8" s="306" t="e">
        <f>SUM(Y5:Y7)</f>
        <v>#VALUE!</v>
      </c>
      <c r="Z8" s="305">
        <f t="shared" si="26"/>
        <v>0</v>
      </c>
      <c r="AA8" s="306" t="e">
        <f>SUM(AA5:AA7)</f>
        <v>#VALUE!</v>
      </c>
      <c r="AB8" s="306" t="e">
        <f>SUM(AB5:AB7)</f>
        <v>#VALUE!</v>
      </c>
      <c r="AC8" s="306">
        <f t="shared" si="27"/>
        <v>0</v>
      </c>
      <c r="AD8" s="306" t="e">
        <f>SUM(AD5:AD7)</f>
        <v>#VALUE!</v>
      </c>
      <c r="AE8" s="305">
        <f t="shared" si="28"/>
        <v>0</v>
      </c>
      <c r="AF8" s="306" t="e">
        <f>SUM(AF5:AF7)</f>
        <v>#VALUE!</v>
      </c>
      <c r="AG8" s="306" t="e">
        <f>SUM(AG5:AG7)</f>
        <v>#VALUE!</v>
      </c>
      <c r="AH8" s="306">
        <f t="shared" si="29"/>
        <v>0</v>
      </c>
      <c r="AI8" s="306" t="e">
        <f>SUM(AI5:AI7)</f>
        <v>#VALUE!</v>
      </c>
      <c r="AJ8" s="305">
        <f t="shared" si="30"/>
        <v>0</v>
      </c>
      <c r="AK8" s="305" t="e">
        <f>SUM(AK5:AK7)</f>
        <v>#VALUE!</v>
      </c>
      <c r="AL8" s="305" t="e">
        <f>SUM(AL5:AL7)</f>
        <v>#VALUE!</v>
      </c>
      <c r="AM8" s="305">
        <f t="shared" ref="AM8" si="32">IFERROR(AL8/AK8,0)</f>
        <v>0</v>
      </c>
      <c r="AN8" s="305" t="e">
        <f>SUM(AN5:AN7)</f>
        <v>#VALUE!</v>
      </c>
      <c r="AO8" s="305">
        <f t="shared" ref="AO8" si="33">IFERROR(AN8/AK8,0)</f>
        <v>0</v>
      </c>
      <c r="AP8" s="306" t="e">
        <f>SUM(AP5:AP7)</f>
        <v>#VALUE!</v>
      </c>
      <c r="AQ8" s="306" t="e">
        <f>SUM(AQ5:AQ7)</f>
        <v>#VALUE!</v>
      </c>
      <c r="AR8" s="306">
        <f t="shared" si="17"/>
        <v>0</v>
      </c>
      <c r="AS8" s="306" t="e">
        <f>SUM(AS5:AS7)</f>
        <v>#VALUE!</v>
      </c>
      <c r="AT8" s="305">
        <f t="shared" si="18"/>
        <v>0</v>
      </c>
      <c r="AU8" s="302"/>
      <c r="AV8" s="302"/>
      <c r="AW8" s="302"/>
      <c r="AX8" s="302"/>
      <c r="AY8" s="302"/>
      <c r="AZ8" s="302"/>
      <c r="BA8" s="302"/>
      <c r="BB8" s="302"/>
      <c r="BC8" s="302"/>
      <c r="BD8" s="302"/>
      <c r="BE8" s="302"/>
      <c r="BF8" s="302"/>
      <c r="BG8" s="302"/>
      <c r="BH8" s="302"/>
      <c r="BI8" s="302"/>
      <c r="BJ8" s="302"/>
      <c r="BK8" s="302"/>
      <c r="BL8" s="302"/>
      <c r="BM8" s="302"/>
      <c r="BN8" s="302"/>
      <c r="BO8" s="302"/>
      <c r="BP8" s="302"/>
      <c r="BQ8" s="302"/>
      <c r="BR8" s="302"/>
      <c r="BS8" s="302"/>
      <c r="BT8" s="302"/>
      <c r="BU8" s="302"/>
      <c r="BV8" s="302"/>
      <c r="BW8" s="302"/>
      <c r="BX8" s="302"/>
      <c r="BY8" s="302"/>
      <c r="BZ8" s="302"/>
      <c r="CA8" s="302"/>
      <c r="CB8" s="302"/>
      <c r="CC8" s="302"/>
      <c r="CD8" s="302"/>
      <c r="CE8" s="302"/>
      <c r="CF8" s="302"/>
      <c r="CG8" s="302"/>
      <c r="CH8" s="302"/>
      <c r="CI8" s="302"/>
      <c r="CJ8" s="302"/>
      <c r="CK8" s="302"/>
      <c r="CL8" s="302"/>
      <c r="CM8" s="302"/>
      <c r="CN8" s="302"/>
      <c r="CO8" s="302"/>
      <c r="CP8" s="302"/>
      <c r="CQ8" s="302"/>
      <c r="CR8" s="302"/>
      <c r="CS8" s="302"/>
      <c r="CT8" s="302"/>
      <c r="CU8" s="302"/>
      <c r="CV8" s="302"/>
      <c r="CW8" s="302"/>
      <c r="CX8" s="302"/>
      <c r="CY8" s="302"/>
      <c r="CZ8" s="302"/>
      <c r="DA8" s="302"/>
      <c r="DB8" s="302"/>
      <c r="DC8" s="302"/>
      <c r="DD8" s="302"/>
      <c r="DE8" s="302"/>
      <c r="DF8" s="302"/>
      <c r="DG8" s="302"/>
      <c r="DH8" s="302"/>
      <c r="DI8" s="302"/>
      <c r="DJ8" s="302"/>
      <c r="DK8" s="302"/>
      <c r="DL8" s="302"/>
      <c r="DM8" s="302"/>
      <c r="DN8" s="302"/>
      <c r="DO8" s="302"/>
      <c r="DP8" s="302"/>
      <c r="DQ8" s="302"/>
      <c r="DR8" s="302"/>
      <c r="DS8" s="302"/>
      <c r="DT8" s="302"/>
      <c r="DU8" s="302"/>
      <c r="DV8" s="302"/>
      <c r="DW8" s="302"/>
      <c r="DX8" s="302"/>
      <c r="DY8" s="302"/>
      <c r="DZ8" s="302"/>
      <c r="EA8" s="302"/>
      <c r="EB8" s="302"/>
      <c r="EC8" s="302"/>
      <c r="ED8" s="302"/>
      <c r="EE8" s="302"/>
      <c r="EF8" s="302"/>
      <c r="EG8" s="302"/>
      <c r="EH8" s="302"/>
      <c r="EI8" s="302"/>
      <c r="EJ8" s="302"/>
      <c r="EK8" s="302"/>
      <c r="EL8" s="302"/>
      <c r="EM8" s="302"/>
      <c r="EN8" s="302"/>
      <c r="EO8" s="302"/>
      <c r="EP8" s="302"/>
      <c r="EQ8" s="302"/>
      <c r="ER8" s="302"/>
      <c r="ES8" s="302"/>
      <c r="ET8" s="302"/>
      <c r="EU8" s="302"/>
      <c r="EV8" s="302"/>
      <c r="EW8" s="302"/>
      <c r="EX8" s="302"/>
      <c r="EY8" s="302"/>
      <c r="EZ8" s="302"/>
      <c r="FA8" s="302"/>
      <c r="FB8" s="302"/>
      <c r="FC8" s="302"/>
      <c r="FD8" s="302"/>
      <c r="FE8" s="302"/>
      <c r="FF8" s="302"/>
      <c r="FG8" s="302"/>
      <c r="FH8" s="302"/>
      <c r="FI8" s="302"/>
      <c r="FJ8" s="302"/>
      <c r="FK8" s="302"/>
      <c r="FL8" s="302"/>
      <c r="FM8" s="302"/>
      <c r="FN8" s="302"/>
      <c r="FO8" s="302"/>
      <c r="FP8" s="302"/>
      <c r="FQ8" s="302"/>
      <c r="FR8" s="302"/>
      <c r="FS8" s="302"/>
      <c r="FT8" s="302"/>
      <c r="FU8" s="302"/>
      <c r="FV8" s="302"/>
      <c r="FW8" s="302"/>
      <c r="FX8" s="302"/>
      <c r="FY8" s="302"/>
      <c r="FZ8" s="302"/>
      <c r="GA8" s="302"/>
      <c r="GB8" s="302"/>
      <c r="GC8" s="302"/>
      <c r="GD8" s="302"/>
      <c r="GE8" s="302"/>
      <c r="GF8" s="302"/>
      <c r="GG8" s="302"/>
      <c r="GH8" s="302"/>
      <c r="GI8" s="302"/>
      <c r="GJ8" s="302"/>
      <c r="GK8" s="302"/>
      <c r="GL8" s="302"/>
      <c r="GM8" s="302"/>
      <c r="GN8" s="302"/>
      <c r="GO8" s="302"/>
      <c r="GP8" s="302"/>
      <c r="GQ8" s="302"/>
      <c r="GR8" s="302"/>
      <c r="GS8" s="302"/>
      <c r="GT8" s="302"/>
      <c r="GU8" s="302"/>
      <c r="GV8" s="302"/>
      <c r="GW8" s="302"/>
      <c r="GX8" s="302"/>
      <c r="GY8" s="302"/>
      <c r="GZ8" s="302"/>
      <c r="HA8" s="302"/>
      <c r="HB8" s="302"/>
      <c r="HC8" s="302"/>
      <c r="HD8" s="302"/>
      <c r="HE8" s="302"/>
      <c r="HF8" s="302"/>
      <c r="HG8" s="302"/>
      <c r="HH8" s="302"/>
      <c r="HI8" s="302"/>
      <c r="HJ8" s="302"/>
      <c r="HK8" s="302"/>
      <c r="HL8" s="302"/>
      <c r="HM8" s="302"/>
      <c r="HN8" s="302"/>
      <c r="HO8" s="302"/>
      <c r="HP8" s="302"/>
      <c r="HQ8" s="302"/>
      <c r="HR8" s="302"/>
      <c r="HS8" s="302"/>
      <c r="HT8" s="302"/>
      <c r="HU8" s="302"/>
      <c r="HV8" s="302"/>
      <c r="HW8" s="302"/>
      <c r="HX8" s="302"/>
      <c r="HY8" s="302"/>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c r="IY8" s="302"/>
      <c r="IZ8" s="302"/>
      <c r="JA8" s="302"/>
      <c r="JB8" s="302"/>
      <c r="JC8" s="302"/>
      <c r="JD8" s="302"/>
      <c r="JE8" s="302"/>
      <c r="JF8" s="302"/>
      <c r="JG8" s="302"/>
      <c r="JH8" s="302"/>
      <c r="JI8" s="302"/>
      <c r="JJ8" s="302"/>
      <c r="JK8" s="302"/>
      <c r="JL8" s="302"/>
      <c r="JM8" s="302"/>
      <c r="JN8" s="302"/>
      <c r="JO8" s="302"/>
      <c r="JP8" s="302"/>
      <c r="JQ8" s="302"/>
      <c r="JR8" s="302"/>
      <c r="JS8" s="302"/>
      <c r="JT8" s="302"/>
      <c r="JU8" s="302"/>
      <c r="JV8" s="302"/>
      <c r="JW8" s="302"/>
      <c r="JX8" s="302"/>
      <c r="JY8" s="302"/>
      <c r="JZ8" s="302"/>
      <c r="KA8" s="302"/>
      <c r="KB8" s="302"/>
      <c r="KC8" s="302"/>
      <c r="KD8" s="302"/>
      <c r="KE8" s="302"/>
      <c r="KF8" s="302"/>
      <c r="KG8" s="302"/>
      <c r="KH8" s="302"/>
      <c r="KI8" s="302"/>
      <c r="KJ8" s="302"/>
      <c r="KK8" s="302"/>
      <c r="KL8" s="302"/>
      <c r="KM8" s="302"/>
      <c r="KN8" s="302"/>
      <c r="KO8" s="302"/>
      <c r="KP8" s="302"/>
      <c r="KQ8" s="302"/>
      <c r="KR8" s="302"/>
      <c r="KS8" s="302"/>
      <c r="KT8" s="302"/>
      <c r="KU8" s="302"/>
      <c r="KV8" s="302"/>
      <c r="KW8" s="302"/>
      <c r="KX8" s="302"/>
      <c r="KY8" s="302"/>
      <c r="KZ8" s="302"/>
      <c r="LA8" s="302"/>
      <c r="LB8" s="302"/>
      <c r="LC8" s="302"/>
      <c r="LD8" s="302"/>
      <c r="LE8" s="302"/>
      <c r="LF8" s="302"/>
      <c r="LG8" s="302"/>
      <c r="LH8" s="302"/>
      <c r="LI8" s="302"/>
      <c r="LJ8" s="302"/>
      <c r="LK8" s="302"/>
      <c r="LL8" s="302"/>
      <c r="LM8" s="302"/>
      <c r="LN8" s="302"/>
      <c r="LO8" s="302"/>
      <c r="LP8" s="302"/>
      <c r="LQ8" s="302"/>
      <c r="LR8" s="302"/>
      <c r="LS8" s="302"/>
      <c r="LT8" s="302"/>
      <c r="LU8" s="302"/>
      <c r="LV8" s="302"/>
      <c r="LW8" s="302"/>
      <c r="LX8" s="302"/>
      <c r="LY8" s="302"/>
      <c r="LZ8" s="302"/>
      <c r="MA8" s="302"/>
      <c r="MB8" s="302"/>
      <c r="MC8" s="302"/>
      <c r="MD8" s="302"/>
      <c r="ME8" s="302"/>
      <c r="MF8" s="302"/>
      <c r="MG8" s="302"/>
      <c r="MH8" s="302"/>
      <c r="MI8" s="302"/>
      <c r="MJ8" s="302"/>
      <c r="MK8" s="302"/>
      <c r="ML8" s="302"/>
      <c r="MM8" s="302"/>
      <c r="MN8" s="302"/>
      <c r="MO8" s="302"/>
      <c r="MP8" s="302"/>
      <c r="MQ8" s="302"/>
      <c r="MR8" s="302"/>
      <c r="MS8" s="302"/>
      <c r="MT8" s="302"/>
      <c r="MU8" s="302"/>
      <c r="MV8" s="302"/>
      <c r="MW8" s="302"/>
      <c r="MX8" s="302"/>
      <c r="MY8" s="302"/>
      <c r="MZ8" s="302"/>
      <c r="NA8" s="302"/>
      <c r="NB8" s="302"/>
      <c r="NC8" s="302"/>
      <c r="ND8" s="302"/>
      <c r="NE8" s="302"/>
      <c r="NF8" s="302"/>
      <c r="NG8" s="302"/>
      <c r="NH8" s="302"/>
      <c r="NI8" s="302"/>
      <c r="NJ8" s="302"/>
      <c r="NK8" s="302"/>
      <c r="NL8" s="302"/>
      <c r="NM8" s="302"/>
      <c r="NN8" s="302"/>
      <c r="NO8" s="302"/>
      <c r="NP8" s="302"/>
      <c r="NQ8" s="302"/>
      <c r="NR8" s="302"/>
      <c r="NS8" s="302"/>
      <c r="NT8" s="302"/>
      <c r="NU8" s="302"/>
      <c r="NV8" s="302"/>
      <c r="NW8" s="302"/>
      <c r="NX8" s="302"/>
      <c r="NY8" s="302"/>
      <c r="NZ8" s="302"/>
      <c r="OA8" s="302"/>
      <c r="OB8" s="302"/>
      <c r="OC8" s="302"/>
      <c r="OD8" s="302"/>
      <c r="OE8" s="302"/>
      <c r="OF8" s="302"/>
      <c r="OG8" s="302"/>
      <c r="OH8" s="302"/>
      <c r="OI8" s="302"/>
      <c r="OJ8" s="302"/>
      <c r="OK8" s="302"/>
      <c r="OL8" s="302"/>
      <c r="OM8" s="302"/>
      <c r="ON8" s="302"/>
      <c r="OO8" s="302"/>
      <c r="OP8" s="302"/>
      <c r="OQ8" s="302"/>
      <c r="OR8" s="302"/>
      <c r="OS8" s="302"/>
      <c r="OT8" s="302"/>
      <c r="OU8" s="302"/>
      <c r="OV8" s="302"/>
      <c r="OW8" s="302"/>
      <c r="OX8" s="302"/>
      <c r="OY8" s="302"/>
      <c r="OZ8" s="302"/>
      <c r="PA8" s="302"/>
      <c r="PB8" s="302"/>
      <c r="PC8" s="302"/>
      <c r="PD8" s="302"/>
      <c r="PE8" s="302"/>
      <c r="PF8" s="302"/>
      <c r="PG8" s="302"/>
      <c r="PH8" s="302"/>
      <c r="PI8" s="302"/>
      <c r="PJ8" s="302"/>
      <c r="PK8" s="302"/>
      <c r="PL8" s="302"/>
      <c r="PM8" s="302"/>
      <c r="PN8" s="302"/>
      <c r="PO8" s="302"/>
      <c r="PP8" s="302"/>
      <c r="PQ8" s="302"/>
      <c r="PR8" s="302"/>
      <c r="PS8" s="302"/>
      <c r="PT8" s="302"/>
      <c r="PU8" s="302"/>
      <c r="PV8" s="302"/>
      <c r="PW8" s="302"/>
      <c r="PX8" s="302"/>
      <c r="PY8" s="302"/>
      <c r="PZ8" s="302"/>
      <c r="QA8" s="302"/>
      <c r="QB8" s="302"/>
      <c r="QC8" s="302"/>
      <c r="QD8" s="302"/>
      <c r="QE8" s="302"/>
      <c r="QF8" s="302"/>
      <c r="QG8" s="302"/>
      <c r="QH8" s="302"/>
      <c r="QI8" s="302"/>
      <c r="QJ8" s="302"/>
      <c r="QK8" s="302"/>
      <c r="QL8" s="302"/>
      <c r="QM8" s="302"/>
      <c r="QN8" s="302"/>
      <c r="QO8" s="302"/>
      <c r="QP8" s="302"/>
      <c r="QQ8" s="302"/>
      <c r="QR8" s="302"/>
      <c r="QS8" s="302"/>
      <c r="QT8" s="302"/>
      <c r="QU8" s="302"/>
      <c r="QV8" s="302"/>
      <c r="QW8" s="302"/>
      <c r="QX8" s="302"/>
      <c r="QY8" s="302"/>
      <c r="QZ8" s="302"/>
      <c r="RA8" s="302"/>
      <c r="RB8" s="302"/>
      <c r="RC8" s="302"/>
      <c r="RD8" s="302"/>
      <c r="RE8" s="302"/>
      <c r="RF8" s="302"/>
      <c r="RG8" s="302"/>
      <c r="RH8" s="302"/>
      <c r="RI8" s="302"/>
      <c r="RJ8" s="302"/>
      <c r="RK8" s="302"/>
      <c r="RL8" s="302"/>
      <c r="RM8" s="302"/>
      <c r="RN8" s="302"/>
      <c r="RO8" s="302"/>
      <c r="RP8" s="302"/>
      <c r="RQ8" s="302"/>
      <c r="RR8" s="302"/>
      <c r="RS8" s="302"/>
      <c r="RT8" s="302"/>
      <c r="RU8" s="302"/>
      <c r="RV8" s="302"/>
      <c r="RW8" s="302"/>
      <c r="RX8" s="302"/>
      <c r="RY8" s="302"/>
      <c r="RZ8" s="302"/>
      <c r="SA8" s="302"/>
      <c r="SB8" s="302"/>
      <c r="SC8" s="302"/>
      <c r="SD8" s="302"/>
      <c r="SE8" s="302"/>
      <c r="SF8" s="302"/>
      <c r="SG8" s="302"/>
      <c r="SH8" s="302"/>
      <c r="SI8" s="302"/>
      <c r="SJ8" s="302"/>
      <c r="SK8" s="302"/>
      <c r="SL8" s="302"/>
      <c r="SM8" s="302"/>
      <c r="SN8" s="302"/>
      <c r="SO8" s="302"/>
      <c r="SP8" s="302"/>
      <c r="SQ8" s="302"/>
      <c r="SR8" s="302"/>
      <c r="SS8" s="302"/>
      <c r="ST8" s="302"/>
      <c r="SU8" s="302"/>
      <c r="SV8" s="302"/>
      <c r="SW8" s="302"/>
      <c r="SX8" s="302"/>
      <c r="SY8" s="302"/>
      <c r="SZ8" s="302"/>
      <c r="TA8" s="302"/>
      <c r="TB8" s="302"/>
      <c r="TC8" s="302"/>
      <c r="TD8" s="302"/>
      <c r="TE8" s="302"/>
      <c r="TF8" s="302"/>
      <c r="TG8" s="302"/>
      <c r="TH8" s="302"/>
      <c r="TI8" s="302"/>
      <c r="TJ8" s="302"/>
      <c r="TK8" s="302"/>
      <c r="TL8" s="302"/>
      <c r="TM8" s="302"/>
      <c r="TN8" s="302"/>
      <c r="TO8" s="302"/>
      <c r="TP8" s="302"/>
      <c r="TQ8" s="302"/>
      <c r="TR8" s="302"/>
      <c r="TS8" s="302"/>
      <c r="TT8" s="302"/>
      <c r="TU8" s="302"/>
      <c r="TV8" s="302"/>
      <c r="TW8" s="302"/>
      <c r="TX8" s="302"/>
      <c r="TY8" s="302"/>
      <c r="TZ8" s="302"/>
      <c r="UA8" s="302"/>
      <c r="UB8" s="302"/>
      <c r="UC8" s="302"/>
      <c r="UD8" s="302"/>
      <c r="UE8" s="302"/>
      <c r="UF8" s="302"/>
      <c r="UG8" s="302"/>
      <c r="UH8" s="302"/>
      <c r="UI8" s="302"/>
      <c r="UJ8" s="302"/>
      <c r="UK8" s="302"/>
      <c r="UL8" s="302"/>
      <c r="UM8" s="302"/>
      <c r="UN8" s="302"/>
      <c r="UO8" s="302"/>
      <c r="UP8" s="302"/>
      <c r="UQ8" s="302"/>
      <c r="UR8" s="302"/>
      <c r="US8" s="302"/>
      <c r="UT8" s="302"/>
      <c r="UU8" s="302"/>
      <c r="UV8" s="302"/>
      <c r="UW8" s="302"/>
      <c r="UX8" s="302"/>
      <c r="UY8" s="302"/>
      <c r="UZ8" s="302"/>
      <c r="VA8" s="302"/>
      <c r="VB8" s="302"/>
      <c r="VC8" s="302"/>
      <c r="VD8" s="302"/>
      <c r="VE8" s="302"/>
      <c r="VF8" s="302"/>
      <c r="VG8" s="302"/>
      <c r="VH8" s="302"/>
      <c r="VI8" s="302"/>
      <c r="VJ8" s="302"/>
      <c r="VK8" s="302"/>
      <c r="VL8" s="302"/>
      <c r="VM8" s="302"/>
      <c r="VN8" s="302"/>
      <c r="VO8" s="302"/>
      <c r="VP8" s="302"/>
      <c r="VQ8" s="302"/>
      <c r="VR8" s="302"/>
      <c r="VS8" s="302"/>
      <c r="VT8" s="302"/>
      <c r="VU8" s="302"/>
      <c r="VV8" s="302"/>
      <c r="VW8" s="302"/>
      <c r="VX8" s="302"/>
      <c r="VY8" s="302"/>
      <c r="VZ8" s="302"/>
      <c r="WA8" s="302"/>
      <c r="WB8" s="302"/>
      <c r="WC8" s="302"/>
      <c r="WD8" s="302"/>
      <c r="WE8" s="302"/>
      <c r="WF8" s="302"/>
      <c r="WG8" s="302"/>
      <c r="WH8" s="302"/>
      <c r="WI8" s="302"/>
      <c r="WJ8" s="302"/>
      <c r="WK8" s="302"/>
      <c r="WL8" s="302"/>
      <c r="WM8" s="302"/>
      <c r="WN8" s="302"/>
      <c r="WO8" s="302"/>
      <c r="WP8" s="302"/>
      <c r="WQ8" s="302"/>
      <c r="WR8" s="302"/>
      <c r="WS8" s="302"/>
      <c r="WT8" s="302"/>
      <c r="WU8" s="302"/>
      <c r="WV8" s="302"/>
      <c r="WW8" s="302"/>
      <c r="WX8" s="302"/>
      <c r="WY8" s="302"/>
      <c r="WZ8" s="302"/>
      <c r="XA8" s="302"/>
      <c r="XB8" s="302"/>
      <c r="XC8" s="302"/>
      <c r="XD8" s="302"/>
      <c r="XE8" s="302"/>
      <c r="XF8" s="302"/>
      <c r="XG8" s="302"/>
      <c r="XH8" s="302"/>
      <c r="XI8" s="302"/>
      <c r="XJ8" s="302"/>
      <c r="XK8" s="302"/>
      <c r="XL8" s="302"/>
      <c r="XM8" s="302"/>
      <c r="XN8" s="302"/>
      <c r="XO8" s="302"/>
      <c r="XP8" s="302"/>
      <c r="XQ8" s="302"/>
      <c r="XR8" s="302"/>
      <c r="XS8" s="302"/>
      <c r="XT8" s="302"/>
      <c r="XU8" s="302"/>
      <c r="XV8" s="302"/>
      <c r="XW8" s="302"/>
      <c r="XX8" s="302"/>
      <c r="XY8" s="302"/>
      <c r="XZ8" s="302"/>
      <c r="YA8" s="302"/>
      <c r="YB8" s="302"/>
      <c r="YC8" s="302"/>
      <c r="YD8" s="302"/>
      <c r="YE8" s="302"/>
      <c r="YF8" s="302"/>
      <c r="YG8" s="302"/>
      <c r="YH8" s="302"/>
      <c r="YI8" s="302"/>
      <c r="YJ8" s="302"/>
      <c r="YK8" s="302"/>
      <c r="YL8" s="302"/>
      <c r="YM8" s="302"/>
      <c r="YN8" s="302"/>
      <c r="YO8" s="302"/>
      <c r="YP8" s="302"/>
      <c r="YQ8" s="302"/>
      <c r="YR8" s="302"/>
      <c r="YS8" s="302"/>
      <c r="YT8" s="302"/>
      <c r="YU8" s="302"/>
      <c r="YV8" s="302"/>
      <c r="YW8" s="302"/>
      <c r="YX8" s="302"/>
      <c r="YY8" s="302"/>
      <c r="YZ8" s="302"/>
      <c r="ZA8" s="302"/>
      <c r="ZB8" s="302"/>
      <c r="ZC8" s="302"/>
      <c r="ZD8" s="302"/>
      <c r="ZE8" s="302"/>
      <c r="ZF8" s="302"/>
      <c r="ZG8" s="302"/>
      <c r="ZH8" s="302"/>
      <c r="ZI8" s="302"/>
      <c r="ZJ8" s="302"/>
      <c r="ZK8" s="302"/>
      <c r="ZL8" s="302"/>
      <c r="ZM8" s="302"/>
      <c r="ZN8" s="302"/>
      <c r="ZO8" s="302"/>
      <c r="ZP8" s="302"/>
      <c r="ZQ8" s="302"/>
      <c r="ZR8" s="302"/>
      <c r="ZS8" s="302"/>
      <c r="ZT8" s="302"/>
      <c r="ZU8" s="302"/>
      <c r="ZV8" s="302"/>
      <c r="ZW8" s="302"/>
      <c r="ZX8" s="302"/>
      <c r="ZY8" s="302"/>
      <c r="ZZ8" s="302"/>
      <c r="AAA8" s="302"/>
      <c r="AAB8" s="302"/>
      <c r="AAC8" s="302"/>
      <c r="AAD8" s="302"/>
      <c r="AAE8" s="302"/>
      <c r="AAF8" s="302"/>
      <c r="AAG8" s="302"/>
      <c r="AAH8" s="302"/>
      <c r="AAI8" s="302"/>
      <c r="AAJ8" s="302"/>
      <c r="AAK8" s="302"/>
      <c r="AAL8" s="302"/>
      <c r="AAM8" s="302"/>
      <c r="AAN8" s="302"/>
      <c r="AAO8" s="302"/>
      <c r="AAP8" s="302"/>
      <c r="AAQ8" s="302"/>
      <c r="AAR8" s="302"/>
      <c r="AAS8" s="302"/>
      <c r="AAT8" s="302"/>
      <c r="AAU8" s="302"/>
      <c r="AAV8" s="302"/>
      <c r="AAW8" s="302"/>
      <c r="AAX8" s="302"/>
      <c r="AAY8" s="302"/>
      <c r="AAZ8" s="302"/>
      <c r="ABA8" s="302"/>
      <c r="ABB8" s="302"/>
      <c r="ABC8" s="302"/>
      <c r="ABD8" s="302"/>
      <c r="ABE8" s="302"/>
      <c r="ABF8" s="302"/>
      <c r="ABG8" s="302"/>
      <c r="ABH8" s="302"/>
      <c r="ABI8" s="302"/>
      <c r="ABJ8" s="302"/>
      <c r="ABK8" s="302"/>
      <c r="ABL8" s="302"/>
      <c r="ABM8" s="302"/>
      <c r="ABN8" s="302"/>
      <c r="ABO8" s="302"/>
      <c r="ABP8" s="302"/>
      <c r="ABQ8" s="302"/>
      <c r="ABR8" s="302"/>
      <c r="ABS8" s="302"/>
      <c r="ABT8" s="302"/>
      <c r="ABU8" s="302"/>
      <c r="ABV8" s="302"/>
      <c r="ABW8" s="302"/>
      <c r="ABX8" s="302"/>
      <c r="ABY8" s="302"/>
      <c r="ABZ8" s="302"/>
      <c r="ACA8" s="302"/>
      <c r="ACB8" s="302"/>
      <c r="ACC8" s="302"/>
      <c r="ACD8" s="302"/>
      <c r="ACE8" s="302"/>
      <c r="ACF8" s="302"/>
      <c r="ACG8" s="302"/>
      <c r="ACH8" s="302"/>
      <c r="ACI8" s="302"/>
      <c r="ACJ8" s="302"/>
      <c r="ACK8" s="302"/>
      <c r="ACL8" s="302"/>
      <c r="ACM8" s="302"/>
      <c r="ACN8" s="302"/>
      <c r="ACO8" s="302"/>
      <c r="ACP8" s="302"/>
      <c r="ACQ8" s="302"/>
      <c r="ACR8" s="302"/>
      <c r="ACS8" s="302"/>
      <c r="ACT8" s="302"/>
      <c r="ACU8" s="302"/>
      <c r="ACV8" s="302"/>
      <c r="ACW8" s="302"/>
      <c r="ACX8" s="302"/>
      <c r="ACY8" s="302"/>
      <c r="ACZ8" s="302"/>
      <c r="ADA8" s="302"/>
      <c r="ADB8" s="302"/>
      <c r="ADC8" s="302"/>
      <c r="ADD8" s="302"/>
      <c r="ADE8" s="302"/>
      <c r="ADF8" s="302"/>
      <c r="ADG8" s="302"/>
      <c r="ADH8" s="302"/>
      <c r="ADI8" s="302"/>
      <c r="ADJ8" s="302"/>
      <c r="ADK8" s="302"/>
      <c r="ADL8" s="302"/>
      <c r="ADM8" s="302"/>
      <c r="ADN8" s="302"/>
      <c r="ADO8" s="302"/>
      <c r="ADP8" s="302"/>
      <c r="ADQ8" s="302"/>
      <c r="ADR8" s="302"/>
      <c r="ADS8" s="302"/>
      <c r="ADT8" s="302"/>
      <c r="ADU8" s="302"/>
      <c r="ADV8" s="302"/>
      <c r="ADW8" s="302"/>
      <c r="ADX8" s="302"/>
      <c r="ADY8" s="302"/>
      <c r="ADZ8" s="302"/>
      <c r="AEA8" s="302"/>
      <c r="AEB8" s="302"/>
      <c r="AEC8" s="302"/>
      <c r="AED8" s="302"/>
      <c r="AEE8" s="302"/>
      <c r="AEF8" s="302"/>
      <c r="AEG8" s="302"/>
      <c r="AEH8" s="302"/>
      <c r="AEI8" s="302"/>
      <c r="AEJ8" s="302"/>
      <c r="AEK8" s="302"/>
      <c r="AEL8" s="302"/>
      <c r="AEM8" s="302"/>
      <c r="AEN8" s="302"/>
      <c r="AEO8" s="302"/>
      <c r="AEP8" s="302"/>
      <c r="AEQ8" s="302"/>
      <c r="AER8" s="302"/>
      <c r="AES8" s="302"/>
      <c r="AET8" s="302"/>
      <c r="AEU8" s="302"/>
      <c r="AEV8" s="302"/>
      <c r="AEW8" s="302"/>
      <c r="AEX8" s="302"/>
      <c r="AEY8" s="302"/>
      <c r="AEZ8" s="302"/>
      <c r="AFA8" s="302"/>
      <c r="AFB8" s="302"/>
      <c r="AFC8" s="302"/>
      <c r="AFD8" s="302"/>
      <c r="AFE8" s="302"/>
      <c r="AFF8" s="302"/>
      <c r="AFG8" s="302"/>
      <c r="AFH8" s="302"/>
      <c r="AFI8" s="302"/>
      <c r="AFJ8" s="302"/>
      <c r="AFK8" s="302"/>
      <c r="AFL8" s="302"/>
      <c r="AFM8" s="302"/>
      <c r="AFN8" s="302"/>
      <c r="AFO8" s="302"/>
      <c r="AFP8" s="302"/>
      <c r="AFQ8" s="302"/>
      <c r="AFR8" s="302"/>
      <c r="AFS8" s="302"/>
      <c r="AFT8" s="302"/>
      <c r="AFU8" s="302"/>
      <c r="AFV8" s="302"/>
      <c r="AFW8" s="302"/>
      <c r="AFX8" s="302"/>
      <c r="AFY8" s="302"/>
      <c r="AFZ8" s="302"/>
      <c r="AGA8" s="302"/>
      <c r="AGB8" s="302"/>
      <c r="AGC8" s="302"/>
      <c r="AGD8" s="302"/>
      <c r="AGE8" s="302"/>
      <c r="AGF8" s="302"/>
      <c r="AGG8" s="302"/>
      <c r="AGH8" s="302"/>
      <c r="AGI8" s="302"/>
      <c r="AGJ8" s="302"/>
      <c r="AGK8" s="302"/>
      <c r="AGL8" s="302"/>
      <c r="AGM8" s="302"/>
      <c r="AGN8" s="302"/>
      <c r="AGO8" s="302"/>
      <c r="AGP8" s="302"/>
      <c r="AGQ8" s="302"/>
      <c r="AGR8" s="302"/>
      <c r="AGS8" s="302"/>
      <c r="AGT8" s="302"/>
      <c r="AGU8" s="302"/>
      <c r="AGV8" s="302"/>
      <c r="AGW8" s="302"/>
      <c r="AGX8" s="302"/>
      <c r="AGY8" s="302"/>
      <c r="AGZ8" s="302"/>
      <c r="AHA8" s="302"/>
      <c r="AHB8" s="302"/>
      <c r="AHC8" s="302"/>
      <c r="AHD8" s="302"/>
      <c r="AHE8" s="302"/>
      <c r="AHF8" s="302"/>
      <c r="AHG8" s="302"/>
      <c r="AHH8" s="302"/>
      <c r="AHI8" s="302"/>
      <c r="AHJ8" s="302"/>
      <c r="AHK8" s="302"/>
      <c r="AHL8" s="302"/>
      <c r="AHM8" s="302"/>
      <c r="AHN8" s="302"/>
      <c r="AHO8" s="302"/>
      <c r="AHP8" s="302"/>
      <c r="AHQ8" s="302"/>
      <c r="AHR8" s="302"/>
      <c r="AHS8" s="302"/>
      <c r="AHT8" s="302"/>
      <c r="AHU8" s="302"/>
      <c r="AHV8" s="302"/>
      <c r="AHW8" s="302"/>
      <c r="AHX8" s="302"/>
      <c r="AHY8" s="302"/>
      <c r="AHZ8" s="302"/>
      <c r="AIA8" s="302"/>
      <c r="AIB8" s="302"/>
      <c r="AIC8" s="302"/>
      <c r="AID8" s="302"/>
      <c r="AIE8" s="302"/>
      <c r="AIF8" s="302"/>
      <c r="AIG8" s="302"/>
      <c r="AIH8" s="302"/>
      <c r="AII8" s="302"/>
      <c r="AIJ8" s="302"/>
      <c r="AIK8" s="302"/>
      <c r="AIL8" s="302"/>
      <c r="AIM8" s="302"/>
      <c r="AIN8" s="302"/>
      <c r="AIO8" s="302"/>
      <c r="AIP8" s="302"/>
      <c r="AIQ8" s="302"/>
      <c r="AIR8" s="302"/>
      <c r="AIS8" s="302"/>
      <c r="AIT8" s="302"/>
      <c r="AIU8" s="302"/>
      <c r="AIV8" s="302"/>
      <c r="AIW8" s="302"/>
      <c r="AIX8" s="302"/>
      <c r="AIY8" s="302"/>
      <c r="AIZ8" s="302"/>
      <c r="AJA8" s="302"/>
      <c r="AJB8" s="302"/>
      <c r="AJC8" s="302"/>
      <c r="AJD8" s="302"/>
      <c r="AJE8" s="302"/>
      <c r="AJF8" s="302"/>
      <c r="AJG8" s="302"/>
      <c r="AJH8" s="302"/>
      <c r="AJI8" s="302"/>
      <c r="AJJ8" s="302"/>
      <c r="AJK8" s="302"/>
      <c r="AJL8" s="302"/>
      <c r="AJM8" s="302"/>
      <c r="AJN8" s="302"/>
      <c r="AJO8" s="302"/>
      <c r="AJP8" s="302"/>
      <c r="AJQ8" s="302"/>
      <c r="AJR8" s="302"/>
      <c r="AJS8" s="302"/>
      <c r="AJT8" s="302"/>
      <c r="AJU8" s="302"/>
      <c r="AJV8" s="302"/>
      <c r="AJW8" s="302"/>
      <c r="AJX8" s="302"/>
      <c r="AJY8" s="302"/>
      <c r="AJZ8" s="302"/>
      <c r="AKA8" s="302"/>
      <c r="AKB8" s="302"/>
      <c r="AKC8" s="302"/>
      <c r="AKD8" s="302"/>
      <c r="AKE8" s="302"/>
      <c r="AKF8" s="302"/>
      <c r="AKG8" s="302"/>
      <c r="AKH8" s="302"/>
      <c r="AKI8" s="302"/>
      <c r="AKJ8" s="302"/>
      <c r="AKK8" s="302"/>
      <c r="AKL8" s="302"/>
      <c r="AKM8" s="302"/>
      <c r="AKN8" s="302"/>
      <c r="AKO8" s="302"/>
      <c r="AKP8" s="302"/>
      <c r="AKQ8" s="302"/>
      <c r="AKR8" s="302"/>
      <c r="AKS8" s="302"/>
      <c r="AKT8" s="302"/>
      <c r="AKU8" s="302"/>
      <c r="AKV8" s="302"/>
      <c r="AKW8" s="302"/>
      <c r="AKX8" s="302"/>
      <c r="AKY8" s="302"/>
      <c r="AKZ8" s="302"/>
      <c r="ALA8" s="302"/>
      <c r="ALB8" s="302"/>
      <c r="ALC8" s="302"/>
      <c r="ALD8" s="302"/>
      <c r="ALE8" s="302"/>
      <c r="ALF8" s="302"/>
      <c r="ALG8" s="302"/>
      <c r="ALH8" s="302"/>
      <c r="ALI8" s="302"/>
      <c r="ALJ8" s="302"/>
      <c r="ALK8" s="302"/>
      <c r="ALL8" s="302"/>
      <c r="ALM8" s="302"/>
      <c r="ALN8" s="302"/>
      <c r="ALO8" s="302"/>
      <c r="ALP8" s="302"/>
      <c r="ALQ8" s="302"/>
      <c r="ALR8" s="302"/>
      <c r="ALS8" s="302"/>
      <c r="ALT8" s="302"/>
      <c r="ALU8" s="302"/>
      <c r="ALV8" s="302"/>
      <c r="ALW8" s="302"/>
      <c r="ALX8" s="302"/>
      <c r="ALY8" s="302"/>
      <c r="ALZ8" s="302"/>
      <c r="AMA8" s="302"/>
      <c r="AMB8" s="302"/>
      <c r="AMC8" s="302"/>
      <c r="AMD8" s="302"/>
      <c r="AME8" s="302"/>
      <c r="AMF8" s="302"/>
      <c r="AMG8" s="302"/>
      <c r="AMH8" s="302"/>
      <c r="AMI8" s="302"/>
      <c r="AMJ8" s="302"/>
      <c r="AMK8" s="302"/>
      <c r="AML8" s="302"/>
      <c r="AMM8" s="302"/>
      <c r="AMN8" s="302"/>
      <c r="AMO8" s="302"/>
      <c r="AMP8" s="302"/>
      <c r="AMQ8" s="302"/>
      <c r="AMR8" s="302"/>
      <c r="AMS8" s="302"/>
      <c r="AMT8" s="302"/>
      <c r="AMU8" s="302"/>
      <c r="AMV8" s="302"/>
      <c r="AMW8" s="302"/>
      <c r="AMX8" s="302"/>
      <c r="AMY8" s="302"/>
      <c r="AMZ8" s="302"/>
      <c r="ANA8" s="302"/>
      <c r="ANB8" s="302"/>
      <c r="ANC8" s="302"/>
      <c r="AND8" s="302"/>
      <c r="ANE8" s="302"/>
      <c r="ANF8" s="302"/>
      <c r="ANG8" s="302"/>
      <c r="ANH8" s="302"/>
      <c r="ANI8" s="302"/>
      <c r="ANJ8" s="302"/>
      <c r="ANK8" s="302"/>
      <c r="ANL8" s="302"/>
      <c r="ANM8" s="302"/>
      <c r="ANN8" s="302"/>
      <c r="ANO8" s="302"/>
      <c r="ANP8" s="302"/>
      <c r="ANQ8" s="302"/>
      <c r="ANR8" s="302"/>
      <c r="ANS8" s="302"/>
      <c r="ANT8" s="302"/>
      <c r="ANU8" s="302"/>
      <c r="ANV8" s="302"/>
      <c r="ANW8" s="302"/>
      <c r="ANX8" s="302"/>
      <c r="ANY8" s="302"/>
      <c r="ANZ8" s="302"/>
      <c r="AOA8" s="302"/>
      <c r="AOB8" s="302"/>
      <c r="AOC8" s="302"/>
      <c r="AOD8" s="302"/>
      <c r="AOE8" s="302"/>
      <c r="AOF8" s="302"/>
      <c r="AOG8" s="302"/>
      <c r="AOH8" s="302"/>
      <c r="AOI8" s="302"/>
      <c r="AOJ8" s="302"/>
      <c r="AOK8" s="302"/>
      <c r="AOL8" s="302"/>
      <c r="AOM8" s="302"/>
      <c r="AON8" s="302"/>
      <c r="AOO8" s="302"/>
      <c r="AOP8" s="302"/>
      <c r="AOQ8" s="302"/>
      <c r="AOR8" s="302"/>
      <c r="AOS8" s="302"/>
      <c r="AOT8" s="302"/>
      <c r="AOU8" s="302"/>
      <c r="AOV8" s="302"/>
      <c r="AOW8" s="302"/>
      <c r="AOX8" s="302"/>
      <c r="AOY8" s="302"/>
      <c r="AOZ8" s="302"/>
      <c r="APA8" s="302"/>
      <c r="APB8" s="302"/>
      <c r="APC8" s="302"/>
      <c r="APD8" s="302"/>
      <c r="APE8" s="302"/>
      <c r="APF8" s="302"/>
      <c r="APG8" s="302"/>
      <c r="APH8" s="302"/>
      <c r="API8" s="302"/>
      <c r="APJ8" s="302"/>
      <c r="APK8" s="302"/>
      <c r="APL8" s="302"/>
      <c r="APM8" s="302"/>
      <c r="APN8" s="302"/>
      <c r="APO8" s="302"/>
      <c r="APP8" s="302"/>
      <c r="APQ8" s="302"/>
      <c r="APR8" s="302"/>
      <c r="APS8" s="302"/>
      <c r="APT8" s="302"/>
      <c r="APU8" s="302"/>
      <c r="APV8" s="302"/>
      <c r="APW8" s="302"/>
      <c r="APX8" s="302"/>
      <c r="APY8" s="302"/>
      <c r="APZ8" s="302"/>
      <c r="AQA8" s="302"/>
      <c r="AQB8" s="302"/>
      <c r="AQC8" s="302"/>
      <c r="AQD8" s="302"/>
      <c r="AQE8" s="302"/>
      <c r="AQF8" s="302"/>
      <c r="AQG8" s="302"/>
      <c r="AQH8" s="302"/>
      <c r="AQI8" s="302"/>
      <c r="AQJ8" s="302"/>
      <c r="AQK8" s="302"/>
      <c r="AQL8" s="302"/>
      <c r="AQM8" s="302"/>
      <c r="AQN8" s="302"/>
      <c r="AQO8" s="302"/>
      <c r="AQP8" s="302"/>
      <c r="AQQ8" s="302"/>
      <c r="AQR8" s="302"/>
      <c r="AQS8" s="302"/>
      <c r="AQT8" s="302"/>
      <c r="AQU8" s="302"/>
      <c r="AQV8" s="302"/>
      <c r="AQW8" s="302"/>
      <c r="AQX8" s="302"/>
      <c r="AQY8" s="302"/>
      <c r="AQZ8" s="302"/>
      <c r="ARA8" s="302"/>
      <c r="ARB8" s="302"/>
      <c r="ARC8" s="302"/>
      <c r="ARD8" s="302"/>
      <c r="ARE8" s="302"/>
      <c r="ARF8" s="302"/>
      <c r="ARG8" s="302"/>
      <c r="ARH8" s="302"/>
      <c r="ARI8" s="302"/>
      <c r="ARJ8" s="302"/>
      <c r="ARK8" s="302"/>
      <c r="ARL8" s="302"/>
      <c r="ARM8" s="302"/>
      <c r="ARN8" s="302"/>
      <c r="ARO8" s="302"/>
      <c r="ARP8" s="302"/>
      <c r="ARQ8" s="302"/>
      <c r="ARR8" s="302"/>
      <c r="ARS8" s="302"/>
      <c r="ART8" s="302"/>
      <c r="ARU8" s="302"/>
      <c r="ARV8" s="302"/>
      <c r="ARW8" s="302"/>
      <c r="ARX8" s="302"/>
      <c r="ARY8" s="302"/>
      <c r="ARZ8" s="302"/>
      <c r="ASA8" s="302"/>
      <c r="ASB8" s="302"/>
      <c r="ASC8" s="302"/>
      <c r="ASD8" s="302"/>
      <c r="ASE8" s="302"/>
      <c r="ASF8" s="302"/>
      <c r="ASG8" s="302"/>
      <c r="ASH8" s="302"/>
      <c r="ASI8" s="302"/>
      <c r="ASJ8" s="302"/>
      <c r="ASK8" s="302"/>
      <c r="ASL8" s="302"/>
      <c r="ASM8" s="302"/>
      <c r="ASN8" s="302"/>
      <c r="ASO8" s="302"/>
      <c r="ASP8" s="302"/>
      <c r="ASQ8" s="302"/>
      <c r="ASR8" s="302"/>
      <c r="ASS8" s="302"/>
      <c r="AST8" s="302"/>
      <c r="ASU8" s="302"/>
      <c r="ASV8" s="302"/>
      <c r="ASW8" s="302"/>
      <c r="ASX8" s="302"/>
      <c r="ASY8" s="302"/>
      <c r="ASZ8" s="302"/>
      <c r="ATA8" s="302"/>
      <c r="ATB8" s="302"/>
      <c r="ATC8" s="302"/>
      <c r="ATD8" s="302"/>
      <c r="ATE8" s="302"/>
      <c r="ATF8" s="302"/>
      <c r="ATG8" s="302"/>
      <c r="ATH8" s="302"/>
      <c r="ATI8" s="302"/>
      <c r="ATJ8" s="302"/>
      <c r="ATK8" s="302"/>
      <c r="ATL8" s="302"/>
      <c r="ATM8" s="302"/>
      <c r="ATN8" s="302"/>
      <c r="ATO8" s="302"/>
      <c r="ATP8" s="302"/>
      <c r="ATQ8" s="302"/>
      <c r="ATR8" s="302"/>
      <c r="ATS8" s="302"/>
      <c r="ATT8" s="302"/>
      <c r="ATU8" s="302"/>
      <c r="ATV8" s="302"/>
      <c r="ATW8" s="302"/>
      <c r="ATX8" s="302"/>
      <c r="ATY8" s="302"/>
      <c r="ATZ8" s="302"/>
      <c r="AUA8" s="302"/>
      <c r="AUB8" s="302"/>
      <c r="AUC8" s="302"/>
      <c r="AUD8" s="302"/>
      <c r="AUE8" s="302"/>
      <c r="AUF8" s="302"/>
      <c r="AUG8" s="302"/>
      <c r="AUH8" s="302"/>
      <c r="AUI8" s="302"/>
      <c r="AUJ8" s="302"/>
      <c r="AUK8" s="302"/>
      <c r="AUL8" s="302"/>
      <c r="AUM8" s="302"/>
      <c r="AUN8" s="302"/>
      <c r="AUO8" s="302"/>
      <c r="AUP8" s="302"/>
      <c r="AUQ8" s="302"/>
      <c r="AUR8" s="302"/>
      <c r="AUS8" s="302"/>
      <c r="AUT8" s="302"/>
      <c r="AUU8" s="302"/>
      <c r="AUV8" s="302"/>
      <c r="AUW8" s="302"/>
      <c r="AUX8" s="302"/>
      <c r="AUY8" s="302"/>
      <c r="AUZ8" s="302"/>
      <c r="AVA8" s="302"/>
      <c r="AVB8" s="302"/>
      <c r="AVC8" s="302"/>
      <c r="AVD8" s="302"/>
      <c r="AVE8" s="302"/>
      <c r="AVF8" s="302"/>
      <c r="AVG8" s="302"/>
      <c r="AVH8" s="302"/>
      <c r="AVI8" s="302"/>
      <c r="AVJ8" s="302"/>
      <c r="AVK8" s="302"/>
      <c r="AVL8" s="302"/>
      <c r="AVM8" s="302"/>
      <c r="AVN8" s="302"/>
      <c r="AVO8" s="302"/>
      <c r="AVP8" s="302"/>
      <c r="AVQ8" s="302"/>
      <c r="AVR8" s="302"/>
      <c r="AVS8" s="302"/>
      <c r="AVT8" s="302"/>
      <c r="AVU8" s="302"/>
      <c r="AVV8" s="302"/>
      <c r="AVW8" s="302"/>
      <c r="AVX8" s="302"/>
      <c r="AVY8" s="302"/>
      <c r="AVZ8" s="302"/>
      <c r="AWA8" s="302"/>
      <c r="AWB8" s="302"/>
      <c r="AWC8" s="302"/>
      <c r="AWD8" s="302"/>
      <c r="AWE8" s="302"/>
      <c r="AWF8" s="302"/>
      <c r="AWG8" s="302"/>
      <c r="AWH8" s="302"/>
      <c r="AWI8" s="302"/>
      <c r="AWJ8" s="302"/>
      <c r="AWK8" s="302"/>
      <c r="AWL8" s="302"/>
      <c r="AWM8" s="302"/>
      <c r="AWN8" s="302"/>
      <c r="AWO8" s="302"/>
      <c r="AWP8" s="302"/>
      <c r="AWQ8" s="302"/>
      <c r="AWR8" s="302"/>
      <c r="AWS8" s="302"/>
      <c r="AWT8" s="302"/>
      <c r="AWU8" s="302"/>
      <c r="AWV8" s="302"/>
      <c r="AWW8" s="302"/>
      <c r="AWX8" s="302"/>
      <c r="AWY8" s="302"/>
      <c r="AWZ8" s="302"/>
      <c r="AXA8" s="302"/>
      <c r="AXB8" s="302"/>
      <c r="AXC8" s="302"/>
      <c r="AXD8" s="302"/>
      <c r="AXE8" s="302"/>
      <c r="AXF8" s="302"/>
      <c r="AXG8" s="302"/>
      <c r="AXH8" s="302"/>
      <c r="AXI8" s="302"/>
      <c r="AXJ8" s="302"/>
      <c r="AXK8" s="302"/>
      <c r="AXL8" s="302"/>
      <c r="AXM8" s="302"/>
      <c r="AXN8" s="302"/>
      <c r="AXO8" s="302"/>
      <c r="AXP8" s="302"/>
      <c r="AXQ8" s="302"/>
      <c r="AXR8" s="302"/>
      <c r="AXS8" s="302"/>
      <c r="AXT8" s="302"/>
      <c r="AXU8" s="302"/>
      <c r="AXV8" s="302"/>
      <c r="AXW8" s="302"/>
      <c r="AXX8" s="302"/>
      <c r="AXY8" s="302"/>
      <c r="AXZ8" s="302"/>
      <c r="AYA8" s="302"/>
      <c r="AYB8" s="302"/>
      <c r="AYC8" s="302"/>
      <c r="AYD8" s="302"/>
      <c r="AYE8" s="302"/>
      <c r="AYF8" s="302"/>
      <c r="AYG8" s="302"/>
      <c r="AYH8" s="302"/>
      <c r="AYI8" s="302"/>
      <c r="AYJ8" s="302"/>
      <c r="AYK8" s="302"/>
      <c r="AYL8" s="302"/>
      <c r="AYM8" s="302"/>
      <c r="AYN8" s="302"/>
      <c r="AYO8" s="302"/>
      <c r="AYP8" s="302"/>
      <c r="AYQ8" s="302"/>
      <c r="AYR8" s="302"/>
      <c r="AYS8" s="302"/>
      <c r="AYT8" s="302"/>
      <c r="AYU8" s="302"/>
      <c r="AYV8" s="302"/>
      <c r="AYW8" s="302"/>
      <c r="AYX8" s="302"/>
      <c r="AYY8" s="302"/>
      <c r="AYZ8" s="302"/>
      <c r="AZA8" s="302"/>
      <c r="AZB8" s="302"/>
      <c r="AZC8" s="302"/>
      <c r="AZD8" s="302"/>
      <c r="AZE8" s="302"/>
      <c r="AZF8" s="302"/>
      <c r="AZG8" s="302"/>
      <c r="AZH8" s="302"/>
      <c r="AZI8" s="302"/>
      <c r="AZJ8" s="302"/>
      <c r="AZK8" s="302"/>
      <c r="AZL8" s="302"/>
      <c r="AZM8" s="302"/>
      <c r="AZN8" s="302"/>
      <c r="AZO8" s="302"/>
      <c r="AZP8" s="302"/>
      <c r="AZQ8" s="302"/>
      <c r="AZR8" s="302"/>
      <c r="AZS8" s="302"/>
      <c r="AZT8" s="302"/>
      <c r="AZU8" s="302"/>
      <c r="AZV8" s="302"/>
      <c r="AZW8" s="302"/>
      <c r="AZX8" s="302"/>
      <c r="AZY8" s="302"/>
      <c r="AZZ8" s="302"/>
      <c r="BAA8" s="302"/>
      <c r="BAB8" s="302"/>
      <c r="BAC8" s="302"/>
      <c r="BAD8" s="302"/>
      <c r="BAE8" s="302"/>
      <c r="BAF8" s="302"/>
      <c r="BAG8" s="302"/>
      <c r="BAH8" s="302"/>
      <c r="BAI8" s="302"/>
      <c r="BAJ8" s="302"/>
      <c r="BAK8" s="302"/>
      <c r="BAL8" s="302"/>
      <c r="BAM8" s="302"/>
      <c r="BAN8" s="302"/>
      <c r="BAO8" s="302"/>
      <c r="BAP8" s="302"/>
      <c r="BAQ8" s="302"/>
      <c r="BAR8" s="302"/>
      <c r="BAS8" s="302"/>
      <c r="BAT8" s="302"/>
      <c r="BAU8" s="302"/>
      <c r="BAV8" s="302"/>
      <c r="BAW8" s="302"/>
      <c r="BAX8" s="302"/>
      <c r="BAY8" s="302"/>
      <c r="BAZ8" s="302"/>
      <c r="BBA8" s="302"/>
      <c r="BBB8" s="302"/>
      <c r="BBC8" s="302"/>
      <c r="BBD8" s="302"/>
      <c r="BBE8" s="302"/>
      <c r="BBF8" s="302"/>
      <c r="BBG8" s="302"/>
      <c r="BBH8" s="302"/>
      <c r="BBI8" s="302"/>
      <c r="BBJ8" s="302"/>
      <c r="BBK8" s="302"/>
      <c r="BBL8" s="302"/>
      <c r="BBM8" s="302"/>
      <c r="BBN8" s="302"/>
      <c r="BBO8" s="302"/>
      <c r="BBP8" s="302"/>
      <c r="BBQ8" s="302"/>
      <c r="BBR8" s="302"/>
      <c r="BBS8" s="302"/>
      <c r="BBT8" s="302"/>
      <c r="BBU8" s="302"/>
      <c r="BBV8" s="302"/>
      <c r="BBW8" s="302"/>
      <c r="BBX8" s="302"/>
      <c r="BBY8" s="302"/>
      <c r="BBZ8" s="302"/>
      <c r="BCA8" s="302"/>
      <c r="BCB8" s="302"/>
      <c r="BCC8" s="302"/>
      <c r="BCD8" s="302"/>
      <c r="BCE8" s="302"/>
      <c r="BCF8" s="302"/>
      <c r="BCG8" s="302"/>
      <c r="BCH8" s="302"/>
      <c r="BCI8" s="302"/>
      <c r="BCJ8" s="302"/>
      <c r="BCK8" s="302"/>
      <c r="BCL8" s="302"/>
      <c r="BCM8" s="302"/>
      <c r="BCN8" s="302"/>
      <c r="BCO8" s="302"/>
      <c r="BCP8" s="302"/>
      <c r="BCQ8" s="302"/>
      <c r="BCR8" s="302"/>
      <c r="BCS8" s="302"/>
      <c r="BCT8" s="302"/>
      <c r="BCU8" s="302"/>
      <c r="BCV8" s="302"/>
      <c r="BCW8" s="302"/>
      <c r="BCX8" s="302"/>
      <c r="BCY8" s="302"/>
      <c r="BCZ8" s="302"/>
      <c r="BDA8" s="302"/>
      <c r="BDB8" s="302"/>
      <c r="BDC8" s="302"/>
      <c r="BDD8" s="302"/>
      <c r="BDE8" s="302"/>
      <c r="BDF8" s="302"/>
      <c r="BDG8" s="302"/>
      <c r="BDH8" s="302"/>
      <c r="BDI8" s="302"/>
      <c r="BDJ8" s="302"/>
      <c r="BDK8" s="302"/>
      <c r="BDL8" s="302"/>
      <c r="BDM8" s="302"/>
      <c r="BDN8" s="302"/>
      <c r="BDO8" s="302"/>
      <c r="BDP8" s="302"/>
      <c r="BDQ8" s="302"/>
      <c r="BDR8" s="302"/>
      <c r="BDS8" s="302"/>
      <c r="BDT8" s="302"/>
      <c r="BDU8" s="302"/>
      <c r="BDV8" s="302"/>
      <c r="BDW8" s="302"/>
      <c r="BDX8" s="302"/>
      <c r="BDY8" s="302"/>
      <c r="BDZ8" s="302"/>
      <c r="BEA8" s="302"/>
      <c r="BEB8" s="302"/>
      <c r="BEC8" s="302"/>
      <c r="BED8" s="302"/>
      <c r="BEE8" s="302"/>
      <c r="BEF8" s="302"/>
      <c r="BEG8" s="302"/>
      <c r="BEH8" s="302"/>
      <c r="BEI8" s="302"/>
      <c r="BEJ8" s="302"/>
      <c r="BEK8" s="302"/>
      <c r="BEL8" s="302"/>
      <c r="BEM8" s="302"/>
      <c r="BEN8" s="302"/>
      <c r="BEO8" s="302"/>
      <c r="BEP8" s="302"/>
      <c r="BEQ8" s="302"/>
      <c r="BER8" s="302"/>
      <c r="BES8" s="302"/>
      <c r="BET8" s="302"/>
      <c r="BEU8" s="302"/>
      <c r="BEV8" s="302"/>
      <c r="BEW8" s="302"/>
      <c r="BEX8" s="302"/>
      <c r="BEY8" s="302"/>
      <c r="BEZ8" s="302"/>
      <c r="BFA8" s="302"/>
      <c r="BFB8" s="302"/>
      <c r="BFC8" s="302"/>
      <c r="BFD8" s="302"/>
      <c r="BFE8" s="302"/>
      <c r="BFF8" s="302"/>
      <c r="BFG8" s="302"/>
      <c r="BFH8" s="302"/>
      <c r="BFI8" s="302"/>
      <c r="BFJ8" s="302"/>
      <c r="BFK8" s="302"/>
      <c r="BFL8" s="302"/>
      <c r="BFM8" s="302"/>
      <c r="BFN8" s="302"/>
      <c r="BFO8" s="302"/>
      <c r="BFP8" s="302"/>
      <c r="BFQ8" s="302"/>
      <c r="BFR8" s="302"/>
      <c r="BFS8" s="302"/>
      <c r="BFT8" s="302"/>
      <c r="BFU8" s="302"/>
      <c r="BFV8" s="302"/>
      <c r="BFW8" s="302"/>
      <c r="BFX8" s="302"/>
      <c r="BFY8" s="302"/>
      <c r="BFZ8" s="302"/>
      <c r="BGA8" s="302"/>
      <c r="BGB8" s="302"/>
      <c r="BGC8" s="302"/>
      <c r="BGD8" s="302"/>
      <c r="BGE8" s="302"/>
      <c r="BGF8" s="302"/>
      <c r="BGG8" s="302"/>
      <c r="BGH8" s="302"/>
      <c r="BGI8" s="302"/>
      <c r="BGJ8" s="302"/>
      <c r="BGK8" s="302"/>
      <c r="BGL8" s="302"/>
      <c r="BGM8" s="302"/>
      <c r="BGN8" s="302"/>
      <c r="BGO8" s="302"/>
      <c r="BGP8" s="302"/>
      <c r="BGQ8" s="302"/>
      <c r="BGR8" s="302"/>
      <c r="BGS8" s="302"/>
      <c r="BGT8" s="302"/>
      <c r="BGU8" s="302"/>
      <c r="BGV8" s="302"/>
      <c r="BGW8" s="302"/>
      <c r="BGX8" s="302"/>
      <c r="BGY8" s="302"/>
      <c r="BGZ8" s="302"/>
      <c r="BHA8" s="302"/>
      <c r="BHB8" s="302"/>
      <c r="BHC8" s="302"/>
      <c r="BHD8" s="302"/>
      <c r="BHE8" s="302"/>
      <c r="BHF8" s="302"/>
      <c r="BHG8" s="302"/>
      <c r="BHH8" s="302"/>
      <c r="BHI8" s="302"/>
      <c r="BHJ8" s="302"/>
      <c r="BHK8" s="302"/>
      <c r="BHL8" s="302"/>
      <c r="BHM8" s="302"/>
      <c r="BHN8" s="302"/>
      <c r="BHO8" s="302"/>
      <c r="BHP8" s="302"/>
      <c r="BHQ8" s="302"/>
      <c r="BHR8" s="302"/>
      <c r="BHS8" s="302"/>
      <c r="BHT8" s="302"/>
      <c r="BHU8" s="302"/>
      <c r="BHV8" s="302"/>
      <c r="BHW8" s="302"/>
      <c r="BHX8" s="302"/>
      <c r="BHY8" s="302"/>
      <c r="BHZ8" s="302"/>
      <c r="BIA8" s="302"/>
      <c r="BIB8" s="302"/>
      <c r="BIC8" s="302"/>
      <c r="BID8" s="302"/>
      <c r="BIE8" s="302"/>
      <c r="BIF8" s="302"/>
      <c r="BIG8" s="302"/>
      <c r="BIH8" s="302"/>
      <c r="BII8" s="302"/>
      <c r="BIJ8" s="302"/>
      <c r="BIK8" s="302"/>
      <c r="BIL8" s="302"/>
      <c r="BIM8" s="302"/>
      <c r="BIN8" s="302"/>
      <c r="BIO8" s="302"/>
      <c r="BIP8" s="302"/>
      <c r="BIQ8" s="302"/>
      <c r="BIR8" s="302"/>
      <c r="BIS8" s="302"/>
      <c r="BIT8" s="302"/>
      <c r="BIU8" s="302"/>
      <c r="BIV8" s="302"/>
      <c r="BIW8" s="302"/>
      <c r="BIX8" s="302"/>
      <c r="BIY8" s="302"/>
      <c r="BIZ8" s="302"/>
      <c r="BJA8" s="302"/>
      <c r="BJB8" s="302"/>
      <c r="BJC8" s="302"/>
      <c r="BJD8" s="302"/>
      <c r="BJE8" s="302"/>
      <c r="BJF8" s="302"/>
      <c r="BJG8" s="302"/>
      <c r="BJH8" s="302"/>
      <c r="BJI8" s="302"/>
      <c r="BJJ8" s="302"/>
      <c r="BJK8" s="302"/>
      <c r="BJL8" s="302"/>
      <c r="BJM8" s="302"/>
      <c r="BJN8" s="302"/>
      <c r="BJO8" s="302"/>
      <c r="BJP8" s="302"/>
      <c r="BJQ8" s="302"/>
      <c r="BJR8" s="302"/>
      <c r="BJS8" s="302"/>
      <c r="BJT8" s="302"/>
      <c r="BJU8" s="302"/>
      <c r="BJV8" s="302"/>
      <c r="BJW8" s="302"/>
      <c r="BJX8" s="302"/>
      <c r="BJY8" s="302"/>
      <c r="BJZ8" s="302"/>
      <c r="BKA8" s="302"/>
      <c r="BKB8" s="302"/>
      <c r="BKC8" s="302"/>
      <c r="BKD8" s="302"/>
      <c r="BKE8" s="302"/>
      <c r="BKF8" s="302"/>
      <c r="BKG8" s="302"/>
      <c r="BKH8" s="302"/>
      <c r="BKI8" s="302"/>
      <c r="BKJ8" s="302"/>
      <c r="BKK8" s="302"/>
      <c r="BKL8" s="302"/>
      <c r="BKM8" s="302"/>
      <c r="BKN8" s="302"/>
      <c r="BKO8" s="302"/>
      <c r="BKP8" s="302"/>
      <c r="BKQ8" s="302"/>
      <c r="BKR8" s="302"/>
      <c r="BKS8" s="302"/>
      <c r="BKT8" s="302"/>
      <c r="BKU8" s="302"/>
      <c r="BKV8" s="302"/>
      <c r="BKW8" s="302"/>
      <c r="BKX8" s="302"/>
      <c r="BKY8" s="302"/>
      <c r="BKZ8" s="302"/>
      <c r="BLA8" s="302"/>
      <c r="BLB8" s="302"/>
      <c r="BLC8" s="302"/>
      <c r="BLD8" s="302"/>
      <c r="BLE8" s="302"/>
      <c r="BLF8" s="302"/>
      <c r="BLG8" s="302"/>
      <c r="BLH8" s="302"/>
      <c r="BLI8" s="302"/>
      <c r="BLJ8" s="302"/>
      <c r="BLK8" s="302"/>
      <c r="BLL8" s="302"/>
      <c r="BLM8" s="302"/>
      <c r="BLN8" s="302"/>
      <c r="BLO8" s="302"/>
      <c r="BLP8" s="302"/>
      <c r="BLQ8" s="302"/>
      <c r="BLR8" s="302"/>
      <c r="BLS8" s="302"/>
      <c r="BLT8" s="302"/>
      <c r="BLU8" s="302"/>
      <c r="BLV8" s="302"/>
      <c r="BLW8" s="302"/>
      <c r="BLX8" s="302"/>
      <c r="BLY8" s="302"/>
      <c r="BLZ8" s="302"/>
      <c r="BMA8" s="302"/>
      <c r="BMB8" s="302"/>
      <c r="BMC8" s="302"/>
      <c r="BMD8" s="302"/>
      <c r="BME8" s="302"/>
      <c r="BMF8" s="302"/>
      <c r="BMG8" s="302"/>
      <c r="BMH8" s="302"/>
      <c r="BMI8" s="302"/>
      <c r="BMJ8" s="302"/>
      <c r="BMK8" s="302"/>
      <c r="BML8" s="302"/>
      <c r="BMM8" s="302"/>
      <c r="BMN8" s="302"/>
      <c r="BMO8" s="302"/>
      <c r="BMP8" s="302"/>
      <c r="BMQ8" s="302"/>
      <c r="BMR8" s="302"/>
      <c r="BMS8" s="302"/>
      <c r="BMT8" s="302"/>
      <c r="BMU8" s="302"/>
      <c r="BMV8" s="302"/>
      <c r="BMW8" s="302"/>
      <c r="BMX8" s="302"/>
      <c r="BMY8" s="302"/>
      <c r="BMZ8" s="302"/>
      <c r="BNA8" s="302"/>
      <c r="BNB8" s="302"/>
      <c r="BNC8" s="302"/>
      <c r="BND8" s="302"/>
      <c r="BNE8" s="302"/>
      <c r="BNF8" s="302"/>
      <c r="BNG8" s="302"/>
      <c r="BNH8" s="302"/>
      <c r="BNI8" s="302"/>
      <c r="BNJ8" s="302"/>
      <c r="BNK8" s="302"/>
      <c r="BNL8" s="302"/>
      <c r="BNM8" s="302"/>
      <c r="BNN8" s="302"/>
      <c r="BNO8" s="302"/>
      <c r="BNP8" s="302"/>
      <c r="BNQ8" s="302"/>
      <c r="BNR8" s="302"/>
      <c r="BNS8" s="302"/>
      <c r="BNT8" s="302"/>
      <c r="BNU8" s="302"/>
      <c r="BNV8" s="302"/>
      <c r="BNW8" s="302"/>
      <c r="BNX8" s="302"/>
      <c r="BNY8" s="302"/>
      <c r="BNZ8" s="302"/>
      <c r="BOA8" s="302"/>
      <c r="BOB8" s="302"/>
      <c r="BOC8" s="302"/>
      <c r="BOD8" s="302"/>
      <c r="BOE8" s="302"/>
      <c r="BOF8" s="302"/>
      <c r="BOG8" s="302"/>
      <c r="BOH8" s="302"/>
      <c r="BOI8" s="302"/>
      <c r="BOJ8" s="302"/>
      <c r="BOK8" s="302"/>
      <c r="BOL8" s="302"/>
      <c r="BOM8" s="302"/>
      <c r="BON8" s="302"/>
      <c r="BOO8" s="302"/>
      <c r="BOP8" s="302"/>
      <c r="BOQ8" s="302"/>
      <c r="BOR8" s="302"/>
      <c r="BOS8" s="302"/>
      <c r="BOT8" s="302"/>
      <c r="BOU8" s="302"/>
      <c r="BOV8" s="302"/>
      <c r="BOW8" s="302"/>
      <c r="BOX8" s="302"/>
      <c r="BOY8" s="302"/>
      <c r="BOZ8" s="302"/>
      <c r="BPA8" s="302"/>
      <c r="BPB8" s="302"/>
      <c r="BPC8" s="302"/>
      <c r="BPD8" s="302"/>
      <c r="BPE8" s="302"/>
      <c r="BPF8" s="302"/>
      <c r="BPG8" s="302"/>
      <c r="BPH8" s="302"/>
      <c r="BPI8" s="302"/>
      <c r="BPJ8" s="302"/>
      <c r="BPK8" s="302"/>
      <c r="BPL8" s="302"/>
      <c r="BPM8" s="302"/>
      <c r="BPN8" s="302"/>
      <c r="BPO8" s="302"/>
      <c r="BPP8" s="302"/>
      <c r="BPQ8" s="302"/>
      <c r="BPR8" s="302"/>
      <c r="BPS8" s="302"/>
      <c r="BPT8" s="302"/>
      <c r="BPU8" s="302"/>
      <c r="BPV8" s="302"/>
      <c r="BPW8" s="302"/>
      <c r="BPX8" s="302"/>
      <c r="BPY8" s="302"/>
      <c r="BPZ8" s="302"/>
      <c r="BQA8" s="302"/>
      <c r="BQB8" s="302"/>
      <c r="BQC8" s="302"/>
      <c r="BQD8" s="302"/>
      <c r="BQE8" s="302"/>
      <c r="BQF8" s="302"/>
      <c r="BQG8" s="302"/>
      <c r="BQH8" s="302"/>
      <c r="BQI8" s="302"/>
      <c r="BQJ8" s="302"/>
      <c r="BQK8" s="302"/>
      <c r="BQL8" s="302"/>
      <c r="BQM8" s="302"/>
      <c r="BQN8" s="302"/>
      <c r="BQO8" s="302"/>
      <c r="BQP8" s="302"/>
      <c r="BQQ8" s="302"/>
      <c r="BQR8" s="302"/>
      <c r="BQS8" s="302"/>
      <c r="BQT8" s="302"/>
      <c r="BQU8" s="302"/>
      <c r="BQV8" s="302"/>
      <c r="BQW8" s="302"/>
      <c r="BQX8" s="302"/>
      <c r="BQY8" s="302"/>
      <c r="BQZ8" s="302"/>
      <c r="BRA8" s="302"/>
      <c r="BRB8" s="302"/>
      <c r="BRC8" s="302"/>
      <c r="BRD8" s="302"/>
      <c r="BRE8" s="302"/>
      <c r="BRF8" s="302"/>
      <c r="BRG8" s="302"/>
      <c r="BRH8" s="302"/>
      <c r="BRI8" s="302"/>
      <c r="BRJ8" s="302"/>
      <c r="BRK8" s="302"/>
      <c r="BRL8" s="302"/>
      <c r="BRM8" s="302"/>
      <c r="BRN8" s="302"/>
      <c r="BRO8" s="302"/>
      <c r="BRP8" s="302"/>
      <c r="BRQ8" s="302"/>
      <c r="BRR8" s="302"/>
      <c r="BRS8" s="302"/>
      <c r="BRT8" s="302"/>
      <c r="BRU8" s="302"/>
      <c r="BRV8" s="302"/>
      <c r="BRW8" s="302"/>
      <c r="BRX8" s="302"/>
      <c r="BRY8" s="302"/>
      <c r="BRZ8" s="302"/>
      <c r="BSA8" s="302"/>
      <c r="BSB8" s="302"/>
      <c r="BSC8" s="302"/>
      <c r="BSD8" s="302"/>
      <c r="BSE8" s="302"/>
      <c r="BSF8" s="302"/>
      <c r="BSG8" s="302"/>
      <c r="BSH8" s="302"/>
      <c r="BSI8" s="302"/>
      <c r="BSJ8" s="302"/>
      <c r="BSK8" s="302"/>
      <c r="BSL8" s="302"/>
      <c r="BSM8" s="302"/>
      <c r="BSN8" s="302"/>
      <c r="BSO8" s="302"/>
      <c r="BSP8" s="302"/>
      <c r="BSQ8" s="302"/>
      <c r="BSR8" s="302"/>
      <c r="BSS8" s="302"/>
      <c r="BST8" s="302"/>
      <c r="BSU8" s="302"/>
      <c r="BSV8" s="302"/>
      <c r="BSW8" s="302"/>
      <c r="BSX8" s="302"/>
      <c r="BSY8" s="302"/>
      <c r="BSZ8" s="302"/>
      <c r="BTA8" s="302"/>
      <c r="BTB8" s="302"/>
      <c r="BTC8" s="302"/>
      <c r="BTD8" s="302"/>
      <c r="BTE8" s="302"/>
      <c r="BTF8" s="302"/>
      <c r="BTG8" s="302"/>
      <c r="BTH8" s="302"/>
      <c r="BTI8" s="302"/>
      <c r="BTJ8" s="302"/>
      <c r="BTK8" s="302"/>
      <c r="BTL8" s="302"/>
      <c r="BTM8" s="302"/>
      <c r="BTN8" s="302"/>
      <c r="BTO8" s="302"/>
      <c r="BTP8" s="302"/>
      <c r="BTQ8" s="302"/>
      <c r="BTR8" s="302"/>
      <c r="BTS8" s="302"/>
      <c r="BTT8" s="302"/>
      <c r="BTU8" s="302"/>
      <c r="BTV8" s="302"/>
      <c r="BTW8" s="302"/>
      <c r="BTX8" s="302"/>
      <c r="BTY8" s="302"/>
      <c r="BTZ8" s="302"/>
      <c r="BUA8" s="302"/>
      <c r="BUB8" s="302"/>
      <c r="BUC8" s="302"/>
      <c r="BUD8" s="302"/>
      <c r="BUE8" s="302"/>
      <c r="BUF8" s="302"/>
      <c r="BUG8" s="302"/>
      <c r="BUH8" s="302"/>
      <c r="BUI8" s="302"/>
      <c r="BUJ8" s="302"/>
      <c r="BUK8" s="302"/>
      <c r="BUL8" s="302"/>
      <c r="BUM8" s="302"/>
      <c r="BUN8" s="302"/>
      <c r="BUO8" s="302"/>
      <c r="BUP8" s="302"/>
      <c r="BUQ8" s="302"/>
      <c r="BUR8" s="302"/>
      <c r="BUS8" s="302"/>
      <c r="BUT8" s="302"/>
      <c r="BUU8" s="302"/>
      <c r="BUV8" s="302"/>
      <c r="BUW8" s="302"/>
      <c r="BUX8" s="302"/>
      <c r="BUY8" s="302"/>
      <c r="BUZ8" s="302"/>
      <c r="BVA8" s="302"/>
      <c r="BVB8" s="302"/>
      <c r="BVC8" s="302"/>
      <c r="BVD8" s="302"/>
      <c r="BVE8" s="302"/>
      <c r="BVF8" s="302"/>
      <c r="BVG8" s="302"/>
      <c r="BVH8" s="302"/>
      <c r="BVI8" s="302"/>
      <c r="BVJ8" s="302"/>
      <c r="BVK8" s="302"/>
      <c r="BVL8" s="302"/>
      <c r="BVM8" s="302"/>
      <c r="BVN8" s="302"/>
      <c r="BVO8" s="302"/>
      <c r="BVP8" s="302"/>
      <c r="BVQ8" s="302"/>
      <c r="BVR8" s="302"/>
      <c r="BVS8" s="302"/>
      <c r="BVT8" s="302"/>
      <c r="BVU8" s="302"/>
      <c r="BVV8" s="302"/>
      <c r="BVW8" s="302"/>
      <c r="BVX8" s="302"/>
      <c r="BVY8" s="302"/>
      <c r="BVZ8" s="302"/>
      <c r="BWA8" s="302"/>
      <c r="BWB8" s="302"/>
      <c r="BWC8" s="302"/>
      <c r="BWD8" s="302"/>
      <c r="BWE8" s="302"/>
      <c r="BWF8" s="302"/>
      <c r="BWG8" s="302"/>
      <c r="BWH8" s="302"/>
      <c r="BWI8" s="302"/>
      <c r="BWJ8" s="302"/>
      <c r="BWK8" s="302"/>
      <c r="BWL8" s="302"/>
      <c r="BWM8" s="302"/>
      <c r="BWN8" s="302"/>
      <c r="BWO8" s="302"/>
      <c r="BWP8" s="302"/>
      <c r="BWQ8" s="302"/>
      <c r="BWR8" s="302"/>
      <c r="BWS8" s="302"/>
      <c r="BWT8" s="302"/>
      <c r="BWU8" s="302"/>
      <c r="BWV8" s="302"/>
      <c r="BWW8" s="302"/>
      <c r="BWX8" s="302"/>
      <c r="BWY8" s="302"/>
      <c r="BWZ8" s="302"/>
      <c r="BXA8" s="302"/>
      <c r="BXB8" s="302"/>
      <c r="BXC8" s="302"/>
      <c r="BXD8" s="302"/>
      <c r="BXE8" s="302"/>
      <c r="BXF8" s="302"/>
      <c r="BXG8" s="302"/>
      <c r="BXH8" s="302"/>
      <c r="BXI8" s="302"/>
      <c r="BXJ8" s="302"/>
      <c r="BXK8" s="302"/>
      <c r="BXL8" s="302"/>
      <c r="BXM8" s="302"/>
      <c r="BXN8" s="302"/>
      <c r="BXO8" s="302"/>
      <c r="BXP8" s="302"/>
      <c r="BXQ8" s="302"/>
      <c r="BXR8" s="302"/>
      <c r="BXS8" s="302"/>
      <c r="BXT8" s="302"/>
      <c r="BXU8" s="302"/>
      <c r="BXV8" s="302"/>
      <c r="BXW8" s="302"/>
      <c r="BXX8" s="302"/>
      <c r="BXY8" s="302"/>
      <c r="BXZ8" s="302"/>
      <c r="BYA8" s="302"/>
      <c r="BYB8" s="302"/>
      <c r="BYC8" s="302"/>
      <c r="BYD8" s="302"/>
      <c r="BYE8" s="302"/>
      <c r="BYF8" s="302"/>
      <c r="BYG8" s="302"/>
      <c r="BYH8" s="302"/>
      <c r="BYI8" s="302"/>
      <c r="BYJ8" s="302"/>
      <c r="BYK8" s="302"/>
      <c r="BYL8" s="302"/>
      <c r="BYM8" s="302"/>
      <c r="BYN8" s="302"/>
      <c r="BYO8" s="302"/>
      <c r="BYP8" s="302"/>
      <c r="BYQ8" s="302"/>
      <c r="BYR8" s="302"/>
      <c r="BYS8" s="302"/>
      <c r="BYT8" s="302"/>
      <c r="BYU8" s="302"/>
      <c r="BYV8" s="302"/>
      <c r="BYW8" s="302"/>
      <c r="BYX8" s="302"/>
      <c r="BYY8" s="302"/>
      <c r="BYZ8" s="302"/>
      <c r="BZA8" s="302"/>
      <c r="BZB8" s="302"/>
      <c r="BZC8" s="302"/>
      <c r="BZD8" s="302"/>
      <c r="BZE8" s="302"/>
      <c r="BZF8" s="302"/>
      <c r="BZG8" s="302"/>
      <c r="BZH8" s="302"/>
      <c r="BZI8" s="302"/>
      <c r="BZJ8" s="302"/>
      <c r="BZK8" s="302"/>
      <c r="BZL8" s="302"/>
      <c r="BZM8" s="302"/>
      <c r="BZN8" s="302"/>
      <c r="BZO8" s="302"/>
      <c r="BZP8" s="302"/>
      <c r="BZQ8" s="302"/>
      <c r="BZR8" s="302"/>
      <c r="BZS8" s="302"/>
      <c r="BZT8" s="302"/>
      <c r="BZU8" s="302"/>
      <c r="BZV8" s="302"/>
      <c r="BZW8" s="302"/>
      <c r="BZX8" s="302"/>
      <c r="BZY8" s="302"/>
      <c r="BZZ8" s="302"/>
      <c r="CAA8" s="302"/>
      <c r="CAB8" s="302"/>
      <c r="CAC8" s="302"/>
      <c r="CAD8" s="302"/>
      <c r="CAE8" s="302"/>
      <c r="CAF8" s="302"/>
      <c r="CAG8" s="302"/>
      <c r="CAH8" s="302"/>
      <c r="CAI8" s="302"/>
      <c r="CAJ8" s="302"/>
      <c r="CAK8" s="302"/>
      <c r="CAL8" s="302"/>
      <c r="CAM8" s="302"/>
      <c r="CAN8" s="302"/>
      <c r="CAO8" s="302"/>
      <c r="CAP8" s="302"/>
      <c r="CAQ8" s="302"/>
      <c r="CAR8" s="302"/>
      <c r="CAS8" s="302"/>
      <c r="CAT8" s="302"/>
      <c r="CAU8" s="302"/>
      <c r="CAV8" s="302"/>
      <c r="CAW8" s="302"/>
      <c r="CAX8" s="302"/>
      <c r="CAY8" s="302"/>
      <c r="CAZ8" s="302"/>
      <c r="CBA8" s="302"/>
      <c r="CBB8" s="302"/>
      <c r="CBC8" s="302"/>
      <c r="CBD8" s="302"/>
      <c r="CBE8" s="302"/>
      <c r="CBF8" s="302"/>
      <c r="CBG8" s="302"/>
      <c r="CBH8" s="302"/>
      <c r="CBI8" s="302"/>
      <c r="CBJ8" s="302"/>
      <c r="CBK8" s="302"/>
      <c r="CBL8" s="302"/>
      <c r="CBM8" s="302"/>
      <c r="CBN8" s="302"/>
      <c r="CBO8" s="302"/>
      <c r="CBP8" s="302"/>
      <c r="CBQ8" s="302"/>
      <c r="CBR8" s="302"/>
      <c r="CBS8" s="302"/>
      <c r="CBT8" s="302"/>
      <c r="CBU8" s="302"/>
      <c r="CBV8" s="302"/>
      <c r="CBW8" s="302"/>
      <c r="CBX8" s="302"/>
      <c r="CBY8" s="302"/>
      <c r="CBZ8" s="302"/>
      <c r="CCA8" s="302"/>
      <c r="CCB8" s="302"/>
      <c r="CCC8" s="302"/>
      <c r="CCD8" s="302"/>
      <c r="CCE8" s="302"/>
      <c r="CCF8" s="302"/>
      <c r="CCG8" s="302"/>
      <c r="CCH8" s="302"/>
      <c r="CCI8" s="302"/>
      <c r="CCJ8" s="302"/>
      <c r="CCK8" s="302"/>
      <c r="CCL8" s="302"/>
      <c r="CCM8" s="302"/>
      <c r="CCN8" s="302"/>
      <c r="CCO8" s="302"/>
      <c r="CCP8" s="302"/>
      <c r="CCQ8" s="302"/>
      <c r="CCR8" s="302"/>
      <c r="CCS8" s="302"/>
      <c r="CCT8" s="302"/>
      <c r="CCU8" s="302"/>
      <c r="CCV8" s="302"/>
      <c r="CCW8" s="302"/>
      <c r="CCX8" s="302"/>
      <c r="CCY8" s="302"/>
      <c r="CCZ8" s="302"/>
      <c r="CDA8" s="302"/>
      <c r="CDB8" s="302"/>
      <c r="CDC8" s="302"/>
      <c r="CDD8" s="302"/>
      <c r="CDE8" s="302"/>
      <c r="CDF8" s="302"/>
      <c r="CDG8" s="302"/>
      <c r="CDH8" s="302"/>
      <c r="CDI8" s="302"/>
      <c r="CDJ8" s="302"/>
      <c r="CDK8" s="302"/>
      <c r="CDL8" s="302"/>
      <c r="CDM8" s="302"/>
      <c r="CDN8" s="302"/>
      <c r="CDO8" s="302"/>
      <c r="CDP8" s="302"/>
      <c r="CDQ8" s="302"/>
      <c r="CDR8" s="302"/>
      <c r="CDS8" s="302"/>
      <c r="CDT8" s="302"/>
      <c r="CDU8" s="302"/>
      <c r="CDV8" s="302"/>
      <c r="CDW8" s="302"/>
      <c r="CDX8" s="302"/>
      <c r="CDY8" s="302"/>
      <c r="CDZ8" s="302"/>
      <c r="CEA8" s="302"/>
      <c r="CEB8" s="302"/>
      <c r="CEC8" s="302"/>
      <c r="CED8" s="302"/>
      <c r="CEE8" s="302"/>
      <c r="CEF8" s="302"/>
      <c r="CEG8" s="302"/>
      <c r="CEH8" s="302"/>
      <c r="CEI8" s="302"/>
      <c r="CEJ8" s="302"/>
      <c r="CEK8" s="302"/>
      <c r="CEL8" s="302"/>
      <c r="CEM8" s="302"/>
      <c r="CEN8" s="302"/>
      <c r="CEO8" s="302"/>
      <c r="CEP8" s="302"/>
      <c r="CEQ8" s="302"/>
      <c r="CER8" s="302"/>
      <c r="CES8" s="302"/>
      <c r="CET8" s="302"/>
      <c r="CEU8" s="302"/>
      <c r="CEV8" s="302"/>
      <c r="CEW8" s="302"/>
      <c r="CEX8" s="302"/>
      <c r="CEY8" s="302"/>
      <c r="CEZ8" s="302"/>
      <c r="CFA8" s="302"/>
      <c r="CFB8" s="302"/>
      <c r="CFC8" s="302"/>
      <c r="CFD8" s="302"/>
      <c r="CFE8" s="302"/>
      <c r="CFF8" s="302"/>
      <c r="CFG8" s="302"/>
      <c r="CFH8" s="302"/>
      <c r="CFI8" s="302"/>
      <c r="CFJ8" s="302"/>
      <c r="CFK8" s="302"/>
      <c r="CFL8" s="302"/>
      <c r="CFM8" s="302"/>
      <c r="CFN8" s="302"/>
      <c r="CFO8" s="302"/>
      <c r="CFP8" s="302"/>
      <c r="CFQ8" s="302"/>
      <c r="CFR8" s="302"/>
      <c r="CFS8" s="302"/>
      <c r="CFT8" s="302"/>
      <c r="CFU8" s="302"/>
      <c r="CFV8" s="302"/>
      <c r="CFW8" s="302"/>
      <c r="CFX8" s="302"/>
      <c r="CFY8" s="302"/>
      <c r="CFZ8" s="302"/>
      <c r="CGA8" s="302"/>
      <c r="CGB8" s="302"/>
      <c r="CGC8" s="302"/>
      <c r="CGD8" s="302"/>
      <c r="CGE8" s="302"/>
      <c r="CGF8" s="302"/>
      <c r="CGG8" s="302"/>
      <c r="CGH8" s="302"/>
      <c r="CGI8" s="302"/>
      <c r="CGJ8" s="302"/>
      <c r="CGK8" s="302"/>
      <c r="CGL8" s="302"/>
      <c r="CGM8" s="302"/>
      <c r="CGN8" s="302"/>
      <c r="CGO8" s="302"/>
      <c r="CGP8" s="302"/>
      <c r="CGQ8" s="302"/>
      <c r="CGR8" s="302"/>
      <c r="CGS8" s="302"/>
      <c r="CGT8" s="302"/>
      <c r="CGU8" s="302"/>
      <c r="CGV8" s="302"/>
      <c r="CGW8" s="302"/>
      <c r="CGX8" s="302"/>
      <c r="CGY8" s="302"/>
      <c r="CGZ8" s="302"/>
      <c r="CHA8" s="302"/>
      <c r="CHB8" s="302"/>
      <c r="CHC8" s="302"/>
      <c r="CHD8" s="302"/>
      <c r="CHE8" s="302"/>
      <c r="CHF8" s="302"/>
      <c r="CHG8" s="302"/>
      <c r="CHH8" s="302"/>
      <c r="CHI8" s="302"/>
      <c r="CHJ8" s="302"/>
      <c r="CHK8" s="302"/>
      <c r="CHL8" s="302"/>
      <c r="CHM8" s="302"/>
      <c r="CHN8" s="302"/>
      <c r="CHO8" s="302"/>
      <c r="CHP8" s="302"/>
      <c r="CHQ8" s="302"/>
      <c r="CHR8" s="302"/>
      <c r="CHS8" s="302"/>
      <c r="CHT8" s="302"/>
      <c r="CHU8" s="302"/>
      <c r="CHV8" s="302"/>
      <c r="CHW8" s="302"/>
      <c r="CHX8" s="302"/>
      <c r="CHY8" s="302"/>
      <c r="CHZ8" s="302"/>
      <c r="CIA8" s="302"/>
      <c r="CIB8" s="302"/>
      <c r="CIC8" s="302"/>
      <c r="CID8" s="302"/>
      <c r="CIE8" s="302"/>
      <c r="CIF8" s="302"/>
      <c r="CIG8" s="302"/>
      <c r="CIH8" s="302"/>
      <c r="CII8" s="302"/>
      <c r="CIJ8" s="302"/>
      <c r="CIK8" s="302"/>
      <c r="CIL8" s="302"/>
      <c r="CIM8" s="302"/>
      <c r="CIN8" s="302"/>
      <c r="CIO8" s="302"/>
      <c r="CIP8" s="302"/>
      <c r="CIQ8" s="302"/>
      <c r="CIR8" s="302"/>
      <c r="CIS8" s="302"/>
      <c r="CIT8" s="302"/>
      <c r="CIU8" s="302"/>
      <c r="CIV8" s="302"/>
      <c r="CIW8" s="302"/>
      <c r="CIX8" s="302"/>
      <c r="CIY8" s="302"/>
      <c r="CIZ8" s="302"/>
      <c r="CJA8" s="302"/>
      <c r="CJB8" s="302"/>
      <c r="CJC8" s="302"/>
      <c r="CJD8" s="302"/>
      <c r="CJE8" s="302"/>
      <c r="CJF8" s="302"/>
      <c r="CJG8" s="302"/>
      <c r="CJH8" s="302"/>
      <c r="CJI8" s="302"/>
      <c r="CJJ8" s="302"/>
      <c r="CJK8" s="302"/>
      <c r="CJL8" s="302"/>
      <c r="CJM8" s="302"/>
      <c r="CJN8" s="302"/>
      <c r="CJO8" s="302"/>
      <c r="CJP8" s="302"/>
      <c r="CJQ8" s="302"/>
      <c r="CJR8" s="302"/>
      <c r="CJS8" s="302"/>
      <c r="CJT8" s="302"/>
      <c r="CJU8" s="302"/>
      <c r="CJV8" s="302"/>
      <c r="CJW8" s="302"/>
      <c r="CJX8" s="302"/>
      <c r="CJY8" s="302"/>
      <c r="CJZ8" s="302"/>
      <c r="CKA8" s="302"/>
      <c r="CKB8" s="302"/>
      <c r="CKC8" s="302"/>
      <c r="CKD8" s="302"/>
      <c r="CKE8" s="302"/>
      <c r="CKF8" s="302"/>
      <c r="CKG8" s="302"/>
      <c r="CKH8" s="302"/>
      <c r="CKI8" s="302"/>
      <c r="CKJ8" s="302"/>
      <c r="CKK8" s="302"/>
      <c r="CKL8" s="302"/>
      <c r="CKM8" s="302"/>
      <c r="CKN8" s="302"/>
      <c r="CKO8" s="302"/>
      <c r="CKP8" s="302"/>
      <c r="CKQ8" s="302"/>
      <c r="CKR8" s="302"/>
      <c r="CKS8" s="302"/>
      <c r="CKT8" s="302"/>
      <c r="CKU8" s="302"/>
      <c r="CKV8" s="302"/>
      <c r="CKW8" s="302"/>
      <c r="CKX8" s="302"/>
      <c r="CKY8" s="302"/>
      <c r="CKZ8" s="302"/>
      <c r="CLA8" s="302"/>
      <c r="CLB8" s="302"/>
      <c r="CLC8" s="302"/>
      <c r="CLD8" s="302"/>
      <c r="CLE8" s="302"/>
      <c r="CLF8" s="302"/>
      <c r="CLG8" s="302"/>
      <c r="CLH8" s="302"/>
      <c r="CLI8" s="302"/>
      <c r="CLJ8" s="302"/>
      <c r="CLK8" s="302"/>
      <c r="CLL8" s="302"/>
      <c r="CLM8" s="302"/>
      <c r="CLN8" s="302"/>
      <c r="CLO8" s="302"/>
      <c r="CLP8" s="302"/>
      <c r="CLQ8" s="302"/>
      <c r="CLR8" s="302"/>
      <c r="CLS8" s="302"/>
      <c r="CLT8" s="302"/>
      <c r="CLU8" s="302"/>
      <c r="CLV8" s="302"/>
      <c r="CLW8" s="302"/>
      <c r="CLX8" s="302"/>
      <c r="CLY8" s="302"/>
      <c r="CLZ8" s="302"/>
      <c r="CMA8" s="302"/>
      <c r="CMB8" s="302"/>
      <c r="CMC8" s="302"/>
      <c r="CMD8" s="302"/>
      <c r="CME8" s="302"/>
      <c r="CMF8" s="302"/>
      <c r="CMG8" s="302"/>
      <c r="CMH8" s="302"/>
      <c r="CMI8" s="302"/>
      <c r="CMJ8" s="302"/>
      <c r="CMK8" s="302"/>
      <c r="CML8" s="302"/>
      <c r="CMM8" s="302"/>
      <c r="CMN8" s="302"/>
      <c r="CMO8" s="302"/>
      <c r="CMP8" s="302"/>
      <c r="CMQ8" s="302"/>
      <c r="CMR8" s="302"/>
      <c r="CMS8" s="302"/>
      <c r="CMT8" s="302"/>
      <c r="CMU8" s="302"/>
      <c r="CMV8" s="302"/>
      <c r="CMW8" s="302"/>
      <c r="CMX8" s="302"/>
      <c r="CMY8" s="302"/>
      <c r="CMZ8" s="302"/>
      <c r="CNA8" s="302"/>
      <c r="CNB8" s="302"/>
      <c r="CNC8" s="302"/>
      <c r="CND8" s="302"/>
      <c r="CNE8" s="302"/>
      <c r="CNF8" s="302"/>
      <c r="CNG8" s="302"/>
      <c r="CNH8" s="302"/>
      <c r="CNI8" s="302"/>
      <c r="CNJ8" s="302"/>
      <c r="CNK8" s="302"/>
      <c r="CNL8" s="302"/>
      <c r="CNM8" s="302"/>
      <c r="CNN8" s="302"/>
      <c r="CNO8" s="302"/>
      <c r="CNP8" s="302"/>
      <c r="CNQ8" s="302"/>
      <c r="CNR8" s="302"/>
      <c r="CNS8" s="302"/>
      <c r="CNT8" s="302"/>
      <c r="CNU8" s="302"/>
      <c r="CNV8" s="302"/>
      <c r="CNW8" s="302"/>
      <c r="CNX8" s="302"/>
      <c r="CNY8" s="302"/>
      <c r="CNZ8" s="302"/>
      <c r="COA8" s="302"/>
      <c r="COB8" s="302"/>
      <c r="COC8" s="302"/>
      <c r="COD8" s="302"/>
      <c r="COE8" s="302"/>
      <c r="COF8" s="302"/>
      <c r="COG8" s="302"/>
      <c r="COH8" s="302"/>
      <c r="COI8" s="302"/>
      <c r="COJ8" s="302"/>
      <c r="COK8" s="302"/>
      <c r="COL8" s="302"/>
      <c r="COM8" s="302"/>
      <c r="CON8" s="302"/>
      <c r="COO8" s="302"/>
      <c r="COP8" s="302"/>
      <c r="COQ8" s="302"/>
      <c r="COR8" s="302"/>
      <c r="COS8" s="302"/>
      <c r="COT8" s="302"/>
      <c r="COU8" s="302"/>
      <c r="COV8" s="302"/>
      <c r="COW8" s="302"/>
      <c r="COX8" s="302"/>
      <c r="COY8" s="302"/>
      <c r="COZ8" s="302"/>
      <c r="CPA8" s="302"/>
      <c r="CPB8" s="302"/>
      <c r="CPC8" s="302"/>
      <c r="CPD8" s="302"/>
      <c r="CPE8" s="302"/>
      <c r="CPF8" s="302"/>
      <c r="CPG8" s="302"/>
      <c r="CPH8" s="302"/>
      <c r="CPI8" s="302"/>
      <c r="CPJ8" s="302"/>
      <c r="CPK8" s="302"/>
      <c r="CPL8" s="302"/>
      <c r="CPM8" s="302"/>
      <c r="CPN8" s="302"/>
      <c r="CPO8" s="302"/>
      <c r="CPP8" s="302"/>
      <c r="CPQ8" s="302"/>
      <c r="CPR8" s="302"/>
      <c r="CPS8" s="302"/>
      <c r="CPT8" s="302"/>
      <c r="CPU8" s="302"/>
      <c r="CPV8" s="302"/>
      <c r="CPW8" s="302"/>
      <c r="CPX8" s="302"/>
      <c r="CPY8" s="302"/>
      <c r="CPZ8" s="302"/>
      <c r="CQA8" s="302"/>
      <c r="CQB8" s="302"/>
      <c r="CQC8" s="302"/>
      <c r="CQD8" s="302"/>
      <c r="CQE8" s="302"/>
      <c r="CQF8" s="302"/>
      <c r="CQG8" s="302"/>
      <c r="CQH8" s="302"/>
      <c r="CQI8" s="302"/>
      <c r="CQJ8" s="302"/>
      <c r="CQK8" s="302"/>
      <c r="CQL8" s="302"/>
      <c r="CQM8" s="302"/>
      <c r="CQN8" s="302"/>
      <c r="CQO8" s="302"/>
      <c r="CQP8" s="302"/>
      <c r="CQQ8" s="302"/>
      <c r="CQR8" s="302"/>
      <c r="CQS8" s="302"/>
      <c r="CQT8" s="302"/>
      <c r="CQU8" s="302"/>
      <c r="CQV8" s="302"/>
      <c r="CQW8" s="302"/>
      <c r="CQX8" s="302"/>
      <c r="CQY8" s="302"/>
      <c r="CQZ8" s="302"/>
      <c r="CRA8" s="302"/>
      <c r="CRB8" s="302"/>
      <c r="CRC8" s="302"/>
      <c r="CRD8" s="302"/>
      <c r="CRE8" s="302"/>
      <c r="CRF8" s="302"/>
      <c r="CRG8" s="302"/>
      <c r="CRH8" s="302"/>
      <c r="CRI8" s="302"/>
      <c r="CRJ8" s="302"/>
      <c r="CRK8" s="302"/>
      <c r="CRL8" s="302"/>
      <c r="CRM8" s="302"/>
      <c r="CRN8" s="302"/>
      <c r="CRO8" s="302"/>
      <c r="CRP8" s="302"/>
      <c r="CRQ8" s="302"/>
      <c r="CRR8" s="302"/>
      <c r="CRS8" s="302"/>
      <c r="CRT8" s="302"/>
      <c r="CRU8" s="302"/>
      <c r="CRV8" s="302"/>
      <c r="CRW8" s="302"/>
      <c r="CRX8" s="302"/>
      <c r="CRY8" s="302"/>
      <c r="CRZ8" s="302"/>
      <c r="CSA8" s="302"/>
      <c r="CSB8" s="302"/>
      <c r="CSC8" s="302"/>
      <c r="CSD8" s="302"/>
      <c r="CSE8" s="302"/>
      <c r="CSF8" s="302"/>
      <c r="CSG8" s="302"/>
      <c r="CSH8" s="302"/>
      <c r="CSI8" s="302"/>
      <c r="CSJ8" s="302"/>
      <c r="CSK8" s="302"/>
      <c r="CSL8" s="302"/>
      <c r="CSM8" s="302"/>
      <c r="CSN8" s="302"/>
      <c r="CSO8" s="302"/>
      <c r="CSP8" s="302"/>
      <c r="CSQ8" s="302"/>
      <c r="CSR8" s="302"/>
      <c r="CSS8" s="302"/>
      <c r="CST8" s="302"/>
      <c r="CSU8" s="302"/>
      <c r="CSV8" s="302"/>
      <c r="CSW8" s="302"/>
      <c r="CSX8" s="302"/>
      <c r="CSY8" s="302"/>
      <c r="CSZ8" s="302"/>
      <c r="CTA8" s="302"/>
      <c r="CTB8" s="302"/>
      <c r="CTC8" s="302"/>
      <c r="CTD8" s="302"/>
      <c r="CTE8" s="302"/>
      <c r="CTF8" s="302"/>
      <c r="CTG8" s="302"/>
      <c r="CTH8" s="302"/>
      <c r="CTI8" s="302"/>
      <c r="CTJ8" s="302"/>
      <c r="CTK8" s="302"/>
      <c r="CTL8" s="302"/>
      <c r="CTM8" s="302"/>
      <c r="CTN8" s="302"/>
      <c r="CTO8" s="302"/>
      <c r="CTP8" s="302"/>
      <c r="CTQ8" s="302"/>
      <c r="CTR8" s="302"/>
      <c r="CTS8" s="302"/>
      <c r="CTT8" s="302"/>
      <c r="CTU8" s="302"/>
      <c r="CTV8" s="302"/>
      <c r="CTW8" s="302"/>
      <c r="CTX8" s="302"/>
      <c r="CTY8" s="302"/>
      <c r="CTZ8" s="302"/>
      <c r="CUA8" s="302"/>
      <c r="CUB8" s="302"/>
      <c r="CUC8" s="302"/>
      <c r="CUD8" s="302"/>
      <c r="CUE8" s="302"/>
      <c r="CUF8" s="302"/>
      <c r="CUG8" s="302"/>
      <c r="CUH8" s="302"/>
      <c r="CUI8" s="302"/>
      <c r="CUJ8" s="302"/>
      <c r="CUK8" s="302"/>
      <c r="CUL8" s="302"/>
      <c r="CUM8" s="302"/>
      <c r="CUN8" s="302"/>
      <c r="CUO8" s="302"/>
      <c r="CUP8" s="302"/>
      <c r="CUQ8" s="302"/>
      <c r="CUR8" s="302"/>
      <c r="CUS8" s="302"/>
      <c r="CUT8" s="302"/>
      <c r="CUU8" s="302"/>
      <c r="CUV8" s="302"/>
      <c r="CUW8" s="302"/>
      <c r="CUX8" s="302"/>
      <c r="CUY8" s="302"/>
      <c r="CUZ8" s="302"/>
      <c r="CVA8" s="302"/>
      <c r="CVB8" s="302"/>
      <c r="CVC8" s="302"/>
      <c r="CVD8" s="302"/>
      <c r="CVE8" s="302"/>
      <c r="CVF8" s="302"/>
      <c r="CVG8" s="302"/>
      <c r="CVH8" s="302"/>
      <c r="CVI8" s="302"/>
      <c r="CVJ8" s="302"/>
      <c r="CVK8" s="302"/>
      <c r="CVL8" s="302"/>
      <c r="CVM8" s="302"/>
      <c r="CVN8" s="302"/>
      <c r="CVO8" s="302"/>
      <c r="CVP8" s="302"/>
      <c r="CVQ8" s="302"/>
      <c r="CVR8" s="302"/>
      <c r="CVS8" s="302"/>
      <c r="CVT8" s="302"/>
      <c r="CVU8" s="302"/>
      <c r="CVV8" s="302"/>
      <c r="CVW8" s="302"/>
      <c r="CVX8" s="302"/>
      <c r="CVY8" s="302"/>
      <c r="CVZ8" s="302"/>
      <c r="CWA8" s="302"/>
      <c r="CWB8" s="302"/>
      <c r="CWC8" s="302"/>
      <c r="CWD8" s="302"/>
      <c r="CWE8" s="302"/>
      <c r="CWF8" s="302"/>
      <c r="CWG8" s="302"/>
      <c r="CWH8" s="302"/>
      <c r="CWI8" s="302"/>
      <c r="CWJ8" s="302"/>
      <c r="CWK8" s="302"/>
      <c r="CWL8" s="302"/>
      <c r="CWM8" s="302"/>
      <c r="CWN8" s="302"/>
      <c r="CWO8" s="302"/>
      <c r="CWP8" s="302"/>
      <c r="CWQ8" s="302"/>
      <c r="CWR8" s="302"/>
      <c r="CWS8" s="302"/>
      <c r="CWT8" s="302"/>
      <c r="CWU8" s="302"/>
      <c r="CWV8" s="302"/>
      <c r="CWW8" s="302"/>
      <c r="CWX8" s="302"/>
      <c r="CWY8" s="302"/>
      <c r="CWZ8" s="302"/>
      <c r="CXA8" s="302"/>
      <c r="CXB8" s="302"/>
      <c r="CXC8" s="302"/>
      <c r="CXD8" s="302"/>
      <c r="CXE8" s="302"/>
      <c r="CXF8" s="302"/>
      <c r="CXG8" s="302"/>
      <c r="CXH8" s="302"/>
      <c r="CXI8" s="302"/>
      <c r="CXJ8" s="302"/>
      <c r="CXK8" s="302"/>
      <c r="CXL8" s="302"/>
      <c r="CXM8" s="302"/>
      <c r="CXN8" s="302"/>
      <c r="CXO8" s="302"/>
      <c r="CXP8" s="302"/>
      <c r="CXQ8" s="302"/>
      <c r="CXR8" s="302"/>
      <c r="CXS8" s="302"/>
      <c r="CXT8" s="302"/>
      <c r="CXU8" s="302"/>
      <c r="CXV8" s="302"/>
      <c r="CXW8" s="302"/>
      <c r="CXX8" s="302"/>
      <c r="CXY8" s="302"/>
      <c r="CXZ8" s="302"/>
      <c r="CYA8" s="302"/>
      <c r="CYB8" s="302"/>
      <c r="CYC8" s="302"/>
      <c r="CYD8" s="302"/>
      <c r="CYE8" s="302"/>
      <c r="CYF8" s="302"/>
      <c r="CYG8" s="302"/>
      <c r="CYH8" s="302"/>
      <c r="CYI8" s="302"/>
      <c r="CYJ8" s="302"/>
      <c r="CYK8" s="302"/>
      <c r="CYL8" s="302"/>
      <c r="CYM8" s="302"/>
      <c r="CYN8" s="302"/>
      <c r="CYO8" s="302"/>
      <c r="CYP8" s="302"/>
      <c r="CYQ8" s="302"/>
      <c r="CYR8" s="302"/>
      <c r="CYS8" s="302"/>
      <c r="CYT8" s="302"/>
      <c r="CYU8" s="302"/>
      <c r="CYV8" s="302"/>
      <c r="CYW8" s="302"/>
      <c r="CYX8" s="302"/>
      <c r="CYY8" s="302"/>
      <c r="CYZ8" s="302"/>
      <c r="CZA8" s="302"/>
      <c r="CZB8" s="302"/>
      <c r="CZC8" s="302"/>
      <c r="CZD8" s="302"/>
      <c r="CZE8" s="302"/>
      <c r="CZF8" s="302"/>
      <c r="CZG8" s="302"/>
      <c r="CZH8" s="302"/>
      <c r="CZI8" s="302"/>
      <c r="CZJ8" s="302"/>
      <c r="CZK8" s="302"/>
      <c r="CZL8" s="302"/>
      <c r="CZM8" s="302"/>
      <c r="CZN8" s="302"/>
      <c r="CZO8" s="302"/>
      <c r="CZP8" s="302"/>
      <c r="CZQ8" s="302"/>
      <c r="CZR8" s="302"/>
      <c r="CZS8" s="302"/>
      <c r="CZT8" s="302"/>
      <c r="CZU8" s="302"/>
      <c r="CZV8" s="302"/>
      <c r="CZW8" s="302"/>
      <c r="CZX8" s="302"/>
      <c r="CZY8" s="302"/>
      <c r="CZZ8" s="302"/>
      <c r="DAA8" s="302"/>
      <c r="DAB8" s="302"/>
      <c r="DAC8" s="302"/>
      <c r="DAD8" s="302"/>
      <c r="DAE8" s="302"/>
      <c r="DAF8" s="302"/>
      <c r="DAG8" s="302"/>
      <c r="DAH8" s="302"/>
      <c r="DAI8" s="302"/>
      <c r="DAJ8" s="302"/>
      <c r="DAK8" s="302"/>
      <c r="DAL8" s="302"/>
      <c r="DAM8" s="302"/>
      <c r="DAN8" s="302"/>
      <c r="DAO8" s="302"/>
      <c r="DAP8" s="302"/>
      <c r="DAQ8" s="302"/>
      <c r="DAR8" s="302"/>
      <c r="DAS8" s="302"/>
      <c r="DAT8" s="302"/>
      <c r="DAU8" s="302"/>
      <c r="DAV8" s="302"/>
      <c r="DAW8" s="302"/>
      <c r="DAX8" s="302"/>
      <c r="DAY8" s="302"/>
      <c r="DAZ8" s="302"/>
      <c r="DBA8" s="302"/>
      <c r="DBB8" s="302"/>
      <c r="DBC8" s="302"/>
      <c r="DBD8" s="302"/>
      <c r="DBE8" s="302"/>
      <c r="DBF8" s="302"/>
      <c r="DBG8" s="302"/>
      <c r="DBH8" s="302"/>
      <c r="DBI8" s="302"/>
      <c r="DBJ8" s="302"/>
      <c r="DBK8" s="302"/>
      <c r="DBL8" s="302"/>
      <c r="DBM8" s="302"/>
      <c r="DBN8" s="302"/>
      <c r="DBO8" s="302"/>
      <c r="DBP8" s="302"/>
      <c r="DBQ8" s="302"/>
      <c r="DBR8" s="302"/>
      <c r="DBS8" s="302"/>
      <c r="DBT8" s="302"/>
      <c r="DBU8" s="302"/>
      <c r="DBV8" s="302"/>
      <c r="DBW8" s="302"/>
      <c r="DBX8" s="302"/>
      <c r="DBY8" s="302"/>
      <c r="DBZ8" s="302"/>
      <c r="DCA8" s="302"/>
      <c r="DCB8" s="302"/>
      <c r="DCC8" s="302"/>
      <c r="DCD8" s="302"/>
      <c r="DCE8" s="302"/>
      <c r="DCF8" s="302"/>
      <c r="DCG8" s="302"/>
      <c r="DCH8" s="302"/>
      <c r="DCI8" s="302"/>
      <c r="DCJ8" s="302"/>
      <c r="DCK8" s="302"/>
      <c r="DCL8" s="302"/>
      <c r="DCM8" s="302"/>
      <c r="DCN8" s="302"/>
      <c r="DCO8" s="302"/>
      <c r="DCP8" s="302"/>
      <c r="DCQ8" s="302"/>
      <c r="DCR8" s="302"/>
      <c r="DCS8" s="302"/>
      <c r="DCT8" s="302"/>
      <c r="DCU8" s="302"/>
      <c r="DCV8" s="302"/>
      <c r="DCW8" s="302"/>
      <c r="DCX8" s="302"/>
      <c r="DCY8" s="302"/>
      <c r="DCZ8" s="302"/>
      <c r="DDA8" s="302"/>
      <c r="DDB8" s="302"/>
      <c r="DDC8" s="302"/>
      <c r="DDD8" s="302"/>
      <c r="DDE8" s="302"/>
      <c r="DDF8" s="302"/>
      <c r="DDG8" s="302"/>
      <c r="DDH8" s="302"/>
      <c r="DDI8" s="302"/>
      <c r="DDJ8" s="302"/>
      <c r="DDK8" s="302"/>
      <c r="DDL8" s="302"/>
      <c r="DDM8" s="302"/>
      <c r="DDN8" s="302"/>
      <c r="DDO8" s="302"/>
      <c r="DDP8" s="302"/>
      <c r="DDQ8" s="302"/>
      <c r="DDR8" s="302"/>
      <c r="DDS8" s="302"/>
      <c r="DDT8" s="302"/>
      <c r="DDU8" s="302"/>
      <c r="DDV8" s="302"/>
      <c r="DDW8" s="302"/>
      <c r="DDX8" s="302"/>
      <c r="DDY8" s="302"/>
      <c r="DDZ8" s="302"/>
      <c r="DEA8" s="302"/>
      <c r="DEB8" s="302"/>
      <c r="DEC8" s="302"/>
      <c r="DED8" s="302"/>
      <c r="DEE8" s="302"/>
      <c r="DEF8" s="302"/>
      <c r="DEG8" s="302"/>
      <c r="DEH8" s="302"/>
      <c r="DEI8" s="302"/>
      <c r="DEJ8" s="302"/>
      <c r="DEK8" s="302"/>
      <c r="DEL8" s="302"/>
      <c r="DEM8" s="302"/>
      <c r="DEN8" s="302"/>
      <c r="DEO8" s="302"/>
      <c r="DEP8" s="302"/>
      <c r="DEQ8" s="302"/>
      <c r="DER8" s="302"/>
      <c r="DES8" s="302"/>
      <c r="DET8" s="302"/>
      <c r="DEU8" s="302"/>
      <c r="DEV8" s="302"/>
      <c r="DEW8" s="302"/>
      <c r="DEX8" s="302"/>
      <c r="DEY8" s="302"/>
      <c r="DEZ8" s="302"/>
      <c r="DFA8" s="302"/>
      <c r="DFB8" s="302"/>
      <c r="DFC8" s="302"/>
      <c r="DFD8" s="302"/>
      <c r="DFE8" s="302"/>
      <c r="DFF8" s="302"/>
      <c r="DFG8" s="302"/>
      <c r="DFH8" s="302"/>
      <c r="DFI8" s="302"/>
      <c r="DFJ8" s="302"/>
      <c r="DFK8" s="302"/>
      <c r="DFL8" s="302"/>
      <c r="DFM8" s="302"/>
      <c r="DFN8" s="302"/>
      <c r="DFO8" s="302"/>
      <c r="DFP8" s="302"/>
      <c r="DFQ8" s="302"/>
      <c r="DFR8" s="302"/>
      <c r="DFS8" s="302"/>
      <c r="DFT8" s="302"/>
      <c r="DFU8" s="302"/>
      <c r="DFV8" s="302"/>
      <c r="DFW8" s="302"/>
      <c r="DFX8" s="302"/>
      <c r="DFY8" s="302"/>
      <c r="DFZ8" s="302"/>
      <c r="DGA8" s="302"/>
      <c r="DGB8" s="302"/>
      <c r="DGC8" s="302"/>
      <c r="DGD8" s="302"/>
      <c r="DGE8" s="302"/>
      <c r="DGF8" s="302"/>
      <c r="DGG8" s="302"/>
      <c r="DGH8" s="302"/>
      <c r="DGI8" s="302"/>
      <c r="DGJ8" s="302"/>
      <c r="DGK8" s="302"/>
      <c r="DGL8" s="302"/>
      <c r="DGM8" s="302"/>
      <c r="DGN8" s="302"/>
      <c r="DGO8" s="302"/>
      <c r="DGP8" s="302"/>
      <c r="DGQ8" s="302"/>
      <c r="DGR8" s="302"/>
      <c r="DGS8" s="302"/>
      <c r="DGT8" s="302"/>
      <c r="DGU8" s="302"/>
      <c r="DGV8" s="302"/>
      <c r="DGW8" s="302"/>
      <c r="DGX8" s="302"/>
      <c r="DGY8" s="302"/>
      <c r="DGZ8" s="302"/>
      <c r="DHA8" s="302"/>
      <c r="DHB8" s="302"/>
      <c r="DHC8" s="302"/>
      <c r="DHD8" s="302"/>
      <c r="DHE8" s="302"/>
      <c r="DHF8" s="302"/>
      <c r="DHG8" s="302"/>
      <c r="DHH8" s="302"/>
      <c r="DHI8" s="302"/>
      <c r="DHJ8" s="302"/>
      <c r="DHK8" s="302"/>
      <c r="DHL8" s="302"/>
      <c r="DHM8" s="302"/>
      <c r="DHN8" s="302"/>
      <c r="DHO8" s="302"/>
      <c r="DHP8" s="302"/>
      <c r="DHQ8" s="302"/>
      <c r="DHR8" s="302"/>
      <c r="DHS8" s="302"/>
      <c r="DHT8" s="302"/>
      <c r="DHU8" s="302"/>
      <c r="DHV8" s="302"/>
      <c r="DHW8" s="302"/>
      <c r="DHX8" s="302"/>
      <c r="DHY8" s="302"/>
      <c r="DHZ8" s="302"/>
      <c r="DIA8" s="302"/>
      <c r="DIB8" s="302"/>
      <c r="DIC8" s="302"/>
      <c r="DID8" s="302"/>
      <c r="DIE8" s="302"/>
      <c r="DIF8" s="302"/>
      <c r="DIG8" s="302"/>
      <c r="DIH8" s="302"/>
      <c r="DII8" s="302"/>
      <c r="DIJ8" s="302"/>
      <c r="DIK8" s="302"/>
      <c r="DIL8" s="302"/>
      <c r="DIM8" s="302"/>
      <c r="DIN8" s="302"/>
      <c r="DIO8" s="302"/>
      <c r="DIP8" s="302"/>
      <c r="DIQ8" s="302"/>
      <c r="DIR8" s="302"/>
      <c r="DIS8" s="302"/>
      <c r="DIT8" s="302"/>
      <c r="DIU8" s="302"/>
      <c r="DIV8" s="302"/>
      <c r="DIW8" s="302"/>
      <c r="DIX8" s="302"/>
      <c r="DIY8" s="302"/>
      <c r="DIZ8" s="302"/>
      <c r="DJA8" s="302"/>
      <c r="DJB8" s="302"/>
      <c r="DJC8" s="302"/>
      <c r="DJD8" s="302"/>
      <c r="DJE8" s="302"/>
      <c r="DJF8" s="302"/>
      <c r="DJG8" s="302"/>
      <c r="DJH8" s="302"/>
      <c r="DJI8" s="302"/>
      <c r="DJJ8" s="302"/>
      <c r="DJK8" s="302"/>
      <c r="DJL8" s="302"/>
      <c r="DJM8" s="302"/>
      <c r="DJN8" s="302"/>
      <c r="DJO8" s="302"/>
      <c r="DJP8" s="302"/>
      <c r="DJQ8" s="302"/>
      <c r="DJR8" s="302"/>
      <c r="DJS8" s="302"/>
      <c r="DJT8" s="302"/>
      <c r="DJU8" s="302"/>
      <c r="DJV8" s="302"/>
      <c r="DJW8" s="302"/>
      <c r="DJX8" s="302"/>
      <c r="DJY8" s="302"/>
      <c r="DJZ8" s="302"/>
      <c r="DKA8" s="302"/>
      <c r="DKB8" s="302"/>
      <c r="DKC8" s="302"/>
      <c r="DKD8" s="302"/>
      <c r="DKE8" s="302"/>
      <c r="DKF8" s="302"/>
      <c r="DKG8" s="302"/>
      <c r="DKH8" s="302"/>
      <c r="DKI8" s="302"/>
      <c r="DKJ8" s="302"/>
      <c r="DKK8" s="302"/>
      <c r="DKL8" s="302"/>
      <c r="DKM8" s="302"/>
      <c r="DKN8" s="302"/>
      <c r="DKO8" s="302"/>
      <c r="DKP8" s="302"/>
      <c r="DKQ8" s="302"/>
      <c r="DKR8" s="302"/>
      <c r="DKS8" s="302"/>
      <c r="DKT8" s="302"/>
      <c r="DKU8" s="302"/>
      <c r="DKV8" s="302"/>
      <c r="DKW8" s="302"/>
      <c r="DKX8" s="302"/>
      <c r="DKY8" s="302"/>
      <c r="DKZ8" s="302"/>
      <c r="DLA8" s="302"/>
      <c r="DLB8" s="302"/>
      <c r="DLC8" s="302"/>
      <c r="DLD8" s="302"/>
      <c r="DLE8" s="302"/>
      <c r="DLF8" s="302"/>
      <c r="DLG8" s="302"/>
      <c r="DLH8" s="302"/>
      <c r="DLI8" s="302"/>
      <c r="DLJ8" s="302"/>
      <c r="DLK8" s="302"/>
      <c r="DLL8" s="302"/>
      <c r="DLM8" s="302"/>
      <c r="DLN8" s="302"/>
      <c r="DLO8" s="302"/>
      <c r="DLP8" s="302"/>
      <c r="DLQ8" s="302"/>
      <c r="DLR8" s="302"/>
      <c r="DLS8" s="302"/>
      <c r="DLT8" s="302"/>
      <c r="DLU8" s="302"/>
      <c r="DLV8" s="302"/>
      <c r="DLW8" s="302"/>
      <c r="DLX8" s="302"/>
      <c r="DLY8" s="302"/>
      <c r="DLZ8" s="302"/>
      <c r="DMA8" s="302"/>
      <c r="DMB8" s="302"/>
      <c r="DMC8" s="302"/>
      <c r="DMD8" s="302"/>
      <c r="DME8" s="302"/>
      <c r="DMF8" s="302"/>
      <c r="DMG8" s="302"/>
      <c r="DMH8" s="302"/>
      <c r="DMI8" s="302"/>
      <c r="DMJ8" s="302"/>
      <c r="DMK8" s="302"/>
      <c r="DML8" s="302"/>
      <c r="DMM8" s="302"/>
      <c r="DMN8" s="302"/>
      <c r="DMO8" s="302"/>
      <c r="DMP8" s="302"/>
      <c r="DMQ8" s="302"/>
      <c r="DMR8" s="302"/>
      <c r="DMS8" s="302"/>
      <c r="DMT8" s="302"/>
      <c r="DMU8" s="302"/>
      <c r="DMV8" s="302"/>
      <c r="DMW8" s="302"/>
      <c r="DMX8" s="302"/>
      <c r="DMY8" s="302"/>
      <c r="DMZ8" s="302"/>
      <c r="DNA8" s="302"/>
      <c r="DNB8" s="302"/>
      <c r="DNC8" s="302"/>
      <c r="DND8" s="302"/>
      <c r="DNE8" s="302"/>
      <c r="DNF8" s="302"/>
      <c r="DNG8" s="302"/>
      <c r="DNH8" s="302"/>
      <c r="DNI8" s="302"/>
      <c r="DNJ8" s="302"/>
      <c r="DNK8" s="302"/>
      <c r="DNL8" s="302"/>
      <c r="DNM8" s="302"/>
      <c r="DNN8" s="302"/>
      <c r="DNO8" s="302"/>
      <c r="DNP8" s="302"/>
      <c r="DNQ8" s="302"/>
      <c r="DNR8" s="302"/>
      <c r="DNS8" s="302"/>
      <c r="DNT8" s="302"/>
      <c r="DNU8" s="302"/>
      <c r="DNV8" s="302"/>
      <c r="DNW8" s="302"/>
      <c r="DNX8" s="302"/>
      <c r="DNY8" s="302"/>
      <c r="DNZ8" s="302"/>
      <c r="DOA8" s="302"/>
      <c r="DOB8" s="302"/>
      <c r="DOC8" s="302"/>
      <c r="DOD8" s="302"/>
      <c r="DOE8" s="302"/>
      <c r="DOF8" s="302"/>
      <c r="DOG8" s="302"/>
      <c r="DOH8" s="302"/>
      <c r="DOI8" s="302"/>
      <c r="DOJ8" s="302"/>
      <c r="DOK8" s="302"/>
      <c r="DOL8" s="302"/>
      <c r="DOM8" s="302"/>
      <c r="DON8" s="302"/>
      <c r="DOO8" s="302"/>
      <c r="DOP8" s="302"/>
      <c r="DOQ8" s="302"/>
      <c r="DOR8" s="302"/>
      <c r="DOS8" s="302"/>
      <c r="DOT8" s="302"/>
      <c r="DOU8" s="302"/>
      <c r="DOV8" s="302"/>
      <c r="DOW8" s="302"/>
      <c r="DOX8" s="302"/>
      <c r="DOY8" s="302"/>
      <c r="DOZ8" s="302"/>
      <c r="DPA8" s="302"/>
      <c r="DPB8" s="302"/>
      <c r="DPC8" s="302"/>
      <c r="DPD8" s="302"/>
      <c r="DPE8" s="302"/>
      <c r="DPF8" s="302"/>
      <c r="DPG8" s="302"/>
      <c r="DPH8" s="302"/>
      <c r="DPI8" s="302"/>
      <c r="DPJ8" s="302"/>
      <c r="DPK8" s="302"/>
      <c r="DPL8" s="302"/>
      <c r="DPM8" s="302"/>
      <c r="DPN8" s="302"/>
      <c r="DPO8" s="302"/>
      <c r="DPP8" s="302"/>
      <c r="DPQ8" s="302"/>
      <c r="DPR8" s="302"/>
      <c r="DPS8" s="302"/>
      <c r="DPT8" s="302"/>
      <c r="DPU8" s="302"/>
      <c r="DPV8" s="302"/>
      <c r="DPW8" s="302"/>
      <c r="DPX8" s="302"/>
      <c r="DPY8" s="302"/>
      <c r="DPZ8" s="302"/>
      <c r="DQA8" s="302"/>
      <c r="DQB8" s="302"/>
      <c r="DQC8" s="302"/>
      <c r="DQD8" s="302"/>
      <c r="DQE8" s="302"/>
      <c r="DQF8" s="302"/>
      <c r="DQG8" s="302"/>
      <c r="DQH8" s="302"/>
      <c r="DQI8" s="302"/>
      <c r="DQJ8" s="302"/>
      <c r="DQK8" s="302"/>
      <c r="DQL8" s="302"/>
      <c r="DQM8" s="302"/>
      <c r="DQN8" s="302"/>
      <c r="DQO8" s="302"/>
      <c r="DQP8" s="302"/>
      <c r="DQQ8" s="302"/>
      <c r="DQR8" s="302"/>
      <c r="DQS8" s="302"/>
      <c r="DQT8" s="302"/>
      <c r="DQU8" s="302"/>
      <c r="DQV8" s="302"/>
      <c r="DQW8" s="302"/>
      <c r="DQX8" s="302"/>
      <c r="DQY8" s="302"/>
      <c r="DQZ8" s="302"/>
      <c r="DRA8" s="302"/>
      <c r="DRB8" s="302"/>
      <c r="DRC8" s="302"/>
      <c r="DRD8" s="302"/>
      <c r="DRE8" s="302"/>
      <c r="DRF8" s="302"/>
      <c r="DRG8" s="302"/>
      <c r="DRH8" s="302"/>
      <c r="DRI8" s="302"/>
      <c r="DRJ8" s="302"/>
      <c r="DRK8" s="302"/>
      <c r="DRL8" s="302"/>
      <c r="DRM8" s="302"/>
      <c r="DRN8" s="302"/>
      <c r="DRO8" s="302"/>
      <c r="DRP8" s="302"/>
      <c r="DRQ8" s="302"/>
      <c r="DRR8" s="302"/>
      <c r="DRS8" s="302"/>
      <c r="DRT8" s="302"/>
      <c r="DRU8" s="302"/>
      <c r="DRV8" s="302"/>
      <c r="DRW8" s="302"/>
      <c r="DRX8" s="302"/>
      <c r="DRY8" s="302"/>
      <c r="DRZ8" s="302"/>
      <c r="DSA8" s="302"/>
      <c r="DSB8" s="302"/>
      <c r="DSC8" s="302"/>
      <c r="DSD8" s="302"/>
      <c r="DSE8" s="302"/>
      <c r="DSF8" s="302"/>
      <c r="DSG8" s="302"/>
      <c r="DSH8" s="302"/>
      <c r="DSI8" s="302"/>
      <c r="DSJ8" s="302"/>
      <c r="DSK8" s="302"/>
      <c r="DSL8" s="302"/>
      <c r="DSM8" s="302"/>
      <c r="DSN8" s="302"/>
      <c r="DSO8" s="302"/>
      <c r="DSP8" s="302"/>
      <c r="DSQ8" s="302"/>
      <c r="DSR8" s="302"/>
      <c r="DSS8" s="302"/>
      <c r="DST8" s="302"/>
      <c r="DSU8" s="302"/>
      <c r="DSV8" s="302"/>
      <c r="DSW8" s="302"/>
      <c r="DSX8" s="302"/>
      <c r="DSY8" s="302"/>
      <c r="DSZ8" s="302"/>
      <c r="DTA8" s="302"/>
      <c r="DTB8" s="302"/>
      <c r="DTC8" s="302"/>
      <c r="DTD8" s="302"/>
      <c r="DTE8" s="302"/>
      <c r="DTF8" s="302"/>
      <c r="DTG8" s="302"/>
      <c r="DTH8" s="302"/>
      <c r="DTI8" s="302"/>
      <c r="DTJ8" s="302"/>
      <c r="DTK8" s="302"/>
      <c r="DTL8" s="302"/>
      <c r="DTM8" s="302"/>
      <c r="DTN8" s="302"/>
      <c r="DTO8" s="302"/>
      <c r="DTP8" s="302"/>
      <c r="DTQ8" s="302"/>
      <c r="DTR8" s="302"/>
      <c r="DTS8" s="302"/>
      <c r="DTT8" s="302"/>
      <c r="DTU8" s="302"/>
      <c r="DTV8" s="302"/>
      <c r="DTW8" s="302"/>
      <c r="DTX8" s="302"/>
      <c r="DTY8" s="302"/>
      <c r="DTZ8" s="302"/>
      <c r="DUA8" s="302"/>
      <c r="DUB8" s="302"/>
      <c r="DUC8" s="302"/>
      <c r="DUD8" s="302"/>
      <c r="DUE8" s="302"/>
      <c r="DUF8" s="302"/>
      <c r="DUG8" s="302"/>
      <c r="DUH8" s="302"/>
      <c r="DUI8" s="302"/>
      <c r="DUJ8" s="302"/>
      <c r="DUK8" s="302"/>
      <c r="DUL8" s="302"/>
      <c r="DUM8" s="302"/>
      <c r="DUN8" s="302"/>
      <c r="DUO8" s="302"/>
      <c r="DUP8" s="302"/>
      <c r="DUQ8" s="302"/>
      <c r="DUR8" s="302"/>
      <c r="DUS8" s="302"/>
      <c r="DUT8" s="302"/>
      <c r="DUU8" s="302"/>
      <c r="DUV8" s="302"/>
      <c r="DUW8" s="302"/>
      <c r="DUX8" s="302"/>
      <c r="DUY8" s="302"/>
      <c r="DUZ8" s="302"/>
      <c r="DVA8" s="302"/>
      <c r="DVB8" s="302"/>
      <c r="DVC8" s="302"/>
      <c r="DVD8" s="302"/>
      <c r="DVE8" s="302"/>
      <c r="DVF8" s="302"/>
      <c r="DVG8" s="302"/>
      <c r="DVH8" s="302"/>
      <c r="DVI8" s="302"/>
      <c r="DVJ8" s="302"/>
      <c r="DVK8" s="302"/>
      <c r="DVL8" s="302"/>
      <c r="DVM8" s="302"/>
      <c r="DVN8" s="302"/>
      <c r="DVO8" s="302"/>
      <c r="DVP8" s="302"/>
      <c r="DVQ8" s="302"/>
      <c r="DVR8" s="302"/>
      <c r="DVS8" s="302"/>
      <c r="DVT8" s="302"/>
      <c r="DVU8" s="302"/>
      <c r="DVV8" s="302"/>
      <c r="DVW8" s="302"/>
      <c r="DVX8" s="302"/>
      <c r="DVY8" s="302"/>
      <c r="DVZ8" s="302"/>
      <c r="DWA8" s="302"/>
      <c r="DWB8" s="302"/>
      <c r="DWC8" s="302"/>
      <c r="DWD8" s="302"/>
      <c r="DWE8" s="302"/>
      <c r="DWF8" s="302"/>
      <c r="DWG8" s="302"/>
      <c r="DWH8" s="302"/>
      <c r="DWI8" s="302"/>
      <c r="DWJ8" s="302"/>
      <c r="DWK8" s="302"/>
      <c r="DWL8" s="302"/>
      <c r="DWM8" s="302"/>
      <c r="DWN8" s="302"/>
      <c r="DWO8" s="302"/>
      <c r="DWP8" s="302"/>
      <c r="DWQ8" s="302"/>
      <c r="DWR8" s="302"/>
      <c r="DWS8" s="302"/>
      <c r="DWT8" s="302"/>
      <c r="DWU8" s="302"/>
      <c r="DWV8" s="302"/>
      <c r="DWW8" s="302"/>
      <c r="DWX8" s="302"/>
      <c r="DWY8" s="302"/>
      <c r="DWZ8" s="302"/>
      <c r="DXA8" s="302"/>
      <c r="DXB8" s="302"/>
      <c r="DXC8" s="302"/>
      <c r="DXD8" s="302"/>
      <c r="DXE8" s="302"/>
      <c r="DXF8" s="302"/>
      <c r="DXG8" s="302"/>
      <c r="DXH8" s="302"/>
      <c r="DXI8" s="302"/>
      <c r="DXJ8" s="302"/>
      <c r="DXK8" s="302"/>
      <c r="DXL8" s="302"/>
      <c r="DXM8" s="302"/>
      <c r="DXN8" s="302"/>
      <c r="DXO8" s="302"/>
      <c r="DXP8" s="302"/>
      <c r="DXQ8" s="302"/>
      <c r="DXR8" s="302"/>
      <c r="DXS8" s="302"/>
      <c r="DXT8" s="302"/>
      <c r="DXU8" s="302"/>
      <c r="DXV8" s="302"/>
      <c r="DXW8" s="302"/>
      <c r="DXX8" s="302"/>
      <c r="DXY8" s="302"/>
      <c r="DXZ8" s="302"/>
      <c r="DYA8" s="302"/>
      <c r="DYB8" s="302"/>
      <c r="DYC8" s="302"/>
      <c r="DYD8" s="302"/>
      <c r="DYE8" s="302"/>
      <c r="DYF8" s="302"/>
      <c r="DYG8" s="302"/>
      <c r="DYH8" s="302"/>
      <c r="DYI8" s="302"/>
      <c r="DYJ8" s="302"/>
      <c r="DYK8" s="302"/>
      <c r="DYL8" s="302"/>
      <c r="DYM8" s="302"/>
      <c r="DYN8" s="302"/>
      <c r="DYO8" s="302"/>
      <c r="DYP8" s="302"/>
      <c r="DYQ8" s="302"/>
      <c r="DYR8" s="302"/>
      <c r="DYS8" s="302"/>
      <c r="DYT8" s="302"/>
      <c r="DYU8" s="302"/>
      <c r="DYV8" s="302"/>
      <c r="DYW8" s="302"/>
      <c r="DYX8" s="302"/>
      <c r="DYY8" s="302"/>
      <c r="DYZ8" s="302"/>
      <c r="DZA8" s="302"/>
      <c r="DZB8" s="302"/>
      <c r="DZC8" s="302"/>
      <c r="DZD8" s="302"/>
      <c r="DZE8" s="302"/>
      <c r="DZF8" s="302"/>
      <c r="DZG8" s="302"/>
      <c r="DZH8" s="302"/>
      <c r="DZI8" s="302"/>
      <c r="DZJ8" s="302"/>
      <c r="DZK8" s="302"/>
      <c r="DZL8" s="302"/>
      <c r="DZM8" s="302"/>
      <c r="DZN8" s="302"/>
      <c r="DZO8" s="302"/>
      <c r="DZP8" s="302"/>
      <c r="DZQ8" s="302"/>
      <c r="DZR8" s="302"/>
      <c r="DZS8" s="302"/>
      <c r="DZT8" s="302"/>
      <c r="DZU8" s="302"/>
      <c r="DZV8" s="302"/>
      <c r="DZW8" s="302"/>
      <c r="DZX8" s="302"/>
      <c r="DZY8" s="302"/>
      <c r="DZZ8" s="302"/>
      <c r="EAA8" s="302"/>
      <c r="EAB8" s="302"/>
      <c r="EAC8" s="302"/>
      <c r="EAD8" s="302"/>
      <c r="EAE8" s="302"/>
      <c r="EAF8" s="302"/>
      <c r="EAG8" s="302"/>
      <c r="EAH8" s="302"/>
      <c r="EAI8" s="302"/>
      <c r="EAJ8" s="302"/>
      <c r="EAK8" s="302"/>
      <c r="EAL8" s="302"/>
      <c r="EAM8" s="302"/>
      <c r="EAN8" s="302"/>
      <c r="EAO8" s="302"/>
      <c r="EAP8" s="302"/>
      <c r="EAQ8" s="302"/>
      <c r="EAR8" s="302"/>
      <c r="EAS8" s="302"/>
      <c r="EAT8" s="302"/>
      <c r="EAU8" s="302"/>
      <c r="EAV8" s="302"/>
      <c r="EAW8" s="302"/>
      <c r="EAX8" s="302"/>
      <c r="EAY8" s="302"/>
      <c r="EAZ8" s="302"/>
      <c r="EBA8" s="302"/>
      <c r="EBB8" s="302"/>
      <c r="EBC8" s="302"/>
      <c r="EBD8" s="302"/>
      <c r="EBE8" s="302"/>
      <c r="EBF8" s="302"/>
      <c r="EBG8" s="302"/>
      <c r="EBH8" s="302"/>
      <c r="EBI8" s="302"/>
      <c r="EBJ8" s="302"/>
      <c r="EBK8" s="302"/>
      <c r="EBL8" s="302"/>
      <c r="EBM8" s="302"/>
      <c r="EBN8" s="302"/>
      <c r="EBO8" s="302"/>
      <c r="EBP8" s="302"/>
      <c r="EBQ8" s="302"/>
      <c r="EBR8" s="302"/>
      <c r="EBS8" s="302"/>
      <c r="EBT8" s="302"/>
      <c r="EBU8" s="302"/>
      <c r="EBV8" s="302"/>
      <c r="EBW8" s="302"/>
      <c r="EBX8" s="302"/>
      <c r="EBY8" s="302"/>
      <c r="EBZ8" s="302"/>
      <c r="ECA8" s="302"/>
      <c r="ECB8" s="302"/>
      <c r="ECC8" s="302"/>
      <c r="ECD8" s="302"/>
      <c r="ECE8" s="302"/>
      <c r="ECF8" s="302"/>
      <c r="ECG8" s="302"/>
      <c r="ECH8" s="302"/>
      <c r="ECI8" s="302"/>
      <c r="ECJ8" s="302"/>
      <c r="ECK8" s="302"/>
      <c r="ECL8" s="302"/>
      <c r="ECM8" s="302"/>
      <c r="ECN8" s="302"/>
      <c r="ECO8" s="302"/>
      <c r="ECP8" s="302"/>
      <c r="ECQ8" s="302"/>
      <c r="ECR8" s="302"/>
      <c r="ECS8" s="302"/>
      <c r="ECT8" s="302"/>
      <c r="ECU8" s="302"/>
      <c r="ECV8" s="302"/>
      <c r="ECW8" s="302"/>
      <c r="ECX8" s="302"/>
      <c r="ECY8" s="302"/>
      <c r="ECZ8" s="302"/>
      <c r="EDA8" s="302"/>
      <c r="EDB8" s="302"/>
      <c r="EDC8" s="302"/>
      <c r="EDD8" s="302"/>
      <c r="EDE8" s="302"/>
      <c r="EDF8" s="302"/>
      <c r="EDG8" s="302"/>
      <c r="EDH8" s="302"/>
      <c r="EDI8" s="302"/>
      <c r="EDJ8" s="302"/>
      <c r="EDK8" s="302"/>
      <c r="EDL8" s="302"/>
      <c r="EDM8" s="302"/>
      <c r="EDN8" s="302"/>
      <c r="EDO8" s="302"/>
      <c r="EDP8" s="302"/>
      <c r="EDQ8" s="302"/>
      <c r="EDR8" s="302"/>
      <c r="EDS8" s="302"/>
      <c r="EDT8" s="302"/>
      <c r="EDU8" s="302"/>
      <c r="EDV8" s="302"/>
      <c r="EDW8" s="302"/>
      <c r="EDX8" s="302"/>
      <c r="EDY8" s="302"/>
      <c r="EDZ8" s="302"/>
      <c r="EEA8" s="302"/>
      <c r="EEB8" s="302"/>
      <c r="EEC8" s="302"/>
      <c r="EED8" s="302"/>
      <c r="EEE8" s="302"/>
      <c r="EEF8" s="302"/>
      <c r="EEG8" s="302"/>
      <c r="EEH8" s="302"/>
      <c r="EEI8" s="302"/>
      <c r="EEJ8" s="302"/>
      <c r="EEK8" s="302"/>
      <c r="EEL8" s="302"/>
      <c r="EEM8" s="302"/>
      <c r="EEN8" s="302"/>
      <c r="EEO8" s="302"/>
      <c r="EEP8" s="302"/>
      <c r="EEQ8" s="302"/>
      <c r="EER8" s="302"/>
      <c r="EES8" s="302"/>
      <c r="EET8" s="302"/>
      <c r="EEU8" s="302"/>
      <c r="EEV8" s="302"/>
      <c r="EEW8" s="302"/>
      <c r="EEX8" s="302"/>
      <c r="EEY8" s="302"/>
      <c r="EEZ8" s="302"/>
      <c r="EFA8" s="302"/>
      <c r="EFB8" s="302"/>
      <c r="EFC8" s="302"/>
      <c r="EFD8" s="302"/>
      <c r="EFE8" s="302"/>
      <c r="EFF8" s="302"/>
      <c r="EFG8" s="302"/>
      <c r="EFH8" s="302"/>
      <c r="EFI8" s="302"/>
      <c r="EFJ8" s="302"/>
      <c r="EFK8" s="302"/>
      <c r="EFL8" s="302"/>
      <c r="EFM8" s="302"/>
      <c r="EFN8" s="302"/>
      <c r="EFO8" s="302"/>
      <c r="EFP8" s="302"/>
      <c r="EFQ8" s="302"/>
      <c r="EFR8" s="302"/>
      <c r="EFS8" s="302"/>
      <c r="EFT8" s="302"/>
      <c r="EFU8" s="302"/>
      <c r="EFV8" s="302"/>
      <c r="EFW8" s="302"/>
      <c r="EFX8" s="302"/>
      <c r="EFY8" s="302"/>
      <c r="EFZ8" s="302"/>
      <c r="EGA8" s="302"/>
      <c r="EGB8" s="302"/>
      <c r="EGC8" s="302"/>
      <c r="EGD8" s="302"/>
      <c r="EGE8" s="302"/>
      <c r="EGF8" s="302"/>
      <c r="EGG8" s="302"/>
      <c r="EGH8" s="302"/>
      <c r="EGI8" s="302"/>
      <c r="EGJ8" s="302"/>
      <c r="EGK8" s="302"/>
      <c r="EGL8" s="302"/>
      <c r="EGM8" s="302"/>
      <c r="EGN8" s="302"/>
      <c r="EGO8" s="302"/>
      <c r="EGP8" s="302"/>
      <c r="EGQ8" s="302"/>
      <c r="EGR8" s="302"/>
      <c r="EGS8" s="302"/>
      <c r="EGT8" s="302"/>
      <c r="EGU8" s="302"/>
      <c r="EGV8" s="302"/>
      <c r="EGW8" s="302"/>
      <c r="EGX8" s="302"/>
      <c r="EGY8" s="302"/>
      <c r="EGZ8" s="302"/>
      <c r="EHA8" s="302"/>
      <c r="EHB8" s="302"/>
      <c r="EHC8" s="302"/>
      <c r="EHD8" s="302"/>
      <c r="EHE8" s="302"/>
      <c r="EHF8" s="302"/>
      <c r="EHG8" s="302"/>
      <c r="EHH8" s="302"/>
      <c r="EHI8" s="302"/>
      <c r="EHJ8" s="302"/>
      <c r="EHK8" s="302"/>
      <c r="EHL8" s="302"/>
      <c r="EHM8" s="302"/>
      <c r="EHN8" s="302"/>
      <c r="EHO8" s="302"/>
      <c r="EHP8" s="302"/>
      <c r="EHQ8" s="302"/>
      <c r="EHR8" s="302"/>
      <c r="EHS8" s="302"/>
      <c r="EHT8" s="302"/>
      <c r="EHU8" s="302"/>
      <c r="EHV8" s="302"/>
      <c r="EHW8" s="302"/>
      <c r="EHX8" s="302"/>
      <c r="EHY8" s="302"/>
      <c r="EHZ8" s="302"/>
      <c r="EIA8" s="302"/>
      <c r="EIB8" s="302"/>
      <c r="EIC8" s="302"/>
      <c r="EID8" s="302"/>
      <c r="EIE8" s="302"/>
      <c r="EIF8" s="302"/>
      <c r="EIG8" s="302"/>
      <c r="EIH8" s="302"/>
      <c r="EII8" s="302"/>
      <c r="EIJ8" s="302"/>
      <c r="EIK8" s="302"/>
      <c r="EIL8" s="302"/>
      <c r="EIM8" s="302"/>
      <c r="EIN8" s="302"/>
      <c r="EIO8" s="302"/>
      <c r="EIP8" s="302"/>
      <c r="EIQ8" s="302"/>
      <c r="EIR8" s="302"/>
      <c r="EIS8" s="302"/>
      <c r="EIT8" s="302"/>
      <c r="EIU8" s="302"/>
      <c r="EIV8" s="302"/>
      <c r="EIW8" s="302"/>
      <c r="EIX8" s="302"/>
      <c r="EIY8" s="302"/>
      <c r="EIZ8" s="302"/>
      <c r="EJA8" s="302"/>
      <c r="EJB8" s="302"/>
      <c r="EJC8" s="302"/>
      <c r="EJD8" s="302"/>
      <c r="EJE8" s="302"/>
      <c r="EJF8" s="302"/>
      <c r="EJG8" s="302"/>
      <c r="EJH8" s="302"/>
      <c r="EJI8" s="302"/>
      <c r="EJJ8" s="302"/>
      <c r="EJK8" s="302"/>
      <c r="EJL8" s="302"/>
      <c r="EJM8" s="302"/>
      <c r="EJN8" s="302"/>
      <c r="EJO8" s="302"/>
      <c r="EJP8" s="302"/>
      <c r="EJQ8" s="302"/>
      <c r="EJR8" s="302"/>
      <c r="EJS8" s="302"/>
      <c r="EJT8" s="302"/>
      <c r="EJU8" s="302"/>
      <c r="EJV8" s="302"/>
      <c r="EJW8" s="302"/>
      <c r="EJX8" s="302"/>
      <c r="EJY8" s="302"/>
      <c r="EJZ8" s="302"/>
      <c r="EKA8" s="302"/>
      <c r="EKB8" s="302"/>
      <c r="EKC8" s="302"/>
      <c r="EKD8" s="302"/>
      <c r="EKE8" s="302"/>
      <c r="EKF8" s="302"/>
      <c r="EKG8" s="302"/>
      <c r="EKH8" s="302"/>
      <c r="EKI8" s="302"/>
      <c r="EKJ8" s="302"/>
      <c r="EKK8" s="302"/>
      <c r="EKL8" s="302"/>
      <c r="EKM8" s="302"/>
      <c r="EKN8" s="302"/>
      <c r="EKO8" s="302"/>
      <c r="EKP8" s="302"/>
      <c r="EKQ8" s="302"/>
      <c r="EKR8" s="302"/>
      <c r="EKS8" s="302"/>
      <c r="EKT8" s="302"/>
      <c r="EKU8" s="302"/>
      <c r="EKV8" s="302"/>
      <c r="EKW8" s="302"/>
      <c r="EKX8" s="302"/>
      <c r="EKY8" s="302"/>
      <c r="EKZ8" s="302"/>
      <c r="ELA8" s="302"/>
      <c r="ELB8" s="302"/>
      <c r="ELC8" s="302"/>
      <c r="ELD8" s="302"/>
      <c r="ELE8" s="302"/>
      <c r="ELF8" s="302"/>
      <c r="ELG8" s="302"/>
      <c r="ELH8" s="302"/>
      <c r="ELI8" s="302"/>
      <c r="ELJ8" s="302"/>
      <c r="ELK8" s="302"/>
      <c r="ELL8" s="302"/>
      <c r="ELM8" s="302"/>
      <c r="ELN8" s="302"/>
      <c r="ELO8" s="302"/>
      <c r="ELP8" s="302"/>
      <c r="ELQ8" s="302"/>
      <c r="ELR8" s="302"/>
      <c r="ELS8" s="302"/>
      <c r="ELT8" s="302"/>
      <c r="ELU8" s="302"/>
      <c r="ELV8" s="302"/>
      <c r="ELW8" s="302"/>
      <c r="ELX8" s="302"/>
      <c r="ELY8" s="302"/>
      <c r="ELZ8" s="302"/>
      <c r="EMA8" s="302"/>
      <c r="EMB8" s="302"/>
      <c r="EMC8" s="302"/>
      <c r="EMD8" s="302"/>
      <c r="EME8" s="302"/>
      <c r="EMF8" s="302"/>
      <c r="EMG8" s="302"/>
      <c r="EMH8" s="302"/>
      <c r="EMI8" s="302"/>
      <c r="EMJ8" s="302"/>
      <c r="EMK8" s="302"/>
      <c r="EML8" s="302"/>
      <c r="EMM8" s="302"/>
      <c r="EMN8" s="302"/>
      <c r="EMO8" s="302"/>
      <c r="EMP8" s="302"/>
      <c r="EMQ8" s="302"/>
      <c r="EMR8" s="302"/>
      <c r="EMS8" s="302"/>
      <c r="EMT8" s="302"/>
      <c r="EMU8" s="302"/>
      <c r="EMV8" s="302"/>
      <c r="EMW8" s="302"/>
      <c r="EMX8" s="302"/>
      <c r="EMY8" s="302"/>
      <c r="EMZ8" s="302"/>
      <c r="ENA8" s="302"/>
      <c r="ENB8" s="302"/>
      <c r="ENC8" s="302"/>
      <c r="END8" s="302"/>
      <c r="ENE8" s="302"/>
      <c r="ENF8" s="302"/>
      <c r="ENG8" s="302"/>
      <c r="ENH8" s="302"/>
      <c r="ENI8" s="302"/>
      <c r="ENJ8" s="302"/>
      <c r="ENK8" s="302"/>
      <c r="ENL8" s="302"/>
      <c r="ENM8" s="302"/>
      <c r="ENN8" s="302"/>
      <c r="ENO8" s="302"/>
      <c r="ENP8" s="302"/>
      <c r="ENQ8" s="302"/>
      <c r="ENR8" s="302"/>
      <c r="ENS8" s="302"/>
      <c r="ENT8" s="302"/>
      <c r="ENU8" s="302"/>
      <c r="ENV8" s="302"/>
      <c r="ENW8" s="302"/>
      <c r="ENX8" s="302"/>
      <c r="ENY8" s="302"/>
      <c r="ENZ8" s="302"/>
      <c r="EOA8" s="302"/>
      <c r="EOB8" s="302"/>
      <c r="EOC8" s="302"/>
      <c r="EOD8" s="302"/>
      <c r="EOE8" s="302"/>
      <c r="EOF8" s="302"/>
      <c r="EOG8" s="302"/>
      <c r="EOH8" s="302"/>
      <c r="EOI8" s="302"/>
      <c r="EOJ8" s="302"/>
      <c r="EOK8" s="302"/>
      <c r="EOL8" s="302"/>
      <c r="EOM8" s="302"/>
      <c r="EON8" s="302"/>
      <c r="EOO8" s="302"/>
      <c r="EOP8" s="302"/>
      <c r="EOQ8" s="302"/>
      <c r="EOR8" s="302"/>
      <c r="EOS8" s="302"/>
      <c r="EOT8" s="302"/>
      <c r="EOU8" s="302"/>
      <c r="EOV8" s="302"/>
      <c r="EOW8" s="302"/>
      <c r="EOX8" s="302"/>
      <c r="EOY8" s="302"/>
      <c r="EOZ8" s="302"/>
      <c r="EPA8" s="302"/>
      <c r="EPB8" s="302"/>
      <c r="EPC8" s="302"/>
      <c r="EPD8" s="302"/>
      <c r="EPE8" s="302"/>
      <c r="EPF8" s="302"/>
      <c r="EPG8" s="302"/>
      <c r="EPH8" s="302"/>
      <c r="EPI8" s="302"/>
      <c r="EPJ8" s="302"/>
      <c r="EPK8" s="302"/>
      <c r="EPL8" s="302"/>
      <c r="EPM8" s="302"/>
      <c r="EPN8" s="302"/>
      <c r="EPO8" s="302"/>
      <c r="EPP8" s="302"/>
      <c r="EPQ8" s="302"/>
      <c r="EPR8" s="302"/>
      <c r="EPS8" s="302"/>
      <c r="EPT8" s="302"/>
      <c r="EPU8" s="302"/>
      <c r="EPV8" s="302"/>
      <c r="EPW8" s="302"/>
      <c r="EPX8" s="302"/>
      <c r="EPY8" s="302"/>
      <c r="EPZ8" s="302"/>
      <c r="EQA8" s="302"/>
      <c r="EQB8" s="302"/>
      <c r="EQC8" s="302"/>
      <c r="EQD8" s="302"/>
      <c r="EQE8" s="302"/>
      <c r="EQF8" s="302"/>
      <c r="EQG8" s="302"/>
      <c r="EQH8" s="302"/>
      <c r="EQI8" s="302"/>
      <c r="EQJ8" s="302"/>
      <c r="EQK8" s="302"/>
      <c r="EQL8" s="302"/>
      <c r="EQM8" s="302"/>
      <c r="EQN8" s="302"/>
      <c r="EQO8" s="302"/>
      <c r="EQP8" s="302"/>
      <c r="EQQ8" s="302"/>
      <c r="EQR8" s="302"/>
      <c r="EQS8" s="302"/>
      <c r="EQT8" s="302"/>
      <c r="EQU8" s="302"/>
      <c r="EQV8" s="302"/>
      <c r="EQW8" s="302"/>
      <c r="EQX8" s="302"/>
      <c r="EQY8" s="302"/>
      <c r="EQZ8" s="302"/>
      <c r="ERA8" s="302"/>
      <c r="ERB8" s="302"/>
      <c r="ERC8" s="302"/>
      <c r="ERD8" s="302"/>
      <c r="ERE8" s="302"/>
      <c r="ERF8" s="302"/>
      <c r="ERG8" s="302"/>
      <c r="ERH8" s="302"/>
      <c r="ERI8" s="302"/>
      <c r="ERJ8" s="302"/>
      <c r="ERK8" s="302"/>
      <c r="ERL8" s="302"/>
      <c r="ERM8" s="302"/>
      <c r="ERN8" s="302"/>
      <c r="ERO8" s="302"/>
      <c r="ERP8" s="302"/>
      <c r="ERQ8" s="302"/>
      <c r="ERR8" s="302"/>
      <c r="ERS8" s="302"/>
      <c r="ERT8" s="302"/>
      <c r="ERU8" s="302"/>
      <c r="ERV8" s="302"/>
      <c r="ERW8" s="302"/>
      <c r="ERX8" s="302"/>
      <c r="ERY8" s="302"/>
      <c r="ERZ8" s="302"/>
      <c r="ESA8" s="302"/>
      <c r="ESB8" s="302"/>
      <c r="ESC8" s="302"/>
      <c r="ESD8" s="302"/>
      <c r="ESE8" s="302"/>
      <c r="ESF8" s="302"/>
      <c r="ESG8" s="302"/>
      <c r="ESH8" s="302"/>
      <c r="ESI8" s="302"/>
      <c r="ESJ8" s="302"/>
      <c r="ESK8" s="302"/>
      <c r="ESL8" s="302"/>
      <c r="ESM8" s="302"/>
      <c r="ESN8" s="302"/>
      <c r="ESO8" s="302"/>
      <c r="ESP8" s="302"/>
      <c r="ESQ8" s="302"/>
      <c r="ESR8" s="302"/>
      <c r="ESS8" s="302"/>
      <c r="EST8" s="302"/>
      <c r="ESU8" s="302"/>
      <c r="ESV8" s="302"/>
      <c r="ESW8" s="302"/>
      <c r="ESX8" s="302"/>
      <c r="ESY8" s="302"/>
      <c r="ESZ8" s="302"/>
      <c r="ETA8" s="302"/>
      <c r="ETB8" s="302"/>
      <c r="ETC8" s="302"/>
      <c r="ETD8" s="302"/>
      <c r="ETE8" s="302"/>
      <c r="ETF8" s="302"/>
      <c r="ETG8" s="302"/>
      <c r="ETH8" s="302"/>
      <c r="ETI8" s="302"/>
      <c r="ETJ8" s="302"/>
      <c r="ETK8" s="302"/>
      <c r="ETL8" s="302"/>
      <c r="ETM8" s="302"/>
      <c r="ETN8" s="302"/>
      <c r="ETO8" s="302"/>
      <c r="ETP8" s="302"/>
      <c r="ETQ8" s="302"/>
      <c r="ETR8" s="302"/>
      <c r="ETS8" s="302"/>
      <c r="ETT8" s="302"/>
      <c r="ETU8" s="302"/>
      <c r="ETV8" s="302"/>
      <c r="ETW8" s="302"/>
      <c r="ETX8" s="302"/>
      <c r="ETY8" s="302"/>
      <c r="ETZ8" s="302"/>
      <c r="EUA8" s="302"/>
      <c r="EUB8" s="302"/>
      <c r="EUC8" s="302"/>
      <c r="EUD8" s="302"/>
      <c r="EUE8" s="302"/>
      <c r="EUF8" s="302"/>
      <c r="EUG8" s="302"/>
      <c r="EUH8" s="302"/>
      <c r="EUI8" s="302"/>
      <c r="EUJ8" s="302"/>
      <c r="EUK8" s="302"/>
      <c r="EUL8" s="302"/>
      <c r="EUM8" s="302"/>
      <c r="EUN8" s="302"/>
      <c r="EUO8" s="302"/>
      <c r="EUP8" s="302"/>
      <c r="EUQ8" s="302"/>
      <c r="EUR8" s="302"/>
      <c r="EUS8" s="302"/>
      <c r="EUT8" s="302"/>
      <c r="EUU8" s="302"/>
      <c r="EUV8" s="302"/>
      <c r="EUW8" s="302"/>
      <c r="EUX8" s="302"/>
      <c r="EUY8" s="302"/>
      <c r="EUZ8" s="302"/>
      <c r="EVA8" s="302"/>
      <c r="EVB8" s="302"/>
      <c r="EVC8" s="302"/>
      <c r="EVD8" s="302"/>
      <c r="EVE8" s="302"/>
      <c r="EVF8" s="302"/>
      <c r="EVG8" s="302"/>
      <c r="EVH8" s="302"/>
      <c r="EVI8" s="302"/>
      <c r="EVJ8" s="302"/>
      <c r="EVK8" s="302"/>
      <c r="EVL8" s="302"/>
      <c r="EVM8" s="302"/>
      <c r="EVN8" s="302"/>
      <c r="EVO8" s="302"/>
      <c r="EVP8" s="302"/>
      <c r="EVQ8" s="302"/>
      <c r="EVR8" s="302"/>
      <c r="EVS8" s="302"/>
      <c r="EVT8" s="302"/>
      <c r="EVU8" s="302"/>
      <c r="EVV8" s="302"/>
      <c r="EVW8" s="302"/>
      <c r="EVX8" s="302"/>
      <c r="EVY8" s="302"/>
      <c r="EVZ8" s="302"/>
      <c r="EWA8" s="302"/>
      <c r="EWB8" s="302"/>
      <c r="EWC8" s="302"/>
      <c r="EWD8" s="302"/>
      <c r="EWE8" s="302"/>
      <c r="EWF8" s="302"/>
      <c r="EWG8" s="302"/>
      <c r="EWH8" s="302"/>
      <c r="EWI8" s="302"/>
      <c r="EWJ8" s="302"/>
      <c r="EWK8" s="302"/>
      <c r="EWL8" s="302"/>
      <c r="EWM8" s="302"/>
      <c r="EWN8" s="302"/>
      <c r="EWO8" s="302"/>
      <c r="EWP8" s="302"/>
      <c r="EWQ8" s="302"/>
      <c r="EWR8" s="302"/>
      <c r="EWS8" s="302"/>
      <c r="EWT8" s="302"/>
      <c r="EWU8" s="302"/>
      <c r="EWV8" s="302"/>
      <c r="EWW8" s="302"/>
      <c r="EWX8" s="302"/>
      <c r="EWY8" s="302"/>
      <c r="EWZ8" s="302"/>
      <c r="EXA8" s="302"/>
      <c r="EXB8" s="302"/>
      <c r="EXC8" s="302"/>
      <c r="EXD8" s="302"/>
      <c r="EXE8" s="302"/>
      <c r="EXF8" s="302"/>
      <c r="EXG8" s="302"/>
      <c r="EXH8" s="302"/>
      <c r="EXI8" s="302"/>
      <c r="EXJ8" s="302"/>
      <c r="EXK8" s="302"/>
      <c r="EXL8" s="302"/>
      <c r="EXM8" s="302"/>
      <c r="EXN8" s="302"/>
      <c r="EXO8" s="302"/>
      <c r="EXP8" s="302"/>
      <c r="EXQ8" s="302"/>
      <c r="EXR8" s="302"/>
      <c r="EXS8" s="302"/>
      <c r="EXT8" s="302"/>
      <c r="EXU8" s="302"/>
      <c r="EXV8" s="302"/>
      <c r="EXW8" s="302"/>
      <c r="EXX8" s="302"/>
      <c r="EXY8" s="302"/>
      <c r="EXZ8" s="302"/>
      <c r="EYA8" s="302"/>
      <c r="EYB8" s="302"/>
      <c r="EYC8" s="302"/>
      <c r="EYD8" s="302"/>
      <c r="EYE8" s="302"/>
      <c r="EYF8" s="302"/>
      <c r="EYG8" s="302"/>
      <c r="EYH8" s="302"/>
      <c r="EYI8" s="302"/>
      <c r="EYJ8" s="302"/>
      <c r="EYK8" s="302"/>
      <c r="EYL8" s="302"/>
      <c r="EYM8" s="302"/>
      <c r="EYN8" s="302"/>
      <c r="EYO8" s="302"/>
      <c r="EYP8" s="302"/>
      <c r="EYQ8" s="302"/>
      <c r="EYR8" s="302"/>
      <c r="EYS8" s="302"/>
      <c r="EYT8" s="302"/>
      <c r="EYU8" s="302"/>
      <c r="EYV8" s="302"/>
      <c r="EYW8" s="302"/>
      <c r="EYX8" s="302"/>
      <c r="EYY8" s="302"/>
      <c r="EYZ8" s="302"/>
      <c r="EZA8" s="302"/>
      <c r="EZB8" s="302"/>
      <c r="EZC8" s="302"/>
      <c r="EZD8" s="302"/>
      <c r="EZE8" s="302"/>
      <c r="EZF8" s="302"/>
      <c r="EZG8" s="302"/>
      <c r="EZH8" s="302"/>
      <c r="EZI8" s="302"/>
      <c r="EZJ8" s="302"/>
      <c r="EZK8" s="302"/>
      <c r="EZL8" s="302"/>
      <c r="EZM8" s="302"/>
      <c r="EZN8" s="302"/>
      <c r="EZO8" s="302"/>
      <c r="EZP8" s="302"/>
      <c r="EZQ8" s="302"/>
      <c r="EZR8" s="302"/>
      <c r="EZS8" s="302"/>
      <c r="EZT8" s="302"/>
      <c r="EZU8" s="302"/>
      <c r="EZV8" s="302"/>
      <c r="EZW8" s="302"/>
      <c r="EZX8" s="302"/>
      <c r="EZY8" s="302"/>
      <c r="EZZ8" s="302"/>
      <c r="FAA8" s="302"/>
      <c r="FAB8" s="302"/>
      <c r="FAC8" s="302"/>
      <c r="FAD8" s="302"/>
      <c r="FAE8" s="302"/>
      <c r="FAF8" s="302"/>
      <c r="FAG8" s="302"/>
      <c r="FAH8" s="302"/>
      <c r="FAI8" s="302"/>
      <c r="FAJ8" s="302"/>
      <c r="FAK8" s="302"/>
      <c r="FAL8" s="302"/>
      <c r="FAM8" s="302"/>
      <c r="FAN8" s="302"/>
      <c r="FAO8" s="302"/>
      <c r="FAP8" s="302"/>
      <c r="FAQ8" s="302"/>
      <c r="FAR8" s="302"/>
      <c r="FAS8" s="302"/>
      <c r="FAT8" s="302"/>
      <c r="FAU8" s="302"/>
      <c r="FAV8" s="302"/>
      <c r="FAW8" s="302"/>
      <c r="FAX8" s="302"/>
      <c r="FAY8" s="302"/>
      <c r="FAZ8" s="302"/>
      <c r="FBA8" s="302"/>
      <c r="FBB8" s="302"/>
      <c r="FBC8" s="302"/>
      <c r="FBD8" s="302"/>
      <c r="FBE8" s="302"/>
      <c r="FBF8" s="302"/>
      <c r="FBG8" s="302"/>
      <c r="FBH8" s="302"/>
      <c r="FBI8" s="302"/>
      <c r="FBJ8" s="302"/>
      <c r="FBK8" s="302"/>
      <c r="FBL8" s="302"/>
      <c r="FBM8" s="302"/>
      <c r="FBN8" s="302"/>
      <c r="FBO8" s="302"/>
      <c r="FBP8" s="302"/>
      <c r="FBQ8" s="302"/>
      <c r="FBR8" s="302"/>
      <c r="FBS8" s="302"/>
      <c r="FBT8" s="302"/>
      <c r="FBU8" s="302"/>
      <c r="FBV8" s="302"/>
      <c r="FBW8" s="302"/>
      <c r="FBX8" s="302"/>
      <c r="FBY8" s="302"/>
      <c r="FBZ8" s="302"/>
      <c r="FCA8" s="302"/>
      <c r="FCB8" s="302"/>
      <c r="FCC8" s="302"/>
      <c r="FCD8" s="302"/>
      <c r="FCE8" s="302"/>
      <c r="FCF8" s="302"/>
      <c r="FCG8" s="302"/>
      <c r="FCH8" s="302"/>
      <c r="FCI8" s="302"/>
      <c r="FCJ8" s="302"/>
      <c r="FCK8" s="302"/>
      <c r="FCL8" s="302"/>
      <c r="FCM8" s="302"/>
      <c r="FCN8" s="302"/>
      <c r="FCO8" s="302"/>
      <c r="FCP8" s="302"/>
      <c r="FCQ8" s="302"/>
      <c r="FCR8" s="302"/>
      <c r="FCS8" s="302"/>
      <c r="FCT8" s="302"/>
      <c r="FCU8" s="302"/>
      <c r="FCV8" s="302"/>
      <c r="FCW8" s="302"/>
      <c r="FCX8" s="302"/>
      <c r="FCY8" s="302"/>
      <c r="FCZ8" s="302"/>
      <c r="FDA8" s="302"/>
      <c r="FDB8" s="302"/>
      <c r="FDC8" s="302"/>
      <c r="FDD8" s="302"/>
      <c r="FDE8" s="302"/>
      <c r="FDF8" s="302"/>
      <c r="FDG8" s="302"/>
      <c r="FDH8" s="302"/>
      <c r="FDI8" s="302"/>
      <c r="FDJ8" s="302"/>
      <c r="FDK8" s="302"/>
      <c r="FDL8" s="302"/>
      <c r="FDM8" s="302"/>
      <c r="FDN8" s="302"/>
      <c r="FDO8" s="302"/>
      <c r="FDP8" s="302"/>
      <c r="FDQ8" s="302"/>
      <c r="FDR8" s="302"/>
      <c r="FDS8" s="302"/>
      <c r="FDT8" s="302"/>
      <c r="FDU8" s="302"/>
      <c r="FDV8" s="302"/>
      <c r="FDW8" s="302"/>
      <c r="FDX8" s="302"/>
      <c r="FDY8" s="302"/>
      <c r="FDZ8" s="302"/>
      <c r="FEA8" s="302"/>
      <c r="FEB8" s="302"/>
      <c r="FEC8" s="302"/>
      <c r="FED8" s="302"/>
      <c r="FEE8" s="302"/>
      <c r="FEF8" s="302"/>
      <c r="FEG8" s="302"/>
      <c r="FEH8" s="302"/>
      <c r="FEI8" s="302"/>
      <c r="FEJ8" s="302"/>
      <c r="FEK8" s="302"/>
      <c r="FEL8" s="302"/>
      <c r="FEM8" s="302"/>
      <c r="FEN8" s="302"/>
      <c r="FEO8" s="302"/>
      <c r="FEP8" s="302"/>
      <c r="FEQ8" s="302"/>
      <c r="FER8" s="302"/>
      <c r="FES8" s="302"/>
      <c r="FET8" s="302"/>
      <c r="FEU8" s="302"/>
      <c r="FEV8" s="302"/>
      <c r="FEW8" s="302"/>
      <c r="FEX8" s="302"/>
      <c r="FEY8" s="302"/>
      <c r="FEZ8" s="302"/>
      <c r="FFA8" s="302"/>
      <c r="FFB8" s="302"/>
      <c r="FFC8" s="302"/>
      <c r="FFD8" s="302"/>
      <c r="FFE8" s="302"/>
      <c r="FFF8" s="302"/>
      <c r="FFG8" s="302"/>
      <c r="FFH8" s="302"/>
      <c r="FFI8" s="302"/>
      <c r="FFJ8" s="302"/>
      <c r="FFK8" s="302"/>
      <c r="FFL8" s="302"/>
      <c r="FFM8" s="302"/>
      <c r="FFN8" s="302"/>
      <c r="FFO8" s="302"/>
      <c r="FFP8" s="302"/>
      <c r="FFQ8" s="302"/>
      <c r="FFR8" s="302"/>
      <c r="FFS8" s="302"/>
      <c r="FFT8" s="302"/>
      <c r="FFU8" s="302"/>
      <c r="FFV8" s="302"/>
      <c r="FFW8" s="302"/>
      <c r="FFX8" s="302"/>
      <c r="FFY8" s="302"/>
      <c r="FFZ8" s="302"/>
      <c r="FGA8" s="302"/>
      <c r="FGB8" s="302"/>
      <c r="FGC8" s="302"/>
      <c r="FGD8" s="302"/>
      <c r="FGE8" s="302"/>
      <c r="FGF8" s="302"/>
      <c r="FGG8" s="302"/>
      <c r="FGH8" s="302"/>
      <c r="FGI8" s="302"/>
      <c r="FGJ8" s="302"/>
      <c r="FGK8" s="302"/>
      <c r="FGL8" s="302"/>
      <c r="FGM8" s="302"/>
      <c r="FGN8" s="302"/>
      <c r="FGO8" s="302"/>
      <c r="FGP8" s="302"/>
      <c r="FGQ8" s="302"/>
      <c r="FGR8" s="302"/>
      <c r="FGS8" s="302"/>
      <c r="FGT8" s="302"/>
      <c r="FGU8" s="302"/>
      <c r="FGV8" s="302"/>
      <c r="FGW8" s="302"/>
      <c r="FGX8" s="302"/>
      <c r="FGY8" s="302"/>
      <c r="FGZ8" s="302"/>
      <c r="FHA8" s="302"/>
      <c r="FHB8" s="302"/>
      <c r="FHC8" s="302"/>
      <c r="FHD8" s="302"/>
      <c r="FHE8" s="302"/>
      <c r="FHF8" s="302"/>
      <c r="FHG8" s="302"/>
      <c r="FHH8" s="302"/>
      <c r="FHI8" s="302"/>
      <c r="FHJ8" s="302"/>
      <c r="FHK8" s="302"/>
      <c r="FHL8" s="302"/>
      <c r="FHM8" s="302"/>
      <c r="FHN8" s="302"/>
      <c r="FHO8" s="302"/>
      <c r="FHP8" s="302"/>
      <c r="FHQ8" s="302"/>
      <c r="FHR8" s="302"/>
      <c r="FHS8" s="302"/>
      <c r="FHT8" s="302"/>
      <c r="FHU8" s="302"/>
      <c r="FHV8" s="302"/>
      <c r="FHW8" s="302"/>
      <c r="FHX8" s="302"/>
      <c r="FHY8" s="302"/>
      <c r="FHZ8" s="302"/>
      <c r="FIA8" s="302"/>
      <c r="FIB8" s="302"/>
      <c r="FIC8" s="302"/>
      <c r="FID8" s="302"/>
      <c r="FIE8" s="302"/>
      <c r="FIF8" s="302"/>
      <c r="FIG8" s="302"/>
      <c r="FIH8" s="302"/>
      <c r="FII8" s="302"/>
      <c r="FIJ8" s="302"/>
      <c r="FIK8" s="302"/>
      <c r="FIL8" s="302"/>
      <c r="FIM8" s="302"/>
      <c r="FIN8" s="302"/>
      <c r="FIO8" s="302"/>
      <c r="FIP8" s="302"/>
      <c r="FIQ8" s="302"/>
      <c r="FIR8" s="302"/>
      <c r="FIS8" s="302"/>
      <c r="FIT8" s="302"/>
      <c r="FIU8" s="302"/>
      <c r="FIV8" s="302"/>
      <c r="FIW8" s="302"/>
      <c r="FIX8" s="302"/>
      <c r="FIY8" s="302"/>
      <c r="FIZ8" s="302"/>
      <c r="FJA8" s="302"/>
      <c r="FJB8" s="302"/>
      <c r="FJC8" s="302"/>
      <c r="FJD8" s="302"/>
      <c r="FJE8" s="302"/>
      <c r="FJF8" s="302"/>
      <c r="FJG8" s="302"/>
      <c r="FJH8" s="302"/>
      <c r="FJI8" s="302"/>
      <c r="FJJ8" s="302"/>
      <c r="FJK8" s="302"/>
      <c r="FJL8" s="302"/>
      <c r="FJM8" s="302"/>
      <c r="FJN8" s="302"/>
      <c r="FJO8" s="302"/>
      <c r="FJP8" s="302"/>
      <c r="FJQ8" s="302"/>
      <c r="FJR8" s="302"/>
      <c r="FJS8" s="302"/>
      <c r="FJT8" s="302"/>
      <c r="FJU8" s="302"/>
      <c r="FJV8" s="302"/>
      <c r="FJW8" s="302"/>
      <c r="FJX8" s="302"/>
      <c r="FJY8" s="302"/>
      <c r="FJZ8" s="302"/>
      <c r="FKA8" s="302"/>
      <c r="FKB8" s="302"/>
      <c r="FKC8" s="302"/>
      <c r="FKD8" s="302"/>
      <c r="FKE8" s="302"/>
      <c r="FKF8" s="302"/>
      <c r="FKG8" s="302"/>
      <c r="FKH8" s="302"/>
      <c r="FKI8" s="302"/>
      <c r="FKJ8" s="302"/>
      <c r="FKK8" s="302"/>
      <c r="FKL8" s="302"/>
      <c r="FKM8" s="302"/>
      <c r="FKN8" s="302"/>
      <c r="FKO8" s="302"/>
      <c r="FKP8" s="302"/>
      <c r="FKQ8" s="302"/>
      <c r="FKR8" s="302"/>
      <c r="FKS8" s="302"/>
      <c r="FKT8" s="302"/>
      <c r="FKU8" s="302"/>
      <c r="FKV8" s="302"/>
      <c r="FKW8" s="302"/>
      <c r="FKX8" s="302"/>
      <c r="FKY8" s="302"/>
      <c r="FKZ8" s="302"/>
      <c r="FLA8" s="302"/>
      <c r="FLB8" s="302"/>
      <c r="FLC8" s="302"/>
      <c r="FLD8" s="302"/>
      <c r="FLE8" s="302"/>
      <c r="FLF8" s="302"/>
      <c r="FLG8" s="302"/>
      <c r="FLH8" s="302"/>
      <c r="FLI8" s="302"/>
      <c r="FLJ8" s="302"/>
      <c r="FLK8" s="302"/>
      <c r="FLL8" s="302"/>
      <c r="FLM8" s="302"/>
      <c r="FLN8" s="302"/>
      <c r="FLO8" s="302"/>
      <c r="FLP8" s="302"/>
      <c r="FLQ8" s="302"/>
      <c r="FLR8" s="302"/>
      <c r="FLS8" s="302"/>
      <c r="FLT8" s="302"/>
      <c r="FLU8" s="302"/>
      <c r="FLV8" s="302"/>
      <c r="FLW8" s="302"/>
      <c r="FLX8" s="302"/>
      <c r="FLY8" s="302"/>
      <c r="FLZ8" s="302"/>
      <c r="FMA8" s="302"/>
      <c r="FMB8" s="302"/>
      <c r="FMC8" s="302"/>
      <c r="FMD8" s="302"/>
      <c r="FME8" s="302"/>
      <c r="FMF8" s="302"/>
      <c r="FMG8" s="302"/>
      <c r="FMH8" s="302"/>
      <c r="FMI8" s="302"/>
      <c r="FMJ8" s="302"/>
      <c r="FMK8" s="302"/>
      <c r="FML8" s="302"/>
      <c r="FMM8" s="302"/>
      <c r="FMN8" s="302"/>
      <c r="FMO8" s="302"/>
      <c r="FMP8" s="302"/>
      <c r="FMQ8" s="302"/>
      <c r="FMR8" s="302"/>
      <c r="FMS8" s="302"/>
      <c r="FMT8" s="302"/>
      <c r="FMU8" s="302"/>
      <c r="FMV8" s="302"/>
      <c r="FMW8" s="302"/>
      <c r="FMX8" s="302"/>
      <c r="FMY8" s="302"/>
      <c r="FMZ8" s="302"/>
      <c r="FNA8" s="302"/>
      <c r="FNB8" s="302"/>
      <c r="FNC8" s="302"/>
      <c r="FND8" s="302"/>
      <c r="FNE8" s="302"/>
      <c r="FNF8" s="302"/>
      <c r="FNG8" s="302"/>
      <c r="FNH8" s="302"/>
      <c r="FNI8" s="302"/>
      <c r="FNJ8" s="302"/>
      <c r="FNK8" s="302"/>
      <c r="FNL8" s="302"/>
      <c r="FNM8" s="302"/>
      <c r="FNN8" s="302"/>
      <c r="FNO8" s="302"/>
      <c r="FNP8" s="302"/>
      <c r="FNQ8" s="302"/>
      <c r="FNR8" s="302"/>
      <c r="FNS8" s="302"/>
      <c r="FNT8" s="302"/>
      <c r="FNU8" s="302"/>
      <c r="FNV8" s="302"/>
      <c r="FNW8" s="302"/>
      <c r="FNX8" s="302"/>
      <c r="FNY8" s="302"/>
      <c r="FNZ8" s="302"/>
      <c r="FOA8" s="302"/>
      <c r="FOB8" s="302"/>
      <c r="FOC8" s="302"/>
      <c r="FOD8" s="302"/>
      <c r="FOE8" s="302"/>
      <c r="FOF8" s="302"/>
      <c r="FOG8" s="302"/>
      <c r="FOH8" s="302"/>
      <c r="FOI8" s="302"/>
      <c r="FOJ8" s="302"/>
      <c r="FOK8" s="302"/>
      <c r="FOL8" s="302"/>
      <c r="FOM8" s="302"/>
      <c r="FON8" s="302"/>
      <c r="FOO8" s="302"/>
      <c r="FOP8" s="302"/>
      <c r="FOQ8" s="302"/>
      <c r="FOR8" s="302"/>
      <c r="FOS8" s="302"/>
      <c r="FOT8" s="302"/>
      <c r="FOU8" s="302"/>
      <c r="FOV8" s="302"/>
      <c r="FOW8" s="302"/>
      <c r="FOX8" s="302"/>
      <c r="FOY8" s="302"/>
      <c r="FOZ8" s="302"/>
      <c r="FPA8" s="302"/>
      <c r="FPB8" s="302"/>
      <c r="FPC8" s="302"/>
      <c r="FPD8" s="302"/>
      <c r="FPE8" s="302"/>
      <c r="FPF8" s="302"/>
      <c r="FPG8" s="302"/>
      <c r="FPH8" s="302"/>
      <c r="FPI8" s="302"/>
      <c r="FPJ8" s="302"/>
      <c r="FPK8" s="302"/>
      <c r="FPL8" s="302"/>
      <c r="FPM8" s="302"/>
      <c r="FPN8" s="302"/>
      <c r="FPO8" s="302"/>
      <c r="FPP8" s="302"/>
      <c r="FPQ8" s="302"/>
      <c r="FPR8" s="302"/>
      <c r="FPS8" s="302"/>
      <c r="FPT8" s="302"/>
      <c r="FPU8" s="302"/>
      <c r="FPV8" s="302"/>
      <c r="FPW8" s="302"/>
      <c r="FPX8" s="302"/>
      <c r="FPY8" s="302"/>
      <c r="FPZ8" s="302"/>
      <c r="FQA8" s="302"/>
      <c r="FQB8" s="302"/>
      <c r="FQC8" s="302"/>
      <c r="FQD8" s="302"/>
      <c r="FQE8" s="302"/>
      <c r="FQF8" s="302"/>
      <c r="FQG8" s="302"/>
      <c r="FQH8" s="302"/>
      <c r="FQI8" s="302"/>
      <c r="FQJ8" s="302"/>
      <c r="FQK8" s="302"/>
      <c r="FQL8" s="302"/>
      <c r="FQM8" s="302"/>
      <c r="FQN8" s="302"/>
      <c r="FQO8" s="302"/>
      <c r="FQP8" s="302"/>
      <c r="FQQ8" s="302"/>
      <c r="FQR8" s="302"/>
      <c r="FQS8" s="302"/>
      <c r="FQT8" s="302"/>
      <c r="FQU8" s="302"/>
      <c r="FQV8" s="302"/>
      <c r="FQW8" s="302"/>
      <c r="FQX8" s="302"/>
      <c r="FQY8" s="302"/>
      <c r="FQZ8" s="302"/>
      <c r="FRA8" s="302"/>
      <c r="FRB8" s="302"/>
      <c r="FRC8" s="302"/>
      <c r="FRD8" s="302"/>
      <c r="FRE8" s="302"/>
      <c r="FRF8" s="302"/>
      <c r="FRG8" s="302"/>
      <c r="FRH8" s="302"/>
      <c r="FRI8" s="302"/>
      <c r="FRJ8" s="302"/>
      <c r="FRK8" s="302"/>
      <c r="FRL8" s="302"/>
      <c r="FRM8" s="302"/>
      <c r="FRN8" s="302"/>
      <c r="FRO8" s="302"/>
      <c r="FRP8" s="302"/>
      <c r="FRQ8" s="302"/>
      <c r="FRR8" s="302"/>
      <c r="FRS8" s="302"/>
      <c r="FRT8" s="302"/>
      <c r="FRU8" s="302"/>
      <c r="FRV8" s="302"/>
      <c r="FRW8" s="302"/>
      <c r="FRX8" s="302"/>
      <c r="FRY8" s="302"/>
      <c r="FRZ8" s="302"/>
      <c r="FSA8" s="302"/>
      <c r="FSB8" s="302"/>
      <c r="FSC8" s="302"/>
      <c r="FSD8" s="302"/>
      <c r="FSE8" s="302"/>
      <c r="FSF8" s="302"/>
      <c r="FSG8" s="302"/>
      <c r="FSH8" s="302"/>
      <c r="FSI8" s="302"/>
      <c r="FSJ8" s="302"/>
      <c r="FSK8" s="302"/>
      <c r="FSL8" s="302"/>
      <c r="FSM8" s="302"/>
      <c r="FSN8" s="302"/>
      <c r="FSO8" s="302"/>
      <c r="FSP8" s="302"/>
      <c r="FSQ8" s="302"/>
      <c r="FSR8" s="302"/>
      <c r="FSS8" s="302"/>
      <c r="FST8" s="302"/>
      <c r="FSU8" s="302"/>
      <c r="FSV8" s="302"/>
      <c r="FSW8" s="302"/>
      <c r="FSX8" s="302"/>
      <c r="FSY8" s="302"/>
      <c r="FSZ8" s="302"/>
      <c r="FTA8" s="302"/>
      <c r="FTB8" s="302"/>
      <c r="FTC8" s="302"/>
      <c r="FTD8" s="302"/>
      <c r="FTE8" s="302"/>
      <c r="FTF8" s="302"/>
      <c r="FTG8" s="302"/>
      <c r="FTH8" s="302"/>
      <c r="FTI8" s="302"/>
      <c r="FTJ8" s="302"/>
      <c r="FTK8" s="302"/>
      <c r="FTL8" s="302"/>
      <c r="FTM8" s="302"/>
      <c r="FTN8" s="302"/>
      <c r="FTO8" s="302"/>
      <c r="FTP8" s="302"/>
      <c r="FTQ8" s="302"/>
      <c r="FTR8" s="302"/>
      <c r="FTS8" s="302"/>
      <c r="FTT8" s="302"/>
      <c r="FTU8" s="302"/>
      <c r="FTV8" s="302"/>
      <c r="FTW8" s="302"/>
      <c r="FTX8" s="302"/>
      <c r="FTY8" s="302"/>
      <c r="FTZ8" s="302"/>
      <c r="FUA8" s="302"/>
      <c r="FUB8" s="302"/>
      <c r="FUC8" s="302"/>
      <c r="FUD8" s="302"/>
      <c r="FUE8" s="302"/>
      <c r="FUF8" s="302"/>
      <c r="FUG8" s="302"/>
      <c r="FUH8" s="302"/>
      <c r="FUI8" s="302"/>
      <c r="FUJ8" s="302"/>
      <c r="FUK8" s="302"/>
      <c r="FUL8" s="302"/>
      <c r="FUM8" s="302"/>
      <c r="FUN8" s="302"/>
      <c r="FUO8" s="302"/>
      <c r="FUP8" s="302"/>
      <c r="FUQ8" s="302"/>
      <c r="FUR8" s="302"/>
      <c r="FUS8" s="302"/>
      <c r="FUT8" s="302"/>
      <c r="FUU8" s="302"/>
      <c r="FUV8" s="302"/>
      <c r="FUW8" s="302"/>
      <c r="FUX8" s="302"/>
      <c r="FUY8" s="302"/>
      <c r="FUZ8" s="302"/>
      <c r="FVA8" s="302"/>
      <c r="FVB8" s="302"/>
      <c r="FVC8" s="302"/>
      <c r="FVD8" s="302"/>
      <c r="FVE8" s="302"/>
      <c r="FVF8" s="302"/>
      <c r="FVG8" s="302"/>
      <c r="FVH8" s="302"/>
      <c r="FVI8" s="302"/>
      <c r="FVJ8" s="302"/>
      <c r="FVK8" s="302"/>
      <c r="FVL8" s="302"/>
      <c r="FVM8" s="302"/>
      <c r="FVN8" s="302"/>
      <c r="FVO8" s="302"/>
      <c r="FVP8" s="302"/>
      <c r="FVQ8" s="302"/>
      <c r="FVR8" s="302"/>
      <c r="FVS8" s="302"/>
      <c r="FVT8" s="302"/>
      <c r="FVU8" s="302"/>
      <c r="FVV8" s="302"/>
      <c r="FVW8" s="302"/>
      <c r="FVX8" s="302"/>
      <c r="FVY8" s="302"/>
      <c r="FVZ8" s="302"/>
      <c r="FWA8" s="302"/>
      <c r="FWB8" s="302"/>
      <c r="FWC8" s="302"/>
      <c r="FWD8" s="302"/>
      <c r="FWE8" s="302"/>
      <c r="FWF8" s="302"/>
      <c r="FWG8" s="302"/>
      <c r="FWH8" s="302"/>
      <c r="FWI8" s="302"/>
      <c r="FWJ8" s="302"/>
      <c r="FWK8" s="302"/>
      <c r="FWL8" s="302"/>
      <c r="FWM8" s="302"/>
      <c r="FWN8" s="302"/>
      <c r="FWO8" s="302"/>
      <c r="FWP8" s="302"/>
      <c r="FWQ8" s="302"/>
      <c r="FWR8" s="302"/>
      <c r="FWS8" s="302"/>
      <c r="FWT8" s="302"/>
      <c r="FWU8" s="302"/>
      <c r="FWV8" s="302"/>
      <c r="FWW8" s="302"/>
      <c r="FWX8" s="302"/>
      <c r="FWY8" s="302"/>
      <c r="FWZ8" s="302"/>
      <c r="FXA8" s="302"/>
      <c r="FXB8" s="302"/>
      <c r="FXC8" s="302"/>
      <c r="FXD8" s="302"/>
      <c r="FXE8" s="302"/>
      <c r="FXF8" s="302"/>
      <c r="FXG8" s="302"/>
      <c r="FXH8" s="302"/>
      <c r="FXI8" s="302"/>
      <c r="FXJ8" s="302"/>
      <c r="FXK8" s="302"/>
      <c r="FXL8" s="302"/>
      <c r="FXM8" s="302"/>
      <c r="FXN8" s="302"/>
      <c r="FXO8" s="302"/>
      <c r="FXP8" s="302"/>
      <c r="FXQ8" s="302"/>
      <c r="FXR8" s="302"/>
      <c r="FXS8" s="302"/>
      <c r="FXT8" s="302"/>
      <c r="FXU8" s="302"/>
      <c r="FXV8" s="302"/>
      <c r="FXW8" s="302"/>
      <c r="FXX8" s="302"/>
      <c r="FXY8" s="302"/>
      <c r="FXZ8" s="302"/>
      <c r="FYA8" s="302"/>
      <c r="FYB8" s="302"/>
      <c r="FYC8" s="302"/>
      <c r="FYD8" s="302"/>
      <c r="FYE8" s="302"/>
      <c r="FYF8" s="302"/>
      <c r="FYG8" s="302"/>
      <c r="FYH8" s="302"/>
      <c r="FYI8" s="302"/>
      <c r="FYJ8" s="302"/>
      <c r="FYK8" s="302"/>
      <c r="FYL8" s="302"/>
      <c r="FYM8" s="302"/>
      <c r="FYN8" s="302"/>
      <c r="FYO8" s="302"/>
      <c r="FYP8" s="302"/>
      <c r="FYQ8" s="302"/>
      <c r="FYR8" s="302"/>
      <c r="FYS8" s="302"/>
      <c r="FYT8" s="302"/>
      <c r="FYU8" s="302"/>
      <c r="FYV8" s="302"/>
      <c r="FYW8" s="302"/>
      <c r="FYX8" s="302"/>
      <c r="FYY8" s="302"/>
      <c r="FYZ8" s="302"/>
      <c r="FZA8" s="302"/>
      <c r="FZB8" s="302"/>
      <c r="FZC8" s="302"/>
      <c r="FZD8" s="302"/>
      <c r="FZE8" s="302"/>
      <c r="FZF8" s="302"/>
      <c r="FZG8" s="302"/>
      <c r="FZH8" s="302"/>
      <c r="FZI8" s="302"/>
      <c r="FZJ8" s="302"/>
      <c r="FZK8" s="302"/>
      <c r="FZL8" s="302"/>
      <c r="FZM8" s="302"/>
      <c r="FZN8" s="302"/>
      <c r="FZO8" s="302"/>
      <c r="FZP8" s="302"/>
      <c r="FZQ8" s="302"/>
      <c r="FZR8" s="302"/>
      <c r="FZS8" s="302"/>
      <c r="FZT8" s="302"/>
      <c r="FZU8" s="302"/>
      <c r="FZV8" s="302"/>
      <c r="FZW8" s="302"/>
      <c r="FZX8" s="302"/>
      <c r="FZY8" s="302"/>
      <c r="FZZ8" s="302"/>
      <c r="GAA8" s="302"/>
      <c r="GAB8" s="302"/>
      <c r="GAC8" s="302"/>
      <c r="GAD8" s="302"/>
      <c r="GAE8" s="302"/>
      <c r="GAF8" s="302"/>
      <c r="GAG8" s="302"/>
      <c r="GAH8" s="302"/>
      <c r="GAI8" s="302"/>
      <c r="GAJ8" s="302"/>
      <c r="GAK8" s="302"/>
      <c r="GAL8" s="302"/>
      <c r="GAM8" s="302"/>
      <c r="GAN8" s="302"/>
      <c r="GAO8" s="302"/>
      <c r="GAP8" s="302"/>
      <c r="GAQ8" s="302"/>
      <c r="GAR8" s="302"/>
      <c r="GAS8" s="302"/>
      <c r="GAT8" s="302"/>
      <c r="GAU8" s="302"/>
      <c r="GAV8" s="302"/>
      <c r="GAW8" s="302"/>
      <c r="GAX8" s="302"/>
      <c r="GAY8" s="302"/>
      <c r="GAZ8" s="302"/>
      <c r="GBA8" s="302"/>
      <c r="GBB8" s="302"/>
      <c r="GBC8" s="302"/>
      <c r="GBD8" s="302"/>
      <c r="GBE8" s="302"/>
      <c r="GBF8" s="302"/>
      <c r="GBG8" s="302"/>
      <c r="GBH8" s="302"/>
      <c r="GBI8" s="302"/>
      <c r="GBJ8" s="302"/>
      <c r="GBK8" s="302"/>
      <c r="GBL8" s="302"/>
      <c r="GBM8" s="302"/>
      <c r="GBN8" s="302"/>
      <c r="GBO8" s="302"/>
      <c r="GBP8" s="302"/>
      <c r="GBQ8" s="302"/>
      <c r="GBR8" s="302"/>
      <c r="GBS8" s="302"/>
      <c r="GBT8" s="302"/>
      <c r="GBU8" s="302"/>
      <c r="GBV8" s="302"/>
      <c r="GBW8" s="302"/>
      <c r="GBX8" s="302"/>
      <c r="GBY8" s="302"/>
      <c r="GBZ8" s="302"/>
      <c r="GCA8" s="302"/>
      <c r="GCB8" s="302"/>
      <c r="GCC8" s="302"/>
      <c r="GCD8" s="302"/>
      <c r="GCE8" s="302"/>
      <c r="GCF8" s="302"/>
      <c r="GCG8" s="302"/>
      <c r="GCH8" s="302"/>
      <c r="GCI8" s="302"/>
      <c r="GCJ8" s="302"/>
      <c r="GCK8" s="302"/>
      <c r="GCL8" s="302"/>
      <c r="GCM8" s="302"/>
      <c r="GCN8" s="302"/>
      <c r="GCO8" s="302"/>
      <c r="GCP8" s="302"/>
      <c r="GCQ8" s="302"/>
      <c r="GCR8" s="302"/>
      <c r="GCS8" s="302"/>
      <c r="GCT8" s="302"/>
      <c r="GCU8" s="302"/>
      <c r="GCV8" s="302"/>
      <c r="GCW8" s="302"/>
      <c r="GCX8" s="302"/>
      <c r="GCY8" s="302"/>
      <c r="GCZ8" s="302"/>
      <c r="GDA8" s="302"/>
      <c r="GDB8" s="302"/>
      <c r="GDC8" s="302"/>
      <c r="GDD8" s="302"/>
      <c r="GDE8" s="302"/>
      <c r="GDF8" s="302"/>
      <c r="GDG8" s="302"/>
      <c r="GDH8" s="302"/>
      <c r="GDI8" s="302"/>
      <c r="GDJ8" s="302"/>
      <c r="GDK8" s="302"/>
      <c r="GDL8" s="302"/>
      <c r="GDM8" s="302"/>
      <c r="GDN8" s="302"/>
      <c r="GDO8" s="302"/>
      <c r="GDP8" s="302"/>
      <c r="GDQ8" s="302"/>
      <c r="GDR8" s="302"/>
      <c r="GDS8" s="302"/>
      <c r="GDT8" s="302"/>
      <c r="GDU8" s="302"/>
      <c r="GDV8" s="302"/>
      <c r="GDW8" s="302"/>
      <c r="GDX8" s="302"/>
      <c r="GDY8" s="302"/>
      <c r="GDZ8" s="302"/>
      <c r="GEA8" s="302"/>
      <c r="GEB8" s="302"/>
      <c r="GEC8" s="302"/>
      <c r="GED8" s="302"/>
      <c r="GEE8" s="302"/>
      <c r="GEF8" s="302"/>
      <c r="GEG8" s="302"/>
      <c r="GEH8" s="302"/>
      <c r="GEI8" s="302"/>
      <c r="GEJ8" s="302"/>
      <c r="GEK8" s="302"/>
      <c r="GEL8" s="302"/>
      <c r="GEM8" s="302"/>
      <c r="GEN8" s="302"/>
      <c r="GEO8" s="302"/>
      <c r="GEP8" s="302"/>
      <c r="GEQ8" s="302"/>
      <c r="GER8" s="302"/>
      <c r="GES8" s="302"/>
      <c r="GET8" s="302"/>
      <c r="GEU8" s="302"/>
      <c r="GEV8" s="302"/>
      <c r="GEW8" s="302"/>
      <c r="GEX8" s="302"/>
      <c r="GEY8" s="302"/>
      <c r="GEZ8" s="302"/>
      <c r="GFA8" s="302"/>
      <c r="GFB8" s="302"/>
      <c r="GFC8" s="302"/>
      <c r="GFD8" s="302"/>
      <c r="GFE8" s="302"/>
      <c r="GFF8" s="302"/>
      <c r="GFG8" s="302"/>
      <c r="GFH8" s="302"/>
      <c r="GFI8" s="302"/>
      <c r="GFJ8" s="302"/>
      <c r="GFK8" s="302"/>
      <c r="GFL8" s="302"/>
      <c r="GFM8" s="302"/>
      <c r="GFN8" s="302"/>
      <c r="GFO8" s="302"/>
      <c r="GFP8" s="302"/>
      <c r="GFQ8" s="302"/>
      <c r="GFR8" s="302"/>
      <c r="GFS8" s="302"/>
      <c r="GFT8" s="302"/>
      <c r="GFU8" s="302"/>
      <c r="GFV8" s="302"/>
      <c r="GFW8" s="302"/>
      <c r="GFX8" s="302"/>
      <c r="GFY8" s="302"/>
      <c r="GFZ8" s="302"/>
      <c r="GGA8" s="302"/>
      <c r="GGB8" s="302"/>
      <c r="GGC8" s="302"/>
      <c r="GGD8" s="302"/>
      <c r="GGE8" s="302"/>
      <c r="GGF8" s="302"/>
      <c r="GGG8" s="302"/>
      <c r="GGH8" s="302"/>
      <c r="GGI8" s="302"/>
      <c r="GGJ8" s="302"/>
      <c r="GGK8" s="302"/>
      <c r="GGL8" s="302"/>
      <c r="GGM8" s="302"/>
      <c r="GGN8" s="302"/>
      <c r="GGO8" s="302"/>
      <c r="GGP8" s="302"/>
      <c r="GGQ8" s="302"/>
      <c r="GGR8" s="302"/>
      <c r="GGS8" s="302"/>
      <c r="GGT8" s="302"/>
      <c r="GGU8" s="302"/>
      <c r="GGV8" s="302"/>
      <c r="GGW8" s="302"/>
      <c r="GGX8" s="302"/>
      <c r="GGY8" s="302"/>
      <c r="GGZ8" s="302"/>
      <c r="GHA8" s="302"/>
      <c r="GHB8" s="302"/>
      <c r="GHC8" s="302"/>
      <c r="GHD8" s="302"/>
      <c r="GHE8" s="302"/>
      <c r="GHF8" s="302"/>
      <c r="GHG8" s="302"/>
      <c r="GHH8" s="302"/>
      <c r="GHI8" s="302"/>
      <c r="GHJ8" s="302"/>
      <c r="GHK8" s="302"/>
      <c r="GHL8" s="302"/>
      <c r="GHM8" s="302"/>
      <c r="GHN8" s="302"/>
      <c r="GHO8" s="302"/>
      <c r="GHP8" s="302"/>
      <c r="GHQ8" s="302"/>
      <c r="GHR8" s="302"/>
      <c r="GHS8" s="302"/>
      <c r="GHT8" s="302"/>
      <c r="GHU8" s="302"/>
      <c r="GHV8" s="302"/>
      <c r="GHW8" s="302"/>
      <c r="GHX8" s="302"/>
      <c r="GHY8" s="302"/>
      <c r="GHZ8" s="302"/>
      <c r="GIA8" s="302"/>
      <c r="GIB8" s="302"/>
      <c r="GIC8" s="302"/>
      <c r="GID8" s="302"/>
      <c r="GIE8" s="302"/>
      <c r="GIF8" s="302"/>
      <c r="GIG8" s="302"/>
      <c r="GIH8" s="302"/>
      <c r="GII8" s="302"/>
      <c r="GIJ8" s="302"/>
      <c r="GIK8" s="302"/>
      <c r="GIL8" s="302"/>
      <c r="GIM8" s="302"/>
      <c r="GIN8" s="302"/>
      <c r="GIO8" s="302"/>
      <c r="GIP8" s="302"/>
      <c r="GIQ8" s="302"/>
      <c r="GIR8" s="302"/>
      <c r="GIS8" s="302"/>
      <c r="GIT8" s="302"/>
      <c r="GIU8" s="302"/>
      <c r="GIV8" s="302"/>
      <c r="GIW8" s="302"/>
      <c r="GIX8" s="302"/>
      <c r="GIY8" s="302"/>
      <c r="GIZ8" s="302"/>
      <c r="GJA8" s="302"/>
      <c r="GJB8" s="302"/>
      <c r="GJC8" s="302"/>
      <c r="GJD8" s="302"/>
      <c r="GJE8" s="302"/>
      <c r="GJF8" s="302"/>
      <c r="GJG8" s="302"/>
      <c r="GJH8" s="302"/>
      <c r="GJI8" s="302"/>
      <c r="GJJ8" s="302"/>
      <c r="GJK8" s="302"/>
      <c r="GJL8" s="302"/>
      <c r="GJM8" s="302"/>
      <c r="GJN8" s="302"/>
      <c r="GJO8" s="302"/>
      <c r="GJP8" s="302"/>
      <c r="GJQ8" s="302"/>
      <c r="GJR8" s="302"/>
      <c r="GJS8" s="302"/>
      <c r="GJT8" s="302"/>
      <c r="GJU8" s="302"/>
      <c r="GJV8" s="302"/>
      <c r="GJW8" s="302"/>
      <c r="GJX8" s="302"/>
      <c r="GJY8" s="302"/>
      <c r="GJZ8" s="302"/>
      <c r="GKA8" s="302"/>
      <c r="GKB8" s="302"/>
      <c r="GKC8" s="302"/>
      <c r="GKD8" s="302"/>
      <c r="GKE8" s="302"/>
      <c r="GKF8" s="302"/>
      <c r="GKG8" s="302"/>
      <c r="GKH8" s="302"/>
      <c r="GKI8" s="302"/>
      <c r="GKJ8" s="302"/>
      <c r="GKK8" s="302"/>
      <c r="GKL8" s="302"/>
      <c r="GKM8" s="302"/>
      <c r="GKN8" s="302"/>
      <c r="GKO8" s="302"/>
      <c r="GKP8" s="302"/>
      <c r="GKQ8" s="302"/>
      <c r="GKR8" s="302"/>
      <c r="GKS8" s="302"/>
      <c r="GKT8" s="302"/>
      <c r="GKU8" s="302"/>
      <c r="GKV8" s="302"/>
      <c r="GKW8" s="302"/>
      <c r="GKX8" s="302"/>
      <c r="GKY8" s="302"/>
      <c r="GKZ8" s="302"/>
      <c r="GLA8" s="302"/>
      <c r="GLB8" s="302"/>
      <c r="GLC8" s="302"/>
      <c r="GLD8" s="302"/>
      <c r="GLE8" s="302"/>
      <c r="GLF8" s="302"/>
      <c r="GLG8" s="302"/>
      <c r="GLH8" s="302"/>
      <c r="GLI8" s="302"/>
      <c r="GLJ8" s="302"/>
      <c r="GLK8" s="302"/>
      <c r="GLL8" s="302"/>
      <c r="GLM8" s="302"/>
      <c r="GLN8" s="302"/>
      <c r="GLO8" s="302"/>
      <c r="GLP8" s="302"/>
      <c r="GLQ8" s="302"/>
      <c r="GLR8" s="302"/>
      <c r="GLS8" s="302"/>
      <c r="GLT8" s="302"/>
      <c r="GLU8" s="302"/>
      <c r="GLV8" s="302"/>
      <c r="GLW8" s="302"/>
      <c r="GLX8" s="302"/>
      <c r="GLY8" s="302"/>
      <c r="GLZ8" s="302"/>
      <c r="GMA8" s="302"/>
      <c r="GMB8" s="302"/>
      <c r="GMC8" s="302"/>
      <c r="GMD8" s="302"/>
      <c r="GME8" s="302"/>
      <c r="GMF8" s="302"/>
      <c r="GMG8" s="302"/>
      <c r="GMH8" s="302"/>
      <c r="GMI8" s="302"/>
      <c r="GMJ8" s="302"/>
      <c r="GMK8" s="302"/>
      <c r="GML8" s="302"/>
      <c r="GMM8" s="302"/>
      <c r="GMN8" s="302"/>
      <c r="GMO8" s="302"/>
      <c r="GMP8" s="302"/>
      <c r="GMQ8" s="302"/>
      <c r="GMR8" s="302"/>
      <c r="GMS8" s="302"/>
      <c r="GMT8" s="302"/>
      <c r="GMU8" s="302"/>
      <c r="GMV8" s="302"/>
      <c r="GMW8" s="302"/>
      <c r="GMX8" s="302"/>
      <c r="GMY8" s="302"/>
      <c r="GMZ8" s="302"/>
      <c r="GNA8" s="302"/>
      <c r="GNB8" s="302"/>
      <c r="GNC8" s="302"/>
      <c r="GND8" s="302"/>
      <c r="GNE8" s="302"/>
      <c r="GNF8" s="302"/>
      <c r="GNG8" s="302"/>
      <c r="GNH8" s="302"/>
      <c r="GNI8" s="302"/>
      <c r="GNJ8" s="302"/>
      <c r="GNK8" s="302"/>
      <c r="GNL8" s="302"/>
      <c r="GNM8" s="302"/>
      <c r="GNN8" s="302"/>
      <c r="GNO8" s="302"/>
      <c r="GNP8" s="302"/>
      <c r="GNQ8" s="302"/>
      <c r="GNR8" s="302"/>
      <c r="GNS8" s="302"/>
      <c r="GNT8" s="302"/>
      <c r="GNU8" s="302"/>
      <c r="GNV8" s="302"/>
      <c r="GNW8" s="302"/>
      <c r="GNX8" s="302"/>
      <c r="GNY8" s="302"/>
      <c r="GNZ8" s="302"/>
      <c r="GOA8" s="302"/>
      <c r="GOB8" s="302"/>
      <c r="GOC8" s="302"/>
      <c r="GOD8" s="302"/>
      <c r="GOE8" s="302"/>
      <c r="GOF8" s="302"/>
      <c r="GOG8" s="302"/>
      <c r="GOH8" s="302"/>
      <c r="GOI8" s="302"/>
      <c r="GOJ8" s="302"/>
      <c r="GOK8" s="302"/>
      <c r="GOL8" s="302"/>
      <c r="GOM8" s="302"/>
      <c r="GON8" s="302"/>
      <c r="GOO8" s="302"/>
      <c r="GOP8" s="302"/>
      <c r="GOQ8" s="302"/>
      <c r="GOR8" s="302"/>
      <c r="GOS8" s="302"/>
      <c r="GOT8" s="302"/>
      <c r="GOU8" s="302"/>
      <c r="GOV8" s="302"/>
      <c r="GOW8" s="302"/>
      <c r="GOX8" s="302"/>
      <c r="GOY8" s="302"/>
      <c r="GOZ8" s="302"/>
      <c r="GPA8" s="302"/>
      <c r="GPB8" s="302"/>
      <c r="GPC8" s="302"/>
      <c r="GPD8" s="302"/>
      <c r="GPE8" s="302"/>
      <c r="GPF8" s="302"/>
      <c r="GPG8" s="302"/>
      <c r="GPH8" s="302"/>
      <c r="GPI8" s="302"/>
      <c r="GPJ8" s="302"/>
      <c r="GPK8" s="302"/>
      <c r="GPL8" s="302"/>
      <c r="GPM8" s="302"/>
      <c r="GPN8" s="302"/>
      <c r="GPO8" s="302"/>
      <c r="GPP8" s="302"/>
      <c r="GPQ8" s="302"/>
      <c r="GPR8" s="302"/>
      <c r="GPS8" s="302"/>
      <c r="GPT8" s="302"/>
      <c r="GPU8" s="302"/>
      <c r="GPV8" s="302"/>
      <c r="GPW8" s="302"/>
      <c r="GPX8" s="302"/>
      <c r="GPY8" s="302"/>
      <c r="GPZ8" s="302"/>
      <c r="GQA8" s="302"/>
      <c r="GQB8" s="302"/>
      <c r="GQC8" s="302"/>
      <c r="GQD8" s="302"/>
      <c r="GQE8" s="302"/>
      <c r="GQF8" s="302"/>
      <c r="GQG8" s="302"/>
      <c r="GQH8" s="302"/>
      <c r="GQI8" s="302"/>
      <c r="GQJ8" s="302"/>
      <c r="GQK8" s="302"/>
      <c r="GQL8" s="302"/>
      <c r="GQM8" s="302"/>
      <c r="GQN8" s="302"/>
      <c r="GQO8" s="302"/>
      <c r="GQP8" s="302"/>
      <c r="GQQ8" s="302"/>
      <c r="GQR8" s="302"/>
      <c r="GQS8" s="302"/>
      <c r="GQT8" s="302"/>
      <c r="GQU8" s="302"/>
      <c r="GQV8" s="302"/>
      <c r="GQW8" s="302"/>
      <c r="GQX8" s="302"/>
      <c r="GQY8" s="302"/>
      <c r="GQZ8" s="302"/>
      <c r="GRA8" s="302"/>
      <c r="GRB8" s="302"/>
      <c r="GRC8" s="302"/>
      <c r="GRD8" s="302"/>
      <c r="GRE8" s="302"/>
      <c r="GRF8" s="302"/>
      <c r="GRG8" s="302"/>
      <c r="GRH8" s="302"/>
      <c r="GRI8" s="302"/>
      <c r="GRJ8" s="302"/>
      <c r="GRK8" s="302"/>
      <c r="GRL8" s="302"/>
      <c r="GRM8" s="302"/>
      <c r="GRN8" s="302"/>
      <c r="GRO8" s="302"/>
      <c r="GRP8" s="302"/>
      <c r="GRQ8" s="302"/>
      <c r="GRR8" s="302"/>
      <c r="GRS8" s="302"/>
      <c r="GRT8" s="302"/>
      <c r="GRU8" s="302"/>
      <c r="GRV8" s="302"/>
      <c r="GRW8" s="302"/>
      <c r="GRX8" s="302"/>
      <c r="GRY8" s="302"/>
      <c r="GRZ8" s="302"/>
      <c r="GSA8" s="302"/>
      <c r="GSB8" s="302"/>
      <c r="GSC8" s="302"/>
      <c r="GSD8" s="302"/>
      <c r="GSE8" s="302"/>
      <c r="GSF8" s="302"/>
      <c r="GSG8" s="302"/>
      <c r="GSH8" s="302"/>
      <c r="GSI8" s="302"/>
      <c r="GSJ8" s="302"/>
      <c r="GSK8" s="302"/>
      <c r="GSL8" s="302"/>
      <c r="GSM8" s="302"/>
      <c r="GSN8" s="302"/>
      <c r="GSO8" s="302"/>
      <c r="GSP8" s="302"/>
      <c r="GSQ8" s="302"/>
      <c r="GSR8" s="302"/>
      <c r="GSS8" s="302"/>
      <c r="GST8" s="302"/>
      <c r="GSU8" s="302"/>
      <c r="GSV8" s="302"/>
      <c r="GSW8" s="302"/>
      <c r="GSX8" s="302"/>
      <c r="GSY8" s="302"/>
      <c r="GSZ8" s="302"/>
      <c r="GTA8" s="302"/>
      <c r="GTB8" s="302"/>
      <c r="GTC8" s="302"/>
      <c r="GTD8" s="302"/>
      <c r="GTE8" s="302"/>
      <c r="GTF8" s="302"/>
      <c r="GTG8" s="302"/>
      <c r="GTH8" s="302"/>
      <c r="GTI8" s="302"/>
      <c r="GTJ8" s="302"/>
      <c r="GTK8" s="302"/>
      <c r="GTL8" s="302"/>
      <c r="GTM8" s="302"/>
      <c r="GTN8" s="302"/>
      <c r="GTO8" s="302"/>
      <c r="GTP8" s="302"/>
      <c r="GTQ8" s="302"/>
      <c r="GTR8" s="302"/>
      <c r="GTS8" s="302"/>
      <c r="GTT8" s="302"/>
      <c r="GTU8" s="302"/>
      <c r="GTV8" s="302"/>
      <c r="GTW8" s="302"/>
      <c r="GTX8" s="302"/>
      <c r="GTY8" s="302"/>
      <c r="GTZ8" s="302"/>
      <c r="GUA8" s="302"/>
      <c r="GUB8" s="302"/>
      <c r="GUC8" s="302"/>
      <c r="GUD8" s="302"/>
      <c r="GUE8" s="302"/>
      <c r="GUF8" s="302"/>
      <c r="GUG8" s="302"/>
      <c r="GUH8" s="302"/>
      <c r="GUI8" s="302"/>
      <c r="GUJ8" s="302"/>
      <c r="GUK8" s="302"/>
      <c r="GUL8" s="302"/>
      <c r="GUM8" s="302"/>
      <c r="GUN8" s="302"/>
      <c r="GUO8" s="302"/>
      <c r="GUP8" s="302"/>
      <c r="GUQ8" s="302"/>
      <c r="GUR8" s="302"/>
      <c r="GUS8" s="302"/>
      <c r="GUT8" s="302"/>
      <c r="GUU8" s="302"/>
      <c r="GUV8" s="302"/>
      <c r="GUW8" s="302"/>
      <c r="GUX8" s="302"/>
      <c r="GUY8" s="302"/>
      <c r="GUZ8" s="302"/>
      <c r="GVA8" s="302"/>
      <c r="GVB8" s="302"/>
      <c r="GVC8" s="302"/>
      <c r="GVD8" s="302"/>
      <c r="GVE8" s="302"/>
      <c r="GVF8" s="302"/>
      <c r="GVG8" s="302"/>
      <c r="GVH8" s="302"/>
      <c r="GVI8" s="302"/>
      <c r="GVJ8" s="302"/>
      <c r="GVK8" s="302"/>
      <c r="GVL8" s="302"/>
      <c r="GVM8" s="302"/>
      <c r="GVN8" s="302"/>
      <c r="GVO8" s="302"/>
      <c r="GVP8" s="302"/>
      <c r="GVQ8" s="302"/>
      <c r="GVR8" s="302"/>
      <c r="GVS8" s="302"/>
      <c r="GVT8" s="302"/>
      <c r="GVU8" s="302"/>
      <c r="GVV8" s="302"/>
      <c r="GVW8" s="302"/>
      <c r="GVX8" s="302"/>
      <c r="GVY8" s="302"/>
      <c r="GVZ8" s="302"/>
      <c r="GWA8" s="302"/>
      <c r="GWB8" s="302"/>
      <c r="GWC8" s="302"/>
      <c r="GWD8" s="302"/>
      <c r="GWE8" s="302"/>
      <c r="GWF8" s="302"/>
      <c r="GWG8" s="302"/>
      <c r="GWH8" s="302"/>
      <c r="GWI8" s="302"/>
      <c r="GWJ8" s="302"/>
      <c r="GWK8" s="302"/>
      <c r="GWL8" s="302"/>
      <c r="GWM8" s="302"/>
      <c r="GWN8" s="302"/>
      <c r="GWO8" s="302"/>
      <c r="GWP8" s="302"/>
      <c r="GWQ8" s="302"/>
      <c r="GWR8" s="302"/>
      <c r="GWS8" s="302"/>
      <c r="GWT8" s="302"/>
      <c r="GWU8" s="302"/>
      <c r="GWV8" s="302"/>
      <c r="GWW8" s="302"/>
      <c r="GWX8" s="302"/>
      <c r="GWY8" s="302"/>
      <c r="GWZ8" s="302"/>
      <c r="GXA8" s="302"/>
      <c r="GXB8" s="302"/>
      <c r="GXC8" s="302"/>
      <c r="GXD8" s="302"/>
      <c r="GXE8" s="302"/>
      <c r="GXF8" s="302"/>
      <c r="GXG8" s="302"/>
      <c r="GXH8" s="302"/>
      <c r="GXI8" s="302"/>
      <c r="GXJ8" s="302"/>
      <c r="GXK8" s="302"/>
      <c r="GXL8" s="302"/>
      <c r="GXM8" s="302"/>
      <c r="GXN8" s="302"/>
      <c r="GXO8" s="302"/>
      <c r="GXP8" s="302"/>
      <c r="GXQ8" s="302"/>
      <c r="GXR8" s="302"/>
      <c r="GXS8" s="302"/>
      <c r="GXT8" s="302"/>
      <c r="GXU8" s="302"/>
      <c r="GXV8" s="302"/>
      <c r="GXW8" s="302"/>
      <c r="GXX8" s="302"/>
      <c r="GXY8" s="302"/>
      <c r="GXZ8" s="302"/>
      <c r="GYA8" s="302"/>
      <c r="GYB8" s="302"/>
      <c r="GYC8" s="302"/>
      <c r="GYD8" s="302"/>
      <c r="GYE8" s="302"/>
      <c r="GYF8" s="302"/>
      <c r="GYG8" s="302"/>
      <c r="GYH8" s="302"/>
      <c r="GYI8" s="302"/>
      <c r="GYJ8" s="302"/>
      <c r="GYK8" s="302"/>
      <c r="GYL8" s="302"/>
      <c r="GYM8" s="302"/>
      <c r="GYN8" s="302"/>
      <c r="GYO8" s="302"/>
      <c r="GYP8" s="302"/>
      <c r="GYQ8" s="302"/>
      <c r="GYR8" s="302"/>
      <c r="GYS8" s="302"/>
      <c r="GYT8" s="302"/>
      <c r="GYU8" s="302"/>
      <c r="GYV8" s="302"/>
      <c r="GYW8" s="302"/>
      <c r="GYX8" s="302"/>
      <c r="GYY8" s="302"/>
      <c r="GYZ8" s="302"/>
      <c r="GZA8" s="302"/>
      <c r="GZB8" s="302"/>
      <c r="GZC8" s="302"/>
      <c r="GZD8" s="302"/>
      <c r="GZE8" s="302"/>
      <c r="GZF8" s="302"/>
      <c r="GZG8" s="302"/>
      <c r="GZH8" s="302"/>
      <c r="GZI8" s="302"/>
      <c r="GZJ8" s="302"/>
      <c r="GZK8" s="302"/>
      <c r="GZL8" s="302"/>
      <c r="GZM8" s="302"/>
      <c r="GZN8" s="302"/>
      <c r="GZO8" s="302"/>
      <c r="GZP8" s="302"/>
      <c r="GZQ8" s="302"/>
      <c r="GZR8" s="302"/>
      <c r="GZS8" s="302"/>
      <c r="GZT8" s="302"/>
      <c r="GZU8" s="302"/>
      <c r="GZV8" s="302"/>
      <c r="GZW8" s="302"/>
      <c r="GZX8" s="302"/>
      <c r="GZY8" s="302"/>
      <c r="GZZ8" s="302"/>
      <c r="HAA8" s="302"/>
      <c r="HAB8" s="302"/>
      <c r="HAC8" s="302"/>
      <c r="HAD8" s="302"/>
      <c r="HAE8" s="302"/>
      <c r="HAF8" s="302"/>
      <c r="HAG8" s="302"/>
      <c r="HAH8" s="302"/>
      <c r="HAI8" s="302"/>
      <c r="HAJ8" s="302"/>
      <c r="HAK8" s="302"/>
      <c r="HAL8" s="302"/>
      <c r="HAM8" s="302"/>
      <c r="HAN8" s="302"/>
      <c r="HAO8" s="302"/>
      <c r="HAP8" s="302"/>
      <c r="HAQ8" s="302"/>
      <c r="HAR8" s="302"/>
      <c r="HAS8" s="302"/>
      <c r="HAT8" s="302"/>
      <c r="HAU8" s="302"/>
      <c r="HAV8" s="302"/>
      <c r="HAW8" s="302"/>
      <c r="HAX8" s="302"/>
      <c r="HAY8" s="302"/>
      <c r="HAZ8" s="302"/>
      <c r="HBA8" s="302"/>
      <c r="HBB8" s="302"/>
      <c r="HBC8" s="302"/>
      <c r="HBD8" s="302"/>
      <c r="HBE8" s="302"/>
      <c r="HBF8" s="302"/>
      <c r="HBG8" s="302"/>
      <c r="HBH8" s="302"/>
      <c r="HBI8" s="302"/>
      <c r="HBJ8" s="302"/>
      <c r="HBK8" s="302"/>
      <c r="HBL8" s="302"/>
      <c r="HBM8" s="302"/>
      <c r="HBN8" s="302"/>
      <c r="HBO8" s="302"/>
      <c r="HBP8" s="302"/>
      <c r="HBQ8" s="302"/>
      <c r="HBR8" s="302"/>
      <c r="HBS8" s="302"/>
      <c r="HBT8" s="302"/>
      <c r="HBU8" s="302"/>
      <c r="HBV8" s="302"/>
      <c r="HBW8" s="302"/>
      <c r="HBX8" s="302"/>
      <c r="HBY8" s="302"/>
      <c r="HBZ8" s="302"/>
      <c r="HCA8" s="302"/>
      <c r="HCB8" s="302"/>
      <c r="HCC8" s="302"/>
      <c r="HCD8" s="302"/>
      <c r="HCE8" s="302"/>
      <c r="HCF8" s="302"/>
      <c r="HCG8" s="302"/>
      <c r="HCH8" s="302"/>
      <c r="HCI8" s="302"/>
      <c r="HCJ8" s="302"/>
      <c r="HCK8" s="302"/>
      <c r="HCL8" s="302"/>
      <c r="HCM8" s="302"/>
      <c r="HCN8" s="302"/>
      <c r="HCO8" s="302"/>
      <c r="HCP8" s="302"/>
      <c r="HCQ8" s="302"/>
      <c r="HCR8" s="302"/>
      <c r="HCS8" s="302"/>
      <c r="HCT8" s="302"/>
      <c r="HCU8" s="302"/>
      <c r="HCV8" s="302"/>
      <c r="HCW8" s="302"/>
      <c r="HCX8" s="302"/>
      <c r="HCY8" s="302"/>
      <c r="HCZ8" s="302"/>
      <c r="HDA8" s="302"/>
      <c r="HDB8" s="302"/>
      <c r="HDC8" s="302"/>
      <c r="HDD8" s="302"/>
      <c r="HDE8" s="302"/>
      <c r="HDF8" s="302"/>
      <c r="HDG8" s="302"/>
      <c r="HDH8" s="302"/>
      <c r="HDI8" s="302"/>
      <c r="HDJ8" s="302"/>
      <c r="HDK8" s="302"/>
      <c r="HDL8" s="302"/>
      <c r="HDM8" s="302"/>
      <c r="HDN8" s="302"/>
      <c r="HDO8" s="302"/>
      <c r="HDP8" s="302"/>
      <c r="HDQ8" s="302"/>
      <c r="HDR8" s="302"/>
      <c r="HDS8" s="302"/>
      <c r="HDT8" s="302"/>
      <c r="HDU8" s="302"/>
      <c r="HDV8" s="302"/>
      <c r="HDW8" s="302"/>
      <c r="HDX8" s="302"/>
      <c r="HDY8" s="302"/>
      <c r="HDZ8" s="302"/>
      <c r="HEA8" s="302"/>
      <c r="HEB8" s="302"/>
      <c r="HEC8" s="302"/>
      <c r="HED8" s="302"/>
      <c r="HEE8" s="302"/>
      <c r="HEF8" s="302"/>
      <c r="HEG8" s="302"/>
      <c r="HEH8" s="302"/>
      <c r="HEI8" s="302"/>
      <c r="HEJ8" s="302"/>
      <c r="HEK8" s="302"/>
      <c r="HEL8" s="302"/>
      <c r="HEM8" s="302"/>
      <c r="HEN8" s="302"/>
      <c r="HEO8" s="302"/>
      <c r="HEP8" s="302"/>
      <c r="HEQ8" s="302"/>
      <c r="HER8" s="302"/>
      <c r="HES8" s="302"/>
      <c r="HET8" s="302"/>
      <c r="HEU8" s="302"/>
      <c r="HEV8" s="302"/>
      <c r="HEW8" s="302"/>
      <c r="HEX8" s="302"/>
      <c r="HEY8" s="302"/>
      <c r="HEZ8" s="302"/>
      <c r="HFA8" s="302"/>
      <c r="HFB8" s="302"/>
      <c r="HFC8" s="302"/>
      <c r="HFD8" s="302"/>
      <c r="HFE8" s="302"/>
      <c r="HFF8" s="302"/>
      <c r="HFG8" s="302"/>
      <c r="HFH8" s="302"/>
      <c r="HFI8" s="302"/>
      <c r="HFJ8" s="302"/>
      <c r="HFK8" s="302"/>
      <c r="HFL8" s="302"/>
      <c r="HFM8" s="302"/>
      <c r="HFN8" s="302"/>
      <c r="HFO8" s="302"/>
      <c r="HFP8" s="302"/>
      <c r="HFQ8" s="302"/>
      <c r="HFR8" s="302"/>
      <c r="HFS8" s="302"/>
      <c r="HFT8" s="302"/>
      <c r="HFU8" s="302"/>
      <c r="HFV8" s="302"/>
      <c r="HFW8" s="302"/>
      <c r="HFX8" s="302"/>
      <c r="HFY8" s="302"/>
      <c r="HFZ8" s="302"/>
      <c r="HGA8" s="302"/>
      <c r="HGB8" s="302"/>
      <c r="HGC8" s="302"/>
      <c r="HGD8" s="302"/>
      <c r="HGE8" s="302"/>
      <c r="HGF8" s="302"/>
      <c r="HGG8" s="302"/>
      <c r="HGH8" s="302"/>
      <c r="HGI8" s="302"/>
      <c r="HGJ8" s="302"/>
      <c r="HGK8" s="302"/>
      <c r="HGL8" s="302"/>
      <c r="HGM8" s="302"/>
      <c r="HGN8" s="302"/>
      <c r="HGO8" s="302"/>
      <c r="HGP8" s="302"/>
      <c r="HGQ8" s="302"/>
      <c r="HGR8" s="302"/>
      <c r="HGS8" s="302"/>
      <c r="HGT8" s="302"/>
      <c r="HGU8" s="302"/>
      <c r="HGV8" s="302"/>
      <c r="HGW8" s="302"/>
      <c r="HGX8" s="302"/>
      <c r="HGY8" s="302"/>
      <c r="HGZ8" s="302"/>
      <c r="HHA8" s="302"/>
      <c r="HHB8" s="302"/>
      <c r="HHC8" s="302"/>
      <c r="HHD8" s="302"/>
      <c r="HHE8" s="302"/>
      <c r="HHF8" s="302"/>
      <c r="HHG8" s="302"/>
      <c r="HHH8" s="302"/>
      <c r="HHI8" s="302"/>
      <c r="HHJ8" s="302"/>
      <c r="HHK8" s="302"/>
      <c r="HHL8" s="302"/>
      <c r="HHM8" s="302"/>
      <c r="HHN8" s="302"/>
      <c r="HHO8" s="302"/>
      <c r="HHP8" s="302"/>
      <c r="HHQ8" s="302"/>
      <c r="HHR8" s="302"/>
      <c r="HHS8" s="302"/>
      <c r="HHT8" s="302"/>
      <c r="HHU8" s="302"/>
      <c r="HHV8" s="302"/>
      <c r="HHW8" s="302"/>
      <c r="HHX8" s="302"/>
      <c r="HHY8" s="302"/>
      <c r="HHZ8" s="302"/>
      <c r="HIA8" s="302"/>
      <c r="HIB8" s="302"/>
      <c r="HIC8" s="302"/>
      <c r="HID8" s="302"/>
      <c r="HIE8" s="302"/>
      <c r="HIF8" s="302"/>
      <c r="HIG8" s="302"/>
      <c r="HIH8" s="302"/>
      <c r="HII8" s="302"/>
      <c r="HIJ8" s="302"/>
      <c r="HIK8" s="302"/>
      <c r="HIL8" s="302"/>
      <c r="HIM8" s="302"/>
      <c r="HIN8" s="302"/>
      <c r="HIO8" s="302"/>
      <c r="HIP8" s="302"/>
      <c r="HIQ8" s="302"/>
      <c r="HIR8" s="302"/>
      <c r="HIS8" s="302"/>
      <c r="HIT8" s="302"/>
      <c r="HIU8" s="302"/>
      <c r="HIV8" s="302"/>
      <c r="HIW8" s="302"/>
      <c r="HIX8" s="302"/>
      <c r="HIY8" s="302"/>
      <c r="HIZ8" s="302"/>
      <c r="HJA8" s="302"/>
      <c r="HJB8" s="302"/>
      <c r="HJC8" s="302"/>
      <c r="HJD8" s="302"/>
      <c r="HJE8" s="302"/>
      <c r="HJF8" s="302"/>
      <c r="HJG8" s="302"/>
      <c r="HJH8" s="302"/>
      <c r="HJI8" s="302"/>
      <c r="HJJ8" s="302"/>
      <c r="HJK8" s="302"/>
      <c r="HJL8" s="302"/>
      <c r="HJM8" s="302"/>
      <c r="HJN8" s="302"/>
      <c r="HJO8" s="302"/>
      <c r="HJP8" s="302"/>
      <c r="HJQ8" s="302"/>
      <c r="HJR8" s="302"/>
      <c r="HJS8" s="302"/>
      <c r="HJT8" s="302"/>
      <c r="HJU8" s="302"/>
      <c r="HJV8" s="302"/>
      <c r="HJW8" s="302"/>
      <c r="HJX8" s="302"/>
      <c r="HJY8" s="302"/>
      <c r="HJZ8" s="302"/>
      <c r="HKA8" s="302"/>
      <c r="HKB8" s="302"/>
      <c r="HKC8" s="302"/>
      <c r="HKD8" s="302"/>
      <c r="HKE8" s="302"/>
      <c r="HKF8" s="302"/>
      <c r="HKG8" s="302"/>
      <c r="HKH8" s="302"/>
      <c r="HKI8" s="302"/>
      <c r="HKJ8" s="302"/>
      <c r="HKK8" s="302"/>
      <c r="HKL8" s="302"/>
      <c r="HKM8" s="302"/>
      <c r="HKN8" s="302"/>
      <c r="HKO8" s="302"/>
      <c r="HKP8" s="302"/>
      <c r="HKQ8" s="302"/>
      <c r="HKR8" s="302"/>
      <c r="HKS8" s="302"/>
      <c r="HKT8" s="302"/>
      <c r="HKU8" s="302"/>
      <c r="HKV8" s="302"/>
      <c r="HKW8" s="302"/>
      <c r="HKX8" s="302"/>
      <c r="HKY8" s="302"/>
      <c r="HKZ8" s="302"/>
      <c r="HLA8" s="302"/>
      <c r="HLB8" s="302"/>
      <c r="HLC8" s="302"/>
      <c r="HLD8" s="302"/>
      <c r="HLE8" s="302"/>
      <c r="HLF8" s="302"/>
      <c r="HLG8" s="302"/>
      <c r="HLH8" s="302"/>
      <c r="HLI8" s="302"/>
      <c r="HLJ8" s="302"/>
      <c r="HLK8" s="302"/>
      <c r="HLL8" s="302"/>
      <c r="HLM8" s="302"/>
      <c r="HLN8" s="302"/>
      <c r="HLO8" s="302"/>
      <c r="HLP8" s="302"/>
      <c r="HLQ8" s="302"/>
      <c r="HLR8" s="302"/>
      <c r="HLS8" s="302"/>
      <c r="HLT8" s="302"/>
      <c r="HLU8" s="302"/>
      <c r="HLV8" s="302"/>
      <c r="HLW8" s="302"/>
      <c r="HLX8" s="302"/>
      <c r="HLY8" s="302"/>
      <c r="HLZ8" s="302"/>
      <c r="HMA8" s="302"/>
      <c r="HMB8" s="302"/>
      <c r="HMC8" s="302"/>
      <c r="HMD8" s="302"/>
      <c r="HME8" s="302"/>
      <c r="HMF8" s="302"/>
      <c r="HMG8" s="302"/>
      <c r="HMH8" s="302"/>
      <c r="HMI8" s="302"/>
      <c r="HMJ8" s="302"/>
      <c r="HMK8" s="302"/>
      <c r="HML8" s="302"/>
      <c r="HMM8" s="302"/>
      <c r="HMN8" s="302"/>
      <c r="HMO8" s="302"/>
      <c r="HMP8" s="302"/>
      <c r="HMQ8" s="302"/>
      <c r="HMR8" s="302"/>
      <c r="HMS8" s="302"/>
      <c r="HMT8" s="302"/>
      <c r="HMU8" s="302"/>
      <c r="HMV8" s="302"/>
      <c r="HMW8" s="302"/>
      <c r="HMX8" s="302"/>
      <c r="HMY8" s="302"/>
      <c r="HMZ8" s="302"/>
      <c r="HNA8" s="302"/>
      <c r="HNB8" s="302"/>
      <c r="HNC8" s="302"/>
      <c r="HND8" s="302"/>
      <c r="HNE8" s="302"/>
      <c r="HNF8" s="302"/>
      <c r="HNG8" s="302"/>
      <c r="HNH8" s="302"/>
      <c r="HNI8" s="302"/>
      <c r="HNJ8" s="302"/>
      <c r="HNK8" s="302"/>
      <c r="HNL8" s="302"/>
      <c r="HNM8" s="302"/>
      <c r="HNN8" s="302"/>
      <c r="HNO8" s="302"/>
      <c r="HNP8" s="302"/>
      <c r="HNQ8" s="302"/>
      <c r="HNR8" s="302"/>
      <c r="HNS8" s="302"/>
      <c r="HNT8" s="302"/>
      <c r="HNU8" s="302"/>
      <c r="HNV8" s="302"/>
      <c r="HNW8" s="302"/>
      <c r="HNX8" s="302"/>
      <c r="HNY8" s="302"/>
      <c r="HNZ8" s="302"/>
      <c r="HOA8" s="302"/>
      <c r="HOB8" s="302"/>
      <c r="HOC8" s="302"/>
      <c r="HOD8" s="302"/>
      <c r="HOE8" s="302"/>
      <c r="HOF8" s="302"/>
      <c r="HOG8" s="302"/>
      <c r="HOH8" s="302"/>
      <c r="HOI8" s="302"/>
      <c r="HOJ8" s="302"/>
      <c r="HOK8" s="302"/>
      <c r="HOL8" s="302"/>
      <c r="HOM8" s="302"/>
      <c r="HON8" s="302"/>
      <c r="HOO8" s="302"/>
      <c r="HOP8" s="302"/>
      <c r="HOQ8" s="302"/>
      <c r="HOR8" s="302"/>
      <c r="HOS8" s="302"/>
      <c r="HOT8" s="302"/>
      <c r="HOU8" s="302"/>
      <c r="HOV8" s="302"/>
      <c r="HOW8" s="302"/>
      <c r="HOX8" s="302"/>
      <c r="HOY8" s="302"/>
      <c r="HOZ8" s="302"/>
      <c r="HPA8" s="302"/>
      <c r="HPB8" s="302"/>
      <c r="HPC8" s="302"/>
      <c r="HPD8" s="302"/>
      <c r="HPE8" s="302"/>
      <c r="HPF8" s="302"/>
      <c r="HPG8" s="302"/>
      <c r="HPH8" s="302"/>
      <c r="HPI8" s="302"/>
      <c r="HPJ8" s="302"/>
      <c r="HPK8" s="302"/>
      <c r="HPL8" s="302"/>
      <c r="HPM8" s="302"/>
      <c r="HPN8" s="302"/>
      <c r="HPO8" s="302"/>
      <c r="HPP8" s="302"/>
      <c r="HPQ8" s="302"/>
      <c r="HPR8" s="302"/>
      <c r="HPS8" s="302"/>
      <c r="HPT8" s="302"/>
      <c r="HPU8" s="302"/>
      <c r="HPV8" s="302"/>
      <c r="HPW8" s="302"/>
      <c r="HPX8" s="302"/>
      <c r="HPY8" s="302"/>
      <c r="HPZ8" s="302"/>
      <c r="HQA8" s="302"/>
      <c r="HQB8" s="302"/>
      <c r="HQC8" s="302"/>
      <c r="HQD8" s="302"/>
      <c r="HQE8" s="302"/>
      <c r="HQF8" s="302"/>
      <c r="HQG8" s="302"/>
      <c r="HQH8" s="302"/>
      <c r="HQI8" s="302"/>
      <c r="HQJ8" s="302"/>
      <c r="HQK8" s="302"/>
      <c r="HQL8" s="302"/>
      <c r="HQM8" s="302"/>
      <c r="HQN8" s="302"/>
      <c r="HQO8" s="302"/>
      <c r="HQP8" s="302"/>
      <c r="HQQ8" s="302"/>
      <c r="HQR8" s="302"/>
      <c r="HQS8" s="302"/>
      <c r="HQT8" s="302"/>
      <c r="HQU8" s="302"/>
      <c r="HQV8" s="302"/>
      <c r="HQW8" s="302"/>
      <c r="HQX8" s="302"/>
      <c r="HQY8" s="302"/>
      <c r="HQZ8" s="302"/>
      <c r="HRA8" s="302"/>
      <c r="HRB8" s="302"/>
      <c r="HRC8" s="302"/>
      <c r="HRD8" s="302"/>
      <c r="HRE8" s="302"/>
      <c r="HRF8" s="302"/>
      <c r="HRG8" s="302"/>
      <c r="HRH8" s="302"/>
      <c r="HRI8" s="302"/>
      <c r="HRJ8" s="302"/>
      <c r="HRK8" s="302"/>
      <c r="HRL8" s="302"/>
      <c r="HRM8" s="302"/>
      <c r="HRN8" s="302"/>
      <c r="HRO8" s="302"/>
      <c r="HRP8" s="302"/>
      <c r="HRQ8" s="302"/>
      <c r="HRR8" s="302"/>
      <c r="HRS8" s="302"/>
      <c r="HRT8" s="302"/>
      <c r="HRU8" s="302"/>
      <c r="HRV8" s="302"/>
      <c r="HRW8" s="302"/>
      <c r="HRX8" s="302"/>
      <c r="HRY8" s="302"/>
      <c r="HRZ8" s="302"/>
      <c r="HSA8" s="302"/>
      <c r="HSB8" s="302"/>
      <c r="HSC8" s="302"/>
      <c r="HSD8" s="302"/>
      <c r="HSE8" s="302"/>
      <c r="HSF8" s="302"/>
      <c r="HSG8" s="302"/>
      <c r="HSH8" s="302"/>
      <c r="HSI8" s="302"/>
      <c r="HSJ8" s="302"/>
      <c r="HSK8" s="302"/>
      <c r="HSL8" s="302"/>
      <c r="HSM8" s="302"/>
      <c r="HSN8" s="302"/>
      <c r="HSO8" s="302"/>
      <c r="HSP8" s="302"/>
      <c r="HSQ8" s="302"/>
      <c r="HSR8" s="302"/>
      <c r="HSS8" s="302"/>
      <c r="HST8" s="302"/>
      <c r="HSU8" s="302"/>
      <c r="HSV8" s="302"/>
      <c r="HSW8" s="302"/>
      <c r="HSX8" s="302"/>
      <c r="HSY8" s="302"/>
      <c r="HSZ8" s="302"/>
      <c r="HTA8" s="302"/>
      <c r="HTB8" s="302"/>
      <c r="HTC8" s="302"/>
      <c r="HTD8" s="302"/>
      <c r="HTE8" s="302"/>
      <c r="HTF8" s="302"/>
      <c r="HTG8" s="302"/>
      <c r="HTH8" s="302"/>
      <c r="HTI8" s="302"/>
      <c r="HTJ8" s="302"/>
      <c r="HTK8" s="302"/>
      <c r="HTL8" s="302"/>
      <c r="HTM8" s="302"/>
      <c r="HTN8" s="302"/>
      <c r="HTO8" s="302"/>
      <c r="HTP8" s="302"/>
      <c r="HTQ8" s="302"/>
      <c r="HTR8" s="302"/>
      <c r="HTS8" s="302"/>
      <c r="HTT8" s="302"/>
      <c r="HTU8" s="302"/>
      <c r="HTV8" s="302"/>
      <c r="HTW8" s="302"/>
      <c r="HTX8" s="302"/>
      <c r="HTY8" s="302"/>
      <c r="HTZ8" s="302"/>
      <c r="HUA8" s="302"/>
      <c r="HUB8" s="302"/>
      <c r="HUC8" s="302"/>
      <c r="HUD8" s="302"/>
      <c r="HUE8" s="302"/>
      <c r="HUF8" s="302"/>
      <c r="HUG8" s="302"/>
      <c r="HUH8" s="302"/>
      <c r="HUI8" s="302"/>
      <c r="HUJ8" s="302"/>
      <c r="HUK8" s="302"/>
      <c r="HUL8" s="302"/>
      <c r="HUM8" s="302"/>
      <c r="HUN8" s="302"/>
      <c r="HUO8" s="302"/>
      <c r="HUP8" s="302"/>
      <c r="HUQ8" s="302"/>
      <c r="HUR8" s="302"/>
      <c r="HUS8" s="302"/>
      <c r="HUT8" s="302"/>
      <c r="HUU8" s="302"/>
      <c r="HUV8" s="302"/>
      <c r="HUW8" s="302"/>
      <c r="HUX8" s="302"/>
      <c r="HUY8" s="302"/>
      <c r="HUZ8" s="302"/>
      <c r="HVA8" s="302"/>
      <c r="HVB8" s="302"/>
      <c r="HVC8" s="302"/>
      <c r="HVD8" s="302"/>
      <c r="HVE8" s="302"/>
      <c r="HVF8" s="302"/>
      <c r="HVG8" s="302"/>
      <c r="HVH8" s="302"/>
      <c r="HVI8" s="302"/>
      <c r="HVJ8" s="302"/>
      <c r="HVK8" s="302"/>
      <c r="HVL8" s="302"/>
      <c r="HVM8" s="302"/>
      <c r="HVN8" s="302"/>
      <c r="HVO8" s="302"/>
      <c r="HVP8" s="302"/>
      <c r="HVQ8" s="302"/>
      <c r="HVR8" s="302"/>
      <c r="HVS8" s="302"/>
      <c r="HVT8" s="302"/>
      <c r="HVU8" s="302"/>
      <c r="HVV8" s="302"/>
      <c r="HVW8" s="302"/>
      <c r="HVX8" s="302"/>
      <c r="HVY8" s="302"/>
      <c r="HVZ8" s="302"/>
      <c r="HWA8" s="302"/>
      <c r="HWB8" s="302"/>
      <c r="HWC8" s="302"/>
      <c r="HWD8" s="302"/>
      <c r="HWE8" s="302"/>
      <c r="HWF8" s="302"/>
      <c r="HWG8" s="302"/>
      <c r="HWH8" s="302"/>
      <c r="HWI8" s="302"/>
      <c r="HWJ8" s="302"/>
      <c r="HWK8" s="302"/>
      <c r="HWL8" s="302"/>
      <c r="HWM8" s="302"/>
      <c r="HWN8" s="302"/>
      <c r="HWO8" s="302"/>
      <c r="HWP8" s="302"/>
      <c r="HWQ8" s="302"/>
      <c r="HWR8" s="302"/>
      <c r="HWS8" s="302"/>
      <c r="HWT8" s="302"/>
      <c r="HWU8" s="302"/>
      <c r="HWV8" s="302"/>
      <c r="HWW8" s="302"/>
      <c r="HWX8" s="302"/>
      <c r="HWY8" s="302"/>
      <c r="HWZ8" s="302"/>
      <c r="HXA8" s="302"/>
      <c r="HXB8" s="302"/>
      <c r="HXC8" s="302"/>
      <c r="HXD8" s="302"/>
      <c r="HXE8" s="302"/>
      <c r="HXF8" s="302"/>
      <c r="HXG8" s="302"/>
      <c r="HXH8" s="302"/>
      <c r="HXI8" s="302"/>
      <c r="HXJ8" s="302"/>
      <c r="HXK8" s="302"/>
      <c r="HXL8" s="302"/>
      <c r="HXM8" s="302"/>
      <c r="HXN8" s="302"/>
      <c r="HXO8" s="302"/>
      <c r="HXP8" s="302"/>
      <c r="HXQ8" s="302"/>
      <c r="HXR8" s="302"/>
      <c r="HXS8" s="302"/>
      <c r="HXT8" s="302"/>
      <c r="HXU8" s="302"/>
      <c r="HXV8" s="302"/>
      <c r="HXW8" s="302"/>
      <c r="HXX8" s="302"/>
      <c r="HXY8" s="302"/>
      <c r="HXZ8" s="302"/>
      <c r="HYA8" s="302"/>
      <c r="HYB8" s="302"/>
      <c r="HYC8" s="302"/>
      <c r="HYD8" s="302"/>
      <c r="HYE8" s="302"/>
      <c r="HYF8" s="302"/>
      <c r="HYG8" s="302"/>
      <c r="HYH8" s="302"/>
      <c r="HYI8" s="302"/>
      <c r="HYJ8" s="302"/>
      <c r="HYK8" s="302"/>
      <c r="HYL8" s="302"/>
      <c r="HYM8" s="302"/>
      <c r="HYN8" s="302"/>
      <c r="HYO8" s="302"/>
      <c r="HYP8" s="302"/>
      <c r="HYQ8" s="302"/>
      <c r="HYR8" s="302"/>
      <c r="HYS8" s="302"/>
      <c r="HYT8" s="302"/>
      <c r="HYU8" s="302"/>
      <c r="HYV8" s="302"/>
      <c r="HYW8" s="302"/>
      <c r="HYX8" s="302"/>
      <c r="HYY8" s="302"/>
      <c r="HYZ8" s="302"/>
      <c r="HZA8" s="302"/>
      <c r="HZB8" s="302"/>
      <c r="HZC8" s="302"/>
      <c r="HZD8" s="302"/>
      <c r="HZE8" s="302"/>
      <c r="HZF8" s="302"/>
      <c r="HZG8" s="302"/>
      <c r="HZH8" s="302"/>
      <c r="HZI8" s="302"/>
      <c r="HZJ8" s="302"/>
      <c r="HZK8" s="302"/>
      <c r="HZL8" s="302"/>
      <c r="HZM8" s="302"/>
      <c r="HZN8" s="302"/>
      <c r="HZO8" s="302"/>
      <c r="HZP8" s="302"/>
      <c r="HZQ8" s="302"/>
      <c r="HZR8" s="302"/>
      <c r="HZS8" s="302"/>
      <c r="HZT8" s="302"/>
      <c r="HZU8" s="302"/>
      <c r="HZV8" s="302"/>
      <c r="HZW8" s="302"/>
      <c r="HZX8" s="302"/>
      <c r="HZY8" s="302"/>
      <c r="HZZ8" s="302"/>
      <c r="IAA8" s="302"/>
      <c r="IAB8" s="302"/>
      <c r="IAC8" s="302"/>
      <c r="IAD8" s="302"/>
      <c r="IAE8" s="302"/>
      <c r="IAF8" s="302"/>
      <c r="IAG8" s="302"/>
      <c r="IAH8" s="302"/>
      <c r="IAI8" s="302"/>
      <c r="IAJ8" s="302"/>
      <c r="IAK8" s="302"/>
      <c r="IAL8" s="302"/>
      <c r="IAM8" s="302"/>
      <c r="IAN8" s="302"/>
      <c r="IAO8" s="302"/>
      <c r="IAP8" s="302"/>
      <c r="IAQ8" s="302"/>
      <c r="IAR8" s="302"/>
      <c r="IAS8" s="302"/>
      <c r="IAT8" s="302"/>
      <c r="IAU8" s="302"/>
      <c r="IAV8" s="302"/>
      <c r="IAW8" s="302"/>
      <c r="IAX8" s="302"/>
      <c r="IAY8" s="302"/>
      <c r="IAZ8" s="302"/>
      <c r="IBA8" s="302"/>
      <c r="IBB8" s="302"/>
      <c r="IBC8" s="302"/>
      <c r="IBD8" s="302"/>
      <c r="IBE8" s="302"/>
      <c r="IBF8" s="302"/>
      <c r="IBG8" s="302"/>
      <c r="IBH8" s="302"/>
      <c r="IBI8" s="302"/>
      <c r="IBJ8" s="302"/>
      <c r="IBK8" s="302"/>
      <c r="IBL8" s="302"/>
      <c r="IBM8" s="302"/>
      <c r="IBN8" s="302"/>
      <c r="IBO8" s="302"/>
      <c r="IBP8" s="302"/>
      <c r="IBQ8" s="302"/>
      <c r="IBR8" s="302"/>
      <c r="IBS8" s="302"/>
      <c r="IBT8" s="302"/>
      <c r="IBU8" s="302"/>
      <c r="IBV8" s="302"/>
      <c r="IBW8" s="302"/>
      <c r="IBX8" s="302"/>
      <c r="IBY8" s="302"/>
      <c r="IBZ8" s="302"/>
      <c r="ICA8" s="302"/>
      <c r="ICB8" s="302"/>
      <c r="ICC8" s="302"/>
      <c r="ICD8" s="302"/>
      <c r="ICE8" s="302"/>
      <c r="ICF8" s="302"/>
      <c r="ICG8" s="302"/>
      <c r="ICH8" s="302"/>
      <c r="ICI8" s="302"/>
      <c r="ICJ8" s="302"/>
      <c r="ICK8" s="302"/>
      <c r="ICL8" s="302"/>
      <c r="ICM8" s="302"/>
      <c r="ICN8" s="302"/>
      <c r="ICO8" s="302"/>
      <c r="ICP8" s="302"/>
      <c r="ICQ8" s="302"/>
      <c r="ICR8" s="302"/>
      <c r="ICS8" s="302"/>
      <c r="ICT8" s="302"/>
      <c r="ICU8" s="302"/>
      <c r="ICV8" s="302"/>
      <c r="ICW8" s="302"/>
      <c r="ICX8" s="302"/>
      <c r="ICY8" s="302"/>
      <c r="ICZ8" s="302"/>
      <c r="IDA8" s="302"/>
      <c r="IDB8" s="302"/>
      <c r="IDC8" s="302"/>
      <c r="IDD8" s="302"/>
      <c r="IDE8" s="302"/>
      <c r="IDF8" s="302"/>
      <c r="IDG8" s="302"/>
      <c r="IDH8" s="302"/>
      <c r="IDI8" s="302"/>
      <c r="IDJ8" s="302"/>
      <c r="IDK8" s="302"/>
      <c r="IDL8" s="302"/>
      <c r="IDM8" s="302"/>
      <c r="IDN8" s="302"/>
      <c r="IDO8" s="302"/>
      <c r="IDP8" s="302"/>
      <c r="IDQ8" s="302"/>
      <c r="IDR8" s="302"/>
      <c r="IDS8" s="302"/>
      <c r="IDT8" s="302"/>
      <c r="IDU8" s="302"/>
      <c r="IDV8" s="302"/>
      <c r="IDW8" s="302"/>
      <c r="IDX8" s="302"/>
      <c r="IDY8" s="302"/>
      <c r="IDZ8" s="302"/>
      <c r="IEA8" s="302"/>
      <c r="IEB8" s="302"/>
      <c r="IEC8" s="302"/>
      <c r="IED8" s="302"/>
      <c r="IEE8" s="302"/>
      <c r="IEF8" s="302"/>
      <c r="IEG8" s="302"/>
      <c r="IEH8" s="302"/>
      <c r="IEI8" s="302"/>
      <c r="IEJ8" s="302"/>
      <c r="IEK8" s="302"/>
      <c r="IEL8" s="302"/>
      <c r="IEM8" s="302"/>
      <c r="IEN8" s="302"/>
      <c r="IEO8" s="302"/>
      <c r="IEP8" s="302"/>
      <c r="IEQ8" s="302"/>
      <c r="IER8" s="302"/>
      <c r="IES8" s="302"/>
      <c r="IET8" s="302"/>
      <c r="IEU8" s="302"/>
      <c r="IEV8" s="302"/>
      <c r="IEW8" s="302"/>
      <c r="IEX8" s="302"/>
      <c r="IEY8" s="302"/>
      <c r="IEZ8" s="302"/>
      <c r="IFA8" s="302"/>
      <c r="IFB8" s="302"/>
      <c r="IFC8" s="302"/>
      <c r="IFD8" s="302"/>
      <c r="IFE8" s="302"/>
      <c r="IFF8" s="302"/>
      <c r="IFG8" s="302"/>
      <c r="IFH8" s="302"/>
      <c r="IFI8" s="302"/>
      <c r="IFJ8" s="302"/>
      <c r="IFK8" s="302"/>
      <c r="IFL8" s="302"/>
      <c r="IFM8" s="302"/>
      <c r="IFN8" s="302"/>
      <c r="IFO8" s="302"/>
      <c r="IFP8" s="302"/>
      <c r="IFQ8" s="302"/>
      <c r="IFR8" s="302"/>
      <c r="IFS8" s="302"/>
      <c r="IFT8" s="302"/>
      <c r="IFU8" s="302"/>
      <c r="IFV8" s="302"/>
      <c r="IFW8" s="302"/>
      <c r="IFX8" s="302"/>
      <c r="IFY8" s="302"/>
      <c r="IFZ8" s="302"/>
      <c r="IGA8" s="302"/>
      <c r="IGB8" s="302"/>
      <c r="IGC8" s="302"/>
      <c r="IGD8" s="302"/>
      <c r="IGE8" s="302"/>
      <c r="IGF8" s="302"/>
      <c r="IGG8" s="302"/>
      <c r="IGH8" s="302"/>
      <c r="IGI8" s="302"/>
      <c r="IGJ8" s="302"/>
      <c r="IGK8" s="302"/>
      <c r="IGL8" s="302"/>
      <c r="IGM8" s="302"/>
      <c r="IGN8" s="302"/>
      <c r="IGO8" s="302"/>
      <c r="IGP8" s="302"/>
      <c r="IGQ8" s="302"/>
      <c r="IGR8" s="302"/>
      <c r="IGS8" s="302"/>
      <c r="IGT8" s="302"/>
      <c r="IGU8" s="302"/>
      <c r="IGV8" s="302"/>
      <c r="IGW8" s="302"/>
      <c r="IGX8" s="302"/>
      <c r="IGY8" s="302"/>
      <c r="IGZ8" s="302"/>
      <c r="IHA8" s="302"/>
      <c r="IHB8" s="302"/>
      <c r="IHC8" s="302"/>
      <c r="IHD8" s="302"/>
      <c r="IHE8" s="302"/>
      <c r="IHF8" s="302"/>
      <c r="IHG8" s="302"/>
      <c r="IHH8" s="302"/>
      <c r="IHI8" s="302"/>
      <c r="IHJ8" s="302"/>
      <c r="IHK8" s="302"/>
      <c r="IHL8" s="302"/>
      <c r="IHM8" s="302"/>
      <c r="IHN8" s="302"/>
      <c r="IHO8" s="302"/>
      <c r="IHP8" s="302"/>
      <c r="IHQ8" s="302"/>
      <c r="IHR8" s="302"/>
      <c r="IHS8" s="302"/>
      <c r="IHT8" s="302"/>
      <c r="IHU8" s="302"/>
      <c r="IHV8" s="302"/>
      <c r="IHW8" s="302"/>
      <c r="IHX8" s="302"/>
      <c r="IHY8" s="302"/>
      <c r="IHZ8" s="302"/>
      <c r="IIA8" s="302"/>
      <c r="IIB8" s="302"/>
      <c r="IIC8" s="302"/>
      <c r="IID8" s="302"/>
      <c r="IIE8" s="302"/>
      <c r="IIF8" s="302"/>
      <c r="IIG8" s="302"/>
      <c r="IIH8" s="302"/>
      <c r="III8" s="302"/>
      <c r="IIJ8" s="302"/>
      <c r="IIK8" s="302"/>
      <c r="IIL8" s="302"/>
      <c r="IIM8" s="302"/>
      <c r="IIN8" s="302"/>
      <c r="IIO8" s="302"/>
      <c r="IIP8" s="302"/>
      <c r="IIQ8" s="302"/>
      <c r="IIR8" s="302"/>
      <c r="IIS8" s="302"/>
      <c r="IIT8" s="302"/>
      <c r="IIU8" s="302"/>
      <c r="IIV8" s="302"/>
      <c r="IIW8" s="302"/>
      <c r="IIX8" s="302"/>
      <c r="IIY8" s="302"/>
      <c r="IIZ8" s="302"/>
      <c r="IJA8" s="302"/>
      <c r="IJB8" s="302"/>
      <c r="IJC8" s="302"/>
      <c r="IJD8" s="302"/>
      <c r="IJE8" s="302"/>
      <c r="IJF8" s="302"/>
      <c r="IJG8" s="302"/>
      <c r="IJH8" s="302"/>
      <c r="IJI8" s="302"/>
      <c r="IJJ8" s="302"/>
      <c r="IJK8" s="302"/>
      <c r="IJL8" s="302"/>
      <c r="IJM8" s="302"/>
      <c r="IJN8" s="302"/>
      <c r="IJO8" s="302"/>
      <c r="IJP8" s="302"/>
      <c r="IJQ8" s="302"/>
      <c r="IJR8" s="302"/>
      <c r="IJS8" s="302"/>
      <c r="IJT8" s="302"/>
      <c r="IJU8" s="302"/>
      <c r="IJV8" s="302"/>
      <c r="IJW8" s="302"/>
      <c r="IJX8" s="302"/>
      <c r="IJY8" s="302"/>
      <c r="IJZ8" s="302"/>
      <c r="IKA8" s="302"/>
      <c r="IKB8" s="302"/>
      <c r="IKC8" s="302"/>
      <c r="IKD8" s="302"/>
      <c r="IKE8" s="302"/>
      <c r="IKF8" s="302"/>
      <c r="IKG8" s="302"/>
      <c r="IKH8" s="302"/>
      <c r="IKI8" s="302"/>
      <c r="IKJ8" s="302"/>
      <c r="IKK8" s="302"/>
      <c r="IKL8" s="302"/>
      <c r="IKM8" s="302"/>
      <c r="IKN8" s="302"/>
      <c r="IKO8" s="302"/>
      <c r="IKP8" s="302"/>
      <c r="IKQ8" s="302"/>
      <c r="IKR8" s="302"/>
      <c r="IKS8" s="302"/>
      <c r="IKT8" s="302"/>
      <c r="IKU8" s="302"/>
      <c r="IKV8" s="302"/>
      <c r="IKW8" s="302"/>
      <c r="IKX8" s="302"/>
      <c r="IKY8" s="302"/>
      <c r="IKZ8" s="302"/>
      <c r="ILA8" s="302"/>
      <c r="ILB8" s="302"/>
      <c r="ILC8" s="302"/>
      <c r="ILD8" s="302"/>
      <c r="ILE8" s="302"/>
      <c r="ILF8" s="302"/>
      <c r="ILG8" s="302"/>
      <c r="ILH8" s="302"/>
      <c r="ILI8" s="302"/>
      <c r="ILJ8" s="302"/>
      <c r="ILK8" s="302"/>
      <c r="ILL8" s="302"/>
      <c r="ILM8" s="302"/>
      <c r="ILN8" s="302"/>
      <c r="ILO8" s="302"/>
      <c r="ILP8" s="302"/>
      <c r="ILQ8" s="302"/>
      <c r="ILR8" s="302"/>
      <c r="ILS8" s="302"/>
      <c r="ILT8" s="302"/>
      <c r="ILU8" s="302"/>
      <c r="ILV8" s="302"/>
      <c r="ILW8" s="302"/>
      <c r="ILX8" s="302"/>
      <c r="ILY8" s="302"/>
      <c r="ILZ8" s="302"/>
      <c r="IMA8" s="302"/>
      <c r="IMB8" s="302"/>
      <c r="IMC8" s="302"/>
      <c r="IMD8" s="302"/>
      <c r="IME8" s="302"/>
      <c r="IMF8" s="302"/>
      <c r="IMG8" s="302"/>
      <c r="IMH8" s="302"/>
      <c r="IMI8" s="302"/>
      <c r="IMJ8" s="302"/>
      <c r="IMK8" s="302"/>
      <c r="IML8" s="302"/>
      <c r="IMM8" s="302"/>
      <c r="IMN8" s="302"/>
      <c r="IMO8" s="302"/>
      <c r="IMP8" s="302"/>
      <c r="IMQ8" s="302"/>
      <c r="IMR8" s="302"/>
      <c r="IMS8" s="302"/>
      <c r="IMT8" s="302"/>
      <c r="IMU8" s="302"/>
      <c r="IMV8" s="302"/>
      <c r="IMW8" s="302"/>
      <c r="IMX8" s="302"/>
      <c r="IMY8" s="302"/>
      <c r="IMZ8" s="302"/>
      <c r="INA8" s="302"/>
      <c r="INB8" s="302"/>
      <c r="INC8" s="302"/>
      <c r="IND8" s="302"/>
      <c r="INE8" s="302"/>
      <c r="INF8" s="302"/>
      <c r="ING8" s="302"/>
      <c r="INH8" s="302"/>
      <c r="INI8" s="302"/>
      <c r="INJ8" s="302"/>
      <c r="INK8" s="302"/>
      <c r="INL8" s="302"/>
      <c r="INM8" s="302"/>
      <c r="INN8" s="302"/>
      <c r="INO8" s="302"/>
      <c r="INP8" s="302"/>
      <c r="INQ8" s="302"/>
      <c r="INR8" s="302"/>
      <c r="INS8" s="302"/>
      <c r="INT8" s="302"/>
      <c r="INU8" s="302"/>
      <c r="INV8" s="302"/>
      <c r="INW8" s="302"/>
      <c r="INX8" s="302"/>
      <c r="INY8" s="302"/>
      <c r="INZ8" s="302"/>
      <c r="IOA8" s="302"/>
      <c r="IOB8" s="302"/>
      <c r="IOC8" s="302"/>
      <c r="IOD8" s="302"/>
      <c r="IOE8" s="302"/>
      <c r="IOF8" s="302"/>
      <c r="IOG8" s="302"/>
      <c r="IOH8" s="302"/>
      <c r="IOI8" s="302"/>
      <c r="IOJ8" s="302"/>
      <c r="IOK8" s="302"/>
      <c r="IOL8" s="302"/>
      <c r="IOM8" s="302"/>
      <c r="ION8" s="302"/>
      <c r="IOO8" s="302"/>
      <c r="IOP8" s="302"/>
      <c r="IOQ8" s="302"/>
      <c r="IOR8" s="302"/>
      <c r="IOS8" s="302"/>
      <c r="IOT8" s="302"/>
      <c r="IOU8" s="302"/>
      <c r="IOV8" s="302"/>
      <c r="IOW8" s="302"/>
      <c r="IOX8" s="302"/>
      <c r="IOY8" s="302"/>
      <c r="IOZ8" s="302"/>
      <c r="IPA8" s="302"/>
      <c r="IPB8" s="302"/>
      <c r="IPC8" s="302"/>
      <c r="IPD8" s="302"/>
      <c r="IPE8" s="302"/>
      <c r="IPF8" s="302"/>
      <c r="IPG8" s="302"/>
      <c r="IPH8" s="302"/>
      <c r="IPI8" s="302"/>
      <c r="IPJ8" s="302"/>
      <c r="IPK8" s="302"/>
      <c r="IPL8" s="302"/>
      <c r="IPM8" s="302"/>
      <c r="IPN8" s="302"/>
      <c r="IPO8" s="302"/>
      <c r="IPP8" s="302"/>
      <c r="IPQ8" s="302"/>
      <c r="IPR8" s="302"/>
      <c r="IPS8" s="302"/>
      <c r="IPT8" s="302"/>
      <c r="IPU8" s="302"/>
      <c r="IPV8" s="302"/>
      <c r="IPW8" s="302"/>
      <c r="IPX8" s="302"/>
      <c r="IPY8" s="302"/>
      <c r="IPZ8" s="302"/>
      <c r="IQA8" s="302"/>
      <c r="IQB8" s="302"/>
      <c r="IQC8" s="302"/>
      <c r="IQD8" s="302"/>
      <c r="IQE8" s="302"/>
      <c r="IQF8" s="302"/>
      <c r="IQG8" s="302"/>
      <c r="IQH8" s="302"/>
      <c r="IQI8" s="302"/>
      <c r="IQJ8" s="302"/>
      <c r="IQK8" s="302"/>
      <c r="IQL8" s="302"/>
      <c r="IQM8" s="302"/>
      <c r="IQN8" s="302"/>
      <c r="IQO8" s="302"/>
      <c r="IQP8" s="302"/>
      <c r="IQQ8" s="302"/>
      <c r="IQR8" s="302"/>
      <c r="IQS8" s="302"/>
      <c r="IQT8" s="302"/>
      <c r="IQU8" s="302"/>
      <c r="IQV8" s="302"/>
      <c r="IQW8" s="302"/>
      <c r="IQX8" s="302"/>
      <c r="IQY8" s="302"/>
      <c r="IQZ8" s="302"/>
      <c r="IRA8" s="302"/>
      <c r="IRB8" s="302"/>
      <c r="IRC8" s="302"/>
      <c r="IRD8" s="302"/>
      <c r="IRE8" s="302"/>
      <c r="IRF8" s="302"/>
      <c r="IRG8" s="302"/>
      <c r="IRH8" s="302"/>
      <c r="IRI8" s="302"/>
      <c r="IRJ8" s="302"/>
      <c r="IRK8" s="302"/>
      <c r="IRL8" s="302"/>
      <c r="IRM8" s="302"/>
      <c r="IRN8" s="302"/>
      <c r="IRO8" s="302"/>
      <c r="IRP8" s="302"/>
      <c r="IRQ8" s="302"/>
      <c r="IRR8" s="302"/>
      <c r="IRS8" s="302"/>
      <c r="IRT8" s="302"/>
      <c r="IRU8" s="302"/>
      <c r="IRV8" s="302"/>
      <c r="IRW8" s="302"/>
      <c r="IRX8" s="302"/>
      <c r="IRY8" s="302"/>
      <c r="IRZ8" s="302"/>
      <c r="ISA8" s="302"/>
      <c r="ISB8" s="302"/>
      <c r="ISC8" s="302"/>
      <c r="ISD8" s="302"/>
      <c r="ISE8" s="302"/>
      <c r="ISF8" s="302"/>
      <c r="ISG8" s="302"/>
      <c r="ISH8" s="302"/>
      <c r="ISI8" s="302"/>
      <c r="ISJ8" s="302"/>
      <c r="ISK8" s="302"/>
      <c r="ISL8" s="302"/>
      <c r="ISM8" s="302"/>
      <c r="ISN8" s="302"/>
      <c r="ISO8" s="302"/>
      <c r="ISP8" s="302"/>
      <c r="ISQ8" s="302"/>
      <c r="ISR8" s="302"/>
      <c r="ISS8" s="302"/>
      <c r="IST8" s="302"/>
      <c r="ISU8" s="302"/>
      <c r="ISV8" s="302"/>
      <c r="ISW8" s="302"/>
      <c r="ISX8" s="302"/>
      <c r="ISY8" s="302"/>
      <c r="ISZ8" s="302"/>
      <c r="ITA8" s="302"/>
      <c r="ITB8" s="302"/>
      <c r="ITC8" s="302"/>
      <c r="ITD8" s="302"/>
      <c r="ITE8" s="302"/>
      <c r="ITF8" s="302"/>
      <c r="ITG8" s="302"/>
      <c r="ITH8" s="302"/>
      <c r="ITI8" s="302"/>
      <c r="ITJ8" s="302"/>
      <c r="ITK8" s="302"/>
      <c r="ITL8" s="302"/>
      <c r="ITM8" s="302"/>
      <c r="ITN8" s="302"/>
      <c r="ITO8" s="302"/>
      <c r="ITP8" s="302"/>
      <c r="ITQ8" s="302"/>
      <c r="ITR8" s="302"/>
      <c r="ITS8" s="302"/>
      <c r="ITT8" s="302"/>
      <c r="ITU8" s="302"/>
      <c r="ITV8" s="302"/>
      <c r="ITW8" s="302"/>
      <c r="ITX8" s="302"/>
      <c r="ITY8" s="302"/>
      <c r="ITZ8" s="302"/>
      <c r="IUA8" s="302"/>
      <c r="IUB8" s="302"/>
      <c r="IUC8" s="302"/>
      <c r="IUD8" s="302"/>
      <c r="IUE8" s="302"/>
      <c r="IUF8" s="302"/>
      <c r="IUG8" s="302"/>
      <c r="IUH8" s="302"/>
      <c r="IUI8" s="302"/>
      <c r="IUJ8" s="302"/>
      <c r="IUK8" s="302"/>
      <c r="IUL8" s="302"/>
      <c r="IUM8" s="302"/>
      <c r="IUN8" s="302"/>
      <c r="IUO8" s="302"/>
      <c r="IUP8" s="302"/>
      <c r="IUQ8" s="302"/>
      <c r="IUR8" s="302"/>
      <c r="IUS8" s="302"/>
      <c r="IUT8" s="302"/>
      <c r="IUU8" s="302"/>
      <c r="IUV8" s="302"/>
      <c r="IUW8" s="302"/>
      <c r="IUX8" s="302"/>
      <c r="IUY8" s="302"/>
      <c r="IUZ8" s="302"/>
      <c r="IVA8" s="302"/>
      <c r="IVB8" s="302"/>
      <c r="IVC8" s="302"/>
      <c r="IVD8" s="302"/>
      <c r="IVE8" s="302"/>
      <c r="IVF8" s="302"/>
      <c r="IVG8" s="302"/>
      <c r="IVH8" s="302"/>
      <c r="IVI8" s="302"/>
      <c r="IVJ8" s="302"/>
      <c r="IVK8" s="302"/>
      <c r="IVL8" s="302"/>
      <c r="IVM8" s="302"/>
      <c r="IVN8" s="302"/>
      <c r="IVO8" s="302"/>
      <c r="IVP8" s="302"/>
      <c r="IVQ8" s="302"/>
      <c r="IVR8" s="302"/>
      <c r="IVS8" s="302"/>
      <c r="IVT8" s="302"/>
      <c r="IVU8" s="302"/>
      <c r="IVV8" s="302"/>
      <c r="IVW8" s="302"/>
      <c r="IVX8" s="302"/>
      <c r="IVY8" s="302"/>
      <c r="IVZ8" s="302"/>
      <c r="IWA8" s="302"/>
      <c r="IWB8" s="302"/>
      <c r="IWC8" s="302"/>
      <c r="IWD8" s="302"/>
      <c r="IWE8" s="302"/>
      <c r="IWF8" s="302"/>
      <c r="IWG8" s="302"/>
      <c r="IWH8" s="302"/>
      <c r="IWI8" s="302"/>
      <c r="IWJ8" s="302"/>
      <c r="IWK8" s="302"/>
      <c r="IWL8" s="302"/>
      <c r="IWM8" s="302"/>
      <c r="IWN8" s="302"/>
      <c r="IWO8" s="302"/>
      <c r="IWP8" s="302"/>
      <c r="IWQ8" s="302"/>
      <c r="IWR8" s="302"/>
      <c r="IWS8" s="302"/>
      <c r="IWT8" s="302"/>
      <c r="IWU8" s="302"/>
      <c r="IWV8" s="302"/>
      <c r="IWW8" s="302"/>
      <c r="IWX8" s="302"/>
      <c r="IWY8" s="302"/>
      <c r="IWZ8" s="302"/>
      <c r="IXA8" s="302"/>
      <c r="IXB8" s="302"/>
      <c r="IXC8" s="302"/>
      <c r="IXD8" s="302"/>
      <c r="IXE8" s="302"/>
      <c r="IXF8" s="302"/>
      <c r="IXG8" s="302"/>
      <c r="IXH8" s="302"/>
      <c r="IXI8" s="302"/>
      <c r="IXJ8" s="302"/>
      <c r="IXK8" s="302"/>
      <c r="IXL8" s="302"/>
      <c r="IXM8" s="302"/>
      <c r="IXN8" s="302"/>
      <c r="IXO8" s="302"/>
      <c r="IXP8" s="302"/>
      <c r="IXQ8" s="302"/>
      <c r="IXR8" s="302"/>
      <c r="IXS8" s="302"/>
      <c r="IXT8" s="302"/>
      <c r="IXU8" s="302"/>
      <c r="IXV8" s="302"/>
      <c r="IXW8" s="302"/>
      <c r="IXX8" s="302"/>
      <c r="IXY8" s="302"/>
      <c r="IXZ8" s="302"/>
      <c r="IYA8" s="302"/>
      <c r="IYB8" s="302"/>
      <c r="IYC8" s="302"/>
      <c r="IYD8" s="302"/>
      <c r="IYE8" s="302"/>
      <c r="IYF8" s="302"/>
      <c r="IYG8" s="302"/>
      <c r="IYH8" s="302"/>
      <c r="IYI8" s="302"/>
      <c r="IYJ8" s="302"/>
      <c r="IYK8" s="302"/>
      <c r="IYL8" s="302"/>
      <c r="IYM8" s="302"/>
      <c r="IYN8" s="302"/>
      <c r="IYO8" s="302"/>
      <c r="IYP8" s="302"/>
      <c r="IYQ8" s="302"/>
      <c r="IYR8" s="302"/>
      <c r="IYS8" s="302"/>
      <c r="IYT8" s="302"/>
      <c r="IYU8" s="302"/>
      <c r="IYV8" s="302"/>
      <c r="IYW8" s="302"/>
      <c r="IYX8" s="302"/>
      <c r="IYY8" s="302"/>
      <c r="IYZ8" s="302"/>
      <c r="IZA8" s="302"/>
      <c r="IZB8" s="302"/>
      <c r="IZC8" s="302"/>
      <c r="IZD8" s="302"/>
      <c r="IZE8" s="302"/>
      <c r="IZF8" s="302"/>
      <c r="IZG8" s="302"/>
      <c r="IZH8" s="302"/>
      <c r="IZI8" s="302"/>
      <c r="IZJ8" s="302"/>
      <c r="IZK8" s="302"/>
      <c r="IZL8" s="302"/>
      <c r="IZM8" s="302"/>
      <c r="IZN8" s="302"/>
      <c r="IZO8" s="302"/>
      <c r="IZP8" s="302"/>
      <c r="IZQ8" s="302"/>
      <c r="IZR8" s="302"/>
      <c r="IZS8" s="302"/>
      <c r="IZT8" s="302"/>
      <c r="IZU8" s="302"/>
      <c r="IZV8" s="302"/>
      <c r="IZW8" s="302"/>
      <c r="IZX8" s="302"/>
      <c r="IZY8" s="302"/>
      <c r="IZZ8" s="302"/>
      <c r="JAA8" s="302"/>
      <c r="JAB8" s="302"/>
      <c r="JAC8" s="302"/>
      <c r="JAD8" s="302"/>
      <c r="JAE8" s="302"/>
      <c r="JAF8" s="302"/>
      <c r="JAG8" s="302"/>
      <c r="JAH8" s="302"/>
      <c r="JAI8" s="302"/>
      <c r="JAJ8" s="302"/>
      <c r="JAK8" s="302"/>
      <c r="JAL8" s="302"/>
      <c r="JAM8" s="302"/>
      <c r="JAN8" s="302"/>
      <c r="JAO8" s="302"/>
      <c r="JAP8" s="302"/>
      <c r="JAQ8" s="302"/>
      <c r="JAR8" s="302"/>
      <c r="JAS8" s="302"/>
      <c r="JAT8" s="302"/>
      <c r="JAU8" s="302"/>
      <c r="JAV8" s="302"/>
      <c r="JAW8" s="302"/>
      <c r="JAX8" s="302"/>
      <c r="JAY8" s="302"/>
      <c r="JAZ8" s="302"/>
      <c r="JBA8" s="302"/>
      <c r="JBB8" s="302"/>
      <c r="JBC8" s="302"/>
      <c r="JBD8" s="302"/>
      <c r="JBE8" s="302"/>
      <c r="JBF8" s="302"/>
      <c r="JBG8" s="302"/>
      <c r="JBH8" s="302"/>
      <c r="JBI8" s="302"/>
      <c r="JBJ8" s="302"/>
      <c r="JBK8" s="302"/>
      <c r="JBL8" s="302"/>
      <c r="JBM8" s="302"/>
      <c r="JBN8" s="302"/>
      <c r="JBO8" s="302"/>
      <c r="JBP8" s="302"/>
      <c r="JBQ8" s="302"/>
      <c r="JBR8" s="302"/>
      <c r="JBS8" s="302"/>
      <c r="JBT8" s="302"/>
      <c r="JBU8" s="302"/>
      <c r="JBV8" s="302"/>
      <c r="JBW8" s="302"/>
      <c r="JBX8" s="302"/>
      <c r="JBY8" s="302"/>
      <c r="JBZ8" s="302"/>
      <c r="JCA8" s="302"/>
      <c r="JCB8" s="302"/>
      <c r="JCC8" s="302"/>
      <c r="JCD8" s="302"/>
      <c r="JCE8" s="302"/>
      <c r="JCF8" s="302"/>
      <c r="JCG8" s="302"/>
      <c r="JCH8" s="302"/>
      <c r="JCI8" s="302"/>
      <c r="JCJ8" s="302"/>
      <c r="JCK8" s="302"/>
      <c r="JCL8" s="302"/>
      <c r="JCM8" s="302"/>
      <c r="JCN8" s="302"/>
      <c r="JCO8" s="302"/>
      <c r="JCP8" s="302"/>
      <c r="JCQ8" s="302"/>
      <c r="JCR8" s="302"/>
      <c r="JCS8" s="302"/>
      <c r="JCT8" s="302"/>
      <c r="JCU8" s="302"/>
      <c r="JCV8" s="302"/>
      <c r="JCW8" s="302"/>
      <c r="JCX8" s="302"/>
      <c r="JCY8" s="302"/>
      <c r="JCZ8" s="302"/>
      <c r="JDA8" s="302"/>
      <c r="JDB8" s="302"/>
      <c r="JDC8" s="302"/>
      <c r="JDD8" s="302"/>
      <c r="JDE8" s="302"/>
      <c r="JDF8" s="302"/>
      <c r="JDG8" s="302"/>
      <c r="JDH8" s="302"/>
      <c r="JDI8" s="302"/>
      <c r="JDJ8" s="302"/>
      <c r="JDK8" s="302"/>
      <c r="JDL8" s="302"/>
      <c r="JDM8" s="302"/>
      <c r="JDN8" s="302"/>
      <c r="JDO8" s="302"/>
      <c r="JDP8" s="302"/>
      <c r="JDQ8" s="302"/>
      <c r="JDR8" s="302"/>
      <c r="JDS8" s="302"/>
      <c r="JDT8" s="302"/>
      <c r="JDU8" s="302"/>
      <c r="JDV8" s="302"/>
      <c r="JDW8" s="302"/>
      <c r="JDX8" s="302"/>
      <c r="JDY8" s="302"/>
      <c r="JDZ8" s="302"/>
      <c r="JEA8" s="302"/>
      <c r="JEB8" s="302"/>
      <c r="JEC8" s="302"/>
      <c r="JED8" s="302"/>
      <c r="JEE8" s="302"/>
      <c r="JEF8" s="302"/>
      <c r="JEG8" s="302"/>
      <c r="JEH8" s="302"/>
      <c r="JEI8" s="302"/>
      <c r="JEJ8" s="302"/>
      <c r="JEK8" s="302"/>
      <c r="JEL8" s="302"/>
      <c r="JEM8" s="302"/>
      <c r="JEN8" s="302"/>
      <c r="JEO8" s="302"/>
      <c r="JEP8" s="302"/>
      <c r="JEQ8" s="302"/>
      <c r="JER8" s="302"/>
      <c r="JES8" s="302"/>
      <c r="JET8" s="302"/>
      <c r="JEU8" s="302"/>
      <c r="JEV8" s="302"/>
      <c r="JEW8" s="302"/>
      <c r="JEX8" s="302"/>
      <c r="JEY8" s="302"/>
      <c r="JEZ8" s="302"/>
      <c r="JFA8" s="302"/>
      <c r="JFB8" s="302"/>
      <c r="JFC8" s="302"/>
      <c r="JFD8" s="302"/>
      <c r="JFE8" s="302"/>
      <c r="JFF8" s="302"/>
      <c r="JFG8" s="302"/>
      <c r="JFH8" s="302"/>
      <c r="JFI8" s="302"/>
      <c r="JFJ8" s="302"/>
      <c r="JFK8" s="302"/>
      <c r="JFL8" s="302"/>
      <c r="JFM8" s="302"/>
      <c r="JFN8" s="302"/>
      <c r="JFO8" s="302"/>
      <c r="JFP8" s="302"/>
      <c r="JFQ8" s="302"/>
      <c r="JFR8" s="302"/>
      <c r="JFS8" s="302"/>
      <c r="JFT8" s="302"/>
      <c r="JFU8" s="302"/>
      <c r="JFV8" s="302"/>
      <c r="JFW8" s="302"/>
      <c r="JFX8" s="302"/>
      <c r="JFY8" s="302"/>
      <c r="JFZ8" s="302"/>
      <c r="JGA8" s="302"/>
      <c r="JGB8" s="302"/>
      <c r="JGC8" s="302"/>
      <c r="JGD8" s="302"/>
      <c r="JGE8" s="302"/>
      <c r="JGF8" s="302"/>
      <c r="JGG8" s="302"/>
      <c r="JGH8" s="302"/>
      <c r="JGI8" s="302"/>
      <c r="JGJ8" s="302"/>
      <c r="JGK8" s="302"/>
      <c r="JGL8" s="302"/>
      <c r="JGM8" s="302"/>
      <c r="JGN8" s="302"/>
      <c r="JGO8" s="302"/>
      <c r="JGP8" s="302"/>
      <c r="JGQ8" s="302"/>
      <c r="JGR8" s="302"/>
      <c r="JGS8" s="302"/>
      <c r="JGT8" s="302"/>
      <c r="JGU8" s="302"/>
      <c r="JGV8" s="302"/>
      <c r="JGW8" s="302"/>
      <c r="JGX8" s="302"/>
      <c r="JGY8" s="302"/>
      <c r="JGZ8" s="302"/>
      <c r="JHA8" s="302"/>
      <c r="JHB8" s="302"/>
      <c r="JHC8" s="302"/>
      <c r="JHD8" s="302"/>
      <c r="JHE8" s="302"/>
      <c r="JHF8" s="302"/>
      <c r="JHG8" s="302"/>
      <c r="JHH8" s="302"/>
      <c r="JHI8" s="302"/>
      <c r="JHJ8" s="302"/>
      <c r="JHK8" s="302"/>
      <c r="JHL8" s="302"/>
      <c r="JHM8" s="302"/>
      <c r="JHN8" s="302"/>
      <c r="JHO8" s="302"/>
      <c r="JHP8" s="302"/>
      <c r="JHQ8" s="302"/>
      <c r="JHR8" s="302"/>
      <c r="JHS8" s="302"/>
      <c r="JHT8" s="302"/>
      <c r="JHU8" s="302"/>
      <c r="JHV8" s="302"/>
      <c r="JHW8" s="302"/>
      <c r="JHX8" s="302"/>
      <c r="JHY8" s="302"/>
      <c r="JHZ8" s="302"/>
      <c r="JIA8" s="302"/>
      <c r="JIB8" s="302"/>
      <c r="JIC8" s="302"/>
      <c r="JID8" s="302"/>
      <c r="JIE8" s="302"/>
      <c r="JIF8" s="302"/>
      <c r="JIG8" s="302"/>
      <c r="JIH8" s="302"/>
      <c r="JII8" s="302"/>
      <c r="JIJ8" s="302"/>
      <c r="JIK8" s="302"/>
      <c r="JIL8" s="302"/>
      <c r="JIM8" s="302"/>
      <c r="JIN8" s="302"/>
      <c r="JIO8" s="302"/>
      <c r="JIP8" s="302"/>
      <c r="JIQ8" s="302"/>
      <c r="JIR8" s="302"/>
      <c r="JIS8" s="302"/>
      <c r="JIT8" s="302"/>
      <c r="JIU8" s="302"/>
      <c r="JIV8" s="302"/>
      <c r="JIW8" s="302"/>
      <c r="JIX8" s="302"/>
      <c r="JIY8" s="302"/>
      <c r="JIZ8" s="302"/>
      <c r="JJA8" s="302"/>
      <c r="JJB8" s="302"/>
      <c r="JJC8" s="302"/>
      <c r="JJD8" s="302"/>
      <c r="JJE8" s="302"/>
      <c r="JJF8" s="302"/>
      <c r="JJG8" s="302"/>
      <c r="JJH8" s="302"/>
      <c r="JJI8" s="302"/>
      <c r="JJJ8" s="302"/>
      <c r="JJK8" s="302"/>
      <c r="JJL8" s="302"/>
      <c r="JJM8" s="302"/>
      <c r="JJN8" s="302"/>
      <c r="JJO8" s="302"/>
      <c r="JJP8" s="302"/>
      <c r="JJQ8" s="302"/>
      <c r="JJR8" s="302"/>
      <c r="JJS8" s="302"/>
      <c r="JJT8" s="302"/>
      <c r="JJU8" s="302"/>
      <c r="JJV8" s="302"/>
      <c r="JJW8" s="302"/>
      <c r="JJX8" s="302"/>
      <c r="JJY8" s="302"/>
      <c r="JJZ8" s="302"/>
      <c r="JKA8" s="302"/>
      <c r="JKB8" s="302"/>
      <c r="JKC8" s="302"/>
      <c r="JKD8" s="302"/>
      <c r="JKE8" s="302"/>
      <c r="JKF8" s="302"/>
      <c r="JKG8" s="302"/>
      <c r="JKH8" s="302"/>
      <c r="JKI8" s="302"/>
      <c r="JKJ8" s="302"/>
      <c r="JKK8" s="302"/>
      <c r="JKL8" s="302"/>
      <c r="JKM8" s="302"/>
      <c r="JKN8" s="302"/>
      <c r="JKO8" s="302"/>
      <c r="JKP8" s="302"/>
      <c r="JKQ8" s="302"/>
      <c r="JKR8" s="302"/>
      <c r="JKS8" s="302"/>
      <c r="JKT8" s="302"/>
      <c r="JKU8" s="302"/>
      <c r="JKV8" s="302"/>
      <c r="JKW8" s="302"/>
      <c r="JKX8" s="302"/>
      <c r="JKY8" s="302"/>
      <c r="JKZ8" s="302"/>
      <c r="JLA8" s="302"/>
      <c r="JLB8" s="302"/>
      <c r="JLC8" s="302"/>
      <c r="JLD8" s="302"/>
      <c r="JLE8" s="302"/>
      <c r="JLF8" s="302"/>
      <c r="JLG8" s="302"/>
      <c r="JLH8" s="302"/>
      <c r="JLI8" s="302"/>
      <c r="JLJ8" s="302"/>
      <c r="JLK8" s="302"/>
      <c r="JLL8" s="302"/>
      <c r="JLM8" s="302"/>
      <c r="JLN8" s="302"/>
      <c r="JLO8" s="302"/>
      <c r="JLP8" s="302"/>
      <c r="JLQ8" s="302"/>
      <c r="JLR8" s="302"/>
      <c r="JLS8" s="302"/>
      <c r="JLT8" s="302"/>
      <c r="JLU8" s="302"/>
      <c r="JLV8" s="302"/>
      <c r="JLW8" s="302"/>
      <c r="JLX8" s="302"/>
      <c r="JLY8" s="302"/>
      <c r="JLZ8" s="302"/>
      <c r="JMA8" s="302"/>
      <c r="JMB8" s="302"/>
      <c r="JMC8" s="302"/>
      <c r="JMD8" s="302"/>
      <c r="JME8" s="302"/>
      <c r="JMF8" s="302"/>
      <c r="JMG8" s="302"/>
      <c r="JMH8" s="302"/>
      <c r="JMI8" s="302"/>
      <c r="JMJ8" s="302"/>
      <c r="JMK8" s="302"/>
      <c r="JML8" s="302"/>
      <c r="JMM8" s="302"/>
      <c r="JMN8" s="302"/>
      <c r="JMO8" s="302"/>
      <c r="JMP8" s="302"/>
      <c r="JMQ8" s="302"/>
      <c r="JMR8" s="302"/>
      <c r="JMS8" s="302"/>
      <c r="JMT8" s="302"/>
      <c r="JMU8" s="302"/>
      <c r="JMV8" s="302"/>
      <c r="JMW8" s="302"/>
      <c r="JMX8" s="302"/>
      <c r="JMY8" s="302"/>
      <c r="JMZ8" s="302"/>
      <c r="JNA8" s="302"/>
      <c r="JNB8" s="302"/>
      <c r="JNC8" s="302"/>
      <c r="JND8" s="302"/>
      <c r="JNE8" s="302"/>
      <c r="JNF8" s="302"/>
      <c r="JNG8" s="302"/>
      <c r="JNH8" s="302"/>
      <c r="JNI8" s="302"/>
      <c r="JNJ8" s="302"/>
      <c r="JNK8" s="302"/>
      <c r="JNL8" s="302"/>
      <c r="JNM8" s="302"/>
      <c r="JNN8" s="302"/>
      <c r="JNO8" s="302"/>
      <c r="JNP8" s="302"/>
      <c r="JNQ8" s="302"/>
      <c r="JNR8" s="302"/>
      <c r="JNS8" s="302"/>
      <c r="JNT8" s="302"/>
      <c r="JNU8" s="302"/>
      <c r="JNV8" s="302"/>
      <c r="JNW8" s="302"/>
      <c r="JNX8" s="302"/>
      <c r="JNY8" s="302"/>
      <c r="JNZ8" s="302"/>
      <c r="JOA8" s="302"/>
      <c r="JOB8" s="302"/>
      <c r="JOC8" s="302"/>
      <c r="JOD8" s="302"/>
      <c r="JOE8" s="302"/>
      <c r="JOF8" s="302"/>
      <c r="JOG8" s="302"/>
      <c r="JOH8" s="302"/>
      <c r="JOI8" s="302"/>
      <c r="JOJ8" s="302"/>
      <c r="JOK8" s="302"/>
      <c r="JOL8" s="302"/>
      <c r="JOM8" s="302"/>
      <c r="JON8" s="302"/>
      <c r="JOO8" s="302"/>
      <c r="JOP8" s="302"/>
      <c r="JOQ8" s="302"/>
      <c r="JOR8" s="302"/>
      <c r="JOS8" s="302"/>
      <c r="JOT8" s="302"/>
      <c r="JOU8" s="302"/>
      <c r="JOV8" s="302"/>
      <c r="JOW8" s="302"/>
      <c r="JOX8" s="302"/>
      <c r="JOY8" s="302"/>
      <c r="JOZ8" s="302"/>
      <c r="JPA8" s="302"/>
      <c r="JPB8" s="302"/>
      <c r="JPC8" s="302"/>
      <c r="JPD8" s="302"/>
      <c r="JPE8" s="302"/>
      <c r="JPF8" s="302"/>
      <c r="JPG8" s="302"/>
      <c r="JPH8" s="302"/>
      <c r="JPI8" s="302"/>
      <c r="JPJ8" s="302"/>
      <c r="JPK8" s="302"/>
      <c r="JPL8" s="302"/>
      <c r="JPM8" s="302"/>
      <c r="JPN8" s="302"/>
      <c r="JPO8" s="302"/>
      <c r="JPP8" s="302"/>
      <c r="JPQ8" s="302"/>
      <c r="JPR8" s="302"/>
      <c r="JPS8" s="302"/>
      <c r="JPT8" s="302"/>
      <c r="JPU8" s="302"/>
      <c r="JPV8" s="302"/>
      <c r="JPW8" s="302"/>
      <c r="JPX8" s="302"/>
      <c r="JPY8" s="302"/>
      <c r="JPZ8" s="302"/>
      <c r="JQA8" s="302"/>
      <c r="JQB8" s="302"/>
      <c r="JQC8" s="302"/>
      <c r="JQD8" s="302"/>
      <c r="JQE8" s="302"/>
      <c r="JQF8" s="302"/>
      <c r="JQG8" s="302"/>
      <c r="JQH8" s="302"/>
      <c r="JQI8" s="302"/>
      <c r="JQJ8" s="302"/>
      <c r="JQK8" s="302"/>
      <c r="JQL8" s="302"/>
      <c r="JQM8" s="302"/>
      <c r="JQN8" s="302"/>
      <c r="JQO8" s="302"/>
      <c r="JQP8" s="302"/>
      <c r="JQQ8" s="302"/>
      <c r="JQR8" s="302"/>
      <c r="JQS8" s="302"/>
      <c r="JQT8" s="302"/>
      <c r="JQU8" s="302"/>
      <c r="JQV8" s="302"/>
      <c r="JQW8" s="302"/>
      <c r="JQX8" s="302"/>
      <c r="JQY8" s="302"/>
      <c r="JQZ8" s="302"/>
      <c r="JRA8" s="302"/>
      <c r="JRB8" s="302"/>
      <c r="JRC8" s="302"/>
      <c r="JRD8" s="302"/>
      <c r="JRE8" s="302"/>
      <c r="JRF8" s="302"/>
      <c r="JRG8" s="302"/>
      <c r="JRH8" s="302"/>
      <c r="JRI8" s="302"/>
      <c r="JRJ8" s="302"/>
      <c r="JRK8" s="302"/>
      <c r="JRL8" s="302"/>
      <c r="JRM8" s="302"/>
      <c r="JRN8" s="302"/>
      <c r="JRO8" s="302"/>
      <c r="JRP8" s="302"/>
      <c r="JRQ8" s="302"/>
      <c r="JRR8" s="302"/>
      <c r="JRS8" s="302"/>
      <c r="JRT8" s="302"/>
      <c r="JRU8" s="302"/>
      <c r="JRV8" s="302"/>
      <c r="JRW8" s="302"/>
      <c r="JRX8" s="302"/>
      <c r="JRY8" s="302"/>
      <c r="JRZ8" s="302"/>
      <c r="JSA8" s="302"/>
      <c r="JSB8" s="302"/>
      <c r="JSC8" s="302"/>
      <c r="JSD8" s="302"/>
      <c r="JSE8" s="302"/>
      <c r="JSF8" s="302"/>
      <c r="JSG8" s="302"/>
      <c r="JSH8" s="302"/>
      <c r="JSI8" s="302"/>
      <c r="JSJ8" s="302"/>
      <c r="JSK8" s="302"/>
      <c r="JSL8" s="302"/>
      <c r="JSM8" s="302"/>
      <c r="JSN8" s="302"/>
      <c r="JSO8" s="302"/>
      <c r="JSP8" s="302"/>
      <c r="JSQ8" s="302"/>
      <c r="JSR8" s="302"/>
      <c r="JSS8" s="302"/>
      <c r="JST8" s="302"/>
      <c r="JSU8" s="302"/>
      <c r="JSV8" s="302"/>
      <c r="JSW8" s="302"/>
      <c r="JSX8" s="302"/>
      <c r="JSY8" s="302"/>
      <c r="JSZ8" s="302"/>
      <c r="JTA8" s="302"/>
      <c r="JTB8" s="302"/>
      <c r="JTC8" s="302"/>
      <c r="JTD8" s="302"/>
      <c r="JTE8" s="302"/>
      <c r="JTF8" s="302"/>
      <c r="JTG8" s="302"/>
      <c r="JTH8" s="302"/>
      <c r="JTI8" s="302"/>
      <c r="JTJ8" s="302"/>
      <c r="JTK8" s="302"/>
      <c r="JTL8" s="302"/>
      <c r="JTM8" s="302"/>
      <c r="JTN8" s="302"/>
      <c r="JTO8" s="302"/>
      <c r="JTP8" s="302"/>
      <c r="JTQ8" s="302"/>
      <c r="JTR8" s="302"/>
      <c r="JTS8" s="302"/>
      <c r="JTT8" s="302"/>
      <c r="JTU8" s="302"/>
      <c r="JTV8" s="302"/>
      <c r="JTW8" s="302"/>
      <c r="JTX8" s="302"/>
      <c r="JTY8" s="302"/>
      <c r="JTZ8" s="302"/>
      <c r="JUA8" s="302"/>
      <c r="JUB8" s="302"/>
      <c r="JUC8" s="302"/>
      <c r="JUD8" s="302"/>
      <c r="JUE8" s="302"/>
      <c r="JUF8" s="302"/>
      <c r="JUG8" s="302"/>
      <c r="JUH8" s="302"/>
      <c r="JUI8" s="302"/>
      <c r="JUJ8" s="302"/>
      <c r="JUK8" s="302"/>
      <c r="JUL8" s="302"/>
      <c r="JUM8" s="302"/>
      <c r="JUN8" s="302"/>
      <c r="JUO8" s="302"/>
      <c r="JUP8" s="302"/>
      <c r="JUQ8" s="302"/>
      <c r="JUR8" s="302"/>
      <c r="JUS8" s="302"/>
      <c r="JUT8" s="302"/>
      <c r="JUU8" s="302"/>
      <c r="JUV8" s="302"/>
      <c r="JUW8" s="302"/>
      <c r="JUX8" s="302"/>
      <c r="JUY8" s="302"/>
      <c r="JUZ8" s="302"/>
      <c r="JVA8" s="302"/>
      <c r="JVB8" s="302"/>
      <c r="JVC8" s="302"/>
      <c r="JVD8" s="302"/>
      <c r="JVE8" s="302"/>
      <c r="JVF8" s="302"/>
      <c r="JVG8" s="302"/>
      <c r="JVH8" s="302"/>
      <c r="JVI8" s="302"/>
      <c r="JVJ8" s="302"/>
      <c r="JVK8" s="302"/>
      <c r="JVL8" s="302"/>
      <c r="JVM8" s="302"/>
      <c r="JVN8" s="302"/>
      <c r="JVO8" s="302"/>
      <c r="JVP8" s="302"/>
      <c r="JVQ8" s="302"/>
      <c r="JVR8" s="302"/>
      <c r="JVS8" s="302"/>
      <c r="JVT8" s="302"/>
      <c r="JVU8" s="302"/>
      <c r="JVV8" s="302"/>
      <c r="JVW8" s="302"/>
      <c r="JVX8" s="302"/>
      <c r="JVY8" s="302"/>
      <c r="JVZ8" s="302"/>
      <c r="JWA8" s="302"/>
      <c r="JWB8" s="302"/>
      <c r="JWC8" s="302"/>
      <c r="JWD8" s="302"/>
      <c r="JWE8" s="302"/>
      <c r="JWF8" s="302"/>
      <c r="JWG8" s="302"/>
      <c r="JWH8" s="302"/>
      <c r="JWI8" s="302"/>
      <c r="JWJ8" s="302"/>
      <c r="JWK8" s="302"/>
      <c r="JWL8" s="302"/>
      <c r="JWM8" s="302"/>
      <c r="JWN8" s="302"/>
      <c r="JWO8" s="302"/>
      <c r="JWP8" s="302"/>
      <c r="JWQ8" s="302"/>
      <c r="JWR8" s="302"/>
      <c r="JWS8" s="302"/>
      <c r="JWT8" s="302"/>
      <c r="JWU8" s="302"/>
      <c r="JWV8" s="302"/>
      <c r="JWW8" s="302"/>
      <c r="JWX8" s="302"/>
      <c r="JWY8" s="302"/>
      <c r="JWZ8" s="302"/>
      <c r="JXA8" s="302"/>
      <c r="JXB8" s="302"/>
      <c r="JXC8" s="302"/>
      <c r="JXD8" s="302"/>
      <c r="JXE8" s="302"/>
      <c r="JXF8" s="302"/>
      <c r="JXG8" s="302"/>
      <c r="JXH8" s="302"/>
      <c r="JXI8" s="302"/>
      <c r="JXJ8" s="302"/>
      <c r="JXK8" s="302"/>
      <c r="JXL8" s="302"/>
      <c r="JXM8" s="302"/>
      <c r="JXN8" s="302"/>
      <c r="JXO8" s="302"/>
      <c r="JXP8" s="302"/>
      <c r="JXQ8" s="302"/>
      <c r="JXR8" s="302"/>
      <c r="JXS8" s="302"/>
      <c r="JXT8" s="302"/>
      <c r="JXU8" s="302"/>
      <c r="JXV8" s="302"/>
      <c r="JXW8" s="302"/>
      <c r="JXX8" s="302"/>
      <c r="JXY8" s="302"/>
      <c r="JXZ8" s="302"/>
      <c r="JYA8" s="302"/>
      <c r="JYB8" s="302"/>
      <c r="JYC8" s="302"/>
      <c r="JYD8" s="302"/>
      <c r="JYE8" s="302"/>
      <c r="JYF8" s="302"/>
      <c r="JYG8" s="302"/>
      <c r="JYH8" s="302"/>
      <c r="JYI8" s="302"/>
      <c r="JYJ8" s="302"/>
      <c r="JYK8" s="302"/>
      <c r="JYL8" s="302"/>
      <c r="JYM8" s="302"/>
      <c r="JYN8" s="302"/>
      <c r="JYO8" s="302"/>
      <c r="JYP8" s="302"/>
      <c r="JYQ8" s="302"/>
      <c r="JYR8" s="302"/>
      <c r="JYS8" s="302"/>
      <c r="JYT8" s="302"/>
      <c r="JYU8" s="302"/>
      <c r="JYV8" s="302"/>
      <c r="JYW8" s="302"/>
      <c r="JYX8" s="302"/>
      <c r="JYY8" s="302"/>
      <c r="JYZ8" s="302"/>
      <c r="JZA8" s="302"/>
      <c r="JZB8" s="302"/>
      <c r="JZC8" s="302"/>
      <c r="JZD8" s="302"/>
      <c r="JZE8" s="302"/>
      <c r="JZF8" s="302"/>
      <c r="JZG8" s="302"/>
      <c r="JZH8" s="302"/>
      <c r="JZI8" s="302"/>
      <c r="JZJ8" s="302"/>
      <c r="JZK8" s="302"/>
      <c r="JZL8" s="302"/>
      <c r="JZM8" s="302"/>
      <c r="JZN8" s="302"/>
      <c r="JZO8" s="302"/>
      <c r="JZP8" s="302"/>
      <c r="JZQ8" s="302"/>
      <c r="JZR8" s="302"/>
      <c r="JZS8" s="302"/>
      <c r="JZT8" s="302"/>
      <c r="JZU8" s="302"/>
      <c r="JZV8" s="302"/>
      <c r="JZW8" s="302"/>
      <c r="JZX8" s="302"/>
      <c r="JZY8" s="302"/>
      <c r="JZZ8" s="302"/>
      <c r="KAA8" s="302"/>
      <c r="KAB8" s="302"/>
      <c r="KAC8" s="302"/>
      <c r="KAD8" s="302"/>
      <c r="KAE8" s="302"/>
      <c r="KAF8" s="302"/>
      <c r="KAG8" s="302"/>
      <c r="KAH8" s="302"/>
      <c r="KAI8" s="302"/>
      <c r="KAJ8" s="302"/>
      <c r="KAK8" s="302"/>
      <c r="KAL8" s="302"/>
      <c r="KAM8" s="302"/>
      <c r="KAN8" s="302"/>
      <c r="KAO8" s="302"/>
      <c r="KAP8" s="302"/>
      <c r="KAQ8" s="302"/>
      <c r="KAR8" s="302"/>
      <c r="KAS8" s="302"/>
      <c r="KAT8" s="302"/>
      <c r="KAU8" s="302"/>
      <c r="KAV8" s="302"/>
      <c r="KAW8" s="302"/>
      <c r="KAX8" s="302"/>
      <c r="KAY8" s="302"/>
      <c r="KAZ8" s="302"/>
      <c r="KBA8" s="302"/>
      <c r="KBB8" s="302"/>
      <c r="KBC8" s="302"/>
      <c r="KBD8" s="302"/>
      <c r="KBE8" s="302"/>
      <c r="KBF8" s="302"/>
      <c r="KBG8" s="302"/>
      <c r="KBH8" s="302"/>
      <c r="KBI8" s="302"/>
      <c r="KBJ8" s="302"/>
      <c r="KBK8" s="302"/>
      <c r="KBL8" s="302"/>
      <c r="KBM8" s="302"/>
      <c r="KBN8" s="302"/>
      <c r="KBO8" s="302"/>
      <c r="KBP8" s="302"/>
      <c r="KBQ8" s="302"/>
      <c r="KBR8" s="302"/>
      <c r="KBS8" s="302"/>
      <c r="KBT8" s="302"/>
      <c r="KBU8" s="302"/>
      <c r="KBV8" s="302"/>
      <c r="KBW8" s="302"/>
      <c r="KBX8" s="302"/>
      <c r="KBY8" s="302"/>
      <c r="KBZ8" s="302"/>
      <c r="KCA8" s="302"/>
      <c r="KCB8" s="302"/>
      <c r="KCC8" s="302"/>
      <c r="KCD8" s="302"/>
      <c r="KCE8" s="302"/>
      <c r="KCF8" s="302"/>
      <c r="KCG8" s="302"/>
      <c r="KCH8" s="302"/>
      <c r="KCI8" s="302"/>
      <c r="KCJ8" s="302"/>
      <c r="KCK8" s="302"/>
      <c r="KCL8" s="302"/>
      <c r="KCM8" s="302"/>
      <c r="KCN8" s="302"/>
      <c r="KCO8" s="302"/>
      <c r="KCP8" s="302"/>
      <c r="KCQ8" s="302"/>
      <c r="KCR8" s="302"/>
      <c r="KCS8" s="302"/>
      <c r="KCT8" s="302"/>
      <c r="KCU8" s="302"/>
      <c r="KCV8" s="302"/>
      <c r="KCW8" s="302"/>
      <c r="KCX8" s="302"/>
      <c r="KCY8" s="302"/>
      <c r="KCZ8" s="302"/>
      <c r="KDA8" s="302"/>
      <c r="KDB8" s="302"/>
      <c r="KDC8" s="302"/>
      <c r="KDD8" s="302"/>
      <c r="KDE8" s="302"/>
      <c r="KDF8" s="302"/>
      <c r="KDG8" s="302"/>
      <c r="KDH8" s="302"/>
      <c r="KDI8" s="302"/>
      <c r="KDJ8" s="302"/>
      <c r="KDK8" s="302"/>
      <c r="KDL8" s="302"/>
      <c r="KDM8" s="302"/>
      <c r="KDN8" s="302"/>
      <c r="KDO8" s="302"/>
      <c r="KDP8" s="302"/>
      <c r="KDQ8" s="302"/>
      <c r="KDR8" s="302"/>
      <c r="KDS8" s="302"/>
      <c r="KDT8" s="302"/>
      <c r="KDU8" s="302"/>
      <c r="KDV8" s="302"/>
      <c r="KDW8" s="302"/>
      <c r="KDX8" s="302"/>
      <c r="KDY8" s="302"/>
      <c r="KDZ8" s="302"/>
      <c r="KEA8" s="302"/>
      <c r="KEB8" s="302"/>
      <c r="KEC8" s="302"/>
      <c r="KED8" s="302"/>
      <c r="KEE8" s="302"/>
      <c r="KEF8" s="302"/>
      <c r="KEG8" s="302"/>
      <c r="KEH8" s="302"/>
      <c r="KEI8" s="302"/>
      <c r="KEJ8" s="302"/>
      <c r="KEK8" s="302"/>
      <c r="KEL8" s="302"/>
      <c r="KEM8" s="302"/>
      <c r="KEN8" s="302"/>
      <c r="KEO8" s="302"/>
      <c r="KEP8" s="302"/>
      <c r="KEQ8" s="302"/>
      <c r="KER8" s="302"/>
      <c r="KES8" s="302"/>
      <c r="KET8" s="302"/>
      <c r="KEU8" s="302"/>
      <c r="KEV8" s="302"/>
      <c r="KEW8" s="302"/>
      <c r="KEX8" s="302"/>
      <c r="KEY8" s="302"/>
      <c r="KEZ8" s="302"/>
      <c r="KFA8" s="302"/>
      <c r="KFB8" s="302"/>
      <c r="KFC8" s="302"/>
      <c r="KFD8" s="302"/>
      <c r="KFE8" s="302"/>
      <c r="KFF8" s="302"/>
      <c r="KFG8" s="302"/>
      <c r="KFH8" s="302"/>
      <c r="KFI8" s="302"/>
      <c r="KFJ8" s="302"/>
      <c r="KFK8" s="302"/>
      <c r="KFL8" s="302"/>
      <c r="KFM8" s="302"/>
      <c r="KFN8" s="302"/>
      <c r="KFO8" s="302"/>
      <c r="KFP8" s="302"/>
      <c r="KFQ8" s="302"/>
      <c r="KFR8" s="302"/>
      <c r="KFS8" s="302"/>
      <c r="KFT8" s="302"/>
      <c r="KFU8" s="302"/>
      <c r="KFV8" s="302"/>
      <c r="KFW8" s="302"/>
      <c r="KFX8" s="302"/>
      <c r="KFY8" s="302"/>
      <c r="KFZ8" s="302"/>
      <c r="KGA8" s="302"/>
      <c r="KGB8" s="302"/>
      <c r="KGC8" s="302"/>
      <c r="KGD8" s="302"/>
      <c r="KGE8" s="302"/>
      <c r="KGF8" s="302"/>
      <c r="KGG8" s="302"/>
      <c r="KGH8" s="302"/>
      <c r="KGI8" s="302"/>
      <c r="KGJ8" s="302"/>
      <c r="KGK8" s="302"/>
      <c r="KGL8" s="302"/>
      <c r="KGM8" s="302"/>
      <c r="KGN8" s="302"/>
      <c r="KGO8" s="302"/>
      <c r="KGP8" s="302"/>
      <c r="KGQ8" s="302"/>
      <c r="KGR8" s="302"/>
      <c r="KGS8" s="302"/>
      <c r="KGT8" s="302"/>
      <c r="KGU8" s="302"/>
      <c r="KGV8" s="302"/>
      <c r="KGW8" s="302"/>
      <c r="KGX8" s="302"/>
      <c r="KGY8" s="302"/>
      <c r="KGZ8" s="302"/>
      <c r="KHA8" s="302"/>
      <c r="KHB8" s="302"/>
      <c r="KHC8" s="302"/>
      <c r="KHD8" s="302"/>
      <c r="KHE8" s="302"/>
      <c r="KHF8" s="302"/>
      <c r="KHG8" s="302"/>
      <c r="KHH8" s="302"/>
      <c r="KHI8" s="302"/>
      <c r="KHJ8" s="302"/>
      <c r="KHK8" s="302"/>
      <c r="KHL8" s="302"/>
      <c r="KHM8" s="302"/>
      <c r="KHN8" s="302"/>
      <c r="KHO8" s="302"/>
      <c r="KHP8" s="302"/>
      <c r="KHQ8" s="302"/>
      <c r="KHR8" s="302"/>
      <c r="KHS8" s="302"/>
      <c r="KHT8" s="302"/>
      <c r="KHU8" s="302"/>
      <c r="KHV8" s="302"/>
      <c r="KHW8" s="302"/>
      <c r="KHX8" s="302"/>
      <c r="KHY8" s="302"/>
      <c r="KHZ8" s="302"/>
      <c r="KIA8" s="302"/>
      <c r="KIB8" s="302"/>
      <c r="KIC8" s="302"/>
      <c r="KID8" s="302"/>
      <c r="KIE8" s="302"/>
      <c r="KIF8" s="302"/>
      <c r="KIG8" s="302"/>
      <c r="KIH8" s="302"/>
      <c r="KII8" s="302"/>
      <c r="KIJ8" s="302"/>
      <c r="KIK8" s="302"/>
      <c r="KIL8" s="302"/>
      <c r="KIM8" s="302"/>
      <c r="KIN8" s="302"/>
      <c r="KIO8" s="302"/>
      <c r="KIP8" s="302"/>
      <c r="KIQ8" s="302"/>
      <c r="KIR8" s="302"/>
      <c r="KIS8" s="302"/>
      <c r="KIT8" s="302"/>
      <c r="KIU8" s="302"/>
      <c r="KIV8" s="302"/>
      <c r="KIW8" s="302"/>
      <c r="KIX8" s="302"/>
      <c r="KIY8" s="302"/>
      <c r="KIZ8" s="302"/>
      <c r="KJA8" s="302"/>
      <c r="KJB8" s="302"/>
      <c r="KJC8" s="302"/>
      <c r="KJD8" s="302"/>
      <c r="KJE8" s="302"/>
      <c r="KJF8" s="302"/>
      <c r="KJG8" s="302"/>
      <c r="KJH8" s="302"/>
      <c r="KJI8" s="302"/>
      <c r="KJJ8" s="302"/>
      <c r="KJK8" s="302"/>
      <c r="KJL8" s="302"/>
      <c r="KJM8" s="302"/>
      <c r="KJN8" s="302"/>
      <c r="KJO8" s="302"/>
      <c r="KJP8" s="302"/>
      <c r="KJQ8" s="302"/>
      <c r="KJR8" s="302"/>
      <c r="KJS8" s="302"/>
      <c r="KJT8" s="302"/>
      <c r="KJU8" s="302"/>
      <c r="KJV8" s="302"/>
      <c r="KJW8" s="302"/>
      <c r="KJX8" s="302"/>
      <c r="KJY8" s="302"/>
      <c r="KJZ8" s="302"/>
      <c r="KKA8" s="302"/>
      <c r="KKB8" s="302"/>
      <c r="KKC8" s="302"/>
      <c r="KKD8" s="302"/>
      <c r="KKE8" s="302"/>
      <c r="KKF8" s="302"/>
      <c r="KKG8" s="302"/>
      <c r="KKH8" s="302"/>
      <c r="KKI8" s="302"/>
      <c r="KKJ8" s="302"/>
      <c r="KKK8" s="302"/>
      <c r="KKL8" s="302"/>
      <c r="KKM8" s="302"/>
      <c r="KKN8" s="302"/>
      <c r="KKO8" s="302"/>
      <c r="KKP8" s="302"/>
      <c r="KKQ8" s="302"/>
      <c r="KKR8" s="302"/>
      <c r="KKS8" s="302"/>
      <c r="KKT8" s="302"/>
      <c r="KKU8" s="302"/>
      <c r="KKV8" s="302"/>
      <c r="KKW8" s="302"/>
      <c r="KKX8" s="302"/>
      <c r="KKY8" s="302"/>
      <c r="KKZ8" s="302"/>
      <c r="KLA8" s="302"/>
      <c r="KLB8" s="302"/>
      <c r="KLC8" s="302"/>
      <c r="KLD8" s="302"/>
      <c r="KLE8" s="302"/>
      <c r="KLF8" s="302"/>
      <c r="KLG8" s="302"/>
      <c r="KLH8" s="302"/>
      <c r="KLI8" s="302"/>
      <c r="KLJ8" s="302"/>
      <c r="KLK8" s="302"/>
      <c r="KLL8" s="302"/>
      <c r="KLM8" s="302"/>
      <c r="KLN8" s="302"/>
      <c r="KLO8" s="302"/>
      <c r="KLP8" s="302"/>
      <c r="KLQ8" s="302"/>
      <c r="KLR8" s="302"/>
      <c r="KLS8" s="302"/>
      <c r="KLT8" s="302"/>
      <c r="KLU8" s="302"/>
      <c r="KLV8" s="302"/>
      <c r="KLW8" s="302"/>
      <c r="KLX8" s="302"/>
      <c r="KLY8" s="302"/>
      <c r="KLZ8" s="302"/>
      <c r="KMA8" s="302"/>
      <c r="KMB8" s="302"/>
      <c r="KMC8" s="302"/>
      <c r="KMD8" s="302"/>
      <c r="KME8" s="302"/>
      <c r="KMF8" s="302"/>
      <c r="KMG8" s="302"/>
      <c r="KMH8" s="302"/>
      <c r="KMI8" s="302"/>
      <c r="KMJ8" s="302"/>
      <c r="KMK8" s="302"/>
      <c r="KML8" s="302"/>
      <c r="KMM8" s="302"/>
      <c r="KMN8" s="302"/>
      <c r="KMO8" s="302"/>
      <c r="KMP8" s="302"/>
      <c r="KMQ8" s="302"/>
      <c r="KMR8" s="302"/>
      <c r="KMS8" s="302"/>
      <c r="KMT8" s="302"/>
      <c r="KMU8" s="302"/>
      <c r="KMV8" s="302"/>
      <c r="KMW8" s="302"/>
      <c r="KMX8" s="302"/>
      <c r="KMY8" s="302"/>
      <c r="KMZ8" s="302"/>
      <c r="KNA8" s="302"/>
      <c r="KNB8" s="302"/>
      <c r="KNC8" s="302"/>
      <c r="KND8" s="302"/>
      <c r="KNE8" s="302"/>
      <c r="KNF8" s="302"/>
      <c r="KNG8" s="302"/>
      <c r="KNH8" s="302"/>
      <c r="KNI8" s="302"/>
      <c r="KNJ8" s="302"/>
      <c r="KNK8" s="302"/>
      <c r="KNL8" s="302"/>
      <c r="KNM8" s="302"/>
      <c r="KNN8" s="302"/>
      <c r="KNO8" s="302"/>
      <c r="KNP8" s="302"/>
      <c r="KNQ8" s="302"/>
      <c r="KNR8" s="302"/>
      <c r="KNS8" s="302"/>
      <c r="KNT8" s="302"/>
      <c r="KNU8" s="302"/>
      <c r="KNV8" s="302"/>
      <c r="KNW8" s="302"/>
      <c r="KNX8" s="302"/>
      <c r="KNY8" s="302"/>
      <c r="KNZ8" s="302"/>
      <c r="KOA8" s="302"/>
      <c r="KOB8" s="302"/>
      <c r="KOC8" s="302"/>
      <c r="KOD8" s="302"/>
      <c r="KOE8" s="302"/>
      <c r="KOF8" s="302"/>
      <c r="KOG8" s="302"/>
      <c r="KOH8" s="302"/>
      <c r="KOI8" s="302"/>
      <c r="KOJ8" s="302"/>
      <c r="KOK8" s="302"/>
      <c r="KOL8" s="302"/>
      <c r="KOM8" s="302"/>
      <c r="KON8" s="302"/>
      <c r="KOO8" s="302"/>
      <c r="KOP8" s="302"/>
      <c r="KOQ8" s="302"/>
      <c r="KOR8" s="302"/>
      <c r="KOS8" s="302"/>
      <c r="KOT8" s="302"/>
      <c r="KOU8" s="302"/>
      <c r="KOV8" s="302"/>
      <c r="KOW8" s="302"/>
      <c r="KOX8" s="302"/>
      <c r="KOY8" s="302"/>
      <c r="KOZ8" s="302"/>
      <c r="KPA8" s="302"/>
      <c r="KPB8" s="302"/>
      <c r="KPC8" s="302"/>
      <c r="KPD8" s="302"/>
      <c r="KPE8" s="302"/>
      <c r="KPF8" s="302"/>
      <c r="KPG8" s="302"/>
      <c r="KPH8" s="302"/>
      <c r="KPI8" s="302"/>
      <c r="KPJ8" s="302"/>
      <c r="KPK8" s="302"/>
      <c r="KPL8" s="302"/>
      <c r="KPM8" s="302"/>
      <c r="KPN8" s="302"/>
      <c r="KPO8" s="302"/>
      <c r="KPP8" s="302"/>
      <c r="KPQ8" s="302"/>
      <c r="KPR8" s="302"/>
      <c r="KPS8" s="302"/>
      <c r="KPT8" s="302"/>
      <c r="KPU8" s="302"/>
      <c r="KPV8" s="302"/>
      <c r="KPW8" s="302"/>
      <c r="KPX8" s="302"/>
      <c r="KPY8" s="302"/>
      <c r="KPZ8" s="302"/>
      <c r="KQA8" s="302"/>
      <c r="KQB8" s="302"/>
      <c r="KQC8" s="302"/>
      <c r="KQD8" s="302"/>
      <c r="KQE8" s="302"/>
      <c r="KQF8" s="302"/>
      <c r="KQG8" s="302"/>
      <c r="KQH8" s="302"/>
      <c r="KQI8" s="302"/>
      <c r="KQJ8" s="302"/>
      <c r="KQK8" s="302"/>
      <c r="KQL8" s="302"/>
      <c r="KQM8" s="302"/>
      <c r="KQN8" s="302"/>
      <c r="KQO8" s="302"/>
      <c r="KQP8" s="302"/>
      <c r="KQQ8" s="302"/>
      <c r="KQR8" s="302"/>
      <c r="KQS8" s="302"/>
      <c r="KQT8" s="302"/>
      <c r="KQU8" s="302"/>
      <c r="KQV8" s="302"/>
      <c r="KQW8" s="302"/>
      <c r="KQX8" s="302"/>
      <c r="KQY8" s="302"/>
      <c r="KQZ8" s="302"/>
      <c r="KRA8" s="302"/>
      <c r="KRB8" s="302"/>
      <c r="KRC8" s="302"/>
      <c r="KRD8" s="302"/>
      <c r="KRE8" s="302"/>
      <c r="KRF8" s="302"/>
      <c r="KRG8" s="302"/>
      <c r="KRH8" s="302"/>
      <c r="KRI8" s="302"/>
      <c r="KRJ8" s="302"/>
      <c r="KRK8" s="302"/>
      <c r="KRL8" s="302"/>
      <c r="KRM8" s="302"/>
      <c r="KRN8" s="302"/>
      <c r="KRO8" s="302"/>
      <c r="KRP8" s="302"/>
      <c r="KRQ8" s="302"/>
      <c r="KRR8" s="302"/>
      <c r="KRS8" s="302"/>
      <c r="KRT8" s="302"/>
      <c r="KRU8" s="302"/>
      <c r="KRV8" s="302"/>
      <c r="KRW8" s="302"/>
      <c r="KRX8" s="302"/>
      <c r="KRY8" s="302"/>
      <c r="KRZ8" s="302"/>
      <c r="KSA8" s="302"/>
      <c r="KSB8" s="302"/>
      <c r="KSC8" s="302"/>
      <c r="KSD8" s="302"/>
      <c r="KSE8" s="302"/>
      <c r="KSF8" s="302"/>
      <c r="KSG8" s="302"/>
      <c r="KSH8" s="302"/>
      <c r="KSI8" s="302"/>
      <c r="KSJ8" s="302"/>
      <c r="KSK8" s="302"/>
      <c r="KSL8" s="302"/>
      <c r="KSM8" s="302"/>
      <c r="KSN8" s="302"/>
      <c r="KSO8" s="302"/>
      <c r="KSP8" s="302"/>
      <c r="KSQ8" s="302"/>
      <c r="KSR8" s="302"/>
      <c r="KSS8" s="302"/>
      <c r="KST8" s="302"/>
      <c r="KSU8" s="302"/>
      <c r="KSV8" s="302"/>
      <c r="KSW8" s="302"/>
      <c r="KSX8" s="302"/>
      <c r="KSY8" s="302"/>
      <c r="KSZ8" s="302"/>
      <c r="KTA8" s="302"/>
      <c r="KTB8" s="302"/>
      <c r="KTC8" s="302"/>
      <c r="KTD8" s="302"/>
      <c r="KTE8" s="302"/>
      <c r="KTF8" s="302"/>
      <c r="KTG8" s="302"/>
      <c r="KTH8" s="302"/>
      <c r="KTI8" s="302"/>
      <c r="KTJ8" s="302"/>
      <c r="KTK8" s="302"/>
      <c r="KTL8" s="302"/>
      <c r="KTM8" s="302"/>
      <c r="KTN8" s="302"/>
      <c r="KTO8" s="302"/>
      <c r="KTP8" s="302"/>
      <c r="KTQ8" s="302"/>
      <c r="KTR8" s="302"/>
      <c r="KTS8" s="302"/>
      <c r="KTT8" s="302"/>
      <c r="KTU8" s="302"/>
      <c r="KTV8" s="302"/>
      <c r="KTW8" s="302"/>
      <c r="KTX8" s="302"/>
      <c r="KTY8" s="302"/>
      <c r="KTZ8" s="302"/>
      <c r="KUA8" s="302"/>
      <c r="KUB8" s="302"/>
      <c r="KUC8" s="302"/>
      <c r="KUD8" s="302"/>
      <c r="KUE8" s="302"/>
      <c r="KUF8" s="302"/>
      <c r="KUG8" s="302"/>
      <c r="KUH8" s="302"/>
      <c r="KUI8" s="302"/>
      <c r="KUJ8" s="302"/>
      <c r="KUK8" s="302"/>
      <c r="KUL8" s="302"/>
      <c r="KUM8" s="302"/>
      <c r="KUN8" s="302"/>
      <c r="KUO8" s="302"/>
      <c r="KUP8" s="302"/>
      <c r="KUQ8" s="302"/>
      <c r="KUR8" s="302"/>
      <c r="KUS8" s="302"/>
      <c r="KUT8" s="302"/>
      <c r="KUU8" s="302"/>
      <c r="KUV8" s="302"/>
      <c r="KUW8" s="302"/>
      <c r="KUX8" s="302"/>
      <c r="KUY8" s="302"/>
      <c r="KUZ8" s="302"/>
      <c r="KVA8" s="302"/>
      <c r="KVB8" s="302"/>
      <c r="KVC8" s="302"/>
      <c r="KVD8" s="302"/>
      <c r="KVE8" s="302"/>
      <c r="KVF8" s="302"/>
      <c r="KVG8" s="302"/>
      <c r="KVH8" s="302"/>
      <c r="KVI8" s="302"/>
      <c r="KVJ8" s="302"/>
      <c r="KVK8" s="302"/>
      <c r="KVL8" s="302"/>
      <c r="KVM8" s="302"/>
      <c r="KVN8" s="302"/>
      <c r="KVO8" s="302"/>
      <c r="KVP8" s="302"/>
      <c r="KVQ8" s="302"/>
      <c r="KVR8" s="302"/>
      <c r="KVS8" s="302"/>
      <c r="KVT8" s="302"/>
      <c r="KVU8" s="302"/>
      <c r="KVV8" s="302"/>
      <c r="KVW8" s="302"/>
      <c r="KVX8" s="302"/>
      <c r="KVY8" s="302"/>
      <c r="KVZ8" s="302"/>
      <c r="KWA8" s="302"/>
      <c r="KWB8" s="302"/>
      <c r="KWC8" s="302"/>
      <c r="KWD8" s="302"/>
      <c r="KWE8" s="302"/>
      <c r="KWF8" s="302"/>
      <c r="KWG8" s="302"/>
      <c r="KWH8" s="302"/>
      <c r="KWI8" s="302"/>
      <c r="KWJ8" s="302"/>
      <c r="KWK8" s="302"/>
      <c r="KWL8" s="302"/>
      <c r="KWM8" s="302"/>
      <c r="KWN8" s="302"/>
      <c r="KWO8" s="302"/>
      <c r="KWP8" s="302"/>
      <c r="KWQ8" s="302"/>
      <c r="KWR8" s="302"/>
      <c r="KWS8" s="302"/>
      <c r="KWT8" s="302"/>
      <c r="KWU8" s="302"/>
      <c r="KWV8" s="302"/>
      <c r="KWW8" s="302"/>
      <c r="KWX8" s="302"/>
      <c r="KWY8" s="302"/>
      <c r="KWZ8" s="302"/>
      <c r="KXA8" s="302"/>
      <c r="KXB8" s="302"/>
      <c r="KXC8" s="302"/>
      <c r="KXD8" s="302"/>
      <c r="KXE8" s="302"/>
      <c r="KXF8" s="302"/>
      <c r="KXG8" s="302"/>
      <c r="KXH8" s="302"/>
      <c r="KXI8" s="302"/>
      <c r="KXJ8" s="302"/>
      <c r="KXK8" s="302"/>
      <c r="KXL8" s="302"/>
      <c r="KXM8" s="302"/>
      <c r="KXN8" s="302"/>
      <c r="KXO8" s="302"/>
      <c r="KXP8" s="302"/>
      <c r="KXQ8" s="302"/>
      <c r="KXR8" s="302"/>
      <c r="KXS8" s="302"/>
      <c r="KXT8" s="302"/>
      <c r="KXU8" s="302"/>
      <c r="KXV8" s="302"/>
      <c r="KXW8" s="302"/>
      <c r="KXX8" s="302"/>
      <c r="KXY8" s="302"/>
      <c r="KXZ8" s="302"/>
      <c r="KYA8" s="302"/>
      <c r="KYB8" s="302"/>
      <c r="KYC8" s="302"/>
      <c r="KYD8" s="302"/>
      <c r="KYE8" s="302"/>
      <c r="KYF8" s="302"/>
      <c r="KYG8" s="302"/>
      <c r="KYH8" s="302"/>
      <c r="KYI8" s="302"/>
      <c r="KYJ8" s="302"/>
      <c r="KYK8" s="302"/>
      <c r="KYL8" s="302"/>
      <c r="KYM8" s="302"/>
      <c r="KYN8" s="302"/>
      <c r="KYO8" s="302"/>
      <c r="KYP8" s="302"/>
      <c r="KYQ8" s="302"/>
      <c r="KYR8" s="302"/>
      <c r="KYS8" s="302"/>
      <c r="KYT8" s="302"/>
      <c r="KYU8" s="302"/>
      <c r="KYV8" s="302"/>
      <c r="KYW8" s="302"/>
      <c r="KYX8" s="302"/>
      <c r="KYY8" s="302"/>
      <c r="KYZ8" s="302"/>
      <c r="KZA8" s="302"/>
      <c r="KZB8" s="302"/>
      <c r="KZC8" s="302"/>
      <c r="KZD8" s="302"/>
      <c r="KZE8" s="302"/>
      <c r="KZF8" s="302"/>
      <c r="KZG8" s="302"/>
      <c r="KZH8" s="302"/>
      <c r="KZI8" s="302"/>
      <c r="KZJ8" s="302"/>
      <c r="KZK8" s="302"/>
      <c r="KZL8" s="302"/>
      <c r="KZM8" s="302"/>
      <c r="KZN8" s="302"/>
      <c r="KZO8" s="302"/>
      <c r="KZP8" s="302"/>
      <c r="KZQ8" s="302"/>
      <c r="KZR8" s="302"/>
      <c r="KZS8" s="302"/>
      <c r="KZT8" s="302"/>
      <c r="KZU8" s="302"/>
      <c r="KZV8" s="302"/>
      <c r="KZW8" s="302"/>
      <c r="KZX8" s="302"/>
      <c r="KZY8" s="302"/>
      <c r="KZZ8" s="302"/>
      <c r="LAA8" s="302"/>
      <c r="LAB8" s="302"/>
      <c r="LAC8" s="302"/>
      <c r="LAD8" s="302"/>
      <c r="LAE8" s="302"/>
      <c r="LAF8" s="302"/>
      <c r="LAG8" s="302"/>
      <c r="LAH8" s="302"/>
      <c r="LAI8" s="302"/>
      <c r="LAJ8" s="302"/>
      <c r="LAK8" s="302"/>
      <c r="LAL8" s="302"/>
      <c r="LAM8" s="302"/>
      <c r="LAN8" s="302"/>
      <c r="LAO8" s="302"/>
      <c r="LAP8" s="302"/>
      <c r="LAQ8" s="302"/>
      <c r="LAR8" s="302"/>
      <c r="LAS8" s="302"/>
      <c r="LAT8" s="302"/>
      <c r="LAU8" s="302"/>
      <c r="LAV8" s="302"/>
      <c r="LAW8" s="302"/>
      <c r="LAX8" s="302"/>
      <c r="LAY8" s="302"/>
      <c r="LAZ8" s="302"/>
      <c r="LBA8" s="302"/>
      <c r="LBB8" s="302"/>
      <c r="LBC8" s="302"/>
      <c r="LBD8" s="302"/>
      <c r="LBE8" s="302"/>
      <c r="LBF8" s="302"/>
      <c r="LBG8" s="302"/>
      <c r="LBH8" s="302"/>
      <c r="LBI8" s="302"/>
      <c r="LBJ8" s="302"/>
      <c r="LBK8" s="302"/>
      <c r="LBL8" s="302"/>
      <c r="LBM8" s="302"/>
      <c r="LBN8" s="302"/>
      <c r="LBO8" s="302"/>
      <c r="LBP8" s="302"/>
      <c r="LBQ8" s="302"/>
      <c r="LBR8" s="302"/>
      <c r="LBS8" s="302"/>
      <c r="LBT8" s="302"/>
      <c r="LBU8" s="302"/>
      <c r="LBV8" s="302"/>
      <c r="LBW8" s="302"/>
      <c r="LBX8" s="302"/>
      <c r="LBY8" s="302"/>
      <c r="LBZ8" s="302"/>
      <c r="LCA8" s="302"/>
      <c r="LCB8" s="302"/>
      <c r="LCC8" s="302"/>
      <c r="LCD8" s="302"/>
      <c r="LCE8" s="302"/>
      <c r="LCF8" s="302"/>
      <c r="LCG8" s="302"/>
      <c r="LCH8" s="302"/>
      <c r="LCI8" s="302"/>
      <c r="LCJ8" s="302"/>
      <c r="LCK8" s="302"/>
      <c r="LCL8" s="302"/>
      <c r="LCM8" s="302"/>
      <c r="LCN8" s="302"/>
      <c r="LCO8" s="302"/>
      <c r="LCP8" s="302"/>
      <c r="LCQ8" s="302"/>
      <c r="LCR8" s="302"/>
      <c r="LCS8" s="302"/>
      <c r="LCT8" s="302"/>
      <c r="LCU8" s="302"/>
      <c r="LCV8" s="302"/>
      <c r="LCW8" s="302"/>
      <c r="LCX8" s="302"/>
      <c r="LCY8" s="302"/>
      <c r="LCZ8" s="302"/>
      <c r="LDA8" s="302"/>
      <c r="LDB8" s="302"/>
      <c r="LDC8" s="302"/>
      <c r="LDD8" s="302"/>
      <c r="LDE8" s="302"/>
      <c r="LDF8" s="302"/>
      <c r="LDG8" s="302"/>
      <c r="LDH8" s="302"/>
      <c r="LDI8" s="302"/>
      <c r="LDJ8" s="302"/>
      <c r="LDK8" s="302"/>
      <c r="LDL8" s="302"/>
      <c r="LDM8" s="302"/>
      <c r="LDN8" s="302"/>
      <c r="LDO8" s="302"/>
      <c r="LDP8" s="302"/>
      <c r="LDQ8" s="302"/>
      <c r="LDR8" s="302"/>
      <c r="LDS8" s="302"/>
      <c r="LDT8" s="302"/>
      <c r="LDU8" s="302"/>
      <c r="LDV8" s="302"/>
      <c r="LDW8" s="302"/>
      <c r="LDX8" s="302"/>
      <c r="LDY8" s="302"/>
      <c r="LDZ8" s="302"/>
      <c r="LEA8" s="302"/>
      <c r="LEB8" s="302"/>
      <c r="LEC8" s="302"/>
      <c r="LED8" s="302"/>
      <c r="LEE8" s="302"/>
      <c r="LEF8" s="302"/>
      <c r="LEG8" s="302"/>
      <c r="LEH8" s="302"/>
      <c r="LEI8" s="302"/>
      <c r="LEJ8" s="302"/>
      <c r="LEK8" s="302"/>
      <c r="LEL8" s="302"/>
      <c r="LEM8" s="302"/>
      <c r="LEN8" s="302"/>
      <c r="LEO8" s="302"/>
      <c r="LEP8" s="302"/>
      <c r="LEQ8" s="302"/>
      <c r="LER8" s="302"/>
      <c r="LES8" s="302"/>
      <c r="LET8" s="302"/>
      <c r="LEU8" s="302"/>
      <c r="LEV8" s="302"/>
      <c r="LEW8" s="302"/>
      <c r="LEX8" s="302"/>
      <c r="LEY8" s="302"/>
      <c r="LEZ8" s="302"/>
      <c r="LFA8" s="302"/>
      <c r="LFB8" s="302"/>
      <c r="LFC8" s="302"/>
      <c r="LFD8" s="302"/>
      <c r="LFE8" s="302"/>
      <c r="LFF8" s="302"/>
      <c r="LFG8" s="302"/>
      <c r="LFH8" s="302"/>
      <c r="LFI8" s="302"/>
      <c r="LFJ8" s="302"/>
      <c r="LFK8" s="302"/>
      <c r="LFL8" s="302"/>
      <c r="LFM8" s="302"/>
      <c r="LFN8" s="302"/>
      <c r="LFO8" s="302"/>
      <c r="LFP8" s="302"/>
      <c r="LFQ8" s="302"/>
      <c r="LFR8" s="302"/>
      <c r="LFS8" s="302"/>
      <c r="LFT8" s="302"/>
      <c r="LFU8" s="302"/>
      <c r="LFV8" s="302"/>
      <c r="LFW8" s="302"/>
      <c r="LFX8" s="302"/>
      <c r="LFY8" s="302"/>
      <c r="LFZ8" s="302"/>
      <c r="LGA8" s="302"/>
      <c r="LGB8" s="302"/>
      <c r="LGC8" s="302"/>
      <c r="LGD8" s="302"/>
      <c r="LGE8" s="302"/>
      <c r="LGF8" s="302"/>
      <c r="LGG8" s="302"/>
      <c r="LGH8" s="302"/>
      <c r="LGI8" s="302"/>
      <c r="LGJ8" s="302"/>
      <c r="LGK8" s="302"/>
      <c r="LGL8" s="302"/>
      <c r="LGM8" s="302"/>
      <c r="LGN8" s="302"/>
      <c r="LGO8" s="302"/>
      <c r="LGP8" s="302"/>
      <c r="LGQ8" s="302"/>
      <c r="LGR8" s="302"/>
      <c r="LGS8" s="302"/>
      <c r="LGT8" s="302"/>
      <c r="LGU8" s="302"/>
      <c r="LGV8" s="302"/>
      <c r="LGW8" s="302"/>
      <c r="LGX8" s="302"/>
      <c r="LGY8" s="302"/>
      <c r="LGZ8" s="302"/>
      <c r="LHA8" s="302"/>
      <c r="LHB8" s="302"/>
      <c r="LHC8" s="302"/>
      <c r="LHD8" s="302"/>
      <c r="LHE8" s="302"/>
      <c r="LHF8" s="302"/>
      <c r="LHG8" s="302"/>
      <c r="LHH8" s="302"/>
      <c r="LHI8" s="302"/>
      <c r="LHJ8" s="302"/>
      <c r="LHK8" s="302"/>
      <c r="LHL8" s="302"/>
      <c r="LHM8" s="302"/>
      <c r="LHN8" s="302"/>
      <c r="LHO8" s="302"/>
      <c r="LHP8" s="302"/>
      <c r="LHQ8" s="302"/>
      <c r="LHR8" s="302"/>
      <c r="LHS8" s="302"/>
      <c r="LHT8" s="302"/>
      <c r="LHU8" s="302"/>
      <c r="LHV8" s="302"/>
      <c r="LHW8" s="302"/>
      <c r="LHX8" s="302"/>
      <c r="LHY8" s="302"/>
      <c r="LHZ8" s="302"/>
      <c r="LIA8" s="302"/>
      <c r="LIB8" s="302"/>
      <c r="LIC8" s="302"/>
      <c r="LID8" s="302"/>
      <c r="LIE8" s="302"/>
      <c r="LIF8" s="302"/>
      <c r="LIG8" s="302"/>
      <c r="LIH8" s="302"/>
      <c r="LII8" s="302"/>
      <c r="LIJ8" s="302"/>
      <c r="LIK8" s="302"/>
      <c r="LIL8" s="302"/>
      <c r="LIM8" s="302"/>
      <c r="LIN8" s="302"/>
      <c r="LIO8" s="302"/>
      <c r="LIP8" s="302"/>
      <c r="LIQ8" s="302"/>
      <c r="LIR8" s="302"/>
      <c r="LIS8" s="302"/>
      <c r="LIT8" s="302"/>
      <c r="LIU8" s="302"/>
      <c r="LIV8" s="302"/>
      <c r="LIW8" s="302"/>
      <c r="LIX8" s="302"/>
      <c r="LIY8" s="302"/>
      <c r="LIZ8" s="302"/>
      <c r="LJA8" s="302"/>
      <c r="LJB8" s="302"/>
      <c r="LJC8" s="302"/>
      <c r="LJD8" s="302"/>
      <c r="LJE8" s="302"/>
      <c r="LJF8" s="302"/>
      <c r="LJG8" s="302"/>
      <c r="LJH8" s="302"/>
      <c r="LJI8" s="302"/>
      <c r="LJJ8" s="302"/>
      <c r="LJK8" s="302"/>
      <c r="LJL8" s="302"/>
      <c r="LJM8" s="302"/>
      <c r="LJN8" s="302"/>
      <c r="LJO8" s="302"/>
      <c r="LJP8" s="302"/>
      <c r="LJQ8" s="302"/>
      <c r="LJR8" s="302"/>
      <c r="LJS8" s="302"/>
      <c r="LJT8" s="302"/>
      <c r="LJU8" s="302"/>
      <c r="LJV8" s="302"/>
      <c r="LJW8" s="302"/>
      <c r="LJX8" s="302"/>
      <c r="LJY8" s="302"/>
      <c r="LJZ8" s="302"/>
      <c r="LKA8" s="302"/>
      <c r="LKB8" s="302"/>
      <c r="LKC8" s="302"/>
      <c r="LKD8" s="302"/>
      <c r="LKE8" s="302"/>
      <c r="LKF8" s="302"/>
      <c r="LKG8" s="302"/>
      <c r="LKH8" s="302"/>
      <c r="LKI8" s="302"/>
      <c r="LKJ8" s="302"/>
      <c r="LKK8" s="302"/>
      <c r="LKL8" s="302"/>
      <c r="LKM8" s="302"/>
      <c r="LKN8" s="302"/>
      <c r="LKO8" s="302"/>
      <c r="LKP8" s="302"/>
      <c r="LKQ8" s="302"/>
      <c r="LKR8" s="302"/>
      <c r="LKS8" s="302"/>
      <c r="LKT8" s="302"/>
      <c r="LKU8" s="302"/>
      <c r="LKV8" s="302"/>
      <c r="LKW8" s="302"/>
      <c r="LKX8" s="302"/>
      <c r="LKY8" s="302"/>
      <c r="LKZ8" s="302"/>
      <c r="LLA8" s="302"/>
      <c r="LLB8" s="302"/>
      <c r="LLC8" s="302"/>
      <c r="LLD8" s="302"/>
      <c r="LLE8" s="302"/>
      <c r="LLF8" s="302"/>
      <c r="LLG8" s="302"/>
      <c r="LLH8" s="302"/>
      <c r="LLI8" s="302"/>
      <c r="LLJ8" s="302"/>
      <c r="LLK8" s="302"/>
      <c r="LLL8" s="302"/>
      <c r="LLM8" s="302"/>
      <c r="LLN8" s="302"/>
      <c r="LLO8" s="302"/>
      <c r="LLP8" s="302"/>
      <c r="LLQ8" s="302"/>
      <c r="LLR8" s="302"/>
      <c r="LLS8" s="302"/>
      <c r="LLT8" s="302"/>
      <c r="LLU8" s="302"/>
      <c r="LLV8" s="302"/>
      <c r="LLW8" s="302"/>
      <c r="LLX8" s="302"/>
      <c r="LLY8" s="302"/>
      <c r="LLZ8" s="302"/>
      <c r="LMA8" s="302"/>
      <c r="LMB8" s="302"/>
      <c r="LMC8" s="302"/>
      <c r="LMD8" s="302"/>
      <c r="LME8" s="302"/>
      <c r="LMF8" s="302"/>
      <c r="LMG8" s="302"/>
      <c r="LMH8" s="302"/>
      <c r="LMI8" s="302"/>
      <c r="LMJ8" s="302"/>
      <c r="LMK8" s="302"/>
      <c r="LML8" s="302"/>
      <c r="LMM8" s="302"/>
      <c r="LMN8" s="302"/>
      <c r="LMO8" s="302"/>
      <c r="LMP8" s="302"/>
      <c r="LMQ8" s="302"/>
      <c r="LMR8" s="302"/>
      <c r="LMS8" s="302"/>
      <c r="LMT8" s="302"/>
      <c r="LMU8" s="302"/>
      <c r="LMV8" s="302"/>
      <c r="LMW8" s="302"/>
      <c r="LMX8" s="302"/>
      <c r="LMY8" s="302"/>
      <c r="LMZ8" s="302"/>
      <c r="LNA8" s="302"/>
      <c r="LNB8" s="302"/>
      <c r="LNC8" s="302"/>
      <c r="LND8" s="302"/>
      <c r="LNE8" s="302"/>
      <c r="LNF8" s="302"/>
      <c r="LNG8" s="302"/>
      <c r="LNH8" s="302"/>
      <c r="LNI8" s="302"/>
      <c r="LNJ8" s="302"/>
      <c r="LNK8" s="302"/>
      <c r="LNL8" s="302"/>
      <c r="LNM8" s="302"/>
      <c r="LNN8" s="302"/>
      <c r="LNO8" s="302"/>
      <c r="LNP8" s="302"/>
      <c r="LNQ8" s="302"/>
      <c r="LNR8" s="302"/>
      <c r="LNS8" s="302"/>
      <c r="LNT8" s="302"/>
      <c r="LNU8" s="302"/>
      <c r="LNV8" s="302"/>
      <c r="LNW8" s="302"/>
      <c r="LNX8" s="302"/>
      <c r="LNY8" s="302"/>
      <c r="LNZ8" s="302"/>
      <c r="LOA8" s="302"/>
      <c r="LOB8" s="302"/>
      <c r="LOC8" s="302"/>
      <c r="LOD8" s="302"/>
      <c r="LOE8" s="302"/>
      <c r="LOF8" s="302"/>
      <c r="LOG8" s="302"/>
      <c r="LOH8" s="302"/>
      <c r="LOI8" s="302"/>
      <c r="LOJ8" s="302"/>
      <c r="LOK8" s="302"/>
      <c r="LOL8" s="302"/>
      <c r="LOM8" s="302"/>
      <c r="LON8" s="302"/>
      <c r="LOO8" s="302"/>
      <c r="LOP8" s="302"/>
      <c r="LOQ8" s="302"/>
      <c r="LOR8" s="302"/>
      <c r="LOS8" s="302"/>
      <c r="LOT8" s="302"/>
      <c r="LOU8" s="302"/>
      <c r="LOV8" s="302"/>
      <c r="LOW8" s="302"/>
      <c r="LOX8" s="302"/>
      <c r="LOY8" s="302"/>
      <c r="LOZ8" s="302"/>
      <c r="LPA8" s="302"/>
      <c r="LPB8" s="302"/>
      <c r="LPC8" s="302"/>
      <c r="LPD8" s="302"/>
      <c r="LPE8" s="302"/>
      <c r="LPF8" s="302"/>
      <c r="LPG8" s="302"/>
      <c r="LPH8" s="302"/>
      <c r="LPI8" s="302"/>
      <c r="LPJ8" s="302"/>
      <c r="LPK8" s="302"/>
      <c r="LPL8" s="302"/>
      <c r="LPM8" s="302"/>
      <c r="LPN8" s="302"/>
      <c r="LPO8" s="302"/>
      <c r="LPP8" s="302"/>
      <c r="LPQ8" s="302"/>
      <c r="LPR8" s="302"/>
      <c r="LPS8" s="302"/>
      <c r="LPT8" s="302"/>
      <c r="LPU8" s="302"/>
      <c r="LPV8" s="302"/>
      <c r="LPW8" s="302"/>
      <c r="LPX8" s="302"/>
      <c r="LPY8" s="302"/>
      <c r="LPZ8" s="302"/>
      <c r="LQA8" s="302"/>
      <c r="LQB8" s="302"/>
      <c r="LQC8" s="302"/>
      <c r="LQD8" s="302"/>
      <c r="LQE8" s="302"/>
      <c r="LQF8" s="302"/>
      <c r="LQG8" s="302"/>
      <c r="LQH8" s="302"/>
      <c r="LQI8" s="302"/>
      <c r="LQJ8" s="302"/>
      <c r="LQK8" s="302"/>
      <c r="LQL8" s="302"/>
      <c r="LQM8" s="302"/>
      <c r="LQN8" s="302"/>
      <c r="LQO8" s="302"/>
      <c r="LQP8" s="302"/>
      <c r="LQQ8" s="302"/>
      <c r="LQR8" s="302"/>
      <c r="LQS8" s="302"/>
      <c r="LQT8" s="302"/>
      <c r="LQU8" s="302"/>
      <c r="LQV8" s="302"/>
      <c r="LQW8" s="302"/>
      <c r="LQX8" s="302"/>
      <c r="LQY8" s="302"/>
      <c r="LQZ8" s="302"/>
      <c r="LRA8" s="302"/>
      <c r="LRB8" s="302"/>
      <c r="LRC8" s="302"/>
      <c r="LRD8" s="302"/>
      <c r="LRE8" s="302"/>
      <c r="LRF8" s="302"/>
      <c r="LRG8" s="302"/>
      <c r="LRH8" s="302"/>
      <c r="LRI8" s="302"/>
      <c r="LRJ8" s="302"/>
      <c r="LRK8" s="302"/>
      <c r="LRL8" s="302"/>
      <c r="LRM8" s="302"/>
      <c r="LRN8" s="302"/>
      <c r="LRO8" s="302"/>
      <c r="LRP8" s="302"/>
      <c r="LRQ8" s="302"/>
      <c r="LRR8" s="302"/>
      <c r="LRS8" s="302"/>
      <c r="LRT8" s="302"/>
      <c r="LRU8" s="302"/>
      <c r="LRV8" s="302"/>
      <c r="LRW8" s="302"/>
      <c r="LRX8" s="302"/>
      <c r="LRY8" s="302"/>
      <c r="LRZ8" s="302"/>
      <c r="LSA8" s="302"/>
      <c r="LSB8" s="302"/>
      <c r="LSC8" s="302"/>
      <c r="LSD8" s="302"/>
      <c r="LSE8" s="302"/>
      <c r="LSF8" s="302"/>
      <c r="LSG8" s="302"/>
      <c r="LSH8" s="302"/>
      <c r="LSI8" s="302"/>
      <c r="LSJ8" s="302"/>
      <c r="LSK8" s="302"/>
      <c r="LSL8" s="302"/>
      <c r="LSM8" s="302"/>
      <c r="LSN8" s="302"/>
      <c r="LSO8" s="302"/>
      <c r="LSP8" s="302"/>
      <c r="LSQ8" s="302"/>
      <c r="LSR8" s="302"/>
      <c r="LSS8" s="302"/>
      <c r="LST8" s="302"/>
      <c r="LSU8" s="302"/>
      <c r="LSV8" s="302"/>
      <c r="LSW8" s="302"/>
      <c r="LSX8" s="302"/>
      <c r="LSY8" s="302"/>
      <c r="LSZ8" s="302"/>
      <c r="LTA8" s="302"/>
      <c r="LTB8" s="302"/>
      <c r="LTC8" s="302"/>
      <c r="LTD8" s="302"/>
      <c r="LTE8" s="302"/>
      <c r="LTF8" s="302"/>
      <c r="LTG8" s="302"/>
      <c r="LTH8" s="302"/>
      <c r="LTI8" s="302"/>
      <c r="LTJ8" s="302"/>
      <c r="LTK8" s="302"/>
      <c r="LTL8" s="302"/>
      <c r="LTM8" s="302"/>
      <c r="LTN8" s="302"/>
      <c r="LTO8" s="302"/>
      <c r="LTP8" s="302"/>
      <c r="LTQ8" s="302"/>
      <c r="LTR8" s="302"/>
      <c r="LTS8" s="302"/>
      <c r="LTT8" s="302"/>
      <c r="LTU8" s="302"/>
      <c r="LTV8" s="302"/>
      <c r="LTW8" s="302"/>
      <c r="LTX8" s="302"/>
      <c r="LTY8" s="302"/>
      <c r="LTZ8" s="302"/>
      <c r="LUA8" s="302"/>
      <c r="LUB8" s="302"/>
      <c r="LUC8" s="302"/>
      <c r="LUD8" s="302"/>
      <c r="LUE8" s="302"/>
      <c r="LUF8" s="302"/>
      <c r="LUG8" s="302"/>
      <c r="LUH8" s="302"/>
      <c r="LUI8" s="302"/>
      <c r="LUJ8" s="302"/>
      <c r="LUK8" s="302"/>
      <c r="LUL8" s="302"/>
      <c r="LUM8" s="302"/>
      <c r="LUN8" s="302"/>
      <c r="LUO8" s="302"/>
      <c r="LUP8" s="302"/>
      <c r="LUQ8" s="302"/>
      <c r="LUR8" s="302"/>
      <c r="LUS8" s="302"/>
      <c r="LUT8" s="302"/>
      <c r="LUU8" s="302"/>
      <c r="LUV8" s="302"/>
      <c r="LUW8" s="302"/>
      <c r="LUX8" s="302"/>
      <c r="LUY8" s="302"/>
      <c r="LUZ8" s="302"/>
      <c r="LVA8" s="302"/>
      <c r="LVB8" s="302"/>
      <c r="LVC8" s="302"/>
      <c r="LVD8" s="302"/>
      <c r="LVE8" s="302"/>
      <c r="LVF8" s="302"/>
      <c r="LVG8" s="302"/>
      <c r="LVH8" s="302"/>
      <c r="LVI8" s="302"/>
      <c r="LVJ8" s="302"/>
      <c r="LVK8" s="302"/>
      <c r="LVL8" s="302"/>
      <c r="LVM8" s="302"/>
      <c r="LVN8" s="302"/>
      <c r="LVO8" s="302"/>
      <c r="LVP8" s="302"/>
      <c r="LVQ8" s="302"/>
      <c r="LVR8" s="302"/>
      <c r="LVS8" s="302"/>
      <c r="LVT8" s="302"/>
      <c r="LVU8" s="302"/>
      <c r="LVV8" s="302"/>
      <c r="LVW8" s="302"/>
      <c r="LVX8" s="302"/>
      <c r="LVY8" s="302"/>
      <c r="LVZ8" s="302"/>
      <c r="LWA8" s="302"/>
      <c r="LWB8" s="302"/>
      <c r="LWC8" s="302"/>
      <c r="LWD8" s="302"/>
      <c r="LWE8" s="302"/>
      <c r="LWF8" s="302"/>
      <c r="LWG8" s="302"/>
      <c r="LWH8" s="302"/>
      <c r="LWI8" s="302"/>
      <c r="LWJ8" s="302"/>
      <c r="LWK8" s="302"/>
      <c r="LWL8" s="302"/>
      <c r="LWM8" s="302"/>
      <c r="LWN8" s="302"/>
      <c r="LWO8" s="302"/>
      <c r="LWP8" s="302"/>
      <c r="LWQ8" s="302"/>
      <c r="LWR8" s="302"/>
      <c r="LWS8" s="302"/>
      <c r="LWT8" s="302"/>
      <c r="LWU8" s="302"/>
      <c r="LWV8" s="302"/>
      <c r="LWW8" s="302"/>
      <c r="LWX8" s="302"/>
      <c r="LWY8" s="302"/>
      <c r="LWZ8" s="302"/>
      <c r="LXA8" s="302"/>
      <c r="LXB8" s="302"/>
      <c r="LXC8" s="302"/>
      <c r="LXD8" s="302"/>
      <c r="LXE8" s="302"/>
      <c r="LXF8" s="302"/>
      <c r="LXG8" s="302"/>
      <c r="LXH8" s="302"/>
      <c r="LXI8" s="302"/>
      <c r="LXJ8" s="302"/>
      <c r="LXK8" s="302"/>
      <c r="LXL8" s="302"/>
      <c r="LXM8" s="302"/>
      <c r="LXN8" s="302"/>
      <c r="LXO8" s="302"/>
      <c r="LXP8" s="302"/>
      <c r="LXQ8" s="302"/>
      <c r="LXR8" s="302"/>
      <c r="LXS8" s="302"/>
      <c r="LXT8" s="302"/>
      <c r="LXU8" s="302"/>
      <c r="LXV8" s="302"/>
      <c r="LXW8" s="302"/>
      <c r="LXX8" s="302"/>
      <c r="LXY8" s="302"/>
      <c r="LXZ8" s="302"/>
      <c r="LYA8" s="302"/>
      <c r="LYB8" s="302"/>
      <c r="LYC8" s="302"/>
      <c r="LYD8" s="302"/>
      <c r="LYE8" s="302"/>
      <c r="LYF8" s="302"/>
      <c r="LYG8" s="302"/>
      <c r="LYH8" s="302"/>
      <c r="LYI8" s="302"/>
      <c r="LYJ8" s="302"/>
      <c r="LYK8" s="302"/>
      <c r="LYL8" s="302"/>
      <c r="LYM8" s="302"/>
      <c r="LYN8" s="302"/>
      <c r="LYO8" s="302"/>
      <c r="LYP8" s="302"/>
      <c r="LYQ8" s="302"/>
      <c r="LYR8" s="302"/>
      <c r="LYS8" s="302"/>
      <c r="LYT8" s="302"/>
      <c r="LYU8" s="302"/>
      <c r="LYV8" s="302"/>
      <c r="LYW8" s="302"/>
      <c r="LYX8" s="302"/>
      <c r="LYY8" s="302"/>
      <c r="LYZ8" s="302"/>
      <c r="LZA8" s="302"/>
      <c r="LZB8" s="302"/>
      <c r="LZC8" s="302"/>
      <c r="LZD8" s="302"/>
      <c r="LZE8" s="302"/>
      <c r="LZF8" s="302"/>
      <c r="LZG8" s="302"/>
      <c r="LZH8" s="302"/>
      <c r="LZI8" s="302"/>
      <c r="LZJ8" s="302"/>
      <c r="LZK8" s="302"/>
      <c r="LZL8" s="302"/>
      <c r="LZM8" s="302"/>
      <c r="LZN8" s="302"/>
      <c r="LZO8" s="302"/>
      <c r="LZP8" s="302"/>
      <c r="LZQ8" s="302"/>
      <c r="LZR8" s="302"/>
      <c r="LZS8" s="302"/>
      <c r="LZT8" s="302"/>
      <c r="LZU8" s="302"/>
      <c r="LZV8" s="302"/>
      <c r="LZW8" s="302"/>
      <c r="LZX8" s="302"/>
      <c r="LZY8" s="302"/>
      <c r="LZZ8" s="302"/>
      <c r="MAA8" s="302"/>
      <c r="MAB8" s="302"/>
      <c r="MAC8" s="302"/>
      <c r="MAD8" s="302"/>
      <c r="MAE8" s="302"/>
      <c r="MAF8" s="302"/>
      <c r="MAG8" s="302"/>
      <c r="MAH8" s="302"/>
      <c r="MAI8" s="302"/>
      <c r="MAJ8" s="302"/>
      <c r="MAK8" s="302"/>
      <c r="MAL8" s="302"/>
      <c r="MAM8" s="302"/>
      <c r="MAN8" s="302"/>
      <c r="MAO8" s="302"/>
      <c r="MAP8" s="302"/>
      <c r="MAQ8" s="302"/>
      <c r="MAR8" s="302"/>
      <c r="MAS8" s="302"/>
      <c r="MAT8" s="302"/>
      <c r="MAU8" s="302"/>
      <c r="MAV8" s="302"/>
      <c r="MAW8" s="302"/>
      <c r="MAX8" s="302"/>
      <c r="MAY8" s="302"/>
      <c r="MAZ8" s="302"/>
      <c r="MBA8" s="302"/>
      <c r="MBB8" s="302"/>
      <c r="MBC8" s="302"/>
      <c r="MBD8" s="302"/>
      <c r="MBE8" s="302"/>
      <c r="MBF8" s="302"/>
      <c r="MBG8" s="302"/>
      <c r="MBH8" s="302"/>
      <c r="MBI8" s="302"/>
      <c r="MBJ8" s="302"/>
      <c r="MBK8" s="302"/>
      <c r="MBL8" s="302"/>
      <c r="MBM8" s="302"/>
      <c r="MBN8" s="302"/>
      <c r="MBO8" s="302"/>
      <c r="MBP8" s="302"/>
      <c r="MBQ8" s="302"/>
      <c r="MBR8" s="302"/>
      <c r="MBS8" s="302"/>
      <c r="MBT8" s="302"/>
      <c r="MBU8" s="302"/>
      <c r="MBV8" s="302"/>
      <c r="MBW8" s="302"/>
      <c r="MBX8" s="302"/>
      <c r="MBY8" s="302"/>
      <c r="MBZ8" s="302"/>
      <c r="MCA8" s="302"/>
      <c r="MCB8" s="302"/>
      <c r="MCC8" s="302"/>
      <c r="MCD8" s="302"/>
      <c r="MCE8" s="302"/>
      <c r="MCF8" s="302"/>
      <c r="MCG8" s="302"/>
      <c r="MCH8" s="302"/>
      <c r="MCI8" s="302"/>
      <c r="MCJ8" s="302"/>
      <c r="MCK8" s="302"/>
      <c r="MCL8" s="302"/>
      <c r="MCM8" s="302"/>
      <c r="MCN8" s="302"/>
      <c r="MCO8" s="302"/>
      <c r="MCP8" s="302"/>
      <c r="MCQ8" s="302"/>
      <c r="MCR8" s="302"/>
      <c r="MCS8" s="302"/>
      <c r="MCT8" s="302"/>
      <c r="MCU8" s="302"/>
      <c r="MCV8" s="302"/>
      <c r="MCW8" s="302"/>
      <c r="MCX8" s="302"/>
      <c r="MCY8" s="302"/>
      <c r="MCZ8" s="302"/>
      <c r="MDA8" s="302"/>
      <c r="MDB8" s="302"/>
      <c r="MDC8" s="302"/>
      <c r="MDD8" s="302"/>
      <c r="MDE8" s="302"/>
      <c r="MDF8" s="302"/>
      <c r="MDG8" s="302"/>
      <c r="MDH8" s="302"/>
      <c r="MDI8" s="302"/>
      <c r="MDJ8" s="302"/>
      <c r="MDK8" s="302"/>
      <c r="MDL8" s="302"/>
      <c r="MDM8" s="302"/>
      <c r="MDN8" s="302"/>
      <c r="MDO8" s="302"/>
      <c r="MDP8" s="302"/>
      <c r="MDQ8" s="302"/>
      <c r="MDR8" s="302"/>
      <c r="MDS8" s="302"/>
      <c r="MDT8" s="302"/>
      <c r="MDU8" s="302"/>
      <c r="MDV8" s="302"/>
      <c r="MDW8" s="302"/>
      <c r="MDX8" s="302"/>
      <c r="MDY8" s="302"/>
      <c r="MDZ8" s="302"/>
      <c r="MEA8" s="302"/>
      <c r="MEB8" s="302"/>
      <c r="MEC8" s="302"/>
      <c r="MED8" s="302"/>
      <c r="MEE8" s="302"/>
      <c r="MEF8" s="302"/>
      <c r="MEG8" s="302"/>
      <c r="MEH8" s="302"/>
      <c r="MEI8" s="302"/>
      <c r="MEJ8" s="302"/>
      <c r="MEK8" s="302"/>
      <c r="MEL8" s="302"/>
      <c r="MEM8" s="302"/>
      <c r="MEN8" s="302"/>
      <c r="MEO8" s="302"/>
      <c r="MEP8" s="302"/>
      <c r="MEQ8" s="302"/>
      <c r="MER8" s="302"/>
      <c r="MES8" s="302"/>
      <c r="MET8" s="302"/>
      <c r="MEU8" s="302"/>
      <c r="MEV8" s="302"/>
      <c r="MEW8" s="302"/>
      <c r="MEX8" s="302"/>
      <c r="MEY8" s="302"/>
      <c r="MEZ8" s="302"/>
      <c r="MFA8" s="302"/>
      <c r="MFB8" s="302"/>
      <c r="MFC8" s="302"/>
      <c r="MFD8" s="302"/>
      <c r="MFE8" s="302"/>
      <c r="MFF8" s="302"/>
      <c r="MFG8" s="302"/>
      <c r="MFH8" s="302"/>
      <c r="MFI8" s="302"/>
      <c r="MFJ8" s="302"/>
      <c r="MFK8" s="302"/>
      <c r="MFL8" s="302"/>
      <c r="MFM8" s="302"/>
      <c r="MFN8" s="302"/>
      <c r="MFO8" s="302"/>
      <c r="MFP8" s="302"/>
      <c r="MFQ8" s="302"/>
      <c r="MFR8" s="302"/>
      <c r="MFS8" s="302"/>
      <c r="MFT8" s="302"/>
      <c r="MFU8" s="302"/>
      <c r="MFV8" s="302"/>
      <c r="MFW8" s="302"/>
      <c r="MFX8" s="302"/>
      <c r="MFY8" s="302"/>
      <c r="MFZ8" s="302"/>
      <c r="MGA8" s="302"/>
      <c r="MGB8" s="302"/>
      <c r="MGC8" s="302"/>
      <c r="MGD8" s="302"/>
      <c r="MGE8" s="302"/>
      <c r="MGF8" s="302"/>
      <c r="MGG8" s="302"/>
      <c r="MGH8" s="302"/>
      <c r="MGI8" s="302"/>
      <c r="MGJ8" s="302"/>
      <c r="MGK8" s="302"/>
      <c r="MGL8" s="302"/>
      <c r="MGM8" s="302"/>
      <c r="MGN8" s="302"/>
      <c r="MGO8" s="302"/>
      <c r="MGP8" s="302"/>
      <c r="MGQ8" s="302"/>
      <c r="MGR8" s="302"/>
      <c r="MGS8" s="302"/>
      <c r="MGT8" s="302"/>
      <c r="MGU8" s="302"/>
      <c r="MGV8" s="302"/>
      <c r="MGW8" s="302"/>
      <c r="MGX8" s="302"/>
      <c r="MGY8" s="302"/>
      <c r="MGZ8" s="302"/>
      <c r="MHA8" s="302"/>
      <c r="MHB8" s="302"/>
      <c r="MHC8" s="302"/>
      <c r="MHD8" s="302"/>
      <c r="MHE8" s="302"/>
      <c r="MHF8" s="302"/>
      <c r="MHG8" s="302"/>
      <c r="MHH8" s="302"/>
      <c r="MHI8" s="302"/>
      <c r="MHJ8" s="302"/>
      <c r="MHK8" s="302"/>
      <c r="MHL8" s="302"/>
      <c r="MHM8" s="302"/>
      <c r="MHN8" s="302"/>
      <c r="MHO8" s="302"/>
      <c r="MHP8" s="302"/>
      <c r="MHQ8" s="302"/>
      <c r="MHR8" s="302"/>
      <c r="MHS8" s="302"/>
      <c r="MHT8" s="302"/>
      <c r="MHU8" s="302"/>
      <c r="MHV8" s="302"/>
      <c r="MHW8" s="302"/>
      <c r="MHX8" s="302"/>
      <c r="MHY8" s="302"/>
      <c r="MHZ8" s="302"/>
      <c r="MIA8" s="302"/>
      <c r="MIB8" s="302"/>
      <c r="MIC8" s="302"/>
      <c r="MID8" s="302"/>
      <c r="MIE8" s="302"/>
      <c r="MIF8" s="302"/>
      <c r="MIG8" s="302"/>
      <c r="MIH8" s="302"/>
      <c r="MII8" s="302"/>
      <c r="MIJ8" s="302"/>
      <c r="MIK8" s="302"/>
      <c r="MIL8" s="302"/>
      <c r="MIM8" s="302"/>
      <c r="MIN8" s="302"/>
      <c r="MIO8" s="302"/>
      <c r="MIP8" s="302"/>
      <c r="MIQ8" s="302"/>
      <c r="MIR8" s="302"/>
      <c r="MIS8" s="302"/>
      <c r="MIT8" s="302"/>
      <c r="MIU8" s="302"/>
      <c r="MIV8" s="302"/>
      <c r="MIW8" s="302"/>
      <c r="MIX8" s="302"/>
      <c r="MIY8" s="302"/>
      <c r="MIZ8" s="302"/>
      <c r="MJA8" s="302"/>
      <c r="MJB8" s="302"/>
      <c r="MJC8" s="302"/>
      <c r="MJD8" s="302"/>
      <c r="MJE8" s="302"/>
      <c r="MJF8" s="302"/>
      <c r="MJG8" s="302"/>
      <c r="MJH8" s="302"/>
      <c r="MJI8" s="302"/>
      <c r="MJJ8" s="302"/>
      <c r="MJK8" s="302"/>
      <c r="MJL8" s="302"/>
      <c r="MJM8" s="302"/>
      <c r="MJN8" s="302"/>
      <c r="MJO8" s="302"/>
      <c r="MJP8" s="302"/>
      <c r="MJQ8" s="302"/>
      <c r="MJR8" s="302"/>
      <c r="MJS8" s="302"/>
      <c r="MJT8" s="302"/>
      <c r="MJU8" s="302"/>
      <c r="MJV8" s="302"/>
      <c r="MJW8" s="302"/>
      <c r="MJX8" s="302"/>
      <c r="MJY8" s="302"/>
      <c r="MJZ8" s="302"/>
      <c r="MKA8" s="302"/>
      <c r="MKB8" s="302"/>
      <c r="MKC8" s="302"/>
      <c r="MKD8" s="302"/>
      <c r="MKE8" s="302"/>
      <c r="MKF8" s="302"/>
      <c r="MKG8" s="302"/>
      <c r="MKH8" s="302"/>
      <c r="MKI8" s="302"/>
      <c r="MKJ8" s="302"/>
      <c r="MKK8" s="302"/>
      <c r="MKL8" s="302"/>
      <c r="MKM8" s="302"/>
      <c r="MKN8" s="302"/>
      <c r="MKO8" s="302"/>
      <c r="MKP8" s="302"/>
      <c r="MKQ8" s="302"/>
      <c r="MKR8" s="302"/>
      <c r="MKS8" s="302"/>
      <c r="MKT8" s="302"/>
      <c r="MKU8" s="302"/>
      <c r="MKV8" s="302"/>
      <c r="MKW8" s="302"/>
      <c r="MKX8" s="302"/>
      <c r="MKY8" s="302"/>
      <c r="MKZ8" s="302"/>
      <c r="MLA8" s="302"/>
      <c r="MLB8" s="302"/>
      <c r="MLC8" s="302"/>
      <c r="MLD8" s="302"/>
      <c r="MLE8" s="302"/>
      <c r="MLF8" s="302"/>
      <c r="MLG8" s="302"/>
      <c r="MLH8" s="302"/>
      <c r="MLI8" s="302"/>
      <c r="MLJ8" s="302"/>
      <c r="MLK8" s="302"/>
      <c r="MLL8" s="302"/>
      <c r="MLM8" s="302"/>
      <c r="MLN8" s="302"/>
      <c r="MLO8" s="302"/>
      <c r="MLP8" s="302"/>
      <c r="MLQ8" s="302"/>
      <c r="MLR8" s="302"/>
      <c r="MLS8" s="302"/>
      <c r="MLT8" s="302"/>
      <c r="MLU8" s="302"/>
      <c r="MLV8" s="302"/>
      <c r="MLW8" s="302"/>
      <c r="MLX8" s="302"/>
      <c r="MLY8" s="302"/>
      <c r="MLZ8" s="302"/>
      <c r="MMA8" s="302"/>
      <c r="MMB8" s="302"/>
      <c r="MMC8" s="302"/>
      <c r="MMD8" s="302"/>
      <c r="MME8" s="302"/>
      <c r="MMF8" s="302"/>
      <c r="MMG8" s="302"/>
      <c r="MMH8" s="302"/>
      <c r="MMI8" s="302"/>
      <c r="MMJ8" s="302"/>
      <c r="MMK8" s="302"/>
      <c r="MML8" s="302"/>
      <c r="MMM8" s="302"/>
      <c r="MMN8" s="302"/>
      <c r="MMO8" s="302"/>
      <c r="MMP8" s="302"/>
      <c r="MMQ8" s="302"/>
      <c r="MMR8" s="302"/>
      <c r="MMS8" s="302"/>
      <c r="MMT8" s="302"/>
      <c r="MMU8" s="302"/>
      <c r="MMV8" s="302"/>
      <c r="MMW8" s="302"/>
      <c r="MMX8" s="302"/>
      <c r="MMY8" s="302"/>
      <c r="MMZ8" s="302"/>
      <c r="MNA8" s="302"/>
      <c r="MNB8" s="302"/>
      <c r="MNC8" s="302"/>
      <c r="MND8" s="302"/>
      <c r="MNE8" s="302"/>
      <c r="MNF8" s="302"/>
      <c r="MNG8" s="302"/>
      <c r="MNH8" s="302"/>
      <c r="MNI8" s="302"/>
      <c r="MNJ8" s="302"/>
      <c r="MNK8" s="302"/>
      <c r="MNL8" s="302"/>
      <c r="MNM8" s="302"/>
      <c r="MNN8" s="302"/>
      <c r="MNO8" s="302"/>
      <c r="MNP8" s="302"/>
      <c r="MNQ8" s="302"/>
      <c r="MNR8" s="302"/>
      <c r="MNS8" s="302"/>
      <c r="MNT8" s="302"/>
      <c r="MNU8" s="302"/>
      <c r="MNV8" s="302"/>
      <c r="MNW8" s="302"/>
      <c r="MNX8" s="302"/>
      <c r="MNY8" s="302"/>
      <c r="MNZ8" s="302"/>
      <c r="MOA8" s="302"/>
      <c r="MOB8" s="302"/>
      <c r="MOC8" s="302"/>
      <c r="MOD8" s="302"/>
      <c r="MOE8" s="302"/>
      <c r="MOF8" s="302"/>
      <c r="MOG8" s="302"/>
      <c r="MOH8" s="302"/>
      <c r="MOI8" s="302"/>
      <c r="MOJ8" s="302"/>
      <c r="MOK8" s="302"/>
      <c r="MOL8" s="302"/>
      <c r="MOM8" s="302"/>
      <c r="MON8" s="302"/>
      <c r="MOO8" s="302"/>
      <c r="MOP8" s="302"/>
      <c r="MOQ8" s="302"/>
      <c r="MOR8" s="302"/>
      <c r="MOS8" s="302"/>
      <c r="MOT8" s="302"/>
      <c r="MOU8" s="302"/>
      <c r="MOV8" s="302"/>
      <c r="MOW8" s="302"/>
      <c r="MOX8" s="302"/>
      <c r="MOY8" s="302"/>
      <c r="MOZ8" s="302"/>
      <c r="MPA8" s="302"/>
      <c r="MPB8" s="302"/>
      <c r="MPC8" s="302"/>
      <c r="MPD8" s="302"/>
      <c r="MPE8" s="302"/>
      <c r="MPF8" s="302"/>
      <c r="MPG8" s="302"/>
      <c r="MPH8" s="302"/>
      <c r="MPI8" s="302"/>
      <c r="MPJ8" s="302"/>
      <c r="MPK8" s="302"/>
      <c r="MPL8" s="302"/>
      <c r="MPM8" s="302"/>
      <c r="MPN8" s="302"/>
      <c r="MPO8" s="302"/>
      <c r="MPP8" s="302"/>
      <c r="MPQ8" s="302"/>
      <c r="MPR8" s="302"/>
      <c r="MPS8" s="302"/>
      <c r="MPT8" s="302"/>
      <c r="MPU8" s="302"/>
      <c r="MPV8" s="302"/>
      <c r="MPW8" s="302"/>
      <c r="MPX8" s="302"/>
      <c r="MPY8" s="302"/>
      <c r="MPZ8" s="302"/>
      <c r="MQA8" s="302"/>
      <c r="MQB8" s="302"/>
      <c r="MQC8" s="302"/>
      <c r="MQD8" s="302"/>
      <c r="MQE8" s="302"/>
      <c r="MQF8" s="302"/>
      <c r="MQG8" s="302"/>
      <c r="MQH8" s="302"/>
      <c r="MQI8" s="302"/>
      <c r="MQJ8" s="302"/>
      <c r="MQK8" s="302"/>
      <c r="MQL8" s="302"/>
      <c r="MQM8" s="302"/>
      <c r="MQN8" s="302"/>
      <c r="MQO8" s="302"/>
      <c r="MQP8" s="302"/>
      <c r="MQQ8" s="302"/>
      <c r="MQR8" s="302"/>
      <c r="MQS8" s="302"/>
      <c r="MQT8" s="302"/>
      <c r="MQU8" s="302"/>
      <c r="MQV8" s="302"/>
      <c r="MQW8" s="302"/>
      <c r="MQX8" s="302"/>
      <c r="MQY8" s="302"/>
      <c r="MQZ8" s="302"/>
      <c r="MRA8" s="302"/>
      <c r="MRB8" s="302"/>
      <c r="MRC8" s="302"/>
      <c r="MRD8" s="302"/>
      <c r="MRE8" s="302"/>
      <c r="MRF8" s="302"/>
      <c r="MRG8" s="302"/>
      <c r="MRH8" s="302"/>
      <c r="MRI8" s="302"/>
      <c r="MRJ8" s="302"/>
      <c r="MRK8" s="302"/>
      <c r="MRL8" s="302"/>
      <c r="MRM8" s="302"/>
      <c r="MRN8" s="302"/>
      <c r="MRO8" s="302"/>
      <c r="MRP8" s="302"/>
      <c r="MRQ8" s="302"/>
      <c r="MRR8" s="302"/>
      <c r="MRS8" s="302"/>
      <c r="MRT8" s="302"/>
      <c r="MRU8" s="302"/>
      <c r="MRV8" s="302"/>
      <c r="MRW8" s="302"/>
      <c r="MRX8" s="302"/>
      <c r="MRY8" s="302"/>
      <c r="MRZ8" s="302"/>
      <c r="MSA8" s="302"/>
      <c r="MSB8" s="302"/>
      <c r="MSC8" s="302"/>
      <c r="MSD8" s="302"/>
      <c r="MSE8" s="302"/>
      <c r="MSF8" s="302"/>
      <c r="MSG8" s="302"/>
      <c r="MSH8" s="302"/>
      <c r="MSI8" s="302"/>
      <c r="MSJ8" s="302"/>
      <c r="MSK8" s="302"/>
      <c r="MSL8" s="302"/>
      <c r="MSM8" s="302"/>
      <c r="MSN8" s="302"/>
      <c r="MSO8" s="302"/>
      <c r="MSP8" s="302"/>
      <c r="MSQ8" s="302"/>
      <c r="MSR8" s="302"/>
      <c r="MSS8" s="302"/>
      <c r="MST8" s="302"/>
      <c r="MSU8" s="302"/>
      <c r="MSV8" s="302"/>
      <c r="MSW8" s="302"/>
      <c r="MSX8" s="302"/>
      <c r="MSY8" s="302"/>
      <c r="MSZ8" s="302"/>
      <c r="MTA8" s="302"/>
      <c r="MTB8" s="302"/>
      <c r="MTC8" s="302"/>
      <c r="MTD8" s="302"/>
      <c r="MTE8" s="302"/>
      <c r="MTF8" s="302"/>
      <c r="MTG8" s="302"/>
      <c r="MTH8" s="302"/>
      <c r="MTI8" s="302"/>
      <c r="MTJ8" s="302"/>
      <c r="MTK8" s="302"/>
      <c r="MTL8" s="302"/>
      <c r="MTM8" s="302"/>
      <c r="MTN8" s="302"/>
      <c r="MTO8" s="302"/>
      <c r="MTP8" s="302"/>
      <c r="MTQ8" s="302"/>
      <c r="MTR8" s="302"/>
      <c r="MTS8" s="302"/>
      <c r="MTT8" s="302"/>
      <c r="MTU8" s="302"/>
      <c r="MTV8" s="302"/>
      <c r="MTW8" s="302"/>
      <c r="MTX8" s="302"/>
      <c r="MTY8" s="302"/>
      <c r="MTZ8" s="302"/>
      <c r="MUA8" s="302"/>
      <c r="MUB8" s="302"/>
      <c r="MUC8" s="302"/>
      <c r="MUD8" s="302"/>
      <c r="MUE8" s="302"/>
      <c r="MUF8" s="302"/>
      <c r="MUG8" s="302"/>
      <c r="MUH8" s="302"/>
      <c r="MUI8" s="302"/>
      <c r="MUJ8" s="302"/>
      <c r="MUK8" s="302"/>
      <c r="MUL8" s="302"/>
      <c r="MUM8" s="302"/>
      <c r="MUN8" s="302"/>
      <c r="MUO8" s="302"/>
      <c r="MUP8" s="302"/>
      <c r="MUQ8" s="302"/>
      <c r="MUR8" s="302"/>
      <c r="MUS8" s="302"/>
      <c r="MUT8" s="302"/>
      <c r="MUU8" s="302"/>
      <c r="MUV8" s="302"/>
      <c r="MUW8" s="302"/>
      <c r="MUX8" s="302"/>
      <c r="MUY8" s="302"/>
      <c r="MUZ8" s="302"/>
      <c r="MVA8" s="302"/>
      <c r="MVB8" s="302"/>
      <c r="MVC8" s="302"/>
      <c r="MVD8" s="302"/>
      <c r="MVE8" s="302"/>
      <c r="MVF8" s="302"/>
      <c r="MVG8" s="302"/>
      <c r="MVH8" s="302"/>
      <c r="MVI8" s="302"/>
      <c r="MVJ8" s="302"/>
      <c r="MVK8" s="302"/>
      <c r="MVL8" s="302"/>
      <c r="MVM8" s="302"/>
      <c r="MVN8" s="302"/>
      <c r="MVO8" s="302"/>
      <c r="MVP8" s="302"/>
      <c r="MVQ8" s="302"/>
      <c r="MVR8" s="302"/>
      <c r="MVS8" s="302"/>
      <c r="MVT8" s="302"/>
      <c r="MVU8" s="302"/>
      <c r="MVV8" s="302"/>
      <c r="MVW8" s="302"/>
      <c r="MVX8" s="302"/>
      <c r="MVY8" s="302"/>
      <c r="MVZ8" s="302"/>
      <c r="MWA8" s="302"/>
      <c r="MWB8" s="302"/>
      <c r="MWC8" s="302"/>
      <c r="MWD8" s="302"/>
      <c r="MWE8" s="302"/>
      <c r="MWF8" s="302"/>
      <c r="MWG8" s="302"/>
      <c r="MWH8" s="302"/>
      <c r="MWI8" s="302"/>
      <c r="MWJ8" s="302"/>
      <c r="MWK8" s="302"/>
      <c r="MWL8" s="302"/>
      <c r="MWM8" s="302"/>
      <c r="MWN8" s="302"/>
      <c r="MWO8" s="302"/>
      <c r="MWP8" s="302"/>
      <c r="MWQ8" s="302"/>
      <c r="MWR8" s="302"/>
      <c r="MWS8" s="302"/>
      <c r="MWT8" s="302"/>
      <c r="MWU8" s="302"/>
      <c r="MWV8" s="302"/>
      <c r="MWW8" s="302"/>
      <c r="MWX8" s="302"/>
      <c r="MWY8" s="302"/>
      <c r="MWZ8" s="302"/>
      <c r="MXA8" s="302"/>
      <c r="MXB8" s="302"/>
      <c r="MXC8" s="302"/>
      <c r="MXD8" s="302"/>
      <c r="MXE8" s="302"/>
      <c r="MXF8" s="302"/>
      <c r="MXG8" s="302"/>
      <c r="MXH8" s="302"/>
      <c r="MXI8" s="302"/>
      <c r="MXJ8" s="302"/>
      <c r="MXK8" s="302"/>
      <c r="MXL8" s="302"/>
      <c r="MXM8" s="302"/>
      <c r="MXN8" s="302"/>
      <c r="MXO8" s="302"/>
      <c r="MXP8" s="302"/>
      <c r="MXQ8" s="302"/>
      <c r="MXR8" s="302"/>
      <c r="MXS8" s="302"/>
      <c r="MXT8" s="302"/>
      <c r="MXU8" s="302"/>
      <c r="MXV8" s="302"/>
      <c r="MXW8" s="302"/>
      <c r="MXX8" s="302"/>
      <c r="MXY8" s="302"/>
      <c r="MXZ8" s="302"/>
      <c r="MYA8" s="302"/>
      <c r="MYB8" s="302"/>
      <c r="MYC8" s="302"/>
      <c r="MYD8" s="302"/>
      <c r="MYE8" s="302"/>
      <c r="MYF8" s="302"/>
      <c r="MYG8" s="302"/>
      <c r="MYH8" s="302"/>
      <c r="MYI8" s="302"/>
      <c r="MYJ8" s="302"/>
      <c r="MYK8" s="302"/>
      <c r="MYL8" s="302"/>
      <c r="MYM8" s="302"/>
      <c r="MYN8" s="302"/>
      <c r="MYO8" s="302"/>
      <c r="MYP8" s="302"/>
      <c r="MYQ8" s="302"/>
      <c r="MYR8" s="302"/>
      <c r="MYS8" s="302"/>
      <c r="MYT8" s="302"/>
      <c r="MYU8" s="302"/>
      <c r="MYV8" s="302"/>
      <c r="MYW8" s="302"/>
      <c r="MYX8" s="302"/>
      <c r="MYY8" s="302"/>
      <c r="MYZ8" s="302"/>
      <c r="MZA8" s="302"/>
      <c r="MZB8" s="302"/>
      <c r="MZC8" s="302"/>
      <c r="MZD8" s="302"/>
      <c r="MZE8" s="302"/>
      <c r="MZF8" s="302"/>
      <c r="MZG8" s="302"/>
      <c r="MZH8" s="302"/>
      <c r="MZI8" s="302"/>
      <c r="MZJ8" s="302"/>
      <c r="MZK8" s="302"/>
      <c r="MZL8" s="302"/>
      <c r="MZM8" s="302"/>
      <c r="MZN8" s="302"/>
      <c r="MZO8" s="302"/>
      <c r="MZP8" s="302"/>
      <c r="MZQ8" s="302"/>
      <c r="MZR8" s="302"/>
      <c r="MZS8" s="302"/>
      <c r="MZT8" s="302"/>
      <c r="MZU8" s="302"/>
      <c r="MZV8" s="302"/>
      <c r="MZW8" s="302"/>
      <c r="MZX8" s="302"/>
      <c r="MZY8" s="302"/>
      <c r="MZZ8" s="302"/>
      <c r="NAA8" s="302"/>
      <c r="NAB8" s="302"/>
      <c r="NAC8" s="302"/>
      <c r="NAD8" s="302"/>
      <c r="NAE8" s="302"/>
      <c r="NAF8" s="302"/>
      <c r="NAG8" s="302"/>
      <c r="NAH8" s="302"/>
      <c r="NAI8" s="302"/>
      <c r="NAJ8" s="302"/>
      <c r="NAK8" s="302"/>
      <c r="NAL8" s="302"/>
      <c r="NAM8" s="302"/>
      <c r="NAN8" s="302"/>
      <c r="NAO8" s="302"/>
      <c r="NAP8" s="302"/>
      <c r="NAQ8" s="302"/>
      <c r="NAR8" s="302"/>
      <c r="NAS8" s="302"/>
      <c r="NAT8" s="302"/>
      <c r="NAU8" s="302"/>
      <c r="NAV8" s="302"/>
      <c r="NAW8" s="302"/>
      <c r="NAX8" s="302"/>
      <c r="NAY8" s="302"/>
      <c r="NAZ8" s="302"/>
      <c r="NBA8" s="302"/>
      <c r="NBB8" s="302"/>
      <c r="NBC8" s="302"/>
      <c r="NBD8" s="302"/>
      <c r="NBE8" s="302"/>
      <c r="NBF8" s="302"/>
      <c r="NBG8" s="302"/>
      <c r="NBH8" s="302"/>
      <c r="NBI8" s="302"/>
      <c r="NBJ8" s="302"/>
      <c r="NBK8" s="302"/>
      <c r="NBL8" s="302"/>
      <c r="NBM8" s="302"/>
      <c r="NBN8" s="302"/>
      <c r="NBO8" s="302"/>
      <c r="NBP8" s="302"/>
      <c r="NBQ8" s="302"/>
      <c r="NBR8" s="302"/>
      <c r="NBS8" s="302"/>
      <c r="NBT8" s="302"/>
      <c r="NBU8" s="302"/>
      <c r="NBV8" s="302"/>
      <c r="NBW8" s="302"/>
      <c r="NBX8" s="302"/>
      <c r="NBY8" s="302"/>
      <c r="NBZ8" s="302"/>
      <c r="NCA8" s="302"/>
      <c r="NCB8" s="302"/>
      <c r="NCC8" s="302"/>
      <c r="NCD8" s="302"/>
      <c r="NCE8" s="302"/>
      <c r="NCF8" s="302"/>
      <c r="NCG8" s="302"/>
      <c r="NCH8" s="302"/>
      <c r="NCI8" s="302"/>
      <c r="NCJ8" s="302"/>
      <c r="NCK8" s="302"/>
      <c r="NCL8" s="302"/>
      <c r="NCM8" s="302"/>
      <c r="NCN8" s="302"/>
      <c r="NCO8" s="302"/>
      <c r="NCP8" s="302"/>
      <c r="NCQ8" s="302"/>
      <c r="NCR8" s="302"/>
      <c r="NCS8" s="302"/>
      <c r="NCT8" s="302"/>
      <c r="NCU8" s="302"/>
      <c r="NCV8" s="302"/>
      <c r="NCW8" s="302"/>
      <c r="NCX8" s="302"/>
      <c r="NCY8" s="302"/>
      <c r="NCZ8" s="302"/>
      <c r="NDA8" s="302"/>
      <c r="NDB8" s="302"/>
      <c r="NDC8" s="302"/>
      <c r="NDD8" s="302"/>
      <c r="NDE8" s="302"/>
      <c r="NDF8" s="302"/>
      <c r="NDG8" s="302"/>
      <c r="NDH8" s="302"/>
      <c r="NDI8" s="302"/>
      <c r="NDJ8" s="302"/>
      <c r="NDK8" s="302"/>
      <c r="NDL8" s="302"/>
      <c r="NDM8" s="302"/>
      <c r="NDN8" s="302"/>
      <c r="NDO8" s="302"/>
      <c r="NDP8" s="302"/>
      <c r="NDQ8" s="302"/>
      <c r="NDR8" s="302"/>
      <c r="NDS8" s="302"/>
      <c r="NDT8" s="302"/>
      <c r="NDU8" s="302"/>
      <c r="NDV8" s="302"/>
      <c r="NDW8" s="302"/>
      <c r="NDX8" s="302"/>
      <c r="NDY8" s="302"/>
      <c r="NDZ8" s="302"/>
      <c r="NEA8" s="302"/>
      <c r="NEB8" s="302"/>
      <c r="NEC8" s="302"/>
      <c r="NED8" s="302"/>
      <c r="NEE8" s="302"/>
      <c r="NEF8" s="302"/>
      <c r="NEG8" s="302"/>
      <c r="NEH8" s="302"/>
      <c r="NEI8" s="302"/>
      <c r="NEJ8" s="302"/>
      <c r="NEK8" s="302"/>
      <c r="NEL8" s="302"/>
      <c r="NEM8" s="302"/>
      <c r="NEN8" s="302"/>
      <c r="NEO8" s="302"/>
      <c r="NEP8" s="302"/>
      <c r="NEQ8" s="302"/>
      <c r="NER8" s="302"/>
      <c r="NES8" s="302"/>
      <c r="NET8" s="302"/>
      <c r="NEU8" s="302"/>
      <c r="NEV8" s="302"/>
      <c r="NEW8" s="302"/>
      <c r="NEX8" s="302"/>
      <c r="NEY8" s="302"/>
      <c r="NEZ8" s="302"/>
      <c r="NFA8" s="302"/>
      <c r="NFB8" s="302"/>
      <c r="NFC8" s="302"/>
      <c r="NFD8" s="302"/>
      <c r="NFE8" s="302"/>
      <c r="NFF8" s="302"/>
      <c r="NFG8" s="302"/>
      <c r="NFH8" s="302"/>
      <c r="NFI8" s="302"/>
      <c r="NFJ8" s="302"/>
      <c r="NFK8" s="302"/>
      <c r="NFL8" s="302"/>
      <c r="NFM8" s="302"/>
      <c r="NFN8" s="302"/>
      <c r="NFO8" s="302"/>
      <c r="NFP8" s="302"/>
      <c r="NFQ8" s="302"/>
      <c r="NFR8" s="302"/>
      <c r="NFS8" s="302"/>
      <c r="NFT8" s="302"/>
      <c r="NFU8" s="302"/>
      <c r="NFV8" s="302"/>
      <c r="NFW8" s="302"/>
      <c r="NFX8" s="302"/>
      <c r="NFY8" s="302"/>
      <c r="NFZ8" s="302"/>
      <c r="NGA8" s="302"/>
      <c r="NGB8" s="302"/>
      <c r="NGC8" s="302"/>
      <c r="NGD8" s="302"/>
      <c r="NGE8" s="302"/>
      <c r="NGF8" s="302"/>
      <c r="NGG8" s="302"/>
      <c r="NGH8" s="302"/>
      <c r="NGI8" s="302"/>
      <c r="NGJ8" s="302"/>
      <c r="NGK8" s="302"/>
      <c r="NGL8" s="302"/>
      <c r="NGM8" s="302"/>
      <c r="NGN8" s="302"/>
      <c r="NGO8" s="302"/>
      <c r="NGP8" s="302"/>
      <c r="NGQ8" s="302"/>
      <c r="NGR8" s="302"/>
      <c r="NGS8" s="302"/>
      <c r="NGT8" s="302"/>
      <c r="NGU8" s="302"/>
      <c r="NGV8" s="302"/>
      <c r="NGW8" s="302"/>
      <c r="NGX8" s="302"/>
      <c r="NGY8" s="302"/>
      <c r="NGZ8" s="302"/>
      <c r="NHA8" s="302"/>
      <c r="NHB8" s="302"/>
      <c r="NHC8" s="302"/>
      <c r="NHD8" s="302"/>
      <c r="NHE8" s="302"/>
      <c r="NHF8" s="302"/>
      <c r="NHG8" s="302"/>
      <c r="NHH8" s="302"/>
      <c r="NHI8" s="302"/>
      <c r="NHJ8" s="302"/>
      <c r="NHK8" s="302"/>
      <c r="NHL8" s="302"/>
      <c r="NHM8" s="302"/>
      <c r="NHN8" s="302"/>
      <c r="NHO8" s="302"/>
      <c r="NHP8" s="302"/>
      <c r="NHQ8" s="302"/>
      <c r="NHR8" s="302"/>
      <c r="NHS8" s="302"/>
      <c r="NHT8" s="302"/>
      <c r="NHU8" s="302"/>
      <c r="NHV8" s="302"/>
      <c r="NHW8" s="302"/>
      <c r="NHX8" s="302"/>
      <c r="NHY8" s="302"/>
      <c r="NHZ8" s="302"/>
      <c r="NIA8" s="302"/>
      <c r="NIB8" s="302"/>
      <c r="NIC8" s="302"/>
      <c r="NID8" s="302"/>
      <c r="NIE8" s="302"/>
      <c r="NIF8" s="302"/>
      <c r="NIG8" s="302"/>
      <c r="NIH8" s="302"/>
      <c r="NII8" s="302"/>
      <c r="NIJ8" s="302"/>
      <c r="NIK8" s="302"/>
      <c r="NIL8" s="302"/>
      <c r="NIM8" s="302"/>
      <c r="NIN8" s="302"/>
      <c r="NIO8" s="302"/>
      <c r="NIP8" s="302"/>
      <c r="NIQ8" s="302"/>
      <c r="NIR8" s="302"/>
      <c r="NIS8" s="302"/>
      <c r="NIT8" s="302"/>
      <c r="NIU8" s="302"/>
      <c r="NIV8" s="302"/>
      <c r="NIW8" s="302"/>
      <c r="NIX8" s="302"/>
      <c r="NIY8" s="302"/>
      <c r="NIZ8" s="302"/>
      <c r="NJA8" s="302"/>
      <c r="NJB8" s="302"/>
      <c r="NJC8" s="302"/>
      <c r="NJD8" s="302"/>
      <c r="NJE8" s="302"/>
      <c r="NJF8" s="302"/>
      <c r="NJG8" s="302"/>
      <c r="NJH8" s="302"/>
      <c r="NJI8" s="302"/>
      <c r="NJJ8" s="302"/>
      <c r="NJK8" s="302"/>
      <c r="NJL8" s="302"/>
      <c r="NJM8" s="302"/>
      <c r="NJN8" s="302"/>
      <c r="NJO8" s="302"/>
      <c r="NJP8" s="302"/>
      <c r="NJQ8" s="302"/>
      <c r="NJR8" s="302"/>
      <c r="NJS8" s="302"/>
      <c r="NJT8" s="302"/>
      <c r="NJU8" s="302"/>
      <c r="NJV8" s="302"/>
      <c r="NJW8" s="302"/>
      <c r="NJX8" s="302"/>
      <c r="NJY8" s="302"/>
      <c r="NJZ8" s="302"/>
      <c r="NKA8" s="302"/>
      <c r="NKB8" s="302"/>
      <c r="NKC8" s="302"/>
      <c r="NKD8" s="302"/>
      <c r="NKE8" s="302"/>
      <c r="NKF8" s="302"/>
      <c r="NKG8" s="302"/>
      <c r="NKH8" s="302"/>
      <c r="NKI8" s="302"/>
      <c r="NKJ8" s="302"/>
      <c r="NKK8" s="302"/>
      <c r="NKL8" s="302"/>
      <c r="NKM8" s="302"/>
      <c r="NKN8" s="302"/>
      <c r="NKO8" s="302"/>
      <c r="NKP8" s="302"/>
      <c r="NKQ8" s="302"/>
      <c r="NKR8" s="302"/>
      <c r="NKS8" s="302"/>
      <c r="NKT8" s="302"/>
      <c r="NKU8" s="302"/>
      <c r="NKV8" s="302"/>
      <c r="NKW8" s="302"/>
      <c r="NKX8" s="302"/>
      <c r="NKY8" s="302"/>
      <c r="NKZ8" s="302"/>
      <c r="NLA8" s="302"/>
      <c r="NLB8" s="302"/>
      <c r="NLC8" s="302"/>
      <c r="NLD8" s="302"/>
      <c r="NLE8" s="302"/>
      <c r="NLF8" s="302"/>
      <c r="NLG8" s="302"/>
      <c r="NLH8" s="302"/>
      <c r="NLI8" s="302"/>
      <c r="NLJ8" s="302"/>
      <c r="NLK8" s="302"/>
      <c r="NLL8" s="302"/>
      <c r="NLM8" s="302"/>
      <c r="NLN8" s="302"/>
      <c r="NLO8" s="302"/>
      <c r="NLP8" s="302"/>
      <c r="NLQ8" s="302"/>
      <c r="NLR8" s="302"/>
      <c r="NLS8" s="302"/>
      <c r="NLT8" s="302"/>
      <c r="NLU8" s="302"/>
      <c r="NLV8" s="302"/>
      <c r="NLW8" s="302"/>
      <c r="NLX8" s="302"/>
      <c r="NLY8" s="302"/>
      <c r="NLZ8" s="302"/>
      <c r="NMA8" s="302"/>
      <c r="NMB8" s="302"/>
      <c r="NMC8" s="302"/>
      <c r="NMD8" s="302"/>
      <c r="NME8" s="302"/>
      <c r="NMF8" s="302"/>
      <c r="NMG8" s="302"/>
      <c r="NMH8" s="302"/>
      <c r="NMI8" s="302"/>
      <c r="NMJ8" s="302"/>
      <c r="NMK8" s="302"/>
      <c r="NML8" s="302"/>
      <c r="NMM8" s="302"/>
      <c r="NMN8" s="302"/>
      <c r="NMO8" s="302"/>
      <c r="NMP8" s="302"/>
      <c r="NMQ8" s="302"/>
      <c r="NMR8" s="302"/>
      <c r="NMS8" s="302"/>
      <c r="NMT8" s="302"/>
      <c r="NMU8" s="302"/>
      <c r="NMV8" s="302"/>
      <c r="NMW8" s="302"/>
      <c r="NMX8" s="302"/>
      <c r="NMY8" s="302"/>
      <c r="NMZ8" s="302"/>
      <c r="NNA8" s="302"/>
      <c r="NNB8" s="302"/>
      <c r="NNC8" s="302"/>
      <c r="NND8" s="302"/>
      <c r="NNE8" s="302"/>
      <c r="NNF8" s="302"/>
      <c r="NNG8" s="302"/>
      <c r="NNH8" s="302"/>
      <c r="NNI8" s="302"/>
      <c r="NNJ8" s="302"/>
      <c r="NNK8" s="302"/>
      <c r="NNL8" s="302"/>
      <c r="NNM8" s="302"/>
      <c r="NNN8" s="302"/>
      <c r="NNO8" s="302"/>
      <c r="NNP8" s="302"/>
      <c r="NNQ8" s="302"/>
      <c r="NNR8" s="302"/>
      <c r="NNS8" s="302"/>
      <c r="NNT8" s="302"/>
      <c r="NNU8" s="302"/>
      <c r="NNV8" s="302"/>
      <c r="NNW8" s="302"/>
      <c r="NNX8" s="302"/>
      <c r="NNY8" s="302"/>
      <c r="NNZ8" s="302"/>
      <c r="NOA8" s="302"/>
      <c r="NOB8" s="302"/>
      <c r="NOC8" s="302"/>
      <c r="NOD8" s="302"/>
      <c r="NOE8" s="302"/>
      <c r="NOF8" s="302"/>
      <c r="NOG8" s="302"/>
      <c r="NOH8" s="302"/>
      <c r="NOI8" s="302"/>
      <c r="NOJ8" s="302"/>
      <c r="NOK8" s="302"/>
      <c r="NOL8" s="302"/>
      <c r="NOM8" s="302"/>
      <c r="NON8" s="302"/>
      <c r="NOO8" s="302"/>
      <c r="NOP8" s="302"/>
      <c r="NOQ8" s="302"/>
      <c r="NOR8" s="302"/>
      <c r="NOS8" s="302"/>
      <c r="NOT8" s="302"/>
      <c r="NOU8" s="302"/>
      <c r="NOV8" s="302"/>
      <c r="NOW8" s="302"/>
      <c r="NOX8" s="302"/>
      <c r="NOY8" s="302"/>
      <c r="NOZ8" s="302"/>
      <c r="NPA8" s="302"/>
      <c r="NPB8" s="302"/>
      <c r="NPC8" s="302"/>
      <c r="NPD8" s="302"/>
      <c r="NPE8" s="302"/>
      <c r="NPF8" s="302"/>
      <c r="NPG8" s="302"/>
      <c r="NPH8" s="302"/>
      <c r="NPI8" s="302"/>
      <c r="NPJ8" s="302"/>
      <c r="NPK8" s="302"/>
      <c r="NPL8" s="302"/>
      <c r="NPM8" s="302"/>
      <c r="NPN8" s="302"/>
      <c r="NPO8" s="302"/>
      <c r="NPP8" s="302"/>
      <c r="NPQ8" s="302"/>
      <c r="NPR8" s="302"/>
      <c r="NPS8" s="302"/>
      <c r="NPT8" s="302"/>
      <c r="NPU8" s="302"/>
      <c r="NPV8" s="302"/>
      <c r="NPW8" s="302"/>
      <c r="NPX8" s="302"/>
      <c r="NPY8" s="302"/>
      <c r="NPZ8" s="302"/>
      <c r="NQA8" s="302"/>
      <c r="NQB8" s="302"/>
      <c r="NQC8" s="302"/>
      <c r="NQD8" s="302"/>
      <c r="NQE8" s="302"/>
      <c r="NQF8" s="302"/>
      <c r="NQG8" s="302"/>
      <c r="NQH8" s="302"/>
      <c r="NQI8" s="302"/>
      <c r="NQJ8" s="302"/>
      <c r="NQK8" s="302"/>
      <c r="NQL8" s="302"/>
      <c r="NQM8" s="302"/>
      <c r="NQN8" s="302"/>
      <c r="NQO8" s="302"/>
      <c r="NQP8" s="302"/>
      <c r="NQQ8" s="302"/>
      <c r="NQR8" s="302"/>
      <c r="NQS8" s="302"/>
      <c r="NQT8" s="302"/>
      <c r="NQU8" s="302"/>
      <c r="NQV8" s="302"/>
      <c r="NQW8" s="302"/>
      <c r="NQX8" s="302"/>
      <c r="NQY8" s="302"/>
      <c r="NQZ8" s="302"/>
      <c r="NRA8" s="302"/>
      <c r="NRB8" s="302"/>
      <c r="NRC8" s="302"/>
      <c r="NRD8" s="302"/>
      <c r="NRE8" s="302"/>
      <c r="NRF8" s="302"/>
      <c r="NRG8" s="302"/>
      <c r="NRH8" s="302"/>
      <c r="NRI8" s="302"/>
      <c r="NRJ8" s="302"/>
      <c r="NRK8" s="302"/>
      <c r="NRL8" s="302"/>
      <c r="NRM8" s="302"/>
      <c r="NRN8" s="302"/>
      <c r="NRO8" s="302"/>
      <c r="NRP8" s="302"/>
      <c r="NRQ8" s="302"/>
      <c r="NRR8" s="302"/>
      <c r="NRS8" s="302"/>
      <c r="NRT8" s="302"/>
      <c r="NRU8" s="302"/>
      <c r="NRV8" s="302"/>
      <c r="NRW8" s="302"/>
      <c r="NRX8" s="302"/>
      <c r="NRY8" s="302"/>
      <c r="NRZ8" s="302"/>
      <c r="NSA8" s="302"/>
      <c r="NSB8" s="302"/>
      <c r="NSC8" s="302"/>
      <c r="NSD8" s="302"/>
      <c r="NSE8" s="302"/>
      <c r="NSF8" s="302"/>
      <c r="NSG8" s="302"/>
      <c r="NSH8" s="302"/>
      <c r="NSI8" s="302"/>
      <c r="NSJ8" s="302"/>
      <c r="NSK8" s="302"/>
      <c r="NSL8" s="302"/>
      <c r="NSM8" s="302"/>
      <c r="NSN8" s="302"/>
      <c r="NSO8" s="302"/>
      <c r="NSP8" s="302"/>
      <c r="NSQ8" s="302"/>
      <c r="NSR8" s="302"/>
      <c r="NSS8" s="302"/>
      <c r="NST8" s="302"/>
      <c r="NSU8" s="302"/>
      <c r="NSV8" s="302"/>
      <c r="NSW8" s="302"/>
      <c r="NSX8" s="302"/>
      <c r="NSY8" s="302"/>
      <c r="NSZ8" s="302"/>
      <c r="NTA8" s="302"/>
      <c r="NTB8" s="302"/>
      <c r="NTC8" s="302"/>
      <c r="NTD8" s="302"/>
      <c r="NTE8" s="302"/>
      <c r="NTF8" s="302"/>
      <c r="NTG8" s="302"/>
      <c r="NTH8" s="302"/>
      <c r="NTI8" s="302"/>
      <c r="NTJ8" s="302"/>
      <c r="NTK8" s="302"/>
      <c r="NTL8" s="302"/>
      <c r="NTM8" s="302"/>
      <c r="NTN8" s="302"/>
      <c r="NTO8" s="302"/>
      <c r="NTP8" s="302"/>
      <c r="NTQ8" s="302"/>
      <c r="NTR8" s="302"/>
      <c r="NTS8" s="302"/>
      <c r="NTT8" s="302"/>
      <c r="NTU8" s="302"/>
      <c r="NTV8" s="302"/>
      <c r="NTW8" s="302"/>
      <c r="NTX8" s="302"/>
      <c r="NTY8" s="302"/>
      <c r="NTZ8" s="302"/>
      <c r="NUA8" s="302"/>
      <c r="NUB8" s="302"/>
      <c r="NUC8" s="302"/>
      <c r="NUD8" s="302"/>
      <c r="NUE8" s="302"/>
      <c r="NUF8" s="302"/>
      <c r="NUG8" s="302"/>
      <c r="NUH8" s="302"/>
      <c r="NUI8" s="302"/>
      <c r="NUJ8" s="302"/>
      <c r="NUK8" s="302"/>
      <c r="NUL8" s="302"/>
      <c r="NUM8" s="302"/>
      <c r="NUN8" s="302"/>
      <c r="NUO8" s="302"/>
      <c r="NUP8" s="302"/>
      <c r="NUQ8" s="302"/>
      <c r="NUR8" s="302"/>
      <c r="NUS8" s="302"/>
      <c r="NUT8" s="302"/>
      <c r="NUU8" s="302"/>
      <c r="NUV8" s="302"/>
      <c r="NUW8" s="302"/>
      <c r="NUX8" s="302"/>
      <c r="NUY8" s="302"/>
      <c r="NUZ8" s="302"/>
      <c r="NVA8" s="302"/>
      <c r="NVB8" s="302"/>
      <c r="NVC8" s="302"/>
      <c r="NVD8" s="302"/>
      <c r="NVE8" s="302"/>
      <c r="NVF8" s="302"/>
      <c r="NVG8" s="302"/>
      <c r="NVH8" s="302"/>
      <c r="NVI8" s="302"/>
      <c r="NVJ8" s="302"/>
      <c r="NVK8" s="302"/>
      <c r="NVL8" s="302"/>
      <c r="NVM8" s="302"/>
      <c r="NVN8" s="302"/>
      <c r="NVO8" s="302"/>
      <c r="NVP8" s="302"/>
      <c r="NVQ8" s="302"/>
      <c r="NVR8" s="302"/>
      <c r="NVS8" s="302"/>
      <c r="NVT8" s="302"/>
      <c r="NVU8" s="302"/>
      <c r="NVV8" s="302"/>
      <c r="NVW8" s="302"/>
      <c r="NVX8" s="302"/>
      <c r="NVY8" s="302"/>
      <c r="NVZ8" s="302"/>
      <c r="NWA8" s="302"/>
      <c r="NWB8" s="302"/>
      <c r="NWC8" s="302"/>
      <c r="NWD8" s="302"/>
      <c r="NWE8" s="302"/>
      <c r="NWF8" s="302"/>
      <c r="NWG8" s="302"/>
      <c r="NWH8" s="302"/>
      <c r="NWI8" s="302"/>
      <c r="NWJ8" s="302"/>
      <c r="NWK8" s="302"/>
      <c r="NWL8" s="302"/>
      <c r="NWM8" s="302"/>
      <c r="NWN8" s="302"/>
      <c r="NWO8" s="302"/>
      <c r="NWP8" s="302"/>
      <c r="NWQ8" s="302"/>
      <c r="NWR8" s="302"/>
      <c r="NWS8" s="302"/>
      <c r="NWT8" s="302"/>
      <c r="NWU8" s="302"/>
      <c r="NWV8" s="302"/>
      <c r="NWW8" s="302"/>
      <c r="NWX8" s="302"/>
      <c r="NWY8" s="302"/>
      <c r="NWZ8" s="302"/>
      <c r="NXA8" s="302"/>
      <c r="NXB8" s="302"/>
      <c r="NXC8" s="302"/>
      <c r="NXD8" s="302"/>
      <c r="NXE8" s="302"/>
      <c r="NXF8" s="302"/>
      <c r="NXG8" s="302"/>
      <c r="NXH8" s="302"/>
      <c r="NXI8" s="302"/>
      <c r="NXJ8" s="302"/>
      <c r="NXK8" s="302"/>
      <c r="NXL8" s="302"/>
      <c r="NXM8" s="302"/>
      <c r="NXN8" s="302"/>
      <c r="NXO8" s="302"/>
      <c r="NXP8" s="302"/>
      <c r="NXQ8" s="302"/>
      <c r="NXR8" s="302"/>
      <c r="NXS8" s="302"/>
      <c r="NXT8" s="302"/>
      <c r="NXU8" s="302"/>
      <c r="NXV8" s="302"/>
      <c r="NXW8" s="302"/>
      <c r="NXX8" s="302"/>
      <c r="NXY8" s="302"/>
      <c r="NXZ8" s="302"/>
      <c r="NYA8" s="302"/>
      <c r="NYB8" s="302"/>
      <c r="NYC8" s="302"/>
      <c r="NYD8" s="302"/>
      <c r="NYE8" s="302"/>
      <c r="NYF8" s="302"/>
      <c r="NYG8" s="302"/>
      <c r="NYH8" s="302"/>
      <c r="NYI8" s="302"/>
      <c r="NYJ8" s="302"/>
      <c r="NYK8" s="302"/>
      <c r="NYL8" s="302"/>
      <c r="NYM8" s="302"/>
      <c r="NYN8" s="302"/>
      <c r="NYO8" s="302"/>
      <c r="NYP8" s="302"/>
      <c r="NYQ8" s="302"/>
      <c r="NYR8" s="302"/>
      <c r="NYS8" s="302"/>
      <c r="NYT8" s="302"/>
      <c r="NYU8" s="302"/>
      <c r="NYV8" s="302"/>
      <c r="NYW8" s="302"/>
      <c r="NYX8" s="302"/>
      <c r="NYY8" s="302"/>
      <c r="NYZ8" s="302"/>
      <c r="NZA8" s="302"/>
      <c r="NZB8" s="302"/>
      <c r="NZC8" s="302"/>
      <c r="NZD8" s="302"/>
      <c r="NZE8" s="302"/>
      <c r="NZF8" s="302"/>
      <c r="NZG8" s="302"/>
      <c r="NZH8" s="302"/>
      <c r="NZI8" s="302"/>
      <c r="NZJ8" s="302"/>
      <c r="NZK8" s="302"/>
      <c r="NZL8" s="302"/>
      <c r="NZM8" s="302"/>
      <c r="NZN8" s="302"/>
      <c r="NZO8" s="302"/>
      <c r="NZP8" s="302"/>
      <c r="NZQ8" s="302"/>
      <c r="NZR8" s="302"/>
      <c r="NZS8" s="302"/>
      <c r="NZT8" s="302"/>
      <c r="NZU8" s="302"/>
      <c r="NZV8" s="302"/>
      <c r="NZW8" s="302"/>
      <c r="NZX8" s="302"/>
      <c r="NZY8" s="302"/>
      <c r="NZZ8" s="302"/>
      <c r="OAA8" s="302"/>
      <c r="OAB8" s="302"/>
      <c r="OAC8" s="302"/>
      <c r="OAD8" s="302"/>
      <c r="OAE8" s="302"/>
      <c r="OAF8" s="302"/>
      <c r="OAG8" s="302"/>
      <c r="OAH8" s="302"/>
      <c r="OAI8" s="302"/>
      <c r="OAJ8" s="302"/>
      <c r="OAK8" s="302"/>
      <c r="OAL8" s="302"/>
      <c r="OAM8" s="302"/>
      <c r="OAN8" s="302"/>
      <c r="OAO8" s="302"/>
      <c r="OAP8" s="302"/>
      <c r="OAQ8" s="302"/>
      <c r="OAR8" s="302"/>
      <c r="OAS8" s="302"/>
      <c r="OAT8" s="302"/>
      <c r="OAU8" s="302"/>
      <c r="OAV8" s="302"/>
      <c r="OAW8" s="302"/>
      <c r="OAX8" s="302"/>
      <c r="OAY8" s="302"/>
      <c r="OAZ8" s="302"/>
      <c r="OBA8" s="302"/>
      <c r="OBB8" s="302"/>
      <c r="OBC8" s="302"/>
      <c r="OBD8" s="302"/>
      <c r="OBE8" s="302"/>
      <c r="OBF8" s="302"/>
      <c r="OBG8" s="302"/>
      <c r="OBH8" s="302"/>
      <c r="OBI8" s="302"/>
      <c r="OBJ8" s="302"/>
      <c r="OBK8" s="302"/>
      <c r="OBL8" s="302"/>
      <c r="OBM8" s="302"/>
      <c r="OBN8" s="302"/>
      <c r="OBO8" s="302"/>
      <c r="OBP8" s="302"/>
      <c r="OBQ8" s="302"/>
      <c r="OBR8" s="302"/>
      <c r="OBS8" s="302"/>
      <c r="OBT8" s="302"/>
      <c r="OBU8" s="302"/>
      <c r="OBV8" s="302"/>
      <c r="OBW8" s="302"/>
      <c r="OBX8" s="302"/>
      <c r="OBY8" s="302"/>
      <c r="OBZ8" s="302"/>
      <c r="OCA8" s="302"/>
      <c r="OCB8" s="302"/>
      <c r="OCC8" s="302"/>
      <c r="OCD8" s="302"/>
      <c r="OCE8" s="302"/>
      <c r="OCF8" s="302"/>
      <c r="OCG8" s="302"/>
      <c r="OCH8" s="302"/>
      <c r="OCI8" s="302"/>
      <c r="OCJ8" s="302"/>
      <c r="OCK8" s="302"/>
      <c r="OCL8" s="302"/>
      <c r="OCM8" s="302"/>
      <c r="OCN8" s="302"/>
      <c r="OCO8" s="302"/>
      <c r="OCP8" s="302"/>
      <c r="OCQ8" s="302"/>
      <c r="OCR8" s="302"/>
      <c r="OCS8" s="302"/>
      <c r="OCT8" s="302"/>
      <c r="OCU8" s="302"/>
      <c r="OCV8" s="302"/>
      <c r="OCW8" s="302"/>
      <c r="OCX8" s="302"/>
      <c r="OCY8" s="302"/>
      <c r="OCZ8" s="302"/>
      <c r="ODA8" s="302"/>
      <c r="ODB8" s="302"/>
      <c r="ODC8" s="302"/>
      <c r="ODD8" s="302"/>
      <c r="ODE8" s="302"/>
      <c r="ODF8" s="302"/>
      <c r="ODG8" s="302"/>
      <c r="ODH8" s="302"/>
      <c r="ODI8" s="302"/>
      <c r="ODJ8" s="302"/>
      <c r="ODK8" s="302"/>
      <c r="ODL8" s="302"/>
      <c r="ODM8" s="302"/>
      <c r="ODN8" s="302"/>
      <c r="ODO8" s="302"/>
      <c r="ODP8" s="302"/>
      <c r="ODQ8" s="302"/>
      <c r="ODR8" s="302"/>
      <c r="ODS8" s="302"/>
      <c r="ODT8" s="302"/>
      <c r="ODU8" s="302"/>
      <c r="ODV8" s="302"/>
      <c r="ODW8" s="302"/>
      <c r="ODX8" s="302"/>
      <c r="ODY8" s="302"/>
      <c r="ODZ8" s="302"/>
      <c r="OEA8" s="302"/>
      <c r="OEB8" s="302"/>
      <c r="OEC8" s="302"/>
      <c r="OED8" s="302"/>
      <c r="OEE8" s="302"/>
      <c r="OEF8" s="302"/>
      <c r="OEG8" s="302"/>
      <c r="OEH8" s="302"/>
      <c r="OEI8" s="302"/>
      <c r="OEJ8" s="302"/>
      <c r="OEK8" s="302"/>
      <c r="OEL8" s="302"/>
      <c r="OEM8" s="302"/>
      <c r="OEN8" s="302"/>
      <c r="OEO8" s="302"/>
      <c r="OEP8" s="302"/>
      <c r="OEQ8" s="302"/>
      <c r="OER8" s="302"/>
      <c r="OES8" s="302"/>
      <c r="OET8" s="302"/>
      <c r="OEU8" s="302"/>
      <c r="OEV8" s="302"/>
      <c r="OEW8" s="302"/>
      <c r="OEX8" s="302"/>
      <c r="OEY8" s="302"/>
      <c r="OEZ8" s="302"/>
      <c r="OFA8" s="302"/>
      <c r="OFB8" s="302"/>
      <c r="OFC8" s="302"/>
      <c r="OFD8" s="302"/>
      <c r="OFE8" s="302"/>
      <c r="OFF8" s="302"/>
      <c r="OFG8" s="302"/>
      <c r="OFH8" s="302"/>
      <c r="OFI8" s="302"/>
      <c r="OFJ8" s="302"/>
      <c r="OFK8" s="302"/>
      <c r="OFL8" s="302"/>
      <c r="OFM8" s="302"/>
      <c r="OFN8" s="302"/>
      <c r="OFO8" s="302"/>
      <c r="OFP8" s="302"/>
      <c r="OFQ8" s="302"/>
      <c r="OFR8" s="302"/>
      <c r="OFS8" s="302"/>
      <c r="OFT8" s="302"/>
      <c r="OFU8" s="302"/>
      <c r="OFV8" s="302"/>
      <c r="OFW8" s="302"/>
      <c r="OFX8" s="302"/>
      <c r="OFY8" s="302"/>
      <c r="OFZ8" s="302"/>
      <c r="OGA8" s="302"/>
      <c r="OGB8" s="302"/>
      <c r="OGC8" s="302"/>
      <c r="OGD8" s="302"/>
      <c r="OGE8" s="302"/>
      <c r="OGF8" s="302"/>
      <c r="OGG8" s="302"/>
      <c r="OGH8" s="302"/>
      <c r="OGI8" s="302"/>
      <c r="OGJ8" s="302"/>
      <c r="OGK8" s="302"/>
      <c r="OGL8" s="302"/>
      <c r="OGM8" s="302"/>
      <c r="OGN8" s="302"/>
      <c r="OGO8" s="302"/>
      <c r="OGP8" s="302"/>
      <c r="OGQ8" s="302"/>
      <c r="OGR8" s="302"/>
      <c r="OGS8" s="302"/>
      <c r="OGT8" s="302"/>
      <c r="OGU8" s="302"/>
      <c r="OGV8" s="302"/>
      <c r="OGW8" s="302"/>
      <c r="OGX8" s="302"/>
      <c r="OGY8" s="302"/>
      <c r="OGZ8" s="302"/>
      <c r="OHA8" s="302"/>
      <c r="OHB8" s="302"/>
      <c r="OHC8" s="302"/>
      <c r="OHD8" s="302"/>
      <c r="OHE8" s="302"/>
      <c r="OHF8" s="302"/>
      <c r="OHG8" s="302"/>
      <c r="OHH8" s="302"/>
      <c r="OHI8" s="302"/>
      <c r="OHJ8" s="302"/>
      <c r="OHK8" s="302"/>
      <c r="OHL8" s="302"/>
      <c r="OHM8" s="302"/>
      <c r="OHN8" s="302"/>
      <c r="OHO8" s="302"/>
      <c r="OHP8" s="302"/>
      <c r="OHQ8" s="302"/>
      <c r="OHR8" s="302"/>
      <c r="OHS8" s="302"/>
      <c r="OHT8" s="302"/>
      <c r="OHU8" s="302"/>
      <c r="OHV8" s="302"/>
      <c r="OHW8" s="302"/>
      <c r="OHX8" s="302"/>
      <c r="OHY8" s="302"/>
      <c r="OHZ8" s="302"/>
      <c r="OIA8" s="302"/>
      <c r="OIB8" s="302"/>
      <c r="OIC8" s="302"/>
      <c r="OID8" s="302"/>
      <c r="OIE8" s="302"/>
      <c r="OIF8" s="302"/>
      <c r="OIG8" s="302"/>
      <c r="OIH8" s="302"/>
      <c r="OII8" s="302"/>
      <c r="OIJ8" s="302"/>
      <c r="OIK8" s="302"/>
      <c r="OIL8" s="302"/>
      <c r="OIM8" s="302"/>
      <c r="OIN8" s="302"/>
      <c r="OIO8" s="302"/>
      <c r="OIP8" s="302"/>
      <c r="OIQ8" s="302"/>
      <c r="OIR8" s="302"/>
      <c r="OIS8" s="302"/>
      <c r="OIT8" s="302"/>
      <c r="OIU8" s="302"/>
      <c r="OIV8" s="302"/>
      <c r="OIW8" s="302"/>
      <c r="OIX8" s="302"/>
      <c r="OIY8" s="302"/>
      <c r="OIZ8" s="302"/>
      <c r="OJA8" s="302"/>
      <c r="OJB8" s="302"/>
      <c r="OJC8" s="302"/>
      <c r="OJD8" s="302"/>
      <c r="OJE8" s="302"/>
      <c r="OJF8" s="302"/>
      <c r="OJG8" s="302"/>
      <c r="OJH8" s="302"/>
      <c r="OJI8" s="302"/>
      <c r="OJJ8" s="302"/>
      <c r="OJK8" s="302"/>
      <c r="OJL8" s="302"/>
      <c r="OJM8" s="302"/>
      <c r="OJN8" s="302"/>
      <c r="OJO8" s="302"/>
      <c r="OJP8" s="302"/>
      <c r="OJQ8" s="302"/>
      <c r="OJR8" s="302"/>
      <c r="OJS8" s="302"/>
      <c r="OJT8" s="302"/>
      <c r="OJU8" s="302"/>
      <c r="OJV8" s="302"/>
      <c r="OJW8" s="302"/>
      <c r="OJX8" s="302"/>
      <c r="OJY8" s="302"/>
      <c r="OJZ8" s="302"/>
      <c r="OKA8" s="302"/>
      <c r="OKB8" s="302"/>
      <c r="OKC8" s="302"/>
      <c r="OKD8" s="302"/>
      <c r="OKE8" s="302"/>
      <c r="OKF8" s="302"/>
      <c r="OKG8" s="302"/>
      <c r="OKH8" s="302"/>
      <c r="OKI8" s="302"/>
      <c r="OKJ8" s="302"/>
      <c r="OKK8" s="302"/>
      <c r="OKL8" s="302"/>
      <c r="OKM8" s="302"/>
      <c r="OKN8" s="302"/>
      <c r="OKO8" s="302"/>
      <c r="OKP8" s="302"/>
      <c r="OKQ8" s="302"/>
      <c r="OKR8" s="302"/>
      <c r="OKS8" s="302"/>
      <c r="OKT8" s="302"/>
      <c r="OKU8" s="302"/>
      <c r="OKV8" s="302"/>
      <c r="OKW8" s="302"/>
      <c r="OKX8" s="302"/>
      <c r="OKY8" s="302"/>
      <c r="OKZ8" s="302"/>
      <c r="OLA8" s="302"/>
      <c r="OLB8" s="302"/>
      <c r="OLC8" s="302"/>
      <c r="OLD8" s="302"/>
      <c r="OLE8" s="302"/>
      <c r="OLF8" s="302"/>
      <c r="OLG8" s="302"/>
      <c r="OLH8" s="302"/>
      <c r="OLI8" s="302"/>
      <c r="OLJ8" s="302"/>
      <c r="OLK8" s="302"/>
      <c r="OLL8" s="302"/>
      <c r="OLM8" s="302"/>
      <c r="OLN8" s="302"/>
      <c r="OLO8" s="302"/>
      <c r="OLP8" s="302"/>
      <c r="OLQ8" s="302"/>
      <c r="OLR8" s="302"/>
      <c r="OLS8" s="302"/>
      <c r="OLT8" s="302"/>
      <c r="OLU8" s="302"/>
      <c r="OLV8" s="302"/>
      <c r="OLW8" s="302"/>
      <c r="OLX8" s="302"/>
      <c r="OLY8" s="302"/>
      <c r="OLZ8" s="302"/>
      <c r="OMA8" s="302"/>
      <c r="OMB8" s="302"/>
      <c r="OMC8" s="302"/>
      <c r="OMD8" s="302"/>
      <c r="OME8" s="302"/>
      <c r="OMF8" s="302"/>
      <c r="OMG8" s="302"/>
      <c r="OMH8" s="302"/>
      <c r="OMI8" s="302"/>
      <c r="OMJ8" s="302"/>
      <c r="OMK8" s="302"/>
      <c r="OML8" s="302"/>
      <c r="OMM8" s="302"/>
      <c r="OMN8" s="302"/>
      <c r="OMO8" s="302"/>
      <c r="OMP8" s="302"/>
      <c r="OMQ8" s="302"/>
      <c r="OMR8" s="302"/>
      <c r="OMS8" s="302"/>
      <c r="OMT8" s="302"/>
      <c r="OMU8" s="302"/>
      <c r="OMV8" s="302"/>
      <c r="OMW8" s="302"/>
      <c r="OMX8" s="302"/>
      <c r="OMY8" s="302"/>
      <c r="OMZ8" s="302"/>
      <c r="ONA8" s="302"/>
      <c r="ONB8" s="302"/>
      <c r="ONC8" s="302"/>
      <c r="OND8" s="302"/>
      <c r="ONE8" s="302"/>
      <c r="ONF8" s="302"/>
      <c r="ONG8" s="302"/>
      <c r="ONH8" s="302"/>
      <c r="ONI8" s="302"/>
      <c r="ONJ8" s="302"/>
      <c r="ONK8" s="302"/>
      <c r="ONL8" s="302"/>
      <c r="ONM8" s="302"/>
      <c r="ONN8" s="302"/>
      <c r="ONO8" s="302"/>
      <c r="ONP8" s="302"/>
      <c r="ONQ8" s="302"/>
      <c r="ONR8" s="302"/>
      <c r="ONS8" s="302"/>
      <c r="ONT8" s="302"/>
      <c r="ONU8" s="302"/>
      <c r="ONV8" s="302"/>
      <c r="ONW8" s="302"/>
      <c r="ONX8" s="302"/>
      <c r="ONY8" s="302"/>
      <c r="ONZ8" s="302"/>
      <c r="OOA8" s="302"/>
      <c r="OOB8" s="302"/>
      <c r="OOC8" s="302"/>
      <c r="OOD8" s="302"/>
      <c r="OOE8" s="302"/>
      <c r="OOF8" s="302"/>
      <c r="OOG8" s="302"/>
      <c r="OOH8" s="302"/>
      <c r="OOI8" s="302"/>
      <c r="OOJ8" s="302"/>
      <c r="OOK8" s="302"/>
      <c r="OOL8" s="302"/>
      <c r="OOM8" s="302"/>
      <c r="OON8" s="302"/>
      <c r="OOO8" s="302"/>
      <c r="OOP8" s="302"/>
      <c r="OOQ8" s="302"/>
      <c r="OOR8" s="302"/>
      <c r="OOS8" s="302"/>
      <c r="OOT8" s="302"/>
      <c r="OOU8" s="302"/>
      <c r="OOV8" s="302"/>
      <c r="OOW8" s="302"/>
      <c r="OOX8" s="302"/>
      <c r="OOY8" s="302"/>
      <c r="OOZ8" s="302"/>
      <c r="OPA8" s="302"/>
      <c r="OPB8" s="302"/>
      <c r="OPC8" s="302"/>
      <c r="OPD8" s="302"/>
      <c r="OPE8" s="302"/>
      <c r="OPF8" s="302"/>
      <c r="OPG8" s="302"/>
      <c r="OPH8" s="302"/>
      <c r="OPI8" s="302"/>
      <c r="OPJ8" s="302"/>
      <c r="OPK8" s="302"/>
      <c r="OPL8" s="302"/>
      <c r="OPM8" s="302"/>
      <c r="OPN8" s="302"/>
      <c r="OPO8" s="302"/>
      <c r="OPP8" s="302"/>
      <c r="OPQ8" s="302"/>
      <c r="OPR8" s="302"/>
      <c r="OPS8" s="302"/>
      <c r="OPT8" s="302"/>
      <c r="OPU8" s="302"/>
      <c r="OPV8" s="302"/>
      <c r="OPW8" s="302"/>
      <c r="OPX8" s="302"/>
      <c r="OPY8" s="302"/>
      <c r="OPZ8" s="302"/>
      <c r="OQA8" s="302"/>
      <c r="OQB8" s="302"/>
      <c r="OQC8" s="302"/>
      <c r="OQD8" s="302"/>
      <c r="OQE8" s="302"/>
      <c r="OQF8" s="302"/>
      <c r="OQG8" s="302"/>
      <c r="OQH8" s="302"/>
      <c r="OQI8" s="302"/>
      <c r="OQJ8" s="302"/>
      <c r="OQK8" s="302"/>
      <c r="OQL8" s="302"/>
      <c r="OQM8" s="302"/>
      <c r="OQN8" s="302"/>
      <c r="OQO8" s="302"/>
      <c r="OQP8" s="302"/>
      <c r="OQQ8" s="302"/>
      <c r="OQR8" s="302"/>
      <c r="OQS8" s="302"/>
      <c r="OQT8" s="302"/>
      <c r="OQU8" s="302"/>
      <c r="OQV8" s="302"/>
      <c r="OQW8" s="302"/>
      <c r="OQX8" s="302"/>
      <c r="OQY8" s="302"/>
      <c r="OQZ8" s="302"/>
      <c r="ORA8" s="302"/>
      <c r="ORB8" s="302"/>
      <c r="ORC8" s="302"/>
      <c r="ORD8" s="302"/>
      <c r="ORE8" s="302"/>
      <c r="ORF8" s="302"/>
      <c r="ORG8" s="302"/>
      <c r="ORH8" s="302"/>
      <c r="ORI8" s="302"/>
      <c r="ORJ8" s="302"/>
      <c r="ORK8" s="302"/>
      <c r="ORL8" s="302"/>
      <c r="ORM8" s="302"/>
      <c r="ORN8" s="302"/>
      <c r="ORO8" s="302"/>
      <c r="ORP8" s="302"/>
      <c r="ORQ8" s="302"/>
      <c r="ORR8" s="302"/>
      <c r="ORS8" s="302"/>
      <c r="ORT8" s="302"/>
      <c r="ORU8" s="302"/>
      <c r="ORV8" s="302"/>
      <c r="ORW8" s="302"/>
      <c r="ORX8" s="302"/>
      <c r="ORY8" s="302"/>
      <c r="ORZ8" s="302"/>
      <c r="OSA8" s="302"/>
      <c r="OSB8" s="302"/>
      <c r="OSC8" s="302"/>
      <c r="OSD8" s="302"/>
      <c r="OSE8" s="302"/>
      <c r="OSF8" s="302"/>
      <c r="OSG8" s="302"/>
      <c r="OSH8" s="302"/>
      <c r="OSI8" s="302"/>
      <c r="OSJ8" s="302"/>
      <c r="OSK8" s="302"/>
      <c r="OSL8" s="302"/>
      <c r="OSM8" s="302"/>
      <c r="OSN8" s="302"/>
      <c r="OSO8" s="302"/>
      <c r="OSP8" s="302"/>
      <c r="OSQ8" s="302"/>
      <c r="OSR8" s="302"/>
      <c r="OSS8" s="302"/>
      <c r="OST8" s="302"/>
      <c r="OSU8" s="302"/>
      <c r="OSV8" s="302"/>
      <c r="OSW8" s="302"/>
      <c r="OSX8" s="302"/>
      <c r="OSY8" s="302"/>
      <c r="OSZ8" s="302"/>
      <c r="OTA8" s="302"/>
      <c r="OTB8" s="302"/>
      <c r="OTC8" s="302"/>
      <c r="OTD8" s="302"/>
      <c r="OTE8" s="302"/>
      <c r="OTF8" s="302"/>
      <c r="OTG8" s="302"/>
      <c r="OTH8" s="302"/>
      <c r="OTI8" s="302"/>
      <c r="OTJ8" s="302"/>
      <c r="OTK8" s="302"/>
      <c r="OTL8" s="302"/>
      <c r="OTM8" s="302"/>
      <c r="OTN8" s="302"/>
      <c r="OTO8" s="302"/>
      <c r="OTP8" s="302"/>
      <c r="OTQ8" s="302"/>
      <c r="OTR8" s="302"/>
      <c r="OTS8" s="302"/>
      <c r="OTT8" s="302"/>
      <c r="OTU8" s="302"/>
      <c r="OTV8" s="302"/>
      <c r="OTW8" s="302"/>
      <c r="OTX8" s="302"/>
      <c r="OTY8" s="302"/>
      <c r="OTZ8" s="302"/>
      <c r="OUA8" s="302"/>
      <c r="OUB8" s="302"/>
      <c r="OUC8" s="302"/>
      <c r="OUD8" s="302"/>
      <c r="OUE8" s="302"/>
      <c r="OUF8" s="302"/>
      <c r="OUG8" s="302"/>
      <c r="OUH8" s="302"/>
      <c r="OUI8" s="302"/>
      <c r="OUJ8" s="302"/>
      <c r="OUK8" s="302"/>
      <c r="OUL8" s="302"/>
      <c r="OUM8" s="302"/>
      <c r="OUN8" s="302"/>
      <c r="OUO8" s="302"/>
      <c r="OUP8" s="302"/>
      <c r="OUQ8" s="302"/>
      <c r="OUR8" s="302"/>
      <c r="OUS8" s="302"/>
      <c r="OUT8" s="302"/>
      <c r="OUU8" s="302"/>
      <c r="OUV8" s="302"/>
      <c r="OUW8" s="302"/>
      <c r="OUX8" s="302"/>
      <c r="OUY8" s="302"/>
      <c r="OUZ8" s="302"/>
      <c r="OVA8" s="302"/>
      <c r="OVB8" s="302"/>
      <c r="OVC8" s="302"/>
      <c r="OVD8" s="302"/>
      <c r="OVE8" s="302"/>
      <c r="OVF8" s="302"/>
      <c r="OVG8" s="302"/>
      <c r="OVH8" s="302"/>
      <c r="OVI8" s="302"/>
      <c r="OVJ8" s="302"/>
      <c r="OVK8" s="302"/>
      <c r="OVL8" s="302"/>
      <c r="OVM8" s="302"/>
      <c r="OVN8" s="302"/>
      <c r="OVO8" s="302"/>
      <c r="OVP8" s="302"/>
      <c r="OVQ8" s="302"/>
      <c r="OVR8" s="302"/>
      <c r="OVS8" s="302"/>
      <c r="OVT8" s="302"/>
      <c r="OVU8" s="302"/>
      <c r="OVV8" s="302"/>
      <c r="OVW8" s="302"/>
      <c r="OVX8" s="302"/>
      <c r="OVY8" s="302"/>
      <c r="OVZ8" s="302"/>
      <c r="OWA8" s="302"/>
      <c r="OWB8" s="302"/>
      <c r="OWC8" s="302"/>
      <c r="OWD8" s="302"/>
      <c r="OWE8" s="302"/>
      <c r="OWF8" s="302"/>
      <c r="OWG8" s="302"/>
      <c r="OWH8" s="302"/>
      <c r="OWI8" s="302"/>
      <c r="OWJ8" s="302"/>
      <c r="OWK8" s="302"/>
      <c r="OWL8" s="302"/>
      <c r="OWM8" s="302"/>
      <c r="OWN8" s="302"/>
      <c r="OWO8" s="302"/>
      <c r="OWP8" s="302"/>
      <c r="OWQ8" s="302"/>
      <c r="OWR8" s="302"/>
      <c r="OWS8" s="302"/>
      <c r="OWT8" s="302"/>
      <c r="OWU8" s="302"/>
      <c r="OWV8" s="302"/>
      <c r="OWW8" s="302"/>
      <c r="OWX8" s="302"/>
      <c r="OWY8" s="302"/>
      <c r="OWZ8" s="302"/>
      <c r="OXA8" s="302"/>
      <c r="OXB8" s="302"/>
      <c r="OXC8" s="302"/>
      <c r="OXD8" s="302"/>
      <c r="OXE8" s="302"/>
      <c r="OXF8" s="302"/>
      <c r="OXG8" s="302"/>
      <c r="OXH8" s="302"/>
      <c r="OXI8" s="302"/>
      <c r="OXJ8" s="302"/>
      <c r="OXK8" s="302"/>
      <c r="OXL8" s="302"/>
      <c r="OXM8" s="302"/>
      <c r="OXN8" s="302"/>
      <c r="OXO8" s="302"/>
      <c r="OXP8" s="302"/>
      <c r="OXQ8" s="302"/>
      <c r="OXR8" s="302"/>
      <c r="OXS8" s="302"/>
      <c r="OXT8" s="302"/>
      <c r="OXU8" s="302"/>
      <c r="OXV8" s="302"/>
      <c r="OXW8" s="302"/>
      <c r="OXX8" s="302"/>
      <c r="OXY8" s="302"/>
      <c r="OXZ8" s="302"/>
      <c r="OYA8" s="302"/>
      <c r="OYB8" s="302"/>
      <c r="OYC8" s="302"/>
      <c r="OYD8" s="302"/>
      <c r="OYE8" s="302"/>
      <c r="OYF8" s="302"/>
      <c r="OYG8" s="302"/>
      <c r="OYH8" s="302"/>
      <c r="OYI8" s="302"/>
      <c r="OYJ8" s="302"/>
      <c r="OYK8" s="302"/>
      <c r="OYL8" s="302"/>
      <c r="OYM8" s="302"/>
      <c r="OYN8" s="302"/>
      <c r="OYO8" s="302"/>
      <c r="OYP8" s="302"/>
      <c r="OYQ8" s="302"/>
      <c r="OYR8" s="302"/>
      <c r="OYS8" s="302"/>
      <c r="OYT8" s="302"/>
      <c r="OYU8" s="302"/>
      <c r="OYV8" s="302"/>
      <c r="OYW8" s="302"/>
      <c r="OYX8" s="302"/>
      <c r="OYY8" s="302"/>
      <c r="OYZ8" s="302"/>
      <c r="OZA8" s="302"/>
      <c r="OZB8" s="302"/>
      <c r="OZC8" s="302"/>
      <c r="OZD8" s="302"/>
      <c r="OZE8" s="302"/>
      <c r="OZF8" s="302"/>
      <c r="OZG8" s="302"/>
      <c r="OZH8" s="302"/>
      <c r="OZI8" s="302"/>
      <c r="OZJ8" s="302"/>
      <c r="OZK8" s="302"/>
      <c r="OZL8" s="302"/>
      <c r="OZM8" s="302"/>
      <c r="OZN8" s="302"/>
      <c r="OZO8" s="302"/>
      <c r="OZP8" s="302"/>
      <c r="OZQ8" s="302"/>
      <c r="OZR8" s="302"/>
      <c r="OZS8" s="302"/>
      <c r="OZT8" s="302"/>
      <c r="OZU8" s="302"/>
      <c r="OZV8" s="302"/>
      <c r="OZW8" s="302"/>
      <c r="OZX8" s="302"/>
      <c r="OZY8" s="302"/>
      <c r="OZZ8" s="302"/>
      <c r="PAA8" s="302"/>
      <c r="PAB8" s="302"/>
      <c r="PAC8" s="302"/>
      <c r="PAD8" s="302"/>
      <c r="PAE8" s="302"/>
      <c r="PAF8" s="302"/>
      <c r="PAG8" s="302"/>
      <c r="PAH8" s="302"/>
      <c r="PAI8" s="302"/>
      <c r="PAJ8" s="302"/>
      <c r="PAK8" s="302"/>
      <c r="PAL8" s="302"/>
      <c r="PAM8" s="302"/>
      <c r="PAN8" s="302"/>
      <c r="PAO8" s="302"/>
      <c r="PAP8" s="302"/>
      <c r="PAQ8" s="302"/>
      <c r="PAR8" s="302"/>
      <c r="PAS8" s="302"/>
      <c r="PAT8" s="302"/>
      <c r="PAU8" s="302"/>
      <c r="PAV8" s="302"/>
      <c r="PAW8" s="302"/>
      <c r="PAX8" s="302"/>
      <c r="PAY8" s="302"/>
      <c r="PAZ8" s="302"/>
      <c r="PBA8" s="302"/>
      <c r="PBB8" s="302"/>
      <c r="PBC8" s="302"/>
      <c r="PBD8" s="302"/>
      <c r="PBE8" s="302"/>
      <c r="PBF8" s="302"/>
      <c r="PBG8" s="302"/>
      <c r="PBH8" s="302"/>
      <c r="PBI8" s="302"/>
      <c r="PBJ8" s="302"/>
      <c r="PBK8" s="302"/>
      <c r="PBL8" s="302"/>
      <c r="PBM8" s="302"/>
      <c r="PBN8" s="302"/>
      <c r="PBO8" s="302"/>
      <c r="PBP8" s="302"/>
      <c r="PBQ8" s="302"/>
      <c r="PBR8" s="302"/>
      <c r="PBS8" s="302"/>
      <c r="PBT8" s="302"/>
      <c r="PBU8" s="302"/>
      <c r="PBV8" s="302"/>
      <c r="PBW8" s="302"/>
      <c r="PBX8" s="302"/>
      <c r="PBY8" s="302"/>
      <c r="PBZ8" s="302"/>
      <c r="PCA8" s="302"/>
      <c r="PCB8" s="302"/>
      <c r="PCC8" s="302"/>
      <c r="PCD8" s="302"/>
      <c r="PCE8" s="302"/>
      <c r="PCF8" s="302"/>
      <c r="PCG8" s="302"/>
      <c r="PCH8" s="302"/>
      <c r="PCI8" s="302"/>
      <c r="PCJ8" s="302"/>
      <c r="PCK8" s="302"/>
      <c r="PCL8" s="302"/>
      <c r="PCM8" s="302"/>
      <c r="PCN8" s="302"/>
      <c r="PCO8" s="302"/>
      <c r="PCP8" s="302"/>
      <c r="PCQ8" s="302"/>
      <c r="PCR8" s="302"/>
      <c r="PCS8" s="302"/>
      <c r="PCT8" s="302"/>
      <c r="PCU8" s="302"/>
      <c r="PCV8" s="302"/>
      <c r="PCW8" s="302"/>
      <c r="PCX8" s="302"/>
      <c r="PCY8" s="302"/>
      <c r="PCZ8" s="302"/>
      <c r="PDA8" s="302"/>
      <c r="PDB8" s="302"/>
      <c r="PDC8" s="302"/>
      <c r="PDD8" s="302"/>
      <c r="PDE8" s="302"/>
      <c r="PDF8" s="302"/>
      <c r="PDG8" s="302"/>
      <c r="PDH8" s="302"/>
      <c r="PDI8" s="302"/>
      <c r="PDJ8" s="302"/>
      <c r="PDK8" s="302"/>
      <c r="PDL8" s="302"/>
      <c r="PDM8" s="302"/>
      <c r="PDN8" s="302"/>
      <c r="PDO8" s="302"/>
      <c r="PDP8" s="302"/>
      <c r="PDQ8" s="302"/>
      <c r="PDR8" s="302"/>
      <c r="PDS8" s="302"/>
      <c r="PDT8" s="302"/>
      <c r="PDU8" s="302"/>
      <c r="PDV8" s="302"/>
      <c r="PDW8" s="302"/>
      <c r="PDX8" s="302"/>
      <c r="PDY8" s="302"/>
      <c r="PDZ8" s="302"/>
      <c r="PEA8" s="302"/>
      <c r="PEB8" s="302"/>
      <c r="PEC8" s="302"/>
      <c r="PED8" s="302"/>
      <c r="PEE8" s="302"/>
      <c r="PEF8" s="302"/>
      <c r="PEG8" s="302"/>
      <c r="PEH8" s="302"/>
      <c r="PEI8" s="302"/>
      <c r="PEJ8" s="302"/>
      <c r="PEK8" s="302"/>
      <c r="PEL8" s="302"/>
      <c r="PEM8" s="302"/>
      <c r="PEN8" s="302"/>
      <c r="PEO8" s="302"/>
      <c r="PEP8" s="302"/>
      <c r="PEQ8" s="302"/>
      <c r="PER8" s="302"/>
      <c r="PES8" s="302"/>
      <c r="PET8" s="302"/>
      <c r="PEU8" s="302"/>
      <c r="PEV8" s="302"/>
      <c r="PEW8" s="302"/>
      <c r="PEX8" s="302"/>
      <c r="PEY8" s="302"/>
      <c r="PEZ8" s="302"/>
      <c r="PFA8" s="302"/>
      <c r="PFB8" s="302"/>
      <c r="PFC8" s="302"/>
      <c r="PFD8" s="302"/>
      <c r="PFE8" s="302"/>
      <c r="PFF8" s="302"/>
      <c r="PFG8" s="302"/>
      <c r="PFH8" s="302"/>
      <c r="PFI8" s="302"/>
      <c r="PFJ8" s="302"/>
      <c r="PFK8" s="302"/>
      <c r="PFL8" s="302"/>
      <c r="PFM8" s="302"/>
      <c r="PFN8" s="302"/>
      <c r="PFO8" s="302"/>
      <c r="PFP8" s="302"/>
      <c r="PFQ8" s="302"/>
      <c r="PFR8" s="302"/>
      <c r="PFS8" s="302"/>
      <c r="PFT8" s="302"/>
      <c r="PFU8" s="302"/>
      <c r="PFV8" s="302"/>
      <c r="PFW8" s="302"/>
      <c r="PFX8" s="302"/>
      <c r="PFY8" s="302"/>
      <c r="PFZ8" s="302"/>
      <c r="PGA8" s="302"/>
      <c r="PGB8" s="302"/>
      <c r="PGC8" s="302"/>
      <c r="PGD8" s="302"/>
      <c r="PGE8" s="302"/>
      <c r="PGF8" s="302"/>
      <c r="PGG8" s="302"/>
      <c r="PGH8" s="302"/>
      <c r="PGI8" s="302"/>
      <c r="PGJ8" s="302"/>
      <c r="PGK8" s="302"/>
      <c r="PGL8" s="302"/>
      <c r="PGM8" s="302"/>
      <c r="PGN8" s="302"/>
      <c r="PGO8" s="302"/>
      <c r="PGP8" s="302"/>
      <c r="PGQ8" s="302"/>
      <c r="PGR8" s="302"/>
      <c r="PGS8" s="302"/>
      <c r="PGT8" s="302"/>
      <c r="PGU8" s="302"/>
      <c r="PGV8" s="302"/>
      <c r="PGW8" s="302"/>
      <c r="PGX8" s="302"/>
      <c r="PGY8" s="302"/>
      <c r="PGZ8" s="302"/>
      <c r="PHA8" s="302"/>
      <c r="PHB8" s="302"/>
      <c r="PHC8" s="302"/>
      <c r="PHD8" s="302"/>
      <c r="PHE8" s="302"/>
      <c r="PHF8" s="302"/>
      <c r="PHG8" s="302"/>
      <c r="PHH8" s="302"/>
      <c r="PHI8" s="302"/>
      <c r="PHJ8" s="302"/>
      <c r="PHK8" s="302"/>
      <c r="PHL8" s="302"/>
      <c r="PHM8" s="302"/>
      <c r="PHN8" s="302"/>
      <c r="PHO8" s="302"/>
      <c r="PHP8" s="302"/>
      <c r="PHQ8" s="302"/>
      <c r="PHR8" s="302"/>
      <c r="PHS8" s="302"/>
      <c r="PHT8" s="302"/>
      <c r="PHU8" s="302"/>
      <c r="PHV8" s="302"/>
      <c r="PHW8" s="302"/>
      <c r="PHX8" s="302"/>
      <c r="PHY8" s="302"/>
      <c r="PHZ8" s="302"/>
      <c r="PIA8" s="302"/>
      <c r="PIB8" s="302"/>
      <c r="PIC8" s="302"/>
      <c r="PID8" s="302"/>
      <c r="PIE8" s="302"/>
      <c r="PIF8" s="302"/>
      <c r="PIG8" s="302"/>
      <c r="PIH8" s="302"/>
      <c r="PII8" s="302"/>
      <c r="PIJ8" s="302"/>
      <c r="PIK8" s="302"/>
      <c r="PIL8" s="302"/>
      <c r="PIM8" s="302"/>
      <c r="PIN8" s="302"/>
      <c r="PIO8" s="302"/>
      <c r="PIP8" s="302"/>
      <c r="PIQ8" s="302"/>
      <c r="PIR8" s="302"/>
      <c r="PIS8" s="302"/>
      <c r="PIT8" s="302"/>
      <c r="PIU8" s="302"/>
      <c r="PIV8" s="302"/>
      <c r="PIW8" s="302"/>
      <c r="PIX8" s="302"/>
      <c r="PIY8" s="302"/>
      <c r="PIZ8" s="302"/>
      <c r="PJA8" s="302"/>
      <c r="PJB8" s="302"/>
      <c r="PJC8" s="302"/>
      <c r="PJD8" s="302"/>
      <c r="PJE8" s="302"/>
      <c r="PJF8" s="302"/>
      <c r="PJG8" s="302"/>
      <c r="PJH8" s="302"/>
      <c r="PJI8" s="302"/>
      <c r="PJJ8" s="302"/>
      <c r="PJK8" s="302"/>
      <c r="PJL8" s="302"/>
      <c r="PJM8" s="302"/>
      <c r="PJN8" s="302"/>
      <c r="PJO8" s="302"/>
      <c r="PJP8" s="302"/>
      <c r="PJQ8" s="302"/>
      <c r="PJR8" s="302"/>
      <c r="PJS8" s="302"/>
      <c r="PJT8" s="302"/>
      <c r="PJU8" s="302"/>
      <c r="PJV8" s="302"/>
      <c r="PJW8" s="302"/>
      <c r="PJX8" s="302"/>
      <c r="PJY8" s="302"/>
      <c r="PJZ8" s="302"/>
      <c r="PKA8" s="302"/>
      <c r="PKB8" s="302"/>
      <c r="PKC8" s="302"/>
      <c r="PKD8" s="302"/>
      <c r="PKE8" s="302"/>
      <c r="PKF8" s="302"/>
      <c r="PKG8" s="302"/>
      <c r="PKH8" s="302"/>
      <c r="PKI8" s="302"/>
      <c r="PKJ8" s="302"/>
      <c r="PKK8" s="302"/>
      <c r="PKL8" s="302"/>
      <c r="PKM8" s="302"/>
      <c r="PKN8" s="302"/>
      <c r="PKO8" s="302"/>
      <c r="PKP8" s="302"/>
      <c r="PKQ8" s="302"/>
      <c r="PKR8" s="302"/>
      <c r="PKS8" s="302"/>
      <c r="PKT8" s="302"/>
      <c r="PKU8" s="302"/>
      <c r="PKV8" s="302"/>
      <c r="PKW8" s="302"/>
      <c r="PKX8" s="302"/>
      <c r="PKY8" s="302"/>
      <c r="PKZ8" s="302"/>
      <c r="PLA8" s="302"/>
      <c r="PLB8" s="302"/>
      <c r="PLC8" s="302"/>
      <c r="PLD8" s="302"/>
      <c r="PLE8" s="302"/>
      <c r="PLF8" s="302"/>
      <c r="PLG8" s="302"/>
      <c r="PLH8" s="302"/>
      <c r="PLI8" s="302"/>
      <c r="PLJ8" s="302"/>
      <c r="PLK8" s="302"/>
      <c r="PLL8" s="302"/>
      <c r="PLM8" s="302"/>
      <c r="PLN8" s="302"/>
      <c r="PLO8" s="302"/>
      <c r="PLP8" s="302"/>
      <c r="PLQ8" s="302"/>
      <c r="PLR8" s="302"/>
      <c r="PLS8" s="302"/>
      <c r="PLT8" s="302"/>
      <c r="PLU8" s="302"/>
      <c r="PLV8" s="302"/>
      <c r="PLW8" s="302"/>
      <c r="PLX8" s="302"/>
      <c r="PLY8" s="302"/>
      <c r="PLZ8" s="302"/>
      <c r="PMA8" s="302"/>
      <c r="PMB8" s="302"/>
      <c r="PMC8" s="302"/>
      <c r="PMD8" s="302"/>
      <c r="PME8" s="302"/>
      <c r="PMF8" s="302"/>
      <c r="PMG8" s="302"/>
      <c r="PMH8" s="302"/>
      <c r="PMI8" s="302"/>
      <c r="PMJ8" s="302"/>
      <c r="PMK8" s="302"/>
      <c r="PML8" s="302"/>
      <c r="PMM8" s="302"/>
      <c r="PMN8" s="302"/>
      <c r="PMO8" s="302"/>
      <c r="PMP8" s="302"/>
      <c r="PMQ8" s="302"/>
      <c r="PMR8" s="302"/>
      <c r="PMS8" s="302"/>
      <c r="PMT8" s="302"/>
      <c r="PMU8" s="302"/>
      <c r="PMV8" s="302"/>
      <c r="PMW8" s="302"/>
      <c r="PMX8" s="302"/>
      <c r="PMY8" s="302"/>
      <c r="PMZ8" s="302"/>
      <c r="PNA8" s="302"/>
      <c r="PNB8" s="302"/>
      <c r="PNC8" s="302"/>
      <c r="PND8" s="302"/>
      <c r="PNE8" s="302"/>
      <c r="PNF8" s="302"/>
      <c r="PNG8" s="302"/>
      <c r="PNH8" s="302"/>
      <c r="PNI8" s="302"/>
      <c r="PNJ8" s="302"/>
      <c r="PNK8" s="302"/>
      <c r="PNL8" s="302"/>
      <c r="PNM8" s="302"/>
      <c r="PNN8" s="302"/>
      <c r="PNO8" s="302"/>
      <c r="PNP8" s="302"/>
      <c r="PNQ8" s="302"/>
      <c r="PNR8" s="302"/>
      <c r="PNS8" s="302"/>
      <c r="PNT8" s="302"/>
      <c r="PNU8" s="302"/>
      <c r="PNV8" s="302"/>
      <c r="PNW8" s="302"/>
      <c r="PNX8" s="302"/>
      <c r="PNY8" s="302"/>
      <c r="PNZ8" s="302"/>
      <c r="POA8" s="302"/>
      <c r="POB8" s="302"/>
      <c r="POC8" s="302"/>
      <c r="POD8" s="302"/>
      <c r="POE8" s="302"/>
      <c r="POF8" s="302"/>
      <c r="POG8" s="302"/>
      <c r="POH8" s="302"/>
      <c r="POI8" s="302"/>
      <c r="POJ8" s="302"/>
      <c r="POK8" s="302"/>
      <c r="POL8" s="302"/>
      <c r="POM8" s="302"/>
      <c r="PON8" s="302"/>
      <c r="POO8" s="302"/>
      <c r="POP8" s="302"/>
      <c r="POQ8" s="302"/>
      <c r="POR8" s="302"/>
      <c r="POS8" s="302"/>
      <c r="POT8" s="302"/>
      <c r="POU8" s="302"/>
      <c r="POV8" s="302"/>
      <c r="POW8" s="302"/>
      <c r="POX8" s="302"/>
      <c r="POY8" s="302"/>
      <c r="POZ8" s="302"/>
      <c r="PPA8" s="302"/>
      <c r="PPB8" s="302"/>
      <c r="PPC8" s="302"/>
      <c r="PPD8" s="302"/>
      <c r="PPE8" s="302"/>
      <c r="PPF8" s="302"/>
      <c r="PPG8" s="302"/>
      <c r="PPH8" s="302"/>
      <c r="PPI8" s="302"/>
      <c r="PPJ8" s="302"/>
      <c r="PPK8" s="302"/>
      <c r="PPL8" s="302"/>
      <c r="PPM8" s="302"/>
      <c r="PPN8" s="302"/>
      <c r="PPO8" s="302"/>
      <c r="PPP8" s="302"/>
      <c r="PPQ8" s="302"/>
      <c r="PPR8" s="302"/>
      <c r="PPS8" s="302"/>
      <c r="PPT8" s="302"/>
      <c r="PPU8" s="302"/>
      <c r="PPV8" s="302"/>
      <c r="PPW8" s="302"/>
      <c r="PPX8" s="302"/>
      <c r="PPY8" s="302"/>
      <c r="PPZ8" s="302"/>
      <c r="PQA8" s="302"/>
      <c r="PQB8" s="302"/>
      <c r="PQC8" s="302"/>
      <c r="PQD8" s="302"/>
      <c r="PQE8" s="302"/>
      <c r="PQF8" s="302"/>
      <c r="PQG8" s="302"/>
      <c r="PQH8" s="302"/>
      <c r="PQI8" s="302"/>
      <c r="PQJ8" s="302"/>
      <c r="PQK8" s="302"/>
      <c r="PQL8" s="302"/>
      <c r="PQM8" s="302"/>
      <c r="PQN8" s="302"/>
      <c r="PQO8" s="302"/>
      <c r="PQP8" s="302"/>
      <c r="PQQ8" s="302"/>
      <c r="PQR8" s="302"/>
      <c r="PQS8" s="302"/>
      <c r="PQT8" s="302"/>
      <c r="PQU8" s="302"/>
      <c r="PQV8" s="302"/>
      <c r="PQW8" s="302"/>
      <c r="PQX8" s="302"/>
      <c r="PQY8" s="302"/>
      <c r="PQZ8" s="302"/>
      <c r="PRA8" s="302"/>
      <c r="PRB8" s="302"/>
      <c r="PRC8" s="302"/>
      <c r="PRD8" s="302"/>
      <c r="PRE8" s="302"/>
      <c r="PRF8" s="302"/>
      <c r="PRG8" s="302"/>
      <c r="PRH8" s="302"/>
      <c r="PRI8" s="302"/>
      <c r="PRJ8" s="302"/>
      <c r="PRK8" s="302"/>
      <c r="PRL8" s="302"/>
      <c r="PRM8" s="302"/>
      <c r="PRN8" s="302"/>
      <c r="PRO8" s="302"/>
      <c r="PRP8" s="302"/>
      <c r="PRQ8" s="302"/>
      <c r="PRR8" s="302"/>
      <c r="PRS8" s="302"/>
      <c r="PRT8" s="302"/>
      <c r="PRU8" s="302"/>
      <c r="PRV8" s="302"/>
      <c r="PRW8" s="302"/>
      <c r="PRX8" s="302"/>
      <c r="PRY8" s="302"/>
      <c r="PRZ8" s="302"/>
      <c r="PSA8" s="302"/>
      <c r="PSB8" s="302"/>
      <c r="PSC8" s="302"/>
      <c r="PSD8" s="302"/>
      <c r="PSE8" s="302"/>
      <c r="PSF8" s="302"/>
      <c r="PSG8" s="302"/>
      <c r="PSH8" s="302"/>
      <c r="PSI8" s="302"/>
      <c r="PSJ8" s="302"/>
      <c r="PSK8" s="302"/>
      <c r="PSL8" s="302"/>
      <c r="PSM8" s="302"/>
      <c r="PSN8" s="302"/>
      <c r="PSO8" s="302"/>
      <c r="PSP8" s="302"/>
      <c r="PSQ8" s="302"/>
      <c r="PSR8" s="302"/>
      <c r="PSS8" s="302"/>
      <c r="PST8" s="302"/>
      <c r="PSU8" s="302"/>
      <c r="PSV8" s="302"/>
      <c r="PSW8" s="302"/>
      <c r="PSX8" s="302"/>
      <c r="PSY8" s="302"/>
      <c r="PSZ8" s="302"/>
      <c r="PTA8" s="302"/>
      <c r="PTB8" s="302"/>
      <c r="PTC8" s="302"/>
      <c r="PTD8" s="302"/>
      <c r="PTE8" s="302"/>
      <c r="PTF8" s="302"/>
      <c r="PTG8" s="302"/>
      <c r="PTH8" s="302"/>
      <c r="PTI8" s="302"/>
      <c r="PTJ8" s="302"/>
      <c r="PTK8" s="302"/>
      <c r="PTL8" s="302"/>
      <c r="PTM8" s="302"/>
      <c r="PTN8" s="302"/>
      <c r="PTO8" s="302"/>
      <c r="PTP8" s="302"/>
      <c r="PTQ8" s="302"/>
      <c r="PTR8" s="302"/>
      <c r="PTS8" s="302"/>
      <c r="PTT8" s="302"/>
      <c r="PTU8" s="302"/>
      <c r="PTV8" s="302"/>
      <c r="PTW8" s="302"/>
      <c r="PTX8" s="302"/>
      <c r="PTY8" s="302"/>
      <c r="PTZ8" s="302"/>
      <c r="PUA8" s="302"/>
      <c r="PUB8" s="302"/>
      <c r="PUC8" s="302"/>
      <c r="PUD8" s="302"/>
      <c r="PUE8" s="302"/>
      <c r="PUF8" s="302"/>
      <c r="PUG8" s="302"/>
      <c r="PUH8" s="302"/>
      <c r="PUI8" s="302"/>
      <c r="PUJ8" s="302"/>
      <c r="PUK8" s="302"/>
      <c r="PUL8" s="302"/>
      <c r="PUM8" s="302"/>
      <c r="PUN8" s="302"/>
      <c r="PUO8" s="302"/>
      <c r="PUP8" s="302"/>
      <c r="PUQ8" s="302"/>
      <c r="PUR8" s="302"/>
      <c r="PUS8" s="302"/>
      <c r="PUT8" s="302"/>
      <c r="PUU8" s="302"/>
      <c r="PUV8" s="302"/>
      <c r="PUW8" s="302"/>
      <c r="PUX8" s="302"/>
      <c r="PUY8" s="302"/>
      <c r="PUZ8" s="302"/>
      <c r="PVA8" s="302"/>
      <c r="PVB8" s="302"/>
      <c r="PVC8" s="302"/>
      <c r="PVD8" s="302"/>
      <c r="PVE8" s="302"/>
      <c r="PVF8" s="302"/>
      <c r="PVG8" s="302"/>
      <c r="PVH8" s="302"/>
      <c r="PVI8" s="302"/>
      <c r="PVJ8" s="302"/>
      <c r="PVK8" s="302"/>
      <c r="PVL8" s="302"/>
      <c r="PVM8" s="302"/>
      <c r="PVN8" s="302"/>
      <c r="PVO8" s="302"/>
      <c r="PVP8" s="302"/>
      <c r="PVQ8" s="302"/>
      <c r="PVR8" s="302"/>
      <c r="PVS8" s="302"/>
      <c r="PVT8" s="302"/>
      <c r="PVU8" s="302"/>
      <c r="PVV8" s="302"/>
      <c r="PVW8" s="302"/>
      <c r="PVX8" s="302"/>
      <c r="PVY8" s="302"/>
      <c r="PVZ8" s="302"/>
      <c r="PWA8" s="302"/>
      <c r="PWB8" s="302"/>
      <c r="PWC8" s="302"/>
      <c r="PWD8" s="302"/>
      <c r="PWE8" s="302"/>
      <c r="PWF8" s="302"/>
      <c r="PWG8" s="302"/>
      <c r="PWH8" s="302"/>
      <c r="PWI8" s="302"/>
      <c r="PWJ8" s="302"/>
      <c r="PWK8" s="302"/>
      <c r="PWL8" s="302"/>
      <c r="PWM8" s="302"/>
      <c r="PWN8" s="302"/>
      <c r="PWO8" s="302"/>
      <c r="PWP8" s="302"/>
      <c r="PWQ8" s="302"/>
      <c r="PWR8" s="302"/>
      <c r="PWS8" s="302"/>
      <c r="PWT8" s="302"/>
      <c r="PWU8" s="302"/>
      <c r="PWV8" s="302"/>
      <c r="PWW8" s="302"/>
      <c r="PWX8" s="302"/>
      <c r="PWY8" s="302"/>
      <c r="PWZ8" s="302"/>
      <c r="PXA8" s="302"/>
      <c r="PXB8" s="302"/>
      <c r="PXC8" s="302"/>
      <c r="PXD8" s="302"/>
      <c r="PXE8" s="302"/>
      <c r="PXF8" s="302"/>
      <c r="PXG8" s="302"/>
      <c r="PXH8" s="302"/>
      <c r="PXI8" s="302"/>
      <c r="PXJ8" s="302"/>
      <c r="PXK8" s="302"/>
      <c r="PXL8" s="302"/>
      <c r="PXM8" s="302"/>
      <c r="PXN8" s="302"/>
      <c r="PXO8" s="302"/>
      <c r="PXP8" s="302"/>
      <c r="PXQ8" s="302"/>
      <c r="PXR8" s="302"/>
      <c r="PXS8" s="302"/>
      <c r="PXT8" s="302"/>
      <c r="PXU8" s="302"/>
      <c r="PXV8" s="302"/>
      <c r="PXW8" s="302"/>
      <c r="PXX8" s="302"/>
      <c r="PXY8" s="302"/>
      <c r="PXZ8" s="302"/>
      <c r="PYA8" s="302"/>
      <c r="PYB8" s="302"/>
      <c r="PYC8" s="302"/>
      <c r="PYD8" s="302"/>
      <c r="PYE8" s="302"/>
      <c r="PYF8" s="302"/>
      <c r="PYG8" s="302"/>
      <c r="PYH8" s="302"/>
      <c r="PYI8" s="302"/>
      <c r="PYJ8" s="302"/>
      <c r="PYK8" s="302"/>
      <c r="PYL8" s="302"/>
      <c r="PYM8" s="302"/>
      <c r="PYN8" s="302"/>
      <c r="PYO8" s="302"/>
      <c r="PYP8" s="302"/>
      <c r="PYQ8" s="302"/>
      <c r="PYR8" s="302"/>
      <c r="PYS8" s="302"/>
      <c r="PYT8" s="302"/>
      <c r="PYU8" s="302"/>
      <c r="PYV8" s="302"/>
      <c r="PYW8" s="302"/>
      <c r="PYX8" s="302"/>
      <c r="PYY8" s="302"/>
      <c r="PYZ8" s="302"/>
      <c r="PZA8" s="302"/>
      <c r="PZB8" s="302"/>
      <c r="PZC8" s="302"/>
      <c r="PZD8" s="302"/>
      <c r="PZE8" s="302"/>
      <c r="PZF8" s="302"/>
      <c r="PZG8" s="302"/>
      <c r="PZH8" s="302"/>
      <c r="PZI8" s="302"/>
      <c r="PZJ8" s="302"/>
      <c r="PZK8" s="302"/>
      <c r="PZL8" s="302"/>
      <c r="PZM8" s="302"/>
      <c r="PZN8" s="302"/>
      <c r="PZO8" s="302"/>
      <c r="PZP8" s="302"/>
      <c r="PZQ8" s="302"/>
      <c r="PZR8" s="302"/>
      <c r="PZS8" s="302"/>
      <c r="PZT8" s="302"/>
      <c r="PZU8" s="302"/>
      <c r="PZV8" s="302"/>
      <c r="PZW8" s="302"/>
      <c r="PZX8" s="302"/>
      <c r="PZY8" s="302"/>
      <c r="PZZ8" s="302"/>
      <c r="QAA8" s="302"/>
      <c r="QAB8" s="302"/>
      <c r="QAC8" s="302"/>
      <c r="QAD8" s="302"/>
      <c r="QAE8" s="302"/>
      <c r="QAF8" s="302"/>
      <c r="QAG8" s="302"/>
      <c r="QAH8" s="302"/>
      <c r="QAI8" s="302"/>
      <c r="QAJ8" s="302"/>
      <c r="QAK8" s="302"/>
      <c r="QAL8" s="302"/>
      <c r="QAM8" s="302"/>
      <c r="QAN8" s="302"/>
      <c r="QAO8" s="302"/>
      <c r="QAP8" s="302"/>
      <c r="QAQ8" s="302"/>
      <c r="QAR8" s="302"/>
      <c r="QAS8" s="302"/>
      <c r="QAT8" s="302"/>
      <c r="QAU8" s="302"/>
      <c r="QAV8" s="302"/>
      <c r="QAW8" s="302"/>
      <c r="QAX8" s="302"/>
      <c r="QAY8" s="302"/>
      <c r="QAZ8" s="302"/>
      <c r="QBA8" s="302"/>
      <c r="QBB8" s="302"/>
      <c r="QBC8" s="302"/>
      <c r="QBD8" s="302"/>
      <c r="QBE8" s="302"/>
      <c r="QBF8" s="302"/>
      <c r="QBG8" s="302"/>
      <c r="QBH8" s="302"/>
      <c r="QBI8" s="302"/>
      <c r="QBJ8" s="302"/>
      <c r="QBK8" s="302"/>
      <c r="QBL8" s="302"/>
      <c r="QBM8" s="302"/>
      <c r="QBN8" s="302"/>
      <c r="QBO8" s="302"/>
      <c r="QBP8" s="302"/>
      <c r="QBQ8" s="302"/>
      <c r="QBR8" s="302"/>
      <c r="QBS8" s="302"/>
      <c r="QBT8" s="302"/>
      <c r="QBU8" s="302"/>
      <c r="QBV8" s="302"/>
      <c r="QBW8" s="302"/>
      <c r="QBX8" s="302"/>
      <c r="QBY8" s="302"/>
      <c r="QBZ8" s="302"/>
      <c r="QCA8" s="302"/>
      <c r="QCB8" s="302"/>
      <c r="QCC8" s="302"/>
      <c r="QCD8" s="302"/>
      <c r="QCE8" s="302"/>
      <c r="QCF8" s="302"/>
      <c r="QCG8" s="302"/>
      <c r="QCH8" s="302"/>
      <c r="QCI8" s="302"/>
      <c r="QCJ8" s="302"/>
      <c r="QCK8" s="302"/>
      <c r="QCL8" s="302"/>
      <c r="QCM8" s="302"/>
      <c r="QCN8" s="302"/>
      <c r="QCO8" s="302"/>
      <c r="QCP8" s="302"/>
      <c r="QCQ8" s="302"/>
      <c r="QCR8" s="302"/>
      <c r="QCS8" s="302"/>
      <c r="QCT8" s="302"/>
      <c r="QCU8" s="302"/>
      <c r="QCV8" s="302"/>
      <c r="QCW8" s="302"/>
      <c r="QCX8" s="302"/>
      <c r="QCY8" s="302"/>
      <c r="QCZ8" s="302"/>
      <c r="QDA8" s="302"/>
      <c r="QDB8" s="302"/>
      <c r="QDC8" s="302"/>
      <c r="QDD8" s="302"/>
      <c r="QDE8" s="302"/>
      <c r="QDF8" s="302"/>
      <c r="QDG8" s="302"/>
      <c r="QDH8" s="302"/>
      <c r="QDI8" s="302"/>
      <c r="QDJ8" s="302"/>
      <c r="QDK8" s="302"/>
      <c r="QDL8" s="302"/>
      <c r="QDM8" s="302"/>
      <c r="QDN8" s="302"/>
      <c r="QDO8" s="302"/>
      <c r="QDP8" s="302"/>
      <c r="QDQ8" s="302"/>
      <c r="QDR8" s="302"/>
      <c r="QDS8" s="302"/>
      <c r="QDT8" s="302"/>
      <c r="QDU8" s="302"/>
      <c r="QDV8" s="302"/>
      <c r="QDW8" s="302"/>
      <c r="QDX8" s="302"/>
      <c r="QDY8" s="302"/>
      <c r="QDZ8" s="302"/>
      <c r="QEA8" s="302"/>
      <c r="QEB8" s="302"/>
      <c r="QEC8" s="302"/>
      <c r="QED8" s="302"/>
      <c r="QEE8" s="302"/>
      <c r="QEF8" s="302"/>
      <c r="QEG8" s="302"/>
      <c r="QEH8" s="302"/>
      <c r="QEI8" s="302"/>
      <c r="QEJ8" s="302"/>
      <c r="QEK8" s="302"/>
      <c r="QEL8" s="302"/>
      <c r="QEM8" s="302"/>
      <c r="QEN8" s="302"/>
      <c r="QEO8" s="302"/>
      <c r="QEP8" s="302"/>
      <c r="QEQ8" s="302"/>
      <c r="QER8" s="302"/>
      <c r="QES8" s="302"/>
      <c r="QET8" s="302"/>
      <c r="QEU8" s="302"/>
      <c r="QEV8" s="302"/>
      <c r="QEW8" s="302"/>
      <c r="QEX8" s="302"/>
      <c r="QEY8" s="302"/>
      <c r="QEZ8" s="302"/>
      <c r="QFA8" s="302"/>
      <c r="QFB8" s="302"/>
      <c r="QFC8" s="302"/>
      <c r="QFD8" s="302"/>
      <c r="QFE8" s="302"/>
      <c r="QFF8" s="302"/>
      <c r="QFG8" s="302"/>
      <c r="QFH8" s="302"/>
      <c r="QFI8" s="302"/>
      <c r="QFJ8" s="302"/>
      <c r="QFK8" s="302"/>
      <c r="QFL8" s="302"/>
      <c r="QFM8" s="302"/>
      <c r="QFN8" s="302"/>
      <c r="QFO8" s="302"/>
      <c r="QFP8" s="302"/>
      <c r="QFQ8" s="302"/>
      <c r="QFR8" s="302"/>
      <c r="QFS8" s="302"/>
      <c r="QFT8" s="302"/>
      <c r="QFU8" s="302"/>
      <c r="QFV8" s="302"/>
      <c r="QFW8" s="302"/>
      <c r="QFX8" s="302"/>
      <c r="QFY8" s="302"/>
      <c r="QFZ8" s="302"/>
      <c r="QGA8" s="302"/>
      <c r="QGB8" s="302"/>
      <c r="QGC8" s="302"/>
      <c r="QGD8" s="302"/>
      <c r="QGE8" s="302"/>
      <c r="QGF8" s="302"/>
      <c r="QGG8" s="302"/>
      <c r="QGH8" s="302"/>
      <c r="QGI8" s="302"/>
      <c r="QGJ8" s="302"/>
      <c r="QGK8" s="302"/>
      <c r="QGL8" s="302"/>
      <c r="QGM8" s="302"/>
      <c r="QGN8" s="302"/>
      <c r="QGO8" s="302"/>
      <c r="QGP8" s="302"/>
      <c r="QGQ8" s="302"/>
      <c r="QGR8" s="302"/>
      <c r="QGS8" s="302"/>
      <c r="QGT8" s="302"/>
      <c r="QGU8" s="302"/>
      <c r="QGV8" s="302"/>
      <c r="QGW8" s="302"/>
      <c r="QGX8" s="302"/>
      <c r="QGY8" s="302"/>
      <c r="QGZ8" s="302"/>
      <c r="QHA8" s="302"/>
      <c r="QHB8" s="302"/>
      <c r="QHC8" s="302"/>
      <c r="QHD8" s="302"/>
      <c r="QHE8" s="302"/>
      <c r="QHF8" s="302"/>
      <c r="QHG8" s="302"/>
      <c r="QHH8" s="302"/>
      <c r="QHI8" s="302"/>
      <c r="QHJ8" s="302"/>
      <c r="QHK8" s="302"/>
      <c r="QHL8" s="302"/>
      <c r="QHM8" s="302"/>
      <c r="QHN8" s="302"/>
      <c r="QHO8" s="302"/>
      <c r="QHP8" s="302"/>
      <c r="QHQ8" s="302"/>
      <c r="QHR8" s="302"/>
      <c r="QHS8" s="302"/>
      <c r="QHT8" s="302"/>
      <c r="QHU8" s="302"/>
      <c r="QHV8" s="302"/>
      <c r="QHW8" s="302"/>
      <c r="QHX8" s="302"/>
      <c r="QHY8" s="302"/>
      <c r="QHZ8" s="302"/>
      <c r="QIA8" s="302"/>
      <c r="QIB8" s="302"/>
      <c r="QIC8" s="302"/>
      <c r="QID8" s="302"/>
      <c r="QIE8" s="302"/>
      <c r="QIF8" s="302"/>
      <c r="QIG8" s="302"/>
      <c r="QIH8" s="302"/>
      <c r="QII8" s="302"/>
      <c r="QIJ8" s="302"/>
      <c r="QIK8" s="302"/>
      <c r="QIL8" s="302"/>
      <c r="QIM8" s="302"/>
      <c r="QIN8" s="302"/>
      <c r="QIO8" s="302"/>
      <c r="QIP8" s="302"/>
      <c r="QIQ8" s="302"/>
      <c r="QIR8" s="302"/>
      <c r="QIS8" s="302"/>
      <c r="QIT8" s="302"/>
      <c r="QIU8" s="302"/>
      <c r="QIV8" s="302"/>
      <c r="QIW8" s="302"/>
      <c r="QIX8" s="302"/>
      <c r="QIY8" s="302"/>
      <c r="QIZ8" s="302"/>
      <c r="QJA8" s="302"/>
      <c r="QJB8" s="302"/>
      <c r="QJC8" s="302"/>
      <c r="QJD8" s="302"/>
      <c r="QJE8" s="302"/>
      <c r="QJF8" s="302"/>
      <c r="QJG8" s="302"/>
      <c r="QJH8" s="302"/>
      <c r="QJI8" s="302"/>
      <c r="QJJ8" s="302"/>
      <c r="QJK8" s="302"/>
      <c r="QJL8" s="302"/>
      <c r="QJM8" s="302"/>
      <c r="QJN8" s="302"/>
      <c r="QJO8" s="302"/>
      <c r="QJP8" s="302"/>
      <c r="QJQ8" s="302"/>
      <c r="QJR8" s="302"/>
      <c r="QJS8" s="302"/>
      <c r="QJT8" s="302"/>
      <c r="QJU8" s="302"/>
      <c r="QJV8" s="302"/>
      <c r="QJW8" s="302"/>
      <c r="QJX8" s="302"/>
      <c r="QJY8" s="302"/>
      <c r="QJZ8" s="302"/>
      <c r="QKA8" s="302"/>
      <c r="QKB8" s="302"/>
      <c r="QKC8" s="302"/>
      <c r="QKD8" s="302"/>
      <c r="QKE8" s="302"/>
      <c r="QKF8" s="302"/>
      <c r="QKG8" s="302"/>
      <c r="QKH8" s="302"/>
      <c r="QKI8" s="302"/>
      <c r="QKJ8" s="302"/>
      <c r="QKK8" s="302"/>
      <c r="QKL8" s="302"/>
      <c r="QKM8" s="302"/>
      <c r="QKN8" s="302"/>
      <c r="QKO8" s="302"/>
      <c r="QKP8" s="302"/>
      <c r="QKQ8" s="302"/>
      <c r="QKR8" s="302"/>
      <c r="QKS8" s="302"/>
      <c r="QKT8" s="302"/>
      <c r="QKU8" s="302"/>
      <c r="QKV8" s="302"/>
      <c r="QKW8" s="302"/>
      <c r="QKX8" s="302"/>
      <c r="QKY8" s="302"/>
      <c r="QKZ8" s="302"/>
      <c r="QLA8" s="302"/>
      <c r="QLB8" s="302"/>
      <c r="QLC8" s="302"/>
      <c r="QLD8" s="302"/>
      <c r="QLE8" s="302"/>
      <c r="QLF8" s="302"/>
      <c r="QLG8" s="302"/>
      <c r="QLH8" s="302"/>
      <c r="QLI8" s="302"/>
      <c r="QLJ8" s="302"/>
      <c r="QLK8" s="302"/>
      <c r="QLL8" s="302"/>
      <c r="QLM8" s="302"/>
      <c r="QLN8" s="302"/>
      <c r="QLO8" s="302"/>
      <c r="QLP8" s="302"/>
      <c r="QLQ8" s="302"/>
      <c r="QLR8" s="302"/>
      <c r="QLS8" s="302"/>
      <c r="QLT8" s="302"/>
      <c r="QLU8" s="302"/>
      <c r="QLV8" s="302"/>
      <c r="QLW8" s="302"/>
      <c r="QLX8" s="302"/>
      <c r="QLY8" s="302"/>
      <c r="QLZ8" s="302"/>
      <c r="QMA8" s="302"/>
      <c r="QMB8" s="302"/>
      <c r="QMC8" s="302"/>
      <c r="QMD8" s="302"/>
      <c r="QME8" s="302"/>
      <c r="QMF8" s="302"/>
      <c r="QMG8" s="302"/>
      <c r="QMH8" s="302"/>
      <c r="QMI8" s="302"/>
      <c r="QMJ8" s="302"/>
      <c r="QMK8" s="302"/>
      <c r="QML8" s="302"/>
      <c r="QMM8" s="302"/>
      <c r="QMN8" s="302"/>
      <c r="QMO8" s="302"/>
      <c r="QMP8" s="302"/>
      <c r="QMQ8" s="302"/>
      <c r="QMR8" s="302"/>
      <c r="QMS8" s="302"/>
      <c r="QMT8" s="302"/>
      <c r="QMU8" s="302"/>
      <c r="QMV8" s="302"/>
      <c r="QMW8" s="302"/>
      <c r="QMX8" s="302"/>
      <c r="QMY8" s="302"/>
      <c r="QMZ8" s="302"/>
      <c r="QNA8" s="302"/>
      <c r="QNB8" s="302"/>
      <c r="QNC8" s="302"/>
      <c r="QND8" s="302"/>
      <c r="QNE8" s="302"/>
      <c r="QNF8" s="302"/>
      <c r="QNG8" s="302"/>
      <c r="QNH8" s="302"/>
      <c r="QNI8" s="302"/>
      <c r="QNJ8" s="302"/>
      <c r="QNK8" s="302"/>
      <c r="QNL8" s="302"/>
      <c r="QNM8" s="302"/>
      <c r="QNN8" s="302"/>
      <c r="QNO8" s="302"/>
      <c r="QNP8" s="302"/>
      <c r="QNQ8" s="302"/>
      <c r="QNR8" s="302"/>
      <c r="QNS8" s="302"/>
      <c r="QNT8" s="302"/>
      <c r="QNU8" s="302"/>
      <c r="QNV8" s="302"/>
      <c r="QNW8" s="302"/>
      <c r="QNX8" s="302"/>
      <c r="QNY8" s="302"/>
      <c r="QNZ8" s="302"/>
      <c r="QOA8" s="302"/>
      <c r="QOB8" s="302"/>
      <c r="QOC8" s="302"/>
      <c r="QOD8" s="302"/>
      <c r="QOE8" s="302"/>
      <c r="QOF8" s="302"/>
      <c r="QOG8" s="302"/>
      <c r="QOH8" s="302"/>
      <c r="QOI8" s="302"/>
      <c r="QOJ8" s="302"/>
      <c r="QOK8" s="302"/>
      <c r="QOL8" s="302"/>
      <c r="QOM8" s="302"/>
      <c r="QON8" s="302"/>
      <c r="QOO8" s="302"/>
      <c r="QOP8" s="302"/>
      <c r="QOQ8" s="302"/>
      <c r="QOR8" s="302"/>
      <c r="QOS8" s="302"/>
      <c r="QOT8" s="302"/>
      <c r="QOU8" s="302"/>
      <c r="QOV8" s="302"/>
      <c r="QOW8" s="302"/>
      <c r="QOX8" s="302"/>
      <c r="QOY8" s="302"/>
      <c r="QOZ8" s="302"/>
      <c r="QPA8" s="302"/>
      <c r="QPB8" s="302"/>
      <c r="QPC8" s="302"/>
      <c r="QPD8" s="302"/>
      <c r="QPE8" s="302"/>
      <c r="QPF8" s="302"/>
      <c r="QPG8" s="302"/>
      <c r="QPH8" s="302"/>
      <c r="QPI8" s="302"/>
      <c r="QPJ8" s="302"/>
      <c r="QPK8" s="302"/>
      <c r="QPL8" s="302"/>
      <c r="QPM8" s="302"/>
      <c r="QPN8" s="302"/>
      <c r="QPO8" s="302"/>
      <c r="QPP8" s="302"/>
      <c r="QPQ8" s="302"/>
      <c r="QPR8" s="302"/>
      <c r="QPS8" s="302"/>
      <c r="QPT8" s="302"/>
      <c r="QPU8" s="302"/>
      <c r="QPV8" s="302"/>
      <c r="QPW8" s="302"/>
      <c r="QPX8" s="302"/>
      <c r="QPY8" s="302"/>
      <c r="QPZ8" s="302"/>
      <c r="QQA8" s="302"/>
      <c r="QQB8" s="302"/>
      <c r="QQC8" s="302"/>
      <c r="QQD8" s="302"/>
      <c r="QQE8" s="302"/>
      <c r="QQF8" s="302"/>
      <c r="QQG8" s="302"/>
      <c r="QQH8" s="302"/>
      <c r="QQI8" s="302"/>
      <c r="QQJ8" s="302"/>
      <c r="QQK8" s="302"/>
      <c r="QQL8" s="302"/>
      <c r="QQM8" s="302"/>
      <c r="QQN8" s="302"/>
      <c r="QQO8" s="302"/>
      <c r="QQP8" s="302"/>
      <c r="QQQ8" s="302"/>
      <c r="QQR8" s="302"/>
      <c r="QQS8" s="302"/>
      <c r="QQT8" s="302"/>
      <c r="QQU8" s="302"/>
      <c r="QQV8" s="302"/>
      <c r="QQW8" s="302"/>
      <c r="QQX8" s="302"/>
      <c r="QQY8" s="302"/>
      <c r="QQZ8" s="302"/>
      <c r="QRA8" s="302"/>
      <c r="QRB8" s="302"/>
      <c r="QRC8" s="302"/>
      <c r="QRD8" s="302"/>
      <c r="QRE8" s="302"/>
      <c r="QRF8" s="302"/>
      <c r="QRG8" s="302"/>
      <c r="QRH8" s="302"/>
      <c r="QRI8" s="302"/>
      <c r="QRJ8" s="302"/>
      <c r="QRK8" s="302"/>
      <c r="QRL8" s="302"/>
      <c r="QRM8" s="302"/>
      <c r="QRN8" s="302"/>
      <c r="QRO8" s="302"/>
      <c r="QRP8" s="302"/>
      <c r="QRQ8" s="302"/>
      <c r="QRR8" s="302"/>
      <c r="QRS8" s="302"/>
      <c r="QRT8" s="302"/>
      <c r="QRU8" s="302"/>
      <c r="QRV8" s="302"/>
      <c r="QRW8" s="302"/>
      <c r="QRX8" s="302"/>
      <c r="QRY8" s="302"/>
      <c r="QRZ8" s="302"/>
      <c r="QSA8" s="302"/>
      <c r="QSB8" s="302"/>
      <c r="QSC8" s="302"/>
      <c r="QSD8" s="302"/>
      <c r="QSE8" s="302"/>
      <c r="QSF8" s="302"/>
      <c r="QSG8" s="302"/>
      <c r="QSH8" s="302"/>
      <c r="QSI8" s="302"/>
      <c r="QSJ8" s="302"/>
      <c r="QSK8" s="302"/>
      <c r="QSL8" s="302"/>
      <c r="QSM8" s="302"/>
      <c r="QSN8" s="302"/>
      <c r="QSO8" s="302"/>
      <c r="QSP8" s="302"/>
      <c r="QSQ8" s="302"/>
      <c r="QSR8" s="302"/>
      <c r="QSS8" s="302"/>
      <c r="QST8" s="302"/>
      <c r="QSU8" s="302"/>
      <c r="QSV8" s="302"/>
      <c r="QSW8" s="302"/>
      <c r="QSX8" s="302"/>
      <c r="QSY8" s="302"/>
      <c r="QSZ8" s="302"/>
      <c r="QTA8" s="302"/>
      <c r="QTB8" s="302"/>
      <c r="QTC8" s="302"/>
      <c r="QTD8" s="302"/>
      <c r="QTE8" s="302"/>
      <c r="QTF8" s="302"/>
      <c r="QTG8" s="302"/>
      <c r="QTH8" s="302"/>
      <c r="QTI8" s="302"/>
      <c r="QTJ8" s="302"/>
      <c r="QTK8" s="302"/>
      <c r="QTL8" s="302"/>
      <c r="QTM8" s="302"/>
      <c r="QTN8" s="302"/>
      <c r="QTO8" s="302"/>
      <c r="QTP8" s="302"/>
      <c r="QTQ8" s="302"/>
      <c r="QTR8" s="302"/>
      <c r="QTS8" s="302"/>
      <c r="QTT8" s="302"/>
      <c r="QTU8" s="302"/>
      <c r="QTV8" s="302"/>
      <c r="QTW8" s="302"/>
      <c r="QTX8" s="302"/>
      <c r="QTY8" s="302"/>
      <c r="QTZ8" s="302"/>
      <c r="QUA8" s="302"/>
      <c r="QUB8" s="302"/>
      <c r="QUC8" s="302"/>
      <c r="QUD8" s="302"/>
      <c r="QUE8" s="302"/>
      <c r="QUF8" s="302"/>
      <c r="QUG8" s="302"/>
      <c r="QUH8" s="302"/>
      <c r="QUI8" s="302"/>
      <c r="QUJ8" s="302"/>
      <c r="QUK8" s="302"/>
      <c r="QUL8" s="302"/>
      <c r="QUM8" s="302"/>
      <c r="QUN8" s="302"/>
      <c r="QUO8" s="302"/>
      <c r="QUP8" s="302"/>
      <c r="QUQ8" s="302"/>
      <c r="QUR8" s="302"/>
      <c r="QUS8" s="302"/>
      <c r="QUT8" s="302"/>
      <c r="QUU8" s="302"/>
      <c r="QUV8" s="302"/>
      <c r="QUW8" s="302"/>
      <c r="QUX8" s="302"/>
      <c r="QUY8" s="302"/>
      <c r="QUZ8" s="302"/>
      <c r="QVA8" s="302"/>
      <c r="QVB8" s="302"/>
      <c r="QVC8" s="302"/>
      <c r="QVD8" s="302"/>
      <c r="QVE8" s="302"/>
      <c r="QVF8" s="302"/>
      <c r="QVG8" s="302"/>
      <c r="QVH8" s="302"/>
      <c r="QVI8" s="302"/>
      <c r="QVJ8" s="302"/>
      <c r="QVK8" s="302"/>
      <c r="QVL8" s="302"/>
      <c r="QVM8" s="302"/>
      <c r="QVN8" s="302"/>
      <c r="QVO8" s="302"/>
      <c r="QVP8" s="302"/>
      <c r="QVQ8" s="302"/>
      <c r="QVR8" s="302"/>
      <c r="QVS8" s="302"/>
      <c r="QVT8" s="302"/>
      <c r="QVU8" s="302"/>
      <c r="QVV8" s="302"/>
      <c r="QVW8" s="302"/>
      <c r="QVX8" s="302"/>
      <c r="QVY8" s="302"/>
      <c r="QVZ8" s="302"/>
      <c r="QWA8" s="302"/>
      <c r="QWB8" s="302"/>
      <c r="QWC8" s="302"/>
      <c r="QWD8" s="302"/>
      <c r="QWE8" s="302"/>
      <c r="QWF8" s="302"/>
      <c r="QWG8" s="302"/>
      <c r="QWH8" s="302"/>
      <c r="QWI8" s="302"/>
      <c r="QWJ8" s="302"/>
      <c r="QWK8" s="302"/>
      <c r="QWL8" s="302"/>
      <c r="QWM8" s="302"/>
      <c r="QWN8" s="302"/>
      <c r="QWO8" s="302"/>
      <c r="QWP8" s="302"/>
      <c r="QWQ8" s="302"/>
      <c r="QWR8" s="302"/>
      <c r="QWS8" s="302"/>
      <c r="QWT8" s="302"/>
      <c r="QWU8" s="302"/>
      <c r="QWV8" s="302"/>
      <c r="QWW8" s="302"/>
      <c r="QWX8" s="302"/>
      <c r="QWY8" s="302"/>
      <c r="QWZ8" s="302"/>
      <c r="QXA8" s="302"/>
      <c r="QXB8" s="302"/>
      <c r="QXC8" s="302"/>
      <c r="QXD8" s="302"/>
      <c r="QXE8" s="302"/>
      <c r="QXF8" s="302"/>
      <c r="QXG8" s="302"/>
      <c r="QXH8" s="302"/>
      <c r="QXI8" s="302"/>
      <c r="QXJ8" s="302"/>
      <c r="QXK8" s="302"/>
      <c r="QXL8" s="302"/>
      <c r="QXM8" s="302"/>
      <c r="QXN8" s="302"/>
      <c r="QXO8" s="302"/>
      <c r="QXP8" s="302"/>
      <c r="QXQ8" s="302"/>
      <c r="QXR8" s="302"/>
      <c r="QXS8" s="302"/>
      <c r="QXT8" s="302"/>
      <c r="QXU8" s="302"/>
      <c r="QXV8" s="302"/>
      <c r="QXW8" s="302"/>
      <c r="QXX8" s="302"/>
      <c r="QXY8" s="302"/>
      <c r="QXZ8" s="302"/>
      <c r="QYA8" s="302"/>
      <c r="QYB8" s="302"/>
      <c r="QYC8" s="302"/>
      <c r="QYD8" s="302"/>
      <c r="QYE8" s="302"/>
      <c r="QYF8" s="302"/>
      <c r="QYG8" s="302"/>
      <c r="QYH8" s="302"/>
      <c r="QYI8" s="302"/>
      <c r="QYJ8" s="302"/>
      <c r="QYK8" s="302"/>
      <c r="QYL8" s="302"/>
      <c r="QYM8" s="302"/>
      <c r="QYN8" s="302"/>
      <c r="QYO8" s="302"/>
      <c r="QYP8" s="302"/>
      <c r="QYQ8" s="302"/>
      <c r="QYR8" s="302"/>
      <c r="QYS8" s="302"/>
      <c r="QYT8" s="302"/>
      <c r="QYU8" s="302"/>
      <c r="QYV8" s="302"/>
      <c r="QYW8" s="302"/>
      <c r="QYX8" s="302"/>
      <c r="QYY8" s="302"/>
      <c r="QYZ8" s="302"/>
      <c r="QZA8" s="302"/>
      <c r="QZB8" s="302"/>
      <c r="QZC8" s="302"/>
      <c r="QZD8" s="302"/>
      <c r="QZE8" s="302"/>
      <c r="QZF8" s="302"/>
      <c r="QZG8" s="302"/>
      <c r="QZH8" s="302"/>
      <c r="QZI8" s="302"/>
      <c r="QZJ8" s="302"/>
      <c r="QZK8" s="302"/>
      <c r="QZL8" s="302"/>
      <c r="QZM8" s="302"/>
      <c r="QZN8" s="302"/>
      <c r="QZO8" s="302"/>
      <c r="QZP8" s="302"/>
      <c r="QZQ8" s="302"/>
      <c r="QZR8" s="302"/>
      <c r="QZS8" s="302"/>
      <c r="QZT8" s="302"/>
      <c r="QZU8" s="302"/>
      <c r="QZV8" s="302"/>
      <c r="QZW8" s="302"/>
      <c r="QZX8" s="302"/>
      <c r="QZY8" s="302"/>
      <c r="QZZ8" s="302"/>
      <c r="RAA8" s="302"/>
      <c r="RAB8" s="302"/>
      <c r="RAC8" s="302"/>
      <c r="RAD8" s="302"/>
      <c r="RAE8" s="302"/>
      <c r="RAF8" s="302"/>
      <c r="RAG8" s="302"/>
      <c r="RAH8" s="302"/>
      <c r="RAI8" s="302"/>
      <c r="RAJ8" s="302"/>
      <c r="RAK8" s="302"/>
      <c r="RAL8" s="302"/>
      <c r="RAM8" s="302"/>
      <c r="RAN8" s="302"/>
      <c r="RAO8" s="302"/>
      <c r="RAP8" s="302"/>
      <c r="RAQ8" s="302"/>
      <c r="RAR8" s="302"/>
      <c r="RAS8" s="302"/>
      <c r="RAT8" s="302"/>
      <c r="RAU8" s="302"/>
      <c r="RAV8" s="302"/>
      <c r="RAW8" s="302"/>
      <c r="RAX8" s="302"/>
      <c r="RAY8" s="302"/>
      <c r="RAZ8" s="302"/>
      <c r="RBA8" s="302"/>
      <c r="RBB8" s="302"/>
      <c r="RBC8" s="302"/>
      <c r="RBD8" s="302"/>
      <c r="RBE8" s="302"/>
      <c r="RBF8" s="302"/>
      <c r="RBG8" s="302"/>
      <c r="RBH8" s="302"/>
      <c r="RBI8" s="302"/>
      <c r="RBJ8" s="302"/>
      <c r="RBK8" s="302"/>
      <c r="RBL8" s="302"/>
      <c r="RBM8" s="302"/>
      <c r="RBN8" s="302"/>
      <c r="RBO8" s="302"/>
      <c r="RBP8" s="302"/>
      <c r="RBQ8" s="302"/>
      <c r="RBR8" s="302"/>
      <c r="RBS8" s="302"/>
      <c r="RBT8" s="302"/>
      <c r="RBU8" s="302"/>
      <c r="RBV8" s="302"/>
      <c r="RBW8" s="302"/>
      <c r="RBX8" s="302"/>
      <c r="RBY8" s="302"/>
      <c r="RBZ8" s="302"/>
      <c r="RCA8" s="302"/>
      <c r="RCB8" s="302"/>
      <c r="RCC8" s="302"/>
      <c r="RCD8" s="302"/>
      <c r="RCE8" s="302"/>
      <c r="RCF8" s="302"/>
      <c r="RCG8" s="302"/>
      <c r="RCH8" s="302"/>
      <c r="RCI8" s="302"/>
      <c r="RCJ8" s="302"/>
      <c r="RCK8" s="302"/>
      <c r="RCL8" s="302"/>
      <c r="RCM8" s="302"/>
      <c r="RCN8" s="302"/>
      <c r="RCO8" s="302"/>
      <c r="RCP8" s="302"/>
      <c r="RCQ8" s="302"/>
      <c r="RCR8" s="302"/>
      <c r="RCS8" s="302"/>
      <c r="RCT8" s="302"/>
      <c r="RCU8" s="302"/>
      <c r="RCV8" s="302"/>
      <c r="RCW8" s="302"/>
      <c r="RCX8" s="302"/>
      <c r="RCY8" s="302"/>
      <c r="RCZ8" s="302"/>
      <c r="RDA8" s="302"/>
      <c r="RDB8" s="302"/>
      <c r="RDC8" s="302"/>
      <c r="RDD8" s="302"/>
      <c r="RDE8" s="302"/>
      <c r="RDF8" s="302"/>
      <c r="RDG8" s="302"/>
      <c r="RDH8" s="302"/>
      <c r="RDI8" s="302"/>
      <c r="RDJ8" s="302"/>
      <c r="RDK8" s="302"/>
      <c r="RDL8" s="302"/>
      <c r="RDM8" s="302"/>
      <c r="RDN8" s="302"/>
      <c r="RDO8" s="302"/>
      <c r="RDP8" s="302"/>
      <c r="RDQ8" s="302"/>
      <c r="RDR8" s="302"/>
      <c r="RDS8" s="302"/>
      <c r="RDT8" s="302"/>
      <c r="RDU8" s="302"/>
      <c r="RDV8" s="302"/>
      <c r="RDW8" s="302"/>
      <c r="RDX8" s="302"/>
      <c r="RDY8" s="302"/>
      <c r="RDZ8" s="302"/>
      <c r="REA8" s="302"/>
      <c r="REB8" s="302"/>
      <c r="REC8" s="302"/>
      <c r="RED8" s="302"/>
      <c r="REE8" s="302"/>
      <c r="REF8" s="302"/>
      <c r="REG8" s="302"/>
      <c r="REH8" s="302"/>
      <c r="REI8" s="302"/>
      <c r="REJ8" s="302"/>
      <c r="REK8" s="302"/>
      <c r="REL8" s="302"/>
      <c r="REM8" s="302"/>
      <c r="REN8" s="302"/>
      <c r="REO8" s="302"/>
      <c r="REP8" s="302"/>
      <c r="REQ8" s="302"/>
      <c r="RER8" s="302"/>
      <c r="RES8" s="302"/>
      <c r="RET8" s="302"/>
      <c r="REU8" s="302"/>
      <c r="REV8" s="302"/>
      <c r="REW8" s="302"/>
      <c r="REX8" s="302"/>
      <c r="REY8" s="302"/>
      <c r="REZ8" s="302"/>
      <c r="RFA8" s="302"/>
      <c r="RFB8" s="302"/>
      <c r="RFC8" s="302"/>
      <c r="RFD8" s="302"/>
      <c r="RFE8" s="302"/>
      <c r="RFF8" s="302"/>
      <c r="RFG8" s="302"/>
      <c r="RFH8" s="302"/>
      <c r="RFI8" s="302"/>
      <c r="RFJ8" s="302"/>
      <c r="RFK8" s="302"/>
      <c r="RFL8" s="302"/>
      <c r="RFM8" s="302"/>
      <c r="RFN8" s="302"/>
      <c r="RFO8" s="302"/>
      <c r="RFP8" s="302"/>
      <c r="RFQ8" s="302"/>
      <c r="RFR8" s="302"/>
      <c r="RFS8" s="302"/>
      <c r="RFT8" s="302"/>
      <c r="RFU8" s="302"/>
      <c r="RFV8" s="302"/>
      <c r="RFW8" s="302"/>
      <c r="RFX8" s="302"/>
      <c r="RFY8" s="302"/>
      <c r="RFZ8" s="302"/>
      <c r="RGA8" s="302"/>
      <c r="RGB8" s="302"/>
      <c r="RGC8" s="302"/>
      <c r="RGD8" s="302"/>
      <c r="RGE8" s="302"/>
      <c r="RGF8" s="302"/>
      <c r="RGG8" s="302"/>
      <c r="RGH8" s="302"/>
      <c r="RGI8" s="302"/>
      <c r="RGJ8" s="302"/>
      <c r="RGK8" s="302"/>
      <c r="RGL8" s="302"/>
      <c r="RGM8" s="302"/>
      <c r="RGN8" s="302"/>
      <c r="RGO8" s="302"/>
      <c r="RGP8" s="302"/>
      <c r="RGQ8" s="302"/>
      <c r="RGR8" s="302"/>
      <c r="RGS8" s="302"/>
      <c r="RGT8" s="302"/>
      <c r="RGU8" s="302"/>
      <c r="RGV8" s="302"/>
      <c r="RGW8" s="302"/>
      <c r="RGX8" s="302"/>
      <c r="RGY8" s="302"/>
      <c r="RGZ8" s="302"/>
      <c r="RHA8" s="302"/>
      <c r="RHB8" s="302"/>
      <c r="RHC8" s="302"/>
      <c r="RHD8" s="302"/>
      <c r="RHE8" s="302"/>
      <c r="RHF8" s="302"/>
      <c r="RHG8" s="302"/>
      <c r="RHH8" s="302"/>
      <c r="RHI8" s="302"/>
      <c r="RHJ8" s="302"/>
      <c r="RHK8" s="302"/>
      <c r="RHL8" s="302"/>
      <c r="RHM8" s="302"/>
      <c r="RHN8" s="302"/>
      <c r="RHO8" s="302"/>
      <c r="RHP8" s="302"/>
      <c r="RHQ8" s="302"/>
      <c r="RHR8" s="302"/>
      <c r="RHS8" s="302"/>
      <c r="RHT8" s="302"/>
      <c r="RHU8" s="302"/>
      <c r="RHV8" s="302"/>
      <c r="RHW8" s="302"/>
      <c r="RHX8" s="302"/>
      <c r="RHY8" s="302"/>
      <c r="RHZ8" s="302"/>
      <c r="RIA8" s="302"/>
      <c r="RIB8" s="302"/>
      <c r="RIC8" s="302"/>
      <c r="RID8" s="302"/>
      <c r="RIE8" s="302"/>
      <c r="RIF8" s="302"/>
      <c r="RIG8" s="302"/>
      <c r="RIH8" s="302"/>
      <c r="RII8" s="302"/>
      <c r="RIJ8" s="302"/>
      <c r="RIK8" s="302"/>
      <c r="RIL8" s="302"/>
      <c r="RIM8" s="302"/>
      <c r="RIN8" s="302"/>
      <c r="RIO8" s="302"/>
      <c r="RIP8" s="302"/>
      <c r="RIQ8" s="302"/>
      <c r="RIR8" s="302"/>
      <c r="RIS8" s="302"/>
      <c r="RIT8" s="302"/>
      <c r="RIU8" s="302"/>
      <c r="RIV8" s="302"/>
      <c r="RIW8" s="302"/>
      <c r="RIX8" s="302"/>
      <c r="RIY8" s="302"/>
      <c r="RIZ8" s="302"/>
      <c r="RJA8" s="302"/>
      <c r="RJB8" s="302"/>
      <c r="RJC8" s="302"/>
      <c r="RJD8" s="302"/>
      <c r="RJE8" s="302"/>
      <c r="RJF8" s="302"/>
      <c r="RJG8" s="302"/>
      <c r="RJH8" s="302"/>
      <c r="RJI8" s="302"/>
      <c r="RJJ8" s="302"/>
      <c r="RJK8" s="302"/>
      <c r="RJL8" s="302"/>
      <c r="RJM8" s="302"/>
      <c r="RJN8" s="302"/>
      <c r="RJO8" s="302"/>
      <c r="RJP8" s="302"/>
      <c r="RJQ8" s="302"/>
      <c r="RJR8" s="302"/>
      <c r="RJS8" s="302"/>
      <c r="RJT8" s="302"/>
      <c r="RJU8" s="302"/>
      <c r="RJV8" s="302"/>
      <c r="RJW8" s="302"/>
      <c r="RJX8" s="302"/>
      <c r="RJY8" s="302"/>
      <c r="RJZ8" s="302"/>
      <c r="RKA8" s="302"/>
      <c r="RKB8" s="302"/>
      <c r="RKC8" s="302"/>
      <c r="RKD8" s="302"/>
      <c r="RKE8" s="302"/>
      <c r="RKF8" s="302"/>
      <c r="RKG8" s="302"/>
      <c r="RKH8" s="302"/>
      <c r="RKI8" s="302"/>
      <c r="RKJ8" s="302"/>
      <c r="RKK8" s="302"/>
      <c r="RKL8" s="302"/>
      <c r="RKM8" s="302"/>
      <c r="RKN8" s="302"/>
      <c r="RKO8" s="302"/>
      <c r="RKP8" s="302"/>
      <c r="RKQ8" s="302"/>
      <c r="RKR8" s="302"/>
      <c r="RKS8" s="302"/>
      <c r="RKT8" s="302"/>
      <c r="RKU8" s="302"/>
      <c r="RKV8" s="302"/>
      <c r="RKW8" s="302"/>
      <c r="RKX8" s="302"/>
      <c r="RKY8" s="302"/>
      <c r="RKZ8" s="302"/>
      <c r="RLA8" s="302"/>
      <c r="RLB8" s="302"/>
      <c r="RLC8" s="302"/>
      <c r="RLD8" s="302"/>
      <c r="RLE8" s="302"/>
      <c r="RLF8" s="302"/>
      <c r="RLG8" s="302"/>
      <c r="RLH8" s="302"/>
      <c r="RLI8" s="302"/>
      <c r="RLJ8" s="302"/>
      <c r="RLK8" s="302"/>
      <c r="RLL8" s="302"/>
      <c r="RLM8" s="302"/>
      <c r="RLN8" s="302"/>
      <c r="RLO8" s="302"/>
      <c r="RLP8" s="302"/>
      <c r="RLQ8" s="302"/>
      <c r="RLR8" s="302"/>
      <c r="RLS8" s="302"/>
      <c r="RLT8" s="302"/>
      <c r="RLU8" s="302"/>
      <c r="RLV8" s="302"/>
      <c r="RLW8" s="302"/>
      <c r="RLX8" s="302"/>
      <c r="RLY8" s="302"/>
      <c r="RLZ8" s="302"/>
      <c r="RMA8" s="302"/>
      <c r="RMB8" s="302"/>
      <c r="RMC8" s="302"/>
      <c r="RMD8" s="302"/>
      <c r="RME8" s="302"/>
      <c r="RMF8" s="302"/>
      <c r="RMG8" s="302"/>
      <c r="RMH8" s="302"/>
      <c r="RMI8" s="302"/>
      <c r="RMJ8" s="302"/>
      <c r="RMK8" s="302"/>
      <c r="RML8" s="302"/>
      <c r="RMM8" s="302"/>
      <c r="RMN8" s="302"/>
      <c r="RMO8" s="302"/>
      <c r="RMP8" s="302"/>
      <c r="RMQ8" s="302"/>
      <c r="RMR8" s="302"/>
      <c r="RMS8" s="302"/>
      <c r="RMT8" s="302"/>
      <c r="RMU8" s="302"/>
      <c r="RMV8" s="302"/>
      <c r="RMW8" s="302"/>
      <c r="RMX8" s="302"/>
      <c r="RMY8" s="302"/>
      <c r="RMZ8" s="302"/>
      <c r="RNA8" s="302"/>
      <c r="RNB8" s="302"/>
      <c r="RNC8" s="302"/>
      <c r="RND8" s="302"/>
      <c r="RNE8" s="302"/>
      <c r="RNF8" s="302"/>
      <c r="RNG8" s="302"/>
      <c r="RNH8" s="302"/>
      <c r="RNI8" s="302"/>
      <c r="RNJ8" s="302"/>
      <c r="RNK8" s="302"/>
      <c r="RNL8" s="302"/>
      <c r="RNM8" s="302"/>
      <c r="RNN8" s="302"/>
      <c r="RNO8" s="302"/>
      <c r="RNP8" s="302"/>
      <c r="RNQ8" s="302"/>
      <c r="RNR8" s="302"/>
      <c r="RNS8" s="302"/>
      <c r="RNT8" s="302"/>
      <c r="RNU8" s="302"/>
      <c r="RNV8" s="302"/>
      <c r="RNW8" s="302"/>
      <c r="RNX8" s="302"/>
      <c r="RNY8" s="302"/>
      <c r="RNZ8" s="302"/>
      <c r="ROA8" s="302"/>
      <c r="ROB8" s="302"/>
      <c r="ROC8" s="302"/>
      <c r="ROD8" s="302"/>
      <c r="ROE8" s="302"/>
      <c r="ROF8" s="302"/>
      <c r="ROG8" s="302"/>
      <c r="ROH8" s="302"/>
      <c r="ROI8" s="302"/>
      <c r="ROJ8" s="302"/>
      <c r="ROK8" s="302"/>
      <c r="ROL8" s="302"/>
      <c r="ROM8" s="302"/>
      <c r="RON8" s="302"/>
      <c r="ROO8" s="302"/>
      <c r="ROP8" s="302"/>
      <c r="ROQ8" s="302"/>
      <c r="ROR8" s="302"/>
      <c r="ROS8" s="302"/>
      <c r="ROT8" s="302"/>
      <c r="ROU8" s="302"/>
      <c r="ROV8" s="302"/>
      <c r="ROW8" s="302"/>
      <c r="ROX8" s="302"/>
      <c r="ROY8" s="302"/>
      <c r="ROZ8" s="302"/>
      <c r="RPA8" s="302"/>
      <c r="RPB8" s="302"/>
      <c r="RPC8" s="302"/>
      <c r="RPD8" s="302"/>
      <c r="RPE8" s="302"/>
      <c r="RPF8" s="302"/>
      <c r="RPG8" s="302"/>
      <c r="RPH8" s="302"/>
      <c r="RPI8" s="302"/>
      <c r="RPJ8" s="302"/>
      <c r="RPK8" s="302"/>
      <c r="RPL8" s="302"/>
      <c r="RPM8" s="302"/>
      <c r="RPN8" s="302"/>
      <c r="RPO8" s="302"/>
      <c r="RPP8" s="302"/>
      <c r="RPQ8" s="302"/>
      <c r="RPR8" s="302"/>
      <c r="RPS8" s="302"/>
      <c r="RPT8" s="302"/>
      <c r="RPU8" s="302"/>
      <c r="RPV8" s="302"/>
      <c r="RPW8" s="302"/>
      <c r="RPX8" s="302"/>
      <c r="RPY8" s="302"/>
      <c r="RPZ8" s="302"/>
      <c r="RQA8" s="302"/>
      <c r="RQB8" s="302"/>
      <c r="RQC8" s="302"/>
      <c r="RQD8" s="302"/>
      <c r="RQE8" s="302"/>
      <c r="RQF8" s="302"/>
      <c r="RQG8" s="302"/>
      <c r="RQH8" s="302"/>
      <c r="RQI8" s="302"/>
      <c r="RQJ8" s="302"/>
      <c r="RQK8" s="302"/>
      <c r="RQL8" s="302"/>
      <c r="RQM8" s="302"/>
      <c r="RQN8" s="302"/>
      <c r="RQO8" s="302"/>
      <c r="RQP8" s="302"/>
      <c r="RQQ8" s="302"/>
      <c r="RQR8" s="302"/>
      <c r="RQS8" s="302"/>
      <c r="RQT8" s="302"/>
      <c r="RQU8" s="302"/>
      <c r="RQV8" s="302"/>
      <c r="RQW8" s="302"/>
      <c r="RQX8" s="302"/>
      <c r="RQY8" s="302"/>
      <c r="RQZ8" s="302"/>
      <c r="RRA8" s="302"/>
      <c r="RRB8" s="302"/>
      <c r="RRC8" s="302"/>
      <c r="RRD8" s="302"/>
      <c r="RRE8" s="302"/>
      <c r="RRF8" s="302"/>
      <c r="RRG8" s="302"/>
      <c r="RRH8" s="302"/>
      <c r="RRI8" s="302"/>
      <c r="RRJ8" s="302"/>
      <c r="RRK8" s="302"/>
      <c r="RRL8" s="302"/>
      <c r="RRM8" s="302"/>
      <c r="RRN8" s="302"/>
      <c r="RRO8" s="302"/>
      <c r="RRP8" s="302"/>
      <c r="RRQ8" s="302"/>
      <c r="RRR8" s="302"/>
      <c r="RRS8" s="302"/>
      <c r="RRT8" s="302"/>
      <c r="RRU8" s="302"/>
      <c r="RRV8" s="302"/>
      <c r="RRW8" s="302"/>
      <c r="RRX8" s="302"/>
      <c r="RRY8" s="302"/>
      <c r="RRZ8" s="302"/>
      <c r="RSA8" s="302"/>
      <c r="RSB8" s="302"/>
      <c r="RSC8" s="302"/>
      <c r="RSD8" s="302"/>
      <c r="RSE8" s="302"/>
      <c r="RSF8" s="302"/>
      <c r="RSG8" s="302"/>
      <c r="RSH8" s="302"/>
      <c r="RSI8" s="302"/>
      <c r="RSJ8" s="302"/>
      <c r="RSK8" s="302"/>
      <c r="RSL8" s="302"/>
      <c r="RSM8" s="302"/>
      <c r="RSN8" s="302"/>
      <c r="RSO8" s="302"/>
      <c r="RSP8" s="302"/>
      <c r="RSQ8" s="302"/>
      <c r="RSR8" s="302"/>
      <c r="RSS8" s="302"/>
      <c r="RST8" s="302"/>
      <c r="RSU8" s="302"/>
      <c r="RSV8" s="302"/>
      <c r="RSW8" s="302"/>
      <c r="RSX8" s="302"/>
      <c r="RSY8" s="302"/>
      <c r="RSZ8" s="302"/>
      <c r="RTA8" s="302"/>
      <c r="RTB8" s="302"/>
      <c r="RTC8" s="302"/>
      <c r="RTD8" s="302"/>
      <c r="RTE8" s="302"/>
      <c r="RTF8" s="302"/>
      <c r="RTG8" s="302"/>
      <c r="RTH8" s="302"/>
      <c r="RTI8" s="302"/>
      <c r="RTJ8" s="302"/>
      <c r="RTK8" s="302"/>
      <c r="RTL8" s="302"/>
      <c r="RTM8" s="302"/>
      <c r="RTN8" s="302"/>
      <c r="RTO8" s="302"/>
      <c r="RTP8" s="302"/>
      <c r="RTQ8" s="302"/>
      <c r="RTR8" s="302"/>
      <c r="RTS8" s="302"/>
      <c r="RTT8" s="302"/>
      <c r="RTU8" s="302"/>
      <c r="RTV8" s="302"/>
      <c r="RTW8" s="302"/>
      <c r="RTX8" s="302"/>
      <c r="RTY8" s="302"/>
      <c r="RTZ8" s="302"/>
      <c r="RUA8" s="302"/>
      <c r="RUB8" s="302"/>
      <c r="RUC8" s="302"/>
      <c r="RUD8" s="302"/>
      <c r="RUE8" s="302"/>
      <c r="RUF8" s="302"/>
      <c r="RUG8" s="302"/>
      <c r="RUH8" s="302"/>
      <c r="RUI8" s="302"/>
      <c r="RUJ8" s="302"/>
      <c r="RUK8" s="302"/>
      <c r="RUL8" s="302"/>
      <c r="RUM8" s="302"/>
      <c r="RUN8" s="302"/>
      <c r="RUO8" s="302"/>
      <c r="RUP8" s="302"/>
      <c r="RUQ8" s="302"/>
      <c r="RUR8" s="302"/>
      <c r="RUS8" s="302"/>
      <c r="RUT8" s="302"/>
      <c r="RUU8" s="302"/>
      <c r="RUV8" s="302"/>
      <c r="RUW8" s="302"/>
      <c r="RUX8" s="302"/>
      <c r="RUY8" s="302"/>
      <c r="RUZ8" s="302"/>
      <c r="RVA8" s="302"/>
      <c r="RVB8" s="302"/>
      <c r="RVC8" s="302"/>
      <c r="RVD8" s="302"/>
      <c r="RVE8" s="302"/>
      <c r="RVF8" s="302"/>
      <c r="RVG8" s="302"/>
      <c r="RVH8" s="302"/>
      <c r="RVI8" s="302"/>
      <c r="RVJ8" s="302"/>
      <c r="RVK8" s="302"/>
      <c r="RVL8" s="302"/>
      <c r="RVM8" s="302"/>
      <c r="RVN8" s="302"/>
      <c r="RVO8" s="302"/>
      <c r="RVP8" s="302"/>
      <c r="RVQ8" s="302"/>
      <c r="RVR8" s="302"/>
      <c r="RVS8" s="302"/>
      <c r="RVT8" s="302"/>
      <c r="RVU8" s="302"/>
      <c r="RVV8" s="302"/>
      <c r="RVW8" s="302"/>
      <c r="RVX8" s="302"/>
      <c r="RVY8" s="302"/>
      <c r="RVZ8" s="302"/>
      <c r="RWA8" s="302"/>
      <c r="RWB8" s="302"/>
      <c r="RWC8" s="302"/>
      <c r="RWD8" s="302"/>
      <c r="RWE8" s="302"/>
      <c r="RWF8" s="302"/>
      <c r="RWG8" s="302"/>
      <c r="RWH8" s="302"/>
      <c r="RWI8" s="302"/>
      <c r="RWJ8" s="302"/>
      <c r="RWK8" s="302"/>
      <c r="RWL8" s="302"/>
      <c r="RWM8" s="302"/>
      <c r="RWN8" s="302"/>
      <c r="RWO8" s="302"/>
      <c r="RWP8" s="302"/>
      <c r="RWQ8" s="302"/>
      <c r="RWR8" s="302"/>
      <c r="RWS8" s="302"/>
      <c r="RWT8" s="302"/>
      <c r="RWU8" s="302"/>
      <c r="RWV8" s="302"/>
      <c r="RWW8" s="302"/>
      <c r="RWX8" s="302"/>
      <c r="RWY8" s="302"/>
      <c r="RWZ8" s="302"/>
      <c r="RXA8" s="302"/>
      <c r="RXB8" s="302"/>
      <c r="RXC8" s="302"/>
      <c r="RXD8" s="302"/>
      <c r="RXE8" s="302"/>
      <c r="RXF8" s="302"/>
      <c r="RXG8" s="302"/>
      <c r="RXH8" s="302"/>
      <c r="RXI8" s="302"/>
      <c r="RXJ8" s="302"/>
      <c r="RXK8" s="302"/>
      <c r="RXL8" s="302"/>
      <c r="RXM8" s="302"/>
      <c r="RXN8" s="302"/>
      <c r="RXO8" s="302"/>
      <c r="RXP8" s="302"/>
      <c r="RXQ8" s="302"/>
      <c r="RXR8" s="302"/>
      <c r="RXS8" s="302"/>
      <c r="RXT8" s="302"/>
      <c r="RXU8" s="302"/>
      <c r="RXV8" s="302"/>
      <c r="RXW8" s="302"/>
      <c r="RXX8" s="302"/>
      <c r="RXY8" s="302"/>
      <c r="RXZ8" s="302"/>
      <c r="RYA8" s="302"/>
      <c r="RYB8" s="302"/>
      <c r="RYC8" s="302"/>
      <c r="RYD8" s="302"/>
      <c r="RYE8" s="302"/>
      <c r="RYF8" s="302"/>
      <c r="RYG8" s="302"/>
      <c r="RYH8" s="302"/>
      <c r="RYI8" s="302"/>
      <c r="RYJ8" s="302"/>
      <c r="RYK8" s="302"/>
      <c r="RYL8" s="302"/>
      <c r="RYM8" s="302"/>
      <c r="RYN8" s="302"/>
      <c r="RYO8" s="302"/>
      <c r="RYP8" s="302"/>
      <c r="RYQ8" s="302"/>
      <c r="RYR8" s="302"/>
      <c r="RYS8" s="302"/>
      <c r="RYT8" s="302"/>
      <c r="RYU8" s="302"/>
      <c r="RYV8" s="302"/>
      <c r="RYW8" s="302"/>
      <c r="RYX8" s="302"/>
      <c r="RYY8" s="302"/>
      <c r="RYZ8" s="302"/>
      <c r="RZA8" s="302"/>
      <c r="RZB8" s="302"/>
      <c r="RZC8" s="302"/>
      <c r="RZD8" s="302"/>
      <c r="RZE8" s="302"/>
      <c r="RZF8" s="302"/>
      <c r="RZG8" s="302"/>
      <c r="RZH8" s="302"/>
      <c r="RZI8" s="302"/>
      <c r="RZJ8" s="302"/>
      <c r="RZK8" s="302"/>
      <c r="RZL8" s="302"/>
      <c r="RZM8" s="302"/>
      <c r="RZN8" s="302"/>
      <c r="RZO8" s="302"/>
      <c r="RZP8" s="302"/>
      <c r="RZQ8" s="302"/>
      <c r="RZR8" s="302"/>
      <c r="RZS8" s="302"/>
      <c r="RZT8" s="302"/>
      <c r="RZU8" s="302"/>
      <c r="RZV8" s="302"/>
      <c r="RZW8" s="302"/>
      <c r="RZX8" s="302"/>
      <c r="RZY8" s="302"/>
      <c r="RZZ8" s="302"/>
      <c r="SAA8" s="302"/>
      <c r="SAB8" s="302"/>
      <c r="SAC8" s="302"/>
      <c r="SAD8" s="302"/>
      <c r="SAE8" s="302"/>
      <c r="SAF8" s="302"/>
      <c r="SAG8" s="302"/>
      <c r="SAH8" s="302"/>
      <c r="SAI8" s="302"/>
      <c r="SAJ8" s="302"/>
      <c r="SAK8" s="302"/>
      <c r="SAL8" s="302"/>
      <c r="SAM8" s="302"/>
      <c r="SAN8" s="302"/>
      <c r="SAO8" s="302"/>
      <c r="SAP8" s="302"/>
      <c r="SAQ8" s="302"/>
      <c r="SAR8" s="302"/>
      <c r="SAS8" s="302"/>
      <c r="SAT8" s="302"/>
      <c r="SAU8" s="302"/>
      <c r="SAV8" s="302"/>
      <c r="SAW8" s="302"/>
      <c r="SAX8" s="302"/>
      <c r="SAY8" s="302"/>
      <c r="SAZ8" s="302"/>
      <c r="SBA8" s="302"/>
      <c r="SBB8" s="302"/>
      <c r="SBC8" s="302"/>
      <c r="SBD8" s="302"/>
      <c r="SBE8" s="302"/>
      <c r="SBF8" s="302"/>
      <c r="SBG8" s="302"/>
      <c r="SBH8" s="302"/>
      <c r="SBI8" s="302"/>
      <c r="SBJ8" s="302"/>
      <c r="SBK8" s="302"/>
      <c r="SBL8" s="302"/>
      <c r="SBM8" s="302"/>
      <c r="SBN8" s="302"/>
      <c r="SBO8" s="302"/>
      <c r="SBP8" s="302"/>
      <c r="SBQ8" s="302"/>
      <c r="SBR8" s="302"/>
      <c r="SBS8" s="302"/>
      <c r="SBT8" s="302"/>
      <c r="SBU8" s="302"/>
      <c r="SBV8" s="302"/>
      <c r="SBW8" s="302"/>
      <c r="SBX8" s="302"/>
      <c r="SBY8" s="302"/>
      <c r="SBZ8" s="302"/>
      <c r="SCA8" s="302"/>
      <c r="SCB8" s="302"/>
      <c r="SCC8" s="302"/>
      <c r="SCD8" s="302"/>
      <c r="SCE8" s="302"/>
      <c r="SCF8" s="302"/>
      <c r="SCG8" s="302"/>
      <c r="SCH8" s="302"/>
      <c r="SCI8" s="302"/>
      <c r="SCJ8" s="302"/>
      <c r="SCK8" s="302"/>
      <c r="SCL8" s="302"/>
      <c r="SCM8" s="302"/>
      <c r="SCN8" s="302"/>
      <c r="SCO8" s="302"/>
      <c r="SCP8" s="302"/>
      <c r="SCQ8" s="302"/>
      <c r="SCR8" s="302"/>
      <c r="SCS8" s="302"/>
      <c r="SCT8" s="302"/>
      <c r="SCU8" s="302"/>
      <c r="SCV8" s="302"/>
      <c r="SCW8" s="302"/>
      <c r="SCX8" s="302"/>
      <c r="SCY8" s="302"/>
      <c r="SCZ8" s="302"/>
      <c r="SDA8" s="302"/>
      <c r="SDB8" s="302"/>
      <c r="SDC8" s="302"/>
      <c r="SDD8" s="302"/>
      <c r="SDE8" s="302"/>
      <c r="SDF8" s="302"/>
      <c r="SDG8" s="302"/>
      <c r="SDH8" s="302"/>
      <c r="SDI8" s="302"/>
      <c r="SDJ8" s="302"/>
      <c r="SDK8" s="302"/>
      <c r="SDL8" s="302"/>
      <c r="SDM8" s="302"/>
      <c r="SDN8" s="302"/>
      <c r="SDO8" s="302"/>
      <c r="SDP8" s="302"/>
      <c r="SDQ8" s="302"/>
      <c r="SDR8" s="302"/>
      <c r="SDS8" s="302"/>
      <c r="SDT8" s="302"/>
      <c r="SDU8" s="302"/>
      <c r="SDV8" s="302"/>
      <c r="SDW8" s="302"/>
      <c r="SDX8" s="302"/>
      <c r="SDY8" s="302"/>
      <c r="SDZ8" s="302"/>
      <c r="SEA8" s="302"/>
      <c r="SEB8" s="302"/>
      <c r="SEC8" s="302"/>
      <c r="SED8" s="302"/>
      <c r="SEE8" s="302"/>
      <c r="SEF8" s="302"/>
      <c r="SEG8" s="302"/>
      <c r="SEH8" s="302"/>
      <c r="SEI8" s="302"/>
      <c r="SEJ8" s="302"/>
      <c r="SEK8" s="302"/>
      <c r="SEL8" s="302"/>
      <c r="SEM8" s="302"/>
      <c r="SEN8" s="302"/>
      <c r="SEO8" s="302"/>
      <c r="SEP8" s="302"/>
      <c r="SEQ8" s="302"/>
      <c r="SER8" s="302"/>
      <c r="SES8" s="302"/>
      <c r="SET8" s="302"/>
      <c r="SEU8" s="302"/>
      <c r="SEV8" s="302"/>
      <c r="SEW8" s="302"/>
      <c r="SEX8" s="302"/>
      <c r="SEY8" s="302"/>
      <c r="SEZ8" s="302"/>
      <c r="SFA8" s="302"/>
      <c r="SFB8" s="302"/>
      <c r="SFC8" s="302"/>
      <c r="SFD8" s="302"/>
      <c r="SFE8" s="302"/>
      <c r="SFF8" s="302"/>
      <c r="SFG8" s="302"/>
      <c r="SFH8" s="302"/>
      <c r="SFI8" s="302"/>
      <c r="SFJ8" s="302"/>
      <c r="SFK8" s="302"/>
      <c r="SFL8" s="302"/>
      <c r="SFM8" s="302"/>
      <c r="SFN8" s="302"/>
      <c r="SFO8" s="302"/>
      <c r="SFP8" s="302"/>
      <c r="SFQ8" s="302"/>
      <c r="SFR8" s="302"/>
      <c r="SFS8" s="302"/>
      <c r="SFT8" s="302"/>
      <c r="SFU8" s="302"/>
      <c r="SFV8" s="302"/>
      <c r="SFW8" s="302"/>
      <c r="SFX8" s="302"/>
      <c r="SFY8" s="302"/>
      <c r="SFZ8" s="302"/>
      <c r="SGA8" s="302"/>
      <c r="SGB8" s="302"/>
      <c r="SGC8" s="302"/>
      <c r="SGD8" s="302"/>
      <c r="SGE8" s="302"/>
      <c r="SGF8" s="302"/>
      <c r="SGG8" s="302"/>
      <c r="SGH8" s="302"/>
      <c r="SGI8" s="302"/>
      <c r="SGJ8" s="302"/>
      <c r="SGK8" s="302"/>
      <c r="SGL8" s="302"/>
      <c r="SGM8" s="302"/>
      <c r="SGN8" s="302"/>
      <c r="SGO8" s="302"/>
      <c r="SGP8" s="302"/>
      <c r="SGQ8" s="302"/>
      <c r="SGR8" s="302"/>
      <c r="SGS8" s="302"/>
      <c r="SGT8" s="302"/>
      <c r="SGU8" s="302"/>
      <c r="SGV8" s="302"/>
      <c r="SGW8" s="302"/>
      <c r="SGX8" s="302"/>
      <c r="SGY8" s="302"/>
      <c r="SGZ8" s="302"/>
      <c r="SHA8" s="302"/>
      <c r="SHB8" s="302"/>
      <c r="SHC8" s="302"/>
      <c r="SHD8" s="302"/>
      <c r="SHE8" s="302"/>
      <c r="SHF8" s="302"/>
      <c r="SHG8" s="302"/>
      <c r="SHH8" s="302"/>
      <c r="SHI8" s="302"/>
      <c r="SHJ8" s="302"/>
      <c r="SHK8" s="302"/>
      <c r="SHL8" s="302"/>
      <c r="SHM8" s="302"/>
      <c r="SHN8" s="302"/>
      <c r="SHO8" s="302"/>
      <c r="SHP8" s="302"/>
      <c r="SHQ8" s="302"/>
      <c r="SHR8" s="302"/>
      <c r="SHS8" s="302"/>
      <c r="SHT8" s="302"/>
      <c r="SHU8" s="302"/>
      <c r="SHV8" s="302"/>
      <c r="SHW8" s="302"/>
      <c r="SHX8" s="302"/>
      <c r="SHY8" s="302"/>
      <c r="SHZ8" s="302"/>
      <c r="SIA8" s="302"/>
      <c r="SIB8" s="302"/>
      <c r="SIC8" s="302"/>
      <c r="SID8" s="302"/>
      <c r="SIE8" s="302"/>
      <c r="SIF8" s="302"/>
      <c r="SIG8" s="302"/>
      <c r="SIH8" s="302"/>
      <c r="SII8" s="302"/>
      <c r="SIJ8" s="302"/>
      <c r="SIK8" s="302"/>
      <c r="SIL8" s="302"/>
      <c r="SIM8" s="302"/>
      <c r="SIN8" s="302"/>
      <c r="SIO8" s="302"/>
      <c r="SIP8" s="302"/>
      <c r="SIQ8" s="302"/>
      <c r="SIR8" s="302"/>
      <c r="SIS8" s="302"/>
      <c r="SIT8" s="302"/>
      <c r="SIU8" s="302"/>
      <c r="SIV8" s="302"/>
      <c r="SIW8" s="302"/>
      <c r="SIX8" s="302"/>
      <c r="SIY8" s="302"/>
      <c r="SIZ8" s="302"/>
      <c r="SJA8" s="302"/>
      <c r="SJB8" s="302"/>
      <c r="SJC8" s="302"/>
      <c r="SJD8" s="302"/>
      <c r="SJE8" s="302"/>
      <c r="SJF8" s="302"/>
      <c r="SJG8" s="302"/>
      <c r="SJH8" s="302"/>
      <c r="SJI8" s="302"/>
      <c r="SJJ8" s="302"/>
      <c r="SJK8" s="302"/>
      <c r="SJL8" s="302"/>
      <c r="SJM8" s="302"/>
      <c r="SJN8" s="302"/>
      <c r="SJO8" s="302"/>
      <c r="SJP8" s="302"/>
      <c r="SJQ8" s="302"/>
      <c r="SJR8" s="302"/>
      <c r="SJS8" s="302"/>
      <c r="SJT8" s="302"/>
      <c r="SJU8" s="302"/>
      <c r="SJV8" s="302"/>
      <c r="SJW8" s="302"/>
      <c r="SJX8" s="302"/>
      <c r="SJY8" s="302"/>
      <c r="SJZ8" s="302"/>
      <c r="SKA8" s="302"/>
      <c r="SKB8" s="302"/>
      <c r="SKC8" s="302"/>
      <c r="SKD8" s="302"/>
      <c r="SKE8" s="302"/>
      <c r="SKF8" s="302"/>
      <c r="SKG8" s="302"/>
      <c r="SKH8" s="302"/>
      <c r="SKI8" s="302"/>
      <c r="SKJ8" s="302"/>
      <c r="SKK8" s="302"/>
      <c r="SKL8" s="302"/>
      <c r="SKM8" s="302"/>
      <c r="SKN8" s="302"/>
      <c r="SKO8" s="302"/>
      <c r="SKP8" s="302"/>
      <c r="SKQ8" s="302"/>
      <c r="SKR8" s="302"/>
      <c r="SKS8" s="302"/>
      <c r="SKT8" s="302"/>
      <c r="SKU8" s="302"/>
      <c r="SKV8" s="302"/>
      <c r="SKW8" s="302"/>
      <c r="SKX8" s="302"/>
      <c r="SKY8" s="302"/>
      <c r="SKZ8" s="302"/>
      <c r="SLA8" s="302"/>
      <c r="SLB8" s="302"/>
      <c r="SLC8" s="302"/>
      <c r="SLD8" s="302"/>
      <c r="SLE8" s="302"/>
      <c r="SLF8" s="302"/>
      <c r="SLG8" s="302"/>
      <c r="SLH8" s="302"/>
      <c r="SLI8" s="302"/>
      <c r="SLJ8" s="302"/>
      <c r="SLK8" s="302"/>
      <c r="SLL8" s="302"/>
      <c r="SLM8" s="302"/>
      <c r="SLN8" s="302"/>
      <c r="SLO8" s="302"/>
      <c r="SLP8" s="302"/>
      <c r="SLQ8" s="302"/>
      <c r="SLR8" s="302"/>
      <c r="SLS8" s="302"/>
      <c r="SLT8" s="302"/>
      <c r="SLU8" s="302"/>
      <c r="SLV8" s="302"/>
      <c r="SLW8" s="302"/>
      <c r="SLX8" s="302"/>
      <c r="SLY8" s="302"/>
      <c r="SLZ8" s="302"/>
      <c r="SMA8" s="302"/>
      <c r="SMB8" s="302"/>
      <c r="SMC8" s="302"/>
      <c r="SMD8" s="302"/>
      <c r="SME8" s="302"/>
      <c r="SMF8" s="302"/>
      <c r="SMG8" s="302"/>
      <c r="SMH8" s="302"/>
      <c r="SMI8" s="302"/>
      <c r="SMJ8" s="302"/>
      <c r="SMK8" s="302"/>
      <c r="SML8" s="302"/>
      <c r="SMM8" s="302"/>
      <c r="SMN8" s="302"/>
      <c r="SMO8" s="302"/>
      <c r="SMP8" s="302"/>
      <c r="SMQ8" s="302"/>
      <c r="SMR8" s="302"/>
      <c r="SMS8" s="302"/>
      <c r="SMT8" s="302"/>
      <c r="SMU8" s="302"/>
      <c r="SMV8" s="302"/>
      <c r="SMW8" s="302"/>
      <c r="SMX8" s="302"/>
      <c r="SMY8" s="302"/>
      <c r="SMZ8" s="302"/>
      <c r="SNA8" s="302"/>
      <c r="SNB8" s="302"/>
      <c r="SNC8" s="302"/>
      <c r="SND8" s="302"/>
      <c r="SNE8" s="302"/>
      <c r="SNF8" s="302"/>
      <c r="SNG8" s="302"/>
      <c r="SNH8" s="302"/>
      <c r="SNI8" s="302"/>
      <c r="SNJ8" s="302"/>
      <c r="SNK8" s="302"/>
      <c r="SNL8" s="302"/>
      <c r="SNM8" s="302"/>
      <c r="SNN8" s="302"/>
      <c r="SNO8" s="302"/>
      <c r="SNP8" s="302"/>
      <c r="SNQ8" s="302"/>
      <c r="SNR8" s="302"/>
      <c r="SNS8" s="302"/>
      <c r="SNT8" s="302"/>
      <c r="SNU8" s="302"/>
      <c r="SNV8" s="302"/>
      <c r="SNW8" s="302"/>
      <c r="SNX8" s="302"/>
      <c r="SNY8" s="302"/>
      <c r="SNZ8" s="302"/>
      <c r="SOA8" s="302"/>
      <c r="SOB8" s="302"/>
      <c r="SOC8" s="302"/>
      <c r="SOD8" s="302"/>
      <c r="SOE8" s="302"/>
      <c r="SOF8" s="302"/>
      <c r="SOG8" s="302"/>
      <c r="SOH8" s="302"/>
      <c r="SOI8" s="302"/>
      <c r="SOJ8" s="302"/>
      <c r="SOK8" s="302"/>
      <c r="SOL8" s="302"/>
      <c r="SOM8" s="302"/>
      <c r="SON8" s="302"/>
      <c r="SOO8" s="302"/>
      <c r="SOP8" s="302"/>
      <c r="SOQ8" s="302"/>
      <c r="SOR8" s="302"/>
      <c r="SOS8" s="302"/>
      <c r="SOT8" s="302"/>
      <c r="SOU8" s="302"/>
      <c r="SOV8" s="302"/>
      <c r="SOW8" s="302"/>
      <c r="SOX8" s="302"/>
      <c r="SOY8" s="302"/>
      <c r="SOZ8" s="302"/>
      <c r="SPA8" s="302"/>
      <c r="SPB8" s="302"/>
      <c r="SPC8" s="302"/>
      <c r="SPD8" s="302"/>
      <c r="SPE8" s="302"/>
      <c r="SPF8" s="302"/>
      <c r="SPG8" s="302"/>
      <c r="SPH8" s="302"/>
      <c r="SPI8" s="302"/>
      <c r="SPJ8" s="302"/>
      <c r="SPK8" s="302"/>
      <c r="SPL8" s="302"/>
      <c r="SPM8" s="302"/>
      <c r="SPN8" s="302"/>
      <c r="SPO8" s="302"/>
      <c r="SPP8" s="302"/>
      <c r="SPQ8" s="302"/>
      <c r="SPR8" s="302"/>
      <c r="SPS8" s="302"/>
      <c r="SPT8" s="302"/>
      <c r="SPU8" s="302"/>
      <c r="SPV8" s="302"/>
      <c r="SPW8" s="302"/>
      <c r="SPX8" s="302"/>
      <c r="SPY8" s="302"/>
      <c r="SPZ8" s="302"/>
      <c r="SQA8" s="302"/>
      <c r="SQB8" s="302"/>
      <c r="SQC8" s="302"/>
      <c r="SQD8" s="302"/>
      <c r="SQE8" s="302"/>
      <c r="SQF8" s="302"/>
      <c r="SQG8" s="302"/>
      <c r="SQH8" s="302"/>
      <c r="SQI8" s="302"/>
      <c r="SQJ8" s="302"/>
      <c r="SQK8" s="302"/>
      <c r="SQL8" s="302"/>
      <c r="SQM8" s="302"/>
      <c r="SQN8" s="302"/>
      <c r="SQO8" s="302"/>
      <c r="SQP8" s="302"/>
      <c r="SQQ8" s="302"/>
      <c r="SQR8" s="302"/>
      <c r="SQS8" s="302"/>
      <c r="SQT8" s="302"/>
      <c r="SQU8" s="302"/>
      <c r="SQV8" s="302"/>
      <c r="SQW8" s="302"/>
      <c r="SQX8" s="302"/>
      <c r="SQY8" s="302"/>
      <c r="SQZ8" s="302"/>
      <c r="SRA8" s="302"/>
      <c r="SRB8" s="302"/>
      <c r="SRC8" s="302"/>
      <c r="SRD8" s="302"/>
      <c r="SRE8" s="302"/>
      <c r="SRF8" s="302"/>
      <c r="SRG8" s="302"/>
      <c r="SRH8" s="302"/>
      <c r="SRI8" s="302"/>
      <c r="SRJ8" s="302"/>
      <c r="SRK8" s="302"/>
      <c r="SRL8" s="302"/>
      <c r="SRM8" s="302"/>
      <c r="SRN8" s="302"/>
      <c r="SRO8" s="302"/>
      <c r="SRP8" s="302"/>
      <c r="SRQ8" s="302"/>
      <c r="SRR8" s="302"/>
      <c r="SRS8" s="302"/>
      <c r="SRT8" s="302"/>
      <c r="SRU8" s="302"/>
      <c r="SRV8" s="302"/>
      <c r="SRW8" s="302"/>
      <c r="SRX8" s="302"/>
      <c r="SRY8" s="302"/>
      <c r="SRZ8" s="302"/>
      <c r="SSA8" s="302"/>
      <c r="SSB8" s="302"/>
      <c r="SSC8" s="302"/>
      <c r="SSD8" s="302"/>
      <c r="SSE8" s="302"/>
      <c r="SSF8" s="302"/>
      <c r="SSG8" s="302"/>
      <c r="SSH8" s="302"/>
      <c r="SSI8" s="302"/>
      <c r="SSJ8" s="302"/>
      <c r="SSK8" s="302"/>
      <c r="SSL8" s="302"/>
      <c r="SSM8" s="302"/>
      <c r="SSN8" s="302"/>
      <c r="SSO8" s="302"/>
      <c r="SSP8" s="302"/>
      <c r="SSQ8" s="302"/>
      <c r="SSR8" s="302"/>
      <c r="SSS8" s="302"/>
      <c r="SST8" s="302"/>
      <c r="SSU8" s="302"/>
      <c r="SSV8" s="302"/>
      <c r="SSW8" s="302"/>
      <c r="SSX8" s="302"/>
      <c r="SSY8" s="302"/>
      <c r="SSZ8" s="302"/>
      <c r="STA8" s="302"/>
      <c r="STB8" s="302"/>
      <c r="STC8" s="302"/>
      <c r="STD8" s="302"/>
      <c r="STE8" s="302"/>
      <c r="STF8" s="302"/>
      <c r="STG8" s="302"/>
      <c r="STH8" s="302"/>
      <c r="STI8" s="302"/>
      <c r="STJ8" s="302"/>
      <c r="STK8" s="302"/>
      <c r="STL8" s="302"/>
      <c r="STM8" s="302"/>
      <c r="STN8" s="302"/>
      <c r="STO8" s="302"/>
      <c r="STP8" s="302"/>
      <c r="STQ8" s="302"/>
      <c r="STR8" s="302"/>
      <c r="STS8" s="302"/>
      <c r="STT8" s="302"/>
      <c r="STU8" s="302"/>
      <c r="STV8" s="302"/>
      <c r="STW8" s="302"/>
      <c r="STX8" s="302"/>
      <c r="STY8" s="302"/>
      <c r="STZ8" s="302"/>
      <c r="SUA8" s="302"/>
      <c r="SUB8" s="302"/>
      <c r="SUC8" s="302"/>
      <c r="SUD8" s="302"/>
      <c r="SUE8" s="302"/>
      <c r="SUF8" s="302"/>
      <c r="SUG8" s="302"/>
      <c r="SUH8" s="302"/>
      <c r="SUI8" s="302"/>
      <c r="SUJ8" s="302"/>
      <c r="SUK8" s="302"/>
      <c r="SUL8" s="302"/>
      <c r="SUM8" s="302"/>
      <c r="SUN8" s="302"/>
      <c r="SUO8" s="302"/>
      <c r="SUP8" s="302"/>
      <c r="SUQ8" s="302"/>
      <c r="SUR8" s="302"/>
      <c r="SUS8" s="302"/>
      <c r="SUT8" s="302"/>
      <c r="SUU8" s="302"/>
      <c r="SUV8" s="302"/>
      <c r="SUW8" s="302"/>
      <c r="SUX8" s="302"/>
      <c r="SUY8" s="302"/>
      <c r="SUZ8" s="302"/>
      <c r="SVA8" s="302"/>
      <c r="SVB8" s="302"/>
      <c r="SVC8" s="302"/>
      <c r="SVD8" s="302"/>
      <c r="SVE8" s="302"/>
      <c r="SVF8" s="302"/>
      <c r="SVG8" s="302"/>
      <c r="SVH8" s="302"/>
      <c r="SVI8" s="302"/>
      <c r="SVJ8" s="302"/>
      <c r="SVK8" s="302"/>
      <c r="SVL8" s="302"/>
      <c r="SVM8" s="302"/>
      <c r="SVN8" s="302"/>
      <c r="SVO8" s="302"/>
      <c r="SVP8" s="302"/>
      <c r="SVQ8" s="302"/>
      <c r="SVR8" s="302"/>
      <c r="SVS8" s="302"/>
      <c r="SVT8" s="302"/>
      <c r="SVU8" s="302"/>
      <c r="SVV8" s="302"/>
      <c r="SVW8" s="302"/>
      <c r="SVX8" s="302"/>
      <c r="SVY8" s="302"/>
      <c r="SVZ8" s="302"/>
      <c r="SWA8" s="302"/>
      <c r="SWB8" s="302"/>
      <c r="SWC8" s="302"/>
      <c r="SWD8" s="302"/>
      <c r="SWE8" s="302"/>
      <c r="SWF8" s="302"/>
      <c r="SWG8" s="302"/>
      <c r="SWH8" s="302"/>
      <c r="SWI8" s="302"/>
      <c r="SWJ8" s="302"/>
      <c r="SWK8" s="302"/>
      <c r="SWL8" s="302"/>
      <c r="SWM8" s="302"/>
      <c r="SWN8" s="302"/>
      <c r="SWO8" s="302"/>
      <c r="SWP8" s="302"/>
      <c r="SWQ8" s="302"/>
      <c r="SWR8" s="302"/>
      <c r="SWS8" s="302"/>
      <c r="SWT8" s="302"/>
      <c r="SWU8" s="302"/>
      <c r="SWV8" s="302"/>
      <c r="SWW8" s="302"/>
      <c r="SWX8" s="302"/>
      <c r="SWY8" s="302"/>
      <c r="SWZ8" s="302"/>
      <c r="SXA8" s="302"/>
      <c r="SXB8" s="302"/>
      <c r="SXC8" s="302"/>
      <c r="SXD8" s="302"/>
      <c r="SXE8" s="302"/>
      <c r="SXF8" s="302"/>
      <c r="SXG8" s="302"/>
      <c r="SXH8" s="302"/>
      <c r="SXI8" s="302"/>
      <c r="SXJ8" s="302"/>
      <c r="SXK8" s="302"/>
      <c r="SXL8" s="302"/>
      <c r="SXM8" s="302"/>
      <c r="SXN8" s="302"/>
      <c r="SXO8" s="302"/>
      <c r="SXP8" s="302"/>
      <c r="SXQ8" s="302"/>
      <c r="SXR8" s="302"/>
      <c r="SXS8" s="302"/>
      <c r="SXT8" s="302"/>
      <c r="SXU8" s="302"/>
      <c r="SXV8" s="302"/>
      <c r="SXW8" s="302"/>
      <c r="SXX8" s="302"/>
      <c r="SXY8" s="302"/>
      <c r="SXZ8" s="302"/>
      <c r="SYA8" s="302"/>
      <c r="SYB8" s="302"/>
      <c r="SYC8" s="302"/>
      <c r="SYD8" s="302"/>
      <c r="SYE8" s="302"/>
      <c r="SYF8" s="302"/>
      <c r="SYG8" s="302"/>
      <c r="SYH8" s="302"/>
      <c r="SYI8" s="302"/>
      <c r="SYJ8" s="302"/>
      <c r="SYK8" s="302"/>
      <c r="SYL8" s="302"/>
      <c r="SYM8" s="302"/>
      <c r="SYN8" s="302"/>
      <c r="SYO8" s="302"/>
      <c r="SYP8" s="302"/>
      <c r="SYQ8" s="302"/>
      <c r="SYR8" s="302"/>
      <c r="SYS8" s="302"/>
      <c r="SYT8" s="302"/>
      <c r="SYU8" s="302"/>
      <c r="SYV8" s="302"/>
      <c r="SYW8" s="302"/>
      <c r="SYX8" s="302"/>
      <c r="SYY8" s="302"/>
      <c r="SYZ8" s="302"/>
      <c r="SZA8" s="302"/>
      <c r="SZB8" s="302"/>
      <c r="SZC8" s="302"/>
      <c r="SZD8" s="302"/>
      <c r="SZE8" s="302"/>
      <c r="SZF8" s="302"/>
      <c r="SZG8" s="302"/>
      <c r="SZH8" s="302"/>
      <c r="SZI8" s="302"/>
      <c r="SZJ8" s="302"/>
      <c r="SZK8" s="302"/>
      <c r="SZL8" s="302"/>
      <c r="SZM8" s="302"/>
      <c r="SZN8" s="302"/>
      <c r="SZO8" s="302"/>
      <c r="SZP8" s="302"/>
      <c r="SZQ8" s="302"/>
      <c r="SZR8" s="302"/>
      <c r="SZS8" s="302"/>
      <c r="SZT8" s="302"/>
      <c r="SZU8" s="302"/>
      <c r="SZV8" s="302"/>
      <c r="SZW8" s="302"/>
      <c r="SZX8" s="302"/>
      <c r="SZY8" s="302"/>
      <c r="SZZ8" s="302"/>
      <c r="TAA8" s="302"/>
      <c r="TAB8" s="302"/>
      <c r="TAC8" s="302"/>
      <c r="TAD8" s="302"/>
      <c r="TAE8" s="302"/>
      <c r="TAF8" s="302"/>
      <c r="TAG8" s="302"/>
      <c r="TAH8" s="302"/>
      <c r="TAI8" s="302"/>
      <c r="TAJ8" s="302"/>
      <c r="TAK8" s="302"/>
      <c r="TAL8" s="302"/>
      <c r="TAM8" s="302"/>
      <c r="TAN8" s="302"/>
      <c r="TAO8" s="302"/>
      <c r="TAP8" s="302"/>
      <c r="TAQ8" s="302"/>
      <c r="TAR8" s="302"/>
      <c r="TAS8" s="302"/>
      <c r="TAT8" s="302"/>
      <c r="TAU8" s="302"/>
      <c r="TAV8" s="302"/>
      <c r="TAW8" s="302"/>
      <c r="TAX8" s="302"/>
      <c r="TAY8" s="302"/>
      <c r="TAZ8" s="302"/>
      <c r="TBA8" s="302"/>
      <c r="TBB8" s="302"/>
      <c r="TBC8" s="302"/>
      <c r="TBD8" s="302"/>
      <c r="TBE8" s="302"/>
      <c r="TBF8" s="302"/>
      <c r="TBG8" s="302"/>
      <c r="TBH8" s="302"/>
      <c r="TBI8" s="302"/>
      <c r="TBJ8" s="302"/>
      <c r="TBK8" s="302"/>
      <c r="TBL8" s="302"/>
      <c r="TBM8" s="302"/>
      <c r="TBN8" s="302"/>
      <c r="TBO8" s="302"/>
      <c r="TBP8" s="302"/>
      <c r="TBQ8" s="302"/>
      <c r="TBR8" s="302"/>
      <c r="TBS8" s="302"/>
      <c r="TBT8" s="302"/>
      <c r="TBU8" s="302"/>
      <c r="TBV8" s="302"/>
      <c r="TBW8" s="302"/>
      <c r="TBX8" s="302"/>
      <c r="TBY8" s="302"/>
      <c r="TBZ8" s="302"/>
      <c r="TCA8" s="302"/>
      <c r="TCB8" s="302"/>
      <c r="TCC8" s="302"/>
      <c r="TCD8" s="302"/>
      <c r="TCE8" s="302"/>
      <c r="TCF8" s="302"/>
      <c r="TCG8" s="302"/>
      <c r="TCH8" s="302"/>
      <c r="TCI8" s="302"/>
      <c r="TCJ8" s="302"/>
      <c r="TCK8" s="302"/>
      <c r="TCL8" s="302"/>
      <c r="TCM8" s="302"/>
      <c r="TCN8" s="302"/>
      <c r="TCO8" s="302"/>
      <c r="TCP8" s="302"/>
      <c r="TCQ8" s="302"/>
      <c r="TCR8" s="302"/>
      <c r="TCS8" s="302"/>
      <c r="TCT8" s="302"/>
      <c r="TCU8" s="302"/>
      <c r="TCV8" s="302"/>
      <c r="TCW8" s="302"/>
      <c r="TCX8" s="302"/>
      <c r="TCY8" s="302"/>
      <c r="TCZ8" s="302"/>
      <c r="TDA8" s="302"/>
      <c r="TDB8" s="302"/>
      <c r="TDC8" s="302"/>
      <c r="TDD8" s="302"/>
      <c r="TDE8" s="302"/>
      <c r="TDF8" s="302"/>
      <c r="TDG8" s="302"/>
      <c r="TDH8" s="302"/>
      <c r="TDI8" s="302"/>
      <c r="TDJ8" s="302"/>
      <c r="TDK8" s="302"/>
      <c r="TDL8" s="302"/>
      <c r="TDM8" s="302"/>
      <c r="TDN8" s="302"/>
      <c r="TDO8" s="302"/>
      <c r="TDP8" s="302"/>
      <c r="TDQ8" s="302"/>
      <c r="TDR8" s="302"/>
      <c r="TDS8" s="302"/>
      <c r="TDT8" s="302"/>
      <c r="TDU8" s="302"/>
      <c r="TDV8" s="302"/>
      <c r="TDW8" s="302"/>
      <c r="TDX8" s="302"/>
      <c r="TDY8" s="302"/>
      <c r="TDZ8" s="302"/>
      <c r="TEA8" s="302"/>
      <c r="TEB8" s="302"/>
      <c r="TEC8" s="302"/>
      <c r="TED8" s="302"/>
      <c r="TEE8" s="302"/>
      <c r="TEF8" s="302"/>
      <c r="TEG8" s="302"/>
      <c r="TEH8" s="302"/>
      <c r="TEI8" s="302"/>
      <c r="TEJ8" s="302"/>
      <c r="TEK8" s="302"/>
      <c r="TEL8" s="302"/>
      <c r="TEM8" s="302"/>
      <c r="TEN8" s="302"/>
      <c r="TEO8" s="302"/>
      <c r="TEP8" s="302"/>
      <c r="TEQ8" s="302"/>
      <c r="TER8" s="302"/>
      <c r="TES8" s="302"/>
      <c r="TET8" s="302"/>
      <c r="TEU8" s="302"/>
      <c r="TEV8" s="302"/>
      <c r="TEW8" s="302"/>
      <c r="TEX8" s="302"/>
      <c r="TEY8" s="302"/>
      <c r="TEZ8" s="302"/>
      <c r="TFA8" s="302"/>
      <c r="TFB8" s="302"/>
      <c r="TFC8" s="302"/>
      <c r="TFD8" s="302"/>
      <c r="TFE8" s="302"/>
      <c r="TFF8" s="302"/>
      <c r="TFG8" s="302"/>
      <c r="TFH8" s="302"/>
      <c r="TFI8" s="302"/>
      <c r="TFJ8" s="302"/>
      <c r="TFK8" s="302"/>
      <c r="TFL8" s="302"/>
      <c r="TFM8" s="302"/>
      <c r="TFN8" s="302"/>
      <c r="TFO8" s="302"/>
      <c r="TFP8" s="302"/>
      <c r="TFQ8" s="302"/>
      <c r="TFR8" s="302"/>
      <c r="TFS8" s="302"/>
      <c r="TFT8" s="302"/>
      <c r="TFU8" s="302"/>
      <c r="TFV8" s="302"/>
      <c r="TFW8" s="302"/>
      <c r="TFX8" s="302"/>
      <c r="TFY8" s="302"/>
      <c r="TFZ8" s="302"/>
      <c r="TGA8" s="302"/>
      <c r="TGB8" s="302"/>
      <c r="TGC8" s="302"/>
      <c r="TGD8" s="302"/>
      <c r="TGE8" s="302"/>
      <c r="TGF8" s="302"/>
      <c r="TGG8" s="302"/>
      <c r="TGH8" s="302"/>
      <c r="TGI8" s="302"/>
      <c r="TGJ8" s="302"/>
      <c r="TGK8" s="302"/>
      <c r="TGL8" s="302"/>
      <c r="TGM8" s="302"/>
      <c r="TGN8" s="302"/>
      <c r="TGO8" s="302"/>
      <c r="TGP8" s="302"/>
      <c r="TGQ8" s="302"/>
      <c r="TGR8" s="302"/>
      <c r="TGS8" s="302"/>
      <c r="TGT8" s="302"/>
      <c r="TGU8" s="302"/>
      <c r="TGV8" s="302"/>
      <c r="TGW8" s="302"/>
      <c r="TGX8" s="302"/>
      <c r="TGY8" s="302"/>
      <c r="TGZ8" s="302"/>
      <c r="THA8" s="302"/>
      <c r="THB8" s="302"/>
      <c r="THC8" s="302"/>
      <c r="THD8" s="302"/>
      <c r="THE8" s="302"/>
      <c r="THF8" s="302"/>
      <c r="THG8" s="302"/>
      <c r="THH8" s="302"/>
      <c r="THI8" s="302"/>
      <c r="THJ8" s="302"/>
      <c r="THK8" s="302"/>
      <c r="THL8" s="302"/>
      <c r="THM8" s="302"/>
      <c r="THN8" s="302"/>
      <c r="THO8" s="302"/>
      <c r="THP8" s="302"/>
      <c r="THQ8" s="302"/>
      <c r="THR8" s="302"/>
      <c r="THS8" s="302"/>
      <c r="THT8" s="302"/>
      <c r="THU8" s="302"/>
      <c r="THV8" s="302"/>
      <c r="THW8" s="302"/>
      <c r="THX8" s="302"/>
      <c r="THY8" s="302"/>
      <c r="THZ8" s="302"/>
      <c r="TIA8" s="302"/>
      <c r="TIB8" s="302"/>
      <c r="TIC8" s="302"/>
      <c r="TID8" s="302"/>
      <c r="TIE8" s="302"/>
      <c r="TIF8" s="302"/>
      <c r="TIG8" s="302"/>
      <c r="TIH8" s="302"/>
      <c r="TII8" s="302"/>
      <c r="TIJ8" s="302"/>
      <c r="TIK8" s="302"/>
      <c r="TIL8" s="302"/>
      <c r="TIM8" s="302"/>
      <c r="TIN8" s="302"/>
      <c r="TIO8" s="302"/>
      <c r="TIP8" s="302"/>
      <c r="TIQ8" s="302"/>
      <c r="TIR8" s="302"/>
      <c r="TIS8" s="302"/>
      <c r="TIT8" s="302"/>
      <c r="TIU8" s="302"/>
      <c r="TIV8" s="302"/>
      <c r="TIW8" s="302"/>
      <c r="TIX8" s="302"/>
      <c r="TIY8" s="302"/>
      <c r="TIZ8" s="302"/>
      <c r="TJA8" s="302"/>
      <c r="TJB8" s="302"/>
      <c r="TJC8" s="302"/>
      <c r="TJD8" s="302"/>
      <c r="TJE8" s="302"/>
      <c r="TJF8" s="302"/>
      <c r="TJG8" s="302"/>
      <c r="TJH8" s="302"/>
      <c r="TJI8" s="302"/>
      <c r="TJJ8" s="302"/>
      <c r="TJK8" s="302"/>
      <c r="TJL8" s="302"/>
      <c r="TJM8" s="302"/>
      <c r="TJN8" s="302"/>
      <c r="TJO8" s="302"/>
      <c r="TJP8" s="302"/>
      <c r="TJQ8" s="302"/>
      <c r="TJR8" s="302"/>
      <c r="TJS8" s="302"/>
      <c r="TJT8" s="302"/>
      <c r="TJU8" s="302"/>
      <c r="TJV8" s="302"/>
      <c r="TJW8" s="302"/>
      <c r="TJX8" s="302"/>
      <c r="TJY8" s="302"/>
      <c r="TJZ8" s="302"/>
      <c r="TKA8" s="302"/>
      <c r="TKB8" s="302"/>
      <c r="TKC8" s="302"/>
      <c r="TKD8" s="302"/>
      <c r="TKE8" s="302"/>
      <c r="TKF8" s="302"/>
      <c r="TKG8" s="302"/>
      <c r="TKH8" s="302"/>
      <c r="TKI8" s="302"/>
      <c r="TKJ8" s="302"/>
      <c r="TKK8" s="302"/>
      <c r="TKL8" s="302"/>
      <c r="TKM8" s="302"/>
      <c r="TKN8" s="302"/>
      <c r="TKO8" s="302"/>
      <c r="TKP8" s="302"/>
      <c r="TKQ8" s="302"/>
      <c r="TKR8" s="302"/>
      <c r="TKS8" s="302"/>
      <c r="TKT8" s="302"/>
      <c r="TKU8" s="302"/>
      <c r="TKV8" s="302"/>
      <c r="TKW8" s="302"/>
      <c r="TKX8" s="302"/>
      <c r="TKY8" s="302"/>
      <c r="TKZ8" s="302"/>
      <c r="TLA8" s="302"/>
      <c r="TLB8" s="302"/>
      <c r="TLC8" s="302"/>
      <c r="TLD8" s="302"/>
      <c r="TLE8" s="302"/>
      <c r="TLF8" s="302"/>
      <c r="TLG8" s="302"/>
      <c r="TLH8" s="302"/>
      <c r="TLI8" s="302"/>
      <c r="TLJ8" s="302"/>
      <c r="TLK8" s="302"/>
      <c r="TLL8" s="302"/>
      <c r="TLM8" s="302"/>
      <c r="TLN8" s="302"/>
      <c r="TLO8" s="302"/>
      <c r="TLP8" s="302"/>
      <c r="TLQ8" s="302"/>
      <c r="TLR8" s="302"/>
      <c r="TLS8" s="302"/>
      <c r="TLT8" s="302"/>
      <c r="TLU8" s="302"/>
      <c r="TLV8" s="302"/>
      <c r="TLW8" s="302"/>
      <c r="TLX8" s="302"/>
      <c r="TLY8" s="302"/>
      <c r="TLZ8" s="302"/>
      <c r="TMA8" s="302"/>
      <c r="TMB8" s="302"/>
      <c r="TMC8" s="302"/>
      <c r="TMD8" s="302"/>
      <c r="TME8" s="302"/>
      <c r="TMF8" s="302"/>
      <c r="TMG8" s="302"/>
      <c r="TMH8" s="302"/>
      <c r="TMI8" s="302"/>
      <c r="TMJ8" s="302"/>
      <c r="TMK8" s="302"/>
      <c r="TML8" s="302"/>
      <c r="TMM8" s="302"/>
      <c r="TMN8" s="302"/>
      <c r="TMO8" s="302"/>
      <c r="TMP8" s="302"/>
      <c r="TMQ8" s="302"/>
      <c r="TMR8" s="302"/>
      <c r="TMS8" s="302"/>
      <c r="TMT8" s="302"/>
      <c r="TMU8" s="302"/>
      <c r="TMV8" s="302"/>
      <c r="TMW8" s="302"/>
      <c r="TMX8" s="302"/>
      <c r="TMY8" s="302"/>
      <c r="TMZ8" s="302"/>
      <c r="TNA8" s="302"/>
      <c r="TNB8" s="302"/>
      <c r="TNC8" s="302"/>
      <c r="TND8" s="302"/>
      <c r="TNE8" s="302"/>
      <c r="TNF8" s="302"/>
      <c r="TNG8" s="302"/>
      <c r="TNH8" s="302"/>
      <c r="TNI8" s="302"/>
      <c r="TNJ8" s="302"/>
      <c r="TNK8" s="302"/>
      <c r="TNL8" s="302"/>
      <c r="TNM8" s="302"/>
      <c r="TNN8" s="302"/>
      <c r="TNO8" s="302"/>
      <c r="TNP8" s="302"/>
      <c r="TNQ8" s="302"/>
      <c r="TNR8" s="302"/>
      <c r="TNS8" s="302"/>
      <c r="TNT8" s="302"/>
      <c r="TNU8" s="302"/>
      <c r="TNV8" s="302"/>
      <c r="TNW8" s="302"/>
      <c r="TNX8" s="302"/>
      <c r="TNY8" s="302"/>
      <c r="TNZ8" s="302"/>
      <c r="TOA8" s="302"/>
      <c r="TOB8" s="302"/>
      <c r="TOC8" s="302"/>
      <c r="TOD8" s="302"/>
      <c r="TOE8" s="302"/>
      <c r="TOF8" s="302"/>
      <c r="TOG8" s="302"/>
      <c r="TOH8" s="302"/>
      <c r="TOI8" s="302"/>
      <c r="TOJ8" s="302"/>
      <c r="TOK8" s="302"/>
      <c r="TOL8" s="302"/>
      <c r="TOM8" s="302"/>
      <c r="TON8" s="302"/>
      <c r="TOO8" s="302"/>
      <c r="TOP8" s="302"/>
      <c r="TOQ8" s="302"/>
      <c r="TOR8" s="302"/>
      <c r="TOS8" s="302"/>
      <c r="TOT8" s="302"/>
      <c r="TOU8" s="302"/>
      <c r="TOV8" s="302"/>
      <c r="TOW8" s="302"/>
      <c r="TOX8" s="302"/>
      <c r="TOY8" s="302"/>
      <c r="TOZ8" s="302"/>
      <c r="TPA8" s="302"/>
      <c r="TPB8" s="302"/>
      <c r="TPC8" s="302"/>
      <c r="TPD8" s="302"/>
      <c r="TPE8" s="302"/>
      <c r="TPF8" s="302"/>
      <c r="TPG8" s="302"/>
      <c r="TPH8" s="302"/>
      <c r="TPI8" s="302"/>
      <c r="TPJ8" s="302"/>
      <c r="TPK8" s="302"/>
      <c r="TPL8" s="302"/>
      <c r="TPM8" s="302"/>
      <c r="TPN8" s="302"/>
      <c r="TPO8" s="302"/>
      <c r="TPP8" s="302"/>
      <c r="TPQ8" s="302"/>
      <c r="TPR8" s="302"/>
      <c r="TPS8" s="302"/>
      <c r="TPT8" s="302"/>
      <c r="TPU8" s="302"/>
      <c r="TPV8" s="302"/>
      <c r="TPW8" s="302"/>
      <c r="TPX8" s="302"/>
      <c r="TPY8" s="302"/>
      <c r="TPZ8" s="302"/>
      <c r="TQA8" s="302"/>
      <c r="TQB8" s="302"/>
      <c r="TQC8" s="302"/>
      <c r="TQD8" s="302"/>
      <c r="TQE8" s="302"/>
      <c r="TQF8" s="302"/>
      <c r="TQG8" s="302"/>
      <c r="TQH8" s="302"/>
      <c r="TQI8" s="302"/>
      <c r="TQJ8" s="302"/>
      <c r="TQK8" s="302"/>
      <c r="TQL8" s="302"/>
      <c r="TQM8" s="302"/>
      <c r="TQN8" s="302"/>
      <c r="TQO8" s="302"/>
      <c r="TQP8" s="302"/>
      <c r="TQQ8" s="302"/>
      <c r="TQR8" s="302"/>
      <c r="TQS8" s="302"/>
      <c r="TQT8" s="302"/>
      <c r="TQU8" s="302"/>
      <c r="TQV8" s="302"/>
      <c r="TQW8" s="302"/>
      <c r="TQX8" s="302"/>
      <c r="TQY8" s="302"/>
      <c r="TQZ8" s="302"/>
      <c r="TRA8" s="302"/>
      <c r="TRB8" s="302"/>
      <c r="TRC8" s="302"/>
      <c r="TRD8" s="302"/>
      <c r="TRE8" s="302"/>
      <c r="TRF8" s="302"/>
      <c r="TRG8" s="302"/>
      <c r="TRH8" s="302"/>
      <c r="TRI8" s="302"/>
      <c r="TRJ8" s="302"/>
      <c r="TRK8" s="302"/>
      <c r="TRL8" s="302"/>
      <c r="TRM8" s="302"/>
      <c r="TRN8" s="302"/>
      <c r="TRO8" s="302"/>
      <c r="TRP8" s="302"/>
      <c r="TRQ8" s="302"/>
      <c r="TRR8" s="302"/>
      <c r="TRS8" s="302"/>
      <c r="TRT8" s="302"/>
      <c r="TRU8" s="302"/>
      <c r="TRV8" s="302"/>
      <c r="TRW8" s="302"/>
      <c r="TRX8" s="302"/>
      <c r="TRY8" s="302"/>
      <c r="TRZ8" s="302"/>
      <c r="TSA8" s="302"/>
      <c r="TSB8" s="302"/>
      <c r="TSC8" s="302"/>
      <c r="TSD8" s="302"/>
      <c r="TSE8" s="302"/>
      <c r="TSF8" s="302"/>
      <c r="TSG8" s="302"/>
      <c r="TSH8" s="302"/>
      <c r="TSI8" s="302"/>
      <c r="TSJ8" s="302"/>
      <c r="TSK8" s="302"/>
      <c r="TSL8" s="302"/>
      <c r="TSM8" s="302"/>
      <c r="TSN8" s="302"/>
      <c r="TSO8" s="302"/>
      <c r="TSP8" s="302"/>
      <c r="TSQ8" s="302"/>
      <c r="TSR8" s="302"/>
      <c r="TSS8" s="302"/>
      <c r="TST8" s="302"/>
      <c r="TSU8" s="302"/>
      <c r="TSV8" s="302"/>
      <c r="TSW8" s="302"/>
      <c r="TSX8" s="302"/>
      <c r="TSY8" s="302"/>
      <c r="TSZ8" s="302"/>
      <c r="TTA8" s="302"/>
      <c r="TTB8" s="302"/>
      <c r="TTC8" s="302"/>
      <c r="TTD8" s="302"/>
      <c r="TTE8" s="302"/>
      <c r="TTF8" s="302"/>
      <c r="TTG8" s="302"/>
      <c r="TTH8" s="302"/>
      <c r="TTI8" s="302"/>
      <c r="TTJ8" s="302"/>
      <c r="TTK8" s="302"/>
      <c r="TTL8" s="302"/>
      <c r="TTM8" s="302"/>
      <c r="TTN8" s="302"/>
      <c r="TTO8" s="302"/>
      <c r="TTP8" s="302"/>
      <c r="TTQ8" s="302"/>
      <c r="TTR8" s="302"/>
      <c r="TTS8" s="302"/>
      <c r="TTT8" s="302"/>
      <c r="TTU8" s="302"/>
      <c r="TTV8" s="302"/>
      <c r="TTW8" s="302"/>
      <c r="TTX8" s="302"/>
      <c r="TTY8" s="302"/>
      <c r="TTZ8" s="302"/>
      <c r="TUA8" s="302"/>
      <c r="TUB8" s="302"/>
      <c r="TUC8" s="302"/>
      <c r="TUD8" s="302"/>
      <c r="TUE8" s="302"/>
      <c r="TUF8" s="302"/>
      <c r="TUG8" s="302"/>
      <c r="TUH8" s="302"/>
      <c r="TUI8" s="302"/>
      <c r="TUJ8" s="302"/>
      <c r="TUK8" s="302"/>
      <c r="TUL8" s="302"/>
      <c r="TUM8" s="302"/>
      <c r="TUN8" s="302"/>
      <c r="TUO8" s="302"/>
      <c r="TUP8" s="302"/>
      <c r="TUQ8" s="302"/>
      <c r="TUR8" s="302"/>
      <c r="TUS8" s="302"/>
      <c r="TUT8" s="302"/>
      <c r="TUU8" s="302"/>
      <c r="TUV8" s="302"/>
      <c r="TUW8" s="302"/>
      <c r="TUX8" s="302"/>
      <c r="TUY8" s="302"/>
      <c r="TUZ8" s="302"/>
      <c r="TVA8" s="302"/>
      <c r="TVB8" s="302"/>
      <c r="TVC8" s="302"/>
      <c r="TVD8" s="302"/>
      <c r="TVE8" s="302"/>
      <c r="TVF8" s="302"/>
      <c r="TVG8" s="302"/>
      <c r="TVH8" s="302"/>
      <c r="TVI8" s="302"/>
      <c r="TVJ8" s="302"/>
      <c r="TVK8" s="302"/>
      <c r="TVL8" s="302"/>
      <c r="TVM8" s="302"/>
      <c r="TVN8" s="302"/>
      <c r="TVO8" s="302"/>
      <c r="TVP8" s="302"/>
      <c r="TVQ8" s="302"/>
      <c r="TVR8" s="302"/>
      <c r="TVS8" s="302"/>
      <c r="TVT8" s="302"/>
      <c r="TVU8" s="302"/>
      <c r="TVV8" s="302"/>
      <c r="TVW8" s="302"/>
      <c r="TVX8" s="302"/>
      <c r="TVY8" s="302"/>
      <c r="TVZ8" s="302"/>
      <c r="TWA8" s="302"/>
      <c r="TWB8" s="302"/>
      <c r="TWC8" s="302"/>
      <c r="TWD8" s="302"/>
      <c r="TWE8" s="302"/>
      <c r="TWF8" s="302"/>
      <c r="TWG8" s="302"/>
      <c r="TWH8" s="302"/>
      <c r="TWI8" s="302"/>
      <c r="TWJ8" s="302"/>
      <c r="TWK8" s="302"/>
      <c r="TWL8" s="302"/>
      <c r="TWM8" s="302"/>
      <c r="TWN8" s="302"/>
      <c r="TWO8" s="302"/>
      <c r="TWP8" s="302"/>
      <c r="TWQ8" s="302"/>
      <c r="TWR8" s="302"/>
      <c r="TWS8" s="302"/>
      <c r="TWT8" s="302"/>
      <c r="TWU8" s="302"/>
      <c r="TWV8" s="302"/>
      <c r="TWW8" s="302"/>
      <c r="TWX8" s="302"/>
      <c r="TWY8" s="302"/>
      <c r="TWZ8" s="302"/>
      <c r="TXA8" s="302"/>
      <c r="TXB8" s="302"/>
      <c r="TXC8" s="302"/>
      <c r="TXD8" s="302"/>
      <c r="TXE8" s="302"/>
      <c r="TXF8" s="302"/>
      <c r="TXG8" s="302"/>
      <c r="TXH8" s="302"/>
      <c r="TXI8" s="302"/>
      <c r="TXJ8" s="302"/>
      <c r="TXK8" s="302"/>
      <c r="TXL8" s="302"/>
      <c r="TXM8" s="302"/>
      <c r="TXN8" s="302"/>
      <c r="TXO8" s="302"/>
      <c r="TXP8" s="302"/>
      <c r="TXQ8" s="302"/>
      <c r="TXR8" s="302"/>
      <c r="TXS8" s="302"/>
      <c r="TXT8" s="302"/>
      <c r="TXU8" s="302"/>
      <c r="TXV8" s="302"/>
      <c r="TXW8" s="302"/>
      <c r="TXX8" s="302"/>
      <c r="TXY8" s="302"/>
      <c r="TXZ8" s="302"/>
      <c r="TYA8" s="302"/>
      <c r="TYB8" s="302"/>
      <c r="TYC8" s="302"/>
      <c r="TYD8" s="302"/>
      <c r="TYE8" s="302"/>
      <c r="TYF8" s="302"/>
      <c r="TYG8" s="302"/>
      <c r="TYH8" s="302"/>
      <c r="TYI8" s="302"/>
      <c r="TYJ8" s="302"/>
      <c r="TYK8" s="302"/>
      <c r="TYL8" s="302"/>
      <c r="TYM8" s="302"/>
      <c r="TYN8" s="302"/>
      <c r="TYO8" s="302"/>
      <c r="TYP8" s="302"/>
      <c r="TYQ8" s="302"/>
      <c r="TYR8" s="302"/>
      <c r="TYS8" s="302"/>
      <c r="TYT8" s="302"/>
      <c r="TYU8" s="302"/>
      <c r="TYV8" s="302"/>
      <c r="TYW8" s="302"/>
      <c r="TYX8" s="302"/>
      <c r="TYY8" s="302"/>
      <c r="TYZ8" s="302"/>
      <c r="TZA8" s="302"/>
      <c r="TZB8" s="302"/>
      <c r="TZC8" s="302"/>
      <c r="TZD8" s="302"/>
      <c r="TZE8" s="302"/>
      <c r="TZF8" s="302"/>
      <c r="TZG8" s="302"/>
      <c r="TZH8" s="302"/>
      <c r="TZI8" s="302"/>
      <c r="TZJ8" s="302"/>
      <c r="TZK8" s="302"/>
      <c r="TZL8" s="302"/>
      <c r="TZM8" s="302"/>
      <c r="TZN8" s="302"/>
      <c r="TZO8" s="302"/>
      <c r="TZP8" s="302"/>
      <c r="TZQ8" s="302"/>
      <c r="TZR8" s="302"/>
      <c r="TZS8" s="302"/>
      <c r="TZT8" s="302"/>
      <c r="TZU8" s="302"/>
      <c r="TZV8" s="302"/>
      <c r="TZW8" s="302"/>
      <c r="TZX8" s="302"/>
      <c r="TZY8" s="302"/>
      <c r="TZZ8" s="302"/>
      <c r="UAA8" s="302"/>
      <c r="UAB8" s="302"/>
      <c r="UAC8" s="302"/>
      <c r="UAD8" s="302"/>
      <c r="UAE8" s="302"/>
      <c r="UAF8" s="302"/>
      <c r="UAG8" s="302"/>
      <c r="UAH8" s="302"/>
      <c r="UAI8" s="302"/>
      <c r="UAJ8" s="302"/>
      <c r="UAK8" s="302"/>
      <c r="UAL8" s="302"/>
      <c r="UAM8" s="302"/>
      <c r="UAN8" s="302"/>
      <c r="UAO8" s="302"/>
      <c r="UAP8" s="302"/>
      <c r="UAQ8" s="302"/>
      <c r="UAR8" s="302"/>
      <c r="UAS8" s="302"/>
      <c r="UAT8" s="302"/>
      <c r="UAU8" s="302"/>
      <c r="UAV8" s="302"/>
      <c r="UAW8" s="302"/>
      <c r="UAX8" s="302"/>
      <c r="UAY8" s="302"/>
      <c r="UAZ8" s="302"/>
      <c r="UBA8" s="302"/>
      <c r="UBB8" s="302"/>
      <c r="UBC8" s="302"/>
      <c r="UBD8" s="302"/>
      <c r="UBE8" s="302"/>
      <c r="UBF8" s="302"/>
      <c r="UBG8" s="302"/>
      <c r="UBH8" s="302"/>
      <c r="UBI8" s="302"/>
      <c r="UBJ8" s="302"/>
      <c r="UBK8" s="302"/>
      <c r="UBL8" s="302"/>
      <c r="UBM8" s="302"/>
      <c r="UBN8" s="302"/>
      <c r="UBO8" s="302"/>
      <c r="UBP8" s="302"/>
      <c r="UBQ8" s="302"/>
      <c r="UBR8" s="302"/>
      <c r="UBS8" s="302"/>
      <c r="UBT8" s="302"/>
      <c r="UBU8" s="302"/>
      <c r="UBV8" s="302"/>
      <c r="UBW8" s="302"/>
      <c r="UBX8" s="302"/>
      <c r="UBY8" s="302"/>
      <c r="UBZ8" s="302"/>
      <c r="UCA8" s="302"/>
      <c r="UCB8" s="302"/>
      <c r="UCC8" s="302"/>
      <c r="UCD8" s="302"/>
      <c r="UCE8" s="302"/>
      <c r="UCF8" s="302"/>
      <c r="UCG8" s="302"/>
      <c r="UCH8" s="302"/>
      <c r="UCI8" s="302"/>
      <c r="UCJ8" s="302"/>
      <c r="UCK8" s="302"/>
      <c r="UCL8" s="302"/>
      <c r="UCM8" s="302"/>
      <c r="UCN8" s="302"/>
      <c r="UCO8" s="302"/>
      <c r="UCP8" s="302"/>
      <c r="UCQ8" s="302"/>
      <c r="UCR8" s="302"/>
      <c r="UCS8" s="302"/>
      <c r="UCT8" s="302"/>
      <c r="UCU8" s="302"/>
      <c r="UCV8" s="302"/>
      <c r="UCW8" s="302"/>
      <c r="UCX8" s="302"/>
      <c r="UCY8" s="302"/>
      <c r="UCZ8" s="302"/>
      <c r="UDA8" s="302"/>
      <c r="UDB8" s="302"/>
      <c r="UDC8" s="302"/>
      <c r="UDD8" s="302"/>
      <c r="UDE8" s="302"/>
      <c r="UDF8" s="302"/>
      <c r="UDG8" s="302"/>
      <c r="UDH8" s="302"/>
      <c r="UDI8" s="302"/>
      <c r="UDJ8" s="302"/>
      <c r="UDK8" s="302"/>
      <c r="UDL8" s="302"/>
      <c r="UDM8" s="302"/>
      <c r="UDN8" s="302"/>
      <c r="UDO8" s="302"/>
      <c r="UDP8" s="302"/>
      <c r="UDQ8" s="302"/>
      <c r="UDR8" s="302"/>
      <c r="UDS8" s="302"/>
      <c r="UDT8" s="302"/>
      <c r="UDU8" s="302"/>
      <c r="UDV8" s="302"/>
      <c r="UDW8" s="302"/>
      <c r="UDX8" s="302"/>
      <c r="UDY8" s="302"/>
      <c r="UDZ8" s="302"/>
      <c r="UEA8" s="302"/>
      <c r="UEB8" s="302"/>
      <c r="UEC8" s="302"/>
      <c r="UED8" s="302"/>
      <c r="UEE8" s="302"/>
      <c r="UEF8" s="302"/>
      <c r="UEG8" s="302"/>
      <c r="UEH8" s="302"/>
      <c r="UEI8" s="302"/>
      <c r="UEJ8" s="302"/>
      <c r="UEK8" s="302"/>
      <c r="UEL8" s="302"/>
      <c r="UEM8" s="302"/>
      <c r="UEN8" s="302"/>
      <c r="UEO8" s="302"/>
      <c r="UEP8" s="302"/>
      <c r="UEQ8" s="302"/>
      <c r="UER8" s="302"/>
      <c r="UES8" s="302"/>
      <c r="UET8" s="302"/>
      <c r="UEU8" s="302"/>
      <c r="UEV8" s="302"/>
      <c r="UEW8" s="302"/>
      <c r="UEX8" s="302"/>
      <c r="UEY8" s="302"/>
      <c r="UEZ8" s="302"/>
      <c r="UFA8" s="302"/>
      <c r="UFB8" s="302"/>
      <c r="UFC8" s="302"/>
      <c r="UFD8" s="302"/>
      <c r="UFE8" s="302"/>
      <c r="UFF8" s="302"/>
      <c r="UFG8" s="302"/>
      <c r="UFH8" s="302"/>
      <c r="UFI8" s="302"/>
      <c r="UFJ8" s="302"/>
      <c r="UFK8" s="302"/>
      <c r="UFL8" s="302"/>
      <c r="UFM8" s="302"/>
      <c r="UFN8" s="302"/>
      <c r="UFO8" s="302"/>
      <c r="UFP8" s="302"/>
      <c r="UFQ8" s="302"/>
      <c r="UFR8" s="302"/>
      <c r="UFS8" s="302"/>
      <c r="UFT8" s="302"/>
      <c r="UFU8" s="302"/>
      <c r="UFV8" s="302"/>
      <c r="UFW8" s="302"/>
      <c r="UFX8" s="302"/>
      <c r="UFY8" s="302"/>
      <c r="UFZ8" s="302"/>
      <c r="UGA8" s="302"/>
      <c r="UGB8" s="302"/>
      <c r="UGC8" s="302"/>
      <c r="UGD8" s="302"/>
      <c r="UGE8" s="302"/>
      <c r="UGF8" s="302"/>
      <c r="UGG8" s="302"/>
      <c r="UGH8" s="302"/>
      <c r="UGI8" s="302"/>
      <c r="UGJ8" s="302"/>
      <c r="UGK8" s="302"/>
      <c r="UGL8" s="302"/>
      <c r="UGM8" s="302"/>
      <c r="UGN8" s="302"/>
      <c r="UGO8" s="302"/>
      <c r="UGP8" s="302"/>
      <c r="UGQ8" s="302"/>
      <c r="UGR8" s="302"/>
      <c r="UGS8" s="302"/>
      <c r="UGT8" s="302"/>
      <c r="UGU8" s="302"/>
      <c r="UGV8" s="302"/>
      <c r="UGW8" s="302"/>
      <c r="UGX8" s="302"/>
      <c r="UGY8" s="302"/>
      <c r="UGZ8" s="302"/>
      <c r="UHA8" s="302"/>
      <c r="UHB8" s="302"/>
      <c r="UHC8" s="302"/>
      <c r="UHD8" s="302"/>
      <c r="UHE8" s="302"/>
      <c r="UHF8" s="302"/>
      <c r="UHG8" s="302"/>
      <c r="UHH8" s="302"/>
      <c r="UHI8" s="302"/>
      <c r="UHJ8" s="302"/>
      <c r="UHK8" s="302"/>
      <c r="UHL8" s="302"/>
      <c r="UHM8" s="302"/>
      <c r="UHN8" s="302"/>
      <c r="UHO8" s="302"/>
      <c r="UHP8" s="302"/>
      <c r="UHQ8" s="302"/>
      <c r="UHR8" s="302"/>
      <c r="UHS8" s="302"/>
      <c r="UHT8" s="302"/>
      <c r="UHU8" s="302"/>
      <c r="UHV8" s="302"/>
      <c r="UHW8" s="302"/>
      <c r="UHX8" s="302"/>
      <c r="UHY8" s="302"/>
      <c r="UHZ8" s="302"/>
      <c r="UIA8" s="302"/>
      <c r="UIB8" s="302"/>
      <c r="UIC8" s="302"/>
      <c r="UID8" s="302"/>
      <c r="UIE8" s="302"/>
      <c r="UIF8" s="302"/>
      <c r="UIG8" s="302"/>
      <c r="UIH8" s="302"/>
      <c r="UII8" s="302"/>
      <c r="UIJ8" s="302"/>
      <c r="UIK8" s="302"/>
      <c r="UIL8" s="302"/>
      <c r="UIM8" s="302"/>
      <c r="UIN8" s="302"/>
      <c r="UIO8" s="302"/>
      <c r="UIP8" s="302"/>
      <c r="UIQ8" s="302"/>
      <c r="UIR8" s="302"/>
      <c r="UIS8" s="302"/>
      <c r="UIT8" s="302"/>
      <c r="UIU8" s="302"/>
      <c r="UIV8" s="302"/>
      <c r="UIW8" s="302"/>
      <c r="UIX8" s="302"/>
      <c r="UIY8" s="302"/>
      <c r="UIZ8" s="302"/>
      <c r="UJA8" s="302"/>
      <c r="UJB8" s="302"/>
      <c r="UJC8" s="302"/>
      <c r="UJD8" s="302"/>
      <c r="UJE8" s="302"/>
      <c r="UJF8" s="302"/>
      <c r="UJG8" s="302"/>
      <c r="UJH8" s="302"/>
      <c r="UJI8" s="302"/>
      <c r="UJJ8" s="302"/>
      <c r="UJK8" s="302"/>
      <c r="UJL8" s="302"/>
      <c r="UJM8" s="302"/>
      <c r="UJN8" s="302"/>
      <c r="UJO8" s="302"/>
      <c r="UJP8" s="302"/>
      <c r="UJQ8" s="302"/>
      <c r="UJR8" s="302"/>
      <c r="UJS8" s="302"/>
      <c r="UJT8" s="302"/>
      <c r="UJU8" s="302"/>
      <c r="UJV8" s="302"/>
      <c r="UJW8" s="302"/>
      <c r="UJX8" s="302"/>
      <c r="UJY8" s="302"/>
      <c r="UJZ8" s="302"/>
      <c r="UKA8" s="302"/>
      <c r="UKB8" s="302"/>
      <c r="UKC8" s="302"/>
      <c r="UKD8" s="302"/>
      <c r="UKE8" s="302"/>
      <c r="UKF8" s="302"/>
      <c r="UKG8" s="302"/>
      <c r="UKH8" s="302"/>
      <c r="UKI8" s="302"/>
      <c r="UKJ8" s="302"/>
      <c r="UKK8" s="302"/>
      <c r="UKL8" s="302"/>
      <c r="UKM8" s="302"/>
      <c r="UKN8" s="302"/>
      <c r="UKO8" s="302"/>
      <c r="UKP8" s="302"/>
      <c r="UKQ8" s="302"/>
      <c r="UKR8" s="302"/>
      <c r="UKS8" s="302"/>
      <c r="UKT8" s="302"/>
      <c r="UKU8" s="302"/>
      <c r="UKV8" s="302"/>
      <c r="UKW8" s="302"/>
      <c r="UKX8" s="302"/>
      <c r="UKY8" s="302"/>
      <c r="UKZ8" s="302"/>
      <c r="ULA8" s="302"/>
      <c r="ULB8" s="302"/>
      <c r="ULC8" s="302"/>
      <c r="ULD8" s="302"/>
      <c r="ULE8" s="302"/>
      <c r="ULF8" s="302"/>
      <c r="ULG8" s="302"/>
      <c r="ULH8" s="302"/>
      <c r="ULI8" s="302"/>
      <c r="ULJ8" s="302"/>
      <c r="ULK8" s="302"/>
      <c r="ULL8" s="302"/>
      <c r="ULM8" s="302"/>
      <c r="ULN8" s="302"/>
      <c r="ULO8" s="302"/>
      <c r="ULP8" s="302"/>
      <c r="ULQ8" s="302"/>
      <c r="ULR8" s="302"/>
      <c r="ULS8" s="302"/>
      <c r="ULT8" s="302"/>
      <c r="ULU8" s="302"/>
      <c r="ULV8" s="302"/>
      <c r="ULW8" s="302"/>
      <c r="ULX8" s="302"/>
      <c r="ULY8" s="302"/>
      <c r="ULZ8" s="302"/>
      <c r="UMA8" s="302"/>
      <c r="UMB8" s="302"/>
      <c r="UMC8" s="302"/>
      <c r="UMD8" s="302"/>
      <c r="UME8" s="302"/>
      <c r="UMF8" s="302"/>
      <c r="UMG8" s="302"/>
      <c r="UMH8" s="302"/>
      <c r="UMI8" s="302"/>
      <c r="UMJ8" s="302"/>
      <c r="UMK8" s="302"/>
      <c r="UML8" s="302"/>
      <c r="UMM8" s="302"/>
      <c r="UMN8" s="302"/>
      <c r="UMO8" s="302"/>
      <c r="UMP8" s="302"/>
      <c r="UMQ8" s="302"/>
      <c r="UMR8" s="302"/>
      <c r="UMS8" s="302"/>
      <c r="UMT8" s="302"/>
      <c r="UMU8" s="302"/>
      <c r="UMV8" s="302"/>
      <c r="UMW8" s="302"/>
      <c r="UMX8" s="302"/>
      <c r="UMY8" s="302"/>
      <c r="UMZ8" s="302"/>
      <c r="UNA8" s="302"/>
      <c r="UNB8" s="302"/>
      <c r="UNC8" s="302"/>
      <c r="UND8" s="302"/>
      <c r="UNE8" s="302"/>
      <c r="UNF8" s="302"/>
      <c r="UNG8" s="302"/>
      <c r="UNH8" s="302"/>
      <c r="UNI8" s="302"/>
      <c r="UNJ8" s="302"/>
      <c r="UNK8" s="302"/>
      <c r="UNL8" s="302"/>
      <c r="UNM8" s="302"/>
      <c r="UNN8" s="302"/>
      <c r="UNO8" s="302"/>
      <c r="UNP8" s="302"/>
      <c r="UNQ8" s="302"/>
      <c r="UNR8" s="302"/>
      <c r="UNS8" s="302"/>
      <c r="UNT8" s="302"/>
      <c r="UNU8" s="302"/>
      <c r="UNV8" s="302"/>
      <c r="UNW8" s="302"/>
      <c r="UNX8" s="302"/>
      <c r="UNY8" s="302"/>
      <c r="UNZ8" s="302"/>
      <c r="UOA8" s="302"/>
      <c r="UOB8" s="302"/>
      <c r="UOC8" s="302"/>
      <c r="UOD8" s="302"/>
      <c r="UOE8" s="302"/>
      <c r="UOF8" s="302"/>
      <c r="UOG8" s="302"/>
      <c r="UOH8" s="302"/>
      <c r="UOI8" s="302"/>
      <c r="UOJ8" s="302"/>
      <c r="UOK8" s="302"/>
      <c r="UOL8" s="302"/>
      <c r="UOM8" s="302"/>
      <c r="UON8" s="302"/>
      <c r="UOO8" s="302"/>
      <c r="UOP8" s="302"/>
      <c r="UOQ8" s="302"/>
      <c r="UOR8" s="302"/>
      <c r="UOS8" s="302"/>
      <c r="UOT8" s="302"/>
      <c r="UOU8" s="302"/>
      <c r="UOV8" s="302"/>
      <c r="UOW8" s="302"/>
      <c r="UOX8" s="302"/>
      <c r="UOY8" s="302"/>
      <c r="UOZ8" s="302"/>
      <c r="UPA8" s="302"/>
      <c r="UPB8" s="302"/>
      <c r="UPC8" s="302"/>
      <c r="UPD8" s="302"/>
      <c r="UPE8" s="302"/>
      <c r="UPF8" s="302"/>
      <c r="UPG8" s="302"/>
      <c r="UPH8" s="302"/>
      <c r="UPI8" s="302"/>
      <c r="UPJ8" s="302"/>
      <c r="UPK8" s="302"/>
      <c r="UPL8" s="302"/>
      <c r="UPM8" s="302"/>
      <c r="UPN8" s="302"/>
      <c r="UPO8" s="302"/>
      <c r="UPP8" s="302"/>
      <c r="UPQ8" s="302"/>
      <c r="UPR8" s="302"/>
      <c r="UPS8" s="302"/>
      <c r="UPT8" s="302"/>
      <c r="UPU8" s="302"/>
      <c r="UPV8" s="302"/>
      <c r="UPW8" s="302"/>
      <c r="UPX8" s="302"/>
      <c r="UPY8" s="302"/>
      <c r="UPZ8" s="302"/>
      <c r="UQA8" s="302"/>
      <c r="UQB8" s="302"/>
      <c r="UQC8" s="302"/>
      <c r="UQD8" s="302"/>
      <c r="UQE8" s="302"/>
      <c r="UQF8" s="302"/>
      <c r="UQG8" s="302"/>
      <c r="UQH8" s="302"/>
      <c r="UQI8" s="302"/>
      <c r="UQJ8" s="302"/>
      <c r="UQK8" s="302"/>
      <c r="UQL8" s="302"/>
      <c r="UQM8" s="302"/>
      <c r="UQN8" s="302"/>
      <c r="UQO8" s="302"/>
      <c r="UQP8" s="302"/>
      <c r="UQQ8" s="302"/>
      <c r="UQR8" s="302"/>
      <c r="UQS8" s="302"/>
      <c r="UQT8" s="302"/>
      <c r="UQU8" s="302"/>
      <c r="UQV8" s="302"/>
      <c r="UQW8" s="302"/>
      <c r="UQX8" s="302"/>
      <c r="UQY8" s="302"/>
      <c r="UQZ8" s="302"/>
      <c r="URA8" s="302"/>
      <c r="URB8" s="302"/>
      <c r="URC8" s="302"/>
      <c r="URD8" s="302"/>
      <c r="URE8" s="302"/>
      <c r="URF8" s="302"/>
      <c r="URG8" s="302"/>
      <c r="URH8" s="302"/>
      <c r="URI8" s="302"/>
      <c r="URJ8" s="302"/>
      <c r="URK8" s="302"/>
      <c r="URL8" s="302"/>
      <c r="URM8" s="302"/>
      <c r="URN8" s="302"/>
      <c r="URO8" s="302"/>
      <c r="URP8" s="302"/>
      <c r="URQ8" s="302"/>
      <c r="URR8" s="302"/>
      <c r="URS8" s="302"/>
      <c r="URT8" s="302"/>
      <c r="URU8" s="302"/>
      <c r="URV8" s="302"/>
      <c r="URW8" s="302"/>
      <c r="URX8" s="302"/>
      <c r="URY8" s="302"/>
      <c r="URZ8" s="302"/>
      <c r="USA8" s="302"/>
      <c r="USB8" s="302"/>
      <c r="USC8" s="302"/>
      <c r="USD8" s="302"/>
      <c r="USE8" s="302"/>
      <c r="USF8" s="302"/>
      <c r="USG8" s="302"/>
      <c r="USH8" s="302"/>
      <c r="USI8" s="302"/>
      <c r="USJ8" s="302"/>
      <c r="USK8" s="302"/>
      <c r="USL8" s="302"/>
      <c r="USM8" s="302"/>
      <c r="USN8" s="302"/>
      <c r="USO8" s="302"/>
      <c r="USP8" s="302"/>
      <c r="USQ8" s="302"/>
      <c r="USR8" s="302"/>
      <c r="USS8" s="302"/>
      <c r="UST8" s="302"/>
      <c r="USU8" s="302"/>
      <c r="USV8" s="302"/>
      <c r="USW8" s="302"/>
      <c r="USX8" s="302"/>
      <c r="USY8" s="302"/>
      <c r="USZ8" s="302"/>
      <c r="UTA8" s="302"/>
      <c r="UTB8" s="302"/>
      <c r="UTC8" s="302"/>
      <c r="UTD8" s="302"/>
      <c r="UTE8" s="302"/>
      <c r="UTF8" s="302"/>
      <c r="UTG8" s="302"/>
      <c r="UTH8" s="302"/>
      <c r="UTI8" s="302"/>
      <c r="UTJ8" s="302"/>
      <c r="UTK8" s="302"/>
      <c r="UTL8" s="302"/>
      <c r="UTM8" s="302"/>
      <c r="UTN8" s="302"/>
      <c r="UTO8" s="302"/>
      <c r="UTP8" s="302"/>
      <c r="UTQ8" s="302"/>
      <c r="UTR8" s="302"/>
      <c r="UTS8" s="302"/>
      <c r="UTT8" s="302"/>
      <c r="UTU8" s="302"/>
      <c r="UTV8" s="302"/>
      <c r="UTW8" s="302"/>
      <c r="UTX8" s="302"/>
      <c r="UTY8" s="302"/>
      <c r="UTZ8" s="302"/>
      <c r="UUA8" s="302"/>
      <c r="UUB8" s="302"/>
      <c r="UUC8" s="302"/>
      <c r="UUD8" s="302"/>
      <c r="UUE8" s="302"/>
      <c r="UUF8" s="302"/>
      <c r="UUG8" s="302"/>
      <c r="UUH8" s="302"/>
      <c r="UUI8" s="302"/>
      <c r="UUJ8" s="302"/>
      <c r="UUK8" s="302"/>
      <c r="UUL8" s="302"/>
      <c r="UUM8" s="302"/>
      <c r="UUN8" s="302"/>
      <c r="UUO8" s="302"/>
      <c r="UUP8" s="302"/>
      <c r="UUQ8" s="302"/>
      <c r="UUR8" s="302"/>
      <c r="UUS8" s="302"/>
      <c r="UUT8" s="302"/>
      <c r="UUU8" s="302"/>
      <c r="UUV8" s="302"/>
      <c r="UUW8" s="302"/>
      <c r="UUX8" s="302"/>
      <c r="UUY8" s="302"/>
      <c r="UUZ8" s="302"/>
      <c r="UVA8" s="302"/>
      <c r="UVB8" s="302"/>
      <c r="UVC8" s="302"/>
      <c r="UVD8" s="302"/>
      <c r="UVE8" s="302"/>
      <c r="UVF8" s="302"/>
      <c r="UVG8" s="302"/>
      <c r="UVH8" s="302"/>
      <c r="UVI8" s="302"/>
      <c r="UVJ8" s="302"/>
      <c r="UVK8" s="302"/>
      <c r="UVL8" s="302"/>
      <c r="UVM8" s="302"/>
      <c r="UVN8" s="302"/>
      <c r="UVO8" s="302"/>
      <c r="UVP8" s="302"/>
      <c r="UVQ8" s="302"/>
      <c r="UVR8" s="302"/>
      <c r="UVS8" s="302"/>
      <c r="UVT8" s="302"/>
      <c r="UVU8" s="302"/>
      <c r="UVV8" s="302"/>
      <c r="UVW8" s="302"/>
      <c r="UVX8" s="302"/>
      <c r="UVY8" s="302"/>
      <c r="UVZ8" s="302"/>
      <c r="UWA8" s="302"/>
      <c r="UWB8" s="302"/>
      <c r="UWC8" s="302"/>
      <c r="UWD8" s="302"/>
      <c r="UWE8" s="302"/>
      <c r="UWF8" s="302"/>
      <c r="UWG8" s="302"/>
      <c r="UWH8" s="302"/>
      <c r="UWI8" s="302"/>
      <c r="UWJ8" s="302"/>
      <c r="UWK8" s="302"/>
      <c r="UWL8" s="302"/>
      <c r="UWM8" s="302"/>
      <c r="UWN8" s="302"/>
      <c r="UWO8" s="302"/>
      <c r="UWP8" s="302"/>
      <c r="UWQ8" s="302"/>
      <c r="UWR8" s="302"/>
      <c r="UWS8" s="302"/>
      <c r="UWT8" s="302"/>
      <c r="UWU8" s="302"/>
      <c r="UWV8" s="302"/>
      <c r="UWW8" s="302"/>
      <c r="UWX8" s="302"/>
      <c r="UWY8" s="302"/>
      <c r="UWZ8" s="302"/>
      <c r="UXA8" s="302"/>
      <c r="UXB8" s="302"/>
      <c r="UXC8" s="302"/>
      <c r="UXD8" s="302"/>
      <c r="UXE8" s="302"/>
      <c r="UXF8" s="302"/>
      <c r="UXG8" s="302"/>
      <c r="UXH8" s="302"/>
      <c r="UXI8" s="302"/>
      <c r="UXJ8" s="302"/>
      <c r="UXK8" s="302"/>
      <c r="UXL8" s="302"/>
      <c r="UXM8" s="302"/>
      <c r="UXN8" s="302"/>
      <c r="UXO8" s="302"/>
      <c r="UXP8" s="302"/>
      <c r="UXQ8" s="302"/>
      <c r="UXR8" s="302"/>
      <c r="UXS8" s="302"/>
      <c r="UXT8" s="302"/>
      <c r="UXU8" s="302"/>
      <c r="UXV8" s="302"/>
      <c r="UXW8" s="302"/>
      <c r="UXX8" s="302"/>
      <c r="UXY8" s="302"/>
      <c r="UXZ8" s="302"/>
      <c r="UYA8" s="302"/>
      <c r="UYB8" s="302"/>
      <c r="UYC8" s="302"/>
      <c r="UYD8" s="302"/>
      <c r="UYE8" s="302"/>
      <c r="UYF8" s="302"/>
      <c r="UYG8" s="302"/>
      <c r="UYH8" s="302"/>
      <c r="UYI8" s="302"/>
      <c r="UYJ8" s="302"/>
      <c r="UYK8" s="302"/>
      <c r="UYL8" s="302"/>
      <c r="UYM8" s="302"/>
      <c r="UYN8" s="302"/>
      <c r="UYO8" s="302"/>
      <c r="UYP8" s="302"/>
      <c r="UYQ8" s="302"/>
      <c r="UYR8" s="302"/>
      <c r="UYS8" s="302"/>
      <c r="UYT8" s="302"/>
      <c r="UYU8" s="302"/>
      <c r="UYV8" s="302"/>
      <c r="UYW8" s="302"/>
      <c r="UYX8" s="302"/>
      <c r="UYY8" s="302"/>
      <c r="UYZ8" s="302"/>
      <c r="UZA8" s="302"/>
      <c r="UZB8" s="302"/>
      <c r="UZC8" s="302"/>
      <c r="UZD8" s="302"/>
      <c r="UZE8" s="302"/>
      <c r="UZF8" s="302"/>
      <c r="UZG8" s="302"/>
      <c r="UZH8" s="302"/>
      <c r="UZI8" s="302"/>
      <c r="UZJ8" s="302"/>
      <c r="UZK8" s="302"/>
      <c r="UZL8" s="302"/>
      <c r="UZM8" s="302"/>
      <c r="UZN8" s="302"/>
      <c r="UZO8" s="302"/>
      <c r="UZP8" s="302"/>
      <c r="UZQ8" s="302"/>
      <c r="UZR8" s="302"/>
      <c r="UZS8" s="302"/>
      <c r="UZT8" s="302"/>
      <c r="UZU8" s="302"/>
      <c r="UZV8" s="302"/>
      <c r="UZW8" s="302"/>
      <c r="UZX8" s="302"/>
      <c r="UZY8" s="302"/>
      <c r="UZZ8" s="302"/>
      <c r="VAA8" s="302"/>
      <c r="VAB8" s="302"/>
      <c r="VAC8" s="302"/>
      <c r="VAD8" s="302"/>
      <c r="VAE8" s="302"/>
      <c r="VAF8" s="302"/>
      <c r="VAG8" s="302"/>
      <c r="VAH8" s="302"/>
      <c r="VAI8" s="302"/>
      <c r="VAJ8" s="302"/>
      <c r="VAK8" s="302"/>
      <c r="VAL8" s="302"/>
      <c r="VAM8" s="302"/>
      <c r="VAN8" s="302"/>
      <c r="VAO8" s="302"/>
      <c r="VAP8" s="302"/>
      <c r="VAQ8" s="302"/>
      <c r="VAR8" s="302"/>
      <c r="VAS8" s="302"/>
      <c r="VAT8" s="302"/>
      <c r="VAU8" s="302"/>
      <c r="VAV8" s="302"/>
      <c r="VAW8" s="302"/>
      <c r="VAX8" s="302"/>
      <c r="VAY8" s="302"/>
      <c r="VAZ8" s="302"/>
      <c r="VBA8" s="302"/>
      <c r="VBB8" s="302"/>
      <c r="VBC8" s="302"/>
      <c r="VBD8" s="302"/>
      <c r="VBE8" s="302"/>
      <c r="VBF8" s="302"/>
      <c r="VBG8" s="302"/>
      <c r="VBH8" s="302"/>
      <c r="VBI8" s="302"/>
      <c r="VBJ8" s="302"/>
      <c r="VBK8" s="302"/>
      <c r="VBL8" s="302"/>
      <c r="VBM8" s="302"/>
      <c r="VBN8" s="302"/>
      <c r="VBO8" s="302"/>
      <c r="VBP8" s="302"/>
      <c r="VBQ8" s="302"/>
      <c r="VBR8" s="302"/>
      <c r="VBS8" s="302"/>
      <c r="VBT8" s="302"/>
      <c r="VBU8" s="302"/>
      <c r="VBV8" s="302"/>
      <c r="VBW8" s="302"/>
      <c r="VBX8" s="302"/>
      <c r="VBY8" s="302"/>
      <c r="VBZ8" s="302"/>
      <c r="VCA8" s="302"/>
      <c r="VCB8" s="302"/>
      <c r="VCC8" s="302"/>
      <c r="VCD8" s="302"/>
      <c r="VCE8" s="302"/>
      <c r="VCF8" s="302"/>
      <c r="VCG8" s="302"/>
      <c r="VCH8" s="302"/>
      <c r="VCI8" s="302"/>
      <c r="VCJ8" s="302"/>
      <c r="VCK8" s="302"/>
      <c r="VCL8" s="302"/>
      <c r="VCM8" s="302"/>
      <c r="VCN8" s="302"/>
      <c r="VCO8" s="302"/>
      <c r="VCP8" s="302"/>
      <c r="VCQ8" s="302"/>
      <c r="VCR8" s="302"/>
      <c r="VCS8" s="302"/>
      <c r="VCT8" s="302"/>
      <c r="VCU8" s="302"/>
      <c r="VCV8" s="302"/>
      <c r="VCW8" s="302"/>
      <c r="VCX8" s="302"/>
      <c r="VCY8" s="302"/>
      <c r="VCZ8" s="302"/>
      <c r="VDA8" s="302"/>
      <c r="VDB8" s="302"/>
      <c r="VDC8" s="302"/>
      <c r="VDD8" s="302"/>
      <c r="VDE8" s="302"/>
      <c r="VDF8" s="302"/>
      <c r="VDG8" s="302"/>
      <c r="VDH8" s="302"/>
      <c r="VDI8" s="302"/>
      <c r="VDJ8" s="302"/>
      <c r="VDK8" s="302"/>
      <c r="VDL8" s="302"/>
      <c r="VDM8" s="302"/>
      <c r="VDN8" s="302"/>
      <c r="VDO8" s="302"/>
      <c r="VDP8" s="302"/>
      <c r="VDQ8" s="302"/>
      <c r="VDR8" s="302"/>
      <c r="VDS8" s="302"/>
      <c r="VDT8" s="302"/>
      <c r="VDU8" s="302"/>
      <c r="VDV8" s="302"/>
      <c r="VDW8" s="302"/>
      <c r="VDX8" s="302"/>
      <c r="VDY8" s="302"/>
      <c r="VDZ8" s="302"/>
      <c r="VEA8" s="302"/>
      <c r="VEB8" s="302"/>
      <c r="VEC8" s="302"/>
      <c r="VED8" s="302"/>
      <c r="VEE8" s="302"/>
      <c r="VEF8" s="302"/>
      <c r="VEG8" s="302"/>
      <c r="VEH8" s="302"/>
      <c r="VEI8" s="302"/>
      <c r="VEJ8" s="302"/>
      <c r="VEK8" s="302"/>
      <c r="VEL8" s="302"/>
      <c r="VEM8" s="302"/>
      <c r="VEN8" s="302"/>
      <c r="VEO8" s="302"/>
      <c r="VEP8" s="302"/>
      <c r="VEQ8" s="302"/>
      <c r="VER8" s="302"/>
      <c r="VES8" s="302"/>
      <c r="VET8" s="302"/>
      <c r="VEU8" s="302"/>
      <c r="VEV8" s="302"/>
      <c r="VEW8" s="302"/>
      <c r="VEX8" s="302"/>
      <c r="VEY8" s="302"/>
      <c r="VEZ8" s="302"/>
      <c r="VFA8" s="302"/>
      <c r="VFB8" s="302"/>
      <c r="VFC8" s="302"/>
      <c r="VFD8" s="302"/>
      <c r="VFE8" s="302"/>
      <c r="VFF8" s="302"/>
      <c r="VFG8" s="302"/>
      <c r="VFH8" s="302"/>
      <c r="VFI8" s="302"/>
      <c r="VFJ8" s="302"/>
      <c r="VFK8" s="302"/>
      <c r="VFL8" s="302"/>
      <c r="VFM8" s="302"/>
      <c r="VFN8" s="302"/>
      <c r="VFO8" s="302"/>
      <c r="VFP8" s="302"/>
      <c r="VFQ8" s="302"/>
      <c r="VFR8" s="302"/>
      <c r="VFS8" s="302"/>
      <c r="VFT8" s="302"/>
      <c r="VFU8" s="302"/>
      <c r="VFV8" s="302"/>
      <c r="VFW8" s="302"/>
      <c r="VFX8" s="302"/>
      <c r="VFY8" s="302"/>
      <c r="VFZ8" s="302"/>
      <c r="VGA8" s="302"/>
      <c r="VGB8" s="302"/>
      <c r="VGC8" s="302"/>
      <c r="VGD8" s="302"/>
      <c r="VGE8" s="302"/>
      <c r="VGF8" s="302"/>
      <c r="VGG8" s="302"/>
      <c r="VGH8" s="302"/>
      <c r="VGI8" s="302"/>
      <c r="VGJ8" s="302"/>
      <c r="VGK8" s="302"/>
      <c r="VGL8" s="302"/>
      <c r="VGM8" s="302"/>
      <c r="VGN8" s="302"/>
      <c r="VGO8" s="302"/>
      <c r="VGP8" s="302"/>
      <c r="VGQ8" s="302"/>
      <c r="VGR8" s="302"/>
      <c r="VGS8" s="302"/>
      <c r="VGT8" s="302"/>
      <c r="VGU8" s="302"/>
      <c r="VGV8" s="302"/>
      <c r="VGW8" s="302"/>
      <c r="VGX8" s="302"/>
      <c r="VGY8" s="302"/>
      <c r="VGZ8" s="302"/>
      <c r="VHA8" s="302"/>
      <c r="VHB8" s="302"/>
      <c r="VHC8" s="302"/>
      <c r="VHD8" s="302"/>
      <c r="VHE8" s="302"/>
      <c r="VHF8" s="302"/>
      <c r="VHG8" s="302"/>
      <c r="VHH8" s="302"/>
      <c r="VHI8" s="302"/>
      <c r="VHJ8" s="302"/>
      <c r="VHK8" s="302"/>
      <c r="VHL8" s="302"/>
      <c r="VHM8" s="302"/>
      <c r="VHN8" s="302"/>
      <c r="VHO8" s="302"/>
      <c r="VHP8" s="302"/>
      <c r="VHQ8" s="302"/>
      <c r="VHR8" s="302"/>
      <c r="VHS8" s="302"/>
      <c r="VHT8" s="302"/>
      <c r="VHU8" s="302"/>
      <c r="VHV8" s="302"/>
      <c r="VHW8" s="302"/>
      <c r="VHX8" s="302"/>
      <c r="VHY8" s="302"/>
      <c r="VHZ8" s="302"/>
      <c r="VIA8" s="302"/>
      <c r="VIB8" s="302"/>
      <c r="VIC8" s="302"/>
      <c r="VID8" s="302"/>
      <c r="VIE8" s="302"/>
      <c r="VIF8" s="302"/>
      <c r="VIG8" s="302"/>
      <c r="VIH8" s="302"/>
      <c r="VII8" s="302"/>
      <c r="VIJ8" s="302"/>
      <c r="VIK8" s="302"/>
      <c r="VIL8" s="302"/>
      <c r="VIM8" s="302"/>
      <c r="VIN8" s="302"/>
      <c r="VIO8" s="302"/>
      <c r="VIP8" s="302"/>
      <c r="VIQ8" s="302"/>
      <c r="VIR8" s="302"/>
      <c r="VIS8" s="302"/>
      <c r="VIT8" s="302"/>
      <c r="VIU8" s="302"/>
      <c r="VIV8" s="302"/>
      <c r="VIW8" s="302"/>
      <c r="VIX8" s="302"/>
      <c r="VIY8" s="302"/>
      <c r="VIZ8" s="302"/>
      <c r="VJA8" s="302"/>
      <c r="VJB8" s="302"/>
      <c r="VJC8" s="302"/>
      <c r="VJD8" s="302"/>
      <c r="VJE8" s="302"/>
      <c r="VJF8" s="302"/>
      <c r="VJG8" s="302"/>
      <c r="VJH8" s="302"/>
      <c r="VJI8" s="302"/>
      <c r="VJJ8" s="302"/>
      <c r="VJK8" s="302"/>
      <c r="VJL8" s="302"/>
      <c r="VJM8" s="302"/>
      <c r="VJN8" s="302"/>
      <c r="VJO8" s="302"/>
      <c r="VJP8" s="302"/>
      <c r="VJQ8" s="302"/>
      <c r="VJR8" s="302"/>
      <c r="VJS8" s="302"/>
      <c r="VJT8" s="302"/>
      <c r="VJU8" s="302"/>
      <c r="VJV8" s="302"/>
      <c r="VJW8" s="302"/>
      <c r="VJX8" s="302"/>
      <c r="VJY8" s="302"/>
      <c r="VJZ8" s="302"/>
      <c r="VKA8" s="302"/>
      <c r="VKB8" s="302"/>
      <c r="VKC8" s="302"/>
      <c r="VKD8" s="302"/>
      <c r="VKE8" s="302"/>
      <c r="VKF8" s="302"/>
      <c r="VKG8" s="302"/>
      <c r="VKH8" s="302"/>
      <c r="VKI8" s="302"/>
      <c r="VKJ8" s="302"/>
      <c r="VKK8" s="302"/>
      <c r="VKL8" s="302"/>
      <c r="VKM8" s="302"/>
      <c r="VKN8" s="302"/>
      <c r="VKO8" s="302"/>
      <c r="VKP8" s="302"/>
      <c r="VKQ8" s="302"/>
      <c r="VKR8" s="302"/>
      <c r="VKS8" s="302"/>
      <c r="VKT8" s="302"/>
      <c r="VKU8" s="302"/>
      <c r="VKV8" s="302"/>
      <c r="VKW8" s="302"/>
      <c r="VKX8" s="302"/>
      <c r="VKY8" s="302"/>
      <c r="VKZ8" s="302"/>
      <c r="VLA8" s="302"/>
      <c r="VLB8" s="302"/>
      <c r="VLC8" s="302"/>
      <c r="VLD8" s="302"/>
      <c r="VLE8" s="302"/>
      <c r="VLF8" s="302"/>
      <c r="VLG8" s="302"/>
      <c r="VLH8" s="302"/>
      <c r="VLI8" s="302"/>
      <c r="VLJ8" s="302"/>
      <c r="VLK8" s="302"/>
      <c r="VLL8" s="302"/>
      <c r="VLM8" s="302"/>
      <c r="VLN8" s="302"/>
      <c r="VLO8" s="302"/>
      <c r="VLP8" s="302"/>
      <c r="VLQ8" s="302"/>
      <c r="VLR8" s="302"/>
      <c r="VLS8" s="302"/>
      <c r="VLT8" s="302"/>
      <c r="VLU8" s="302"/>
      <c r="VLV8" s="302"/>
      <c r="VLW8" s="302"/>
      <c r="VLX8" s="302"/>
      <c r="VLY8" s="302"/>
      <c r="VLZ8" s="302"/>
      <c r="VMA8" s="302"/>
      <c r="VMB8" s="302"/>
      <c r="VMC8" s="302"/>
      <c r="VMD8" s="302"/>
      <c r="VME8" s="302"/>
      <c r="VMF8" s="302"/>
      <c r="VMG8" s="302"/>
      <c r="VMH8" s="302"/>
      <c r="VMI8" s="302"/>
      <c r="VMJ8" s="302"/>
      <c r="VMK8" s="302"/>
      <c r="VML8" s="302"/>
      <c r="VMM8" s="302"/>
      <c r="VMN8" s="302"/>
      <c r="VMO8" s="302"/>
      <c r="VMP8" s="302"/>
      <c r="VMQ8" s="302"/>
      <c r="VMR8" s="302"/>
      <c r="VMS8" s="302"/>
      <c r="VMT8" s="302"/>
      <c r="VMU8" s="302"/>
      <c r="VMV8" s="302"/>
      <c r="VMW8" s="302"/>
      <c r="VMX8" s="302"/>
      <c r="VMY8" s="302"/>
      <c r="VMZ8" s="302"/>
      <c r="VNA8" s="302"/>
      <c r="VNB8" s="302"/>
      <c r="VNC8" s="302"/>
      <c r="VND8" s="302"/>
      <c r="VNE8" s="302"/>
      <c r="VNF8" s="302"/>
      <c r="VNG8" s="302"/>
      <c r="VNH8" s="302"/>
      <c r="VNI8" s="302"/>
      <c r="VNJ8" s="302"/>
      <c r="VNK8" s="302"/>
      <c r="VNL8" s="302"/>
      <c r="VNM8" s="302"/>
      <c r="VNN8" s="302"/>
      <c r="VNO8" s="302"/>
      <c r="VNP8" s="302"/>
      <c r="VNQ8" s="302"/>
      <c r="VNR8" s="302"/>
      <c r="VNS8" s="302"/>
      <c r="VNT8" s="302"/>
      <c r="VNU8" s="302"/>
      <c r="VNV8" s="302"/>
      <c r="VNW8" s="302"/>
      <c r="VNX8" s="302"/>
      <c r="VNY8" s="302"/>
      <c r="VNZ8" s="302"/>
      <c r="VOA8" s="302"/>
      <c r="VOB8" s="302"/>
      <c r="VOC8" s="302"/>
      <c r="VOD8" s="302"/>
      <c r="VOE8" s="302"/>
      <c r="VOF8" s="302"/>
      <c r="VOG8" s="302"/>
      <c r="VOH8" s="302"/>
      <c r="VOI8" s="302"/>
      <c r="VOJ8" s="302"/>
      <c r="VOK8" s="302"/>
      <c r="VOL8" s="302"/>
      <c r="VOM8" s="302"/>
      <c r="VON8" s="302"/>
      <c r="VOO8" s="302"/>
      <c r="VOP8" s="302"/>
      <c r="VOQ8" s="302"/>
      <c r="VOR8" s="302"/>
      <c r="VOS8" s="302"/>
      <c r="VOT8" s="302"/>
      <c r="VOU8" s="302"/>
      <c r="VOV8" s="302"/>
      <c r="VOW8" s="302"/>
      <c r="VOX8" s="302"/>
      <c r="VOY8" s="302"/>
      <c r="VOZ8" s="302"/>
      <c r="VPA8" s="302"/>
      <c r="VPB8" s="302"/>
      <c r="VPC8" s="302"/>
      <c r="VPD8" s="302"/>
      <c r="VPE8" s="302"/>
      <c r="VPF8" s="302"/>
      <c r="VPG8" s="302"/>
      <c r="VPH8" s="302"/>
      <c r="VPI8" s="302"/>
      <c r="VPJ8" s="302"/>
      <c r="VPK8" s="302"/>
      <c r="VPL8" s="302"/>
      <c r="VPM8" s="302"/>
      <c r="VPN8" s="302"/>
      <c r="VPO8" s="302"/>
      <c r="VPP8" s="302"/>
      <c r="VPQ8" s="302"/>
      <c r="VPR8" s="302"/>
      <c r="VPS8" s="302"/>
      <c r="VPT8" s="302"/>
      <c r="VPU8" s="302"/>
      <c r="VPV8" s="302"/>
      <c r="VPW8" s="302"/>
      <c r="VPX8" s="302"/>
      <c r="VPY8" s="302"/>
      <c r="VPZ8" s="302"/>
      <c r="VQA8" s="302"/>
      <c r="VQB8" s="302"/>
      <c r="VQC8" s="302"/>
      <c r="VQD8" s="302"/>
      <c r="VQE8" s="302"/>
      <c r="VQF8" s="302"/>
      <c r="VQG8" s="302"/>
      <c r="VQH8" s="302"/>
      <c r="VQI8" s="302"/>
      <c r="VQJ8" s="302"/>
      <c r="VQK8" s="302"/>
      <c r="VQL8" s="302"/>
      <c r="VQM8" s="302"/>
      <c r="VQN8" s="302"/>
      <c r="VQO8" s="302"/>
      <c r="VQP8" s="302"/>
      <c r="VQQ8" s="302"/>
      <c r="VQR8" s="302"/>
      <c r="VQS8" s="302"/>
      <c r="VQT8" s="302"/>
      <c r="VQU8" s="302"/>
      <c r="VQV8" s="302"/>
      <c r="VQW8" s="302"/>
      <c r="VQX8" s="302"/>
      <c r="VQY8" s="302"/>
      <c r="VQZ8" s="302"/>
      <c r="VRA8" s="302"/>
      <c r="VRB8" s="302"/>
      <c r="VRC8" s="302"/>
      <c r="VRD8" s="302"/>
      <c r="VRE8" s="302"/>
      <c r="VRF8" s="302"/>
      <c r="VRG8" s="302"/>
      <c r="VRH8" s="302"/>
      <c r="VRI8" s="302"/>
      <c r="VRJ8" s="302"/>
      <c r="VRK8" s="302"/>
      <c r="VRL8" s="302"/>
      <c r="VRM8" s="302"/>
      <c r="VRN8" s="302"/>
      <c r="VRO8" s="302"/>
      <c r="VRP8" s="302"/>
      <c r="VRQ8" s="302"/>
      <c r="VRR8" s="302"/>
      <c r="VRS8" s="302"/>
      <c r="VRT8" s="302"/>
      <c r="VRU8" s="302"/>
      <c r="VRV8" s="302"/>
      <c r="VRW8" s="302"/>
      <c r="VRX8" s="302"/>
      <c r="VRY8" s="302"/>
      <c r="VRZ8" s="302"/>
      <c r="VSA8" s="302"/>
      <c r="VSB8" s="302"/>
      <c r="VSC8" s="302"/>
      <c r="VSD8" s="302"/>
      <c r="VSE8" s="302"/>
      <c r="VSF8" s="302"/>
      <c r="VSG8" s="302"/>
      <c r="VSH8" s="302"/>
      <c r="VSI8" s="302"/>
      <c r="VSJ8" s="302"/>
      <c r="VSK8" s="302"/>
      <c r="VSL8" s="302"/>
      <c r="VSM8" s="302"/>
      <c r="VSN8" s="302"/>
      <c r="VSO8" s="302"/>
      <c r="VSP8" s="302"/>
      <c r="VSQ8" s="302"/>
      <c r="VSR8" s="302"/>
      <c r="VSS8" s="302"/>
      <c r="VST8" s="302"/>
      <c r="VSU8" s="302"/>
      <c r="VSV8" s="302"/>
      <c r="VSW8" s="302"/>
      <c r="VSX8" s="302"/>
      <c r="VSY8" s="302"/>
      <c r="VSZ8" s="302"/>
      <c r="VTA8" s="302"/>
      <c r="VTB8" s="302"/>
      <c r="VTC8" s="302"/>
      <c r="VTD8" s="302"/>
      <c r="VTE8" s="302"/>
      <c r="VTF8" s="302"/>
      <c r="VTG8" s="302"/>
      <c r="VTH8" s="302"/>
      <c r="VTI8" s="302"/>
      <c r="VTJ8" s="302"/>
      <c r="VTK8" s="302"/>
      <c r="VTL8" s="302"/>
      <c r="VTM8" s="302"/>
      <c r="VTN8" s="302"/>
      <c r="VTO8" s="302"/>
      <c r="VTP8" s="302"/>
      <c r="VTQ8" s="302"/>
      <c r="VTR8" s="302"/>
      <c r="VTS8" s="302"/>
      <c r="VTT8" s="302"/>
      <c r="VTU8" s="302"/>
      <c r="VTV8" s="302"/>
      <c r="VTW8" s="302"/>
      <c r="VTX8" s="302"/>
      <c r="VTY8" s="302"/>
      <c r="VTZ8" s="302"/>
      <c r="VUA8" s="302"/>
      <c r="VUB8" s="302"/>
      <c r="VUC8" s="302"/>
      <c r="VUD8" s="302"/>
      <c r="VUE8" s="302"/>
      <c r="VUF8" s="302"/>
      <c r="VUG8" s="302"/>
      <c r="VUH8" s="302"/>
      <c r="VUI8" s="302"/>
      <c r="VUJ8" s="302"/>
      <c r="VUK8" s="302"/>
      <c r="VUL8" s="302"/>
      <c r="VUM8" s="302"/>
      <c r="VUN8" s="302"/>
      <c r="VUO8" s="302"/>
      <c r="VUP8" s="302"/>
      <c r="VUQ8" s="302"/>
      <c r="VUR8" s="302"/>
      <c r="VUS8" s="302"/>
      <c r="VUT8" s="302"/>
      <c r="VUU8" s="302"/>
      <c r="VUV8" s="302"/>
      <c r="VUW8" s="302"/>
      <c r="VUX8" s="302"/>
      <c r="VUY8" s="302"/>
      <c r="VUZ8" s="302"/>
      <c r="VVA8" s="302"/>
      <c r="VVB8" s="302"/>
      <c r="VVC8" s="302"/>
      <c r="VVD8" s="302"/>
      <c r="VVE8" s="302"/>
      <c r="VVF8" s="302"/>
      <c r="VVG8" s="302"/>
      <c r="VVH8" s="302"/>
      <c r="VVI8" s="302"/>
      <c r="VVJ8" s="302"/>
      <c r="VVK8" s="302"/>
      <c r="VVL8" s="302"/>
      <c r="VVM8" s="302"/>
      <c r="VVN8" s="302"/>
      <c r="VVO8" s="302"/>
      <c r="VVP8" s="302"/>
      <c r="VVQ8" s="302"/>
      <c r="VVR8" s="302"/>
      <c r="VVS8" s="302"/>
      <c r="VVT8" s="302"/>
      <c r="VVU8" s="302"/>
      <c r="VVV8" s="302"/>
      <c r="VVW8" s="302"/>
      <c r="VVX8" s="302"/>
      <c r="VVY8" s="302"/>
      <c r="VVZ8" s="302"/>
      <c r="VWA8" s="302"/>
      <c r="VWB8" s="302"/>
      <c r="VWC8" s="302"/>
      <c r="VWD8" s="302"/>
      <c r="VWE8" s="302"/>
      <c r="VWF8" s="302"/>
      <c r="VWG8" s="302"/>
      <c r="VWH8" s="302"/>
      <c r="VWI8" s="302"/>
      <c r="VWJ8" s="302"/>
      <c r="VWK8" s="302"/>
      <c r="VWL8" s="302"/>
      <c r="VWM8" s="302"/>
      <c r="VWN8" s="302"/>
      <c r="VWO8" s="302"/>
      <c r="VWP8" s="302"/>
      <c r="VWQ8" s="302"/>
      <c r="VWR8" s="302"/>
      <c r="VWS8" s="302"/>
      <c r="VWT8" s="302"/>
      <c r="VWU8" s="302"/>
      <c r="VWV8" s="302"/>
      <c r="VWW8" s="302"/>
      <c r="VWX8" s="302"/>
      <c r="VWY8" s="302"/>
      <c r="VWZ8" s="302"/>
      <c r="VXA8" s="302"/>
      <c r="VXB8" s="302"/>
      <c r="VXC8" s="302"/>
      <c r="VXD8" s="302"/>
      <c r="VXE8" s="302"/>
      <c r="VXF8" s="302"/>
      <c r="VXG8" s="302"/>
      <c r="VXH8" s="302"/>
      <c r="VXI8" s="302"/>
      <c r="VXJ8" s="302"/>
      <c r="VXK8" s="302"/>
      <c r="VXL8" s="302"/>
      <c r="VXM8" s="302"/>
      <c r="VXN8" s="302"/>
      <c r="VXO8" s="302"/>
      <c r="VXP8" s="302"/>
      <c r="VXQ8" s="302"/>
      <c r="VXR8" s="302"/>
      <c r="VXS8" s="302"/>
      <c r="VXT8" s="302"/>
      <c r="VXU8" s="302"/>
      <c r="VXV8" s="302"/>
      <c r="VXW8" s="302"/>
      <c r="VXX8" s="302"/>
      <c r="VXY8" s="302"/>
      <c r="VXZ8" s="302"/>
      <c r="VYA8" s="302"/>
      <c r="VYB8" s="302"/>
      <c r="VYC8" s="302"/>
      <c r="VYD8" s="302"/>
      <c r="VYE8" s="302"/>
      <c r="VYF8" s="302"/>
      <c r="VYG8" s="302"/>
      <c r="VYH8" s="302"/>
      <c r="VYI8" s="302"/>
      <c r="VYJ8" s="302"/>
      <c r="VYK8" s="302"/>
      <c r="VYL8" s="302"/>
      <c r="VYM8" s="302"/>
      <c r="VYN8" s="302"/>
      <c r="VYO8" s="302"/>
      <c r="VYP8" s="302"/>
      <c r="VYQ8" s="302"/>
      <c r="VYR8" s="302"/>
      <c r="VYS8" s="302"/>
      <c r="VYT8" s="302"/>
      <c r="VYU8" s="302"/>
      <c r="VYV8" s="302"/>
      <c r="VYW8" s="302"/>
      <c r="VYX8" s="302"/>
      <c r="VYY8" s="302"/>
      <c r="VYZ8" s="302"/>
      <c r="VZA8" s="302"/>
      <c r="VZB8" s="302"/>
      <c r="VZC8" s="302"/>
      <c r="VZD8" s="302"/>
      <c r="VZE8" s="302"/>
      <c r="VZF8" s="302"/>
      <c r="VZG8" s="302"/>
      <c r="VZH8" s="302"/>
      <c r="VZI8" s="302"/>
      <c r="VZJ8" s="302"/>
      <c r="VZK8" s="302"/>
      <c r="VZL8" s="302"/>
      <c r="VZM8" s="302"/>
      <c r="VZN8" s="302"/>
      <c r="VZO8" s="302"/>
      <c r="VZP8" s="302"/>
      <c r="VZQ8" s="302"/>
      <c r="VZR8" s="302"/>
      <c r="VZS8" s="302"/>
      <c r="VZT8" s="302"/>
      <c r="VZU8" s="302"/>
      <c r="VZV8" s="302"/>
      <c r="VZW8" s="302"/>
      <c r="VZX8" s="302"/>
      <c r="VZY8" s="302"/>
      <c r="VZZ8" s="302"/>
      <c r="WAA8" s="302"/>
      <c r="WAB8" s="302"/>
      <c r="WAC8" s="302"/>
      <c r="WAD8" s="302"/>
      <c r="WAE8" s="302"/>
      <c r="WAF8" s="302"/>
      <c r="WAG8" s="302"/>
      <c r="WAH8" s="302"/>
      <c r="WAI8" s="302"/>
      <c r="WAJ8" s="302"/>
      <c r="WAK8" s="302"/>
      <c r="WAL8" s="302"/>
      <c r="WAM8" s="302"/>
      <c r="WAN8" s="302"/>
      <c r="WAO8" s="302"/>
      <c r="WAP8" s="302"/>
      <c r="WAQ8" s="302"/>
      <c r="WAR8" s="302"/>
      <c r="WAS8" s="302"/>
      <c r="WAT8" s="302"/>
      <c r="WAU8" s="302"/>
      <c r="WAV8" s="302"/>
      <c r="WAW8" s="302"/>
      <c r="WAX8" s="302"/>
      <c r="WAY8" s="302"/>
      <c r="WAZ8" s="302"/>
      <c r="WBA8" s="302"/>
      <c r="WBB8" s="302"/>
      <c r="WBC8" s="302"/>
      <c r="WBD8" s="302"/>
      <c r="WBE8" s="302"/>
      <c r="WBF8" s="302"/>
      <c r="WBG8" s="302"/>
      <c r="WBH8" s="302"/>
      <c r="WBI8" s="302"/>
      <c r="WBJ8" s="302"/>
      <c r="WBK8" s="302"/>
      <c r="WBL8" s="302"/>
      <c r="WBM8" s="302"/>
      <c r="WBN8" s="302"/>
      <c r="WBO8" s="302"/>
      <c r="WBP8" s="302"/>
      <c r="WBQ8" s="302"/>
      <c r="WBR8" s="302"/>
      <c r="WBS8" s="302"/>
      <c r="WBT8" s="302"/>
      <c r="WBU8" s="302"/>
      <c r="WBV8" s="302"/>
      <c r="WBW8" s="302"/>
      <c r="WBX8" s="302"/>
      <c r="WBY8" s="302"/>
      <c r="WBZ8" s="302"/>
      <c r="WCA8" s="302"/>
      <c r="WCB8" s="302"/>
      <c r="WCC8" s="302"/>
      <c r="WCD8" s="302"/>
      <c r="WCE8" s="302"/>
      <c r="WCF8" s="302"/>
      <c r="WCG8" s="302"/>
      <c r="WCH8" s="302"/>
      <c r="WCI8" s="302"/>
      <c r="WCJ8" s="302"/>
      <c r="WCK8" s="302"/>
      <c r="WCL8" s="302"/>
      <c r="WCM8" s="302"/>
      <c r="WCN8" s="302"/>
      <c r="WCO8" s="302"/>
      <c r="WCP8" s="302"/>
      <c r="WCQ8" s="302"/>
      <c r="WCR8" s="302"/>
      <c r="WCS8" s="302"/>
      <c r="WCT8" s="302"/>
      <c r="WCU8" s="302"/>
      <c r="WCV8" s="302"/>
      <c r="WCW8" s="302"/>
      <c r="WCX8" s="302"/>
      <c r="WCY8" s="302"/>
      <c r="WCZ8" s="302"/>
      <c r="WDA8" s="302"/>
      <c r="WDB8" s="302"/>
      <c r="WDC8" s="302"/>
      <c r="WDD8" s="302"/>
      <c r="WDE8" s="302"/>
      <c r="WDF8" s="302"/>
      <c r="WDG8" s="302"/>
      <c r="WDH8" s="302"/>
      <c r="WDI8" s="302"/>
      <c r="WDJ8" s="302"/>
      <c r="WDK8" s="302"/>
      <c r="WDL8" s="302"/>
      <c r="WDM8" s="302"/>
      <c r="WDN8" s="302"/>
      <c r="WDO8" s="302"/>
      <c r="WDP8" s="302"/>
      <c r="WDQ8" s="302"/>
      <c r="WDR8" s="302"/>
      <c r="WDS8" s="302"/>
      <c r="WDT8" s="302"/>
      <c r="WDU8" s="302"/>
      <c r="WDV8" s="302"/>
      <c r="WDW8" s="302"/>
      <c r="WDX8" s="302"/>
      <c r="WDY8" s="302"/>
      <c r="WDZ8" s="302"/>
      <c r="WEA8" s="302"/>
      <c r="WEB8" s="302"/>
      <c r="WEC8" s="302"/>
      <c r="WED8" s="302"/>
      <c r="WEE8" s="302"/>
      <c r="WEF8" s="302"/>
      <c r="WEG8" s="302"/>
      <c r="WEH8" s="302"/>
      <c r="WEI8" s="302"/>
      <c r="WEJ8" s="302"/>
      <c r="WEK8" s="302"/>
      <c r="WEL8" s="302"/>
      <c r="WEM8" s="302"/>
      <c r="WEN8" s="302"/>
      <c r="WEO8" s="302"/>
      <c r="WEP8" s="302"/>
      <c r="WEQ8" s="302"/>
      <c r="WER8" s="302"/>
      <c r="WES8" s="302"/>
      <c r="WET8" s="302"/>
      <c r="WEU8" s="302"/>
      <c r="WEV8" s="302"/>
      <c r="WEW8" s="302"/>
      <c r="WEX8" s="302"/>
      <c r="WEY8" s="302"/>
      <c r="WEZ8" s="302"/>
      <c r="WFA8" s="302"/>
      <c r="WFB8" s="302"/>
      <c r="WFC8" s="302"/>
      <c r="WFD8" s="302"/>
      <c r="WFE8" s="302"/>
      <c r="WFF8" s="302"/>
      <c r="WFG8" s="302"/>
      <c r="WFH8" s="302"/>
      <c r="WFI8" s="302"/>
      <c r="WFJ8" s="302"/>
      <c r="WFK8" s="302"/>
      <c r="WFL8" s="302"/>
      <c r="WFM8" s="302"/>
      <c r="WFN8" s="302"/>
      <c r="WFO8" s="302"/>
      <c r="WFP8" s="302"/>
      <c r="WFQ8" s="302"/>
      <c r="WFR8" s="302"/>
      <c r="WFS8" s="302"/>
      <c r="WFT8" s="302"/>
      <c r="WFU8" s="302"/>
      <c r="WFV8" s="302"/>
      <c r="WFW8" s="302"/>
      <c r="WFX8" s="302"/>
      <c r="WFY8" s="302"/>
      <c r="WFZ8" s="302"/>
      <c r="WGA8" s="302"/>
      <c r="WGB8" s="302"/>
      <c r="WGC8" s="302"/>
      <c r="WGD8" s="302"/>
      <c r="WGE8" s="302"/>
      <c r="WGF8" s="302"/>
      <c r="WGG8" s="302"/>
      <c r="WGH8" s="302"/>
      <c r="WGI8" s="302"/>
      <c r="WGJ8" s="302"/>
      <c r="WGK8" s="302"/>
      <c r="WGL8" s="302"/>
      <c r="WGM8" s="302"/>
      <c r="WGN8" s="302"/>
      <c r="WGO8" s="302"/>
      <c r="WGP8" s="302"/>
      <c r="WGQ8" s="302"/>
      <c r="WGR8" s="302"/>
      <c r="WGS8" s="302"/>
      <c r="WGT8" s="302"/>
      <c r="WGU8" s="302"/>
      <c r="WGV8" s="302"/>
      <c r="WGW8" s="302"/>
      <c r="WGX8" s="302"/>
      <c r="WGY8" s="302"/>
      <c r="WGZ8" s="302"/>
      <c r="WHA8" s="302"/>
      <c r="WHB8" s="302"/>
      <c r="WHC8" s="302"/>
      <c r="WHD8" s="302"/>
      <c r="WHE8" s="302"/>
      <c r="WHF8" s="302"/>
      <c r="WHG8" s="302"/>
      <c r="WHH8" s="302"/>
      <c r="WHI8" s="302"/>
      <c r="WHJ8" s="302"/>
      <c r="WHK8" s="302"/>
      <c r="WHL8" s="302"/>
      <c r="WHM8" s="302"/>
      <c r="WHN8" s="302"/>
      <c r="WHO8" s="302"/>
      <c r="WHP8" s="302"/>
      <c r="WHQ8" s="302"/>
      <c r="WHR8" s="302"/>
      <c r="WHS8" s="302"/>
      <c r="WHT8" s="302"/>
      <c r="WHU8" s="302"/>
      <c r="WHV8" s="302"/>
      <c r="WHW8" s="302"/>
      <c r="WHX8" s="302"/>
      <c r="WHY8" s="302"/>
      <c r="WHZ8" s="302"/>
      <c r="WIA8" s="302"/>
      <c r="WIB8" s="302"/>
      <c r="WIC8" s="302"/>
      <c r="WID8" s="302"/>
      <c r="WIE8" s="302"/>
      <c r="WIF8" s="302"/>
      <c r="WIG8" s="302"/>
      <c r="WIH8" s="302"/>
      <c r="WII8" s="302"/>
      <c r="WIJ8" s="302"/>
      <c r="WIK8" s="302"/>
      <c r="WIL8" s="302"/>
      <c r="WIM8" s="302"/>
      <c r="WIN8" s="302"/>
      <c r="WIO8" s="302"/>
      <c r="WIP8" s="302"/>
      <c r="WIQ8" s="302"/>
      <c r="WIR8" s="302"/>
      <c r="WIS8" s="302"/>
      <c r="WIT8" s="302"/>
      <c r="WIU8" s="302"/>
      <c r="WIV8" s="302"/>
      <c r="WIW8" s="302"/>
      <c r="WIX8" s="302"/>
      <c r="WIY8" s="302"/>
      <c r="WIZ8" s="302"/>
      <c r="WJA8" s="302"/>
      <c r="WJB8" s="302"/>
      <c r="WJC8" s="302"/>
      <c r="WJD8" s="302"/>
      <c r="WJE8" s="302"/>
      <c r="WJF8" s="302"/>
      <c r="WJG8" s="302"/>
      <c r="WJH8" s="302"/>
      <c r="WJI8" s="302"/>
      <c r="WJJ8" s="302"/>
      <c r="WJK8" s="302"/>
      <c r="WJL8" s="302"/>
      <c r="WJM8" s="302"/>
      <c r="WJN8" s="302"/>
      <c r="WJO8" s="302"/>
      <c r="WJP8" s="302"/>
      <c r="WJQ8" s="302"/>
      <c r="WJR8" s="302"/>
      <c r="WJS8" s="302"/>
      <c r="WJT8" s="302"/>
      <c r="WJU8" s="302"/>
      <c r="WJV8" s="302"/>
      <c r="WJW8" s="302"/>
      <c r="WJX8" s="302"/>
      <c r="WJY8" s="302"/>
      <c r="WJZ8" s="302"/>
      <c r="WKA8" s="302"/>
      <c r="WKB8" s="302"/>
      <c r="WKC8" s="302"/>
      <c r="WKD8" s="302"/>
      <c r="WKE8" s="302"/>
      <c r="WKF8" s="302"/>
      <c r="WKG8" s="302"/>
      <c r="WKH8" s="302"/>
      <c r="WKI8" s="302"/>
      <c r="WKJ8" s="302"/>
      <c r="WKK8" s="302"/>
      <c r="WKL8" s="302"/>
      <c r="WKM8" s="302"/>
      <c r="WKN8" s="302"/>
      <c r="WKO8" s="302"/>
      <c r="WKP8" s="302"/>
      <c r="WKQ8" s="302"/>
      <c r="WKR8" s="302"/>
      <c r="WKS8" s="302"/>
      <c r="WKT8" s="302"/>
      <c r="WKU8" s="302"/>
      <c r="WKV8" s="302"/>
      <c r="WKW8" s="302"/>
      <c r="WKX8" s="302"/>
      <c r="WKY8" s="302"/>
      <c r="WKZ8" s="302"/>
      <c r="WLA8" s="302"/>
      <c r="WLB8" s="302"/>
      <c r="WLC8" s="302"/>
      <c r="WLD8" s="302"/>
      <c r="WLE8" s="302"/>
      <c r="WLF8" s="302"/>
      <c r="WLG8" s="302"/>
      <c r="WLH8" s="302"/>
      <c r="WLI8" s="302"/>
      <c r="WLJ8" s="302"/>
      <c r="WLK8" s="302"/>
      <c r="WLL8" s="302"/>
      <c r="WLM8" s="302"/>
      <c r="WLN8" s="302"/>
      <c r="WLO8" s="302"/>
      <c r="WLP8" s="302"/>
      <c r="WLQ8" s="302"/>
      <c r="WLR8" s="302"/>
      <c r="WLS8" s="302"/>
      <c r="WLT8" s="302"/>
      <c r="WLU8" s="302"/>
      <c r="WLV8" s="302"/>
      <c r="WLW8" s="302"/>
      <c r="WLX8" s="302"/>
      <c r="WLY8" s="302"/>
      <c r="WLZ8" s="302"/>
      <c r="WMA8" s="302"/>
      <c r="WMB8" s="302"/>
      <c r="WMC8" s="302"/>
      <c r="WMD8" s="302"/>
      <c r="WME8" s="302"/>
      <c r="WMF8" s="302"/>
      <c r="WMG8" s="302"/>
      <c r="WMH8" s="302"/>
      <c r="WMI8" s="302"/>
      <c r="WMJ8" s="302"/>
      <c r="WMK8" s="302"/>
      <c r="WML8" s="302"/>
      <c r="WMM8" s="302"/>
      <c r="WMN8" s="302"/>
      <c r="WMO8" s="302"/>
      <c r="WMP8" s="302"/>
      <c r="WMQ8" s="302"/>
      <c r="WMR8" s="302"/>
      <c r="WMS8" s="302"/>
      <c r="WMT8" s="302"/>
      <c r="WMU8" s="302"/>
      <c r="WMV8" s="302"/>
      <c r="WMW8" s="302"/>
      <c r="WMX8" s="302"/>
      <c r="WMY8" s="302"/>
      <c r="WMZ8" s="302"/>
      <c r="WNA8" s="302"/>
      <c r="WNB8" s="302"/>
      <c r="WNC8" s="302"/>
      <c r="WND8" s="302"/>
      <c r="WNE8" s="302"/>
      <c r="WNF8" s="302"/>
      <c r="WNG8" s="302"/>
      <c r="WNH8" s="302"/>
      <c r="WNI8" s="302"/>
      <c r="WNJ8" s="302"/>
      <c r="WNK8" s="302"/>
      <c r="WNL8" s="302"/>
      <c r="WNM8" s="302"/>
      <c r="WNN8" s="302"/>
      <c r="WNO8" s="302"/>
      <c r="WNP8" s="302"/>
      <c r="WNQ8" s="302"/>
      <c r="WNR8" s="302"/>
      <c r="WNS8" s="302"/>
      <c r="WNT8" s="302"/>
      <c r="WNU8" s="302"/>
      <c r="WNV8" s="302"/>
      <c r="WNW8" s="302"/>
      <c r="WNX8" s="302"/>
      <c r="WNY8" s="302"/>
      <c r="WNZ8" s="302"/>
      <c r="WOA8" s="302"/>
      <c r="WOB8" s="302"/>
      <c r="WOC8" s="302"/>
      <c r="WOD8" s="302"/>
      <c r="WOE8" s="302"/>
      <c r="WOF8" s="302"/>
      <c r="WOG8" s="302"/>
      <c r="WOH8" s="302"/>
      <c r="WOI8" s="302"/>
      <c r="WOJ8" s="302"/>
      <c r="WOK8" s="302"/>
      <c r="WOL8" s="302"/>
      <c r="WOM8" s="302"/>
      <c r="WON8" s="302"/>
      <c r="WOO8" s="302"/>
      <c r="WOP8" s="302"/>
      <c r="WOQ8" s="302"/>
      <c r="WOR8" s="302"/>
      <c r="WOS8" s="302"/>
      <c r="WOT8" s="302"/>
      <c r="WOU8" s="302"/>
      <c r="WOV8" s="302"/>
      <c r="WOW8" s="302"/>
      <c r="WOX8" s="302"/>
      <c r="WOY8" s="302"/>
      <c r="WOZ8" s="302"/>
      <c r="WPA8" s="302"/>
      <c r="WPB8" s="302"/>
      <c r="WPC8" s="302"/>
      <c r="WPD8" s="302"/>
      <c r="WPE8" s="302"/>
      <c r="WPF8" s="302"/>
      <c r="WPG8" s="302"/>
      <c r="WPH8" s="302"/>
      <c r="WPI8" s="302"/>
      <c r="WPJ8" s="302"/>
      <c r="WPK8" s="302"/>
      <c r="WPL8" s="302"/>
      <c r="WPM8" s="302"/>
      <c r="WPN8" s="302"/>
      <c r="WPO8" s="302"/>
      <c r="WPP8" s="302"/>
      <c r="WPQ8" s="302"/>
      <c r="WPR8" s="302"/>
      <c r="WPS8" s="302"/>
      <c r="WPT8" s="302"/>
      <c r="WPU8" s="302"/>
      <c r="WPV8" s="302"/>
      <c r="WPW8" s="302"/>
      <c r="WPX8" s="302"/>
      <c r="WPY8" s="302"/>
      <c r="WPZ8" s="302"/>
      <c r="WQA8" s="302"/>
      <c r="WQB8" s="302"/>
      <c r="WQC8" s="302"/>
      <c r="WQD8" s="302"/>
      <c r="WQE8" s="302"/>
      <c r="WQF8" s="302"/>
      <c r="WQG8" s="302"/>
      <c r="WQH8" s="302"/>
      <c r="WQI8" s="302"/>
      <c r="WQJ8" s="302"/>
      <c r="WQK8" s="302"/>
      <c r="WQL8" s="302"/>
      <c r="WQM8" s="302"/>
      <c r="WQN8" s="302"/>
      <c r="WQO8" s="302"/>
      <c r="WQP8" s="302"/>
      <c r="WQQ8" s="302"/>
      <c r="WQR8" s="302"/>
      <c r="WQS8" s="302"/>
      <c r="WQT8" s="302"/>
      <c r="WQU8" s="302"/>
      <c r="WQV8" s="302"/>
      <c r="WQW8" s="302"/>
      <c r="WQX8" s="302"/>
      <c r="WQY8" s="302"/>
      <c r="WQZ8" s="302"/>
      <c r="WRA8" s="302"/>
      <c r="WRB8" s="302"/>
      <c r="WRC8" s="302"/>
      <c r="WRD8" s="302"/>
      <c r="WRE8" s="302"/>
      <c r="WRF8" s="302"/>
      <c r="WRG8" s="302"/>
      <c r="WRH8" s="302"/>
      <c r="WRI8" s="302"/>
      <c r="WRJ8" s="302"/>
      <c r="WRK8" s="302"/>
      <c r="WRL8" s="302"/>
      <c r="WRM8" s="302"/>
      <c r="WRN8" s="302"/>
      <c r="WRO8" s="302"/>
      <c r="WRP8" s="302"/>
      <c r="WRQ8" s="302"/>
      <c r="WRR8" s="302"/>
      <c r="WRS8" s="302"/>
      <c r="WRT8" s="302"/>
      <c r="WRU8" s="302"/>
      <c r="WRV8" s="302"/>
      <c r="WRW8" s="302"/>
      <c r="WRX8" s="302"/>
      <c r="WRY8" s="302"/>
      <c r="WRZ8" s="302"/>
      <c r="WSA8" s="302"/>
      <c r="WSB8" s="302"/>
      <c r="WSC8" s="302"/>
      <c r="WSD8" s="302"/>
      <c r="WSE8" s="302"/>
      <c r="WSF8" s="302"/>
      <c r="WSG8" s="302"/>
      <c r="WSH8" s="302"/>
      <c r="WSI8" s="302"/>
      <c r="WSJ8" s="302"/>
      <c r="WSK8" s="302"/>
      <c r="WSL8" s="302"/>
      <c r="WSM8" s="302"/>
      <c r="WSN8" s="302"/>
      <c r="WSO8" s="302"/>
      <c r="WSP8" s="302"/>
      <c r="WSQ8" s="302"/>
      <c r="WSR8" s="302"/>
      <c r="WSS8" s="302"/>
      <c r="WST8" s="302"/>
      <c r="WSU8" s="302"/>
      <c r="WSV8" s="302"/>
      <c r="WSW8" s="302"/>
      <c r="WSX8" s="302"/>
      <c r="WSY8" s="302"/>
      <c r="WSZ8" s="302"/>
      <c r="WTA8" s="302"/>
      <c r="WTB8" s="302"/>
      <c r="WTC8" s="302"/>
      <c r="WTD8" s="302"/>
      <c r="WTE8" s="302"/>
      <c r="WTF8" s="302"/>
      <c r="WTG8" s="302"/>
      <c r="WTH8" s="302"/>
      <c r="WTI8" s="302"/>
      <c r="WTJ8" s="302"/>
      <c r="WTK8" s="302"/>
      <c r="WTL8" s="302"/>
      <c r="WTM8" s="302"/>
      <c r="WTN8" s="302"/>
      <c r="WTO8" s="302"/>
      <c r="WTP8" s="302"/>
      <c r="WTQ8" s="302"/>
      <c r="WTR8" s="302"/>
      <c r="WTS8" s="302"/>
      <c r="WTT8" s="302"/>
      <c r="WTU8" s="302"/>
      <c r="WTV8" s="302"/>
      <c r="WTW8" s="302"/>
      <c r="WTX8" s="302"/>
      <c r="WTY8" s="302"/>
      <c r="WTZ8" s="302"/>
      <c r="WUA8" s="302"/>
      <c r="WUB8" s="302"/>
      <c r="WUC8" s="302"/>
      <c r="WUD8" s="302"/>
      <c r="WUE8" s="302"/>
      <c r="WUF8" s="302"/>
      <c r="WUG8" s="302"/>
      <c r="WUH8" s="302"/>
      <c r="WUI8" s="302"/>
      <c r="WUJ8" s="302"/>
      <c r="WUK8" s="302"/>
      <c r="WUL8" s="302"/>
      <c r="WUM8" s="302"/>
      <c r="WUN8" s="302"/>
      <c r="WUO8" s="302"/>
      <c r="WUP8" s="302"/>
      <c r="WUQ8" s="302"/>
      <c r="WUR8" s="302"/>
      <c r="WUS8" s="302"/>
      <c r="WUT8" s="302"/>
      <c r="WUU8" s="302"/>
      <c r="WUV8" s="302"/>
      <c r="WUW8" s="302"/>
      <c r="WUX8" s="302"/>
      <c r="WUY8" s="302"/>
      <c r="WUZ8" s="302"/>
      <c r="WVA8" s="302"/>
      <c r="WVB8" s="302"/>
      <c r="WVC8" s="302"/>
      <c r="WVD8" s="302"/>
      <c r="WVE8" s="302"/>
      <c r="WVF8" s="302"/>
      <c r="WVG8" s="302"/>
      <c r="WVH8" s="302"/>
      <c r="WVI8" s="302"/>
      <c r="WVJ8" s="302"/>
      <c r="WVK8" s="302"/>
      <c r="WVL8" s="302"/>
      <c r="WVM8" s="302"/>
      <c r="WVN8" s="302"/>
      <c r="WVO8" s="302"/>
      <c r="WVP8" s="302"/>
      <c r="WVQ8" s="302"/>
      <c r="WVR8" s="302"/>
      <c r="WVS8" s="302"/>
      <c r="WVT8" s="302"/>
      <c r="WVU8" s="302"/>
      <c r="WVV8" s="302"/>
      <c r="WVW8" s="302"/>
      <c r="WVX8" s="302"/>
      <c r="WVY8" s="302"/>
      <c r="WVZ8" s="302"/>
      <c r="WWA8" s="302"/>
      <c r="WWB8" s="302"/>
      <c r="WWC8" s="302"/>
      <c r="WWD8" s="302"/>
      <c r="WWE8" s="302"/>
      <c r="WWF8" s="302"/>
      <c r="WWG8" s="302"/>
      <c r="WWH8" s="302"/>
      <c r="WWI8" s="302"/>
      <c r="WWJ8" s="302"/>
      <c r="WWK8" s="302"/>
      <c r="WWL8" s="302"/>
      <c r="WWM8" s="302"/>
      <c r="WWN8" s="302"/>
      <c r="WWO8" s="302"/>
      <c r="WWP8" s="302"/>
      <c r="WWQ8" s="302"/>
      <c r="WWR8" s="302"/>
      <c r="WWS8" s="302"/>
      <c r="WWT8" s="302"/>
      <c r="WWU8" s="302"/>
      <c r="WWV8" s="302"/>
      <c r="WWW8" s="302"/>
      <c r="WWX8" s="302"/>
      <c r="WWY8" s="302"/>
      <c r="WWZ8" s="302"/>
      <c r="WXA8" s="302"/>
      <c r="WXB8" s="302"/>
      <c r="WXC8" s="302"/>
      <c r="WXD8" s="302"/>
      <c r="WXE8" s="302"/>
      <c r="WXF8" s="302"/>
      <c r="WXG8" s="302"/>
      <c r="WXH8" s="302"/>
      <c r="WXI8" s="302"/>
      <c r="WXJ8" s="302"/>
      <c r="WXK8" s="302"/>
      <c r="WXL8" s="302"/>
      <c r="WXM8" s="302"/>
      <c r="WXN8" s="302"/>
      <c r="WXO8" s="302"/>
      <c r="WXP8" s="302"/>
      <c r="WXQ8" s="302"/>
      <c r="WXR8" s="302"/>
      <c r="WXS8" s="302"/>
      <c r="WXT8" s="302"/>
      <c r="WXU8" s="302"/>
      <c r="WXV8" s="302"/>
      <c r="WXW8" s="302"/>
      <c r="WXX8" s="302"/>
      <c r="WXY8" s="302"/>
      <c r="WXZ8" s="302"/>
      <c r="WYA8" s="302"/>
      <c r="WYB8" s="302"/>
      <c r="WYC8" s="302"/>
      <c r="WYD8" s="302"/>
      <c r="WYE8" s="302"/>
      <c r="WYF8" s="302"/>
      <c r="WYG8" s="302"/>
      <c r="WYH8" s="302"/>
      <c r="WYI8" s="302"/>
      <c r="WYJ8" s="302"/>
      <c r="WYK8" s="302"/>
      <c r="WYL8" s="302"/>
      <c r="WYM8" s="302"/>
      <c r="WYN8" s="302"/>
      <c r="WYO8" s="302"/>
      <c r="WYP8" s="302"/>
      <c r="WYQ8" s="302"/>
      <c r="WYR8" s="302"/>
      <c r="WYS8" s="302"/>
      <c r="WYT8" s="302"/>
      <c r="WYU8" s="302"/>
      <c r="WYV8" s="302"/>
      <c r="WYW8" s="302"/>
      <c r="WYX8" s="302"/>
      <c r="WYY8" s="302"/>
      <c r="WYZ8" s="302"/>
      <c r="WZA8" s="302"/>
      <c r="WZB8" s="302"/>
      <c r="WZC8" s="302"/>
      <c r="WZD8" s="302"/>
      <c r="WZE8" s="302"/>
      <c r="WZF8" s="302"/>
      <c r="WZG8" s="302"/>
      <c r="WZH8" s="302"/>
      <c r="WZI8" s="302"/>
      <c r="WZJ8" s="302"/>
      <c r="WZK8" s="302"/>
      <c r="WZL8" s="302"/>
      <c r="WZM8" s="302"/>
      <c r="WZN8" s="302"/>
      <c r="WZO8" s="302"/>
      <c r="WZP8" s="302"/>
      <c r="WZQ8" s="302"/>
      <c r="WZR8" s="302"/>
      <c r="WZS8" s="302"/>
      <c r="WZT8" s="302"/>
      <c r="WZU8" s="302"/>
      <c r="WZV8" s="302"/>
      <c r="WZW8" s="302"/>
      <c r="WZX8" s="302"/>
      <c r="WZY8" s="302"/>
      <c r="WZZ8" s="302"/>
      <c r="XAA8" s="302"/>
      <c r="XAB8" s="302"/>
      <c r="XAC8" s="302"/>
      <c r="XAD8" s="302"/>
      <c r="XAE8" s="302"/>
      <c r="XAF8" s="302"/>
      <c r="XAG8" s="302"/>
      <c r="XAH8" s="302"/>
      <c r="XAI8" s="302"/>
      <c r="XAJ8" s="302"/>
      <c r="XAK8" s="302"/>
      <c r="XAL8" s="302"/>
      <c r="XAM8" s="302"/>
      <c r="XAN8" s="302"/>
      <c r="XAO8" s="302"/>
      <c r="XAP8" s="302"/>
      <c r="XAQ8" s="302"/>
      <c r="XAR8" s="302"/>
      <c r="XAS8" s="302"/>
      <c r="XAT8" s="302"/>
      <c r="XAU8" s="302"/>
      <c r="XAV8" s="302"/>
      <c r="XAW8" s="302"/>
      <c r="XAX8" s="302"/>
      <c r="XAY8" s="302"/>
      <c r="XAZ8" s="302"/>
      <c r="XBA8" s="302"/>
      <c r="XBB8" s="302"/>
      <c r="XBC8" s="302"/>
      <c r="XBD8" s="302"/>
      <c r="XBE8" s="302"/>
      <c r="XBF8" s="302"/>
      <c r="XBG8" s="302"/>
      <c r="XBH8" s="302"/>
      <c r="XBI8" s="302"/>
      <c r="XBJ8" s="302"/>
      <c r="XBK8" s="302"/>
      <c r="XBL8" s="302"/>
      <c r="XBM8" s="302"/>
      <c r="XBN8" s="302"/>
      <c r="XBO8" s="302"/>
      <c r="XBP8" s="302"/>
      <c r="XBQ8" s="302"/>
      <c r="XBR8" s="302"/>
      <c r="XBS8" s="302"/>
      <c r="XBT8" s="302"/>
      <c r="XBU8" s="302"/>
      <c r="XBV8" s="302"/>
      <c r="XBW8" s="302"/>
      <c r="XBX8" s="302"/>
      <c r="XBY8" s="302"/>
      <c r="XBZ8" s="302"/>
      <c r="XCA8" s="302"/>
      <c r="XCB8" s="302"/>
      <c r="XCC8" s="302"/>
      <c r="XCD8" s="302"/>
      <c r="XCE8" s="302"/>
      <c r="XCF8" s="302"/>
      <c r="XCG8" s="302"/>
      <c r="XCH8" s="302"/>
      <c r="XCI8" s="302"/>
      <c r="XCJ8" s="302"/>
      <c r="XCK8" s="302"/>
      <c r="XCL8" s="302"/>
      <c r="XCM8" s="302"/>
      <c r="XCN8" s="302"/>
      <c r="XCO8" s="302"/>
      <c r="XCP8" s="302"/>
      <c r="XCQ8" s="302"/>
      <c r="XCR8" s="302"/>
      <c r="XCS8" s="302"/>
      <c r="XCT8" s="302"/>
      <c r="XCU8" s="302"/>
      <c r="XCV8" s="302"/>
      <c r="XCW8" s="302"/>
      <c r="XCX8" s="302"/>
      <c r="XCY8" s="302"/>
      <c r="XCZ8" s="302"/>
      <c r="XDA8" s="302"/>
      <c r="XDB8" s="302"/>
      <c r="XDC8" s="302"/>
      <c r="XDD8" s="302"/>
      <c r="XDE8" s="302"/>
      <c r="XDF8" s="302"/>
      <c r="XDG8" s="302"/>
      <c r="XDH8" s="302"/>
      <c r="XDI8" s="302"/>
      <c r="XDJ8" s="302"/>
      <c r="XDK8" s="302"/>
      <c r="XDL8" s="302"/>
      <c r="XDM8" s="302"/>
      <c r="XDN8" s="302"/>
      <c r="XDO8" s="302"/>
      <c r="XDP8" s="302"/>
      <c r="XDQ8" s="302"/>
      <c r="XDR8" s="302"/>
      <c r="XDS8" s="302"/>
      <c r="XDT8" s="302"/>
      <c r="XDU8" s="302"/>
      <c r="XDV8" s="302"/>
      <c r="XDW8" s="302"/>
      <c r="XDX8" s="302"/>
      <c r="XDY8" s="302"/>
      <c r="XDZ8" s="302"/>
      <c r="XEA8" s="302"/>
      <c r="XEB8" s="302"/>
      <c r="XEC8" s="302"/>
      <c r="XED8" s="302"/>
      <c r="XEE8" s="302"/>
      <c r="XEF8" s="302"/>
      <c r="XEG8" s="302"/>
      <c r="XEH8" s="302"/>
      <c r="XEI8" s="302"/>
      <c r="XEJ8" s="302"/>
      <c r="XEK8" s="302"/>
      <c r="XEL8" s="302"/>
      <c r="XEM8" s="302"/>
      <c r="XEN8" s="302"/>
      <c r="XEO8" s="302"/>
      <c r="XEP8" s="302"/>
      <c r="XEQ8" s="302"/>
      <c r="XER8" s="302"/>
      <c r="XES8" s="302"/>
      <c r="XET8" s="302"/>
      <c r="XEU8" s="302"/>
      <c r="XEV8" s="302"/>
      <c r="XEW8" s="302"/>
      <c r="XEX8" s="302"/>
      <c r="XEY8" s="302"/>
      <c r="XEZ8" s="302"/>
      <c r="XFA8" s="302"/>
      <c r="XFB8" s="302"/>
      <c r="XFC8" s="302"/>
      <c r="XFD8" s="302"/>
    </row>
    <row r="9" spans="1:16384">
      <c r="D9" s="297"/>
      <c r="AU9" s="302"/>
      <c r="AV9" s="302"/>
      <c r="AW9" s="302"/>
      <c r="AX9" s="302"/>
      <c r="AY9" s="302"/>
      <c r="AZ9" s="302"/>
      <c r="BA9" s="302"/>
      <c r="BB9" s="302"/>
      <c r="BC9" s="302"/>
      <c r="BD9" s="302"/>
      <c r="BE9" s="302"/>
      <c r="BF9" s="302"/>
      <c r="BG9" s="302"/>
      <c r="BH9" s="302"/>
      <c r="BI9" s="302"/>
      <c r="BJ9" s="302"/>
      <c r="BK9" s="302"/>
      <c r="BL9" s="302"/>
      <c r="BM9" s="302"/>
      <c r="BN9" s="302"/>
      <c r="BO9" s="302"/>
      <c r="BP9" s="302"/>
      <c r="BQ9" s="302"/>
      <c r="BR9" s="302"/>
      <c r="BS9" s="302"/>
      <c r="BT9" s="302"/>
      <c r="BU9" s="302"/>
      <c r="BV9" s="302"/>
      <c r="BW9" s="302"/>
      <c r="BX9" s="302"/>
      <c r="BY9" s="302"/>
      <c r="BZ9" s="302"/>
      <c r="CA9" s="302"/>
      <c r="CB9" s="302"/>
      <c r="CC9" s="302"/>
      <c r="CD9" s="302"/>
      <c r="CE9" s="302"/>
      <c r="CF9" s="302"/>
      <c r="CG9" s="302"/>
      <c r="CH9" s="302"/>
      <c r="CI9" s="302"/>
      <c r="CJ9" s="302"/>
      <c r="CK9" s="302"/>
      <c r="CL9" s="302"/>
      <c r="CM9" s="302"/>
      <c r="CN9" s="302"/>
      <c r="CO9" s="302"/>
      <c r="CP9" s="302"/>
      <c r="CQ9" s="302"/>
      <c r="CR9" s="302"/>
      <c r="CS9" s="302"/>
      <c r="CT9" s="302"/>
      <c r="CU9" s="302"/>
      <c r="CV9" s="302"/>
      <c r="CW9" s="302"/>
      <c r="CX9" s="302"/>
      <c r="CY9" s="302"/>
      <c r="CZ9" s="302"/>
      <c r="DA9" s="302"/>
      <c r="DB9" s="302"/>
      <c r="DC9" s="302"/>
      <c r="DD9" s="302"/>
      <c r="DE9" s="302"/>
      <c r="DF9" s="302"/>
      <c r="DG9" s="302"/>
      <c r="DH9" s="302"/>
      <c r="DI9" s="302"/>
      <c r="DJ9" s="302"/>
      <c r="DK9" s="302"/>
      <c r="DL9" s="302"/>
      <c r="DM9" s="302"/>
      <c r="DN9" s="302"/>
      <c r="DO9" s="302"/>
      <c r="DP9" s="302"/>
      <c r="DQ9" s="302"/>
      <c r="DR9" s="302"/>
      <c r="DS9" s="302"/>
      <c r="DT9" s="302"/>
      <c r="DU9" s="302"/>
      <c r="DV9" s="302"/>
      <c r="DW9" s="302"/>
      <c r="DX9" s="302"/>
      <c r="DY9" s="302"/>
      <c r="DZ9" s="302"/>
      <c r="EA9" s="302"/>
      <c r="EB9" s="302"/>
      <c r="EC9" s="302"/>
      <c r="ED9" s="302"/>
      <c r="EE9" s="302"/>
      <c r="EF9" s="302"/>
      <c r="EG9" s="302"/>
      <c r="EH9" s="302"/>
      <c r="EI9" s="302"/>
      <c r="EJ9" s="302"/>
      <c r="EK9" s="302"/>
      <c r="EL9" s="302"/>
      <c r="EM9" s="302"/>
      <c r="EN9" s="302"/>
      <c r="EO9" s="302"/>
      <c r="EP9" s="302"/>
      <c r="EQ9" s="302"/>
      <c r="ER9" s="302"/>
      <c r="ES9" s="302"/>
      <c r="ET9" s="302"/>
      <c r="EU9" s="302"/>
      <c r="EV9" s="302"/>
      <c r="EW9" s="302"/>
      <c r="EX9" s="302"/>
      <c r="EY9" s="302"/>
      <c r="EZ9" s="302"/>
      <c r="FA9" s="302"/>
      <c r="FB9" s="302"/>
      <c r="FC9" s="302"/>
      <c r="FD9" s="302"/>
      <c r="FE9" s="302"/>
      <c r="FF9" s="302"/>
      <c r="FG9" s="302"/>
      <c r="FH9" s="302"/>
      <c r="FI9" s="302"/>
      <c r="FJ9" s="302"/>
      <c r="FK9" s="302"/>
      <c r="FL9" s="302"/>
      <c r="FM9" s="302"/>
      <c r="FN9" s="302"/>
      <c r="FO9" s="302"/>
      <c r="FP9" s="302"/>
      <c r="FQ9" s="302"/>
      <c r="FR9" s="302"/>
      <c r="FS9" s="302"/>
      <c r="FT9" s="302"/>
      <c r="FU9" s="302"/>
      <c r="FV9" s="302"/>
      <c r="FW9" s="302"/>
      <c r="FX9" s="302"/>
      <c r="FY9" s="302"/>
      <c r="FZ9" s="302"/>
      <c r="GA9" s="302"/>
      <c r="GB9" s="302"/>
      <c r="GC9" s="302"/>
      <c r="GD9" s="302"/>
      <c r="GE9" s="302"/>
      <c r="GF9" s="302"/>
      <c r="GG9" s="302"/>
      <c r="GH9" s="302"/>
      <c r="GI9" s="302"/>
      <c r="GJ9" s="302"/>
      <c r="GK9" s="302"/>
      <c r="GL9" s="302"/>
      <c r="GM9" s="302"/>
      <c r="GN9" s="302"/>
      <c r="GO9" s="302"/>
      <c r="GP9" s="302"/>
      <c r="GQ9" s="302"/>
      <c r="GR9" s="302"/>
      <c r="GS9" s="302"/>
      <c r="GT9" s="302"/>
      <c r="GU9" s="302"/>
      <c r="GV9" s="302"/>
      <c r="GW9" s="302"/>
      <c r="GX9" s="302"/>
      <c r="GY9" s="302"/>
      <c r="GZ9" s="302"/>
      <c r="HA9" s="302"/>
      <c r="HB9" s="302"/>
      <c r="HC9" s="302"/>
      <c r="HD9" s="302"/>
      <c r="HE9" s="302"/>
      <c r="HF9" s="302"/>
      <c r="HG9" s="302"/>
      <c r="HH9" s="302"/>
      <c r="HI9" s="302"/>
      <c r="HJ9" s="302"/>
      <c r="HK9" s="302"/>
      <c r="HL9" s="302"/>
      <c r="HM9" s="302"/>
      <c r="HN9" s="302"/>
      <c r="HO9" s="302"/>
      <c r="HP9" s="302"/>
      <c r="HQ9" s="302"/>
      <c r="HR9" s="302"/>
      <c r="HS9" s="302"/>
      <c r="HT9" s="302"/>
      <c r="HU9" s="302"/>
      <c r="HV9" s="302"/>
      <c r="HW9" s="302"/>
      <c r="HX9" s="302"/>
      <c r="HY9" s="302"/>
      <c r="HZ9" s="302"/>
      <c r="IA9" s="302"/>
      <c r="IB9" s="302"/>
      <c r="IC9" s="302"/>
      <c r="ID9" s="302"/>
      <c r="IE9" s="302"/>
      <c r="IF9" s="302"/>
      <c r="IG9" s="302"/>
      <c r="IH9" s="302"/>
      <c r="II9" s="302"/>
      <c r="IJ9" s="302"/>
      <c r="IK9" s="302"/>
      <c r="IL9" s="302"/>
      <c r="IM9" s="302"/>
      <c r="IN9" s="302"/>
      <c r="IO9" s="302"/>
      <c r="IP9" s="302"/>
      <c r="IQ9" s="302"/>
      <c r="IR9" s="302"/>
      <c r="IS9" s="302"/>
      <c r="IT9" s="302"/>
      <c r="IU9" s="302"/>
      <c r="IV9" s="302"/>
      <c r="IW9" s="302"/>
      <c r="IX9" s="302"/>
      <c r="IY9" s="302"/>
      <c r="IZ9" s="302"/>
      <c r="JA9" s="302"/>
      <c r="JB9" s="302"/>
      <c r="JC9" s="302"/>
      <c r="JD9" s="302"/>
      <c r="JE9" s="302"/>
      <c r="JF9" s="302"/>
      <c r="JG9" s="302"/>
      <c r="JH9" s="302"/>
      <c r="JI9" s="302"/>
      <c r="JJ9" s="302"/>
      <c r="JK9" s="302"/>
      <c r="JL9" s="302"/>
      <c r="JM9" s="302"/>
      <c r="JN9" s="302"/>
      <c r="JO9" s="302"/>
      <c r="JP9" s="302"/>
      <c r="JQ9" s="302"/>
      <c r="JR9" s="302"/>
      <c r="JS9" s="302"/>
      <c r="JT9" s="302"/>
      <c r="JU9" s="302"/>
      <c r="JV9" s="302"/>
      <c r="JW9" s="302"/>
      <c r="JX9" s="302"/>
      <c r="JY9" s="302"/>
      <c r="JZ9" s="302"/>
      <c r="KA9" s="302"/>
      <c r="KB9" s="302"/>
      <c r="KC9" s="302"/>
      <c r="KD9" s="302"/>
      <c r="KE9" s="302"/>
      <c r="KF9" s="302"/>
      <c r="KG9" s="302"/>
      <c r="KH9" s="302"/>
      <c r="KI9" s="302"/>
      <c r="KJ9" s="302"/>
      <c r="KK9" s="302"/>
      <c r="KL9" s="302"/>
      <c r="KM9" s="302"/>
      <c r="KN9" s="302"/>
      <c r="KO9" s="302"/>
      <c r="KP9" s="302"/>
      <c r="KQ9" s="302"/>
      <c r="KR9" s="302"/>
      <c r="KS9" s="302"/>
      <c r="KT9" s="302"/>
      <c r="KU9" s="302"/>
      <c r="KV9" s="302"/>
      <c r="KW9" s="302"/>
      <c r="KX9" s="302"/>
      <c r="KY9" s="302"/>
      <c r="KZ9" s="302"/>
      <c r="LA9" s="302"/>
      <c r="LB9" s="302"/>
      <c r="LC9" s="302"/>
      <c r="LD9" s="302"/>
      <c r="LE9" s="302"/>
      <c r="LF9" s="302"/>
      <c r="LG9" s="302"/>
      <c r="LH9" s="302"/>
      <c r="LI9" s="302"/>
      <c r="LJ9" s="302"/>
      <c r="LK9" s="302"/>
      <c r="LL9" s="302"/>
      <c r="LM9" s="302"/>
      <c r="LN9" s="302"/>
      <c r="LO9" s="302"/>
      <c r="LP9" s="302"/>
      <c r="LQ9" s="302"/>
      <c r="LR9" s="302"/>
      <c r="LS9" s="302"/>
      <c r="LT9" s="302"/>
      <c r="LU9" s="302"/>
      <c r="LV9" s="302"/>
      <c r="LW9" s="302"/>
      <c r="LX9" s="302"/>
      <c r="LY9" s="302"/>
      <c r="LZ9" s="302"/>
      <c r="MA9" s="302"/>
      <c r="MB9" s="302"/>
      <c r="MC9" s="302"/>
      <c r="MD9" s="302"/>
      <c r="ME9" s="302"/>
      <c r="MF9" s="302"/>
      <c r="MG9" s="302"/>
      <c r="MH9" s="302"/>
      <c r="MI9" s="302"/>
      <c r="MJ9" s="302"/>
      <c r="MK9" s="302"/>
      <c r="ML9" s="302"/>
      <c r="MM9" s="302"/>
      <c r="MN9" s="302"/>
      <c r="MO9" s="302"/>
      <c r="MP9" s="302"/>
      <c r="MQ9" s="302"/>
      <c r="MR9" s="302"/>
      <c r="MS9" s="302"/>
      <c r="MT9" s="302"/>
      <c r="MU9" s="302"/>
      <c r="MV9" s="302"/>
      <c r="MW9" s="302"/>
      <c r="MX9" s="302"/>
      <c r="MY9" s="302"/>
      <c r="MZ9" s="302"/>
      <c r="NA9" s="302"/>
      <c r="NB9" s="302"/>
      <c r="NC9" s="302"/>
      <c r="ND9" s="302"/>
      <c r="NE9" s="302"/>
      <c r="NF9" s="302"/>
      <c r="NG9" s="302"/>
      <c r="NH9" s="302"/>
      <c r="NI9" s="302"/>
      <c r="NJ9" s="302"/>
      <c r="NK9" s="302"/>
      <c r="NL9" s="302"/>
      <c r="NM9" s="302"/>
      <c r="NN9" s="302"/>
      <c r="NO9" s="302"/>
      <c r="NP9" s="302"/>
      <c r="NQ9" s="302"/>
      <c r="NR9" s="302"/>
      <c r="NS9" s="302"/>
      <c r="NT9" s="302"/>
      <c r="NU9" s="302"/>
      <c r="NV9" s="302"/>
      <c r="NW9" s="302"/>
      <c r="NX9" s="302"/>
      <c r="NY9" s="302"/>
      <c r="NZ9" s="302"/>
      <c r="OA9" s="302"/>
      <c r="OB9" s="302"/>
      <c r="OC9" s="302"/>
      <c r="OD9" s="302"/>
      <c r="OE9" s="302"/>
      <c r="OF9" s="302"/>
      <c r="OG9" s="302"/>
      <c r="OH9" s="302"/>
      <c r="OI9" s="302"/>
      <c r="OJ9" s="302"/>
      <c r="OK9" s="302"/>
      <c r="OL9" s="302"/>
      <c r="OM9" s="302"/>
      <c r="ON9" s="302"/>
      <c r="OO9" s="302"/>
      <c r="OP9" s="302"/>
      <c r="OQ9" s="302"/>
      <c r="OR9" s="302"/>
      <c r="OS9" s="302"/>
      <c r="OT9" s="302"/>
      <c r="OU9" s="302"/>
      <c r="OV9" s="302"/>
      <c r="OW9" s="302"/>
      <c r="OX9" s="302"/>
      <c r="OY9" s="302"/>
      <c r="OZ9" s="302"/>
      <c r="PA9" s="302"/>
      <c r="PB9" s="302"/>
      <c r="PC9" s="302"/>
      <c r="PD9" s="302"/>
      <c r="PE9" s="302"/>
      <c r="PF9" s="302"/>
      <c r="PG9" s="302"/>
      <c r="PH9" s="302"/>
      <c r="PI9" s="302"/>
      <c r="PJ9" s="302"/>
      <c r="PK9" s="302"/>
      <c r="PL9" s="302"/>
      <c r="PM9" s="302"/>
      <c r="PN9" s="302"/>
      <c r="PO9" s="302"/>
      <c r="PP9" s="302"/>
      <c r="PQ9" s="302"/>
      <c r="PR9" s="302"/>
      <c r="PS9" s="302"/>
      <c r="PT9" s="302"/>
      <c r="PU9" s="302"/>
      <c r="PV9" s="302"/>
      <c r="PW9" s="302"/>
      <c r="PX9" s="302"/>
      <c r="PY9" s="302"/>
      <c r="PZ9" s="302"/>
      <c r="QA9" s="302"/>
      <c r="QB9" s="302"/>
      <c r="QC9" s="302"/>
      <c r="QD9" s="302"/>
      <c r="QE9" s="302"/>
      <c r="QF9" s="302"/>
      <c r="QG9" s="302"/>
      <c r="QH9" s="302"/>
      <c r="QI9" s="302"/>
      <c r="QJ9" s="302"/>
      <c r="QK9" s="302"/>
      <c r="QL9" s="302"/>
      <c r="QM9" s="302"/>
      <c r="QN9" s="302"/>
      <c r="QO9" s="302"/>
      <c r="QP9" s="302"/>
      <c r="QQ9" s="302"/>
      <c r="QR9" s="302"/>
      <c r="QS9" s="302"/>
      <c r="QT9" s="302"/>
      <c r="QU9" s="302"/>
      <c r="QV9" s="302"/>
      <c r="QW9" s="302"/>
      <c r="QX9" s="302"/>
      <c r="QY9" s="302"/>
      <c r="QZ9" s="302"/>
      <c r="RA9" s="302"/>
      <c r="RB9" s="302"/>
      <c r="RC9" s="302"/>
      <c r="RD9" s="302"/>
      <c r="RE9" s="302"/>
      <c r="RF9" s="302"/>
      <c r="RG9" s="302"/>
      <c r="RH9" s="302"/>
      <c r="RI9" s="302"/>
      <c r="RJ9" s="302"/>
      <c r="RK9" s="302"/>
      <c r="RL9" s="302"/>
      <c r="RM9" s="302"/>
      <c r="RN9" s="302"/>
      <c r="RO9" s="302"/>
      <c r="RP9" s="302"/>
      <c r="RQ9" s="302"/>
      <c r="RR9" s="302"/>
      <c r="RS9" s="302"/>
      <c r="RT9" s="302"/>
      <c r="RU9" s="302"/>
      <c r="RV9" s="302"/>
      <c r="RW9" s="302"/>
      <c r="RX9" s="302"/>
      <c r="RY9" s="302"/>
      <c r="RZ9" s="302"/>
      <c r="SA9" s="302"/>
      <c r="SB9" s="302"/>
      <c r="SC9" s="302"/>
      <c r="SD9" s="302"/>
      <c r="SE9" s="302"/>
      <c r="SF9" s="302"/>
      <c r="SG9" s="302"/>
      <c r="SH9" s="302"/>
      <c r="SI9" s="302"/>
      <c r="SJ9" s="302"/>
      <c r="SK9" s="302"/>
      <c r="SL9" s="302"/>
      <c r="SM9" s="302"/>
      <c r="SN9" s="302"/>
      <c r="SO9" s="302"/>
      <c r="SP9" s="302"/>
      <c r="SQ9" s="302"/>
      <c r="SR9" s="302"/>
      <c r="SS9" s="302"/>
      <c r="ST9" s="302"/>
      <c r="SU9" s="302"/>
      <c r="SV9" s="302"/>
      <c r="SW9" s="302"/>
      <c r="SX9" s="302"/>
      <c r="SY9" s="302"/>
      <c r="SZ9" s="302"/>
      <c r="TA9" s="302"/>
      <c r="TB9" s="302"/>
      <c r="TC9" s="302"/>
      <c r="TD9" s="302"/>
      <c r="TE9" s="302"/>
      <c r="TF9" s="302"/>
      <c r="TG9" s="302"/>
      <c r="TH9" s="302"/>
      <c r="TI9" s="302"/>
      <c r="TJ9" s="302"/>
      <c r="TK9" s="302"/>
      <c r="TL9" s="302"/>
      <c r="TM9" s="302"/>
      <c r="TN9" s="302"/>
      <c r="TO9" s="302"/>
      <c r="TP9" s="302"/>
      <c r="TQ9" s="302"/>
      <c r="TR9" s="302"/>
      <c r="TS9" s="302"/>
      <c r="TT9" s="302"/>
      <c r="TU9" s="302"/>
      <c r="TV9" s="302"/>
      <c r="TW9" s="302"/>
      <c r="TX9" s="302"/>
      <c r="TY9" s="302"/>
      <c r="TZ9" s="302"/>
      <c r="UA9" s="302"/>
      <c r="UB9" s="302"/>
      <c r="UC9" s="302"/>
      <c r="UD9" s="302"/>
      <c r="UE9" s="302"/>
      <c r="UF9" s="302"/>
      <c r="UG9" s="302"/>
      <c r="UH9" s="302"/>
      <c r="UI9" s="302"/>
      <c r="UJ9" s="302"/>
      <c r="UK9" s="302"/>
      <c r="UL9" s="302"/>
      <c r="UM9" s="302"/>
      <c r="UN9" s="302"/>
      <c r="UO9" s="302"/>
      <c r="UP9" s="302"/>
      <c r="UQ9" s="302"/>
      <c r="UR9" s="302"/>
      <c r="US9" s="302"/>
      <c r="UT9" s="302"/>
      <c r="UU9" s="302"/>
      <c r="UV9" s="302"/>
      <c r="UW9" s="302"/>
      <c r="UX9" s="302"/>
      <c r="UY9" s="302"/>
      <c r="UZ9" s="302"/>
      <c r="VA9" s="302"/>
      <c r="VB9" s="302"/>
      <c r="VC9" s="302"/>
      <c r="VD9" s="302"/>
      <c r="VE9" s="302"/>
      <c r="VF9" s="302"/>
      <c r="VG9" s="302"/>
      <c r="VH9" s="302"/>
      <c r="VI9" s="302"/>
      <c r="VJ9" s="302"/>
      <c r="VK9" s="302"/>
      <c r="VL9" s="302"/>
      <c r="VM9" s="302"/>
      <c r="VN9" s="302"/>
      <c r="VO9" s="302"/>
      <c r="VP9" s="302"/>
      <c r="VQ9" s="302"/>
      <c r="VR9" s="302"/>
      <c r="VS9" s="302"/>
      <c r="VT9" s="302"/>
      <c r="VU9" s="302"/>
      <c r="VV9" s="302"/>
      <c r="VW9" s="302"/>
      <c r="VX9" s="302"/>
      <c r="VY9" s="302"/>
      <c r="VZ9" s="302"/>
      <c r="WA9" s="302"/>
      <c r="WB9" s="302"/>
      <c r="WC9" s="302"/>
      <c r="WD9" s="302"/>
      <c r="WE9" s="302"/>
      <c r="WF9" s="302"/>
      <c r="WG9" s="302"/>
      <c r="WH9" s="302"/>
      <c r="WI9" s="302"/>
      <c r="WJ9" s="302"/>
      <c r="WK9" s="302"/>
      <c r="WL9" s="302"/>
      <c r="WM9" s="302"/>
      <c r="WN9" s="302"/>
      <c r="WO9" s="302"/>
      <c r="WP9" s="302"/>
      <c r="WQ9" s="302"/>
      <c r="WR9" s="302"/>
      <c r="WS9" s="302"/>
      <c r="WT9" s="302"/>
      <c r="WU9" s="302"/>
      <c r="WV9" s="302"/>
      <c r="WW9" s="302"/>
      <c r="WX9" s="302"/>
      <c r="WY9" s="302"/>
      <c r="WZ9" s="302"/>
      <c r="XA9" s="302"/>
      <c r="XB9" s="302"/>
      <c r="XC9" s="302"/>
      <c r="XD9" s="302"/>
      <c r="XE9" s="302"/>
      <c r="XF9" s="302"/>
      <c r="XG9" s="302"/>
      <c r="XH9" s="302"/>
      <c r="XI9" s="302"/>
      <c r="XJ9" s="302"/>
      <c r="XK9" s="302"/>
      <c r="XL9" s="302"/>
      <c r="XM9" s="302"/>
      <c r="XN9" s="302"/>
      <c r="XO9" s="302"/>
      <c r="XP9" s="302"/>
      <c r="XQ9" s="302"/>
      <c r="XR9" s="302"/>
      <c r="XS9" s="302"/>
      <c r="XT9" s="302"/>
      <c r="XU9" s="302"/>
      <c r="XV9" s="302"/>
      <c r="XW9" s="302"/>
      <c r="XX9" s="302"/>
      <c r="XY9" s="302"/>
      <c r="XZ9" s="302"/>
      <c r="YA9" s="302"/>
      <c r="YB9" s="302"/>
      <c r="YC9" s="302"/>
      <c r="YD9" s="302"/>
      <c r="YE9" s="302"/>
      <c r="YF9" s="302"/>
      <c r="YG9" s="302"/>
      <c r="YH9" s="302"/>
      <c r="YI9" s="302"/>
      <c r="YJ9" s="302"/>
      <c r="YK9" s="302"/>
      <c r="YL9" s="302"/>
      <c r="YM9" s="302"/>
      <c r="YN9" s="302"/>
      <c r="YO9" s="302"/>
      <c r="YP9" s="302"/>
      <c r="YQ9" s="302"/>
      <c r="YR9" s="302"/>
      <c r="YS9" s="302"/>
      <c r="YT9" s="302"/>
      <c r="YU9" s="302"/>
      <c r="YV9" s="302"/>
      <c r="YW9" s="302"/>
      <c r="YX9" s="302"/>
      <c r="YY9" s="302"/>
      <c r="YZ9" s="302"/>
      <c r="ZA9" s="302"/>
      <c r="ZB9" s="302"/>
      <c r="ZC9" s="302"/>
      <c r="ZD9" s="302"/>
      <c r="ZE9" s="302"/>
      <c r="ZF9" s="302"/>
      <c r="ZG9" s="302"/>
      <c r="ZH9" s="302"/>
      <c r="ZI9" s="302"/>
      <c r="ZJ9" s="302"/>
      <c r="ZK9" s="302"/>
      <c r="ZL9" s="302"/>
      <c r="ZM9" s="302"/>
      <c r="ZN9" s="302"/>
      <c r="ZO9" s="302"/>
      <c r="ZP9" s="302"/>
      <c r="ZQ9" s="302"/>
      <c r="ZR9" s="302"/>
      <c r="ZS9" s="302"/>
      <c r="ZT9" s="302"/>
      <c r="ZU9" s="302"/>
      <c r="ZV9" s="302"/>
      <c r="ZW9" s="302"/>
      <c r="ZX9" s="302"/>
      <c r="ZY9" s="302"/>
      <c r="ZZ9" s="302"/>
      <c r="AAA9" s="302"/>
      <c r="AAB9" s="302"/>
      <c r="AAC9" s="302"/>
      <c r="AAD9" s="302"/>
      <c r="AAE9" s="302"/>
      <c r="AAF9" s="302"/>
      <c r="AAG9" s="302"/>
      <c r="AAH9" s="302"/>
      <c r="AAI9" s="302"/>
      <c r="AAJ9" s="302"/>
      <c r="AAK9" s="302"/>
      <c r="AAL9" s="302"/>
      <c r="AAM9" s="302"/>
      <c r="AAN9" s="302"/>
      <c r="AAO9" s="302"/>
      <c r="AAP9" s="302"/>
      <c r="AAQ9" s="302"/>
      <c r="AAR9" s="302"/>
      <c r="AAS9" s="302"/>
      <c r="AAT9" s="302"/>
      <c r="AAU9" s="302"/>
      <c r="AAV9" s="302"/>
      <c r="AAW9" s="302"/>
      <c r="AAX9" s="302"/>
      <c r="AAY9" s="302"/>
      <c r="AAZ9" s="302"/>
      <c r="ABA9" s="302"/>
      <c r="ABB9" s="302"/>
      <c r="ABC9" s="302"/>
      <c r="ABD9" s="302"/>
      <c r="ABE9" s="302"/>
      <c r="ABF9" s="302"/>
      <c r="ABG9" s="302"/>
      <c r="ABH9" s="302"/>
      <c r="ABI9" s="302"/>
      <c r="ABJ9" s="302"/>
      <c r="ABK9" s="302"/>
      <c r="ABL9" s="302"/>
      <c r="ABM9" s="302"/>
      <c r="ABN9" s="302"/>
      <c r="ABO9" s="302"/>
      <c r="ABP9" s="302"/>
      <c r="ABQ9" s="302"/>
      <c r="ABR9" s="302"/>
      <c r="ABS9" s="302"/>
      <c r="ABT9" s="302"/>
      <c r="ABU9" s="302"/>
      <c r="ABV9" s="302"/>
      <c r="ABW9" s="302"/>
      <c r="ABX9" s="302"/>
      <c r="ABY9" s="302"/>
      <c r="ABZ9" s="302"/>
      <c r="ACA9" s="302"/>
      <c r="ACB9" s="302"/>
      <c r="ACC9" s="302"/>
      <c r="ACD9" s="302"/>
      <c r="ACE9" s="302"/>
      <c r="ACF9" s="302"/>
      <c r="ACG9" s="302"/>
      <c r="ACH9" s="302"/>
      <c r="ACI9" s="302"/>
      <c r="ACJ9" s="302"/>
      <c r="ACK9" s="302"/>
      <c r="ACL9" s="302"/>
      <c r="ACM9" s="302"/>
      <c r="ACN9" s="302"/>
      <c r="ACO9" s="302"/>
      <c r="ACP9" s="302"/>
      <c r="ACQ9" s="302"/>
      <c r="ACR9" s="302"/>
      <c r="ACS9" s="302"/>
      <c r="ACT9" s="302"/>
      <c r="ACU9" s="302"/>
      <c r="ACV9" s="302"/>
      <c r="ACW9" s="302"/>
      <c r="ACX9" s="302"/>
      <c r="ACY9" s="302"/>
      <c r="ACZ9" s="302"/>
      <c r="ADA9" s="302"/>
      <c r="ADB9" s="302"/>
      <c r="ADC9" s="302"/>
      <c r="ADD9" s="302"/>
      <c r="ADE9" s="302"/>
      <c r="ADF9" s="302"/>
      <c r="ADG9" s="302"/>
      <c r="ADH9" s="302"/>
      <c r="ADI9" s="302"/>
      <c r="ADJ9" s="302"/>
      <c r="ADK9" s="302"/>
      <c r="ADL9" s="302"/>
      <c r="ADM9" s="302"/>
      <c r="ADN9" s="302"/>
      <c r="ADO9" s="302"/>
      <c r="ADP9" s="302"/>
      <c r="ADQ9" s="302"/>
      <c r="ADR9" s="302"/>
      <c r="ADS9" s="302"/>
      <c r="ADT9" s="302"/>
      <c r="ADU9" s="302"/>
      <c r="ADV9" s="302"/>
      <c r="ADW9" s="302"/>
      <c r="ADX9" s="302"/>
      <c r="ADY9" s="302"/>
      <c r="ADZ9" s="302"/>
      <c r="AEA9" s="302"/>
      <c r="AEB9" s="302"/>
      <c r="AEC9" s="302"/>
      <c r="AED9" s="302"/>
      <c r="AEE9" s="302"/>
      <c r="AEF9" s="302"/>
      <c r="AEG9" s="302"/>
      <c r="AEH9" s="302"/>
      <c r="AEI9" s="302"/>
      <c r="AEJ9" s="302"/>
      <c r="AEK9" s="302"/>
      <c r="AEL9" s="302"/>
      <c r="AEM9" s="302"/>
      <c r="AEN9" s="302"/>
      <c r="AEO9" s="302"/>
      <c r="AEP9" s="302"/>
      <c r="AEQ9" s="302"/>
      <c r="AER9" s="302"/>
      <c r="AES9" s="302"/>
      <c r="AET9" s="302"/>
      <c r="AEU9" s="302"/>
      <c r="AEV9" s="302"/>
      <c r="AEW9" s="302"/>
      <c r="AEX9" s="302"/>
      <c r="AEY9" s="302"/>
      <c r="AEZ9" s="302"/>
      <c r="AFA9" s="302"/>
      <c r="AFB9" s="302"/>
      <c r="AFC9" s="302"/>
      <c r="AFD9" s="302"/>
      <c r="AFE9" s="302"/>
      <c r="AFF9" s="302"/>
      <c r="AFG9" s="302"/>
      <c r="AFH9" s="302"/>
      <c r="AFI9" s="302"/>
      <c r="AFJ9" s="302"/>
      <c r="AFK9" s="302"/>
      <c r="AFL9" s="302"/>
      <c r="AFM9" s="302"/>
      <c r="AFN9" s="302"/>
      <c r="AFO9" s="302"/>
      <c r="AFP9" s="302"/>
      <c r="AFQ9" s="302"/>
      <c r="AFR9" s="302"/>
      <c r="AFS9" s="302"/>
      <c r="AFT9" s="302"/>
      <c r="AFU9" s="302"/>
      <c r="AFV9" s="302"/>
      <c r="AFW9" s="302"/>
      <c r="AFX9" s="302"/>
      <c r="AFY9" s="302"/>
      <c r="AFZ9" s="302"/>
      <c r="AGA9" s="302"/>
      <c r="AGB9" s="302"/>
      <c r="AGC9" s="302"/>
      <c r="AGD9" s="302"/>
      <c r="AGE9" s="302"/>
      <c r="AGF9" s="302"/>
      <c r="AGG9" s="302"/>
      <c r="AGH9" s="302"/>
      <c r="AGI9" s="302"/>
      <c r="AGJ9" s="302"/>
      <c r="AGK9" s="302"/>
      <c r="AGL9" s="302"/>
      <c r="AGM9" s="302"/>
      <c r="AGN9" s="302"/>
      <c r="AGO9" s="302"/>
      <c r="AGP9" s="302"/>
      <c r="AGQ9" s="302"/>
      <c r="AGR9" s="302"/>
      <c r="AGS9" s="302"/>
      <c r="AGT9" s="302"/>
      <c r="AGU9" s="302"/>
      <c r="AGV9" s="302"/>
      <c r="AGW9" s="302"/>
      <c r="AGX9" s="302"/>
      <c r="AGY9" s="302"/>
      <c r="AGZ9" s="302"/>
      <c r="AHA9" s="302"/>
      <c r="AHB9" s="302"/>
      <c r="AHC9" s="302"/>
      <c r="AHD9" s="302"/>
      <c r="AHE9" s="302"/>
      <c r="AHF9" s="302"/>
      <c r="AHG9" s="302"/>
      <c r="AHH9" s="302"/>
      <c r="AHI9" s="302"/>
      <c r="AHJ9" s="302"/>
      <c r="AHK9" s="302"/>
      <c r="AHL9" s="302"/>
      <c r="AHM9" s="302"/>
      <c r="AHN9" s="302"/>
      <c r="AHO9" s="302"/>
      <c r="AHP9" s="302"/>
      <c r="AHQ9" s="302"/>
      <c r="AHR9" s="302"/>
      <c r="AHS9" s="302"/>
      <c r="AHT9" s="302"/>
      <c r="AHU9" s="302"/>
      <c r="AHV9" s="302"/>
      <c r="AHW9" s="302"/>
      <c r="AHX9" s="302"/>
      <c r="AHY9" s="302"/>
      <c r="AHZ9" s="302"/>
      <c r="AIA9" s="302"/>
      <c r="AIB9" s="302"/>
      <c r="AIC9" s="302"/>
      <c r="AID9" s="302"/>
      <c r="AIE9" s="302"/>
      <c r="AIF9" s="302"/>
      <c r="AIG9" s="302"/>
      <c r="AIH9" s="302"/>
      <c r="AII9" s="302"/>
      <c r="AIJ9" s="302"/>
      <c r="AIK9" s="302"/>
      <c r="AIL9" s="302"/>
      <c r="AIM9" s="302"/>
      <c r="AIN9" s="302"/>
      <c r="AIO9" s="302"/>
      <c r="AIP9" s="302"/>
      <c r="AIQ9" s="302"/>
      <c r="AIR9" s="302"/>
      <c r="AIS9" s="302"/>
      <c r="AIT9" s="302"/>
      <c r="AIU9" s="302"/>
      <c r="AIV9" s="302"/>
      <c r="AIW9" s="302"/>
      <c r="AIX9" s="302"/>
      <c r="AIY9" s="302"/>
      <c r="AIZ9" s="302"/>
      <c r="AJA9" s="302"/>
      <c r="AJB9" s="302"/>
      <c r="AJC9" s="302"/>
      <c r="AJD9" s="302"/>
      <c r="AJE9" s="302"/>
      <c r="AJF9" s="302"/>
      <c r="AJG9" s="302"/>
      <c r="AJH9" s="302"/>
      <c r="AJI9" s="302"/>
      <c r="AJJ9" s="302"/>
      <c r="AJK9" s="302"/>
      <c r="AJL9" s="302"/>
      <c r="AJM9" s="302"/>
      <c r="AJN9" s="302"/>
      <c r="AJO9" s="302"/>
      <c r="AJP9" s="302"/>
      <c r="AJQ9" s="302"/>
      <c r="AJR9" s="302"/>
      <c r="AJS9" s="302"/>
      <c r="AJT9" s="302"/>
      <c r="AJU9" s="302"/>
      <c r="AJV9" s="302"/>
      <c r="AJW9" s="302"/>
      <c r="AJX9" s="302"/>
      <c r="AJY9" s="302"/>
      <c r="AJZ9" s="302"/>
      <c r="AKA9" s="302"/>
      <c r="AKB9" s="302"/>
      <c r="AKC9" s="302"/>
      <c r="AKD9" s="302"/>
      <c r="AKE9" s="302"/>
      <c r="AKF9" s="302"/>
      <c r="AKG9" s="302"/>
      <c r="AKH9" s="302"/>
      <c r="AKI9" s="302"/>
      <c r="AKJ9" s="302"/>
      <c r="AKK9" s="302"/>
      <c r="AKL9" s="302"/>
      <c r="AKM9" s="302"/>
      <c r="AKN9" s="302"/>
      <c r="AKO9" s="302"/>
      <c r="AKP9" s="302"/>
      <c r="AKQ9" s="302"/>
      <c r="AKR9" s="302"/>
      <c r="AKS9" s="302"/>
      <c r="AKT9" s="302"/>
      <c r="AKU9" s="302"/>
      <c r="AKV9" s="302"/>
      <c r="AKW9" s="302"/>
      <c r="AKX9" s="302"/>
      <c r="AKY9" s="302"/>
      <c r="AKZ9" s="302"/>
      <c r="ALA9" s="302"/>
      <c r="ALB9" s="302"/>
      <c r="ALC9" s="302"/>
      <c r="ALD9" s="302"/>
      <c r="ALE9" s="302"/>
      <c r="ALF9" s="302"/>
      <c r="ALG9" s="302"/>
      <c r="ALH9" s="302"/>
      <c r="ALI9" s="302"/>
      <c r="ALJ9" s="302"/>
      <c r="ALK9" s="302"/>
      <c r="ALL9" s="302"/>
      <c r="ALM9" s="302"/>
      <c r="ALN9" s="302"/>
      <c r="ALO9" s="302"/>
      <c r="ALP9" s="302"/>
      <c r="ALQ9" s="302"/>
      <c r="ALR9" s="302"/>
      <c r="ALS9" s="302"/>
      <c r="ALT9" s="302"/>
      <c r="ALU9" s="302"/>
      <c r="ALV9" s="302"/>
      <c r="ALW9" s="302"/>
      <c r="ALX9" s="302"/>
      <c r="ALY9" s="302"/>
      <c r="ALZ9" s="302"/>
      <c r="AMA9" s="302"/>
      <c r="AMB9" s="302"/>
      <c r="AMC9" s="302"/>
      <c r="AMD9" s="302"/>
      <c r="AME9" s="302"/>
      <c r="AMF9" s="302"/>
      <c r="AMG9" s="302"/>
      <c r="AMH9" s="302"/>
      <c r="AMI9" s="302"/>
      <c r="AMJ9" s="302"/>
      <c r="AMK9" s="302"/>
      <c r="AML9" s="302"/>
      <c r="AMM9" s="302"/>
      <c r="AMN9" s="302"/>
      <c r="AMO9" s="302"/>
      <c r="AMP9" s="302"/>
      <c r="AMQ9" s="302"/>
      <c r="AMR9" s="302"/>
      <c r="AMS9" s="302"/>
      <c r="AMT9" s="302"/>
      <c r="AMU9" s="302"/>
      <c r="AMV9" s="302"/>
      <c r="AMW9" s="302"/>
      <c r="AMX9" s="302"/>
      <c r="AMY9" s="302"/>
      <c r="AMZ9" s="302"/>
      <c r="ANA9" s="302"/>
      <c r="ANB9" s="302"/>
      <c r="ANC9" s="302"/>
      <c r="AND9" s="302"/>
      <c r="ANE9" s="302"/>
      <c r="ANF9" s="302"/>
      <c r="ANG9" s="302"/>
      <c r="ANH9" s="302"/>
      <c r="ANI9" s="302"/>
      <c r="ANJ9" s="302"/>
      <c r="ANK9" s="302"/>
      <c r="ANL9" s="302"/>
      <c r="ANM9" s="302"/>
      <c r="ANN9" s="302"/>
      <c r="ANO9" s="302"/>
      <c r="ANP9" s="302"/>
      <c r="ANQ9" s="302"/>
      <c r="ANR9" s="302"/>
      <c r="ANS9" s="302"/>
      <c r="ANT9" s="302"/>
      <c r="ANU9" s="302"/>
      <c r="ANV9" s="302"/>
      <c r="ANW9" s="302"/>
      <c r="ANX9" s="302"/>
      <c r="ANY9" s="302"/>
      <c r="ANZ9" s="302"/>
      <c r="AOA9" s="302"/>
      <c r="AOB9" s="302"/>
      <c r="AOC9" s="302"/>
      <c r="AOD9" s="302"/>
      <c r="AOE9" s="302"/>
      <c r="AOF9" s="302"/>
      <c r="AOG9" s="302"/>
      <c r="AOH9" s="302"/>
      <c r="AOI9" s="302"/>
      <c r="AOJ9" s="302"/>
      <c r="AOK9" s="302"/>
      <c r="AOL9" s="302"/>
      <c r="AOM9" s="302"/>
      <c r="AON9" s="302"/>
      <c r="AOO9" s="302"/>
      <c r="AOP9" s="302"/>
      <c r="AOQ9" s="302"/>
      <c r="AOR9" s="302"/>
      <c r="AOS9" s="302"/>
      <c r="AOT9" s="302"/>
      <c r="AOU9" s="302"/>
      <c r="AOV9" s="302"/>
      <c r="AOW9" s="302"/>
      <c r="AOX9" s="302"/>
      <c r="AOY9" s="302"/>
      <c r="AOZ9" s="302"/>
      <c r="APA9" s="302"/>
      <c r="APB9" s="302"/>
      <c r="APC9" s="302"/>
      <c r="APD9" s="302"/>
      <c r="APE9" s="302"/>
      <c r="APF9" s="302"/>
      <c r="APG9" s="302"/>
      <c r="APH9" s="302"/>
      <c r="API9" s="302"/>
      <c r="APJ9" s="302"/>
      <c r="APK9" s="302"/>
      <c r="APL9" s="302"/>
      <c r="APM9" s="302"/>
      <c r="APN9" s="302"/>
      <c r="APO9" s="302"/>
      <c r="APP9" s="302"/>
      <c r="APQ9" s="302"/>
      <c r="APR9" s="302"/>
      <c r="APS9" s="302"/>
      <c r="APT9" s="302"/>
      <c r="APU9" s="302"/>
      <c r="APV9" s="302"/>
      <c r="APW9" s="302"/>
      <c r="APX9" s="302"/>
      <c r="APY9" s="302"/>
      <c r="APZ9" s="302"/>
      <c r="AQA9" s="302"/>
      <c r="AQB9" s="302"/>
      <c r="AQC9" s="302"/>
      <c r="AQD9" s="302"/>
      <c r="AQE9" s="302"/>
      <c r="AQF9" s="302"/>
      <c r="AQG9" s="302"/>
      <c r="AQH9" s="302"/>
      <c r="AQI9" s="302"/>
      <c r="AQJ9" s="302"/>
      <c r="AQK9" s="302"/>
      <c r="AQL9" s="302"/>
      <c r="AQM9" s="302"/>
      <c r="AQN9" s="302"/>
      <c r="AQO9" s="302"/>
      <c r="AQP9" s="302"/>
      <c r="AQQ9" s="302"/>
      <c r="AQR9" s="302"/>
      <c r="AQS9" s="302"/>
      <c r="AQT9" s="302"/>
      <c r="AQU9" s="302"/>
      <c r="AQV9" s="302"/>
      <c r="AQW9" s="302"/>
      <c r="AQX9" s="302"/>
      <c r="AQY9" s="302"/>
      <c r="AQZ9" s="302"/>
      <c r="ARA9" s="302"/>
      <c r="ARB9" s="302"/>
      <c r="ARC9" s="302"/>
      <c r="ARD9" s="302"/>
      <c r="ARE9" s="302"/>
      <c r="ARF9" s="302"/>
      <c r="ARG9" s="302"/>
      <c r="ARH9" s="302"/>
      <c r="ARI9" s="302"/>
      <c r="ARJ9" s="302"/>
      <c r="ARK9" s="302"/>
      <c r="ARL9" s="302"/>
      <c r="ARM9" s="302"/>
      <c r="ARN9" s="302"/>
      <c r="ARO9" s="302"/>
      <c r="ARP9" s="302"/>
      <c r="ARQ9" s="302"/>
      <c r="ARR9" s="302"/>
      <c r="ARS9" s="302"/>
      <c r="ART9" s="302"/>
      <c r="ARU9" s="302"/>
      <c r="ARV9" s="302"/>
      <c r="ARW9" s="302"/>
      <c r="ARX9" s="302"/>
      <c r="ARY9" s="302"/>
      <c r="ARZ9" s="302"/>
      <c r="ASA9" s="302"/>
      <c r="ASB9" s="302"/>
      <c r="ASC9" s="302"/>
      <c r="ASD9" s="302"/>
      <c r="ASE9" s="302"/>
      <c r="ASF9" s="302"/>
      <c r="ASG9" s="302"/>
      <c r="ASH9" s="302"/>
      <c r="ASI9" s="302"/>
      <c r="ASJ9" s="302"/>
      <c r="ASK9" s="302"/>
      <c r="ASL9" s="302"/>
      <c r="ASM9" s="302"/>
      <c r="ASN9" s="302"/>
      <c r="ASO9" s="302"/>
      <c r="ASP9" s="302"/>
      <c r="ASQ9" s="302"/>
      <c r="ASR9" s="302"/>
      <c r="ASS9" s="302"/>
      <c r="AST9" s="302"/>
      <c r="ASU9" s="302"/>
      <c r="ASV9" s="302"/>
      <c r="ASW9" s="302"/>
      <c r="ASX9" s="302"/>
      <c r="ASY9" s="302"/>
      <c r="ASZ9" s="302"/>
      <c r="ATA9" s="302"/>
      <c r="ATB9" s="302"/>
      <c r="ATC9" s="302"/>
      <c r="ATD9" s="302"/>
      <c r="ATE9" s="302"/>
      <c r="ATF9" s="302"/>
      <c r="ATG9" s="302"/>
      <c r="ATH9" s="302"/>
      <c r="ATI9" s="302"/>
      <c r="ATJ9" s="302"/>
      <c r="ATK9" s="302"/>
      <c r="ATL9" s="302"/>
      <c r="ATM9" s="302"/>
      <c r="ATN9" s="302"/>
      <c r="ATO9" s="302"/>
      <c r="ATP9" s="302"/>
      <c r="ATQ9" s="302"/>
      <c r="ATR9" s="302"/>
      <c r="ATS9" s="302"/>
      <c r="ATT9" s="302"/>
      <c r="ATU9" s="302"/>
      <c r="ATV9" s="302"/>
      <c r="ATW9" s="302"/>
      <c r="ATX9" s="302"/>
      <c r="ATY9" s="302"/>
      <c r="ATZ9" s="302"/>
      <c r="AUA9" s="302"/>
      <c r="AUB9" s="302"/>
      <c r="AUC9" s="302"/>
      <c r="AUD9" s="302"/>
      <c r="AUE9" s="302"/>
      <c r="AUF9" s="302"/>
      <c r="AUG9" s="302"/>
      <c r="AUH9" s="302"/>
      <c r="AUI9" s="302"/>
      <c r="AUJ9" s="302"/>
      <c r="AUK9" s="302"/>
      <c r="AUL9" s="302"/>
      <c r="AUM9" s="302"/>
      <c r="AUN9" s="302"/>
      <c r="AUO9" s="302"/>
      <c r="AUP9" s="302"/>
      <c r="AUQ9" s="302"/>
      <c r="AUR9" s="302"/>
      <c r="AUS9" s="302"/>
      <c r="AUT9" s="302"/>
      <c r="AUU9" s="302"/>
      <c r="AUV9" s="302"/>
      <c r="AUW9" s="302"/>
      <c r="AUX9" s="302"/>
      <c r="AUY9" s="302"/>
      <c r="AUZ9" s="302"/>
      <c r="AVA9" s="302"/>
      <c r="AVB9" s="302"/>
      <c r="AVC9" s="302"/>
      <c r="AVD9" s="302"/>
      <c r="AVE9" s="302"/>
      <c r="AVF9" s="302"/>
      <c r="AVG9" s="302"/>
      <c r="AVH9" s="302"/>
      <c r="AVI9" s="302"/>
      <c r="AVJ9" s="302"/>
      <c r="AVK9" s="302"/>
      <c r="AVL9" s="302"/>
      <c r="AVM9" s="302"/>
      <c r="AVN9" s="302"/>
      <c r="AVO9" s="302"/>
      <c r="AVP9" s="302"/>
      <c r="AVQ9" s="302"/>
      <c r="AVR9" s="302"/>
      <c r="AVS9" s="302"/>
      <c r="AVT9" s="302"/>
      <c r="AVU9" s="302"/>
      <c r="AVV9" s="302"/>
      <c r="AVW9" s="302"/>
      <c r="AVX9" s="302"/>
      <c r="AVY9" s="302"/>
      <c r="AVZ9" s="302"/>
      <c r="AWA9" s="302"/>
      <c r="AWB9" s="302"/>
      <c r="AWC9" s="302"/>
      <c r="AWD9" s="302"/>
      <c r="AWE9" s="302"/>
      <c r="AWF9" s="302"/>
      <c r="AWG9" s="302"/>
      <c r="AWH9" s="302"/>
      <c r="AWI9" s="302"/>
      <c r="AWJ9" s="302"/>
      <c r="AWK9" s="302"/>
      <c r="AWL9" s="302"/>
      <c r="AWM9" s="302"/>
      <c r="AWN9" s="302"/>
      <c r="AWO9" s="302"/>
      <c r="AWP9" s="302"/>
      <c r="AWQ9" s="302"/>
      <c r="AWR9" s="302"/>
      <c r="AWS9" s="302"/>
      <c r="AWT9" s="302"/>
      <c r="AWU9" s="302"/>
      <c r="AWV9" s="302"/>
      <c r="AWW9" s="302"/>
      <c r="AWX9" s="302"/>
      <c r="AWY9" s="302"/>
      <c r="AWZ9" s="302"/>
      <c r="AXA9" s="302"/>
      <c r="AXB9" s="302"/>
      <c r="AXC9" s="302"/>
      <c r="AXD9" s="302"/>
      <c r="AXE9" s="302"/>
      <c r="AXF9" s="302"/>
      <c r="AXG9" s="302"/>
      <c r="AXH9" s="302"/>
      <c r="AXI9" s="302"/>
      <c r="AXJ9" s="302"/>
      <c r="AXK9" s="302"/>
      <c r="AXL9" s="302"/>
      <c r="AXM9" s="302"/>
      <c r="AXN9" s="302"/>
      <c r="AXO9" s="302"/>
      <c r="AXP9" s="302"/>
      <c r="AXQ9" s="302"/>
      <c r="AXR9" s="302"/>
      <c r="AXS9" s="302"/>
      <c r="AXT9" s="302"/>
      <c r="AXU9" s="302"/>
      <c r="AXV9" s="302"/>
      <c r="AXW9" s="302"/>
      <c r="AXX9" s="302"/>
      <c r="AXY9" s="302"/>
      <c r="AXZ9" s="302"/>
      <c r="AYA9" s="302"/>
      <c r="AYB9" s="302"/>
      <c r="AYC9" s="302"/>
      <c r="AYD9" s="302"/>
      <c r="AYE9" s="302"/>
      <c r="AYF9" s="302"/>
      <c r="AYG9" s="302"/>
      <c r="AYH9" s="302"/>
      <c r="AYI9" s="302"/>
      <c r="AYJ9" s="302"/>
      <c r="AYK9" s="302"/>
      <c r="AYL9" s="302"/>
      <c r="AYM9" s="302"/>
      <c r="AYN9" s="302"/>
      <c r="AYO9" s="302"/>
      <c r="AYP9" s="302"/>
      <c r="AYQ9" s="302"/>
      <c r="AYR9" s="302"/>
      <c r="AYS9" s="302"/>
      <c r="AYT9" s="302"/>
      <c r="AYU9" s="302"/>
      <c r="AYV9" s="302"/>
      <c r="AYW9" s="302"/>
      <c r="AYX9" s="302"/>
      <c r="AYY9" s="302"/>
      <c r="AYZ9" s="302"/>
      <c r="AZA9" s="302"/>
      <c r="AZB9" s="302"/>
      <c r="AZC9" s="302"/>
      <c r="AZD9" s="302"/>
      <c r="AZE9" s="302"/>
      <c r="AZF9" s="302"/>
      <c r="AZG9" s="302"/>
      <c r="AZH9" s="302"/>
      <c r="AZI9" s="302"/>
      <c r="AZJ9" s="302"/>
      <c r="AZK9" s="302"/>
      <c r="AZL9" s="302"/>
      <c r="AZM9" s="302"/>
      <c r="AZN9" s="302"/>
      <c r="AZO9" s="302"/>
      <c r="AZP9" s="302"/>
      <c r="AZQ9" s="302"/>
      <c r="AZR9" s="302"/>
      <c r="AZS9" s="302"/>
      <c r="AZT9" s="302"/>
      <c r="AZU9" s="302"/>
      <c r="AZV9" s="302"/>
      <c r="AZW9" s="302"/>
      <c r="AZX9" s="302"/>
      <c r="AZY9" s="302"/>
      <c r="AZZ9" s="302"/>
      <c r="BAA9" s="302"/>
      <c r="BAB9" s="302"/>
      <c r="BAC9" s="302"/>
      <c r="BAD9" s="302"/>
      <c r="BAE9" s="302"/>
      <c r="BAF9" s="302"/>
      <c r="BAG9" s="302"/>
      <c r="BAH9" s="302"/>
      <c r="BAI9" s="302"/>
      <c r="BAJ9" s="302"/>
      <c r="BAK9" s="302"/>
      <c r="BAL9" s="302"/>
      <c r="BAM9" s="302"/>
      <c r="BAN9" s="302"/>
      <c r="BAO9" s="302"/>
      <c r="BAP9" s="302"/>
      <c r="BAQ9" s="302"/>
      <c r="BAR9" s="302"/>
      <c r="BAS9" s="302"/>
      <c r="BAT9" s="302"/>
      <c r="BAU9" s="302"/>
      <c r="BAV9" s="302"/>
      <c r="BAW9" s="302"/>
      <c r="BAX9" s="302"/>
      <c r="BAY9" s="302"/>
      <c r="BAZ9" s="302"/>
      <c r="BBA9" s="302"/>
      <c r="BBB9" s="302"/>
      <c r="BBC9" s="302"/>
      <c r="BBD9" s="302"/>
      <c r="BBE9" s="302"/>
      <c r="BBF9" s="302"/>
      <c r="BBG9" s="302"/>
      <c r="BBH9" s="302"/>
      <c r="BBI9" s="302"/>
      <c r="BBJ9" s="302"/>
      <c r="BBK9" s="302"/>
      <c r="BBL9" s="302"/>
      <c r="BBM9" s="302"/>
      <c r="BBN9" s="302"/>
      <c r="BBO9" s="302"/>
      <c r="BBP9" s="302"/>
      <c r="BBQ9" s="302"/>
      <c r="BBR9" s="302"/>
      <c r="BBS9" s="302"/>
      <c r="BBT9" s="302"/>
      <c r="BBU9" s="302"/>
      <c r="BBV9" s="302"/>
      <c r="BBW9" s="302"/>
      <c r="BBX9" s="302"/>
      <c r="BBY9" s="302"/>
      <c r="BBZ9" s="302"/>
      <c r="BCA9" s="302"/>
      <c r="BCB9" s="302"/>
      <c r="BCC9" s="302"/>
      <c r="BCD9" s="302"/>
      <c r="BCE9" s="302"/>
      <c r="BCF9" s="302"/>
      <c r="BCG9" s="302"/>
      <c r="BCH9" s="302"/>
      <c r="BCI9" s="302"/>
      <c r="BCJ9" s="302"/>
      <c r="BCK9" s="302"/>
      <c r="BCL9" s="302"/>
      <c r="BCM9" s="302"/>
      <c r="BCN9" s="302"/>
      <c r="BCO9" s="302"/>
      <c r="BCP9" s="302"/>
      <c r="BCQ9" s="302"/>
      <c r="BCR9" s="302"/>
      <c r="BCS9" s="302"/>
      <c r="BCT9" s="302"/>
      <c r="BCU9" s="302"/>
      <c r="BCV9" s="302"/>
      <c r="BCW9" s="302"/>
      <c r="BCX9" s="302"/>
      <c r="BCY9" s="302"/>
      <c r="BCZ9" s="302"/>
      <c r="BDA9" s="302"/>
      <c r="BDB9" s="302"/>
      <c r="BDC9" s="302"/>
      <c r="BDD9" s="302"/>
      <c r="BDE9" s="302"/>
      <c r="BDF9" s="302"/>
      <c r="BDG9" s="302"/>
      <c r="BDH9" s="302"/>
      <c r="BDI9" s="302"/>
      <c r="BDJ9" s="302"/>
      <c r="BDK9" s="302"/>
      <c r="BDL9" s="302"/>
      <c r="BDM9" s="302"/>
      <c r="BDN9" s="302"/>
      <c r="BDO9" s="302"/>
      <c r="BDP9" s="302"/>
      <c r="BDQ9" s="302"/>
      <c r="BDR9" s="302"/>
      <c r="BDS9" s="302"/>
      <c r="BDT9" s="302"/>
      <c r="BDU9" s="302"/>
      <c r="BDV9" s="302"/>
      <c r="BDW9" s="302"/>
      <c r="BDX9" s="302"/>
      <c r="BDY9" s="302"/>
      <c r="BDZ9" s="302"/>
      <c r="BEA9" s="302"/>
      <c r="BEB9" s="302"/>
      <c r="BEC9" s="302"/>
      <c r="BED9" s="302"/>
      <c r="BEE9" s="302"/>
      <c r="BEF9" s="302"/>
      <c r="BEG9" s="302"/>
      <c r="BEH9" s="302"/>
      <c r="BEI9" s="302"/>
      <c r="BEJ9" s="302"/>
      <c r="BEK9" s="302"/>
      <c r="BEL9" s="302"/>
      <c r="BEM9" s="302"/>
      <c r="BEN9" s="302"/>
      <c r="BEO9" s="302"/>
      <c r="BEP9" s="302"/>
      <c r="BEQ9" s="302"/>
      <c r="BER9" s="302"/>
      <c r="BES9" s="302"/>
      <c r="BET9" s="302"/>
      <c r="BEU9" s="302"/>
      <c r="BEV9" s="302"/>
      <c r="BEW9" s="302"/>
      <c r="BEX9" s="302"/>
      <c r="BEY9" s="302"/>
      <c r="BEZ9" s="302"/>
      <c r="BFA9" s="302"/>
      <c r="BFB9" s="302"/>
      <c r="BFC9" s="302"/>
      <c r="BFD9" s="302"/>
      <c r="BFE9" s="302"/>
      <c r="BFF9" s="302"/>
      <c r="BFG9" s="302"/>
      <c r="BFH9" s="302"/>
      <c r="BFI9" s="302"/>
      <c r="BFJ9" s="302"/>
      <c r="BFK9" s="302"/>
      <c r="BFL9" s="302"/>
      <c r="BFM9" s="302"/>
      <c r="BFN9" s="302"/>
      <c r="BFO9" s="302"/>
      <c r="BFP9" s="302"/>
      <c r="BFQ9" s="302"/>
      <c r="BFR9" s="302"/>
      <c r="BFS9" s="302"/>
      <c r="BFT9" s="302"/>
      <c r="BFU9" s="302"/>
      <c r="BFV9" s="302"/>
      <c r="BFW9" s="302"/>
      <c r="BFX9" s="302"/>
      <c r="BFY9" s="302"/>
      <c r="BFZ9" s="302"/>
      <c r="BGA9" s="302"/>
      <c r="BGB9" s="302"/>
      <c r="BGC9" s="302"/>
      <c r="BGD9" s="302"/>
      <c r="BGE9" s="302"/>
      <c r="BGF9" s="302"/>
      <c r="BGG9" s="302"/>
      <c r="BGH9" s="302"/>
      <c r="BGI9" s="302"/>
      <c r="BGJ9" s="302"/>
      <c r="BGK9" s="302"/>
      <c r="BGL9" s="302"/>
      <c r="BGM9" s="302"/>
      <c r="BGN9" s="302"/>
      <c r="BGO9" s="302"/>
      <c r="BGP9" s="302"/>
      <c r="BGQ9" s="302"/>
      <c r="BGR9" s="302"/>
      <c r="BGS9" s="302"/>
      <c r="BGT9" s="302"/>
      <c r="BGU9" s="302"/>
      <c r="BGV9" s="302"/>
      <c r="BGW9" s="302"/>
      <c r="BGX9" s="302"/>
      <c r="BGY9" s="302"/>
      <c r="BGZ9" s="302"/>
      <c r="BHA9" s="302"/>
      <c r="BHB9" s="302"/>
      <c r="BHC9" s="302"/>
      <c r="BHD9" s="302"/>
      <c r="BHE9" s="302"/>
      <c r="BHF9" s="302"/>
      <c r="BHG9" s="302"/>
      <c r="BHH9" s="302"/>
      <c r="BHI9" s="302"/>
      <c r="BHJ9" s="302"/>
      <c r="BHK9" s="302"/>
      <c r="BHL9" s="302"/>
      <c r="BHM9" s="302"/>
      <c r="BHN9" s="302"/>
      <c r="BHO9" s="302"/>
      <c r="BHP9" s="302"/>
      <c r="BHQ9" s="302"/>
      <c r="BHR9" s="302"/>
      <c r="BHS9" s="302"/>
      <c r="BHT9" s="302"/>
      <c r="BHU9" s="302"/>
      <c r="BHV9" s="302"/>
      <c r="BHW9" s="302"/>
      <c r="BHX9" s="302"/>
      <c r="BHY9" s="302"/>
      <c r="BHZ9" s="302"/>
      <c r="BIA9" s="302"/>
      <c r="BIB9" s="302"/>
      <c r="BIC9" s="302"/>
      <c r="BID9" s="302"/>
      <c r="BIE9" s="302"/>
      <c r="BIF9" s="302"/>
      <c r="BIG9" s="302"/>
      <c r="BIH9" s="302"/>
      <c r="BII9" s="302"/>
      <c r="BIJ9" s="302"/>
      <c r="BIK9" s="302"/>
      <c r="BIL9" s="302"/>
      <c r="BIM9" s="302"/>
      <c r="BIN9" s="302"/>
      <c r="BIO9" s="302"/>
      <c r="BIP9" s="302"/>
      <c r="BIQ9" s="302"/>
      <c r="BIR9" s="302"/>
      <c r="BIS9" s="302"/>
      <c r="BIT9" s="302"/>
      <c r="BIU9" s="302"/>
      <c r="BIV9" s="302"/>
      <c r="BIW9" s="302"/>
      <c r="BIX9" s="302"/>
      <c r="BIY9" s="302"/>
      <c r="BIZ9" s="302"/>
      <c r="BJA9" s="302"/>
      <c r="BJB9" s="302"/>
      <c r="BJC9" s="302"/>
      <c r="BJD9" s="302"/>
      <c r="BJE9" s="302"/>
      <c r="BJF9" s="302"/>
      <c r="BJG9" s="302"/>
      <c r="BJH9" s="302"/>
      <c r="BJI9" s="302"/>
      <c r="BJJ9" s="302"/>
      <c r="BJK9" s="302"/>
      <c r="BJL9" s="302"/>
      <c r="BJM9" s="302"/>
      <c r="BJN9" s="302"/>
      <c r="BJO9" s="302"/>
      <c r="BJP9" s="302"/>
      <c r="BJQ9" s="302"/>
      <c r="BJR9" s="302"/>
      <c r="BJS9" s="302"/>
      <c r="BJT9" s="302"/>
      <c r="BJU9" s="302"/>
      <c r="BJV9" s="302"/>
      <c r="BJW9" s="302"/>
      <c r="BJX9" s="302"/>
      <c r="BJY9" s="302"/>
      <c r="BJZ9" s="302"/>
      <c r="BKA9" s="302"/>
      <c r="BKB9" s="302"/>
      <c r="BKC9" s="302"/>
      <c r="BKD9" s="302"/>
      <c r="BKE9" s="302"/>
      <c r="BKF9" s="302"/>
      <c r="BKG9" s="302"/>
      <c r="BKH9" s="302"/>
      <c r="BKI9" s="302"/>
      <c r="BKJ9" s="302"/>
      <c r="BKK9" s="302"/>
      <c r="BKL9" s="302"/>
      <c r="BKM9" s="302"/>
      <c r="BKN9" s="302"/>
      <c r="BKO9" s="302"/>
      <c r="BKP9" s="302"/>
      <c r="BKQ9" s="302"/>
      <c r="BKR9" s="302"/>
      <c r="BKS9" s="302"/>
      <c r="BKT9" s="302"/>
      <c r="BKU9" s="302"/>
      <c r="BKV9" s="302"/>
      <c r="BKW9" s="302"/>
      <c r="BKX9" s="302"/>
      <c r="BKY9" s="302"/>
      <c r="BKZ9" s="302"/>
      <c r="BLA9" s="302"/>
      <c r="BLB9" s="302"/>
      <c r="BLC9" s="302"/>
      <c r="BLD9" s="302"/>
      <c r="BLE9" s="302"/>
      <c r="BLF9" s="302"/>
      <c r="BLG9" s="302"/>
      <c r="BLH9" s="302"/>
      <c r="BLI9" s="302"/>
      <c r="BLJ9" s="302"/>
      <c r="BLK9" s="302"/>
      <c r="BLL9" s="302"/>
      <c r="BLM9" s="302"/>
      <c r="BLN9" s="302"/>
      <c r="BLO9" s="302"/>
      <c r="BLP9" s="302"/>
      <c r="BLQ9" s="302"/>
      <c r="BLR9" s="302"/>
      <c r="BLS9" s="302"/>
      <c r="BLT9" s="302"/>
      <c r="BLU9" s="302"/>
      <c r="BLV9" s="302"/>
      <c r="BLW9" s="302"/>
      <c r="BLX9" s="302"/>
      <c r="BLY9" s="302"/>
      <c r="BLZ9" s="302"/>
      <c r="BMA9" s="302"/>
      <c r="BMB9" s="302"/>
      <c r="BMC9" s="302"/>
      <c r="BMD9" s="302"/>
      <c r="BME9" s="302"/>
      <c r="BMF9" s="302"/>
      <c r="BMG9" s="302"/>
      <c r="BMH9" s="302"/>
      <c r="BMI9" s="302"/>
      <c r="BMJ9" s="302"/>
      <c r="BMK9" s="302"/>
      <c r="BML9" s="302"/>
      <c r="BMM9" s="302"/>
      <c r="BMN9" s="302"/>
      <c r="BMO9" s="302"/>
      <c r="BMP9" s="302"/>
      <c r="BMQ9" s="302"/>
      <c r="BMR9" s="302"/>
      <c r="BMS9" s="302"/>
      <c r="BMT9" s="302"/>
      <c r="BMU9" s="302"/>
      <c r="BMV9" s="302"/>
      <c r="BMW9" s="302"/>
      <c r="BMX9" s="302"/>
      <c r="BMY9" s="302"/>
      <c r="BMZ9" s="302"/>
      <c r="BNA9" s="302"/>
      <c r="BNB9" s="302"/>
      <c r="BNC9" s="302"/>
      <c r="BND9" s="302"/>
      <c r="BNE9" s="302"/>
      <c r="BNF9" s="302"/>
      <c r="BNG9" s="302"/>
      <c r="BNH9" s="302"/>
      <c r="BNI9" s="302"/>
      <c r="BNJ9" s="302"/>
      <c r="BNK9" s="302"/>
      <c r="BNL9" s="302"/>
      <c r="BNM9" s="302"/>
      <c r="BNN9" s="302"/>
      <c r="BNO9" s="302"/>
      <c r="BNP9" s="302"/>
      <c r="BNQ9" s="302"/>
      <c r="BNR9" s="302"/>
      <c r="BNS9" s="302"/>
      <c r="BNT9" s="302"/>
      <c r="BNU9" s="302"/>
      <c r="BNV9" s="302"/>
      <c r="BNW9" s="302"/>
      <c r="BNX9" s="302"/>
      <c r="BNY9" s="302"/>
      <c r="BNZ9" s="302"/>
      <c r="BOA9" s="302"/>
      <c r="BOB9" s="302"/>
      <c r="BOC9" s="302"/>
      <c r="BOD9" s="302"/>
      <c r="BOE9" s="302"/>
      <c r="BOF9" s="302"/>
      <c r="BOG9" s="302"/>
      <c r="BOH9" s="302"/>
      <c r="BOI9" s="302"/>
      <c r="BOJ9" s="302"/>
      <c r="BOK9" s="302"/>
      <c r="BOL9" s="302"/>
      <c r="BOM9" s="302"/>
      <c r="BON9" s="302"/>
      <c r="BOO9" s="302"/>
      <c r="BOP9" s="302"/>
      <c r="BOQ9" s="302"/>
      <c r="BOR9" s="302"/>
      <c r="BOS9" s="302"/>
      <c r="BOT9" s="302"/>
      <c r="BOU9" s="302"/>
      <c r="BOV9" s="302"/>
      <c r="BOW9" s="302"/>
      <c r="BOX9" s="302"/>
      <c r="BOY9" s="302"/>
      <c r="BOZ9" s="302"/>
      <c r="BPA9" s="302"/>
      <c r="BPB9" s="302"/>
      <c r="BPC9" s="302"/>
      <c r="BPD9" s="302"/>
      <c r="BPE9" s="302"/>
      <c r="BPF9" s="302"/>
      <c r="BPG9" s="302"/>
      <c r="BPH9" s="302"/>
      <c r="BPI9" s="302"/>
      <c r="BPJ9" s="302"/>
      <c r="BPK9" s="302"/>
      <c r="BPL9" s="302"/>
      <c r="BPM9" s="302"/>
      <c r="BPN9" s="302"/>
      <c r="BPO9" s="302"/>
      <c r="BPP9" s="302"/>
      <c r="BPQ9" s="302"/>
      <c r="BPR9" s="302"/>
      <c r="BPS9" s="302"/>
      <c r="BPT9" s="302"/>
      <c r="BPU9" s="302"/>
      <c r="BPV9" s="302"/>
      <c r="BPW9" s="302"/>
      <c r="BPX9" s="302"/>
      <c r="BPY9" s="302"/>
      <c r="BPZ9" s="302"/>
      <c r="BQA9" s="302"/>
      <c r="BQB9" s="302"/>
      <c r="BQC9" s="302"/>
      <c r="BQD9" s="302"/>
      <c r="BQE9" s="302"/>
      <c r="BQF9" s="302"/>
      <c r="BQG9" s="302"/>
      <c r="BQH9" s="302"/>
      <c r="BQI9" s="302"/>
      <c r="BQJ9" s="302"/>
      <c r="BQK9" s="302"/>
      <c r="BQL9" s="302"/>
      <c r="BQM9" s="302"/>
      <c r="BQN9" s="302"/>
      <c r="BQO9" s="302"/>
      <c r="BQP9" s="302"/>
      <c r="BQQ9" s="302"/>
      <c r="BQR9" s="302"/>
      <c r="BQS9" s="302"/>
      <c r="BQT9" s="302"/>
      <c r="BQU9" s="302"/>
      <c r="BQV9" s="302"/>
      <c r="BQW9" s="302"/>
      <c r="BQX9" s="302"/>
      <c r="BQY9" s="302"/>
      <c r="BQZ9" s="302"/>
      <c r="BRA9" s="302"/>
      <c r="BRB9" s="302"/>
      <c r="BRC9" s="302"/>
      <c r="BRD9" s="302"/>
      <c r="BRE9" s="302"/>
      <c r="BRF9" s="302"/>
      <c r="BRG9" s="302"/>
      <c r="BRH9" s="302"/>
      <c r="BRI9" s="302"/>
      <c r="BRJ9" s="302"/>
      <c r="BRK9" s="302"/>
      <c r="BRL9" s="302"/>
      <c r="BRM9" s="302"/>
      <c r="BRN9" s="302"/>
      <c r="BRO9" s="302"/>
      <c r="BRP9" s="302"/>
      <c r="BRQ9" s="302"/>
      <c r="BRR9" s="302"/>
      <c r="BRS9" s="302"/>
      <c r="BRT9" s="302"/>
      <c r="BRU9" s="302"/>
      <c r="BRV9" s="302"/>
      <c r="BRW9" s="302"/>
      <c r="BRX9" s="302"/>
      <c r="BRY9" s="302"/>
      <c r="BRZ9" s="302"/>
      <c r="BSA9" s="302"/>
      <c r="BSB9" s="302"/>
      <c r="BSC9" s="302"/>
      <c r="BSD9" s="302"/>
      <c r="BSE9" s="302"/>
      <c r="BSF9" s="302"/>
      <c r="BSG9" s="302"/>
      <c r="BSH9" s="302"/>
      <c r="BSI9" s="302"/>
      <c r="BSJ9" s="302"/>
      <c r="BSK9" s="302"/>
      <c r="BSL9" s="302"/>
      <c r="BSM9" s="302"/>
      <c r="BSN9" s="302"/>
      <c r="BSO9" s="302"/>
      <c r="BSP9" s="302"/>
      <c r="BSQ9" s="302"/>
      <c r="BSR9" s="302"/>
      <c r="BSS9" s="302"/>
      <c r="BST9" s="302"/>
      <c r="BSU9" s="302"/>
      <c r="BSV9" s="302"/>
      <c r="BSW9" s="302"/>
      <c r="BSX9" s="302"/>
      <c r="BSY9" s="302"/>
      <c r="BSZ9" s="302"/>
      <c r="BTA9" s="302"/>
      <c r="BTB9" s="302"/>
      <c r="BTC9" s="302"/>
      <c r="BTD9" s="302"/>
      <c r="BTE9" s="302"/>
      <c r="BTF9" s="302"/>
      <c r="BTG9" s="302"/>
      <c r="BTH9" s="302"/>
      <c r="BTI9" s="302"/>
      <c r="BTJ9" s="302"/>
      <c r="BTK9" s="302"/>
      <c r="BTL9" s="302"/>
      <c r="BTM9" s="302"/>
      <c r="BTN9" s="302"/>
      <c r="BTO9" s="302"/>
      <c r="BTP9" s="302"/>
      <c r="BTQ9" s="302"/>
      <c r="BTR9" s="302"/>
      <c r="BTS9" s="302"/>
      <c r="BTT9" s="302"/>
      <c r="BTU9" s="302"/>
      <c r="BTV9" s="302"/>
      <c r="BTW9" s="302"/>
      <c r="BTX9" s="302"/>
      <c r="BTY9" s="302"/>
      <c r="BTZ9" s="302"/>
      <c r="BUA9" s="302"/>
      <c r="BUB9" s="302"/>
      <c r="BUC9" s="302"/>
      <c r="BUD9" s="302"/>
      <c r="BUE9" s="302"/>
      <c r="BUF9" s="302"/>
      <c r="BUG9" s="302"/>
      <c r="BUH9" s="302"/>
      <c r="BUI9" s="302"/>
      <c r="BUJ9" s="302"/>
      <c r="BUK9" s="302"/>
      <c r="BUL9" s="302"/>
      <c r="BUM9" s="302"/>
      <c r="BUN9" s="302"/>
      <c r="BUO9" s="302"/>
      <c r="BUP9" s="302"/>
      <c r="BUQ9" s="302"/>
      <c r="BUR9" s="302"/>
      <c r="BUS9" s="302"/>
      <c r="BUT9" s="302"/>
      <c r="BUU9" s="302"/>
      <c r="BUV9" s="302"/>
      <c r="BUW9" s="302"/>
      <c r="BUX9" s="302"/>
      <c r="BUY9" s="302"/>
      <c r="BUZ9" s="302"/>
      <c r="BVA9" s="302"/>
      <c r="BVB9" s="302"/>
      <c r="BVC9" s="302"/>
      <c r="BVD9" s="302"/>
      <c r="BVE9" s="302"/>
      <c r="BVF9" s="302"/>
      <c r="BVG9" s="302"/>
      <c r="BVH9" s="302"/>
      <c r="BVI9" s="302"/>
      <c r="BVJ9" s="302"/>
      <c r="BVK9" s="302"/>
      <c r="BVL9" s="302"/>
      <c r="BVM9" s="302"/>
      <c r="BVN9" s="302"/>
      <c r="BVO9" s="302"/>
      <c r="BVP9" s="302"/>
      <c r="BVQ9" s="302"/>
      <c r="BVR9" s="302"/>
      <c r="BVS9" s="302"/>
      <c r="BVT9" s="302"/>
      <c r="BVU9" s="302"/>
      <c r="BVV9" s="302"/>
      <c r="BVW9" s="302"/>
      <c r="BVX9" s="302"/>
      <c r="BVY9" s="302"/>
      <c r="BVZ9" s="302"/>
      <c r="BWA9" s="302"/>
      <c r="BWB9" s="302"/>
      <c r="BWC9" s="302"/>
      <c r="BWD9" s="302"/>
      <c r="BWE9" s="302"/>
      <c r="BWF9" s="302"/>
      <c r="BWG9" s="302"/>
      <c r="BWH9" s="302"/>
      <c r="BWI9" s="302"/>
      <c r="BWJ9" s="302"/>
      <c r="BWK9" s="302"/>
      <c r="BWL9" s="302"/>
      <c r="BWM9" s="302"/>
      <c r="BWN9" s="302"/>
      <c r="BWO9" s="302"/>
      <c r="BWP9" s="302"/>
      <c r="BWQ9" s="302"/>
      <c r="BWR9" s="302"/>
      <c r="BWS9" s="302"/>
      <c r="BWT9" s="302"/>
      <c r="BWU9" s="302"/>
      <c r="BWV9" s="302"/>
      <c r="BWW9" s="302"/>
      <c r="BWX9" s="302"/>
      <c r="BWY9" s="302"/>
      <c r="BWZ9" s="302"/>
      <c r="BXA9" s="302"/>
      <c r="BXB9" s="302"/>
      <c r="BXC9" s="302"/>
      <c r="BXD9" s="302"/>
      <c r="BXE9" s="302"/>
      <c r="BXF9" s="302"/>
      <c r="BXG9" s="302"/>
      <c r="BXH9" s="302"/>
      <c r="BXI9" s="302"/>
      <c r="BXJ9" s="302"/>
      <c r="BXK9" s="302"/>
      <c r="BXL9" s="302"/>
      <c r="BXM9" s="302"/>
      <c r="BXN9" s="302"/>
      <c r="BXO9" s="302"/>
      <c r="BXP9" s="302"/>
      <c r="BXQ9" s="302"/>
      <c r="BXR9" s="302"/>
      <c r="BXS9" s="302"/>
      <c r="BXT9" s="302"/>
      <c r="BXU9" s="302"/>
      <c r="BXV9" s="302"/>
      <c r="BXW9" s="302"/>
      <c r="BXX9" s="302"/>
      <c r="BXY9" s="302"/>
      <c r="BXZ9" s="302"/>
      <c r="BYA9" s="302"/>
      <c r="BYB9" s="302"/>
      <c r="BYC9" s="302"/>
      <c r="BYD9" s="302"/>
      <c r="BYE9" s="302"/>
      <c r="BYF9" s="302"/>
      <c r="BYG9" s="302"/>
      <c r="BYH9" s="302"/>
      <c r="BYI9" s="302"/>
      <c r="BYJ9" s="302"/>
      <c r="BYK9" s="302"/>
      <c r="BYL9" s="302"/>
      <c r="BYM9" s="302"/>
      <c r="BYN9" s="302"/>
      <c r="BYO9" s="302"/>
      <c r="BYP9" s="302"/>
      <c r="BYQ9" s="302"/>
      <c r="BYR9" s="302"/>
      <c r="BYS9" s="302"/>
      <c r="BYT9" s="302"/>
      <c r="BYU9" s="302"/>
      <c r="BYV9" s="302"/>
      <c r="BYW9" s="302"/>
      <c r="BYX9" s="302"/>
      <c r="BYY9" s="302"/>
      <c r="BYZ9" s="302"/>
      <c r="BZA9" s="302"/>
      <c r="BZB9" s="302"/>
      <c r="BZC9" s="302"/>
      <c r="BZD9" s="302"/>
      <c r="BZE9" s="302"/>
      <c r="BZF9" s="302"/>
      <c r="BZG9" s="302"/>
      <c r="BZH9" s="302"/>
      <c r="BZI9" s="302"/>
      <c r="BZJ9" s="302"/>
      <c r="BZK9" s="302"/>
      <c r="BZL9" s="302"/>
      <c r="BZM9" s="302"/>
      <c r="BZN9" s="302"/>
      <c r="BZO9" s="302"/>
      <c r="BZP9" s="302"/>
      <c r="BZQ9" s="302"/>
      <c r="BZR9" s="302"/>
      <c r="BZS9" s="302"/>
      <c r="BZT9" s="302"/>
      <c r="BZU9" s="302"/>
      <c r="BZV9" s="302"/>
      <c r="BZW9" s="302"/>
      <c r="BZX9" s="302"/>
      <c r="BZY9" s="302"/>
      <c r="BZZ9" s="302"/>
      <c r="CAA9" s="302"/>
      <c r="CAB9" s="302"/>
      <c r="CAC9" s="302"/>
      <c r="CAD9" s="302"/>
      <c r="CAE9" s="302"/>
      <c r="CAF9" s="302"/>
      <c r="CAG9" s="302"/>
      <c r="CAH9" s="302"/>
      <c r="CAI9" s="302"/>
      <c r="CAJ9" s="302"/>
      <c r="CAK9" s="302"/>
      <c r="CAL9" s="302"/>
      <c r="CAM9" s="302"/>
      <c r="CAN9" s="302"/>
      <c r="CAO9" s="302"/>
      <c r="CAP9" s="302"/>
      <c r="CAQ9" s="302"/>
      <c r="CAR9" s="302"/>
      <c r="CAS9" s="302"/>
      <c r="CAT9" s="302"/>
      <c r="CAU9" s="302"/>
      <c r="CAV9" s="302"/>
      <c r="CAW9" s="302"/>
      <c r="CAX9" s="302"/>
      <c r="CAY9" s="302"/>
      <c r="CAZ9" s="302"/>
      <c r="CBA9" s="302"/>
      <c r="CBB9" s="302"/>
      <c r="CBC9" s="302"/>
      <c r="CBD9" s="302"/>
      <c r="CBE9" s="302"/>
      <c r="CBF9" s="302"/>
      <c r="CBG9" s="302"/>
      <c r="CBH9" s="302"/>
      <c r="CBI9" s="302"/>
      <c r="CBJ9" s="302"/>
      <c r="CBK9" s="302"/>
      <c r="CBL9" s="302"/>
      <c r="CBM9" s="302"/>
      <c r="CBN9" s="302"/>
      <c r="CBO9" s="302"/>
      <c r="CBP9" s="302"/>
      <c r="CBQ9" s="302"/>
      <c r="CBR9" s="302"/>
      <c r="CBS9" s="302"/>
      <c r="CBT9" s="302"/>
      <c r="CBU9" s="302"/>
      <c r="CBV9" s="302"/>
      <c r="CBW9" s="302"/>
      <c r="CBX9" s="302"/>
      <c r="CBY9" s="302"/>
      <c r="CBZ9" s="302"/>
      <c r="CCA9" s="302"/>
      <c r="CCB9" s="302"/>
      <c r="CCC9" s="302"/>
      <c r="CCD9" s="302"/>
      <c r="CCE9" s="302"/>
      <c r="CCF9" s="302"/>
      <c r="CCG9" s="302"/>
      <c r="CCH9" s="302"/>
      <c r="CCI9" s="302"/>
      <c r="CCJ9" s="302"/>
      <c r="CCK9" s="302"/>
      <c r="CCL9" s="302"/>
      <c r="CCM9" s="302"/>
      <c r="CCN9" s="302"/>
      <c r="CCO9" s="302"/>
      <c r="CCP9" s="302"/>
      <c r="CCQ9" s="302"/>
      <c r="CCR9" s="302"/>
      <c r="CCS9" s="302"/>
      <c r="CCT9" s="302"/>
      <c r="CCU9" s="302"/>
      <c r="CCV9" s="302"/>
      <c r="CCW9" s="302"/>
      <c r="CCX9" s="302"/>
      <c r="CCY9" s="302"/>
      <c r="CCZ9" s="302"/>
      <c r="CDA9" s="302"/>
      <c r="CDB9" s="302"/>
      <c r="CDC9" s="302"/>
      <c r="CDD9" s="302"/>
      <c r="CDE9" s="302"/>
      <c r="CDF9" s="302"/>
      <c r="CDG9" s="302"/>
      <c r="CDH9" s="302"/>
      <c r="CDI9" s="302"/>
      <c r="CDJ9" s="302"/>
      <c r="CDK9" s="302"/>
      <c r="CDL9" s="302"/>
      <c r="CDM9" s="302"/>
      <c r="CDN9" s="302"/>
      <c r="CDO9" s="302"/>
      <c r="CDP9" s="302"/>
      <c r="CDQ9" s="302"/>
      <c r="CDR9" s="302"/>
      <c r="CDS9" s="302"/>
      <c r="CDT9" s="302"/>
      <c r="CDU9" s="302"/>
      <c r="CDV9" s="302"/>
      <c r="CDW9" s="302"/>
      <c r="CDX9" s="302"/>
      <c r="CDY9" s="302"/>
      <c r="CDZ9" s="302"/>
      <c r="CEA9" s="302"/>
      <c r="CEB9" s="302"/>
      <c r="CEC9" s="302"/>
      <c r="CED9" s="302"/>
      <c r="CEE9" s="302"/>
      <c r="CEF9" s="302"/>
      <c r="CEG9" s="302"/>
      <c r="CEH9" s="302"/>
      <c r="CEI9" s="302"/>
      <c r="CEJ9" s="302"/>
      <c r="CEK9" s="302"/>
      <c r="CEL9" s="302"/>
      <c r="CEM9" s="302"/>
      <c r="CEN9" s="302"/>
      <c r="CEO9" s="302"/>
      <c r="CEP9" s="302"/>
      <c r="CEQ9" s="302"/>
      <c r="CER9" s="302"/>
      <c r="CES9" s="302"/>
      <c r="CET9" s="302"/>
      <c r="CEU9" s="302"/>
      <c r="CEV9" s="302"/>
      <c r="CEW9" s="302"/>
      <c r="CEX9" s="302"/>
      <c r="CEY9" s="302"/>
      <c r="CEZ9" s="302"/>
      <c r="CFA9" s="302"/>
      <c r="CFB9" s="302"/>
      <c r="CFC9" s="302"/>
      <c r="CFD9" s="302"/>
      <c r="CFE9" s="302"/>
      <c r="CFF9" s="302"/>
      <c r="CFG9" s="302"/>
      <c r="CFH9" s="302"/>
      <c r="CFI9" s="302"/>
      <c r="CFJ9" s="302"/>
      <c r="CFK9" s="302"/>
      <c r="CFL9" s="302"/>
      <c r="CFM9" s="302"/>
      <c r="CFN9" s="302"/>
      <c r="CFO9" s="302"/>
      <c r="CFP9" s="302"/>
      <c r="CFQ9" s="302"/>
      <c r="CFR9" s="302"/>
      <c r="CFS9" s="302"/>
      <c r="CFT9" s="302"/>
      <c r="CFU9" s="302"/>
      <c r="CFV9" s="302"/>
      <c r="CFW9" s="302"/>
      <c r="CFX9" s="302"/>
      <c r="CFY9" s="302"/>
      <c r="CFZ9" s="302"/>
      <c r="CGA9" s="302"/>
      <c r="CGB9" s="302"/>
      <c r="CGC9" s="302"/>
      <c r="CGD9" s="302"/>
      <c r="CGE9" s="302"/>
      <c r="CGF9" s="302"/>
      <c r="CGG9" s="302"/>
      <c r="CGH9" s="302"/>
      <c r="CGI9" s="302"/>
      <c r="CGJ9" s="302"/>
      <c r="CGK9" s="302"/>
      <c r="CGL9" s="302"/>
      <c r="CGM9" s="302"/>
      <c r="CGN9" s="302"/>
      <c r="CGO9" s="302"/>
      <c r="CGP9" s="302"/>
      <c r="CGQ9" s="302"/>
      <c r="CGR9" s="302"/>
      <c r="CGS9" s="302"/>
      <c r="CGT9" s="302"/>
      <c r="CGU9" s="302"/>
      <c r="CGV9" s="302"/>
      <c r="CGW9" s="302"/>
      <c r="CGX9" s="302"/>
      <c r="CGY9" s="302"/>
      <c r="CGZ9" s="302"/>
      <c r="CHA9" s="302"/>
      <c r="CHB9" s="302"/>
      <c r="CHC9" s="302"/>
      <c r="CHD9" s="302"/>
      <c r="CHE9" s="302"/>
      <c r="CHF9" s="302"/>
      <c r="CHG9" s="302"/>
      <c r="CHH9" s="302"/>
      <c r="CHI9" s="302"/>
      <c r="CHJ9" s="302"/>
      <c r="CHK9" s="302"/>
      <c r="CHL9" s="302"/>
      <c r="CHM9" s="302"/>
      <c r="CHN9" s="302"/>
      <c r="CHO9" s="302"/>
      <c r="CHP9" s="302"/>
      <c r="CHQ9" s="302"/>
      <c r="CHR9" s="302"/>
      <c r="CHS9" s="302"/>
      <c r="CHT9" s="302"/>
      <c r="CHU9" s="302"/>
      <c r="CHV9" s="302"/>
      <c r="CHW9" s="302"/>
      <c r="CHX9" s="302"/>
      <c r="CHY9" s="302"/>
      <c r="CHZ9" s="302"/>
      <c r="CIA9" s="302"/>
      <c r="CIB9" s="302"/>
      <c r="CIC9" s="302"/>
      <c r="CID9" s="302"/>
      <c r="CIE9" s="302"/>
      <c r="CIF9" s="302"/>
      <c r="CIG9" s="302"/>
      <c r="CIH9" s="302"/>
      <c r="CII9" s="302"/>
      <c r="CIJ9" s="302"/>
      <c r="CIK9" s="302"/>
      <c r="CIL9" s="302"/>
      <c r="CIM9" s="302"/>
      <c r="CIN9" s="302"/>
      <c r="CIO9" s="302"/>
      <c r="CIP9" s="302"/>
      <c r="CIQ9" s="302"/>
      <c r="CIR9" s="302"/>
      <c r="CIS9" s="302"/>
      <c r="CIT9" s="302"/>
      <c r="CIU9" s="302"/>
      <c r="CIV9" s="302"/>
      <c r="CIW9" s="302"/>
      <c r="CIX9" s="302"/>
      <c r="CIY9" s="302"/>
      <c r="CIZ9" s="302"/>
      <c r="CJA9" s="302"/>
      <c r="CJB9" s="302"/>
      <c r="CJC9" s="302"/>
      <c r="CJD9" s="302"/>
      <c r="CJE9" s="302"/>
      <c r="CJF9" s="302"/>
      <c r="CJG9" s="302"/>
      <c r="CJH9" s="302"/>
      <c r="CJI9" s="302"/>
      <c r="CJJ9" s="302"/>
      <c r="CJK9" s="302"/>
      <c r="CJL9" s="302"/>
      <c r="CJM9" s="302"/>
      <c r="CJN9" s="302"/>
      <c r="CJO9" s="302"/>
      <c r="CJP9" s="302"/>
      <c r="CJQ9" s="302"/>
      <c r="CJR9" s="302"/>
      <c r="CJS9" s="302"/>
      <c r="CJT9" s="302"/>
      <c r="CJU9" s="302"/>
      <c r="CJV9" s="302"/>
      <c r="CJW9" s="302"/>
      <c r="CJX9" s="302"/>
      <c r="CJY9" s="302"/>
      <c r="CJZ9" s="302"/>
      <c r="CKA9" s="302"/>
      <c r="CKB9" s="302"/>
      <c r="CKC9" s="302"/>
      <c r="CKD9" s="302"/>
      <c r="CKE9" s="302"/>
      <c r="CKF9" s="302"/>
      <c r="CKG9" s="302"/>
      <c r="CKH9" s="302"/>
      <c r="CKI9" s="302"/>
      <c r="CKJ9" s="302"/>
      <c r="CKK9" s="302"/>
      <c r="CKL9" s="302"/>
      <c r="CKM9" s="302"/>
      <c r="CKN9" s="302"/>
      <c r="CKO9" s="302"/>
      <c r="CKP9" s="302"/>
      <c r="CKQ9" s="302"/>
      <c r="CKR9" s="302"/>
      <c r="CKS9" s="302"/>
      <c r="CKT9" s="302"/>
      <c r="CKU9" s="302"/>
      <c r="CKV9" s="302"/>
      <c r="CKW9" s="302"/>
      <c r="CKX9" s="302"/>
      <c r="CKY9" s="302"/>
      <c r="CKZ9" s="302"/>
      <c r="CLA9" s="302"/>
      <c r="CLB9" s="302"/>
      <c r="CLC9" s="302"/>
      <c r="CLD9" s="302"/>
      <c r="CLE9" s="302"/>
      <c r="CLF9" s="302"/>
      <c r="CLG9" s="302"/>
      <c r="CLH9" s="302"/>
      <c r="CLI9" s="302"/>
      <c r="CLJ9" s="302"/>
      <c r="CLK9" s="302"/>
      <c r="CLL9" s="302"/>
      <c r="CLM9" s="302"/>
      <c r="CLN9" s="302"/>
      <c r="CLO9" s="302"/>
      <c r="CLP9" s="302"/>
      <c r="CLQ9" s="302"/>
      <c r="CLR9" s="302"/>
      <c r="CLS9" s="302"/>
      <c r="CLT9" s="302"/>
      <c r="CLU9" s="302"/>
      <c r="CLV9" s="302"/>
      <c r="CLW9" s="302"/>
      <c r="CLX9" s="302"/>
      <c r="CLY9" s="302"/>
      <c r="CLZ9" s="302"/>
      <c r="CMA9" s="302"/>
      <c r="CMB9" s="302"/>
      <c r="CMC9" s="302"/>
      <c r="CMD9" s="302"/>
      <c r="CME9" s="302"/>
      <c r="CMF9" s="302"/>
      <c r="CMG9" s="302"/>
      <c r="CMH9" s="302"/>
      <c r="CMI9" s="302"/>
      <c r="CMJ9" s="302"/>
      <c r="CMK9" s="302"/>
      <c r="CML9" s="302"/>
      <c r="CMM9" s="302"/>
      <c r="CMN9" s="302"/>
      <c r="CMO9" s="302"/>
      <c r="CMP9" s="302"/>
      <c r="CMQ9" s="302"/>
      <c r="CMR9" s="302"/>
      <c r="CMS9" s="302"/>
      <c r="CMT9" s="302"/>
      <c r="CMU9" s="302"/>
      <c r="CMV9" s="302"/>
      <c r="CMW9" s="302"/>
      <c r="CMX9" s="302"/>
      <c r="CMY9" s="302"/>
      <c r="CMZ9" s="302"/>
      <c r="CNA9" s="302"/>
      <c r="CNB9" s="302"/>
      <c r="CNC9" s="302"/>
      <c r="CND9" s="302"/>
      <c r="CNE9" s="302"/>
      <c r="CNF9" s="302"/>
      <c r="CNG9" s="302"/>
      <c r="CNH9" s="302"/>
      <c r="CNI9" s="302"/>
      <c r="CNJ9" s="302"/>
      <c r="CNK9" s="302"/>
      <c r="CNL9" s="302"/>
      <c r="CNM9" s="302"/>
      <c r="CNN9" s="302"/>
      <c r="CNO9" s="302"/>
      <c r="CNP9" s="302"/>
      <c r="CNQ9" s="302"/>
      <c r="CNR9" s="302"/>
      <c r="CNS9" s="302"/>
      <c r="CNT9" s="302"/>
      <c r="CNU9" s="302"/>
      <c r="CNV9" s="302"/>
      <c r="CNW9" s="302"/>
      <c r="CNX9" s="302"/>
      <c r="CNY9" s="302"/>
      <c r="CNZ9" s="302"/>
      <c r="COA9" s="302"/>
      <c r="COB9" s="302"/>
      <c r="COC9" s="302"/>
      <c r="COD9" s="302"/>
      <c r="COE9" s="302"/>
      <c r="COF9" s="302"/>
      <c r="COG9" s="302"/>
      <c r="COH9" s="302"/>
      <c r="COI9" s="302"/>
      <c r="COJ9" s="302"/>
      <c r="COK9" s="302"/>
      <c r="COL9" s="302"/>
      <c r="COM9" s="302"/>
      <c r="CON9" s="302"/>
      <c r="COO9" s="302"/>
      <c r="COP9" s="302"/>
      <c r="COQ9" s="302"/>
      <c r="COR9" s="302"/>
      <c r="COS9" s="302"/>
      <c r="COT9" s="302"/>
      <c r="COU9" s="302"/>
      <c r="COV9" s="302"/>
      <c r="COW9" s="302"/>
      <c r="COX9" s="302"/>
      <c r="COY9" s="302"/>
      <c r="COZ9" s="302"/>
      <c r="CPA9" s="302"/>
      <c r="CPB9" s="302"/>
      <c r="CPC9" s="302"/>
      <c r="CPD9" s="302"/>
      <c r="CPE9" s="302"/>
      <c r="CPF9" s="302"/>
      <c r="CPG9" s="302"/>
      <c r="CPH9" s="302"/>
      <c r="CPI9" s="302"/>
      <c r="CPJ9" s="302"/>
      <c r="CPK9" s="302"/>
      <c r="CPL9" s="302"/>
      <c r="CPM9" s="302"/>
      <c r="CPN9" s="302"/>
      <c r="CPO9" s="302"/>
      <c r="CPP9" s="302"/>
      <c r="CPQ9" s="302"/>
      <c r="CPR9" s="302"/>
      <c r="CPS9" s="302"/>
      <c r="CPT9" s="302"/>
      <c r="CPU9" s="302"/>
      <c r="CPV9" s="302"/>
      <c r="CPW9" s="302"/>
      <c r="CPX9" s="302"/>
      <c r="CPY9" s="302"/>
      <c r="CPZ9" s="302"/>
      <c r="CQA9" s="302"/>
      <c r="CQB9" s="302"/>
      <c r="CQC9" s="302"/>
      <c r="CQD9" s="302"/>
      <c r="CQE9" s="302"/>
      <c r="CQF9" s="302"/>
      <c r="CQG9" s="302"/>
      <c r="CQH9" s="302"/>
      <c r="CQI9" s="302"/>
      <c r="CQJ9" s="302"/>
      <c r="CQK9" s="302"/>
      <c r="CQL9" s="302"/>
      <c r="CQM9" s="302"/>
      <c r="CQN9" s="302"/>
      <c r="CQO9" s="302"/>
      <c r="CQP9" s="302"/>
      <c r="CQQ9" s="302"/>
      <c r="CQR9" s="302"/>
      <c r="CQS9" s="302"/>
      <c r="CQT9" s="302"/>
      <c r="CQU9" s="302"/>
      <c r="CQV9" s="302"/>
      <c r="CQW9" s="302"/>
      <c r="CQX9" s="302"/>
      <c r="CQY9" s="302"/>
      <c r="CQZ9" s="302"/>
      <c r="CRA9" s="302"/>
      <c r="CRB9" s="302"/>
      <c r="CRC9" s="302"/>
      <c r="CRD9" s="302"/>
      <c r="CRE9" s="302"/>
      <c r="CRF9" s="302"/>
      <c r="CRG9" s="302"/>
      <c r="CRH9" s="302"/>
      <c r="CRI9" s="302"/>
      <c r="CRJ9" s="302"/>
      <c r="CRK9" s="302"/>
      <c r="CRL9" s="302"/>
      <c r="CRM9" s="302"/>
      <c r="CRN9" s="302"/>
      <c r="CRO9" s="302"/>
      <c r="CRP9" s="302"/>
      <c r="CRQ9" s="302"/>
      <c r="CRR9" s="302"/>
      <c r="CRS9" s="302"/>
      <c r="CRT9" s="302"/>
      <c r="CRU9" s="302"/>
      <c r="CRV9" s="302"/>
      <c r="CRW9" s="302"/>
      <c r="CRX9" s="302"/>
      <c r="CRY9" s="302"/>
      <c r="CRZ9" s="302"/>
      <c r="CSA9" s="302"/>
      <c r="CSB9" s="302"/>
      <c r="CSC9" s="302"/>
      <c r="CSD9" s="302"/>
      <c r="CSE9" s="302"/>
      <c r="CSF9" s="302"/>
      <c r="CSG9" s="302"/>
      <c r="CSH9" s="302"/>
      <c r="CSI9" s="302"/>
      <c r="CSJ9" s="302"/>
      <c r="CSK9" s="302"/>
      <c r="CSL9" s="302"/>
      <c r="CSM9" s="302"/>
      <c r="CSN9" s="302"/>
      <c r="CSO9" s="302"/>
      <c r="CSP9" s="302"/>
      <c r="CSQ9" s="302"/>
      <c r="CSR9" s="302"/>
      <c r="CSS9" s="302"/>
      <c r="CST9" s="302"/>
      <c r="CSU9" s="302"/>
      <c r="CSV9" s="302"/>
      <c r="CSW9" s="302"/>
      <c r="CSX9" s="302"/>
      <c r="CSY9" s="302"/>
      <c r="CSZ9" s="302"/>
      <c r="CTA9" s="302"/>
      <c r="CTB9" s="302"/>
      <c r="CTC9" s="302"/>
      <c r="CTD9" s="302"/>
      <c r="CTE9" s="302"/>
      <c r="CTF9" s="302"/>
      <c r="CTG9" s="302"/>
      <c r="CTH9" s="302"/>
      <c r="CTI9" s="302"/>
      <c r="CTJ9" s="302"/>
      <c r="CTK9" s="302"/>
      <c r="CTL9" s="302"/>
      <c r="CTM9" s="302"/>
      <c r="CTN9" s="302"/>
      <c r="CTO9" s="302"/>
      <c r="CTP9" s="302"/>
      <c r="CTQ9" s="302"/>
      <c r="CTR9" s="302"/>
      <c r="CTS9" s="302"/>
      <c r="CTT9" s="302"/>
      <c r="CTU9" s="302"/>
      <c r="CTV9" s="302"/>
      <c r="CTW9" s="302"/>
      <c r="CTX9" s="302"/>
      <c r="CTY9" s="302"/>
      <c r="CTZ9" s="302"/>
      <c r="CUA9" s="302"/>
      <c r="CUB9" s="302"/>
      <c r="CUC9" s="302"/>
      <c r="CUD9" s="302"/>
      <c r="CUE9" s="302"/>
      <c r="CUF9" s="302"/>
      <c r="CUG9" s="302"/>
      <c r="CUH9" s="302"/>
      <c r="CUI9" s="302"/>
      <c r="CUJ9" s="302"/>
      <c r="CUK9" s="302"/>
      <c r="CUL9" s="302"/>
      <c r="CUM9" s="302"/>
      <c r="CUN9" s="302"/>
      <c r="CUO9" s="302"/>
      <c r="CUP9" s="302"/>
      <c r="CUQ9" s="302"/>
      <c r="CUR9" s="302"/>
      <c r="CUS9" s="302"/>
      <c r="CUT9" s="302"/>
      <c r="CUU9" s="302"/>
      <c r="CUV9" s="302"/>
      <c r="CUW9" s="302"/>
      <c r="CUX9" s="302"/>
      <c r="CUY9" s="302"/>
      <c r="CUZ9" s="302"/>
      <c r="CVA9" s="302"/>
      <c r="CVB9" s="302"/>
      <c r="CVC9" s="302"/>
      <c r="CVD9" s="302"/>
      <c r="CVE9" s="302"/>
      <c r="CVF9" s="302"/>
      <c r="CVG9" s="302"/>
      <c r="CVH9" s="302"/>
      <c r="CVI9" s="302"/>
      <c r="CVJ9" s="302"/>
      <c r="CVK9" s="302"/>
      <c r="CVL9" s="302"/>
      <c r="CVM9" s="302"/>
      <c r="CVN9" s="302"/>
      <c r="CVO9" s="302"/>
      <c r="CVP9" s="302"/>
      <c r="CVQ9" s="302"/>
      <c r="CVR9" s="302"/>
      <c r="CVS9" s="302"/>
      <c r="CVT9" s="302"/>
      <c r="CVU9" s="302"/>
      <c r="CVV9" s="302"/>
      <c r="CVW9" s="302"/>
      <c r="CVX9" s="302"/>
      <c r="CVY9" s="302"/>
      <c r="CVZ9" s="302"/>
      <c r="CWA9" s="302"/>
      <c r="CWB9" s="302"/>
      <c r="CWC9" s="302"/>
      <c r="CWD9" s="302"/>
      <c r="CWE9" s="302"/>
      <c r="CWF9" s="302"/>
      <c r="CWG9" s="302"/>
      <c r="CWH9" s="302"/>
      <c r="CWI9" s="302"/>
      <c r="CWJ9" s="302"/>
      <c r="CWK9" s="302"/>
      <c r="CWL9" s="302"/>
      <c r="CWM9" s="302"/>
      <c r="CWN9" s="302"/>
      <c r="CWO9" s="302"/>
      <c r="CWP9" s="302"/>
      <c r="CWQ9" s="302"/>
      <c r="CWR9" s="302"/>
      <c r="CWS9" s="302"/>
      <c r="CWT9" s="302"/>
      <c r="CWU9" s="302"/>
      <c r="CWV9" s="302"/>
      <c r="CWW9" s="302"/>
      <c r="CWX9" s="302"/>
      <c r="CWY9" s="302"/>
      <c r="CWZ9" s="302"/>
      <c r="CXA9" s="302"/>
      <c r="CXB9" s="302"/>
      <c r="CXC9" s="302"/>
      <c r="CXD9" s="302"/>
      <c r="CXE9" s="302"/>
      <c r="CXF9" s="302"/>
      <c r="CXG9" s="302"/>
      <c r="CXH9" s="302"/>
      <c r="CXI9" s="302"/>
      <c r="CXJ9" s="302"/>
      <c r="CXK9" s="302"/>
      <c r="CXL9" s="302"/>
      <c r="CXM9" s="302"/>
      <c r="CXN9" s="302"/>
      <c r="CXO9" s="302"/>
      <c r="CXP9" s="302"/>
      <c r="CXQ9" s="302"/>
      <c r="CXR9" s="302"/>
      <c r="CXS9" s="302"/>
      <c r="CXT9" s="302"/>
      <c r="CXU9" s="302"/>
      <c r="CXV9" s="302"/>
      <c r="CXW9" s="302"/>
      <c r="CXX9" s="302"/>
      <c r="CXY9" s="302"/>
      <c r="CXZ9" s="302"/>
      <c r="CYA9" s="302"/>
      <c r="CYB9" s="302"/>
      <c r="CYC9" s="302"/>
      <c r="CYD9" s="302"/>
      <c r="CYE9" s="302"/>
      <c r="CYF9" s="302"/>
      <c r="CYG9" s="302"/>
      <c r="CYH9" s="302"/>
      <c r="CYI9" s="302"/>
      <c r="CYJ9" s="302"/>
      <c r="CYK9" s="302"/>
      <c r="CYL9" s="302"/>
      <c r="CYM9" s="302"/>
      <c r="CYN9" s="302"/>
      <c r="CYO9" s="302"/>
      <c r="CYP9" s="302"/>
      <c r="CYQ9" s="302"/>
      <c r="CYR9" s="302"/>
      <c r="CYS9" s="302"/>
      <c r="CYT9" s="302"/>
      <c r="CYU9" s="302"/>
      <c r="CYV9" s="302"/>
      <c r="CYW9" s="302"/>
      <c r="CYX9" s="302"/>
      <c r="CYY9" s="302"/>
      <c r="CYZ9" s="302"/>
      <c r="CZA9" s="302"/>
      <c r="CZB9" s="302"/>
      <c r="CZC9" s="302"/>
      <c r="CZD9" s="302"/>
      <c r="CZE9" s="302"/>
      <c r="CZF9" s="302"/>
      <c r="CZG9" s="302"/>
      <c r="CZH9" s="302"/>
      <c r="CZI9" s="302"/>
      <c r="CZJ9" s="302"/>
      <c r="CZK9" s="302"/>
      <c r="CZL9" s="302"/>
      <c r="CZM9" s="302"/>
      <c r="CZN9" s="302"/>
      <c r="CZO9" s="302"/>
      <c r="CZP9" s="302"/>
      <c r="CZQ9" s="302"/>
      <c r="CZR9" s="302"/>
      <c r="CZS9" s="302"/>
      <c r="CZT9" s="302"/>
      <c r="CZU9" s="302"/>
      <c r="CZV9" s="302"/>
      <c r="CZW9" s="302"/>
      <c r="CZX9" s="302"/>
      <c r="CZY9" s="302"/>
      <c r="CZZ9" s="302"/>
      <c r="DAA9" s="302"/>
      <c r="DAB9" s="302"/>
      <c r="DAC9" s="302"/>
      <c r="DAD9" s="302"/>
      <c r="DAE9" s="302"/>
      <c r="DAF9" s="302"/>
      <c r="DAG9" s="302"/>
      <c r="DAH9" s="302"/>
      <c r="DAI9" s="302"/>
      <c r="DAJ9" s="302"/>
      <c r="DAK9" s="302"/>
      <c r="DAL9" s="302"/>
      <c r="DAM9" s="302"/>
      <c r="DAN9" s="302"/>
      <c r="DAO9" s="302"/>
      <c r="DAP9" s="302"/>
      <c r="DAQ9" s="302"/>
      <c r="DAR9" s="302"/>
      <c r="DAS9" s="302"/>
      <c r="DAT9" s="302"/>
      <c r="DAU9" s="302"/>
      <c r="DAV9" s="302"/>
      <c r="DAW9" s="302"/>
      <c r="DAX9" s="302"/>
      <c r="DAY9" s="302"/>
      <c r="DAZ9" s="302"/>
      <c r="DBA9" s="302"/>
      <c r="DBB9" s="302"/>
      <c r="DBC9" s="302"/>
      <c r="DBD9" s="302"/>
      <c r="DBE9" s="302"/>
      <c r="DBF9" s="302"/>
      <c r="DBG9" s="302"/>
      <c r="DBH9" s="302"/>
      <c r="DBI9" s="302"/>
      <c r="DBJ9" s="302"/>
      <c r="DBK9" s="302"/>
      <c r="DBL9" s="302"/>
      <c r="DBM9" s="302"/>
      <c r="DBN9" s="302"/>
      <c r="DBO9" s="302"/>
      <c r="DBP9" s="302"/>
      <c r="DBQ9" s="302"/>
      <c r="DBR9" s="302"/>
      <c r="DBS9" s="302"/>
      <c r="DBT9" s="302"/>
      <c r="DBU9" s="302"/>
      <c r="DBV9" s="302"/>
      <c r="DBW9" s="302"/>
      <c r="DBX9" s="302"/>
      <c r="DBY9" s="302"/>
      <c r="DBZ9" s="302"/>
      <c r="DCA9" s="302"/>
      <c r="DCB9" s="302"/>
      <c r="DCC9" s="302"/>
      <c r="DCD9" s="302"/>
      <c r="DCE9" s="302"/>
      <c r="DCF9" s="302"/>
      <c r="DCG9" s="302"/>
      <c r="DCH9" s="302"/>
      <c r="DCI9" s="302"/>
      <c r="DCJ9" s="302"/>
      <c r="DCK9" s="302"/>
      <c r="DCL9" s="302"/>
      <c r="DCM9" s="302"/>
      <c r="DCN9" s="302"/>
      <c r="DCO9" s="302"/>
      <c r="DCP9" s="302"/>
      <c r="DCQ9" s="302"/>
      <c r="DCR9" s="302"/>
      <c r="DCS9" s="302"/>
      <c r="DCT9" s="302"/>
      <c r="DCU9" s="302"/>
      <c r="DCV9" s="302"/>
      <c r="DCW9" s="302"/>
      <c r="DCX9" s="302"/>
      <c r="DCY9" s="302"/>
      <c r="DCZ9" s="302"/>
      <c r="DDA9" s="302"/>
      <c r="DDB9" s="302"/>
      <c r="DDC9" s="302"/>
      <c r="DDD9" s="302"/>
      <c r="DDE9" s="302"/>
      <c r="DDF9" s="302"/>
      <c r="DDG9" s="302"/>
      <c r="DDH9" s="302"/>
      <c r="DDI9" s="302"/>
      <c r="DDJ9" s="302"/>
      <c r="DDK9" s="302"/>
      <c r="DDL9" s="302"/>
      <c r="DDM9" s="302"/>
      <c r="DDN9" s="302"/>
      <c r="DDO9" s="302"/>
      <c r="DDP9" s="302"/>
      <c r="DDQ9" s="302"/>
      <c r="DDR9" s="302"/>
      <c r="DDS9" s="302"/>
      <c r="DDT9" s="302"/>
      <c r="DDU9" s="302"/>
      <c r="DDV9" s="302"/>
      <c r="DDW9" s="302"/>
      <c r="DDX9" s="302"/>
      <c r="DDY9" s="302"/>
      <c r="DDZ9" s="302"/>
      <c r="DEA9" s="302"/>
      <c r="DEB9" s="302"/>
      <c r="DEC9" s="302"/>
      <c r="DED9" s="302"/>
      <c r="DEE9" s="302"/>
      <c r="DEF9" s="302"/>
      <c r="DEG9" s="302"/>
      <c r="DEH9" s="302"/>
      <c r="DEI9" s="302"/>
      <c r="DEJ9" s="302"/>
      <c r="DEK9" s="302"/>
      <c r="DEL9" s="302"/>
      <c r="DEM9" s="302"/>
      <c r="DEN9" s="302"/>
      <c r="DEO9" s="302"/>
      <c r="DEP9" s="302"/>
      <c r="DEQ9" s="302"/>
      <c r="DER9" s="302"/>
      <c r="DES9" s="302"/>
      <c r="DET9" s="302"/>
      <c r="DEU9" s="302"/>
      <c r="DEV9" s="302"/>
      <c r="DEW9" s="302"/>
      <c r="DEX9" s="302"/>
      <c r="DEY9" s="302"/>
      <c r="DEZ9" s="302"/>
      <c r="DFA9" s="302"/>
      <c r="DFB9" s="302"/>
      <c r="DFC9" s="302"/>
      <c r="DFD9" s="302"/>
      <c r="DFE9" s="302"/>
      <c r="DFF9" s="302"/>
      <c r="DFG9" s="302"/>
      <c r="DFH9" s="302"/>
      <c r="DFI9" s="302"/>
      <c r="DFJ9" s="302"/>
      <c r="DFK9" s="302"/>
      <c r="DFL9" s="302"/>
      <c r="DFM9" s="302"/>
      <c r="DFN9" s="302"/>
      <c r="DFO9" s="302"/>
      <c r="DFP9" s="302"/>
      <c r="DFQ9" s="302"/>
      <c r="DFR9" s="302"/>
      <c r="DFS9" s="302"/>
      <c r="DFT9" s="302"/>
      <c r="DFU9" s="302"/>
      <c r="DFV9" s="302"/>
      <c r="DFW9" s="302"/>
      <c r="DFX9" s="302"/>
      <c r="DFY9" s="302"/>
      <c r="DFZ9" s="302"/>
      <c r="DGA9" s="302"/>
      <c r="DGB9" s="302"/>
      <c r="DGC9" s="302"/>
      <c r="DGD9" s="302"/>
      <c r="DGE9" s="302"/>
      <c r="DGF9" s="302"/>
      <c r="DGG9" s="302"/>
      <c r="DGH9" s="302"/>
      <c r="DGI9" s="302"/>
      <c r="DGJ9" s="302"/>
      <c r="DGK9" s="302"/>
      <c r="DGL9" s="302"/>
      <c r="DGM9" s="302"/>
      <c r="DGN9" s="302"/>
      <c r="DGO9" s="302"/>
      <c r="DGP9" s="302"/>
      <c r="DGQ9" s="302"/>
      <c r="DGR9" s="302"/>
      <c r="DGS9" s="302"/>
      <c r="DGT9" s="302"/>
      <c r="DGU9" s="302"/>
      <c r="DGV9" s="302"/>
      <c r="DGW9" s="302"/>
      <c r="DGX9" s="302"/>
      <c r="DGY9" s="302"/>
      <c r="DGZ9" s="302"/>
      <c r="DHA9" s="302"/>
      <c r="DHB9" s="302"/>
      <c r="DHC9" s="302"/>
      <c r="DHD9" s="302"/>
      <c r="DHE9" s="302"/>
      <c r="DHF9" s="302"/>
      <c r="DHG9" s="302"/>
      <c r="DHH9" s="302"/>
      <c r="DHI9" s="302"/>
      <c r="DHJ9" s="302"/>
      <c r="DHK9" s="302"/>
      <c r="DHL9" s="302"/>
      <c r="DHM9" s="302"/>
      <c r="DHN9" s="302"/>
      <c r="DHO9" s="302"/>
      <c r="DHP9" s="302"/>
      <c r="DHQ9" s="302"/>
      <c r="DHR9" s="302"/>
      <c r="DHS9" s="302"/>
      <c r="DHT9" s="302"/>
      <c r="DHU9" s="302"/>
      <c r="DHV9" s="302"/>
      <c r="DHW9" s="302"/>
      <c r="DHX9" s="302"/>
      <c r="DHY9" s="302"/>
      <c r="DHZ9" s="302"/>
      <c r="DIA9" s="302"/>
      <c r="DIB9" s="302"/>
      <c r="DIC9" s="302"/>
      <c r="DID9" s="302"/>
      <c r="DIE9" s="302"/>
      <c r="DIF9" s="302"/>
      <c r="DIG9" s="302"/>
      <c r="DIH9" s="302"/>
      <c r="DII9" s="302"/>
      <c r="DIJ9" s="302"/>
      <c r="DIK9" s="302"/>
      <c r="DIL9" s="302"/>
      <c r="DIM9" s="302"/>
      <c r="DIN9" s="302"/>
      <c r="DIO9" s="302"/>
      <c r="DIP9" s="302"/>
      <c r="DIQ9" s="302"/>
      <c r="DIR9" s="302"/>
      <c r="DIS9" s="302"/>
      <c r="DIT9" s="302"/>
      <c r="DIU9" s="302"/>
      <c r="DIV9" s="302"/>
      <c r="DIW9" s="302"/>
      <c r="DIX9" s="302"/>
      <c r="DIY9" s="302"/>
      <c r="DIZ9" s="302"/>
      <c r="DJA9" s="302"/>
      <c r="DJB9" s="302"/>
      <c r="DJC9" s="302"/>
      <c r="DJD9" s="302"/>
      <c r="DJE9" s="302"/>
      <c r="DJF9" s="302"/>
      <c r="DJG9" s="302"/>
      <c r="DJH9" s="302"/>
      <c r="DJI9" s="302"/>
      <c r="DJJ9" s="302"/>
      <c r="DJK9" s="302"/>
      <c r="DJL9" s="302"/>
      <c r="DJM9" s="302"/>
      <c r="DJN9" s="302"/>
      <c r="DJO9" s="302"/>
      <c r="DJP9" s="302"/>
      <c r="DJQ9" s="302"/>
      <c r="DJR9" s="302"/>
      <c r="DJS9" s="302"/>
      <c r="DJT9" s="302"/>
      <c r="DJU9" s="302"/>
      <c r="DJV9" s="302"/>
      <c r="DJW9" s="302"/>
      <c r="DJX9" s="302"/>
      <c r="DJY9" s="302"/>
      <c r="DJZ9" s="302"/>
      <c r="DKA9" s="302"/>
      <c r="DKB9" s="302"/>
      <c r="DKC9" s="302"/>
      <c r="DKD9" s="302"/>
      <c r="DKE9" s="302"/>
      <c r="DKF9" s="302"/>
      <c r="DKG9" s="302"/>
      <c r="DKH9" s="302"/>
      <c r="DKI9" s="302"/>
      <c r="DKJ9" s="302"/>
      <c r="DKK9" s="302"/>
      <c r="DKL9" s="302"/>
      <c r="DKM9" s="302"/>
      <c r="DKN9" s="302"/>
      <c r="DKO9" s="302"/>
      <c r="DKP9" s="302"/>
      <c r="DKQ9" s="302"/>
      <c r="DKR9" s="302"/>
      <c r="DKS9" s="302"/>
      <c r="DKT9" s="302"/>
      <c r="DKU9" s="302"/>
      <c r="DKV9" s="302"/>
      <c r="DKW9" s="302"/>
      <c r="DKX9" s="302"/>
      <c r="DKY9" s="302"/>
      <c r="DKZ9" s="302"/>
      <c r="DLA9" s="302"/>
      <c r="DLB9" s="302"/>
      <c r="DLC9" s="302"/>
      <c r="DLD9" s="302"/>
      <c r="DLE9" s="302"/>
      <c r="DLF9" s="302"/>
      <c r="DLG9" s="302"/>
      <c r="DLH9" s="302"/>
      <c r="DLI9" s="302"/>
      <c r="DLJ9" s="302"/>
      <c r="DLK9" s="302"/>
      <c r="DLL9" s="302"/>
      <c r="DLM9" s="302"/>
      <c r="DLN9" s="302"/>
      <c r="DLO9" s="302"/>
      <c r="DLP9" s="302"/>
      <c r="DLQ9" s="302"/>
      <c r="DLR9" s="302"/>
      <c r="DLS9" s="302"/>
      <c r="DLT9" s="302"/>
      <c r="DLU9" s="302"/>
      <c r="DLV9" s="302"/>
      <c r="DLW9" s="302"/>
      <c r="DLX9" s="302"/>
      <c r="DLY9" s="302"/>
      <c r="DLZ9" s="302"/>
      <c r="DMA9" s="302"/>
      <c r="DMB9" s="302"/>
      <c r="DMC9" s="302"/>
      <c r="DMD9" s="302"/>
      <c r="DME9" s="302"/>
      <c r="DMF9" s="302"/>
      <c r="DMG9" s="302"/>
      <c r="DMH9" s="302"/>
      <c r="DMI9" s="302"/>
      <c r="DMJ9" s="302"/>
      <c r="DMK9" s="302"/>
      <c r="DML9" s="302"/>
      <c r="DMM9" s="302"/>
      <c r="DMN9" s="302"/>
      <c r="DMO9" s="302"/>
      <c r="DMP9" s="302"/>
      <c r="DMQ9" s="302"/>
      <c r="DMR9" s="302"/>
      <c r="DMS9" s="302"/>
      <c r="DMT9" s="302"/>
      <c r="DMU9" s="302"/>
      <c r="DMV9" s="302"/>
      <c r="DMW9" s="302"/>
      <c r="DMX9" s="302"/>
      <c r="DMY9" s="302"/>
      <c r="DMZ9" s="302"/>
      <c r="DNA9" s="302"/>
      <c r="DNB9" s="302"/>
      <c r="DNC9" s="302"/>
      <c r="DND9" s="302"/>
      <c r="DNE9" s="302"/>
      <c r="DNF9" s="302"/>
      <c r="DNG9" s="302"/>
      <c r="DNH9" s="302"/>
      <c r="DNI9" s="302"/>
      <c r="DNJ9" s="302"/>
      <c r="DNK9" s="302"/>
      <c r="DNL9" s="302"/>
      <c r="DNM9" s="302"/>
      <c r="DNN9" s="302"/>
      <c r="DNO9" s="302"/>
      <c r="DNP9" s="302"/>
      <c r="DNQ9" s="302"/>
      <c r="DNR9" s="302"/>
      <c r="DNS9" s="302"/>
      <c r="DNT9" s="302"/>
      <c r="DNU9" s="302"/>
      <c r="DNV9" s="302"/>
      <c r="DNW9" s="302"/>
      <c r="DNX9" s="302"/>
      <c r="DNY9" s="302"/>
      <c r="DNZ9" s="302"/>
      <c r="DOA9" s="302"/>
      <c r="DOB9" s="302"/>
      <c r="DOC9" s="302"/>
      <c r="DOD9" s="302"/>
      <c r="DOE9" s="302"/>
      <c r="DOF9" s="302"/>
      <c r="DOG9" s="302"/>
      <c r="DOH9" s="302"/>
      <c r="DOI9" s="302"/>
      <c r="DOJ9" s="302"/>
      <c r="DOK9" s="302"/>
      <c r="DOL9" s="302"/>
      <c r="DOM9" s="302"/>
      <c r="DON9" s="302"/>
      <c r="DOO9" s="302"/>
      <c r="DOP9" s="302"/>
      <c r="DOQ9" s="302"/>
      <c r="DOR9" s="302"/>
      <c r="DOS9" s="302"/>
      <c r="DOT9" s="302"/>
      <c r="DOU9" s="302"/>
      <c r="DOV9" s="302"/>
      <c r="DOW9" s="302"/>
      <c r="DOX9" s="302"/>
      <c r="DOY9" s="302"/>
      <c r="DOZ9" s="302"/>
      <c r="DPA9" s="302"/>
      <c r="DPB9" s="302"/>
      <c r="DPC9" s="302"/>
      <c r="DPD9" s="302"/>
      <c r="DPE9" s="302"/>
      <c r="DPF9" s="302"/>
      <c r="DPG9" s="302"/>
      <c r="DPH9" s="302"/>
      <c r="DPI9" s="302"/>
      <c r="DPJ9" s="302"/>
      <c r="DPK9" s="302"/>
      <c r="DPL9" s="302"/>
      <c r="DPM9" s="302"/>
      <c r="DPN9" s="302"/>
      <c r="DPO9" s="302"/>
      <c r="DPP9" s="302"/>
      <c r="DPQ9" s="302"/>
      <c r="DPR9" s="302"/>
      <c r="DPS9" s="302"/>
      <c r="DPT9" s="302"/>
      <c r="DPU9" s="302"/>
      <c r="DPV9" s="302"/>
      <c r="DPW9" s="302"/>
      <c r="DPX9" s="302"/>
      <c r="DPY9" s="302"/>
      <c r="DPZ9" s="302"/>
      <c r="DQA9" s="302"/>
      <c r="DQB9" s="302"/>
      <c r="DQC9" s="302"/>
      <c r="DQD9" s="302"/>
      <c r="DQE9" s="302"/>
      <c r="DQF9" s="302"/>
      <c r="DQG9" s="302"/>
      <c r="DQH9" s="302"/>
      <c r="DQI9" s="302"/>
      <c r="DQJ9" s="302"/>
      <c r="DQK9" s="302"/>
      <c r="DQL9" s="302"/>
      <c r="DQM9" s="302"/>
      <c r="DQN9" s="302"/>
      <c r="DQO9" s="302"/>
      <c r="DQP9" s="302"/>
      <c r="DQQ9" s="302"/>
      <c r="DQR9" s="302"/>
      <c r="DQS9" s="302"/>
      <c r="DQT9" s="302"/>
      <c r="DQU9" s="302"/>
      <c r="DQV9" s="302"/>
      <c r="DQW9" s="302"/>
      <c r="DQX9" s="302"/>
      <c r="DQY9" s="302"/>
      <c r="DQZ9" s="302"/>
      <c r="DRA9" s="302"/>
      <c r="DRB9" s="302"/>
      <c r="DRC9" s="302"/>
      <c r="DRD9" s="302"/>
      <c r="DRE9" s="302"/>
      <c r="DRF9" s="302"/>
      <c r="DRG9" s="302"/>
      <c r="DRH9" s="302"/>
      <c r="DRI9" s="302"/>
      <c r="DRJ9" s="302"/>
      <c r="DRK9" s="302"/>
      <c r="DRL9" s="302"/>
      <c r="DRM9" s="302"/>
      <c r="DRN9" s="302"/>
      <c r="DRO9" s="302"/>
      <c r="DRP9" s="302"/>
      <c r="DRQ9" s="302"/>
      <c r="DRR9" s="302"/>
      <c r="DRS9" s="302"/>
      <c r="DRT9" s="302"/>
      <c r="DRU9" s="302"/>
      <c r="DRV9" s="302"/>
      <c r="DRW9" s="302"/>
      <c r="DRX9" s="302"/>
      <c r="DRY9" s="302"/>
      <c r="DRZ9" s="302"/>
      <c r="DSA9" s="302"/>
      <c r="DSB9" s="302"/>
      <c r="DSC9" s="302"/>
      <c r="DSD9" s="302"/>
      <c r="DSE9" s="302"/>
      <c r="DSF9" s="302"/>
      <c r="DSG9" s="302"/>
      <c r="DSH9" s="302"/>
      <c r="DSI9" s="302"/>
      <c r="DSJ9" s="302"/>
      <c r="DSK9" s="302"/>
      <c r="DSL9" s="302"/>
      <c r="DSM9" s="302"/>
      <c r="DSN9" s="302"/>
      <c r="DSO9" s="302"/>
      <c r="DSP9" s="302"/>
      <c r="DSQ9" s="302"/>
      <c r="DSR9" s="302"/>
      <c r="DSS9" s="302"/>
      <c r="DST9" s="302"/>
      <c r="DSU9" s="302"/>
      <c r="DSV9" s="302"/>
      <c r="DSW9" s="302"/>
      <c r="DSX9" s="302"/>
      <c r="DSY9" s="302"/>
      <c r="DSZ9" s="302"/>
      <c r="DTA9" s="302"/>
      <c r="DTB9" s="302"/>
      <c r="DTC9" s="302"/>
      <c r="DTD9" s="302"/>
      <c r="DTE9" s="302"/>
      <c r="DTF9" s="302"/>
      <c r="DTG9" s="302"/>
      <c r="DTH9" s="302"/>
      <c r="DTI9" s="302"/>
      <c r="DTJ9" s="302"/>
      <c r="DTK9" s="302"/>
      <c r="DTL9" s="302"/>
      <c r="DTM9" s="302"/>
      <c r="DTN9" s="302"/>
      <c r="DTO9" s="302"/>
      <c r="DTP9" s="302"/>
      <c r="DTQ9" s="302"/>
      <c r="DTR9" s="302"/>
      <c r="DTS9" s="302"/>
      <c r="DTT9" s="302"/>
      <c r="DTU9" s="302"/>
      <c r="DTV9" s="302"/>
      <c r="DTW9" s="302"/>
      <c r="DTX9" s="302"/>
      <c r="DTY9" s="302"/>
      <c r="DTZ9" s="302"/>
      <c r="DUA9" s="302"/>
      <c r="DUB9" s="302"/>
      <c r="DUC9" s="302"/>
      <c r="DUD9" s="302"/>
      <c r="DUE9" s="302"/>
      <c r="DUF9" s="302"/>
      <c r="DUG9" s="302"/>
      <c r="DUH9" s="302"/>
      <c r="DUI9" s="302"/>
      <c r="DUJ9" s="302"/>
      <c r="DUK9" s="302"/>
      <c r="DUL9" s="302"/>
      <c r="DUM9" s="302"/>
      <c r="DUN9" s="302"/>
      <c r="DUO9" s="302"/>
      <c r="DUP9" s="302"/>
      <c r="DUQ9" s="302"/>
      <c r="DUR9" s="302"/>
      <c r="DUS9" s="302"/>
      <c r="DUT9" s="302"/>
      <c r="DUU9" s="302"/>
      <c r="DUV9" s="302"/>
      <c r="DUW9" s="302"/>
      <c r="DUX9" s="302"/>
      <c r="DUY9" s="302"/>
      <c r="DUZ9" s="302"/>
      <c r="DVA9" s="302"/>
      <c r="DVB9" s="302"/>
      <c r="DVC9" s="302"/>
      <c r="DVD9" s="302"/>
      <c r="DVE9" s="302"/>
      <c r="DVF9" s="302"/>
      <c r="DVG9" s="302"/>
      <c r="DVH9" s="302"/>
      <c r="DVI9" s="302"/>
      <c r="DVJ9" s="302"/>
      <c r="DVK9" s="302"/>
      <c r="DVL9" s="302"/>
      <c r="DVM9" s="302"/>
      <c r="DVN9" s="302"/>
      <c r="DVO9" s="302"/>
      <c r="DVP9" s="302"/>
      <c r="DVQ9" s="302"/>
      <c r="DVR9" s="302"/>
      <c r="DVS9" s="302"/>
      <c r="DVT9" s="302"/>
      <c r="DVU9" s="302"/>
      <c r="DVV9" s="302"/>
      <c r="DVW9" s="302"/>
      <c r="DVX9" s="302"/>
      <c r="DVY9" s="302"/>
      <c r="DVZ9" s="302"/>
      <c r="DWA9" s="302"/>
      <c r="DWB9" s="302"/>
      <c r="DWC9" s="302"/>
      <c r="DWD9" s="302"/>
      <c r="DWE9" s="302"/>
      <c r="DWF9" s="302"/>
      <c r="DWG9" s="302"/>
      <c r="DWH9" s="302"/>
      <c r="DWI9" s="302"/>
      <c r="DWJ9" s="302"/>
      <c r="DWK9" s="302"/>
      <c r="DWL9" s="302"/>
      <c r="DWM9" s="302"/>
      <c r="DWN9" s="302"/>
      <c r="DWO9" s="302"/>
      <c r="DWP9" s="302"/>
      <c r="DWQ9" s="302"/>
      <c r="DWR9" s="302"/>
      <c r="DWS9" s="302"/>
      <c r="DWT9" s="302"/>
      <c r="DWU9" s="302"/>
      <c r="DWV9" s="302"/>
      <c r="DWW9" s="302"/>
      <c r="DWX9" s="302"/>
      <c r="DWY9" s="302"/>
      <c r="DWZ9" s="302"/>
      <c r="DXA9" s="302"/>
      <c r="DXB9" s="302"/>
      <c r="DXC9" s="302"/>
      <c r="DXD9" s="302"/>
      <c r="DXE9" s="302"/>
      <c r="DXF9" s="302"/>
      <c r="DXG9" s="302"/>
      <c r="DXH9" s="302"/>
      <c r="DXI9" s="302"/>
      <c r="DXJ9" s="302"/>
      <c r="DXK9" s="302"/>
      <c r="DXL9" s="302"/>
      <c r="DXM9" s="302"/>
      <c r="DXN9" s="302"/>
      <c r="DXO9" s="302"/>
      <c r="DXP9" s="302"/>
      <c r="DXQ9" s="302"/>
      <c r="DXR9" s="302"/>
      <c r="DXS9" s="302"/>
      <c r="DXT9" s="302"/>
      <c r="DXU9" s="302"/>
      <c r="DXV9" s="302"/>
      <c r="DXW9" s="302"/>
      <c r="DXX9" s="302"/>
      <c r="DXY9" s="302"/>
      <c r="DXZ9" s="302"/>
      <c r="DYA9" s="302"/>
      <c r="DYB9" s="302"/>
      <c r="DYC9" s="302"/>
      <c r="DYD9" s="302"/>
      <c r="DYE9" s="302"/>
      <c r="DYF9" s="302"/>
      <c r="DYG9" s="302"/>
      <c r="DYH9" s="302"/>
      <c r="DYI9" s="302"/>
      <c r="DYJ9" s="302"/>
      <c r="DYK9" s="302"/>
      <c r="DYL9" s="302"/>
      <c r="DYM9" s="302"/>
      <c r="DYN9" s="302"/>
      <c r="DYO9" s="302"/>
      <c r="DYP9" s="302"/>
      <c r="DYQ9" s="302"/>
      <c r="DYR9" s="302"/>
      <c r="DYS9" s="302"/>
      <c r="DYT9" s="302"/>
      <c r="DYU9" s="302"/>
      <c r="DYV9" s="302"/>
      <c r="DYW9" s="302"/>
      <c r="DYX9" s="302"/>
      <c r="DYY9" s="302"/>
      <c r="DYZ9" s="302"/>
      <c r="DZA9" s="302"/>
      <c r="DZB9" s="302"/>
      <c r="DZC9" s="302"/>
      <c r="DZD9" s="302"/>
      <c r="DZE9" s="302"/>
      <c r="DZF9" s="302"/>
      <c r="DZG9" s="302"/>
      <c r="DZH9" s="302"/>
      <c r="DZI9" s="302"/>
      <c r="DZJ9" s="302"/>
      <c r="DZK9" s="302"/>
      <c r="DZL9" s="302"/>
      <c r="DZM9" s="302"/>
      <c r="DZN9" s="302"/>
      <c r="DZO9" s="302"/>
      <c r="DZP9" s="302"/>
      <c r="DZQ9" s="302"/>
      <c r="DZR9" s="302"/>
      <c r="DZS9" s="302"/>
      <c r="DZT9" s="302"/>
      <c r="DZU9" s="302"/>
      <c r="DZV9" s="302"/>
      <c r="DZW9" s="302"/>
      <c r="DZX9" s="302"/>
      <c r="DZY9" s="302"/>
      <c r="DZZ9" s="302"/>
      <c r="EAA9" s="302"/>
      <c r="EAB9" s="302"/>
      <c r="EAC9" s="302"/>
      <c r="EAD9" s="302"/>
      <c r="EAE9" s="302"/>
      <c r="EAF9" s="302"/>
      <c r="EAG9" s="302"/>
      <c r="EAH9" s="302"/>
      <c r="EAI9" s="302"/>
      <c r="EAJ9" s="302"/>
      <c r="EAK9" s="302"/>
      <c r="EAL9" s="302"/>
      <c r="EAM9" s="302"/>
      <c r="EAN9" s="302"/>
      <c r="EAO9" s="302"/>
      <c r="EAP9" s="302"/>
      <c r="EAQ9" s="302"/>
      <c r="EAR9" s="302"/>
      <c r="EAS9" s="302"/>
      <c r="EAT9" s="302"/>
      <c r="EAU9" s="302"/>
      <c r="EAV9" s="302"/>
      <c r="EAW9" s="302"/>
      <c r="EAX9" s="302"/>
      <c r="EAY9" s="302"/>
      <c r="EAZ9" s="302"/>
      <c r="EBA9" s="302"/>
      <c r="EBB9" s="302"/>
      <c r="EBC9" s="302"/>
      <c r="EBD9" s="302"/>
      <c r="EBE9" s="302"/>
      <c r="EBF9" s="302"/>
      <c r="EBG9" s="302"/>
      <c r="EBH9" s="302"/>
      <c r="EBI9" s="302"/>
      <c r="EBJ9" s="302"/>
      <c r="EBK9" s="302"/>
      <c r="EBL9" s="302"/>
      <c r="EBM9" s="302"/>
      <c r="EBN9" s="302"/>
      <c r="EBO9" s="302"/>
      <c r="EBP9" s="302"/>
      <c r="EBQ9" s="302"/>
      <c r="EBR9" s="302"/>
      <c r="EBS9" s="302"/>
      <c r="EBT9" s="302"/>
      <c r="EBU9" s="302"/>
      <c r="EBV9" s="302"/>
      <c r="EBW9" s="302"/>
      <c r="EBX9" s="302"/>
      <c r="EBY9" s="302"/>
      <c r="EBZ9" s="302"/>
      <c r="ECA9" s="302"/>
      <c r="ECB9" s="302"/>
      <c r="ECC9" s="302"/>
      <c r="ECD9" s="302"/>
      <c r="ECE9" s="302"/>
      <c r="ECF9" s="302"/>
      <c r="ECG9" s="302"/>
      <c r="ECH9" s="302"/>
      <c r="ECI9" s="302"/>
      <c r="ECJ9" s="302"/>
      <c r="ECK9" s="302"/>
      <c r="ECL9" s="302"/>
      <c r="ECM9" s="302"/>
      <c r="ECN9" s="302"/>
      <c r="ECO9" s="302"/>
      <c r="ECP9" s="302"/>
      <c r="ECQ9" s="302"/>
      <c r="ECR9" s="302"/>
      <c r="ECS9" s="302"/>
      <c r="ECT9" s="302"/>
      <c r="ECU9" s="302"/>
      <c r="ECV9" s="302"/>
      <c r="ECW9" s="302"/>
      <c r="ECX9" s="302"/>
      <c r="ECY9" s="302"/>
      <c r="ECZ9" s="302"/>
      <c r="EDA9" s="302"/>
      <c r="EDB9" s="302"/>
      <c r="EDC9" s="302"/>
      <c r="EDD9" s="302"/>
      <c r="EDE9" s="302"/>
      <c r="EDF9" s="302"/>
      <c r="EDG9" s="302"/>
      <c r="EDH9" s="302"/>
      <c r="EDI9" s="302"/>
      <c r="EDJ9" s="302"/>
      <c r="EDK9" s="302"/>
      <c r="EDL9" s="302"/>
      <c r="EDM9" s="302"/>
      <c r="EDN9" s="302"/>
      <c r="EDO9" s="302"/>
      <c r="EDP9" s="302"/>
      <c r="EDQ9" s="302"/>
      <c r="EDR9" s="302"/>
      <c r="EDS9" s="302"/>
      <c r="EDT9" s="302"/>
      <c r="EDU9" s="302"/>
      <c r="EDV9" s="302"/>
      <c r="EDW9" s="302"/>
      <c r="EDX9" s="302"/>
      <c r="EDY9" s="302"/>
      <c r="EDZ9" s="302"/>
      <c r="EEA9" s="302"/>
      <c r="EEB9" s="302"/>
      <c r="EEC9" s="302"/>
      <c r="EED9" s="302"/>
      <c r="EEE9" s="302"/>
      <c r="EEF9" s="302"/>
      <c r="EEG9" s="302"/>
      <c r="EEH9" s="302"/>
      <c r="EEI9" s="302"/>
      <c r="EEJ9" s="302"/>
      <c r="EEK9" s="302"/>
      <c r="EEL9" s="302"/>
      <c r="EEM9" s="302"/>
      <c r="EEN9" s="302"/>
      <c r="EEO9" s="302"/>
      <c r="EEP9" s="302"/>
      <c r="EEQ9" s="302"/>
      <c r="EER9" s="302"/>
      <c r="EES9" s="302"/>
      <c r="EET9" s="302"/>
      <c r="EEU9" s="302"/>
      <c r="EEV9" s="302"/>
      <c r="EEW9" s="302"/>
      <c r="EEX9" s="302"/>
      <c r="EEY9" s="302"/>
      <c r="EEZ9" s="302"/>
      <c r="EFA9" s="302"/>
      <c r="EFB9" s="302"/>
      <c r="EFC9" s="302"/>
      <c r="EFD9" s="302"/>
      <c r="EFE9" s="302"/>
      <c r="EFF9" s="302"/>
      <c r="EFG9" s="302"/>
      <c r="EFH9" s="302"/>
      <c r="EFI9" s="302"/>
      <c r="EFJ9" s="302"/>
      <c r="EFK9" s="302"/>
      <c r="EFL9" s="302"/>
      <c r="EFM9" s="302"/>
      <c r="EFN9" s="302"/>
      <c r="EFO9" s="302"/>
      <c r="EFP9" s="302"/>
      <c r="EFQ9" s="302"/>
      <c r="EFR9" s="302"/>
      <c r="EFS9" s="302"/>
      <c r="EFT9" s="302"/>
      <c r="EFU9" s="302"/>
      <c r="EFV9" s="302"/>
      <c r="EFW9" s="302"/>
      <c r="EFX9" s="302"/>
      <c r="EFY9" s="302"/>
      <c r="EFZ9" s="302"/>
      <c r="EGA9" s="302"/>
      <c r="EGB9" s="302"/>
      <c r="EGC9" s="302"/>
      <c r="EGD9" s="302"/>
      <c r="EGE9" s="302"/>
      <c r="EGF9" s="302"/>
      <c r="EGG9" s="302"/>
      <c r="EGH9" s="302"/>
      <c r="EGI9" s="302"/>
      <c r="EGJ9" s="302"/>
      <c r="EGK9" s="302"/>
      <c r="EGL9" s="302"/>
      <c r="EGM9" s="302"/>
      <c r="EGN9" s="302"/>
      <c r="EGO9" s="302"/>
      <c r="EGP9" s="302"/>
      <c r="EGQ9" s="302"/>
      <c r="EGR9" s="302"/>
      <c r="EGS9" s="302"/>
      <c r="EGT9" s="302"/>
      <c r="EGU9" s="302"/>
      <c r="EGV9" s="302"/>
      <c r="EGW9" s="302"/>
      <c r="EGX9" s="302"/>
      <c r="EGY9" s="302"/>
      <c r="EGZ9" s="302"/>
      <c r="EHA9" s="302"/>
      <c r="EHB9" s="302"/>
      <c r="EHC9" s="302"/>
      <c r="EHD9" s="302"/>
      <c r="EHE9" s="302"/>
      <c r="EHF9" s="302"/>
      <c r="EHG9" s="302"/>
      <c r="EHH9" s="302"/>
      <c r="EHI9" s="302"/>
      <c r="EHJ9" s="302"/>
      <c r="EHK9" s="302"/>
      <c r="EHL9" s="302"/>
      <c r="EHM9" s="302"/>
      <c r="EHN9" s="302"/>
      <c r="EHO9" s="302"/>
      <c r="EHP9" s="302"/>
      <c r="EHQ9" s="302"/>
      <c r="EHR9" s="302"/>
      <c r="EHS9" s="302"/>
      <c r="EHT9" s="302"/>
      <c r="EHU9" s="302"/>
      <c r="EHV9" s="302"/>
      <c r="EHW9" s="302"/>
      <c r="EHX9" s="302"/>
      <c r="EHY9" s="302"/>
      <c r="EHZ9" s="302"/>
      <c r="EIA9" s="302"/>
      <c r="EIB9" s="302"/>
      <c r="EIC9" s="302"/>
      <c r="EID9" s="302"/>
      <c r="EIE9" s="302"/>
      <c r="EIF9" s="302"/>
      <c r="EIG9" s="302"/>
      <c r="EIH9" s="302"/>
      <c r="EII9" s="302"/>
      <c r="EIJ9" s="302"/>
      <c r="EIK9" s="302"/>
      <c r="EIL9" s="302"/>
      <c r="EIM9" s="302"/>
      <c r="EIN9" s="302"/>
      <c r="EIO9" s="302"/>
      <c r="EIP9" s="302"/>
      <c r="EIQ9" s="302"/>
      <c r="EIR9" s="302"/>
      <c r="EIS9" s="302"/>
      <c r="EIT9" s="302"/>
      <c r="EIU9" s="302"/>
      <c r="EIV9" s="302"/>
      <c r="EIW9" s="302"/>
      <c r="EIX9" s="302"/>
      <c r="EIY9" s="302"/>
      <c r="EIZ9" s="302"/>
      <c r="EJA9" s="302"/>
      <c r="EJB9" s="302"/>
      <c r="EJC9" s="302"/>
      <c r="EJD9" s="302"/>
      <c r="EJE9" s="302"/>
      <c r="EJF9" s="302"/>
      <c r="EJG9" s="302"/>
      <c r="EJH9" s="302"/>
      <c r="EJI9" s="302"/>
      <c r="EJJ9" s="302"/>
      <c r="EJK9" s="302"/>
      <c r="EJL9" s="302"/>
      <c r="EJM9" s="302"/>
      <c r="EJN9" s="302"/>
      <c r="EJO9" s="302"/>
      <c r="EJP9" s="302"/>
      <c r="EJQ9" s="302"/>
      <c r="EJR9" s="302"/>
      <c r="EJS9" s="302"/>
      <c r="EJT9" s="302"/>
      <c r="EJU9" s="302"/>
      <c r="EJV9" s="302"/>
      <c r="EJW9" s="302"/>
      <c r="EJX9" s="302"/>
      <c r="EJY9" s="302"/>
      <c r="EJZ9" s="302"/>
      <c r="EKA9" s="302"/>
      <c r="EKB9" s="302"/>
      <c r="EKC9" s="302"/>
      <c r="EKD9" s="302"/>
      <c r="EKE9" s="302"/>
      <c r="EKF9" s="302"/>
      <c r="EKG9" s="302"/>
      <c r="EKH9" s="302"/>
      <c r="EKI9" s="302"/>
      <c r="EKJ9" s="302"/>
      <c r="EKK9" s="302"/>
      <c r="EKL9" s="302"/>
      <c r="EKM9" s="302"/>
      <c r="EKN9" s="302"/>
      <c r="EKO9" s="302"/>
      <c r="EKP9" s="302"/>
      <c r="EKQ9" s="302"/>
      <c r="EKR9" s="302"/>
      <c r="EKS9" s="302"/>
      <c r="EKT9" s="302"/>
      <c r="EKU9" s="302"/>
      <c r="EKV9" s="302"/>
      <c r="EKW9" s="302"/>
      <c r="EKX9" s="302"/>
      <c r="EKY9" s="302"/>
      <c r="EKZ9" s="302"/>
      <c r="ELA9" s="302"/>
      <c r="ELB9" s="302"/>
      <c r="ELC9" s="302"/>
      <c r="ELD9" s="302"/>
      <c r="ELE9" s="302"/>
      <c r="ELF9" s="302"/>
      <c r="ELG9" s="302"/>
      <c r="ELH9" s="302"/>
      <c r="ELI9" s="302"/>
      <c r="ELJ9" s="302"/>
      <c r="ELK9" s="302"/>
      <c r="ELL9" s="302"/>
      <c r="ELM9" s="302"/>
      <c r="ELN9" s="302"/>
      <c r="ELO9" s="302"/>
      <c r="ELP9" s="302"/>
      <c r="ELQ9" s="302"/>
      <c r="ELR9" s="302"/>
      <c r="ELS9" s="302"/>
      <c r="ELT9" s="302"/>
      <c r="ELU9" s="302"/>
      <c r="ELV9" s="302"/>
      <c r="ELW9" s="302"/>
      <c r="ELX9" s="302"/>
      <c r="ELY9" s="302"/>
      <c r="ELZ9" s="302"/>
      <c r="EMA9" s="302"/>
      <c r="EMB9" s="302"/>
      <c r="EMC9" s="302"/>
      <c r="EMD9" s="302"/>
      <c r="EME9" s="302"/>
      <c r="EMF9" s="302"/>
      <c r="EMG9" s="302"/>
      <c r="EMH9" s="302"/>
      <c r="EMI9" s="302"/>
      <c r="EMJ9" s="302"/>
      <c r="EMK9" s="302"/>
      <c r="EML9" s="302"/>
      <c r="EMM9" s="302"/>
      <c r="EMN9" s="302"/>
      <c r="EMO9" s="302"/>
      <c r="EMP9" s="302"/>
      <c r="EMQ9" s="302"/>
      <c r="EMR9" s="302"/>
      <c r="EMS9" s="302"/>
      <c r="EMT9" s="302"/>
      <c r="EMU9" s="302"/>
      <c r="EMV9" s="302"/>
      <c r="EMW9" s="302"/>
      <c r="EMX9" s="302"/>
      <c r="EMY9" s="302"/>
      <c r="EMZ9" s="302"/>
      <c r="ENA9" s="302"/>
      <c r="ENB9" s="302"/>
      <c r="ENC9" s="302"/>
      <c r="END9" s="302"/>
      <c r="ENE9" s="302"/>
      <c r="ENF9" s="302"/>
      <c r="ENG9" s="302"/>
      <c r="ENH9" s="302"/>
      <c r="ENI9" s="302"/>
      <c r="ENJ9" s="302"/>
      <c r="ENK9" s="302"/>
      <c r="ENL9" s="302"/>
      <c r="ENM9" s="302"/>
      <c r="ENN9" s="302"/>
      <c r="ENO9" s="302"/>
      <c r="ENP9" s="302"/>
      <c r="ENQ9" s="302"/>
      <c r="ENR9" s="302"/>
      <c r="ENS9" s="302"/>
      <c r="ENT9" s="302"/>
      <c r="ENU9" s="302"/>
      <c r="ENV9" s="302"/>
      <c r="ENW9" s="302"/>
      <c r="ENX9" s="302"/>
      <c r="ENY9" s="302"/>
      <c r="ENZ9" s="302"/>
      <c r="EOA9" s="302"/>
      <c r="EOB9" s="302"/>
      <c r="EOC9" s="302"/>
      <c r="EOD9" s="302"/>
      <c r="EOE9" s="302"/>
      <c r="EOF9" s="302"/>
      <c r="EOG9" s="302"/>
      <c r="EOH9" s="302"/>
      <c r="EOI9" s="302"/>
      <c r="EOJ9" s="302"/>
      <c r="EOK9" s="302"/>
      <c r="EOL9" s="302"/>
      <c r="EOM9" s="302"/>
      <c r="EON9" s="302"/>
      <c r="EOO9" s="302"/>
      <c r="EOP9" s="302"/>
      <c r="EOQ9" s="302"/>
      <c r="EOR9" s="302"/>
      <c r="EOS9" s="302"/>
      <c r="EOT9" s="302"/>
      <c r="EOU9" s="302"/>
      <c r="EOV9" s="302"/>
      <c r="EOW9" s="302"/>
      <c r="EOX9" s="302"/>
      <c r="EOY9" s="302"/>
      <c r="EOZ9" s="302"/>
      <c r="EPA9" s="302"/>
      <c r="EPB9" s="302"/>
      <c r="EPC9" s="302"/>
      <c r="EPD9" s="302"/>
      <c r="EPE9" s="302"/>
      <c r="EPF9" s="302"/>
      <c r="EPG9" s="302"/>
      <c r="EPH9" s="302"/>
      <c r="EPI9" s="302"/>
      <c r="EPJ9" s="302"/>
      <c r="EPK9" s="302"/>
      <c r="EPL9" s="302"/>
      <c r="EPM9" s="302"/>
      <c r="EPN9" s="302"/>
      <c r="EPO9" s="302"/>
      <c r="EPP9" s="302"/>
      <c r="EPQ9" s="302"/>
      <c r="EPR9" s="302"/>
      <c r="EPS9" s="302"/>
      <c r="EPT9" s="302"/>
      <c r="EPU9" s="302"/>
      <c r="EPV9" s="302"/>
      <c r="EPW9" s="302"/>
      <c r="EPX9" s="302"/>
      <c r="EPY9" s="302"/>
      <c r="EPZ9" s="302"/>
      <c r="EQA9" s="302"/>
      <c r="EQB9" s="302"/>
      <c r="EQC9" s="302"/>
      <c r="EQD9" s="302"/>
      <c r="EQE9" s="302"/>
      <c r="EQF9" s="302"/>
      <c r="EQG9" s="302"/>
      <c r="EQH9" s="302"/>
      <c r="EQI9" s="302"/>
      <c r="EQJ9" s="302"/>
      <c r="EQK9" s="302"/>
      <c r="EQL9" s="302"/>
      <c r="EQM9" s="302"/>
      <c r="EQN9" s="302"/>
      <c r="EQO9" s="302"/>
      <c r="EQP9" s="302"/>
      <c r="EQQ9" s="302"/>
      <c r="EQR9" s="302"/>
      <c r="EQS9" s="302"/>
      <c r="EQT9" s="302"/>
      <c r="EQU9" s="302"/>
      <c r="EQV9" s="302"/>
      <c r="EQW9" s="302"/>
      <c r="EQX9" s="302"/>
      <c r="EQY9" s="302"/>
      <c r="EQZ9" s="302"/>
      <c r="ERA9" s="302"/>
      <c r="ERB9" s="302"/>
      <c r="ERC9" s="302"/>
      <c r="ERD9" s="302"/>
      <c r="ERE9" s="302"/>
      <c r="ERF9" s="302"/>
      <c r="ERG9" s="302"/>
      <c r="ERH9" s="302"/>
      <c r="ERI9" s="302"/>
      <c r="ERJ9" s="302"/>
      <c r="ERK9" s="302"/>
      <c r="ERL9" s="302"/>
      <c r="ERM9" s="302"/>
      <c r="ERN9" s="302"/>
      <c r="ERO9" s="302"/>
      <c r="ERP9" s="302"/>
      <c r="ERQ9" s="302"/>
      <c r="ERR9" s="302"/>
      <c r="ERS9" s="302"/>
      <c r="ERT9" s="302"/>
      <c r="ERU9" s="302"/>
      <c r="ERV9" s="302"/>
      <c r="ERW9" s="302"/>
      <c r="ERX9" s="302"/>
      <c r="ERY9" s="302"/>
      <c r="ERZ9" s="302"/>
      <c r="ESA9" s="302"/>
      <c r="ESB9" s="302"/>
      <c r="ESC9" s="302"/>
      <c r="ESD9" s="302"/>
      <c r="ESE9" s="302"/>
      <c r="ESF9" s="302"/>
      <c r="ESG9" s="302"/>
      <c r="ESH9" s="302"/>
      <c r="ESI9" s="302"/>
      <c r="ESJ9" s="302"/>
      <c r="ESK9" s="302"/>
      <c r="ESL9" s="302"/>
      <c r="ESM9" s="302"/>
      <c r="ESN9" s="302"/>
      <c r="ESO9" s="302"/>
      <c r="ESP9" s="302"/>
      <c r="ESQ9" s="302"/>
      <c r="ESR9" s="302"/>
      <c r="ESS9" s="302"/>
      <c r="EST9" s="302"/>
      <c r="ESU9" s="302"/>
      <c r="ESV9" s="302"/>
      <c r="ESW9" s="302"/>
      <c r="ESX9" s="302"/>
      <c r="ESY9" s="302"/>
      <c r="ESZ9" s="302"/>
      <c r="ETA9" s="302"/>
      <c r="ETB9" s="302"/>
      <c r="ETC9" s="302"/>
      <c r="ETD9" s="302"/>
      <c r="ETE9" s="302"/>
      <c r="ETF9" s="302"/>
      <c r="ETG9" s="302"/>
      <c r="ETH9" s="302"/>
      <c r="ETI9" s="302"/>
      <c r="ETJ9" s="302"/>
      <c r="ETK9" s="302"/>
      <c r="ETL9" s="302"/>
      <c r="ETM9" s="302"/>
      <c r="ETN9" s="302"/>
      <c r="ETO9" s="302"/>
      <c r="ETP9" s="302"/>
      <c r="ETQ9" s="302"/>
      <c r="ETR9" s="302"/>
      <c r="ETS9" s="302"/>
      <c r="ETT9" s="302"/>
      <c r="ETU9" s="302"/>
      <c r="ETV9" s="302"/>
      <c r="ETW9" s="302"/>
      <c r="ETX9" s="302"/>
      <c r="ETY9" s="302"/>
      <c r="ETZ9" s="302"/>
      <c r="EUA9" s="302"/>
      <c r="EUB9" s="302"/>
      <c r="EUC9" s="302"/>
      <c r="EUD9" s="302"/>
      <c r="EUE9" s="302"/>
      <c r="EUF9" s="302"/>
      <c r="EUG9" s="302"/>
      <c r="EUH9" s="302"/>
      <c r="EUI9" s="302"/>
      <c r="EUJ9" s="302"/>
      <c r="EUK9" s="302"/>
      <c r="EUL9" s="302"/>
      <c r="EUM9" s="302"/>
      <c r="EUN9" s="302"/>
      <c r="EUO9" s="302"/>
      <c r="EUP9" s="302"/>
      <c r="EUQ9" s="302"/>
      <c r="EUR9" s="302"/>
      <c r="EUS9" s="302"/>
      <c r="EUT9" s="302"/>
      <c r="EUU9" s="302"/>
      <c r="EUV9" s="302"/>
      <c r="EUW9" s="302"/>
      <c r="EUX9" s="302"/>
      <c r="EUY9" s="302"/>
      <c r="EUZ9" s="302"/>
      <c r="EVA9" s="302"/>
      <c r="EVB9" s="302"/>
      <c r="EVC9" s="302"/>
      <c r="EVD9" s="302"/>
      <c r="EVE9" s="302"/>
      <c r="EVF9" s="302"/>
      <c r="EVG9" s="302"/>
      <c r="EVH9" s="302"/>
      <c r="EVI9" s="302"/>
      <c r="EVJ9" s="302"/>
      <c r="EVK9" s="302"/>
      <c r="EVL9" s="302"/>
      <c r="EVM9" s="302"/>
      <c r="EVN9" s="302"/>
      <c r="EVO9" s="302"/>
      <c r="EVP9" s="302"/>
      <c r="EVQ9" s="302"/>
      <c r="EVR9" s="302"/>
      <c r="EVS9" s="302"/>
      <c r="EVT9" s="302"/>
      <c r="EVU9" s="302"/>
      <c r="EVV9" s="302"/>
      <c r="EVW9" s="302"/>
      <c r="EVX9" s="302"/>
      <c r="EVY9" s="302"/>
      <c r="EVZ9" s="302"/>
      <c r="EWA9" s="302"/>
      <c r="EWB9" s="302"/>
      <c r="EWC9" s="302"/>
      <c r="EWD9" s="302"/>
      <c r="EWE9" s="302"/>
      <c r="EWF9" s="302"/>
      <c r="EWG9" s="302"/>
      <c r="EWH9" s="302"/>
      <c r="EWI9" s="302"/>
      <c r="EWJ9" s="302"/>
      <c r="EWK9" s="302"/>
      <c r="EWL9" s="302"/>
      <c r="EWM9" s="302"/>
      <c r="EWN9" s="302"/>
      <c r="EWO9" s="302"/>
      <c r="EWP9" s="302"/>
      <c r="EWQ9" s="302"/>
      <c r="EWR9" s="302"/>
      <c r="EWS9" s="302"/>
      <c r="EWT9" s="302"/>
      <c r="EWU9" s="302"/>
      <c r="EWV9" s="302"/>
      <c r="EWW9" s="302"/>
      <c r="EWX9" s="302"/>
      <c r="EWY9" s="302"/>
      <c r="EWZ9" s="302"/>
      <c r="EXA9" s="302"/>
      <c r="EXB9" s="302"/>
      <c r="EXC9" s="302"/>
      <c r="EXD9" s="302"/>
      <c r="EXE9" s="302"/>
      <c r="EXF9" s="302"/>
      <c r="EXG9" s="302"/>
      <c r="EXH9" s="302"/>
      <c r="EXI9" s="302"/>
      <c r="EXJ9" s="302"/>
      <c r="EXK9" s="302"/>
      <c r="EXL9" s="302"/>
      <c r="EXM9" s="302"/>
      <c r="EXN9" s="302"/>
      <c r="EXO9" s="302"/>
      <c r="EXP9" s="302"/>
      <c r="EXQ9" s="302"/>
      <c r="EXR9" s="302"/>
      <c r="EXS9" s="302"/>
      <c r="EXT9" s="302"/>
      <c r="EXU9" s="302"/>
      <c r="EXV9" s="302"/>
      <c r="EXW9" s="302"/>
      <c r="EXX9" s="302"/>
      <c r="EXY9" s="302"/>
      <c r="EXZ9" s="302"/>
      <c r="EYA9" s="302"/>
      <c r="EYB9" s="302"/>
      <c r="EYC9" s="302"/>
      <c r="EYD9" s="302"/>
      <c r="EYE9" s="302"/>
      <c r="EYF9" s="302"/>
      <c r="EYG9" s="302"/>
      <c r="EYH9" s="302"/>
      <c r="EYI9" s="302"/>
      <c r="EYJ9" s="302"/>
      <c r="EYK9" s="302"/>
      <c r="EYL9" s="302"/>
      <c r="EYM9" s="302"/>
      <c r="EYN9" s="302"/>
      <c r="EYO9" s="302"/>
      <c r="EYP9" s="302"/>
      <c r="EYQ9" s="302"/>
      <c r="EYR9" s="302"/>
      <c r="EYS9" s="302"/>
      <c r="EYT9" s="302"/>
      <c r="EYU9" s="302"/>
      <c r="EYV9" s="302"/>
      <c r="EYW9" s="302"/>
      <c r="EYX9" s="302"/>
      <c r="EYY9" s="302"/>
      <c r="EYZ9" s="302"/>
      <c r="EZA9" s="302"/>
      <c r="EZB9" s="302"/>
      <c r="EZC9" s="302"/>
      <c r="EZD9" s="302"/>
      <c r="EZE9" s="302"/>
      <c r="EZF9" s="302"/>
      <c r="EZG9" s="302"/>
      <c r="EZH9" s="302"/>
      <c r="EZI9" s="302"/>
      <c r="EZJ9" s="302"/>
      <c r="EZK9" s="302"/>
      <c r="EZL9" s="302"/>
      <c r="EZM9" s="302"/>
      <c r="EZN9" s="302"/>
      <c r="EZO9" s="302"/>
      <c r="EZP9" s="302"/>
      <c r="EZQ9" s="302"/>
      <c r="EZR9" s="302"/>
      <c r="EZS9" s="302"/>
      <c r="EZT9" s="302"/>
      <c r="EZU9" s="302"/>
      <c r="EZV9" s="302"/>
      <c r="EZW9" s="302"/>
      <c r="EZX9" s="302"/>
      <c r="EZY9" s="302"/>
      <c r="EZZ9" s="302"/>
      <c r="FAA9" s="302"/>
      <c r="FAB9" s="302"/>
      <c r="FAC9" s="302"/>
      <c r="FAD9" s="302"/>
      <c r="FAE9" s="302"/>
      <c r="FAF9" s="302"/>
      <c r="FAG9" s="302"/>
      <c r="FAH9" s="302"/>
      <c r="FAI9" s="302"/>
      <c r="FAJ9" s="302"/>
      <c r="FAK9" s="302"/>
      <c r="FAL9" s="302"/>
      <c r="FAM9" s="302"/>
      <c r="FAN9" s="302"/>
      <c r="FAO9" s="302"/>
      <c r="FAP9" s="302"/>
      <c r="FAQ9" s="302"/>
      <c r="FAR9" s="302"/>
      <c r="FAS9" s="302"/>
      <c r="FAT9" s="302"/>
      <c r="FAU9" s="302"/>
      <c r="FAV9" s="302"/>
      <c r="FAW9" s="302"/>
      <c r="FAX9" s="302"/>
      <c r="FAY9" s="302"/>
      <c r="FAZ9" s="302"/>
      <c r="FBA9" s="302"/>
      <c r="FBB9" s="302"/>
      <c r="FBC9" s="302"/>
      <c r="FBD9" s="302"/>
      <c r="FBE9" s="302"/>
      <c r="FBF9" s="302"/>
      <c r="FBG9" s="302"/>
      <c r="FBH9" s="302"/>
      <c r="FBI9" s="302"/>
      <c r="FBJ9" s="302"/>
      <c r="FBK9" s="302"/>
      <c r="FBL9" s="302"/>
      <c r="FBM9" s="302"/>
      <c r="FBN9" s="302"/>
      <c r="FBO9" s="302"/>
      <c r="FBP9" s="302"/>
      <c r="FBQ9" s="302"/>
      <c r="FBR9" s="302"/>
      <c r="FBS9" s="302"/>
      <c r="FBT9" s="302"/>
      <c r="FBU9" s="302"/>
      <c r="FBV9" s="302"/>
      <c r="FBW9" s="302"/>
      <c r="FBX9" s="302"/>
      <c r="FBY9" s="302"/>
      <c r="FBZ9" s="302"/>
      <c r="FCA9" s="302"/>
      <c r="FCB9" s="302"/>
      <c r="FCC9" s="302"/>
      <c r="FCD9" s="302"/>
      <c r="FCE9" s="302"/>
      <c r="FCF9" s="302"/>
      <c r="FCG9" s="302"/>
      <c r="FCH9" s="302"/>
      <c r="FCI9" s="302"/>
      <c r="FCJ9" s="302"/>
      <c r="FCK9" s="302"/>
      <c r="FCL9" s="302"/>
      <c r="FCM9" s="302"/>
      <c r="FCN9" s="302"/>
      <c r="FCO9" s="302"/>
      <c r="FCP9" s="302"/>
      <c r="FCQ9" s="302"/>
      <c r="FCR9" s="302"/>
      <c r="FCS9" s="302"/>
      <c r="FCT9" s="302"/>
      <c r="FCU9" s="302"/>
      <c r="FCV9" s="302"/>
      <c r="FCW9" s="302"/>
      <c r="FCX9" s="302"/>
      <c r="FCY9" s="302"/>
      <c r="FCZ9" s="302"/>
      <c r="FDA9" s="302"/>
      <c r="FDB9" s="302"/>
      <c r="FDC9" s="302"/>
      <c r="FDD9" s="302"/>
      <c r="FDE9" s="302"/>
      <c r="FDF9" s="302"/>
      <c r="FDG9" s="302"/>
      <c r="FDH9" s="302"/>
      <c r="FDI9" s="302"/>
      <c r="FDJ9" s="302"/>
      <c r="FDK9" s="302"/>
      <c r="FDL9" s="302"/>
      <c r="FDM9" s="302"/>
      <c r="FDN9" s="302"/>
      <c r="FDO9" s="302"/>
      <c r="FDP9" s="302"/>
      <c r="FDQ9" s="302"/>
      <c r="FDR9" s="302"/>
      <c r="FDS9" s="302"/>
      <c r="FDT9" s="302"/>
      <c r="FDU9" s="302"/>
      <c r="FDV9" s="302"/>
      <c r="FDW9" s="302"/>
      <c r="FDX9" s="302"/>
      <c r="FDY9" s="302"/>
      <c r="FDZ9" s="302"/>
      <c r="FEA9" s="302"/>
      <c r="FEB9" s="302"/>
      <c r="FEC9" s="302"/>
      <c r="FED9" s="302"/>
      <c r="FEE9" s="302"/>
      <c r="FEF9" s="302"/>
      <c r="FEG9" s="302"/>
      <c r="FEH9" s="302"/>
      <c r="FEI9" s="302"/>
      <c r="FEJ9" s="302"/>
      <c r="FEK9" s="302"/>
      <c r="FEL9" s="302"/>
      <c r="FEM9" s="302"/>
      <c r="FEN9" s="302"/>
      <c r="FEO9" s="302"/>
      <c r="FEP9" s="302"/>
      <c r="FEQ9" s="302"/>
      <c r="FER9" s="302"/>
      <c r="FES9" s="302"/>
      <c r="FET9" s="302"/>
      <c r="FEU9" s="302"/>
      <c r="FEV9" s="302"/>
      <c r="FEW9" s="302"/>
      <c r="FEX9" s="302"/>
      <c r="FEY9" s="302"/>
      <c r="FEZ9" s="302"/>
      <c r="FFA9" s="302"/>
      <c r="FFB9" s="302"/>
      <c r="FFC9" s="302"/>
      <c r="FFD9" s="302"/>
      <c r="FFE9" s="302"/>
      <c r="FFF9" s="302"/>
      <c r="FFG9" s="302"/>
      <c r="FFH9" s="302"/>
      <c r="FFI9" s="302"/>
      <c r="FFJ9" s="302"/>
      <c r="FFK9" s="302"/>
      <c r="FFL9" s="302"/>
      <c r="FFM9" s="302"/>
      <c r="FFN9" s="302"/>
      <c r="FFO9" s="302"/>
      <c r="FFP9" s="302"/>
      <c r="FFQ9" s="302"/>
      <c r="FFR9" s="302"/>
      <c r="FFS9" s="302"/>
      <c r="FFT9" s="302"/>
      <c r="FFU9" s="302"/>
      <c r="FFV9" s="302"/>
      <c r="FFW9" s="302"/>
      <c r="FFX9" s="302"/>
      <c r="FFY9" s="302"/>
      <c r="FFZ9" s="302"/>
      <c r="FGA9" s="302"/>
      <c r="FGB9" s="302"/>
      <c r="FGC9" s="302"/>
      <c r="FGD9" s="302"/>
      <c r="FGE9" s="302"/>
      <c r="FGF9" s="302"/>
      <c r="FGG9" s="302"/>
      <c r="FGH9" s="302"/>
      <c r="FGI9" s="302"/>
      <c r="FGJ9" s="302"/>
      <c r="FGK9" s="302"/>
      <c r="FGL9" s="302"/>
      <c r="FGM9" s="302"/>
      <c r="FGN9" s="302"/>
      <c r="FGO9" s="302"/>
      <c r="FGP9" s="302"/>
      <c r="FGQ9" s="302"/>
      <c r="FGR9" s="302"/>
      <c r="FGS9" s="302"/>
      <c r="FGT9" s="302"/>
      <c r="FGU9" s="302"/>
      <c r="FGV9" s="302"/>
      <c r="FGW9" s="302"/>
      <c r="FGX9" s="302"/>
      <c r="FGY9" s="302"/>
      <c r="FGZ9" s="302"/>
      <c r="FHA9" s="302"/>
      <c r="FHB9" s="302"/>
      <c r="FHC9" s="302"/>
      <c r="FHD9" s="302"/>
      <c r="FHE9" s="302"/>
      <c r="FHF9" s="302"/>
      <c r="FHG9" s="302"/>
      <c r="FHH9" s="302"/>
      <c r="FHI9" s="302"/>
      <c r="FHJ9" s="302"/>
      <c r="FHK9" s="302"/>
      <c r="FHL9" s="302"/>
      <c r="FHM9" s="302"/>
      <c r="FHN9" s="302"/>
      <c r="FHO9" s="302"/>
      <c r="FHP9" s="302"/>
      <c r="FHQ9" s="302"/>
      <c r="FHR9" s="302"/>
      <c r="FHS9" s="302"/>
      <c r="FHT9" s="302"/>
      <c r="FHU9" s="302"/>
      <c r="FHV9" s="302"/>
      <c r="FHW9" s="302"/>
      <c r="FHX9" s="302"/>
      <c r="FHY9" s="302"/>
      <c r="FHZ9" s="302"/>
      <c r="FIA9" s="302"/>
      <c r="FIB9" s="302"/>
      <c r="FIC9" s="302"/>
      <c r="FID9" s="302"/>
      <c r="FIE9" s="302"/>
      <c r="FIF9" s="302"/>
      <c r="FIG9" s="302"/>
      <c r="FIH9" s="302"/>
      <c r="FII9" s="302"/>
      <c r="FIJ9" s="302"/>
      <c r="FIK9" s="302"/>
      <c r="FIL9" s="302"/>
      <c r="FIM9" s="302"/>
      <c r="FIN9" s="302"/>
      <c r="FIO9" s="302"/>
      <c r="FIP9" s="302"/>
      <c r="FIQ9" s="302"/>
      <c r="FIR9" s="302"/>
      <c r="FIS9" s="302"/>
      <c r="FIT9" s="302"/>
      <c r="FIU9" s="302"/>
      <c r="FIV9" s="302"/>
      <c r="FIW9" s="302"/>
      <c r="FIX9" s="302"/>
      <c r="FIY9" s="302"/>
      <c r="FIZ9" s="302"/>
      <c r="FJA9" s="302"/>
      <c r="FJB9" s="302"/>
      <c r="FJC9" s="302"/>
      <c r="FJD9" s="302"/>
      <c r="FJE9" s="302"/>
      <c r="FJF9" s="302"/>
      <c r="FJG9" s="302"/>
      <c r="FJH9" s="302"/>
      <c r="FJI9" s="302"/>
      <c r="FJJ9" s="302"/>
      <c r="FJK9" s="302"/>
      <c r="FJL9" s="302"/>
      <c r="FJM9" s="302"/>
      <c r="FJN9" s="302"/>
      <c r="FJO9" s="302"/>
      <c r="FJP9" s="302"/>
      <c r="FJQ9" s="302"/>
      <c r="FJR9" s="302"/>
      <c r="FJS9" s="302"/>
      <c r="FJT9" s="302"/>
      <c r="FJU9" s="302"/>
      <c r="FJV9" s="302"/>
      <c r="FJW9" s="302"/>
      <c r="FJX9" s="302"/>
      <c r="FJY9" s="302"/>
      <c r="FJZ9" s="302"/>
      <c r="FKA9" s="302"/>
      <c r="FKB9" s="302"/>
      <c r="FKC9" s="302"/>
      <c r="FKD9" s="302"/>
      <c r="FKE9" s="302"/>
      <c r="FKF9" s="302"/>
      <c r="FKG9" s="302"/>
      <c r="FKH9" s="302"/>
      <c r="FKI9" s="302"/>
      <c r="FKJ9" s="302"/>
      <c r="FKK9" s="302"/>
      <c r="FKL9" s="302"/>
      <c r="FKM9" s="302"/>
      <c r="FKN9" s="302"/>
      <c r="FKO9" s="302"/>
      <c r="FKP9" s="302"/>
      <c r="FKQ9" s="302"/>
      <c r="FKR9" s="302"/>
      <c r="FKS9" s="302"/>
      <c r="FKT9" s="302"/>
      <c r="FKU9" s="302"/>
      <c r="FKV9" s="302"/>
      <c r="FKW9" s="302"/>
      <c r="FKX9" s="302"/>
      <c r="FKY9" s="302"/>
      <c r="FKZ9" s="302"/>
      <c r="FLA9" s="302"/>
      <c r="FLB9" s="302"/>
      <c r="FLC9" s="302"/>
      <c r="FLD9" s="302"/>
      <c r="FLE9" s="302"/>
      <c r="FLF9" s="302"/>
      <c r="FLG9" s="302"/>
      <c r="FLH9" s="302"/>
      <c r="FLI9" s="302"/>
      <c r="FLJ9" s="302"/>
      <c r="FLK9" s="302"/>
      <c r="FLL9" s="302"/>
      <c r="FLM9" s="302"/>
      <c r="FLN9" s="302"/>
      <c r="FLO9" s="302"/>
      <c r="FLP9" s="302"/>
      <c r="FLQ9" s="302"/>
      <c r="FLR9" s="302"/>
      <c r="FLS9" s="302"/>
      <c r="FLT9" s="302"/>
      <c r="FLU9" s="302"/>
      <c r="FLV9" s="302"/>
      <c r="FLW9" s="302"/>
      <c r="FLX9" s="302"/>
      <c r="FLY9" s="302"/>
      <c r="FLZ9" s="302"/>
      <c r="FMA9" s="302"/>
      <c r="FMB9" s="302"/>
      <c r="FMC9" s="302"/>
      <c r="FMD9" s="302"/>
      <c r="FME9" s="302"/>
      <c r="FMF9" s="302"/>
      <c r="FMG9" s="302"/>
      <c r="FMH9" s="302"/>
      <c r="FMI9" s="302"/>
      <c r="FMJ9" s="302"/>
      <c r="FMK9" s="302"/>
      <c r="FML9" s="302"/>
      <c r="FMM9" s="302"/>
      <c r="FMN9" s="302"/>
      <c r="FMO9" s="302"/>
      <c r="FMP9" s="302"/>
      <c r="FMQ9" s="302"/>
      <c r="FMR9" s="302"/>
      <c r="FMS9" s="302"/>
      <c r="FMT9" s="302"/>
      <c r="FMU9" s="302"/>
      <c r="FMV9" s="302"/>
      <c r="FMW9" s="302"/>
      <c r="FMX9" s="302"/>
      <c r="FMY9" s="302"/>
      <c r="FMZ9" s="302"/>
      <c r="FNA9" s="302"/>
      <c r="FNB9" s="302"/>
      <c r="FNC9" s="302"/>
      <c r="FND9" s="302"/>
      <c r="FNE9" s="302"/>
      <c r="FNF9" s="302"/>
      <c r="FNG9" s="302"/>
      <c r="FNH9" s="302"/>
      <c r="FNI9" s="302"/>
      <c r="FNJ9" s="302"/>
      <c r="FNK9" s="302"/>
      <c r="FNL9" s="302"/>
      <c r="FNM9" s="302"/>
      <c r="FNN9" s="302"/>
      <c r="FNO9" s="302"/>
      <c r="FNP9" s="302"/>
      <c r="FNQ9" s="302"/>
      <c r="FNR9" s="302"/>
      <c r="FNS9" s="302"/>
      <c r="FNT9" s="302"/>
      <c r="FNU9" s="302"/>
      <c r="FNV9" s="302"/>
      <c r="FNW9" s="302"/>
      <c r="FNX9" s="302"/>
      <c r="FNY9" s="302"/>
      <c r="FNZ9" s="302"/>
      <c r="FOA9" s="302"/>
      <c r="FOB9" s="302"/>
      <c r="FOC9" s="302"/>
      <c r="FOD9" s="302"/>
      <c r="FOE9" s="302"/>
      <c r="FOF9" s="302"/>
      <c r="FOG9" s="302"/>
      <c r="FOH9" s="302"/>
      <c r="FOI9" s="302"/>
      <c r="FOJ9" s="302"/>
      <c r="FOK9" s="302"/>
      <c r="FOL9" s="302"/>
      <c r="FOM9" s="302"/>
      <c r="FON9" s="302"/>
      <c r="FOO9" s="302"/>
      <c r="FOP9" s="302"/>
      <c r="FOQ9" s="302"/>
      <c r="FOR9" s="302"/>
      <c r="FOS9" s="302"/>
      <c r="FOT9" s="302"/>
      <c r="FOU9" s="302"/>
      <c r="FOV9" s="302"/>
      <c r="FOW9" s="302"/>
      <c r="FOX9" s="302"/>
      <c r="FOY9" s="302"/>
      <c r="FOZ9" s="302"/>
      <c r="FPA9" s="302"/>
      <c r="FPB9" s="302"/>
      <c r="FPC9" s="302"/>
      <c r="FPD9" s="302"/>
      <c r="FPE9" s="302"/>
      <c r="FPF9" s="302"/>
      <c r="FPG9" s="302"/>
      <c r="FPH9" s="302"/>
      <c r="FPI9" s="302"/>
      <c r="FPJ9" s="302"/>
      <c r="FPK9" s="302"/>
      <c r="FPL9" s="302"/>
      <c r="FPM9" s="302"/>
      <c r="FPN9" s="302"/>
      <c r="FPO9" s="302"/>
      <c r="FPP9" s="302"/>
      <c r="FPQ9" s="302"/>
      <c r="FPR9" s="302"/>
      <c r="FPS9" s="302"/>
      <c r="FPT9" s="302"/>
      <c r="FPU9" s="302"/>
      <c r="FPV9" s="302"/>
      <c r="FPW9" s="302"/>
      <c r="FPX9" s="302"/>
      <c r="FPY9" s="302"/>
      <c r="FPZ9" s="302"/>
      <c r="FQA9" s="302"/>
      <c r="FQB9" s="302"/>
      <c r="FQC9" s="302"/>
      <c r="FQD9" s="302"/>
      <c r="FQE9" s="302"/>
      <c r="FQF9" s="302"/>
      <c r="FQG9" s="302"/>
      <c r="FQH9" s="302"/>
      <c r="FQI9" s="302"/>
      <c r="FQJ9" s="302"/>
      <c r="FQK9" s="302"/>
      <c r="FQL9" s="302"/>
      <c r="FQM9" s="302"/>
      <c r="FQN9" s="302"/>
      <c r="FQO9" s="302"/>
      <c r="FQP9" s="302"/>
      <c r="FQQ9" s="302"/>
      <c r="FQR9" s="302"/>
      <c r="FQS9" s="302"/>
      <c r="FQT9" s="302"/>
      <c r="FQU9" s="302"/>
      <c r="FQV9" s="302"/>
      <c r="FQW9" s="302"/>
      <c r="FQX9" s="302"/>
      <c r="FQY9" s="302"/>
      <c r="FQZ9" s="302"/>
      <c r="FRA9" s="302"/>
      <c r="FRB9" s="302"/>
      <c r="FRC9" s="302"/>
      <c r="FRD9" s="302"/>
      <c r="FRE9" s="302"/>
      <c r="FRF9" s="302"/>
      <c r="FRG9" s="302"/>
      <c r="FRH9" s="302"/>
      <c r="FRI9" s="302"/>
      <c r="FRJ9" s="302"/>
      <c r="FRK9" s="302"/>
      <c r="FRL9" s="302"/>
      <c r="FRM9" s="302"/>
      <c r="FRN9" s="302"/>
      <c r="FRO9" s="302"/>
      <c r="FRP9" s="302"/>
      <c r="FRQ9" s="302"/>
      <c r="FRR9" s="302"/>
      <c r="FRS9" s="302"/>
      <c r="FRT9" s="302"/>
      <c r="FRU9" s="302"/>
      <c r="FRV9" s="302"/>
      <c r="FRW9" s="302"/>
      <c r="FRX9" s="302"/>
      <c r="FRY9" s="302"/>
      <c r="FRZ9" s="302"/>
      <c r="FSA9" s="302"/>
      <c r="FSB9" s="302"/>
      <c r="FSC9" s="302"/>
      <c r="FSD9" s="302"/>
      <c r="FSE9" s="302"/>
      <c r="FSF9" s="302"/>
      <c r="FSG9" s="302"/>
      <c r="FSH9" s="302"/>
      <c r="FSI9" s="302"/>
      <c r="FSJ9" s="302"/>
      <c r="FSK9" s="302"/>
      <c r="FSL9" s="302"/>
      <c r="FSM9" s="302"/>
      <c r="FSN9" s="302"/>
      <c r="FSO9" s="302"/>
      <c r="FSP9" s="302"/>
      <c r="FSQ9" s="302"/>
      <c r="FSR9" s="302"/>
      <c r="FSS9" s="302"/>
      <c r="FST9" s="302"/>
      <c r="FSU9" s="302"/>
      <c r="FSV9" s="302"/>
      <c r="FSW9" s="302"/>
      <c r="FSX9" s="302"/>
      <c r="FSY9" s="302"/>
      <c r="FSZ9" s="302"/>
      <c r="FTA9" s="302"/>
      <c r="FTB9" s="302"/>
      <c r="FTC9" s="302"/>
      <c r="FTD9" s="302"/>
      <c r="FTE9" s="302"/>
      <c r="FTF9" s="302"/>
      <c r="FTG9" s="302"/>
      <c r="FTH9" s="302"/>
      <c r="FTI9" s="302"/>
      <c r="FTJ9" s="302"/>
      <c r="FTK9" s="302"/>
      <c r="FTL9" s="302"/>
      <c r="FTM9" s="302"/>
      <c r="FTN9" s="302"/>
      <c r="FTO9" s="302"/>
      <c r="FTP9" s="302"/>
      <c r="FTQ9" s="302"/>
      <c r="FTR9" s="302"/>
      <c r="FTS9" s="302"/>
      <c r="FTT9" s="302"/>
      <c r="FTU9" s="302"/>
      <c r="FTV9" s="302"/>
      <c r="FTW9" s="302"/>
      <c r="FTX9" s="302"/>
      <c r="FTY9" s="302"/>
      <c r="FTZ9" s="302"/>
      <c r="FUA9" s="302"/>
      <c r="FUB9" s="302"/>
      <c r="FUC9" s="302"/>
      <c r="FUD9" s="302"/>
      <c r="FUE9" s="302"/>
      <c r="FUF9" s="302"/>
      <c r="FUG9" s="302"/>
      <c r="FUH9" s="302"/>
      <c r="FUI9" s="302"/>
      <c r="FUJ9" s="302"/>
      <c r="FUK9" s="302"/>
      <c r="FUL9" s="302"/>
      <c r="FUM9" s="302"/>
      <c r="FUN9" s="302"/>
      <c r="FUO9" s="302"/>
      <c r="FUP9" s="302"/>
      <c r="FUQ9" s="302"/>
      <c r="FUR9" s="302"/>
      <c r="FUS9" s="302"/>
      <c r="FUT9" s="302"/>
      <c r="FUU9" s="302"/>
      <c r="FUV9" s="302"/>
      <c r="FUW9" s="302"/>
      <c r="FUX9" s="302"/>
      <c r="FUY9" s="302"/>
      <c r="FUZ9" s="302"/>
      <c r="FVA9" s="302"/>
      <c r="FVB9" s="302"/>
      <c r="FVC9" s="302"/>
      <c r="FVD9" s="302"/>
      <c r="FVE9" s="302"/>
      <c r="FVF9" s="302"/>
      <c r="FVG9" s="302"/>
      <c r="FVH9" s="302"/>
      <c r="FVI9" s="302"/>
      <c r="FVJ9" s="302"/>
      <c r="FVK9" s="302"/>
      <c r="FVL9" s="302"/>
      <c r="FVM9" s="302"/>
      <c r="FVN9" s="302"/>
      <c r="FVO9" s="302"/>
      <c r="FVP9" s="302"/>
      <c r="FVQ9" s="302"/>
      <c r="FVR9" s="302"/>
      <c r="FVS9" s="302"/>
      <c r="FVT9" s="302"/>
      <c r="FVU9" s="302"/>
      <c r="FVV9" s="302"/>
      <c r="FVW9" s="302"/>
      <c r="FVX9" s="302"/>
      <c r="FVY9" s="302"/>
      <c r="FVZ9" s="302"/>
      <c r="FWA9" s="302"/>
      <c r="FWB9" s="302"/>
      <c r="FWC9" s="302"/>
      <c r="FWD9" s="302"/>
      <c r="FWE9" s="302"/>
      <c r="FWF9" s="302"/>
      <c r="FWG9" s="302"/>
      <c r="FWH9" s="302"/>
      <c r="FWI9" s="302"/>
      <c r="FWJ9" s="302"/>
      <c r="FWK9" s="302"/>
      <c r="FWL9" s="302"/>
      <c r="FWM9" s="302"/>
      <c r="FWN9" s="302"/>
      <c r="FWO9" s="302"/>
      <c r="FWP9" s="302"/>
      <c r="FWQ9" s="302"/>
      <c r="FWR9" s="302"/>
      <c r="FWS9" s="302"/>
      <c r="FWT9" s="302"/>
      <c r="FWU9" s="302"/>
      <c r="FWV9" s="302"/>
      <c r="FWW9" s="302"/>
      <c r="FWX9" s="302"/>
      <c r="FWY9" s="302"/>
      <c r="FWZ9" s="302"/>
      <c r="FXA9" s="302"/>
      <c r="FXB9" s="302"/>
      <c r="FXC9" s="302"/>
      <c r="FXD9" s="302"/>
      <c r="FXE9" s="302"/>
      <c r="FXF9" s="302"/>
      <c r="FXG9" s="302"/>
      <c r="FXH9" s="302"/>
      <c r="FXI9" s="302"/>
      <c r="FXJ9" s="302"/>
      <c r="FXK9" s="302"/>
      <c r="FXL9" s="302"/>
      <c r="FXM9" s="302"/>
      <c r="FXN9" s="302"/>
      <c r="FXO9" s="302"/>
      <c r="FXP9" s="302"/>
      <c r="FXQ9" s="302"/>
      <c r="FXR9" s="302"/>
      <c r="FXS9" s="302"/>
      <c r="FXT9" s="302"/>
      <c r="FXU9" s="302"/>
      <c r="FXV9" s="302"/>
      <c r="FXW9" s="302"/>
      <c r="FXX9" s="302"/>
      <c r="FXY9" s="302"/>
      <c r="FXZ9" s="302"/>
      <c r="FYA9" s="302"/>
      <c r="FYB9" s="302"/>
      <c r="FYC9" s="302"/>
      <c r="FYD9" s="302"/>
      <c r="FYE9" s="302"/>
      <c r="FYF9" s="302"/>
      <c r="FYG9" s="302"/>
      <c r="FYH9" s="302"/>
      <c r="FYI9" s="302"/>
      <c r="FYJ9" s="302"/>
      <c r="FYK9" s="302"/>
      <c r="FYL9" s="302"/>
      <c r="FYM9" s="302"/>
      <c r="FYN9" s="302"/>
      <c r="FYO9" s="302"/>
      <c r="FYP9" s="302"/>
      <c r="FYQ9" s="302"/>
      <c r="FYR9" s="302"/>
      <c r="FYS9" s="302"/>
      <c r="FYT9" s="302"/>
      <c r="FYU9" s="302"/>
      <c r="FYV9" s="302"/>
      <c r="FYW9" s="302"/>
      <c r="FYX9" s="302"/>
      <c r="FYY9" s="302"/>
      <c r="FYZ9" s="302"/>
      <c r="FZA9" s="302"/>
      <c r="FZB9" s="302"/>
      <c r="FZC9" s="302"/>
      <c r="FZD9" s="302"/>
      <c r="FZE9" s="302"/>
      <c r="FZF9" s="302"/>
      <c r="FZG9" s="302"/>
      <c r="FZH9" s="302"/>
      <c r="FZI9" s="302"/>
      <c r="FZJ9" s="302"/>
      <c r="FZK9" s="302"/>
      <c r="FZL9" s="302"/>
      <c r="FZM9" s="302"/>
      <c r="FZN9" s="302"/>
      <c r="FZO9" s="302"/>
      <c r="FZP9" s="302"/>
      <c r="FZQ9" s="302"/>
      <c r="FZR9" s="302"/>
      <c r="FZS9" s="302"/>
      <c r="FZT9" s="302"/>
      <c r="FZU9" s="302"/>
      <c r="FZV9" s="302"/>
      <c r="FZW9" s="302"/>
      <c r="FZX9" s="302"/>
      <c r="FZY9" s="302"/>
      <c r="FZZ9" s="302"/>
      <c r="GAA9" s="302"/>
      <c r="GAB9" s="302"/>
      <c r="GAC9" s="302"/>
      <c r="GAD9" s="302"/>
      <c r="GAE9" s="302"/>
      <c r="GAF9" s="302"/>
      <c r="GAG9" s="302"/>
      <c r="GAH9" s="302"/>
      <c r="GAI9" s="302"/>
      <c r="GAJ9" s="302"/>
      <c r="GAK9" s="302"/>
      <c r="GAL9" s="302"/>
      <c r="GAM9" s="302"/>
      <c r="GAN9" s="302"/>
      <c r="GAO9" s="302"/>
      <c r="GAP9" s="302"/>
      <c r="GAQ9" s="302"/>
      <c r="GAR9" s="302"/>
      <c r="GAS9" s="302"/>
      <c r="GAT9" s="302"/>
      <c r="GAU9" s="302"/>
      <c r="GAV9" s="302"/>
      <c r="GAW9" s="302"/>
      <c r="GAX9" s="302"/>
      <c r="GAY9" s="302"/>
      <c r="GAZ9" s="302"/>
      <c r="GBA9" s="302"/>
      <c r="GBB9" s="302"/>
      <c r="GBC9" s="302"/>
      <c r="GBD9" s="302"/>
      <c r="GBE9" s="302"/>
      <c r="GBF9" s="302"/>
      <c r="GBG9" s="302"/>
      <c r="GBH9" s="302"/>
      <c r="GBI9" s="302"/>
      <c r="GBJ9" s="302"/>
      <c r="GBK9" s="302"/>
      <c r="GBL9" s="302"/>
      <c r="GBM9" s="302"/>
      <c r="GBN9" s="302"/>
      <c r="GBO9" s="302"/>
      <c r="GBP9" s="302"/>
      <c r="GBQ9" s="302"/>
      <c r="GBR9" s="302"/>
      <c r="GBS9" s="302"/>
      <c r="GBT9" s="302"/>
      <c r="GBU9" s="302"/>
      <c r="GBV9" s="302"/>
      <c r="GBW9" s="302"/>
      <c r="GBX9" s="302"/>
      <c r="GBY9" s="302"/>
      <c r="GBZ9" s="302"/>
      <c r="GCA9" s="302"/>
      <c r="GCB9" s="302"/>
      <c r="GCC9" s="302"/>
      <c r="GCD9" s="302"/>
      <c r="GCE9" s="302"/>
      <c r="GCF9" s="302"/>
      <c r="GCG9" s="302"/>
      <c r="GCH9" s="302"/>
      <c r="GCI9" s="302"/>
      <c r="GCJ9" s="302"/>
      <c r="GCK9" s="302"/>
      <c r="GCL9" s="302"/>
      <c r="GCM9" s="302"/>
      <c r="GCN9" s="302"/>
      <c r="GCO9" s="302"/>
      <c r="GCP9" s="302"/>
      <c r="GCQ9" s="302"/>
      <c r="GCR9" s="302"/>
      <c r="GCS9" s="302"/>
      <c r="GCT9" s="302"/>
      <c r="GCU9" s="302"/>
      <c r="GCV9" s="302"/>
      <c r="GCW9" s="302"/>
      <c r="GCX9" s="302"/>
      <c r="GCY9" s="302"/>
      <c r="GCZ9" s="302"/>
      <c r="GDA9" s="302"/>
      <c r="GDB9" s="302"/>
      <c r="GDC9" s="302"/>
      <c r="GDD9" s="302"/>
      <c r="GDE9" s="302"/>
      <c r="GDF9" s="302"/>
      <c r="GDG9" s="302"/>
      <c r="GDH9" s="302"/>
      <c r="GDI9" s="302"/>
      <c r="GDJ9" s="302"/>
      <c r="GDK9" s="302"/>
      <c r="GDL9" s="302"/>
      <c r="GDM9" s="302"/>
      <c r="GDN9" s="302"/>
      <c r="GDO9" s="302"/>
      <c r="GDP9" s="302"/>
      <c r="GDQ9" s="302"/>
      <c r="GDR9" s="302"/>
      <c r="GDS9" s="302"/>
      <c r="GDT9" s="302"/>
      <c r="GDU9" s="302"/>
      <c r="GDV9" s="302"/>
      <c r="GDW9" s="302"/>
      <c r="GDX9" s="302"/>
      <c r="GDY9" s="302"/>
      <c r="GDZ9" s="302"/>
      <c r="GEA9" s="302"/>
      <c r="GEB9" s="302"/>
      <c r="GEC9" s="302"/>
      <c r="GED9" s="302"/>
      <c r="GEE9" s="302"/>
      <c r="GEF9" s="302"/>
      <c r="GEG9" s="302"/>
      <c r="GEH9" s="302"/>
      <c r="GEI9" s="302"/>
      <c r="GEJ9" s="302"/>
      <c r="GEK9" s="302"/>
      <c r="GEL9" s="302"/>
      <c r="GEM9" s="302"/>
      <c r="GEN9" s="302"/>
      <c r="GEO9" s="302"/>
      <c r="GEP9" s="302"/>
      <c r="GEQ9" s="302"/>
      <c r="GER9" s="302"/>
      <c r="GES9" s="302"/>
      <c r="GET9" s="302"/>
      <c r="GEU9" s="302"/>
      <c r="GEV9" s="302"/>
      <c r="GEW9" s="302"/>
      <c r="GEX9" s="302"/>
      <c r="GEY9" s="302"/>
      <c r="GEZ9" s="302"/>
      <c r="GFA9" s="302"/>
      <c r="GFB9" s="302"/>
      <c r="GFC9" s="302"/>
      <c r="GFD9" s="302"/>
      <c r="GFE9" s="302"/>
      <c r="GFF9" s="302"/>
      <c r="GFG9" s="302"/>
      <c r="GFH9" s="302"/>
      <c r="GFI9" s="302"/>
      <c r="GFJ9" s="302"/>
      <c r="GFK9" s="302"/>
      <c r="GFL9" s="302"/>
      <c r="GFM9" s="302"/>
      <c r="GFN9" s="302"/>
      <c r="GFO9" s="302"/>
      <c r="GFP9" s="302"/>
      <c r="GFQ9" s="302"/>
      <c r="GFR9" s="302"/>
      <c r="GFS9" s="302"/>
      <c r="GFT9" s="302"/>
      <c r="GFU9" s="302"/>
      <c r="GFV9" s="302"/>
      <c r="GFW9" s="302"/>
      <c r="GFX9" s="302"/>
      <c r="GFY9" s="302"/>
      <c r="GFZ9" s="302"/>
      <c r="GGA9" s="302"/>
      <c r="GGB9" s="302"/>
      <c r="GGC9" s="302"/>
      <c r="GGD9" s="302"/>
      <c r="GGE9" s="302"/>
      <c r="GGF9" s="302"/>
      <c r="GGG9" s="302"/>
      <c r="GGH9" s="302"/>
      <c r="GGI9" s="302"/>
      <c r="GGJ9" s="302"/>
      <c r="GGK9" s="302"/>
      <c r="GGL9" s="302"/>
      <c r="GGM9" s="302"/>
      <c r="GGN9" s="302"/>
      <c r="GGO9" s="302"/>
      <c r="GGP9" s="302"/>
      <c r="GGQ9" s="302"/>
      <c r="GGR9" s="302"/>
      <c r="GGS9" s="302"/>
      <c r="GGT9" s="302"/>
      <c r="GGU9" s="302"/>
      <c r="GGV9" s="302"/>
      <c r="GGW9" s="302"/>
      <c r="GGX9" s="302"/>
      <c r="GGY9" s="302"/>
      <c r="GGZ9" s="302"/>
      <c r="GHA9" s="302"/>
      <c r="GHB9" s="302"/>
      <c r="GHC9" s="302"/>
      <c r="GHD9" s="302"/>
      <c r="GHE9" s="302"/>
      <c r="GHF9" s="302"/>
      <c r="GHG9" s="302"/>
      <c r="GHH9" s="302"/>
      <c r="GHI9" s="302"/>
      <c r="GHJ9" s="302"/>
      <c r="GHK9" s="302"/>
      <c r="GHL9" s="302"/>
      <c r="GHM9" s="302"/>
      <c r="GHN9" s="302"/>
      <c r="GHO9" s="302"/>
      <c r="GHP9" s="302"/>
      <c r="GHQ9" s="302"/>
      <c r="GHR9" s="302"/>
      <c r="GHS9" s="302"/>
      <c r="GHT9" s="302"/>
      <c r="GHU9" s="302"/>
      <c r="GHV9" s="302"/>
      <c r="GHW9" s="302"/>
      <c r="GHX9" s="302"/>
      <c r="GHY9" s="302"/>
      <c r="GHZ9" s="302"/>
      <c r="GIA9" s="302"/>
      <c r="GIB9" s="302"/>
      <c r="GIC9" s="302"/>
      <c r="GID9" s="302"/>
      <c r="GIE9" s="302"/>
      <c r="GIF9" s="302"/>
      <c r="GIG9" s="302"/>
      <c r="GIH9" s="302"/>
      <c r="GII9" s="302"/>
      <c r="GIJ9" s="302"/>
      <c r="GIK9" s="302"/>
      <c r="GIL9" s="302"/>
      <c r="GIM9" s="302"/>
      <c r="GIN9" s="302"/>
      <c r="GIO9" s="302"/>
      <c r="GIP9" s="302"/>
      <c r="GIQ9" s="302"/>
      <c r="GIR9" s="302"/>
      <c r="GIS9" s="302"/>
      <c r="GIT9" s="302"/>
      <c r="GIU9" s="302"/>
      <c r="GIV9" s="302"/>
      <c r="GIW9" s="302"/>
      <c r="GIX9" s="302"/>
      <c r="GIY9" s="302"/>
      <c r="GIZ9" s="302"/>
      <c r="GJA9" s="302"/>
      <c r="GJB9" s="302"/>
      <c r="GJC9" s="302"/>
      <c r="GJD9" s="302"/>
      <c r="GJE9" s="302"/>
      <c r="GJF9" s="302"/>
      <c r="GJG9" s="302"/>
      <c r="GJH9" s="302"/>
      <c r="GJI9" s="302"/>
      <c r="GJJ9" s="302"/>
      <c r="GJK9" s="302"/>
      <c r="GJL9" s="302"/>
      <c r="GJM9" s="302"/>
      <c r="GJN9" s="302"/>
      <c r="GJO9" s="302"/>
      <c r="GJP9" s="302"/>
      <c r="GJQ9" s="302"/>
      <c r="GJR9" s="302"/>
      <c r="GJS9" s="302"/>
      <c r="GJT9" s="302"/>
      <c r="GJU9" s="302"/>
      <c r="GJV9" s="302"/>
      <c r="GJW9" s="302"/>
      <c r="GJX9" s="302"/>
      <c r="GJY9" s="302"/>
      <c r="GJZ9" s="302"/>
      <c r="GKA9" s="302"/>
      <c r="GKB9" s="302"/>
      <c r="GKC9" s="302"/>
      <c r="GKD9" s="302"/>
      <c r="GKE9" s="302"/>
      <c r="GKF9" s="302"/>
      <c r="GKG9" s="302"/>
      <c r="GKH9" s="302"/>
      <c r="GKI9" s="302"/>
      <c r="GKJ9" s="302"/>
      <c r="GKK9" s="302"/>
      <c r="GKL9" s="302"/>
      <c r="GKM9" s="302"/>
      <c r="GKN9" s="302"/>
      <c r="GKO9" s="302"/>
      <c r="GKP9" s="302"/>
      <c r="GKQ9" s="302"/>
      <c r="GKR9" s="302"/>
      <c r="GKS9" s="302"/>
      <c r="GKT9" s="302"/>
      <c r="GKU9" s="302"/>
      <c r="GKV9" s="302"/>
      <c r="GKW9" s="302"/>
      <c r="GKX9" s="302"/>
      <c r="GKY9" s="302"/>
      <c r="GKZ9" s="302"/>
      <c r="GLA9" s="302"/>
      <c r="GLB9" s="302"/>
      <c r="GLC9" s="302"/>
      <c r="GLD9" s="302"/>
      <c r="GLE9" s="302"/>
      <c r="GLF9" s="302"/>
      <c r="GLG9" s="302"/>
      <c r="GLH9" s="302"/>
      <c r="GLI9" s="302"/>
      <c r="GLJ9" s="302"/>
      <c r="GLK9" s="302"/>
      <c r="GLL9" s="302"/>
      <c r="GLM9" s="302"/>
      <c r="GLN9" s="302"/>
      <c r="GLO9" s="302"/>
      <c r="GLP9" s="302"/>
      <c r="GLQ9" s="302"/>
      <c r="GLR9" s="302"/>
      <c r="GLS9" s="302"/>
      <c r="GLT9" s="302"/>
      <c r="GLU9" s="302"/>
      <c r="GLV9" s="302"/>
      <c r="GLW9" s="302"/>
      <c r="GLX9" s="302"/>
      <c r="GLY9" s="302"/>
      <c r="GLZ9" s="302"/>
      <c r="GMA9" s="302"/>
      <c r="GMB9" s="302"/>
      <c r="GMC9" s="302"/>
      <c r="GMD9" s="302"/>
      <c r="GME9" s="302"/>
      <c r="GMF9" s="302"/>
      <c r="GMG9" s="302"/>
      <c r="GMH9" s="302"/>
      <c r="GMI9" s="302"/>
      <c r="GMJ9" s="302"/>
      <c r="GMK9" s="302"/>
      <c r="GML9" s="302"/>
      <c r="GMM9" s="302"/>
      <c r="GMN9" s="302"/>
      <c r="GMO9" s="302"/>
      <c r="GMP9" s="302"/>
      <c r="GMQ9" s="302"/>
      <c r="GMR9" s="302"/>
      <c r="GMS9" s="302"/>
      <c r="GMT9" s="302"/>
      <c r="GMU9" s="302"/>
      <c r="GMV9" s="302"/>
      <c r="GMW9" s="302"/>
      <c r="GMX9" s="302"/>
      <c r="GMY9" s="302"/>
      <c r="GMZ9" s="302"/>
      <c r="GNA9" s="302"/>
      <c r="GNB9" s="302"/>
      <c r="GNC9" s="302"/>
      <c r="GND9" s="302"/>
      <c r="GNE9" s="302"/>
      <c r="GNF9" s="302"/>
      <c r="GNG9" s="302"/>
      <c r="GNH9" s="302"/>
      <c r="GNI9" s="302"/>
      <c r="GNJ9" s="302"/>
      <c r="GNK9" s="302"/>
      <c r="GNL9" s="302"/>
      <c r="GNM9" s="302"/>
      <c r="GNN9" s="302"/>
      <c r="GNO9" s="302"/>
      <c r="GNP9" s="302"/>
      <c r="GNQ9" s="302"/>
      <c r="GNR9" s="302"/>
      <c r="GNS9" s="302"/>
      <c r="GNT9" s="302"/>
      <c r="GNU9" s="302"/>
      <c r="GNV9" s="302"/>
      <c r="GNW9" s="302"/>
      <c r="GNX9" s="302"/>
      <c r="GNY9" s="302"/>
      <c r="GNZ9" s="302"/>
      <c r="GOA9" s="302"/>
      <c r="GOB9" s="302"/>
      <c r="GOC9" s="302"/>
      <c r="GOD9" s="302"/>
      <c r="GOE9" s="302"/>
      <c r="GOF9" s="302"/>
      <c r="GOG9" s="302"/>
      <c r="GOH9" s="302"/>
      <c r="GOI9" s="302"/>
      <c r="GOJ9" s="302"/>
      <c r="GOK9" s="302"/>
      <c r="GOL9" s="302"/>
      <c r="GOM9" s="302"/>
      <c r="GON9" s="302"/>
      <c r="GOO9" s="302"/>
      <c r="GOP9" s="302"/>
      <c r="GOQ9" s="302"/>
      <c r="GOR9" s="302"/>
      <c r="GOS9" s="302"/>
      <c r="GOT9" s="302"/>
      <c r="GOU9" s="302"/>
      <c r="GOV9" s="302"/>
      <c r="GOW9" s="302"/>
      <c r="GOX9" s="302"/>
      <c r="GOY9" s="302"/>
      <c r="GOZ9" s="302"/>
      <c r="GPA9" s="302"/>
      <c r="GPB9" s="302"/>
      <c r="GPC9" s="302"/>
      <c r="GPD9" s="302"/>
      <c r="GPE9" s="302"/>
      <c r="GPF9" s="302"/>
      <c r="GPG9" s="302"/>
      <c r="GPH9" s="302"/>
      <c r="GPI9" s="302"/>
      <c r="GPJ9" s="302"/>
      <c r="GPK9" s="302"/>
      <c r="GPL9" s="302"/>
      <c r="GPM9" s="302"/>
      <c r="GPN9" s="302"/>
      <c r="GPO9" s="302"/>
      <c r="GPP9" s="302"/>
      <c r="GPQ9" s="302"/>
      <c r="GPR9" s="302"/>
      <c r="GPS9" s="302"/>
      <c r="GPT9" s="302"/>
      <c r="GPU9" s="302"/>
      <c r="GPV9" s="302"/>
      <c r="GPW9" s="302"/>
      <c r="GPX9" s="302"/>
      <c r="GPY9" s="302"/>
      <c r="GPZ9" s="302"/>
      <c r="GQA9" s="302"/>
      <c r="GQB9" s="302"/>
      <c r="GQC9" s="302"/>
      <c r="GQD9" s="302"/>
      <c r="GQE9" s="302"/>
      <c r="GQF9" s="302"/>
      <c r="GQG9" s="302"/>
      <c r="GQH9" s="302"/>
      <c r="GQI9" s="302"/>
      <c r="GQJ9" s="302"/>
      <c r="GQK9" s="302"/>
      <c r="GQL9" s="302"/>
      <c r="GQM9" s="302"/>
      <c r="GQN9" s="302"/>
      <c r="GQO9" s="302"/>
      <c r="GQP9" s="302"/>
      <c r="GQQ9" s="302"/>
      <c r="GQR9" s="302"/>
      <c r="GQS9" s="302"/>
      <c r="GQT9" s="302"/>
      <c r="GQU9" s="302"/>
      <c r="GQV9" s="302"/>
      <c r="GQW9" s="302"/>
      <c r="GQX9" s="302"/>
      <c r="GQY9" s="302"/>
      <c r="GQZ9" s="302"/>
      <c r="GRA9" s="302"/>
      <c r="GRB9" s="302"/>
      <c r="GRC9" s="302"/>
      <c r="GRD9" s="302"/>
      <c r="GRE9" s="302"/>
      <c r="GRF9" s="302"/>
      <c r="GRG9" s="302"/>
      <c r="GRH9" s="302"/>
      <c r="GRI9" s="302"/>
      <c r="GRJ9" s="302"/>
      <c r="GRK9" s="302"/>
      <c r="GRL9" s="302"/>
      <c r="GRM9" s="302"/>
      <c r="GRN9" s="302"/>
      <c r="GRO9" s="302"/>
      <c r="GRP9" s="302"/>
      <c r="GRQ9" s="302"/>
      <c r="GRR9" s="302"/>
      <c r="GRS9" s="302"/>
      <c r="GRT9" s="302"/>
      <c r="GRU9" s="302"/>
      <c r="GRV9" s="302"/>
      <c r="GRW9" s="302"/>
      <c r="GRX9" s="302"/>
      <c r="GRY9" s="302"/>
      <c r="GRZ9" s="302"/>
      <c r="GSA9" s="302"/>
      <c r="GSB9" s="302"/>
      <c r="GSC9" s="302"/>
      <c r="GSD9" s="302"/>
      <c r="GSE9" s="302"/>
      <c r="GSF9" s="302"/>
      <c r="GSG9" s="302"/>
      <c r="GSH9" s="302"/>
      <c r="GSI9" s="302"/>
      <c r="GSJ9" s="302"/>
      <c r="GSK9" s="302"/>
      <c r="GSL9" s="302"/>
      <c r="GSM9" s="302"/>
      <c r="GSN9" s="302"/>
      <c r="GSO9" s="302"/>
      <c r="GSP9" s="302"/>
      <c r="GSQ9" s="302"/>
      <c r="GSR9" s="302"/>
      <c r="GSS9" s="302"/>
      <c r="GST9" s="302"/>
      <c r="GSU9" s="302"/>
      <c r="GSV9" s="302"/>
      <c r="GSW9" s="302"/>
      <c r="GSX9" s="302"/>
      <c r="GSY9" s="302"/>
      <c r="GSZ9" s="302"/>
      <c r="GTA9" s="302"/>
      <c r="GTB9" s="302"/>
      <c r="GTC9" s="302"/>
      <c r="GTD9" s="302"/>
      <c r="GTE9" s="302"/>
      <c r="GTF9" s="302"/>
      <c r="GTG9" s="302"/>
      <c r="GTH9" s="302"/>
      <c r="GTI9" s="302"/>
      <c r="GTJ9" s="302"/>
      <c r="GTK9" s="302"/>
      <c r="GTL9" s="302"/>
      <c r="GTM9" s="302"/>
      <c r="GTN9" s="302"/>
      <c r="GTO9" s="302"/>
      <c r="GTP9" s="302"/>
      <c r="GTQ9" s="302"/>
      <c r="GTR9" s="302"/>
      <c r="GTS9" s="302"/>
      <c r="GTT9" s="302"/>
      <c r="GTU9" s="302"/>
      <c r="GTV9" s="302"/>
      <c r="GTW9" s="302"/>
      <c r="GTX9" s="302"/>
      <c r="GTY9" s="302"/>
      <c r="GTZ9" s="302"/>
      <c r="GUA9" s="302"/>
      <c r="GUB9" s="302"/>
      <c r="GUC9" s="302"/>
      <c r="GUD9" s="302"/>
      <c r="GUE9" s="302"/>
      <c r="GUF9" s="302"/>
      <c r="GUG9" s="302"/>
      <c r="GUH9" s="302"/>
      <c r="GUI9" s="302"/>
      <c r="GUJ9" s="302"/>
      <c r="GUK9" s="302"/>
      <c r="GUL9" s="302"/>
      <c r="GUM9" s="302"/>
      <c r="GUN9" s="302"/>
      <c r="GUO9" s="302"/>
      <c r="GUP9" s="302"/>
      <c r="GUQ9" s="302"/>
      <c r="GUR9" s="302"/>
      <c r="GUS9" s="302"/>
      <c r="GUT9" s="302"/>
      <c r="GUU9" s="302"/>
      <c r="GUV9" s="302"/>
      <c r="GUW9" s="302"/>
      <c r="GUX9" s="302"/>
      <c r="GUY9" s="302"/>
      <c r="GUZ9" s="302"/>
      <c r="GVA9" s="302"/>
      <c r="GVB9" s="302"/>
      <c r="GVC9" s="302"/>
      <c r="GVD9" s="302"/>
      <c r="GVE9" s="302"/>
      <c r="GVF9" s="302"/>
      <c r="GVG9" s="302"/>
      <c r="GVH9" s="302"/>
      <c r="GVI9" s="302"/>
      <c r="GVJ9" s="302"/>
      <c r="GVK9" s="302"/>
      <c r="GVL9" s="302"/>
      <c r="GVM9" s="302"/>
      <c r="GVN9" s="302"/>
      <c r="GVO9" s="302"/>
      <c r="GVP9" s="302"/>
      <c r="GVQ9" s="302"/>
      <c r="GVR9" s="302"/>
      <c r="GVS9" s="302"/>
      <c r="GVT9" s="302"/>
      <c r="GVU9" s="302"/>
      <c r="GVV9" s="302"/>
      <c r="GVW9" s="302"/>
      <c r="GVX9" s="302"/>
      <c r="GVY9" s="302"/>
      <c r="GVZ9" s="302"/>
      <c r="GWA9" s="302"/>
      <c r="GWB9" s="302"/>
      <c r="GWC9" s="302"/>
      <c r="GWD9" s="302"/>
      <c r="GWE9" s="302"/>
      <c r="GWF9" s="302"/>
      <c r="GWG9" s="302"/>
      <c r="GWH9" s="302"/>
      <c r="GWI9" s="302"/>
      <c r="GWJ9" s="302"/>
      <c r="GWK9" s="302"/>
      <c r="GWL9" s="302"/>
      <c r="GWM9" s="302"/>
      <c r="GWN9" s="302"/>
      <c r="GWO9" s="302"/>
      <c r="GWP9" s="302"/>
      <c r="GWQ9" s="302"/>
      <c r="GWR9" s="302"/>
      <c r="GWS9" s="302"/>
      <c r="GWT9" s="302"/>
      <c r="GWU9" s="302"/>
      <c r="GWV9" s="302"/>
      <c r="GWW9" s="302"/>
      <c r="GWX9" s="302"/>
      <c r="GWY9" s="302"/>
      <c r="GWZ9" s="302"/>
      <c r="GXA9" s="302"/>
      <c r="GXB9" s="302"/>
      <c r="GXC9" s="302"/>
      <c r="GXD9" s="302"/>
      <c r="GXE9" s="302"/>
      <c r="GXF9" s="302"/>
      <c r="GXG9" s="302"/>
      <c r="GXH9" s="302"/>
      <c r="GXI9" s="302"/>
      <c r="GXJ9" s="302"/>
      <c r="GXK9" s="302"/>
      <c r="GXL9" s="302"/>
      <c r="GXM9" s="302"/>
      <c r="GXN9" s="302"/>
      <c r="GXO9" s="302"/>
      <c r="GXP9" s="302"/>
      <c r="GXQ9" s="302"/>
      <c r="GXR9" s="302"/>
      <c r="GXS9" s="302"/>
      <c r="GXT9" s="302"/>
      <c r="GXU9" s="302"/>
      <c r="GXV9" s="302"/>
      <c r="GXW9" s="302"/>
      <c r="GXX9" s="302"/>
      <c r="GXY9" s="302"/>
      <c r="GXZ9" s="302"/>
      <c r="GYA9" s="302"/>
      <c r="GYB9" s="302"/>
      <c r="GYC9" s="302"/>
      <c r="GYD9" s="302"/>
      <c r="GYE9" s="302"/>
      <c r="GYF9" s="302"/>
      <c r="GYG9" s="302"/>
      <c r="GYH9" s="302"/>
      <c r="GYI9" s="302"/>
      <c r="GYJ9" s="302"/>
      <c r="GYK9" s="302"/>
      <c r="GYL9" s="302"/>
      <c r="GYM9" s="302"/>
      <c r="GYN9" s="302"/>
      <c r="GYO9" s="302"/>
      <c r="GYP9" s="302"/>
      <c r="GYQ9" s="302"/>
      <c r="GYR9" s="302"/>
      <c r="GYS9" s="302"/>
      <c r="GYT9" s="302"/>
      <c r="GYU9" s="302"/>
      <c r="GYV9" s="302"/>
      <c r="GYW9" s="302"/>
      <c r="GYX9" s="302"/>
      <c r="GYY9" s="302"/>
      <c r="GYZ9" s="302"/>
      <c r="GZA9" s="302"/>
      <c r="GZB9" s="302"/>
      <c r="GZC9" s="302"/>
      <c r="GZD9" s="302"/>
      <c r="GZE9" s="302"/>
      <c r="GZF9" s="302"/>
      <c r="GZG9" s="302"/>
      <c r="GZH9" s="302"/>
      <c r="GZI9" s="302"/>
      <c r="GZJ9" s="302"/>
      <c r="GZK9" s="302"/>
      <c r="GZL9" s="302"/>
      <c r="GZM9" s="302"/>
      <c r="GZN9" s="302"/>
      <c r="GZO9" s="302"/>
      <c r="GZP9" s="302"/>
      <c r="GZQ9" s="302"/>
      <c r="GZR9" s="302"/>
      <c r="GZS9" s="302"/>
      <c r="GZT9" s="302"/>
      <c r="GZU9" s="302"/>
      <c r="GZV9" s="302"/>
      <c r="GZW9" s="302"/>
      <c r="GZX9" s="302"/>
      <c r="GZY9" s="302"/>
      <c r="GZZ9" s="302"/>
      <c r="HAA9" s="302"/>
      <c r="HAB9" s="302"/>
      <c r="HAC9" s="302"/>
      <c r="HAD9" s="302"/>
      <c r="HAE9" s="302"/>
      <c r="HAF9" s="302"/>
      <c r="HAG9" s="302"/>
      <c r="HAH9" s="302"/>
      <c r="HAI9" s="302"/>
      <c r="HAJ9" s="302"/>
      <c r="HAK9" s="302"/>
      <c r="HAL9" s="302"/>
      <c r="HAM9" s="302"/>
      <c r="HAN9" s="302"/>
      <c r="HAO9" s="302"/>
      <c r="HAP9" s="302"/>
      <c r="HAQ9" s="302"/>
      <c r="HAR9" s="302"/>
      <c r="HAS9" s="302"/>
      <c r="HAT9" s="302"/>
      <c r="HAU9" s="302"/>
      <c r="HAV9" s="302"/>
      <c r="HAW9" s="302"/>
      <c r="HAX9" s="302"/>
      <c r="HAY9" s="302"/>
      <c r="HAZ9" s="302"/>
      <c r="HBA9" s="302"/>
      <c r="HBB9" s="302"/>
      <c r="HBC9" s="302"/>
      <c r="HBD9" s="302"/>
      <c r="HBE9" s="302"/>
      <c r="HBF9" s="302"/>
      <c r="HBG9" s="302"/>
      <c r="HBH9" s="302"/>
      <c r="HBI9" s="302"/>
      <c r="HBJ9" s="302"/>
      <c r="HBK9" s="302"/>
      <c r="HBL9" s="302"/>
      <c r="HBM9" s="302"/>
      <c r="HBN9" s="302"/>
      <c r="HBO9" s="302"/>
      <c r="HBP9" s="302"/>
      <c r="HBQ9" s="302"/>
      <c r="HBR9" s="302"/>
      <c r="HBS9" s="302"/>
      <c r="HBT9" s="302"/>
      <c r="HBU9" s="302"/>
      <c r="HBV9" s="302"/>
      <c r="HBW9" s="302"/>
      <c r="HBX9" s="302"/>
      <c r="HBY9" s="302"/>
      <c r="HBZ9" s="302"/>
      <c r="HCA9" s="302"/>
      <c r="HCB9" s="302"/>
      <c r="HCC9" s="302"/>
      <c r="HCD9" s="302"/>
      <c r="HCE9" s="302"/>
      <c r="HCF9" s="302"/>
      <c r="HCG9" s="302"/>
      <c r="HCH9" s="302"/>
      <c r="HCI9" s="302"/>
      <c r="HCJ9" s="302"/>
      <c r="HCK9" s="302"/>
      <c r="HCL9" s="302"/>
      <c r="HCM9" s="302"/>
      <c r="HCN9" s="302"/>
      <c r="HCO9" s="302"/>
      <c r="HCP9" s="302"/>
      <c r="HCQ9" s="302"/>
      <c r="HCR9" s="302"/>
      <c r="HCS9" s="302"/>
      <c r="HCT9" s="302"/>
      <c r="HCU9" s="302"/>
      <c r="HCV9" s="302"/>
      <c r="HCW9" s="302"/>
      <c r="HCX9" s="302"/>
      <c r="HCY9" s="302"/>
      <c r="HCZ9" s="302"/>
      <c r="HDA9" s="302"/>
      <c r="HDB9" s="302"/>
      <c r="HDC9" s="302"/>
      <c r="HDD9" s="302"/>
      <c r="HDE9" s="302"/>
      <c r="HDF9" s="302"/>
      <c r="HDG9" s="302"/>
      <c r="HDH9" s="302"/>
      <c r="HDI9" s="302"/>
      <c r="HDJ9" s="302"/>
      <c r="HDK9" s="302"/>
      <c r="HDL9" s="302"/>
      <c r="HDM9" s="302"/>
      <c r="HDN9" s="302"/>
      <c r="HDO9" s="302"/>
      <c r="HDP9" s="302"/>
      <c r="HDQ9" s="302"/>
      <c r="HDR9" s="302"/>
      <c r="HDS9" s="302"/>
      <c r="HDT9" s="302"/>
      <c r="HDU9" s="302"/>
      <c r="HDV9" s="302"/>
      <c r="HDW9" s="302"/>
      <c r="HDX9" s="302"/>
      <c r="HDY9" s="302"/>
      <c r="HDZ9" s="302"/>
      <c r="HEA9" s="302"/>
      <c r="HEB9" s="302"/>
      <c r="HEC9" s="302"/>
      <c r="HED9" s="302"/>
      <c r="HEE9" s="302"/>
      <c r="HEF9" s="302"/>
      <c r="HEG9" s="302"/>
      <c r="HEH9" s="302"/>
      <c r="HEI9" s="302"/>
      <c r="HEJ9" s="302"/>
      <c r="HEK9" s="302"/>
      <c r="HEL9" s="302"/>
      <c r="HEM9" s="302"/>
      <c r="HEN9" s="302"/>
      <c r="HEO9" s="302"/>
      <c r="HEP9" s="302"/>
      <c r="HEQ9" s="302"/>
      <c r="HER9" s="302"/>
      <c r="HES9" s="302"/>
      <c r="HET9" s="302"/>
      <c r="HEU9" s="302"/>
      <c r="HEV9" s="302"/>
      <c r="HEW9" s="302"/>
      <c r="HEX9" s="302"/>
      <c r="HEY9" s="302"/>
      <c r="HEZ9" s="302"/>
      <c r="HFA9" s="302"/>
      <c r="HFB9" s="302"/>
      <c r="HFC9" s="302"/>
      <c r="HFD9" s="302"/>
      <c r="HFE9" s="302"/>
      <c r="HFF9" s="302"/>
      <c r="HFG9" s="302"/>
      <c r="HFH9" s="302"/>
      <c r="HFI9" s="302"/>
      <c r="HFJ9" s="302"/>
      <c r="HFK9" s="302"/>
      <c r="HFL9" s="302"/>
      <c r="HFM9" s="302"/>
      <c r="HFN9" s="302"/>
      <c r="HFO9" s="302"/>
      <c r="HFP9" s="302"/>
      <c r="HFQ9" s="302"/>
      <c r="HFR9" s="302"/>
      <c r="HFS9" s="302"/>
      <c r="HFT9" s="302"/>
      <c r="HFU9" s="302"/>
      <c r="HFV9" s="302"/>
      <c r="HFW9" s="302"/>
      <c r="HFX9" s="302"/>
      <c r="HFY9" s="302"/>
      <c r="HFZ9" s="302"/>
      <c r="HGA9" s="302"/>
      <c r="HGB9" s="302"/>
      <c r="HGC9" s="302"/>
      <c r="HGD9" s="302"/>
      <c r="HGE9" s="302"/>
      <c r="HGF9" s="302"/>
      <c r="HGG9" s="302"/>
      <c r="HGH9" s="302"/>
      <c r="HGI9" s="302"/>
      <c r="HGJ9" s="302"/>
      <c r="HGK9" s="302"/>
      <c r="HGL9" s="302"/>
      <c r="HGM9" s="302"/>
      <c r="HGN9" s="302"/>
      <c r="HGO9" s="302"/>
      <c r="HGP9" s="302"/>
      <c r="HGQ9" s="302"/>
      <c r="HGR9" s="302"/>
      <c r="HGS9" s="302"/>
      <c r="HGT9" s="302"/>
      <c r="HGU9" s="302"/>
      <c r="HGV9" s="302"/>
      <c r="HGW9" s="302"/>
      <c r="HGX9" s="302"/>
      <c r="HGY9" s="302"/>
      <c r="HGZ9" s="302"/>
      <c r="HHA9" s="302"/>
      <c r="HHB9" s="302"/>
      <c r="HHC9" s="302"/>
      <c r="HHD9" s="302"/>
      <c r="HHE9" s="302"/>
      <c r="HHF9" s="302"/>
      <c r="HHG9" s="302"/>
      <c r="HHH9" s="302"/>
      <c r="HHI9" s="302"/>
      <c r="HHJ9" s="302"/>
      <c r="HHK9" s="302"/>
      <c r="HHL9" s="302"/>
      <c r="HHM9" s="302"/>
      <c r="HHN9" s="302"/>
      <c r="HHO9" s="302"/>
      <c r="HHP9" s="302"/>
      <c r="HHQ9" s="302"/>
      <c r="HHR9" s="302"/>
      <c r="HHS9" s="302"/>
      <c r="HHT9" s="302"/>
      <c r="HHU9" s="302"/>
      <c r="HHV9" s="302"/>
      <c r="HHW9" s="302"/>
      <c r="HHX9" s="302"/>
      <c r="HHY9" s="302"/>
      <c r="HHZ9" s="302"/>
      <c r="HIA9" s="302"/>
      <c r="HIB9" s="302"/>
      <c r="HIC9" s="302"/>
      <c r="HID9" s="302"/>
      <c r="HIE9" s="302"/>
      <c r="HIF9" s="302"/>
      <c r="HIG9" s="302"/>
      <c r="HIH9" s="302"/>
      <c r="HII9" s="302"/>
      <c r="HIJ9" s="302"/>
      <c r="HIK9" s="302"/>
      <c r="HIL9" s="302"/>
      <c r="HIM9" s="302"/>
      <c r="HIN9" s="302"/>
      <c r="HIO9" s="302"/>
      <c r="HIP9" s="302"/>
      <c r="HIQ9" s="302"/>
      <c r="HIR9" s="302"/>
      <c r="HIS9" s="302"/>
      <c r="HIT9" s="302"/>
      <c r="HIU9" s="302"/>
      <c r="HIV9" s="302"/>
      <c r="HIW9" s="302"/>
      <c r="HIX9" s="302"/>
      <c r="HIY9" s="302"/>
      <c r="HIZ9" s="302"/>
      <c r="HJA9" s="302"/>
      <c r="HJB9" s="302"/>
      <c r="HJC9" s="302"/>
      <c r="HJD9" s="302"/>
      <c r="HJE9" s="302"/>
      <c r="HJF9" s="302"/>
      <c r="HJG9" s="302"/>
      <c r="HJH9" s="302"/>
      <c r="HJI9" s="302"/>
      <c r="HJJ9" s="302"/>
      <c r="HJK9" s="302"/>
      <c r="HJL9" s="302"/>
      <c r="HJM9" s="302"/>
      <c r="HJN9" s="302"/>
      <c r="HJO9" s="302"/>
      <c r="HJP9" s="302"/>
      <c r="HJQ9" s="302"/>
      <c r="HJR9" s="302"/>
      <c r="HJS9" s="302"/>
      <c r="HJT9" s="302"/>
      <c r="HJU9" s="302"/>
      <c r="HJV9" s="302"/>
      <c r="HJW9" s="302"/>
      <c r="HJX9" s="302"/>
      <c r="HJY9" s="302"/>
      <c r="HJZ9" s="302"/>
      <c r="HKA9" s="302"/>
      <c r="HKB9" s="302"/>
      <c r="HKC9" s="302"/>
      <c r="HKD9" s="302"/>
      <c r="HKE9" s="302"/>
      <c r="HKF9" s="302"/>
      <c r="HKG9" s="302"/>
      <c r="HKH9" s="302"/>
      <c r="HKI9" s="302"/>
      <c r="HKJ9" s="302"/>
      <c r="HKK9" s="302"/>
      <c r="HKL9" s="302"/>
      <c r="HKM9" s="302"/>
      <c r="HKN9" s="302"/>
      <c r="HKO9" s="302"/>
      <c r="HKP9" s="302"/>
      <c r="HKQ9" s="302"/>
      <c r="HKR9" s="302"/>
      <c r="HKS9" s="302"/>
      <c r="HKT9" s="302"/>
      <c r="HKU9" s="302"/>
      <c r="HKV9" s="302"/>
      <c r="HKW9" s="302"/>
      <c r="HKX9" s="302"/>
      <c r="HKY9" s="302"/>
      <c r="HKZ9" s="302"/>
      <c r="HLA9" s="302"/>
      <c r="HLB9" s="302"/>
      <c r="HLC9" s="302"/>
      <c r="HLD9" s="302"/>
      <c r="HLE9" s="302"/>
      <c r="HLF9" s="302"/>
      <c r="HLG9" s="302"/>
      <c r="HLH9" s="302"/>
      <c r="HLI9" s="302"/>
      <c r="HLJ9" s="302"/>
      <c r="HLK9" s="302"/>
      <c r="HLL9" s="302"/>
      <c r="HLM9" s="302"/>
      <c r="HLN9" s="302"/>
      <c r="HLO9" s="302"/>
      <c r="HLP9" s="302"/>
      <c r="HLQ9" s="302"/>
      <c r="HLR9" s="302"/>
      <c r="HLS9" s="302"/>
      <c r="HLT9" s="302"/>
      <c r="HLU9" s="302"/>
      <c r="HLV9" s="302"/>
      <c r="HLW9" s="302"/>
      <c r="HLX9" s="302"/>
      <c r="HLY9" s="302"/>
      <c r="HLZ9" s="302"/>
      <c r="HMA9" s="302"/>
      <c r="HMB9" s="302"/>
      <c r="HMC9" s="302"/>
      <c r="HMD9" s="302"/>
      <c r="HME9" s="302"/>
      <c r="HMF9" s="302"/>
      <c r="HMG9" s="302"/>
      <c r="HMH9" s="302"/>
      <c r="HMI9" s="302"/>
      <c r="HMJ9" s="302"/>
      <c r="HMK9" s="302"/>
      <c r="HML9" s="302"/>
      <c r="HMM9" s="302"/>
      <c r="HMN9" s="302"/>
      <c r="HMO9" s="302"/>
      <c r="HMP9" s="302"/>
      <c r="HMQ9" s="302"/>
      <c r="HMR9" s="302"/>
      <c r="HMS9" s="302"/>
      <c r="HMT9" s="302"/>
      <c r="HMU9" s="302"/>
      <c r="HMV9" s="302"/>
      <c r="HMW9" s="302"/>
      <c r="HMX9" s="302"/>
      <c r="HMY9" s="302"/>
      <c r="HMZ9" s="302"/>
      <c r="HNA9" s="302"/>
      <c r="HNB9" s="302"/>
      <c r="HNC9" s="302"/>
      <c r="HND9" s="302"/>
      <c r="HNE9" s="302"/>
      <c r="HNF9" s="302"/>
      <c r="HNG9" s="302"/>
      <c r="HNH9" s="302"/>
      <c r="HNI9" s="302"/>
      <c r="HNJ9" s="302"/>
      <c r="HNK9" s="302"/>
      <c r="HNL9" s="302"/>
      <c r="HNM9" s="302"/>
      <c r="HNN9" s="302"/>
      <c r="HNO9" s="302"/>
      <c r="HNP9" s="302"/>
      <c r="HNQ9" s="302"/>
      <c r="HNR9" s="302"/>
      <c r="HNS9" s="302"/>
      <c r="HNT9" s="302"/>
      <c r="HNU9" s="302"/>
      <c r="HNV9" s="302"/>
      <c r="HNW9" s="302"/>
      <c r="HNX9" s="302"/>
      <c r="HNY9" s="302"/>
      <c r="HNZ9" s="302"/>
      <c r="HOA9" s="302"/>
      <c r="HOB9" s="302"/>
      <c r="HOC9" s="302"/>
      <c r="HOD9" s="302"/>
      <c r="HOE9" s="302"/>
      <c r="HOF9" s="302"/>
      <c r="HOG9" s="302"/>
      <c r="HOH9" s="302"/>
      <c r="HOI9" s="302"/>
      <c r="HOJ9" s="302"/>
      <c r="HOK9" s="302"/>
      <c r="HOL9" s="302"/>
      <c r="HOM9" s="302"/>
      <c r="HON9" s="302"/>
      <c r="HOO9" s="302"/>
      <c r="HOP9" s="302"/>
      <c r="HOQ9" s="302"/>
      <c r="HOR9" s="302"/>
      <c r="HOS9" s="302"/>
      <c r="HOT9" s="302"/>
      <c r="HOU9" s="302"/>
      <c r="HOV9" s="302"/>
      <c r="HOW9" s="302"/>
      <c r="HOX9" s="302"/>
      <c r="HOY9" s="302"/>
      <c r="HOZ9" s="302"/>
      <c r="HPA9" s="302"/>
      <c r="HPB9" s="302"/>
      <c r="HPC9" s="302"/>
      <c r="HPD9" s="302"/>
      <c r="HPE9" s="302"/>
      <c r="HPF9" s="302"/>
      <c r="HPG9" s="302"/>
      <c r="HPH9" s="302"/>
      <c r="HPI9" s="302"/>
      <c r="HPJ9" s="302"/>
      <c r="HPK9" s="302"/>
      <c r="HPL9" s="302"/>
      <c r="HPM9" s="302"/>
      <c r="HPN9" s="302"/>
      <c r="HPO9" s="302"/>
      <c r="HPP9" s="302"/>
      <c r="HPQ9" s="302"/>
      <c r="HPR9" s="302"/>
      <c r="HPS9" s="302"/>
      <c r="HPT9" s="302"/>
      <c r="HPU9" s="302"/>
      <c r="HPV9" s="302"/>
      <c r="HPW9" s="302"/>
      <c r="HPX9" s="302"/>
      <c r="HPY9" s="302"/>
      <c r="HPZ9" s="302"/>
      <c r="HQA9" s="302"/>
      <c r="HQB9" s="302"/>
      <c r="HQC9" s="302"/>
      <c r="HQD9" s="302"/>
      <c r="HQE9" s="302"/>
      <c r="HQF9" s="302"/>
      <c r="HQG9" s="302"/>
      <c r="HQH9" s="302"/>
      <c r="HQI9" s="302"/>
      <c r="HQJ9" s="302"/>
      <c r="HQK9" s="302"/>
      <c r="HQL9" s="302"/>
      <c r="HQM9" s="302"/>
      <c r="HQN9" s="302"/>
      <c r="HQO9" s="302"/>
      <c r="HQP9" s="302"/>
      <c r="HQQ9" s="302"/>
      <c r="HQR9" s="302"/>
      <c r="HQS9" s="302"/>
      <c r="HQT9" s="302"/>
      <c r="HQU9" s="302"/>
      <c r="HQV9" s="302"/>
      <c r="HQW9" s="302"/>
      <c r="HQX9" s="302"/>
      <c r="HQY9" s="302"/>
      <c r="HQZ9" s="302"/>
      <c r="HRA9" s="302"/>
      <c r="HRB9" s="302"/>
      <c r="HRC9" s="302"/>
      <c r="HRD9" s="302"/>
      <c r="HRE9" s="302"/>
      <c r="HRF9" s="302"/>
      <c r="HRG9" s="302"/>
      <c r="HRH9" s="302"/>
      <c r="HRI9" s="302"/>
      <c r="HRJ9" s="302"/>
      <c r="HRK9" s="302"/>
      <c r="HRL9" s="302"/>
      <c r="HRM9" s="302"/>
      <c r="HRN9" s="302"/>
      <c r="HRO9" s="302"/>
      <c r="HRP9" s="302"/>
      <c r="HRQ9" s="302"/>
      <c r="HRR9" s="302"/>
      <c r="HRS9" s="302"/>
      <c r="HRT9" s="302"/>
      <c r="HRU9" s="302"/>
      <c r="HRV9" s="302"/>
      <c r="HRW9" s="302"/>
      <c r="HRX9" s="302"/>
      <c r="HRY9" s="302"/>
      <c r="HRZ9" s="302"/>
      <c r="HSA9" s="302"/>
      <c r="HSB9" s="302"/>
      <c r="HSC9" s="302"/>
      <c r="HSD9" s="302"/>
      <c r="HSE9" s="302"/>
      <c r="HSF9" s="302"/>
      <c r="HSG9" s="302"/>
      <c r="HSH9" s="302"/>
      <c r="HSI9" s="302"/>
      <c r="HSJ9" s="302"/>
      <c r="HSK9" s="302"/>
      <c r="HSL9" s="302"/>
      <c r="HSM9" s="302"/>
      <c r="HSN9" s="302"/>
      <c r="HSO9" s="302"/>
      <c r="HSP9" s="302"/>
      <c r="HSQ9" s="302"/>
      <c r="HSR9" s="302"/>
      <c r="HSS9" s="302"/>
      <c r="HST9" s="302"/>
      <c r="HSU9" s="302"/>
      <c r="HSV9" s="302"/>
      <c r="HSW9" s="302"/>
      <c r="HSX9" s="302"/>
      <c r="HSY9" s="302"/>
      <c r="HSZ9" s="302"/>
      <c r="HTA9" s="302"/>
      <c r="HTB9" s="302"/>
      <c r="HTC9" s="302"/>
      <c r="HTD9" s="302"/>
      <c r="HTE9" s="302"/>
      <c r="HTF9" s="302"/>
      <c r="HTG9" s="302"/>
      <c r="HTH9" s="302"/>
      <c r="HTI9" s="302"/>
      <c r="HTJ9" s="302"/>
      <c r="HTK9" s="302"/>
      <c r="HTL9" s="302"/>
      <c r="HTM9" s="302"/>
      <c r="HTN9" s="302"/>
      <c r="HTO9" s="302"/>
      <c r="HTP9" s="302"/>
      <c r="HTQ9" s="302"/>
      <c r="HTR9" s="302"/>
      <c r="HTS9" s="302"/>
      <c r="HTT9" s="302"/>
      <c r="HTU9" s="302"/>
      <c r="HTV9" s="302"/>
      <c r="HTW9" s="302"/>
      <c r="HTX9" s="302"/>
      <c r="HTY9" s="302"/>
      <c r="HTZ9" s="302"/>
      <c r="HUA9" s="302"/>
      <c r="HUB9" s="302"/>
      <c r="HUC9" s="302"/>
      <c r="HUD9" s="302"/>
      <c r="HUE9" s="302"/>
      <c r="HUF9" s="302"/>
      <c r="HUG9" s="302"/>
      <c r="HUH9" s="302"/>
      <c r="HUI9" s="302"/>
      <c r="HUJ9" s="302"/>
      <c r="HUK9" s="302"/>
      <c r="HUL9" s="302"/>
      <c r="HUM9" s="302"/>
      <c r="HUN9" s="302"/>
      <c r="HUO9" s="302"/>
      <c r="HUP9" s="302"/>
      <c r="HUQ9" s="302"/>
      <c r="HUR9" s="302"/>
      <c r="HUS9" s="302"/>
      <c r="HUT9" s="302"/>
      <c r="HUU9" s="302"/>
      <c r="HUV9" s="302"/>
      <c r="HUW9" s="302"/>
      <c r="HUX9" s="302"/>
      <c r="HUY9" s="302"/>
      <c r="HUZ9" s="302"/>
      <c r="HVA9" s="302"/>
      <c r="HVB9" s="302"/>
      <c r="HVC9" s="302"/>
      <c r="HVD9" s="302"/>
      <c r="HVE9" s="302"/>
      <c r="HVF9" s="302"/>
      <c r="HVG9" s="302"/>
      <c r="HVH9" s="302"/>
      <c r="HVI9" s="302"/>
      <c r="HVJ9" s="302"/>
      <c r="HVK9" s="302"/>
      <c r="HVL9" s="302"/>
      <c r="HVM9" s="302"/>
      <c r="HVN9" s="302"/>
      <c r="HVO9" s="302"/>
      <c r="HVP9" s="302"/>
      <c r="HVQ9" s="302"/>
      <c r="HVR9" s="302"/>
      <c r="HVS9" s="302"/>
      <c r="HVT9" s="302"/>
      <c r="HVU9" s="302"/>
      <c r="HVV9" s="302"/>
      <c r="HVW9" s="302"/>
      <c r="HVX9" s="302"/>
      <c r="HVY9" s="302"/>
      <c r="HVZ9" s="302"/>
      <c r="HWA9" s="302"/>
      <c r="HWB9" s="302"/>
      <c r="HWC9" s="302"/>
      <c r="HWD9" s="302"/>
      <c r="HWE9" s="302"/>
      <c r="HWF9" s="302"/>
      <c r="HWG9" s="302"/>
      <c r="HWH9" s="302"/>
      <c r="HWI9" s="302"/>
      <c r="HWJ9" s="302"/>
      <c r="HWK9" s="302"/>
      <c r="HWL9" s="302"/>
      <c r="HWM9" s="302"/>
      <c r="HWN9" s="302"/>
      <c r="HWO9" s="302"/>
      <c r="HWP9" s="302"/>
      <c r="HWQ9" s="302"/>
      <c r="HWR9" s="302"/>
      <c r="HWS9" s="302"/>
      <c r="HWT9" s="302"/>
      <c r="HWU9" s="302"/>
      <c r="HWV9" s="302"/>
      <c r="HWW9" s="302"/>
      <c r="HWX9" s="302"/>
      <c r="HWY9" s="302"/>
      <c r="HWZ9" s="302"/>
      <c r="HXA9" s="302"/>
      <c r="HXB9" s="302"/>
      <c r="HXC9" s="302"/>
      <c r="HXD9" s="302"/>
      <c r="HXE9" s="302"/>
      <c r="HXF9" s="302"/>
      <c r="HXG9" s="302"/>
      <c r="HXH9" s="302"/>
      <c r="HXI9" s="302"/>
      <c r="HXJ9" s="302"/>
      <c r="HXK9" s="302"/>
      <c r="HXL9" s="302"/>
      <c r="HXM9" s="302"/>
      <c r="HXN9" s="302"/>
      <c r="HXO9" s="302"/>
      <c r="HXP9" s="302"/>
      <c r="HXQ9" s="302"/>
      <c r="HXR9" s="302"/>
      <c r="HXS9" s="302"/>
      <c r="HXT9" s="302"/>
      <c r="HXU9" s="302"/>
      <c r="HXV9" s="302"/>
      <c r="HXW9" s="302"/>
      <c r="HXX9" s="302"/>
      <c r="HXY9" s="302"/>
      <c r="HXZ9" s="302"/>
      <c r="HYA9" s="302"/>
      <c r="HYB9" s="302"/>
      <c r="HYC9" s="302"/>
      <c r="HYD9" s="302"/>
      <c r="HYE9" s="302"/>
      <c r="HYF9" s="302"/>
      <c r="HYG9" s="302"/>
      <c r="HYH9" s="302"/>
      <c r="HYI9" s="302"/>
      <c r="HYJ9" s="302"/>
      <c r="HYK9" s="302"/>
      <c r="HYL9" s="302"/>
      <c r="HYM9" s="302"/>
      <c r="HYN9" s="302"/>
      <c r="HYO9" s="302"/>
      <c r="HYP9" s="302"/>
      <c r="HYQ9" s="302"/>
      <c r="HYR9" s="302"/>
      <c r="HYS9" s="302"/>
      <c r="HYT9" s="302"/>
      <c r="HYU9" s="302"/>
      <c r="HYV9" s="302"/>
      <c r="HYW9" s="302"/>
      <c r="HYX9" s="302"/>
      <c r="HYY9" s="302"/>
      <c r="HYZ9" s="302"/>
      <c r="HZA9" s="302"/>
      <c r="HZB9" s="302"/>
      <c r="HZC9" s="302"/>
      <c r="HZD9" s="302"/>
      <c r="HZE9" s="302"/>
      <c r="HZF9" s="302"/>
      <c r="HZG9" s="302"/>
      <c r="HZH9" s="302"/>
      <c r="HZI9" s="302"/>
      <c r="HZJ9" s="302"/>
      <c r="HZK9" s="302"/>
      <c r="HZL9" s="302"/>
      <c r="HZM9" s="302"/>
      <c r="HZN9" s="302"/>
      <c r="HZO9" s="302"/>
      <c r="HZP9" s="302"/>
      <c r="HZQ9" s="302"/>
      <c r="HZR9" s="302"/>
      <c r="HZS9" s="302"/>
      <c r="HZT9" s="302"/>
      <c r="HZU9" s="302"/>
      <c r="HZV9" s="302"/>
      <c r="HZW9" s="302"/>
      <c r="HZX9" s="302"/>
      <c r="HZY9" s="302"/>
      <c r="HZZ9" s="302"/>
      <c r="IAA9" s="302"/>
      <c r="IAB9" s="302"/>
      <c r="IAC9" s="302"/>
      <c r="IAD9" s="302"/>
      <c r="IAE9" s="302"/>
      <c r="IAF9" s="302"/>
      <c r="IAG9" s="302"/>
      <c r="IAH9" s="302"/>
      <c r="IAI9" s="302"/>
      <c r="IAJ9" s="302"/>
      <c r="IAK9" s="302"/>
      <c r="IAL9" s="302"/>
      <c r="IAM9" s="302"/>
      <c r="IAN9" s="302"/>
      <c r="IAO9" s="302"/>
      <c r="IAP9" s="302"/>
      <c r="IAQ9" s="302"/>
      <c r="IAR9" s="302"/>
      <c r="IAS9" s="302"/>
      <c r="IAT9" s="302"/>
      <c r="IAU9" s="302"/>
      <c r="IAV9" s="302"/>
      <c r="IAW9" s="302"/>
      <c r="IAX9" s="302"/>
      <c r="IAY9" s="302"/>
      <c r="IAZ9" s="302"/>
      <c r="IBA9" s="302"/>
      <c r="IBB9" s="302"/>
      <c r="IBC9" s="302"/>
      <c r="IBD9" s="302"/>
      <c r="IBE9" s="302"/>
      <c r="IBF9" s="302"/>
      <c r="IBG9" s="302"/>
      <c r="IBH9" s="302"/>
      <c r="IBI9" s="302"/>
      <c r="IBJ9" s="302"/>
      <c r="IBK9" s="302"/>
      <c r="IBL9" s="302"/>
      <c r="IBM9" s="302"/>
      <c r="IBN9" s="302"/>
      <c r="IBO9" s="302"/>
      <c r="IBP9" s="302"/>
      <c r="IBQ9" s="302"/>
      <c r="IBR9" s="302"/>
      <c r="IBS9" s="302"/>
      <c r="IBT9" s="302"/>
      <c r="IBU9" s="302"/>
      <c r="IBV9" s="302"/>
      <c r="IBW9" s="302"/>
      <c r="IBX9" s="302"/>
      <c r="IBY9" s="302"/>
      <c r="IBZ9" s="302"/>
      <c r="ICA9" s="302"/>
      <c r="ICB9" s="302"/>
      <c r="ICC9" s="302"/>
      <c r="ICD9" s="302"/>
      <c r="ICE9" s="302"/>
      <c r="ICF9" s="302"/>
      <c r="ICG9" s="302"/>
      <c r="ICH9" s="302"/>
      <c r="ICI9" s="302"/>
      <c r="ICJ9" s="302"/>
      <c r="ICK9" s="302"/>
      <c r="ICL9" s="302"/>
      <c r="ICM9" s="302"/>
      <c r="ICN9" s="302"/>
      <c r="ICO9" s="302"/>
      <c r="ICP9" s="302"/>
      <c r="ICQ9" s="302"/>
      <c r="ICR9" s="302"/>
      <c r="ICS9" s="302"/>
      <c r="ICT9" s="302"/>
      <c r="ICU9" s="302"/>
      <c r="ICV9" s="302"/>
      <c r="ICW9" s="302"/>
      <c r="ICX9" s="302"/>
      <c r="ICY9" s="302"/>
      <c r="ICZ9" s="302"/>
      <c r="IDA9" s="302"/>
      <c r="IDB9" s="302"/>
      <c r="IDC9" s="302"/>
      <c r="IDD9" s="302"/>
      <c r="IDE9" s="302"/>
      <c r="IDF9" s="302"/>
      <c r="IDG9" s="302"/>
      <c r="IDH9" s="302"/>
      <c r="IDI9" s="302"/>
      <c r="IDJ9" s="302"/>
      <c r="IDK9" s="302"/>
      <c r="IDL9" s="302"/>
      <c r="IDM9" s="302"/>
      <c r="IDN9" s="302"/>
      <c r="IDO9" s="302"/>
      <c r="IDP9" s="302"/>
      <c r="IDQ9" s="302"/>
      <c r="IDR9" s="302"/>
      <c r="IDS9" s="302"/>
      <c r="IDT9" s="302"/>
      <c r="IDU9" s="302"/>
      <c r="IDV9" s="302"/>
      <c r="IDW9" s="302"/>
      <c r="IDX9" s="302"/>
      <c r="IDY9" s="302"/>
      <c r="IDZ9" s="302"/>
      <c r="IEA9" s="302"/>
      <c r="IEB9" s="302"/>
      <c r="IEC9" s="302"/>
      <c r="IED9" s="302"/>
      <c r="IEE9" s="302"/>
      <c r="IEF9" s="302"/>
      <c r="IEG9" s="302"/>
      <c r="IEH9" s="302"/>
      <c r="IEI9" s="302"/>
      <c r="IEJ9" s="302"/>
      <c r="IEK9" s="302"/>
      <c r="IEL9" s="302"/>
      <c r="IEM9" s="302"/>
      <c r="IEN9" s="302"/>
      <c r="IEO9" s="302"/>
      <c r="IEP9" s="302"/>
      <c r="IEQ9" s="302"/>
      <c r="IER9" s="302"/>
      <c r="IES9" s="302"/>
      <c r="IET9" s="302"/>
      <c r="IEU9" s="302"/>
      <c r="IEV9" s="302"/>
      <c r="IEW9" s="302"/>
      <c r="IEX9" s="302"/>
      <c r="IEY9" s="302"/>
      <c r="IEZ9" s="302"/>
      <c r="IFA9" s="302"/>
      <c r="IFB9" s="302"/>
      <c r="IFC9" s="302"/>
      <c r="IFD9" s="302"/>
      <c r="IFE9" s="302"/>
      <c r="IFF9" s="302"/>
      <c r="IFG9" s="302"/>
      <c r="IFH9" s="302"/>
      <c r="IFI9" s="302"/>
      <c r="IFJ9" s="302"/>
      <c r="IFK9" s="302"/>
      <c r="IFL9" s="302"/>
      <c r="IFM9" s="302"/>
      <c r="IFN9" s="302"/>
      <c r="IFO9" s="302"/>
      <c r="IFP9" s="302"/>
      <c r="IFQ9" s="302"/>
      <c r="IFR9" s="302"/>
      <c r="IFS9" s="302"/>
      <c r="IFT9" s="302"/>
      <c r="IFU9" s="302"/>
      <c r="IFV9" s="302"/>
      <c r="IFW9" s="302"/>
      <c r="IFX9" s="302"/>
      <c r="IFY9" s="302"/>
      <c r="IFZ9" s="302"/>
      <c r="IGA9" s="302"/>
      <c r="IGB9" s="302"/>
      <c r="IGC9" s="302"/>
      <c r="IGD9" s="302"/>
      <c r="IGE9" s="302"/>
      <c r="IGF9" s="302"/>
      <c r="IGG9" s="302"/>
      <c r="IGH9" s="302"/>
      <c r="IGI9" s="302"/>
      <c r="IGJ9" s="302"/>
      <c r="IGK9" s="302"/>
      <c r="IGL9" s="302"/>
      <c r="IGM9" s="302"/>
      <c r="IGN9" s="302"/>
      <c r="IGO9" s="302"/>
      <c r="IGP9" s="302"/>
      <c r="IGQ9" s="302"/>
      <c r="IGR9" s="302"/>
      <c r="IGS9" s="302"/>
      <c r="IGT9" s="302"/>
      <c r="IGU9" s="302"/>
      <c r="IGV9" s="302"/>
      <c r="IGW9" s="302"/>
      <c r="IGX9" s="302"/>
      <c r="IGY9" s="302"/>
      <c r="IGZ9" s="302"/>
      <c r="IHA9" s="302"/>
      <c r="IHB9" s="302"/>
      <c r="IHC9" s="302"/>
      <c r="IHD9" s="302"/>
      <c r="IHE9" s="302"/>
      <c r="IHF9" s="302"/>
      <c r="IHG9" s="302"/>
      <c r="IHH9" s="302"/>
      <c r="IHI9" s="302"/>
      <c r="IHJ9" s="302"/>
      <c r="IHK9" s="302"/>
      <c r="IHL9" s="302"/>
      <c r="IHM9" s="302"/>
      <c r="IHN9" s="302"/>
      <c r="IHO9" s="302"/>
      <c r="IHP9" s="302"/>
      <c r="IHQ9" s="302"/>
      <c r="IHR9" s="302"/>
      <c r="IHS9" s="302"/>
      <c r="IHT9" s="302"/>
      <c r="IHU9" s="302"/>
      <c r="IHV9" s="302"/>
      <c r="IHW9" s="302"/>
      <c r="IHX9" s="302"/>
      <c r="IHY9" s="302"/>
      <c r="IHZ9" s="302"/>
      <c r="IIA9" s="302"/>
      <c r="IIB9" s="302"/>
      <c r="IIC9" s="302"/>
      <c r="IID9" s="302"/>
      <c r="IIE9" s="302"/>
      <c r="IIF9" s="302"/>
      <c r="IIG9" s="302"/>
      <c r="IIH9" s="302"/>
      <c r="III9" s="302"/>
      <c r="IIJ9" s="302"/>
      <c r="IIK9" s="302"/>
      <c r="IIL9" s="302"/>
      <c r="IIM9" s="302"/>
      <c r="IIN9" s="302"/>
      <c r="IIO9" s="302"/>
      <c r="IIP9" s="302"/>
      <c r="IIQ9" s="302"/>
      <c r="IIR9" s="302"/>
      <c r="IIS9" s="302"/>
      <c r="IIT9" s="302"/>
      <c r="IIU9" s="302"/>
      <c r="IIV9" s="302"/>
      <c r="IIW9" s="302"/>
      <c r="IIX9" s="302"/>
      <c r="IIY9" s="302"/>
      <c r="IIZ9" s="302"/>
      <c r="IJA9" s="302"/>
      <c r="IJB9" s="302"/>
      <c r="IJC9" s="302"/>
      <c r="IJD9" s="302"/>
      <c r="IJE9" s="302"/>
      <c r="IJF9" s="302"/>
      <c r="IJG9" s="302"/>
      <c r="IJH9" s="302"/>
      <c r="IJI9" s="302"/>
      <c r="IJJ9" s="302"/>
      <c r="IJK9" s="302"/>
      <c r="IJL9" s="302"/>
      <c r="IJM9" s="302"/>
      <c r="IJN9" s="302"/>
      <c r="IJO9" s="302"/>
      <c r="IJP9" s="302"/>
      <c r="IJQ9" s="302"/>
      <c r="IJR9" s="302"/>
      <c r="IJS9" s="302"/>
      <c r="IJT9" s="302"/>
      <c r="IJU9" s="302"/>
      <c r="IJV9" s="302"/>
      <c r="IJW9" s="302"/>
      <c r="IJX9" s="302"/>
      <c r="IJY9" s="302"/>
      <c r="IJZ9" s="302"/>
      <c r="IKA9" s="302"/>
      <c r="IKB9" s="302"/>
      <c r="IKC9" s="302"/>
      <c r="IKD9" s="302"/>
      <c r="IKE9" s="302"/>
      <c r="IKF9" s="302"/>
      <c r="IKG9" s="302"/>
      <c r="IKH9" s="302"/>
      <c r="IKI9" s="302"/>
      <c r="IKJ9" s="302"/>
      <c r="IKK9" s="302"/>
      <c r="IKL9" s="302"/>
      <c r="IKM9" s="302"/>
      <c r="IKN9" s="302"/>
      <c r="IKO9" s="302"/>
      <c r="IKP9" s="302"/>
      <c r="IKQ9" s="302"/>
      <c r="IKR9" s="302"/>
      <c r="IKS9" s="302"/>
      <c r="IKT9" s="302"/>
      <c r="IKU9" s="302"/>
      <c r="IKV9" s="302"/>
      <c r="IKW9" s="302"/>
      <c r="IKX9" s="302"/>
      <c r="IKY9" s="302"/>
      <c r="IKZ9" s="302"/>
      <c r="ILA9" s="302"/>
      <c r="ILB9" s="302"/>
      <c r="ILC9" s="302"/>
      <c r="ILD9" s="302"/>
      <c r="ILE9" s="302"/>
      <c r="ILF9" s="302"/>
      <c r="ILG9" s="302"/>
      <c r="ILH9" s="302"/>
      <c r="ILI9" s="302"/>
      <c r="ILJ9" s="302"/>
      <c r="ILK9" s="302"/>
      <c r="ILL9" s="302"/>
      <c r="ILM9" s="302"/>
      <c r="ILN9" s="302"/>
      <c r="ILO9" s="302"/>
      <c r="ILP9" s="302"/>
      <c r="ILQ9" s="302"/>
      <c r="ILR9" s="302"/>
      <c r="ILS9" s="302"/>
      <c r="ILT9" s="302"/>
      <c r="ILU9" s="302"/>
      <c r="ILV9" s="302"/>
      <c r="ILW9" s="302"/>
      <c r="ILX9" s="302"/>
      <c r="ILY9" s="302"/>
      <c r="ILZ9" s="302"/>
      <c r="IMA9" s="302"/>
      <c r="IMB9" s="302"/>
      <c r="IMC9" s="302"/>
      <c r="IMD9" s="302"/>
      <c r="IME9" s="302"/>
      <c r="IMF9" s="302"/>
      <c r="IMG9" s="302"/>
      <c r="IMH9" s="302"/>
      <c r="IMI9" s="302"/>
      <c r="IMJ9" s="302"/>
      <c r="IMK9" s="302"/>
      <c r="IML9" s="302"/>
      <c r="IMM9" s="302"/>
      <c r="IMN9" s="302"/>
      <c r="IMO9" s="302"/>
      <c r="IMP9" s="302"/>
      <c r="IMQ9" s="302"/>
      <c r="IMR9" s="302"/>
      <c r="IMS9" s="302"/>
      <c r="IMT9" s="302"/>
      <c r="IMU9" s="302"/>
      <c r="IMV9" s="302"/>
      <c r="IMW9" s="302"/>
      <c r="IMX9" s="302"/>
      <c r="IMY9" s="302"/>
      <c r="IMZ9" s="302"/>
      <c r="INA9" s="302"/>
      <c r="INB9" s="302"/>
      <c r="INC9" s="302"/>
      <c r="IND9" s="302"/>
      <c r="INE9" s="302"/>
      <c r="INF9" s="302"/>
      <c r="ING9" s="302"/>
      <c r="INH9" s="302"/>
      <c r="INI9" s="302"/>
      <c r="INJ9" s="302"/>
      <c r="INK9" s="302"/>
      <c r="INL9" s="302"/>
      <c r="INM9" s="302"/>
      <c r="INN9" s="302"/>
      <c r="INO9" s="302"/>
      <c r="INP9" s="302"/>
      <c r="INQ9" s="302"/>
      <c r="INR9" s="302"/>
      <c r="INS9" s="302"/>
      <c r="INT9" s="302"/>
      <c r="INU9" s="302"/>
      <c r="INV9" s="302"/>
      <c r="INW9" s="302"/>
      <c r="INX9" s="302"/>
      <c r="INY9" s="302"/>
      <c r="INZ9" s="302"/>
      <c r="IOA9" s="302"/>
      <c r="IOB9" s="302"/>
      <c r="IOC9" s="302"/>
      <c r="IOD9" s="302"/>
      <c r="IOE9" s="302"/>
      <c r="IOF9" s="302"/>
      <c r="IOG9" s="302"/>
      <c r="IOH9" s="302"/>
      <c r="IOI9" s="302"/>
      <c r="IOJ9" s="302"/>
      <c r="IOK9" s="302"/>
      <c r="IOL9" s="302"/>
      <c r="IOM9" s="302"/>
      <c r="ION9" s="302"/>
      <c r="IOO9" s="302"/>
      <c r="IOP9" s="302"/>
      <c r="IOQ9" s="302"/>
      <c r="IOR9" s="302"/>
      <c r="IOS9" s="302"/>
      <c r="IOT9" s="302"/>
      <c r="IOU9" s="302"/>
      <c r="IOV9" s="302"/>
      <c r="IOW9" s="302"/>
      <c r="IOX9" s="302"/>
      <c r="IOY9" s="302"/>
      <c r="IOZ9" s="302"/>
      <c r="IPA9" s="302"/>
      <c r="IPB9" s="302"/>
      <c r="IPC9" s="302"/>
      <c r="IPD9" s="302"/>
      <c r="IPE9" s="302"/>
      <c r="IPF9" s="302"/>
      <c r="IPG9" s="302"/>
      <c r="IPH9" s="302"/>
      <c r="IPI9" s="302"/>
      <c r="IPJ9" s="302"/>
      <c r="IPK9" s="302"/>
      <c r="IPL9" s="302"/>
      <c r="IPM9" s="302"/>
      <c r="IPN9" s="302"/>
      <c r="IPO9" s="302"/>
      <c r="IPP9" s="302"/>
      <c r="IPQ9" s="302"/>
      <c r="IPR9" s="302"/>
      <c r="IPS9" s="302"/>
      <c r="IPT9" s="302"/>
      <c r="IPU9" s="302"/>
      <c r="IPV9" s="302"/>
      <c r="IPW9" s="302"/>
      <c r="IPX9" s="302"/>
      <c r="IPY9" s="302"/>
      <c r="IPZ9" s="302"/>
      <c r="IQA9" s="302"/>
      <c r="IQB9" s="302"/>
      <c r="IQC9" s="302"/>
      <c r="IQD9" s="302"/>
      <c r="IQE9" s="302"/>
      <c r="IQF9" s="302"/>
      <c r="IQG9" s="302"/>
      <c r="IQH9" s="302"/>
      <c r="IQI9" s="302"/>
      <c r="IQJ9" s="302"/>
      <c r="IQK9" s="302"/>
      <c r="IQL9" s="302"/>
      <c r="IQM9" s="302"/>
      <c r="IQN9" s="302"/>
      <c r="IQO9" s="302"/>
      <c r="IQP9" s="302"/>
      <c r="IQQ9" s="302"/>
      <c r="IQR9" s="302"/>
      <c r="IQS9" s="302"/>
      <c r="IQT9" s="302"/>
      <c r="IQU9" s="302"/>
      <c r="IQV9" s="302"/>
      <c r="IQW9" s="302"/>
      <c r="IQX9" s="302"/>
      <c r="IQY9" s="302"/>
      <c r="IQZ9" s="302"/>
      <c r="IRA9" s="302"/>
      <c r="IRB9" s="302"/>
      <c r="IRC9" s="302"/>
      <c r="IRD9" s="302"/>
      <c r="IRE9" s="302"/>
      <c r="IRF9" s="302"/>
      <c r="IRG9" s="302"/>
      <c r="IRH9" s="302"/>
      <c r="IRI9" s="302"/>
      <c r="IRJ9" s="302"/>
      <c r="IRK9" s="302"/>
      <c r="IRL9" s="302"/>
      <c r="IRM9" s="302"/>
      <c r="IRN9" s="302"/>
      <c r="IRO9" s="302"/>
      <c r="IRP9" s="302"/>
      <c r="IRQ9" s="302"/>
      <c r="IRR9" s="302"/>
      <c r="IRS9" s="302"/>
      <c r="IRT9" s="302"/>
      <c r="IRU9" s="302"/>
      <c r="IRV9" s="302"/>
      <c r="IRW9" s="302"/>
      <c r="IRX9" s="302"/>
      <c r="IRY9" s="302"/>
      <c r="IRZ9" s="302"/>
      <c r="ISA9" s="302"/>
      <c r="ISB9" s="302"/>
      <c r="ISC9" s="302"/>
      <c r="ISD9" s="302"/>
      <c r="ISE9" s="302"/>
      <c r="ISF9" s="302"/>
      <c r="ISG9" s="302"/>
      <c r="ISH9" s="302"/>
      <c r="ISI9" s="302"/>
      <c r="ISJ9" s="302"/>
      <c r="ISK9" s="302"/>
      <c r="ISL9" s="302"/>
      <c r="ISM9" s="302"/>
      <c r="ISN9" s="302"/>
      <c r="ISO9" s="302"/>
      <c r="ISP9" s="302"/>
      <c r="ISQ9" s="302"/>
      <c r="ISR9" s="302"/>
      <c r="ISS9" s="302"/>
      <c r="IST9" s="302"/>
      <c r="ISU9" s="302"/>
      <c r="ISV9" s="302"/>
      <c r="ISW9" s="302"/>
      <c r="ISX9" s="302"/>
      <c r="ISY9" s="302"/>
      <c r="ISZ9" s="302"/>
      <c r="ITA9" s="302"/>
      <c r="ITB9" s="302"/>
      <c r="ITC9" s="302"/>
      <c r="ITD9" s="302"/>
      <c r="ITE9" s="302"/>
      <c r="ITF9" s="302"/>
      <c r="ITG9" s="302"/>
      <c r="ITH9" s="302"/>
      <c r="ITI9" s="302"/>
      <c r="ITJ9" s="302"/>
      <c r="ITK9" s="302"/>
      <c r="ITL9" s="302"/>
      <c r="ITM9" s="302"/>
      <c r="ITN9" s="302"/>
      <c r="ITO9" s="302"/>
      <c r="ITP9" s="302"/>
      <c r="ITQ9" s="302"/>
      <c r="ITR9" s="302"/>
      <c r="ITS9" s="302"/>
      <c r="ITT9" s="302"/>
      <c r="ITU9" s="302"/>
      <c r="ITV9" s="302"/>
      <c r="ITW9" s="302"/>
      <c r="ITX9" s="302"/>
      <c r="ITY9" s="302"/>
      <c r="ITZ9" s="302"/>
      <c r="IUA9" s="302"/>
      <c r="IUB9" s="302"/>
      <c r="IUC9" s="302"/>
      <c r="IUD9" s="302"/>
      <c r="IUE9" s="302"/>
      <c r="IUF9" s="302"/>
      <c r="IUG9" s="302"/>
      <c r="IUH9" s="302"/>
      <c r="IUI9" s="302"/>
      <c r="IUJ9" s="302"/>
      <c r="IUK9" s="302"/>
      <c r="IUL9" s="302"/>
      <c r="IUM9" s="302"/>
      <c r="IUN9" s="302"/>
      <c r="IUO9" s="302"/>
      <c r="IUP9" s="302"/>
      <c r="IUQ9" s="302"/>
      <c r="IUR9" s="302"/>
      <c r="IUS9" s="302"/>
      <c r="IUT9" s="302"/>
      <c r="IUU9" s="302"/>
      <c r="IUV9" s="302"/>
      <c r="IUW9" s="302"/>
      <c r="IUX9" s="302"/>
      <c r="IUY9" s="302"/>
      <c r="IUZ9" s="302"/>
      <c r="IVA9" s="302"/>
      <c r="IVB9" s="302"/>
      <c r="IVC9" s="302"/>
      <c r="IVD9" s="302"/>
      <c r="IVE9" s="302"/>
      <c r="IVF9" s="302"/>
      <c r="IVG9" s="302"/>
      <c r="IVH9" s="302"/>
      <c r="IVI9" s="302"/>
      <c r="IVJ9" s="302"/>
      <c r="IVK9" s="302"/>
      <c r="IVL9" s="302"/>
      <c r="IVM9" s="302"/>
      <c r="IVN9" s="302"/>
      <c r="IVO9" s="302"/>
      <c r="IVP9" s="302"/>
      <c r="IVQ9" s="302"/>
      <c r="IVR9" s="302"/>
      <c r="IVS9" s="302"/>
      <c r="IVT9" s="302"/>
      <c r="IVU9" s="302"/>
      <c r="IVV9" s="302"/>
      <c r="IVW9" s="302"/>
      <c r="IVX9" s="302"/>
      <c r="IVY9" s="302"/>
      <c r="IVZ9" s="302"/>
      <c r="IWA9" s="302"/>
      <c r="IWB9" s="302"/>
      <c r="IWC9" s="302"/>
      <c r="IWD9" s="302"/>
      <c r="IWE9" s="302"/>
      <c r="IWF9" s="302"/>
      <c r="IWG9" s="302"/>
      <c r="IWH9" s="302"/>
      <c r="IWI9" s="302"/>
      <c r="IWJ9" s="302"/>
      <c r="IWK9" s="302"/>
      <c r="IWL9" s="302"/>
      <c r="IWM9" s="302"/>
      <c r="IWN9" s="302"/>
      <c r="IWO9" s="302"/>
      <c r="IWP9" s="302"/>
      <c r="IWQ9" s="302"/>
      <c r="IWR9" s="302"/>
      <c r="IWS9" s="302"/>
      <c r="IWT9" s="302"/>
      <c r="IWU9" s="302"/>
      <c r="IWV9" s="302"/>
      <c r="IWW9" s="302"/>
      <c r="IWX9" s="302"/>
      <c r="IWY9" s="302"/>
      <c r="IWZ9" s="302"/>
      <c r="IXA9" s="302"/>
      <c r="IXB9" s="302"/>
      <c r="IXC9" s="302"/>
      <c r="IXD9" s="302"/>
      <c r="IXE9" s="302"/>
      <c r="IXF9" s="302"/>
      <c r="IXG9" s="302"/>
      <c r="IXH9" s="302"/>
      <c r="IXI9" s="302"/>
      <c r="IXJ9" s="302"/>
      <c r="IXK9" s="302"/>
      <c r="IXL9" s="302"/>
      <c r="IXM9" s="302"/>
      <c r="IXN9" s="302"/>
      <c r="IXO9" s="302"/>
      <c r="IXP9" s="302"/>
      <c r="IXQ9" s="302"/>
      <c r="IXR9" s="302"/>
      <c r="IXS9" s="302"/>
      <c r="IXT9" s="302"/>
      <c r="IXU9" s="302"/>
      <c r="IXV9" s="302"/>
      <c r="IXW9" s="302"/>
      <c r="IXX9" s="302"/>
      <c r="IXY9" s="302"/>
      <c r="IXZ9" s="302"/>
      <c r="IYA9" s="302"/>
      <c r="IYB9" s="302"/>
      <c r="IYC9" s="302"/>
      <c r="IYD9" s="302"/>
      <c r="IYE9" s="302"/>
      <c r="IYF9" s="302"/>
      <c r="IYG9" s="302"/>
      <c r="IYH9" s="302"/>
      <c r="IYI9" s="302"/>
      <c r="IYJ9" s="302"/>
      <c r="IYK9" s="302"/>
      <c r="IYL9" s="302"/>
      <c r="IYM9" s="302"/>
      <c r="IYN9" s="302"/>
      <c r="IYO9" s="302"/>
      <c r="IYP9" s="302"/>
      <c r="IYQ9" s="302"/>
      <c r="IYR9" s="302"/>
      <c r="IYS9" s="302"/>
      <c r="IYT9" s="302"/>
      <c r="IYU9" s="302"/>
      <c r="IYV9" s="302"/>
      <c r="IYW9" s="302"/>
      <c r="IYX9" s="302"/>
      <c r="IYY9" s="302"/>
      <c r="IYZ9" s="302"/>
      <c r="IZA9" s="302"/>
      <c r="IZB9" s="302"/>
      <c r="IZC9" s="302"/>
      <c r="IZD9" s="302"/>
      <c r="IZE9" s="302"/>
      <c r="IZF9" s="302"/>
      <c r="IZG9" s="302"/>
      <c r="IZH9" s="302"/>
      <c r="IZI9" s="302"/>
      <c r="IZJ9" s="302"/>
      <c r="IZK9" s="302"/>
      <c r="IZL9" s="302"/>
      <c r="IZM9" s="302"/>
      <c r="IZN9" s="302"/>
      <c r="IZO9" s="302"/>
      <c r="IZP9" s="302"/>
      <c r="IZQ9" s="302"/>
      <c r="IZR9" s="302"/>
      <c r="IZS9" s="302"/>
      <c r="IZT9" s="302"/>
      <c r="IZU9" s="302"/>
      <c r="IZV9" s="302"/>
      <c r="IZW9" s="302"/>
      <c r="IZX9" s="302"/>
      <c r="IZY9" s="302"/>
      <c r="IZZ9" s="302"/>
      <c r="JAA9" s="302"/>
      <c r="JAB9" s="302"/>
      <c r="JAC9" s="302"/>
      <c r="JAD9" s="302"/>
      <c r="JAE9" s="302"/>
      <c r="JAF9" s="302"/>
      <c r="JAG9" s="302"/>
      <c r="JAH9" s="302"/>
      <c r="JAI9" s="302"/>
      <c r="JAJ9" s="302"/>
      <c r="JAK9" s="302"/>
      <c r="JAL9" s="302"/>
      <c r="JAM9" s="302"/>
      <c r="JAN9" s="302"/>
      <c r="JAO9" s="302"/>
      <c r="JAP9" s="302"/>
      <c r="JAQ9" s="302"/>
      <c r="JAR9" s="302"/>
      <c r="JAS9" s="302"/>
      <c r="JAT9" s="302"/>
      <c r="JAU9" s="302"/>
      <c r="JAV9" s="302"/>
      <c r="JAW9" s="302"/>
      <c r="JAX9" s="302"/>
      <c r="JAY9" s="302"/>
      <c r="JAZ9" s="302"/>
      <c r="JBA9" s="302"/>
      <c r="JBB9" s="302"/>
      <c r="JBC9" s="302"/>
      <c r="JBD9" s="302"/>
      <c r="JBE9" s="302"/>
      <c r="JBF9" s="302"/>
      <c r="JBG9" s="302"/>
      <c r="JBH9" s="302"/>
      <c r="JBI9" s="302"/>
      <c r="JBJ9" s="302"/>
      <c r="JBK9" s="302"/>
      <c r="JBL9" s="302"/>
      <c r="JBM9" s="302"/>
      <c r="JBN9" s="302"/>
      <c r="JBO9" s="302"/>
      <c r="JBP9" s="302"/>
      <c r="JBQ9" s="302"/>
      <c r="JBR9" s="302"/>
      <c r="JBS9" s="302"/>
      <c r="JBT9" s="302"/>
      <c r="JBU9" s="302"/>
      <c r="JBV9" s="302"/>
      <c r="JBW9" s="302"/>
      <c r="JBX9" s="302"/>
      <c r="JBY9" s="302"/>
      <c r="JBZ9" s="302"/>
      <c r="JCA9" s="302"/>
      <c r="JCB9" s="302"/>
      <c r="JCC9" s="302"/>
      <c r="JCD9" s="302"/>
      <c r="JCE9" s="302"/>
      <c r="JCF9" s="302"/>
      <c r="JCG9" s="302"/>
      <c r="JCH9" s="302"/>
      <c r="JCI9" s="302"/>
      <c r="JCJ9" s="302"/>
      <c r="JCK9" s="302"/>
      <c r="JCL9" s="302"/>
      <c r="JCM9" s="302"/>
      <c r="JCN9" s="302"/>
      <c r="JCO9" s="302"/>
      <c r="JCP9" s="302"/>
      <c r="JCQ9" s="302"/>
      <c r="JCR9" s="302"/>
      <c r="JCS9" s="302"/>
      <c r="JCT9" s="302"/>
      <c r="JCU9" s="302"/>
      <c r="JCV9" s="302"/>
      <c r="JCW9" s="302"/>
      <c r="JCX9" s="302"/>
      <c r="JCY9" s="302"/>
      <c r="JCZ9" s="302"/>
      <c r="JDA9" s="302"/>
      <c r="JDB9" s="302"/>
      <c r="JDC9" s="302"/>
      <c r="JDD9" s="302"/>
      <c r="JDE9" s="302"/>
      <c r="JDF9" s="302"/>
      <c r="JDG9" s="302"/>
      <c r="JDH9" s="302"/>
      <c r="JDI9" s="302"/>
      <c r="JDJ9" s="302"/>
      <c r="JDK9" s="302"/>
      <c r="JDL9" s="302"/>
      <c r="JDM9" s="302"/>
      <c r="JDN9" s="302"/>
      <c r="JDO9" s="302"/>
      <c r="JDP9" s="302"/>
      <c r="JDQ9" s="302"/>
      <c r="JDR9" s="302"/>
      <c r="JDS9" s="302"/>
      <c r="JDT9" s="302"/>
      <c r="JDU9" s="302"/>
      <c r="JDV9" s="302"/>
      <c r="JDW9" s="302"/>
      <c r="JDX9" s="302"/>
      <c r="JDY9" s="302"/>
      <c r="JDZ9" s="302"/>
      <c r="JEA9" s="302"/>
      <c r="JEB9" s="302"/>
      <c r="JEC9" s="302"/>
      <c r="JED9" s="302"/>
      <c r="JEE9" s="302"/>
      <c r="JEF9" s="302"/>
      <c r="JEG9" s="302"/>
      <c r="JEH9" s="302"/>
      <c r="JEI9" s="302"/>
      <c r="JEJ9" s="302"/>
      <c r="JEK9" s="302"/>
      <c r="JEL9" s="302"/>
      <c r="JEM9" s="302"/>
      <c r="JEN9" s="302"/>
      <c r="JEO9" s="302"/>
      <c r="JEP9" s="302"/>
      <c r="JEQ9" s="302"/>
      <c r="JER9" s="302"/>
      <c r="JES9" s="302"/>
      <c r="JET9" s="302"/>
      <c r="JEU9" s="302"/>
      <c r="JEV9" s="302"/>
      <c r="JEW9" s="302"/>
      <c r="JEX9" s="302"/>
      <c r="JEY9" s="302"/>
      <c r="JEZ9" s="302"/>
      <c r="JFA9" s="302"/>
      <c r="JFB9" s="302"/>
      <c r="JFC9" s="302"/>
      <c r="JFD9" s="302"/>
      <c r="JFE9" s="302"/>
      <c r="JFF9" s="302"/>
      <c r="JFG9" s="302"/>
      <c r="JFH9" s="302"/>
      <c r="JFI9" s="302"/>
      <c r="JFJ9" s="302"/>
      <c r="JFK9" s="302"/>
      <c r="JFL9" s="302"/>
      <c r="JFM9" s="302"/>
      <c r="JFN9" s="302"/>
      <c r="JFO9" s="302"/>
      <c r="JFP9" s="302"/>
      <c r="JFQ9" s="302"/>
      <c r="JFR9" s="302"/>
      <c r="JFS9" s="302"/>
      <c r="JFT9" s="302"/>
      <c r="JFU9" s="302"/>
      <c r="JFV9" s="302"/>
      <c r="JFW9" s="302"/>
      <c r="JFX9" s="302"/>
      <c r="JFY9" s="302"/>
      <c r="JFZ9" s="302"/>
      <c r="JGA9" s="302"/>
      <c r="JGB9" s="302"/>
      <c r="JGC9" s="302"/>
      <c r="JGD9" s="302"/>
      <c r="JGE9" s="302"/>
      <c r="JGF9" s="302"/>
      <c r="JGG9" s="302"/>
      <c r="JGH9" s="302"/>
      <c r="JGI9" s="302"/>
      <c r="JGJ9" s="302"/>
      <c r="JGK9" s="302"/>
      <c r="JGL9" s="302"/>
      <c r="JGM9" s="302"/>
      <c r="JGN9" s="302"/>
      <c r="JGO9" s="302"/>
      <c r="JGP9" s="302"/>
      <c r="JGQ9" s="302"/>
      <c r="JGR9" s="302"/>
      <c r="JGS9" s="302"/>
      <c r="JGT9" s="302"/>
      <c r="JGU9" s="302"/>
      <c r="JGV9" s="302"/>
      <c r="JGW9" s="302"/>
      <c r="JGX9" s="302"/>
      <c r="JGY9" s="302"/>
      <c r="JGZ9" s="302"/>
      <c r="JHA9" s="302"/>
      <c r="JHB9" s="302"/>
      <c r="JHC9" s="302"/>
      <c r="JHD9" s="302"/>
      <c r="JHE9" s="302"/>
      <c r="JHF9" s="302"/>
      <c r="JHG9" s="302"/>
      <c r="JHH9" s="302"/>
      <c r="JHI9" s="302"/>
      <c r="JHJ9" s="302"/>
      <c r="JHK9" s="302"/>
      <c r="JHL9" s="302"/>
      <c r="JHM9" s="302"/>
      <c r="JHN9" s="302"/>
      <c r="JHO9" s="302"/>
      <c r="JHP9" s="302"/>
      <c r="JHQ9" s="302"/>
      <c r="JHR9" s="302"/>
      <c r="JHS9" s="302"/>
      <c r="JHT9" s="302"/>
      <c r="JHU9" s="302"/>
      <c r="JHV9" s="302"/>
      <c r="JHW9" s="302"/>
      <c r="JHX9" s="302"/>
      <c r="JHY9" s="302"/>
      <c r="JHZ9" s="302"/>
      <c r="JIA9" s="302"/>
      <c r="JIB9" s="302"/>
      <c r="JIC9" s="302"/>
      <c r="JID9" s="302"/>
      <c r="JIE9" s="302"/>
      <c r="JIF9" s="302"/>
      <c r="JIG9" s="302"/>
      <c r="JIH9" s="302"/>
      <c r="JII9" s="302"/>
      <c r="JIJ9" s="302"/>
      <c r="JIK9" s="302"/>
      <c r="JIL9" s="302"/>
      <c r="JIM9" s="302"/>
      <c r="JIN9" s="302"/>
      <c r="JIO9" s="302"/>
      <c r="JIP9" s="302"/>
      <c r="JIQ9" s="302"/>
      <c r="JIR9" s="302"/>
      <c r="JIS9" s="302"/>
      <c r="JIT9" s="302"/>
      <c r="JIU9" s="302"/>
      <c r="JIV9" s="302"/>
      <c r="JIW9" s="302"/>
      <c r="JIX9" s="302"/>
      <c r="JIY9" s="302"/>
      <c r="JIZ9" s="302"/>
      <c r="JJA9" s="302"/>
      <c r="JJB9" s="302"/>
      <c r="JJC9" s="302"/>
      <c r="JJD9" s="302"/>
      <c r="JJE9" s="302"/>
      <c r="JJF9" s="302"/>
      <c r="JJG9" s="302"/>
      <c r="JJH9" s="302"/>
      <c r="JJI9" s="302"/>
      <c r="JJJ9" s="302"/>
      <c r="JJK9" s="302"/>
      <c r="JJL9" s="302"/>
      <c r="JJM9" s="302"/>
      <c r="JJN9" s="302"/>
      <c r="JJO9" s="302"/>
      <c r="JJP9" s="302"/>
      <c r="JJQ9" s="302"/>
      <c r="JJR9" s="302"/>
      <c r="JJS9" s="302"/>
      <c r="JJT9" s="302"/>
      <c r="JJU9" s="302"/>
      <c r="JJV9" s="302"/>
      <c r="JJW9" s="302"/>
      <c r="JJX9" s="302"/>
      <c r="JJY9" s="302"/>
      <c r="JJZ9" s="302"/>
      <c r="JKA9" s="302"/>
      <c r="JKB9" s="302"/>
      <c r="JKC9" s="302"/>
      <c r="JKD9" s="302"/>
      <c r="JKE9" s="302"/>
      <c r="JKF9" s="302"/>
      <c r="JKG9" s="302"/>
      <c r="JKH9" s="302"/>
      <c r="JKI9" s="302"/>
      <c r="JKJ9" s="302"/>
      <c r="JKK9" s="302"/>
      <c r="JKL9" s="302"/>
      <c r="JKM9" s="302"/>
      <c r="JKN9" s="302"/>
      <c r="JKO9" s="302"/>
      <c r="JKP9" s="302"/>
      <c r="JKQ9" s="302"/>
      <c r="JKR9" s="302"/>
      <c r="JKS9" s="302"/>
      <c r="JKT9" s="302"/>
      <c r="JKU9" s="302"/>
      <c r="JKV9" s="302"/>
      <c r="JKW9" s="302"/>
      <c r="JKX9" s="302"/>
      <c r="JKY9" s="302"/>
      <c r="JKZ9" s="302"/>
      <c r="JLA9" s="302"/>
      <c r="JLB9" s="302"/>
      <c r="JLC9" s="302"/>
      <c r="JLD9" s="302"/>
      <c r="JLE9" s="302"/>
      <c r="JLF9" s="302"/>
      <c r="JLG9" s="302"/>
      <c r="JLH9" s="302"/>
      <c r="JLI9" s="302"/>
      <c r="JLJ9" s="302"/>
      <c r="JLK9" s="302"/>
      <c r="JLL9" s="302"/>
      <c r="JLM9" s="302"/>
      <c r="JLN9" s="302"/>
      <c r="JLO9" s="302"/>
      <c r="JLP9" s="302"/>
      <c r="JLQ9" s="302"/>
      <c r="JLR9" s="302"/>
      <c r="JLS9" s="302"/>
      <c r="JLT9" s="302"/>
      <c r="JLU9" s="302"/>
      <c r="JLV9" s="302"/>
      <c r="JLW9" s="302"/>
      <c r="JLX9" s="302"/>
      <c r="JLY9" s="302"/>
      <c r="JLZ9" s="302"/>
      <c r="JMA9" s="302"/>
      <c r="JMB9" s="302"/>
      <c r="JMC9" s="302"/>
      <c r="JMD9" s="302"/>
      <c r="JME9" s="302"/>
      <c r="JMF9" s="302"/>
      <c r="JMG9" s="302"/>
      <c r="JMH9" s="302"/>
      <c r="JMI9" s="302"/>
      <c r="JMJ9" s="302"/>
      <c r="JMK9" s="302"/>
      <c r="JML9" s="302"/>
      <c r="JMM9" s="302"/>
      <c r="JMN9" s="302"/>
      <c r="JMO9" s="302"/>
      <c r="JMP9" s="302"/>
      <c r="JMQ9" s="302"/>
      <c r="JMR9" s="302"/>
      <c r="JMS9" s="302"/>
      <c r="JMT9" s="302"/>
      <c r="JMU9" s="302"/>
      <c r="JMV9" s="302"/>
      <c r="JMW9" s="302"/>
      <c r="JMX9" s="302"/>
      <c r="JMY9" s="302"/>
      <c r="JMZ9" s="302"/>
      <c r="JNA9" s="302"/>
      <c r="JNB9" s="302"/>
      <c r="JNC9" s="302"/>
      <c r="JND9" s="302"/>
      <c r="JNE9" s="302"/>
      <c r="JNF9" s="302"/>
      <c r="JNG9" s="302"/>
      <c r="JNH9" s="302"/>
      <c r="JNI9" s="302"/>
      <c r="JNJ9" s="302"/>
      <c r="JNK9" s="302"/>
      <c r="JNL9" s="302"/>
      <c r="JNM9" s="302"/>
      <c r="JNN9" s="302"/>
      <c r="JNO9" s="302"/>
      <c r="JNP9" s="302"/>
      <c r="JNQ9" s="302"/>
      <c r="JNR9" s="302"/>
      <c r="JNS9" s="302"/>
      <c r="JNT9" s="302"/>
      <c r="JNU9" s="302"/>
      <c r="JNV9" s="302"/>
      <c r="JNW9" s="302"/>
      <c r="JNX9" s="302"/>
      <c r="JNY9" s="302"/>
      <c r="JNZ9" s="302"/>
      <c r="JOA9" s="302"/>
      <c r="JOB9" s="302"/>
      <c r="JOC9" s="302"/>
      <c r="JOD9" s="302"/>
      <c r="JOE9" s="302"/>
      <c r="JOF9" s="302"/>
      <c r="JOG9" s="302"/>
      <c r="JOH9" s="302"/>
      <c r="JOI9" s="302"/>
      <c r="JOJ9" s="302"/>
      <c r="JOK9" s="302"/>
      <c r="JOL9" s="302"/>
      <c r="JOM9" s="302"/>
      <c r="JON9" s="302"/>
      <c r="JOO9" s="302"/>
      <c r="JOP9" s="302"/>
      <c r="JOQ9" s="302"/>
      <c r="JOR9" s="302"/>
      <c r="JOS9" s="302"/>
      <c r="JOT9" s="302"/>
      <c r="JOU9" s="302"/>
      <c r="JOV9" s="302"/>
      <c r="JOW9" s="302"/>
      <c r="JOX9" s="302"/>
      <c r="JOY9" s="302"/>
      <c r="JOZ9" s="302"/>
      <c r="JPA9" s="302"/>
      <c r="JPB9" s="302"/>
      <c r="JPC9" s="302"/>
      <c r="JPD9" s="302"/>
      <c r="JPE9" s="302"/>
      <c r="JPF9" s="302"/>
      <c r="JPG9" s="302"/>
      <c r="JPH9" s="302"/>
      <c r="JPI9" s="302"/>
      <c r="JPJ9" s="302"/>
      <c r="JPK9" s="302"/>
      <c r="JPL9" s="302"/>
      <c r="JPM9" s="302"/>
      <c r="JPN9" s="302"/>
      <c r="JPO9" s="302"/>
      <c r="JPP9" s="302"/>
      <c r="JPQ9" s="302"/>
      <c r="JPR9" s="302"/>
      <c r="JPS9" s="302"/>
      <c r="JPT9" s="302"/>
      <c r="JPU9" s="302"/>
      <c r="JPV9" s="302"/>
      <c r="JPW9" s="302"/>
      <c r="JPX9" s="302"/>
      <c r="JPY9" s="302"/>
      <c r="JPZ9" s="302"/>
      <c r="JQA9" s="302"/>
      <c r="JQB9" s="302"/>
      <c r="JQC9" s="302"/>
      <c r="JQD9" s="302"/>
      <c r="JQE9" s="302"/>
      <c r="JQF9" s="302"/>
      <c r="JQG9" s="302"/>
      <c r="JQH9" s="302"/>
      <c r="JQI9" s="302"/>
      <c r="JQJ9" s="302"/>
      <c r="JQK9" s="302"/>
      <c r="JQL9" s="302"/>
      <c r="JQM9" s="302"/>
      <c r="JQN9" s="302"/>
      <c r="JQO9" s="302"/>
      <c r="JQP9" s="302"/>
      <c r="JQQ9" s="302"/>
      <c r="JQR9" s="302"/>
      <c r="JQS9" s="302"/>
      <c r="JQT9" s="302"/>
      <c r="JQU9" s="302"/>
      <c r="JQV9" s="302"/>
      <c r="JQW9" s="302"/>
      <c r="JQX9" s="302"/>
      <c r="JQY9" s="302"/>
      <c r="JQZ9" s="302"/>
      <c r="JRA9" s="302"/>
      <c r="JRB9" s="302"/>
      <c r="JRC9" s="302"/>
      <c r="JRD9" s="302"/>
      <c r="JRE9" s="302"/>
      <c r="JRF9" s="302"/>
      <c r="JRG9" s="302"/>
      <c r="JRH9" s="302"/>
      <c r="JRI9" s="302"/>
      <c r="JRJ9" s="302"/>
      <c r="JRK9" s="302"/>
      <c r="JRL9" s="302"/>
      <c r="JRM9" s="302"/>
      <c r="JRN9" s="302"/>
      <c r="JRO9" s="302"/>
      <c r="JRP9" s="302"/>
      <c r="JRQ9" s="302"/>
      <c r="JRR9" s="302"/>
      <c r="JRS9" s="302"/>
      <c r="JRT9" s="302"/>
      <c r="JRU9" s="302"/>
      <c r="JRV9" s="302"/>
      <c r="JRW9" s="302"/>
      <c r="JRX9" s="302"/>
      <c r="JRY9" s="302"/>
      <c r="JRZ9" s="302"/>
      <c r="JSA9" s="302"/>
      <c r="JSB9" s="302"/>
      <c r="JSC9" s="302"/>
      <c r="JSD9" s="302"/>
      <c r="JSE9" s="302"/>
      <c r="JSF9" s="302"/>
      <c r="JSG9" s="302"/>
      <c r="JSH9" s="302"/>
      <c r="JSI9" s="302"/>
      <c r="JSJ9" s="302"/>
      <c r="JSK9" s="302"/>
      <c r="JSL9" s="302"/>
      <c r="JSM9" s="302"/>
      <c r="JSN9" s="302"/>
      <c r="JSO9" s="302"/>
      <c r="JSP9" s="302"/>
      <c r="JSQ9" s="302"/>
      <c r="JSR9" s="302"/>
      <c r="JSS9" s="302"/>
      <c r="JST9" s="302"/>
      <c r="JSU9" s="302"/>
      <c r="JSV9" s="302"/>
      <c r="JSW9" s="302"/>
      <c r="JSX9" s="302"/>
      <c r="JSY9" s="302"/>
      <c r="JSZ9" s="302"/>
      <c r="JTA9" s="302"/>
      <c r="JTB9" s="302"/>
      <c r="JTC9" s="302"/>
      <c r="JTD9" s="302"/>
      <c r="JTE9" s="302"/>
      <c r="JTF9" s="302"/>
      <c r="JTG9" s="302"/>
      <c r="JTH9" s="302"/>
      <c r="JTI9" s="302"/>
      <c r="JTJ9" s="302"/>
      <c r="JTK9" s="302"/>
      <c r="JTL9" s="302"/>
      <c r="JTM9" s="302"/>
      <c r="JTN9" s="302"/>
      <c r="JTO9" s="302"/>
      <c r="JTP9" s="302"/>
      <c r="JTQ9" s="302"/>
      <c r="JTR9" s="302"/>
      <c r="JTS9" s="302"/>
      <c r="JTT9" s="302"/>
      <c r="JTU9" s="302"/>
      <c r="JTV9" s="302"/>
      <c r="JTW9" s="302"/>
      <c r="JTX9" s="302"/>
      <c r="JTY9" s="302"/>
      <c r="JTZ9" s="302"/>
      <c r="JUA9" s="302"/>
      <c r="JUB9" s="302"/>
      <c r="JUC9" s="302"/>
      <c r="JUD9" s="302"/>
      <c r="JUE9" s="302"/>
      <c r="JUF9" s="302"/>
      <c r="JUG9" s="302"/>
      <c r="JUH9" s="302"/>
      <c r="JUI9" s="302"/>
      <c r="JUJ9" s="302"/>
      <c r="JUK9" s="302"/>
      <c r="JUL9" s="302"/>
      <c r="JUM9" s="302"/>
      <c r="JUN9" s="302"/>
      <c r="JUO9" s="302"/>
      <c r="JUP9" s="302"/>
      <c r="JUQ9" s="302"/>
      <c r="JUR9" s="302"/>
      <c r="JUS9" s="302"/>
      <c r="JUT9" s="302"/>
      <c r="JUU9" s="302"/>
      <c r="JUV9" s="302"/>
      <c r="JUW9" s="302"/>
      <c r="JUX9" s="302"/>
      <c r="JUY9" s="302"/>
      <c r="JUZ9" s="302"/>
      <c r="JVA9" s="302"/>
      <c r="JVB9" s="302"/>
      <c r="JVC9" s="302"/>
      <c r="JVD9" s="302"/>
      <c r="JVE9" s="302"/>
      <c r="JVF9" s="302"/>
      <c r="JVG9" s="302"/>
      <c r="JVH9" s="302"/>
      <c r="JVI9" s="302"/>
      <c r="JVJ9" s="302"/>
      <c r="JVK9" s="302"/>
      <c r="JVL9" s="302"/>
      <c r="JVM9" s="302"/>
      <c r="JVN9" s="302"/>
      <c r="JVO9" s="302"/>
      <c r="JVP9" s="302"/>
      <c r="JVQ9" s="302"/>
      <c r="JVR9" s="302"/>
      <c r="JVS9" s="302"/>
      <c r="JVT9" s="302"/>
      <c r="JVU9" s="302"/>
      <c r="JVV9" s="302"/>
      <c r="JVW9" s="302"/>
      <c r="JVX9" s="302"/>
      <c r="JVY9" s="302"/>
      <c r="JVZ9" s="302"/>
      <c r="JWA9" s="302"/>
      <c r="JWB9" s="302"/>
      <c r="JWC9" s="302"/>
      <c r="JWD9" s="302"/>
      <c r="JWE9" s="302"/>
      <c r="JWF9" s="302"/>
      <c r="JWG9" s="302"/>
      <c r="JWH9" s="302"/>
      <c r="JWI9" s="302"/>
      <c r="JWJ9" s="302"/>
      <c r="JWK9" s="302"/>
      <c r="JWL9" s="302"/>
      <c r="JWM9" s="302"/>
      <c r="JWN9" s="302"/>
      <c r="JWO9" s="302"/>
      <c r="JWP9" s="302"/>
      <c r="JWQ9" s="302"/>
      <c r="JWR9" s="302"/>
      <c r="JWS9" s="302"/>
      <c r="JWT9" s="302"/>
      <c r="JWU9" s="302"/>
      <c r="JWV9" s="302"/>
      <c r="JWW9" s="302"/>
      <c r="JWX9" s="302"/>
      <c r="JWY9" s="302"/>
      <c r="JWZ9" s="302"/>
      <c r="JXA9" s="302"/>
      <c r="JXB9" s="302"/>
      <c r="JXC9" s="302"/>
      <c r="JXD9" s="302"/>
      <c r="JXE9" s="302"/>
      <c r="JXF9" s="302"/>
      <c r="JXG9" s="302"/>
      <c r="JXH9" s="302"/>
      <c r="JXI9" s="302"/>
      <c r="JXJ9" s="302"/>
      <c r="JXK9" s="302"/>
      <c r="JXL9" s="302"/>
      <c r="JXM9" s="302"/>
      <c r="JXN9" s="302"/>
      <c r="JXO9" s="302"/>
      <c r="JXP9" s="302"/>
      <c r="JXQ9" s="302"/>
      <c r="JXR9" s="302"/>
      <c r="JXS9" s="302"/>
      <c r="JXT9" s="302"/>
      <c r="JXU9" s="302"/>
      <c r="JXV9" s="302"/>
      <c r="JXW9" s="302"/>
      <c r="JXX9" s="302"/>
      <c r="JXY9" s="302"/>
      <c r="JXZ9" s="302"/>
      <c r="JYA9" s="302"/>
      <c r="JYB9" s="302"/>
      <c r="JYC9" s="302"/>
      <c r="JYD9" s="302"/>
      <c r="JYE9" s="302"/>
      <c r="JYF9" s="302"/>
      <c r="JYG9" s="302"/>
      <c r="JYH9" s="302"/>
      <c r="JYI9" s="302"/>
      <c r="JYJ9" s="302"/>
      <c r="JYK9" s="302"/>
      <c r="JYL9" s="302"/>
      <c r="JYM9" s="302"/>
      <c r="JYN9" s="302"/>
      <c r="JYO9" s="302"/>
      <c r="JYP9" s="302"/>
      <c r="JYQ9" s="302"/>
      <c r="JYR9" s="302"/>
      <c r="JYS9" s="302"/>
      <c r="JYT9" s="302"/>
      <c r="JYU9" s="302"/>
      <c r="JYV9" s="302"/>
      <c r="JYW9" s="302"/>
      <c r="JYX9" s="302"/>
      <c r="JYY9" s="302"/>
      <c r="JYZ9" s="302"/>
      <c r="JZA9" s="302"/>
      <c r="JZB9" s="302"/>
      <c r="JZC9" s="302"/>
      <c r="JZD9" s="302"/>
      <c r="JZE9" s="302"/>
      <c r="JZF9" s="302"/>
      <c r="JZG9" s="302"/>
      <c r="JZH9" s="302"/>
      <c r="JZI9" s="302"/>
      <c r="JZJ9" s="302"/>
      <c r="JZK9" s="302"/>
      <c r="JZL9" s="302"/>
      <c r="JZM9" s="302"/>
      <c r="JZN9" s="302"/>
      <c r="JZO9" s="302"/>
      <c r="JZP9" s="302"/>
      <c r="JZQ9" s="302"/>
      <c r="JZR9" s="302"/>
      <c r="JZS9" s="302"/>
      <c r="JZT9" s="302"/>
      <c r="JZU9" s="302"/>
      <c r="JZV9" s="302"/>
      <c r="JZW9" s="302"/>
      <c r="JZX9" s="302"/>
      <c r="JZY9" s="302"/>
      <c r="JZZ9" s="302"/>
      <c r="KAA9" s="302"/>
      <c r="KAB9" s="302"/>
      <c r="KAC9" s="302"/>
      <c r="KAD9" s="302"/>
      <c r="KAE9" s="302"/>
      <c r="KAF9" s="302"/>
      <c r="KAG9" s="302"/>
      <c r="KAH9" s="302"/>
      <c r="KAI9" s="302"/>
      <c r="KAJ9" s="302"/>
      <c r="KAK9" s="302"/>
      <c r="KAL9" s="302"/>
      <c r="KAM9" s="302"/>
      <c r="KAN9" s="302"/>
      <c r="KAO9" s="302"/>
      <c r="KAP9" s="302"/>
      <c r="KAQ9" s="302"/>
      <c r="KAR9" s="302"/>
      <c r="KAS9" s="302"/>
      <c r="KAT9" s="302"/>
      <c r="KAU9" s="302"/>
      <c r="KAV9" s="302"/>
      <c r="KAW9" s="302"/>
      <c r="KAX9" s="302"/>
      <c r="KAY9" s="302"/>
      <c r="KAZ9" s="302"/>
      <c r="KBA9" s="302"/>
      <c r="KBB9" s="302"/>
      <c r="KBC9" s="302"/>
      <c r="KBD9" s="302"/>
      <c r="KBE9" s="302"/>
      <c r="KBF9" s="302"/>
      <c r="KBG9" s="302"/>
      <c r="KBH9" s="302"/>
      <c r="KBI9" s="302"/>
      <c r="KBJ9" s="302"/>
      <c r="KBK9" s="302"/>
      <c r="KBL9" s="302"/>
      <c r="KBM9" s="302"/>
      <c r="KBN9" s="302"/>
      <c r="KBO9" s="302"/>
      <c r="KBP9" s="302"/>
      <c r="KBQ9" s="302"/>
      <c r="KBR9" s="302"/>
      <c r="KBS9" s="302"/>
      <c r="KBT9" s="302"/>
      <c r="KBU9" s="302"/>
      <c r="KBV9" s="302"/>
      <c r="KBW9" s="302"/>
      <c r="KBX9" s="302"/>
      <c r="KBY9" s="302"/>
      <c r="KBZ9" s="302"/>
      <c r="KCA9" s="302"/>
      <c r="KCB9" s="302"/>
      <c r="KCC9" s="302"/>
      <c r="KCD9" s="302"/>
      <c r="KCE9" s="302"/>
      <c r="KCF9" s="302"/>
      <c r="KCG9" s="302"/>
      <c r="KCH9" s="302"/>
      <c r="KCI9" s="302"/>
      <c r="KCJ9" s="302"/>
      <c r="KCK9" s="302"/>
      <c r="KCL9" s="302"/>
      <c r="KCM9" s="302"/>
      <c r="KCN9" s="302"/>
      <c r="KCO9" s="302"/>
      <c r="KCP9" s="302"/>
      <c r="KCQ9" s="302"/>
      <c r="KCR9" s="302"/>
      <c r="KCS9" s="302"/>
      <c r="KCT9" s="302"/>
      <c r="KCU9" s="302"/>
      <c r="KCV9" s="302"/>
      <c r="KCW9" s="302"/>
      <c r="KCX9" s="302"/>
      <c r="KCY9" s="302"/>
      <c r="KCZ9" s="302"/>
      <c r="KDA9" s="302"/>
      <c r="KDB9" s="302"/>
      <c r="KDC9" s="302"/>
      <c r="KDD9" s="302"/>
      <c r="KDE9" s="302"/>
      <c r="KDF9" s="302"/>
      <c r="KDG9" s="302"/>
      <c r="KDH9" s="302"/>
      <c r="KDI9" s="302"/>
      <c r="KDJ9" s="302"/>
      <c r="KDK9" s="302"/>
      <c r="KDL9" s="302"/>
      <c r="KDM9" s="302"/>
      <c r="KDN9" s="302"/>
      <c r="KDO9" s="302"/>
      <c r="KDP9" s="302"/>
      <c r="KDQ9" s="302"/>
      <c r="KDR9" s="302"/>
      <c r="KDS9" s="302"/>
      <c r="KDT9" s="302"/>
      <c r="KDU9" s="302"/>
      <c r="KDV9" s="302"/>
      <c r="KDW9" s="302"/>
      <c r="KDX9" s="302"/>
      <c r="KDY9" s="302"/>
      <c r="KDZ9" s="302"/>
      <c r="KEA9" s="302"/>
      <c r="KEB9" s="302"/>
      <c r="KEC9" s="302"/>
      <c r="KED9" s="302"/>
      <c r="KEE9" s="302"/>
      <c r="KEF9" s="302"/>
      <c r="KEG9" s="302"/>
      <c r="KEH9" s="302"/>
      <c r="KEI9" s="302"/>
      <c r="KEJ9" s="302"/>
      <c r="KEK9" s="302"/>
      <c r="KEL9" s="302"/>
      <c r="KEM9" s="302"/>
      <c r="KEN9" s="302"/>
      <c r="KEO9" s="302"/>
      <c r="KEP9" s="302"/>
      <c r="KEQ9" s="302"/>
      <c r="KER9" s="302"/>
      <c r="KES9" s="302"/>
      <c r="KET9" s="302"/>
      <c r="KEU9" s="302"/>
      <c r="KEV9" s="302"/>
      <c r="KEW9" s="302"/>
      <c r="KEX9" s="302"/>
      <c r="KEY9" s="302"/>
      <c r="KEZ9" s="302"/>
      <c r="KFA9" s="302"/>
      <c r="KFB9" s="302"/>
      <c r="KFC9" s="302"/>
      <c r="KFD9" s="302"/>
      <c r="KFE9" s="302"/>
      <c r="KFF9" s="302"/>
      <c r="KFG9" s="302"/>
      <c r="KFH9" s="302"/>
      <c r="KFI9" s="302"/>
      <c r="KFJ9" s="302"/>
      <c r="KFK9" s="302"/>
      <c r="KFL9" s="302"/>
      <c r="KFM9" s="302"/>
      <c r="KFN9" s="302"/>
      <c r="KFO9" s="302"/>
      <c r="KFP9" s="302"/>
      <c r="KFQ9" s="302"/>
      <c r="KFR9" s="302"/>
      <c r="KFS9" s="302"/>
      <c r="KFT9" s="302"/>
      <c r="KFU9" s="302"/>
      <c r="KFV9" s="302"/>
      <c r="KFW9" s="302"/>
      <c r="KFX9" s="302"/>
      <c r="KFY9" s="302"/>
      <c r="KFZ9" s="302"/>
      <c r="KGA9" s="302"/>
      <c r="KGB9" s="302"/>
      <c r="KGC9" s="302"/>
      <c r="KGD9" s="302"/>
      <c r="KGE9" s="302"/>
      <c r="KGF9" s="302"/>
      <c r="KGG9" s="302"/>
      <c r="KGH9" s="302"/>
      <c r="KGI9" s="302"/>
      <c r="KGJ9" s="302"/>
      <c r="KGK9" s="302"/>
      <c r="KGL9" s="302"/>
      <c r="KGM9" s="302"/>
      <c r="KGN9" s="302"/>
      <c r="KGO9" s="302"/>
      <c r="KGP9" s="302"/>
      <c r="KGQ9" s="302"/>
      <c r="KGR9" s="302"/>
      <c r="KGS9" s="302"/>
      <c r="KGT9" s="302"/>
      <c r="KGU9" s="302"/>
      <c r="KGV9" s="302"/>
      <c r="KGW9" s="302"/>
      <c r="KGX9" s="302"/>
      <c r="KGY9" s="302"/>
      <c r="KGZ9" s="302"/>
      <c r="KHA9" s="302"/>
      <c r="KHB9" s="302"/>
      <c r="KHC9" s="302"/>
      <c r="KHD9" s="302"/>
      <c r="KHE9" s="302"/>
      <c r="KHF9" s="302"/>
      <c r="KHG9" s="302"/>
      <c r="KHH9" s="302"/>
      <c r="KHI9" s="302"/>
      <c r="KHJ9" s="302"/>
      <c r="KHK9" s="302"/>
      <c r="KHL9" s="302"/>
      <c r="KHM9" s="302"/>
      <c r="KHN9" s="302"/>
      <c r="KHO9" s="302"/>
      <c r="KHP9" s="302"/>
      <c r="KHQ9" s="302"/>
      <c r="KHR9" s="302"/>
      <c r="KHS9" s="302"/>
      <c r="KHT9" s="302"/>
      <c r="KHU9" s="302"/>
      <c r="KHV9" s="302"/>
      <c r="KHW9" s="302"/>
      <c r="KHX9" s="302"/>
      <c r="KHY9" s="302"/>
      <c r="KHZ9" s="302"/>
      <c r="KIA9" s="302"/>
      <c r="KIB9" s="302"/>
      <c r="KIC9" s="302"/>
      <c r="KID9" s="302"/>
      <c r="KIE9" s="302"/>
      <c r="KIF9" s="302"/>
      <c r="KIG9" s="302"/>
      <c r="KIH9" s="302"/>
      <c r="KII9" s="302"/>
      <c r="KIJ9" s="302"/>
      <c r="KIK9" s="302"/>
      <c r="KIL9" s="302"/>
      <c r="KIM9" s="302"/>
      <c r="KIN9" s="302"/>
      <c r="KIO9" s="302"/>
      <c r="KIP9" s="302"/>
      <c r="KIQ9" s="302"/>
      <c r="KIR9" s="302"/>
      <c r="KIS9" s="302"/>
      <c r="KIT9" s="302"/>
      <c r="KIU9" s="302"/>
      <c r="KIV9" s="302"/>
      <c r="KIW9" s="302"/>
      <c r="KIX9" s="302"/>
      <c r="KIY9" s="302"/>
      <c r="KIZ9" s="302"/>
      <c r="KJA9" s="302"/>
      <c r="KJB9" s="302"/>
      <c r="KJC9" s="302"/>
      <c r="KJD9" s="302"/>
      <c r="KJE9" s="302"/>
      <c r="KJF9" s="302"/>
      <c r="KJG9" s="302"/>
      <c r="KJH9" s="302"/>
      <c r="KJI9" s="302"/>
      <c r="KJJ9" s="302"/>
      <c r="KJK9" s="302"/>
      <c r="KJL9" s="302"/>
      <c r="KJM9" s="302"/>
      <c r="KJN9" s="302"/>
      <c r="KJO9" s="302"/>
      <c r="KJP9" s="302"/>
      <c r="KJQ9" s="302"/>
      <c r="KJR9" s="302"/>
      <c r="KJS9" s="302"/>
      <c r="KJT9" s="302"/>
      <c r="KJU9" s="302"/>
      <c r="KJV9" s="302"/>
      <c r="KJW9" s="302"/>
      <c r="KJX9" s="302"/>
      <c r="KJY9" s="302"/>
      <c r="KJZ9" s="302"/>
      <c r="KKA9" s="302"/>
      <c r="KKB9" s="302"/>
      <c r="KKC9" s="302"/>
      <c r="KKD9" s="302"/>
      <c r="KKE9" s="302"/>
      <c r="KKF9" s="302"/>
      <c r="KKG9" s="302"/>
      <c r="KKH9" s="302"/>
      <c r="KKI9" s="302"/>
      <c r="KKJ9" s="302"/>
      <c r="KKK9" s="302"/>
      <c r="KKL9" s="302"/>
      <c r="KKM9" s="302"/>
      <c r="KKN9" s="302"/>
      <c r="KKO9" s="302"/>
      <c r="KKP9" s="302"/>
      <c r="KKQ9" s="302"/>
      <c r="KKR9" s="302"/>
      <c r="KKS9" s="302"/>
      <c r="KKT9" s="302"/>
      <c r="KKU9" s="302"/>
      <c r="KKV9" s="302"/>
      <c r="KKW9" s="302"/>
      <c r="KKX9" s="302"/>
      <c r="KKY9" s="302"/>
      <c r="KKZ9" s="302"/>
      <c r="KLA9" s="302"/>
      <c r="KLB9" s="302"/>
      <c r="KLC9" s="302"/>
      <c r="KLD9" s="302"/>
      <c r="KLE9" s="302"/>
      <c r="KLF9" s="302"/>
      <c r="KLG9" s="302"/>
      <c r="KLH9" s="302"/>
      <c r="KLI9" s="302"/>
      <c r="KLJ9" s="302"/>
      <c r="KLK9" s="302"/>
      <c r="KLL9" s="302"/>
      <c r="KLM9" s="302"/>
      <c r="KLN9" s="302"/>
      <c r="KLO9" s="302"/>
      <c r="KLP9" s="302"/>
      <c r="KLQ9" s="302"/>
      <c r="KLR9" s="302"/>
      <c r="KLS9" s="302"/>
      <c r="KLT9" s="302"/>
      <c r="KLU9" s="302"/>
      <c r="KLV9" s="302"/>
      <c r="KLW9" s="302"/>
      <c r="KLX9" s="302"/>
      <c r="KLY9" s="302"/>
      <c r="KLZ9" s="302"/>
      <c r="KMA9" s="302"/>
      <c r="KMB9" s="302"/>
      <c r="KMC9" s="302"/>
      <c r="KMD9" s="302"/>
      <c r="KME9" s="302"/>
      <c r="KMF9" s="302"/>
      <c r="KMG9" s="302"/>
      <c r="KMH9" s="302"/>
      <c r="KMI9" s="302"/>
      <c r="KMJ9" s="302"/>
      <c r="KMK9" s="302"/>
      <c r="KML9" s="302"/>
      <c r="KMM9" s="302"/>
      <c r="KMN9" s="302"/>
      <c r="KMO9" s="302"/>
      <c r="KMP9" s="302"/>
      <c r="KMQ9" s="302"/>
      <c r="KMR9" s="302"/>
      <c r="KMS9" s="302"/>
      <c r="KMT9" s="302"/>
      <c r="KMU9" s="302"/>
      <c r="KMV9" s="302"/>
      <c r="KMW9" s="302"/>
      <c r="KMX9" s="302"/>
      <c r="KMY9" s="302"/>
      <c r="KMZ9" s="302"/>
      <c r="KNA9" s="302"/>
      <c r="KNB9" s="302"/>
      <c r="KNC9" s="302"/>
      <c r="KND9" s="302"/>
      <c r="KNE9" s="302"/>
      <c r="KNF9" s="302"/>
      <c r="KNG9" s="302"/>
      <c r="KNH9" s="302"/>
      <c r="KNI9" s="302"/>
      <c r="KNJ9" s="302"/>
      <c r="KNK9" s="302"/>
      <c r="KNL9" s="302"/>
      <c r="KNM9" s="302"/>
      <c r="KNN9" s="302"/>
      <c r="KNO9" s="302"/>
      <c r="KNP9" s="302"/>
      <c r="KNQ9" s="302"/>
      <c r="KNR9" s="302"/>
      <c r="KNS9" s="302"/>
      <c r="KNT9" s="302"/>
      <c r="KNU9" s="302"/>
      <c r="KNV9" s="302"/>
      <c r="KNW9" s="302"/>
      <c r="KNX9" s="302"/>
      <c r="KNY9" s="302"/>
      <c r="KNZ9" s="302"/>
      <c r="KOA9" s="302"/>
      <c r="KOB9" s="302"/>
      <c r="KOC9" s="302"/>
      <c r="KOD9" s="302"/>
      <c r="KOE9" s="302"/>
      <c r="KOF9" s="302"/>
      <c r="KOG9" s="302"/>
      <c r="KOH9" s="302"/>
      <c r="KOI9" s="302"/>
      <c r="KOJ9" s="302"/>
      <c r="KOK9" s="302"/>
      <c r="KOL9" s="302"/>
      <c r="KOM9" s="302"/>
      <c r="KON9" s="302"/>
      <c r="KOO9" s="302"/>
      <c r="KOP9" s="302"/>
      <c r="KOQ9" s="302"/>
      <c r="KOR9" s="302"/>
      <c r="KOS9" s="302"/>
      <c r="KOT9" s="302"/>
      <c r="KOU9" s="302"/>
      <c r="KOV9" s="302"/>
      <c r="KOW9" s="302"/>
      <c r="KOX9" s="302"/>
      <c r="KOY9" s="302"/>
      <c r="KOZ9" s="302"/>
      <c r="KPA9" s="302"/>
      <c r="KPB9" s="302"/>
      <c r="KPC9" s="302"/>
      <c r="KPD9" s="302"/>
      <c r="KPE9" s="302"/>
      <c r="KPF9" s="302"/>
      <c r="KPG9" s="302"/>
      <c r="KPH9" s="302"/>
      <c r="KPI9" s="302"/>
      <c r="KPJ9" s="302"/>
      <c r="KPK9" s="302"/>
      <c r="KPL9" s="302"/>
      <c r="KPM9" s="302"/>
      <c r="KPN9" s="302"/>
      <c r="KPO9" s="302"/>
      <c r="KPP9" s="302"/>
      <c r="KPQ9" s="302"/>
      <c r="KPR9" s="302"/>
      <c r="KPS9" s="302"/>
      <c r="KPT9" s="302"/>
      <c r="KPU9" s="302"/>
      <c r="KPV9" s="302"/>
      <c r="KPW9" s="302"/>
      <c r="KPX9" s="302"/>
      <c r="KPY9" s="302"/>
      <c r="KPZ9" s="302"/>
      <c r="KQA9" s="302"/>
      <c r="KQB9" s="302"/>
      <c r="KQC9" s="302"/>
      <c r="KQD9" s="302"/>
      <c r="KQE9" s="302"/>
      <c r="KQF9" s="302"/>
      <c r="KQG9" s="302"/>
      <c r="KQH9" s="302"/>
      <c r="KQI9" s="302"/>
      <c r="KQJ9" s="302"/>
      <c r="KQK9" s="302"/>
      <c r="KQL9" s="302"/>
      <c r="KQM9" s="302"/>
      <c r="KQN9" s="302"/>
      <c r="KQO9" s="302"/>
      <c r="KQP9" s="302"/>
      <c r="KQQ9" s="302"/>
      <c r="KQR9" s="302"/>
      <c r="KQS9" s="302"/>
      <c r="KQT9" s="302"/>
      <c r="KQU9" s="302"/>
      <c r="KQV9" s="302"/>
      <c r="KQW9" s="302"/>
      <c r="KQX9" s="302"/>
      <c r="KQY9" s="302"/>
      <c r="KQZ9" s="302"/>
      <c r="KRA9" s="302"/>
      <c r="KRB9" s="302"/>
      <c r="KRC9" s="302"/>
      <c r="KRD9" s="302"/>
      <c r="KRE9" s="302"/>
      <c r="KRF9" s="302"/>
      <c r="KRG9" s="302"/>
      <c r="KRH9" s="302"/>
      <c r="KRI9" s="302"/>
      <c r="KRJ9" s="302"/>
      <c r="KRK9" s="302"/>
      <c r="KRL9" s="302"/>
      <c r="KRM9" s="302"/>
      <c r="KRN9" s="302"/>
      <c r="KRO9" s="302"/>
      <c r="KRP9" s="302"/>
      <c r="KRQ9" s="302"/>
      <c r="KRR9" s="302"/>
      <c r="KRS9" s="302"/>
      <c r="KRT9" s="302"/>
      <c r="KRU9" s="302"/>
      <c r="KRV9" s="302"/>
      <c r="KRW9" s="302"/>
      <c r="KRX9" s="302"/>
      <c r="KRY9" s="302"/>
      <c r="KRZ9" s="302"/>
      <c r="KSA9" s="302"/>
      <c r="KSB9" s="302"/>
      <c r="KSC9" s="302"/>
      <c r="KSD9" s="302"/>
      <c r="KSE9" s="302"/>
      <c r="KSF9" s="302"/>
      <c r="KSG9" s="302"/>
      <c r="KSH9" s="302"/>
      <c r="KSI9" s="302"/>
      <c r="KSJ9" s="302"/>
      <c r="KSK9" s="302"/>
      <c r="KSL9" s="302"/>
      <c r="KSM9" s="302"/>
      <c r="KSN9" s="302"/>
      <c r="KSO9" s="302"/>
      <c r="KSP9" s="302"/>
      <c r="KSQ9" s="302"/>
      <c r="KSR9" s="302"/>
      <c r="KSS9" s="302"/>
      <c r="KST9" s="302"/>
      <c r="KSU9" s="302"/>
      <c r="KSV9" s="302"/>
      <c r="KSW9" s="302"/>
      <c r="KSX9" s="302"/>
      <c r="KSY9" s="302"/>
      <c r="KSZ9" s="302"/>
      <c r="KTA9" s="302"/>
      <c r="KTB9" s="302"/>
      <c r="KTC9" s="302"/>
      <c r="KTD9" s="302"/>
      <c r="KTE9" s="302"/>
      <c r="KTF9" s="302"/>
      <c r="KTG9" s="302"/>
      <c r="KTH9" s="302"/>
      <c r="KTI9" s="302"/>
      <c r="KTJ9" s="302"/>
      <c r="KTK9" s="302"/>
      <c r="KTL9" s="302"/>
      <c r="KTM9" s="302"/>
      <c r="KTN9" s="302"/>
      <c r="KTO9" s="302"/>
      <c r="KTP9" s="302"/>
      <c r="KTQ9" s="302"/>
      <c r="KTR9" s="302"/>
      <c r="KTS9" s="302"/>
      <c r="KTT9" s="302"/>
      <c r="KTU9" s="302"/>
      <c r="KTV9" s="302"/>
      <c r="KTW9" s="302"/>
      <c r="KTX9" s="302"/>
      <c r="KTY9" s="302"/>
      <c r="KTZ9" s="302"/>
      <c r="KUA9" s="302"/>
      <c r="KUB9" s="302"/>
      <c r="KUC9" s="302"/>
      <c r="KUD9" s="302"/>
      <c r="KUE9" s="302"/>
      <c r="KUF9" s="302"/>
      <c r="KUG9" s="302"/>
      <c r="KUH9" s="302"/>
      <c r="KUI9" s="302"/>
      <c r="KUJ9" s="302"/>
      <c r="KUK9" s="302"/>
      <c r="KUL9" s="302"/>
      <c r="KUM9" s="302"/>
      <c r="KUN9" s="302"/>
      <c r="KUO9" s="302"/>
      <c r="KUP9" s="302"/>
      <c r="KUQ9" s="302"/>
      <c r="KUR9" s="302"/>
      <c r="KUS9" s="302"/>
      <c r="KUT9" s="302"/>
      <c r="KUU9" s="302"/>
      <c r="KUV9" s="302"/>
      <c r="KUW9" s="302"/>
      <c r="KUX9" s="302"/>
      <c r="KUY9" s="302"/>
      <c r="KUZ9" s="302"/>
      <c r="KVA9" s="302"/>
      <c r="KVB9" s="302"/>
      <c r="KVC9" s="302"/>
      <c r="KVD9" s="302"/>
      <c r="KVE9" s="302"/>
      <c r="KVF9" s="302"/>
      <c r="KVG9" s="302"/>
      <c r="KVH9" s="302"/>
      <c r="KVI9" s="302"/>
      <c r="KVJ9" s="302"/>
      <c r="KVK9" s="302"/>
      <c r="KVL9" s="302"/>
      <c r="KVM9" s="302"/>
      <c r="KVN9" s="302"/>
      <c r="KVO9" s="302"/>
      <c r="KVP9" s="302"/>
      <c r="KVQ9" s="302"/>
      <c r="KVR9" s="302"/>
      <c r="KVS9" s="302"/>
      <c r="KVT9" s="302"/>
      <c r="KVU9" s="302"/>
      <c r="KVV9" s="302"/>
      <c r="KVW9" s="302"/>
      <c r="KVX9" s="302"/>
      <c r="KVY9" s="302"/>
      <c r="KVZ9" s="302"/>
      <c r="KWA9" s="302"/>
      <c r="KWB9" s="302"/>
      <c r="KWC9" s="302"/>
      <c r="KWD9" s="302"/>
      <c r="KWE9" s="302"/>
      <c r="KWF9" s="302"/>
      <c r="KWG9" s="302"/>
      <c r="KWH9" s="302"/>
      <c r="KWI9" s="302"/>
      <c r="KWJ9" s="302"/>
      <c r="KWK9" s="302"/>
      <c r="KWL9" s="302"/>
      <c r="KWM9" s="302"/>
      <c r="KWN9" s="302"/>
      <c r="KWO9" s="302"/>
      <c r="KWP9" s="302"/>
      <c r="KWQ9" s="302"/>
      <c r="KWR9" s="302"/>
      <c r="KWS9" s="302"/>
      <c r="KWT9" s="302"/>
      <c r="KWU9" s="302"/>
      <c r="KWV9" s="302"/>
      <c r="KWW9" s="302"/>
      <c r="KWX9" s="302"/>
      <c r="KWY9" s="302"/>
      <c r="KWZ9" s="302"/>
      <c r="KXA9" s="302"/>
      <c r="KXB9" s="302"/>
      <c r="KXC9" s="302"/>
      <c r="KXD9" s="302"/>
      <c r="KXE9" s="302"/>
      <c r="KXF9" s="302"/>
      <c r="KXG9" s="302"/>
      <c r="KXH9" s="302"/>
      <c r="KXI9" s="302"/>
      <c r="KXJ9" s="302"/>
      <c r="KXK9" s="302"/>
      <c r="KXL9" s="302"/>
      <c r="KXM9" s="302"/>
      <c r="KXN9" s="302"/>
      <c r="KXO9" s="302"/>
      <c r="KXP9" s="302"/>
      <c r="KXQ9" s="302"/>
      <c r="KXR9" s="302"/>
      <c r="KXS9" s="302"/>
      <c r="KXT9" s="302"/>
      <c r="KXU9" s="302"/>
      <c r="KXV9" s="302"/>
      <c r="KXW9" s="302"/>
      <c r="KXX9" s="302"/>
      <c r="KXY9" s="302"/>
      <c r="KXZ9" s="302"/>
      <c r="KYA9" s="302"/>
      <c r="KYB9" s="302"/>
      <c r="KYC9" s="302"/>
      <c r="KYD9" s="302"/>
      <c r="KYE9" s="302"/>
      <c r="KYF9" s="302"/>
      <c r="KYG9" s="302"/>
      <c r="KYH9" s="302"/>
      <c r="KYI9" s="302"/>
      <c r="KYJ9" s="302"/>
      <c r="KYK9" s="302"/>
      <c r="KYL9" s="302"/>
      <c r="KYM9" s="302"/>
      <c r="KYN9" s="302"/>
      <c r="KYO9" s="302"/>
      <c r="KYP9" s="302"/>
      <c r="KYQ9" s="302"/>
      <c r="KYR9" s="302"/>
      <c r="KYS9" s="302"/>
      <c r="KYT9" s="302"/>
      <c r="KYU9" s="302"/>
      <c r="KYV9" s="302"/>
      <c r="KYW9" s="302"/>
      <c r="KYX9" s="302"/>
      <c r="KYY9" s="302"/>
      <c r="KYZ9" s="302"/>
      <c r="KZA9" s="302"/>
      <c r="KZB9" s="302"/>
      <c r="KZC9" s="302"/>
      <c r="KZD9" s="302"/>
      <c r="KZE9" s="302"/>
      <c r="KZF9" s="302"/>
      <c r="KZG9" s="302"/>
      <c r="KZH9" s="302"/>
      <c r="KZI9" s="302"/>
      <c r="KZJ9" s="302"/>
      <c r="KZK9" s="302"/>
      <c r="KZL9" s="302"/>
      <c r="KZM9" s="302"/>
      <c r="KZN9" s="302"/>
      <c r="KZO9" s="302"/>
      <c r="KZP9" s="302"/>
      <c r="KZQ9" s="302"/>
      <c r="KZR9" s="302"/>
      <c r="KZS9" s="302"/>
      <c r="KZT9" s="302"/>
      <c r="KZU9" s="302"/>
      <c r="KZV9" s="302"/>
      <c r="KZW9" s="302"/>
      <c r="KZX9" s="302"/>
      <c r="KZY9" s="302"/>
      <c r="KZZ9" s="302"/>
      <c r="LAA9" s="302"/>
      <c r="LAB9" s="302"/>
      <c r="LAC9" s="302"/>
      <c r="LAD9" s="302"/>
      <c r="LAE9" s="302"/>
      <c r="LAF9" s="302"/>
      <c r="LAG9" s="302"/>
      <c r="LAH9" s="302"/>
      <c r="LAI9" s="302"/>
      <c r="LAJ9" s="302"/>
      <c r="LAK9" s="302"/>
      <c r="LAL9" s="302"/>
      <c r="LAM9" s="302"/>
      <c r="LAN9" s="302"/>
      <c r="LAO9" s="302"/>
      <c r="LAP9" s="302"/>
      <c r="LAQ9" s="302"/>
      <c r="LAR9" s="302"/>
      <c r="LAS9" s="302"/>
      <c r="LAT9" s="302"/>
      <c r="LAU9" s="302"/>
      <c r="LAV9" s="302"/>
      <c r="LAW9" s="302"/>
      <c r="LAX9" s="302"/>
      <c r="LAY9" s="302"/>
      <c r="LAZ9" s="302"/>
      <c r="LBA9" s="302"/>
      <c r="LBB9" s="302"/>
      <c r="LBC9" s="302"/>
      <c r="LBD9" s="302"/>
      <c r="LBE9" s="302"/>
      <c r="LBF9" s="302"/>
      <c r="LBG9" s="302"/>
      <c r="LBH9" s="302"/>
      <c r="LBI9" s="302"/>
      <c r="LBJ9" s="302"/>
      <c r="LBK9" s="302"/>
      <c r="LBL9" s="302"/>
      <c r="LBM9" s="302"/>
      <c r="LBN9" s="302"/>
      <c r="LBO9" s="302"/>
      <c r="LBP9" s="302"/>
      <c r="LBQ9" s="302"/>
      <c r="LBR9" s="302"/>
      <c r="LBS9" s="302"/>
      <c r="LBT9" s="302"/>
      <c r="LBU9" s="302"/>
      <c r="LBV9" s="302"/>
      <c r="LBW9" s="302"/>
      <c r="LBX9" s="302"/>
      <c r="LBY9" s="302"/>
      <c r="LBZ9" s="302"/>
      <c r="LCA9" s="302"/>
      <c r="LCB9" s="302"/>
      <c r="LCC9" s="302"/>
      <c r="LCD9" s="302"/>
      <c r="LCE9" s="302"/>
      <c r="LCF9" s="302"/>
      <c r="LCG9" s="302"/>
      <c r="LCH9" s="302"/>
      <c r="LCI9" s="302"/>
      <c r="LCJ9" s="302"/>
      <c r="LCK9" s="302"/>
      <c r="LCL9" s="302"/>
      <c r="LCM9" s="302"/>
      <c r="LCN9" s="302"/>
      <c r="LCO9" s="302"/>
      <c r="LCP9" s="302"/>
      <c r="LCQ9" s="302"/>
      <c r="LCR9" s="302"/>
      <c r="LCS9" s="302"/>
      <c r="LCT9" s="302"/>
      <c r="LCU9" s="302"/>
      <c r="LCV9" s="302"/>
      <c r="LCW9" s="302"/>
      <c r="LCX9" s="302"/>
      <c r="LCY9" s="302"/>
      <c r="LCZ9" s="302"/>
      <c r="LDA9" s="302"/>
      <c r="LDB9" s="302"/>
      <c r="LDC9" s="302"/>
      <c r="LDD9" s="302"/>
      <c r="LDE9" s="302"/>
      <c r="LDF9" s="302"/>
      <c r="LDG9" s="302"/>
      <c r="LDH9" s="302"/>
      <c r="LDI9" s="302"/>
      <c r="LDJ9" s="302"/>
      <c r="LDK9" s="302"/>
      <c r="LDL9" s="302"/>
      <c r="LDM9" s="302"/>
      <c r="LDN9" s="302"/>
      <c r="LDO9" s="302"/>
      <c r="LDP9" s="302"/>
      <c r="LDQ9" s="302"/>
      <c r="LDR9" s="302"/>
      <c r="LDS9" s="302"/>
      <c r="LDT9" s="302"/>
      <c r="LDU9" s="302"/>
      <c r="LDV9" s="302"/>
      <c r="LDW9" s="302"/>
      <c r="LDX9" s="302"/>
      <c r="LDY9" s="302"/>
      <c r="LDZ9" s="302"/>
      <c r="LEA9" s="302"/>
      <c r="LEB9" s="302"/>
      <c r="LEC9" s="302"/>
      <c r="LED9" s="302"/>
      <c r="LEE9" s="302"/>
      <c r="LEF9" s="302"/>
      <c r="LEG9" s="302"/>
      <c r="LEH9" s="302"/>
      <c r="LEI9" s="302"/>
      <c r="LEJ9" s="302"/>
      <c r="LEK9" s="302"/>
      <c r="LEL9" s="302"/>
      <c r="LEM9" s="302"/>
      <c r="LEN9" s="302"/>
      <c r="LEO9" s="302"/>
      <c r="LEP9" s="302"/>
      <c r="LEQ9" s="302"/>
      <c r="LER9" s="302"/>
      <c r="LES9" s="302"/>
      <c r="LET9" s="302"/>
      <c r="LEU9" s="302"/>
      <c r="LEV9" s="302"/>
      <c r="LEW9" s="302"/>
      <c r="LEX9" s="302"/>
      <c r="LEY9" s="302"/>
      <c r="LEZ9" s="302"/>
      <c r="LFA9" s="302"/>
      <c r="LFB9" s="302"/>
      <c r="LFC9" s="302"/>
      <c r="LFD9" s="302"/>
      <c r="LFE9" s="302"/>
      <c r="LFF9" s="302"/>
      <c r="LFG9" s="302"/>
      <c r="LFH9" s="302"/>
      <c r="LFI9" s="302"/>
      <c r="LFJ9" s="302"/>
      <c r="LFK9" s="302"/>
      <c r="LFL9" s="302"/>
      <c r="LFM9" s="302"/>
      <c r="LFN9" s="302"/>
      <c r="LFO9" s="302"/>
      <c r="LFP9" s="302"/>
      <c r="LFQ9" s="302"/>
      <c r="LFR9" s="302"/>
      <c r="LFS9" s="302"/>
      <c r="LFT9" s="302"/>
      <c r="LFU9" s="302"/>
      <c r="LFV9" s="302"/>
      <c r="LFW9" s="302"/>
      <c r="LFX9" s="302"/>
      <c r="LFY9" s="302"/>
      <c r="LFZ9" s="302"/>
      <c r="LGA9" s="302"/>
      <c r="LGB9" s="302"/>
      <c r="LGC9" s="302"/>
      <c r="LGD9" s="302"/>
      <c r="LGE9" s="302"/>
      <c r="LGF9" s="302"/>
      <c r="LGG9" s="302"/>
      <c r="LGH9" s="302"/>
      <c r="LGI9" s="302"/>
      <c r="LGJ9" s="302"/>
      <c r="LGK9" s="302"/>
      <c r="LGL9" s="302"/>
      <c r="LGM9" s="302"/>
      <c r="LGN9" s="302"/>
      <c r="LGO9" s="302"/>
      <c r="LGP9" s="302"/>
      <c r="LGQ9" s="302"/>
      <c r="LGR9" s="302"/>
      <c r="LGS9" s="302"/>
      <c r="LGT9" s="302"/>
      <c r="LGU9" s="302"/>
      <c r="LGV9" s="302"/>
      <c r="LGW9" s="302"/>
      <c r="LGX9" s="302"/>
      <c r="LGY9" s="302"/>
      <c r="LGZ9" s="302"/>
      <c r="LHA9" s="302"/>
      <c r="LHB9" s="302"/>
      <c r="LHC9" s="302"/>
      <c r="LHD9" s="302"/>
      <c r="LHE9" s="302"/>
      <c r="LHF9" s="302"/>
      <c r="LHG9" s="302"/>
      <c r="LHH9" s="302"/>
      <c r="LHI9" s="302"/>
      <c r="LHJ9" s="302"/>
      <c r="LHK9" s="302"/>
      <c r="LHL9" s="302"/>
      <c r="LHM9" s="302"/>
      <c r="LHN9" s="302"/>
      <c r="LHO9" s="302"/>
      <c r="LHP9" s="302"/>
      <c r="LHQ9" s="302"/>
      <c r="LHR9" s="302"/>
      <c r="LHS9" s="302"/>
      <c r="LHT9" s="302"/>
      <c r="LHU9" s="302"/>
      <c r="LHV9" s="302"/>
      <c r="LHW9" s="302"/>
      <c r="LHX9" s="302"/>
      <c r="LHY9" s="302"/>
      <c r="LHZ9" s="302"/>
      <c r="LIA9" s="302"/>
      <c r="LIB9" s="302"/>
      <c r="LIC9" s="302"/>
      <c r="LID9" s="302"/>
      <c r="LIE9" s="302"/>
      <c r="LIF9" s="302"/>
      <c r="LIG9" s="302"/>
      <c r="LIH9" s="302"/>
      <c r="LII9" s="302"/>
      <c r="LIJ9" s="302"/>
      <c r="LIK9" s="302"/>
      <c r="LIL9" s="302"/>
      <c r="LIM9" s="302"/>
      <c r="LIN9" s="302"/>
      <c r="LIO9" s="302"/>
      <c r="LIP9" s="302"/>
      <c r="LIQ9" s="302"/>
      <c r="LIR9" s="302"/>
      <c r="LIS9" s="302"/>
      <c r="LIT9" s="302"/>
      <c r="LIU9" s="302"/>
      <c r="LIV9" s="302"/>
      <c r="LIW9" s="302"/>
      <c r="LIX9" s="302"/>
      <c r="LIY9" s="302"/>
      <c r="LIZ9" s="302"/>
      <c r="LJA9" s="302"/>
      <c r="LJB9" s="302"/>
      <c r="LJC9" s="302"/>
      <c r="LJD9" s="302"/>
      <c r="LJE9" s="302"/>
      <c r="LJF9" s="302"/>
      <c r="LJG9" s="302"/>
      <c r="LJH9" s="302"/>
      <c r="LJI9" s="302"/>
      <c r="LJJ9" s="302"/>
      <c r="LJK9" s="302"/>
      <c r="LJL9" s="302"/>
      <c r="LJM9" s="302"/>
      <c r="LJN9" s="302"/>
      <c r="LJO9" s="302"/>
      <c r="LJP9" s="302"/>
      <c r="LJQ9" s="302"/>
      <c r="LJR9" s="302"/>
      <c r="LJS9" s="302"/>
      <c r="LJT9" s="302"/>
      <c r="LJU9" s="302"/>
      <c r="LJV9" s="302"/>
      <c r="LJW9" s="302"/>
      <c r="LJX9" s="302"/>
      <c r="LJY9" s="302"/>
      <c r="LJZ9" s="302"/>
      <c r="LKA9" s="302"/>
      <c r="LKB9" s="302"/>
      <c r="LKC9" s="302"/>
      <c r="LKD9" s="302"/>
      <c r="LKE9" s="302"/>
      <c r="LKF9" s="302"/>
      <c r="LKG9" s="302"/>
      <c r="LKH9" s="302"/>
      <c r="LKI9" s="302"/>
      <c r="LKJ9" s="302"/>
      <c r="LKK9" s="302"/>
      <c r="LKL9" s="302"/>
      <c r="LKM9" s="302"/>
      <c r="LKN9" s="302"/>
      <c r="LKO9" s="302"/>
      <c r="LKP9" s="302"/>
      <c r="LKQ9" s="302"/>
      <c r="LKR9" s="302"/>
      <c r="LKS9" s="302"/>
      <c r="LKT9" s="302"/>
      <c r="LKU9" s="302"/>
      <c r="LKV9" s="302"/>
      <c r="LKW9" s="302"/>
      <c r="LKX9" s="302"/>
      <c r="LKY9" s="302"/>
      <c r="LKZ9" s="302"/>
      <c r="LLA9" s="302"/>
      <c r="LLB9" s="302"/>
      <c r="LLC9" s="302"/>
      <c r="LLD9" s="302"/>
      <c r="LLE9" s="302"/>
      <c r="LLF9" s="302"/>
      <c r="LLG9" s="302"/>
      <c r="LLH9" s="302"/>
      <c r="LLI9" s="302"/>
      <c r="LLJ9" s="302"/>
      <c r="LLK9" s="302"/>
      <c r="LLL9" s="302"/>
      <c r="LLM9" s="302"/>
      <c r="LLN9" s="302"/>
      <c r="LLO9" s="302"/>
      <c r="LLP9" s="302"/>
      <c r="LLQ9" s="302"/>
      <c r="LLR9" s="302"/>
      <c r="LLS9" s="302"/>
      <c r="LLT9" s="302"/>
      <c r="LLU9" s="302"/>
      <c r="LLV9" s="302"/>
      <c r="LLW9" s="302"/>
      <c r="LLX9" s="302"/>
      <c r="LLY9" s="302"/>
      <c r="LLZ9" s="302"/>
      <c r="LMA9" s="302"/>
      <c r="LMB9" s="302"/>
      <c r="LMC9" s="302"/>
      <c r="LMD9" s="302"/>
      <c r="LME9" s="302"/>
      <c r="LMF9" s="302"/>
      <c r="LMG9" s="302"/>
      <c r="LMH9" s="302"/>
      <c r="LMI9" s="302"/>
      <c r="LMJ9" s="302"/>
      <c r="LMK9" s="302"/>
      <c r="LML9" s="302"/>
      <c r="LMM9" s="302"/>
      <c r="LMN9" s="302"/>
      <c r="LMO9" s="302"/>
      <c r="LMP9" s="302"/>
      <c r="LMQ9" s="302"/>
      <c r="LMR9" s="302"/>
      <c r="LMS9" s="302"/>
      <c r="LMT9" s="302"/>
      <c r="LMU9" s="302"/>
      <c r="LMV9" s="302"/>
      <c r="LMW9" s="302"/>
      <c r="LMX9" s="302"/>
      <c r="LMY9" s="302"/>
      <c r="LMZ9" s="302"/>
      <c r="LNA9" s="302"/>
      <c r="LNB9" s="302"/>
      <c r="LNC9" s="302"/>
      <c r="LND9" s="302"/>
      <c r="LNE9" s="302"/>
      <c r="LNF9" s="302"/>
      <c r="LNG9" s="302"/>
      <c r="LNH9" s="302"/>
      <c r="LNI9" s="302"/>
      <c r="LNJ9" s="302"/>
      <c r="LNK9" s="302"/>
      <c r="LNL9" s="302"/>
      <c r="LNM9" s="302"/>
      <c r="LNN9" s="302"/>
      <c r="LNO9" s="302"/>
      <c r="LNP9" s="302"/>
      <c r="LNQ9" s="302"/>
      <c r="LNR9" s="302"/>
      <c r="LNS9" s="302"/>
      <c r="LNT9" s="302"/>
      <c r="LNU9" s="302"/>
      <c r="LNV9" s="302"/>
      <c r="LNW9" s="302"/>
      <c r="LNX9" s="302"/>
      <c r="LNY9" s="302"/>
      <c r="LNZ9" s="302"/>
      <c r="LOA9" s="302"/>
      <c r="LOB9" s="302"/>
      <c r="LOC9" s="302"/>
      <c r="LOD9" s="302"/>
      <c r="LOE9" s="302"/>
      <c r="LOF9" s="302"/>
      <c r="LOG9" s="302"/>
      <c r="LOH9" s="302"/>
      <c r="LOI9" s="302"/>
      <c r="LOJ9" s="302"/>
      <c r="LOK9" s="302"/>
      <c r="LOL9" s="302"/>
      <c r="LOM9" s="302"/>
      <c r="LON9" s="302"/>
      <c r="LOO9" s="302"/>
      <c r="LOP9" s="302"/>
      <c r="LOQ9" s="302"/>
      <c r="LOR9" s="302"/>
      <c r="LOS9" s="302"/>
      <c r="LOT9" s="302"/>
      <c r="LOU9" s="302"/>
      <c r="LOV9" s="302"/>
      <c r="LOW9" s="302"/>
      <c r="LOX9" s="302"/>
      <c r="LOY9" s="302"/>
      <c r="LOZ9" s="302"/>
      <c r="LPA9" s="302"/>
      <c r="LPB9" s="302"/>
      <c r="LPC9" s="302"/>
      <c r="LPD9" s="302"/>
      <c r="LPE9" s="302"/>
      <c r="LPF9" s="302"/>
      <c r="LPG9" s="302"/>
      <c r="LPH9" s="302"/>
      <c r="LPI9" s="302"/>
      <c r="LPJ9" s="302"/>
      <c r="LPK9" s="302"/>
      <c r="LPL9" s="302"/>
      <c r="LPM9" s="302"/>
      <c r="LPN9" s="302"/>
      <c r="LPO9" s="302"/>
      <c r="LPP9" s="302"/>
      <c r="LPQ9" s="302"/>
      <c r="LPR9" s="302"/>
      <c r="LPS9" s="302"/>
      <c r="LPT9" s="302"/>
      <c r="LPU9" s="302"/>
      <c r="LPV9" s="302"/>
      <c r="LPW9" s="302"/>
      <c r="LPX9" s="302"/>
      <c r="LPY9" s="302"/>
      <c r="LPZ9" s="302"/>
      <c r="LQA9" s="302"/>
      <c r="LQB9" s="302"/>
      <c r="LQC9" s="302"/>
      <c r="LQD9" s="302"/>
      <c r="LQE9" s="302"/>
      <c r="LQF9" s="302"/>
      <c r="LQG9" s="302"/>
      <c r="LQH9" s="302"/>
      <c r="LQI9" s="302"/>
      <c r="LQJ9" s="302"/>
      <c r="LQK9" s="302"/>
      <c r="LQL9" s="302"/>
      <c r="LQM9" s="302"/>
      <c r="LQN9" s="302"/>
      <c r="LQO9" s="302"/>
      <c r="LQP9" s="302"/>
      <c r="LQQ9" s="302"/>
      <c r="LQR9" s="302"/>
      <c r="LQS9" s="302"/>
      <c r="LQT9" s="302"/>
      <c r="LQU9" s="302"/>
      <c r="LQV9" s="302"/>
      <c r="LQW9" s="302"/>
      <c r="LQX9" s="302"/>
      <c r="LQY9" s="302"/>
      <c r="LQZ9" s="302"/>
      <c r="LRA9" s="302"/>
      <c r="LRB9" s="302"/>
      <c r="LRC9" s="302"/>
      <c r="LRD9" s="302"/>
      <c r="LRE9" s="302"/>
      <c r="LRF9" s="302"/>
      <c r="LRG9" s="302"/>
      <c r="LRH9" s="302"/>
      <c r="LRI9" s="302"/>
      <c r="LRJ9" s="302"/>
      <c r="LRK9" s="302"/>
      <c r="LRL9" s="302"/>
      <c r="LRM9" s="302"/>
      <c r="LRN9" s="302"/>
      <c r="LRO9" s="302"/>
      <c r="LRP9" s="302"/>
      <c r="LRQ9" s="302"/>
      <c r="LRR9" s="302"/>
      <c r="LRS9" s="302"/>
      <c r="LRT9" s="302"/>
      <c r="LRU9" s="302"/>
      <c r="LRV9" s="302"/>
      <c r="LRW9" s="302"/>
      <c r="LRX9" s="302"/>
      <c r="LRY9" s="302"/>
      <c r="LRZ9" s="302"/>
      <c r="LSA9" s="302"/>
      <c r="LSB9" s="302"/>
      <c r="LSC9" s="302"/>
      <c r="LSD9" s="302"/>
      <c r="LSE9" s="302"/>
      <c r="LSF9" s="302"/>
      <c r="LSG9" s="302"/>
      <c r="LSH9" s="302"/>
      <c r="LSI9" s="302"/>
      <c r="LSJ9" s="302"/>
      <c r="LSK9" s="302"/>
      <c r="LSL9" s="302"/>
      <c r="LSM9" s="302"/>
      <c r="LSN9" s="302"/>
      <c r="LSO9" s="302"/>
      <c r="LSP9" s="302"/>
      <c r="LSQ9" s="302"/>
      <c r="LSR9" s="302"/>
      <c r="LSS9" s="302"/>
      <c r="LST9" s="302"/>
      <c r="LSU9" s="302"/>
      <c r="LSV9" s="302"/>
      <c r="LSW9" s="302"/>
      <c r="LSX9" s="302"/>
      <c r="LSY9" s="302"/>
      <c r="LSZ9" s="302"/>
      <c r="LTA9" s="302"/>
      <c r="LTB9" s="302"/>
      <c r="LTC9" s="302"/>
      <c r="LTD9" s="302"/>
      <c r="LTE9" s="302"/>
      <c r="LTF9" s="302"/>
      <c r="LTG9" s="302"/>
      <c r="LTH9" s="302"/>
      <c r="LTI9" s="302"/>
      <c r="LTJ9" s="302"/>
      <c r="LTK9" s="302"/>
      <c r="LTL9" s="302"/>
      <c r="LTM9" s="302"/>
      <c r="LTN9" s="302"/>
      <c r="LTO9" s="302"/>
      <c r="LTP9" s="302"/>
      <c r="LTQ9" s="302"/>
      <c r="LTR9" s="302"/>
      <c r="LTS9" s="302"/>
      <c r="LTT9" s="302"/>
      <c r="LTU9" s="302"/>
      <c r="LTV9" s="302"/>
      <c r="LTW9" s="302"/>
      <c r="LTX9" s="302"/>
      <c r="LTY9" s="302"/>
      <c r="LTZ9" s="302"/>
      <c r="LUA9" s="302"/>
      <c r="LUB9" s="302"/>
      <c r="LUC9" s="302"/>
      <c r="LUD9" s="302"/>
      <c r="LUE9" s="302"/>
      <c r="LUF9" s="302"/>
      <c r="LUG9" s="302"/>
      <c r="LUH9" s="302"/>
      <c r="LUI9" s="302"/>
      <c r="LUJ9" s="302"/>
      <c r="LUK9" s="302"/>
      <c r="LUL9" s="302"/>
      <c r="LUM9" s="302"/>
      <c r="LUN9" s="302"/>
      <c r="LUO9" s="302"/>
      <c r="LUP9" s="302"/>
      <c r="LUQ9" s="302"/>
      <c r="LUR9" s="302"/>
      <c r="LUS9" s="302"/>
      <c r="LUT9" s="302"/>
      <c r="LUU9" s="302"/>
      <c r="LUV9" s="302"/>
      <c r="LUW9" s="302"/>
      <c r="LUX9" s="302"/>
      <c r="LUY9" s="302"/>
      <c r="LUZ9" s="302"/>
      <c r="LVA9" s="302"/>
      <c r="LVB9" s="302"/>
      <c r="LVC9" s="302"/>
      <c r="LVD9" s="302"/>
      <c r="LVE9" s="302"/>
      <c r="LVF9" s="302"/>
      <c r="LVG9" s="302"/>
      <c r="LVH9" s="302"/>
      <c r="LVI9" s="302"/>
      <c r="LVJ9" s="302"/>
      <c r="LVK9" s="302"/>
      <c r="LVL9" s="302"/>
      <c r="LVM9" s="302"/>
      <c r="LVN9" s="302"/>
      <c r="LVO9" s="302"/>
      <c r="LVP9" s="302"/>
      <c r="LVQ9" s="302"/>
      <c r="LVR9" s="302"/>
      <c r="LVS9" s="302"/>
      <c r="LVT9" s="302"/>
      <c r="LVU9" s="302"/>
      <c r="LVV9" s="302"/>
      <c r="LVW9" s="302"/>
      <c r="LVX9" s="302"/>
      <c r="LVY9" s="302"/>
      <c r="LVZ9" s="302"/>
      <c r="LWA9" s="302"/>
      <c r="LWB9" s="302"/>
      <c r="LWC9" s="302"/>
      <c r="LWD9" s="302"/>
      <c r="LWE9" s="302"/>
      <c r="LWF9" s="302"/>
      <c r="LWG9" s="302"/>
      <c r="LWH9" s="302"/>
      <c r="LWI9" s="302"/>
      <c r="LWJ9" s="302"/>
      <c r="LWK9" s="302"/>
      <c r="LWL9" s="302"/>
      <c r="LWM9" s="302"/>
      <c r="LWN9" s="302"/>
      <c r="LWO9" s="302"/>
      <c r="LWP9" s="302"/>
      <c r="LWQ9" s="302"/>
      <c r="LWR9" s="302"/>
      <c r="LWS9" s="302"/>
      <c r="LWT9" s="302"/>
      <c r="LWU9" s="302"/>
      <c r="LWV9" s="302"/>
      <c r="LWW9" s="302"/>
      <c r="LWX9" s="302"/>
      <c r="LWY9" s="302"/>
      <c r="LWZ9" s="302"/>
      <c r="LXA9" s="302"/>
      <c r="LXB9" s="302"/>
      <c r="LXC9" s="302"/>
      <c r="LXD9" s="302"/>
      <c r="LXE9" s="302"/>
      <c r="LXF9" s="302"/>
      <c r="LXG9" s="302"/>
      <c r="LXH9" s="302"/>
      <c r="LXI9" s="302"/>
      <c r="LXJ9" s="302"/>
      <c r="LXK9" s="302"/>
      <c r="LXL9" s="302"/>
      <c r="LXM9" s="302"/>
      <c r="LXN9" s="302"/>
      <c r="LXO9" s="302"/>
      <c r="LXP9" s="302"/>
      <c r="LXQ9" s="302"/>
      <c r="LXR9" s="302"/>
      <c r="LXS9" s="302"/>
      <c r="LXT9" s="302"/>
      <c r="LXU9" s="302"/>
      <c r="LXV9" s="302"/>
      <c r="LXW9" s="302"/>
      <c r="LXX9" s="302"/>
      <c r="LXY9" s="302"/>
      <c r="LXZ9" s="302"/>
      <c r="LYA9" s="302"/>
      <c r="LYB9" s="302"/>
      <c r="LYC9" s="302"/>
      <c r="LYD9" s="302"/>
      <c r="LYE9" s="302"/>
      <c r="LYF9" s="302"/>
      <c r="LYG9" s="302"/>
      <c r="LYH9" s="302"/>
      <c r="LYI9" s="302"/>
      <c r="LYJ9" s="302"/>
      <c r="LYK9" s="302"/>
      <c r="LYL9" s="302"/>
      <c r="LYM9" s="302"/>
      <c r="LYN9" s="302"/>
      <c r="LYO9" s="302"/>
      <c r="LYP9" s="302"/>
      <c r="LYQ9" s="302"/>
      <c r="LYR9" s="302"/>
      <c r="LYS9" s="302"/>
      <c r="LYT9" s="302"/>
      <c r="LYU9" s="302"/>
      <c r="LYV9" s="302"/>
      <c r="LYW9" s="302"/>
      <c r="LYX9" s="302"/>
      <c r="LYY9" s="302"/>
      <c r="LYZ9" s="302"/>
      <c r="LZA9" s="302"/>
      <c r="LZB9" s="302"/>
      <c r="LZC9" s="302"/>
      <c r="LZD9" s="302"/>
      <c r="LZE9" s="302"/>
      <c r="LZF9" s="302"/>
      <c r="LZG9" s="302"/>
      <c r="LZH9" s="302"/>
      <c r="LZI9" s="302"/>
      <c r="LZJ9" s="302"/>
      <c r="LZK9" s="302"/>
      <c r="LZL9" s="302"/>
      <c r="LZM9" s="302"/>
      <c r="LZN9" s="302"/>
      <c r="LZO9" s="302"/>
      <c r="LZP9" s="302"/>
      <c r="LZQ9" s="302"/>
      <c r="LZR9" s="302"/>
      <c r="LZS9" s="302"/>
      <c r="LZT9" s="302"/>
      <c r="LZU9" s="302"/>
      <c r="LZV9" s="302"/>
      <c r="LZW9" s="302"/>
      <c r="LZX9" s="302"/>
      <c r="LZY9" s="302"/>
      <c r="LZZ9" s="302"/>
      <c r="MAA9" s="302"/>
      <c r="MAB9" s="302"/>
      <c r="MAC9" s="302"/>
      <c r="MAD9" s="302"/>
      <c r="MAE9" s="302"/>
      <c r="MAF9" s="302"/>
      <c r="MAG9" s="302"/>
      <c r="MAH9" s="302"/>
      <c r="MAI9" s="302"/>
      <c r="MAJ9" s="302"/>
      <c r="MAK9" s="302"/>
      <c r="MAL9" s="302"/>
      <c r="MAM9" s="302"/>
      <c r="MAN9" s="302"/>
      <c r="MAO9" s="302"/>
      <c r="MAP9" s="302"/>
      <c r="MAQ9" s="302"/>
      <c r="MAR9" s="302"/>
      <c r="MAS9" s="302"/>
      <c r="MAT9" s="302"/>
      <c r="MAU9" s="302"/>
      <c r="MAV9" s="302"/>
      <c r="MAW9" s="302"/>
      <c r="MAX9" s="302"/>
      <c r="MAY9" s="302"/>
      <c r="MAZ9" s="302"/>
      <c r="MBA9" s="302"/>
      <c r="MBB9" s="302"/>
      <c r="MBC9" s="302"/>
      <c r="MBD9" s="302"/>
      <c r="MBE9" s="302"/>
      <c r="MBF9" s="302"/>
      <c r="MBG9" s="302"/>
      <c r="MBH9" s="302"/>
      <c r="MBI9" s="302"/>
      <c r="MBJ9" s="302"/>
      <c r="MBK9" s="302"/>
      <c r="MBL9" s="302"/>
      <c r="MBM9" s="302"/>
      <c r="MBN9" s="302"/>
      <c r="MBO9" s="302"/>
      <c r="MBP9" s="302"/>
      <c r="MBQ9" s="302"/>
      <c r="MBR9" s="302"/>
      <c r="MBS9" s="302"/>
      <c r="MBT9" s="302"/>
      <c r="MBU9" s="302"/>
      <c r="MBV9" s="302"/>
      <c r="MBW9" s="302"/>
      <c r="MBX9" s="302"/>
      <c r="MBY9" s="302"/>
      <c r="MBZ9" s="302"/>
      <c r="MCA9" s="302"/>
      <c r="MCB9" s="302"/>
      <c r="MCC9" s="302"/>
      <c r="MCD9" s="302"/>
      <c r="MCE9" s="302"/>
      <c r="MCF9" s="302"/>
      <c r="MCG9" s="302"/>
      <c r="MCH9" s="302"/>
      <c r="MCI9" s="302"/>
      <c r="MCJ9" s="302"/>
      <c r="MCK9" s="302"/>
      <c r="MCL9" s="302"/>
      <c r="MCM9" s="302"/>
      <c r="MCN9" s="302"/>
      <c r="MCO9" s="302"/>
      <c r="MCP9" s="302"/>
      <c r="MCQ9" s="302"/>
      <c r="MCR9" s="302"/>
      <c r="MCS9" s="302"/>
      <c r="MCT9" s="302"/>
      <c r="MCU9" s="302"/>
      <c r="MCV9" s="302"/>
      <c r="MCW9" s="302"/>
      <c r="MCX9" s="302"/>
      <c r="MCY9" s="302"/>
      <c r="MCZ9" s="302"/>
      <c r="MDA9" s="302"/>
      <c r="MDB9" s="302"/>
      <c r="MDC9" s="302"/>
      <c r="MDD9" s="302"/>
      <c r="MDE9" s="302"/>
      <c r="MDF9" s="302"/>
      <c r="MDG9" s="302"/>
      <c r="MDH9" s="302"/>
      <c r="MDI9" s="302"/>
      <c r="MDJ9" s="302"/>
      <c r="MDK9" s="302"/>
      <c r="MDL9" s="302"/>
      <c r="MDM9" s="302"/>
      <c r="MDN9" s="302"/>
      <c r="MDO9" s="302"/>
      <c r="MDP9" s="302"/>
      <c r="MDQ9" s="302"/>
      <c r="MDR9" s="302"/>
      <c r="MDS9" s="302"/>
      <c r="MDT9" s="302"/>
      <c r="MDU9" s="302"/>
      <c r="MDV9" s="302"/>
      <c r="MDW9" s="302"/>
      <c r="MDX9" s="302"/>
      <c r="MDY9" s="302"/>
      <c r="MDZ9" s="302"/>
      <c r="MEA9" s="302"/>
      <c r="MEB9" s="302"/>
      <c r="MEC9" s="302"/>
      <c r="MED9" s="302"/>
      <c r="MEE9" s="302"/>
      <c r="MEF9" s="302"/>
      <c r="MEG9" s="302"/>
      <c r="MEH9" s="302"/>
      <c r="MEI9" s="302"/>
      <c r="MEJ9" s="302"/>
      <c r="MEK9" s="302"/>
      <c r="MEL9" s="302"/>
      <c r="MEM9" s="302"/>
      <c r="MEN9" s="302"/>
      <c r="MEO9" s="302"/>
      <c r="MEP9" s="302"/>
      <c r="MEQ9" s="302"/>
      <c r="MER9" s="302"/>
      <c r="MES9" s="302"/>
      <c r="MET9" s="302"/>
      <c r="MEU9" s="302"/>
      <c r="MEV9" s="302"/>
      <c r="MEW9" s="302"/>
      <c r="MEX9" s="302"/>
      <c r="MEY9" s="302"/>
      <c r="MEZ9" s="302"/>
      <c r="MFA9" s="302"/>
      <c r="MFB9" s="302"/>
      <c r="MFC9" s="302"/>
      <c r="MFD9" s="302"/>
      <c r="MFE9" s="302"/>
      <c r="MFF9" s="302"/>
      <c r="MFG9" s="302"/>
      <c r="MFH9" s="302"/>
      <c r="MFI9" s="302"/>
      <c r="MFJ9" s="302"/>
      <c r="MFK9" s="302"/>
      <c r="MFL9" s="302"/>
      <c r="MFM9" s="302"/>
      <c r="MFN9" s="302"/>
      <c r="MFO9" s="302"/>
      <c r="MFP9" s="302"/>
      <c r="MFQ9" s="302"/>
      <c r="MFR9" s="302"/>
      <c r="MFS9" s="302"/>
      <c r="MFT9" s="302"/>
      <c r="MFU9" s="302"/>
      <c r="MFV9" s="302"/>
      <c r="MFW9" s="302"/>
      <c r="MFX9" s="302"/>
      <c r="MFY9" s="302"/>
      <c r="MFZ9" s="302"/>
      <c r="MGA9" s="302"/>
      <c r="MGB9" s="302"/>
      <c r="MGC9" s="302"/>
      <c r="MGD9" s="302"/>
      <c r="MGE9" s="302"/>
      <c r="MGF9" s="302"/>
      <c r="MGG9" s="302"/>
      <c r="MGH9" s="302"/>
      <c r="MGI9" s="302"/>
      <c r="MGJ9" s="302"/>
      <c r="MGK9" s="302"/>
      <c r="MGL9" s="302"/>
      <c r="MGM9" s="302"/>
      <c r="MGN9" s="302"/>
      <c r="MGO9" s="302"/>
      <c r="MGP9" s="302"/>
      <c r="MGQ9" s="302"/>
      <c r="MGR9" s="302"/>
      <c r="MGS9" s="302"/>
      <c r="MGT9" s="302"/>
      <c r="MGU9" s="302"/>
      <c r="MGV9" s="302"/>
      <c r="MGW9" s="302"/>
      <c r="MGX9" s="302"/>
      <c r="MGY9" s="302"/>
      <c r="MGZ9" s="302"/>
      <c r="MHA9" s="302"/>
      <c r="MHB9" s="302"/>
      <c r="MHC9" s="302"/>
      <c r="MHD9" s="302"/>
      <c r="MHE9" s="302"/>
      <c r="MHF9" s="302"/>
      <c r="MHG9" s="302"/>
      <c r="MHH9" s="302"/>
      <c r="MHI9" s="302"/>
      <c r="MHJ9" s="302"/>
      <c r="MHK9" s="302"/>
      <c r="MHL9" s="302"/>
      <c r="MHM9" s="302"/>
      <c r="MHN9" s="302"/>
      <c r="MHO9" s="302"/>
      <c r="MHP9" s="302"/>
      <c r="MHQ9" s="302"/>
      <c r="MHR9" s="302"/>
      <c r="MHS9" s="302"/>
      <c r="MHT9" s="302"/>
      <c r="MHU9" s="302"/>
      <c r="MHV9" s="302"/>
      <c r="MHW9" s="302"/>
      <c r="MHX9" s="302"/>
      <c r="MHY9" s="302"/>
      <c r="MHZ9" s="302"/>
      <c r="MIA9" s="302"/>
      <c r="MIB9" s="302"/>
      <c r="MIC9" s="302"/>
      <c r="MID9" s="302"/>
      <c r="MIE9" s="302"/>
      <c r="MIF9" s="302"/>
      <c r="MIG9" s="302"/>
      <c r="MIH9" s="302"/>
      <c r="MII9" s="302"/>
      <c r="MIJ9" s="302"/>
      <c r="MIK9" s="302"/>
      <c r="MIL9" s="302"/>
      <c r="MIM9" s="302"/>
      <c r="MIN9" s="302"/>
      <c r="MIO9" s="302"/>
      <c r="MIP9" s="302"/>
      <c r="MIQ9" s="302"/>
      <c r="MIR9" s="302"/>
      <c r="MIS9" s="302"/>
      <c r="MIT9" s="302"/>
      <c r="MIU9" s="302"/>
      <c r="MIV9" s="302"/>
      <c r="MIW9" s="302"/>
      <c r="MIX9" s="302"/>
      <c r="MIY9" s="302"/>
      <c r="MIZ9" s="302"/>
      <c r="MJA9" s="302"/>
      <c r="MJB9" s="302"/>
      <c r="MJC9" s="302"/>
      <c r="MJD9" s="302"/>
      <c r="MJE9" s="302"/>
      <c r="MJF9" s="302"/>
      <c r="MJG9" s="302"/>
      <c r="MJH9" s="302"/>
      <c r="MJI9" s="302"/>
      <c r="MJJ9" s="302"/>
      <c r="MJK9" s="302"/>
      <c r="MJL9" s="302"/>
      <c r="MJM9" s="302"/>
      <c r="MJN9" s="302"/>
      <c r="MJO9" s="302"/>
      <c r="MJP9" s="302"/>
      <c r="MJQ9" s="302"/>
      <c r="MJR9" s="302"/>
      <c r="MJS9" s="302"/>
      <c r="MJT9" s="302"/>
      <c r="MJU9" s="302"/>
      <c r="MJV9" s="302"/>
      <c r="MJW9" s="302"/>
      <c r="MJX9" s="302"/>
      <c r="MJY9" s="302"/>
      <c r="MJZ9" s="302"/>
      <c r="MKA9" s="302"/>
      <c r="MKB9" s="302"/>
      <c r="MKC9" s="302"/>
      <c r="MKD9" s="302"/>
      <c r="MKE9" s="302"/>
      <c r="MKF9" s="302"/>
      <c r="MKG9" s="302"/>
      <c r="MKH9" s="302"/>
      <c r="MKI9" s="302"/>
      <c r="MKJ9" s="302"/>
      <c r="MKK9" s="302"/>
      <c r="MKL9" s="302"/>
      <c r="MKM9" s="302"/>
      <c r="MKN9" s="302"/>
      <c r="MKO9" s="302"/>
      <c r="MKP9" s="302"/>
      <c r="MKQ9" s="302"/>
      <c r="MKR9" s="302"/>
      <c r="MKS9" s="302"/>
      <c r="MKT9" s="302"/>
      <c r="MKU9" s="302"/>
      <c r="MKV9" s="302"/>
      <c r="MKW9" s="302"/>
      <c r="MKX9" s="302"/>
      <c r="MKY9" s="302"/>
      <c r="MKZ9" s="302"/>
      <c r="MLA9" s="302"/>
      <c r="MLB9" s="302"/>
      <c r="MLC9" s="302"/>
      <c r="MLD9" s="302"/>
      <c r="MLE9" s="302"/>
      <c r="MLF9" s="302"/>
      <c r="MLG9" s="302"/>
      <c r="MLH9" s="302"/>
      <c r="MLI9" s="302"/>
      <c r="MLJ9" s="302"/>
      <c r="MLK9" s="302"/>
      <c r="MLL9" s="302"/>
      <c r="MLM9" s="302"/>
      <c r="MLN9" s="302"/>
      <c r="MLO9" s="302"/>
      <c r="MLP9" s="302"/>
      <c r="MLQ9" s="302"/>
      <c r="MLR9" s="302"/>
      <c r="MLS9" s="302"/>
      <c r="MLT9" s="302"/>
      <c r="MLU9" s="302"/>
      <c r="MLV9" s="302"/>
      <c r="MLW9" s="302"/>
      <c r="MLX9" s="302"/>
      <c r="MLY9" s="302"/>
      <c r="MLZ9" s="302"/>
      <c r="MMA9" s="302"/>
      <c r="MMB9" s="302"/>
      <c r="MMC9" s="302"/>
      <c r="MMD9" s="302"/>
      <c r="MME9" s="302"/>
      <c r="MMF9" s="302"/>
      <c r="MMG9" s="302"/>
      <c r="MMH9" s="302"/>
      <c r="MMI9" s="302"/>
      <c r="MMJ9" s="302"/>
      <c r="MMK9" s="302"/>
      <c r="MML9" s="302"/>
      <c r="MMM9" s="302"/>
      <c r="MMN9" s="302"/>
      <c r="MMO9" s="302"/>
      <c r="MMP9" s="302"/>
      <c r="MMQ9" s="302"/>
      <c r="MMR9" s="302"/>
      <c r="MMS9" s="302"/>
      <c r="MMT9" s="302"/>
      <c r="MMU9" s="302"/>
      <c r="MMV9" s="302"/>
      <c r="MMW9" s="302"/>
      <c r="MMX9" s="302"/>
      <c r="MMY9" s="302"/>
      <c r="MMZ9" s="302"/>
      <c r="MNA9" s="302"/>
      <c r="MNB9" s="302"/>
      <c r="MNC9" s="302"/>
      <c r="MND9" s="302"/>
      <c r="MNE9" s="302"/>
      <c r="MNF9" s="302"/>
      <c r="MNG9" s="302"/>
      <c r="MNH9" s="302"/>
      <c r="MNI9" s="302"/>
      <c r="MNJ9" s="302"/>
      <c r="MNK9" s="302"/>
      <c r="MNL9" s="302"/>
      <c r="MNM9" s="302"/>
      <c r="MNN9" s="302"/>
      <c r="MNO9" s="302"/>
      <c r="MNP9" s="302"/>
      <c r="MNQ9" s="302"/>
      <c r="MNR9" s="302"/>
      <c r="MNS9" s="302"/>
      <c r="MNT9" s="302"/>
      <c r="MNU9" s="302"/>
      <c r="MNV9" s="302"/>
      <c r="MNW9" s="302"/>
      <c r="MNX9" s="302"/>
      <c r="MNY9" s="302"/>
      <c r="MNZ9" s="302"/>
      <c r="MOA9" s="302"/>
      <c r="MOB9" s="302"/>
      <c r="MOC9" s="302"/>
      <c r="MOD9" s="302"/>
      <c r="MOE9" s="302"/>
      <c r="MOF9" s="302"/>
      <c r="MOG9" s="302"/>
      <c r="MOH9" s="302"/>
      <c r="MOI9" s="302"/>
      <c r="MOJ9" s="302"/>
      <c r="MOK9" s="302"/>
      <c r="MOL9" s="302"/>
      <c r="MOM9" s="302"/>
      <c r="MON9" s="302"/>
      <c r="MOO9" s="302"/>
      <c r="MOP9" s="302"/>
      <c r="MOQ9" s="302"/>
      <c r="MOR9" s="302"/>
      <c r="MOS9" s="302"/>
      <c r="MOT9" s="302"/>
      <c r="MOU9" s="302"/>
      <c r="MOV9" s="302"/>
      <c r="MOW9" s="302"/>
      <c r="MOX9" s="302"/>
      <c r="MOY9" s="302"/>
      <c r="MOZ9" s="302"/>
      <c r="MPA9" s="302"/>
      <c r="MPB9" s="302"/>
      <c r="MPC9" s="302"/>
      <c r="MPD9" s="302"/>
      <c r="MPE9" s="302"/>
      <c r="MPF9" s="302"/>
      <c r="MPG9" s="302"/>
      <c r="MPH9" s="302"/>
      <c r="MPI9" s="302"/>
      <c r="MPJ9" s="302"/>
      <c r="MPK9" s="302"/>
      <c r="MPL9" s="302"/>
      <c r="MPM9" s="302"/>
      <c r="MPN9" s="302"/>
      <c r="MPO9" s="302"/>
      <c r="MPP9" s="302"/>
      <c r="MPQ9" s="302"/>
      <c r="MPR9" s="302"/>
      <c r="MPS9" s="302"/>
      <c r="MPT9" s="302"/>
      <c r="MPU9" s="302"/>
      <c r="MPV9" s="302"/>
      <c r="MPW9" s="302"/>
      <c r="MPX9" s="302"/>
      <c r="MPY9" s="302"/>
      <c r="MPZ9" s="302"/>
      <c r="MQA9" s="302"/>
      <c r="MQB9" s="302"/>
      <c r="MQC9" s="302"/>
      <c r="MQD9" s="302"/>
      <c r="MQE9" s="302"/>
      <c r="MQF9" s="302"/>
      <c r="MQG9" s="302"/>
      <c r="MQH9" s="302"/>
      <c r="MQI9" s="302"/>
      <c r="MQJ9" s="302"/>
      <c r="MQK9" s="302"/>
      <c r="MQL9" s="302"/>
      <c r="MQM9" s="302"/>
      <c r="MQN9" s="302"/>
      <c r="MQO9" s="302"/>
      <c r="MQP9" s="302"/>
      <c r="MQQ9" s="302"/>
      <c r="MQR9" s="302"/>
      <c r="MQS9" s="302"/>
      <c r="MQT9" s="302"/>
      <c r="MQU9" s="302"/>
      <c r="MQV9" s="302"/>
      <c r="MQW9" s="302"/>
      <c r="MQX9" s="302"/>
      <c r="MQY9" s="302"/>
      <c r="MQZ9" s="302"/>
      <c r="MRA9" s="302"/>
      <c r="MRB9" s="302"/>
      <c r="MRC9" s="302"/>
      <c r="MRD9" s="302"/>
      <c r="MRE9" s="302"/>
      <c r="MRF9" s="302"/>
      <c r="MRG9" s="302"/>
      <c r="MRH9" s="302"/>
      <c r="MRI9" s="302"/>
      <c r="MRJ9" s="302"/>
      <c r="MRK9" s="302"/>
      <c r="MRL9" s="302"/>
      <c r="MRM9" s="302"/>
      <c r="MRN9" s="302"/>
      <c r="MRO9" s="302"/>
      <c r="MRP9" s="302"/>
      <c r="MRQ9" s="302"/>
      <c r="MRR9" s="302"/>
      <c r="MRS9" s="302"/>
      <c r="MRT9" s="302"/>
      <c r="MRU9" s="302"/>
      <c r="MRV9" s="302"/>
      <c r="MRW9" s="302"/>
      <c r="MRX9" s="302"/>
      <c r="MRY9" s="302"/>
      <c r="MRZ9" s="302"/>
      <c r="MSA9" s="302"/>
      <c r="MSB9" s="302"/>
      <c r="MSC9" s="302"/>
      <c r="MSD9" s="302"/>
      <c r="MSE9" s="302"/>
      <c r="MSF9" s="302"/>
      <c r="MSG9" s="302"/>
      <c r="MSH9" s="302"/>
      <c r="MSI9" s="302"/>
      <c r="MSJ9" s="302"/>
      <c r="MSK9" s="302"/>
      <c r="MSL9" s="302"/>
      <c r="MSM9" s="302"/>
      <c r="MSN9" s="302"/>
      <c r="MSO9" s="302"/>
      <c r="MSP9" s="302"/>
      <c r="MSQ9" s="302"/>
      <c r="MSR9" s="302"/>
      <c r="MSS9" s="302"/>
      <c r="MST9" s="302"/>
      <c r="MSU9" s="302"/>
      <c r="MSV9" s="302"/>
      <c r="MSW9" s="302"/>
      <c r="MSX9" s="302"/>
      <c r="MSY9" s="302"/>
      <c r="MSZ9" s="302"/>
      <c r="MTA9" s="302"/>
      <c r="MTB9" s="302"/>
      <c r="MTC9" s="302"/>
      <c r="MTD9" s="302"/>
      <c r="MTE9" s="302"/>
      <c r="MTF9" s="302"/>
      <c r="MTG9" s="302"/>
      <c r="MTH9" s="302"/>
      <c r="MTI9" s="302"/>
      <c r="MTJ9" s="302"/>
      <c r="MTK9" s="302"/>
      <c r="MTL9" s="302"/>
      <c r="MTM9" s="302"/>
      <c r="MTN9" s="302"/>
      <c r="MTO9" s="302"/>
      <c r="MTP9" s="302"/>
      <c r="MTQ9" s="302"/>
      <c r="MTR9" s="302"/>
      <c r="MTS9" s="302"/>
      <c r="MTT9" s="302"/>
      <c r="MTU9" s="302"/>
      <c r="MTV9" s="302"/>
      <c r="MTW9" s="302"/>
      <c r="MTX9" s="302"/>
      <c r="MTY9" s="302"/>
      <c r="MTZ9" s="302"/>
      <c r="MUA9" s="302"/>
      <c r="MUB9" s="302"/>
      <c r="MUC9" s="302"/>
      <c r="MUD9" s="302"/>
      <c r="MUE9" s="302"/>
      <c r="MUF9" s="302"/>
      <c r="MUG9" s="302"/>
      <c r="MUH9" s="302"/>
      <c r="MUI9" s="302"/>
      <c r="MUJ9" s="302"/>
      <c r="MUK9" s="302"/>
      <c r="MUL9" s="302"/>
      <c r="MUM9" s="302"/>
      <c r="MUN9" s="302"/>
      <c r="MUO9" s="302"/>
      <c r="MUP9" s="302"/>
      <c r="MUQ9" s="302"/>
      <c r="MUR9" s="302"/>
      <c r="MUS9" s="302"/>
      <c r="MUT9" s="302"/>
      <c r="MUU9" s="302"/>
      <c r="MUV9" s="302"/>
      <c r="MUW9" s="302"/>
      <c r="MUX9" s="302"/>
      <c r="MUY9" s="302"/>
      <c r="MUZ9" s="302"/>
      <c r="MVA9" s="302"/>
      <c r="MVB9" s="302"/>
      <c r="MVC9" s="302"/>
      <c r="MVD9" s="302"/>
      <c r="MVE9" s="302"/>
      <c r="MVF9" s="302"/>
      <c r="MVG9" s="302"/>
      <c r="MVH9" s="302"/>
      <c r="MVI9" s="302"/>
      <c r="MVJ9" s="302"/>
      <c r="MVK9" s="302"/>
      <c r="MVL9" s="302"/>
      <c r="MVM9" s="302"/>
      <c r="MVN9" s="302"/>
      <c r="MVO9" s="302"/>
      <c r="MVP9" s="302"/>
      <c r="MVQ9" s="302"/>
      <c r="MVR9" s="302"/>
      <c r="MVS9" s="302"/>
      <c r="MVT9" s="302"/>
      <c r="MVU9" s="302"/>
      <c r="MVV9" s="302"/>
      <c r="MVW9" s="302"/>
      <c r="MVX9" s="302"/>
      <c r="MVY9" s="302"/>
      <c r="MVZ9" s="302"/>
      <c r="MWA9" s="302"/>
      <c r="MWB9" s="302"/>
      <c r="MWC9" s="302"/>
      <c r="MWD9" s="302"/>
      <c r="MWE9" s="302"/>
      <c r="MWF9" s="302"/>
      <c r="MWG9" s="302"/>
      <c r="MWH9" s="302"/>
      <c r="MWI9" s="302"/>
      <c r="MWJ9" s="302"/>
      <c r="MWK9" s="302"/>
      <c r="MWL9" s="302"/>
      <c r="MWM9" s="302"/>
      <c r="MWN9" s="302"/>
      <c r="MWO9" s="302"/>
      <c r="MWP9" s="302"/>
      <c r="MWQ9" s="302"/>
      <c r="MWR9" s="302"/>
      <c r="MWS9" s="302"/>
      <c r="MWT9" s="302"/>
      <c r="MWU9" s="302"/>
      <c r="MWV9" s="302"/>
      <c r="MWW9" s="302"/>
      <c r="MWX9" s="302"/>
      <c r="MWY9" s="302"/>
      <c r="MWZ9" s="302"/>
      <c r="MXA9" s="302"/>
      <c r="MXB9" s="302"/>
      <c r="MXC9" s="302"/>
      <c r="MXD9" s="302"/>
      <c r="MXE9" s="302"/>
      <c r="MXF9" s="302"/>
      <c r="MXG9" s="302"/>
      <c r="MXH9" s="302"/>
      <c r="MXI9" s="302"/>
      <c r="MXJ9" s="302"/>
      <c r="MXK9" s="302"/>
      <c r="MXL9" s="302"/>
      <c r="MXM9" s="302"/>
      <c r="MXN9" s="302"/>
      <c r="MXO9" s="302"/>
      <c r="MXP9" s="302"/>
      <c r="MXQ9" s="302"/>
      <c r="MXR9" s="302"/>
      <c r="MXS9" s="302"/>
      <c r="MXT9" s="302"/>
      <c r="MXU9" s="302"/>
      <c r="MXV9" s="302"/>
      <c r="MXW9" s="302"/>
      <c r="MXX9" s="302"/>
      <c r="MXY9" s="302"/>
      <c r="MXZ9" s="302"/>
      <c r="MYA9" s="302"/>
      <c r="MYB9" s="302"/>
      <c r="MYC9" s="302"/>
      <c r="MYD9" s="302"/>
      <c r="MYE9" s="302"/>
      <c r="MYF9" s="302"/>
      <c r="MYG9" s="302"/>
      <c r="MYH9" s="302"/>
      <c r="MYI9" s="302"/>
      <c r="MYJ9" s="302"/>
      <c r="MYK9" s="302"/>
      <c r="MYL9" s="302"/>
      <c r="MYM9" s="302"/>
      <c r="MYN9" s="302"/>
      <c r="MYO9" s="302"/>
      <c r="MYP9" s="302"/>
      <c r="MYQ9" s="302"/>
      <c r="MYR9" s="302"/>
      <c r="MYS9" s="302"/>
      <c r="MYT9" s="302"/>
      <c r="MYU9" s="302"/>
      <c r="MYV9" s="302"/>
      <c r="MYW9" s="302"/>
      <c r="MYX9" s="302"/>
      <c r="MYY9" s="302"/>
      <c r="MYZ9" s="302"/>
      <c r="MZA9" s="302"/>
      <c r="MZB9" s="302"/>
      <c r="MZC9" s="302"/>
      <c r="MZD9" s="302"/>
      <c r="MZE9" s="302"/>
      <c r="MZF9" s="302"/>
      <c r="MZG9" s="302"/>
      <c r="MZH9" s="302"/>
      <c r="MZI9" s="302"/>
      <c r="MZJ9" s="302"/>
      <c r="MZK9" s="302"/>
      <c r="MZL9" s="302"/>
      <c r="MZM9" s="302"/>
      <c r="MZN9" s="302"/>
      <c r="MZO9" s="302"/>
      <c r="MZP9" s="302"/>
      <c r="MZQ9" s="302"/>
      <c r="MZR9" s="302"/>
      <c r="MZS9" s="302"/>
      <c r="MZT9" s="302"/>
      <c r="MZU9" s="302"/>
      <c r="MZV9" s="302"/>
      <c r="MZW9" s="302"/>
      <c r="MZX9" s="302"/>
      <c r="MZY9" s="302"/>
      <c r="MZZ9" s="302"/>
      <c r="NAA9" s="302"/>
      <c r="NAB9" s="302"/>
      <c r="NAC9" s="302"/>
      <c r="NAD9" s="302"/>
      <c r="NAE9" s="302"/>
      <c r="NAF9" s="302"/>
      <c r="NAG9" s="302"/>
      <c r="NAH9" s="302"/>
      <c r="NAI9" s="302"/>
      <c r="NAJ9" s="302"/>
      <c r="NAK9" s="302"/>
      <c r="NAL9" s="302"/>
      <c r="NAM9" s="302"/>
      <c r="NAN9" s="302"/>
      <c r="NAO9" s="302"/>
      <c r="NAP9" s="302"/>
      <c r="NAQ9" s="302"/>
      <c r="NAR9" s="302"/>
      <c r="NAS9" s="302"/>
      <c r="NAT9" s="302"/>
      <c r="NAU9" s="302"/>
      <c r="NAV9" s="302"/>
      <c r="NAW9" s="302"/>
      <c r="NAX9" s="302"/>
      <c r="NAY9" s="302"/>
      <c r="NAZ9" s="302"/>
      <c r="NBA9" s="302"/>
      <c r="NBB9" s="302"/>
      <c r="NBC9" s="302"/>
      <c r="NBD9" s="302"/>
      <c r="NBE9" s="302"/>
      <c r="NBF9" s="302"/>
      <c r="NBG9" s="302"/>
      <c r="NBH9" s="302"/>
      <c r="NBI9" s="302"/>
      <c r="NBJ9" s="302"/>
      <c r="NBK9" s="302"/>
      <c r="NBL9" s="302"/>
      <c r="NBM9" s="302"/>
      <c r="NBN9" s="302"/>
      <c r="NBO9" s="302"/>
      <c r="NBP9" s="302"/>
      <c r="NBQ9" s="302"/>
      <c r="NBR9" s="302"/>
      <c r="NBS9" s="302"/>
      <c r="NBT9" s="302"/>
      <c r="NBU9" s="302"/>
      <c r="NBV9" s="302"/>
      <c r="NBW9" s="302"/>
      <c r="NBX9" s="302"/>
      <c r="NBY9" s="302"/>
      <c r="NBZ9" s="302"/>
      <c r="NCA9" s="302"/>
      <c r="NCB9" s="302"/>
      <c r="NCC9" s="302"/>
      <c r="NCD9" s="302"/>
      <c r="NCE9" s="302"/>
      <c r="NCF9" s="302"/>
      <c r="NCG9" s="302"/>
      <c r="NCH9" s="302"/>
      <c r="NCI9" s="302"/>
      <c r="NCJ9" s="302"/>
      <c r="NCK9" s="302"/>
      <c r="NCL9" s="302"/>
      <c r="NCM9" s="302"/>
      <c r="NCN9" s="302"/>
      <c r="NCO9" s="302"/>
      <c r="NCP9" s="302"/>
      <c r="NCQ9" s="302"/>
      <c r="NCR9" s="302"/>
      <c r="NCS9" s="302"/>
      <c r="NCT9" s="302"/>
      <c r="NCU9" s="302"/>
      <c r="NCV9" s="302"/>
      <c r="NCW9" s="302"/>
      <c r="NCX9" s="302"/>
      <c r="NCY9" s="302"/>
      <c r="NCZ9" s="302"/>
      <c r="NDA9" s="302"/>
      <c r="NDB9" s="302"/>
      <c r="NDC9" s="302"/>
      <c r="NDD9" s="302"/>
      <c r="NDE9" s="302"/>
      <c r="NDF9" s="302"/>
      <c r="NDG9" s="302"/>
      <c r="NDH9" s="302"/>
      <c r="NDI9" s="302"/>
      <c r="NDJ9" s="302"/>
      <c r="NDK9" s="302"/>
      <c r="NDL9" s="302"/>
      <c r="NDM9" s="302"/>
      <c r="NDN9" s="302"/>
      <c r="NDO9" s="302"/>
      <c r="NDP9" s="302"/>
      <c r="NDQ9" s="302"/>
      <c r="NDR9" s="302"/>
      <c r="NDS9" s="302"/>
      <c r="NDT9" s="302"/>
      <c r="NDU9" s="302"/>
      <c r="NDV9" s="302"/>
      <c r="NDW9" s="302"/>
      <c r="NDX9" s="302"/>
      <c r="NDY9" s="302"/>
      <c r="NDZ9" s="302"/>
      <c r="NEA9" s="302"/>
      <c r="NEB9" s="302"/>
      <c r="NEC9" s="302"/>
      <c r="NED9" s="302"/>
      <c r="NEE9" s="302"/>
      <c r="NEF9" s="302"/>
      <c r="NEG9" s="302"/>
      <c r="NEH9" s="302"/>
      <c r="NEI9" s="302"/>
      <c r="NEJ9" s="302"/>
      <c r="NEK9" s="302"/>
      <c r="NEL9" s="302"/>
      <c r="NEM9" s="302"/>
      <c r="NEN9" s="302"/>
      <c r="NEO9" s="302"/>
      <c r="NEP9" s="302"/>
      <c r="NEQ9" s="302"/>
      <c r="NER9" s="302"/>
      <c r="NES9" s="302"/>
      <c r="NET9" s="302"/>
      <c r="NEU9" s="302"/>
      <c r="NEV9" s="302"/>
      <c r="NEW9" s="302"/>
      <c r="NEX9" s="302"/>
      <c r="NEY9" s="302"/>
      <c r="NEZ9" s="302"/>
      <c r="NFA9" s="302"/>
      <c r="NFB9" s="302"/>
      <c r="NFC9" s="302"/>
      <c r="NFD9" s="302"/>
      <c r="NFE9" s="302"/>
      <c r="NFF9" s="302"/>
      <c r="NFG9" s="302"/>
      <c r="NFH9" s="302"/>
      <c r="NFI9" s="302"/>
      <c r="NFJ9" s="302"/>
      <c r="NFK9" s="302"/>
      <c r="NFL9" s="302"/>
      <c r="NFM9" s="302"/>
      <c r="NFN9" s="302"/>
      <c r="NFO9" s="302"/>
      <c r="NFP9" s="302"/>
      <c r="NFQ9" s="302"/>
      <c r="NFR9" s="302"/>
      <c r="NFS9" s="302"/>
      <c r="NFT9" s="302"/>
      <c r="NFU9" s="302"/>
      <c r="NFV9" s="302"/>
      <c r="NFW9" s="302"/>
      <c r="NFX9" s="302"/>
      <c r="NFY9" s="302"/>
      <c r="NFZ9" s="302"/>
      <c r="NGA9" s="302"/>
      <c r="NGB9" s="302"/>
      <c r="NGC9" s="302"/>
      <c r="NGD9" s="302"/>
      <c r="NGE9" s="302"/>
      <c r="NGF9" s="302"/>
      <c r="NGG9" s="302"/>
      <c r="NGH9" s="302"/>
      <c r="NGI9" s="302"/>
      <c r="NGJ9" s="302"/>
      <c r="NGK9" s="302"/>
      <c r="NGL9" s="302"/>
      <c r="NGM9" s="302"/>
      <c r="NGN9" s="302"/>
      <c r="NGO9" s="302"/>
      <c r="NGP9" s="302"/>
      <c r="NGQ9" s="302"/>
      <c r="NGR9" s="302"/>
      <c r="NGS9" s="302"/>
      <c r="NGT9" s="302"/>
      <c r="NGU9" s="302"/>
      <c r="NGV9" s="302"/>
      <c r="NGW9" s="302"/>
      <c r="NGX9" s="302"/>
      <c r="NGY9" s="302"/>
      <c r="NGZ9" s="302"/>
      <c r="NHA9" s="302"/>
      <c r="NHB9" s="302"/>
      <c r="NHC9" s="302"/>
      <c r="NHD9" s="302"/>
      <c r="NHE9" s="302"/>
      <c r="NHF9" s="302"/>
      <c r="NHG9" s="302"/>
      <c r="NHH9" s="302"/>
      <c r="NHI9" s="302"/>
      <c r="NHJ9" s="302"/>
      <c r="NHK9" s="302"/>
      <c r="NHL9" s="302"/>
      <c r="NHM9" s="302"/>
      <c r="NHN9" s="302"/>
      <c r="NHO9" s="302"/>
      <c r="NHP9" s="302"/>
      <c r="NHQ9" s="302"/>
      <c r="NHR9" s="302"/>
      <c r="NHS9" s="302"/>
      <c r="NHT9" s="302"/>
      <c r="NHU9" s="302"/>
      <c r="NHV9" s="302"/>
      <c r="NHW9" s="302"/>
      <c r="NHX9" s="302"/>
      <c r="NHY9" s="302"/>
      <c r="NHZ9" s="302"/>
      <c r="NIA9" s="302"/>
      <c r="NIB9" s="302"/>
      <c r="NIC9" s="302"/>
      <c r="NID9" s="302"/>
      <c r="NIE9" s="302"/>
      <c r="NIF9" s="302"/>
      <c r="NIG9" s="302"/>
      <c r="NIH9" s="302"/>
      <c r="NII9" s="302"/>
      <c r="NIJ9" s="302"/>
      <c r="NIK9" s="302"/>
      <c r="NIL9" s="302"/>
      <c r="NIM9" s="302"/>
      <c r="NIN9" s="302"/>
      <c r="NIO9" s="302"/>
      <c r="NIP9" s="302"/>
      <c r="NIQ9" s="302"/>
      <c r="NIR9" s="302"/>
      <c r="NIS9" s="302"/>
      <c r="NIT9" s="302"/>
      <c r="NIU9" s="302"/>
      <c r="NIV9" s="302"/>
      <c r="NIW9" s="302"/>
      <c r="NIX9" s="302"/>
      <c r="NIY9" s="302"/>
      <c r="NIZ9" s="302"/>
      <c r="NJA9" s="302"/>
      <c r="NJB9" s="302"/>
      <c r="NJC9" s="302"/>
      <c r="NJD9" s="302"/>
      <c r="NJE9" s="302"/>
      <c r="NJF9" s="302"/>
      <c r="NJG9" s="302"/>
      <c r="NJH9" s="302"/>
      <c r="NJI9" s="302"/>
      <c r="NJJ9" s="302"/>
      <c r="NJK9" s="302"/>
      <c r="NJL9" s="302"/>
      <c r="NJM9" s="302"/>
      <c r="NJN9" s="302"/>
      <c r="NJO9" s="302"/>
      <c r="NJP9" s="302"/>
      <c r="NJQ9" s="302"/>
      <c r="NJR9" s="302"/>
      <c r="NJS9" s="302"/>
      <c r="NJT9" s="302"/>
      <c r="NJU9" s="302"/>
      <c r="NJV9" s="302"/>
      <c r="NJW9" s="302"/>
      <c r="NJX9" s="302"/>
      <c r="NJY9" s="302"/>
      <c r="NJZ9" s="302"/>
      <c r="NKA9" s="302"/>
      <c r="NKB9" s="302"/>
      <c r="NKC9" s="302"/>
      <c r="NKD9" s="302"/>
      <c r="NKE9" s="302"/>
      <c r="NKF9" s="302"/>
      <c r="NKG9" s="302"/>
      <c r="NKH9" s="302"/>
      <c r="NKI9" s="302"/>
      <c r="NKJ9" s="302"/>
      <c r="NKK9" s="302"/>
      <c r="NKL9" s="302"/>
      <c r="NKM9" s="302"/>
      <c r="NKN9" s="302"/>
      <c r="NKO9" s="302"/>
      <c r="NKP9" s="302"/>
      <c r="NKQ9" s="302"/>
      <c r="NKR9" s="302"/>
      <c r="NKS9" s="302"/>
      <c r="NKT9" s="302"/>
      <c r="NKU9" s="302"/>
      <c r="NKV9" s="302"/>
      <c r="NKW9" s="302"/>
      <c r="NKX9" s="302"/>
      <c r="NKY9" s="302"/>
      <c r="NKZ9" s="302"/>
      <c r="NLA9" s="302"/>
      <c r="NLB9" s="302"/>
      <c r="NLC9" s="302"/>
      <c r="NLD9" s="302"/>
      <c r="NLE9" s="302"/>
      <c r="NLF9" s="302"/>
      <c r="NLG9" s="302"/>
      <c r="NLH9" s="302"/>
      <c r="NLI9" s="302"/>
      <c r="NLJ9" s="302"/>
      <c r="NLK9" s="302"/>
      <c r="NLL9" s="302"/>
      <c r="NLM9" s="302"/>
      <c r="NLN9" s="302"/>
      <c r="NLO9" s="302"/>
      <c r="NLP9" s="302"/>
      <c r="NLQ9" s="302"/>
      <c r="NLR9" s="302"/>
      <c r="NLS9" s="302"/>
      <c r="NLT9" s="302"/>
      <c r="NLU9" s="302"/>
      <c r="NLV9" s="302"/>
      <c r="NLW9" s="302"/>
      <c r="NLX9" s="302"/>
      <c r="NLY9" s="302"/>
      <c r="NLZ9" s="302"/>
      <c r="NMA9" s="302"/>
      <c r="NMB9" s="302"/>
      <c r="NMC9" s="302"/>
      <c r="NMD9" s="302"/>
      <c r="NME9" s="302"/>
      <c r="NMF9" s="302"/>
      <c r="NMG9" s="302"/>
      <c r="NMH9" s="302"/>
      <c r="NMI9" s="302"/>
      <c r="NMJ9" s="302"/>
      <c r="NMK9" s="302"/>
      <c r="NML9" s="302"/>
      <c r="NMM9" s="302"/>
      <c r="NMN9" s="302"/>
      <c r="NMO9" s="302"/>
      <c r="NMP9" s="302"/>
      <c r="NMQ9" s="302"/>
      <c r="NMR9" s="302"/>
      <c r="NMS9" s="302"/>
      <c r="NMT9" s="302"/>
      <c r="NMU9" s="302"/>
      <c r="NMV9" s="302"/>
      <c r="NMW9" s="302"/>
      <c r="NMX9" s="302"/>
      <c r="NMY9" s="302"/>
      <c r="NMZ9" s="302"/>
      <c r="NNA9" s="302"/>
      <c r="NNB9" s="302"/>
      <c r="NNC9" s="302"/>
      <c r="NND9" s="302"/>
      <c r="NNE9" s="302"/>
      <c r="NNF9" s="302"/>
      <c r="NNG9" s="302"/>
      <c r="NNH9" s="302"/>
      <c r="NNI9" s="302"/>
      <c r="NNJ9" s="302"/>
      <c r="NNK9" s="302"/>
      <c r="NNL9" s="302"/>
      <c r="NNM9" s="302"/>
      <c r="NNN9" s="302"/>
      <c r="NNO9" s="302"/>
      <c r="NNP9" s="302"/>
      <c r="NNQ9" s="302"/>
      <c r="NNR9" s="302"/>
      <c r="NNS9" s="302"/>
      <c r="NNT9" s="302"/>
      <c r="NNU9" s="302"/>
      <c r="NNV9" s="302"/>
      <c r="NNW9" s="302"/>
      <c r="NNX9" s="302"/>
      <c r="NNY9" s="302"/>
      <c r="NNZ9" s="302"/>
      <c r="NOA9" s="302"/>
      <c r="NOB9" s="302"/>
      <c r="NOC9" s="302"/>
      <c r="NOD9" s="302"/>
      <c r="NOE9" s="302"/>
      <c r="NOF9" s="302"/>
      <c r="NOG9" s="302"/>
      <c r="NOH9" s="302"/>
      <c r="NOI9" s="302"/>
      <c r="NOJ9" s="302"/>
      <c r="NOK9" s="302"/>
      <c r="NOL9" s="302"/>
      <c r="NOM9" s="302"/>
      <c r="NON9" s="302"/>
      <c r="NOO9" s="302"/>
      <c r="NOP9" s="302"/>
      <c r="NOQ9" s="302"/>
      <c r="NOR9" s="302"/>
      <c r="NOS9" s="302"/>
      <c r="NOT9" s="302"/>
      <c r="NOU9" s="302"/>
      <c r="NOV9" s="302"/>
      <c r="NOW9" s="302"/>
      <c r="NOX9" s="302"/>
      <c r="NOY9" s="302"/>
      <c r="NOZ9" s="302"/>
      <c r="NPA9" s="302"/>
      <c r="NPB9" s="302"/>
      <c r="NPC9" s="302"/>
      <c r="NPD9" s="302"/>
      <c r="NPE9" s="302"/>
      <c r="NPF9" s="302"/>
      <c r="NPG9" s="302"/>
      <c r="NPH9" s="302"/>
      <c r="NPI9" s="302"/>
      <c r="NPJ9" s="302"/>
      <c r="NPK9" s="302"/>
      <c r="NPL9" s="302"/>
      <c r="NPM9" s="302"/>
      <c r="NPN9" s="302"/>
      <c r="NPO9" s="302"/>
      <c r="NPP9" s="302"/>
      <c r="NPQ9" s="302"/>
      <c r="NPR9" s="302"/>
      <c r="NPS9" s="302"/>
      <c r="NPT9" s="302"/>
      <c r="NPU9" s="302"/>
      <c r="NPV9" s="302"/>
      <c r="NPW9" s="302"/>
      <c r="NPX9" s="302"/>
      <c r="NPY9" s="302"/>
      <c r="NPZ9" s="302"/>
      <c r="NQA9" s="302"/>
      <c r="NQB9" s="302"/>
      <c r="NQC9" s="302"/>
      <c r="NQD9" s="302"/>
      <c r="NQE9" s="302"/>
      <c r="NQF9" s="302"/>
      <c r="NQG9" s="302"/>
      <c r="NQH9" s="302"/>
      <c r="NQI9" s="302"/>
      <c r="NQJ9" s="302"/>
      <c r="NQK9" s="302"/>
      <c r="NQL9" s="302"/>
      <c r="NQM9" s="302"/>
      <c r="NQN9" s="302"/>
      <c r="NQO9" s="302"/>
      <c r="NQP9" s="302"/>
      <c r="NQQ9" s="302"/>
      <c r="NQR9" s="302"/>
      <c r="NQS9" s="302"/>
      <c r="NQT9" s="302"/>
      <c r="NQU9" s="302"/>
      <c r="NQV9" s="302"/>
      <c r="NQW9" s="302"/>
      <c r="NQX9" s="302"/>
      <c r="NQY9" s="302"/>
      <c r="NQZ9" s="302"/>
      <c r="NRA9" s="302"/>
      <c r="NRB9" s="302"/>
      <c r="NRC9" s="302"/>
      <c r="NRD9" s="302"/>
      <c r="NRE9" s="302"/>
      <c r="NRF9" s="302"/>
      <c r="NRG9" s="302"/>
      <c r="NRH9" s="302"/>
      <c r="NRI9" s="302"/>
      <c r="NRJ9" s="302"/>
      <c r="NRK9" s="302"/>
      <c r="NRL9" s="302"/>
      <c r="NRM9" s="302"/>
      <c r="NRN9" s="302"/>
      <c r="NRO9" s="302"/>
      <c r="NRP9" s="302"/>
      <c r="NRQ9" s="302"/>
      <c r="NRR9" s="302"/>
      <c r="NRS9" s="302"/>
      <c r="NRT9" s="302"/>
      <c r="NRU9" s="302"/>
      <c r="NRV9" s="302"/>
      <c r="NRW9" s="302"/>
      <c r="NRX9" s="302"/>
      <c r="NRY9" s="302"/>
      <c r="NRZ9" s="302"/>
      <c r="NSA9" s="302"/>
      <c r="NSB9" s="302"/>
      <c r="NSC9" s="302"/>
      <c r="NSD9" s="302"/>
      <c r="NSE9" s="302"/>
      <c r="NSF9" s="302"/>
      <c r="NSG9" s="302"/>
      <c r="NSH9" s="302"/>
      <c r="NSI9" s="302"/>
      <c r="NSJ9" s="302"/>
      <c r="NSK9" s="302"/>
      <c r="NSL9" s="302"/>
      <c r="NSM9" s="302"/>
      <c r="NSN9" s="302"/>
      <c r="NSO9" s="302"/>
      <c r="NSP9" s="302"/>
      <c r="NSQ9" s="302"/>
      <c r="NSR9" s="302"/>
      <c r="NSS9" s="302"/>
      <c r="NST9" s="302"/>
      <c r="NSU9" s="302"/>
      <c r="NSV9" s="302"/>
      <c r="NSW9" s="302"/>
      <c r="NSX9" s="302"/>
      <c r="NSY9" s="302"/>
      <c r="NSZ9" s="302"/>
      <c r="NTA9" s="302"/>
      <c r="NTB9" s="302"/>
      <c r="NTC9" s="302"/>
      <c r="NTD9" s="302"/>
      <c r="NTE9" s="302"/>
      <c r="NTF9" s="302"/>
      <c r="NTG9" s="302"/>
      <c r="NTH9" s="302"/>
      <c r="NTI9" s="302"/>
      <c r="NTJ9" s="302"/>
      <c r="NTK9" s="302"/>
      <c r="NTL9" s="302"/>
      <c r="NTM9" s="302"/>
      <c r="NTN9" s="302"/>
      <c r="NTO9" s="302"/>
      <c r="NTP9" s="302"/>
      <c r="NTQ9" s="302"/>
      <c r="NTR9" s="302"/>
      <c r="NTS9" s="302"/>
      <c r="NTT9" s="302"/>
      <c r="NTU9" s="302"/>
      <c r="NTV9" s="302"/>
      <c r="NTW9" s="302"/>
      <c r="NTX9" s="302"/>
      <c r="NTY9" s="302"/>
      <c r="NTZ9" s="302"/>
      <c r="NUA9" s="302"/>
      <c r="NUB9" s="302"/>
      <c r="NUC9" s="302"/>
      <c r="NUD9" s="302"/>
      <c r="NUE9" s="302"/>
      <c r="NUF9" s="302"/>
      <c r="NUG9" s="302"/>
      <c r="NUH9" s="302"/>
      <c r="NUI9" s="302"/>
      <c r="NUJ9" s="302"/>
      <c r="NUK9" s="302"/>
      <c r="NUL9" s="302"/>
      <c r="NUM9" s="302"/>
      <c r="NUN9" s="302"/>
      <c r="NUO9" s="302"/>
      <c r="NUP9" s="302"/>
      <c r="NUQ9" s="302"/>
      <c r="NUR9" s="302"/>
      <c r="NUS9" s="302"/>
      <c r="NUT9" s="302"/>
      <c r="NUU9" s="302"/>
      <c r="NUV9" s="302"/>
      <c r="NUW9" s="302"/>
      <c r="NUX9" s="302"/>
      <c r="NUY9" s="302"/>
      <c r="NUZ9" s="302"/>
      <c r="NVA9" s="302"/>
      <c r="NVB9" s="302"/>
      <c r="NVC9" s="302"/>
      <c r="NVD9" s="302"/>
      <c r="NVE9" s="302"/>
      <c r="NVF9" s="302"/>
      <c r="NVG9" s="302"/>
      <c r="NVH9" s="302"/>
      <c r="NVI9" s="302"/>
      <c r="NVJ9" s="302"/>
      <c r="NVK9" s="302"/>
      <c r="NVL9" s="302"/>
      <c r="NVM9" s="302"/>
      <c r="NVN9" s="302"/>
      <c r="NVO9" s="302"/>
      <c r="NVP9" s="302"/>
      <c r="NVQ9" s="302"/>
      <c r="NVR9" s="302"/>
      <c r="NVS9" s="302"/>
      <c r="NVT9" s="302"/>
      <c r="NVU9" s="302"/>
      <c r="NVV9" s="302"/>
      <c r="NVW9" s="302"/>
      <c r="NVX9" s="302"/>
      <c r="NVY9" s="302"/>
      <c r="NVZ9" s="302"/>
      <c r="NWA9" s="302"/>
      <c r="NWB9" s="302"/>
      <c r="NWC9" s="302"/>
      <c r="NWD9" s="302"/>
      <c r="NWE9" s="302"/>
      <c r="NWF9" s="302"/>
      <c r="NWG9" s="302"/>
      <c r="NWH9" s="302"/>
      <c r="NWI9" s="302"/>
      <c r="NWJ9" s="302"/>
      <c r="NWK9" s="302"/>
      <c r="NWL9" s="302"/>
      <c r="NWM9" s="302"/>
      <c r="NWN9" s="302"/>
      <c r="NWO9" s="302"/>
      <c r="NWP9" s="302"/>
      <c r="NWQ9" s="302"/>
      <c r="NWR9" s="302"/>
      <c r="NWS9" s="302"/>
      <c r="NWT9" s="302"/>
      <c r="NWU9" s="302"/>
      <c r="NWV9" s="302"/>
      <c r="NWW9" s="302"/>
      <c r="NWX9" s="302"/>
      <c r="NWY9" s="302"/>
      <c r="NWZ9" s="302"/>
      <c r="NXA9" s="302"/>
      <c r="NXB9" s="302"/>
      <c r="NXC9" s="302"/>
      <c r="NXD9" s="302"/>
      <c r="NXE9" s="302"/>
      <c r="NXF9" s="302"/>
      <c r="NXG9" s="302"/>
      <c r="NXH9" s="302"/>
      <c r="NXI9" s="302"/>
      <c r="NXJ9" s="302"/>
      <c r="NXK9" s="302"/>
      <c r="NXL9" s="302"/>
      <c r="NXM9" s="302"/>
      <c r="NXN9" s="302"/>
      <c r="NXO9" s="302"/>
      <c r="NXP9" s="302"/>
      <c r="NXQ9" s="302"/>
      <c r="NXR9" s="302"/>
      <c r="NXS9" s="302"/>
      <c r="NXT9" s="302"/>
      <c r="NXU9" s="302"/>
      <c r="NXV9" s="302"/>
      <c r="NXW9" s="302"/>
      <c r="NXX9" s="302"/>
      <c r="NXY9" s="302"/>
      <c r="NXZ9" s="302"/>
      <c r="NYA9" s="302"/>
      <c r="NYB9" s="302"/>
      <c r="NYC9" s="302"/>
      <c r="NYD9" s="302"/>
      <c r="NYE9" s="302"/>
      <c r="NYF9" s="302"/>
      <c r="NYG9" s="302"/>
      <c r="NYH9" s="302"/>
      <c r="NYI9" s="302"/>
      <c r="NYJ9" s="302"/>
      <c r="NYK9" s="302"/>
      <c r="NYL9" s="302"/>
      <c r="NYM9" s="302"/>
      <c r="NYN9" s="302"/>
      <c r="NYO9" s="302"/>
      <c r="NYP9" s="302"/>
      <c r="NYQ9" s="302"/>
      <c r="NYR9" s="302"/>
      <c r="NYS9" s="302"/>
      <c r="NYT9" s="302"/>
      <c r="NYU9" s="302"/>
      <c r="NYV9" s="302"/>
      <c r="NYW9" s="302"/>
      <c r="NYX9" s="302"/>
      <c r="NYY9" s="302"/>
      <c r="NYZ9" s="302"/>
      <c r="NZA9" s="302"/>
      <c r="NZB9" s="302"/>
      <c r="NZC9" s="302"/>
      <c r="NZD9" s="302"/>
      <c r="NZE9" s="302"/>
      <c r="NZF9" s="302"/>
      <c r="NZG9" s="302"/>
      <c r="NZH9" s="302"/>
      <c r="NZI9" s="302"/>
      <c r="NZJ9" s="302"/>
      <c r="NZK9" s="302"/>
      <c r="NZL9" s="302"/>
      <c r="NZM9" s="302"/>
      <c r="NZN9" s="302"/>
      <c r="NZO9" s="302"/>
      <c r="NZP9" s="302"/>
      <c r="NZQ9" s="302"/>
      <c r="NZR9" s="302"/>
      <c r="NZS9" s="302"/>
      <c r="NZT9" s="302"/>
      <c r="NZU9" s="302"/>
      <c r="NZV9" s="302"/>
      <c r="NZW9" s="302"/>
      <c r="NZX9" s="302"/>
      <c r="NZY9" s="302"/>
      <c r="NZZ9" s="302"/>
      <c r="OAA9" s="302"/>
      <c r="OAB9" s="302"/>
      <c r="OAC9" s="302"/>
      <c r="OAD9" s="302"/>
      <c r="OAE9" s="302"/>
      <c r="OAF9" s="302"/>
      <c r="OAG9" s="302"/>
      <c r="OAH9" s="302"/>
      <c r="OAI9" s="302"/>
      <c r="OAJ9" s="302"/>
      <c r="OAK9" s="302"/>
      <c r="OAL9" s="302"/>
      <c r="OAM9" s="302"/>
      <c r="OAN9" s="302"/>
      <c r="OAO9" s="302"/>
      <c r="OAP9" s="302"/>
      <c r="OAQ9" s="302"/>
      <c r="OAR9" s="302"/>
      <c r="OAS9" s="302"/>
      <c r="OAT9" s="302"/>
      <c r="OAU9" s="302"/>
      <c r="OAV9" s="302"/>
      <c r="OAW9" s="302"/>
      <c r="OAX9" s="302"/>
      <c r="OAY9" s="302"/>
      <c r="OAZ9" s="302"/>
      <c r="OBA9" s="302"/>
      <c r="OBB9" s="302"/>
      <c r="OBC9" s="302"/>
      <c r="OBD9" s="302"/>
      <c r="OBE9" s="302"/>
      <c r="OBF9" s="302"/>
      <c r="OBG9" s="302"/>
      <c r="OBH9" s="302"/>
      <c r="OBI9" s="302"/>
      <c r="OBJ9" s="302"/>
      <c r="OBK9" s="302"/>
      <c r="OBL9" s="302"/>
      <c r="OBM9" s="302"/>
      <c r="OBN9" s="302"/>
      <c r="OBO9" s="302"/>
      <c r="OBP9" s="302"/>
      <c r="OBQ9" s="302"/>
      <c r="OBR9" s="302"/>
      <c r="OBS9" s="302"/>
      <c r="OBT9" s="302"/>
      <c r="OBU9" s="302"/>
      <c r="OBV9" s="302"/>
      <c r="OBW9" s="302"/>
      <c r="OBX9" s="302"/>
      <c r="OBY9" s="302"/>
      <c r="OBZ9" s="302"/>
      <c r="OCA9" s="302"/>
      <c r="OCB9" s="302"/>
      <c r="OCC9" s="302"/>
      <c r="OCD9" s="302"/>
      <c r="OCE9" s="302"/>
      <c r="OCF9" s="302"/>
      <c r="OCG9" s="302"/>
      <c r="OCH9" s="302"/>
      <c r="OCI9" s="302"/>
      <c r="OCJ9" s="302"/>
      <c r="OCK9" s="302"/>
      <c r="OCL9" s="302"/>
      <c r="OCM9" s="302"/>
      <c r="OCN9" s="302"/>
      <c r="OCO9" s="302"/>
      <c r="OCP9" s="302"/>
      <c r="OCQ9" s="302"/>
      <c r="OCR9" s="302"/>
      <c r="OCS9" s="302"/>
      <c r="OCT9" s="302"/>
      <c r="OCU9" s="302"/>
      <c r="OCV9" s="302"/>
      <c r="OCW9" s="302"/>
      <c r="OCX9" s="302"/>
      <c r="OCY9" s="302"/>
      <c r="OCZ9" s="302"/>
      <c r="ODA9" s="302"/>
      <c r="ODB9" s="302"/>
      <c r="ODC9" s="302"/>
      <c r="ODD9" s="302"/>
      <c r="ODE9" s="302"/>
      <c r="ODF9" s="302"/>
      <c r="ODG9" s="302"/>
      <c r="ODH9" s="302"/>
      <c r="ODI9" s="302"/>
      <c r="ODJ9" s="302"/>
      <c r="ODK9" s="302"/>
      <c r="ODL9" s="302"/>
      <c r="ODM9" s="302"/>
      <c r="ODN9" s="302"/>
      <c r="ODO9" s="302"/>
      <c r="ODP9" s="302"/>
      <c r="ODQ9" s="302"/>
      <c r="ODR9" s="302"/>
      <c r="ODS9" s="302"/>
      <c r="ODT9" s="302"/>
      <c r="ODU9" s="302"/>
      <c r="ODV9" s="302"/>
      <c r="ODW9" s="302"/>
      <c r="ODX9" s="302"/>
      <c r="ODY9" s="302"/>
      <c r="ODZ9" s="302"/>
      <c r="OEA9" s="302"/>
      <c r="OEB9" s="302"/>
      <c r="OEC9" s="302"/>
      <c r="OED9" s="302"/>
      <c r="OEE9" s="302"/>
      <c r="OEF9" s="302"/>
      <c r="OEG9" s="302"/>
      <c r="OEH9" s="302"/>
      <c r="OEI9" s="302"/>
      <c r="OEJ9" s="302"/>
      <c r="OEK9" s="302"/>
      <c r="OEL9" s="302"/>
      <c r="OEM9" s="302"/>
      <c r="OEN9" s="302"/>
      <c r="OEO9" s="302"/>
      <c r="OEP9" s="302"/>
      <c r="OEQ9" s="302"/>
      <c r="OER9" s="302"/>
      <c r="OES9" s="302"/>
      <c r="OET9" s="302"/>
      <c r="OEU9" s="302"/>
      <c r="OEV9" s="302"/>
      <c r="OEW9" s="302"/>
      <c r="OEX9" s="302"/>
      <c r="OEY9" s="302"/>
      <c r="OEZ9" s="302"/>
      <c r="OFA9" s="302"/>
      <c r="OFB9" s="302"/>
      <c r="OFC9" s="302"/>
      <c r="OFD9" s="302"/>
      <c r="OFE9" s="302"/>
      <c r="OFF9" s="302"/>
      <c r="OFG9" s="302"/>
      <c r="OFH9" s="302"/>
      <c r="OFI9" s="302"/>
      <c r="OFJ9" s="302"/>
      <c r="OFK9" s="302"/>
      <c r="OFL9" s="302"/>
      <c r="OFM9" s="302"/>
      <c r="OFN9" s="302"/>
      <c r="OFO9" s="302"/>
      <c r="OFP9" s="302"/>
      <c r="OFQ9" s="302"/>
      <c r="OFR9" s="302"/>
      <c r="OFS9" s="302"/>
      <c r="OFT9" s="302"/>
      <c r="OFU9" s="302"/>
      <c r="OFV9" s="302"/>
      <c r="OFW9" s="302"/>
      <c r="OFX9" s="302"/>
      <c r="OFY9" s="302"/>
      <c r="OFZ9" s="302"/>
      <c r="OGA9" s="302"/>
      <c r="OGB9" s="302"/>
      <c r="OGC9" s="302"/>
      <c r="OGD9" s="302"/>
      <c r="OGE9" s="302"/>
      <c r="OGF9" s="302"/>
      <c r="OGG9" s="302"/>
      <c r="OGH9" s="302"/>
      <c r="OGI9" s="302"/>
      <c r="OGJ9" s="302"/>
      <c r="OGK9" s="302"/>
      <c r="OGL9" s="302"/>
      <c r="OGM9" s="302"/>
      <c r="OGN9" s="302"/>
      <c r="OGO9" s="302"/>
      <c r="OGP9" s="302"/>
      <c r="OGQ9" s="302"/>
      <c r="OGR9" s="302"/>
      <c r="OGS9" s="302"/>
      <c r="OGT9" s="302"/>
      <c r="OGU9" s="302"/>
      <c r="OGV9" s="302"/>
      <c r="OGW9" s="302"/>
      <c r="OGX9" s="302"/>
      <c r="OGY9" s="302"/>
      <c r="OGZ9" s="302"/>
      <c r="OHA9" s="302"/>
      <c r="OHB9" s="302"/>
      <c r="OHC9" s="302"/>
      <c r="OHD9" s="302"/>
      <c r="OHE9" s="302"/>
      <c r="OHF9" s="302"/>
      <c r="OHG9" s="302"/>
      <c r="OHH9" s="302"/>
      <c r="OHI9" s="302"/>
      <c r="OHJ9" s="302"/>
      <c r="OHK9" s="302"/>
      <c r="OHL9" s="302"/>
      <c r="OHM9" s="302"/>
      <c r="OHN9" s="302"/>
      <c r="OHO9" s="302"/>
      <c r="OHP9" s="302"/>
      <c r="OHQ9" s="302"/>
      <c r="OHR9" s="302"/>
      <c r="OHS9" s="302"/>
      <c r="OHT9" s="302"/>
      <c r="OHU9" s="302"/>
      <c r="OHV9" s="302"/>
      <c r="OHW9" s="302"/>
      <c r="OHX9" s="302"/>
      <c r="OHY9" s="302"/>
      <c r="OHZ9" s="302"/>
      <c r="OIA9" s="302"/>
      <c r="OIB9" s="302"/>
      <c r="OIC9" s="302"/>
      <c r="OID9" s="302"/>
      <c r="OIE9" s="302"/>
      <c r="OIF9" s="302"/>
      <c r="OIG9" s="302"/>
      <c r="OIH9" s="302"/>
      <c r="OII9" s="302"/>
      <c r="OIJ9" s="302"/>
      <c r="OIK9" s="302"/>
      <c r="OIL9" s="302"/>
      <c r="OIM9" s="302"/>
      <c r="OIN9" s="302"/>
      <c r="OIO9" s="302"/>
      <c r="OIP9" s="302"/>
      <c r="OIQ9" s="302"/>
      <c r="OIR9" s="302"/>
      <c r="OIS9" s="302"/>
      <c r="OIT9" s="302"/>
      <c r="OIU9" s="302"/>
      <c r="OIV9" s="302"/>
      <c r="OIW9" s="302"/>
      <c r="OIX9" s="302"/>
      <c r="OIY9" s="302"/>
      <c r="OIZ9" s="302"/>
      <c r="OJA9" s="302"/>
      <c r="OJB9" s="302"/>
      <c r="OJC9" s="302"/>
      <c r="OJD9" s="302"/>
      <c r="OJE9" s="302"/>
      <c r="OJF9" s="302"/>
      <c r="OJG9" s="302"/>
      <c r="OJH9" s="302"/>
      <c r="OJI9" s="302"/>
      <c r="OJJ9" s="302"/>
      <c r="OJK9" s="302"/>
      <c r="OJL9" s="302"/>
      <c r="OJM9" s="302"/>
      <c r="OJN9" s="302"/>
      <c r="OJO9" s="302"/>
      <c r="OJP9" s="302"/>
      <c r="OJQ9" s="302"/>
      <c r="OJR9" s="302"/>
      <c r="OJS9" s="302"/>
      <c r="OJT9" s="302"/>
      <c r="OJU9" s="302"/>
      <c r="OJV9" s="302"/>
      <c r="OJW9" s="302"/>
      <c r="OJX9" s="302"/>
      <c r="OJY9" s="302"/>
      <c r="OJZ9" s="302"/>
      <c r="OKA9" s="302"/>
      <c r="OKB9" s="302"/>
      <c r="OKC9" s="302"/>
      <c r="OKD9" s="302"/>
      <c r="OKE9" s="302"/>
      <c r="OKF9" s="302"/>
      <c r="OKG9" s="302"/>
      <c r="OKH9" s="302"/>
      <c r="OKI9" s="302"/>
      <c r="OKJ9" s="302"/>
      <c r="OKK9" s="302"/>
      <c r="OKL9" s="302"/>
      <c r="OKM9" s="302"/>
      <c r="OKN9" s="302"/>
      <c r="OKO9" s="302"/>
      <c r="OKP9" s="302"/>
      <c r="OKQ9" s="302"/>
      <c r="OKR9" s="302"/>
      <c r="OKS9" s="302"/>
      <c r="OKT9" s="302"/>
      <c r="OKU9" s="302"/>
      <c r="OKV9" s="302"/>
      <c r="OKW9" s="302"/>
      <c r="OKX9" s="302"/>
      <c r="OKY9" s="302"/>
      <c r="OKZ9" s="302"/>
      <c r="OLA9" s="302"/>
      <c r="OLB9" s="302"/>
      <c r="OLC9" s="302"/>
      <c r="OLD9" s="302"/>
      <c r="OLE9" s="302"/>
      <c r="OLF9" s="302"/>
      <c r="OLG9" s="302"/>
      <c r="OLH9" s="302"/>
      <c r="OLI9" s="302"/>
      <c r="OLJ9" s="302"/>
      <c r="OLK9" s="302"/>
      <c r="OLL9" s="302"/>
      <c r="OLM9" s="302"/>
      <c r="OLN9" s="302"/>
      <c r="OLO9" s="302"/>
      <c r="OLP9" s="302"/>
      <c r="OLQ9" s="302"/>
      <c r="OLR9" s="302"/>
      <c r="OLS9" s="302"/>
      <c r="OLT9" s="302"/>
      <c r="OLU9" s="302"/>
      <c r="OLV9" s="302"/>
      <c r="OLW9" s="302"/>
      <c r="OLX9" s="302"/>
      <c r="OLY9" s="302"/>
      <c r="OLZ9" s="302"/>
      <c r="OMA9" s="302"/>
      <c r="OMB9" s="302"/>
      <c r="OMC9" s="302"/>
      <c r="OMD9" s="302"/>
      <c r="OME9" s="302"/>
      <c r="OMF9" s="302"/>
      <c r="OMG9" s="302"/>
      <c r="OMH9" s="302"/>
      <c r="OMI9" s="302"/>
      <c r="OMJ9" s="302"/>
      <c r="OMK9" s="302"/>
      <c r="OML9" s="302"/>
      <c r="OMM9" s="302"/>
      <c r="OMN9" s="302"/>
      <c r="OMO9" s="302"/>
      <c r="OMP9" s="302"/>
      <c r="OMQ9" s="302"/>
      <c r="OMR9" s="302"/>
      <c r="OMS9" s="302"/>
      <c r="OMT9" s="302"/>
      <c r="OMU9" s="302"/>
      <c r="OMV9" s="302"/>
      <c r="OMW9" s="302"/>
      <c r="OMX9" s="302"/>
      <c r="OMY9" s="302"/>
      <c r="OMZ9" s="302"/>
      <c r="ONA9" s="302"/>
      <c r="ONB9" s="302"/>
      <c r="ONC9" s="302"/>
      <c r="OND9" s="302"/>
      <c r="ONE9" s="302"/>
      <c r="ONF9" s="302"/>
      <c r="ONG9" s="302"/>
      <c r="ONH9" s="302"/>
      <c r="ONI9" s="302"/>
      <c r="ONJ9" s="302"/>
      <c r="ONK9" s="302"/>
      <c r="ONL9" s="302"/>
      <c r="ONM9" s="302"/>
      <c r="ONN9" s="302"/>
      <c r="ONO9" s="302"/>
      <c r="ONP9" s="302"/>
      <c r="ONQ9" s="302"/>
      <c r="ONR9" s="302"/>
      <c r="ONS9" s="302"/>
      <c r="ONT9" s="302"/>
      <c r="ONU9" s="302"/>
      <c r="ONV9" s="302"/>
      <c r="ONW9" s="302"/>
      <c r="ONX9" s="302"/>
      <c r="ONY9" s="302"/>
      <c r="ONZ9" s="302"/>
      <c r="OOA9" s="302"/>
      <c r="OOB9" s="302"/>
      <c r="OOC9" s="302"/>
      <c r="OOD9" s="302"/>
      <c r="OOE9" s="302"/>
      <c r="OOF9" s="302"/>
      <c r="OOG9" s="302"/>
      <c r="OOH9" s="302"/>
      <c r="OOI9" s="302"/>
      <c r="OOJ9" s="302"/>
      <c r="OOK9" s="302"/>
      <c r="OOL9" s="302"/>
      <c r="OOM9" s="302"/>
      <c r="OON9" s="302"/>
      <c r="OOO9" s="302"/>
      <c r="OOP9" s="302"/>
      <c r="OOQ9" s="302"/>
      <c r="OOR9" s="302"/>
      <c r="OOS9" s="302"/>
      <c r="OOT9" s="302"/>
      <c r="OOU9" s="302"/>
      <c r="OOV9" s="302"/>
      <c r="OOW9" s="302"/>
      <c r="OOX9" s="302"/>
      <c r="OOY9" s="302"/>
      <c r="OOZ9" s="302"/>
      <c r="OPA9" s="302"/>
      <c r="OPB9" s="302"/>
      <c r="OPC9" s="302"/>
      <c r="OPD9" s="302"/>
      <c r="OPE9" s="302"/>
      <c r="OPF9" s="302"/>
      <c r="OPG9" s="302"/>
      <c r="OPH9" s="302"/>
      <c r="OPI9" s="302"/>
      <c r="OPJ9" s="302"/>
      <c r="OPK9" s="302"/>
      <c r="OPL9" s="302"/>
      <c r="OPM9" s="302"/>
      <c r="OPN9" s="302"/>
      <c r="OPO9" s="302"/>
      <c r="OPP9" s="302"/>
      <c r="OPQ9" s="302"/>
      <c r="OPR9" s="302"/>
      <c r="OPS9" s="302"/>
      <c r="OPT9" s="302"/>
      <c r="OPU9" s="302"/>
      <c r="OPV9" s="302"/>
      <c r="OPW9" s="302"/>
      <c r="OPX9" s="302"/>
      <c r="OPY9" s="302"/>
      <c r="OPZ9" s="302"/>
      <c r="OQA9" s="302"/>
      <c r="OQB9" s="302"/>
      <c r="OQC9" s="302"/>
      <c r="OQD9" s="302"/>
      <c r="OQE9" s="302"/>
      <c r="OQF9" s="302"/>
      <c r="OQG9" s="302"/>
      <c r="OQH9" s="302"/>
      <c r="OQI9" s="302"/>
      <c r="OQJ9" s="302"/>
      <c r="OQK9" s="302"/>
      <c r="OQL9" s="302"/>
      <c r="OQM9" s="302"/>
      <c r="OQN9" s="302"/>
      <c r="OQO9" s="302"/>
      <c r="OQP9" s="302"/>
      <c r="OQQ9" s="302"/>
      <c r="OQR9" s="302"/>
      <c r="OQS9" s="302"/>
      <c r="OQT9" s="302"/>
      <c r="OQU9" s="302"/>
      <c r="OQV9" s="302"/>
      <c r="OQW9" s="302"/>
      <c r="OQX9" s="302"/>
      <c r="OQY9" s="302"/>
      <c r="OQZ9" s="302"/>
      <c r="ORA9" s="302"/>
      <c r="ORB9" s="302"/>
      <c r="ORC9" s="302"/>
      <c r="ORD9" s="302"/>
      <c r="ORE9" s="302"/>
      <c r="ORF9" s="302"/>
      <c r="ORG9" s="302"/>
      <c r="ORH9" s="302"/>
      <c r="ORI9" s="302"/>
      <c r="ORJ9" s="302"/>
      <c r="ORK9" s="302"/>
      <c r="ORL9" s="302"/>
      <c r="ORM9" s="302"/>
      <c r="ORN9" s="302"/>
      <c r="ORO9" s="302"/>
      <c r="ORP9" s="302"/>
      <c r="ORQ9" s="302"/>
      <c r="ORR9" s="302"/>
      <c r="ORS9" s="302"/>
      <c r="ORT9" s="302"/>
      <c r="ORU9" s="302"/>
      <c r="ORV9" s="302"/>
      <c r="ORW9" s="302"/>
      <c r="ORX9" s="302"/>
      <c r="ORY9" s="302"/>
      <c r="ORZ9" s="302"/>
      <c r="OSA9" s="302"/>
      <c r="OSB9" s="302"/>
      <c r="OSC9" s="302"/>
      <c r="OSD9" s="302"/>
      <c r="OSE9" s="302"/>
      <c r="OSF9" s="302"/>
      <c r="OSG9" s="302"/>
      <c r="OSH9" s="302"/>
      <c r="OSI9" s="302"/>
      <c r="OSJ9" s="302"/>
      <c r="OSK9" s="302"/>
      <c r="OSL9" s="302"/>
      <c r="OSM9" s="302"/>
      <c r="OSN9" s="302"/>
      <c r="OSO9" s="302"/>
      <c r="OSP9" s="302"/>
      <c r="OSQ9" s="302"/>
      <c r="OSR9" s="302"/>
      <c r="OSS9" s="302"/>
      <c r="OST9" s="302"/>
      <c r="OSU9" s="302"/>
      <c r="OSV9" s="302"/>
      <c r="OSW9" s="302"/>
      <c r="OSX9" s="302"/>
      <c r="OSY9" s="302"/>
      <c r="OSZ9" s="302"/>
      <c r="OTA9" s="302"/>
      <c r="OTB9" s="302"/>
      <c r="OTC9" s="302"/>
      <c r="OTD9" s="302"/>
      <c r="OTE9" s="302"/>
      <c r="OTF9" s="302"/>
      <c r="OTG9" s="302"/>
      <c r="OTH9" s="302"/>
      <c r="OTI9" s="302"/>
      <c r="OTJ9" s="302"/>
      <c r="OTK9" s="302"/>
      <c r="OTL9" s="302"/>
      <c r="OTM9" s="302"/>
      <c r="OTN9" s="302"/>
      <c r="OTO9" s="302"/>
      <c r="OTP9" s="302"/>
      <c r="OTQ9" s="302"/>
      <c r="OTR9" s="302"/>
      <c r="OTS9" s="302"/>
      <c r="OTT9" s="302"/>
      <c r="OTU9" s="302"/>
      <c r="OTV9" s="302"/>
      <c r="OTW9" s="302"/>
      <c r="OTX9" s="302"/>
      <c r="OTY9" s="302"/>
      <c r="OTZ9" s="302"/>
      <c r="OUA9" s="302"/>
      <c r="OUB9" s="302"/>
      <c r="OUC9" s="302"/>
      <c r="OUD9" s="302"/>
      <c r="OUE9" s="302"/>
      <c r="OUF9" s="302"/>
      <c r="OUG9" s="302"/>
      <c r="OUH9" s="302"/>
      <c r="OUI9" s="302"/>
      <c r="OUJ9" s="302"/>
      <c r="OUK9" s="302"/>
      <c r="OUL9" s="302"/>
      <c r="OUM9" s="302"/>
      <c r="OUN9" s="302"/>
      <c r="OUO9" s="302"/>
      <c r="OUP9" s="302"/>
      <c r="OUQ9" s="302"/>
      <c r="OUR9" s="302"/>
      <c r="OUS9" s="302"/>
      <c r="OUT9" s="302"/>
      <c r="OUU9" s="302"/>
      <c r="OUV9" s="302"/>
      <c r="OUW9" s="302"/>
      <c r="OUX9" s="302"/>
      <c r="OUY9" s="302"/>
      <c r="OUZ9" s="302"/>
      <c r="OVA9" s="302"/>
      <c r="OVB9" s="302"/>
      <c r="OVC9" s="302"/>
      <c r="OVD9" s="302"/>
      <c r="OVE9" s="302"/>
      <c r="OVF9" s="302"/>
      <c r="OVG9" s="302"/>
      <c r="OVH9" s="302"/>
      <c r="OVI9" s="302"/>
      <c r="OVJ9" s="302"/>
      <c r="OVK9" s="302"/>
      <c r="OVL9" s="302"/>
      <c r="OVM9" s="302"/>
      <c r="OVN9" s="302"/>
      <c r="OVO9" s="302"/>
      <c r="OVP9" s="302"/>
      <c r="OVQ9" s="302"/>
      <c r="OVR9" s="302"/>
      <c r="OVS9" s="302"/>
      <c r="OVT9" s="302"/>
      <c r="OVU9" s="302"/>
      <c r="OVV9" s="302"/>
      <c r="OVW9" s="302"/>
      <c r="OVX9" s="302"/>
      <c r="OVY9" s="302"/>
      <c r="OVZ9" s="302"/>
      <c r="OWA9" s="302"/>
      <c r="OWB9" s="302"/>
      <c r="OWC9" s="302"/>
      <c r="OWD9" s="302"/>
      <c r="OWE9" s="302"/>
      <c r="OWF9" s="302"/>
      <c r="OWG9" s="302"/>
      <c r="OWH9" s="302"/>
      <c r="OWI9" s="302"/>
      <c r="OWJ9" s="302"/>
      <c r="OWK9" s="302"/>
      <c r="OWL9" s="302"/>
      <c r="OWM9" s="302"/>
      <c r="OWN9" s="302"/>
      <c r="OWO9" s="302"/>
      <c r="OWP9" s="302"/>
      <c r="OWQ9" s="302"/>
      <c r="OWR9" s="302"/>
      <c r="OWS9" s="302"/>
      <c r="OWT9" s="302"/>
      <c r="OWU9" s="302"/>
      <c r="OWV9" s="302"/>
      <c r="OWW9" s="302"/>
      <c r="OWX9" s="302"/>
      <c r="OWY9" s="302"/>
      <c r="OWZ9" s="302"/>
      <c r="OXA9" s="302"/>
      <c r="OXB9" s="302"/>
      <c r="OXC9" s="302"/>
      <c r="OXD9" s="302"/>
      <c r="OXE9" s="302"/>
      <c r="OXF9" s="302"/>
      <c r="OXG9" s="302"/>
      <c r="OXH9" s="302"/>
      <c r="OXI9" s="302"/>
      <c r="OXJ9" s="302"/>
      <c r="OXK9" s="302"/>
      <c r="OXL9" s="302"/>
      <c r="OXM9" s="302"/>
      <c r="OXN9" s="302"/>
      <c r="OXO9" s="302"/>
      <c r="OXP9" s="302"/>
      <c r="OXQ9" s="302"/>
      <c r="OXR9" s="302"/>
      <c r="OXS9" s="302"/>
      <c r="OXT9" s="302"/>
      <c r="OXU9" s="302"/>
      <c r="OXV9" s="302"/>
      <c r="OXW9" s="302"/>
      <c r="OXX9" s="302"/>
      <c r="OXY9" s="302"/>
      <c r="OXZ9" s="302"/>
      <c r="OYA9" s="302"/>
      <c r="OYB9" s="302"/>
      <c r="OYC9" s="302"/>
      <c r="OYD9" s="302"/>
      <c r="OYE9" s="302"/>
      <c r="OYF9" s="302"/>
      <c r="OYG9" s="302"/>
      <c r="OYH9" s="302"/>
      <c r="OYI9" s="302"/>
      <c r="OYJ9" s="302"/>
      <c r="OYK9" s="302"/>
      <c r="OYL9" s="302"/>
      <c r="OYM9" s="302"/>
      <c r="OYN9" s="302"/>
      <c r="OYO9" s="302"/>
      <c r="OYP9" s="302"/>
      <c r="OYQ9" s="302"/>
      <c r="OYR9" s="302"/>
      <c r="OYS9" s="302"/>
      <c r="OYT9" s="302"/>
      <c r="OYU9" s="302"/>
      <c r="OYV9" s="302"/>
      <c r="OYW9" s="302"/>
      <c r="OYX9" s="302"/>
      <c r="OYY9" s="302"/>
      <c r="OYZ9" s="302"/>
      <c r="OZA9" s="302"/>
      <c r="OZB9" s="302"/>
      <c r="OZC9" s="302"/>
      <c r="OZD9" s="302"/>
      <c r="OZE9" s="302"/>
      <c r="OZF9" s="302"/>
      <c r="OZG9" s="302"/>
      <c r="OZH9" s="302"/>
      <c r="OZI9" s="302"/>
      <c r="OZJ9" s="302"/>
      <c r="OZK9" s="302"/>
      <c r="OZL9" s="302"/>
      <c r="OZM9" s="302"/>
      <c r="OZN9" s="302"/>
      <c r="OZO9" s="302"/>
      <c r="OZP9" s="302"/>
      <c r="OZQ9" s="302"/>
      <c r="OZR9" s="302"/>
      <c r="OZS9" s="302"/>
      <c r="OZT9" s="302"/>
      <c r="OZU9" s="302"/>
      <c r="OZV9" s="302"/>
      <c r="OZW9" s="302"/>
      <c r="OZX9" s="302"/>
      <c r="OZY9" s="302"/>
      <c r="OZZ9" s="302"/>
      <c r="PAA9" s="302"/>
      <c r="PAB9" s="302"/>
      <c r="PAC9" s="302"/>
      <c r="PAD9" s="302"/>
      <c r="PAE9" s="302"/>
      <c r="PAF9" s="302"/>
      <c r="PAG9" s="302"/>
      <c r="PAH9" s="302"/>
      <c r="PAI9" s="302"/>
      <c r="PAJ9" s="302"/>
      <c r="PAK9" s="302"/>
      <c r="PAL9" s="302"/>
      <c r="PAM9" s="302"/>
      <c r="PAN9" s="302"/>
      <c r="PAO9" s="302"/>
      <c r="PAP9" s="302"/>
      <c r="PAQ9" s="302"/>
      <c r="PAR9" s="302"/>
      <c r="PAS9" s="302"/>
      <c r="PAT9" s="302"/>
      <c r="PAU9" s="302"/>
      <c r="PAV9" s="302"/>
      <c r="PAW9" s="302"/>
      <c r="PAX9" s="302"/>
      <c r="PAY9" s="302"/>
      <c r="PAZ9" s="302"/>
      <c r="PBA9" s="302"/>
      <c r="PBB9" s="302"/>
      <c r="PBC9" s="302"/>
      <c r="PBD9" s="302"/>
      <c r="PBE9" s="302"/>
      <c r="PBF9" s="302"/>
      <c r="PBG9" s="302"/>
      <c r="PBH9" s="302"/>
      <c r="PBI9" s="302"/>
      <c r="PBJ9" s="302"/>
      <c r="PBK9" s="302"/>
      <c r="PBL9" s="302"/>
      <c r="PBM9" s="302"/>
      <c r="PBN9" s="302"/>
      <c r="PBO9" s="302"/>
      <c r="PBP9" s="302"/>
      <c r="PBQ9" s="302"/>
      <c r="PBR9" s="302"/>
      <c r="PBS9" s="302"/>
      <c r="PBT9" s="302"/>
      <c r="PBU9" s="302"/>
      <c r="PBV9" s="302"/>
      <c r="PBW9" s="302"/>
      <c r="PBX9" s="302"/>
      <c r="PBY9" s="302"/>
      <c r="PBZ9" s="302"/>
      <c r="PCA9" s="302"/>
      <c r="PCB9" s="302"/>
      <c r="PCC9" s="302"/>
      <c r="PCD9" s="302"/>
      <c r="PCE9" s="302"/>
      <c r="PCF9" s="302"/>
      <c r="PCG9" s="302"/>
      <c r="PCH9" s="302"/>
      <c r="PCI9" s="302"/>
      <c r="PCJ9" s="302"/>
      <c r="PCK9" s="302"/>
      <c r="PCL9" s="302"/>
      <c r="PCM9" s="302"/>
      <c r="PCN9" s="302"/>
      <c r="PCO9" s="302"/>
      <c r="PCP9" s="302"/>
      <c r="PCQ9" s="302"/>
      <c r="PCR9" s="302"/>
      <c r="PCS9" s="302"/>
      <c r="PCT9" s="302"/>
      <c r="PCU9" s="302"/>
      <c r="PCV9" s="302"/>
      <c r="PCW9" s="302"/>
      <c r="PCX9" s="302"/>
      <c r="PCY9" s="302"/>
      <c r="PCZ9" s="302"/>
      <c r="PDA9" s="302"/>
      <c r="PDB9" s="302"/>
      <c r="PDC9" s="302"/>
      <c r="PDD9" s="302"/>
      <c r="PDE9" s="302"/>
      <c r="PDF9" s="302"/>
      <c r="PDG9" s="302"/>
      <c r="PDH9" s="302"/>
      <c r="PDI9" s="302"/>
      <c r="PDJ9" s="302"/>
      <c r="PDK9" s="302"/>
      <c r="PDL9" s="302"/>
      <c r="PDM9" s="302"/>
      <c r="PDN9" s="302"/>
      <c r="PDO9" s="302"/>
      <c r="PDP9" s="302"/>
      <c r="PDQ9" s="302"/>
      <c r="PDR9" s="302"/>
      <c r="PDS9" s="302"/>
      <c r="PDT9" s="302"/>
      <c r="PDU9" s="302"/>
      <c r="PDV9" s="302"/>
      <c r="PDW9" s="302"/>
      <c r="PDX9" s="302"/>
      <c r="PDY9" s="302"/>
      <c r="PDZ9" s="302"/>
      <c r="PEA9" s="302"/>
      <c r="PEB9" s="302"/>
      <c r="PEC9" s="302"/>
      <c r="PED9" s="302"/>
      <c r="PEE9" s="302"/>
      <c r="PEF9" s="302"/>
      <c r="PEG9" s="302"/>
      <c r="PEH9" s="302"/>
      <c r="PEI9" s="302"/>
      <c r="PEJ9" s="302"/>
      <c r="PEK9" s="302"/>
      <c r="PEL9" s="302"/>
      <c r="PEM9" s="302"/>
      <c r="PEN9" s="302"/>
      <c r="PEO9" s="302"/>
      <c r="PEP9" s="302"/>
      <c r="PEQ9" s="302"/>
      <c r="PER9" s="302"/>
      <c r="PES9" s="302"/>
      <c r="PET9" s="302"/>
      <c r="PEU9" s="302"/>
      <c r="PEV9" s="302"/>
      <c r="PEW9" s="302"/>
      <c r="PEX9" s="302"/>
      <c r="PEY9" s="302"/>
      <c r="PEZ9" s="302"/>
      <c r="PFA9" s="302"/>
      <c r="PFB9" s="302"/>
      <c r="PFC9" s="302"/>
      <c r="PFD9" s="302"/>
      <c r="PFE9" s="302"/>
      <c r="PFF9" s="302"/>
      <c r="PFG9" s="302"/>
      <c r="PFH9" s="302"/>
      <c r="PFI9" s="302"/>
      <c r="PFJ9" s="302"/>
      <c r="PFK9" s="302"/>
      <c r="PFL9" s="302"/>
      <c r="PFM9" s="302"/>
      <c r="PFN9" s="302"/>
      <c r="PFO9" s="302"/>
      <c r="PFP9" s="302"/>
      <c r="PFQ9" s="302"/>
      <c r="PFR9" s="302"/>
      <c r="PFS9" s="302"/>
      <c r="PFT9" s="302"/>
      <c r="PFU9" s="302"/>
      <c r="PFV9" s="302"/>
      <c r="PFW9" s="302"/>
      <c r="PFX9" s="302"/>
      <c r="PFY9" s="302"/>
      <c r="PFZ9" s="302"/>
      <c r="PGA9" s="302"/>
      <c r="PGB9" s="302"/>
      <c r="PGC9" s="302"/>
      <c r="PGD9" s="302"/>
      <c r="PGE9" s="302"/>
      <c r="PGF9" s="302"/>
      <c r="PGG9" s="302"/>
      <c r="PGH9" s="302"/>
      <c r="PGI9" s="302"/>
      <c r="PGJ9" s="302"/>
      <c r="PGK9" s="302"/>
      <c r="PGL9" s="302"/>
      <c r="PGM9" s="302"/>
      <c r="PGN9" s="302"/>
      <c r="PGO9" s="302"/>
      <c r="PGP9" s="302"/>
      <c r="PGQ9" s="302"/>
      <c r="PGR9" s="302"/>
      <c r="PGS9" s="302"/>
      <c r="PGT9" s="302"/>
      <c r="PGU9" s="302"/>
      <c r="PGV9" s="302"/>
      <c r="PGW9" s="302"/>
      <c r="PGX9" s="302"/>
      <c r="PGY9" s="302"/>
      <c r="PGZ9" s="302"/>
      <c r="PHA9" s="302"/>
      <c r="PHB9" s="302"/>
      <c r="PHC9" s="302"/>
      <c r="PHD9" s="302"/>
      <c r="PHE9" s="302"/>
      <c r="PHF9" s="302"/>
      <c r="PHG9" s="302"/>
      <c r="PHH9" s="302"/>
      <c r="PHI9" s="302"/>
      <c r="PHJ9" s="302"/>
      <c r="PHK9" s="302"/>
      <c r="PHL9" s="302"/>
      <c r="PHM9" s="302"/>
      <c r="PHN9" s="302"/>
      <c r="PHO9" s="302"/>
      <c r="PHP9" s="302"/>
      <c r="PHQ9" s="302"/>
      <c r="PHR9" s="302"/>
      <c r="PHS9" s="302"/>
      <c r="PHT9" s="302"/>
      <c r="PHU9" s="302"/>
      <c r="PHV9" s="302"/>
      <c r="PHW9" s="302"/>
      <c r="PHX9" s="302"/>
      <c r="PHY9" s="302"/>
      <c r="PHZ9" s="302"/>
      <c r="PIA9" s="302"/>
      <c r="PIB9" s="302"/>
      <c r="PIC9" s="302"/>
      <c r="PID9" s="302"/>
      <c r="PIE9" s="302"/>
      <c r="PIF9" s="302"/>
      <c r="PIG9" s="302"/>
      <c r="PIH9" s="302"/>
      <c r="PII9" s="302"/>
      <c r="PIJ9" s="302"/>
      <c r="PIK9" s="302"/>
      <c r="PIL9" s="302"/>
      <c r="PIM9" s="302"/>
      <c r="PIN9" s="302"/>
      <c r="PIO9" s="302"/>
      <c r="PIP9" s="302"/>
      <c r="PIQ9" s="302"/>
      <c r="PIR9" s="302"/>
      <c r="PIS9" s="302"/>
      <c r="PIT9" s="302"/>
      <c r="PIU9" s="302"/>
      <c r="PIV9" s="302"/>
      <c r="PIW9" s="302"/>
      <c r="PIX9" s="302"/>
      <c r="PIY9" s="302"/>
      <c r="PIZ9" s="302"/>
      <c r="PJA9" s="302"/>
      <c r="PJB9" s="302"/>
      <c r="PJC9" s="302"/>
      <c r="PJD9" s="302"/>
      <c r="PJE9" s="302"/>
      <c r="PJF9" s="302"/>
      <c r="PJG9" s="302"/>
      <c r="PJH9" s="302"/>
      <c r="PJI9" s="302"/>
      <c r="PJJ9" s="302"/>
      <c r="PJK9" s="302"/>
      <c r="PJL9" s="302"/>
      <c r="PJM9" s="302"/>
      <c r="PJN9" s="302"/>
      <c r="PJO9" s="302"/>
      <c r="PJP9" s="302"/>
      <c r="PJQ9" s="302"/>
      <c r="PJR9" s="302"/>
      <c r="PJS9" s="302"/>
      <c r="PJT9" s="302"/>
      <c r="PJU9" s="302"/>
      <c r="PJV9" s="302"/>
      <c r="PJW9" s="302"/>
      <c r="PJX9" s="302"/>
      <c r="PJY9" s="302"/>
      <c r="PJZ9" s="302"/>
      <c r="PKA9" s="302"/>
      <c r="PKB9" s="302"/>
      <c r="PKC9" s="302"/>
      <c r="PKD9" s="302"/>
      <c r="PKE9" s="302"/>
      <c r="PKF9" s="302"/>
      <c r="PKG9" s="302"/>
      <c r="PKH9" s="302"/>
      <c r="PKI9" s="302"/>
      <c r="PKJ9" s="302"/>
      <c r="PKK9" s="302"/>
      <c r="PKL9" s="302"/>
      <c r="PKM9" s="302"/>
      <c r="PKN9" s="302"/>
      <c r="PKO9" s="302"/>
      <c r="PKP9" s="302"/>
      <c r="PKQ9" s="302"/>
      <c r="PKR9" s="302"/>
      <c r="PKS9" s="302"/>
      <c r="PKT9" s="302"/>
      <c r="PKU9" s="302"/>
      <c r="PKV9" s="302"/>
      <c r="PKW9" s="302"/>
      <c r="PKX9" s="302"/>
      <c r="PKY9" s="302"/>
      <c r="PKZ9" s="302"/>
      <c r="PLA9" s="302"/>
      <c r="PLB9" s="302"/>
      <c r="PLC9" s="302"/>
      <c r="PLD9" s="302"/>
      <c r="PLE9" s="302"/>
      <c r="PLF9" s="302"/>
      <c r="PLG9" s="302"/>
      <c r="PLH9" s="302"/>
      <c r="PLI9" s="302"/>
      <c r="PLJ9" s="302"/>
      <c r="PLK9" s="302"/>
      <c r="PLL9" s="302"/>
      <c r="PLM9" s="302"/>
      <c r="PLN9" s="302"/>
      <c r="PLO9" s="302"/>
      <c r="PLP9" s="302"/>
      <c r="PLQ9" s="302"/>
      <c r="PLR9" s="302"/>
      <c r="PLS9" s="302"/>
      <c r="PLT9" s="302"/>
      <c r="PLU9" s="302"/>
      <c r="PLV9" s="302"/>
      <c r="PLW9" s="302"/>
      <c r="PLX9" s="302"/>
      <c r="PLY9" s="302"/>
      <c r="PLZ9" s="302"/>
      <c r="PMA9" s="302"/>
      <c r="PMB9" s="302"/>
      <c r="PMC9" s="302"/>
      <c r="PMD9" s="302"/>
      <c r="PME9" s="302"/>
      <c r="PMF9" s="302"/>
      <c r="PMG9" s="302"/>
      <c r="PMH9" s="302"/>
      <c r="PMI9" s="302"/>
      <c r="PMJ9" s="302"/>
      <c r="PMK9" s="302"/>
      <c r="PML9" s="302"/>
      <c r="PMM9" s="302"/>
      <c r="PMN9" s="302"/>
      <c r="PMO9" s="302"/>
      <c r="PMP9" s="302"/>
      <c r="PMQ9" s="302"/>
      <c r="PMR9" s="302"/>
      <c r="PMS9" s="302"/>
      <c r="PMT9" s="302"/>
      <c r="PMU9" s="302"/>
      <c r="PMV9" s="302"/>
      <c r="PMW9" s="302"/>
      <c r="PMX9" s="302"/>
      <c r="PMY9" s="302"/>
      <c r="PMZ9" s="302"/>
      <c r="PNA9" s="302"/>
      <c r="PNB9" s="302"/>
      <c r="PNC9" s="302"/>
      <c r="PND9" s="302"/>
      <c r="PNE9" s="302"/>
      <c r="PNF9" s="302"/>
      <c r="PNG9" s="302"/>
      <c r="PNH9" s="302"/>
      <c r="PNI9" s="302"/>
      <c r="PNJ9" s="302"/>
      <c r="PNK9" s="302"/>
      <c r="PNL9" s="302"/>
      <c r="PNM9" s="302"/>
      <c r="PNN9" s="302"/>
      <c r="PNO9" s="302"/>
      <c r="PNP9" s="302"/>
      <c r="PNQ9" s="302"/>
      <c r="PNR9" s="302"/>
      <c r="PNS9" s="302"/>
      <c r="PNT9" s="302"/>
      <c r="PNU9" s="302"/>
      <c r="PNV9" s="302"/>
      <c r="PNW9" s="302"/>
      <c r="PNX9" s="302"/>
      <c r="PNY9" s="302"/>
      <c r="PNZ9" s="302"/>
      <c r="POA9" s="302"/>
      <c r="POB9" s="302"/>
      <c r="POC9" s="302"/>
      <c r="POD9" s="302"/>
      <c r="POE9" s="302"/>
      <c r="POF9" s="302"/>
      <c r="POG9" s="302"/>
      <c r="POH9" s="302"/>
      <c r="POI9" s="302"/>
      <c r="POJ9" s="302"/>
      <c r="POK9" s="302"/>
      <c r="POL9" s="302"/>
      <c r="POM9" s="302"/>
      <c r="PON9" s="302"/>
      <c r="POO9" s="302"/>
      <c r="POP9" s="302"/>
      <c r="POQ9" s="302"/>
      <c r="POR9" s="302"/>
      <c r="POS9" s="302"/>
      <c r="POT9" s="302"/>
      <c r="POU9" s="302"/>
      <c r="POV9" s="302"/>
      <c r="POW9" s="302"/>
      <c r="POX9" s="302"/>
      <c r="POY9" s="302"/>
      <c r="POZ9" s="302"/>
      <c r="PPA9" s="302"/>
      <c r="PPB9" s="302"/>
      <c r="PPC9" s="302"/>
      <c r="PPD9" s="302"/>
      <c r="PPE9" s="302"/>
      <c r="PPF9" s="302"/>
      <c r="PPG9" s="302"/>
      <c r="PPH9" s="302"/>
      <c r="PPI9" s="302"/>
      <c r="PPJ9" s="302"/>
      <c r="PPK9" s="302"/>
      <c r="PPL9" s="302"/>
      <c r="PPM9" s="302"/>
      <c r="PPN9" s="302"/>
      <c r="PPO9" s="302"/>
      <c r="PPP9" s="302"/>
      <c r="PPQ9" s="302"/>
      <c r="PPR9" s="302"/>
      <c r="PPS9" s="302"/>
      <c r="PPT9" s="302"/>
      <c r="PPU9" s="302"/>
      <c r="PPV9" s="302"/>
      <c r="PPW9" s="302"/>
      <c r="PPX9" s="302"/>
      <c r="PPY9" s="302"/>
      <c r="PPZ9" s="302"/>
      <c r="PQA9" s="302"/>
      <c r="PQB9" s="302"/>
      <c r="PQC9" s="302"/>
      <c r="PQD9" s="302"/>
      <c r="PQE9" s="302"/>
      <c r="PQF9" s="302"/>
      <c r="PQG9" s="302"/>
      <c r="PQH9" s="302"/>
      <c r="PQI9" s="302"/>
      <c r="PQJ9" s="302"/>
      <c r="PQK9" s="302"/>
      <c r="PQL9" s="302"/>
      <c r="PQM9" s="302"/>
      <c r="PQN9" s="302"/>
      <c r="PQO9" s="302"/>
      <c r="PQP9" s="302"/>
      <c r="PQQ9" s="302"/>
      <c r="PQR9" s="302"/>
      <c r="PQS9" s="302"/>
      <c r="PQT9" s="302"/>
      <c r="PQU9" s="302"/>
      <c r="PQV9" s="302"/>
      <c r="PQW9" s="302"/>
      <c r="PQX9" s="302"/>
      <c r="PQY9" s="302"/>
      <c r="PQZ9" s="302"/>
      <c r="PRA9" s="302"/>
      <c r="PRB9" s="302"/>
      <c r="PRC9" s="302"/>
      <c r="PRD9" s="302"/>
      <c r="PRE9" s="302"/>
      <c r="PRF9" s="302"/>
      <c r="PRG9" s="302"/>
      <c r="PRH9" s="302"/>
      <c r="PRI9" s="302"/>
      <c r="PRJ9" s="302"/>
      <c r="PRK9" s="302"/>
      <c r="PRL9" s="302"/>
      <c r="PRM9" s="302"/>
      <c r="PRN9" s="302"/>
      <c r="PRO9" s="302"/>
      <c r="PRP9" s="302"/>
      <c r="PRQ9" s="302"/>
      <c r="PRR9" s="302"/>
      <c r="PRS9" s="302"/>
      <c r="PRT9" s="302"/>
      <c r="PRU9" s="302"/>
      <c r="PRV9" s="302"/>
      <c r="PRW9" s="302"/>
      <c r="PRX9" s="302"/>
      <c r="PRY9" s="302"/>
      <c r="PRZ9" s="302"/>
      <c r="PSA9" s="302"/>
      <c r="PSB9" s="302"/>
      <c r="PSC9" s="302"/>
      <c r="PSD9" s="302"/>
      <c r="PSE9" s="302"/>
      <c r="PSF9" s="302"/>
      <c r="PSG9" s="302"/>
      <c r="PSH9" s="302"/>
      <c r="PSI9" s="302"/>
      <c r="PSJ9" s="302"/>
      <c r="PSK9" s="302"/>
      <c r="PSL9" s="302"/>
      <c r="PSM9" s="302"/>
      <c r="PSN9" s="302"/>
      <c r="PSO9" s="302"/>
      <c r="PSP9" s="302"/>
      <c r="PSQ9" s="302"/>
      <c r="PSR9" s="302"/>
      <c r="PSS9" s="302"/>
      <c r="PST9" s="302"/>
      <c r="PSU9" s="302"/>
      <c r="PSV9" s="302"/>
      <c r="PSW9" s="302"/>
      <c r="PSX9" s="302"/>
      <c r="PSY9" s="302"/>
      <c r="PSZ9" s="302"/>
      <c r="PTA9" s="302"/>
      <c r="PTB9" s="302"/>
      <c r="PTC9" s="302"/>
      <c r="PTD9" s="302"/>
      <c r="PTE9" s="302"/>
      <c r="PTF9" s="302"/>
      <c r="PTG9" s="302"/>
      <c r="PTH9" s="302"/>
      <c r="PTI9" s="302"/>
      <c r="PTJ9" s="302"/>
      <c r="PTK9" s="302"/>
      <c r="PTL9" s="302"/>
      <c r="PTM9" s="302"/>
      <c r="PTN9" s="302"/>
      <c r="PTO9" s="302"/>
      <c r="PTP9" s="302"/>
      <c r="PTQ9" s="302"/>
      <c r="PTR9" s="302"/>
      <c r="PTS9" s="302"/>
      <c r="PTT9" s="302"/>
      <c r="PTU9" s="302"/>
      <c r="PTV9" s="302"/>
      <c r="PTW9" s="302"/>
      <c r="PTX9" s="302"/>
      <c r="PTY9" s="302"/>
      <c r="PTZ9" s="302"/>
      <c r="PUA9" s="302"/>
      <c r="PUB9" s="302"/>
      <c r="PUC9" s="302"/>
      <c r="PUD9" s="302"/>
      <c r="PUE9" s="302"/>
      <c r="PUF9" s="302"/>
      <c r="PUG9" s="302"/>
      <c r="PUH9" s="302"/>
      <c r="PUI9" s="302"/>
      <c r="PUJ9" s="302"/>
      <c r="PUK9" s="302"/>
      <c r="PUL9" s="302"/>
      <c r="PUM9" s="302"/>
      <c r="PUN9" s="302"/>
      <c r="PUO9" s="302"/>
      <c r="PUP9" s="302"/>
      <c r="PUQ9" s="302"/>
      <c r="PUR9" s="302"/>
      <c r="PUS9" s="302"/>
      <c r="PUT9" s="302"/>
      <c r="PUU9" s="302"/>
      <c r="PUV9" s="302"/>
      <c r="PUW9" s="302"/>
      <c r="PUX9" s="302"/>
      <c r="PUY9" s="302"/>
      <c r="PUZ9" s="302"/>
      <c r="PVA9" s="302"/>
      <c r="PVB9" s="302"/>
      <c r="PVC9" s="302"/>
      <c r="PVD9" s="302"/>
      <c r="PVE9" s="302"/>
      <c r="PVF9" s="302"/>
      <c r="PVG9" s="302"/>
      <c r="PVH9" s="302"/>
      <c r="PVI9" s="302"/>
      <c r="PVJ9" s="302"/>
      <c r="PVK9" s="302"/>
      <c r="PVL9" s="302"/>
      <c r="PVM9" s="302"/>
      <c r="PVN9" s="302"/>
      <c r="PVO9" s="302"/>
      <c r="PVP9" s="302"/>
      <c r="PVQ9" s="302"/>
      <c r="PVR9" s="302"/>
      <c r="PVS9" s="302"/>
      <c r="PVT9" s="302"/>
      <c r="PVU9" s="302"/>
      <c r="PVV9" s="302"/>
      <c r="PVW9" s="302"/>
      <c r="PVX9" s="302"/>
      <c r="PVY9" s="302"/>
      <c r="PVZ9" s="302"/>
      <c r="PWA9" s="302"/>
      <c r="PWB9" s="302"/>
      <c r="PWC9" s="302"/>
      <c r="PWD9" s="302"/>
      <c r="PWE9" s="302"/>
      <c r="PWF9" s="302"/>
      <c r="PWG9" s="302"/>
      <c r="PWH9" s="302"/>
      <c r="PWI9" s="302"/>
      <c r="PWJ9" s="302"/>
      <c r="PWK9" s="302"/>
      <c r="PWL9" s="302"/>
      <c r="PWM9" s="302"/>
      <c r="PWN9" s="302"/>
      <c r="PWO9" s="302"/>
      <c r="PWP9" s="302"/>
      <c r="PWQ9" s="302"/>
      <c r="PWR9" s="302"/>
      <c r="PWS9" s="302"/>
      <c r="PWT9" s="302"/>
      <c r="PWU9" s="302"/>
      <c r="PWV9" s="302"/>
      <c r="PWW9" s="302"/>
      <c r="PWX9" s="302"/>
      <c r="PWY9" s="302"/>
      <c r="PWZ9" s="302"/>
      <c r="PXA9" s="302"/>
      <c r="PXB9" s="302"/>
      <c r="PXC9" s="302"/>
      <c r="PXD9" s="302"/>
      <c r="PXE9" s="302"/>
      <c r="PXF9" s="302"/>
      <c r="PXG9" s="302"/>
      <c r="PXH9" s="302"/>
      <c r="PXI9" s="302"/>
      <c r="PXJ9" s="302"/>
      <c r="PXK9" s="302"/>
      <c r="PXL9" s="302"/>
      <c r="PXM9" s="302"/>
      <c r="PXN9" s="302"/>
      <c r="PXO9" s="302"/>
      <c r="PXP9" s="302"/>
      <c r="PXQ9" s="302"/>
      <c r="PXR9" s="302"/>
      <c r="PXS9" s="302"/>
      <c r="PXT9" s="302"/>
      <c r="PXU9" s="302"/>
      <c r="PXV9" s="302"/>
      <c r="PXW9" s="302"/>
      <c r="PXX9" s="302"/>
      <c r="PXY9" s="302"/>
      <c r="PXZ9" s="302"/>
      <c r="PYA9" s="302"/>
      <c r="PYB9" s="302"/>
      <c r="PYC9" s="302"/>
      <c r="PYD9" s="302"/>
      <c r="PYE9" s="302"/>
      <c r="PYF9" s="302"/>
      <c r="PYG9" s="302"/>
      <c r="PYH9" s="302"/>
      <c r="PYI9" s="302"/>
      <c r="PYJ9" s="302"/>
      <c r="PYK9" s="302"/>
      <c r="PYL9" s="302"/>
      <c r="PYM9" s="302"/>
      <c r="PYN9" s="302"/>
      <c r="PYO9" s="302"/>
      <c r="PYP9" s="302"/>
      <c r="PYQ9" s="302"/>
      <c r="PYR9" s="302"/>
      <c r="PYS9" s="302"/>
      <c r="PYT9" s="302"/>
      <c r="PYU9" s="302"/>
      <c r="PYV9" s="302"/>
      <c r="PYW9" s="302"/>
      <c r="PYX9" s="302"/>
      <c r="PYY9" s="302"/>
      <c r="PYZ9" s="302"/>
      <c r="PZA9" s="302"/>
      <c r="PZB9" s="302"/>
      <c r="PZC9" s="302"/>
      <c r="PZD9" s="302"/>
      <c r="PZE9" s="302"/>
      <c r="PZF9" s="302"/>
      <c r="PZG9" s="302"/>
      <c r="PZH9" s="302"/>
      <c r="PZI9" s="302"/>
      <c r="PZJ9" s="302"/>
      <c r="PZK9" s="302"/>
      <c r="PZL9" s="302"/>
      <c r="PZM9" s="302"/>
      <c r="PZN9" s="302"/>
      <c r="PZO9" s="302"/>
      <c r="PZP9" s="302"/>
      <c r="PZQ9" s="302"/>
      <c r="PZR9" s="302"/>
      <c r="PZS9" s="302"/>
      <c r="PZT9" s="302"/>
      <c r="PZU9" s="302"/>
      <c r="PZV9" s="302"/>
      <c r="PZW9" s="302"/>
      <c r="PZX9" s="302"/>
      <c r="PZY9" s="302"/>
      <c r="PZZ9" s="302"/>
      <c r="QAA9" s="302"/>
      <c r="QAB9" s="302"/>
      <c r="QAC9" s="302"/>
      <c r="QAD9" s="302"/>
      <c r="QAE9" s="302"/>
      <c r="QAF9" s="302"/>
      <c r="QAG9" s="302"/>
      <c r="QAH9" s="302"/>
      <c r="QAI9" s="302"/>
      <c r="QAJ9" s="302"/>
      <c r="QAK9" s="302"/>
      <c r="QAL9" s="302"/>
      <c r="QAM9" s="302"/>
      <c r="QAN9" s="302"/>
      <c r="QAO9" s="302"/>
      <c r="QAP9" s="302"/>
      <c r="QAQ9" s="302"/>
      <c r="QAR9" s="302"/>
      <c r="QAS9" s="302"/>
      <c r="QAT9" s="302"/>
      <c r="QAU9" s="302"/>
      <c r="QAV9" s="302"/>
      <c r="QAW9" s="302"/>
      <c r="QAX9" s="302"/>
      <c r="QAY9" s="302"/>
      <c r="QAZ9" s="302"/>
      <c r="QBA9" s="302"/>
      <c r="QBB9" s="302"/>
      <c r="QBC9" s="302"/>
      <c r="QBD9" s="302"/>
      <c r="QBE9" s="302"/>
      <c r="QBF9" s="302"/>
      <c r="QBG9" s="302"/>
      <c r="QBH9" s="302"/>
      <c r="QBI9" s="302"/>
      <c r="QBJ9" s="302"/>
      <c r="QBK9" s="302"/>
      <c r="QBL9" s="302"/>
      <c r="QBM9" s="302"/>
      <c r="QBN9" s="302"/>
      <c r="QBO9" s="302"/>
      <c r="QBP9" s="302"/>
      <c r="QBQ9" s="302"/>
      <c r="QBR9" s="302"/>
      <c r="QBS9" s="302"/>
      <c r="QBT9" s="302"/>
      <c r="QBU9" s="302"/>
      <c r="QBV9" s="302"/>
      <c r="QBW9" s="302"/>
      <c r="QBX9" s="302"/>
      <c r="QBY9" s="302"/>
      <c r="QBZ9" s="302"/>
      <c r="QCA9" s="302"/>
      <c r="QCB9" s="302"/>
      <c r="QCC9" s="302"/>
      <c r="QCD9" s="302"/>
      <c r="QCE9" s="302"/>
      <c r="QCF9" s="302"/>
      <c r="QCG9" s="302"/>
      <c r="QCH9" s="302"/>
      <c r="QCI9" s="302"/>
      <c r="QCJ9" s="302"/>
      <c r="QCK9" s="302"/>
      <c r="QCL9" s="302"/>
      <c r="QCM9" s="302"/>
      <c r="QCN9" s="302"/>
      <c r="QCO9" s="302"/>
      <c r="QCP9" s="302"/>
      <c r="QCQ9" s="302"/>
      <c r="QCR9" s="302"/>
      <c r="QCS9" s="302"/>
      <c r="QCT9" s="302"/>
      <c r="QCU9" s="302"/>
      <c r="QCV9" s="302"/>
      <c r="QCW9" s="302"/>
      <c r="QCX9" s="302"/>
      <c r="QCY9" s="302"/>
      <c r="QCZ9" s="302"/>
      <c r="QDA9" s="302"/>
      <c r="QDB9" s="302"/>
      <c r="QDC9" s="302"/>
      <c r="QDD9" s="302"/>
      <c r="QDE9" s="302"/>
      <c r="QDF9" s="302"/>
      <c r="QDG9" s="302"/>
      <c r="QDH9" s="302"/>
      <c r="QDI9" s="302"/>
      <c r="QDJ9" s="302"/>
      <c r="QDK9" s="302"/>
      <c r="QDL9" s="302"/>
      <c r="QDM9" s="302"/>
      <c r="QDN9" s="302"/>
      <c r="QDO9" s="302"/>
      <c r="QDP9" s="302"/>
      <c r="QDQ9" s="302"/>
      <c r="QDR9" s="302"/>
      <c r="QDS9" s="302"/>
      <c r="QDT9" s="302"/>
      <c r="QDU9" s="302"/>
      <c r="QDV9" s="302"/>
      <c r="QDW9" s="302"/>
      <c r="QDX9" s="302"/>
      <c r="QDY9" s="302"/>
      <c r="QDZ9" s="302"/>
      <c r="QEA9" s="302"/>
      <c r="QEB9" s="302"/>
      <c r="QEC9" s="302"/>
      <c r="QED9" s="302"/>
      <c r="QEE9" s="302"/>
      <c r="QEF9" s="302"/>
      <c r="QEG9" s="302"/>
      <c r="QEH9" s="302"/>
      <c r="QEI9" s="302"/>
      <c r="QEJ9" s="302"/>
      <c r="QEK9" s="302"/>
      <c r="QEL9" s="302"/>
      <c r="QEM9" s="302"/>
      <c r="QEN9" s="302"/>
      <c r="QEO9" s="302"/>
      <c r="QEP9" s="302"/>
      <c r="QEQ9" s="302"/>
      <c r="QER9" s="302"/>
      <c r="QES9" s="302"/>
      <c r="QET9" s="302"/>
      <c r="QEU9" s="302"/>
      <c r="QEV9" s="302"/>
      <c r="QEW9" s="302"/>
      <c r="QEX9" s="302"/>
      <c r="QEY9" s="302"/>
      <c r="QEZ9" s="302"/>
      <c r="QFA9" s="302"/>
      <c r="QFB9" s="302"/>
      <c r="QFC9" s="302"/>
      <c r="QFD9" s="302"/>
      <c r="QFE9" s="302"/>
      <c r="QFF9" s="302"/>
      <c r="QFG9" s="302"/>
      <c r="QFH9" s="302"/>
      <c r="QFI9" s="302"/>
      <c r="QFJ9" s="302"/>
      <c r="QFK9" s="302"/>
      <c r="QFL9" s="302"/>
      <c r="QFM9" s="302"/>
      <c r="QFN9" s="302"/>
      <c r="QFO9" s="302"/>
      <c r="QFP9" s="302"/>
      <c r="QFQ9" s="302"/>
      <c r="QFR9" s="302"/>
      <c r="QFS9" s="302"/>
      <c r="QFT9" s="302"/>
      <c r="QFU9" s="302"/>
      <c r="QFV9" s="302"/>
      <c r="QFW9" s="302"/>
      <c r="QFX9" s="302"/>
      <c r="QFY9" s="302"/>
      <c r="QFZ9" s="302"/>
      <c r="QGA9" s="302"/>
      <c r="QGB9" s="302"/>
      <c r="QGC9" s="302"/>
      <c r="QGD9" s="302"/>
      <c r="QGE9" s="302"/>
      <c r="QGF9" s="302"/>
      <c r="QGG9" s="302"/>
      <c r="QGH9" s="302"/>
      <c r="QGI9" s="302"/>
      <c r="QGJ9" s="302"/>
      <c r="QGK9" s="302"/>
      <c r="QGL9" s="302"/>
      <c r="QGM9" s="302"/>
      <c r="QGN9" s="302"/>
      <c r="QGO9" s="302"/>
      <c r="QGP9" s="302"/>
      <c r="QGQ9" s="302"/>
      <c r="QGR9" s="302"/>
      <c r="QGS9" s="302"/>
      <c r="QGT9" s="302"/>
      <c r="QGU9" s="302"/>
      <c r="QGV9" s="302"/>
      <c r="QGW9" s="302"/>
      <c r="QGX9" s="302"/>
      <c r="QGY9" s="302"/>
      <c r="QGZ9" s="302"/>
      <c r="QHA9" s="302"/>
      <c r="QHB9" s="302"/>
      <c r="QHC9" s="302"/>
      <c r="QHD9" s="302"/>
      <c r="QHE9" s="302"/>
      <c r="QHF9" s="302"/>
      <c r="QHG9" s="302"/>
      <c r="QHH9" s="302"/>
      <c r="QHI9" s="302"/>
      <c r="QHJ9" s="302"/>
      <c r="QHK9" s="302"/>
      <c r="QHL9" s="302"/>
      <c r="QHM9" s="302"/>
      <c r="QHN9" s="302"/>
      <c r="QHO9" s="302"/>
      <c r="QHP9" s="302"/>
      <c r="QHQ9" s="302"/>
      <c r="QHR9" s="302"/>
      <c r="QHS9" s="302"/>
      <c r="QHT9" s="302"/>
      <c r="QHU9" s="302"/>
      <c r="QHV9" s="302"/>
      <c r="QHW9" s="302"/>
      <c r="QHX9" s="302"/>
      <c r="QHY9" s="302"/>
      <c r="QHZ9" s="302"/>
      <c r="QIA9" s="302"/>
      <c r="QIB9" s="302"/>
      <c r="QIC9" s="302"/>
      <c r="QID9" s="302"/>
      <c r="QIE9" s="302"/>
      <c r="QIF9" s="302"/>
      <c r="QIG9" s="302"/>
      <c r="QIH9" s="302"/>
      <c r="QII9" s="302"/>
      <c r="QIJ9" s="302"/>
      <c r="QIK9" s="302"/>
      <c r="QIL9" s="302"/>
      <c r="QIM9" s="302"/>
      <c r="QIN9" s="302"/>
      <c r="QIO9" s="302"/>
      <c r="QIP9" s="302"/>
      <c r="QIQ9" s="302"/>
      <c r="QIR9" s="302"/>
      <c r="QIS9" s="302"/>
      <c r="QIT9" s="302"/>
      <c r="QIU9" s="302"/>
      <c r="QIV9" s="302"/>
      <c r="QIW9" s="302"/>
      <c r="QIX9" s="302"/>
      <c r="QIY9" s="302"/>
      <c r="QIZ9" s="302"/>
      <c r="QJA9" s="302"/>
      <c r="QJB9" s="302"/>
      <c r="QJC9" s="302"/>
      <c r="QJD9" s="302"/>
      <c r="QJE9" s="302"/>
      <c r="QJF9" s="302"/>
      <c r="QJG9" s="302"/>
      <c r="QJH9" s="302"/>
      <c r="QJI9" s="302"/>
      <c r="QJJ9" s="302"/>
      <c r="QJK9" s="302"/>
      <c r="QJL9" s="302"/>
      <c r="QJM9" s="302"/>
      <c r="QJN9" s="302"/>
      <c r="QJO9" s="302"/>
      <c r="QJP9" s="302"/>
      <c r="QJQ9" s="302"/>
      <c r="QJR9" s="302"/>
      <c r="QJS9" s="302"/>
      <c r="QJT9" s="302"/>
      <c r="QJU9" s="302"/>
      <c r="QJV9" s="302"/>
      <c r="QJW9" s="302"/>
      <c r="QJX9" s="302"/>
      <c r="QJY9" s="302"/>
      <c r="QJZ9" s="302"/>
      <c r="QKA9" s="302"/>
      <c r="QKB9" s="302"/>
      <c r="QKC9" s="302"/>
      <c r="QKD9" s="302"/>
      <c r="QKE9" s="302"/>
      <c r="QKF9" s="302"/>
      <c r="QKG9" s="302"/>
      <c r="QKH9" s="302"/>
      <c r="QKI9" s="302"/>
      <c r="QKJ9" s="302"/>
      <c r="QKK9" s="302"/>
      <c r="QKL9" s="302"/>
      <c r="QKM9" s="302"/>
      <c r="QKN9" s="302"/>
      <c r="QKO9" s="302"/>
      <c r="QKP9" s="302"/>
      <c r="QKQ9" s="302"/>
      <c r="QKR9" s="302"/>
      <c r="QKS9" s="302"/>
      <c r="QKT9" s="302"/>
      <c r="QKU9" s="302"/>
      <c r="QKV9" s="302"/>
      <c r="QKW9" s="302"/>
      <c r="QKX9" s="302"/>
      <c r="QKY9" s="302"/>
      <c r="QKZ9" s="302"/>
      <c r="QLA9" s="302"/>
      <c r="QLB9" s="302"/>
      <c r="QLC9" s="302"/>
      <c r="QLD9" s="302"/>
      <c r="QLE9" s="302"/>
      <c r="QLF9" s="302"/>
      <c r="QLG9" s="302"/>
      <c r="QLH9" s="302"/>
      <c r="QLI9" s="302"/>
      <c r="QLJ9" s="302"/>
      <c r="QLK9" s="302"/>
      <c r="QLL9" s="302"/>
      <c r="QLM9" s="302"/>
      <c r="QLN9" s="302"/>
      <c r="QLO9" s="302"/>
      <c r="QLP9" s="302"/>
      <c r="QLQ9" s="302"/>
      <c r="QLR9" s="302"/>
      <c r="QLS9" s="302"/>
      <c r="QLT9" s="302"/>
      <c r="QLU9" s="302"/>
      <c r="QLV9" s="302"/>
      <c r="QLW9" s="302"/>
      <c r="QLX9" s="302"/>
      <c r="QLY9" s="302"/>
      <c r="QLZ9" s="302"/>
      <c r="QMA9" s="302"/>
      <c r="QMB9" s="302"/>
      <c r="QMC9" s="302"/>
      <c r="QMD9" s="302"/>
      <c r="QME9" s="302"/>
      <c r="QMF9" s="302"/>
      <c r="QMG9" s="302"/>
      <c r="QMH9" s="302"/>
      <c r="QMI9" s="302"/>
      <c r="QMJ9" s="302"/>
      <c r="QMK9" s="302"/>
      <c r="QML9" s="302"/>
      <c r="QMM9" s="302"/>
      <c r="QMN9" s="302"/>
      <c r="QMO9" s="302"/>
      <c r="QMP9" s="302"/>
      <c r="QMQ9" s="302"/>
      <c r="QMR9" s="302"/>
      <c r="QMS9" s="302"/>
      <c r="QMT9" s="302"/>
      <c r="QMU9" s="302"/>
      <c r="QMV9" s="302"/>
      <c r="QMW9" s="302"/>
      <c r="QMX9" s="302"/>
      <c r="QMY9" s="302"/>
      <c r="QMZ9" s="302"/>
      <c r="QNA9" s="302"/>
      <c r="QNB9" s="302"/>
      <c r="QNC9" s="302"/>
      <c r="QND9" s="302"/>
      <c r="QNE9" s="302"/>
      <c r="QNF9" s="302"/>
      <c r="QNG9" s="302"/>
      <c r="QNH9" s="302"/>
      <c r="QNI9" s="302"/>
      <c r="QNJ9" s="302"/>
      <c r="QNK9" s="302"/>
      <c r="QNL9" s="302"/>
      <c r="QNM9" s="302"/>
      <c r="QNN9" s="302"/>
      <c r="QNO9" s="302"/>
      <c r="QNP9" s="302"/>
      <c r="QNQ9" s="302"/>
      <c r="QNR9" s="302"/>
      <c r="QNS9" s="302"/>
      <c r="QNT9" s="302"/>
      <c r="QNU9" s="302"/>
      <c r="QNV9" s="302"/>
      <c r="QNW9" s="302"/>
      <c r="QNX9" s="302"/>
      <c r="QNY9" s="302"/>
      <c r="QNZ9" s="302"/>
      <c r="QOA9" s="302"/>
      <c r="QOB9" s="302"/>
      <c r="QOC9" s="302"/>
      <c r="QOD9" s="302"/>
      <c r="QOE9" s="302"/>
      <c r="QOF9" s="302"/>
      <c r="QOG9" s="302"/>
      <c r="QOH9" s="302"/>
      <c r="QOI9" s="302"/>
      <c r="QOJ9" s="302"/>
      <c r="QOK9" s="302"/>
      <c r="QOL9" s="302"/>
      <c r="QOM9" s="302"/>
      <c r="QON9" s="302"/>
      <c r="QOO9" s="302"/>
      <c r="QOP9" s="302"/>
      <c r="QOQ9" s="302"/>
      <c r="QOR9" s="302"/>
      <c r="QOS9" s="302"/>
      <c r="QOT9" s="302"/>
      <c r="QOU9" s="302"/>
      <c r="QOV9" s="302"/>
      <c r="QOW9" s="302"/>
      <c r="QOX9" s="302"/>
      <c r="QOY9" s="302"/>
      <c r="QOZ9" s="302"/>
      <c r="QPA9" s="302"/>
      <c r="QPB9" s="302"/>
      <c r="QPC9" s="302"/>
      <c r="QPD9" s="302"/>
      <c r="QPE9" s="302"/>
      <c r="QPF9" s="302"/>
      <c r="QPG9" s="302"/>
      <c r="QPH9" s="302"/>
      <c r="QPI9" s="302"/>
      <c r="QPJ9" s="302"/>
      <c r="QPK9" s="302"/>
      <c r="QPL9" s="302"/>
      <c r="QPM9" s="302"/>
      <c r="QPN9" s="302"/>
      <c r="QPO9" s="302"/>
      <c r="QPP9" s="302"/>
      <c r="QPQ9" s="302"/>
      <c r="QPR9" s="302"/>
      <c r="QPS9" s="302"/>
      <c r="QPT9" s="302"/>
      <c r="QPU9" s="302"/>
      <c r="QPV9" s="302"/>
      <c r="QPW9" s="302"/>
      <c r="QPX9" s="302"/>
      <c r="QPY9" s="302"/>
      <c r="QPZ9" s="302"/>
      <c r="QQA9" s="302"/>
      <c r="QQB9" s="302"/>
      <c r="QQC9" s="302"/>
      <c r="QQD9" s="302"/>
      <c r="QQE9" s="302"/>
      <c r="QQF9" s="302"/>
      <c r="QQG9" s="302"/>
      <c r="QQH9" s="302"/>
      <c r="QQI9" s="302"/>
      <c r="QQJ9" s="302"/>
      <c r="QQK9" s="302"/>
      <c r="QQL9" s="302"/>
      <c r="QQM9" s="302"/>
      <c r="QQN9" s="302"/>
      <c r="QQO9" s="302"/>
      <c r="QQP9" s="302"/>
      <c r="QQQ9" s="302"/>
      <c r="QQR9" s="302"/>
      <c r="QQS9" s="302"/>
      <c r="QQT9" s="302"/>
      <c r="QQU9" s="302"/>
      <c r="QQV9" s="302"/>
      <c r="QQW9" s="302"/>
      <c r="QQX9" s="302"/>
      <c r="QQY9" s="302"/>
      <c r="QQZ9" s="302"/>
      <c r="QRA9" s="302"/>
      <c r="QRB9" s="302"/>
      <c r="QRC9" s="302"/>
      <c r="QRD9" s="302"/>
      <c r="QRE9" s="302"/>
      <c r="QRF9" s="302"/>
      <c r="QRG9" s="302"/>
      <c r="QRH9" s="302"/>
      <c r="QRI9" s="302"/>
      <c r="QRJ9" s="302"/>
      <c r="QRK9" s="302"/>
      <c r="QRL9" s="302"/>
      <c r="QRM9" s="302"/>
      <c r="QRN9" s="302"/>
      <c r="QRO9" s="302"/>
      <c r="QRP9" s="302"/>
      <c r="QRQ9" s="302"/>
      <c r="QRR9" s="302"/>
      <c r="QRS9" s="302"/>
      <c r="QRT9" s="302"/>
      <c r="QRU9" s="302"/>
      <c r="QRV9" s="302"/>
      <c r="QRW9" s="302"/>
      <c r="QRX9" s="302"/>
      <c r="QRY9" s="302"/>
      <c r="QRZ9" s="302"/>
      <c r="QSA9" s="302"/>
      <c r="QSB9" s="302"/>
      <c r="QSC9" s="302"/>
      <c r="QSD9" s="302"/>
      <c r="QSE9" s="302"/>
      <c r="QSF9" s="302"/>
      <c r="QSG9" s="302"/>
      <c r="QSH9" s="302"/>
      <c r="QSI9" s="302"/>
      <c r="QSJ9" s="302"/>
      <c r="QSK9" s="302"/>
      <c r="QSL9" s="302"/>
      <c r="QSM9" s="302"/>
      <c r="QSN9" s="302"/>
      <c r="QSO9" s="302"/>
      <c r="QSP9" s="302"/>
      <c r="QSQ9" s="302"/>
      <c r="QSR9" s="302"/>
      <c r="QSS9" s="302"/>
      <c r="QST9" s="302"/>
      <c r="QSU9" s="302"/>
      <c r="QSV9" s="302"/>
      <c r="QSW9" s="302"/>
      <c r="QSX9" s="302"/>
      <c r="QSY9" s="302"/>
      <c r="QSZ9" s="302"/>
      <c r="QTA9" s="302"/>
      <c r="QTB9" s="302"/>
      <c r="QTC9" s="302"/>
      <c r="QTD9" s="302"/>
      <c r="QTE9" s="302"/>
      <c r="QTF9" s="302"/>
      <c r="QTG9" s="302"/>
      <c r="QTH9" s="302"/>
      <c r="QTI9" s="302"/>
      <c r="QTJ9" s="302"/>
      <c r="QTK9" s="302"/>
      <c r="QTL9" s="302"/>
      <c r="QTM9" s="302"/>
      <c r="QTN9" s="302"/>
      <c r="QTO9" s="302"/>
      <c r="QTP9" s="302"/>
      <c r="QTQ9" s="302"/>
      <c r="QTR9" s="302"/>
      <c r="QTS9" s="302"/>
      <c r="QTT9" s="302"/>
      <c r="QTU9" s="302"/>
      <c r="QTV9" s="302"/>
      <c r="QTW9" s="302"/>
      <c r="QTX9" s="302"/>
      <c r="QTY9" s="302"/>
      <c r="QTZ9" s="302"/>
      <c r="QUA9" s="302"/>
      <c r="QUB9" s="302"/>
      <c r="QUC9" s="302"/>
      <c r="QUD9" s="302"/>
      <c r="QUE9" s="302"/>
      <c r="QUF9" s="302"/>
      <c r="QUG9" s="302"/>
      <c r="QUH9" s="302"/>
      <c r="QUI9" s="302"/>
      <c r="QUJ9" s="302"/>
      <c r="QUK9" s="302"/>
      <c r="QUL9" s="302"/>
      <c r="QUM9" s="302"/>
      <c r="QUN9" s="302"/>
      <c r="QUO9" s="302"/>
      <c r="QUP9" s="302"/>
      <c r="QUQ9" s="302"/>
      <c r="QUR9" s="302"/>
      <c r="QUS9" s="302"/>
      <c r="QUT9" s="302"/>
      <c r="QUU9" s="302"/>
      <c r="QUV9" s="302"/>
      <c r="QUW9" s="302"/>
      <c r="QUX9" s="302"/>
      <c r="QUY9" s="302"/>
      <c r="QUZ9" s="302"/>
      <c r="QVA9" s="302"/>
      <c r="QVB9" s="302"/>
      <c r="QVC9" s="302"/>
      <c r="QVD9" s="302"/>
      <c r="QVE9" s="302"/>
      <c r="QVF9" s="302"/>
      <c r="QVG9" s="302"/>
      <c r="QVH9" s="302"/>
      <c r="QVI9" s="302"/>
      <c r="QVJ9" s="302"/>
      <c r="QVK9" s="302"/>
      <c r="QVL9" s="302"/>
      <c r="QVM9" s="302"/>
      <c r="QVN9" s="302"/>
      <c r="QVO9" s="302"/>
      <c r="QVP9" s="302"/>
      <c r="QVQ9" s="302"/>
      <c r="QVR9" s="302"/>
      <c r="QVS9" s="302"/>
      <c r="QVT9" s="302"/>
      <c r="QVU9" s="302"/>
      <c r="QVV9" s="302"/>
      <c r="QVW9" s="302"/>
      <c r="QVX9" s="302"/>
      <c r="QVY9" s="302"/>
      <c r="QVZ9" s="302"/>
      <c r="QWA9" s="302"/>
      <c r="QWB9" s="302"/>
      <c r="QWC9" s="302"/>
      <c r="QWD9" s="302"/>
      <c r="QWE9" s="302"/>
      <c r="QWF9" s="302"/>
      <c r="QWG9" s="302"/>
      <c r="QWH9" s="302"/>
      <c r="QWI9" s="302"/>
      <c r="QWJ9" s="302"/>
      <c r="QWK9" s="302"/>
      <c r="QWL9" s="302"/>
      <c r="QWM9" s="302"/>
      <c r="QWN9" s="302"/>
      <c r="QWO9" s="302"/>
      <c r="QWP9" s="302"/>
      <c r="QWQ9" s="302"/>
      <c r="QWR9" s="302"/>
      <c r="QWS9" s="302"/>
      <c r="QWT9" s="302"/>
      <c r="QWU9" s="302"/>
      <c r="QWV9" s="302"/>
      <c r="QWW9" s="302"/>
      <c r="QWX9" s="302"/>
      <c r="QWY9" s="302"/>
      <c r="QWZ9" s="302"/>
      <c r="QXA9" s="302"/>
      <c r="QXB9" s="302"/>
      <c r="QXC9" s="302"/>
      <c r="QXD9" s="302"/>
      <c r="QXE9" s="302"/>
      <c r="QXF9" s="302"/>
      <c r="QXG9" s="302"/>
      <c r="QXH9" s="302"/>
      <c r="QXI9" s="302"/>
      <c r="QXJ9" s="302"/>
      <c r="QXK9" s="302"/>
      <c r="QXL9" s="302"/>
      <c r="QXM9" s="302"/>
      <c r="QXN9" s="302"/>
      <c r="QXO9" s="302"/>
      <c r="QXP9" s="302"/>
      <c r="QXQ9" s="302"/>
      <c r="QXR9" s="302"/>
      <c r="QXS9" s="302"/>
      <c r="QXT9" s="302"/>
      <c r="QXU9" s="302"/>
      <c r="QXV9" s="302"/>
      <c r="QXW9" s="302"/>
      <c r="QXX9" s="302"/>
      <c r="QXY9" s="302"/>
      <c r="QXZ9" s="302"/>
      <c r="QYA9" s="302"/>
      <c r="QYB9" s="302"/>
      <c r="QYC9" s="302"/>
      <c r="QYD9" s="302"/>
      <c r="QYE9" s="302"/>
      <c r="QYF9" s="302"/>
      <c r="QYG9" s="302"/>
      <c r="QYH9" s="302"/>
      <c r="QYI9" s="302"/>
      <c r="QYJ9" s="302"/>
      <c r="QYK9" s="302"/>
      <c r="QYL9" s="302"/>
      <c r="QYM9" s="302"/>
      <c r="QYN9" s="302"/>
      <c r="QYO9" s="302"/>
      <c r="QYP9" s="302"/>
      <c r="QYQ9" s="302"/>
      <c r="QYR9" s="302"/>
      <c r="QYS9" s="302"/>
      <c r="QYT9" s="302"/>
      <c r="QYU9" s="302"/>
      <c r="QYV9" s="302"/>
      <c r="QYW9" s="302"/>
      <c r="QYX9" s="302"/>
      <c r="QYY9" s="302"/>
      <c r="QYZ9" s="302"/>
      <c r="QZA9" s="302"/>
      <c r="QZB9" s="302"/>
      <c r="QZC9" s="302"/>
      <c r="QZD9" s="302"/>
      <c r="QZE9" s="302"/>
      <c r="QZF9" s="302"/>
      <c r="QZG9" s="302"/>
      <c r="QZH9" s="302"/>
      <c r="QZI9" s="302"/>
      <c r="QZJ9" s="302"/>
      <c r="QZK9" s="302"/>
      <c r="QZL9" s="302"/>
      <c r="QZM9" s="302"/>
      <c r="QZN9" s="302"/>
      <c r="QZO9" s="302"/>
      <c r="QZP9" s="302"/>
      <c r="QZQ9" s="302"/>
      <c r="QZR9" s="302"/>
      <c r="QZS9" s="302"/>
      <c r="QZT9" s="302"/>
      <c r="QZU9" s="302"/>
      <c r="QZV9" s="302"/>
      <c r="QZW9" s="302"/>
      <c r="QZX9" s="302"/>
      <c r="QZY9" s="302"/>
      <c r="QZZ9" s="302"/>
      <c r="RAA9" s="302"/>
      <c r="RAB9" s="302"/>
      <c r="RAC9" s="302"/>
      <c r="RAD9" s="302"/>
      <c r="RAE9" s="302"/>
      <c r="RAF9" s="302"/>
      <c r="RAG9" s="302"/>
      <c r="RAH9" s="302"/>
      <c r="RAI9" s="302"/>
      <c r="RAJ9" s="302"/>
      <c r="RAK9" s="302"/>
      <c r="RAL9" s="302"/>
      <c r="RAM9" s="302"/>
      <c r="RAN9" s="302"/>
      <c r="RAO9" s="302"/>
      <c r="RAP9" s="302"/>
      <c r="RAQ9" s="302"/>
      <c r="RAR9" s="302"/>
      <c r="RAS9" s="302"/>
      <c r="RAT9" s="302"/>
      <c r="RAU9" s="302"/>
      <c r="RAV9" s="302"/>
      <c r="RAW9" s="302"/>
      <c r="RAX9" s="302"/>
      <c r="RAY9" s="302"/>
      <c r="RAZ9" s="302"/>
      <c r="RBA9" s="302"/>
      <c r="RBB9" s="302"/>
      <c r="RBC9" s="302"/>
      <c r="RBD9" s="302"/>
      <c r="RBE9" s="302"/>
      <c r="RBF9" s="302"/>
      <c r="RBG9" s="302"/>
      <c r="RBH9" s="302"/>
      <c r="RBI9" s="302"/>
      <c r="RBJ9" s="302"/>
      <c r="RBK9" s="302"/>
      <c r="RBL9" s="302"/>
      <c r="RBM9" s="302"/>
      <c r="RBN9" s="302"/>
      <c r="RBO9" s="302"/>
      <c r="RBP9" s="302"/>
      <c r="RBQ9" s="302"/>
      <c r="RBR9" s="302"/>
      <c r="RBS9" s="302"/>
      <c r="RBT9" s="302"/>
      <c r="RBU9" s="302"/>
      <c r="RBV9" s="302"/>
      <c r="RBW9" s="302"/>
      <c r="RBX9" s="302"/>
      <c r="RBY9" s="302"/>
      <c r="RBZ9" s="302"/>
      <c r="RCA9" s="302"/>
      <c r="RCB9" s="302"/>
      <c r="RCC9" s="302"/>
      <c r="RCD9" s="302"/>
      <c r="RCE9" s="302"/>
      <c r="RCF9" s="302"/>
      <c r="RCG9" s="302"/>
      <c r="RCH9" s="302"/>
      <c r="RCI9" s="302"/>
      <c r="RCJ9" s="302"/>
      <c r="RCK9" s="302"/>
      <c r="RCL9" s="302"/>
      <c r="RCM9" s="302"/>
      <c r="RCN9" s="302"/>
      <c r="RCO9" s="302"/>
      <c r="RCP9" s="302"/>
      <c r="RCQ9" s="302"/>
      <c r="RCR9" s="302"/>
      <c r="RCS9" s="302"/>
      <c r="RCT9" s="302"/>
      <c r="RCU9" s="302"/>
      <c r="RCV9" s="302"/>
      <c r="RCW9" s="302"/>
      <c r="RCX9" s="302"/>
      <c r="RCY9" s="302"/>
      <c r="RCZ9" s="302"/>
      <c r="RDA9" s="302"/>
      <c r="RDB9" s="302"/>
      <c r="RDC9" s="302"/>
      <c r="RDD9" s="302"/>
      <c r="RDE9" s="302"/>
      <c r="RDF9" s="302"/>
      <c r="RDG9" s="302"/>
      <c r="RDH9" s="302"/>
      <c r="RDI9" s="302"/>
      <c r="RDJ9" s="302"/>
      <c r="RDK9" s="302"/>
      <c r="RDL9" s="302"/>
      <c r="RDM9" s="302"/>
      <c r="RDN9" s="302"/>
      <c r="RDO9" s="302"/>
      <c r="RDP9" s="302"/>
      <c r="RDQ9" s="302"/>
      <c r="RDR9" s="302"/>
      <c r="RDS9" s="302"/>
      <c r="RDT9" s="302"/>
      <c r="RDU9" s="302"/>
      <c r="RDV9" s="302"/>
      <c r="RDW9" s="302"/>
      <c r="RDX9" s="302"/>
      <c r="RDY9" s="302"/>
      <c r="RDZ9" s="302"/>
      <c r="REA9" s="302"/>
      <c r="REB9" s="302"/>
      <c r="REC9" s="302"/>
      <c r="RED9" s="302"/>
      <c r="REE9" s="302"/>
      <c r="REF9" s="302"/>
      <c r="REG9" s="302"/>
      <c r="REH9" s="302"/>
      <c r="REI9" s="302"/>
      <c r="REJ9" s="302"/>
      <c r="REK9" s="302"/>
      <c r="REL9" s="302"/>
      <c r="REM9" s="302"/>
      <c r="REN9" s="302"/>
      <c r="REO9" s="302"/>
      <c r="REP9" s="302"/>
      <c r="REQ9" s="302"/>
      <c r="RER9" s="302"/>
      <c r="RES9" s="302"/>
      <c r="RET9" s="302"/>
      <c r="REU9" s="302"/>
      <c r="REV9" s="302"/>
      <c r="REW9" s="302"/>
      <c r="REX9" s="302"/>
      <c r="REY9" s="302"/>
      <c r="REZ9" s="302"/>
      <c r="RFA9" s="302"/>
      <c r="RFB9" s="302"/>
      <c r="RFC9" s="302"/>
      <c r="RFD9" s="302"/>
      <c r="RFE9" s="302"/>
      <c r="RFF9" s="302"/>
      <c r="RFG9" s="302"/>
      <c r="RFH9" s="302"/>
      <c r="RFI9" s="302"/>
      <c r="RFJ9" s="302"/>
      <c r="RFK9" s="302"/>
      <c r="RFL9" s="302"/>
      <c r="RFM9" s="302"/>
      <c r="RFN9" s="302"/>
      <c r="RFO9" s="302"/>
      <c r="RFP9" s="302"/>
      <c r="RFQ9" s="302"/>
      <c r="RFR9" s="302"/>
      <c r="RFS9" s="302"/>
      <c r="RFT9" s="302"/>
      <c r="RFU9" s="302"/>
      <c r="RFV9" s="302"/>
      <c r="RFW9" s="302"/>
      <c r="RFX9" s="302"/>
      <c r="RFY9" s="302"/>
      <c r="RFZ9" s="302"/>
      <c r="RGA9" s="302"/>
      <c r="RGB9" s="302"/>
      <c r="RGC9" s="302"/>
      <c r="RGD9" s="302"/>
      <c r="RGE9" s="302"/>
      <c r="RGF9" s="302"/>
      <c r="RGG9" s="302"/>
      <c r="RGH9" s="302"/>
      <c r="RGI9" s="302"/>
      <c r="RGJ9" s="302"/>
      <c r="RGK9" s="302"/>
      <c r="RGL9" s="302"/>
      <c r="RGM9" s="302"/>
      <c r="RGN9" s="302"/>
      <c r="RGO9" s="302"/>
      <c r="RGP9" s="302"/>
      <c r="RGQ9" s="302"/>
      <c r="RGR9" s="302"/>
      <c r="RGS9" s="302"/>
      <c r="RGT9" s="302"/>
      <c r="RGU9" s="302"/>
      <c r="RGV9" s="302"/>
      <c r="RGW9" s="302"/>
      <c r="RGX9" s="302"/>
      <c r="RGY9" s="302"/>
      <c r="RGZ9" s="302"/>
      <c r="RHA9" s="302"/>
      <c r="RHB9" s="302"/>
      <c r="RHC9" s="302"/>
      <c r="RHD9" s="302"/>
      <c r="RHE9" s="302"/>
      <c r="RHF9" s="302"/>
      <c r="RHG9" s="302"/>
      <c r="RHH9" s="302"/>
      <c r="RHI9" s="302"/>
      <c r="RHJ9" s="302"/>
      <c r="RHK9" s="302"/>
      <c r="RHL9" s="302"/>
      <c r="RHM9" s="302"/>
      <c r="RHN9" s="302"/>
      <c r="RHO9" s="302"/>
      <c r="RHP9" s="302"/>
      <c r="RHQ9" s="302"/>
      <c r="RHR9" s="302"/>
      <c r="RHS9" s="302"/>
      <c r="RHT9" s="302"/>
      <c r="RHU9" s="302"/>
      <c r="RHV9" s="302"/>
      <c r="RHW9" s="302"/>
      <c r="RHX9" s="302"/>
      <c r="RHY9" s="302"/>
      <c r="RHZ9" s="302"/>
      <c r="RIA9" s="302"/>
      <c r="RIB9" s="302"/>
      <c r="RIC9" s="302"/>
      <c r="RID9" s="302"/>
      <c r="RIE9" s="302"/>
      <c r="RIF9" s="302"/>
      <c r="RIG9" s="302"/>
      <c r="RIH9" s="302"/>
      <c r="RII9" s="302"/>
      <c r="RIJ9" s="302"/>
      <c r="RIK9" s="302"/>
      <c r="RIL9" s="302"/>
      <c r="RIM9" s="302"/>
      <c r="RIN9" s="302"/>
      <c r="RIO9" s="302"/>
      <c r="RIP9" s="302"/>
      <c r="RIQ9" s="302"/>
      <c r="RIR9" s="302"/>
      <c r="RIS9" s="302"/>
      <c r="RIT9" s="302"/>
      <c r="RIU9" s="302"/>
      <c r="RIV9" s="302"/>
      <c r="RIW9" s="302"/>
      <c r="RIX9" s="302"/>
      <c r="RIY9" s="302"/>
      <c r="RIZ9" s="302"/>
      <c r="RJA9" s="302"/>
      <c r="RJB9" s="302"/>
      <c r="RJC9" s="302"/>
      <c r="RJD9" s="302"/>
      <c r="RJE9" s="302"/>
      <c r="RJF9" s="302"/>
      <c r="RJG9" s="302"/>
      <c r="RJH9" s="302"/>
      <c r="RJI9" s="302"/>
      <c r="RJJ9" s="302"/>
      <c r="RJK9" s="302"/>
      <c r="RJL9" s="302"/>
      <c r="RJM9" s="302"/>
      <c r="RJN9" s="302"/>
      <c r="RJO9" s="302"/>
      <c r="RJP9" s="302"/>
      <c r="RJQ9" s="302"/>
      <c r="RJR9" s="302"/>
      <c r="RJS9" s="302"/>
      <c r="RJT9" s="302"/>
      <c r="RJU9" s="302"/>
      <c r="RJV9" s="302"/>
      <c r="RJW9" s="302"/>
      <c r="RJX9" s="302"/>
      <c r="RJY9" s="302"/>
      <c r="RJZ9" s="302"/>
      <c r="RKA9" s="302"/>
      <c r="RKB9" s="302"/>
      <c r="RKC9" s="302"/>
      <c r="RKD9" s="302"/>
      <c r="RKE9" s="302"/>
      <c r="RKF9" s="302"/>
      <c r="RKG9" s="302"/>
      <c r="RKH9" s="302"/>
      <c r="RKI9" s="302"/>
      <c r="RKJ9" s="302"/>
      <c r="RKK9" s="302"/>
      <c r="RKL9" s="302"/>
      <c r="RKM9" s="302"/>
      <c r="RKN9" s="302"/>
      <c r="RKO9" s="302"/>
      <c r="RKP9" s="302"/>
      <c r="RKQ9" s="302"/>
      <c r="RKR9" s="302"/>
      <c r="RKS9" s="302"/>
      <c r="RKT9" s="302"/>
      <c r="RKU9" s="302"/>
      <c r="RKV9" s="302"/>
      <c r="RKW9" s="302"/>
      <c r="RKX9" s="302"/>
      <c r="RKY9" s="302"/>
      <c r="RKZ9" s="302"/>
      <c r="RLA9" s="302"/>
      <c r="RLB9" s="302"/>
      <c r="RLC9" s="302"/>
      <c r="RLD9" s="302"/>
      <c r="RLE9" s="302"/>
      <c r="RLF9" s="302"/>
      <c r="RLG9" s="302"/>
      <c r="RLH9" s="302"/>
      <c r="RLI9" s="302"/>
      <c r="RLJ9" s="302"/>
      <c r="RLK9" s="302"/>
      <c r="RLL9" s="302"/>
      <c r="RLM9" s="302"/>
      <c r="RLN9" s="302"/>
      <c r="RLO9" s="302"/>
      <c r="RLP9" s="302"/>
      <c r="RLQ9" s="302"/>
      <c r="RLR9" s="302"/>
      <c r="RLS9" s="302"/>
      <c r="RLT9" s="302"/>
      <c r="RLU9" s="302"/>
      <c r="RLV9" s="302"/>
      <c r="RLW9" s="302"/>
      <c r="RLX9" s="302"/>
      <c r="RLY9" s="302"/>
      <c r="RLZ9" s="302"/>
      <c r="RMA9" s="302"/>
      <c r="RMB9" s="302"/>
      <c r="RMC9" s="302"/>
      <c r="RMD9" s="302"/>
      <c r="RME9" s="302"/>
      <c r="RMF9" s="302"/>
      <c r="RMG9" s="302"/>
      <c r="RMH9" s="302"/>
      <c r="RMI9" s="302"/>
      <c r="RMJ9" s="302"/>
      <c r="RMK9" s="302"/>
      <c r="RML9" s="302"/>
      <c r="RMM9" s="302"/>
      <c r="RMN9" s="302"/>
      <c r="RMO9" s="302"/>
      <c r="RMP9" s="302"/>
      <c r="RMQ9" s="302"/>
      <c r="RMR9" s="302"/>
      <c r="RMS9" s="302"/>
      <c r="RMT9" s="302"/>
      <c r="RMU9" s="302"/>
      <c r="RMV9" s="302"/>
      <c r="RMW9" s="302"/>
      <c r="RMX9" s="302"/>
      <c r="RMY9" s="302"/>
      <c r="RMZ9" s="302"/>
      <c r="RNA9" s="302"/>
      <c r="RNB9" s="302"/>
      <c r="RNC9" s="302"/>
      <c r="RND9" s="302"/>
      <c r="RNE9" s="302"/>
      <c r="RNF9" s="302"/>
      <c r="RNG9" s="302"/>
      <c r="RNH9" s="302"/>
      <c r="RNI9" s="302"/>
      <c r="RNJ9" s="302"/>
      <c r="RNK9" s="302"/>
      <c r="RNL9" s="302"/>
      <c r="RNM9" s="302"/>
      <c r="RNN9" s="302"/>
      <c r="RNO9" s="302"/>
      <c r="RNP9" s="302"/>
      <c r="RNQ9" s="302"/>
      <c r="RNR9" s="302"/>
      <c r="RNS9" s="302"/>
      <c r="RNT9" s="302"/>
      <c r="RNU9" s="302"/>
      <c r="RNV9" s="302"/>
      <c r="RNW9" s="302"/>
      <c r="RNX9" s="302"/>
      <c r="RNY9" s="302"/>
      <c r="RNZ9" s="302"/>
      <c r="ROA9" s="302"/>
      <c r="ROB9" s="302"/>
      <c r="ROC9" s="302"/>
      <c r="ROD9" s="302"/>
      <c r="ROE9" s="302"/>
      <c r="ROF9" s="302"/>
      <c r="ROG9" s="302"/>
      <c r="ROH9" s="302"/>
      <c r="ROI9" s="302"/>
      <c r="ROJ9" s="302"/>
      <c r="ROK9" s="302"/>
      <c r="ROL9" s="302"/>
      <c r="ROM9" s="302"/>
      <c r="RON9" s="302"/>
      <c r="ROO9" s="302"/>
      <c r="ROP9" s="302"/>
      <c r="ROQ9" s="302"/>
      <c r="ROR9" s="302"/>
      <c r="ROS9" s="302"/>
      <c r="ROT9" s="302"/>
      <c r="ROU9" s="302"/>
      <c r="ROV9" s="302"/>
      <c r="ROW9" s="302"/>
      <c r="ROX9" s="302"/>
      <c r="ROY9" s="302"/>
      <c r="ROZ9" s="302"/>
      <c r="RPA9" s="302"/>
      <c r="RPB9" s="302"/>
      <c r="RPC9" s="302"/>
      <c r="RPD9" s="302"/>
      <c r="RPE9" s="302"/>
      <c r="RPF9" s="302"/>
      <c r="RPG9" s="302"/>
      <c r="RPH9" s="302"/>
      <c r="RPI9" s="302"/>
      <c r="RPJ9" s="302"/>
      <c r="RPK9" s="302"/>
      <c r="RPL9" s="302"/>
      <c r="RPM9" s="302"/>
      <c r="RPN9" s="302"/>
      <c r="RPO9" s="302"/>
      <c r="RPP9" s="302"/>
      <c r="RPQ9" s="302"/>
      <c r="RPR9" s="302"/>
      <c r="RPS9" s="302"/>
      <c r="RPT9" s="302"/>
      <c r="RPU9" s="302"/>
      <c r="RPV9" s="302"/>
      <c r="RPW9" s="302"/>
      <c r="RPX9" s="302"/>
      <c r="RPY9" s="302"/>
      <c r="RPZ9" s="302"/>
      <c r="RQA9" s="302"/>
      <c r="RQB9" s="302"/>
      <c r="RQC9" s="302"/>
      <c r="RQD9" s="302"/>
      <c r="RQE9" s="302"/>
      <c r="RQF9" s="302"/>
      <c r="RQG9" s="302"/>
      <c r="RQH9" s="302"/>
      <c r="RQI9" s="302"/>
      <c r="RQJ9" s="302"/>
      <c r="RQK9" s="302"/>
      <c r="RQL9" s="302"/>
      <c r="RQM9" s="302"/>
      <c r="RQN9" s="302"/>
      <c r="RQO9" s="302"/>
      <c r="RQP9" s="302"/>
      <c r="RQQ9" s="302"/>
      <c r="RQR9" s="302"/>
      <c r="RQS9" s="302"/>
      <c r="RQT9" s="302"/>
      <c r="RQU9" s="302"/>
      <c r="RQV9" s="302"/>
      <c r="RQW9" s="302"/>
      <c r="RQX9" s="302"/>
      <c r="RQY9" s="302"/>
      <c r="RQZ9" s="302"/>
      <c r="RRA9" s="302"/>
      <c r="RRB9" s="302"/>
      <c r="RRC9" s="302"/>
      <c r="RRD9" s="302"/>
      <c r="RRE9" s="302"/>
      <c r="RRF9" s="302"/>
      <c r="RRG9" s="302"/>
      <c r="RRH9" s="302"/>
      <c r="RRI9" s="302"/>
      <c r="RRJ9" s="302"/>
      <c r="RRK9" s="302"/>
      <c r="RRL9" s="302"/>
      <c r="RRM9" s="302"/>
      <c r="RRN9" s="302"/>
      <c r="RRO9" s="302"/>
      <c r="RRP9" s="302"/>
      <c r="RRQ9" s="302"/>
      <c r="RRR9" s="302"/>
      <c r="RRS9" s="302"/>
      <c r="RRT9" s="302"/>
      <c r="RRU9" s="302"/>
      <c r="RRV9" s="302"/>
      <c r="RRW9" s="302"/>
      <c r="RRX9" s="302"/>
      <c r="RRY9" s="302"/>
      <c r="RRZ9" s="302"/>
      <c r="RSA9" s="302"/>
      <c r="RSB9" s="302"/>
      <c r="RSC9" s="302"/>
      <c r="RSD9" s="302"/>
      <c r="RSE9" s="302"/>
      <c r="RSF9" s="302"/>
      <c r="RSG9" s="302"/>
      <c r="RSH9" s="302"/>
      <c r="RSI9" s="302"/>
      <c r="RSJ9" s="302"/>
      <c r="RSK9" s="302"/>
      <c r="RSL9" s="302"/>
      <c r="RSM9" s="302"/>
      <c r="RSN9" s="302"/>
      <c r="RSO9" s="302"/>
      <c r="RSP9" s="302"/>
      <c r="RSQ9" s="302"/>
      <c r="RSR9" s="302"/>
      <c r="RSS9" s="302"/>
      <c r="RST9" s="302"/>
      <c r="RSU9" s="302"/>
      <c r="RSV9" s="302"/>
      <c r="RSW9" s="302"/>
      <c r="RSX9" s="302"/>
      <c r="RSY9" s="302"/>
      <c r="RSZ9" s="302"/>
      <c r="RTA9" s="302"/>
      <c r="RTB9" s="302"/>
      <c r="RTC9" s="302"/>
      <c r="RTD9" s="302"/>
      <c r="RTE9" s="302"/>
      <c r="RTF9" s="302"/>
      <c r="RTG9" s="302"/>
      <c r="RTH9" s="302"/>
      <c r="RTI9" s="302"/>
      <c r="RTJ9" s="302"/>
      <c r="RTK9" s="302"/>
      <c r="RTL9" s="302"/>
      <c r="RTM9" s="302"/>
      <c r="RTN9" s="302"/>
      <c r="RTO9" s="302"/>
      <c r="RTP9" s="302"/>
      <c r="RTQ9" s="302"/>
      <c r="RTR9" s="302"/>
      <c r="RTS9" s="302"/>
      <c r="RTT9" s="302"/>
      <c r="RTU9" s="302"/>
      <c r="RTV9" s="302"/>
      <c r="RTW9" s="302"/>
      <c r="RTX9" s="302"/>
      <c r="RTY9" s="302"/>
      <c r="RTZ9" s="302"/>
      <c r="RUA9" s="302"/>
      <c r="RUB9" s="302"/>
      <c r="RUC9" s="302"/>
      <c r="RUD9" s="302"/>
      <c r="RUE9" s="302"/>
      <c r="RUF9" s="302"/>
      <c r="RUG9" s="302"/>
      <c r="RUH9" s="302"/>
      <c r="RUI9" s="302"/>
      <c r="RUJ9" s="302"/>
      <c r="RUK9" s="302"/>
      <c r="RUL9" s="302"/>
      <c r="RUM9" s="302"/>
      <c r="RUN9" s="302"/>
      <c r="RUO9" s="302"/>
      <c r="RUP9" s="302"/>
      <c r="RUQ9" s="302"/>
      <c r="RUR9" s="302"/>
      <c r="RUS9" s="302"/>
      <c r="RUT9" s="302"/>
      <c r="RUU9" s="302"/>
      <c r="RUV9" s="302"/>
      <c r="RUW9" s="302"/>
      <c r="RUX9" s="302"/>
      <c r="RUY9" s="302"/>
      <c r="RUZ9" s="302"/>
      <c r="RVA9" s="302"/>
      <c r="RVB9" s="302"/>
      <c r="RVC9" s="302"/>
      <c r="RVD9" s="302"/>
      <c r="RVE9" s="302"/>
      <c r="RVF9" s="302"/>
      <c r="RVG9" s="302"/>
      <c r="RVH9" s="302"/>
      <c r="RVI9" s="302"/>
      <c r="RVJ9" s="302"/>
      <c r="RVK9" s="302"/>
      <c r="RVL9" s="302"/>
      <c r="RVM9" s="302"/>
      <c r="RVN9" s="302"/>
      <c r="RVO9" s="302"/>
      <c r="RVP9" s="302"/>
      <c r="RVQ9" s="302"/>
      <c r="RVR9" s="302"/>
      <c r="RVS9" s="302"/>
      <c r="RVT9" s="302"/>
      <c r="RVU9" s="302"/>
      <c r="RVV9" s="302"/>
      <c r="RVW9" s="302"/>
      <c r="RVX9" s="302"/>
      <c r="RVY9" s="302"/>
      <c r="RVZ9" s="302"/>
      <c r="RWA9" s="302"/>
      <c r="RWB9" s="302"/>
      <c r="RWC9" s="302"/>
      <c r="RWD9" s="302"/>
      <c r="RWE9" s="302"/>
      <c r="RWF9" s="302"/>
      <c r="RWG9" s="302"/>
      <c r="RWH9" s="302"/>
      <c r="RWI9" s="302"/>
      <c r="RWJ9" s="302"/>
      <c r="RWK9" s="302"/>
      <c r="RWL9" s="302"/>
      <c r="RWM9" s="302"/>
      <c r="RWN9" s="302"/>
      <c r="RWO9" s="302"/>
      <c r="RWP9" s="302"/>
      <c r="RWQ9" s="302"/>
      <c r="RWR9" s="302"/>
      <c r="RWS9" s="302"/>
      <c r="RWT9" s="302"/>
      <c r="RWU9" s="302"/>
      <c r="RWV9" s="302"/>
      <c r="RWW9" s="302"/>
      <c r="RWX9" s="302"/>
      <c r="RWY9" s="302"/>
      <c r="RWZ9" s="302"/>
      <c r="RXA9" s="302"/>
      <c r="RXB9" s="302"/>
      <c r="RXC9" s="302"/>
      <c r="RXD9" s="302"/>
      <c r="RXE9" s="302"/>
      <c r="RXF9" s="302"/>
      <c r="RXG9" s="302"/>
      <c r="RXH9" s="302"/>
      <c r="RXI9" s="302"/>
      <c r="RXJ9" s="302"/>
      <c r="RXK9" s="302"/>
      <c r="RXL9" s="302"/>
      <c r="RXM9" s="302"/>
      <c r="RXN9" s="302"/>
      <c r="RXO9" s="302"/>
      <c r="RXP9" s="302"/>
      <c r="RXQ9" s="302"/>
      <c r="RXR9" s="302"/>
      <c r="RXS9" s="302"/>
      <c r="RXT9" s="302"/>
      <c r="RXU9" s="302"/>
      <c r="RXV9" s="302"/>
      <c r="RXW9" s="302"/>
      <c r="RXX9" s="302"/>
      <c r="RXY9" s="302"/>
      <c r="RXZ9" s="302"/>
      <c r="RYA9" s="302"/>
      <c r="RYB9" s="302"/>
      <c r="RYC9" s="302"/>
      <c r="RYD9" s="302"/>
      <c r="RYE9" s="302"/>
      <c r="RYF9" s="302"/>
      <c r="RYG9" s="302"/>
      <c r="RYH9" s="302"/>
      <c r="RYI9" s="302"/>
      <c r="RYJ9" s="302"/>
      <c r="RYK9" s="302"/>
      <c r="RYL9" s="302"/>
      <c r="RYM9" s="302"/>
      <c r="RYN9" s="302"/>
      <c r="RYO9" s="302"/>
      <c r="RYP9" s="302"/>
      <c r="RYQ9" s="302"/>
      <c r="RYR9" s="302"/>
      <c r="RYS9" s="302"/>
      <c r="RYT9" s="302"/>
      <c r="RYU9" s="302"/>
      <c r="RYV9" s="302"/>
      <c r="RYW9" s="302"/>
      <c r="RYX9" s="302"/>
      <c r="RYY9" s="302"/>
      <c r="RYZ9" s="302"/>
      <c r="RZA9" s="302"/>
      <c r="RZB9" s="302"/>
      <c r="RZC9" s="302"/>
      <c r="RZD9" s="302"/>
      <c r="RZE9" s="302"/>
      <c r="RZF9" s="302"/>
      <c r="RZG9" s="302"/>
      <c r="RZH9" s="302"/>
      <c r="RZI9" s="302"/>
      <c r="RZJ9" s="302"/>
      <c r="RZK9" s="302"/>
      <c r="RZL9" s="302"/>
      <c r="RZM9" s="302"/>
      <c r="RZN9" s="302"/>
      <c r="RZO9" s="302"/>
      <c r="RZP9" s="302"/>
      <c r="RZQ9" s="302"/>
      <c r="RZR9" s="302"/>
      <c r="RZS9" s="302"/>
      <c r="RZT9" s="302"/>
      <c r="RZU9" s="302"/>
      <c r="RZV9" s="302"/>
      <c r="RZW9" s="302"/>
      <c r="RZX9" s="302"/>
      <c r="RZY9" s="302"/>
      <c r="RZZ9" s="302"/>
      <c r="SAA9" s="302"/>
      <c r="SAB9" s="302"/>
      <c r="SAC9" s="302"/>
      <c r="SAD9" s="302"/>
      <c r="SAE9" s="302"/>
      <c r="SAF9" s="302"/>
      <c r="SAG9" s="302"/>
      <c r="SAH9" s="302"/>
      <c r="SAI9" s="302"/>
      <c r="SAJ9" s="302"/>
      <c r="SAK9" s="302"/>
      <c r="SAL9" s="302"/>
      <c r="SAM9" s="302"/>
      <c r="SAN9" s="302"/>
      <c r="SAO9" s="302"/>
      <c r="SAP9" s="302"/>
      <c r="SAQ9" s="302"/>
      <c r="SAR9" s="302"/>
      <c r="SAS9" s="302"/>
      <c r="SAT9" s="302"/>
      <c r="SAU9" s="302"/>
      <c r="SAV9" s="302"/>
      <c r="SAW9" s="302"/>
      <c r="SAX9" s="302"/>
      <c r="SAY9" s="302"/>
      <c r="SAZ9" s="302"/>
      <c r="SBA9" s="302"/>
      <c r="SBB9" s="302"/>
      <c r="SBC9" s="302"/>
      <c r="SBD9" s="302"/>
      <c r="SBE9" s="302"/>
      <c r="SBF9" s="302"/>
      <c r="SBG9" s="302"/>
      <c r="SBH9" s="302"/>
      <c r="SBI9" s="302"/>
      <c r="SBJ9" s="302"/>
      <c r="SBK9" s="302"/>
      <c r="SBL9" s="302"/>
      <c r="SBM9" s="302"/>
      <c r="SBN9" s="302"/>
      <c r="SBO9" s="302"/>
      <c r="SBP9" s="302"/>
      <c r="SBQ9" s="302"/>
      <c r="SBR9" s="302"/>
      <c r="SBS9" s="302"/>
      <c r="SBT9" s="302"/>
      <c r="SBU9" s="302"/>
      <c r="SBV9" s="302"/>
      <c r="SBW9" s="302"/>
      <c r="SBX9" s="302"/>
      <c r="SBY9" s="302"/>
      <c r="SBZ9" s="302"/>
      <c r="SCA9" s="302"/>
      <c r="SCB9" s="302"/>
      <c r="SCC9" s="302"/>
      <c r="SCD9" s="302"/>
      <c r="SCE9" s="302"/>
      <c r="SCF9" s="302"/>
      <c r="SCG9" s="302"/>
      <c r="SCH9" s="302"/>
      <c r="SCI9" s="302"/>
      <c r="SCJ9" s="302"/>
      <c r="SCK9" s="302"/>
      <c r="SCL9" s="302"/>
      <c r="SCM9" s="302"/>
      <c r="SCN9" s="302"/>
      <c r="SCO9" s="302"/>
      <c r="SCP9" s="302"/>
      <c r="SCQ9" s="302"/>
      <c r="SCR9" s="302"/>
      <c r="SCS9" s="302"/>
      <c r="SCT9" s="302"/>
      <c r="SCU9" s="302"/>
      <c r="SCV9" s="302"/>
      <c r="SCW9" s="302"/>
      <c r="SCX9" s="302"/>
      <c r="SCY9" s="302"/>
      <c r="SCZ9" s="302"/>
      <c r="SDA9" s="302"/>
      <c r="SDB9" s="302"/>
      <c r="SDC9" s="302"/>
      <c r="SDD9" s="302"/>
      <c r="SDE9" s="302"/>
      <c r="SDF9" s="302"/>
      <c r="SDG9" s="302"/>
      <c r="SDH9" s="302"/>
      <c r="SDI9" s="302"/>
      <c r="SDJ9" s="302"/>
      <c r="SDK9" s="302"/>
      <c r="SDL9" s="302"/>
      <c r="SDM9" s="302"/>
      <c r="SDN9" s="302"/>
      <c r="SDO9" s="302"/>
      <c r="SDP9" s="302"/>
      <c r="SDQ9" s="302"/>
      <c r="SDR9" s="302"/>
      <c r="SDS9" s="302"/>
      <c r="SDT9" s="302"/>
      <c r="SDU9" s="302"/>
      <c r="SDV9" s="302"/>
      <c r="SDW9" s="302"/>
      <c r="SDX9" s="302"/>
      <c r="SDY9" s="302"/>
      <c r="SDZ9" s="302"/>
      <c r="SEA9" s="302"/>
      <c r="SEB9" s="302"/>
      <c r="SEC9" s="302"/>
      <c r="SED9" s="302"/>
      <c r="SEE9" s="302"/>
      <c r="SEF9" s="302"/>
      <c r="SEG9" s="302"/>
      <c r="SEH9" s="302"/>
      <c r="SEI9" s="302"/>
      <c r="SEJ9" s="302"/>
      <c r="SEK9" s="302"/>
      <c r="SEL9" s="302"/>
      <c r="SEM9" s="302"/>
      <c r="SEN9" s="302"/>
      <c r="SEO9" s="302"/>
      <c r="SEP9" s="302"/>
      <c r="SEQ9" s="302"/>
      <c r="SER9" s="302"/>
      <c r="SES9" s="302"/>
      <c r="SET9" s="302"/>
      <c r="SEU9" s="302"/>
      <c r="SEV9" s="302"/>
      <c r="SEW9" s="302"/>
      <c r="SEX9" s="302"/>
      <c r="SEY9" s="302"/>
      <c r="SEZ9" s="302"/>
      <c r="SFA9" s="302"/>
      <c r="SFB9" s="302"/>
      <c r="SFC9" s="302"/>
      <c r="SFD9" s="302"/>
      <c r="SFE9" s="302"/>
      <c r="SFF9" s="302"/>
      <c r="SFG9" s="302"/>
      <c r="SFH9" s="302"/>
      <c r="SFI9" s="302"/>
      <c r="SFJ9" s="302"/>
      <c r="SFK9" s="302"/>
      <c r="SFL9" s="302"/>
      <c r="SFM9" s="302"/>
      <c r="SFN9" s="302"/>
      <c r="SFO9" s="302"/>
      <c r="SFP9" s="302"/>
      <c r="SFQ9" s="302"/>
      <c r="SFR9" s="302"/>
      <c r="SFS9" s="302"/>
      <c r="SFT9" s="302"/>
      <c r="SFU9" s="302"/>
      <c r="SFV9" s="302"/>
      <c r="SFW9" s="302"/>
      <c r="SFX9" s="302"/>
      <c r="SFY9" s="302"/>
      <c r="SFZ9" s="302"/>
      <c r="SGA9" s="302"/>
      <c r="SGB9" s="302"/>
      <c r="SGC9" s="302"/>
      <c r="SGD9" s="302"/>
      <c r="SGE9" s="302"/>
      <c r="SGF9" s="302"/>
      <c r="SGG9" s="302"/>
      <c r="SGH9" s="302"/>
      <c r="SGI9" s="302"/>
      <c r="SGJ9" s="302"/>
      <c r="SGK9" s="302"/>
      <c r="SGL9" s="302"/>
      <c r="SGM9" s="302"/>
      <c r="SGN9" s="302"/>
      <c r="SGO9" s="302"/>
      <c r="SGP9" s="302"/>
      <c r="SGQ9" s="302"/>
      <c r="SGR9" s="302"/>
      <c r="SGS9" s="302"/>
      <c r="SGT9" s="302"/>
      <c r="SGU9" s="302"/>
      <c r="SGV9" s="302"/>
      <c r="SGW9" s="302"/>
      <c r="SGX9" s="302"/>
      <c r="SGY9" s="302"/>
      <c r="SGZ9" s="302"/>
      <c r="SHA9" s="302"/>
      <c r="SHB9" s="302"/>
      <c r="SHC9" s="302"/>
      <c r="SHD9" s="302"/>
      <c r="SHE9" s="302"/>
      <c r="SHF9" s="302"/>
      <c r="SHG9" s="302"/>
      <c r="SHH9" s="302"/>
      <c r="SHI9" s="302"/>
      <c r="SHJ9" s="302"/>
      <c r="SHK9" s="302"/>
      <c r="SHL9" s="302"/>
      <c r="SHM9" s="302"/>
      <c r="SHN9" s="302"/>
      <c r="SHO9" s="302"/>
      <c r="SHP9" s="302"/>
      <c r="SHQ9" s="302"/>
      <c r="SHR9" s="302"/>
      <c r="SHS9" s="302"/>
      <c r="SHT9" s="302"/>
      <c r="SHU9" s="302"/>
      <c r="SHV9" s="302"/>
      <c r="SHW9" s="302"/>
      <c r="SHX9" s="302"/>
      <c r="SHY9" s="302"/>
      <c r="SHZ9" s="302"/>
      <c r="SIA9" s="302"/>
      <c r="SIB9" s="302"/>
      <c r="SIC9" s="302"/>
      <c r="SID9" s="302"/>
      <c r="SIE9" s="302"/>
      <c r="SIF9" s="302"/>
      <c r="SIG9" s="302"/>
      <c r="SIH9" s="302"/>
      <c r="SII9" s="302"/>
      <c r="SIJ9" s="302"/>
      <c r="SIK9" s="302"/>
      <c r="SIL9" s="302"/>
      <c r="SIM9" s="302"/>
      <c r="SIN9" s="302"/>
      <c r="SIO9" s="302"/>
      <c r="SIP9" s="302"/>
      <c r="SIQ9" s="302"/>
      <c r="SIR9" s="302"/>
      <c r="SIS9" s="302"/>
      <c r="SIT9" s="302"/>
      <c r="SIU9" s="302"/>
      <c r="SIV9" s="302"/>
      <c r="SIW9" s="302"/>
      <c r="SIX9" s="302"/>
      <c r="SIY9" s="302"/>
      <c r="SIZ9" s="302"/>
      <c r="SJA9" s="302"/>
      <c r="SJB9" s="302"/>
      <c r="SJC9" s="302"/>
      <c r="SJD9" s="302"/>
      <c r="SJE9" s="302"/>
      <c r="SJF9" s="302"/>
      <c r="SJG9" s="302"/>
      <c r="SJH9" s="302"/>
      <c r="SJI9" s="302"/>
      <c r="SJJ9" s="302"/>
      <c r="SJK9" s="302"/>
      <c r="SJL9" s="302"/>
      <c r="SJM9" s="302"/>
      <c r="SJN9" s="302"/>
      <c r="SJO9" s="302"/>
      <c r="SJP9" s="302"/>
      <c r="SJQ9" s="302"/>
      <c r="SJR9" s="302"/>
      <c r="SJS9" s="302"/>
      <c r="SJT9" s="302"/>
      <c r="SJU9" s="302"/>
      <c r="SJV9" s="302"/>
      <c r="SJW9" s="302"/>
      <c r="SJX9" s="302"/>
      <c r="SJY9" s="302"/>
      <c r="SJZ9" s="302"/>
      <c r="SKA9" s="302"/>
      <c r="SKB9" s="302"/>
      <c r="SKC9" s="302"/>
      <c r="SKD9" s="302"/>
      <c r="SKE9" s="302"/>
      <c r="SKF9" s="302"/>
      <c r="SKG9" s="302"/>
      <c r="SKH9" s="302"/>
      <c r="SKI9" s="302"/>
      <c r="SKJ9" s="302"/>
      <c r="SKK9" s="302"/>
      <c r="SKL9" s="302"/>
      <c r="SKM9" s="302"/>
      <c r="SKN9" s="302"/>
      <c r="SKO9" s="302"/>
      <c r="SKP9" s="302"/>
      <c r="SKQ9" s="302"/>
      <c r="SKR9" s="302"/>
      <c r="SKS9" s="302"/>
      <c r="SKT9" s="302"/>
      <c r="SKU9" s="302"/>
      <c r="SKV9" s="302"/>
      <c r="SKW9" s="302"/>
      <c r="SKX9" s="302"/>
      <c r="SKY9" s="302"/>
      <c r="SKZ9" s="302"/>
      <c r="SLA9" s="302"/>
      <c r="SLB9" s="302"/>
      <c r="SLC9" s="302"/>
      <c r="SLD9" s="302"/>
      <c r="SLE9" s="302"/>
      <c r="SLF9" s="302"/>
      <c r="SLG9" s="302"/>
      <c r="SLH9" s="302"/>
      <c r="SLI9" s="302"/>
      <c r="SLJ9" s="302"/>
      <c r="SLK9" s="302"/>
      <c r="SLL9" s="302"/>
      <c r="SLM9" s="302"/>
      <c r="SLN9" s="302"/>
      <c r="SLO9" s="302"/>
      <c r="SLP9" s="302"/>
      <c r="SLQ9" s="302"/>
      <c r="SLR9" s="302"/>
      <c r="SLS9" s="302"/>
      <c r="SLT9" s="302"/>
      <c r="SLU9" s="302"/>
      <c r="SLV9" s="302"/>
      <c r="SLW9" s="302"/>
      <c r="SLX9" s="302"/>
      <c r="SLY9" s="302"/>
      <c r="SLZ9" s="302"/>
      <c r="SMA9" s="302"/>
      <c r="SMB9" s="302"/>
      <c r="SMC9" s="302"/>
      <c r="SMD9" s="302"/>
      <c r="SME9" s="302"/>
      <c r="SMF9" s="302"/>
      <c r="SMG9" s="302"/>
      <c r="SMH9" s="302"/>
      <c r="SMI9" s="302"/>
      <c r="SMJ9" s="302"/>
      <c r="SMK9" s="302"/>
      <c r="SML9" s="302"/>
      <c r="SMM9" s="302"/>
      <c r="SMN9" s="302"/>
      <c r="SMO9" s="302"/>
      <c r="SMP9" s="302"/>
      <c r="SMQ9" s="302"/>
      <c r="SMR9" s="302"/>
      <c r="SMS9" s="302"/>
      <c r="SMT9" s="302"/>
      <c r="SMU9" s="302"/>
      <c r="SMV9" s="302"/>
      <c r="SMW9" s="302"/>
      <c r="SMX9" s="302"/>
      <c r="SMY9" s="302"/>
      <c r="SMZ9" s="302"/>
      <c r="SNA9" s="302"/>
      <c r="SNB9" s="302"/>
      <c r="SNC9" s="302"/>
      <c r="SND9" s="302"/>
      <c r="SNE9" s="302"/>
      <c r="SNF9" s="302"/>
      <c r="SNG9" s="302"/>
      <c r="SNH9" s="302"/>
      <c r="SNI9" s="302"/>
      <c r="SNJ9" s="302"/>
      <c r="SNK9" s="302"/>
      <c r="SNL9" s="302"/>
      <c r="SNM9" s="302"/>
      <c r="SNN9" s="302"/>
      <c r="SNO9" s="302"/>
      <c r="SNP9" s="302"/>
      <c r="SNQ9" s="302"/>
      <c r="SNR9" s="302"/>
      <c r="SNS9" s="302"/>
      <c r="SNT9" s="302"/>
      <c r="SNU9" s="302"/>
      <c r="SNV9" s="302"/>
      <c r="SNW9" s="302"/>
      <c r="SNX9" s="302"/>
      <c r="SNY9" s="302"/>
      <c r="SNZ9" s="302"/>
      <c r="SOA9" s="302"/>
      <c r="SOB9" s="302"/>
      <c r="SOC9" s="302"/>
      <c r="SOD9" s="302"/>
      <c r="SOE9" s="302"/>
      <c r="SOF9" s="302"/>
      <c r="SOG9" s="302"/>
      <c r="SOH9" s="302"/>
      <c r="SOI9" s="302"/>
      <c r="SOJ9" s="302"/>
      <c r="SOK9" s="302"/>
      <c r="SOL9" s="302"/>
      <c r="SOM9" s="302"/>
      <c r="SON9" s="302"/>
      <c r="SOO9" s="302"/>
      <c r="SOP9" s="302"/>
      <c r="SOQ9" s="302"/>
      <c r="SOR9" s="302"/>
      <c r="SOS9" s="302"/>
      <c r="SOT9" s="302"/>
      <c r="SOU9" s="302"/>
      <c r="SOV9" s="302"/>
      <c r="SOW9" s="302"/>
      <c r="SOX9" s="302"/>
      <c r="SOY9" s="302"/>
      <c r="SOZ9" s="302"/>
      <c r="SPA9" s="302"/>
      <c r="SPB9" s="302"/>
      <c r="SPC9" s="302"/>
      <c r="SPD9" s="302"/>
      <c r="SPE9" s="302"/>
      <c r="SPF9" s="302"/>
      <c r="SPG9" s="302"/>
      <c r="SPH9" s="302"/>
      <c r="SPI9" s="302"/>
      <c r="SPJ9" s="302"/>
      <c r="SPK9" s="302"/>
      <c r="SPL9" s="302"/>
      <c r="SPM9" s="302"/>
      <c r="SPN9" s="302"/>
      <c r="SPO9" s="302"/>
      <c r="SPP9" s="302"/>
      <c r="SPQ9" s="302"/>
      <c r="SPR9" s="302"/>
      <c r="SPS9" s="302"/>
      <c r="SPT9" s="302"/>
      <c r="SPU9" s="302"/>
      <c r="SPV9" s="302"/>
      <c r="SPW9" s="302"/>
      <c r="SPX9" s="302"/>
      <c r="SPY9" s="302"/>
      <c r="SPZ9" s="302"/>
      <c r="SQA9" s="302"/>
      <c r="SQB9" s="302"/>
      <c r="SQC9" s="302"/>
      <c r="SQD9" s="302"/>
      <c r="SQE9" s="302"/>
      <c r="SQF9" s="302"/>
      <c r="SQG9" s="302"/>
      <c r="SQH9" s="302"/>
      <c r="SQI9" s="302"/>
      <c r="SQJ9" s="302"/>
      <c r="SQK9" s="302"/>
      <c r="SQL9" s="302"/>
      <c r="SQM9" s="302"/>
      <c r="SQN9" s="302"/>
      <c r="SQO9" s="302"/>
      <c r="SQP9" s="302"/>
      <c r="SQQ9" s="302"/>
      <c r="SQR9" s="302"/>
      <c r="SQS9" s="302"/>
      <c r="SQT9" s="302"/>
      <c r="SQU9" s="302"/>
      <c r="SQV9" s="302"/>
      <c r="SQW9" s="302"/>
      <c r="SQX9" s="302"/>
      <c r="SQY9" s="302"/>
      <c r="SQZ9" s="302"/>
      <c r="SRA9" s="302"/>
      <c r="SRB9" s="302"/>
      <c r="SRC9" s="302"/>
      <c r="SRD9" s="302"/>
      <c r="SRE9" s="302"/>
      <c r="SRF9" s="302"/>
      <c r="SRG9" s="302"/>
      <c r="SRH9" s="302"/>
      <c r="SRI9" s="302"/>
      <c r="SRJ9" s="302"/>
      <c r="SRK9" s="302"/>
      <c r="SRL9" s="302"/>
      <c r="SRM9" s="302"/>
      <c r="SRN9" s="302"/>
      <c r="SRO9" s="302"/>
      <c r="SRP9" s="302"/>
      <c r="SRQ9" s="302"/>
      <c r="SRR9" s="302"/>
      <c r="SRS9" s="302"/>
      <c r="SRT9" s="302"/>
      <c r="SRU9" s="302"/>
      <c r="SRV9" s="302"/>
      <c r="SRW9" s="302"/>
      <c r="SRX9" s="302"/>
      <c r="SRY9" s="302"/>
      <c r="SRZ9" s="302"/>
      <c r="SSA9" s="302"/>
      <c r="SSB9" s="302"/>
      <c r="SSC9" s="302"/>
      <c r="SSD9" s="302"/>
      <c r="SSE9" s="302"/>
      <c r="SSF9" s="302"/>
      <c r="SSG9" s="302"/>
      <c r="SSH9" s="302"/>
      <c r="SSI9" s="302"/>
      <c r="SSJ9" s="302"/>
      <c r="SSK9" s="302"/>
      <c r="SSL9" s="302"/>
      <c r="SSM9" s="302"/>
      <c r="SSN9" s="302"/>
      <c r="SSO9" s="302"/>
      <c r="SSP9" s="302"/>
      <c r="SSQ9" s="302"/>
      <c r="SSR9" s="302"/>
      <c r="SSS9" s="302"/>
      <c r="SST9" s="302"/>
      <c r="SSU9" s="302"/>
      <c r="SSV9" s="302"/>
      <c r="SSW9" s="302"/>
      <c r="SSX9" s="302"/>
      <c r="SSY9" s="302"/>
      <c r="SSZ9" s="302"/>
      <c r="STA9" s="302"/>
      <c r="STB9" s="302"/>
      <c r="STC9" s="302"/>
      <c r="STD9" s="302"/>
      <c r="STE9" s="302"/>
      <c r="STF9" s="302"/>
      <c r="STG9" s="302"/>
      <c r="STH9" s="302"/>
      <c r="STI9" s="302"/>
      <c r="STJ9" s="302"/>
      <c r="STK9" s="302"/>
      <c r="STL9" s="302"/>
      <c r="STM9" s="302"/>
      <c r="STN9" s="302"/>
      <c r="STO9" s="302"/>
      <c r="STP9" s="302"/>
      <c r="STQ9" s="302"/>
      <c r="STR9" s="302"/>
      <c r="STS9" s="302"/>
      <c r="STT9" s="302"/>
      <c r="STU9" s="302"/>
      <c r="STV9" s="302"/>
      <c r="STW9" s="302"/>
      <c r="STX9" s="302"/>
      <c r="STY9" s="302"/>
      <c r="STZ9" s="302"/>
      <c r="SUA9" s="302"/>
      <c r="SUB9" s="302"/>
      <c r="SUC9" s="302"/>
      <c r="SUD9" s="302"/>
      <c r="SUE9" s="302"/>
      <c r="SUF9" s="302"/>
      <c r="SUG9" s="302"/>
      <c r="SUH9" s="302"/>
      <c r="SUI9" s="302"/>
      <c r="SUJ9" s="302"/>
      <c r="SUK9" s="302"/>
      <c r="SUL9" s="302"/>
      <c r="SUM9" s="302"/>
      <c r="SUN9" s="302"/>
      <c r="SUO9" s="302"/>
      <c r="SUP9" s="302"/>
      <c r="SUQ9" s="302"/>
      <c r="SUR9" s="302"/>
      <c r="SUS9" s="302"/>
      <c r="SUT9" s="302"/>
      <c r="SUU9" s="302"/>
      <c r="SUV9" s="302"/>
      <c r="SUW9" s="302"/>
      <c r="SUX9" s="302"/>
      <c r="SUY9" s="302"/>
      <c r="SUZ9" s="302"/>
      <c r="SVA9" s="302"/>
      <c r="SVB9" s="302"/>
      <c r="SVC9" s="302"/>
      <c r="SVD9" s="302"/>
      <c r="SVE9" s="302"/>
      <c r="SVF9" s="302"/>
      <c r="SVG9" s="302"/>
      <c r="SVH9" s="302"/>
      <c r="SVI9" s="302"/>
      <c r="SVJ9" s="302"/>
      <c r="SVK9" s="302"/>
      <c r="SVL9" s="302"/>
      <c r="SVM9" s="302"/>
      <c r="SVN9" s="302"/>
      <c r="SVO9" s="302"/>
      <c r="SVP9" s="302"/>
      <c r="SVQ9" s="302"/>
      <c r="SVR9" s="302"/>
      <c r="SVS9" s="302"/>
      <c r="SVT9" s="302"/>
      <c r="SVU9" s="302"/>
      <c r="SVV9" s="302"/>
      <c r="SVW9" s="302"/>
      <c r="SVX9" s="302"/>
      <c r="SVY9" s="302"/>
      <c r="SVZ9" s="302"/>
      <c r="SWA9" s="302"/>
      <c r="SWB9" s="302"/>
      <c r="SWC9" s="302"/>
      <c r="SWD9" s="302"/>
      <c r="SWE9" s="302"/>
      <c r="SWF9" s="302"/>
      <c r="SWG9" s="302"/>
      <c r="SWH9" s="302"/>
      <c r="SWI9" s="302"/>
      <c r="SWJ9" s="302"/>
      <c r="SWK9" s="302"/>
      <c r="SWL9" s="302"/>
      <c r="SWM9" s="302"/>
      <c r="SWN9" s="302"/>
      <c r="SWO9" s="302"/>
      <c r="SWP9" s="302"/>
      <c r="SWQ9" s="302"/>
      <c r="SWR9" s="302"/>
      <c r="SWS9" s="302"/>
      <c r="SWT9" s="302"/>
      <c r="SWU9" s="302"/>
      <c r="SWV9" s="302"/>
      <c r="SWW9" s="302"/>
      <c r="SWX9" s="302"/>
      <c r="SWY9" s="302"/>
      <c r="SWZ9" s="302"/>
      <c r="SXA9" s="302"/>
      <c r="SXB9" s="302"/>
      <c r="SXC9" s="302"/>
      <c r="SXD9" s="302"/>
      <c r="SXE9" s="302"/>
      <c r="SXF9" s="302"/>
      <c r="SXG9" s="302"/>
      <c r="SXH9" s="302"/>
      <c r="SXI9" s="302"/>
      <c r="SXJ9" s="302"/>
      <c r="SXK9" s="302"/>
      <c r="SXL9" s="302"/>
      <c r="SXM9" s="302"/>
      <c r="SXN9" s="302"/>
      <c r="SXO9" s="302"/>
      <c r="SXP9" s="302"/>
      <c r="SXQ9" s="302"/>
      <c r="SXR9" s="302"/>
      <c r="SXS9" s="302"/>
      <c r="SXT9" s="302"/>
      <c r="SXU9" s="302"/>
      <c r="SXV9" s="302"/>
      <c r="SXW9" s="302"/>
      <c r="SXX9" s="302"/>
      <c r="SXY9" s="302"/>
      <c r="SXZ9" s="302"/>
      <c r="SYA9" s="302"/>
      <c r="SYB9" s="302"/>
      <c r="SYC9" s="302"/>
      <c r="SYD9" s="302"/>
      <c r="SYE9" s="302"/>
      <c r="SYF9" s="302"/>
      <c r="SYG9" s="302"/>
      <c r="SYH9" s="302"/>
      <c r="SYI9" s="302"/>
      <c r="SYJ9" s="302"/>
      <c r="SYK9" s="302"/>
      <c r="SYL9" s="302"/>
      <c r="SYM9" s="302"/>
      <c r="SYN9" s="302"/>
      <c r="SYO9" s="302"/>
      <c r="SYP9" s="302"/>
      <c r="SYQ9" s="302"/>
      <c r="SYR9" s="302"/>
      <c r="SYS9" s="302"/>
      <c r="SYT9" s="302"/>
      <c r="SYU9" s="302"/>
      <c r="SYV9" s="302"/>
      <c r="SYW9" s="302"/>
      <c r="SYX9" s="302"/>
      <c r="SYY9" s="302"/>
      <c r="SYZ9" s="302"/>
      <c r="SZA9" s="302"/>
      <c r="SZB9" s="302"/>
      <c r="SZC9" s="302"/>
      <c r="SZD9" s="302"/>
      <c r="SZE9" s="302"/>
      <c r="SZF9" s="302"/>
      <c r="SZG9" s="302"/>
      <c r="SZH9" s="302"/>
      <c r="SZI9" s="302"/>
      <c r="SZJ9" s="302"/>
      <c r="SZK9" s="302"/>
      <c r="SZL9" s="302"/>
      <c r="SZM9" s="302"/>
      <c r="SZN9" s="302"/>
      <c r="SZO9" s="302"/>
      <c r="SZP9" s="302"/>
      <c r="SZQ9" s="302"/>
      <c r="SZR9" s="302"/>
      <c r="SZS9" s="302"/>
      <c r="SZT9" s="302"/>
      <c r="SZU9" s="302"/>
      <c r="SZV9" s="302"/>
      <c r="SZW9" s="302"/>
      <c r="SZX9" s="302"/>
      <c r="SZY9" s="302"/>
      <c r="SZZ9" s="302"/>
      <c r="TAA9" s="302"/>
      <c r="TAB9" s="302"/>
      <c r="TAC9" s="302"/>
      <c r="TAD9" s="302"/>
      <c r="TAE9" s="302"/>
      <c r="TAF9" s="302"/>
      <c r="TAG9" s="302"/>
      <c r="TAH9" s="302"/>
      <c r="TAI9" s="302"/>
      <c r="TAJ9" s="302"/>
      <c r="TAK9" s="302"/>
      <c r="TAL9" s="302"/>
      <c r="TAM9" s="302"/>
      <c r="TAN9" s="302"/>
      <c r="TAO9" s="302"/>
      <c r="TAP9" s="302"/>
      <c r="TAQ9" s="302"/>
      <c r="TAR9" s="302"/>
      <c r="TAS9" s="302"/>
      <c r="TAT9" s="302"/>
      <c r="TAU9" s="302"/>
      <c r="TAV9" s="302"/>
      <c r="TAW9" s="302"/>
      <c r="TAX9" s="302"/>
      <c r="TAY9" s="302"/>
      <c r="TAZ9" s="302"/>
      <c r="TBA9" s="302"/>
      <c r="TBB9" s="302"/>
      <c r="TBC9" s="302"/>
      <c r="TBD9" s="302"/>
      <c r="TBE9" s="302"/>
      <c r="TBF9" s="302"/>
      <c r="TBG9" s="302"/>
      <c r="TBH9" s="302"/>
      <c r="TBI9" s="302"/>
      <c r="TBJ9" s="302"/>
      <c r="TBK9" s="302"/>
      <c r="TBL9" s="302"/>
      <c r="TBM9" s="302"/>
      <c r="TBN9" s="302"/>
      <c r="TBO9" s="302"/>
      <c r="TBP9" s="302"/>
      <c r="TBQ9" s="302"/>
      <c r="TBR9" s="302"/>
      <c r="TBS9" s="302"/>
      <c r="TBT9" s="302"/>
      <c r="TBU9" s="302"/>
      <c r="TBV9" s="302"/>
      <c r="TBW9" s="302"/>
      <c r="TBX9" s="302"/>
      <c r="TBY9" s="302"/>
      <c r="TBZ9" s="302"/>
      <c r="TCA9" s="302"/>
      <c r="TCB9" s="302"/>
      <c r="TCC9" s="302"/>
      <c r="TCD9" s="302"/>
      <c r="TCE9" s="302"/>
      <c r="TCF9" s="302"/>
      <c r="TCG9" s="302"/>
      <c r="TCH9" s="302"/>
      <c r="TCI9" s="302"/>
      <c r="TCJ9" s="302"/>
      <c r="TCK9" s="302"/>
      <c r="TCL9" s="302"/>
      <c r="TCM9" s="302"/>
      <c r="TCN9" s="302"/>
      <c r="TCO9" s="302"/>
      <c r="TCP9" s="302"/>
      <c r="TCQ9" s="302"/>
      <c r="TCR9" s="302"/>
      <c r="TCS9" s="302"/>
      <c r="TCT9" s="302"/>
      <c r="TCU9" s="302"/>
      <c r="TCV9" s="302"/>
      <c r="TCW9" s="302"/>
      <c r="TCX9" s="302"/>
      <c r="TCY9" s="302"/>
      <c r="TCZ9" s="302"/>
      <c r="TDA9" s="302"/>
      <c r="TDB9" s="302"/>
      <c r="TDC9" s="302"/>
      <c r="TDD9" s="302"/>
      <c r="TDE9" s="302"/>
      <c r="TDF9" s="302"/>
      <c r="TDG9" s="302"/>
      <c r="TDH9" s="302"/>
      <c r="TDI9" s="302"/>
      <c r="TDJ9" s="302"/>
      <c r="TDK9" s="302"/>
      <c r="TDL9" s="302"/>
      <c r="TDM9" s="302"/>
      <c r="TDN9" s="302"/>
      <c r="TDO9" s="302"/>
      <c r="TDP9" s="302"/>
      <c r="TDQ9" s="302"/>
      <c r="TDR9" s="302"/>
      <c r="TDS9" s="302"/>
      <c r="TDT9" s="302"/>
      <c r="TDU9" s="302"/>
      <c r="TDV9" s="302"/>
      <c r="TDW9" s="302"/>
      <c r="TDX9" s="302"/>
      <c r="TDY9" s="302"/>
      <c r="TDZ9" s="302"/>
      <c r="TEA9" s="302"/>
      <c r="TEB9" s="302"/>
      <c r="TEC9" s="302"/>
      <c r="TED9" s="302"/>
      <c r="TEE9" s="302"/>
      <c r="TEF9" s="302"/>
      <c r="TEG9" s="302"/>
      <c r="TEH9" s="302"/>
      <c r="TEI9" s="302"/>
      <c r="TEJ9" s="302"/>
      <c r="TEK9" s="302"/>
      <c r="TEL9" s="302"/>
      <c r="TEM9" s="302"/>
      <c r="TEN9" s="302"/>
      <c r="TEO9" s="302"/>
      <c r="TEP9" s="302"/>
      <c r="TEQ9" s="302"/>
      <c r="TER9" s="302"/>
      <c r="TES9" s="302"/>
      <c r="TET9" s="302"/>
      <c r="TEU9" s="302"/>
      <c r="TEV9" s="302"/>
      <c r="TEW9" s="302"/>
      <c r="TEX9" s="302"/>
      <c r="TEY9" s="302"/>
      <c r="TEZ9" s="302"/>
      <c r="TFA9" s="302"/>
      <c r="TFB9" s="302"/>
      <c r="TFC9" s="302"/>
      <c r="TFD9" s="302"/>
      <c r="TFE9" s="302"/>
      <c r="TFF9" s="302"/>
      <c r="TFG9" s="302"/>
      <c r="TFH9" s="302"/>
      <c r="TFI9" s="302"/>
      <c r="TFJ9" s="302"/>
      <c r="TFK9" s="302"/>
      <c r="TFL9" s="302"/>
      <c r="TFM9" s="302"/>
      <c r="TFN9" s="302"/>
      <c r="TFO9" s="302"/>
      <c r="TFP9" s="302"/>
      <c r="TFQ9" s="302"/>
      <c r="TFR9" s="302"/>
      <c r="TFS9" s="302"/>
      <c r="TFT9" s="302"/>
      <c r="TFU9" s="302"/>
      <c r="TFV9" s="302"/>
      <c r="TFW9" s="302"/>
      <c r="TFX9" s="302"/>
      <c r="TFY9" s="302"/>
      <c r="TFZ9" s="302"/>
      <c r="TGA9" s="302"/>
      <c r="TGB9" s="302"/>
      <c r="TGC9" s="302"/>
      <c r="TGD9" s="302"/>
      <c r="TGE9" s="302"/>
      <c r="TGF9" s="302"/>
      <c r="TGG9" s="302"/>
      <c r="TGH9" s="302"/>
      <c r="TGI9" s="302"/>
      <c r="TGJ9" s="302"/>
      <c r="TGK9" s="302"/>
      <c r="TGL9" s="302"/>
      <c r="TGM9" s="302"/>
      <c r="TGN9" s="302"/>
      <c r="TGO9" s="302"/>
      <c r="TGP9" s="302"/>
      <c r="TGQ9" s="302"/>
      <c r="TGR9" s="302"/>
      <c r="TGS9" s="302"/>
      <c r="TGT9" s="302"/>
      <c r="TGU9" s="302"/>
      <c r="TGV9" s="302"/>
      <c r="TGW9" s="302"/>
      <c r="TGX9" s="302"/>
      <c r="TGY9" s="302"/>
      <c r="TGZ9" s="302"/>
      <c r="THA9" s="302"/>
      <c r="THB9" s="302"/>
      <c r="THC9" s="302"/>
      <c r="THD9" s="302"/>
      <c r="THE9" s="302"/>
      <c r="THF9" s="302"/>
      <c r="THG9" s="302"/>
      <c r="THH9" s="302"/>
      <c r="THI9" s="302"/>
      <c r="THJ9" s="302"/>
      <c r="THK9" s="302"/>
      <c r="THL9" s="302"/>
      <c r="THM9" s="302"/>
      <c r="THN9" s="302"/>
      <c r="THO9" s="302"/>
      <c r="THP9" s="302"/>
      <c r="THQ9" s="302"/>
      <c r="THR9" s="302"/>
      <c r="THS9" s="302"/>
      <c r="THT9" s="302"/>
      <c r="THU9" s="302"/>
      <c r="THV9" s="302"/>
      <c r="THW9" s="302"/>
      <c r="THX9" s="302"/>
      <c r="THY9" s="302"/>
      <c r="THZ9" s="302"/>
      <c r="TIA9" s="302"/>
      <c r="TIB9" s="302"/>
      <c r="TIC9" s="302"/>
      <c r="TID9" s="302"/>
      <c r="TIE9" s="302"/>
      <c r="TIF9" s="302"/>
      <c r="TIG9" s="302"/>
      <c r="TIH9" s="302"/>
      <c r="TII9" s="302"/>
      <c r="TIJ9" s="302"/>
      <c r="TIK9" s="302"/>
      <c r="TIL9" s="302"/>
      <c r="TIM9" s="302"/>
      <c r="TIN9" s="302"/>
      <c r="TIO9" s="302"/>
      <c r="TIP9" s="302"/>
      <c r="TIQ9" s="302"/>
      <c r="TIR9" s="302"/>
      <c r="TIS9" s="302"/>
      <c r="TIT9" s="302"/>
      <c r="TIU9" s="302"/>
      <c r="TIV9" s="302"/>
      <c r="TIW9" s="302"/>
      <c r="TIX9" s="302"/>
      <c r="TIY9" s="302"/>
      <c r="TIZ9" s="302"/>
      <c r="TJA9" s="302"/>
      <c r="TJB9" s="302"/>
      <c r="TJC9" s="302"/>
      <c r="TJD9" s="302"/>
      <c r="TJE9" s="302"/>
      <c r="TJF9" s="302"/>
      <c r="TJG9" s="302"/>
      <c r="TJH9" s="302"/>
      <c r="TJI9" s="302"/>
      <c r="TJJ9" s="302"/>
      <c r="TJK9" s="302"/>
      <c r="TJL9" s="302"/>
      <c r="TJM9" s="302"/>
      <c r="TJN9" s="302"/>
      <c r="TJO9" s="302"/>
      <c r="TJP9" s="302"/>
      <c r="TJQ9" s="302"/>
      <c r="TJR9" s="302"/>
      <c r="TJS9" s="302"/>
      <c r="TJT9" s="302"/>
      <c r="TJU9" s="302"/>
      <c r="TJV9" s="302"/>
      <c r="TJW9" s="302"/>
      <c r="TJX9" s="302"/>
      <c r="TJY9" s="302"/>
      <c r="TJZ9" s="302"/>
      <c r="TKA9" s="302"/>
      <c r="TKB9" s="302"/>
      <c r="TKC9" s="302"/>
      <c r="TKD9" s="302"/>
      <c r="TKE9" s="302"/>
      <c r="TKF9" s="302"/>
      <c r="TKG9" s="302"/>
      <c r="TKH9" s="302"/>
      <c r="TKI9" s="302"/>
      <c r="TKJ9" s="302"/>
      <c r="TKK9" s="302"/>
      <c r="TKL9" s="302"/>
      <c r="TKM9" s="302"/>
      <c r="TKN9" s="302"/>
      <c r="TKO9" s="302"/>
      <c r="TKP9" s="302"/>
      <c r="TKQ9" s="302"/>
      <c r="TKR9" s="302"/>
      <c r="TKS9" s="302"/>
      <c r="TKT9" s="302"/>
      <c r="TKU9" s="302"/>
      <c r="TKV9" s="302"/>
      <c r="TKW9" s="302"/>
      <c r="TKX9" s="302"/>
      <c r="TKY9" s="302"/>
      <c r="TKZ9" s="302"/>
      <c r="TLA9" s="302"/>
      <c r="TLB9" s="302"/>
      <c r="TLC9" s="302"/>
      <c r="TLD9" s="302"/>
      <c r="TLE9" s="302"/>
      <c r="TLF9" s="302"/>
      <c r="TLG9" s="302"/>
      <c r="TLH9" s="302"/>
      <c r="TLI9" s="302"/>
      <c r="TLJ9" s="302"/>
      <c r="TLK9" s="302"/>
      <c r="TLL9" s="302"/>
      <c r="TLM9" s="302"/>
      <c r="TLN9" s="302"/>
      <c r="TLO9" s="302"/>
      <c r="TLP9" s="302"/>
      <c r="TLQ9" s="302"/>
      <c r="TLR9" s="302"/>
      <c r="TLS9" s="302"/>
      <c r="TLT9" s="302"/>
      <c r="TLU9" s="302"/>
      <c r="TLV9" s="302"/>
      <c r="TLW9" s="302"/>
      <c r="TLX9" s="302"/>
      <c r="TLY9" s="302"/>
      <c r="TLZ9" s="302"/>
      <c r="TMA9" s="302"/>
      <c r="TMB9" s="302"/>
      <c r="TMC9" s="302"/>
      <c r="TMD9" s="302"/>
      <c r="TME9" s="302"/>
      <c r="TMF9" s="302"/>
      <c r="TMG9" s="302"/>
      <c r="TMH9" s="302"/>
      <c r="TMI9" s="302"/>
      <c r="TMJ9" s="302"/>
      <c r="TMK9" s="302"/>
      <c r="TML9" s="302"/>
      <c r="TMM9" s="302"/>
      <c r="TMN9" s="302"/>
      <c r="TMO9" s="302"/>
      <c r="TMP9" s="302"/>
      <c r="TMQ9" s="302"/>
      <c r="TMR9" s="302"/>
      <c r="TMS9" s="302"/>
      <c r="TMT9" s="302"/>
      <c r="TMU9" s="302"/>
      <c r="TMV9" s="302"/>
      <c r="TMW9" s="302"/>
      <c r="TMX9" s="302"/>
      <c r="TMY9" s="302"/>
      <c r="TMZ9" s="302"/>
      <c r="TNA9" s="302"/>
      <c r="TNB9" s="302"/>
      <c r="TNC9" s="302"/>
      <c r="TND9" s="302"/>
      <c r="TNE9" s="302"/>
      <c r="TNF9" s="302"/>
      <c r="TNG9" s="302"/>
      <c r="TNH9" s="302"/>
      <c r="TNI9" s="302"/>
      <c r="TNJ9" s="302"/>
      <c r="TNK9" s="302"/>
      <c r="TNL9" s="302"/>
      <c r="TNM9" s="302"/>
      <c r="TNN9" s="302"/>
      <c r="TNO9" s="302"/>
      <c r="TNP9" s="302"/>
      <c r="TNQ9" s="302"/>
      <c r="TNR9" s="302"/>
      <c r="TNS9" s="302"/>
      <c r="TNT9" s="302"/>
      <c r="TNU9" s="302"/>
      <c r="TNV9" s="302"/>
      <c r="TNW9" s="302"/>
      <c r="TNX9" s="302"/>
      <c r="TNY9" s="302"/>
      <c r="TNZ9" s="302"/>
      <c r="TOA9" s="302"/>
      <c r="TOB9" s="302"/>
      <c r="TOC9" s="302"/>
      <c r="TOD9" s="302"/>
      <c r="TOE9" s="302"/>
      <c r="TOF9" s="302"/>
      <c r="TOG9" s="302"/>
      <c r="TOH9" s="302"/>
      <c r="TOI9" s="302"/>
      <c r="TOJ9" s="302"/>
      <c r="TOK9" s="302"/>
      <c r="TOL9" s="302"/>
      <c r="TOM9" s="302"/>
      <c r="TON9" s="302"/>
      <c r="TOO9" s="302"/>
      <c r="TOP9" s="302"/>
      <c r="TOQ9" s="302"/>
      <c r="TOR9" s="302"/>
      <c r="TOS9" s="302"/>
      <c r="TOT9" s="302"/>
      <c r="TOU9" s="302"/>
      <c r="TOV9" s="302"/>
      <c r="TOW9" s="302"/>
      <c r="TOX9" s="302"/>
      <c r="TOY9" s="302"/>
      <c r="TOZ9" s="302"/>
      <c r="TPA9" s="302"/>
      <c r="TPB9" s="302"/>
      <c r="TPC9" s="302"/>
      <c r="TPD9" s="302"/>
      <c r="TPE9" s="302"/>
      <c r="TPF9" s="302"/>
      <c r="TPG9" s="302"/>
      <c r="TPH9" s="302"/>
      <c r="TPI9" s="302"/>
      <c r="TPJ9" s="302"/>
      <c r="TPK9" s="302"/>
      <c r="TPL9" s="302"/>
      <c r="TPM9" s="302"/>
      <c r="TPN9" s="302"/>
      <c r="TPO9" s="302"/>
      <c r="TPP9" s="302"/>
      <c r="TPQ9" s="302"/>
      <c r="TPR9" s="302"/>
      <c r="TPS9" s="302"/>
      <c r="TPT9" s="302"/>
      <c r="TPU9" s="302"/>
      <c r="TPV9" s="302"/>
      <c r="TPW9" s="302"/>
      <c r="TPX9" s="302"/>
      <c r="TPY9" s="302"/>
      <c r="TPZ9" s="302"/>
      <c r="TQA9" s="302"/>
      <c r="TQB9" s="302"/>
      <c r="TQC9" s="302"/>
      <c r="TQD9" s="302"/>
      <c r="TQE9" s="302"/>
      <c r="TQF9" s="302"/>
      <c r="TQG9" s="302"/>
      <c r="TQH9" s="302"/>
      <c r="TQI9" s="302"/>
      <c r="TQJ9" s="302"/>
      <c r="TQK9" s="302"/>
      <c r="TQL9" s="302"/>
      <c r="TQM9" s="302"/>
      <c r="TQN9" s="302"/>
      <c r="TQO9" s="302"/>
      <c r="TQP9" s="302"/>
      <c r="TQQ9" s="302"/>
      <c r="TQR9" s="302"/>
      <c r="TQS9" s="302"/>
      <c r="TQT9" s="302"/>
      <c r="TQU9" s="302"/>
      <c r="TQV9" s="302"/>
      <c r="TQW9" s="302"/>
      <c r="TQX9" s="302"/>
      <c r="TQY9" s="302"/>
      <c r="TQZ9" s="302"/>
      <c r="TRA9" s="302"/>
      <c r="TRB9" s="302"/>
      <c r="TRC9" s="302"/>
      <c r="TRD9" s="302"/>
      <c r="TRE9" s="302"/>
      <c r="TRF9" s="302"/>
      <c r="TRG9" s="302"/>
      <c r="TRH9" s="302"/>
      <c r="TRI9" s="302"/>
      <c r="TRJ9" s="302"/>
      <c r="TRK9" s="302"/>
      <c r="TRL9" s="302"/>
      <c r="TRM9" s="302"/>
      <c r="TRN9" s="302"/>
      <c r="TRO9" s="302"/>
      <c r="TRP9" s="302"/>
      <c r="TRQ9" s="302"/>
      <c r="TRR9" s="302"/>
      <c r="TRS9" s="302"/>
      <c r="TRT9" s="302"/>
      <c r="TRU9" s="302"/>
      <c r="TRV9" s="302"/>
      <c r="TRW9" s="302"/>
      <c r="TRX9" s="302"/>
      <c r="TRY9" s="302"/>
      <c r="TRZ9" s="302"/>
      <c r="TSA9" s="302"/>
      <c r="TSB9" s="302"/>
      <c r="TSC9" s="302"/>
      <c r="TSD9" s="302"/>
      <c r="TSE9" s="302"/>
      <c r="TSF9" s="302"/>
      <c r="TSG9" s="302"/>
      <c r="TSH9" s="302"/>
      <c r="TSI9" s="302"/>
      <c r="TSJ9" s="302"/>
      <c r="TSK9" s="302"/>
      <c r="TSL9" s="302"/>
      <c r="TSM9" s="302"/>
      <c r="TSN9" s="302"/>
      <c r="TSO9" s="302"/>
      <c r="TSP9" s="302"/>
      <c r="TSQ9" s="302"/>
      <c r="TSR9" s="302"/>
      <c r="TSS9" s="302"/>
      <c r="TST9" s="302"/>
      <c r="TSU9" s="302"/>
      <c r="TSV9" s="302"/>
      <c r="TSW9" s="302"/>
      <c r="TSX9" s="302"/>
      <c r="TSY9" s="302"/>
      <c r="TSZ9" s="302"/>
      <c r="TTA9" s="302"/>
      <c r="TTB9" s="302"/>
      <c r="TTC9" s="302"/>
      <c r="TTD9" s="302"/>
      <c r="TTE9" s="302"/>
      <c r="TTF9" s="302"/>
      <c r="TTG9" s="302"/>
      <c r="TTH9" s="302"/>
      <c r="TTI9" s="302"/>
      <c r="TTJ9" s="302"/>
      <c r="TTK9" s="302"/>
      <c r="TTL9" s="302"/>
      <c r="TTM9" s="302"/>
      <c r="TTN9" s="302"/>
      <c r="TTO9" s="302"/>
      <c r="TTP9" s="302"/>
      <c r="TTQ9" s="302"/>
      <c r="TTR9" s="302"/>
      <c r="TTS9" s="302"/>
      <c r="TTT9" s="302"/>
      <c r="TTU9" s="302"/>
      <c r="TTV9" s="302"/>
      <c r="TTW9" s="302"/>
      <c r="TTX9" s="302"/>
      <c r="TTY9" s="302"/>
      <c r="TTZ9" s="302"/>
      <c r="TUA9" s="302"/>
      <c r="TUB9" s="302"/>
      <c r="TUC9" s="302"/>
      <c r="TUD9" s="302"/>
      <c r="TUE9" s="302"/>
      <c r="TUF9" s="302"/>
      <c r="TUG9" s="302"/>
      <c r="TUH9" s="302"/>
      <c r="TUI9" s="302"/>
      <c r="TUJ9" s="302"/>
      <c r="TUK9" s="302"/>
      <c r="TUL9" s="302"/>
      <c r="TUM9" s="302"/>
      <c r="TUN9" s="302"/>
      <c r="TUO9" s="302"/>
      <c r="TUP9" s="302"/>
      <c r="TUQ9" s="302"/>
      <c r="TUR9" s="302"/>
      <c r="TUS9" s="302"/>
      <c r="TUT9" s="302"/>
      <c r="TUU9" s="302"/>
      <c r="TUV9" s="302"/>
      <c r="TUW9" s="302"/>
      <c r="TUX9" s="302"/>
      <c r="TUY9" s="302"/>
      <c r="TUZ9" s="302"/>
      <c r="TVA9" s="302"/>
      <c r="TVB9" s="302"/>
      <c r="TVC9" s="302"/>
      <c r="TVD9" s="302"/>
      <c r="TVE9" s="302"/>
      <c r="TVF9" s="302"/>
      <c r="TVG9" s="302"/>
      <c r="TVH9" s="302"/>
      <c r="TVI9" s="302"/>
      <c r="TVJ9" s="302"/>
      <c r="TVK9" s="302"/>
      <c r="TVL9" s="302"/>
      <c r="TVM9" s="302"/>
      <c r="TVN9" s="302"/>
      <c r="TVO9" s="302"/>
      <c r="TVP9" s="302"/>
      <c r="TVQ9" s="302"/>
      <c r="TVR9" s="302"/>
      <c r="TVS9" s="302"/>
      <c r="TVT9" s="302"/>
      <c r="TVU9" s="302"/>
      <c r="TVV9" s="302"/>
      <c r="TVW9" s="302"/>
      <c r="TVX9" s="302"/>
      <c r="TVY9" s="302"/>
      <c r="TVZ9" s="302"/>
      <c r="TWA9" s="302"/>
      <c r="TWB9" s="302"/>
      <c r="TWC9" s="302"/>
      <c r="TWD9" s="302"/>
      <c r="TWE9" s="302"/>
      <c r="TWF9" s="302"/>
      <c r="TWG9" s="302"/>
      <c r="TWH9" s="302"/>
      <c r="TWI9" s="302"/>
      <c r="TWJ9" s="302"/>
      <c r="TWK9" s="302"/>
      <c r="TWL9" s="302"/>
      <c r="TWM9" s="302"/>
      <c r="TWN9" s="302"/>
      <c r="TWO9" s="302"/>
      <c r="TWP9" s="302"/>
      <c r="TWQ9" s="302"/>
      <c r="TWR9" s="302"/>
      <c r="TWS9" s="302"/>
      <c r="TWT9" s="302"/>
      <c r="TWU9" s="302"/>
      <c r="TWV9" s="302"/>
      <c r="TWW9" s="302"/>
      <c r="TWX9" s="302"/>
      <c r="TWY9" s="302"/>
      <c r="TWZ9" s="302"/>
      <c r="TXA9" s="302"/>
      <c r="TXB9" s="302"/>
      <c r="TXC9" s="302"/>
      <c r="TXD9" s="302"/>
      <c r="TXE9" s="302"/>
      <c r="TXF9" s="302"/>
      <c r="TXG9" s="302"/>
      <c r="TXH9" s="302"/>
      <c r="TXI9" s="302"/>
      <c r="TXJ9" s="302"/>
      <c r="TXK9" s="302"/>
      <c r="TXL9" s="302"/>
      <c r="TXM9" s="302"/>
      <c r="TXN9" s="302"/>
      <c r="TXO9" s="302"/>
      <c r="TXP9" s="302"/>
      <c r="TXQ9" s="302"/>
      <c r="TXR9" s="302"/>
      <c r="TXS9" s="302"/>
      <c r="TXT9" s="302"/>
      <c r="TXU9" s="302"/>
      <c r="TXV9" s="302"/>
      <c r="TXW9" s="302"/>
      <c r="TXX9" s="302"/>
      <c r="TXY9" s="302"/>
      <c r="TXZ9" s="302"/>
      <c r="TYA9" s="302"/>
      <c r="TYB9" s="302"/>
      <c r="TYC9" s="302"/>
      <c r="TYD9" s="302"/>
      <c r="TYE9" s="302"/>
      <c r="TYF9" s="302"/>
      <c r="TYG9" s="302"/>
      <c r="TYH9" s="302"/>
      <c r="TYI9" s="302"/>
      <c r="TYJ9" s="302"/>
      <c r="TYK9" s="302"/>
      <c r="TYL9" s="302"/>
      <c r="TYM9" s="302"/>
      <c r="TYN9" s="302"/>
      <c r="TYO9" s="302"/>
      <c r="TYP9" s="302"/>
      <c r="TYQ9" s="302"/>
      <c r="TYR9" s="302"/>
      <c r="TYS9" s="302"/>
      <c r="TYT9" s="302"/>
      <c r="TYU9" s="302"/>
      <c r="TYV9" s="302"/>
      <c r="TYW9" s="302"/>
      <c r="TYX9" s="302"/>
      <c r="TYY9" s="302"/>
      <c r="TYZ9" s="302"/>
      <c r="TZA9" s="302"/>
      <c r="TZB9" s="302"/>
      <c r="TZC9" s="302"/>
      <c r="TZD9" s="302"/>
      <c r="TZE9" s="302"/>
      <c r="TZF9" s="302"/>
      <c r="TZG9" s="302"/>
      <c r="TZH9" s="302"/>
      <c r="TZI9" s="302"/>
      <c r="TZJ9" s="302"/>
      <c r="TZK9" s="302"/>
      <c r="TZL9" s="302"/>
      <c r="TZM9" s="302"/>
      <c r="TZN9" s="302"/>
      <c r="TZO9" s="302"/>
      <c r="TZP9" s="302"/>
      <c r="TZQ9" s="302"/>
      <c r="TZR9" s="302"/>
      <c r="TZS9" s="302"/>
      <c r="TZT9" s="302"/>
      <c r="TZU9" s="302"/>
      <c r="TZV9" s="302"/>
      <c r="TZW9" s="302"/>
      <c r="TZX9" s="302"/>
      <c r="TZY9" s="302"/>
      <c r="TZZ9" s="302"/>
      <c r="UAA9" s="302"/>
      <c r="UAB9" s="302"/>
      <c r="UAC9" s="302"/>
      <c r="UAD9" s="302"/>
      <c r="UAE9" s="302"/>
      <c r="UAF9" s="302"/>
      <c r="UAG9" s="302"/>
      <c r="UAH9" s="302"/>
      <c r="UAI9" s="302"/>
      <c r="UAJ9" s="302"/>
      <c r="UAK9" s="302"/>
      <c r="UAL9" s="302"/>
      <c r="UAM9" s="302"/>
      <c r="UAN9" s="302"/>
      <c r="UAO9" s="302"/>
      <c r="UAP9" s="302"/>
      <c r="UAQ9" s="302"/>
      <c r="UAR9" s="302"/>
      <c r="UAS9" s="302"/>
      <c r="UAT9" s="302"/>
      <c r="UAU9" s="302"/>
      <c r="UAV9" s="302"/>
      <c r="UAW9" s="302"/>
      <c r="UAX9" s="302"/>
      <c r="UAY9" s="302"/>
      <c r="UAZ9" s="302"/>
      <c r="UBA9" s="302"/>
      <c r="UBB9" s="302"/>
      <c r="UBC9" s="302"/>
      <c r="UBD9" s="302"/>
      <c r="UBE9" s="302"/>
      <c r="UBF9" s="302"/>
      <c r="UBG9" s="302"/>
      <c r="UBH9" s="302"/>
      <c r="UBI9" s="302"/>
      <c r="UBJ9" s="302"/>
      <c r="UBK9" s="302"/>
      <c r="UBL9" s="302"/>
      <c r="UBM9" s="302"/>
      <c r="UBN9" s="302"/>
      <c r="UBO9" s="302"/>
      <c r="UBP9" s="302"/>
      <c r="UBQ9" s="302"/>
      <c r="UBR9" s="302"/>
      <c r="UBS9" s="302"/>
      <c r="UBT9" s="302"/>
      <c r="UBU9" s="302"/>
      <c r="UBV9" s="302"/>
      <c r="UBW9" s="302"/>
      <c r="UBX9" s="302"/>
      <c r="UBY9" s="302"/>
      <c r="UBZ9" s="302"/>
      <c r="UCA9" s="302"/>
      <c r="UCB9" s="302"/>
      <c r="UCC9" s="302"/>
      <c r="UCD9" s="302"/>
      <c r="UCE9" s="302"/>
      <c r="UCF9" s="302"/>
      <c r="UCG9" s="302"/>
      <c r="UCH9" s="302"/>
      <c r="UCI9" s="302"/>
      <c r="UCJ9" s="302"/>
      <c r="UCK9" s="302"/>
      <c r="UCL9" s="302"/>
      <c r="UCM9" s="302"/>
      <c r="UCN9" s="302"/>
      <c r="UCO9" s="302"/>
      <c r="UCP9" s="302"/>
      <c r="UCQ9" s="302"/>
      <c r="UCR9" s="302"/>
      <c r="UCS9" s="302"/>
      <c r="UCT9" s="302"/>
      <c r="UCU9" s="302"/>
      <c r="UCV9" s="302"/>
      <c r="UCW9" s="302"/>
      <c r="UCX9" s="302"/>
      <c r="UCY9" s="302"/>
      <c r="UCZ9" s="302"/>
      <c r="UDA9" s="302"/>
      <c r="UDB9" s="302"/>
      <c r="UDC9" s="302"/>
      <c r="UDD9" s="302"/>
      <c r="UDE9" s="302"/>
      <c r="UDF9" s="302"/>
      <c r="UDG9" s="302"/>
      <c r="UDH9" s="302"/>
      <c r="UDI9" s="302"/>
      <c r="UDJ9" s="302"/>
      <c r="UDK9" s="302"/>
      <c r="UDL9" s="302"/>
      <c r="UDM9" s="302"/>
      <c r="UDN9" s="302"/>
      <c r="UDO9" s="302"/>
      <c r="UDP9" s="302"/>
      <c r="UDQ9" s="302"/>
      <c r="UDR9" s="302"/>
      <c r="UDS9" s="302"/>
      <c r="UDT9" s="302"/>
      <c r="UDU9" s="302"/>
      <c r="UDV9" s="302"/>
      <c r="UDW9" s="302"/>
      <c r="UDX9" s="302"/>
      <c r="UDY9" s="302"/>
      <c r="UDZ9" s="302"/>
      <c r="UEA9" s="302"/>
      <c r="UEB9" s="302"/>
      <c r="UEC9" s="302"/>
      <c r="UED9" s="302"/>
      <c r="UEE9" s="302"/>
      <c r="UEF9" s="302"/>
      <c r="UEG9" s="302"/>
      <c r="UEH9" s="302"/>
      <c r="UEI9" s="302"/>
      <c r="UEJ9" s="302"/>
      <c r="UEK9" s="302"/>
      <c r="UEL9" s="302"/>
      <c r="UEM9" s="302"/>
      <c r="UEN9" s="302"/>
      <c r="UEO9" s="302"/>
      <c r="UEP9" s="302"/>
      <c r="UEQ9" s="302"/>
      <c r="UER9" s="302"/>
      <c r="UES9" s="302"/>
      <c r="UET9" s="302"/>
      <c r="UEU9" s="302"/>
      <c r="UEV9" s="302"/>
      <c r="UEW9" s="302"/>
      <c r="UEX9" s="302"/>
      <c r="UEY9" s="302"/>
      <c r="UEZ9" s="302"/>
      <c r="UFA9" s="302"/>
      <c r="UFB9" s="302"/>
      <c r="UFC9" s="302"/>
      <c r="UFD9" s="302"/>
      <c r="UFE9" s="302"/>
      <c r="UFF9" s="302"/>
      <c r="UFG9" s="302"/>
      <c r="UFH9" s="302"/>
      <c r="UFI9" s="302"/>
      <c r="UFJ9" s="302"/>
      <c r="UFK9" s="302"/>
      <c r="UFL9" s="302"/>
      <c r="UFM9" s="302"/>
      <c r="UFN9" s="302"/>
      <c r="UFO9" s="302"/>
      <c r="UFP9" s="302"/>
      <c r="UFQ9" s="302"/>
      <c r="UFR9" s="302"/>
      <c r="UFS9" s="302"/>
      <c r="UFT9" s="302"/>
      <c r="UFU9" s="302"/>
      <c r="UFV9" s="302"/>
      <c r="UFW9" s="302"/>
      <c r="UFX9" s="302"/>
      <c r="UFY9" s="302"/>
      <c r="UFZ9" s="302"/>
      <c r="UGA9" s="302"/>
      <c r="UGB9" s="302"/>
      <c r="UGC9" s="302"/>
      <c r="UGD9" s="302"/>
      <c r="UGE9" s="302"/>
      <c r="UGF9" s="302"/>
      <c r="UGG9" s="302"/>
      <c r="UGH9" s="302"/>
      <c r="UGI9" s="302"/>
      <c r="UGJ9" s="302"/>
      <c r="UGK9" s="302"/>
      <c r="UGL9" s="302"/>
      <c r="UGM9" s="302"/>
      <c r="UGN9" s="302"/>
      <c r="UGO9" s="302"/>
      <c r="UGP9" s="302"/>
      <c r="UGQ9" s="302"/>
      <c r="UGR9" s="302"/>
      <c r="UGS9" s="302"/>
      <c r="UGT9" s="302"/>
      <c r="UGU9" s="302"/>
      <c r="UGV9" s="302"/>
      <c r="UGW9" s="302"/>
      <c r="UGX9" s="302"/>
      <c r="UGY9" s="302"/>
      <c r="UGZ9" s="302"/>
      <c r="UHA9" s="302"/>
      <c r="UHB9" s="302"/>
      <c r="UHC9" s="302"/>
      <c r="UHD9" s="302"/>
      <c r="UHE9" s="302"/>
      <c r="UHF9" s="302"/>
      <c r="UHG9" s="302"/>
      <c r="UHH9" s="302"/>
      <c r="UHI9" s="302"/>
      <c r="UHJ9" s="302"/>
      <c r="UHK9" s="302"/>
      <c r="UHL9" s="302"/>
      <c r="UHM9" s="302"/>
      <c r="UHN9" s="302"/>
      <c r="UHO9" s="302"/>
      <c r="UHP9" s="302"/>
      <c r="UHQ9" s="302"/>
      <c r="UHR9" s="302"/>
      <c r="UHS9" s="302"/>
      <c r="UHT9" s="302"/>
      <c r="UHU9" s="302"/>
      <c r="UHV9" s="302"/>
      <c r="UHW9" s="302"/>
      <c r="UHX9" s="302"/>
      <c r="UHY9" s="302"/>
      <c r="UHZ9" s="302"/>
      <c r="UIA9" s="302"/>
      <c r="UIB9" s="302"/>
      <c r="UIC9" s="302"/>
      <c r="UID9" s="302"/>
      <c r="UIE9" s="302"/>
      <c r="UIF9" s="302"/>
      <c r="UIG9" s="302"/>
      <c r="UIH9" s="302"/>
      <c r="UII9" s="302"/>
      <c r="UIJ9" s="302"/>
      <c r="UIK9" s="302"/>
      <c r="UIL9" s="302"/>
      <c r="UIM9" s="302"/>
      <c r="UIN9" s="302"/>
      <c r="UIO9" s="302"/>
      <c r="UIP9" s="302"/>
      <c r="UIQ9" s="302"/>
      <c r="UIR9" s="302"/>
      <c r="UIS9" s="302"/>
      <c r="UIT9" s="302"/>
      <c r="UIU9" s="302"/>
      <c r="UIV9" s="302"/>
      <c r="UIW9" s="302"/>
      <c r="UIX9" s="302"/>
      <c r="UIY9" s="302"/>
      <c r="UIZ9" s="302"/>
      <c r="UJA9" s="302"/>
      <c r="UJB9" s="302"/>
      <c r="UJC9" s="302"/>
      <c r="UJD9" s="302"/>
      <c r="UJE9" s="302"/>
      <c r="UJF9" s="302"/>
      <c r="UJG9" s="302"/>
      <c r="UJH9" s="302"/>
      <c r="UJI9" s="302"/>
      <c r="UJJ9" s="302"/>
      <c r="UJK9" s="302"/>
      <c r="UJL9" s="302"/>
      <c r="UJM9" s="302"/>
      <c r="UJN9" s="302"/>
      <c r="UJO9" s="302"/>
      <c r="UJP9" s="302"/>
      <c r="UJQ9" s="302"/>
      <c r="UJR9" s="302"/>
      <c r="UJS9" s="302"/>
      <c r="UJT9" s="302"/>
      <c r="UJU9" s="302"/>
      <c r="UJV9" s="302"/>
      <c r="UJW9" s="302"/>
      <c r="UJX9" s="302"/>
      <c r="UJY9" s="302"/>
      <c r="UJZ9" s="302"/>
      <c r="UKA9" s="302"/>
      <c r="UKB9" s="302"/>
      <c r="UKC9" s="302"/>
      <c r="UKD9" s="302"/>
      <c r="UKE9" s="302"/>
      <c r="UKF9" s="302"/>
      <c r="UKG9" s="302"/>
      <c r="UKH9" s="302"/>
      <c r="UKI9" s="302"/>
      <c r="UKJ9" s="302"/>
      <c r="UKK9" s="302"/>
      <c r="UKL9" s="302"/>
      <c r="UKM9" s="302"/>
      <c r="UKN9" s="302"/>
      <c r="UKO9" s="302"/>
      <c r="UKP9" s="302"/>
      <c r="UKQ9" s="302"/>
      <c r="UKR9" s="302"/>
      <c r="UKS9" s="302"/>
      <c r="UKT9" s="302"/>
      <c r="UKU9" s="302"/>
      <c r="UKV9" s="302"/>
      <c r="UKW9" s="302"/>
      <c r="UKX9" s="302"/>
      <c r="UKY9" s="302"/>
      <c r="UKZ9" s="302"/>
      <c r="ULA9" s="302"/>
      <c r="ULB9" s="302"/>
      <c r="ULC9" s="302"/>
      <c r="ULD9" s="302"/>
      <c r="ULE9" s="302"/>
      <c r="ULF9" s="302"/>
      <c r="ULG9" s="302"/>
      <c r="ULH9" s="302"/>
      <c r="ULI9" s="302"/>
      <c r="ULJ9" s="302"/>
      <c r="ULK9" s="302"/>
      <c r="ULL9" s="302"/>
      <c r="ULM9" s="302"/>
      <c r="ULN9" s="302"/>
      <c r="ULO9" s="302"/>
      <c r="ULP9" s="302"/>
      <c r="ULQ9" s="302"/>
      <c r="ULR9" s="302"/>
      <c r="ULS9" s="302"/>
      <c r="ULT9" s="302"/>
      <c r="ULU9" s="302"/>
      <c r="ULV9" s="302"/>
      <c r="ULW9" s="302"/>
      <c r="ULX9" s="302"/>
      <c r="ULY9" s="302"/>
      <c r="ULZ9" s="302"/>
      <c r="UMA9" s="302"/>
      <c r="UMB9" s="302"/>
      <c r="UMC9" s="302"/>
      <c r="UMD9" s="302"/>
      <c r="UME9" s="302"/>
      <c r="UMF9" s="302"/>
      <c r="UMG9" s="302"/>
      <c r="UMH9" s="302"/>
      <c r="UMI9" s="302"/>
      <c r="UMJ9" s="302"/>
      <c r="UMK9" s="302"/>
      <c r="UML9" s="302"/>
      <c r="UMM9" s="302"/>
      <c r="UMN9" s="302"/>
      <c r="UMO9" s="302"/>
      <c r="UMP9" s="302"/>
      <c r="UMQ9" s="302"/>
      <c r="UMR9" s="302"/>
      <c r="UMS9" s="302"/>
      <c r="UMT9" s="302"/>
      <c r="UMU9" s="302"/>
      <c r="UMV9" s="302"/>
      <c r="UMW9" s="302"/>
      <c r="UMX9" s="302"/>
      <c r="UMY9" s="302"/>
      <c r="UMZ9" s="302"/>
      <c r="UNA9" s="302"/>
      <c r="UNB9" s="302"/>
      <c r="UNC9" s="302"/>
      <c r="UND9" s="302"/>
      <c r="UNE9" s="302"/>
      <c r="UNF9" s="302"/>
      <c r="UNG9" s="302"/>
      <c r="UNH9" s="302"/>
      <c r="UNI9" s="302"/>
      <c r="UNJ9" s="302"/>
      <c r="UNK9" s="302"/>
      <c r="UNL9" s="302"/>
      <c r="UNM9" s="302"/>
      <c r="UNN9" s="302"/>
      <c r="UNO9" s="302"/>
      <c r="UNP9" s="302"/>
      <c r="UNQ9" s="302"/>
      <c r="UNR9" s="302"/>
      <c r="UNS9" s="302"/>
      <c r="UNT9" s="302"/>
      <c r="UNU9" s="302"/>
      <c r="UNV9" s="302"/>
      <c r="UNW9" s="302"/>
      <c r="UNX9" s="302"/>
      <c r="UNY9" s="302"/>
      <c r="UNZ9" s="302"/>
      <c r="UOA9" s="302"/>
      <c r="UOB9" s="302"/>
      <c r="UOC9" s="302"/>
      <c r="UOD9" s="302"/>
      <c r="UOE9" s="302"/>
      <c r="UOF9" s="302"/>
      <c r="UOG9" s="302"/>
      <c r="UOH9" s="302"/>
      <c r="UOI9" s="302"/>
      <c r="UOJ9" s="302"/>
      <c r="UOK9" s="302"/>
      <c r="UOL9" s="302"/>
      <c r="UOM9" s="302"/>
      <c r="UON9" s="302"/>
      <c r="UOO9" s="302"/>
      <c r="UOP9" s="302"/>
      <c r="UOQ9" s="302"/>
      <c r="UOR9" s="302"/>
      <c r="UOS9" s="302"/>
      <c r="UOT9" s="302"/>
      <c r="UOU9" s="302"/>
      <c r="UOV9" s="302"/>
      <c r="UOW9" s="302"/>
      <c r="UOX9" s="302"/>
      <c r="UOY9" s="302"/>
      <c r="UOZ9" s="302"/>
      <c r="UPA9" s="302"/>
      <c r="UPB9" s="302"/>
      <c r="UPC9" s="302"/>
      <c r="UPD9" s="302"/>
      <c r="UPE9" s="302"/>
      <c r="UPF9" s="302"/>
      <c r="UPG9" s="302"/>
      <c r="UPH9" s="302"/>
      <c r="UPI9" s="302"/>
      <c r="UPJ9" s="302"/>
      <c r="UPK9" s="302"/>
      <c r="UPL9" s="302"/>
      <c r="UPM9" s="302"/>
      <c r="UPN9" s="302"/>
      <c r="UPO9" s="302"/>
      <c r="UPP9" s="302"/>
      <c r="UPQ9" s="302"/>
      <c r="UPR9" s="302"/>
      <c r="UPS9" s="302"/>
      <c r="UPT9" s="302"/>
      <c r="UPU9" s="302"/>
      <c r="UPV9" s="302"/>
      <c r="UPW9" s="302"/>
      <c r="UPX9" s="302"/>
      <c r="UPY9" s="302"/>
      <c r="UPZ9" s="302"/>
      <c r="UQA9" s="302"/>
      <c r="UQB9" s="302"/>
      <c r="UQC9" s="302"/>
      <c r="UQD9" s="302"/>
      <c r="UQE9" s="302"/>
      <c r="UQF9" s="302"/>
      <c r="UQG9" s="302"/>
      <c r="UQH9" s="302"/>
      <c r="UQI9" s="302"/>
      <c r="UQJ9" s="302"/>
      <c r="UQK9" s="302"/>
      <c r="UQL9" s="302"/>
      <c r="UQM9" s="302"/>
      <c r="UQN9" s="302"/>
      <c r="UQO9" s="302"/>
      <c r="UQP9" s="302"/>
      <c r="UQQ9" s="302"/>
      <c r="UQR9" s="302"/>
      <c r="UQS9" s="302"/>
      <c r="UQT9" s="302"/>
      <c r="UQU9" s="302"/>
      <c r="UQV9" s="302"/>
      <c r="UQW9" s="302"/>
      <c r="UQX9" s="302"/>
      <c r="UQY9" s="302"/>
      <c r="UQZ9" s="302"/>
      <c r="URA9" s="302"/>
      <c r="URB9" s="302"/>
      <c r="URC9" s="302"/>
      <c r="URD9" s="302"/>
      <c r="URE9" s="302"/>
      <c r="URF9" s="302"/>
      <c r="URG9" s="302"/>
      <c r="URH9" s="302"/>
      <c r="URI9" s="302"/>
      <c r="URJ9" s="302"/>
      <c r="URK9" s="302"/>
      <c r="URL9" s="302"/>
      <c r="URM9" s="302"/>
      <c r="URN9" s="302"/>
      <c r="URO9" s="302"/>
      <c r="URP9" s="302"/>
      <c r="URQ9" s="302"/>
      <c r="URR9" s="302"/>
      <c r="URS9" s="302"/>
      <c r="URT9" s="302"/>
      <c r="URU9" s="302"/>
      <c r="URV9" s="302"/>
      <c r="URW9" s="302"/>
      <c r="URX9" s="302"/>
      <c r="URY9" s="302"/>
      <c r="URZ9" s="302"/>
      <c r="USA9" s="302"/>
      <c r="USB9" s="302"/>
      <c r="USC9" s="302"/>
      <c r="USD9" s="302"/>
      <c r="USE9" s="302"/>
      <c r="USF9" s="302"/>
      <c r="USG9" s="302"/>
      <c r="USH9" s="302"/>
      <c r="USI9" s="302"/>
      <c r="USJ9" s="302"/>
      <c r="USK9" s="302"/>
      <c r="USL9" s="302"/>
      <c r="USM9" s="302"/>
      <c r="USN9" s="302"/>
      <c r="USO9" s="302"/>
      <c r="USP9" s="302"/>
      <c r="USQ9" s="302"/>
      <c r="USR9" s="302"/>
      <c r="USS9" s="302"/>
      <c r="UST9" s="302"/>
      <c r="USU9" s="302"/>
      <c r="USV9" s="302"/>
      <c r="USW9" s="302"/>
      <c r="USX9" s="302"/>
      <c r="USY9" s="302"/>
      <c r="USZ9" s="302"/>
      <c r="UTA9" s="302"/>
      <c r="UTB9" s="302"/>
      <c r="UTC9" s="302"/>
      <c r="UTD9" s="302"/>
      <c r="UTE9" s="302"/>
      <c r="UTF9" s="302"/>
      <c r="UTG9" s="302"/>
      <c r="UTH9" s="302"/>
      <c r="UTI9" s="302"/>
      <c r="UTJ9" s="302"/>
      <c r="UTK9" s="302"/>
      <c r="UTL9" s="302"/>
      <c r="UTM9" s="302"/>
      <c r="UTN9" s="302"/>
      <c r="UTO9" s="302"/>
      <c r="UTP9" s="302"/>
      <c r="UTQ9" s="302"/>
      <c r="UTR9" s="302"/>
      <c r="UTS9" s="302"/>
      <c r="UTT9" s="302"/>
      <c r="UTU9" s="302"/>
      <c r="UTV9" s="302"/>
      <c r="UTW9" s="302"/>
      <c r="UTX9" s="302"/>
      <c r="UTY9" s="302"/>
      <c r="UTZ9" s="302"/>
      <c r="UUA9" s="302"/>
      <c r="UUB9" s="302"/>
      <c r="UUC9" s="302"/>
      <c r="UUD9" s="302"/>
      <c r="UUE9" s="302"/>
      <c r="UUF9" s="302"/>
      <c r="UUG9" s="302"/>
      <c r="UUH9" s="302"/>
      <c r="UUI9" s="302"/>
      <c r="UUJ9" s="302"/>
      <c r="UUK9" s="302"/>
      <c r="UUL9" s="302"/>
      <c r="UUM9" s="302"/>
      <c r="UUN9" s="302"/>
      <c r="UUO9" s="302"/>
      <c r="UUP9" s="302"/>
      <c r="UUQ9" s="302"/>
      <c r="UUR9" s="302"/>
      <c r="UUS9" s="302"/>
      <c r="UUT9" s="302"/>
      <c r="UUU9" s="302"/>
      <c r="UUV9" s="302"/>
      <c r="UUW9" s="302"/>
      <c r="UUX9" s="302"/>
      <c r="UUY9" s="302"/>
      <c r="UUZ9" s="302"/>
      <c r="UVA9" s="302"/>
      <c r="UVB9" s="302"/>
      <c r="UVC9" s="302"/>
      <c r="UVD9" s="302"/>
      <c r="UVE9" s="302"/>
      <c r="UVF9" s="302"/>
      <c r="UVG9" s="302"/>
      <c r="UVH9" s="302"/>
      <c r="UVI9" s="302"/>
      <c r="UVJ9" s="302"/>
      <c r="UVK9" s="302"/>
      <c r="UVL9" s="302"/>
      <c r="UVM9" s="302"/>
      <c r="UVN9" s="302"/>
      <c r="UVO9" s="302"/>
      <c r="UVP9" s="302"/>
      <c r="UVQ9" s="302"/>
      <c r="UVR9" s="302"/>
      <c r="UVS9" s="302"/>
      <c r="UVT9" s="302"/>
      <c r="UVU9" s="302"/>
      <c r="UVV9" s="302"/>
      <c r="UVW9" s="302"/>
      <c r="UVX9" s="302"/>
      <c r="UVY9" s="302"/>
      <c r="UVZ9" s="302"/>
      <c r="UWA9" s="302"/>
      <c r="UWB9" s="302"/>
      <c r="UWC9" s="302"/>
      <c r="UWD9" s="302"/>
      <c r="UWE9" s="302"/>
      <c r="UWF9" s="302"/>
      <c r="UWG9" s="302"/>
      <c r="UWH9" s="302"/>
      <c r="UWI9" s="302"/>
      <c r="UWJ9" s="302"/>
      <c r="UWK9" s="302"/>
      <c r="UWL9" s="302"/>
      <c r="UWM9" s="302"/>
      <c r="UWN9" s="302"/>
      <c r="UWO9" s="302"/>
      <c r="UWP9" s="302"/>
      <c r="UWQ9" s="302"/>
      <c r="UWR9" s="302"/>
      <c r="UWS9" s="302"/>
      <c r="UWT9" s="302"/>
      <c r="UWU9" s="302"/>
      <c r="UWV9" s="302"/>
      <c r="UWW9" s="302"/>
      <c r="UWX9" s="302"/>
      <c r="UWY9" s="302"/>
      <c r="UWZ9" s="302"/>
      <c r="UXA9" s="302"/>
      <c r="UXB9" s="302"/>
      <c r="UXC9" s="302"/>
      <c r="UXD9" s="302"/>
      <c r="UXE9" s="302"/>
      <c r="UXF9" s="302"/>
      <c r="UXG9" s="302"/>
      <c r="UXH9" s="302"/>
      <c r="UXI9" s="302"/>
      <c r="UXJ9" s="302"/>
      <c r="UXK9" s="302"/>
      <c r="UXL9" s="302"/>
      <c r="UXM9" s="302"/>
      <c r="UXN9" s="302"/>
      <c r="UXO9" s="302"/>
      <c r="UXP9" s="302"/>
      <c r="UXQ9" s="302"/>
      <c r="UXR9" s="302"/>
      <c r="UXS9" s="302"/>
      <c r="UXT9" s="302"/>
      <c r="UXU9" s="302"/>
      <c r="UXV9" s="302"/>
      <c r="UXW9" s="302"/>
      <c r="UXX9" s="302"/>
      <c r="UXY9" s="302"/>
      <c r="UXZ9" s="302"/>
      <c r="UYA9" s="302"/>
      <c r="UYB9" s="302"/>
      <c r="UYC9" s="302"/>
      <c r="UYD9" s="302"/>
      <c r="UYE9" s="302"/>
      <c r="UYF9" s="302"/>
      <c r="UYG9" s="302"/>
      <c r="UYH9" s="302"/>
      <c r="UYI9" s="302"/>
      <c r="UYJ9" s="302"/>
      <c r="UYK9" s="302"/>
      <c r="UYL9" s="302"/>
      <c r="UYM9" s="302"/>
      <c r="UYN9" s="302"/>
      <c r="UYO9" s="302"/>
      <c r="UYP9" s="302"/>
      <c r="UYQ9" s="302"/>
      <c r="UYR9" s="302"/>
      <c r="UYS9" s="302"/>
      <c r="UYT9" s="302"/>
      <c r="UYU9" s="302"/>
      <c r="UYV9" s="302"/>
      <c r="UYW9" s="302"/>
      <c r="UYX9" s="302"/>
      <c r="UYY9" s="302"/>
      <c r="UYZ9" s="302"/>
      <c r="UZA9" s="302"/>
      <c r="UZB9" s="302"/>
      <c r="UZC9" s="302"/>
      <c r="UZD9" s="302"/>
      <c r="UZE9" s="302"/>
      <c r="UZF9" s="302"/>
      <c r="UZG9" s="302"/>
      <c r="UZH9" s="302"/>
      <c r="UZI9" s="302"/>
      <c r="UZJ9" s="302"/>
      <c r="UZK9" s="302"/>
      <c r="UZL9" s="302"/>
      <c r="UZM9" s="302"/>
      <c r="UZN9" s="302"/>
      <c r="UZO9" s="302"/>
      <c r="UZP9" s="302"/>
      <c r="UZQ9" s="302"/>
      <c r="UZR9" s="302"/>
      <c r="UZS9" s="302"/>
      <c r="UZT9" s="302"/>
      <c r="UZU9" s="302"/>
      <c r="UZV9" s="302"/>
      <c r="UZW9" s="302"/>
      <c r="UZX9" s="302"/>
      <c r="UZY9" s="302"/>
      <c r="UZZ9" s="302"/>
      <c r="VAA9" s="302"/>
      <c r="VAB9" s="302"/>
      <c r="VAC9" s="302"/>
      <c r="VAD9" s="302"/>
      <c r="VAE9" s="302"/>
      <c r="VAF9" s="302"/>
      <c r="VAG9" s="302"/>
      <c r="VAH9" s="302"/>
      <c r="VAI9" s="302"/>
      <c r="VAJ9" s="302"/>
      <c r="VAK9" s="302"/>
      <c r="VAL9" s="302"/>
      <c r="VAM9" s="302"/>
      <c r="VAN9" s="302"/>
      <c r="VAO9" s="302"/>
      <c r="VAP9" s="302"/>
      <c r="VAQ9" s="302"/>
      <c r="VAR9" s="302"/>
      <c r="VAS9" s="302"/>
      <c r="VAT9" s="302"/>
      <c r="VAU9" s="302"/>
      <c r="VAV9" s="302"/>
      <c r="VAW9" s="302"/>
      <c r="VAX9" s="302"/>
      <c r="VAY9" s="302"/>
      <c r="VAZ9" s="302"/>
      <c r="VBA9" s="302"/>
      <c r="VBB9" s="302"/>
      <c r="VBC9" s="302"/>
      <c r="VBD9" s="302"/>
      <c r="VBE9" s="302"/>
      <c r="VBF9" s="302"/>
      <c r="VBG9" s="302"/>
      <c r="VBH9" s="302"/>
      <c r="VBI9" s="302"/>
      <c r="VBJ9" s="302"/>
      <c r="VBK9" s="302"/>
      <c r="VBL9" s="302"/>
      <c r="VBM9" s="302"/>
      <c r="VBN9" s="302"/>
      <c r="VBO9" s="302"/>
      <c r="VBP9" s="302"/>
      <c r="VBQ9" s="302"/>
      <c r="VBR9" s="302"/>
      <c r="VBS9" s="302"/>
      <c r="VBT9" s="302"/>
      <c r="VBU9" s="302"/>
      <c r="VBV9" s="302"/>
      <c r="VBW9" s="302"/>
      <c r="VBX9" s="302"/>
      <c r="VBY9" s="302"/>
      <c r="VBZ9" s="302"/>
      <c r="VCA9" s="302"/>
      <c r="VCB9" s="302"/>
      <c r="VCC9" s="302"/>
      <c r="VCD9" s="302"/>
      <c r="VCE9" s="302"/>
      <c r="VCF9" s="302"/>
      <c r="VCG9" s="302"/>
      <c r="VCH9" s="302"/>
      <c r="VCI9" s="302"/>
      <c r="VCJ9" s="302"/>
      <c r="VCK9" s="302"/>
      <c r="VCL9" s="302"/>
      <c r="VCM9" s="302"/>
      <c r="VCN9" s="302"/>
      <c r="VCO9" s="302"/>
      <c r="VCP9" s="302"/>
      <c r="VCQ9" s="302"/>
      <c r="VCR9" s="302"/>
      <c r="VCS9" s="302"/>
      <c r="VCT9" s="302"/>
      <c r="VCU9" s="302"/>
      <c r="VCV9" s="302"/>
      <c r="VCW9" s="302"/>
      <c r="VCX9" s="302"/>
      <c r="VCY9" s="302"/>
      <c r="VCZ9" s="302"/>
      <c r="VDA9" s="302"/>
      <c r="VDB9" s="302"/>
      <c r="VDC9" s="302"/>
      <c r="VDD9" s="302"/>
      <c r="VDE9" s="302"/>
      <c r="VDF9" s="302"/>
      <c r="VDG9" s="302"/>
      <c r="VDH9" s="302"/>
      <c r="VDI9" s="302"/>
      <c r="VDJ9" s="302"/>
      <c r="VDK9" s="302"/>
      <c r="VDL9" s="302"/>
      <c r="VDM9" s="302"/>
      <c r="VDN9" s="302"/>
      <c r="VDO9" s="302"/>
      <c r="VDP9" s="302"/>
      <c r="VDQ9" s="302"/>
      <c r="VDR9" s="302"/>
      <c r="VDS9" s="302"/>
      <c r="VDT9" s="302"/>
      <c r="VDU9" s="302"/>
      <c r="VDV9" s="302"/>
      <c r="VDW9" s="302"/>
      <c r="VDX9" s="302"/>
      <c r="VDY9" s="302"/>
      <c r="VDZ9" s="302"/>
      <c r="VEA9" s="302"/>
      <c r="VEB9" s="302"/>
      <c r="VEC9" s="302"/>
      <c r="VED9" s="302"/>
      <c r="VEE9" s="302"/>
      <c r="VEF9" s="302"/>
      <c r="VEG9" s="302"/>
      <c r="VEH9" s="302"/>
      <c r="VEI9" s="302"/>
      <c r="VEJ9" s="302"/>
      <c r="VEK9" s="302"/>
      <c r="VEL9" s="302"/>
      <c r="VEM9" s="302"/>
      <c r="VEN9" s="302"/>
      <c r="VEO9" s="302"/>
      <c r="VEP9" s="302"/>
      <c r="VEQ9" s="302"/>
      <c r="VER9" s="302"/>
      <c r="VES9" s="302"/>
      <c r="VET9" s="302"/>
      <c r="VEU9" s="302"/>
      <c r="VEV9" s="302"/>
      <c r="VEW9" s="302"/>
      <c r="VEX9" s="302"/>
      <c r="VEY9" s="302"/>
      <c r="VEZ9" s="302"/>
      <c r="VFA9" s="302"/>
      <c r="VFB9" s="302"/>
      <c r="VFC9" s="302"/>
      <c r="VFD9" s="302"/>
      <c r="VFE9" s="302"/>
      <c r="VFF9" s="302"/>
      <c r="VFG9" s="302"/>
      <c r="VFH9" s="302"/>
      <c r="VFI9" s="302"/>
      <c r="VFJ9" s="302"/>
      <c r="VFK9" s="302"/>
      <c r="VFL9" s="302"/>
      <c r="VFM9" s="302"/>
      <c r="VFN9" s="302"/>
      <c r="VFO9" s="302"/>
      <c r="VFP9" s="302"/>
      <c r="VFQ9" s="302"/>
      <c r="VFR9" s="302"/>
      <c r="VFS9" s="302"/>
      <c r="VFT9" s="302"/>
      <c r="VFU9" s="302"/>
      <c r="VFV9" s="302"/>
      <c r="VFW9" s="302"/>
      <c r="VFX9" s="302"/>
      <c r="VFY9" s="302"/>
      <c r="VFZ9" s="302"/>
      <c r="VGA9" s="302"/>
      <c r="VGB9" s="302"/>
      <c r="VGC9" s="302"/>
      <c r="VGD9" s="302"/>
      <c r="VGE9" s="302"/>
      <c r="VGF9" s="302"/>
      <c r="VGG9" s="302"/>
      <c r="VGH9" s="302"/>
      <c r="VGI9" s="302"/>
      <c r="VGJ9" s="302"/>
      <c r="VGK9" s="302"/>
      <c r="VGL9" s="302"/>
      <c r="VGM9" s="302"/>
      <c r="VGN9" s="302"/>
      <c r="VGO9" s="302"/>
      <c r="VGP9" s="302"/>
      <c r="VGQ9" s="302"/>
      <c r="VGR9" s="302"/>
      <c r="VGS9" s="302"/>
      <c r="VGT9" s="302"/>
      <c r="VGU9" s="302"/>
      <c r="VGV9" s="302"/>
      <c r="VGW9" s="302"/>
      <c r="VGX9" s="302"/>
      <c r="VGY9" s="302"/>
      <c r="VGZ9" s="302"/>
      <c r="VHA9" s="302"/>
      <c r="VHB9" s="302"/>
      <c r="VHC9" s="302"/>
      <c r="VHD9" s="302"/>
      <c r="VHE9" s="302"/>
      <c r="VHF9" s="302"/>
      <c r="VHG9" s="302"/>
      <c r="VHH9" s="302"/>
      <c r="VHI9" s="302"/>
      <c r="VHJ9" s="302"/>
      <c r="VHK9" s="302"/>
      <c r="VHL9" s="302"/>
      <c r="VHM9" s="302"/>
      <c r="VHN9" s="302"/>
      <c r="VHO9" s="302"/>
      <c r="VHP9" s="302"/>
      <c r="VHQ9" s="302"/>
      <c r="VHR9" s="302"/>
      <c r="VHS9" s="302"/>
      <c r="VHT9" s="302"/>
      <c r="VHU9" s="302"/>
      <c r="VHV9" s="302"/>
      <c r="VHW9" s="302"/>
      <c r="VHX9" s="302"/>
      <c r="VHY9" s="302"/>
      <c r="VHZ9" s="302"/>
      <c r="VIA9" s="302"/>
      <c r="VIB9" s="302"/>
      <c r="VIC9" s="302"/>
      <c r="VID9" s="302"/>
      <c r="VIE9" s="302"/>
      <c r="VIF9" s="302"/>
      <c r="VIG9" s="302"/>
      <c r="VIH9" s="302"/>
      <c r="VII9" s="302"/>
      <c r="VIJ9" s="302"/>
      <c r="VIK9" s="302"/>
      <c r="VIL9" s="302"/>
      <c r="VIM9" s="302"/>
      <c r="VIN9" s="302"/>
      <c r="VIO9" s="302"/>
      <c r="VIP9" s="302"/>
      <c r="VIQ9" s="302"/>
      <c r="VIR9" s="302"/>
      <c r="VIS9" s="302"/>
      <c r="VIT9" s="302"/>
      <c r="VIU9" s="302"/>
      <c r="VIV9" s="302"/>
      <c r="VIW9" s="302"/>
      <c r="VIX9" s="302"/>
      <c r="VIY9" s="302"/>
      <c r="VIZ9" s="302"/>
      <c r="VJA9" s="302"/>
      <c r="VJB9" s="302"/>
      <c r="VJC9" s="302"/>
      <c r="VJD9" s="302"/>
      <c r="VJE9" s="302"/>
      <c r="VJF9" s="302"/>
      <c r="VJG9" s="302"/>
      <c r="VJH9" s="302"/>
      <c r="VJI9" s="302"/>
      <c r="VJJ9" s="302"/>
      <c r="VJK9" s="302"/>
      <c r="VJL9" s="302"/>
      <c r="VJM9" s="302"/>
      <c r="VJN9" s="302"/>
      <c r="VJO9" s="302"/>
      <c r="VJP9" s="302"/>
      <c r="VJQ9" s="302"/>
      <c r="VJR9" s="302"/>
      <c r="VJS9" s="302"/>
      <c r="VJT9" s="302"/>
      <c r="VJU9" s="302"/>
      <c r="VJV9" s="302"/>
      <c r="VJW9" s="302"/>
      <c r="VJX9" s="302"/>
      <c r="VJY9" s="302"/>
      <c r="VJZ9" s="302"/>
      <c r="VKA9" s="302"/>
      <c r="VKB9" s="302"/>
      <c r="VKC9" s="302"/>
      <c r="VKD9" s="302"/>
      <c r="VKE9" s="302"/>
      <c r="VKF9" s="302"/>
      <c r="VKG9" s="302"/>
      <c r="VKH9" s="302"/>
      <c r="VKI9" s="302"/>
      <c r="VKJ9" s="302"/>
      <c r="VKK9" s="302"/>
      <c r="VKL9" s="302"/>
      <c r="VKM9" s="302"/>
      <c r="VKN9" s="302"/>
      <c r="VKO9" s="302"/>
      <c r="VKP9" s="302"/>
      <c r="VKQ9" s="302"/>
      <c r="VKR9" s="302"/>
      <c r="VKS9" s="302"/>
      <c r="VKT9" s="302"/>
      <c r="VKU9" s="302"/>
      <c r="VKV9" s="302"/>
      <c r="VKW9" s="302"/>
      <c r="VKX9" s="302"/>
      <c r="VKY9" s="302"/>
      <c r="VKZ9" s="302"/>
      <c r="VLA9" s="302"/>
      <c r="VLB9" s="302"/>
      <c r="VLC9" s="302"/>
      <c r="VLD9" s="302"/>
      <c r="VLE9" s="302"/>
      <c r="VLF9" s="302"/>
      <c r="VLG9" s="302"/>
      <c r="VLH9" s="302"/>
      <c r="VLI9" s="302"/>
      <c r="VLJ9" s="302"/>
      <c r="VLK9" s="302"/>
      <c r="VLL9" s="302"/>
      <c r="VLM9" s="302"/>
      <c r="VLN9" s="302"/>
      <c r="VLO9" s="302"/>
      <c r="VLP9" s="302"/>
      <c r="VLQ9" s="302"/>
      <c r="VLR9" s="302"/>
      <c r="VLS9" s="302"/>
      <c r="VLT9" s="302"/>
      <c r="VLU9" s="302"/>
      <c r="VLV9" s="302"/>
      <c r="VLW9" s="302"/>
      <c r="VLX9" s="302"/>
      <c r="VLY9" s="302"/>
      <c r="VLZ9" s="302"/>
      <c r="VMA9" s="302"/>
      <c r="VMB9" s="302"/>
      <c r="VMC9" s="302"/>
      <c r="VMD9" s="302"/>
      <c r="VME9" s="302"/>
      <c r="VMF9" s="302"/>
      <c r="VMG9" s="302"/>
      <c r="VMH9" s="302"/>
      <c r="VMI9" s="302"/>
      <c r="VMJ9" s="302"/>
      <c r="VMK9" s="302"/>
      <c r="VML9" s="302"/>
      <c r="VMM9" s="302"/>
      <c r="VMN9" s="302"/>
      <c r="VMO9" s="302"/>
      <c r="VMP9" s="302"/>
      <c r="VMQ9" s="302"/>
      <c r="VMR9" s="302"/>
      <c r="VMS9" s="302"/>
      <c r="VMT9" s="302"/>
      <c r="VMU9" s="302"/>
      <c r="VMV9" s="302"/>
      <c r="VMW9" s="302"/>
      <c r="VMX9" s="302"/>
      <c r="VMY9" s="302"/>
      <c r="VMZ9" s="302"/>
      <c r="VNA9" s="302"/>
      <c r="VNB9" s="302"/>
      <c r="VNC9" s="302"/>
      <c r="VND9" s="302"/>
      <c r="VNE9" s="302"/>
      <c r="VNF9" s="302"/>
      <c r="VNG9" s="302"/>
      <c r="VNH9" s="302"/>
      <c r="VNI9" s="302"/>
      <c r="VNJ9" s="302"/>
      <c r="VNK9" s="302"/>
      <c r="VNL9" s="302"/>
      <c r="VNM9" s="302"/>
      <c r="VNN9" s="302"/>
      <c r="VNO9" s="302"/>
      <c r="VNP9" s="302"/>
      <c r="VNQ9" s="302"/>
      <c r="VNR9" s="302"/>
      <c r="VNS9" s="302"/>
      <c r="VNT9" s="302"/>
      <c r="VNU9" s="302"/>
      <c r="VNV9" s="302"/>
      <c r="VNW9" s="302"/>
      <c r="VNX9" s="302"/>
      <c r="VNY9" s="302"/>
      <c r="VNZ9" s="302"/>
      <c r="VOA9" s="302"/>
      <c r="VOB9" s="302"/>
      <c r="VOC9" s="302"/>
      <c r="VOD9" s="302"/>
      <c r="VOE9" s="302"/>
      <c r="VOF9" s="302"/>
      <c r="VOG9" s="302"/>
      <c r="VOH9" s="302"/>
      <c r="VOI9" s="302"/>
      <c r="VOJ9" s="302"/>
      <c r="VOK9" s="302"/>
      <c r="VOL9" s="302"/>
      <c r="VOM9" s="302"/>
      <c r="VON9" s="302"/>
      <c r="VOO9" s="302"/>
      <c r="VOP9" s="302"/>
      <c r="VOQ9" s="302"/>
      <c r="VOR9" s="302"/>
      <c r="VOS9" s="302"/>
      <c r="VOT9" s="302"/>
      <c r="VOU9" s="302"/>
      <c r="VOV9" s="302"/>
      <c r="VOW9" s="302"/>
      <c r="VOX9" s="302"/>
      <c r="VOY9" s="302"/>
      <c r="VOZ9" s="302"/>
      <c r="VPA9" s="302"/>
      <c r="VPB9" s="302"/>
      <c r="VPC9" s="302"/>
      <c r="VPD9" s="302"/>
      <c r="VPE9" s="302"/>
      <c r="VPF9" s="302"/>
      <c r="VPG9" s="302"/>
      <c r="VPH9" s="302"/>
      <c r="VPI9" s="302"/>
      <c r="VPJ9" s="302"/>
      <c r="VPK9" s="302"/>
      <c r="VPL9" s="302"/>
      <c r="VPM9" s="302"/>
      <c r="VPN9" s="302"/>
      <c r="VPO9" s="302"/>
      <c r="VPP9" s="302"/>
      <c r="VPQ9" s="302"/>
      <c r="VPR9" s="302"/>
      <c r="VPS9" s="302"/>
      <c r="VPT9" s="302"/>
      <c r="VPU9" s="302"/>
      <c r="VPV9" s="302"/>
      <c r="VPW9" s="302"/>
      <c r="VPX9" s="302"/>
      <c r="VPY9" s="302"/>
      <c r="VPZ9" s="302"/>
      <c r="VQA9" s="302"/>
      <c r="VQB9" s="302"/>
      <c r="VQC9" s="302"/>
      <c r="VQD9" s="302"/>
      <c r="VQE9" s="302"/>
      <c r="VQF9" s="302"/>
      <c r="VQG9" s="302"/>
      <c r="VQH9" s="302"/>
      <c r="VQI9" s="302"/>
      <c r="VQJ9" s="302"/>
      <c r="VQK9" s="302"/>
      <c r="VQL9" s="302"/>
      <c r="VQM9" s="302"/>
      <c r="VQN9" s="302"/>
      <c r="VQO9" s="302"/>
      <c r="VQP9" s="302"/>
      <c r="VQQ9" s="302"/>
      <c r="VQR9" s="302"/>
      <c r="VQS9" s="302"/>
      <c r="VQT9" s="302"/>
      <c r="VQU9" s="302"/>
      <c r="VQV9" s="302"/>
      <c r="VQW9" s="302"/>
      <c r="VQX9" s="302"/>
      <c r="VQY9" s="302"/>
      <c r="VQZ9" s="302"/>
      <c r="VRA9" s="302"/>
      <c r="VRB9" s="302"/>
      <c r="VRC9" s="302"/>
      <c r="VRD9" s="302"/>
      <c r="VRE9" s="302"/>
      <c r="VRF9" s="302"/>
      <c r="VRG9" s="302"/>
      <c r="VRH9" s="302"/>
      <c r="VRI9" s="302"/>
      <c r="VRJ9" s="302"/>
      <c r="VRK9" s="302"/>
      <c r="VRL9" s="302"/>
      <c r="VRM9" s="302"/>
      <c r="VRN9" s="302"/>
      <c r="VRO9" s="302"/>
      <c r="VRP9" s="302"/>
      <c r="VRQ9" s="302"/>
      <c r="VRR9" s="302"/>
      <c r="VRS9" s="302"/>
      <c r="VRT9" s="302"/>
      <c r="VRU9" s="302"/>
      <c r="VRV9" s="302"/>
      <c r="VRW9" s="302"/>
      <c r="VRX9" s="302"/>
      <c r="VRY9" s="302"/>
      <c r="VRZ9" s="302"/>
      <c r="VSA9" s="302"/>
      <c r="VSB9" s="302"/>
      <c r="VSC9" s="302"/>
      <c r="VSD9" s="302"/>
      <c r="VSE9" s="302"/>
      <c r="VSF9" s="302"/>
      <c r="VSG9" s="302"/>
      <c r="VSH9" s="302"/>
      <c r="VSI9" s="302"/>
      <c r="VSJ9" s="302"/>
      <c r="VSK9" s="302"/>
      <c r="VSL9" s="302"/>
      <c r="VSM9" s="302"/>
      <c r="VSN9" s="302"/>
      <c r="VSO9" s="302"/>
      <c r="VSP9" s="302"/>
      <c r="VSQ9" s="302"/>
      <c r="VSR9" s="302"/>
      <c r="VSS9" s="302"/>
      <c r="VST9" s="302"/>
      <c r="VSU9" s="302"/>
      <c r="VSV9" s="302"/>
      <c r="VSW9" s="302"/>
      <c r="VSX9" s="302"/>
      <c r="VSY9" s="302"/>
      <c r="VSZ9" s="302"/>
      <c r="VTA9" s="302"/>
      <c r="VTB9" s="302"/>
      <c r="VTC9" s="302"/>
      <c r="VTD9" s="302"/>
      <c r="VTE9" s="302"/>
      <c r="VTF9" s="302"/>
      <c r="VTG9" s="302"/>
      <c r="VTH9" s="302"/>
      <c r="VTI9" s="302"/>
      <c r="VTJ9" s="302"/>
      <c r="VTK9" s="302"/>
      <c r="VTL9" s="302"/>
      <c r="VTM9" s="302"/>
      <c r="VTN9" s="302"/>
      <c r="VTO9" s="302"/>
      <c r="VTP9" s="302"/>
      <c r="VTQ9" s="302"/>
      <c r="VTR9" s="302"/>
      <c r="VTS9" s="302"/>
      <c r="VTT9" s="302"/>
      <c r="VTU9" s="302"/>
      <c r="VTV9" s="302"/>
      <c r="VTW9" s="302"/>
      <c r="VTX9" s="302"/>
      <c r="VTY9" s="302"/>
      <c r="VTZ9" s="302"/>
      <c r="VUA9" s="302"/>
      <c r="VUB9" s="302"/>
      <c r="VUC9" s="302"/>
      <c r="VUD9" s="302"/>
      <c r="VUE9" s="302"/>
      <c r="VUF9" s="302"/>
      <c r="VUG9" s="302"/>
      <c r="VUH9" s="302"/>
      <c r="VUI9" s="302"/>
      <c r="VUJ9" s="302"/>
      <c r="VUK9" s="302"/>
      <c r="VUL9" s="302"/>
      <c r="VUM9" s="302"/>
      <c r="VUN9" s="302"/>
      <c r="VUO9" s="302"/>
      <c r="VUP9" s="302"/>
      <c r="VUQ9" s="302"/>
      <c r="VUR9" s="302"/>
      <c r="VUS9" s="302"/>
      <c r="VUT9" s="302"/>
      <c r="VUU9" s="302"/>
      <c r="VUV9" s="302"/>
      <c r="VUW9" s="302"/>
      <c r="VUX9" s="302"/>
      <c r="VUY9" s="302"/>
      <c r="VUZ9" s="302"/>
      <c r="VVA9" s="302"/>
      <c r="VVB9" s="302"/>
      <c r="VVC9" s="302"/>
      <c r="VVD9" s="302"/>
      <c r="VVE9" s="302"/>
      <c r="VVF9" s="302"/>
      <c r="VVG9" s="302"/>
      <c r="VVH9" s="302"/>
      <c r="VVI9" s="302"/>
      <c r="VVJ9" s="302"/>
      <c r="VVK9" s="302"/>
      <c r="VVL9" s="302"/>
      <c r="VVM9" s="302"/>
      <c r="VVN9" s="302"/>
      <c r="VVO9" s="302"/>
      <c r="VVP9" s="302"/>
      <c r="VVQ9" s="302"/>
      <c r="VVR9" s="302"/>
      <c r="VVS9" s="302"/>
      <c r="VVT9" s="302"/>
      <c r="VVU9" s="302"/>
      <c r="VVV9" s="302"/>
      <c r="VVW9" s="302"/>
      <c r="VVX9" s="302"/>
      <c r="VVY9" s="302"/>
      <c r="VVZ9" s="302"/>
      <c r="VWA9" s="302"/>
      <c r="VWB9" s="302"/>
      <c r="VWC9" s="302"/>
      <c r="VWD9" s="302"/>
      <c r="VWE9" s="302"/>
      <c r="VWF9" s="302"/>
      <c r="VWG9" s="302"/>
      <c r="VWH9" s="302"/>
      <c r="VWI9" s="302"/>
      <c r="VWJ9" s="302"/>
      <c r="VWK9" s="302"/>
      <c r="VWL9" s="302"/>
      <c r="VWM9" s="302"/>
      <c r="VWN9" s="302"/>
      <c r="VWO9" s="302"/>
      <c r="VWP9" s="302"/>
      <c r="VWQ9" s="302"/>
      <c r="VWR9" s="302"/>
      <c r="VWS9" s="302"/>
      <c r="VWT9" s="302"/>
      <c r="VWU9" s="302"/>
      <c r="VWV9" s="302"/>
      <c r="VWW9" s="302"/>
      <c r="VWX9" s="302"/>
      <c r="VWY9" s="302"/>
      <c r="VWZ9" s="302"/>
      <c r="VXA9" s="302"/>
      <c r="VXB9" s="302"/>
      <c r="VXC9" s="302"/>
      <c r="VXD9" s="302"/>
      <c r="VXE9" s="302"/>
      <c r="VXF9" s="302"/>
      <c r="VXG9" s="302"/>
      <c r="VXH9" s="302"/>
      <c r="VXI9" s="302"/>
      <c r="VXJ9" s="302"/>
      <c r="VXK9" s="302"/>
      <c r="VXL9" s="302"/>
      <c r="VXM9" s="302"/>
      <c r="VXN9" s="302"/>
      <c r="VXO9" s="302"/>
      <c r="VXP9" s="302"/>
      <c r="VXQ9" s="302"/>
      <c r="VXR9" s="302"/>
      <c r="VXS9" s="302"/>
      <c r="VXT9" s="302"/>
      <c r="VXU9" s="302"/>
      <c r="VXV9" s="302"/>
      <c r="VXW9" s="302"/>
      <c r="VXX9" s="302"/>
      <c r="VXY9" s="302"/>
      <c r="VXZ9" s="302"/>
      <c r="VYA9" s="302"/>
      <c r="VYB9" s="302"/>
      <c r="VYC9" s="302"/>
      <c r="VYD9" s="302"/>
      <c r="VYE9" s="302"/>
      <c r="VYF9" s="302"/>
      <c r="VYG9" s="302"/>
      <c r="VYH9" s="302"/>
      <c r="VYI9" s="302"/>
      <c r="VYJ9" s="302"/>
      <c r="VYK9" s="302"/>
      <c r="VYL9" s="302"/>
      <c r="VYM9" s="302"/>
      <c r="VYN9" s="302"/>
      <c r="VYO9" s="302"/>
      <c r="VYP9" s="302"/>
      <c r="VYQ9" s="302"/>
      <c r="VYR9" s="302"/>
      <c r="VYS9" s="302"/>
      <c r="VYT9" s="302"/>
      <c r="VYU9" s="302"/>
      <c r="VYV9" s="302"/>
      <c r="VYW9" s="302"/>
      <c r="VYX9" s="302"/>
      <c r="VYY9" s="302"/>
      <c r="VYZ9" s="302"/>
      <c r="VZA9" s="302"/>
      <c r="VZB9" s="302"/>
      <c r="VZC9" s="302"/>
      <c r="VZD9" s="302"/>
      <c r="VZE9" s="302"/>
      <c r="VZF9" s="302"/>
      <c r="VZG9" s="302"/>
      <c r="VZH9" s="302"/>
      <c r="VZI9" s="302"/>
      <c r="VZJ9" s="302"/>
      <c r="VZK9" s="302"/>
      <c r="VZL9" s="302"/>
      <c r="VZM9" s="302"/>
      <c r="VZN9" s="302"/>
      <c r="VZO9" s="302"/>
      <c r="VZP9" s="302"/>
      <c r="VZQ9" s="302"/>
      <c r="VZR9" s="302"/>
      <c r="VZS9" s="302"/>
      <c r="VZT9" s="302"/>
      <c r="VZU9" s="302"/>
      <c r="VZV9" s="302"/>
      <c r="VZW9" s="302"/>
      <c r="VZX9" s="302"/>
      <c r="VZY9" s="302"/>
      <c r="VZZ9" s="302"/>
      <c r="WAA9" s="302"/>
      <c r="WAB9" s="302"/>
      <c r="WAC9" s="302"/>
      <c r="WAD9" s="302"/>
      <c r="WAE9" s="302"/>
      <c r="WAF9" s="302"/>
      <c r="WAG9" s="302"/>
      <c r="WAH9" s="302"/>
      <c r="WAI9" s="302"/>
      <c r="WAJ9" s="302"/>
      <c r="WAK9" s="302"/>
      <c r="WAL9" s="302"/>
      <c r="WAM9" s="302"/>
      <c r="WAN9" s="302"/>
      <c r="WAO9" s="302"/>
      <c r="WAP9" s="302"/>
      <c r="WAQ9" s="302"/>
      <c r="WAR9" s="302"/>
      <c r="WAS9" s="302"/>
      <c r="WAT9" s="302"/>
      <c r="WAU9" s="302"/>
      <c r="WAV9" s="302"/>
      <c r="WAW9" s="302"/>
      <c r="WAX9" s="302"/>
      <c r="WAY9" s="302"/>
      <c r="WAZ9" s="302"/>
      <c r="WBA9" s="302"/>
      <c r="WBB9" s="302"/>
      <c r="WBC9" s="302"/>
      <c r="WBD9" s="302"/>
      <c r="WBE9" s="302"/>
      <c r="WBF9" s="302"/>
      <c r="WBG9" s="302"/>
      <c r="WBH9" s="302"/>
      <c r="WBI9" s="302"/>
      <c r="WBJ9" s="302"/>
      <c r="WBK9" s="302"/>
      <c r="WBL9" s="302"/>
      <c r="WBM9" s="302"/>
      <c r="WBN9" s="302"/>
      <c r="WBO9" s="302"/>
      <c r="WBP9" s="302"/>
      <c r="WBQ9" s="302"/>
      <c r="WBR9" s="302"/>
      <c r="WBS9" s="302"/>
      <c r="WBT9" s="302"/>
      <c r="WBU9" s="302"/>
      <c r="WBV9" s="302"/>
      <c r="WBW9" s="302"/>
      <c r="WBX9" s="302"/>
      <c r="WBY9" s="302"/>
      <c r="WBZ9" s="302"/>
      <c r="WCA9" s="302"/>
      <c r="WCB9" s="302"/>
      <c r="WCC9" s="302"/>
      <c r="WCD9" s="302"/>
      <c r="WCE9" s="302"/>
      <c r="WCF9" s="302"/>
      <c r="WCG9" s="302"/>
      <c r="WCH9" s="302"/>
      <c r="WCI9" s="302"/>
      <c r="WCJ9" s="302"/>
      <c r="WCK9" s="302"/>
      <c r="WCL9" s="302"/>
      <c r="WCM9" s="302"/>
      <c r="WCN9" s="302"/>
      <c r="WCO9" s="302"/>
      <c r="WCP9" s="302"/>
      <c r="WCQ9" s="302"/>
      <c r="WCR9" s="302"/>
      <c r="WCS9" s="302"/>
      <c r="WCT9" s="302"/>
      <c r="WCU9" s="302"/>
      <c r="WCV9" s="302"/>
      <c r="WCW9" s="302"/>
      <c r="WCX9" s="302"/>
      <c r="WCY9" s="302"/>
      <c r="WCZ9" s="302"/>
      <c r="WDA9" s="302"/>
      <c r="WDB9" s="302"/>
      <c r="WDC9" s="302"/>
      <c r="WDD9" s="302"/>
      <c r="WDE9" s="302"/>
      <c r="WDF9" s="302"/>
      <c r="WDG9" s="302"/>
      <c r="WDH9" s="302"/>
      <c r="WDI9" s="302"/>
      <c r="WDJ9" s="302"/>
      <c r="WDK9" s="302"/>
      <c r="WDL9" s="302"/>
      <c r="WDM9" s="302"/>
      <c r="WDN9" s="302"/>
      <c r="WDO9" s="302"/>
      <c r="WDP9" s="302"/>
      <c r="WDQ9" s="302"/>
      <c r="WDR9" s="302"/>
      <c r="WDS9" s="302"/>
      <c r="WDT9" s="302"/>
      <c r="WDU9" s="302"/>
      <c r="WDV9" s="302"/>
      <c r="WDW9" s="302"/>
      <c r="WDX9" s="302"/>
      <c r="WDY9" s="302"/>
      <c r="WDZ9" s="302"/>
      <c r="WEA9" s="302"/>
      <c r="WEB9" s="302"/>
      <c r="WEC9" s="302"/>
      <c r="WED9" s="302"/>
      <c r="WEE9" s="302"/>
      <c r="WEF9" s="302"/>
      <c r="WEG9" s="302"/>
      <c r="WEH9" s="302"/>
      <c r="WEI9" s="302"/>
      <c r="WEJ9" s="302"/>
      <c r="WEK9" s="302"/>
      <c r="WEL9" s="302"/>
      <c r="WEM9" s="302"/>
      <c r="WEN9" s="302"/>
      <c r="WEO9" s="302"/>
      <c r="WEP9" s="302"/>
      <c r="WEQ9" s="302"/>
      <c r="WER9" s="302"/>
      <c r="WES9" s="302"/>
      <c r="WET9" s="302"/>
      <c r="WEU9" s="302"/>
      <c r="WEV9" s="302"/>
      <c r="WEW9" s="302"/>
      <c r="WEX9" s="302"/>
      <c r="WEY9" s="302"/>
      <c r="WEZ9" s="302"/>
      <c r="WFA9" s="302"/>
      <c r="WFB9" s="302"/>
      <c r="WFC9" s="302"/>
      <c r="WFD9" s="302"/>
      <c r="WFE9" s="302"/>
      <c r="WFF9" s="302"/>
      <c r="WFG9" s="302"/>
      <c r="WFH9" s="302"/>
      <c r="WFI9" s="302"/>
      <c r="WFJ9" s="302"/>
      <c r="WFK9" s="302"/>
      <c r="WFL9" s="302"/>
      <c r="WFM9" s="302"/>
      <c r="WFN9" s="302"/>
      <c r="WFO9" s="302"/>
      <c r="WFP9" s="302"/>
      <c r="WFQ9" s="302"/>
      <c r="WFR9" s="302"/>
      <c r="WFS9" s="302"/>
      <c r="WFT9" s="302"/>
      <c r="WFU9" s="302"/>
      <c r="WFV9" s="302"/>
      <c r="WFW9" s="302"/>
      <c r="WFX9" s="302"/>
      <c r="WFY9" s="302"/>
      <c r="WFZ9" s="302"/>
      <c r="WGA9" s="302"/>
      <c r="WGB9" s="302"/>
      <c r="WGC9" s="302"/>
      <c r="WGD9" s="302"/>
      <c r="WGE9" s="302"/>
      <c r="WGF9" s="302"/>
      <c r="WGG9" s="302"/>
      <c r="WGH9" s="302"/>
      <c r="WGI9" s="302"/>
      <c r="WGJ9" s="302"/>
      <c r="WGK9" s="302"/>
      <c r="WGL9" s="302"/>
      <c r="WGM9" s="302"/>
      <c r="WGN9" s="302"/>
      <c r="WGO9" s="302"/>
      <c r="WGP9" s="302"/>
      <c r="WGQ9" s="302"/>
      <c r="WGR9" s="302"/>
      <c r="WGS9" s="302"/>
      <c r="WGT9" s="302"/>
      <c r="WGU9" s="302"/>
      <c r="WGV9" s="302"/>
      <c r="WGW9" s="302"/>
      <c r="WGX9" s="302"/>
      <c r="WGY9" s="302"/>
      <c r="WGZ9" s="302"/>
      <c r="WHA9" s="302"/>
      <c r="WHB9" s="302"/>
      <c r="WHC9" s="302"/>
      <c r="WHD9" s="302"/>
      <c r="WHE9" s="302"/>
      <c r="WHF9" s="302"/>
      <c r="WHG9" s="302"/>
      <c r="WHH9" s="302"/>
      <c r="WHI9" s="302"/>
      <c r="WHJ9" s="302"/>
      <c r="WHK9" s="302"/>
      <c r="WHL9" s="302"/>
      <c r="WHM9" s="302"/>
      <c r="WHN9" s="302"/>
      <c r="WHO9" s="302"/>
      <c r="WHP9" s="302"/>
      <c r="WHQ9" s="302"/>
      <c r="WHR9" s="302"/>
      <c r="WHS9" s="302"/>
      <c r="WHT9" s="302"/>
      <c r="WHU9" s="302"/>
      <c r="WHV9" s="302"/>
      <c r="WHW9" s="302"/>
      <c r="WHX9" s="302"/>
      <c r="WHY9" s="302"/>
      <c r="WHZ9" s="302"/>
      <c r="WIA9" s="302"/>
      <c r="WIB9" s="302"/>
      <c r="WIC9" s="302"/>
      <c r="WID9" s="302"/>
      <c r="WIE9" s="302"/>
      <c r="WIF9" s="302"/>
      <c r="WIG9" s="302"/>
      <c r="WIH9" s="302"/>
      <c r="WII9" s="302"/>
      <c r="WIJ9" s="302"/>
      <c r="WIK9" s="302"/>
      <c r="WIL9" s="302"/>
      <c r="WIM9" s="302"/>
      <c r="WIN9" s="302"/>
      <c r="WIO9" s="302"/>
      <c r="WIP9" s="302"/>
      <c r="WIQ9" s="302"/>
      <c r="WIR9" s="302"/>
      <c r="WIS9" s="302"/>
      <c r="WIT9" s="302"/>
      <c r="WIU9" s="302"/>
      <c r="WIV9" s="302"/>
      <c r="WIW9" s="302"/>
      <c r="WIX9" s="302"/>
      <c r="WIY9" s="302"/>
      <c r="WIZ9" s="302"/>
      <c r="WJA9" s="302"/>
      <c r="WJB9" s="302"/>
      <c r="WJC9" s="302"/>
      <c r="WJD9" s="302"/>
      <c r="WJE9" s="302"/>
      <c r="WJF9" s="302"/>
      <c r="WJG9" s="302"/>
      <c r="WJH9" s="302"/>
      <c r="WJI9" s="302"/>
      <c r="WJJ9" s="302"/>
      <c r="WJK9" s="302"/>
      <c r="WJL9" s="302"/>
      <c r="WJM9" s="302"/>
      <c r="WJN9" s="302"/>
      <c r="WJO9" s="302"/>
      <c r="WJP9" s="302"/>
      <c r="WJQ9" s="302"/>
      <c r="WJR9" s="302"/>
      <c r="WJS9" s="302"/>
      <c r="WJT9" s="302"/>
      <c r="WJU9" s="302"/>
      <c r="WJV9" s="302"/>
      <c r="WJW9" s="302"/>
      <c r="WJX9" s="302"/>
      <c r="WJY9" s="302"/>
      <c r="WJZ9" s="302"/>
      <c r="WKA9" s="302"/>
      <c r="WKB9" s="302"/>
      <c r="WKC9" s="302"/>
      <c r="WKD9" s="302"/>
      <c r="WKE9" s="302"/>
      <c r="WKF9" s="302"/>
      <c r="WKG9" s="302"/>
      <c r="WKH9" s="302"/>
      <c r="WKI9" s="302"/>
      <c r="WKJ9" s="302"/>
      <c r="WKK9" s="302"/>
      <c r="WKL9" s="302"/>
      <c r="WKM9" s="302"/>
      <c r="WKN9" s="302"/>
      <c r="WKO9" s="302"/>
      <c r="WKP9" s="302"/>
      <c r="WKQ9" s="302"/>
      <c r="WKR9" s="302"/>
      <c r="WKS9" s="302"/>
      <c r="WKT9" s="302"/>
      <c r="WKU9" s="302"/>
      <c r="WKV9" s="302"/>
      <c r="WKW9" s="302"/>
      <c r="WKX9" s="302"/>
      <c r="WKY9" s="302"/>
      <c r="WKZ9" s="302"/>
      <c r="WLA9" s="302"/>
      <c r="WLB9" s="302"/>
      <c r="WLC9" s="302"/>
      <c r="WLD9" s="302"/>
      <c r="WLE9" s="302"/>
      <c r="WLF9" s="302"/>
      <c r="WLG9" s="302"/>
      <c r="WLH9" s="302"/>
      <c r="WLI9" s="302"/>
      <c r="WLJ9" s="302"/>
      <c r="WLK9" s="302"/>
      <c r="WLL9" s="302"/>
      <c r="WLM9" s="302"/>
      <c r="WLN9" s="302"/>
      <c r="WLO9" s="302"/>
      <c r="WLP9" s="302"/>
      <c r="WLQ9" s="302"/>
      <c r="WLR9" s="302"/>
      <c r="WLS9" s="302"/>
      <c r="WLT9" s="302"/>
      <c r="WLU9" s="302"/>
      <c r="WLV9" s="302"/>
      <c r="WLW9" s="302"/>
      <c r="WLX9" s="302"/>
      <c r="WLY9" s="302"/>
      <c r="WLZ9" s="302"/>
      <c r="WMA9" s="302"/>
      <c r="WMB9" s="302"/>
      <c r="WMC9" s="302"/>
      <c r="WMD9" s="302"/>
      <c r="WME9" s="302"/>
      <c r="WMF9" s="302"/>
      <c r="WMG9" s="302"/>
      <c r="WMH9" s="302"/>
      <c r="WMI9" s="302"/>
      <c r="WMJ9" s="302"/>
      <c r="WMK9" s="302"/>
      <c r="WML9" s="302"/>
      <c r="WMM9" s="302"/>
      <c r="WMN9" s="302"/>
      <c r="WMO9" s="302"/>
      <c r="WMP9" s="302"/>
      <c r="WMQ9" s="302"/>
      <c r="WMR9" s="302"/>
      <c r="WMS9" s="302"/>
      <c r="WMT9" s="302"/>
      <c r="WMU9" s="302"/>
      <c r="WMV9" s="302"/>
      <c r="WMW9" s="302"/>
      <c r="WMX9" s="302"/>
      <c r="WMY9" s="302"/>
      <c r="WMZ9" s="302"/>
      <c r="WNA9" s="302"/>
      <c r="WNB9" s="302"/>
      <c r="WNC9" s="302"/>
      <c r="WND9" s="302"/>
      <c r="WNE9" s="302"/>
      <c r="WNF9" s="302"/>
      <c r="WNG9" s="302"/>
      <c r="WNH9" s="302"/>
      <c r="WNI9" s="302"/>
      <c r="WNJ9" s="302"/>
      <c r="WNK9" s="302"/>
      <c r="WNL9" s="302"/>
      <c r="WNM9" s="302"/>
      <c r="WNN9" s="302"/>
      <c r="WNO9" s="302"/>
      <c r="WNP9" s="302"/>
      <c r="WNQ9" s="302"/>
      <c r="WNR9" s="302"/>
      <c r="WNS9" s="302"/>
      <c r="WNT9" s="302"/>
      <c r="WNU9" s="302"/>
      <c r="WNV9" s="302"/>
      <c r="WNW9" s="302"/>
      <c r="WNX9" s="302"/>
      <c r="WNY9" s="302"/>
      <c r="WNZ9" s="302"/>
      <c r="WOA9" s="302"/>
      <c r="WOB9" s="302"/>
      <c r="WOC9" s="302"/>
      <c r="WOD9" s="302"/>
      <c r="WOE9" s="302"/>
      <c r="WOF9" s="302"/>
      <c r="WOG9" s="302"/>
      <c r="WOH9" s="302"/>
      <c r="WOI9" s="302"/>
      <c r="WOJ9" s="302"/>
      <c r="WOK9" s="302"/>
      <c r="WOL9" s="302"/>
      <c r="WOM9" s="302"/>
      <c r="WON9" s="302"/>
      <c r="WOO9" s="302"/>
      <c r="WOP9" s="302"/>
      <c r="WOQ9" s="302"/>
      <c r="WOR9" s="302"/>
      <c r="WOS9" s="302"/>
      <c r="WOT9" s="302"/>
      <c r="WOU9" s="302"/>
      <c r="WOV9" s="302"/>
      <c r="WOW9" s="302"/>
      <c r="WOX9" s="302"/>
      <c r="WOY9" s="302"/>
      <c r="WOZ9" s="302"/>
      <c r="WPA9" s="302"/>
      <c r="WPB9" s="302"/>
      <c r="WPC9" s="302"/>
      <c r="WPD9" s="302"/>
      <c r="WPE9" s="302"/>
      <c r="WPF9" s="302"/>
      <c r="WPG9" s="302"/>
      <c r="WPH9" s="302"/>
      <c r="WPI9" s="302"/>
      <c r="WPJ9" s="302"/>
      <c r="WPK9" s="302"/>
      <c r="WPL9" s="302"/>
      <c r="WPM9" s="302"/>
      <c r="WPN9" s="302"/>
      <c r="WPO9" s="302"/>
      <c r="WPP9" s="302"/>
      <c r="WPQ9" s="302"/>
      <c r="WPR9" s="302"/>
      <c r="WPS9" s="302"/>
      <c r="WPT9" s="302"/>
      <c r="WPU9" s="302"/>
      <c r="WPV9" s="302"/>
      <c r="WPW9" s="302"/>
      <c r="WPX9" s="302"/>
      <c r="WPY9" s="302"/>
      <c r="WPZ9" s="302"/>
      <c r="WQA9" s="302"/>
      <c r="WQB9" s="302"/>
      <c r="WQC9" s="302"/>
      <c r="WQD9" s="302"/>
      <c r="WQE9" s="302"/>
      <c r="WQF9" s="302"/>
      <c r="WQG9" s="302"/>
      <c r="WQH9" s="302"/>
      <c r="WQI9" s="302"/>
      <c r="WQJ9" s="302"/>
      <c r="WQK9" s="302"/>
      <c r="WQL9" s="302"/>
      <c r="WQM9" s="302"/>
      <c r="WQN9" s="302"/>
      <c r="WQO9" s="302"/>
      <c r="WQP9" s="302"/>
      <c r="WQQ9" s="302"/>
      <c r="WQR9" s="302"/>
      <c r="WQS9" s="302"/>
      <c r="WQT9" s="302"/>
      <c r="WQU9" s="302"/>
      <c r="WQV9" s="302"/>
      <c r="WQW9" s="302"/>
      <c r="WQX9" s="302"/>
      <c r="WQY9" s="302"/>
      <c r="WQZ9" s="302"/>
      <c r="WRA9" s="302"/>
      <c r="WRB9" s="302"/>
      <c r="WRC9" s="302"/>
      <c r="WRD9" s="302"/>
      <c r="WRE9" s="302"/>
      <c r="WRF9" s="302"/>
      <c r="WRG9" s="302"/>
      <c r="WRH9" s="302"/>
      <c r="WRI9" s="302"/>
      <c r="WRJ9" s="302"/>
      <c r="WRK9" s="302"/>
      <c r="WRL9" s="302"/>
      <c r="WRM9" s="302"/>
      <c r="WRN9" s="302"/>
      <c r="WRO9" s="302"/>
      <c r="WRP9" s="302"/>
      <c r="WRQ9" s="302"/>
      <c r="WRR9" s="302"/>
      <c r="WRS9" s="302"/>
      <c r="WRT9" s="302"/>
      <c r="WRU9" s="302"/>
      <c r="WRV9" s="302"/>
      <c r="WRW9" s="302"/>
      <c r="WRX9" s="302"/>
      <c r="WRY9" s="302"/>
      <c r="WRZ9" s="302"/>
      <c r="WSA9" s="302"/>
      <c r="WSB9" s="302"/>
      <c r="WSC9" s="302"/>
      <c r="WSD9" s="302"/>
      <c r="WSE9" s="302"/>
      <c r="WSF9" s="302"/>
      <c r="WSG9" s="302"/>
      <c r="WSH9" s="302"/>
      <c r="WSI9" s="302"/>
      <c r="WSJ9" s="302"/>
      <c r="WSK9" s="302"/>
      <c r="WSL9" s="302"/>
      <c r="WSM9" s="302"/>
      <c r="WSN9" s="302"/>
      <c r="WSO9" s="302"/>
      <c r="WSP9" s="302"/>
      <c r="WSQ9" s="302"/>
      <c r="WSR9" s="302"/>
      <c r="WSS9" s="302"/>
      <c r="WST9" s="302"/>
      <c r="WSU9" s="302"/>
      <c r="WSV9" s="302"/>
      <c r="WSW9" s="302"/>
      <c r="WSX9" s="302"/>
      <c r="WSY9" s="302"/>
      <c r="WSZ9" s="302"/>
      <c r="WTA9" s="302"/>
      <c r="WTB9" s="302"/>
      <c r="WTC9" s="302"/>
      <c r="WTD9" s="302"/>
      <c r="WTE9" s="302"/>
      <c r="WTF9" s="302"/>
      <c r="WTG9" s="302"/>
      <c r="WTH9" s="302"/>
      <c r="WTI9" s="302"/>
      <c r="WTJ9" s="302"/>
      <c r="WTK9" s="302"/>
      <c r="WTL9" s="302"/>
      <c r="WTM9" s="302"/>
      <c r="WTN9" s="302"/>
      <c r="WTO9" s="302"/>
      <c r="WTP9" s="302"/>
      <c r="WTQ9" s="302"/>
      <c r="WTR9" s="302"/>
      <c r="WTS9" s="302"/>
      <c r="WTT9" s="302"/>
      <c r="WTU9" s="302"/>
      <c r="WTV9" s="302"/>
      <c r="WTW9" s="302"/>
      <c r="WTX9" s="302"/>
      <c r="WTY9" s="302"/>
      <c r="WTZ9" s="302"/>
      <c r="WUA9" s="302"/>
      <c r="WUB9" s="302"/>
      <c r="WUC9" s="302"/>
      <c r="WUD9" s="302"/>
      <c r="WUE9" s="302"/>
      <c r="WUF9" s="302"/>
      <c r="WUG9" s="302"/>
      <c r="WUH9" s="302"/>
      <c r="WUI9" s="302"/>
      <c r="WUJ9" s="302"/>
      <c r="WUK9" s="302"/>
      <c r="WUL9" s="302"/>
      <c r="WUM9" s="302"/>
      <c r="WUN9" s="302"/>
      <c r="WUO9" s="302"/>
      <c r="WUP9" s="302"/>
      <c r="WUQ9" s="302"/>
      <c r="WUR9" s="302"/>
      <c r="WUS9" s="302"/>
      <c r="WUT9" s="302"/>
      <c r="WUU9" s="302"/>
      <c r="WUV9" s="302"/>
      <c r="WUW9" s="302"/>
      <c r="WUX9" s="302"/>
      <c r="WUY9" s="302"/>
      <c r="WUZ9" s="302"/>
      <c r="WVA9" s="302"/>
      <c r="WVB9" s="302"/>
      <c r="WVC9" s="302"/>
      <c r="WVD9" s="302"/>
      <c r="WVE9" s="302"/>
      <c r="WVF9" s="302"/>
      <c r="WVG9" s="302"/>
      <c r="WVH9" s="302"/>
      <c r="WVI9" s="302"/>
      <c r="WVJ9" s="302"/>
      <c r="WVK9" s="302"/>
      <c r="WVL9" s="302"/>
      <c r="WVM9" s="302"/>
      <c r="WVN9" s="302"/>
      <c r="WVO9" s="302"/>
      <c r="WVP9" s="302"/>
      <c r="WVQ9" s="302"/>
      <c r="WVR9" s="302"/>
      <c r="WVS9" s="302"/>
      <c r="WVT9" s="302"/>
      <c r="WVU9" s="302"/>
      <c r="WVV9" s="302"/>
      <c r="WVW9" s="302"/>
      <c r="WVX9" s="302"/>
      <c r="WVY9" s="302"/>
      <c r="WVZ9" s="302"/>
      <c r="WWA9" s="302"/>
      <c r="WWB9" s="302"/>
      <c r="WWC9" s="302"/>
      <c r="WWD9" s="302"/>
      <c r="WWE9" s="302"/>
      <c r="WWF9" s="302"/>
      <c r="WWG9" s="302"/>
      <c r="WWH9" s="302"/>
      <c r="WWI9" s="302"/>
      <c r="WWJ9" s="302"/>
      <c r="WWK9" s="302"/>
      <c r="WWL9" s="302"/>
      <c r="WWM9" s="302"/>
      <c r="WWN9" s="302"/>
      <c r="WWO9" s="302"/>
      <c r="WWP9" s="302"/>
      <c r="WWQ9" s="302"/>
      <c r="WWR9" s="302"/>
      <c r="WWS9" s="302"/>
      <c r="WWT9" s="302"/>
      <c r="WWU9" s="302"/>
      <c r="WWV9" s="302"/>
      <c r="WWW9" s="302"/>
      <c r="WWX9" s="302"/>
      <c r="WWY9" s="302"/>
      <c r="WWZ9" s="302"/>
      <c r="WXA9" s="302"/>
      <c r="WXB9" s="302"/>
      <c r="WXC9" s="302"/>
      <c r="WXD9" s="302"/>
      <c r="WXE9" s="302"/>
      <c r="WXF9" s="302"/>
      <c r="WXG9" s="302"/>
      <c r="WXH9" s="302"/>
      <c r="WXI9" s="302"/>
      <c r="WXJ9" s="302"/>
      <c r="WXK9" s="302"/>
      <c r="WXL9" s="302"/>
      <c r="WXM9" s="302"/>
      <c r="WXN9" s="302"/>
      <c r="WXO9" s="302"/>
      <c r="WXP9" s="302"/>
      <c r="WXQ9" s="302"/>
      <c r="WXR9" s="302"/>
      <c r="WXS9" s="302"/>
      <c r="WXT9" s="302"/>
      <c r="WXU9" s="302"/>
      <c r="WXV9" s="302"/>
      <c r="WXW9" s="302"/>
      <c r="WXX9" s="302"/>
      <c r="WXY9" s="302"/>
      <c r="WXZ9" s="302"/>
      <c r="WYA9" s="302"/>
      <c r="WYB9" s="302"/>
      <c r="WYC9" s="302"/>
      <c r="WYD9" s="302"/>
      <c r="WYE9" s="302"/>
      <c r="WYF9" s="302"/>
      <c r="WYG9" s="302"/>
      <c r="WYH9" s="302"/>
      <c r="WYI9" s="302"/>
      <c r="WYJ9" s="302"/>
      <c r="WYK9" s="302"/>
      <c r="WYL9" s="302"/>
      <c r="WYM9" s="302"/>
      <c r="WYN9" s="302"/>
      <c r="WYO9" s="302"/>
      <c r="WYP9" s="302"/>
      <c r="WYQ9" s="302"/>
      <c r="WYR9" s="302"/>
      <c r="WYS9" s="302"/>
      <c r="WYT9" s="302"/>
      <c r="WYU9" s="302"/>
      <c r="WYV9" s="302"/>
      <c r="WYW9" s="302"/>
      <c r="WYX9" s="302"/>
      <c r="WYY9" s="302"/>
      <c r="WYZ9" s="302"/>
      <c r="WZA9" s="302"/>
      <c r="WZB9" s="302"/>
      <c r="WZC9" s="302"/>
      <c r="WZD9" s="302"/>
      <c r="WZE9" s="302"/>
      <c r="WZF9" s="302"/>
      <c r="WZG9" s="302"/>
      <c r="WZH9" s="302"/>
      <c r="WZI9" s="302"/>
      <c r="WZJ9" s="302"/>
      <c r="WZK9" s="302"/>
      <c r="WZL9" s="302"/>
      <c r="WZM9" s="302"/>
      <c r="WZN9" s="302"/>
      <c r="WZO9" s="302"/>
      <c r="WZP9" s="302"/>
      <c r="WZQ9" s="302"/>
      <c r="WZR9" s="302"/>
      <c r="WZS9" s="302"/>
      <c r="WZT9" s="302"/>
      <c r="WZU9" s="302"/>
      <c r="WZV9" s="302"/>
      <c r="WZW9" s="302"/>
      <c r="WZX9" s="302"/>
      <c r="WZY9" s="302"/>
      <c r="WZZ9" s="302"/>
      <c r="XAA9" s="302"/>
      <c r="XAB9" s="302"/>
      <c r="XAC9" s="302"/>
      <c r="XAD9" s="302"/>
      <c r="XAE9" s="302"/>
      <c r="XAF9" s="302"/>
      <c r="XAG9" s="302"/>
      <c r="XAH9" s="302"/>
      <c r="XAI9" s="302"/>
      <c r="XAJ9" s="302"/>
      <c r="XAK9" s="302"/>
      <c r="XAL9" s="302"/>
      <c r="XAM9" s="302"/>
      <c r="XAN9" s="302"/>
      <c r="XAO9" s="302"/>
      <c r="XAP9" s="302"/>
      <c r="XAQ9" s="302"/>
      <c r="XAR9" s="302"/>
      <c r="XAS9" s="302"/>
      <c r="XAT9" s="302"/>
      <c r="XAU9" s="302"/>
      <c r="XAV9" s="302"/>
      <c r="XAW9" s="302"/>
      <c r="XAX9" s="302"/>
      <c r="XAY9" s="302"/>
      <c r="XAZ9" s="302"/>
      <c r="XBA9" s="302"/>
      <c r="XBB9" s="302"/>
      <c r="XBC9" s="302"/>
      <c r="XBD9" s="302"/>
      <c r="XBE9" s="302"/>
      <c r="XBF9" s="302"/>
      <c r="XBG9" s="302"/>
      <c r="XBH9" s="302"/>
      <c r="XBI9" s="302"/>
      <c r="XBJ9" s="302"/>
      <c r="XBK9" s="302"/>
      <c r="XBL9" s="302"/>
      <c r="XBM9" s="302"/>
      <c r="XBN9" s="302"/>
      <c r="XBO9" s="302"/>
      <c r="XBP9" s="302"/>
      <c r="XBQ9" s="302"/>
      <c r="XBR9" s="302"/>
      <c r="XBS9" s="302"/>
      <c r="XBT9" s="302"/>
      <c r="XBU9" s="302"/>
      <c r="XBV9" s="302"/>
      <c r="XBW9" s="302"/>
      <c r="XBX9" s="302"/>
      <c r="XBY9" s="302"/>
      <c r="XBZ9" s="302"/>
      <c r="XCA9" s="302"/>
      <c r="XCB9" s="302"/>
      <c r="XCC9" s="302"/>
      <c r="XCD9" s="302"/>
      <c r="XCE9" s="302"/>
      <c r="XCF9" s="302"/>
      <c r="XCG9" s="302"/>
      <c r="XCH9" s="302"/>
      <c r="XCI9" s="302"/>
      <c r="XCJ9" s="302"/>
      <c r="XCK9" s="302"/>
      <c r="XCL9" s="302"/>
      <c r="XCM9" s="302"/>
      <c r="XCN9" s="302"/>
      <c r="XCO9" s="302"/>
      <c r="XCP9" s="302"/>
      <c r="XCQ9" s="302"/>
      <c r="XCR9" s="302"/>
      <c r="XCS9" s="302"/>
      <c r="XCT9" s="302"/>
      <c r="XCU9" s="302"/>
      <c r="XCV9" s="302"/>
      <c r="XCW9" s="302"/>
      <c r="XCX9" s="302"/>
      <c r="XCY9" s="302"/>
      <c r="XCZ9" s="302"/>
      <c r="XDA9" s="302"/>
      <c r="XDB9" s="302"/>
      <c r="XDC9" s="302"/>
      <c r="XDD9" s="302"/>
      <c r="XDE9" s="302"/>
      <c r="XDF9" s="302"/>
      <c r="XDG9" s="302"/>
      <c r="XDH9" s="302"/>
      <c r="XDI9" s="302"/>
      <c r="XDJ9" s="302"/>
      <c r="XDK9" s="302"/>
      <c r="XDL9" s="302"/>
      <c r="XDM9" s="302"/>
      <c r="XDN9" s="302"/>
      <c r="XDO9" s="302"/>
      <c r="XDP9" s="302"/>
      <c r="XDQ9" s="302"/>
      <c r="XDR9" s="302"/>
      <c r="XDS9" s="302"/>
      <c r="XDT9" s="302"/>
      <c r="XDU9" s="302"/>
      <c r="XDV9" s="302"/>
      <c r="XDW9" s="302"/>
      <c r="XDX9" s="302"/>
      <c r="XDY9" s="302"/>
      <c r="XDZ9" s="302"/>
      <c r="XEA9" s="302"/>
      <c r="XEB9" s="302"/>
      <c r="XEC9" s="302"/>
      <c r="XED9" s="302"/>
      <c r="XEE9" s="302"/>
      <c r="XEF9" s="302"/>
      <c r="XEG9" s="302"/>
      <c r="XEH9" s="302"/>
      <c r="XEI9" s="302"/>
      <c r="XEJ9" s="302"/>
      <c r="XEK9" s="302"/>
      <c r="XEL9" s="302"/>
      <c r="XEM9" s="302"/>
      <c r="XEN9" s="302"/>
      <c r="XEO9" s="302"/>
      <c r="XEP9" s="302"/>
      <c r="XEQ9" s="302"/>
      <c r="XER9" s="302"/>
      <c r="XES9" s="302"/>
      <c r="XET9" s="302"/>
      <c r="XEU9" s="302"/>
      <c r="XEV9" s="302"/>
      <c r="XEW9" s="302"/>
      <c r="XEX9" s="302"/>
      <c r="XEY9" s="302"/>
      <c r="XEZ9" s="302"/>
      <c r="XFA9" s="302"/>
      <c r="XFB9" s="302"/>
      <c r="XFC9" s="302"/>
      <c r="XFD9" s="302"/>
    </row>
    <row r="10" spans="1:16384">
      <c r="X10" s="297"/>
    </row>
    <row r="13" spans="1:16384">
      <c r="AU13" s="298"/>
    </row>
    <row r="14" spans="1:16384" ht="34.5" customHeight="1">
      <c r="A14" s="302"/>
      <c r="B14" s="385" t="s">
        <v>242</v>
      </c>
      <c r="C14" s="386"/>
      <c r="D14" s="386"/>
      <c r="E14" s="386"/>
      <c r="F14" s="387"/>
      <c r="G14" s="385" t="s">
        <v>243</v>
      </c>
      <c r="H14" s="386"/>
      <c r="I14" s="386"/>
      <c r="J14" s="386"/>
      <c r="K14" s="387"/>
      <c r="L14" s="385" t="s">
        <v>85</v>
      </c>
      <c r="M14" s="386"/>
      <c r="N14" s="386"/>
      <c r="O14" s="386"/>
      <c r="P14" s="386"/>
    </row>
    <row r="15" spans="1:16384" s="303" customFormat="1" ht="15">
      <c r="A15" s="304" t="s">
        <v>35</v>
      </c>
      <c r="B15" s="304" t="s">
        <v>237</v>
      </c>
      <c r="C15" s="304" t="s">
        <v>238</v>
      </c>
      <c r="D15" s="304" t="s">
        <v>239</v>
      </c>
      <c r="E15" s="304" t="s">
        <v>240</v>
      </c>
      <c r="F15" s="304" t="s">
        <v>241</v>
      </c>
      <c r="G15" s="304" t="s">
        <v>237</v>
      </c>
      <c r="H15" s="304" t="s">
        <v>238</v>
      </c>
      <c r="I15" s="304" t="s">
        <v>239</v>
      </c>
      <c r="J15" s="304" t="str">
        <f>+E15</f>
        <v>CV</v>
      </c>
      <c r="K15" s="304" t="str">
        <f>+F15</f>
        <v>AVPC</v>
      </c>
      <c r="L15" s="304" t="str">
        <f>+G15</f>
        <v>Count</v>
      </c>
      <c r="M15" s="304" t="str">
        <f>+H15</f>
        <v>Coll.</v>
      </c>
      <c r="N15" s="304" t="str">
        <f>I15</f>
        <v>Coll.AVPC</v>
      </c>
      <c r="O15" s="304" t="str">
        <f>+J15</f>
        <v>CV</v>
      </c>
      <c r="P15" s="304" t="str">
        <f>+K15</f>
        <v>AVPC</v>
      </c>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8"/>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293"/>
      <c r="DK15" s="293"/>
      <c r="DL15" s="293"/>
      <c r="DM15" s="293"/>
      <c r="DN15" s="293"/>
      <c r="DO15" s="293"/>
      <c r="DP15" s="293"/>
      <c r="DQ15" s="293"/>
      <c r="DR15" s="293"/>
      <c r="DS15" s="293"/>
      <c r="DT15" s="293"/>
      <c r="DU15" s="293"/>
      <c r="DV15" s="293"/>
      <c r="DW15" s="293"/>
      <c r="DX15" s="293"/>
      <c r="DY15" s="293"/>
      <c r="DZ15" s="293"/>
      <c r="EA15" s="293"/>
      <c r="EB15" s="293"/>
      <c r="EC15" s="293"/>
      <c r="ED15" s="293"/>
      <c r="EE15" s="293"/>
      <c r="EF15" s="293"/>
      <c r="EG15" s="293"/>
      <c r="EH15" s="293"/>
      <c r="EI15" s="293"/>
      <c r="EJ15" s="293"/>
      <c r="EK15" s="293"/>
      <c r="EL15" s="293"/>
      <c r="EM15" s="293"/>
      <c r="EN15" s="293"/>
      <c r="EO15" s="293"/>
      <c r="EP15" s="293"/>
      <c r="EQ15" s="293"/>
      <c r="ER15" s="293"/>
      <c r="ES15" s="293"/>
      <c r="ET15" s="293"/>
      <c r="EU15" s="293"/>
      <c r="EV15" s="293"/>
      <c r="EW15" s="293"/>
      <c r="EX15" s="293"/>
      <c r="EY15" s="293"/>
      <c r="EZ15" s="293"/>
      <c r="FA15" s="293"/>
      <c r="FB15" s="293"/>
      <c r="FC15" s="293"/>
      <c r="FD15" s="293"/>
      <c r="FE15" s="293"/>
      <c r="FF15" s="293"/>
      <c r="FG15" s="293"/>
      <c r="FH15" s="293"/>
      <c r="FI15" s="293"/>
      <c r="FJ15" s="293"/>
      <c r="FK15" s="293"/>
      <c r="FL15" s="293"/>
      <c r="FM15" s="293"/>
      <c r="FN15" s="293"/>
      <c r="FO15" s="293"/>
      <c r="FP15" s="293"/>
      <c r="FQ15" s="293"/>
      <c r="FR15" s="293"/>
      <c r="FS15" s="293"/>
      <c r="FT15" s="293"/>
      <c r="FU15" s="293"/>
      <c r="FV15" s="293"/>
      <c r="FW15" s="293"/>
      <c r="FX15" s="293"/>
      <c r="FY15" s="293"/>
      <c r="FZ15" s="293"/>
      <c r="GA15" s="293"/>
      <c r="GB15" s="293"/>
      <c r="GC15" s="293"/>
      <c r="GD15" s="293"/>
      <c r="GE15" s="293"/>
      <c r="GF15" s="293"/>
      <c r="GG15" s="293"/>
      <c r="GH15" s="293"/>
      <c r="GI15" s="293"/>
      <c r="GJ15" s="293"/>
      <c r="GK15" s="293"/>
      <c r="GL15" s="293"/>
      <c r="GM15" s="293"/>
      <c r="GN15" s="293"/>
      <c r="GO15" s="293"/>
      <c r="GP15" s="293"/>
      <c r="GQ15" s="293"/>
      <c r="GR15" s="293"/>
      <c r="GS15" s="293"/>
      <c r="GT15" s="293"/>
      <c r="GU15" s="293"/>
      <c r="GV15" s="293"/>
      <c r="GW15" s="293"/>
      <c r="GX15" s="293"/>
      <c r="GY15" s="293"/>
      <c r="GZ15" s="293"/>
      <c r="HA15" s="293"/>
      <c r="HB15" s="293"/>
      <c r="HC15" s="293"/>
      <c r="HD15" s="293"/>
      <c r="HE15" s="293"/>
      <c r="HF15" s="293"/>
      <c r="HG15" s="293"/>
      <c r="HH15" s="293"/>
      <c r="HI15" s="293"/>
      <c r="HJ15" s="293"/>
      <c r="HK15" s="293"/>
      <c r="HL15" s="293"/>
      <c r="HM15" s="293"/>
      <c r="HN15" s="293"/>
      <c r="HO15" s="293"/>
      <c r="HP15" s="293"/>
      <c r="HQ15" s="293"/>
      <c r="HR15" s="293"/>
      <c r="HS15" s="293"/>
      <c r="HT15" s="293"/>
      <c r="HU15" s="293"/>
      <c r="HV15" s="293"/>
      <c r="HW15" s="293"/>
      <c r="HX15" s="293"/>
      <c r="HY15" s="293"/>
      <c r="HZ15" s="293"/>
      <c r="IA15" s="293"/>
      <c r="IB15" s="293"/>
      <c r="IC15" s="293"/>
      <c r="ID15" s="293"/>
      <c r="IE15" s="293"/>
      <c r="IF15" s="293"/>
      <c r="IG15" s="293"/>
      <c r="IH15" s="293"/>
      <c r="II15" s="293"/>
      <c r="IJ15" s="293"/>
      <c r="IK15" s="293"/>
      <c r="IL15" s="293"/>
      <c r="IM15" s="293"/>
      <c r="IN15" s="293"/>
      <c r="IO15" s="293"/>
      <c r="IP15" s="293"/>
      <c r="IQ15" s="293"/>
      <c r="IR15" s="293"/>
      <c r="IS15" s="293"/>
      <c r="IT15" s="293"/>
      <c r="IU15" s="293"/>
      <c r="IV15" s="293"/>
      <c r="IW15" s="293"/>
      <c r="IX15" s="293"/>
      <c r="IY15" s="293"/>
      <c r="IZ15" s="293"/>
      <c r="JA15" s="293"/>
      <c r="JB15" s="293"/>
      <c r="JC15" s="293"/>
      <c r="JD15" s="293"/>
      <c r="JE15" s="293"/>
      <c r="JF15" s="293"/>
      <c r="JG15" s="293"/>
      <c r="JH15" s="293"/>
      <c r="JI15" s="293"/>
      <c r="JJ15" s="293"/>
      <c r="JK15" s="293"/>
      <c r="JL15" s="293"/>
      <c r="JM15" s="293"/>
      <c r="JN15" s="293"/>
      <c r="JO15" s="293"/>
      <c r="JP15" s="293"/>
      <c r="JQ15" s="293"/>
      <c r="JR15" s="293"/>
      <c r="JS15" s="293"/>
      <c r="JT15" s="293"/>
      <c r="JU15" s="293"/>
      <c r="JV15" s="293"/>
      <c r="JW15" s="293"/>
      <c r="JX15" s="293"/>
      <c r="JY15" s="293"/>
      <c r="JZ15" s="293"/>
      <c r="KA15" s="293"/>
      <c r="KB15" s="293"/>
      <c r="KC15" s="293"/>
      <c r="KD15" s="293"/>
      <c r="KE15" s="293"/>
      <c r="KF15" s="293"/>
      <c r="KG15" s="293"/>
      <c r="KH15" s="293"/>
      <c r="KI15" s="293"/>
      <c r="KJ15" s="293"/>
      <c r="KK15" s="293"/>
      <c r="KL15" s="293"/>
      <c r="KM15" s="293"/>
      <c r="KN15" s="293"/>
      <c r="KO15" s="293"/>
      <c r="KP15" s="293"/>
      <c r="KQ15" s="293"/>
      <c r="KR15" s="293"/>
      <c r="KS15" s="293"/>
      <c r="KT15" s="293"/>
      <c r="KU15" s="293"/>
      <c r="KV15" s="293"/>
      <c r="KW15" s="293"/>
      <c r="KX15" s="293"/>
      <c r="KY15" s="293"/>
      <c r="KZ15" s="293"/>
      <c r="LA15" s="293"/>
      <c r="LB15" s="293"/>
      <c r="LC15" s="293"/>
      <c r="LD15" s="293"/>
      <c r="LE15" s="293"/>
      <c r="LF15" s="293"/>
      <c r="LG15" s="293"/>
      <c r="LH15" s="293"/>
      <c r="LI15" s="293"/>
      <c r="LJ15" s="293"/>
      <c r="LK15" s="293"/>
      <c r="LL15" s="293"/>
      <c r="LM15" s="293"/>
      <c r="LN15" s="293"/>
      <c r="LO15" s="293"/>
      <c r="LP15" s="293"/>
      <c r="LQ15" s="293"/>
      <c r="LR15" s="293"/>
      <c r="LS15" s="293"/>
      <c r="LT15" s="293"/>
      <c r="LU15" s="293"/>
      <c r="LV15" s="293"/>
      <c r="LW15" s="293"/>
      <c r="LX15" s="293"/>
      <c r="LY15" s="293"/>
      <c r="LZ15" s="293"/>
      <c r="MA15" s="293"/>
      <c r="MB15" s="293"/>
      <c r="MC15" s="293"/>
      <c r="MD15" s="293"/>
      <c r="ME15" s="293"/>
      <c r="MF15" s="293"/>
      <c r="MG15" s="293"/>
      <c r="MH15" s="293"/>
      <c r="MI15" s="293"/>
      <c r="MJ15" s="293"/>
      <c r="MK15" s="293"/>
      <c r="ML15" s="293"/>
      <c r="MM15" s="293"/>
      <c r="MN15" s="293"/>
      <c r="MO15" s="293"/>
      <c r="MP15" s="293"/>
      <c r="MQ15" s="293"/>
      <c r="MR15" s="293"/>
      <c r="MS15" s="293"/>
      <c r="MT15" s="293"/>
      <c r="MU15" s="293"/>
      <c r="MV15" s="293"/>
      <c r="MW15" s="293"/>
      <c r="MX15" s="293"/>
      <c r="MY15" s="293"/>
      <c r="MZ15" s="293"/>
      <c r="NA15" s="293"/>
      <c r="NB15" s="293"/>
      <c r="NC15" s="293"/>
      <c r="ND15" s="293"/>
      <c r="NE15" s="293"/>
      <c r="NF15" s="293"/>
      <c r="NG15" s="293"/>
      <c r="NH15" s="293"/>
      <c r="NI15" s="293"/>
      <c r="NJ15" s="293"/>
      <c r="NK15" s="293"/>
      <c r="NL15" s="293"/>
      <c r="NM15" s="293"/>
      <c r="NN15" s="293"/>
      <c r="NO15" s="293"/>
      <c r="NP15" s="293"/>
      <c r="NQ15" s="293"/>
      <c r="NR15" s="293"/>
      <c r="NS15" s="293"/>
      <c r="NT15" s="293"/>
      <c r="NU15" s="293"/>
      <c r="NV15" s="293"/>
      <c r="NW15" s="293"/>
      <c r="NX15" s="293"/>
      <c r="NY15" s="293"/>
      <c r="NZ15" s="293"/>
      <c r="OA15" s="293"/>
      <c r="OB15" s="293"/>
      <c r="OC15" s="293"/>
      <c r="OD15" s="293"/>
      <c r="OE15" s="293"/>
      <c r="OF15" s="293"/>
      <c r="OG15" s="293"/>
      <c r="OH15" s="293"/>
      <c r="OI15" s="293"/>
      <c r="OJ15" s="293"/>
      <c r="OK15" s="293"/>
      <c r="OL15" s="293"/>
      <c r="OM15" s="293"/>
      <c r="ON15" s="293"/>
      <c r="OO15" s="293"/>
      <c r="OP15" s="293"/>
      <c r="OQ15" s="293"/>
      <c r="OR15" s="293"/>
      <c r="OS15" s="293"/>
      <c r="OT15" s="293"/>
      <c r="OU15" s="293"/>
      <c r="OV15" s="293"/>
      <c r="OW15" s="293"/>
      <c r="OX15" s="293"/>
      <c r="OY15" s="293"/>
      <c r="OZ15" s="293"/>
      <c r="PA15" s="293"/>
      <c r="PB15" s="293"/>
      <c r="PC15" s="293"/>
      <c r="PD15" s="293"/>
      <c r="PE15" s="293"/>
      <c r="PF15" s="293"/>
      <c r="PG15" s="293"/>
      <c r="PH15" s="293"/>
      <c r="PI15" s="293"/>
      <c r="PJ15" s="293"/>
      <c r="PK15" s="293"/>
      <c r="PL15" s="293"/>
      <c r="PM15" s="293"/>
      <c r="PN15" s="293"/>
      <c r="PO15" s="293"/>
      <c r="PP15" s="293"/>
      <c r="PQ15" s="293"/>
      <c r="PR15" s="293"/>
      <c r="PS15" s="293"/>
      <c r="PT15" s="293"/>
      <c r="PU15" s="293"/>
      <c r="PV15" s="293"/>
      <c r="PW15" s="293"/>
      <c r="PX15" s="293"/>
      <c r="PY15" s="293"/>
      <c r="PZ15" s="293"/>
      <c r="QA15" s="293"/>
      <c r="QB15" s="293"/>
      <c r="QC15" s="293"/>
      <c r="QD15" s="293"/>
      <c r="QE15" s="293"/>
      <c r="QF15" s="293"/>
      <c r="QG15" s="293"/>
      <c r="QH15" s="293"/>
      <c r="QI15" s="293"/>
      <c r="QJ15" s="293"/>
      <c r="QK15" s="293"/>
      <c r="QL15" s="293"/>
      <c r="QM15" s="293"/>
      <c r="QN15" s="293"/>
      <c r="QO15" s="293"/>
      <c r="QP15" s="293"/>
      <c r="QQ15" s="293"/>
      <c r="QR15" s="293"/>
      <c r="QS15" s="293"/>
      <c r="QT15" s="293"/>
      <c r="QU15" s="293"/>
      <c r="QV15" s="293"/>
      <c r="QW15" s="293"/>
      <c r="QX15" s="293"/>
      <c r="QY15" s="293"/>
      <c r="QZ15" s="293"/>
      <c r="RA15" s="293"/>
      <c r="RB15" s="293"/>
      <c r="RC15" s="293"/>
      <c r="RD15" s="293"/>
      <c r="RE15" s="293"/>
      <c r="RF15" s="293"/>
      <c r="RG15" s="293"/>
      <c r="RH15" s="293"/>
      <c r="RI15" s="293"/>
      <c r="RJ15" s="293"/>
      <c r="RK15" s="293"/>
      <c r="RL15" s="293"/>
      <c r="RM15" s="293"/>
      <c r="RN15" s="293"/>
      <c r="RO15" s="293"/>
      <c r="RP15" s="293"/>
      <c r="RQ15" s="293"/>
      <c r="RR15" s="293"/>
      <c r="RS15" s="293"/>
      <c r="RT15" s="293"/>
      <c r="RU15" s="293"/>
      <c r="RV15" s="293"/>
      <c r="RW15" s="293"/>
      <c r="RX15" s="293"/>
      <c r="RY15" s="293"/>
      <c r="RZ15" s="293"/>
      <c r="SA15" s="293"/>
      <c r="SB15" s="293"/>
      <c r="SC15" s="293"/>
      <c r="SD15" s="293"/>
      <c r="SE15" s="293"/>
      <c r="SF15" s="293"/>
      <c r="SG15" s="293"/>
      <c r="SH15" s="293"/>
      <c r="SI15" s="293"/>
      <c r="SJ15" s="293"/>
      <c r="SK15" s="293"/>
      <c r="SL15" s="293"/>
      <c r="SM15" s="293"/>
      <c r="SN15" s="293"/>
      <c r="SO15" s="293"/>
      <c r="SP15" s="293"/>
      <c r="SQ15" s="293"/>
      <c r="SR15" s="293"/>
      <c r="SS15" s="293"/>
      <c r="ST15" s="293"/>
      <c r="SU15" s="293"/>
      <c r="SV15" s="293"/>
      <c r="SW15" s="293"/>
      <c r="SX15" s="293"/>
      <c r="SY15" s="293"/>
      <c r="SZ15" s="293"/>
      <c r="TA15" s="293"/>
      <c r="TB15" s="293"/>
      <c r="TC15" s="293"/>
      <c r="TD15" s="293"/>
      <c r="TE15" s="293"/>
      <c r="TF15" s="293"/>
      <c r="TG15" s="293"/>
      <c r="TH15" s="293"/>
      <c r="TI15" s="293"/>
      <c r="TJ15" s="293"/>
      <c r="TK15" s="293"/>
      <c r="TL15" s="293"/>
      <c r="TM15" s="293"/>
      <c r="TN15" s="293"/>
      <c r="TO15" s="293"/>
      <c r="TP15" s="293"/>
      <c r="TQ15" s="293"/>
      <c r="TR15" s="293"/>
      <c r="TS15" s="293"/>
      <c r="TT15" s="293"/>
      <c r="TU15" s="293"/>
      <c r="TV15" s="293"/>
      <c r="TW15" s="293"/>
      <c r="TX15" s="293"/>
      <c r="TY15" s="293"/>
      <c r="TZ15" s="293"/>
      <c r="UA15" s="293"/>
      <c r="UB15" s="293"/>
      <c r="UC15" s="293"/>
      <c r="UD15" s="293"/>
      <c r="UE15" s="293"/>
      <c r="UF15" s="293"/>
      <c r="UG15" s="293"/>
      <c r="UH15" s="293"/>
      <c r="UI15" s="293"/>
      <c r="UJ15" s="293"/>
      <c r="UK15" s="293"/>
      <c r="UL15" s="293"/>
      <c r="UM15" s="293"/>
      <c r="UN15" s="293"/>
      <c r="UO15" s="293"/>
      <c r="UP15" s="293"/>
      <c r="UQ15" s="293"/>
      <c r="UR15" s="293"/>
      <c r="US15" s="293"/>
      <c r="UT15" s="293"/>
      <c r="UU15" s="293"/>
      <c r="UV15" s="293"/>
      <c r="UW15" s="293"/>
      <c r="UX15" s="293"/>
      <c r="UY15" s="293"/>
      <c r="UZ15" s="293"/>
      <c r="VA15" s="293"/>
      <c r="VB15" s="293"/>
      <c r="VC15" s="293"/>
      <c r="VD15" s="293"/>
      <c r="VE15" s="293"/>
      <c r="VF15" s="293"/>
      <c r="VG15" s="293"/>
      <c r="VH15" s="293"/>
      <c r="VI15" s="293"/>
      <c r="VJ15" s="293"/>
      <c r="VK15" s="293"/>
      <c r="VL15" s="293"/>
      <c r="VM15" s="293"/>
      <c r="VN15" s="293"/>
      <c r="VO15" s="293"/>
      <c r="VP15" s="293"/>
      <c r="VQ15" s="293"/>
      <c r="VR15" s="293"/>
      <c r="VS15" s="293"/>
      <c r="VT15" s="293"/>
      <c r="VU15" s="293"/>
      <c r="VV15" s="293"/>
      <c r="VW15" s="293"/>
      <c r="VX15" s="293"/>
      <c r="VY15" s="293"/>
      <c r="VZ15" s="293"/>
      <c r="WA15" s="293"/>
      <c r="WB15" s="293"/>
      <c r="WC15" s="293"/>
      <c r="WD15" s="293"/>
      <c r="WE15" s="293"/>
      <c r="WF15" s="293"/>
      <c r="WG15" s="293"/>
      <c r="WH15" s="293"/>
      <c r="WI15" s="293"/>
      <c r="WJ15" s="293"/>
      <c r="WK15" s="293"/>
      <c r="WL15" s="293"/>
      <c r="WM15" s="293"/>
      <c r="WN15" s="293"/>
      <c r="WO15" s="293"/>
      <c r="WP15" s="293"/>
      <c r="WQ15" s="293"/>
      <c r="WR15" s="293"/>
      <c r="WS15" s="293"/>
      <c r="WT15" s="293"/>
      <c r="WU15" s="293"/>
      <c r="WV15" s="293"/>
      <c r="WW15" s="293"/>
      <c r="WX15" s="293"/>
      <c r="WY15" s="293"/>
      <c r="WZ15" s="293"/>
      <c r="XA15" s="293"/>
      <c r="XB15" s="293"/>
      <c r="XC15" s="293"/>
      <c r="XD15" s="293"/>
      <c r="XE15" s="293"/>
      <c r="XF15" s="293"/>
      <c r="XG15" s="293"/>
      <c r="XH15" s="293"/>
      <c r="XI15" s="293"/>
      <c r="XJ15" s="293"/>
      <c r="XK15" s="293"/>
      <c r="XL15" s="293"/>
      <c r="XM15" s="293"/>
      <c r="XN15" s="293"/>
      <c r="XO15" s="293"/>
      <c r="XP15" s="293"/>
      <c r="XQ15" s="293"/>
      <c r="XR15" s="293"/>
      <c r="XS15" s="293"/>
      <c r="XT15" s="293"/>
      <c r="XU15" s="293"/>
      <c r="XV15" s="293"/>
      <c r="XW15" s="293"/>
      <c r="XX15" s="293"/>
      <c r="XY15" s="293"/>
      <c r="XZ15" s="293"/>
      <c r="YA15" s="293"/>
      <c r="YB15" s="293"/>
      <c r="YC15" s="293"/>
      <c r="YD15" s="293"/>
      <c r="YE15" s="293"/>
      <c r="YF15" s="293"/>
      <c r="YG15" s="293"/>
      <c r="YH15" s="293"/>
      <c r="YI15" s="293"/>
      <c r="YJ15" s="293"/>
      <c r="YK15" s="293"/>
      <c r="YL15" s="293"/>
      <c r="YM15" s="293"/>
      <c r="YN15" s="293"/>
      <c r="YO15" s="293"/>
      <c r="YP15" s="293"/>
      <c r="YQ15" s="293"/>
      <c r="YR15" s="293"/>
      <c r="YS15" s="293"/>
      <c r="YT15" s="293"/>
      <c r="YU15" s="293"/>
      <c r="YV15" s="293"/>
      <c r="YW15" s="293"/>
      <c r="YX15" s="293"/>
      <c r="YY15" s="293"/>
      <c r="YZ15" s="293"/>
      <c r="ZA15" s="293"/>
      <c r="ZB15" s="293"/>
      <c r="ZC15" s="293"/>
      <c r="ZD15" s="293"/>
      <c r="ZE15" s="293"/>
      <c r="ZF15" s="293"/>
      <c r="ZG15" s="293"/>
      <c r="ZH15" s="293"/>
      <c r="ZI15" s="293"/>
      <c r="ZJ15" s="293"/>
      <c r="ZK15" s="293"/>
      <c r="ZL15" s="293"/>
      <c r="ZM15" s="293"/>
      <c r="ZN15" s="293"/>
      <c r="ZO15" s="293"/>
      <c r="ZP15" s="293"/>
      <c r="ZQ15" s="293"/>
      <c r="ZR15" s="293"/>
      <c r="ZS15" s="293"/>
      <c r="ZT15" s="293"/>
      <c r="ZU15" s="293"/>
      <c r="ZV15" s="293"/>
      <c r="ZW15" s="293"/>
      <c r="ZX15" s="293"/>
      <c r="ZY15" s="293"/>
      <c r="ZZ15" s="293"/>
      <c r="AAA15" s="293"/>
      <c r="AAB15" s="293"/>
      <c r="AAC15" s="293"/>
      <c r="AAD15" s="293"/>
      <c r="AAE15" s="293"/>
      <c r="AAF15" s="293"/>
      <c r="AAG15" s="293"/>
      <c r="AAH15" s="293"/>
      <c r="AAI15" s="293"/>
      <c r="AAJ15" s="293"/>
      <c r="AAK15" s="293"/>
      <c r="AAL15" s="293"/>
      <c r="AAM15" s="293"/>
      <c r="AAN15" s="293"/>
      <c r="AAO15" s="293"/>
      <c r="AAP15" s="293"/>
      <c r="AAQ15" s="293"/>
      <c r="AAR15" s="293"/>
      <c r="AAS15" s="293"/>
      <c r="AAT15" s="293"/>
      <c r="AAU15" s="293"/>
      <c r="AAV15" s="293"/>
      <c r="AAW15" s="293"/>
      <c r="AAX15" s="293"/>
      <c r="AAY15" s="293"/>
      <c r="AAZ15" s="293"/>
      <c r="ABA15" s="293"/>
      <c r="ABB15" s="293"/>
      <c r="ABC15" s="293"/>
      <c r="ABD15" s="293"/>
      <c r="ABE15" s="293"/>
      <c r="ABF15" s="293"/>
      <c r="ABG15" s="293"/>
      <c r="ABH15" s="293"/>
      <c r="ABI15" s="293"/>
      <c r="ABJ15" s="293"/>
      <c r="ABK15" s="293"/>
      <c r="ABL15" s="293"/>
      <c r="ABM15" s="293"/>
      <c r="ABN15" s="293"/>
      <c r="ABO15" s="293"/>
      <c r="ABP15" s="293"/>
      <c r="ABQ15" s="293"/>
      <c r="ABR15" s="293"/>
      <c r="ABS15" s="293"/>
      <c r="ABT15" s="293"/>
      <c r="ABU15" s="293"/>
      <c r="ABV15" s="293"/>
      <c r="ABW15" s="293"/>
      <c r="ABX15" s="293"/>
      <c r="ABY15" s="293"/>
      <c r="ABZ15" s="293"/>
      <c r="ACA15" s="293"/>
      <c r="ACB15" s="293"/>
      <c r="ACC15" s="293"/>
      <c r="ACD15" s="293"/>
      <c r="ACE15" s="293"/>
      <c r="ACF15" s="293"/>
      <c r="ACG15" s="293"/>
      <c r="ACH15" s="293"/>
      <c r="ACI15" s="293"/>
      <c r="ACJ15" s="293"/>
      <c r="ACK15" s="293"/>
      <c r="ACL15" s="293"/>
      <c r="ACM15" s="293"/>
      <c r="ACN15" s="293"/>
      <c r="ACO15" s="293"/>
      <c r="ACP15" s="293"/>
      <c r="ACQ15" s="293"/>
      <c r="ACR15" s="293"/>
      <c r="ACS15" s="293"/>
      <c r="ACT15" s="293"/>
      <c r="ACU15" s="293"/>
      <c r="ACV15" s="293"/>
      <c r="ACW15" s="293"/>
      <c r="ACX15" s="293"/>
      <c r="ACY15" s="293"/>
      <c r="ACZ15" s="293"/>
      <c r="ADA15" s="293"/>
      <c r="ADB15" s="293"/>
      <c r="ADC15" s="293"/>
      <c r="ADD15" s="293"/>
      <c r="ADE15" s="293"/>
      <c r="ADF15" s="293"/>
      <c r="ADG15" s="293"/>
      <c r="ADH15" s="293"/>
      <c r="ADI15" s="293"/>
      <c r="ADJ15" s="293"/>
      <c r="ADK15" s="293"/>
      <c r="ADL15" s="293"/>
      <c r="ADM15" s="293"/>
      <c r="ADN15" s="293"/>
      <c r="ADO15" s="293"/>
      <c r="ADP15" s="293"/>
      <c r="ADQ15" s="293"/>
      <c r="ADR15" s="293"/>
      <c r="ADS15" s="293"/>
      <c r="ADT15" s="293"/>
      <c r="ADU15" s="293"/>
      <c r="ADV15" s="293"/>
      <c r="ADW15" s="293"/>
      <c r="ADX15" s="293"/>
      <c r="ADY15" s="293"/>
      <c r="ADZ15" s="293"/>
      <c r="AEA15" s="293"/>
      <c r="AEB15" s="293"/>
      <c r="AEC15" s="293"/>
      <c r="AED15" s="293"/>
      <c r="AEE15" s="293"/>
      <c r="AEF15" s="293"/>
      <c r="AEG15" s="293"/>
      <c r="AEH15" s="293"/>
      <c r="AEI15" s="293"/>
      <c r="AEJ15" s="293"/>
      <c r="AEK15" s="293"/>
      <c r="AEL15" s="293"/>
      <c r="AEM15" s="293"/>
      <c r="AEN15" s="293"/>
      <c r="AEO15" s="293"/>
      <c r="AEP15" s="293"/>
      <c r="AEQ15" s="293"/>
      <c r="AER15" s="293"/>
      <c r="AES15" s="293"/>
      <c r="AET15" s="293"/>
      <c r="AEU15" s="293"/>
      <c r="AEV15" s="293"/>
      <c r="AEW15" s="293"/>
      <c r="AEX15" s="293"/>
      <c r="AEY15" s="293"/>
      <c r="AEZ15" s="293"/>
      <c r="AFA15" s="293"/>
      <c r="AFB15" s="293"/>
      <c r="AFC15" s="293"/>
      <c r="AFD15" s="293"/>
      <c r="AFE15" s="293"/>
      <c r="AFF15" s="293"/>
      <c r="AFG15" s="293"/>
      <c r="AFH15" s="293"/>
      <c r="AFI15" s="293"/>
      <c r="AFJ15" s="293"/>
      <c r="AFK15" s="293"/>
      <c r="AFL15" s="293"/>
      <c r="AFM15" s="293"/>
      <c r="AFN15" s="293"/>
      <c r="AFO15" s="293"/>
      <c r="AFP15" s="293"/>
      <c r="AFQ15" s="293"/>
      <c r="AFR15" s="293"/>
      <c r="AFS15" s="293"/>
      <c r="AFT15" s="293"/>
      <c r="AFU15" s="293"/>
      <c r="AFV15" s="293"/>
      <c r="AFW15" s="293"/>
      <c r="AFX15" s="293"/>
      <c r="AFY15" s="293"/>
      <c r="AFZ15" s="293"/>
      <c r="AGA15" s="293"/>
      <c r="AGB15" s="293"/>
      <c r="AGC15" s="293"/>
      <c r="AGD15" s="293"/>
      <c r="AGE15" s="293"/>
      <c r="AGF15" s="293"/>
      <c r="AGG15" s="293"/>
      <c r="AGH15" s="293"/>
      <c r="AGI15" s="293"/>
      <c r="AGJ15" s="293"/>
      <c r="AGK15" s="293"/>
      <c r="AGL15" s="293"/>
      <c r="AGM15" s="293"/>
      <c r="AGN15" s="293"/>
      <c r="AGO15" s="293"/>
      <c r="AGP15" s="293"/>
      <c r="AGQ15" s="293"/>
      <c r="AGR15" s="293"/>
      <c r="AGS15" s="293"/>
      <c r="AGT15" s="293"/>
      <c r="AGU15" s="293"/>
      <c r="AGV15" s="293"/>
      <c r="AGW15" s="293"/>
      <c r="AGX15" s="293"/>
      <c r="AGY15" s="293"/>
      <c r="AGZ15" s="293"/>
      <c r="AHA15" s="293"/>
      <c r="AHB15" s="293"/>
      <c r="AHC15" s="293"/>
      <c r="AHD15" s="293"/>
      <c r="AHE15" s="293"/>
      <c r="AHF15" s="293"/>
      <c r="AHG15" s="293"/>
      <c r="AHH15" s="293"/>
      <c r="AHI15" s="293"/>
      <c r="AHJ15" s="293"/>
      <c r="AHK15" s="293"/>
      <c r="AHL15" s="293"/>
      <c r="AHM15" s="293"/>
      <c r="AHN15" s="293"/>
      <c r="AHO15" s="293"/>
      <c r="AHP15" s="293"/>
      <c r="AHQ15" s="293"/>
      <c r="AHR15" s="293"/>
      <c r="AHS15" s="293"/>
      <c r="AHT15" s="293"/>
      <c r="AHU15" s="293"/>
      <c r="AHV15" s="293"/>
      <c r="AHW15" s="293"/>
      <c r="AHX15" s="293"/>
      <c r="AHY15" s="293"/>
      <c r="AHZ15" s="293"/>
      <c r="AIA15" s="293"/>
      <c r="AIB15" s="293"/>
      <c r="AIC15" s="293"/>
      <c r="AID15" s="293"/>
      <c r="AIE15" s="293"/>
      <c r="AIF15" s="293"/>
      <c r="AIG15" s="293"/>
      <c r="AIH15" s="293"/>
      <c r="AII15" s="293"/>
      <c r="AIJ15" s="293"/>
      <c r="AIK15" s="293"/>
      <c r="AIL15" s="293"/>
      <c r="AIM15" s="293"/>
      <c r="AIN15" s="293"/>
      <c r="AIO15" s="293"/>
      <c r="AIP15" s="293"/>
      <c r="AIQ15" s="293"/>
      <c r="AIR15" s="293"/>
      <c r="AIS15" s="293"/>
      <c r="AIT15" s="293"/>
      <c r="AIU15" s="293"/>
      <c r="AIV15" s="293"/>
      <c r="AIW15" s="293"/>
      <c r="AIX15" s="293"/>
      <c r="AIY15" s="293"/>
      <c r="AIZ15" s="293"/>
      <c r="AJA15" s="293"/>
      <c r="AJB15" s="293"/>
      <c r="AJC15" s="293"/>
      <c r="AJD15" s="293"/>
      <c r="AJE15" s="293"/>
      <c r="AJF15" s="293"/>
      <c r="AJG15" s="293"/>
      <c r="AJH15" s="293"/>
      <c r="AJI15" s="293"/>
      <c r="AJJ15" s="293"/>
      <c r="AJK15" s="293"/>
      <c r="AJL15" s="293"/>
      <c r="AJM15" s="293"/>
      <c r="AJN15" s="293"/>
      <c r="AJO15" s="293"/>
      <c r="AJP15" s="293"/>
      <c r="AJQ15" s="293"/>
      <c r="AJR15" s="293"/>
      <c r="AJS15" s="293"/>
      <c r="AJT15" s="293"/>
      <c r="AJU15" s="293"/>
      <c r="AJV15" s="293"/>
      <c r="AJW15" s="293"/>
      <c r="AJX15" s="293"/>
      <c r="AJY15" s="293"/>
      <c r="AJZ15" s="293"/>
      <c r="AKA15" s="293"/>
      <c r="AKB15" s="293"/>
      <c r="AKC15" s="293"/>
      <c r="AKD15" s="293"/>
      <c r="AKE15" s="293"/>
      <c r="AKF15" s="293"/>
      <c r="AKG15" s="293"/>
      <c r="AKH15" s="293"/>
      <c r="AKI15" s="293"/>
      <c r="AKJ15" s="293"/>
      <c r="AKK15" s="293"/>
      <c r="AKL15" s="293"/>
      <c r="AKM15" s="293"/>
      <c r="AKN15" s="293"/>
      <c r="AKO15" s="293"/>
      <c r="AKP15" s="293"/>
      <c r="AKQ15" s="293"/>
      <c r="AKR15" s="293"/>
      <c r="AKS15" s="293"/>
      <c r="AKT15" s="293"/>
      <c r="AKU15" s="293"/>
      <c r="AKV15" s="293"/>
      <c r="AKW15" s="293"/>
      <c r="AKX15" s="293"/>
      <c r="AKY15" s="293"/>
      <c r="AKZ15" s="293"/>
      <c r="ALA15" s="293"/>
      <c r="ALB15" s="293"/>
      <c r="ALC15" s="293"/>
      <c r="ALD15" s="293"/>
      <c r="ALE15" s="293"/>
      <c r="ALF15" s="293"/>
      <c r="ALG15" s="293"/>
      <c r="ALH15" s="293"/>
      <c r="ALI15" s="293"/>
      <c r="ALJ15" s="293"/>
      <c r="ALK15" s="293"/>
      <c r="ALL15" s="293"/>
      <c r="ALM15" s="293"/>
      <c r="ALN15" s="293"/>
      <c r="ALO15" s="293"/>
      <c r="ALP15" s="293"/>
      <c r="ALQ15" s="293"/>
      <c r="ALR15" s="293"/>
      <c r="ALS15" s="293"/>
      <c r="ALT15" s="293"/>
      <c r="ALU15" s="293"/>
      <c r="ALV15" s="293"/>
      <c r="ALW15" s="293"/>
      <c r="ALX15" s="293"/>
      <c r="ALY15" s="293"/>
      <c r="ALZ15" s="293"/>
      <c r="AMA15" s="293"/>
      <c r="AMB15" s="293"/>
      <c r="AMC15" s="293"/>
      <c r="AMD15" s="293"/>
      <c r="AME15" s="293"/>
      <c r="AMF15" s="293"/>
      <c r="AMG15" s="293"/>
      <c r="AMH15" s="293"/>
      <c r="AMI15" s="293"/>
      <c r="AMJ15" s="293"/>
      <c r="AMK15" s="293"/>
      <c r="AML15" s="293"/>
      <c r="AMM15" s="293"/>
      <c r="AMN15" s="293"/>
      <c r="AMO15" s="293"/>
      <c r="AMP15" s="293"/>
      <c r="AMQ15" s="293"/>
      <c r="AMR15" s="293"/>
      <c r="AMS15" s="293"/>
      <c r="AMT15" s="293"/>
      <c r="AMU15" s="293"/>
      <c r="AMV15" s="293"/>
      <c r="AMW15" s="293"/>
      <c r="AMX15" s="293"/>
      <c r="AMY15" s="293"/>
      <c r="AMZ15" s="293"/>
      <c r="ANA15" s="293"/>
      <c r="ANB15" s="293"/>
      <c r="ANC15" s="293"/>
      <c r="AND15" s="293"/>
      <c r="ANE15" s="293"/>
      <c r="ANF15" s="293"/>
      <c r="ANG15" s="293"/>
      <c r="ANH15" s="293"/>
      <c r="ANI15" s="293"/>
      <c r="ANJ15" s="293"/>
      <c r="ANK15" s="293"/>
      <c r="ANL15" s="293"/>
      <c r="ANM15" s="293"/>
      <c r="ANN15" s="293"/>
      <c r="ANO15" s="293"/>
      <c r="ANP15" s="293"/>
      <c r="ANQ15" s="293"/>
      <c r="ANR15" s="293"/>
      <c r="ANS15" s="293"/>
      <c r="ANT15" s="293"/>
      <c r="ANU15" s="293"/>
      <c r="ANV15" s="293"/>
      <c r="ANW15" s="293"/>
      <c r="ANX15" s="293"/>
      <c r="ANY15" s="293"/>
      <c r="ANZ15" s="293"/>
      <c r="AOA15" s="293"/>
      <c r="AOB15" s="293"/>
      <c r="AOC15" s="293"/>
      <c r="AOD15" s="293"/>
      <c r="AOE15" s="293"/>
      <c r="AOF15" s="293"/>
      <c r="AOG15" s="293"/>
      <c r="AOH15" s="293"/>
      <c r="AOI15" s="293"/>
      <c r="AOJ15" s="293"/>
      <c r="AOK15" s="293"/>
      <c r="AOL15" s="293"/>
      <c r="AOM15" s="293"/>
      <c r="AON15" s="293"/>
      <c r="AOO15" s="293"/>
      <c r="AOP15" s="293"/>
      <c r="AOQ15" s="293"/>
      <c r="AOR15" s="293"/>
      <c r="AOS15" s="293"/>
      <c r="AOT15" s="293"/>
      <c r="AOU15" s="293"/>
      <c r="AOV15" s="293"/>
      <c r="AOW15" s="293"/>
      <c r="AOX15" s="293"/>
      <c r="AOY15" s="293"/>
      <c r="AOZ15" s="293"/>
      <c r="APA15" s="293"/>
      <c r="APB15" s="293"/>
      <c r="APC15" s="293"/>
      <c r="APD15" s="293"/>
      <c r="APE15" s="293"/>
      <c r="APF15" s="293"/>
      <c r="APG15" s="293"/>
      <c r="APH15" s="293"/>
      <c r="API15" s="293"/>
      <c r="APJ15" s="293"/>
      <c r="APK15" s="293"/>
      <c r="APL15" s="293"/>
      <c r="APM15" s="293"/>
      <c r="APN15" s="293"/>
      <c r="APO15" s="293"/>
      <c r="APP15" s="293"/>
      <c r="APQ15" s="293"/>
      <c r="APR15" s="293"/>
      <c r="APS15" s="293"/>
      <c r="APT15" s="293"/>
      <c r="APU15" s="293"/>
      <c r="APV15" s="293"/>
      <c r="APW15" s="293"/>
      <c r="APX15" s="293"/>
      <c r="APY15" s="293"/>
      <c r="APZ15" s="293"/>
      <c r="AQA15" s="293"/>
      <c r="AQB15" s="293"/>
      <c r="AQC15" s="293"/>
      <c r="AQD15" s="293"/>
      <c r="AQE15" s="293"/>
      <c r="AQF15" s="293"/>
      <c r="AQG15" s="293"/>
      <c r="AQH15" s="293"/>
      <c r="AQI15" s="293"/>
      <c r="AQJ15" s="293"/>
      <c r="AQK15" s="293"/>
      <c r="AQL15" s="293"/>
      <c r="AQM15" s="293"/>
      <c r="AQN15" s="293"/>
      <c r="AQO15" s="293"/>
      <c r="AQP15" s="293"/>
      <c r="AQQ15" s="293"/>
      <c r="AQR15" s="293"/>
      <c r="AQS15" s="293"/>
      <c r="AQT15" s="293"/>
      <c r="AQU15" s="293"/>
      <c r="AQV15" s="293"/>
      <c r="AQW15" s="293"/>
      <c r="AQX15" s="293"/>
      <c r="AQY15" s="293"/>
      <c r="AQZ15" s="293"/>
      <c r="ARA15" s="293"/>
      <c r="ARB15" s="293"/>
      <c r="ARC15" s="293"/>
      <c r="ARD15" s="293"/>
      <c r="ARE15" s="293"/>
      <c r="ARF15" s="293"/>
      <c r="ARG15" s="293"/>
      <c r="ARH15" s="293"/>
      <c r="ARI15" s="293"/>
      <c r="ARJ15" s="293"/>
      <c r="ARK15" s="293"/>
      <c r="ARL15" s="293"/>
      <c r="ARM15" s="293"/>
      <c r="ARN15" s="293"/>
      <c r="ARO15" s="293"/>
      <c r="ARP15" s="293"/>
      <c r="ARQ15" s="293"/>
      <c r="ARR15" s="293"/>
      <c r="ARS15" s="293"/>
      <c r="ART15" s="293"/>
      <c r="ARU15" s="293"/>
      <c r="ARV15" s="293"/>
      <c r="ARW15" s="293"/>
      <c r="ARX15" s="293"/>
      <c r="ARY15" s="293"/>
      <c r="ARZ15" s="293"/>
      <c r="ASA15" s="293"/>
      <c r="ASB15" s="293"/>
      <c r="ASC15" s="293"/>
      <c r="ASD15" s="293"/>
      <c r="ASE15" s="293"/>
      <c r="ASF15" s="293"/>
      <c r="ASG15" s="293"/>
      <c r="ASH15" s="293"/>
      <c r="ASI15" s="293"/>
      <c r="ASJ15" s="293"/>
      <c r="ASK15" s="293"/>
      <c r="ASL15" s="293"/>
      <c r="ASM15" s="293"/>
      <c r="ASN15" s="293"/>
      <c r="ASO15" s="293"/>
      <c r="ASP15" s="293"/>
      <c r="ASQ15" s="293"/>
      <c r="ASR15" s="293"/>
      <c r="ASS15" s="293"/>
      <c r="AST15" s="293"/>
      <c r="ASU15" s="293"/>
      <c r="ASV15" s="293"/>
      <c r="ASW15" s="293"/>
      <c r="ASX15" s="293"/>
      <c r="ASY15" s="293"/>
      <c r="ASZ15" s="293"/>
      <c r="ATA15" s="293"/>
      <c r="ATB15" s="293"/>
      <c r="ATC15" s="293"/>
      <c r="ATD15" s="293"/>
      <c r="ATE15" s="293"/>
      <c r="ATF15" s="293"/>
      <c r="ATG15" s="293"/>
      <c r="ATH15" s="293"/>
      <c r="ATI15" s="293"/>
      <c r="ATJ15" s="293"/>
      <c r="ATK15" s="293"/>
      <c r="ATL15" s="293"/>
      <c r="ATM15" s="293"/>
      <c r="ATN15" s="293"/>
      <c r="ATO15" s="293"/>
      <c r="ATP15" s="293"/>
      <c r="ATQ15" s="293"/>
      <c r="ATR15" s="293"/>
      <c r="ATS15" s="293"/>
      <c r="ATT15" s="293"/>
      <c r="ATU15" s="293"/>
      <c r="ATV15" s="293"/>
      <c r="ATW15" s="293"/>
      <c r="ATX15" s="293"/>
      <c r="ATY15" s="293"/>
      <c r="ATZ15" s="293"/>
      <c r="AUA15" s="293"/>
      <c r="AUB15" s="293"/>
      <c r="AUC15" s="293"/>
      <c r="AUD15" s="293"/>
      <c r="AUE15" s="293"/>
      <c r="AUF15" s="293"/>
      <c r="AUG15" s="293"/>
      <c r="AUH15" s="293"/>
      <c r="AUI15" s="293"/>
      <c r="AUJ15" s="293"/>
      <c r="AUK15" s="293"/>
      <c r="AUL15" s="293"/>
      <c r="AUM15" s="293"/>
      <c r="AUN15" s="293"/>
      <c r="AUO15" s="293"/>
      <c r="AUP15" s="293"/>
      <c r="AUQ15" s="293"/>
      <c r="AUR15" s="293"/>
      <c r="AUS15" s="293"/>
      <c r="AUT15" s="293"/>
      <c r="AUU15" s="293"/>
      <c r="AUV15" s="293"/>
      <c r="AUW15" s="293"/>
      <c r="AUX15" s="293"/>
      <c r="AUY15" s="293"/>
      <c r="AUZ15" s="293"/>
      <c r="AVA15" s="293"/>
      <c r="AVB15" s="293"/>
      <c r="AVC15" s="293"/>
      <c r="AVD15" s="293"/>
      <c r="AVE15" s="293"/>
      <c r="AVF15" s="293"/>
      <c r="AVG15" s="293"/>
      <c r="AVH15" s="293"/>
      <c r="AVI15" s="293"/>
      <c r="AVJ15" s="293"/>
      <c r="AVK15" s="293"/>
      <c r="AVL15" s="293"/>
      <c r="AVM15" s="293"/>
      <c r="AVN15" s="293"/>
      <c r="AVO15" s="293"/>
      <c r="AVP15" s="293"/>
      <c r="AVQ15" s="293"/>
      <c r="AVR15" s="293"/>
      <c r="AVS15" s="293"/>
      <c r="AVT15" s="293"/>
      <c r="AVU15" s="293"/>
      <c r="AVV15" s="293"/>
      <c r="AVW15" s="293"/>
      <c r="AVX15" s="293"/>
      <c r="AVY15" s="293"/>
      <c r="AVZ15" s="293"/>
      <c r="AWA15" s="293"/>
      <c r="AWB15" s="293"/>
      <c r="AWC15" s="293"/>
      <c r="AWD15" s="293"/>
      <c r="AWE15" s="293"/>
      <c r="AWF15" s="293"/>
      <c r="AWG15" s="293"/>
      <c r="AWH15" s="293"/>
      <c r="AWI15" s="293"/>
      <c r="AWJ15" s="293"/>
      <c r="AWK15" s="293"/>
      <c r="AWL15" s="293"/>
      <c r="AWM15" s="293"/>
      <c r="AWN15" s="293"/>
      <c r="AWO15" s="293"/>
      <c r="AWP15" s="293"/>
      <c r="AWQ15" s="293"/>
      <c r="AWR15" s="293"/>
      <c r="AWS15" s="293"/>
      <c r="AWT15" s="293"/>
      <c r="AWU15" s="293"/>
      <c r="AWV15" s="293"/>
      <c r="AWW15" s="293"/>
      <c r="AWX15" s="293"/>
      <c r="AWY15" s="293"/>
      <c r="AWZ15" s="293"/>
      <c r="AXA15" s="293"/>
      <c r="AXB15" s="293"/>
      <c r="AXC15" s="293"/>
      <c r="AXD15" s="293"/>
      <c r="AXE15" s="293"/>
      <c r="AXF15" s="293"/>
      <c r="AXG15" s="293"/>
      <c r="AXH15" s="293"/>
      <c r="AXI15" s="293"/>
      <c r="AXJ15" s="293"/>
      <c r="AXK15" s="293"/>
      <c r="AXL15" s="293"/>
      <c r="AXM15" s="293"/>
      <c r="AXN15" s="293"/>
      <c r="AXO15" s="293"/>
      <c r="AXP15" s="293"/>
      <c r="AXQ15" s="293"/>
      <c r="AXR15" s="293"/>
      <c r="AXS15" s="293"/>
      <c r="AXT15" s="293"/>
      <c r="AXU15" s="293"/>
      <c r="AXV15" s="293"/>
      <c r="AXW15" s="293"/>
      <c r="AXX15" s="293"/>
      <c r="AXY15" s="293"/>
      <c r="AXZ15" s="293"/>
      <c r="AYA15" s="293"/>
      <c r="AYB15" s="293"/>
      <c r="AYC15" s="293"/>
      <c r="AYD15" s="293"/>
      <c r="AYE15" s="293"/>
      <c r="AYF15" s="293"/>
      <c r="AYG15" s="293"/>
      <c r="AYH15" s="293"/>
      <c r="AYI15" s="293"/>
      <c r="AYJ15" s="293"/>
      <c r="AYK15" s="293"/>
      <c r="AYL15" s="293"/>
      <c r="AYM15" s="293"/>
      <c r="AYN15" s="293"/>
      <c r="AYO15" s="293"/>
      <c r="AYP15" s="293"/>
      <c r="AYQ15" s="293"/>
      <c r="AYR15" s="293"/>
      <c r="AYS15" s="293"/>
      <c r="AYT15" s="293"/>
      <c r="AYU15" s="293"/>
      <c r="AYV15" s="293"/>
      <c r="AYW15" s="293"/>
      <c r="AYX15" s="293"/>
      <c r="AYY15" s="293"/>
      <c r="AYZ15" s="293"/>
      <c r="AZA15" s="293"/>
      <c r="AZB15" s="293"/>
      <c r="AZC15" s="293"/>
      <c r="AZD15" s="293"/>
      <c r="AZE15" s="293"/>
      <c r="AZF15" s="293"/>
      <c r="AZG15" s="293"/>
      <c r="AZH15" s="293"/>
      <c r="AZI15" s="293"/>
      <c r="AZJ15" s="293"/>
      <c r="AZK15" s="293"/>
      <c r="AZL15" s="293"/>
      <c r="AZM15" s="293"/>
      <c r="AZN15" s="293"/>
      <c r="AZO15" s="293"/>
      <c r="AZP15" s="293"/>
      <c r="AZQ15" s="293"/>
      <c r="AZR15" s="293"/>
      <c r="AZS15" s="293"/>
      <c r="AZT15" s="293"/>
      <c r="AZU15" s="293"/>
      <c r="AZV15" s="293"/>
      <c r="AZW15" s="293"/>
      <c r="AZX15" s="293"/>
      <c r="AZY15" s="293"/>
      <c r="AZZ15" s="293"/>
      <c r="BAA15" s="293"/>
      <c r="BAB15" s="293"/>
      <c r="BAC15" s="293"/>
      <c r="BAD15" s="293"/>
      <c r="BAE15" s="293"/>
      <c r="BAF15" s="293"/>
      <c r="BAG15" s="293"/>
      <c r="BAH15" s="293"/>
      <c r="BAI15" s="293"/>
      <c r="BAJ15" s="293"/>
      <c r="BAK15" s="293"/>
      <c r="BAL15" s="293"/>
      <c r="BAM15" s="293"/>
      <c r="BAN15" s="293"/>
      <c r="BAO15" s="293"/>
      <c r="BAP15" s="293"/>
      <c r="BAQ15" s="293"/>
      <c r="BAR15" s="293"/>
      <c r="BAS15" s="293"/>
      <c r="BAT15" s="293"/>
      <c r="BAU15" s="293"/>
      <c r="BAV15" s="293"/>
      <c r="BAW15" s="293"/>
      <c r="BAX15" s="293"/>
      <c r="BAY15" s="293"/>
      <c r="BAZ15" s="293"/>
      <c r="BBA15" s="293"/>
      <c r="BBB15" s="293"/>
      <c r="BBC15" s="293"/>
      <c r="BBD15" s="293"/>
      <c r="BBE15" s="293"/>
      <c r="BBF15" s="293"/>
      <c r="BBG15" s="293"/>
      <c r="BBH15" s="293"/>
      <c r="BBI15" s="293"/>
      <c r="BBJ15" s="293"/>
      <c r="BBK15" s="293"/>
      <c r="BBL15" s="293"/>
      <c r="BBM15" s="293"/>
      <c r="BBN15" s="293"/>
      <c r="BBO15" s="293"/>
      <c r="BBP15" s="293"/>
      <c r="BBQ15" s="293"/>
      <c r="BBR15" s="293"/>
      <c r="BBS15" s="293"/>
      <c r="BBT15" s="293"/>
      <c r="BBU15" s="293"/>
      <c r="BBV15" s="293"/>
      <c r="BBW15" s="293"/>
      <c r="BBX15" s="293"/>
      <c r="BBY15" s="293"/>
      <c r="BBZ15" s="293"/>
      <c r="BCA15" s="293"/>
      <c r="BCB15" s="293"/>
      <c r="BCC15" s="293"/>
      <c r="BCD15" s="293"/>
      <c r="BCE15" s="293"/>
      <c r="BCF15" s="293"/>
      <c r="BCG15" s="293"/>
      <c r="BCH15" s="293"/>
      <c r="BCI15" s="293"/>
      <c r="BCJ15" s="293"/>
      <c r="BCK15" s="293"/>
      <c r="BCL15" s="293"/>
      <c r="BCM15" s="293"/>
      <c r="BCN15" s="293"/>
      <c r="BCO15" s="293"/>
      <c r="BCP15" s="293"/>
      <c r="BCQ15" s="293"/>
      <c r="BCR15" s="293"/>
      <c r="BCS15" s="293"/>
      <c r="BCT15" s="293"/>
      <c r="BCU15" s="293"/>
      <c r="BCV15" s="293"/>
      <c r="BCW15" s="293"/>
      <c r="BCX15" s="293"/>
      <c r="BCY15" s="293"/>
      <c r="BCZ15" s="293"/>
      <c r="BDA15" s="293"/>
      <c r="BDB15" s="293"/>
      <c r="BDC15" s="293"/>
      <c r="BDD15" s="293"/>
      <c r="BDE15" s="293"/>
      <c r="BDF15" s="293"/>
      <c r="BDG15" s="293"/>
      <c r="BDH15" s="293"/>
      <c r="BDI15" s="293"/>
      <c r="BDJ15" s="293"/>
      <c r="BDK15" s="293"/>
      <c r="BDL15" s="293"/>
      <c r="BDM15" s="293"/>
      <c r="BDN15" s="293"/>
      <c r="BDO15" s="293"/>
      <c r="BDP15" s="293"/>
      <c r="BDQ15" s="293"/>
      <c r="BDR15" s="293"/>
      <c r="BDS15" s="293"/>
      <c r="BDT15" s="293"/>
      <c r="BDU15" s="293"/>
      <c r="BDV15" s="293"/>
      <c r="BDW15" s="293"/>
      <c r="BDX15" s="293"/>
      <c r="BDY15" s="293"/>
      <c r="BDZ15" s="293"/>
      <c r="BEA15" s="293"/>
      <c r="BEB15" s="293"/>
      <c r="BEC15" s="293"/>
      <c r="BED15" s="293"/>
      <c r="BEE15" s="293"/>
      <c r="BEF15" s="293"/>
      <c r="BEG15" s="293"/>
      <c r="BEH15" s="293"/>
      <c r="BEI15" s="293"/>
      <c r="BEJ15" s="293"/>
      <c r="BEK15" s="293"/>
      <c r="BEL15" s="293"/>
      <c r="BEM15" s="293"/>
      <c r="BEN15" s="293"/>
      <c r="BEO15" s="293"/>
      <c r="BEP15" s="293"/>
      <c r="BEQ15" s="293"/>
      <c r="BER15" s="293"/>
      <c r="BES15" s="293"/>
      <c r="BET15" s="293"/>
      <c r="BEU15" s="293"/>
      <c r="BEV15" s="293"/>
      <c r="BEW15" s="293"/>
      <c r="BEX15" s="293"/>
      <c r="BEY15" s="293"/>
      <c r="BEZ15" s="293"/>
      <c r="BFA15" s="293"/>
      <c r="BFB15" s="293"/>
      <c r="BFC15" s="293"/>
      <c r="BFD15" s="293"/>
      <c r="BFE15" s="293"/>
      <c r="BFF15" s="293"/>
      <c r="BFG15" s="293"/>
      <c r="BFH15" s="293"/>
      <c r="BFI15" s="293"/>
      <c r="BFJ15" s="293"/>
      <c r="BFK15" s="293"/>
      <c r="BFL15" s="293"/>
      <c r="BFM15" s="293"/>
      <c r="BFN15" s="293"/>
      <c r="BFO15" s="293"/>
      <c r="BFP15" s="293"/>
      <c r="BFQ15" s="293"/>
      <c r="BFR15" s="293"/>
      <c r="BFS15" s="293"/>
      <c r="BFT15" s="293"/>
      <c r="BFU15" s="293"/>
      <c r="BFV15" s="293"/>
      <c r="BFW15" s="293"/>
      <c r="BFX15" s="293"/>
      <c r="BFY15" s="293"/>
      <c r="BFZ15" s="293"/>
      <c r="BGA15" s="293"/>
      <c r="BGB15" s="293"/>
      <c r="BGC15" s="293"/>
      <c r="BGD15" s="293"/>
      <c r="BGE15" s="293"/>
      <c r="BGF15" s="293"/>
      <c r="BGG15" s="293"/>
      <c r="BGH15" s="293"/>
      <c r="BGI15" s="293"/>
      <c r="BGJ15" s="293"/>
      <c r="BGK15" s="293"/>
      <c r="BGL15" s="293"/>
      <c r="BGM15" s="293"/>
      <c r="BGN15" s="293"/>
      <c r="BGO15" s="293"/>
      <c r="BGP15" s="293"/>
      <c r="BGQ15" s="293"/>
      <c r="BGR15" s="293"/>
      <c r="BGS15" s="293"/>
      <c r="BGT15" s="293"/>
      <c r="BGU15" s="293"/>
      <c r="BGV15" s="293"/>
      <c r="BGW15" s="293"/>
      <c r="BGX15" s="293"/>
      <c r="BGY15" s="293"/>
      <c r="BGZ15" s="293"/>
      <c r="BHA15" s="293"/>
      <c r="BHB15" s="293"/>
      <c r="BHC15" s="293"/>
      <c r="BHD15" s="293"/>
      <c r="BHE15" s="293"/>
      <c r="BHF15" s="293"/>
      <c r="BHG15" s="293"/>
      <c r="BHH15" s="293"/>
      <c r="BHI15" s="293"/>
      <c r="BHJ15" s="293"/>
      <c r="BHK15" s="293"/>
      <c r="BHL15" s="293"/>
      <c r="BHM15" s="293"/>
      <c r="BHN15" s="293"/>
      <c r="BHO15" s="293"/>
      <c r="BHP15" s="293"/>
      <c r="BHQ15" s="293"/>
      <c r="BHR15" s="293"/>
      <c r="BHS15" s="293"/>
      <c r="BHT15" s="293"/>
      <c r="BHU15" s="293"/>
      <c r="BHV15" s="293"/>
      <c r="BHW15" s="293"/>
      <c r="BHX15" s="293"/>
      <c r="BHY15" s="293"/>
      <c r="BHZ15" s="293"/>
      <c r="BIA15" s="293"/>
      <c r="BIB15" s="293"/>
      <c r="BIC15" s="293"/>
      <c r="BID15" s="293"/>
      <c r="BIE15" s="293"/>
      <c r="BIF15" s="293"/>
      <c r="BIG15" s="293"/>
      <c r="BIH15" s="293"/>
      <c r="BII15" s="293"/>
      <c r="BIJ15" s="293"/>
      <c r="BIK15" s="293"/>
      <c r="BIL15" s="293"/>
      <c r="BIM15" s="293"/>
      <c r="BIN15" s="293"/>
      <c r="BIO15" s="293"/>
      <c r="BIP15" s="293"/>
      <c r="BIQ15" s="293"/>
      <c r="BIR15" s="293"/>
      <c r="BIS15" s="293"/>
      <c r="BIT15" s="293"/>
      <c r="BIU15" s="293"/>
      <c r="BIV15" s="293"/>
      <c r="BIW15" s="293"/>
      <c r="BIX15" s="293"/>
      <c r="BIY15" s="293"/>
      <c r="BIZ15" s="293"/>
      <c r="BJA15" s="293"/>
      <c r="BJB15" s="293"/>
      <c r="BJC15" s="293"/>
      <c r="BJD15" s="293"/>
      <c r="BJE15" s="293"/>
      <c r="BJF15" s="293"/>
      <c r="BJG15" s="293"/>
      <c r="BJH15" s="293"/>
      <c r="BJI15" s="293"/>
      <c r="BJJ15" s="293"/>
      <c r="BJK15" s="293"/>
      <c r="BJL15" s="293"/>
      <c r="BJM15" s="293"/>
      <c r="BJN15" s="293"/>
      <c r="BJO15" s="293"/>
      <c r="BJP15" s="293"/>
      <c r="BJQ15" s="293"/>
      <c r="BJR15" s="293"/>
      <c r="BJS15" s="293"/>
      <c r="BJT15" s="293"/>
      <c r="BJU15" s="293"/>
      <c r="BJV15" s="293"/>
      <c r="BJW15" s="293"/>
      <c r="BJX15" s="293"/>
      <c r="BJY15" s="293"/>
      <c r="BJZ15" s="293"/>
      <c r="BKA15" s="293"/>
      <c r="BKB15" s="293"/>
      <c r="BKC15" s="293"/>
      <c r="BKD15" s="293"/>
      <c r="BKE15" s="293"/>
      <c r="BKF15" s="293"/>
      <c r="BKG15" s="293"/>
      <c r="BKH15" s="293"/>
      <c r="BKI15" s="293"/>
      <c r="BKJ15" s="293"/>
      <c r="BKK15" s="293"/>
      <c r="BKL15" s="293"/>
      <c r="BKM15" s="293"/>
      <c r="BKN15" s="293"/>
      <c r="BKO15" s="293"/>
      <c r="BKP15" s="293"/>
      <c r="BKQ15" s="293"/>
      <c r="BKR15" s="293"/>
      <c r="BKS15" s="293"/>
      <c r="BKT15" s="293"/>
      <c r="BKU15" s="293"/>
      <c r="BKV15" s="293"/>
      <c r="BKW15" s="293"/>
      <c r="BKX15" s="293"/>
      <c r="BKY15" s="293"/>
      <c r="BKZ15" s="293"/>
      <c r="BLA15" s="293"/>
      <c r="BLB15" s="293"/>
      <c r="BLC15" s="293"/>
      <c r="BLD15" s="293"/>
      <c r="BLE15" s="293"/>
      <c r="BLF15" s="293"/>
      <c r="BLG15" s="293"/>
      <c r="BLH15" s="293"/>
      <c r="BLI15" s="293"/>
      <c r="BLJ15" s="293"/>
      <c r="BLK15" s="293"/>
      <c r="BLL15" s="293"/>
      <c r="BLM15" s="293"/>
      <c r="BLN15" s="293"/>
      <c r="BLO15" s="293"/>
      <c r="BLP15" s="293"/>
      <c r="BLQ15" s="293"/>
      <c r="BLR15" s="293"/>
      <c r="BLS15" s="293"/>
      <c r="BLT15" s="293"/>
      <c r="BLU15" s="293"/>
      <c r="BLV15" s="293"/>
      <c r="BLW15" s="293"/>
      <c r="BLX15" s="293"/>
      <c r="BLY15" s="293"/>
      <c r="BLZ15" s="293"/>
      <c r="BMA15" s="293"/>
      <c r="BMB15" s="293"/>
      <c r="BMC15" s="293"/>
      <c r="BMD15" s="293"/>
      <c r="BME15" s="293"/>
      <c r="BMF15" s="293"/>
      <c r="BMG15" s="293"/>
      <c r="BMH15" s="293"/>
      <c r="BMI15" s="293"/>
      <c r="BMJ15" s="293"/>
      <c r="BMK15" s="293"/>
      <c r="BML15" s="293"/>
      <c r="BMM15" s="293"/>
      <c r="BMN15" s="293"/>
      <c r="BMO15" s="293"/>
      <c r="BMP15" s="293"/>
      <c r="BMQ15" s="293"/>
      <c r="BMR15" s="293"/>
      <c r="BMS15" s="293"/>
      <c r="BMT15" s="293"/>
      <c r="BMU15" s="293"/>
      <c r="BMV15" s="293"/>
      <c r="BMW15" s="293"/>
      <c r="BMX15" s="293"/>
      <c r="BMY15" s="293"/>
      <c r="BMZ15" s="293"/>
      <c r="BNA15" s="293"/>
      <c r="BNB15" s="293"/>
      <c r="BNC15" s="293"/>
      <c r="BND15" s="293"/>
      <c r="BNE15" s="293"/>
      <c r="BNF15" s="293"/>
      <c r="BNG15" s="293"/>
      <c r="BNH15" s="293"/>
      <c r="BNI15" s="293"/>
      <c r="BNJ15" s="293"/>
      <c r="BNK15" s="293"/>
      <c r="BNL15" s="293"/>
      <c r="BNM15" s="293"/>
      <c r="BNN15" s="293"/>
      <c r="BNO15" s="293"/>
      <c r="BNP15" s="293"/>
      <c r="BNQ15" s="293"/>
      <c r="BNR15" s="293"/>
      <c r="BNS15" s="293"/>
      <c r="BNT15" s="293"/>
      <c r="BNU15" s="293"/>
      <c r="BNV15" s="293"/>
      <c r="BNW15" s="293"/>
      <c r="BNX15" s="293"/>
      <c r="BNY15" s="293"/>
      <c r="BNZ15" s="293"/>
      <c r="BOA15" s="293"/>
      <c r="BOB15" s="293"/>
      <c r="BOC15" s="293"/>
      <c r="BOD15" s="293"/>
      <c r="BOE15" s="293"/>
      <c r="BOF15" s="293"/>
      <c r="BOG15" s="293"/>
      <c r="BOH15" s="293"/>
      <c r="BOI15" s="293"/>
      <c r="BOJ15" s="293"/>
      <c r="BOK15" s="293"/>
      <c r="BOL15" s="293"/>
      <c r="BOM15" s="293"/>
      <c r="BON15" s="293"/>
      <c r="BOO15" s="293"/>
      <c r="BOP15" s="293"/>
      <c r="BOQ15" s="293"/>
      <c r="BOR15" s="293"/>
      <c r="BOS15" s="293"/>
      <c r="BOT15" s="293"/>
      <c r="BOU15" s="293"/>
      <c r="BOV15" s="293"/>
      <c r="BOW15" s="293"/>
      <c r="BOX15" s="293"/>
      <c r="BOY15" s="293"/>
      <c r="BOZ15" s="293"/>
      <c r="BPA15" s="293"/>
      <c r="BPB15" s="293"/>
      <c r="BPC15" s="293"/>
      <c r="BPD15" s="293"/>
      <c r="BPE15" s="293"/>
      <c r="BPF15" s="293"/>
      <c r="BPG15" s="293"/>
      <c r="BPH15" s="293"/>
      <c r="BPI15" s="293"/>
      <c r="BPJ15" s="293"/>
      <c r="BPK15" s="293"/>
      <c r="BPL15" s="293"/>
      <c r="BPM15" s="293"/>
      <c r="BPN15" s="293"/>
      <c r="BPO15" s="293"/>
      <c r="BPP15" s="293"/>
      <c r="BPQ15" s="293"/>
      <c r="BPR15" s="293"/>
      <c r="BPS15" s="293"/>
      <c r="BPT15" s="293"/>
      <c r="BPU15" s="293"/>
      <c r="BPV15" s="293"/>
      <c r="BPW15" s="293"/>
      <c r="BPX15" s="293"/>
      <c r="BPY15" s="293"/>
      <c r="BPZ15" s="293"/>
      <c r="BQA15" s="293"/>
      <c r="BQB15" s="293"/>
      <c r="BQC15" s="293"/>
      <c r="BQD15" s="293"/>
      <c r="BQE15" s="293"/>
      <c r="BQF15" s="293"/>
      <c r="BQG15" s="293"/>
      <c r="BQH15" s="293"/>
      <c r="BQI15" s="293"/>
      <c r="BQJ15" s="293"/>
      <c r="BQK15" s="293"/>
      <c r="BQL15" s="293"/>
      <c r="BQM15" s="293"/>
      <c r="BQN15" s="293"/>
      <c r="BQO15" s="293"/>
      <c r="BQP15" s="293"/>
      <c r="BQQ15" s="293"/>
      <c r="BQR15" s="293"/>
      <c r="BQS15" s="293"/>
      <c r="BQT15" s="293"/>
      <c r="BQU15" s="293"/>
      <c r="BQV15" s="293"/>
      <c r="BQW15" s="293"/>
      <c r="BQX15" s="293"/>
      <c r="BQY15" s="293"/>
      <c r="BQZ15" s="293"/>
      <c r="BRA15" s="293"/>
      <c r="BRB15" s="293"/>
      <c r="BRC15" s="293"/>
      <c r="BRD15" s="293"/>
      <c r="BRE15" s="293"/>
      <c r="BRF15" s="293"/>
      <c r="BRG15" s="293"/>
      <c r="BRH15" s="293"/>
      <c r="BRI15" s="293"/>
      <c r="BRJ15" s="293"/>
      <c r="BRK15" s="293"/>
      <c r="BRL15" s="293"/>
      <c r="BRM15" s="293"/>
      <c r="BRN15" s="293"/>
      <c r="BRO15" s="293"/>
      <c r="BRP15" s="293"/>
      <c r="BRQ15" s="293"/>
      <c r="BRR15" s="293"/>
      <c r="BRS15" s="293"/>
      <c r="BRT15" s="293"/>
      <c r="BRU15" s="293"/>
      <c r="BRV15" s="293"/>
      <c r="BRW15" s="293"/>
      <c r="BRX15" s="293"/>
      <c r="BRY15" s="293"/>
      <c r="BRZ15" s="293"/>
      <c r="BSA15" s="293"/>
      <c r="BSB15" s="293"/>
      <c r="BSC15" s="293"/>
      <c r="BSD15" s="293"/>
      <c r="BSE15" s="293"/>
      <c r="BSF15" s="293"/>
      <c r="BSG15" s="293"/>
      <c r="BSH15" s="293"/>
      <c r="BSI15" s="293"/>
      <c r="BSJ15" s="293"/>
      <c r="BSK15" s="293"/>
      <c r="BSL15" s="293"/>
      <c r="BSM15" s="293"/>
      <c r="BSN15" s="293"/>
      <c r="BSO15" s="293"/>
      <c r="BSP15" s="293"/>
      <c r="BSQ15" s="293"/>
      <c r="BSR15" s="293"/>
      <c r="BSS15" s="293"/>
      <c r="BST15" s="293"/>
      <c r="BSU15" s="293"/>
      <c r="BSV15" s="293"/>
      <c r="BSW15" s="293"/>
      <c r="BSX15" s="293"/>
      <c r="BSY15" s="293"/>
      <c r="BSZ15" s="293"/>
      <c r="BTA15" s="293"/>
      <c r="BTB15" s="293"/>
      <c r="BTC15" s="293"/>
      <c r="BTD15" s="293"/>
      <c r="BTE15" s="293"/>
      <c r="BTF15" s="293"/>
      <c r="BTG15" s="293"/>
      <c r="BTH15" s="293"/>
      <c r="BTI15" s="293"/>
      <c r="BTJ15" s="293"/>
      <c r="BTK15" s="293"/>
      <c r="BTL15" s="293"/>
      <c r="BTM15" s="293"/>
      <c r="BTN15" s="293"/>
      <c r="BTO15" s="293"/>
      <c r="BTP15" s="293"/>
      <c r="BTQ15" s="293"/>
      <c r="BTR15" s="293"/>
      <c r="BTS15" s="293"/>
      <c r="BTT15" s="293"/>
      <c r="BTU15" s="293"/>
      <c r="BTV15" s="293"/>
      <c r="BTW15" s="293"/>
      <c r="BTX15" s="293"/>
      <c r="BTY15" s="293"/>
      <c r="BTZ15" s="293"/>
      <c r="BUA15" s="293"/>
      <c r="BUB15" s="293"/>
      <c r="BUC15" s="293"/>
      <c r="BUD15" s="293"/>
      <c r="BUE15" s="293"/>
      <c r="BUF15" s="293"/>
      <c r="BUG15" s="293"/>
      <c r="BUH15" s="293"/>
      <c r="BUI15" s="293"/>
      <c r="BUJ15" s="293"/>
      <c r="BUK15" s="293"/>
      <c r="BUL15" s="293"/>
      <c r="BUM15" s="293"/>
      <c r="BUN15" s="293"/>
      <c r="BUO15" s="293"/>
      <c r="BUP15" s="293"/>
      <c r="BUQ15" s="293"/>
      <c r="BUR15" s="293"/>
      <c r="BUS15" s="293"/>
      <c r="BUT15" s="293"/>
      <c r="BUU15" s="293"/>
      <c r="BUV15" s="293"/>
      <c r="BUW15" s="293"/>
      <c r="BUX15" s="293"/>
      <c r="BUY15" s="293"/>
      <c r="BUZ15" s="293"/>
      <c r="BVA15" s="293"/>
      <c r="BVB15" s="293"/>
      <c r="BVC15" s="293"/>
      <c r="BVD15" s="293"/>
      <c r="BVE15" s="293"/>
      <c r="BVF15" s="293"/>
      <c r="BVG15" s="293"/>
      <c r="BVH15" s="293"/>
      <c r="BVI15" s="293"/>
      <c r="BVJ15" s="293"/>
      <c r="BVK15" s="293"/>
      <c r="BVL15" s="293"/>
      <c r="BVM15" s="293"/>
      <c r="BVN15" s="293"/>
      <c r="BVO15" s="293"/>
      <c r="BVP15" s="293"/>
      <c r="BVQ15" s="293"/>
      <c r="BVR15" s="293"/>
      <c r="BVS15" s="293"/>
      <c r="BVT15" s="293"/>
      <c r="BVU15" s="293"/>
      <c r="BVV15" s="293"/>
      <c r="BVW15" s="293"/>
      <c r="BVX15" s="293"/>
      <c r="BVY15" s="293"/>
      <c r="BVZ15" s="293"/>
      <c r="BWA15" s="293"/>
      <c r="BWB15" s="293"/>
      <c r="BWC15" s="293"/>
      <c r="BWD15" s="293"/>
      <c r="BWE15" s="293"/>
      <c r="BWF15" s="293"/>
      <c r="BWG15" s="293"/>
      <c r="BWH15" s="293"/>
      <c r="BWI15" s="293"/>
      <c r="BWJ15" s="293"/>
      <c r="BWK15" s="293"/>
      <c r="BWL15" s="293"/>
      <c r="BWM15" s="293"/>
      <c r="BWN15" s="293"/>
      <c r="BWO15" s="293"/>
      <c r="BWP15" s="293"/>
      <c r="BWQ15" s="293"/>
      <c r="BWR15" s="293"/>
      <c r="BWS15" s="293"/>
      <c r="BWT15" s="293"/>
      <c r="BWU15" s="293"/>
      <c r="BWV15" s="293"/>
      <c r="BWW15" s="293"/>
      <c r="BWX15" s="293"/>
      <c r="BWY15" s="293"/>
      <c r="BWZ15" s="293"/>
      <c r="BXA15" s="293"/>
      <c r="BXB15" s="293"/>
      <c r="BXC15" s="293"/>
      <c r="BXD15" s="293"/>
      <c r="BXE15" s="293"/>
      <c r="BXF15" s="293"/>
      <c r="BXG15" s="293"/>
      <c r="BXH15" s="293"/>
      <c r="BXI15" s="293"/>
      <c r="BXJ15" s="293"/>
      <c r="BXK15" s="293"/>
      <c r="BXL15" s="293"/>
      <c r="BXM15" s="293"/>
      <c r="BXN15" s="293"/>
      <c r="BXO15" s="293"/>
      <c r="BXP15" s="293"/>
      <c r="BXQ15" s="293"/>
      <c r="BXR15" s="293"/>
      <c r="BXS15" s="293"/>
      <c r="BXT15" s="293"/>
      <c r="BXU15" s="293"/>
      <c r="BXV15" s="293"/>
      <c r="BXW15" s="293"/>
      <c r="BXX15" s="293"/>
      <c r="BXY15" s="293"/>
      <c r="BXZ15" s="293"/>
      <c r="BYA15" s="293"/>
      <c r="BYB15" s="293"/>
      <c r="BYC15" s="293"/>
      <c r="BYD15" s="293"/>
      <c r="BYE15" s="293"/>
      <c r="BYF15" s="293"/>
      <c r="BYG15" s="293"/>
      <c r="BYH15" s="293"/>
      <c r="BYI15" s="293"/>
      <c r="BYJ15" s="293"/>
      <c r="BYK15" s="293"/>
      <c r="BYL15" s="293"/>
      <c r="BYM15" s="293"/>
      <c r="BYN15" s="293"/>
      <c r="BYO15" s="293"/>
      <c r="BYP15" s="293"/>
      <c r="BYQ15" s="293"/>
      <c r="BYR15" s="293"/>
      <c r="BYS15" s="293"/>
      <c r="BYT15" s="293"/>
      <c r="BYU15" s="293"/>
      <c r="BYV15" s="293"/>
      <c r="BYW15" s="293"/>
      <c r="BYX15" s="293"/>
      <c r="BYY15" s="293"/>
      <c r="BYZ15" s="293"/>
      <c r="BZA15" s="293"/>
      <c r="BZB15" s="293"/>
      <c r="BZC15" s="293"/>
      <c r="BZD15" s="293"/>
      <c r="BZE15" s="293"/>
      <c r="BZF15" s="293"/>
      <c r="BZG15" s="293"/>
      <c r="BZH15" s="293"/>
      <c r="BZI15" s="293"/>
      <c r="BZJ15" s="293"/>
      <c r="BZK15" s="293"/>
      <c r="BZL15" s="293"/>
      <c r="BZM15" s="293"/>
      <c r="BZN15" s="293"/>
      <c r="BZO15" s="293"/>
      <c r="BZP15" s="293"/>
      <c r="BZQ15" s="293"/>
      <c r="BZR15" s="293"/>
      <c r="BZS15" s="293"/>
      <c r="BZT15" s="293"/>
      <c r="BZU15" s="293"/>
      <c r="BZV15" s="293"/>
      <c r="BZW15" s="293"/>
      <c r="BZX15" s="293"/>
      <c r="BZY15" s="293"/>
      <c r="BZZ15" s="293"/>
      <c r="CAA15" s="293"/>
      <c r="CAB15" s="293"/>
      <c r="CAC15" s="293"/>
      <c r="CAD15" s="293"/>
      <c r="CAE15" s="293"/>
      <c r="CAF15" s="293"/>
      <c r="CAG15" s="293"/>
      <c r="CAH15" s="293"/>
      <c r="CAI15" s="293"/>
      <c r="CAJ15" s="293"/>
      <c r="CAK15" s="293"/>
      <c r="CAL15" s="293"/>
      <c r="CAM15" s="293"/>
      <c r="CAN15" s="293"/>
      <c r="CAO15" s="293"/>
      <c r="CAP15" s="293"/>
      <c r="CAQ15" s="293"/>
      <c r="CAR15" s="293"/>
      <c r="CAS15" s="293"/>
      <c r="CAT15" s="293"/>
      <c r="CAU15" s="293"/>
      <c r="CAV15" s="293"/>
      <c r="CAW15" s="293"/>
      <c r="CAX15" s="293"/>
      <c r="CAY15" s="293"/>
      <c r="CAZ15" s="293"/>
      <c r="CBA15" s="293"/>
      <c r="CBB15" s="293"/>
      <c r="CBC15" s="293"/>
      <c r="CBD15" s="293"/>
      <c r="CBE15" s="293"/>
      <c r="CBF15" s="293"/>
      <c r="CBG15" s="293"/>
      <c r="CBH15" s="293"/>
      <c r="CBI15" s="293"/>
      <c r="CBJ15" s="293"/>
      <c r="CBK15" s="293"/>
      <c r="CBL15" s="293"/>
      <c r="CBM15" s="293"/>
      <c r="CBN15" s="293"/>
      <c r="CBO15" s="293"/>
      <c r="CBP15" s="293"/>
      <c r="CBQ15" s="293"/>
      <c r="CBR15" s="293"/>
      <c r="CBS15" s="293"/>
      <c r="CBT15" s="293"/>
      <c r="CBU15" s="293"/>
      <c r="CBV15" s="293"/>
      <c r="CBW15" s="293"/>
      <c r="CBX15" s="293"/>
      <c r="CBY15" s="293"/>
      <c r="CBZ15" s="293"/>
      <c r="CCA15" s="293"/>
      <c r="CCB15" s="293"/>
      <c r="CCC15" s="293"/>
      <c r="CCD15" s="293"/>
      <c r="CCE15" s="293"/>
      <c r="CCF15" s="293"/>
      <c r="CCG15" s="293"/>
      <c r="CCH15" s="293"/>
      <c r="CCI15" s="293"/>
      <c r="CCJ15" s="293"/>
      <c r="CCK15" s="293"/>
      <c r="CCL15" s="293"/>
      <c r="CCM15" s="293"/>
      <c r="CCN15" s="293"/>
      <c r="CCO15" s="293"/>
      <c r="CCP15" s="293"/>
      <c r="CCQ15" s="293"/>
      <c r="CCR15" s="293"/>
      <c r="CCS15" s="293"/>
      <c r="CCT15" s="293"/>
      <c r="CCU15" s="293"/>
      <c r="CCV15" s="293"/>
      <c r="CCW15" s="293"/>
      <c r="CCX15" s="293"/>
      <c r="CCY15" s="293"/>
      <c r="CCZ15" s="293"/>
      <c r="CDA15" s="293"/>
      <c r="CDB15" s="293"/>
      <c r="CDC15" s="293"/>
      <c r="CDD15" s="293"/>
      <c r="CDE15" s="293"/>
      <c r="CDF15" s="293"/>
      <c r="CDG15" s="293"/>
      <c r="CDH15" s="293"/>
      <c r="CDI15" s="293"/>
      <c r="CDJ15" s="293"/>
      <c r="CDK15" s="293"/>
      <c r="CDL15" s="293"/>
      <c r="CDM15" s="293"/>
      <c r="CDN15" s="293"/>
      <c r="CDO15" s="293"/>
      <c r="CDP15" s="293"/>
      <c r="CDQ15" s="293"/>
      <c r="CDR15" s="293"/>
      <c r="CDS15" s="293"/>
      <c r="CDT15" s="293"/>
      <c r="CDU15" s="293"/>
      <c r="CDV15" s="293"/>
      <c r="CDW15" s="293"/>
      <c r="CDX15" s="293"/>
      <c r="CDY15" s="293"/>
      <c r="CDZ15" s="293"/>
      <c r="CEA15" s="293"/>
      <c r="CEB15" s="293"/>
      <c r="CEC15" s="293"/>
      <c r="CED15" s="293"/>
      <c r="CEE15" s="293"/>
      <c r="CEF15" s="293"/>
      <c r="CEG15" s="293"/>
      <c r="CEH15" s="293"/>
      <c r="CEI15" s="293"/>
      <c r="CEJ15" s="293"/>
      <c r="CEK15" s="293"/>
      <c r="CEL15" s="293"/>
      <c r="CEM15" s="293"/>
      <c r="CEN15" s="293"/>
      <c r="CEO15" s="293"/>
      <c r="CEP15" s="293"/>
      <c r="CEQ15" s="293"/>
      <c r="CER15" s="293"/>
      <c r="CES15" s="293"/>
      <c r="CET15" s="293"/>
      <c r="CEU15" s="293"/>
      <c r="CEV15" s="293"/>
      <c r="CEW15" s="293"/>
      <c r="CEX15" s="293"/>
      <c r="CEY15" s="293"/>
      <c r="CEZ15" s="293"/>
      <c r="CFA15" s="293"/>
      <c r="CFB15" s="293"/>
      <c r="CFC15" s="293"/>
      <c r="CFD15" s="293"/>
      <c r="CFE15" s="293"/>
      <c r="CFF15" s="293"/>
      <c r="CFG15" s="293"/>
      <c r="CFH15" s="293"/>
      <c r="CFI15" s="293"/>
      <c r="CFJ15" s="293"/>
      <c r="CFK15" s="293"/>
      <c r="CFL15" s="293"/>
      <c r="CFM15" s="293"/>
      <c r="CFN15" s="293"/>
      <c r="CFO15" s="293"/>
      <c r="CFP15" s="293"/>
      <c r="CFQ15" s="293"/>
      <c r="CFR15" s="293"/>
      <c r="CFS15" s="293"/>
      <c r="CFT15" s="293"/>
      <c r="CFU15" s="293"/>
      <c r="CFV15" s="293"/>
      <c r="CFW15" s="293"/>
      <c r="CFX15" s="293"/>
      <c r="CFY15" s="293"/>
      <c r="CFZ15" s="293"/>
      <c r="CGA15" s="293"/>
      <c r="CGB15" s="293"/>
      <c r="CGC15" s="293"/>
      <c r="CGD15" s="293"/>
      <c r="CGE15" s="293"/>
      <c r="CGF15" s="293"/>
      <c r="CGG15" s="293"/>
      <c r="CGH15" s="293"/>
      <c r="CGI15" s="293"/>
      <c r="CGJ15" s="293"/>
      <c r="CGK15" s="293"/>
      <c r="CGL15" s="293"/>
      <c r="CGM15" s="293"/>
      <c r="CGN15" s="293"/>
      <c r="CGO15" s="293"/>
      <c r="CGP15" s="293"/>
      <c r="CGQ15" s="293"/>
      <c r="CGR15" s="293"/>
      <c r="CGS15" s="293"/>
      <c r="CGT15" s="293"/>
      <c r="CGU15" s="293"/>
      <c r="CGV15" s="293"/>
      <c r="CGW15" s="293"/>
      <c r="CGX15" s="293"/>
      <c r="CGY15" s="293"/>
      <c r="CGZ15" s="293"/>
      <c r="CHA15" s="293"/>
      <c r="CHB15" s="293"/>
      <c r="CHC15" s="293"/>
      <c r="CHD15" s="293"/>
      <c r="CHE15" s="293"/>
      <c r="CHF15" s="293"/>
      <c r="CHG15" s="293"/>
      <c r="CHH15" s="293"/>
      <c r="CHI15" s="293"/>
      <c r="CHJ15" s="293"/>
      <c r="CHK15" s="293"/>
      <c r="CHL15" s="293"/>
      <c r="CHM15" s="293"/>
      <c r="CHN15" s="293"/>
      <c r="CHO15" s="293"/>
      <c r="CHP15" s="293"/>
      <c r="CHQ15" s="293"/>
      <c r="CHR15" s="293"/>
      <c r="CHS15" s="293"/>
      <c r="CHT15" s="293"/>
      <c r="CHU15" s="293"/>
      <c r="CHV15" s="293"/>
      <c r="CHW15" s="293"/>
      <c r="CHX15" s="293"/>
      <c r="CHY15" s="293"/>
      <c r="CHZ15" s="293"/>
      <c r="CIA15" s="293"/>
      <c r="CIB15" s="293"/>
      <c r="CIC15" s="293"/>
      <c r="CID15" s="293"/>
      <c r="CIE15" s="293"/>
      <c r="CIF15" s="293"/>
      <c r="CIG15" s="293"/>
      <c r="CIH15" s="293"/>
      <c r="CII15" s="293"/>
      <c r="CIJ15" s="293"/>
      <c r="CIK15" s="293"/>
      <c r="CIL15" s="293"/>
      <c r="CIM15" s="293"/>
      <c r="CIN15" s="293"/>
      <c r="CIO15" s="293"/>
      <c r="CIP15" s="293"/>
      <c r="CIQ15" s="293"/>
      <c r="CIR15" s="293"/>
      <c r="CIS15" s="293"/>
      <c r="CIT15" s="293"/>
      <c r="CIU15" s="293"/>
      <c r="CIV15" s="293"/>
      <c r="CIW15" s="293"/>
      <c r="CIX15" s="293"/>
      <c r="CIY15" s="293"/>
      <c r="CIZ15" s="293"/>
      <c r="CJA15" s="293"/>
      <c r="CJB15" s="293"/>
      <c r="CJC15" s="293"/>
      <c r="CJD15" s="293"/>
      <c r="CJE15" s="293"/>
      <c r="CJF15" s="293"/>
      <c r="CJG15" s="293"/>
      <c r="CJH15" s="293"/>
      <c r="CJI15" s="293"/>
      <c r="CJJ15" s="293"/>
      <c r="CJK15" s="293"/>
      <c r="CJL15" s="293"/>
      <c r="CJM15" s="293"/>
      <c r="CJN15" s="293"/>
      <c r="CJO15" s="293"/>
      <c r="CJP15" s="293"/>
      <c r="CJQ15" s="293"/>
      <c r="CJR15" s="293"/>
      <c r="CJS15" s="293"/>
      <c r="CJT15" s="293"/>
      <c r="CJU15" s="293"/>
      <c r="CJV15" s="293"/>
      <c r="CJW15" s="293"/>
      <c r="CJX15" s="293"/>
      <c r="CJY15" s="293"/>
      <c r="CJZ15" s="293"/>
      <c r="CKA15" s="293"/>
      <c r="CKB15" s="293"/>
      <c r="CKC15" s="293"/>
      <c r="CKD15" s="293"/>
      <c r="CKE15" s="293"/>
      <c r="CKF15" s="293"/>
      <c r="CKG15" s="293"/>
      <c r="CKH15" s="293"/>
      <c r="CKI15" s="293"/>
      <c r="CKJ15" s="293"/>
      <c r="CKK15" s="293"/>
      <c r="CKL15" s="293"/>
      <c r="CKM15" s="293"/>
      <c r="CKN15" s="293"/>
      <c r="CKO15" s="293"/>
      <c r="CKP15" s="293"/>
      <c r="CKQ15" s="293"/>
      <c r="CKR15" s="293"/>
      <c r="CKS15" s="293"/>
      <c r="CKT15" s="293"/>
      <c r="CKU15" s="293"/>
      <c r="CKV15" s="293"/>
      <c r="CKW15" s="293"/>
      <c r="CKX15" s="293"/>
      <c r="CKY15" s="293"/>
      <c r="CKZ15" s="293"/>
      <c r="CLA15" s="293"/>
      <c r="CLB15" s="293"/>
      <c r="CLC15" s="293"/>
      <c r="CLD15" s="293"/>
      <c r="CLE15" s="293"/>
      <c r="CLF15" s="293"/>
      <c r="CLG15" s="293"/>
      <c r="CLH15" s="293"/>
      <c r="CLI15" s="293"/>
      <c r="CLJ15" s="293"/>
      <c r="CLK15" s="293"/>
      <c r="CLL15" s="293"/>
      <c r="CLM15" s="293"/>
      <c r="CLN15" s="293"/>
      <c r="CLO15" s="293"/>
      <c r="CLP15" s="293"/>
      <c r="CLQ15" s="293"/>
      <c r="CLR15" s="293"/>
      <c r="CLS15" s="293"/>
      <c r="CLT15" s="293"/>
      <c r="CLU15" s="293"/>
      <c r="CLV15" s="293"/>
      <c r="CLW15" s="293"/>
      <c r="CLX15" s="293"/>
      <c r="CLY15" s="293"/>
      <c r="CLZ15" s="293"/>
      <c r="CMA15" s="293"/>
      <c r="CMB15" s="293"/>
      <c r="CMC15" s="293"/>
      <c r="CMD15" s="293"/>
      <c r="CME15" s="293"/>
      <c r="CMF15" s="293"/>
      <c r="CMG15" s="293"/>
      <c r="CMH15" s="293"/>
      <c r="CMI15" s="293"/>
      <c r="CMJ15" s="293"/>
      <c r="CMK15" s="293"/>
      <c r="CML15" s="293"/>
      <c r="CMM15" s="293"/>
      <c r="CMN15" s="293"/>
      <c r="CMO15" s="293"/>
      <c r="CMP15" s="293"/>
      <c r="CMQ15" s="293"/>
      <c r="CMR15" s="293"/>
      <c r="CMS15" s="293"/>
      <c r="CMT15" s="293"/>
      <c r="CMU15" s="293"/>
      <c r="CMV15" s="293"/>
      <c r="CMW15" s="293"/>
      <c r="CMX15" s="293"/>
      <c r="CMY15" s="293"/>
      <c r="CMZ15" s="293"/>
      <c r="CNA15" s="293"/>
      <c r="CNB15" s="293"/>
      <c r="CNC15" s="293"/>
      <c r="CND15" s="293"/>
      <c r="CNE15" s="293"/>
      <c r="CNF15" s="293"/>
      <c r="CNG15" s="293"/>
      <c r="CNH15" s="293"/>
      <c r="CNI15" s="293"/>
      <c r="CNJ15" s="293"/>
      <c r="CNK15" s="293"/>
      <c r="CNL15" s="293"/>
      <c r="CNM15" s="293"/>
      <c r="CNN15" s="293"/>
      <c r="CNO15" s="293"/>
      <c r="CNP15" s="293"/>
      <c r="CNQ15" s="293"/>
      <c r="CNR15" s="293"/>
      <c r="CNS15" s="293"/>
      <c r="CNT15" s="293"/>
      <c r="CNU15" s="293"/>
      <c r="CNV15" s="293"/>
      <c r="CNW15" s="293"/>
      <c r="CNX15" s="293"/>
      <c r="CNY15" s="293"/>
      <c r="CNZ15" s="293"/>
      <c r="COA15" s="293"/>
      <c r="COB15" s="293"/>
      <c r="COC15" s="293"/>
      <c r="COD15" s="293"/>
      <c r="COE15" s="293"/>
      <c r="COF15" s="293"/>
      <c r="COG15" s="293"/>
      <c r="COH15" s="293"/>
      <c r="COI15" s="293"/>
      <c r="COJ15" s="293"/>
      <c r="COK15" s="293"/>
      <c r="COL15" s="293"/>
      <c r="COM15" s="293"/>
      <c r="CON15" s="293"/>
      <c r="COO15" s="293"/>
      <c r="COP15" s="293"/>
      <c r="COQ15" s="293"/>
      <c r="COR15" s="293"/>
      <c r="COS15" s="293"/>
      <c r="COT15" s="293"/>
      <c r="COU15" s="293"/>
      <c r="COV15" s="293"/>
      <c r="COW15" s="293"/>
      <c r="COX15" s="293"/>
      <c r="COY15" s="293"/>
      <c r="COZ15" s="293"/>
      <c r="CPA15" s="293"/>
      <c r="CPB15" s="293"/>
      <c r="CPC15" s="293"/>
      <c r="CPD15" s="293"/>
      <c r="CPE15" s="293"/>
      <c r="CPF15" s="293"/>
      <c r="CPG15" s="293"/>
      <c r="CPH15" s="293"/>
      <c r="CPI15" s="293"/>
      <c r="CPJ15" s="293"/>
      <c r="CPK15" s="293"/>
      <c r="CPL15" s="293"/>
      <c r="CPM15" s="293"/>
      <c r="CPN15" s="293"/>
      <c r="CPO15" s="293"/>
      <c r="CPP15" s="293"/>
      <c r="CPQ15" s="293"/>
      <c r="CPR15" s="293"/>
      <c r="CPS15" s="293"/>
      <c r="CPT15" s="293"/>
      <c r="CPU15" s="293"/>
      <c r="CPV15" s="293"/>
      <c r="CPW15" s="293"/>
      <c r="CPX15" s="293"/>
      <c r="CPY15" s="293"/>
      <c r="CPZ15" s="293"/>
      <c r="CQA15" s="293"/>
      <c r="CQB15" s="293"/>
      <c r="CQC15" s="293"/>
      <c r="CQD15" s="293"/>
      <c r="CQE15" s="293"/>
      <c r="CQF15" s="293"/>
      <c r="CQG15" s="293"/>
      <c r="CQH15" s="293"/>
      <c r="CQI15" s="293"/>
      <c r="CQJ15" s="293"/>
      <c r="CQK15" s="293"/>
      <c r="CQL15" s="293"/>
      <c r="CQM15" s="293"/>
      <c r="CQN15" s="293"/>
      <c r="CQO15" s="293"/>
      <c r="CQP15" s="293"/>
      <c r="CQQ15" s="293"/>
      <c r="CQR15" s="293"/>
      <c r="CQS15" s="293"/>
      <c r="CQT15" s="293"/>
      <c r="CQU15" s="293"/>
      <c r="CQV15" s="293"/>
      <c r="CQW15" s="293"/>
      <c r="CQX15" s="293"/>
      <c r="CQY15" s="293"/>
      <c r="CQZ15" s="293"/>
      <c r="CRA15" s="293"/>
      <c r="CRB15" s="293"/>
      <c r="CRC15" s="293"/>
      <c r="CRD15" s="293"/>
      <c r="CRE15" s="293"/>
      <c r="CRF15" s="293"/>
      <c r="CRG15" s="293"/>
      <c r="CRH15" s="293"/>
      <c r="CRI15" s="293"/>
      <c r="CRJ15" s="293"/>
      <c r="CRK15" s="293"/>
      <c r="CRL15" s="293"/>
      <c r="CRM15" s="293"/>
      <c r="CRN15" s="293"/>
      <c r="CRO15" s="293"/>
      <c r="CRP15" s="293"/>
      <c r="CRQ15" s="293"/>
      <c r="CRR15" s="293"/>
      <c r="CRS15" s="293"/>
      <c r="CRT15" s="293"/>
      <c r="CRU15" s="293"/>
      <c r="CRV15" s="293"/>
      <c r="CRW15" s="293"/>
      <c r="CRX15" s="293"/>
      <c r="CRY15" s="293"/>
      <c r="CRZ15" s="293"/>
      <c r="CSA15" s="293"/>
      <c r="CSB15" s="293"/>
      <c r="CSC15" s="293"/>
      <c r="CSD15" s="293"/>
      <c r="CSE15" s="293"/>
      <c r="CSF15" s="293"/>
      <c r="CSG15" s="293"/>
      <c r="CSH15" s="293"/>
      <c r="CSI15" s="293"/>
      <c r="CSJ15" s="293"/>
      <c r="CSK15" s="293"/>
      <c r="CSL15" s="293"/>
      <c r="CSM15" s="293"/>
      <c r="CSN15" s="293"/>
      <c r="CSO15" s="293"/>
      <c r="CSP15" s="293"/>
      <c r="CSQ15" s="293"/>
      <c r="CSR15" s="293"/>
      <c r="CSS15" s="293"/>
      <c r="CST15" s="293"/>
      <c r="CSU15" s="293"/>
      <c r="CSV15" s="293"/>
      <c r="CSW15" s="293"/>
      <c r="CSX15" s="293"/>
      <c r="CSY15" s="293"/>
      <c r="CSZ15" s="293"/>
      <c r="CTA15" s="293"/>
      <c r="CTB15" s="293"/>
      <c r="CTC15" s="293"/>
      <c r="CTD15" s="293"/>
      <c r="CTE15" s="293"/>
      <c r="CTF15" s="293"/>
      <c r="CTG15" s="293"/>
      <c r="CTH15" s="293"/>
      <c r="CTI15" s="293"/>
      <c r="CTJ15" s="293"/>
      <c r="CTK15" s="293"/>
      <c r="CTL15" s="293"/>
      <c r="CTM15" s="293"/>
      <c r="CTN15" s="293"/>
      <c r="CTO15" s="293"/>
      <c r="CTP15" s="293"/>
      <c r="CTQ15" s="293"/>
      <c r="CTR15" s="293"/>
      <c r="CTS15" s="293"/>
      <c r="CTT15" s="293"/>
      <c r="CTU15" s="293"/>
      <c r="CTV15" s="293"/>
      <c r="CTW15" s="293"/>
      <c r="CTX15" s="293"/>
      <c r="CTY15" s="293"/>
      <c r="CTZ15" s="293"/>
      <c r="CUA15" s="293"/>
      <c r="CUB15" s="293"/>
      <c r="CUC15" s="293"/>
      <c r="CUD15" s="293"/>
      <c r="CUE15" s="293"/>
      <c r="CUF15" s="293"/>
      <c r="CUG15" s="293"/>
      <c r="CUH15" s="293"/>
      <c r="CUI15" s="293"/>
      <c r="CUJ15" s="293"/>
      <c r="CUK15" s="293"/>
      <c r="CUL15" s="293"/>
      <c r="CUM15" s="293"/>
      <c r="CUN15" s="293"/>
      <c r="CUO15" s="293"/>
      <c r="CUP15" s="293"/>
      <c r="CUQ15" s="293"/>
      <c r="CUR15" s="293"/>
      <c r="CUS15" s="293"/>
      <c r="CUT15" s="293"/>
      <c r="CUU15" s="293"/>
      <c r="CUV15" s="293"/>
      <c r="CUW15" s="293"/>
      <c r="CUX15" s="293"/>
      <c r="CUY15" s="293"/>
      <c r="CUZ15" s="293"/>
      <c r="CVA15" s="293"/>
      <c r="CVB15" s="293"/>
      <c r="CVC15" s="293"/>
      <c r="CVD15" s="293"/>
      <c r="CVE15" s="293"/>
      <c r="CVF15" s="293"/>
      <c r="CVG15" s="293"/>
      <c r="CVH15" s="293"/>
      <c r="CVI15" s="293"/>
      <c r="CVJ15" s="293"/>
      <c r="CVK15" s="293"/>
      <c r="CVL15" s="293"/>
      <c r="CVM15" s="293"/>
      <c r="CVN15" s="293"/>
      <c r="CVO15" s="293"/>
      <c r="CVP15" s="293"/>
      <c r="CVQ15" s="293"/>
      <c r="CVR15" s="293"/>
      <c r="CVS15" s="293"/>
      <c r="CVT15" s="293"/>
      <c r="CVU15" s="293"/>
      <c r="CVV15" s="293"/>
      <c r="CVW15" s="293"/>
      <c r="CVX15" s="293"/>
      <c r="CVY15" s="293"/>
      <c r="CVZ15" s="293"/>
      <c r="CWA15" s="293"/>
      <c r="CWB15" s="293"/>
      <c r="CWC15" s="293"/>
      <c r="CWD15" s="293"/>
      <c r="CWE15" s="293"/>
      <c r="CWF15" s="293"/>
      <c r="CWG15" s="293"/>
      <c r="CWH15" s="293"/>
      <c r="CWI15" s="293"/>
      <c r="CWJ15" s="293"/>
      <c r="CWK15" s="293"/>
      <c r="CWL15" s="293"/>
      <c r="CWM15" s="293"/>
      <c r="CWN15" s="293"/>
      <c r="CWO15" s="293"/>
      <c r="CWP15" s="293"/>
      <c r="CWQ15" s="293"/>
      <c r="CWR15" s="293"/>
      <c r="CWS15" s="293"/>
      <c r="CWT15" s="293"/>
      <c r="CWU15" s="293"/>
      <c r="CWV15" s="293"/>
      <c r="CWW15" s="293"/>
      <c r="CWX15" s="293"/>
      <c r="CWY15" s="293"/>
      <c r="CWZ15" s="293"/>
      <c r="CXA15" s="293"/>
      <c r="CXB15" s="293"/>
      <c r="CXC15" s="293"/>
      <c r="CXD15" s="293"/>
      <c r="CXE15" s="293"/>
      <c r="CXF15" s="293"/>
      <c r="CXG15" s="293"/>
      <c r="CXH15" s="293"/>
      <c r="CXI15" s="293"/>
      <c r="CXJ15" s="293"/>
      <c r="CXK15" s="293"/>
      <c r="CXL15" s="293"/>
      <c r="CXM15" s="293"/>
      <c r="CXN15" s="293"/>
      <c r="CXO15" s="293"/>
      <c r="CXP15" s="293"/>
      <c r="CXQ15" s="293"/>
      <c r="CXR15" s="293"/>
      <c r="CXS15" s="293"/>
      <c r="CXT15" s="293"/>
      <c r="CXU15" s="293"/>
      <c r="CXV15" s="293"/>
      <c r="CXW15" s="293"/>
      <c r="CXX15" s="293"/>
      <c r="CXY15" s="293"/>
      <c r="CXZ15" s="293"/>
      <c r="CYA15" s="293"/>
      <c r="CYB15" s="293"/>
      <c r="CYC15" s="293"/>
      <c r="CYD15" s="293"/>
      <c r="CYE15" s="293"/>
      <c r="CYF15" s="293"/>
      <c r="CYG15" s="293"/>
      <c r="CYH15" s="293"/>
      <c r="CYI15" s="293"/>
      <c r="CYJ15" s="293"/>
      <c r="CYK15" s="293"/>
      <c r="CYL15" s="293"/>
      <c r="CYM15" s="293"/>
      <c r="CYN15" s="293"/>
      <c r="CYO15" s="293"/>
      <c r="CYP15" s="293"/>
      <c r="CYQ15" s="293"/>
      <c r="CYR15" s="293"/>
      <c r="CYS15" s="293"/>
      <c r="CYT15" s="293"/>
      <c r="CYU15" s="293"/>
      <c r="CYV15" s="293"/>
      <c r="CYW15" s="293"/>
      <c r="CYX15" s="293"/>
      <c r="CYY15" s="293"/>
      <c r="CYZ15" s="293"/>
      <c r="CZA15" s="293"/>
      <c r="CZB15" s="293"/>
      <c r="CZC15" s="293"/>
      <c r="CZD15" s="293"/>
      <c r="CZE15" s="293"/>
      <c r="CZF15" s="293"/>
      <c r="CZG15" s="293"/>
      <c r="CZH15" s="293"/>
      <c r="CZI15" s="293"/>
      <c r="CZJ15" s="293"/>
      <c r="CZK15" s="293"/>
      <c r="CZL15" s="293"/>
      <c r="CZM15" s="293"/>
      <c r="CZN15" s="293"/>
      <c r="CZO15" s="293"/>
      <c r="CZP15" s="293"/>
      <c r="CZQ15" s="293"/>
      <c r="CZR15" s="293"/>
      <c r="CZS15" s="293"/>
      <c r="CZT15" s="293"/>
      <c r="CZU15" s="293"/>
      <c r="CZV15" s="293"/>
      <c r="CZW15" s="293"/>
      <c r="CZX15" s="293"/>
      <c r="CZY15" s="293"/>
      <c r="CZZ15" s="293"/>
      <c r="DAA15" s="293"/>
      <c r="DAB15" s="293"/>
      <c r="DAC15" s="293"/>
      <c r="DAD15" s="293"/>
      <c r="DAE15" s="293"/>
      <c r="DAF15" s="293"/>
      <c r="DAG15" s="293"/>
      <c r="DAH15" s="293"/>
      <c r="DAI15" s="293"/>
      <c r="DAJ15" s="293"/>
      <c r="DAK15" s="293"/>
      <c r="DAL15" s="293"/>
      <c r="DAM15" s="293"/>
      <c r="DAN15" s="293"/>
      <c r="DAO15" s="293"/>
      <c r="DAP15" s="293"/>
      <c r="DAQ15" s="293"/>
      <c r="DAR15" s="293"/>
      <c r="DAS15" s="293"/>
      <c r="DAT15" s="293"/>
      <c r="DAU15" s="293"/>
      <c r="DAV15" s="293"/>
      <c r="DAW15" s="293"/>
      <c r="DAX15" s="293"/>
      <c r="DAY15" s="293"/>
      <c r="DAZ15" s="293"/>
      <c r="DBA15" s="293"/>
      <c r="DBB15" s="293"/>
      <c r="DBC15" s="293"/>
      <c r="DBD15" s="293"/>
      <c r="DBE15" s="293"/>
      <c r="DBF15" s="293"/>
      <c r="DBG15" s="293"/>
      <c r="DBH15" s="293"/>
      <c r="DBI15" s="293"/>
      <c r="DBJ15" s="293"/>
      <c r="DBK15" s="293"/>
      <c r="DBL15" s="293"/>
      <c r="DBM15" s="293"/>
      <c r="DBN15" s="293"/>
      <c r="DBO15" s="293"/>
      <c r="DBP15" s="293"/>
      <c r="DBQ15" s="293"/>
      <c r="DBR15" s="293"/>
      <c r="DBS15" s="293"/>
      <c r="DBT15" s="293"/>
      <c r="DBU15" s="293"/>
      <c r="DBV15" s="293"/>
      <c r="DBW15" s="293"/>
      <c r="DBX15" s="293"/>
      <c r="DBY15" s="293"/>
      <c r="DBZ15" s="293"/>
      <c r="DCA15" s="293"/>
      <c r="DCB15" s="293"/>
      <c r="DCC15" s="293"/>
      <c r="DCD15" s="293"/>
      <c r="DCE15" s="293"/>
      <c r="DCF15" s="293"/>
      <c r="DCG15" s="293"/>
      <c r="DCH15" s="293"/>
      <c r="DCI15" s="293"/>
      <c r="DCJ15" s="293"/>
      <c r="DCK15" s="293"/>
      <c r="DCL15" s="293"/>
      <c r="DCM15" s="293"/>
      <c r="DCN15" s="293"/>
      <c r="DCO15" s="293"/>
      <c r="DCP15" s="293"/>
      <c r="DCQ15" s="293"/>
      <c r="DCR15" s="293"/>
      <c r="DCS15" s="293"/>
      <c r="DCT15" s="293"/>
      <c r="DCU15" s="293"/>
      <c r="DCV15" s="293"/>
      <c r="DCW15" s="293"/>
      <c r="DCX15" s="293"/>
      <c r="DCY15" s="293"/>
      <c r="DCZ15" s="293"/>
      <c r="DDA15" s="293"/>
      <c r="DDB15" s="293"/>
      <c r="DDC15" s="293"/>
      <c r="DDD15" s="293"/>
      <c r="DDE15" s="293"/>
      <c r="DDF15" s="293"/>
      <c r="DDG15" s="293"/>
      <c r="DDH15" s="293"/>
      <c r="DDI15" s="293"/>
      <c r="DDJ15" s="293"/>
      <c r="DDK15" s="293"/>
      <c r="DDL15" s="293"/>
      <c r="DDM15" s="293"/>
      <c r="DDN15" s="293"/>
      <c r="DDO15" s="293"/>
      <c r="DDP15" s="293"/>
      <c r="DDQ15" s="293"/>
      <c r="DDR15" s="293"/>
      <c r="DDS15" s="293"/>
      <c r="DDT15" s="293"/>
      <c r="DDU15" s="293"/>
      <c r="DDV15" s="293"/>
      <c r="DDW15" s="293"/>
      <c r="DDX15" s="293"/>
      <c r="DDY15" s="293"/>
      <c r="DDZ15" s="293"/>
      <c r="DEA15" s="293"/>
      <c r="DEB15" s="293"/>
      <c r="DEC15" s="293"/>
      <c r="DED15" s="293"/>
      <c r="DEE15" s="293"/>
      <c r="DEF15" s="293"/>
      <c r="DEG15" s="293"/>
      <c r="DEH15" s="293"/>
      <c r="DEI15" s="293"/>
      <c r="DEJ15" s="293"/>
      <c r="DEK15" s="293"/>
      <c r="DEL15" s="293"/>
      <c r="DEM15" s="293"/>
      <c r="DEN15" s="293"/>
      <c r="DEO15" s="293"/>
      <c r="DEP15" s="293"/>
      <c r="DEQ15" s="293"/>
      <c r="DER15" s="293"/>
      <c r="DES15" s="293"/>
      <c r="DET15" s="293"/>
      <c r="DEU15" s="293"/>
      <c r="DEV15" s="293"/>
      <c r="DEW15" s="293"/>
      <c r="DEX15" s="293"/>
      <c r="DEY15" s="293"/>
      <c r="DEZ15" s="293"/>
      <c r="DFA15" s="293"/>
      <c r="DFB15" s="293"/>
      <c r="DFC15" s="293"/>
      <c r="DFD15" s="293"/>
      <c r="DFE15" s="293"/>
      <c r="DFF15" s="293"/>
      <c r="DFG15" s="293"/>
      <c r="DFH15" s="293"/>
      <c r="DFI15" s="293"/>
      <c r="DFJ15" s="293"/>
      <c r="DFK15" s="293"/>
      <c r="DFL15" s="293"/>
      <c r="DFM15" s="293"/>
      <c r="DFN15" s="293"/>
      <c r="DFO15" s="293"/>
      <c r="DFP15" s="293"/>
      <c r="DFQ15" s="293"/>
      <c r="DFR15" s="293"/>
      <c r="DFS15" s="293"/>
      <c r="DFT15" s="293"/>
      <c r="DFU15" s="293"/>
      <c r="DFV15" s="293"/>
      <c r="DFW15" s="293"/>
      <c r="DFX15" s="293"/>
      <c r="DFY15" s="293"/>
      <c r="DFZ15" s="293"/>
      <c r="DGA15" s="293"/>
      <c r="DGB15" s="293"/>
      <c r="DGC15" s="293"/>
      <c r="DGD15" s="293"/>
      <c r="DGE15" s="293"/>
      <c r="DGF15" s="293"/>
      <c r="DGG15" s="293"/>
      <c r="DGH15" s="293"/>
      <c r="DGI15" s="293"/>
      <c r="DGJ15" s="293"/>
      <c r="DGK15" s="293"/>
      <c r="DGL15" s="293"/>
      <c r="DGM15" s="293"/>
      <c r="DGN15" s="293"/>
      <c r="DGO15" s="293"/>
      <c r="DGP15" s="293"/>
      <c r="DGQ15" s="293"/>
      <c r="DGR15" s="293"/>
      <c r="DGS15" s="293"/>
      <c r="DGT15" s="293"/>
      <c r="DGU15" s="293"/>
      <c r="DGV15" s="293"/>
      <c r="DGW15" s="293"/>
      <c r="DGX15" s="293"/>
      <c r="DGY15" s="293"/>
      <c r="DGZ15" s="293"/>
      <c r="DHA15" s="293"/>
      <c r="DHB15" s="293"/>
      <c r="DHC15" s="293"/>
      <c r="DHD15" s="293"/>
      <c r="DHE15" s="293"/>
      <c r="DHF15" s="293"/>
      <c r="DHG15" s="293"/>
      <c r="DHH15" s="293"/>
      <c r="DHI15" s="293"/>
      <c r="DHJ15" s="293"/>
      <c r="DHK15" s="293"/>
      <c r="DHL15" s="293"/>
      <c r="DHM15" s="293"/>
      <c r="DHN15" s="293"/>
      <c r="DHO15" s="293"/>
      <c r="DHP15" s="293"/>
      <c r="DHQ15" s="293"/>
      <c r="DHR15" s="293"/>
      <c r="DHS15" s="293"/>
      <c r="DHT15" s="293"/>
      <c r="DHU15" s="293"/>
      <c r="DHV15" s="293"/>
      <c r="DHW15" s="293"/>
      <c r="DHX15" s="293"/>
      <c r="DHY15" s="293"/>
      <c r="DHZ15" s="293"/>
      <c r="DIA15" s="293"/>
      <c r="DIB15" s="293"/>
      <c r="DIC15" s="293"/>
      <c r="DID15" s="293"/>
      <c r="DIE15" s="293"/>
      <c r="DIF15" s="293"/>
      <c r="DIG15" s="293"/>
      <c r="DIH15" s="293"/>
      <c r="DII15" s="293"/>
      <c r="DIJ15" s="293"/>
      <c r="DIK15" s="293"/>
      <c r="DIL15" s="293"/>
      <c r="DIM15" s="293"/>
      <c r="DIN15" s="293"/>
      <c r="DIO15" s="293"/>
      <c r="DIP15" s="293"/>
      <c r="DIQ15" s="293"/>
      <c r="DIR15" s="293"/>
      <c r="DIS15" s="293"/>
      <c r="DIT15" s="293"/>
      <c r="DIU15" s="293"/>
      <c r="DIV15" s="293"/>
      <c r="DIW15" s="293"/>
      <c r="DIX15" s="293"/>
      <c r="DIY15" s="293"/>
      <c r="DIZ15" s="293"/>
      <c r="DJA15" s="293"/>
      <c r="DJB15" s="293"/>
      <c r="DJC15" s="293"/>
      <c r="DJD15" s="293"/>
      <c r="DJE15" s="293"/>
      <c r="DJF15" s="293"/>
      <c r="DJG15" s="293"/>
      <c r="DJH15" s="293"/>
      <c r="DJI15" s="293"/>
      <c r="DJJ15" s="293"/>
      <c r="DJK15" s="293"/>
      <c r="DJL15" s="293"/>
      <c r="DJM15" s="293"/>
      <c r="DJN15" s="293"/>
      <c r="DJO15" s="293"/>
      <c r="DJP15" s="293"/>
      <c r="DJQ15" s="293"/>
      <c r="DJR15" s="293"/>
      <c r="DJS15" s="293"/>
      <c r="DJT15" s="293"/>
      <c r="DJU15" s="293"/>
      <c r="DJV15" s="293"/>
      <c r="DJW15" s="293"/>
      <c r="DJX15" s="293"/>
      <c r="DJY15" s="293"/>
      <c r="DJZ15" s="293"/>
      <c r="DKA15" s="293"/>
      <c r="DKB15" s="293"/>
      <c r="DKC15" s="293"/>
      <c r="DKD15" s="293"/>
      <c r="DKE15" s="293"/>
      <c r="DKF15" s="293"/>
      <c r="DKG15" s="293"/>
      <c r="DKH15" s="293"/>
      <c r="DKI15" s="293"/>
      <c r="DKJ15" s="293"/>
      <c r="DKK15" s="293"/>
      <c r="DKL15" s="293"/>
      <c r="DKM15" s="293"/>
      <c r="DKN15" s="293"/>
      <c r="DKO15" s="293"/>
      <c r="DKP15" s="293"/>
      <c r="DKQ15" s="293"/>
      <c r="DKR15" s="293"/>
      <c r="DKS15" s="293"/>
      <c r="DKT15" s="293"/>
      <c r="DKU15" s="293"/>
      <c r="DKV15" s="293"/>
      <c r="DKW15" s="293"/>
      <c r="DKX15" s="293"/>
      <c r="DKY15" s="293"/>
      <c r="DKZ15" s="293"/>
      <c r="DLA15" s="293"/>
      <c r="DLB15" s="293"/>
      <c r="DLC15" s="293"/>
      <c r="DLD15" s="293"/>
      <c r="DLE15" s="293"/>
      <c r="DLF15" s="293"/>
      <c r="DLG15" s="293"/>
      <c r="DLH15" s="293"/>
      <c r="DLI15" s="293"/>
      <c r="DLJ15" s="293"/>
      <c r="DLK15" s="293"/>
      <c r="DLL15" s="293"/>
      <c r="DLM15" s="293"/>
      <c r="DLN15" s="293"/>
      <c r="DLO15" s="293"/>
      <c r="DLP15" s="293"/>
      <c r="DLQ15" s="293"/>
      <c r="DLR15" s="293"/>
      <c r="DLS15" s="293"/>
      <c r="DLT15" s="293"/>
      <c r="DLU15" s="293"/>
      <c r="DLV15" s="293"/>
      <c r="DLW15" s="293"/>
      <c r="DLX15" s="293"/>
      <c r="DLY15" s="293"/>
      <c r="DLZ15" s="293"/>
      <c r="DMA15" s="293"/>
      <c r="DMB15" s="293"/>
      <c r="DMC15" s="293"/>
      <c r="DMD15" s="293"/>
      <c r="DME15" s="293"/>
      <c r="DMF15" s="293"/>
      <c r="DMG15" s="293"/>
      <c r="DMH15" s="293"/>
      <c r="DMI15" s="293"/>
      <c r="DMJ15" s="293"/>
      <c r="DMK15" s="293"/>
      <c r="DML15" s="293"/>
      <c r="DMM15" s="293"/>
      <c r="DMN15" s="293"/>
      <c r="DMO15" s="293"/>
      <c r="DMP15" s="293"/>
      <c r="DMQ15" s="293"/>
      <c r="DMR15" s="293"/>
      <c r="DMS15" s="293"/>
      <c r="DMT15" s="293"/>
      <c r="DMU15" s="293"/>
      <c r="DMV15" s="293"/>
      <c r="DMW15" s="293"/>
      <c r="DMX15" s="293"/>
      <c r="DMY15" s="293"/>
      <c r="DMZ15" s="293"/>
      <c r="DNA15" s="293"/>
      <c r="DNB15" s="293"/>
      <c r="DNC15" s="293"/>
      <c r="DND15" s="293"/>
      <c r="DNE15" s="293"/>
      <c r="DNF15" s="293"/>
      <c r="DNG15" s="293"/>
      <c r="DNH15" s="293"/>
      <c r="DNI15" s="293"/>
      <c r="DNJ15" s="293"/>
      <c r="DNK15" s="293"/>
      <c r="DNL15" s="293"/>
      <c r="DNM15" s="293"/>
      <c r="DNN15" s="293"/>
      <c r="DNO15" s="293"/>
      <c r="DNP15" s="293"/>
      <c r="DNQ15" s="293"/>
      <c r="DNR15" s="293"/>
      <c r="DNS15" s="293"/>
      <c r="DNT15" s="293"/>
      <c r="DNU15" s="293"/>
      <c r="DNV15" s="293"/>
      <c r="DNW15" s="293"/>
      <c r="DNX15" s="293"/>
      <c r="DNY15" s="293"/>
      <c r="DNZ15" s="293"/>
      <c r="DOA15" s="293"/>
      <c r="DOB15" s="293"/>
      <c r="DOC15" s="293"/>
      <c r="DOD15" s="293"/>
      <c r="DOE15" s="293"/>
      <c r="DOF15" s="293"/>
      <c r="DOG15" s="293"/>
      <c r="DOH15" s="293"/>
      <c r="DOI15" s="293"/>
      <c r="DOJ15" s="293"/>
      <c r="DOK15" s="293"/>
      <c r="DOL15" s="293"/>
      <c r="DOM15" s="293"/>
      <c r="DON15" s="293"/>
      <c r="DOO15" s="293"/>
      <c r="DOP15" s="293"/>
      <c r="DOQ15" s="293"/>
      <c r="DOR15" s="293"/>
      <c r="DOS15" s="293"/>
      <c r="DOT15" s="293"/>
      <c r="DOU15" s="293"/>
      <c r="DOV15" s="293"/>
      <c r="DOW15" s="293"/>
      <c r="DOX15" s="293"/>
      <c r="DOY15" s="293"/>
      <c r="DOZ15" s="293"/>
      <c r="DPA15" s="293"/>
      <c r="DPB15" s="293"/>
      <c r="DPC15" s="293"/>
      <c r="DPD15" s="293"/>
      <c r="DPE15" s="293"/>
      <c r="DPF15" s="293"/>
      <c r="DPG15" s="293"/>
      <c r="DPH15" s="293"/>
      <c r="DPI15" s="293"/>
      <c r="DPJ15" s="293"/>
      <c r="DPK15" s="293"/>
      <c r="DPL15" s="293"/>
      <c r="DPM15" s="293"/>
      <c r="DPN15" s="293"/>
      <c r="DPO15" s="293"/>
      <c r="DPP15" s="293"/>
      <c r="DPQ15" s="293"/>
      <c r="DPR15" s="293"/>
      <c r="DPS15" s="293"/>
      <c r="DPT15" s="293"/>
      <c r="DPU15" s="293"/>
      <c r="DPV15" s="293"/>
      <c r="DPW15" s="293"/>
      <c r="DPX15" s="293"/>
      <c r="DPY15" s="293"/>
      <c r="DPZ15" s="293"/>
      <c r="DQA15" s="293"/>
      <c r="DQB15" s="293"/>
      <c r="DQC15" s="293"/>
      <c r="DQD15" s="293"/>
      <c r="DQE15" s="293"/>
      <c r="DQF15" s="293"/>
      <c r="DQG15" s="293"/>
      <c r="DQH15" s="293"/>
      <c r="DQI15" s="293"/>
      <c r="DQJ15" s="293"/>
      <c r="DQK15" s="293"/>
      <c r="DQL15" s="293"/>
      <c r="DQM15" s="293"/>
      <c r="DQN15" s="293"/>
      <c r="DQO15" s="293"/>
      <c r="DQP15" s="293"/>
      <c r="DQQ15" s="293"/>
      <c r="DQR15" s="293"/>
      <c r="DQS15" s="293"/>
      <c r="DQT15" s="293"/>
      <c r="DQU15" s="293"/>
      <c r="DQV15" s="293"/>
      <c r="DQW15" s="293"/>
      <c r="DQX15" s="293"/>
      <c r="DQY15" s="293"/>
      <c r="DQZ15" s="293"/>
      <c r="DRA15" s="293"/>
      <c r="DRB15" s="293"/>
      <c r="DRC15" s="293"/>
      <c r="DRD15" s="293"/>
      <c r="DRE15" s="293"/>
      <c r="DRF15" s="293"/>
      <c r="DRG15" s="293"/>
      <c r="DRH15" s="293"/>
      <c r="DRI15" s="293"/>
      <c r="DRJ15" s="293"/>
      <c r="DRK15" s="293"/>
      <c r="DRL15" s="293"/>
      <c r="DRM15" s="293"/>
      <c r="DRN15" s="293"/>
      <c r="DRO15" s="293"/>
      <c r="DRP15" s="293"/>
      <c r="DRQ15" s="293"/>
      <c r="DRR15" s="293"/>
      <c r="DRS15" s="293"/>
      <c r="DRT15" s="293"/>
      <c r="DRU15" s="293"/>
      <c r="DRV15" s="293"/>
      <c r="DRW15" s="293"/>
      <c r="DRX15" s="293"/>
      <c r="DRY15" s="293"/>
      <c r="DRZ15" s="293"/>
      <c r="DSA15" s="293"/>
      <c r="DSB15" s="293"/>
      <c r="DSC15" s="293"/>
      <c r="DSD15" s="293"/>
      <c r="DSE15" s="293"/>
      <c r="DSF15" s="293"/>
      <c r="DSG15" s="293"/>
      <c r="DSH15" s="293"/>
      <c r="DSI15" s="293"/>
      <c r="DSJ15" s="293"/>
      <c r="DSK15" s="293"/>
      <c r="DSL15" s="293"/>
      <c r="DSM15" s="293"/>
      <c r="DSN15" s="293"/>
      <c r="DSO15" s="293"/>
      <c r="DSP15" s="293"/>
      <c r="DSQ15" s="293"/>
      <c r="DSR15" s="293"/>
      <c r="DSS15" s="293"/>
      <c r="DST15" s="293"/>
      <c r="DSU15" s="293"/>
      <c r="DSV15" s="293"/>
      <c r="DSW15" s="293"/>
      <c r="DSX15" s="293"/>
      <c r="DSY15" s="293"/>
      <c r="DSZ15" s="293"/>
      <c r="DTA15" s="293"/>
      <c r="DTB15" s="293"/>
      <c r="DTC15" s="293"/>
      <c r="DTD15" s="293"/>
      <c r="DTE15" s="293"/>
      <c r="DTF15" s="293"/>
      <c r="DTG15" s="293"/>
      <c r="DTH15" s="293"/>
      <c r="DTI15" s="293"/>
      <c r="DTJ15" s="293"/>
      <c r="DTK15" s="293"/>
      <c r="DTL15" s="293"/>
      <c r="DTM15" s="293"/>
      <c r="DTN15" s="293"/>
      <c r="DTO15" s="293"/>
      <c r="DTP15" s="293"/>
      <c r="DTQ15" s="293"/>
      <c r="DTR15" s="293"/>
      <c r="DTS15" s="293"/>
      <c r="DTT15" s="293"/>
      <c r="DTU15" s="293"/>
      <c r="DTV15" s="293"/>
      <c r="DTW15" s="293"/>
      <c r="DTX15" s="293"/>
      <c r="DTY15" s="293"/>
      <c r="DTZ15" s="293"/>
      <c r="DUA15" s="293"/>
      <c r="DUB15" s="293"/>
      <c r="DUC15" s="293"/>
      <c r="DUD15" s="293"/>
      <c r="DUE15" s="293"/>
      <c r="DUF15" s="293"/>
      <c r="DUG15" s="293"/>
      <c r="DUH15" s="293"/>
      <c r="DUI15" s="293"/>
      <c r="DUJ15" s="293"/>
      <c r="DUK15" s="293"/>
      <c r="DUL15" s="293"/>
      <c r="DUM15" s="293"/>
      <c r="DUN15" s="293"/>
      <c r="DUO15" s="293"/>
      <c r="DUP15" s="293"/>
      <c r="DUQ15" s="293"/>
      <c r="DUR15" s="293"/>
      <c r="DUS15" s="293"/>
      <c r="DUT15" s="293"/>
      <c r="DUU15" s="293"/>
      <c r="DUV15" s="293"/>
      <c r="DUW15" s="293"/>
      <c r="DUX15" s="293"/>
      <c r="DUY15" s="293"/>
      <c r="DUZ15" s="293"/>
      <c r="DVA15" s="293"/>
      <c r="DVB15" s="293"/>
      <c r="DVC15" s="293"/>
      <c r="DVD15" s="293"/>
      <c r="DVE15" s="293"/>
      <c r="DVF15" s="293"/>
      <c r="DVG15" s="293"/>
      <c r="DVH15" s="293"/>
      <c r="DVI15" s="293"/>
      <c r="DVJ15" s="293"/>
      <c r="DVK15" s="293"/>
      <c r="DVL15" s="293"/>
      <c r="DVM15" s="293"/>
      <c r="DVN15" s="293"/>
      <c r="DVO15" s="293"/>
      <c r="DVP15" s="293"/>
      <c r="DVQ15" s="293"/>
      <c r="DVR15" s="293"/>
      <c r="DVS15" s="293"/>
      <c r="DVT15" s="293"/>
      <c r="DVU15" s="293"/>
      <c r="DVV15" s="293"/>
      <c r="DVW15" s="293"/>
      <c r="DVX15" s="293"/>
      <c r="DVY15" s="293"/>
      <c r="DVZ15" s="293"/>
      <c r="DWA15" s="293"/>
      <c r="DWB15" s="293"/>
      <c r="DWC15" s="293"/>
      <c r="DWD15" s="293"/>
      <c r="DWE15" s="293"/>
      <c r="DWF15" s="293"/>
      <c r="DWG15" s="293"/>
      <c r="DWH15" s="293"/>
      <c r="DWI15" s="293"/>
      <c r="DWJ15" s="293"/>
      <c r="DWK15" s="293"/>
      <c r="DWL15" s="293"/>
      <c r="DWM15" s="293"/>
      <c r="DWN15" s="293"/>
      <c r="DWO15" s="293"/>
      <c r="DWP15" s="293"/>
      <c r="DWQ15" s="293"/>
      <c r="DWR15" s="293"/>
      <c r="DWS15" s="293"/>
      <c r="DWT15" s="293"/>
      <c r="DWU15" s="293"/>
      <c r="DWV15" s="293"/>
      <c r="DWW15" s="293"/>
      <c r="DWX15" s="293"/>
      <c r="DWY15" s="293"/>
      <c r="DWZ15" s="293"/>
      <c r="DXA15" s="293"/>
      <c r="DXB15" s="293"/>
      <c r="DXC15" s="293"/>
      <c r="DXD15" s="293"/>
      <c r="DXE15" s="293"/>
      <c r="DXF15" s="293"/>
      <c r="DXG15" s="293"/>
      <c r="DXH15" s="293"/>
      <c r="DXI15" s="293"/>
      <c r="DXJ15" s="293"/>
      <c r="DXK15" s="293"/>
      <c r="DXL15" s="293"/>
      <c r="DXM15" s="293"/>
      <c r="DXN15" s="293"/>
      <c r="DXO15" s="293"/>
      <c r="DXP15" s="293"/>
      <c r="DXQ15" s="293"/>
      <c r="DXR15" s="293"/>
      <c r="DXS15" s="293"/>
      <c r="DXT15" s="293"/>
      <c r="DXU15" s="293"/>
      <c r="DXV15" s="293"/>
      <c r="DXW15" s="293"/>
      <c r="DXX15" s="293"/>
      <c r="DXY15" s="293"/>
      <c r="DXZ15" s="293"/>
      <c r="DYA15" s="293"/>
      <c r="DYB15" s="293"/>
      <c r="DYC15" s="293"/>
      <c r="DYD15" s="293"/>
      <c r="DYE15" s="293"/>
      <c r="DYF15" s="293"/>
      <c r="DYG15" s="293"/>
      <c r="DYH15" s="293"/>
      <c r="DYI15" s="293"/>
      <c r="DYJ15" s="293"/>
      <c r="DYK15" s="293"/>
      <c r="DYL15" s="293"/>
      <c r="DYM15" s="293"/>
      <c r="DYN15" s="293"/>
      <c r="DYO15" s="293"/>
      <c r="DYP15" s="293"/>
      <c r="DYQ15" s="293"/>
      <c r="DYR15" s="293"/>
      <c r="DYS15" s="293"/>
      <c r="DYT15" s="293"/>
      <c r="DYU15" s="293"/>
      <c r="DYV15" s="293"/>
      <c r="DYW15" s="293"/>
      <c r="DYX15" s="293"/>
      <c r="DYY15" s="293"/>
      <c r="DYZ15" s="293"/>
      <c r="DZA15" s="293"/>
      <c r="DZB15" s="293"/>
      <c r="DZC15" s="293"/>
      <c r="DZD15" s="293"/>
      <c r="DZE15" s="293"/>
      <c r="DZF15" s="293"/>
      <c r="DZG15" s="293"/>
      <c r="DZH15" s="293"/>
      <c r="DZI15" s="293"/>
      <c r="DZJ15" s="293"/>
      <c r="DZK15" s="293"/>
      <c r="DZL15" s="293"/>
      <c r="DZM15" s="293"/>
      <c r="DZN15" s="293"/>
      <c r="DZO15" s="293"/>
      <c r="DZP15" s="293"/>
      <c r="DZQ15" s="293"/>
      <c r="DZR15" s="293"/>
      <c r="DZS15" s="293"/>
      <c r="DZT15" s="293"/>
      <c r="DZU15" s="293"/>
      <c r="DZV15" s="293"/>
      <c r="DZW15" s="293"/>
      <c r="DZX15" s="293"/>
      <c r="DZY15" s="293"/>
      <c r="DZZ15" s="293"/>
      <c r="EAA15" s="293"/>
      <c r="EAB15" s="293"/>
      <c r="EAC15" s="293"/>
      <c r="EAD15" s="293"/>
      <c r="EAE15" s="293"/>
      <c r="EAF15" s="293"/>
      <c r="EAG15" s="293"/>
      <c r="EAH15" s="293"/>
      <c r="EAI15" s="293"/>
      <c r="EAJ15" s="293"/>
      <c r="EAK15" s="293"/>
      <c r="EAL15" s="293"/>
      <c r="EAM15" s="293"/>
      <c r="EAN15" s="293"/>
      <c r="EAO15" s="293"/>
      <c r="EAP15" s="293"/>
      <c r="EAQ15" s="293"/>
      <c r="EAR15" s="293"/>
      <c r="EAS15" s="293"/>
      <c r="EAT15" s="293"/>
      <c r="EAU15" s="293"/>
      <c r="EAV15" s="293"/>
      <c r="EAW15" s="293"/>
      <c r="EAX15" s="293"/>
      <c r="EAY15" s="293"/>
      <c r="EAZ15" s="293"/>
      <c r="EBA15" s="293"/>
      <c r="EBB15" s="293"/>
      <c r="EBC15" s="293"/>
      <c r="EBD15" s="293"/>
      <c r="EBE15" s="293"/>
      <c r="EBF15" s="293"/>
      <c r="EBG15" s="293"/>
      <c r="EBH15" s="293"/>
      <c r="EBI15" s="293"/>
      <c r="EBJ15" s="293"/>
      <c r="EBK15" s="293"/>
      <c r="EBL15" s="293"/>
      <c r="EBM15" s="293"/>
      <c r="EBN15" s="293"/>
      <c r="EBO15" s="293"/>
      <c r="EBP15" s="293"/>
      <c r="EBQ15" s="293"/>
      <c r="EBR15" s="293"/>
      <c r="EBS15" s="293"/>
      <c r="EBT15" s="293"/>
      <c r="EBU15" s="293"/>
      <c r="EBV15" s="293"/>
      <c r="EBW15" s="293"/>
      <c r="EBX15" s="293"/>
      <c r="EBY15" s="293"/>
      <c r="EBZ15" s="293"/>
      <c r="ECA15" s="293"/>
      <c r="ECB15" s="293"/>
      <c r="ECC15" s="293"/>
      <c r="ECD15" s="293"/>
      <c r="ECE15" s="293"/>
      <c r="ECF15" s="293"/>
      <c r="ECG15" s="293"/>
      <c r="ECH15" s="293"/>
      <c r="ECI15" s="293"/>
      <c r="ECJ15" s="293"/>
      <c r="ECK15" s="293"/>
      <c r="ECL15" s="293"/>
      <c r="ECM15" s="293"/>
      <c r="ECN15" s="293"/>
      <c r="ECO15" s="293"/>
      <c r="ECP15" s="293"/>
      <c r="ECQ15" s="293"/>
      <c r="ECR15" s="293"/>
      <c r="ECS15" s="293"/>
      <c r="ECT15" s="293"/>
      <c r="ECU15" s="293"/>
      <c r="ECV15" s="293"/>
      <c r="ECW15" s="293"/>
      <c r="ECX15" s="293"/>
      <c r="ECY15" s="293"/>
      <c r="ECZ15" s="293"/>
      <c r="EDA15" s="293"/>
      <c r="EDB15" s="293"/>
      <c r="EDC15" s="293"/>
      <c r="EDD15" s="293"/>
      <c r="EDE15" s="293"/>
      <c r="EDF15" s="293"/>
      <c r="EDG15" s="293"/>
      <c r="EDH15" s="293"/>
      <c r="EDI15" s="293"/>
      <c r="EDJ15" s="293"/>
      <c r="EDK15" s="293"/>
      <c r="EDL15" s="293"/>
      <c r="EDM15" s="293"/>
      <c r="EDN15" s="293"/>
      <c r="EDO15" s="293"/>
      <c r="EDP15" s="293"/>
      <c r="EDQ15" s="293"/>
      <c r="EDR15" s="293"/>
      <c r="EDS15" s="293"/>
      <c r="EDT15" s="293"/>
      <c r="EDU15" s="293"/>
      <c r="EDV15" s="293"/>
      <c r="EDW15" s="293"/>
      <c r="EDX15" s="293"/>
      <c r="EDY15" s="293"/>
      <c r="EDZ15" s="293"/>
      <c r="EEA15" s="293"/>
      <c r="EEB15" s="293"/>
      <c r="EEC15" s="293"/>
      <c r="EED15" s="293"/>
      <c r="EEE15" s="293"/>
      <c r="EEF15" s="293"/>
      <c r="EEG15" s="293"/>
      <c r="EEH15" s="293"/>
      <c r="EEI15" s="293"/>
      <c r="EEJ15" s="293"/>
      <c r="EEK15" s="293"/>
      <c r="EEL15" s="293"/>
      <c r="EEM15" s="293"/>
      <c r="EEN15" s="293"/>
      <c r="EEO15" s="293"/>
      <c r="EEP15" s="293"/>
      <c r="EEQ15" s="293"/>
      <c r="EER15" s="293"/>
      <c r="EES15" s="293"/>
      <c r="EET15" s="293"/>
      <c r="EEU15" s="293"/>
      <c r="EEV15" s="293"/>
      <c r="EEW15" s="293"/>
      <c r="EEX15" s="293"/>
      <c r="EEY15" s="293"/>
      <c r="EEZ15" s="293"/>
      <c r="EFA15" s="293"/>
      <c r="EFB15" s="293"/>
      <c r="EFC15" s="293"/>
      <c r="EFD15" s="293"/>
      <c r="EFE15" s="293"/>
      <c r="EFF15" s="293"/>
      <c r="EFG15" s="293"/>
      <c r="EFH15" s="293"/>
      <c r="EFI15" s="293"/>
      <c r="EFJ15" s="293"/>
      <c r="EFK15" s="293"/>
      <c r="EFL15" s="293"/>
      <c r="EFM15" s="293"/>
      <c r="EFN15" s="293"/>
      <c r="EFO15" s="293"/>
      <c r="EFP15" s="293"/>
      <c r="EFQ15" s="293"/>
      <c r="EFR15" s="293"/>
      <c r="EFS15" s="293"/>
      <c r="EFT15" s="293"/>
      <c r="EFU15" s="293"/>
      <c r="EFV15" s="293"/>
      <c r="EFW15" s="293"/>
      <c r="EFX15" s="293"/>
      <c r="EFY15" s="293"/>
      <c r="EFZ15" s="293"/>
      <c r="EGA15" s="293"/>
      <c r="EGB15" s="293"/>
      <c r="EGC15" s="293"/>
      <c r="EGD15" s="293"/>
      <c r="EGE15" s="293"/>
      <c r="EGF15" s="293"/>
      <c r="EGG15" s="293"/>
      <c r="EGH15" s="293"/>
      <c r="EGI15" s="293"/>
      <c r="EGJ15" s="293"/>
      <c r="EGK15" s="293"/>
      <c r="EGL15" s="293"/>
      <c r="EGM15" s="293"/>
      <c r="EGN15" s="293"/>
      <c r="EGO15" s="293"/>
      <c r="EGP15" s="293"/>
      <c r="EGQ15" s="293"/>
      <c r="EGR15" s="293"/>
      <c r="EGS15" s="293"/>
      <c r="EGT15" s="293"/>
      <c r="EGU15" s="293"/>
      <c r="EGV15" s="293"/>
      <c r="EGW15" s="293"/>
      <c r="EGX15" s="293"/>
      <c r="EGY15" s="293"/>
      <c r="EGZ15" s="293"/>
      <c r="EHA15" s="293"/>
      <c r="EHB15" s="293"/>
      <c r="EHC15" s="293"/>
      <c r="EHD15" s="293"/>
      <c r="EHE15" s="293"/>
      <c r="EHF15" s="293"/>
      <c r="EHG15" s="293"/>
      <c r="EHH15" s="293"/>
      <c r="EHI15" s="293"/>
      <c r="EHJ15" s="293"/>
      <c r="EHK15" s="293"/>
      <c r="EHL15" s="293"/>
      <c r="EHM15" s="293"/>
      <c r="EHN15" s="293"/>
      <c r="EHO15" s="293"/>
      <c r="EHP15" s="293"/>
      <c r="EHQ15" s="293"/>
      <c r="EHR15" s="293"/>
      <c r="EHS15" s="293"/>
      <c r="EHT15" s="293"/>
      <c r="EHU15" s="293"/>
      <c r="EHV15" s="293"/>
      <c r="EHW15" s="293"/>
      <c r="EHX15" s="293"/>
      <c r="EHY15" s="293"/>
      <c r="EHZ15" s="293"/>
      <c r="EIA15" s="293"/>
      <c r="EIB15" s="293"/>
      <c r="EIC15" s="293"/>
      <c r="EID15" s="293"/>
      <c r="EIE15" s="293"/>
      <c r="EIF15" s="293"/>
      <c r="EIG15" s="293"/>
      <c r="EIH15" s="293"/>
      <c r="EII15" s="293"/>
      <c r="EIJ15" s="293"/>
      <c r="EIK15" s="293"/>
      <c r="EIL15" s="293"/>
      <c r="EIM15" s="293"/>
      <c r="EIN15" s="293"/>
      <c r="EIO15" s="293"/>
      <c r="EIP15" s="293"/>
      <c r="EIQ15" s="293"/>
      <c r="EIR15" s="293"/>
      <c r="EIS15" s="293"/>
      <c r="EIT15" s="293"/>
      <c r="EIU15" s="293"/>
      <c r="EIV15" s="293"/>
      <c r="EIW15" s="293"/>
      <c r="EIX15" s="293"/>
      <c r="EIY15" s="293"/>
      <c r="EIZ15" s="293"/>
      <c r="EJA15" s="293"/>
      <c r="EJB15" s="293"/>
      <c r="EJC15" s="293"/>
      <c r="EJD15" s="293"/>
      <c r="EJE15" s="293"/>
      <c r="EJF15" s="293"/>
      <c r="EJG15" s="293"/>
      <c r="EJH15" s="293"/>
      <c r="EJI15" s="293"/>
      <c r="EJJ15" s="293"/>
      <c r="EJK15" s="293"/>
      <c r="EJL15" s="293"/>
      <c r="EJM15" s="293"/>
      <c r="EJN15" s="293"/>
      <c r="EJO15" s="293"/>
      <c r="EJP15" s="293"/>
      <c r="EJQ15" s="293"/>
      <c r="EJR15" s="293"/>
      <c r="EJS15" s="293"/>
      <c r="EJT15" s="293"/>
      <c r="EJU15" s="293"/>
      <c r="EJV15" s="293"/>
      <c r="EJW15" s="293"/>
      <c r="EJX15" s="293"/>
      <c r="EJY15" s="293"/>
      <c r="EJZ15" s="293"/>
      <c r="EKA15" s="293"/>
      <c r="EKB15" s="293"/>
      <c r="EKC15" s="293"/>
      <c r="EKD15" s="293"/>
      <c r="EKE15" s="293"/>
      <c r="EKF15" s="293"/>
      <c r="EKG15" s="293"/>
      <c r="EKH15" s="293"/>
      <c r="EKI15" s="293"/>
      <c r="EKJ15" s="293"/>
      <c r="EKK15" s="293"/>
      <c r="EKL15" s="293"/>
      <c r="EKM15" s="293"/>
      <c r="EKN15" s="293"/>
      <c r="EKO15" s="293"/>
      <c r="EKP15" s="293"/>
      <c r="EKQ15" s="293"/>
      <c r="EKR15" s="293"/>
      <c r="EKS15" s="293"/>
      <c r="EKT15" s="293"/>
      <c r="EKU15" s="293"/>
      <c r="EKV15" s="293"/>
      <c r="EKW15" s="293"/>
      <c r="EKX15" s="293"/>
      <c r="EKY15" s="293"/>
      <c r="EKZ15" s="293"/>
      <c r="ELA15" s="293"/>
      <c r="ELB15" s="293"/>
      <c r="ELC15" s="293"/>
      <c r="ELD15" s="293"/>
      <c r="ELE15" s="293"/>
      <c r="ELF15" s="293"/>
      <c r="ELG15" s="293"/>
      <c r="ELH15" s="293"/>
      <c r="ELI15" s="293"/>
      <c r="ELJ15" s="293"/>
      <c r="ELK15" s="293"/>
      <c r="ELL15" s="293"/>
      <c r="ELM15" s="293"/>
      <c r="ELN15" s="293"/>
      <c r="ELO15" s="293"/>
      <c r="ELP15" s="293"/>
      <c r="ELQ15" s="293"/>
      <c r="ELR15" s="293"/>
      <c r="ELS15" s="293"/>
      <c r="ELT15" s="293"/>
      <c r="ELU15" s="293"/>
      <c r="ELV15" s="293"/>
      <c r="ELW15" s="293"/>
      <c r="ELX15" s="293"/>
      <c r="ELY15" s="293"/>
      <c r="ELZ15" s="293"/>
      <c r="EMA15" s="293"/>
      <c r="EMB15" s="293"/>
      <c r="EMC15" s="293"/>
      <c r="EMD15" s="293"/>
      <c r="EME15" s="293"/>
      <c r="EMF15" s="293"/>
      <c r="EMG15" s="293"/>
      <c r="EMH15" s="293"/>
      <c r="EMI15" s="293"/>
      <c r="EMJ15" s="293"/>
      <c r="EMK15" s="293"/>
      <c r="EML15" s="293"/>
      <c r="EMM15" s="293"/>
      <c r="EMN15" s="293"/>
      <c r="EMO15" s="293"/>
      <c r="EMP15" s="293"/>
      <c r="EMQ15" s="293"/>
      <c r="EMR15" s="293"/>
      <c r="EMS15" s="293"/>
      <c r="EMT15" s="293"/>
      <c r="EMU15" s="293"/>
      <c r="EMV15" s="293"/>
      <c r="EMW15" s="293"/>
      <c r="EMX15" s="293"/>
      <c r="EMY15" s="293"/>
      <c r="EMZ15" s="293"/>
      <c r="ENA15" s="293"/>
      <c r="ENB15" s="293"/>
      <c r="ENC15" s="293"/>
      <c r="END15" s="293"/>
      <c r="ENE15" s="293"/>
      <c r="ENF15" s="293"/>
      <c r="ENG15" s="293"/>
      <c r="ENH15" s="293"/>
      <c r="ENI15" s="293"/>
      <c r="ENJ15" s="293"/>
      <c r="ENK15" s="293"/>
      <c r="ENL15" s="293"/>
      <c r="ENM15" s="293"/>
      <c r="ENN15" s="293"/>
      <c r="ENO15" s="293"/>
      <c r="ENP15" s="293"/>
      <c r="ENQ15" s="293"/>
      <c r="ENR15" s="293"/>
      <c r="ENS15" s="293"/>
      <c r="ENT15" s="293"/>
      <c r="ENU15" s="293"/>
      <c r="ENV15" s="293"/>
      <c r="ENW15" s="293"/>
      <c r="ENX15" s="293"/>
      <c r="ENY15" s="293"/>
      <c r="ENZ15" s="293"/>
      <c r="EOA15" s="293"/>
      <c r="EOB15" s="293"/>
      <c r="EOC15" s="293"/>
      <c r="EOD15" s="293"/>
      <c r="EOE15" s="293"/>
      <c r="EOF15" s="293"/>
      <c r="EOG15" s="293"/>
      <c r="EOH15" s="293"/>
      <c r="EOI15" s="293"/>
      <c r="EOJ15" s="293"/>
      <c r="EOK15" s="293"/>
      <c r="EOL15" s="293"/>
      <c r="EOM15" s="293"/>
      <c r="EON15" s="293"/>
      <c r="EOO15" s="293"/>
      <c r="EOP15" s="293"/>
      <c r="EOQ15" s="293"/>
      <c r="EOR15" s="293"/>
      <c r="EOS15" s="293"/>
      <c r="EOT15" s="293"/>
      <c r="EOU15" s="293"/>
      <c r="EOV15" s="293"/>
      <c r="EOW15" s="293"/>
      <c r="EOX15" s="293"/>
      <c r="EOY15" s="293"/>
      <c r="EOZ15" s="293"/>
      <c r="EPA15" s="293"/>
      <c r="EPB15" s="293"/>
      <c r="EPC15" s="293"/>
      <c r="EPD15" s="293"/>
      <c r="EPE15" s="293"/>
      <c r="EPF15" s="293"/>
      <c r="EPG15" s="293"/>
      <c r="EPH15" s="293"/>
      <c r="EPI15" s="293"/>
      <c r="EPJ15" s="293"/>
      <c r="EPK15" s="293"/>
      <c r="EPL15" s="293"/>
      <c r="EPM15" s="293"/>
      <c r="EPN15" s="293"/>
      <c r="EPO15" s="293"/>
      <c r="EPP15" s="293"/>
      <c r="EPQ15" s="293"/>
      <c r="EPR15" s="293"/>
      <c r="EPS15" s="293"/>
      <c r="EPT15" s="293"/>
      <c r="EPU15" s="293"/>
      <c r="EPV15" s="293"/>
      <c r="EPW15" s="293"/>
      <c r="EPX15" s="293"/>
      <c r="EPY15" s="293"/>
      <c r="EPZ15" s="293"/>
      <c r="EQA15" s="293"/>
      <c r="EQB15" s="293"/>
      <c r="EQC15" s="293"/>
      <c r="EQD15" s="293"/>
      <c r="EQE15" s="293"/>
      <c r="EQF15" s="293"/>
      <c r="EQG15" s="293"/>
      <c r="EQH15" s="293"/>
      <c r="EQI15" s="293"/>
      <c r="EQJ15" s="293"/>
      <c r="EQK15" s="293"/>
      <c r="EQL15" s="293"/>
      <c r="EQM15" s="293"/>
      <c r="EQN15" s="293"/>
      <c r="EQO15" s="293"/>
      <c r="EQP15" s="293"/>
      <c r="EQQ15" s="293"/>
      <c r="EQR15" s="293"/>
      <c r="EQS15" s="293"/>
      <c r="EQT15" s="293"/>
      <c r="EQU15" s="293"/>
      <c r="EQV15" s="293"/>
      <c r="EQW15" s="293"/>
      <c r="EQX15" s="293"/>
      <c r="EQY15" s="293"/>
      <c r="EQZ15" s="293"/>
      <c r="ERA15" s="293"/>
      <c r="ERB15" s="293"/>
      <c r="ERC15" s="293"/>
      <c r="ERD15" s="293"/>
      <c r="ERE15" s="293"/>
      <c r="ERF15" s="293"/>
      <c r="ERG15" s="293"/>
      <c r="ERH15" s="293"/>
      <c r="ERI15" s="293"/>
      <c r="ERJ15" s="293"/>
      <c r="ERK15" s="293"/>
      <c r="ERL15" s="293"/>
      <c r="ERM15" s="293"/>
      <c r="ERN15" s="293"/>
      <c r="ERO15" s="293"/>
      <c r="ERP15" s="293"/>
      <c r="ERQ15" s="293"/>
      <c r="ERR15" s="293"/>
      <c r="ERS15" s="293"/>
      <c r="ERT15" s="293"/>
      <c r="ERU15" s="293"/>
      <c r="ERV15" s="293"/>
      <c r="ERW15" s="293"/>
      <c r="ERX15" s="293"/>
      <c r="ERY15" s="293"/>
      <c r="ERZ15" s="293"/>
      <c r="ESA15" s="293"/>
      <c r="ESB15" s="293"/>
      <c r="ESC15" s="293"/>
      <c r="ESD15" s="293"/>
      <c r="ESE15" s="293"/>
      <c r="ESF15" s="293"/>
      <c r="ESG15" s="293"/>
      <c r="ESH15" s="293"/>
      <c r="ESI15" s="293"/>
      <c r="ESJ15" s="293"/>
      <c r="ESK15" s="293"/>
      <c r="ESL15" s="293"/>
      <c r="ESM15" s="293"/>
      <c r="ESN15" s="293"/>
      <c r="ESO15" s="293"/>
      <c r="ESP15" s="293"/>
      <c r="ESQ15" s="293"/>
      <c r="ESR15" s="293"/>
      <c r="ESS15" s="293"/>
      <c r="EST15" s="293"/>
      <c r="ESU15" s="293"/>
      <c r="ESV15" s="293"/>
      <c r="ESW15" s="293"/>
      <c r="ESX15" s="293"/>
      <c r="ESY15" s="293"/>
      <c r="ESZ15" s="293"/>
      <c r="ETA15" s="293"/>
      <c r="ETB15" s="293"/>
      <c r="ETC15" s="293"/>
      <c r="ETD15" s="293"/>
      <c r="ETE15" s="293"/>
      <c r="ETF15" s="293"/>
      <c r="ETG15" s="293"/>
      <c r="ETH15" s="293"/>
      <c r="ETI15" s="293"/>
      <c r="ETJ15" s="293"/>
      <c r="ETK15" s="293"/>
      <c r="ETL15" s="293"/>
      <c r="ETM15" s="293"/>
      <c r="ETN15" s="293"/>
      <c r="ETO15" s="293"/>
      <c r="ETP15" s="293"/>
      <c r="ETQ15" s="293"/>
      <c r="ETR15" s="293"/>
      <c r="ETS15" s="293"/>
      <c r="ETT15" s="293"/>
      <c r="ETU15" s="293"/>
      <c r="ETV15" s="293"/>
      <c r="ETW15" s="293"/>
      <c r="ETX15" s="293"/>
      <c r="ETY15" s="293"/>
      <c r="ETZ15" s="293"/>
      <c r="EUA15" s="293"/>
      <c r="EUB15" s="293"/>
      <c r="EUC15" s="293"/>
      <c r="EUD15" s="293"/>
      <c r="EUE15" s="293"/>
      <c r="EUF15" s="293"/>
      <c r="EUG15" s="293"/>
      <c r="EUH15" s="293"/>
      <c r="EUI15" s="293"/>
      <c r="EUJ15" s="293"/>
      <c r="EUK15" s="293"/>
      <c r="EUL15" s="293"/>
      <c r="EUM15" s="293"/>
      <c r="EUN15" s="293"/>
      <c r="EUO15" s="293"/>
      <c r="EUP15" s="293"/>
      <c r="EUQ15" s="293"/>
      <c r="EUR15" s="293"/>
      <c r="EUS15" s="293"/>
      <c r="EUT15" s="293"/>
      <c r="EUU15" s="293"/>
      <c r="EUV15" s="293"/>
      <c r="EUW15" s="293"/>
      <c r="EUX15" s="293"/>
      <c r="EUY15" s="293"/>
      <c r="EUZ15" s="293"/>
      <c r="EVA15" s="293"/>
      <c r="EVB15" s="293"/>
      <c r="EVC15" s="293"/>
      <c r="EVD15" s="293"/>
      <c r="EVE15" s="293"/>
      <c r="EVF15" s="293"/>
      <c r="EVG15" s="293"/>
      <c r="EVH15" s="293"/>
      <c r="EVI15" s="293"/>
      <c r="EVJ15" s="293"/>
      <c r="EVK15" s="293"/>
      <c r="EVL15" s="293"/>
      <c r="EVM15" s="293"/>
      <c r="EVN15" s="293"/>
      <c r="EVO15" s="293"/>
      <c r="EVP15" s="293"/>
      <c r="EVQ15" s="293"/>
      <c r="EVR15" s="293"/>
      <c r="EVS15" s="293"/>
      <c r="EVT15" s="293"/>
      <c r="EVU15" s="293"/>
      <c r="EVV15" s="293"/>
      <c r="EVW15" s="293"/>
      <c r="EVX15" s="293"/>
      <c r="EVY15" s="293"/>
      <c r="EVZ15" s="293"/>
      <c r="EWA15" s="293"/>
      <c r="EWB15" s="293"/>
      <c r="EWC15" s="293"/>
      <c r="EWD15" s="293"/>
      <c r="EWE15" s="293"/>
      <c r="EWF15" s="293"/>
      <c r="EWG15" s="293"/>
      <c r="EWH15" s="293"/>
      <c r="EWI15" s="293"/>
      <c r="EWJ15" s="293"/>
      <c r="EWK15" s="293"/>
      <c r="EWL15" s="293"/>
      <c r="EWM15" s="293"/>
      <c r="EWN15" s="293"/>
      <c r="EWO15" s="293"/>
      <c r="EWP15" s="293"/>
      <c r="EWQ15" s="293"/>
      <c r="EWR15" s="293"/>
      <c r="EWS15" s="293"/>
      <c r="EWT15" s="293"/>
      <c r="EWU15" s="293"/>
      <c r="EWV15" s="293"/>
      <c r="EWW15" s="293"/>
      <c r="EWX15" s="293"/>
      <c r="EWY15" s="293"/>
      <c r="EWZ15" s="293"/>
      <c r="EXA15" s="293"/>
      <c r="EXB15" s="293"/>
      <c r="EXC15" s="293"/>
      <c r="EXD15" s="293"/>
      <c r="EXE15" s="293"/>
      <c r="EXF15" s="293"/>
      <c r="EXG15" s="293"/>
      <c r="EXH15" s="293"/>
      <c r="EXI15" s="293"/>
      <c r="EXJ15" s="293"/>
      <c r="EXK15" s="293"/>
      <c r="EXL15" s="293"/>
      <c r="EXM15" s="293"/>
      <c r="EXN15" s="293"/>
      <c r="EXO15" s="293"/>
      <c r="EXP15" s="293"/>
      <c r="EXQ15" s="293"/>
      <c r="EXR15" s="293"/>
      <c r="EXS15" s="293"/>
      <c r="EXT15" s="293"/>
      <c r="EXU15" s="293"/>
      <c r="EXV15" s="293"/>
      <c r="EXW15" s="293"/>
      <c r="EXX15" s="293"/>
      <c r="EXY15" s="293"/>
      <c r="EXZ15" s="293"/>
      <c r="EYA15" s="293"/>
      <c r="EYB15" s="293"/>
      <c r="EYC15" s="293"/>
      <c r="EYD15" s="293"/>
      <c r="EYE15" s="293"/>
      <c r="EYF15" s="293"/>
      <c r="EYG15" s="293"/>
      <c r="EYH15" s="293"/>
      <c r="EYI15" s="293"/>
      <c r="EYJ15" s="293"/>
      <c r="EYK15" s="293"/>
      <c r="EYL15" s="293"/>
      <c r="EYM15" s="293"/>
      <c r="EYN15" s="293"/>
      <c r="EYO15" s="293"/>
      <c r="EYP15" s="293"/>
      <c r="EYQ15" s="293"/>
      <c r="EYR15" s="293"/>
      <c r="EYS15" s="293"/>
      <c r="EYT15" s="293"/>
      <c r="EYU15" s="293"/>
      <c r="EYV15" s="293"/>
      <c r="EYW15" s="293"/>
      <c r="EYX15" s="293"/>
      <c r="EYY15" s="293"/>
      <c r="EYZ15" s="293"/>
      <c r="EZA15" s="293"/>
      <c r="EZB15" s="293"/>
      <c r="EZC15" s="293"/>
      <c r="EZD15" s="293"/>
      <c r="EZE15" s="293"/>
      <c r="EZF15" s="293"/>
      <c r="EZG15" s="293"/>
      <c r="EZH15" s="293"/>
      <c r="EZI15" s="293"/>
      <c r="EZJ15" s="293"/>
      <c r="EZK15" s="293"/>
      <c r="EZL15" s="293"/>
      <c r="EZM15" s="293"/>
      <c r="EZN15" s="293"/>
      <c r="EZO15" s="293"/>
      <c r="EZP15" s="293"/>
      <c r="EZQ15" s="293"/>
      <c r="EZR15" s="293"/>
      <c r="EZS15" s="293"/>
      <c r="EZT15" s="293"/>
      <c r="EZU15" s="293"/>
      <c r="EZV15" s="293"/>
      <c r="EZW15" s="293"/>
      <c r="EZX15" s="293"/>
      <c r="EZY15" s="293"/>
      <c r="EZZ15" s="293"/>
      <c r="FAA15" s="293"/>
      <c r="FAB15" s="293"/>
      <c r="FAC15" s="293"/>
      <c r="FAD15" s="293"/>
      <c r="FAE15" s="293"/>
      <c r="FAF15" s="293"/>
      <c r="FAG15" s="293"/>
      <c r="FAH15" s="293"/>
      <c r="FAI15" s="293"/>
      <c r="FAJ15" s="293"/>
      <c r="FAK15" s="293"/>
      <c r="FAL15" s="293"/>
      <c r="FAM15" s="293"/>
      <c r="FAN15" s="293"/>
      <c r="FAO15" s="293"/>
      <c r="FAP15" s="293"/>
      <c r="FAQ15" s="293"/>
      <c r="FAR15" s="293"/>
      <c r="FAS15" s="293"/>
      <c r="FAT15" s="293"/>
      <c r="FAU15" s="293"/>
      <c r="FAV15" s="293"/>
      <c r="FAW15" s="293"/>
      <c r="FAX15" s="293"/>
      <c r="FAY15" s="293"/>
      <c r="FAZ15" s="293"/>
      <c r="FBA15" s="293"/>
      <c r="FBB15" s="293"/>
      <c r="FBC15" s="293"/>
      <c r="FBD15" s="293"/>
      <c r="FBE15" s="293"/>
      <c r="FBF15" s="293"/>
      <c r="FBG15" s="293"/>
      <c r="FBH15" s="293"/>
      <c r="FBI15" s="293"/>
      <c r="FBJ15" s="293"/>
      <c r="FBK15" s="293"/>
      <c r="FBL15" s="293"/>
      <c r="FBM15" s="293"/>
      <c r="FBN15" s="293"/>
      <c r="FBO15" s="293"/>
      <c r="FBP15" s="293"/>
      <c r="FBQ15" s="293"/>
      <c r="FBR15" s="293"/>
      <c r="FBS15" s="293"/>
      <c r="FBT15" s="293"/>
      <c r="FBU15" s="293"/>
      <c r="FBV15" s="293"/>
      <c r="FBW15" s="293"/>
      <c r="FBX15" s="293"/>
      <c r="FBY15" s="293"/>
      <c r="FBZ15" s="293"/>
      <c r="FCA15" s="293"/>
      <c r="FCB15" s="293"/>
      <c r="FCC15" s="293"/>
      <c r="FCD15" s="293"/>
      <c r="FCE15" s="293"/>
      <c r="FCF15" s="293"/>
      <c r="FCG15" s="293"/>
      <c r="FCH15" s="293"/>
      <c r="FCI15" s="293"/>
      <c r="FCJ15" s="293"/>
      <c r="FCK15" s="293"/>
      <c r="FCL15" s="293"/>
      <c r="FCM15" s="293"/>
      <c r="FCN15" s="293"/>
      <c r="FCO15" s="293"/>
      <c r="FCP15" s="293"/>
      <c r="FCQ15" s="293"/>
      <c r="FCR15" s="293"/>
      <c r="FCS15" s="293"/>
      <c r="FCT15" s="293"/>
      <c r="FCU15" s="293"/>
      <c r="FCV15" s="293"/>
      <c r="FCW15" s="293"/>
      <c r="FCX15" s="293"/>
      <c r="FCY15" s="293"/>
      <c r="FCZ15" s="293"/>
      <c r="FDA15" s="293"/>
      <c r="FDB15" s="293"/>
      <c r="FDC15" s="293"/>
      <c r="FDD15" s="293"/>
      <c r="FDE15" s="293"/>
      <c r="FDF15" s="293"/>
      <c r="FDG15" s="293"/>
      <c r="FDH15" s="293"/>
      <c r="FDI15" s="293"/>
      <c r="FDJ15" s="293"/>
      <c r="FDK15" s="293"/>
      <c r="FDL15" s="293"/>
      <c r="FDM15" s="293"/>
      <c r="FDN15" s="293"/>
      <c r="FDO15" s="293"/>
      <c r="FDP15" s="293"/>
      <c r="FDQ15" s="293"/>
      <c r="FDR15" s="293"/>
      <c r="FDS15" s="293"/>
      <c r="FDT15" s="293"/>
      <c r="FDU15" s="293"/>
      <c r="FDV15" s="293"/>
      <c r="FDW15" s="293"/>
      <c r="FDX15" s="293"/>
      <c r="FDY15" s="293"/>
      <c r="FDZ15" s="293"/>
      <c r="FEA15" s="293"/>
      <c r="FEB15" s="293"/>
      <c r="FEC15" s="293"/>
      <c r="FED15" s="293"/>
      <c r="FEE15" s="293"/>
      <c r="FEF15" s="293"/>
      <c r="FEG15" s="293"/>
      <c r="FEH15" s="293"/>
      <c r="FEI15" s="293"/>
      <c r="FEJ15" s="293"/>
      <c r="FEK15" s="293"/>
      <c r="FEL15" s="293"/>
      <c r="FEM15" s="293"/>
      <c r="FEN15" s="293"/>
      <c r="FEO15" s="293"/>
      <c r="FEP15" s="293"/>
      <c r="FEQ15" s="293"/>
      <c r="FER15" s="293"/>
      <c r="FES15" s="293"/>
      <c r="FET15" s="293"/>
      <c r="FEU15" s="293"/>
      <c r="FEV15" s="293"/>
      <c r="FEW15" s="293"/>
      <c r="FEX15" s="293"/>
      <c r="FEY15" s="293"/>
      <c r="FEZ15" s="293"/>
      <c r="FFA15" s="293"/>
      <c r="FFB15" s="293"/>
      <c r="FFC15" s="293"/>
      <c r="FFD15" s="293"/>
      <c r="FFE15" s="293"/>
      <c r="FFF15" s="293"/>
      <c r="FFG15" s="293"/>
      <c r="FFH15" s="293"/>
      <c r="FFI15" s="293"/>
      <c r="FFJ15" s="293"/>
      <c r="FFK15" s="293"/>
      <c r="FFL15" s="293"/>
      <c r="FFM15" s="293"/>
      <c r="FFN15" s="293"/>
      <c r="FFO15" s="293"/>
      <c r="FFP15" s="293"/>
      <c r="FFQ15" s="293"/>
      <c r="FFR15" s="293"/>
      <c r="FFS15" s="293"/>
      <c r="FFT15" s="293"/>
      <c r="FFU15" s="293"/>
      <c r="FFV15" s="293"/>
      <c r="FFW15" s="293"/>
      <c r="FFX15" s="293"/>
      <c r="FFY15" s="293"/>
      <c r="FFZ15" s="293"/>
      <c r="FGA15" s="293"/>
      <c r="FGB15" s="293"/>
      <c r="FGC15" s="293"/>
      <c r="FGD15" s="293"/>
      <c r="FGE15" s="293"/>
      <c r="FGF15" s="293"/>
      <c r="FGG15" s="293"/>
      <c r="FGH15" s="293"/>
      <c r="FGI15" s="293"/>
      <c r="FGJ15" s="293"/>
      <c r="FGK15" s="293"/>
      <c r="FGL15" s="293"/>
      <c r="FGM15" s="293"/>
      <c r="FGN15" s="293"/>
      <c r="FGO15" s="293"/>
      <c r="FGP15" s="293"/>
      <c r="FGQ15" s="293"/>
      <c r="FGR15" s="293"/>
      <c r="FGS15" s="293"/>
      <c r="FGT15" s="293"/>
      <c r="FGU15" s="293"/>
      <c r="FGV15" s="293"/>
      <c r="FGW15" s="293"/>
      <c r="FGX15" s="293"/>
      <c r="FGY15" s="293"/>
      <c r="FGZ15" s="293"/>
      <c r="FHA15" s="293"/>
      <c r="FHB15" s="293"/>
      <c r="FHC15" s="293"/>
      <c r="FHD15" s="293"/>
      <c r="FHE15" s="293"/>
      <c r="FHF15" s="293"/>
      <c r="FHG15" s="293"/>
      <c r="FHH15" s="293"/>
      <c r="FHI15" s="293"/>
      <c r="FHJ15" s="293"/>
      <c r="FHK15" s="293"/>
      <c r="FHL15" s="293"/>
      <c r="FHM15" s="293"/>
      <c r="FHN15" s="293"/>
      <c r="FHO15" s="293"/>
      <c r="FHP15" s="293"/>
      <c r="FHQ15" s="293"/>
      <c r="FHR15" s="293"/>
      <c r="FHS15" s="293"/>
      <c r="FHT15" s="293"/>
      <c r="FHU15" s="293"/>
      <c r="FHV15" s="293"/>
      <c r="FHW15" s="293"/>
      <c r="FHX15" s="293"/>
      <c r="FHY15" s="293"/>
      <c r="FHZ15" s="293"/>
      <c r="FIA15" s="293"/>
      <c r="FIB15" s="293"/>
      <c r="FIC15" s="293"/>
      <c r="FID15" s="293"/>
      <c r="FIE15" s="293"/>
      <c r="FIF15" s="293"/>
      <c r="FIG15" s="293"/>
      <c r="FIH15" s="293"/>
      <c r="FII15" s="293"/>
      <c r="FIJ15" s="293"/>
      <c r="FIK15" s="293"/>
      <c r="FIL15" s="293"/>
      <c r="FIM15" s="293"/>
      <c r="FIN15" s="293"/>
      <c r="FIO15" s="293"/>
      <c r="FIP15" s="293"/>
      <c r="FIQ15" s="293"/>
      <c r="FIR15" s="293"/>
      <c r="FIS15" s="293"/>
      <c r="FIT15" s="293"/>
      <c r="FIU15" s="293"/>
      <c r="FIV15" s="293"/>
      <c r="FIW15" s="293"/>
      <c r="FIX15" s="293"/>
      <c r="FIY15" s="293"/>
      <c r="FIZ15" s="293"/>
      <c r="FJA15" s="293"/>
      <c r="FJB15" s="293"/>
      <c r="FJC15" s="293"/>
      <c r="FJD15" s="293"/>
      <c r="FJE15" s="293"/>
      <c r="FJF15" s="293"/>
      <c r="FJG15" s="293"/>
      <c r="FJH15" s="293"/>
      <c r="FJI15" s="293"/>
      <c r="FJJ15" s="293"/>
      <c r="FJK15" s="293"/>
      <c r="FJL15" s="293"/>
      <c r="FJM15" s="293"/>
      <c r="FJN15" s="293"/>
      <c r="FJO15" s="293"/>
      <c r="FJP15" s="293"/>
      <c r="FJQ15" s="293"/>
      <c r="FJR15" s="293"/>
      <c r="FJS15" s="293"/>
      <c r="FJT15" s="293"/>
      <c r="FJU15" s="293"/>
      <c r="FJV15" s="293"/>
      <c r="FJW15" s="293"/>
      <c r="FJX15" s="293"/>
      <c r="FJY15" s="293"/>
      <c r="FJZ15" s="293"/>
      <c r="FKA15" s="293"/>
      <c r="FKB15" s="293"/>
      <c r="FKC15" s="293"/>
      <c r="FKD15" s="293"/>
      <c r="FKE15" s="293"/>
      <c r="FKF15" s="293"/>
      <c r="FKG15" s="293"/>
      <c r="FKH15" s="293"/>
      <c r="FKI15" s="293"/>
      <c r="FKJ15" s="293"/>
      <c r="FKK15" s="293"/>
      <c r="FKL15" s="293"/>
      <c r="FKM15" s="293"/>
      <c r="FKN15" s="293"/>
      <c r="FKO15" s="293"/>
      <c r="FKP15" s="293"/>
      <c r="FKQ15" s="293"/>
      <c r="FKR15" s="293"/>
      <c r="FKS15" s="293"/>
      <c r="FKT15" s="293"/>
      <c r="FKU15" s="293"/>
      <c r="FKV15" s="293"/>
      <c r="FKW15" s="293"/>
      <c r="FKX15" s="293"/>
      <c r="FKY15" s="293"/>
      <c r="FKZ15" s="293"/>
      <c r="FLA15" s="293"/>
      <c r="FLB15" s="293"/>
      <c r="FLC15" s="293"/>
      <c r="FLD15" s="293"/>
      <c r="FLE15" s="293"/>
      <c r="FLF15" s="293"/>
      <c r="FLG15" s="293"/>
      <c r="FLH15" s="293"/>
      <c r="FLI15" s="293"/>
      <c r="FLJ15" s="293"/>
      <c r="FLK15" s="293"/>
      <c r="FLL15" s="293"/>
      <c r="FLM15" s="293"/>
      <c r="FLN15" s="293"/>
      <c r="FLO15" s="293"/>
      <c r="FLP15" s="293"/>
      <c r="FLQ15" s="293"/>
      <c r="FLR15" s="293"/>
      <c r="FLS15" s="293"/>
      <c r="FLT15" s="293"/>
      <c r="FLU15" s="293"/>
      <c r="FLV15" s="293"/>
      <c r="FLW15" s="293"/>
      <c r="FLX15" s="293"/>
      <c r="FLY15" s="293"/>
      <c r="FLZ15" s="293"/>
      <c r="FMA15" s="293"/>
      <c r="FMB15" s="293"/>
      <c r="FMC15" s="293"/>
      <c r="FMD15" s="293"/>
      <c r="FME15" s="293"/>
      <c r="FMF15" s="293"/>
      <c r="FMG15" s="293"/>
      <c r="FMH15" s="293"/>
      <c r="FMI15" s="293"/>
      <c r="FMJ15" s="293"/>
      <c r="FMK15" s="293"/>
      <c r="FML15" s="293"/>
      <c r="FMM15" s="293"/>
      <c r="FMN15" s="293"/>
      <c r="FMO15" s="293"/>
      <c r="FMP15" s="293"/>
      <c r="FMQ15" s="293"/>
      <c r="FMR15" s="293"/>
      <c r="FMS15" s="293"/>
      <c r="FMT15" s="293"/>
      <c r="FMU15" s="293"/>
      <c r="FMV15" s="293"/>
      <c r="FMW15" s="293"/>
      <c r="FMX15" s="293"/>
      <c r="FMY15" s="293"/>
      <c r="FMZ15" s="293"/>
      <c r="FNA15" s="293"/>
      <c r="FNB15" s="293"/>
      <c r="FNC15" s="293"/>
      <c r="FND15" s="293"/>
      <c r="FNE15" s="293"/>
      <c r="FNF15" s="293"/>
      <c r="FNG15" s="293"/>
      <c r="FNH15" s="293"/>
      <c r="FNI15" s="293"/>
      <c r="FNJ15" s="293"/>
      <c r="FNK15" s="293"/>
      <c r="FNL15" s="293"/>
      <c r="FNM15" s="293"/>
      <c r="FNN15" s="293"/>
      <c r="FNO15" s="293"/>
      <c r="FNP15" s="293"/>
      <c r="FNQ15" s="293"/>
      <c r="FNR15" s="293"/>
      <c r="FNS15" s="293"/>
      <c r="FNT15" s="293"/>
      <c r="FNU15" s="293"/>
      <c r="FNV15" s="293"/>
      <c r="FNW15" s="293"/>
      <c r="FNX15" s="293"/>
      <c r="FNY15" s="293"/>
      <c r="FNZ15" s="293"/>
      <c r="FOA15" s="293"/>
      <c r="FOB15" s="293"/>
      <c r="FOC15" s="293"/>
      <c r="FOD15" s="293"/>
      <c r="FOE15" s="293"/>
      <c r="FOF15" s="293"/>
      <c r="FOG15" s="293"/>
      <c r="FOH15" s="293"/>
      <c r="FOI15" s="293"/>
      <c r="FOJ15" s="293"/>
      <c r="FOK15" s="293"/>
      <c r="FOL15" s="293"/>
      <c r="FOM15" s="293"/>
      <c r="FON15" s="293"/>
      <c r="FOO15" s="293"/>
      <c r="FOP15" s="293"/>
      <c r="FOQ15" s="293"/>
      <c r="FOR15" s="293"/>
      <c r="FOS15" s="293"/>
      <c r="FOT15" s="293"/>
      <c r="FOU15" s="293"/>
      <c r="FOV15" s="293"/>
      <c r="FOW15" s="293"/>
      <c r="FOX15" s="293"/>
      <c r="FOY15" s="293"/>
      <c r="FOZ15" s="293"/>
      <c r="FPA15" s="293"/>
      <c r="FPB15" s="293"/>
      <c r="FPC15" s="293"/>
      <c r="FPD15" s="293"/>
      <c r="FPE15" s="293"/>
      <c r="FPF15" s="293"/>
      <c r="FPG15" s="293"/>
      <c r="FPH15" s="293"/>
      <c r="FPI15" s="293"/>
      <c r="FPJ15" s="293"/>
      <c r="FPK15" s="293"/>
      <c r="FPL15" s="293"/>
      <c r="FPM15" s="293"/>
      <c r="FPN15" s="293"/>
      <c r="FPO15" s="293"/>
      <c r="FPP15" s="293"/>
      <c r="FPQ15" s="293"/>
      <c r="FPR15" s="293"/>
      <c r="FPS15" s="293"/>
      <c r="FPT15" s="293"/>
      <c r="FPU15" s="293"/>
      <c r="FPV15" s="293"/>
      <c r="FPW15" s="293"/>
      <c r="FPX15" s="293"/>
      <c r="FPY15" s="293"/>
      <c r="FPZ15" s="293"/>
      <c r="FQA15" s="293"/>
      <c r="FQB15" s="293"/>
      <c r="FQC15" s="293"/>
      <c r="FQD15" s="293"/>
      <c r="FQE15" s="293"/>
      <c r="FQF15" s="293"/>
      <c r="FQG15" s="293"/>
      <c r="FQH15" s="293"/>
      <c r="FQI15" s="293"/>
      <c r="FQJ15" s="293"/>
      <c r="FQK15" s="293"/>
      <c r="FQL15" s="293"/>
      <c r="FQM15" s="293"/>
      <c r="FQN15" s="293"/>
      <c r="FQO15" s="293"/>
      <c r="FQP15" s="293"/>
      <c r="FQQ15" s="293"/>
      <c r="FQR15" s="293"/>
      <c r="FQS15" s="293"/>
      <c r="FQT15" s="293"/>
      <c r="FQU15" s="293"/>
      <c r="FQV15" s="293"/>
      <c r="FQW15" s="293"/>
      <c r="FQX15" s="293"/>
      <c r="FQY15" s="293"/>
      <c r="FQZ15" s="293"/>
      <c r="FRA15" s="293"/>
      <c r="FRB15" s="293"/>
      <c r="FRC15" s="293"/>
      <c r="FRD15" s="293"/>
      <c r="FRE15" s="293"/>
      <c r="FRF15" s="293"/>
      <c r="FRG15" s="293"/>
      <c r="FRH15" s="293"/>
      <c r="FRI15" s="293"/>
      <c r="FRJ15" s="293"/>
      <c r="FRK15" s="293"/>
      <c r="FRL15" s="293"/>
      <c r="FRM15" s="293"/>
      <c r="FRN15" s="293"/>
      <c r="FRO15" s="293"/>
      <c r="FRP15" s="293"/>
      <c r="FRQ15" s="293"/>
      <c r="FRR15" s="293"/>
      <c r="FRS15" s="293"/>
      <c r="FRT15" s="293"/>
      <c r="FRU15" s="293"/>
      <c r="FRV15" s="293"/>
      <c r="FRW15" s="293"/>
      <c r="FRX15" s="293"/>
      <c r="FRY15" s="293"/>
      <c r="FRZ15" s="293"/>
      <c r="FSA15" s="293"/>
      <c r="FSB15" s="293"/>
      <c r="FSC15" s="293"/>
      <c r="FSD15" s="293"/>
      <c r="FSE15" s="293"/>
      <c r="FSF15" s="293"/>
      <c r="FSG15" s="293"/>
      <c r="FSH15" s="293"/>
      <c r="FSI15" s="293"/>
      <c r="FSJ15" s="293"/>
      <c r="FSK15" s="293"/>
      <c r="FSL15" s="293"/>
      <c r="FSM15" s="293"/>
      <c r="FSN15" s="293"/>
      <c r="FSO15" s="293"/>
      <c r="FSP15" s="293"/>
      <c r="FSQ15" s="293"/>
      <c r="FSR15" s="293"/>
      <c r="FSS15" s="293"/>
      <c r="FST15" s="293"/>
      <c r="FSU15" s="293"/>
      <c r="FSV15" s="293"/>
      <c r="FSW15" s="293"/>
      <c r="FSX15" s="293"/>
      <c r="FSY15" s="293"/>
      <c r="FSZ15" s="293"/>
      <c r="FTA15" s="293"/>
      <c r="FTB15" s="293"/>
      <c r="FTC15" s="293"/>
      <c r="FTD15" s="293"/>
      <c r="FTE15" s="293"/>
      <c r="FTF15" s="293"/>
      <c r="FTG15" s="293"/>
      <c r="FTH15" s="293"/>
      <c r="FTI15" s="293"/>
      <c r="FTJ15" s="293"/>
      <c r="FTK15" s="293"/>
      <c r="FTL15" s="293"/>
      <c r="FTM15" s="293"/>
      <c r="FTN15" s="293"/>
      <c r="FTO15" s="293"/>
      <c r="FTP15" s="293"/>
      <c r="FTQ15" s="293"/>
      <c r="FTR15" s="293"/>
      <c r="FTS15" s="293"/>
      <c r="FTT15" s="293"/>
      <c r="FTU15" s="293"/>
      <c r="FTV15" s="293"/>
      <c r="FTW15" s="293"/>
      <c r="FTX15" s="293"/>
      <c r="FTY15" s="293"/>
      <c r="FTZ15" s="293"/>
      <c r="FUA15" s="293"/>
      <c r="FUB15" s="293"/>
      <c r="FUC15" s="293"/>
      <c r="FUD15" s="293"/>
      <c r="FUE15" s="293"/>
      <c r="FUF15" s="293"/>
      <c r="FUG15" s="293"/>
      <c r="FUH15" s="293"/>
      <c r="FUI15" s="293"/>
      <c r="FUJ15" s="293"/>
      <c r="FUK15" s="293"/>
      <c r="FUL15" s="293"/>
      <c r="FUM15" s="293"/>
      <c r="FUN15" s="293"/>
      <c r="FUO15" s="293"/>
      <c r="FUP15" s="293"/>
      <c r="FUQ15" s="293"/>
      <c r="FUR15" s="293"/>
      <c r="FUS15" s="293"/>
      <c r="FUT15" s="293"/>
      <c r="FUU15" s="293"/>
      <c r="FUV15" s="293"/>
      <c r="FUW15" s="293"/>
      <c r="FUX15" s="293"/>
      <c r="FUY15" s="293"/>
      <c r="FUZ15" s="293"/>
      <c r="FVA15" s="293"/>
      <c r="FVB15" s="293"/>
      <c r="FVC15" s="293"/>
      <c r="FVD15" s="293"/>
      <c r="FVE15" s="293"/>
      <c r="FVF15" s="293"/>
      <c r="FVG15" s="293"/>
      <c r="FVH15" s="293"/>
      <c r="FVI15" s="293"/>
      <c r="FVJ15" s="293"/>
      <c r="FVK15" s="293"/>
      <c r="FVL15" s="293"/>
      <c r="FVM15" s="293"/>
      <c r="FVN15" s="293"/>
      <c r="FVO15" s="293"/>
      <c r="FVP15" s="293"/>
      <c r="FVQ15" s="293"/>
      <c r="FVR15" s="293"/>
      <c r="FVS15" s="293"/>
      <c r="FVT15" s="293"/>
      <c r="FVU15" s="293"/>
      <c r="FVV15" s="293"/>
      <c r="FVW15" s="293"/>
      <c r="FVX15" s="293"/>
      <c r="FVY15" s="293"/>
      <c r="FVZ15" s="293"/>
      <c r="FWA15" s="293"/>
      <c r="FWB15" s="293"/>
      <c r="FWC15" s="293"/>
      <c r="FWD15" s="293"/>
      <c r="FWE15" s="293"/>
      <c r="FWF15" s="293"/>
      <c r="FWG15" s="293"/>
      <c r="FWH15" s="293"/>
      <c r="FWI15" s="293"/>
      <c r="FWJ15" s="293"/>
      <c r="FWK15" s="293"/>
      <c r="FWL15" s="293"/>
      <c r="FWM15" s="293"/>
      <c r="FWN15" s="293"/>
      <c r="FWO15" s="293"/>
      <c r="FWP15" s="293"/>
      <c r="FWQ15" s="293"/>
      <c r="FWR15" s="293"/>
      <c r="FWS15" s="293"/>
      <c r="FWT15" s="293"/>
      <c r="FWU15" s="293"/>
      <c r="FWV15" s="293"/>
      <c r="FWW15" s="293"/>
      <c r="FWX15" s="293"/>
      <c r="FWY15" s="293"/>
      <c r="FWZ15" s="293"/>
      <c r="FXA15" s="293"/>
      <c r="FXB15" s="293"/>
      <c r="FXC15" s="293"/>
      <c r="FXD15" s="293"/>
      <c r="FXE15" s="293"/>
      <c r="FXF15" s="293"/>
      <c r="FXG15" s="293"/>
      <c r="FXH15" s="293"/>
      <c r="FXI15" s="293"/>
      <c r="FXJ15" s="293"/>
      <c r="FXK15" s="293"/>
      <c r="FXL15" s="293"/>
      <c r="FXM15" s="293"/>
      <c r="FXN15" s="293"/>
      <c r="FXO15" s="293"/>
      <c r="FXP15" s="293"/>
      <c r="FXQ15" s="293"/>
      <c r="FXR15" s="293"/>
      <c r="FXS15" s="293"/>
      <c r="FXT15" s="293"/>
      <c r="FXU15" s="293"/>
      <c r="FXV15" s="293"/>
      <c r="FXW15" s="293"/>
      <c r="FXX15" s="293"/>
      <c r="FXY15" s="293"/>
      <c r="FXZ15" s="293"/>
      <c r="FYA15" s="293"/>
      <c r="FYB15" s="293"/>
      <c r="FYC15" s="293"/>
      <c r="FYD15" s="293"/>
      <c r="FYE15" s="293"/>
      <c r="FYF15" s="293"/>
      <c r="FYG15" s="293"/>
      <c r="FYH15" s="293"/>
      <c r="FYI15" s="293"/>
      <c r="FYJ15" s="293"/>
      <c r="FYK15" s="293"/>
      <c r="FYL15" s="293"/>
      <c r="FYM15" s="293"/>
      <c r="FYN15" s="293"/>
      <c r="FYO15" s="293"/>
      <c r="FYP15" s="293"/>
      <c r="FYQ15" s="293"/>
      <c r="FYR15" s="293"/>
      <c r="FYS15" s="293"/>
      <c r="FYT15" s="293"/>
      <c r="FYU15" s="293"/>
      <c r="FYV15" s="293"/>
      <c r="FYW15" s="293"/>
      <c r="FYX15" s="293"/>
      <c r="FYY15" s="293"/>
      <c r="FYZ15" s="293"/>
      <c r="FZA15" s="293"/>
      <c r="FZB15" s="293"/>
      <c r="FZC15" s="293"/>
      <c r="FZD15" s="293"/>
      <c r="FZE15" s="293"/>
      <c r="FZF15" s="293"/>
      <c r="FZG15" s="293"/>
      <c r="FZH15" s="293"/>
      <c r="FZI15" s="293"/>
      <c r="FZJ15" s="293"/>
      <c r="FZK15" s="293"/>
      <c r="FZL15" s="293"/>
      <c r="FZM15" s="293"/>
      <c r="FZN15" s="293"/>
      <c r="FZO15" s="293"/>
      <c r="FZP15" s="293"/>
      <c r="FZQ15" s="293"/>
      <c r="FZR15" s="293"/>
      <c r="FZS15" s="293"/>
      <c r="FZT15" s="293"/>
      <c r="FZU15" s="293"/>
      <c r="FZV15" s="293"/>
      <c r="FZW15" s="293"/>
      <c r="FZX15" s="293"/>
      <c r="FZY15" s="293"/>
      <c r="FZZ15" s="293"/>
      <c r="GAA15" s="293"/>
      <c r="GAB15" s="293"/>
      <c r="GAC15" s="293"/>
      <c r="GAD15" s="293"/>
      <c r="GAE15" s="293"/>
      <c r="GAF15" s="293"/>
      <c r="GAG15" s="293"/>
      <c r="GAH15" s="293"/>
      <c r="GAI15" s="293"/>
      <c r="GAJ15" s="293"/>
      <c r="GAK15" s="293"/>
      <c r="GAL15" s="293"/>
      <c r="GAM15" s="293"/>
      <c r="GAN15" s="293"/>
      <c r="GAO15" s="293"/>
      <c r="GAP15" s="293"/>
      <c r="GAQ15" s="293"/>
      <c r="GAR15" s="293"/>
      <c r="GAS15" s="293"/>
      <c r="GAT15" s="293"/>
      <c r="GAU15" s="293"/>
      <c r="GAV15" s="293"/>
      <c r="GAW15" s="293"/>
      <c r="GAX15" s="293"/>
      <c r="GAY15" s="293"/>
      <c r="GAZ15" s="293"/>
      <c r="GBA15" s="293"/>
      <c r="GBB15" s="293"/>
      <c r="GBC15" s="293"/>
      <c r="GBD15" s="293"/>
      <c r="GBE15" s="293"/>
      <c r="GBF15" s="293"/>
      <c r="GBG15" s="293"/>
      <c r="GBH15" s="293"/>
      <c r="GBI15" s="293"/>
      <c r="GBJ15" s="293"/>
      <c r="GBK15" s="293"/>
      <c r="GBL15" s="293"/>
      <c r="GBM15" s="293"/>
      <c r="GBN15" s="293"/>
      <c r="GBO15" s="293"/>
      <c r="GBP15" s="293"/>
      <c r="GBQ15" s="293"/>
      <c r="GBR15" s="293"/>
      <c r="GBS15" s="293"/>
      <c r="GBT15" s="293"/>
      <c r="GBU15" s="293"/>
      <c r="GBV15" s="293"/>
      <c r="GBW15" s="293"/>
      <c r="GBX15" s="293"/>
      <c r="GBY15" s="293"/>
      <c r="GBZ15" s="293"/>
      <c r="GCA15" s="293"/>
      <c r="GCB15" s="293"/>
      <c r="GCC15" s="293"/>
      <c r="GCD15" s="293"/>
      <c r="GCE15" s="293"/>
      <c r="GCF15" s="293"/>
      <c r="GCG15" s="293"/>
      <c r="GCH15" s="293"/>
      <c r="GCI15" s="293"/>
      <c r="GCJ15" s="293"/>
      <c r="GCK15" s="293"/>
      <c r="GCL15" s="293"/>
      <c r="GCM15" s="293"/>
      <c r="GCN15" s="293"/>
      <c r="GCO15" s="293"/>
      <c r="GCP15" s="293"/>
      <c r="GCQ15" s="293"/>
      <c r="GCR15" s="293"/>
      <c r="GCS15" s="293"/>
      <c r="GCT15" s="293"/>
      <c r="GCU15" s="293"/>
      <c r="GCV15" s="293"/>
      <c r="GCW15" s="293"/>
      <c r="GCX15" s="293"/>
      <c r="GCY15" s="293"/>
      <c r="GCZ15" s="293"/>
      <c r="GDA15" s="293"/>
      <c r="GDB15" s="293"/>
      <c r="GDC15" s="293"/>
      <c r="GDD15" s="293"/>
      <c r="GDE15" s="293"/>
      <c r="GDF15" s="293"/>
      <c r="GDG15" s="293"/>
      <c r="GDH15" s="293"/>
      <c r="GDI15" s="293"/>
      <c r="GDJ15" s="293"/>
      <c r="GDK15" s="293"/>
      <c r="GDL15" s="293"/>
      <c r="GDM15" s="293"/>
      <c r="GDN15" s="293"/>
      <c r="GDO15" s="293"/>
      <c r="GDP15" s="293"/>
      <c r="GDQ15" s="293"/>
      <c r="GDR15" s="293"/>
      <c r="GDS15" s="293"/>
      <c r="GDT15" s="293"/>
      <c r="GDU15" s="293"/>
      <c r="GDV15" s="293"/>
      <c r="GDW15" s="293"/>
      <c r="GDX15" s="293"/>
      <c r="GDY15" s="293"/>
      <c r="GDZ15" s="293"/>
      <c r="GEA15" s="293"/>
      <c r="GEB15" s="293"/>
      <c r="GEC15" s="293"/>
      <c r="GED15" s="293"/>
      <c r="GEE15" s="293"/>
      <c r="GEF15" s="293"/>
      <c r="GEG15" s="293"/>
      <c r="GEH15" s="293"/>
      <c r="GEI15" s="293"/>
      <c r="GEJ15" s="293"/>
      <c r="GEK15" s="293"/>
      <c r="GEL15" s="293"/>
      <c r="GEM15" s="293"/>
      <c r="GEN15" s="293"/>
      <c r="GEO15" s="293"/>
      <c r="GEP15" s="293"/>
      <c r="GEQ15" s="293"/>
      <c r="GER15" s="293"/>
      <c r="GES15" s="293"/>
      <c r="GET15" s="293"/>
      <c r="GEU15" s="293"/>
      <c r="GEV15" s="293"/>
      <c r="GEW15" s="293"/>
      <c r="GEX15" s="293"/>
      <c r="GEY15" s="293"/>
      <c r="GEZ15" s="293"/>
      <c r="GFA15" s="293"/>
      <c r="GFB15" s="293"/>
      <c r="GFC15" s="293"/>
      <c r="GFD15" s="293"/>
      <c r="GFE15" s="293"/>
      <c r="GFF15" s="293"/>
      <c r="GFG15" s="293"/>
      <c r="GFH15" s="293"/>
      <c r="GFI15" s="293"/>
      <c r="GFJ15" s="293"/>
      <c r="GFK15" s="293"/>
      <c r="GFL15" s="293"/>
      <c r="GFM15" s="293"/>
      <c r="GFN15" s="293"/>
      <c r="GFO15" s="293"/>
      <c r="GFP15" s="293"/>
      <c r="GFQ15" s="293"/>
      <c r="GFR15" s="293"/>
      <c r="GFS15" s="293"/>
      <c r="GFT15" s="293"/>
      <c r="GFU15" s="293"/>
      <c r="GFV15" s="293"/>
      <c r="GFW15" s="293"/>
      <c r="GFX15" s="293"/>
      <c r="GFY15" s="293"/>
      <c r="GFZ15" s="293"/>
      <c r="GGA15" s="293"/>
      <c r="GGB15" s="293"/>
      <c r="GGC15" s="293"/>
      <c r="GGD15" s="293"/>
      <c r="GGE15" s="293"/>
      <c r="GGF15" s="293"/>
      <c r="GGG15" s="293"/>
      <c r="GGH15" s="293"/>
      <c r="GGI15" s="293"/>
      <c r="GGJ15" s="293"/>
      <c r="GGK15" s="293"/>
      <c r="GGL15" s="293"/>
      <c r="GGM15" s="293"/>
      <c r="GGN15" s="293"/>
      <c r="GGO15" s="293"/>
      <c r="GGP15" s="293"/>
      <c r="GGQ15" s="293"/>
      <c r="GGR15" s="293"/>
      <c r="GGS15" s="293"/>
      <c r="GGT15" s="293"/>
      <c r="GGU15" s="293"/>
      <c r="GGV15" s="293"/>
      <c r="GGW15" s="293"/>
      <c r="GGX15" s="293"/>
      <c r="GGY15" s="293"/>
      <c r="GGZ15" s="293"/>
      <c r="GHA15" s="293"/>
      <c r="GHB15" s="293"/>
      <c r="GHC15" s="293"/>
      <c r="GHD15" s="293"/>
      <c r="GHE15" s="293"/>
      <c r="GHF15" s="293"/>
      <c r="GHG15" s="293"/>
      <c r="GHH15" s="293"/>
      <c r="GHI15" s="293"/>
      <c r="GHJ15" s="293"/>
      <c r="GHK15" s="293"/>
      <c r="GHL15" s="293"/>
      <c r="GHM15" s="293"/>
      <c r="GHN15" s="293"/>
      <c r="GHO15" s="293"/>
      <c r="GHP15" s="293"/>
      <c r="GHQ15" s="293"/>
      <c r="GHR15" s="293"/>
      <c r="GHS15" s="293"/>
      <c r="GHT15" s="293"/>
      <c r="GHU15" s="293"/>
      <c r="GHV15" s="293"/>
      <c r="GHW15" s="293"/>
      <c r="GHX15" s="293"/>
      <c r="GHY15" s="293"/>
      <c r="GHZ15" s="293"/>
      <c r="GIA15" s="293"/>
      <c r="GIB15" s="293"/>
      <c r="GIC15" s="293"/>
      <c r="GID15" s="293"/>
      <c r="GIE15" s="293"/>
      <c r="GIF15" s="293"/>
      <c r="GIG15" s="293"/>
      <c r="GIH15" s="293"/>
      <c r="GII15" s="293"/>
      <c r="GIJ15" s="293"/>
      <c r="GIK15" s="293"/>
      <c r="GIL15" s="293"/>
      <c r="GIM15" s="293"/>
      <c r="GIN15" s="293"/>
      <c r="GIO15" s="293"/>
      <c r="GIP15" s="293"/>
      <c r="GIQ15" s="293"/>
      <c r="GIR15" s="293"/>
      <c r="GIS15" s="293"/>
      <c r="GIT15" s="293"/>
      <c r="GIU15" s="293"/>
      <c r="GIV15" s="293"/>
      <c r="GIW15" s="293"/>
      <c r="GIX15" s="293"/>
      <c r="GIY15" s="293"/>
      <c r="GIZ15" s="293"/>
      <c r="GJA15" s="293"/>
      <c r="GJB15" s="293"/>
      <c r="GJC15" s="293"/>
      <c r="GJD15" s="293"/>
      <c r="GJE15" s="293"/>
      <c r="GJF15" s="293"/>
      <c r="GJG15" s="293"/>
      <c r="GJH15" s="293"/>
      <c r="GJI15" s="293"/>
      <c r="GJJ15" s="293"/>
      <c r="GJK15" s="293"/>
      <c r="GJL15" s="293"/>
      <c r="GJM15" s="293"/>
      <c r="GJN15" s="293"/>
      <c r="GJO15" s="293"/>
      <c r="GJP15" s="293"/>
      <c r="GJQ15" s="293"/>
      <c r="GJR15" s="293"/>
      <c r="GJS15" s="293"/>
      <c r="GJT15" s="293"/>
      <c r="GJU15" s="293"/>
      <c r="GJV15" s="293"/>
      <c r="GJW15" s="293"/>
      <c r="GJX15" s="293"/>
      <c r="GJY15" s="293"/>
      <c r="GJZ15" s="293"/>
      <c r="GKA15" s="293"/>
      <c r="GKB15" s="293"/>
      <c r="GKC15" s="293"/>
      <c r="GKD15" s="293"/>
      <c r="GKE15" s="293"/>
      <c r="GKF15" s="293"/>
      <c r="GKG15" s="293"/>
      <c r="GKH15" s="293"/>
      <c r="GKI15" s="293"/>
      <c r="GKJ15" s="293"/>
      <c r="GKK15" s="293"/>
      <c r="GKL15" s="293"/>
      <c r="GKM15" s="293"/>
      <c r="GKN15" s="293"/>
      <c r="GKO15" s="293"/>
      <c r="GKP15" s="293"/>
      <c r="GKQ15" s="293"/>
      <c r="GKR15" s="293"/>
      <c r="GKS15" s="293"/>
      <c r="GKT15" s="293"/>
      <c r="GKU15" s="293"/>
      <c r="GKV15" s="293"/>
      <c r="GKW15" s="293"/>
      <c r="GKX15" s="293"/>
      <c r="GKY15" s="293"/>
      <c r="GKZ15" s="293"/>
      <c r="GLA15" s="293"/>
      <c r="GLB15" s="293"/>
      <c r="GLC15" s="293"/>
      <c r="GLD15" s="293"/>
      <c r="GLE15" s="293"/>
      <c r="GLF15" s="293"/>
      <c r="GLG15" s="293"/>
      <c r="GLH15" s="293"/>
      <c r="GLI15" s="293"/>
      <c r="GLJ15" s="293"/>
      <c r="GLK15" s="293"/>
      <c r="GLL15" s="293"/>
      <c r="GLM15" s="293"/>
      <c r="GLN15" s="293"/>
      <c r="GLO15" s="293"/>
      <c r="GLP15" s="293"/>
      <c r="GLQ15" s="293"/>
      <c r="GLR15" s="293"/>
      <c r="GLS15" s="293"/>
      <c r="GLT15" s="293"/>
      <c r="GLU15" s="293"/>
      <c r="GLV15" s="293"/>
      <c r="GLW15" s="293"/>
      <c r="GLX15" s="293"/>
      <c r="GLY15" s="293"/>
      <c r="GLZ15" s="293"/>
      <c r="GMA15" s="293"/>
      <c r="GMB15" s="293"/>
      <c r="GMC15" s="293"/>
      <c r="GMD15" s="293"/>
      <c r="GME15" s="293"/>
      <c r="GMF15" s="293"/>
      <c r="GMG15" s="293"/>
      <c r="GMH15" s="293"/>
      <c r="GMI15" s="293"/>
      <c r="GMJ15" s="293"/>
      <c r="GMK15" s="293"/>
      <c r="GML15" s="293"/>
      <c r="GMM15" s="293"/>
      <c r="GMN15" s="293"/>
      <c r="GMO15" s="293"/>
      <c r="GMP15" s="293"/>
      <c r="GMQ15" s="293"/>
      <c r="GMR15" s="293"/>
      <c r="GMS15" s="293"/>
      <c r="GMT15" s="293"/>
      <c r="GMU15" s="293"/>
      <c r="GMV15" s="293"/>
      <c r="GMW15" s="293"/>
      <c r="GMX15" s="293"/>
      <c r="GMY15" s="293"/>
      <c r="GMZ15" s="293"/>
      <c r="GNA15" s="293"/>
      <c r="GNB15" s="293"/>
      <c r="GNC15" s="293"/>
      <c r="GND15" s="293"/>
      <c r="GNE15" s="293"/>
      <c r="GNF15" s="293"/>
      <c r="GNG15" s="293"/>
      <c r="GNH15" s="293"/>
      <c r="GNI15" s="293"/>
      <c r="GNJ15" s="293"/>
      <c r="GNK15" s="293"/>
      <c r="GNL15" s="293"/>
      <c r="GNM15" s="293"/>
      <c r="GNN15" s="293"/>
      <c r="GNO15" s="293"/>
      <c r="GNP15" s="293"/>
      <c r="GNQ15" s="293"/>
      <c r="GNR15" s="293"/>
      <c r="GNS15" s="293"/>
      <c r="GNT15" s="293"/>
      <c r="GNU15" s="293"/>
      <c r="GNV15" s="293"/>
      <c r="GNW15" s="293"/>
      <c r="GNX15" s="293"/>
      <c r="GNY15" s="293"/>
      <c r="GNZ15" s="293"/>
      <c r="GOA15" s="293"/>
      <c r="GOB15" s="293"/>
      <c r="GOC15" s="293"/>
      <c r="GOD15" s="293"/>
      <c r="GOE15" s="293"/>
      <c r="GOF15" s="293"/>
      <c r="GOG15" s="293"/>
      <c r="GOH15" s="293"/>
      <c r="GOI15" s="293"/>
      <c r="GOJ15" s="293"/>
      <c r="GOK15" s="293"/>
      <c r="GOL15" s="293"/>
      <c r="GOM15" s="293"/>
      <c r="GON15" s="293"/>
      <c r="GOO15" s="293"/>
      <c r="GOP15" s="293"/>
      <c r="GOQ15" s="293"/>
      <c r="GOR15" s="293"/>
      <c r="GOS15" s="293"/>
      <c r="GOT15" s="293"/>
      <c r="GOU15" s="293"/>
      <c r="GOV15" s="293"/>
      <c r="GOW15" s="293"/>
      <c r="GOX15" s="293"/>
      <c r="GOY15" s="293"/>
      <c r="GOZ15" s="293"/>
      <c r="GPA15" s="293"/>
      <c r="GPB15" s="293"/>
      <c r="GPC15" s="293"/>
      <c r="GPD15" s="293"/>
      <c r="GPE15" s="293"/>
      <c r="GPF15" s="293"/>
      <c r="GPG15" s="293"/>
      <c r="GPH15" s="293"/>
      <c r="GPI15" s="293"/>
      <c r="GPJ15" s="293"/>
      <c r="GPK15" s="293"/>
      <c r="GPL15" s="293"/>
      <c r="GPM15" s="293"/>
      <c r="GPN15" s="293"/>
      <c r="GPO15" s="293"/>
      <c r="GPP15" s="293"/>
      <c r="GPQ15" s="293"/>
      <c r="GPR15" s="293"/>
      <c r="GPS15" s="293"/>
      <c r="GPT15" s="293"/>
      <c r="GPU15" s="293"/>
      <c r="GPV15" s="293"/>
      <c r="GPW15" s="293"/>
      <c r="GPX15" s="293"/>
      <c r="GPY15" s="293"/>
      <c r="GPZ15" s="293"/>
      <c r="GQA15" s="293"/>
      <c r="GQB15" s="293"/>
      <c r="GQC15" s="293"/>
      <c r="GQD15" s="293"/>
      <c r="GQE15" s="293"/>
      <c r="GQF15" s="293"/>
      <c r="GQG15" s="293"/>
      <c r="GQH15" s="293"/>
      <c r="GQI15" s="293"/>
      <c r="GQJ15" s="293"/>
      <c r="GQK15" s="293"/>
      <c r="GQL15" s="293"/>
      <c r="GQM15" s="293"/>
      <c r="GQN15" s="293"/>
      <c r="GQO15" s="293"/>
      <c r="GQP15" s="293"/>
      <c r="GQQ15" s="293"/>
      <c r="GQR15" s="293"/>
      <c r="GQS15" s="293"/>
      <c r="GQT15" s="293"/>
      <c r="GQU15" s="293"/>
      <c r="GQV15" s="293"/>
      <c r="GQW15" s="293"/>
      <c r="GQX15" s="293"/>
      <c r="GQY15" s="293"/>
      <c r="GQZ15" s="293"/>
      <c r="GRA15" s="293"/>
      <c r="GRB15" s="293"/>
      <c r="GRC15" s="293"/>
      <c r="GRD15" s="293"/>
      <c r="GRE15" s="293"/>
      <c r="GRF15" s="293"/>
      <c r="GRG15" s="293"/>
      <c r="GRH15" s="293"/>
      <c r="GRI15" s="293"/>
      <c r="GRJ15" s="293"/>
      <c r="GRK15" s="293"/>
      <c r="GRL15" s="293"/>
      <c r="GRM15" s="293"/>
      <c r="GRN15" s="293"/>
      <c r="GRO15" s="293"/>
      <c r="GRP15" s="293"/>
      <c r="GRQ15" s="293"/>
      <c r="GRR15" s="293"/>
      <c r="GRS15" s="293"/>
      <c r="GRT15" s="293"/>
      <c r="GRU15" s="293"/>
      <c r="GRV15" s="293"/>
      <c r="GRW15" s="293"/>
      <c r="GRX15" s="293"/>
      <c r="GRY15" s="293"/>
      <c r="GRZ15" s="293"/>
      <c r="GSA15" s="293"/>
      <c r="GSB15" s="293"/>
      <c r="GSC15" s="293"/>
      <c r="GSD15" s="293"/>
      <c r="GSE15" s="293"/>
      <c r="GSF15" s="293"/>
      <c r="GSG15" s="293"/>
      <c r="GSH15" s="293"/>
      <c r="GSI15" s="293"/>
      <c r="GSJ15" s="293"/>
      <c r="GSK15" s="293"/>
      <c r="GSL15" s="293"/>
      <c r="GSM15" s="293"/>
      <c r="GSN15" s="293"/>
      <c r="GSO15" s="293"/>
      <c r="GSP15" s="293"/>
      <c r="GSQ15" s="293"/>
      <c r="GSR15" s="293"/>
      <c r="GSS15" s="293"/>
      <c r="GST15" s="293"/>
      <c r="GSU15" s="293"/>
      <c r="GSV15" s="293"/>
      <c r="GSW15" s="293"/>
      <c r="GSX15" s="293"/>
      <c r="GSY15" s="293"/>
      <c r="GSZ15" s="293"/>
      <c r="GTA15" s="293"/>
      <c r="GTB15" s="293"/>
      <c r="GTC15" s="293"/>
      <c r="GTD15" s="293"/>
      <c r="GTE15" s="293"/>
      <c r="GTF15" s="293"/>
      <c r="GTG15" s="293"/>
      <c r="GTH15" s="293"/>
      <c r="GTI15" s="293"/>
      <c r="GTJ15" s="293"/>
      <c r="GTK15" s="293"/>
      <c r="GTL15" s="293"/>
      <c r="GTM15" s="293"/>
      <c r="GTN15" s="293"/>
      <c r="GTO15" s="293"/>
      <c r="GTP15" s="293"/>
      <c r="GTQ15" s="293"/>
      <c r="GTR15" s="293"/>
      <c r="GTS15" s="293"/>
      <c r="GTT15" s="293"/>
      <c r="GTU15" s="293"/>
      <c r="GTV15" s="293"/>
      <c r="GTW15" s="293"/>
      <c r="GTX15" s="293"/>
      <c r="GTY15" s="293"/>
      <c r="GTZ15" s="293"/>
      <c r="GUA15" s="293"/>
      <c r="GUB15" s="293"/>
      <c r="GUC15" s="293"/>
      <c r="GUD15" s="293"/>
      <c r="GUE15" s="293"/>
      <c r="GUF15" s="293"/>
      <c r="GUG15" s="293"/>
      <c r="GUH15" s="293"/>
      <c r="GUI15" s="293"/>
      <c r="GUJ15" s="293"/>
      <c r="GUK15" s="293"/>
      <c r="GUL15" s="293"/>
      <c r="GUM15" s="293"/>
      <c r="GUN15" s="293"/>
      <c r="GUO15" s="293"/>
      <c r="GUP15" s="293"/>
      <c r="GUQ15" s="293"/>
      <c r="GUR15" s="293"/>
      <c r="GUS15" s="293"/>
      <c r="GUT15" s="293"/>
      <c r="GUU15" s="293"/>
      <c r="GUV15" s="293"/>
      <c r="GUW15" s="293"/>
      <c r="GUX15" s="293"/>
      <c r="GUY15" s="293"/>
      <c r="GUZ15" s="293"/>
      <c r="GVA15" s="293"/>
      <c r="GVB15" s="293"/>
      <c r="GVC15" s="293"/>
      <c r="GVD15" s="293"/>
      <c r="GVE15" s="293"/>
      <c r="GVF15" s="293"/>
      <c r="GVG15" s="293"/>
      <c r="GVH15" s="293"/>
      <c r="GVI15" s="293"/>
      <c r="GVJ15" s="293"/>
      <c r="GVK15" s="293"/>
      <c r="GVL15" s="293"/>
      <c r="GVM15" s="293"/>
      <c r="GVN15" s="293"/>
      <c r="GVO15" s="293"/>
      <c r="GVP15" s="293"/>
      <c r="GVQ15" s="293"/>
      <c r="GVR15" s="293"/>
      <c r="GVS15" s="293"/>
      <c r="GVT15" s="293"/>
      <c r="GVU15" s="293"/>
      <c r="GVV15" s="293"/>
      <c r="GVW15" s="293"/>
      <c r="GVX15" s="293"/>
      <c r="GVY15" s="293"/>
      <c r="GVZ15" s="293"/>
      <c r="GWA15" s="293"/>
      <c r="GWB15" s="293"/>
      <c r="GWC15" s="293"/>
      <c r="GWD15" s="293"/>
      <c r="GWE15" s="293"/>
      <c r="GWF15" s="293"/>
      <c r="GWG15" s="293"/>
      <c r="GWH15" s="293"/>
      <c r="GWI15" s="293"/>
      <c r="GWJ15" s="293"/>
      <c r="GWK15" s="293"/>
      <c r="GWL15" s="293"/>
      <c r="GWM15" s="293"/>
      <c r="GWN15" s="293"/>
      <c r="GWO15" s="293"/>
      <c r="GWP15" s="293"/>
      <c r="GWQ15" s="293"/>
      <c r="GWR15" s="293"/>
      <c r="GWS15" s="293"/>
      <c r="GWT15" s="293"/>
      <c r="GWU15" s="293"/>
      <c r="GWV15" s="293"/>
      <c r="GWW15" s="293"/>
      <c r="GWX15" s="293"/>
      <c r="GWY15" s="293"/>
      <c r="GWZ15" s="293"/>
      <c r="GXA15" s="293"/>
      <c r="GXB15" s="293"/>
      <c r="GXC15" s="293"/>
      <c r="GXD15" s="293"/>
      <c r="GXE15" s="293"/>
      <c r="GXF15" s="293"/>
      <c r="GXG15" s="293"/>
      <c r="GXH15" s="293"/>
      <c r="GXI15" s="293"/>
      <c r="GXJ15" s="293"/>
      <c r="GXK15" s="293"/>
      <c r="GXL15" s="293"/>
      <c r="GXM15" s="293"/>
      <c r="GXN15" s="293"/>
      <c r="GXO15" s="293"/>
      <c r="GXP15" s="293"/>
      <c r="GXQ15" s="293"/>
      <c r="GXR15" s="293"/>
      <c r="GXS15" s="293"/>
      <c r="GXT15" s="293"/>
      <c r="GXU15" s="293"/>
      <c r="GXV15" s="293"/>
      <c r="GXW15" s="293"/>
      <c r="GXX15" s="293"/>
      <c r="GXY15" s="293"/>
      <c r="GXZ15" s="293"/>
      <c r="GYA15" s="293"/>
      <c r="GYB15" s="293"/>
      <c r="GYC15" s="293"/>
      <c r="GYD15" s="293"/>
      <c r="GYE15" s="293"/>
      <c r="GYF15" s="293"/>
      <c r="GYG15" s="293"/>
      <c r="GYH15" s="293"/>
      <c r="GYI15" s="293"/>
      <c r="GYJ15" s="293"/>
      <c r="GYK15" s="293"/>
      <c r="GYL15" s="293"/>
      <c r="GYM15" s="293"/>
      <c r="GYN15" s="293"/>
      <c r="GYO15" s="293"/>
      <c r="GYP15" s="293"/>
      <c r="GYQ15" s="293"/>
      <c r="GYR15" s="293"/>
      <c r="GYS15" s="293"/>
      <c r="GYT15" s="293"/>
      <c r="GYU15" s="293"/>
      <c r="GYV15" s="293"/>
      <c r="GYW15" s="293"/>
      <c r="GYX15" s="293"/>
      <c r="GYY15" s="293"/>
      <c r="GYZ15" s="293"/>
      <c r="GZA15" s="293"/>
      <c r="GZB15" s="293"/>
      <c r="GZC15" s="293"/>
      <c r="GZD15" s="293"/>
      <c r="GZE15" s="293"/>
      <c r="GZF15" s="293"/>
      <c r="GZG15" s="293"/>
      <c r="GZH15" s="293"/>
      <c r="GZI15" s="293"/>
      <c r="GZJ15" s="293"/>
      <c r="GZK15" s="293"/>
      <c r="GZL15" s="293"/>
      <c r="GZM15" s="293"/>
      <c r="GZN15" s="293"/>
      <c r="GZO15" s="293"/>
      <c r="GZP15" s="293"/>
      <c r="GZQ15" s="293"/>
      <c r="GZR15" s="293"/>
      <c r="GZS15" s="293"/>
      <c r="GZT15" s="293"/>
      <c r="GZU15" s="293"/>
      <c r="GZV15" s="293"/>
      <c r="GZW15" s="293"/>
      <c r="GZX15" s="293"/>
      <c r="GZY15" s="293"/>
      <c r="GZZ15" s="293"/>
      <c r="HAA15" s="293"/>
      <c r="HAB15" s="293"/>
      <c r="HAC15" s="293"/>
      <c r="HAD15" s="293"/>
      <c r="HAE15" s="293"/>
      <c r="HAF15" s="293"/>
      <c r="HAG15" s="293"/>
      <c r="HAH15" s="293"/>
      <c r="HAI15" s="293"/>
      <c r="HAJ15" s="293"/>
      <c r="HAK15" s="293"/>
      <c r="HAL15" s="293"/>
      <c r="HAM15" s="293"/>
      <c r="HAN15" s="293"/>
      <c r="HAO15" s="293"/>
      <c r="HAP15" s="293"/>
      <c r="HAQ15" s="293"/>
      <c r="HAR15" s="293"/>
      <c r="HAS15" s="293"/>
      <c r="HAT15" s="293"/>
      <c r="HAU15" s="293"/>
      <c r="HAV15" s="293"/>
      <c r="HAW15" s="293"/>
      <c r="HAX15" s="293"/>
      <c r="HAY15" s="293"/>
      <c r="HAZ15" s="293"/>
      <c r="HBA15" s="293"/>
      <c r="HBB15" s="293"/>
      <c r="HBC15" s="293"/>
      <c r="HBD15" s="293"/>
      <c r="HBE15" s="293"/>
      <c r="HBF15" s="293"/>
      <c r="HBG15" s="293"/>
      <c r="HBH15" s="293"/>
      <c r="HBI15" s="293"/>
      <c r="HBJ15" s="293"/>
      <c r="HBK15" s="293"/>
      <c r="HBL15" s="293"/>
      <c r="HBM15" s="293"/>
      <c r="HBN15" s="293"/>
      <c r="HBO15" s="293"/>
      <c r="HBP15" s="293"/>
      <c r="HBQ15" s="293"/>
      <c r="HBR15" s="293"/>
      <c r="HBS15" s="293"/>
      <c r="HBT15" s="293"/>
      <c r="HBU15" s="293"/>
      <c r="HBV15" s="293"/>
      <c r="HBW15" s="293"/>
      <c r="HBX15" s="293"/>
      <c r="HBY15" s="293"/>
      <c r="HBZ15" s="293"/>
      <c r="HCA15" s="293"/>
      <c r="HCB15" s="293"/>
      <c r="HCC15" s="293"/>
      <c r="HCD15" s="293"/>
      <c r="HCE15" s="293"/>
      <c r="HCF15" s="293"/>
      <c r="HCG15" s="293"/>
      <c r="HCH15" s="293"/>
      <c r="HCI15" s="293"/>
      <c r="HCJ15" s="293"/>
      <c r="HCK15" s="293"/>
      <c r="HCL15" s="293"/>
      <c r="HCM15" s="293"/>
      <c r="HCN15" s="293"/>
      <c r="HCO15" s="293"/>
      <c r="HCP15" s="293"/>
      <c r="HCQ15" s="293"/>
      <c r="HCR15" s="293"/>
      <c r="HCS15" s="293"/>
      <c r="HCT15" s="293"/>
      <c r="HCU15" s="293"/>
      <c r="HCV15" s="293"/>
      <c r="HCW15" s="293"/>
      <c r="HCX15" s="293"/>
      <c r="HCY15" s="293"/>
      <c r="HCZ15" s="293"/>
      <c r="HDA15" s="293"/>
      <c r="HDB15" s="293"/>
      <c r="HDC15" s="293"/>
      <c r="HDD15" s="293"/>
      <c r="HDE15" s="293"/>
      <c r="HDF15" s="293"/>
      <c r="HDG15" s="293"/>
      <c r="HDH15" s="293"/>
      <c r="HDI15" s="293"/>
      <c r="HDJ15" s="293"/>
      <c r="HDK15" s="293"/>
      <c r="HDL15" s="293"/>
      <c r="HDM15" s="293"/>
      <c r="HDN15" s="293"/>
      <c r="HDO15" s="293"/>
      <c r="HDP15" s="293"/>
      <c r="HDQ15" s="293"/>
      <c r="HDR15" s="293"/>
      <c r="HDS15" s="293"/>
      <c r="HDT15" s="293"/>
      <c r="HDU15" s="293"/>
      <c r="HDV15" s="293"/>
      <c r="HDW15" s="293"/>
      <c r="HDX15" s="293"/>
      <c r="HDY15" s="293"/>
      <c r="HDZ15" s="293"/>
      <c r="HEA15" s="293"/>
      <c r="HEB15" s="293"/>
      <c r="HEC15" s="293"/>
      <c r="HED15" s="293"/>
      <c r="HEE15" s="293"/>
      <c r="HEF15" s="293"/>
      <c r="HEG15" s="293"/>
      <c r="HEH15" s="293"/>
      <c r="HEI15" s="293"/>
      <c r="HEJ15" s="293"/>
      <c r="HEK15" s="293"/>
      <c r="HEL15" s="293"/>
      <c r="HEM15" s="293"/>
      <c r="HEN15" s="293"/>
      <c r="HEO15" s="293"/>
      <c r="HEP15" s="293"/>
      <c r="HEQ15" s="293"/>
      <c r="HER15" s="293"/>
      <c r="HES15" s="293"/>
      <c r="HET15" s="293"/>
      <c r="HEU15" s="293"/>
      <c r="HEV15" s="293"/>
      <c r="HEW15" s="293"/>
      <c r="HEX15" s="293"/>
      <c r="HEY15" s="293"/>
      <c r="HEZ15" s="293"/>
      <c r="HFA15" s="293"/>
      <c r="HFB15" s="293"/>
      <c r="HFC15" s="293"/>
      <c r="HFD15" s="293"/>
      <c r="HFE15" s="293"/>
      <c r="HFF15" s="293"/>
      <c r="HFG15" s="293"/>
      <c r="HFH15" s="293"/>
      <c r="HFI15" s="293"/>
      <c r="HFJ15" s="293"/>
      <c r="HFK15" s="293"/>
      <c r="HFL15" s="293"/>
      <c r="HFM15" s="293"/>
      <c r="HFN15" s="293"/>
      <c r="HFO15" s="293"/>
      <c r="HFP15" s="293"/>
      <c r="HFQ15" s="293"/>
      <c r="HFR15" s="293"/>
      <c r="HFS15" s="293"/>
      <c r="HFT15" s="293"/>
      <c r="HFU15" s="293"/>
      <c r="HFV15" s="293"/>
      <c r="HFW15" s="293"/>
      <c r="HFX15" s="293"/>
      <c r="HFY15" s="293"/>
      <c r="HFZ15" s="293"/>
      <c r="HGA15" s="293"/>
      <c r="HGB15" s="293"/>
      <c r="HGC15" s="293"/>
      <c r="HGD15" s="293"/>
      <c r="HGE15" s="293"/>
      <c r="HGF15" s="293"/>
      <c r="HGG15" s="293"/>
      <c r="HGH15" s="293"/>
      <c r="HGI15" s="293"/>
      <c r="HGJ15" s="293"/>
      <c r="HGK15" s="293"/>
      <c r="HGL15" s="293"/>
      <c r="HGM15" s="293"/>
      <c r="HGN15" s="293"/>
      <c r="HGO15" s="293"/>
      <c r="HGP15" s="293"/>
      <c r="HGQ15" s="293"/>
      <c r="HGR15" s="293"/>
      <c r="HGS15" s="293"/>
      <c r="HGT15" s="293"/>
      <c r="HGU15" s="293"/>
      <c r="HGV15" s="293"/>
      <c r="HGW15" s="293"/>
      <c r="HGX15" s="293"/>
      <c r="HGY15" s="293"/>
      <c r="HGZ15" s="293"/>
      <c r="HHA15" s="293"/>
      <c r="HHB15" s="293"/>
      <c r="HHC15" s="293"/>
      <c r="HHD15" s="293"/>
      <c r="HHE15" s="293"/>
      <c r="HHF15" s="293"/>
      <c r="HHG15" s="293"/>
      <c r="HHH15" s="293"/>
      <c r="HHI15" s="293"/>
      <c r="HHJ15" s="293"/>
      <c r="HHK15" s="293"/>
      <c r="HHL15" s="293"/>
      <c r="HHM15" s="293"/>
      <c r="HHN15" s="293"/>
      <c r="HHO15" s="293"/>
      <c r="HHP15" s="293"/>
      <c r="HHQ15" s="293"/>
      <c r="HHR15" s="293"/>
      <c r="HHS15" s="293"/>
      <c r="HHT15" s="293"/>
      <c r="HHU15" s="293"/>
      <c r="HHV15" s="293"/>
      <c r="HHW15" s="293"/>
      <c r="HHX15" s="293"/>
      <c r="HHY15" s="293"/>
      <c r="HHZ15" s="293"/>
      <c r="HIA15" s="293"/>
      <c r="HIB15" s="293"/>
      <c r="HIC15" s="293"/>
      <c r="HID15" s="293"/>
      <c r="HIE15" s="293"/>
      <c r="HIF15" s="293"/>
      <c r="HIG15" s="293"/>
      <c r="HIH15" s="293"/>
      <c r="HII15" s="293"/>
      <c r="HIJ15" s="293"/>
      <c r="HIK15" s="293"/>
      <c r="HIL15" s="293"/>
      <c r="HIM15" s="293"/>
      <c r="HIN15" s="293"/>
      <c r="HIO15" s="293"/>
      <c r="HIP15" s="293"/>
      <c r="HIQ15" s="293"/>
      <c r="HIR15" s="293"/>
      <c r="HIS15" s="293"/>
      <c r="HIT15" s="293"/>
      <c r="HIU15" s="293"/>
      <c r="HIV15" s="293"/>
      <c r="HIW15" s="293"/>
      <c r="HIX15" s="293"/>
      <c r="HIY15" s="293"/>
      <c r="HIZ15" s="293"/>
      <c r="HJA15" s="293"/>
      <c r="HJB15" s="293"/>
      <c r="HJC15" s="293"/>
      <c r="HJD15" s="293"/>
      <c r="HJE15" s="293"/>
      <c r="HJF15" s="293"/>
      <c r="HJG15" s="293"/>
      <c r="HJH15" s="293"/>
      <c r="HJI15" s="293"/>
      <c r="HJJ15" s="293"/>
      <c r="HJK15" s="293"/>
      <c r="HJL15" s="293"/>
      <c r="HJM15" s="293"/>
      <c r="HJN15" s="293"/>
      <c r="HJO15" s="293"/>
      <c r="HJP15" s="293"/>
      <c r="HJQ15" s="293"/>
      <c r="HJR15" s="293"/>
      <c r="HJS15" s="293"/>
      <c r="HJT15" s="293"/>
      <c r="HJU15" s="293"/>
      <c r="HJV15" s="293"/>
      <c r="HJW15" s="293"/>
      <c r="HJX15" s="293"/>
      <c r="HJY15" s="293"/>
      <c r="HJZ15" s="293"/>
      <c r="HKA15" s="293"/>
      <c r="HKB15" s="293"/>
      <c r="HKC15" s="293"/>
      <c r="HKD15" s="293"/>
      <c r="HKE15" s="293"/>
      <c r="HKF15" s="293"/>
      <c r="HKG15" s="293"/>
      <c r="HKH15" s="293"/>
      <c r="HKI15" s="293"/>
      <c r="HKJ15" s="293"/>
      <c r="HKK15" s="293"/>
      <c r="HKL15" s="293"/>
      <c r="HKM15" s="293"/>
      <c r="HKN15" s="293"/>
      <c r="HKO15" s="293"/>
      <c r="HKP15" s="293"/>
      <c r="HKQ15" s="293"/>
      <c r="HKR15" s="293"/>
      <c r="HKS15" s="293"/>
      <c r="HKT15" s="293"/>
      <c r="HKU15" s="293"/>
      <c r="HKV15" s="293"/>
      <c r="HKW15" s="293"/>
      <c r="HKX15" s="293"/>
      <c r="HKY15" s="293"/>
      <c r="HKZ15" s="293"/>
      <c r="HLA15" s="293"/>
      <c r="HLB15" s="293"/>
      <c r="HLC15" s="293"/>
      <c r="HLD15" s="293"/>
      <c r="HLE15" s="293"/>
      <c r="HLF15" s="293"/>
      <c r="HLG15" s="293"/>
      <c r="HLH15" s="293"/>
      <c r="HLI15" s="293"/>
      <c r="HLJ15" s="293"/>
      <c r="HLK15" s="293"/>
      <c r="HLL15" s="293"/>
      <c r="HLM15" s="293"/>
      <c r="HLN15" s="293"/>
      <c r="HLO15" s="293"/>
      <c r="HLP15" s="293"/>
      <c r="HLQ15" s="293"/>
      <c r="HLR15" s="293"/>
      <c r="HLS15" s="293"/>
      <c r="HLT15" s="293"/>
      <c r="HLU15" s="293"/>
      <c r="HLV15" s="293"/>
      <c r="HLW15" s="293"/>
      <c r="HLX15" s="293"/>
      <c r="HLY15" s="293"/>
      <c r="HLZ15" s="293"/>
      <c r="HMA15" s="293"/>
      <c r="HMB15" s="293"/>
      <c r="HMC15" s="293"/>
      <c r="HMD15" s="293"/>
      <c r="HME15" s="293"/>
      <c r="HMF15" s="293"/>
      <c r="HMG15" s="293"/>
      <c r="HMH15" s="293"/>
      <c r="HMI15" s="293"/>
      <c r="HMJ15" s="293"/>
      <c r="HMK15" s="293"/>
      <c r="HML15" s="293"/>
      <c r="HMM15" s="293"/>
      <c r="HMN15" s="293"/>
      <c r="HMO15" s="293"/>
      <c r="HMP15" s="293"/>
      <c r="HMQ15" s="293"/>
      <c r="HMR15" s="293"/>
      <c r="HMS15" s="293"/>
      <c r="HMT15" s="293"/>
      <c r="HMU15" s="293"/>
      <c r="HMV15" s="293"/>
      <c r="HMW15" s="293"/>
      <c r="HMX15" s="293"/>
      <c r="HMY15" s="293"/>
      <c r="HMZ15" s="293"/>
      <c r="HNA15" s="293"/>
      <c r="HNB15" s="293"/>
      <c r="HNC15" s="293"/>
      <c r="HND15" s="293"/>
      <c r="HNE15" s="293"/>
      <c r="HNF15" s="293"/>
      <c r="HNG15" s="293"/>
      <c r="HNH15" s="293"/>
      <c r="HNI15" s="293"/>
      <c r="HNJ15" s="293"/>
      <c r="HNK15" s="293"/>
      <c r="HNL15" s="293"/>
      <c r="HNM15" s="293"/>
      <c r="HNN15" s="293"/>
      <c r="HNO15" s="293"/>
      <c r="HNP15" s="293"/>
      <c r="HNQ15" s="293"/>
      <c r="HNR15" s="293"/>
      <c r="HNS15" s="293"/>
      <c r="HNT15" s="293"/>
      <c r="HNU15" s="293"/>
      <c r="HNV15" s="293"/>
      <c r="HNW15" s="293"/>
      <c r="HNX15" s="293"/>
      <c r="HNY15" s="293"/>
      <c r="HNZ15" s="293"/>
      <c r="HOA15" s="293"/>
      <c r="HOB15" s="293"/>
      <c r="HOC15" s="293"/>
      <c r="HOD15" s="293"/>
      <c r="HOE15" s="293"/>
      <c r="HOF15" s="293"/>
      <c r="HOG15" s="293"/>
      <c r="HOH15" s="293"/>
      <c r="HOI15" s="293"/>
      <c r="HOJ15" s="293"/>
      <c r="HOK15" s="293"/>
      <c r="HOL15" s="293"/>
      <c r="HOM15" s="293"/>
      <c r="HON15" s="293"/>
      <c r="HOO15" s="293"/>
      <c r="HOP15" s="293"/>
      <c r="HOQ15" s="293"/>
      <c r="HOR15" s="293"/>
      <c r="HOS15" s="293"/>
      <c r="HOT15" s="293"/>
      <c r="HOU15" s="293"/>
      <c r="HOV15" s="293"/>
      <c r="HOW15" s="293"/>
      <c r="HOX15" s="293"/>
      <c r="HOY15" s="293"/>
      <c r="HOZ15" s="293"/>
      <c r="HPA15" s="293"/>
      <c r="HPB15" s="293"/>
      <c r="HPC15" s="293"/>
      <c r="HPD15" s="293"/>
      <c r="HPE15" s="293"/>
      <c r="HPF15" s="293"/>
      <c r="HPG15" s="293"/>
      <c r="HPH15" s="293"/>
      <c r="HPI15" s="293"/>
      <c r="HPJ15" s="293"/>
      <c r="HPK15" s="293"/>
      <c r="HPL15" s="293"/>
      <c r="HPM15" s="293"/>
      <c r="HPN15" s="293"/>
      <c r="HPO15" s="293"/>
      <c r="HPP15" s="293"/>
      <c r="HPQ15" s="293"/>
      <c r="HPR15" s="293"/>
      <c r="HPS15" s="293"/>
      <c r="HPT15" s="293"/>
      <c r="HPU15" s="293"/>
      <c r="HPV15" s="293"/>
      <c r="HPW15" s="293"/>
      <c r="HPX15" s="293"/>
      <c r="HPY15" s="293"/>
      <c r="HPZ15" s="293"/>
      <c r="HQA15" s="293"/>
      <c r="HQB15" s="293"/>
      <c r="HQC15" s="293"/>
      <c r="HQD15" s="293"/>
      <c r="HQE15" s="293"/>
      <c r="HQF15" s="293"/>
      <c r="HQG15" s="293"/>
      <c r="HQH15" s="293"/>
      <c r="HQI15" s="293"/>
      <c r="HQJ15" s="293"/>
      <c r="HQK15" s="293"/>
      <c r="HQL15" s="293"/>
      <c r="HQM15" s="293"/>
      <c r="HQN15" s="293"/>
      <c r="HQO15" s="293"/>
      <c r="HQP15" s="293"/>
      <c r="HQQ15" s="293"/>
      <c r="HQR15" s="293"/>
      <c r="HQS15" s="293"/>
      <c r="HQT15" s="293"/>
      <c r="HQU15" s="293"/>
      <c r="HQV15" s="293"/>
      <c r="HQW15" s="293"/>
      <c r="HQX15" s="293"/>
      <c r="HQY15" s="293"/>
      <c r="HQZ15" s="293"/>
      <c r="HRA15" s="293"/>
      <c r="HRB15" s="293"/>
      <c r="HRC15" s="293"/>
      <c r="HRD15" s="293"/>
      <c r="HRE15" s="293"/>
      <c r="HRF15" s="293"/>
      <c r="HRG15" s="293"/>
      <c r="HRH15" s="293"/>
      <c r="HRI15" s="293"/>
      <c r="HRJ15" s="293"/>
      <c r="HRK15" s="293"/>
      <c r="HRL15" s="293"/>
      <c r="HRM15" s="293"/>
      <c r="HRN15" s="293"/>
      <c r="HRO15" s="293"/>
      <c r="HRP15" s="293"/>
      <c r="HRQ15" s="293"/>
      <c r="HRR15" s="293"/>
      <c r="HRS15" s="293"/>
      <c r="HRT15" s="293"/>
      <c r="HRU15" s="293"/>
      <c r="HRV15" s="293"/>
      <c r="HRW15" s="293"/>
      <c r="HRX15" s="293"/>
      <c r="HRY15" s="293"/>
      <c r="HRZ15" s="293"/>
      <c r="HSA15" s="293"/>
      <c r="HSB15" s="293"/>
      <c r="HSC15" s="293"/>
      <c r="HSD15" s="293"/>
      <c r="HSE15" s="293"/>
      <c r="HSF15" s="293"/>
      <c r="HSG15" s="293"/>
      <c r="HSH15" s="293"/>
      <c r="HSI15" s="293"/>
      <c r="HSJ15" s="293"/>
      <c r="HSK15" s="293"/>
      <c r="HSL15" s="293"/>
      <c r="HSM15" s="293"/>
      <c r="HSN15" s="293"/>
      <c r="HSO15" s="293"/>
      <c r="HSP15" s="293"/>
      <c r="HSQ15" s="293"/>
      <c r="HSR15" s="293"/>
      <c r="HSS15" s="293"/>
      <c r="HST15" s="293"/>
      <c r="HSU15" s="293"/>
      <c r="HSV15" s="293"/>
      <c r="HSW15" s="293"/>
      <c r="HSX15" s="293"/>
      <c r="HSY15" s="293"/>
      <c r="HSZ15" s="293"/>
      <c r="HTA15" s="293"/>
      <c r="HTB15" s="293"/>
      <c r="HTC15" s="293"/>
      <c r="HTD15" s="293"/>
      <c r="HTE15" s="293"/>
      <c r="HTF15" s="293"/>
      <c r="HTG15" s="293"/>
      <c r="HTH15" s="293"/>
      <c r="HTI15" s="293"/>
      <c r="HTJ15" s="293"/>
      <c r="HTK15" s="293"/>
      <c r="HTL15" s="293"/>
      <c r="HTM15" s="293"/>
      <c r="HTN15" s="293"/>
      <c r="HTO15" s="293"/>
      <c r="HTP15" s="293"/>
      <c r="HTQ15" s="293"/>
      <c r="HTR15" s="293"/>
      <c r="HTS15" s="293"/>
      <c r="HTT15" s="293"/>
      <c r="HTU15" s="293"/>
      <c r="HTV15" s="293"/>
      <c r="HTW15" s="293"/>
      <c r="HTX15" s="293"/>
      <c r="HTY15" s="293"/>
      <c r="HTZ15" s="293"/>
      <c r="HUA15" s="293"/>
      <c r="HUB15" s="293"/>
      <c r="HUC15" s="293"/>
      <c r="HUD15" s="293"/>
      <c r="HUE15" s="293"/>
      <c r="HUF15" s="293"/>
      <c r="HUG15" s="293"/>
      <c r="HUH15" s="293"/>
      <c r="HUI15" s="293"/>
      <c r="HUJ15" s="293"/>
      <c r="HUK15" s="293"/>
      <c r="HUL15" s="293"/>
      <c r="HUM15" s="293"/>
      <c r="HUN15" s="293"/>
      <c r="HUO15" s="293"/>
      <c r="HUP15" s="293"/>
      <c r="HUQ15" s="293"/>
      <c r="HUR15" s="293"/>
      <c r="HUS15" s="293"/>
      <c r="HUT15" s="293"/>
      <c r="HUU15" s="293"/>
      <c r="HUV15" s="293"/>
      <c r="HUW15" s="293"/>
      <c r="HUX15" s="293"/>
      <c r="HUY15" s="293"/>
      <c r="HUZ15" s="293"/>
      <c r="HVA15" s="293"/>
      <c r="HVB15" s="293"/>
      <c r="HVC15" s="293"/>
      <c r="HVD15" s="293"/>
      <c r="HVE15" s="293"/>
      <c r="HVF15" s="293"/>
      <c r="HVG15" s="293"/>
      <c r="HVH15" s="293"/>
      <c r="HVI15" s="293"/>
      <c r="HVJ15" s="293"/>
      <c r="HVK15" s="293"/>
      <c r="HVL15" s="293"/>
      <c r="HVM15" s="293"/>
      <c r="HVN15" s="293"/>
      <c r="HVO15" s="293"/>
      <c r="HVP15" s="293"/>
      <c r="HVQ15" s="293"/>
      <c r="HVR15" s="293"/>
      <c r="HVS15" s="293"/>
      <c r="HVT15" s="293"/>
      <c r="HVU15" s="293"/>
      <c r="HVV15" s="293"/>
      <c r="HVW15" s="293"/>
      <c r="HVX15" s="293"/>
      <c r="HVY15" s="293"/>
      <c r="HVZ15" s="293"/>
      <c r="HWA15" s="293"/>
      <c r="HWB15" s="293"/>
      <c r="HWC15" s="293"/>
      <c r="HWD15" s="293"/>
      <c r="HWE15" s="293"/>
      <c r="HWF15" s="293"/>
      <c r="HWG15" s="293"/>
      <c r="HWH15" s="293"/>
      <c r="HWI15" s="293"/>
      <c r="HWJ15" s="293"/>
      <c r="HWK15" s="293"/>
      <c r="HWL15" s="293"/>
      <c r="HWM15" s="293"/>
      <c r="HWN15" s="293"/>
      <c r="HWO15" s="293"/>
      <c r="HWP15" s="293"/>
      <c r="HWQ15" s="293"/>
      <c r="HWR15" s="293"/>
      <c r="HWS15" s="293"/>
      <c r="HWT15" s="293"/>
      <c r="HWU15" s="293"/>
      <c r="HWV15" s="293"/>
      <c r="HWW15" s="293"/>
      <c r="HWX15" s="293"/>
      <c r="HWY15" s="293"/>
      <c r="HWZ15" s="293"/>
      <c r="HXA15" s="293"/>
      <c r="HXB15" s="293"/>
      <c r="HXC15" s="293"/>
      <c r="HXD15" s="293"/>
      <c r="HXE15" s="293"/>
      <c r="HXF15" s="293"/>
      <c r="HXG15" s="293"/>
      <c r="HXH15" s="293"/>
      <c r="HXI15" s="293"/>
      <c r="HXJ15" s="293"/>
      <c r="HXK15" s="293"/>
      <c r="HXL15" s="293"/>
      <c r="HXM15" s="293"/>
      <c r="HXN15" s="293"/>
      <c r="HXO15" s="293"/>
      <c r="HXP15" s="293"/>
      <c r="HXQ15" s="293"/>
      <c r="HXR15" s="293"/>
      <c r="HXS15" s="293"/>
      <c r="HXT15" s="293"/>
      <c r="HXU15" s="293"/>
      <c r="HXV15" s="293"/>
      <c r="HXW15" s="293"/>
      <c r="HXX15" s="293"/>
      <c r="HXY15" s="293"/>
      <c r="HXZ15" s="293"/>
      <c r="HYA15" s="293"/>
      <c r="HYB15" s="293"/>
      <c r="HYC15" s="293"/>
      <c r="HYD15" s="293"/>
      <c r="HYE15" s="293"/>
      <c r="HYF15" s="293"/>
      <c r="HYG15" s="293"/>
      <c r="HYH15" s="293"/>
      <c r="HYI15" s="293"/>
      <c r="HYJ15" s="293"/>
      <c r="HYK15" s="293"/>
      <c r="HYL15" s="293"/>
      <c r="HYM15" s="293"/>
      <c r="HYN15" s="293"/>
      <c r="HYO15" s="293"/>
      <c r="HYP15" s="293"/>
      <c r="HYQ15" s="293"/>
      <c r="HYR15" s="293"/>
      <c r="HYS15" s="293"/>
      <c r="HYT15" s="293"/>
      <c r="HYU15" s="293"/>
      <c r="HYV15" s="293"/>
      <c r="HYW15" s="293"/>
      <c r="HYX15" s="293"/>
      <c r="HYY15" s="293"/>
      <c r="HYZ15" s="293"/>
      <c r="HZA15" s="293"/>
      <c r="HZB15" s="293"/>
      <c r="HZC15" s="293"/>
      <c r="HZD15" s="293"/>
      <c r="HZE15" s="293"/>
      <c r="HZF15" s="293"/>
      <c r="HZG15" s="293"/>
      <c r="HZH15" s="293"/>
      <c r="HZI15" s="293"/>
      <c r="HZJ15" s="293"/>
      <c r="HZK15" s="293"/>
      <c r="HZL15" s="293"/>
      <c r="HZM15" s="293"/>
      <c r="HZN15" s="293"/>
      <c r="HZO15" s="293"/>
      <c r="HZP15" s="293"/>
      <c r="HZQ15" s="293"/>
      <c r="HZR15" s="293"/>
      <c r="HZS15" s="293"/>
      <c r="HZT15" s="293"/>
      <c r="HZU15" s="293"/>
      <c r="HZV15" s="293"/>
      <c r="HZW15" s="293"/>
      <c r="HZX15" s="293"/>
      <c r="HZY15" s="293"/>
      <c r="HZZ15" s="293"/>
      <c r="IAA15" s="293"/>
      <c r="IAB15" s="293"/>
      <c r="IAC15" s="293"/>
      <c r="IAD15" s="293"/>
      <c r="IAE15" s="293"/>
      <c r="IAF15" s="293"/>
      <c r="IAG15" s="293"/>
      <c r="IAH15" s="293"/>
      <c r="IAI15" s="293"/>
      <c r="IAJ15" s="293"/>
      <c r="IAK15" s="293"/>
      <c r="IAL15" s="293"/>
      <c r="IAM15" s="293"/>
      <c r="IAN15" s="293"/>
      <c r="IAO15" s="293"/>
      <c r="IAP15" s="293"/>
      <c r="IAQ15" s="293"/>
      <c r="IAR15" s="293"/>
      <c r="IAS15" s="293"/>
      <c r="IAT15" s="293"/>
      <c r="IAU15" s="293"/>
      <c r="IAV15" s="293"/>
      <c r="IAW15" s="293"/>
      <c r="IAX15" s="293"/>
      <c r="IAY15" s="293"/>
      <c r="IAZ15" s="293"/>
      <c r="IBA15" s="293"/>
      <c r="IBB15" s="293"/>
      <c r="IBC15" s="293"/>
      <c r="IBD15" s="293"/>
      <c r="IBE15" s="293"/>
      <c r="IBF15" s="293"/>
      <c r="IBG15" s="293"/>
      <c r="IBH15" s="293"/>
      <c r="IBI15" s="293"/>
      <c r="IBJ15" s="293"/>
      <c r="IBK15" s="293"/>
      <c r="IBL15" s="293"/>
      <c r="IBM15" s="293"/>
      <c r="IBN15" s="293"/>
      <c r="IBO15" s="293"/>
      <c r="IBP15" s="293"/>
      <c r="IBQ15" s="293"/>
      <c r="IBR15" s="293"/>
      <c r="IBS15" s="293"/>
      <c r="IBT15" s="293"/>
      <c r="IBU15" s="293"/>
      <c r="IBV15" s="293"/>
      <c r="IBW15" s="293"/>
      <c r="IBX15" s="293"/>
      <c r="IBY15" s="293"/>
      <c r="IBZ15" s="293"/>
      <c r="ICA15" s="293"/>
      <c r="ICB15" s="293"/>
      <c r="ICC15" s="293"/>
      <c r="ICD15" s="293"/>
      <c r="ICE15" s="293"/>
      <c r="ICF15" s="293"/>
      <c r="ICG15" s="293"/>
      <c r="ICH15" s="293"/>
      <c r="ICI15" s="293"/>
      <c r="ICJ15" s="293"/>
      <c r="ICK15" s="293"/>
      <c r="ICL15" s="293"/>
      <c r="ICM15" s="293"/>
      <c r="ICN15" s="293"/>
      <c r="ICO15" s="293"/>
      <c r="ICP15" s="293"/>
      <c r="ICQ15" s="293"/>
      <c r="ICR15" s="293"/>
      <c r="ICS15" s="293"/>
      <c r="ICT15" s="293"/>
      <c r="ICU15" s="293"/>
      <c r="ICV15" s="293"/>
      <c r="ICW15" s="293"/>
      <c r="ICX15" s="293"/>
      <c r="ICY15" s="293"/>
      <c r="ICZ15" s="293"/>
      <c r="IDA15" s="293"/>
      <c r="IDB15" s="293"/>
      <c r="IDC15" s="293"/>
      <c r="IDD15" s="293"/>
      <c r="IDE15" s="293"/>
      <c r="IDF15" s="293"/>
      <c r="IDG15" s="293"/>
      <c r="IDH15" s="293"/>
      <c r="IDI15" s="293"/>
      <c r="IDJ15" s="293"/>
      <c r="IDK15" s="293"/>
      <c r="IDL15" s="293"/>
      <c r="IDM15" s="293"/>
      <c r="IDN15" s="293"/>
      <c r="IDO15" s="293"/>
      <c r="IDP15" s="293"/>
      <c r="IDQ15" s="293"/>
      <c r="IDR15" s="293"/>
      <c r="IDS15" s="293"/>
      <c r="IDT15" s="293"/>
      <c r="IDU15" s="293"/>
      <c r="IDV15" s="293"/>
      <c r="IDW15" s="293"/>
      <c r="IDX15" s="293"/>
      <c r="IDY15" s="293"/>
      <c r="IDZ15" s="293"/>
      <c r="IEA15" s="293"/>
      <c r="IEB15" s="293"/>
      <c r="IEC15" s="293"/>
      <c r="IED15" s="293"/>
      <c r="IEE15" s="293"/>
      <c r="IEF15" s="293"/>
      <c r="IEG15" s="293"/>
      <c r="IEH15" s="293"/>
      <c r="IEI15" s="293"/>
      <c r="IEJ15" s="293"/>
      <c r="IEK15" s="293"/>
      <c r="IEL15" s="293"/>
      <c r="IEM15" s="293"/>
      <c r="IEN15" s="293"/>
      <c r="IEO15" s="293"/>
      <c r="IEP15" s="293"/>
      <c r="IEQ15" s="293"/>
      <c r="IER15" s="293"/>
      <c r="IES15" s="293"/>
      <c r="IET15" s="293"/>
      <c r="IEU15" s="293"/>
      <c r="IEV15" s="293"/>
      <c r="IEW15" s="293"/>
      <c r="IEX15" s="293"/>
      <c r="IEY15" s="293"/>
      <c r="IEZ15" s="293"/>
      <c r="IFA15" s="293"/>
      <c r="IFB15" s="293"/>
      <c r="IFC15" s="293"/>
      <c r="IFD15" s="293"/>
      <c r="IFE15" s="293"/>
      <c r="IFF15" s="293"/>
      <c r="IFG15" s="293"/>
      <c r="IFH15" s="293"/>
      <c r="IFI15" s="293"/>
      <c r="IFJ15" s="293"/>
      <c r="IFK15" s="293"/>
      <c r="IFL15" s="293"/>
      <c r="IFM15" s="293"/>
      <c r="IFN15" s="293"/>
      <c r="IFO15" s="293"/>
      <c r="IFP15" s="293"/>
      <c r="IFQ15" s="293"/>
      <c r="IFR15" s="293"/>
      <c r="IFS15" s="293"/>
      <c r="IFT15" s="293"/>
      <c r="IFU15" s="293"/>
      <c r="IFV15" s="293"/>
      <c r="IFW15" s="293"/>
      <c r="IFX15" s="293"/>
      <c r="IFY15" s="293"/>
      <c r="IFZ15" s="293"/>
      <c r="IGA15" s="293"/>
      <c r="IGB15" s="293"/>
      <c r="IGC15" s="293"/>
      <c r="IGD15" s="293"/>
      <c r="IGE15" s="293"/>
      <c r="IGF15" s="293"/>
      <c r="IGG15" s="293"/>
      <c r="IGH15" s="293"/>
      <c r="IGI15" s="293"/>
      <c r="IGJ15" s="293"/>
      <c r="IGK15" s="293"/>
      <c r="IGL15" s="293"/>
      <c r="IGM15" s="293"/>
      <c r="IGN15" s="293"/>
      <c r="IGO15" s="293"/>
      <c r="IGP15" s="293"/>
      <c r="IGQ15" s="293"/>
      <c r="IGR15" s="293"/>
      <c r="IGS15" s="293"/>
      <c r="IGT15" s="293"/>
      <c r="IGU15" s="293"/>
      <c r="IGV15" s="293"/>
      <c r="IGW15" s="293"/>
      <c r="IGX15" s="293"/>
      <c r="IGY15" s="293"/>
      <c r="IGZ15" s="293"/>
      <c r="IHA15" s="293"/>
      <c r="IHB15" s="293"/>
      <c r="IHC15" s="293"/>
      <c r="IHD15" s="293"/>
      <c r="IHE15" s="293"/>
      <c r="IHF15" s="293"/>
      <c r="IHG15" s="293"/>
      <c r="IHH15" s="293"/>
      <c r="IHI15" s="293"/>
      <c r="IHJ15" s="293"/>
      <c r="IHK15" s="293"/>
      <c r="IHL15" s="293"/>
      <c r="IHM15" s="293"/>
      <c r="IHN15" s="293"/>
      <c r="IHO15" s="293"/>
      <c r="IHP15" s="293"/>
      <c r="IHQ15" s="293"/>
      <c r="IHR15" s="293"/>
      <c r="IHS15" s="293"/>
      <c r="IHT15" s="293"/>
      <c r="IHU15" s="293"/>
      <c r="IHV15" s="293"/>
      <c r="IHW15" s="293"/>
      <c r="IHX15" s="293"/>
      <c r="IHY15" s="293"/>
      <c r="IHZ15" s="293"/>
      <c r="IIA15" s="293"/>
      <c r="IIB15" s="293"/>
      <c r="IIC15" s="293"/>
      <c r="IID15" s="293"/>
      <c r="IIE15" s="293"/>
      <c r="IIF15" s="293"/>
      <c r="IIG15" s="293"/>
      <c r="IIH15" s="293"/>
      <c r="III15" s="293"/>
      <c r="IIJ15" s="293"/>
      <c r="IIK15" s="293"/>
      <c r="IIL15" s="293"/>
      <c r="IIM15" s="293"/>
      <c r="IIN15" s="293"/>
      <c r="IIO15" s="293"/>
      <c r="IIP15" s="293"/>
      <c r="IIQ15" s="293"/>
      <c r="IIR15" s="293"/>
      <c r="IIS15" s="293"/>
      <c r="IIT15" s="293"/>
      <c r="IIU15" s="293"/>
      <c r="IIV15" s="293"/>
      <c r="IIW15" s="293"/>
      <c r="IIX15" s="293"/>
      <c r="IIY15" s="293"/>
      <c r="IIZ15" s="293"/>
      <c r="IJA15" s="293"/>
      <c r="IJB15" s="293"/>
      <c r="IJC15" s="293"/>
      <c r="IJD15" s="293"/>
      <c r="IJE15" s="293"/>
      <c r="IJF15" s="293"/>
      <c r="IJG15" s="293"/>
      <c r="IJH15" s="293"/>
      <c r="IJI15" s="293"/>
      <c r="IJJ15" s="293"/>
      <c r="IJK15" s="293"/>
      <c r="IJL15" s="293"/>
      <c r="IJM15" s="293"/>
      <c r="IJN15" s="293"/>
      <c r="IJO15" s="293"/>
      <c r="IJP15" s="293"/>
      <c r="IJQ15" s="293"/>
      <c r="IJR15" s="293"/>
      <c r="IJS15" s="293"/>
      <c r="IJT15" s="293"/>
      <c r="IJU15" s="293"/>
      <c r="IJV15" s="293"/>
      <c r="IJW15" s="293"/>
      <c r="IJX15" s="293"/>
      <c r="IJY15" s="293"/>
      <c r="IJZ15" s="293"/>
      <c r="IKA15" s="293"/>
      <c r="IKB15" s="293"/>
      <c r="IKC15" s="293"/>
      <c r="IKD15" s="293"/>
      <c r="IKE15" s="293"/>
      <c r="IKF15" s="293"/>
      <c r="IKG15" s="293"/>
      <c r="IKH15" s="293"/>
      <c r="IKI15" s="293"/>
      <c r="IKJ15" s="293"/>
      <c r="IKK15" s="293"/>
      <c r="IKL15" s="293"/>
      <c r="IKM15" s="293"/>
      <c r="IKN15" s="293"/>
      <c r="IKO15" s="293"/>
      <c r="IKP15" s="293"/>
      <c r="IKQ15" s="293"/>
      <c r="IKR15" s="293"/>
      <c r="IKS15" s="293"/>
      <c r="IKT15" s="293"/>
      <c r="IKU15" s="293"/>
      <c r="IKV15" s="293"/>
      <c r="IKW15" s="293"/>
      <c r="IKX15" s="293"/>
      <c r="IKY15" s="293"/>
      <c r="IKZ15" s="293"/>
      <c r="ILA15" s="293"/>
      <c r="ILB15" s="293"/>
      <c r="ILC15" s="293"/>
      <c r="ILD15" s="293"/>
      <c r="ILE15" s="293"/>
      <c r="ILF15" s="293"/>
      <c r="ILG15" s="293"/>
      <c r="ILH15" s="293"/>
      <c r="ILI15" s="293"/>
      <c r="ILJ15" s="293"/>
      <c r="ILK15" s="293"/>
      <c r="ILL15" s="293"/>
      <c r="ILM15" s="293"/>
      <c r="ILN15" s="293"/>
      <c r="ILO15" s="293"/>
      <c r="ILP15" s="293"/>
      <c r="ILQ15" s="293"/>
      <c r="ILR15" s="293"/>
      <c r="ILS15" s="293"/>
      <c r="ILT15" s="293"/>
      <c r="ILU15" s="293"/>
      <c r="ILV15" s="293"/>
      <c r="ILW15" s="293"/>
      <c r="ILX15" s="293"/>
      <c r="ILY15" s="293"/>
      <c r="ILZ15" s="293"/>
      <c r="IMA15" s="293"/>
      <c r="IMB15" s="293"/>
      <c r="IMC15" s="293"/>
      <c r="IMD15" s="293"/>
      <c r="IME15" s="293"/>
      <c r="IMF15" s="293"/>
      <c r="IMG15" s="293"/>
      <c r="IMH15" s="293"/>
      <c r="IMI15" s="293"/>
      <c r="IMJ15" s="293"/>
      <c r="IMK15" s="293"/>
      <c r="IML15" s="293"/>
      <c r="IMM15" s="293"/>
      <c r="IMN15" s="293"/>
      <c r="IMO15" s="293"/>
      <c r="IMP15" s="293"/>
      <c r="IMQ15" s="293"/>
      <c r="IMR15" s="293"/>
      <c r="IMS15" s="293"/>
      <c r="IMT15" s="293"/>
      <c r="IMU15" s="293"/>
      <c r="IMV15" s="293"/>
      <c r="IMW15" s="293"/>
      <c r="IMX15" s="293"/>
      <c r="IMY15" s="293"/>
      <c r="IMZ15" s="293"/>
      <c r="INA15" s="293"/>
      <c r="INB15" s="293"/>
      <c r="INC15" s="293"/>
      <c r="IND15" s="293"/>
      <c r="INE15" s="293"/>
      <c r="INF15" s="293"/>
      <c r="ING15" s="293"/>
      <c r="INH15" s="293"/>
      <c r="INI15" s="293"/>
      <c r="INJ15" s="293"/>
      <c r="INK15" s="293"/>
      <c r="INL15" s="293"/>
      <c r="INM15" s="293"/>
      <c r="INN15" s="293"/>
      <c r="INO15" s="293"/>
      <c r="INP15" s="293"/>
      <c r="INQ15" s="293"/>
      <c r="INR15" s="293"/>
      <c r="INS15" s="293"/>
      <c r="INT15" s="293"/>
      <c r="INU15" s="293"/>
      <c r="INV15" s="293"/>
      <c r="INW15" s="293"/>
      <c r="INX15" s="293"/>
      <c r="INY15" s="293"/>
      <c r="INZ15" s="293"/>
      <c r="IOA15" s="293"/>
      <c r="IOB15" s="293"/>
      <c r="IOC15" s="293"/>
      <c r="IOD15" s="293"/>
      <c r="IOE15" s="293"/>
      <c r="IOF15" s="293"/>
      <c r="IOG15" s="293"/>
      <c r="IOH15" s="293"/>
      <c r="IOI15" s="293"/>
      <c r="IOJ15" s="293"/>
      <c r="IOK15" s="293"/>
      <c r="IOL15" s="293"/>
      <c r="IOM15" s="293"/>
      <c r="ION15" s="293"/>
      <c r="IOO15" s="293"/>
      <c r="IOP15" s="293"/>
      <c r="IOQ15" s="293"/>
      <c r="IOR15" s="293"/>
      <c r="IOS15" s="293"/>
      <c r="IOT15" s="293"/>
      <c r="IOU15" s="293"/>
      <c r="IOV15" s="293"/>
      <c r="IOW15" s="293"/>
      <c r="IOX15" s="293"/>
      <c r="IOY15" s="293"/>
      <c r="IOZ15" s="293"/>
      <c r="IPA15" s="293"/>
      <c r="IPB15" s="293"/>
      <c r="IPC15" s="293"/>
      <c r="IPD15" s="293"/>
      <c r="IPE15" s="293"/>
      <c r="IPF15" s="293"/>
      <c r="IPG15" s="293"/>
      <c r="IPH15" s="293"/>
      <c r="IPI15" s="293"/>
      <c r="IPJ15" s="293"/>
      <c r="IPK15" s="293"/>
      <c r="IPL15" s="293"/>
      <c r="IPM15" s="293"/>
      <c r="IPN15" s="293"/>
      <c r="IPO15" s="293"/>
      <c r="IPP15" s="293"/>
      <c r="IPQ15" s="293"/>
      <c r="IPR15" s="293"/>
      <c r="IPS15" s="293"/>
      <c r="IPT15" s="293"/>
      <c r="IPU15" s="293"/>
      <c r="IPV15" s="293"/>
      <c r="IPW15" s="293"/>
      <c r="IPX15" s="293"/>
      <c r="IPY15" s="293"/>
      <c r="IPZ15" s="293"/>
      <c r="IQA15" s="293"/>
      <c r="IQB15" s="293"/>
      <c r="IQC15" s="293"/>
      <c r="IQD15" s="293"/>
      <c r="IQE15" s="293"/>
      <c r="IQF15" s="293"/>
      <c r="IQG15" s="293"/>
      <c r="IQH15" s="293"/>
      <c r="IQI15" s="293"/>
      <c r="IQJ15" s="293"/>
      <c r="IQK15" s="293"/>
      <c r="IQL15" s="293"/>
      <c r="IQM15" s="293"/>
      <c r="IQN15" s="293"/>
      <c r="IQO15" s="293"/>
      <c r="IQP15" s="293"/>
      <c r="IQQ15" s="293"/>
      <c r="IQR15" s="293"/>
      <c r="IQS15" s="293"/>
      <c r="IQT15" s="293"/>
      <c r="IQU15" s="293"/>
      <c r="IQV15" s="293"/>
      <c r="IQW15" s="293"/>
      <c r="IQX15" s="293"/>
      <c r="IQY15" s="293"/>
      <c r="IQZ15" s="293"/>
      <c r="IRA15" s="293"/>
      <c r="IRB15" s="293"/>
      <c r="IRC15" s="293"/>
      <c r="IRD15" s="293"/>
      <c r="IRE15" s="293"/>
      <c r="IRF15" s="293"/>
      <c r="IRG15" s="293"/>
      <c r="IRH15" s="293"/>
      <c r="IRI15" s="293"/>
      <c r="IRJ15" s="293"/>
      <c r="IRK15" s="293"/>
      <c r="IRL15" s="293"/>
      <c r="IRM15" s="293"/>
      <c r="IRN15" s="293"/>
      <c r="IRO15" s="293"/>
      <c r="IRP15" s="293"/>
      <c r="IRQ15" s="293"/>
      <c r="IRR15" s="293"/>
      <c r="IRS15" s="293"/>
      <c r="IRT15" s="293"/>
      <c r="IRU15" s="293"/>
      <c r="IRV15" s="293"/>
      <c r="IRW15" s="293"/>
      <c r="IRX15" s="293"/>
      <c r="IRY15" s="293"/>
      <c r="IRZ15" s="293"/>
      <c r="ISA15" s="293"/>
      <c r="ISB15" s="293"/>
      <c r="ISC15" s="293"/>
      <c r="ISD15" s="293"/>
      <c r="ISE15" s="293"/>
      <c r="ISF15" s="293"/>
      <c r="ISG15" s="293"/>
      <c r="ISH15" s="293"/>
      <c r="ISI15" s="293"/>
      <c r="ISJ15" s="293"/>
      <c r="ISK15" s="293"/>
      <c r="ISL15" s="293"/>
      <c r="ISM15" s="293"/>
      <c r="ISN15" s="293"/>
      <c r="ISO15" s="293"/>
      <c r="ISP15" s="293"/>
      <c r="ISQ15" s="293"/>
      <c r="ISR15" s="293"/>
      <c r="ISS15" s="293"/>
      <c r="IST15" s="293"/>
      <c r="ISU15" s="293"/>
      <c r="ISV15" s="293"/>
      <c r="ISW15" s="293"/>
      <c r="ISX15" s="293"/>
      <c r="ISY15" s="293"/>
      <c r="ISZ15" s="293"/>
      <c r="ITA15" s="293"/>
      <c r="ITB15" s="293"/>
      <c r="ITC15" s="293"/>
      <c r="ITD15" s="293"/>
      <c r="ITE15" s="293"/>
      <c r="ITF15" s="293"/>
      <c r="ITG15" s="293"/>
      <c r="ITH15" s="293"/>
      <c r="ITI15" s="293"/>
      <c r="ITJ15" s="293"/>
      <c r="ITK15" s="293"/>
      <c r="ITL15" s="293"/>
      <c r="ITM15" s="293"/>
      <c r="ITN15" s="293"/>
      <c r="ITO15" s="293"/>
      <c r="ITP15" s="293"/>
      <c r="ITQ15" s="293"/>
      <c r="ITR15" s="293"/>
      <c r="ITS15" s="293"/>
      <c r="ITT15" s="293"/>
      <c r="ITU15" s="293"/>
      <c r="ITV15" s="293"/>
      <c r="ITW15" s="293"/>
      <c r="ITX15" s="293"/>
      <c r="ITY15" s="293"/>
      <c r="ITZ15" s="293"/>
      <c r="IUA15" s="293"/>
      <c r="IUB15" s="293"/>
      <c r="IUC15" s="293"/>
      <c r="IUD15" s="293"/>
      <c r="IUE15" s="293"/>
      <c r="IUF15" s="293"/>
      <c r="IUG15" s="293"/>
      <c r="IUH15" s="293"/>
      <c r="IUI15" s="293"/>
      <c r="IUJ15" s="293"/>
      <c r="IUK15" s="293"/>
      <c r="IUL15" s="293"/>
      <c r="IUM15" s="293"/>
      <c r="IUN15" s="293"/>
      <c r="IUO15" s="293"/>
      <c r="IUP15" s="293"/>
      <c r="IUQ15" s="293"/>
      <c r="IUR15" s="293"/>
      <c r="IUS15" s="293"/>
      <c r="IUT15" s="293"/>
      <c r="IUU15" s="293"/>
      <c r="IUV15" s="293"/>
      <c r="IUW15" s="293"/>
      <c r="IUX15" s="293"/>
      <c r="IUY15" s="293"/>
      <c r="IUZ15" s="293"/>
      <c r="IVA15" s="293"/>
      <c r="IVB15" s="293"/>
      <c r="IVC15" s="293"/>
      <c r="IVD15" s="293"/>
      <c r="IVE15" s="293"/>
      <c r="IVF15" s="293"/>
      <c r="IVG15" s="293"/>
      <c r="IVH15" s="293"/>
      <c r="IVI15" s="293"/>
      <c r="IVJ15" s="293"/>
      <c r="IVK15" s="293"/>
      <c r="IVL15" s="293"/>
      <c r="IVM15" s="293"/>
      <c r="IVN15" s="293"/>
      <c r="IVO15" s="293"/>
      <c r="IVP15" s="293"/>
      <c r="IVQ15" s="293"/>
      <c r="IVR15" s="293"/>
      <c r="IVS15" s="293"/>
      <c r="IVT15" s="293"/>
      <c r="IVU15" s="293"/>
      <c r="IVV15" s="293"/>
      <c r="IVW15" s="293"/>
      <c r="IVX15" s="293"/>
      <c r="IVY15" s="293"/>
      <c r="IVZ15" s="293"/>
      <c r="IWA15" s="293"/>
      <c r="IWB15" s="293"/>
      <c r="IWC15" s="293"/>
      <c r="IWD15" s="293"/>
      <c r="IWE15" s="293"/>
      <c r="IWF15" s="293"/>
      <c r="IWG15" s="293"/>
      <c r="IWH15" s="293"/>
      <c r="IWI15" s="293"/>
      <c r="IWJ15" s="293"/>
      <c r="IWK15" s="293"/>
      <c r="IWL15" s="293"/>
      <c r="IWM15" s="293"/>
      <c r="IWN15" s="293"/>
      <c r="IWO15" s="293"/>
      <c r="IWP15" s="293"/>
      <c r="IWQ15" s="293"/>
      <c r="IWR15" s="293"/>
      <c r="IWS15" s="293"/>
      <c r="IWT15" s="293"/>
      <c r="IWU15" s="293"/>
      <c r="IWV15" s="293"/>
      <c r="IWW15" s="293"/>
      <c r="IWX15" s="293"/>
      <c r="IWY15" s="293"/>
      <c r="IWZ15" s="293"/>
      <c r="IXA15" s="293"/>
      <c r="IXB15" s="293"/>
      <c r="IXC15" s="293"/>
      <c r="IXD15" s="293"/>
      <c r="IXE15" s="293"/>
      <c r="IXF15" s="293"/>
      <c r="IXG15" s="293"/>
      <c r="IXH15" s="293"/>
      <c r="IXI15" s="293"/>
      <c r="IXJ15" s="293"/>
      <c r="IXK15" s="293"/>
      <c r="IXL15" s="293"/>
      <c r="IXM15" s="293"/>
      <c r="IXN15" s="293"/>
      <c r="IXO15" s="293"/>
      <c r="IXP15" s="293"/>
      <c r="IXQ15" s="293"/>
      <c r="IXR15" s="293"/>
      <c r="IXS15" s="293"/>
      <c r="IXT15" s="293"/>
      <c r="IXU15" s="293"/>
      <c r="IXV15" s="293"/>
      <c r="IXW15" s="293"/>
      <c r="IXX15" s="293"/>
      <c r="IXY15" s="293"/>
      <c r="IXZ15" s="293"/>
      <c r="IYA15" s="293"/>
      <c r="IYB15" s="293"/>
      <c r="IYC15" s="293"/>
      <c r="IYD15" s="293"/>
      <c r="IYE15" s="293"/>
      <c r="IYF15" s="293"/>
      <c r="IYG15" s="293"/>
      <c r="IYH15" s="293"/>
      <c r="IYI15" s="293"/>
      <c r="IYJ15" s="293"/>
      <c r="IYK15" s="293"/>
      <c r="IYL15" s="293"/>
      <c r="IYM15" s="293"/>
      <c r="IYN15" s="293"/>
      <c r="IYO15" s="293"/>
      <c r="IYP15" s="293"/>
      <c r="IYQ15" s="293"/>
      <c r="IYR15" s="293"/>
      <c r="IYS15" s="293"/>
      <c r="IYT15" s="293"/>
      <c r="IYU15" s="293"/>
      <c r="IYV15" s="293"/>
      <c r="IYW15" s="293"/>
      <c r="IYX15" s="293"/>
      <c r="IYY15" s="293"/>
      <c r="IYZ15" s="293"/>
      <c r="IZA15" s="293"/>
      <c r="IZB15" s="293"/>
      <c r="IZC15" s="293"/>
      <c r="IZD15" s="293"/>
      <c r="IZE15" s="293"/>
      <c r="IZF15" s="293"/>
      <c r="IZG15" s="293"/>
      <c r="IZH15" s="293"/>
      <c r="IZI15" s="293"/>
      <c r="IZJ15" s="293"/>
      <c r="IZK15" s="293"/>
      <c r="IZL15" s="293"/>
      <c r="IZM15" s="293"/>
      <c r="IZN15" s="293"/>
      <c r="IZO15" s="293"/>
      <c r="IZP15" s="293"/>
      <c r="IZQ15" s="293"/>
      <c r="IZR15" s="293"/>
      <c r="IZS15" s="293"/>
      <c r="IZT15" s="293"/>
      <c r="IZU15" s="293"/>
      <c r="IZV15" s="293"/>
      <c r="IZW15" s="293"/>
      <c r="IZX15" s="293"/>
      <c r="IZY15" s="293"/>
      <c r="IZZ15" s="293"/>
      <c r="JAA15" s="293"/>
      <c r="JAB15" s="293"/>
      <c r="JAC15" s="293"/>
      <c r="JAD15" s="293"/>
      <c r="JAE15" s="293"/>
      <c r="JAF15" s="293"/>
      <c r="JAG15" s="293"/>
      <c r="JAH15" s="293"/>
      <c r="JAI15" s="293"/>
      <c r="JAJ15" s="293"/>
      <c r="JAK15" s="293"/>
      <c r="JAL15" s="293"/>
      <c r="JAM15" s="293"/>
      <c r="JAN15" s="293"/>
      <c r="JAO15" s="293"/>
      <c r="JAP15" s="293"/>
      <c r="JAQ15" s="293"/>
      <c r="JAR15" s="293"/>
      <c r="JAS15" s="293"/>
      <c r="JAT15" s="293"/>
      <c r="JAU15" s="293"/>
      <c r="JAV15" s="293"/>
      <c r="JAW15" s="293"/>
      <c r="JAX15" s="293"/>
      <c r="JAY15" s="293"/>
      <c r="JAZ15" s="293"/>
      <c r="JBA15" s="293"/>
      <c r="JBB15" s="293"/>
      <c r="JBC15" s="293"/>
      <c r="JBD15" s="293"/>
      <c r="JBE15" s="293"/>
      <c r="JBF15" s="293"/>
      <c r="JBG15" s="293"/>
      <c r="JBH15" s="293"/>
      <c r="JBI15" s="293"/>
      <c r="JBJ15" s="293"/>
      <c r="JBK15" s="293"/>
      <c r="JBL15" s="293"/>
      <c r="JBM15" s="293"/>
      <c r="JBN15" s="293"/>
      <c r="JBO15" s="293"/>
      <c r="JBP15" s="293"/>
      <c r="JBQ15" s="293"/>
      <c r="JBR15" s="293"/>
      <c r="JBS15" s="293"/>
      <c r="JBT15" s="293"/>
      <c r="JBU15" s="293"/>
      <c r="JBV15" s="293"/>
      <c r="JBW15" s="293"/>
      <c r="JBX15" s="293"/>
      <c r="JBY15" s="293"/>
      <c r="JBZ15" s="293"/>
      <c r="JCA15" s="293"/>
      <c r="JCB15" s="293"/>
      <c r="JCC15" s="293"/>
      <c r="JCD15" s="293"/>
      <c r="JCE15" s="293"/>
      <c r="JCF15" s="293"/>
      <c r="JCG15" s="293"/>
      <c r="JCH15" s="293"/>
      <c r="JCI15" s="293"/>
      <c r="JCJ15" s="293"/>
      <c r="JCK15" s="293"/>
      <c r="JCL15" s="293"/>
      <c r="JCM15" s="293"/>
      <c r="JCN15" s="293"/>
      <c r="JCO15" s="293"/>
      <c r="JCP15" s="293"/>
      <c r="JCQ15" s="293"/>
      <c r="JCR15" s="293"/>
      <c r="JCS15" s="293"/>
      <c r="JCT15" s="293"/>
      <c r="JCU15" s="293"/>
      <c r="JCV15" s="293"/>
      <c r="JCW15" s="293"/>
      <c r="JCX15" s="293"/>
      <c r="JCY15" s="293"/>
      <c r="JCZ15" s="293"/>
      <c r="JDA15" s="293"/>
      <c r="JDB15" s="293"/>
      <c r="JDC15" s="293"/>
      <c r="JDD15" s="293"/>
      <c r="JDE15" s="293"/>
      <c r="JDF15" s="293"/>
      <c r="JDG15" s="293"/>
      <c r="JDH15" s="293"/>
      <c r="JDI15" s="293"/>
      <c r="JDJ15" s="293"/>
      <c r="JDK15" s="293"/>
      <c r="JDL15" s="293"/>
      <c r="JDM15" s="293"/>
      <c r="JDN15" s="293"/>
      <c r="JDO15" s="293"/>
      <c r="JDP15" s="293"/>
      <c r="JDQ15" s="293"/>
      <c r="JDR15" s="293"/>
      <c r="JDS15" s="293"/>
      <c r="JDT15" s="293"/>
      <c r="JDU15" s="293"/>
      <c r="JDV15" s="293"/>
      <c r="JDW15" s="293"/>
      <c r="JDX15" s="293"/>
      <c r="JDY15" s="293"/>
      <c r="JDZ15" s="293"/>
      <c r="JEA15" s="293"/>
      <c r="JEB15" s="293"/>
      <c r="JEC15" s="293"/>
      <c r="JED15" s="293"/>
      <c r="JEE15" s="293"/>
      <c r="JEF15" s="293"/>
      <c r="JEG15" s="293"/>
      <c r="JEH15" s="293"/>
      <c r="JEI15" s="293"/>
      <c r="JEJ15" s="293"/>
      <c r="JEK15" s="293"/>
      <c r="JEL15" s="293"/>
      <c r="JEM15" s="293"/>
      <c r="JEN15" s="293"/>
      <c r="JEO15" s="293"/>
      <c r="JEP15" s="293"/>
      <c r="JEQ15" s="293"/>
      <c r="JER15" s="293"/>
      <c r="JES15" s="293"/>
      <c r="JET15" s="293"/>
      <c r="JEU15" s="293"/>
      <c r="JEV15" s="293"/>
      <c r="JEW15" s="293"/>
      <c r="JEX15" s="293"/>
      <c r="JEY15" s="293"/>
      <c r="JEZ15" s="293"/>
      <c r="JFA15" s="293"/>
      <c r="JFB15" s="293"/>
      <c r="JFC15" s="293"/>
      <c r="JFD15" s="293"/>
      <c r="JFE15" s="293"/>
      <c r="JFF15" s="293"/>
      <c r="JFG15" s="293"/>
      <c r="JFH15" s="293"/>
      <c r="JFI15" s="293"/>
      <c r="JFJ15" s="293"/>
      <c r="JFK15" s="293"/>
      <c r="JFL15" s="293"/>
      <c r="JFM15" s="293"/>
      <c r="JFN15" s="293"/>
      <c r="JFO15" s="293"/>
      <c r="JFP15" s="293"/>
      <c r="JFQ15" s="293"/>
      <c r="JFR15" s="293"/>
      <c r="JFS15" s="293"/>
      <c r="JFT15" s="293"/>
      <c r="JFU15" s="293"/>
      <c r="JFV15" s="293"/>
      <c r="JFW15" s="293"/>
      <c r="JFX15" s="293"/>
      <c r="JFY15" s="293"/>
      <c r="JFZ15" s="293"/>
      <c r="JGA15" s="293"/>
      <c r="JGB15" s="293"/>
      <c r="JGC15" s="293"/>
      <c r="JGD15" s="293"/>
      <c r="JGE15" s="293"/>
      <c r="JGF15" s="293"/>
      <c r="JGG15" s="293"/>
      <c r="JGH15" s="293"/>
      <c r="JGI15" s="293"/>
      <c r="JGJ15" s="293"/>
      <c r="JGK15" s="293"/>
      <c r="JGL15" s="293"/>
      <c r="JGM15" s="293"/>
      <c r="JGN15" s="293"/>
      <c r="JGO15" s="293"/>
      <c r="JGP15" s="293"/>
      <c r="JGQ15" s="293"/>
      <c r="JGR15" s="293"/>
      <c r="JGS15" s="293"/>
      <c r="JGT15" s="293"/>
      <c r="JGU15" s="293"/>
      <c r="JGV15" s="293"/>
      <c r="JGW15" s="293"/>
      <c r="JGX15" s="293"/>
      <c r="JGY15" s="293"/>
      <c r="JGZ15" s="293"/>
      <c r="JHA15" s="293"/>
      <c r="JHB15" s="293"/>
      <c r="JHC15" s="293"/>
      <c r="JHD15" s="293"/>
      <c r="JHE15" s="293"/>
      <c r="JHF15" s="293"/>
      <c r="JHG15" s="293"/>
      <c r="JHH15" s="293"/>
      <c r="JHI15" s="293"/>
      <c r="JHJ15" s="293"/>
      <c r="JHK15" s="293"/>
      <c r="JHL15" s="293"/>
      <c r="JHM15" s="293"/>
      <c r="JHN15" s="293"/>
      <c r="JHO15" s="293"/>
      <c r="JHP15" s="293"/>
      <c r="JHQ15" s="293"/>
      <c r="JHR15" s="293"/>
      <c r="JHS15" s="293"/>
      <c r="JHT15" s="293"/>
      <c r="JHU15" s="293"/>
      <c r="JHV15" s="293"/>
      <c r="JHW15" s="293"/>
      <c r="JHX15" s="293"/>
      <c r="JHY15" s="293"/>
      <c r="JHZ15" s="293"/>
      <c r="JIA15" s="293"/>
      <c r="JIB15" s="293"/>
      <c r="JIC15" s="293"/>
      <c r="JID15" s="293"/>
      <c r="JIE15" s="293"/>
      <c r="JIF15" s="293"/>
      <c r="JIG15" s="293"/>
      <c r="JIH15" s="293"/>
      <c r="JII15" s="293"/>
      <c r="JIJ15" s="293"/>
      <c r="JIK15" s="293"/>
      <c r="JIL15" s="293"/>
      <c r="JIM15" s="293"/>
      <c r="JIN15" s="293"/>
      <c r="JIO15" s="293"/>
      <c r="JIP15" s="293"/>
      <c r="JIQ15" s="293"/>
      <c r="JIR15" s="293"/>
      <c r="JIS15" s="293"/>
      <c r="JIT15" s="293"/>
      <c r="JIU15" s="293"/>
      <c r="JIV15" s="293"/>
      <c r="JIW15" s="293"/>
      <c r="JIX15" s="293"/>
      <c r="JIY15" s="293"/>
      <c r="JIZ15" s="293"/>
      <c r="JJA15" s="293"/>
      <c r="JJB15" s="293"/>
      <c r="JJC15" s="293"/>
      <c r="JJD15" s="293"/>
      <c r="JJE15" s="293"/>
      <c r="JJF15" s="293"/>
      <c r="JJG15" s="293"/>
      <c r="JJH15" s="293"/>
      <c r="JJI15" s="293"/>
      <c r="JJJ15" s="293"/>
      <c r="JJK15" s="293"/>
      <c r="JJL15" s="293"/>
      <c r="JJM15" s="293"/>
      <c r="JJN15" s="293"/>
      <c r="JJO15" s="293"/>
      <c r="JJP15" s="293"/>
      <c r="JJQ15" s="293"/>
      <c r="JJR15" s="293"/>
      <c r="JJS15" s="293"/>
      <c r="JJT15" s="293"/>
      <c r="JJU15" s="293"/>
      <c r="JJV15" s="293"/>
      <c r="JJW15" s="293"/>
      <c r="JJX15" s="293"/>
      <c r="JJY15" s="293"/>
      <c r="JJZ15" s="293"/>
      <c r="JKA15" s="293"/>
      <c r="JKB15" s="293"/>
      <c r="JKC15" s="293"/>
      <c r="JKD15" s="293"/>
      <c r="JKE15" s="293"/>
      <c r="JKF15" s="293"/>
      <c r="JKG15" s="293"/>
      <c r="JKH15" s="293"/>
      <c r="JKI15" s="293"/>
      <c r="JKJ15" s="293"/>
      <c r="JKK15" s="293"/>
      <c r="JKL15" s="293"/>
      <c r="JKM15" s="293"/>
      <c r="JKN15" s="293"/>
      <c r="JKO15" s="293"/>
      <c r="JKP15" s="293"/>
      <c r="JKQ15" s="293"/>
      <c r="JKR15" s="293"/>
      <c r="JKS15" s="293"/>
      <c r="JKT15" s="293"/>
      <c r="JKU15" s="293"/>
      <c r="JKV15" s="293"/>
      <c r="JKW15" s="293"/>
      <c r="JKX15" s="293"/>
      <c r="JKY15" s="293"/>
      <c r="JKZ15" s="293"/>
      <c r="JLA15" s="293"/>
      <c r="JLB15" s="293"/>
      <c r="JLC15" s="293"/>
      <c r="JLD15" s="293"/>
      <c r="JLE15" s="293"/>
      <c r="JLF15" s="293"/>
      <c r="JLG15" s="293"/>
      <c r="JLH15" s="293"/>
      <c r="JLI15" s="293"/>
      <c r="JLJ15" s="293"/>
      <c r="JLK15" s="293"/>
      <c r="JLL15" s="293"/>
      <c r="JLM15" s="293"/>
      <c r="JLN15" s="293"/>
      <c r="JLO15" s="293"/>
      <c r="JLP15" s="293"/>
      <c r="JLQ15" s="293"/>
      <c r="JLR15" s="293"/>
      <c r="JLS15" s="293"/>
      <c r="JLT15" s="293"/>
      <c r="JLU15" s="293"/>
      <c r="JLV15" s="293"/>
      <c r="JLW15" s="293"/>
      <c r="JLX15" s="293"/>
      <c r="JLY15" s="293"/>
      <c r="JLZ15" s="293"/>
      <c r="JMA15" s="293"/>
      <c r="JMB15" s="293"/>
      <c r="JMC15" s="293"/>
      <c r="JMD15" s="293"/>
      <c r="JME15" s="293"/>
      <c r="JMF15" s="293"/>
      <c r="JMG15" s="293"/>
      <c r="JMH15" s="293"/>
      <c r="JMI15" s="293"/>
      <c r="JMJ15" s="293"/>
      <c r="JMK15" s="293"/>
      <c r="JML15" s="293"/>
      <c r="JMM15" s="293"/>
      <c r="JMN15" s="293"/>
      <c r="JMO15" s="293"/>
      <c r="JMP15" s="293"/>
      <c r="JMQ15" s="293"/>
      <c r="JMR15" s="293"/>
      <c r="JMS15" s="293"/>
      <c r="JMT15" s="293"/>
      <c r="JMU15" s="293"/>
      <c r="JMV15" s="293"/>
      <c r="JMW15" s="293"/>
      <c r="JMX15" s="293"/>
      <c r="JMY15" s="293"/>
      <c r="JMZ15" s="293"/>
      <c r="JNA15" s="293"/>
      <c r="JNB15" s="293"/>
      <c r="JNC15" s="293"/>
      <c r="JND15" s="293"/>
      <c r="JNE15" s="293"/>
      <c r="JNF15" s="293"/>
      <c r="JNG15" s="293"/>
      <c r="JNH15" s="293"/>
      <c r="JNI15" s="293"/>
      <c r="JNJ15" s="293"/>
      <c r="JNK15" s="293"/>
      <c r="JNL15" s="293"/>
      <c r="JNM15" s="293"/>
      <c r="JNN15" s="293"/>
      <c r="JNO15" s="293"/>
      <c r="JNP15" s="293"/>
      <c r="JNQ15" s="293"/>
      <c r="JNR15" s="293"/>
      <c r="JNS15" s="293"/>
      <c r="JNT15" s="293"/>
      <c r="JNU15" s="293"/>
      <c r="JNV15" s="293"/>
      <c r="JNW15" s="293"/>
      <c r="JNX15" s="293"/>
      <c r="JNY15" s="293"/>
      <c r="JNZ15" s="293"/>
      <c r="JOA15" s="293"/>
      <c r="JOB15" s="293"/>
      <c r="JOC15" s="293"/>
      <c r="JOD15" s="293"/>
      <c r="JOE15" s="293"/>
      <c r="JOF15" s="293"/>
      <c r="JOG15" s="293"/>
      <c r="JOH15" s="293"/>
      <c r="JOI15" s="293"/>
      <c r="JOJ15" s="293"/>
      <c r="JOK15" s="293"/>
      <c r="JOL15" s="293"/>
      <c r="JOM15" s="293"/>
      <c r="JON15" s="293"/>
      <c r="JOO15" s="293"/>
      <c r="JOP15" s="293"/>
      <c r="JOQ15" s="293"/>
      <c r="JOR15" s="293"/>
      <c r="JOS15" s="293"/>
      <c r="JOT15" s="293"/>
      <c r="JOU15" s="293"/>
      <c r="JOV15" s="293"/>
      <c r="JOW15" s="293"/>
      <c r="JOX15" s="293"/>
      <c r="JOY15" s="293"/>
      <c r="JOZ15" s="293"/>
      <c r="JPA15" s="293"/>
      <c r="JPB15" s="293"/>
      <c r="JPC15" s="293"/>
      <c r="JPD15" s="293"/>
      <c r="JPE15" s="293"/>
      <c r="JPF15" s="293"/>
      <c r="JPG15" s="293"/>
      <c r="JPH15" s="293"/>
      <c r="JPI15" s="293"/>
      <c r="JPJ15" s="293"/>
      <c r="JPK15" s="293"/>
      <c r="JPL15" s="293"/>
      <c r="JPM15" s="293"/>
      <c r="JPN15" s="293"/>
      <c r="JPO15" s="293"/>
      <c r="JPP15" s="293"/>
      <c r="JPQ15" s="293"/>
      <c r="JPR15" s="293"/>
      <c r="JPS15" s="293"/>
      <c r="JPT15" s="293"/>
      <c r="JPU15" s="293"/>
      <c r="JPV15" s="293"/>
      <c r="JPW15" s="293"/>
      <c r="JPX15" s="293"/>
      <c r="JPY15" s="293"/>
      <c r="JPZ15" s="293"/>
      <c r="JQA15" s="293"/>
      <c r="JQB15" s="293"/>
      <c r="JQC15" s="293"/>
      <c r="JQD15" s="293"/>
      <c r="JQE15" s="293"/>
      <c r="JQF15" s="293"/>
      <c r="JQG15" s="293"/>
      <c r="JQH15" s="293"/>
      <c r="JQI15" s="293"/>
      <c r="JQJ15" s="293"/>
      <c r="JQK15" s="293"/>
      <c r="JQL15" s="293"/>
      <c r="JQM15" s="293"/>
      <c r="JQN15" s="293"/>
      <c r="JQO15" s="293"/>
      <c r="JQP15" s="293"/>
      <c r="JQQ15" s="293"/>
      <c r="JQR15" s="293"/>
      <c r="JQS15" s="293"/>
      <c r="JQT15" s="293"/>
      <c r="JQU15" s="293"/>
      <c r="JQV15" s="293"/>
      <c r="JQW15" s="293"/>
      <c r="JQX15" s="293"/>
      <c r="JQY15" s="293"/>
      <c r="JQZ15" s="293"/>
      <c r="JRA15" s="293"/>
      <c r="JRB15" s="293"/>
      <c r="JRC15" s="293"/>
      <c r="JRD15" s="293"/>
      <c r="JRE15" s="293"/>
      <c r="JRF15" s="293"/>
      <c r="JRG15" s="293"/>
      <c r="JRH15" s="293"/>
      <c r="JRI15" s="293"/>
      <c r="JRJ15" s="293"/>
      <c r="JRK15" s="293"/>
      <c r="JRL15" s="293"/>
      <c r="JRM15" s="293"/>
      <c r="JRN15" s="293"/>
      <c r="JRO15" s="293"/>
      <c r="JRP15" s="293"/>
      <c r="JRQ15" s="293"/>
      <c r="JRR15" s="293"/>
      <c r="JRS15" s="293"/>
      <c r="JRT15" s="293"/>
      <c r="JRU15" s="293"/>
      <c r="JRV15" s="293"/>
      <c r="JRW15" s="293"/>
      <c r="JRX15" s="293"/>
      <c r="JRY15" s="293"/>
      <c r="JRZ15" s="293"/>
      <c r="JSA15" s="293"/>
      <c r="JSB15" s="293"/>
      <c r="JSC15" s="293"/>
      <c r="JSD15" s="293"/>
      <c r="JSE15" s="293"/>
      <c r="JSF15" s="293"/>
      <c r="JSG15" s="293"/>
      <c r="JSH15" s="293"/>
      <c r="JSI15" s="293"/>
      <c r="JSJ15" s="293"/>
      <c r="JSK15" s="293"/>
      <c r="JSL15" s="293"/>
      <c r="JSM15" s="293"/>
      <c r="JSN15" s="293"/>
      <c r="JSO15" s="293"/>
      <c r="JSP15" s="293"/>
      <c r="JSQ15" s="293"/>
      <c r="JSR15" s="293"/>
      <c r="JSS15" s="293"/>
      <c r="JST15" s="293"/>
      <c r="JSU15" s="293"/>
      <c r="JSV15" s="293"/>
      <c r="JSW15" s="293"/>
      <c r="JSX15" s="293"/>
      <c r="JSY15" s="293"/>
      <c r="JSZ15" s="293"/>
      <c r="JTA15" s="293"/>
      <c r="JTB15" s="293"/>
      <c r="JTC15" s="293"/>
      <c r="JTD15" s="293"/>
      <c r="JTE15" s="293"/>
      <c r="JTF15" s="293"/>
      <c r="JTG15" s="293"/>
      <c r="JTH15" s="293"/>
      <c r="JTI15" s="293"/>
      <c r="JTJ15" s="293"/>
      <c r="JTK15" s="293"/>
      <c r="JTL15" s="293"/>
      <c r="JTM15" s="293"/>
      <c r="JTN15" s="293"/>
      <c r="JTO15" s="293"/>
      <c r="JTP15" s="293"/>
      <c r="JTQ15" s="293"/>
      <c r="JTR15" s="293"/>
      <c r="JTS15" s="293"/>
      <c r="JTT15" s="293"/>
      <c r="JTU15" s="293"/>
      <c r="JTV15" s="293"/>
      <c r="JTW15" s="293"/>
      <c r="JTX15" s="293"/>
      <c r="JTY15" s="293"/>
      <c r="JTZ15" s="293"/>
      <c r="JUA15" s="293"/>
      <c r="JUB15" s="293"/>
      <c r="JUC15" s="293"/>
      <c r="JUD15" s="293"/>
      <c r="JUE15" s="293"/>
      <c r="JUF15" s="293"/>
      <c r="JUG15" s="293"/>
      <c r="JUH15" s="293"/>
      <c r="JUI15" s="293"/>
      <c r="JUJ15" s="293"/>
      <c r="JUK15" s="293"/>
      <c r="JUL15" s="293"/>
      <c r="JUM15" s="293"/>
      <c r="JUN15" s="293"/>
      <c r="JUO15" s="293"/>
      <c r="JUP15" s="293"/>
      <c r="JUQ15" s="293"/>
      <c r="JUR15" s="293"/>
      <c r="JUS15" s="293"/>
      <c r="JUT15" s="293"/>
      <c r="JUU15" s="293"/>
      <c r="JUV15" s="293"/>
      <c r="JUW15" s="293"/>
      <c r="JUX15" s="293"/>
      <c r="JUY15" s="293"/>
      <c r="JUZ15" s="293"/>
      <c r="JVA15" s="293"/>
      <c r="JVB15" s="293"/>
      <c r="JVC15" s="293"/>
      <c r="JVD15" s="293"/>
      <c r="JVE15" s="293"/>
      <c r="JVF15" s="293"/>
      <c r="JVG15" s="293"/>
      <c r="JVH15" s="293"/>
      <c r="JVI15" s="293"/>
      <c r="JVJ15" s="293"/>
      <c r="JVK15" s="293"/>
      <c r="JVL15" s="293"/>
      <c r="JVM15" s="293"/>
      <c r="JVN15" s="293"/>
      <c r="JVO15" s="293"/>
      <c r="JVP15" s="293"/>
      <c r="JVQ15" s="293"/>
      <c r="JVR15" s="293"/>
      <c r="JVS15" s="293"/>
      <c r="JVT15" s="293"/>
      <c r="JVU15" s="293"/>
      <c r="JVV15" s="293"/>
      <c r="JVW15" s="293"/>
      <c r="JVX15" s="293"/>
      <c r="JVY15" s="293"/>
      <c r="JVZ15" s="293"/>
      <c r="JWA15" s="293"/>
      <c r="JWB15" s="293"/>
      <c r="JWC15" s="293"/>
      <c r="JWD15" s="293"/>
      <c r="JWE15" s="293"/>
      <c r="JWF15" s="293"/>
      <c r="JWG15" s="293"/>
      <c r="JWH15" s="293"/>
      <c r="JWI15" s="293"/>
      <c r="JWJ15" s="293"/>
      <c r="JWK15" s="293"/>
      <c r="JWL15" s="293"/>
      <c r="JWM15" s="293"/>
      <c r="JWN15" s="293"/>
      <c r="JWO15" s="293"/>
      <c r="JWP15" s="293"/>
      <c r="JWQ15" s="293"/>
      <c r="JWR15" s="293"/>
      <c r="JWS15" s="293"/>
      <c r="JWT15" s="293"/>
      <c r="JWU15" s="293"/>
      <c r="JWV15" s="293"/>
      <c r="JWW15" s="293"/>
      <c r="JWX15" s="293"/>
      <c r="JWY15" s="293"/>
      <c r="JWZ15" s="293"/>
      <c r="JXA15" s="293"/>
      <c r="JXB15" s="293"/>
      <c r="JXC15" s="293"/>
      <c r="JXD15" s="293"/>
      <c r="JXE15" s="293"/>
      <c r="JXF15" s="293"/>
      <c r="JXG15" s="293"/>
      <c r="JXH15" s="293"/>
      <c r="JXI15" s="293"/>
      <c r="JXJ15" s="293"/>
      <c r="JXK15" s="293"/>
      <c r="JXL15" s="293"/>
      <c r="JXM15" s="293"/>
      <c r="JXN15" s="293"/>
      <c r="JXO15" s="293"/>
      <c r="JXP15" s="293"/>
      <c r="JXQ15" s="293"/>
      <c r="JXR15" s="293"/>
      <c r="JXS15" s="293"/>
      <c r="JXT15" s="293"/>
      <c r="JXU15" s="293"/>
      <c r="JXV15" s="293"/>
      <c r="JXW15" s="293"/>
      <c r="JXX15" s="293"/>
      <c r="JXY15" s="293"/>
      <c r="JXZ15" s="293"/>
      <c r="JYA15" s="293"/>
      <c r="JYB15" s="293"/>
      <c r="JYC15" s="293"/>
      <c r="JYD15" s="293"/>
      <c r="JYE15" s="293"/>
      <c r="JYF15" s="293"/>
      <c r="JYG15" s="293"/>
      <c r="JYH15" s="293"/>
      <c r="JYI15" s="293"/>
      <c r="JYJ15" s="293"/>
      <c r="JYK15" s="293"/>
      <c r="JYL15" s="293"/>
      <c r="JYM15" s="293"/>
      <c r="JYN15" s="293"/>
      <c r="JYO15" s="293"/>
      <c r="JYP15" s="293"/>
      <c r="JYQ15" s="293"/>
      <c r="JYR15" s="293"/>
      <c r="JYS15" s="293"/>
      <c r="JYT15" s="293"/>
      <c r="JYU15" s="293"/>
      <c r="JYV15" s="293"/>
      <c r="JYW15" s="293"/>
      <c r="JYX15" s="293"/>
      <c r="JYY15" s="293"/>
      <c r="JYZ15" s="293"/>
      <c r="JZA15" s="293"/>
      <c r="JZB15" s="293"/>
      <c r="JZC15" s="293"/>
      <c r="JZD15" s="293"/>
      <c r="JZE15" s="293"/>
      <c r="JZF15" s="293"/>
      <c r="JZG15" s="293"/>
      <c r="JZH15" s="293"/>
      <c r="JZI15" s="293"/>
      <c r="JZJ15" s="293"/>
      <c r="JZK15" s="293"/>
      <c r="JZL15" s="293"/>
      <c r="JZM15" s="293"/>
      <c r="JZN15" s="293"/>
      <c r="JZO15" s="293"/>
      <c r="JZP15" s="293"/>
      <c r="JZQ15" s="293"/>
      <c r="JZR15" s="293"/>
      <c r="JZS15" s="293"/>
      <c r="JZT15" s="293"/>
      <c r="JZU15" s="293"/>
      <c r="JZV15" s="293"/>
      <c r="JZW15" s="293"/>
      <c r="JZX15" s="293"/>
      <c r="JZY15" s="293"/>
      <c r="JZZ15" s="293"/>
      <c r="KAA15" s="293"/>
      <c r="KAB15" s="293"/>
      <c r="KAC15" s="293"/>
      <c r="KAD15" s="293"/>
      <c r="KAE15" s="293"/>
      <c r="KAF15" s="293"/>
      <c r="KAG15" s="293"/>
      <c r="KAH15" s="293"/>
      <c r="KAI15" s="293"/>
      <c r="KAJ15" s="293"/>
      <c r="KAK15" s="293"/>
      <c r="KAL15" s="293"/>
      <c r="KAM15" s="293"/>
      <c r="KAN15" s="293"/>
      <c r="KAO15" s="293"/>
      <c r="KAP15" s="293"/>
      <c r="KAQ15" s="293"/>
      <c r="KAR15" s="293"/>
      <c r="KAS15" s="293"/>
      <c r="KAT15" s="293"/>
      <c r="KAU15" s="293"/>
      <c r="KAV15" s="293"/>
      <c r="KAW15" s="293"/>
      <c r="KAX15" s="293"/>
      <c r="KAY15" s="293"/>
      <c r="KAZ15" s="293"/>
      <c r="KBA15" s="293"/>
      <c r="KBB15" s="293"/>
      <c r="KBC15" s="293"/>
      <c r="KBD15" s="293"/>
      <c r="KBE15" s="293"/>
      <c r="KBF15" s="293"/>
      <c r="KBG15" s="293"/>
      <c r="KBH15" s="293"/>
      <c r="KBI15" s="293"/>
      <c r="KBJ15" s="293"/>
      <c r="KBK15" s="293"/>
      <c r="KBL15" s="293"/>
      <c r="KBM15" s="293"/>
      <c r="KBN15" s="293"/>
      <c r="KBO15" s="293"/>
      <c r="KBP15" s="293"/>
      <c r="KBQ15" s="293"/>
      <c r="KBR15" s="293"/>
      <c r="KBS15" s="293"/>
      <c r="KBT15" s="293"/>
      <c r="KBU15" s="293"/>
      <c r="KBV15" s="293"/>
      <c r="KBW15" s="293"/>
      <c r="KBX15" s="293"/>
      <c r="KBY15" s="293"/>
      <c r="KBZ15" s="293"/>
      <c r="KCA15" s="293"/>
      <c r="KCB15" s="293"/>
      <c r="KCC15" s="293"/>
      <c r="KCD15" s="293"/>
      <c r="KCE15" s="293"/>
      <c r="KCF15" s="293"/>
      <c r="KCG15" s="293"/>
      <c r="KCH15" s="293"/>
      <c r="KCI15" s="293"/>
      <c r="KCJ15" s="293"/>
      <c r="KCK15" s="293"/>
      <c r="KCL15" s="293"/>
      <c r="KCM15" s="293"/>
      <c r="KCN15" s="293"/>
      <c r="KCO15" s="293"/>
      <c r="KCP15" s="293"/>
      <c r="KCQ15" s="293"/>
      <c r="KCR15" s="293"/>
      <c r="KCS15" s="293"/>
      <c r="KCT15" s="293"/>
      <c r="KCU15" s="293"/>
      <c r="KCV15" s="293"/>
      <c r="KCW15" s="293"/>
      <c r="KCX15" s="293"/>
      <c r="KCY15" s="293"/>
      <c r="KCZ15" s="293"/>
      <c r="KDA15" s="293"/>
      <c r="KDB15" s="293"/>
      <c r="KDC15" s="293"/>
      <c r="KDD15" s="293"/>
      <c r="KDE15" s="293"/>
      <c r="KDF15" s="293"/>
      <c r="KDG15" s="293"/>
      <c r="KDH15" s="293"/>
      <c r="KDI15" s="293"/>
      <c r="KDJ15" s="293"/>
      <c r="KDK15" s="293"/>
      <c r="KDL15" s="293"/>
      <c r="KDM15" s="293"/>
      <c r="KDN15" s="293"/>
      <c r="KDO15" s="293"/>
      <c r="KDP15" s="293"/>
      <c r="KDQ15" s="293"/>
      <c r="KDR15" s="293"/>
      <c r="KDS15" s="293"/>
      <c r="KDT15" s="293"/>
      <c r="KDU15" s="293"/>
      <c r="KDV15" s="293"/>
      <c r="KDW15" s="293"/>
      <c r="KDX15" s="293"/>
      <c r="KDY15" s="293"/>
      <c r="KDZ15" s="293"/>
      <c r="KEA15" s="293"/>
      <c r="KEB15" s="293"/>
      <c r="KEC15" s="293"/>
      <c r="KED15" s="293"/>
      <c r="KEE15" s="293"/>
      <c r="KEF15" s="293"/>
      <c r="KEG15" s="293"/>
      <c r="KEH15" s="293"/>
      <c r="KEI15" s="293"/>
      <c r="KEJ15" s="293"/>
      <c r="KEK15" s="293"/>
      <c r="KEL15" s="293"/>
      <c r="KEM15" s="293"/>
      <c r="KEN15" s="293"/>
      <c r="KEO15" s="293"/>
      <c r="KEP15" s="293"/>
      <c r="KEQ15" s="293"/>
      <c r="KER15" s="293"/>
      <c r="KES15" s="293"/>
      <c r="KET15" s="293"/>
      <c r="KEU15" s="293"/>
      <c r="KEV15" s="293"/>
      <c r="KEW15" s="293"/>
      <c r="KEX15" s="293"/>
      <c r="KEY15" s="293"/>
      <c r="KEZ15" s="293"/>
      <c r="KFA15" s="293"/>
      <c r="KFB15" s="293"/>
      <c r="KFC15" s="293"/>
      <c r="KFD15" s="293"/>
      <c r="KFE15" s="293"/>
      <c r="KFF15" s="293"/>
      <c r="KFG15" s="293"/>
      <c r="KFH15" s="293"/>
      <c r="KFI15" s="293"/>
      <c r="KFJ15" s="293"/>
      <c r="KFK15" s="293"/>
      <c r="KFL15" s="293"/>
      <c r="KFM15" s="293"/>
      <c r="KFN15" s="293"/>
      <c r="KFO15" s="293"/>
      <c r="KFP15" s="293"/>
      <c r="KFQ15" s="293"/>
      <c r="KFR15" s="293"/>
      <c r="KFS15" s="293"/>
      <c r="KFT15" s="293"/>
      <c r="KFU15" s="293"/>
      <c r="KFV15" s="293"/>
      <c r="KFW15" s="293"/>
      <c r="KFX15" s="293"/>
      <c r="KFY15" s="293"/>
      <c r="KFZ15" s="293"/>
      <c r="KGA15" s="293"/>
      <c r="KGB15" s="293"/>
      <c r="KGC15" s="293"/>
      <c r="KGD15" s="293"/>
      <c r="KGE15" s="293"/>
      <c r="KGF15" s="293"/>
      <c r="KGG15" s="293"/>
      <c r="KGH15" s="293"/>
      <c r="KGI15" s="293"/>
      <c r="KGJ15" s="293"/>
      <c r="KGK15" s="293"/>
      <c r="KGL15" s="293"/>
      <c r="KGM15" s="293"/>
      <c r="KGN15" s="293"/>
      <c r="KGO15" s="293"/>
      <c r="KGP15" s="293"/>
      <c r="KGQ15" s="293"/>
      <c r="KGR15" s="293"/>
      <c r="KGS15" s="293"/>
      <c r="KGT15" s="293"/>
      <c r="KGU15" s="293"/>
      <c r="KGV15" s="293"/>
      <c r="KGW15" s="293"/>
      <c r="KGX15" s="293"/>
      <c r="KGY15" s="293"/>
      <c r="KGZ15" s="293"/>
      <c r="KHA15" s="293"/>
      <c r="KHB15" s="293"/>
      <c r="KHC15" s="293"/>
      <c r="KHD15" s="293"/>
      <c r="KHE15" s="293"/>
      <c r="KHF15" s="293"/>
      <c r="KHG15" s="293"/>
      <c r="KHH15" s="293"/>
      <c r="KHI15" s="293"/>
      <c r="KHJ15" s="293"/>
      <c r="KHK15" s="293"/>
      <c r="KHL15" s="293"/>
      <c r="KHM15" s="293"/>
      <c r="KHN15" s="293"/>
      <c r="KHO15" s="293"/>
      <c r="KHP15" s="293"/>
      <c r="KHQ15" s="293"/>
      <c r="KHR15" s="293"/>
      <c r="KHS15" s="293"/>
      <c r="KHT15" s="293"/>
      <c r="KHU15" s="293"/>
      <c r="KHV15" s="293"/>
      <c r="KHW15" s="293"/>
      <c r="KHX15" s="293"/>
      <c r="KHY15" s="293"/>
      <c r="KHZ15" s="293"/>
      <c r="KIA15" s="293"/>
      <c r="KIB15" s="293"/>
      <c r="KIC15" s="293"/>
      <c r="KID15" s="293"/>
      <c r="KIE15" s="293"/>
      <c r="KIF15" s="293"/>
      <c r="KIG15" s="293"/>
      <c r="KIH15" s="293"/>
      <c r="KII15" s="293"/>
      <c r="KIJ15" s="293"/>
      <c r="KIK15" s="293"/>
      <c r="KIL15" s="293"/>
      <c r="KIM15" s="293"/>
      <c r="KIN15" s="293"/>
      <c r="KIO15" s="293"/>
      <c r="KIP15" s="293"/>
      <c r="KIQ15" s="293"/>
      <c r="KIR15" s="293"/>
      <c r="KIS15" s="293"/>
      <c r="KIT15" s="293"/>
      <c r="KIU15" s="293"/>
      <c r="KIV15" s="293"/>
      <c r="KIW15" s="293"/>
      <c r="KIX15" s="293"/>
      <c r="KIY15" s="293"/>
      <c r="KIZ15" s="293"/>
      <c r="KJA15" s="293"/>
      <c r="KJB15" s="293"/>
      <c r="KJC15" s="293"/>
      <c r="KJD15" s="293"/>
      <c r="KJE15" s="293"/>
      <c r="KJF15" s="293"/>
      <c r="KJG15" s="293"/>
      <c r="KJH15" s="293"/>
      <c r="KJI15" s="293"/>
      <c r="KJJ15" s="293"/>
      <c r="KJK15" s="293"/>
      <c r="KJL15" s="293"/>
      <c r="KJM15" s="293"/>
      <c r="KJN15" s="293"/>
      <c r="KJO15" s="293"/>
      <c r="KJP15" s="293"/>
      <c r="KJQ15" s="293"/>
      <c r="KJR15" s="293"/>
      <c r="KJS15" s="293"/>
      <c r="KJT15" s="293"/>
      <c r="KJU15" s="293"/>
      <c r="KJV15" s="293"/>
      <c r="KJW15" s="293"/>
      <c r="KJX15" s="293"/>
      <c r="KJY15" s="293"/>
      <c r="KJZ15" s="293"/>
      <c r="KKA15" s="293"/>
      <c r="KKB15" s="293"/>
      <c r="KKC15" s="293"/>
      <c r="KKD15" s="293"/>
      <c r="KKE15" s="293"/>
      <c r="KKF15" s="293"/>
      <c r="KKG15" s="293"/>
      <c r="KKH15" s="293"/>
      <c r="KKI15" s="293"/>
      <c r="KKJ15" s="293"/>
      <c r="KKK15" s="293"/>
      <c r="KKL15" s="293"/>
      <c r="KKM15" s="293"/>
      <c r="KKN15" s="293"/>
      <c r="KKO15" s="293"/>
      <c r="KKP15" s="293"/>
      <c r="KKQ15" s="293"/>
      <c r="KKR15" s="293"/>
      <c r="KKS15" s="293"/>
      <c r="KKT15" s="293"/>
      <c r="KKU15" s="293"/>
      <c r="KKV15" s="293"/>
      <c r="KKW15" s="293"/>
      <c r="KKX15" s="293"/>
      <c r="KKY15" s="293"/>
      <c r="KKZ15" s="293"/>
      <c r="KLA15" s="293"/>
      <c r="KLB15" s="293"/>
      <c r="KLC15" s="293"/>
      <c r="KLD15" s="293"/>
      <c r="KLE15" s="293"/>
      <c r="KLF15" s="293"/>
      <c r="KLG15" s="293"/>
      <c r="KLH15" s="293"/>
      <c r="KLI15" s="293"/>
      <c r="KLJ15" s="293"/>
      <c r="KLK15" s="293"/>
      <c r="KLL15" s="293"/>
      <c r="KLM15" s="293"/>
      <c r="KLN15" s="293"/>
      <c r="KLO15" s="293"/>
      <c r="KLP15" s="293"/>
      <c r="KLQ15" s="293"/>
      <c r="KLR15" s="293"/>
      <c r="KLS15" s="293"/>
      <c r="KLT15" s="293"/>
      <c r="KLU15" s="293"/>
      <c r="KLV15" s="293"/>
      <c r="KLW15" s="293"/>
      <c r="KLX15" s="293"/>
      <c r="KLY15" s="293"/>
      <c r="KLZ15" s="293"/>
      <c r="KMA15" s="293"/>
      <c r="KMB15" s="293"/>
      <c r="KMC15" s="293"/>
      <c r="KMD15" s="293"/>
      <c r="KME15" s="293"/>
      <c r="KMF15" s="293"/>
      <c r="KMG15" s="293"/>
      <c r="KMH15" s="293"/>
      <c r="KMI15" s="293"/>
      <c r="KMJ15" s="293"/>
      <c r="KMK15" s="293"/>
      <c r="KML15" s="293"/>
      <c r="KMM15" s="293"/>
      <c r="KMN15" s="293"/>
      <c r="KMO15" s="293"/>
      <c r="KMP15" s="293"/>
      <c r="KMQ15" s="293"/>
      <c r="KMR15" s="293"/>
      <c r="KMS15" s="293"/>
      <c r="KMT15" s="293"/>
      <c r="KMU15" s="293"/>
      <c r="KMV15" s="293"/>
      <c r="KMW15" s="293"/>
      <c r="KMX15" s="293"/>
      <c r="KMY15" s="293"/>
      <c r="KMZ15" s="293"/>
      <c r="KNA15" s="293"/>
      <c r="KNB15" s="293"/>
      <c r="KNC15" s="293"/>
      <c r="KND15" s="293"/>
      <c r="KNE15" s="293"/>
      <c r="KNF15" s="293"/>
      <c r="KNG15" s="293"/>
      <c r="KNH15" s="293"/>
      <c r="KNI15" s="293"/>
      <c r="KNJ15" s="293"/>
      <c r="KNK15" s="293"/>
      <c r="KNL15" s="293"/>
      <c r="KNM15" s="293"/>
      <c r="KNN15" s="293"/>
      <c r="KNO15" s="293"/>
      <c r="KNP15" s="293"/>
      <c r="KNQ15" s="293"/>
      <c r="KNR15" s="293"/>
      <c r="KNS15" s="293"/>
      <c r="KNT15" s="293"/>
      <c r="KNU15" s="293"/>
      <c r="KNV15" s="293"/>
      <c r="KNW15" s="293"/>
      <c r="KNX15" s="293"/>
      <c r="KNY15" s="293"/>
      <c r="KNZ15" s="293"/>
      <c r="KOA15" s="293"/>
      <c r="KOB15" s="293"/>
      <c r="KOC15" s="293"/>
      <c r="KOD15" s="293"/>
      <c r="KOE15" s="293"/>
      <c r="KOF15" s="293"/>
      <c r="KOG15" s="293"/>
      <c r="KOH15" s="293"/>
      <c r="KOI15" s="293"/>
      <c r="KOJ15" s="293"/>
      <c r="KOK15" s="293"/>
      <c r="KOL15" s="293"/>
      <c r="KOM15" s="293"/>
      <c r="KON15" s="293"/>
      <c r="KOO15" s="293"/>
      <c r="KOP15" s="293"/>
      <c r="KOQ15" s="293"/>
      <c r="KOR15" s="293"/>
      <c r="KOS15" s="293"/>
      <c r="KOT15" s="293"/>
      <c r="KOU15" s="293"/>
      <c r="KOV15" s="293"/>
      <c r="KOW15" s="293"/>
      <c r="KOX15" s="293"/>
      <c r="KOY15" s="293"/>
      <c r="KOZ15" s="293"/>
      <c r="KPA15" s="293"/>
      <c r="KPB15" s="293"/>
      <c r="KPC15" s="293"/>
      <c r="KPD15" s="293"/>
      <c r="KPE15" s="293"/>
      <c r="KPF15" s="293"/>
      <c r="KPG15" s="293"/>
      <c r="KPH15" s="293"/>
      <c r="KPI15" s="293"/>
      <c r="KPJ15" s="293"/>
      <c r="KPK15" s="293"/>
      <c r="KPL15" s="293"/>
      <c r="KPM15" s="293"/>
      <c r="KPN15" s="293"/>
      <c r="KPO15" s="293"/>
      <c r="KPP15" s="293"/>
      <c r="KPQ15" s="293"/>
      <c r="KPR15" s="293"/>
      <c r="KPS15" s="293"/>
      <c r="KPT15" s="293"/>
      <c r="KPU15" s="293"/>
      <c r="KPV15" s="293"/>
      <c r="KPW15" s="293"/>
      <c r="KPX15" s="293"/>
      <c r="KPY15" s="293"/>
      <c r="KPZ15" s="293"/>
      <c r="KQA15" s="293"/>
      <c r="KQB15" s="293"/>
      <c r="KQC15" s="293"/>
      <c r="KQD15" s="293"/>
      <c r="KQE15" s="293"/>
      <c r="KQF15" s="293"/>
      <c r="KQG15" s="293"/>
      <c r="KQH15" s="293"/>
      <c r="KQI15" s="293"/>
      <c r="KQJ15" s="293"/>
      <c r="KQK15" s="293"/>
      <c r="KQL15" s="293"/>
      <c r="KQM15" s="293"/>
      <c r="KQN15" s="293"/>
      <c r="KQO15" s="293"/>
      <c r="KQP15" s="293"/>
      <c r="KQQ15" s="293"/>
      <c r="KQR15" s="293"/>
      <c r="KQS15" s="293"/>
      <c r="KQT15" s="293"/>
      <c r="KQU15" s="293"/>
      <c r="KQV15" s="293"/>
      <c r="KQW15" s="293"/>
      <c r="KQX15" s="293"/>
      <c r="KQY15" s="293"/>
      <c r="KQZ15" s="293"/>
      <c r="KRA15" s="293"/>
      <c r="KRB15" s="293"/>
      <c r="KRC15" s="293"/>
      <c r="KRD15" s="293"/>
      <c r="KRE15" s="293"/>
      <c r="KRF15" s="293"/>
      <c r="KRG15" s="293"/>
      <c r="KRH15" s="293"/>
      <c r="KRI15" s="293"/>
      <c r="KRJ15" s="293"/>
      <c r="KRK15" s="293"/>
      <c r="KRL15" s="293"/>
      <c r="KRM15" s="293"/>
      <c r="KRN15" s="293"/>
      <c r="KRO15" s="293"/>
      <c r="KRP15" s="293"/>
      <c r="KRQ15" s="293"/>
      <c r="KRR15" s="293"/>
      <c r="KRS15" s="293"/>
      <c r="KRT15" s="293"/>
      <c r="KRU15" s="293"/>
      <c r="KRV15" s="293"/>
      <c r="KRW15" s="293"/>
      <c r="KRX15" s="293"/>
      <c r="KRY15" s="293"/>
      <c r="KRZ15" s="293"/>
      <c r="KSA15" s="293"/>
      <c r="KSB15" s="293"/>
      <c r="KSC15" s="293"/>
      <c r="KSD15" s="293"/>
      <c r="KSE15" s="293"/>
      <c r="KSF15" s="293"/>
      <c r="KSG15" s="293"/>
      <c r="KSH15" s="293"/>
      <c r="KSI15" s="293"/>
      <c r="KSJ15" s="293"/>
      <c r="KSK15" s="293"/>
      <c r="KSL15" s="293"/>
      <c r="KSM15" s="293"/>
      <c r="KSN15" s="293"/>
      <c r="KSO15" s="293"/>
      <c r="KSP15" s="293"/>
      <c r="KSQ15" s="293"/>
      <c r="KSR15" s="293"/>
      <c r="KSS15" s="293"/>
      <c r="KST15" s="293"/>
      <c r="KSU15" s="293"/>
      <c r="KSV15" s="293"/>
      <c r="KSW15" s="293"/>
      <c r="KSX15" s="293"/>
      <c r="KSY15" s="293"/>
      <c r="KSZ15" s="293"/>
      <c r="KTA15" s="293"/>
      <c r="KTB15" s="293"/>
      <c r="KTC15" s="293"/>
      <c r="KTD15" s="293"/>
      <c r="KTE15" s="293"/>
      <c r="KTF15" s="293"/>
      <c r="KTG15" s="293"/>
      <c r="KTH15" s="293"/>
      <c r="KTI15" s="293"/>
      <c r="KTJ15" s="293"/>
      <c r="KTK15" s="293"/>
      <c r="KTL15" s="293"/>
      <c r="KTM15" s="293"/>
      <c r="KTN15" s="293"/>
      <c r="KTO15" s="293"/>
      <c r="KTP15" s="293"/>
      <c r="KTQ15" s="293"/>
      <c r="KTR15" s="293"/>
      <c r="KTS15" s="293"/>
      <c r="KTT15" s="293"/>
      <c r="KTU15" s="293"/>
      <c r="KTV15" s="293"/>
      <c r="KTW15" s="293"/>
      <c r="KTX15" s="293"/>
      <c r="KTY15" s="293"/>
      <c r="KTZ15" s="293"/>
      <c r="KUA15" s="293"/>
      <c r="KUB15" s="293"/>
      <c r="KUC15" s="293"/>
      <c r="KUD15" s="293"/>
      <c r="KUE15" s="293"/>
      <c r="KUF15" s="293"/>
      <c r="KUG15" s="293"/>
      <c r="KUH15" s="293"/>
      <c r="KUI15" s="293"/>
      <c r="KUJ15" s="293"/>
      <c r="KUK15" s="293"/>
      <c r="KUL15" s="293"/>
      <c r="KUM15" s="293"/>
      <c r="KUN15" s="293"/>
      <c r="KUO15" s="293"/>
      <c r="KUP15" s="293"/>
      <c r="KUQ15" s="293"/>
      <c r="KUR15" s="293"/>
      <c r="KUS15" s="293"/>
      <c r="KUT15" s="293"/>
      <c r="KUU15" s="293"/>
      <c r="KUV15" s="293"/>
      <c r="KUW15" s="293"/>
      <c r="KUX15" s="293"/>
      <c r="KUY15" s="293"/>
      <c r="KUZ15" s="293"/>
      <c r="KVA15" s="293"/>
      <c r="KVB15" s="293"/>
      <c r="KVC15" s="293"/>
      <c r="KVD15" s="293"/>
      <c r="KVE15" s="293"/>
      <c r="KVF15" s="293"/>
      <c r="KVG15" s="293"/>
      <c r="KVH15" s="293"/>
      <c r="KVI15" s="293"/>
      <c r="KVJ15" s="293"/>
      <c r="KVK15" s="293"/>
      <c r="KVL15" s="293"/>
      <c r="KVM15" s="293"/>
      <c r="KVN15" s="293"/>
      <c r="KVO15" s="293"/>
      <c r="KVP15" s="293"/>
      <c r="KVQ15" s="293"/>
      <c r="KVR15" s="293"/>
      <c r="KVS15" s="293"/>
      <c r="KVT15" s="293"/>
      <c r="KVU15" s="293"/>
      <c r="KVV15" s="293"/>
      <c r="KVW15" s="293"/>
      <c r="KVX15" s="293"/>
      <c r="KVY15" s="293"/>
      <c r="KVZ15" s="293"/>
      <c r="KWA15" s="293"/>
      <c r="KWB15" s="293"/>
      <c r="KWC15" s="293"/>
      <c r="KWD15" s="293"/>
      <c r="KWE15" s="293"/>
      <c r="KWF15" s="293"/>
      <c r="KWG15" s="293"/>
      <c r="KWH15" s="293"/>
      <c r="KWI15" s="293"/>
      <c r="KWJ15" s="293"/>
      <c r="KWK15" s="293"/>
      <c r="KWL15" s="293"/>
      <c r="KWM15" s="293"/>
      <c r="KWN15" s="293"/>
      <c r="KWO15" s="293"/>
      <c r="KWP15" s="293"/>
      <c r="KWQ15" s="293"/>
      <c r="KWR15" s="293"/>
      <c r="KWS15" s="293"/>
      <c r="KWT15" s="293"/>
      <c r="KWU15" s="293"/>
      <c r="KWV15" s="293"/>
      <c r="KWW15" s="293"/>
      <c r="KWX15" s="293"/>
      <c r="KWY15" s="293"/>
      <c r="KWZ15" s="293"/>
      <c r="KXA15" s="293"/>
      <c r="KXB15" s="293"/>
      <c r="KXC15" s="293"/>
      <c r="KXD15" s="293"/>
      <c r="KXE15" s="293"/>
      <c r="KXF15" s="293"/>
      <c r="KXG15" s="293"/>
      <c r="KXH15" s="293"/>
      <c r="KXI15" s="293"/>
      <c r="KXJ15" s="293"/>
      <c r="KXK15" s="293"/>
      <c r="KXL15" s="293"/>
      <c r="KXM15" s="293"/>
      <c r="KXN15" s="293"/>
      <c r="KXO15" s="293"/>
      <c r="KXP15" s="293"/>
      <c r="KXQ15" s="293"/>
      <c r="KXR15" s="293"/>
      <c r="KXS15" s="293"/>
      <c r="KXT15" s="293"/>
      <c r="KXU15" s="293"/>
      <c r="KXV15" s="293"/>
      <c r="KXW15" s="293"/>
      <c r="KXX15" s="293"/>
      <c r="KXY15" s="293"/>
      <c r="KXZ15" s="293"/>
      <c r="KYA15" s="293"/>
      <c r="KYB15" s="293"/>
      <c r="KYC15" s="293"/>
      <c r="KYD15" s="293"/>
      <c r="KYE15" s="293"/>
      <c r="KYF15" s="293"/>
      <c r="KYG15" s="293"/>
      <c r="KYH15" s="293"/>
      <c r="KYI15" s="293"/>
      <c r="KYJ15" s="293"/>
      <c r="KYK15" s="293"/>
      <c r="KYL15" s="293"/>
      <c r="KYM15" s="293"/>
      <c r="KYN15" s="293"/>
      <c r="KYO15" s="293"/>
      <c r="KYP15" s="293"/>
      <c r="KYQ15" s="293"/>
      <c r="KYR15" s="293"/>
      <c r="KYS15" s="293"/>
      <c r="KYT15" s="293"/>
      <c r="KYU15" s="293"/>
      <c r="KYV15" s="293"/>
      <c r="KYW15" s="293"/>
      <c r="KYX15" s="293"/>
      <c r="KYY15" s="293"/>
      <c r="KYZ15" s="293"/>
      <c r="KZA15" s="293"/>
      <c r="KZB15" s="293"/>
      <c r="KZC15" s="293"/>
      <c r="KZD15" s="293"/>
      <c r="KZE15" s="293"/>
      <c r="KZF15" s="293"/>
      <c r="KZG15" s="293"/>
      <c r="KZH15" s="293"/>
      <c r="KZI15" s="293"/>
      <c r="KZJ15" s="293"/>
      <c r="KZK15" s="293"/>
      <c r="KZL15" s="293"/>
      <c r="KZM15" s="293"/>
      <c r="KZN15" s="293"/>
      <c r="KZO15" s="293"/>
      <c r="KZP15" s="293"/>
      <c r="KZQ15" s="293"/>
      <c r="KZR15" s="293"/>
      <c r="KZS15" s="293"/>
      <c r="KZT15" s="293"/>
      <c r="KZU15" s="293"/>
      <c r="KZV15" s="293"/>
      <c r="KZW15" s="293"/>
      <c r="KZX15" s="293"/>
      <c r="KZY15" s="293"/>
      <c r="KZZ15" s="293"/>
      <c r="LAA15" s="293"/>
      <c r="LAB15" s="293"/>
      <c r="LAC15" s="293"/>
      <c r="LAD15" s="293"/>
      <c r="LAE15" s="293"/>
      <c r="LAF15" s="293"/>
      <c r="LAG15" s="293"/>
      <c r="LAH15" s="293"/>
      <c r="LAI15" s="293"/>
      <c r="LAJ15" s="293"/>
      <c r="LAK15" s="293"/>
      <c r="LAL15" s="293"/>
      <c r="LAM15" s="293"/>
      <c r="LAN15" s="293"/>
      <c r="LAO15" s="293"/>
      <c r="LAP15" s="293"/>
      <c r="LAQ15" s="293"/>
      <c r="LAR15" s="293"/>
      <c r="LAS15" s="293"/>
      <c r="LAT15" s="293"/>
      <c r="LAU15" s="293"/>
      <c r="LAV15" s="293"/>
      <c r="LAW15" s="293"/>
      <c r="LAX15" s="293"/>
      <c r="LAY15" s="293"/>
      <c r="LAZ15" s="293"/>
      <c r="LBA15" s="293"/>
      <c r="LBB15" s="293"/>
      <c r="LBC15" s="293"/>
      <c r="LBD15" s="293"/>
      <c r="LBE15" s="293"/>
      <c r="LBF15" s="293"/>
      <c r="LBG15" s="293"/>
      <c r="LBH15" s="293"/>
      <c r="LBI15" s="293"/>
      <c r="LBJ15" s="293"/>
      <c r="LBK15" s="293"/>
      <c r="LBL15" s="293"/>
      <c r="LBM15" s="293"/>
      <c r="LBN15" s="293"/>
      <c r="LBO15" s="293"/>
      <c r="LBP15" s="293"/>
      <c r="LBQ15" s="293"/>
      <c r="LBR15" s="293"/>
      <c r="LBS15" s="293"/>
      <c r="LBT15" s="293"/>
      <c r="LBU15" s="293"/>
      <c r="LBV15" s="293"/>
      <c r="LBW15" s="293"/>
      <c r="LBX15" s="293"/>
      <c r="LBY15" s="293"/>
      <c r="LBZ15" s="293"/>
      <c r="LCA15" s="293"/>
      <c r="LCB15" s="293"/>
      <c r="LCC15" s="293"/>
      <c r="LCD15" s="293"/>
      <c r="LCE15" s="293"/>
      <c r="LCF15" s="293"/>
      <c r="LCG15" s="293"/>
      <c r="LCH15" s="293"/>
      <c r="LCI15" s="293"/>
      <c r="LCJ15" s="293"/>
      <c r="LCK15" s="293"/>
      <c r="LCL15" s="293"/>
      <c r="LCM15" s="293"/>
      <c r="LCN15" s="293"/>
      <c r="LCO15" s="293"/>
      <c r="LCP15" s="293"/>
      <c r="LCQ15" s="293"/>
      <c r="LCR15" s="293"/>
      <c r="LCS15" s="293"/>
      <c r="LCT15" s="293"/>
      <c r="LCU15" s="293"/>
      <c r="LCV15" s="293"/>
      <c r="LCW15" s="293"/>
      <c r="LCX15" s="293"/>
      <c r="LCY15" s="293"/>
      <c r="LCZ15" s="293"/>
      <c r="LDA15" s="293"/>
      <c r="LDB15" s="293"/>
      <c r="LDC15" s="293"/>
      <c r="LDD15" s="293"/>
      <c r="LDE15" s="293"/>
      <c r="LDF15" s="293"/>
      <c r="LDG15" s="293"/>
      <c r="LDH15" s="293"/>
      <c r="LDI15" s="293"/>
      <c r="LDJ15" s="293"/>
      <c r="LDK15" s="293"/>
      <c r="LDL15" s="293"/>
      <c r="LDM15" s="293"/>
      <c r="LDN15" s="293"/>
      <c r="LDO15" s="293"/>
      <c r="LDP15" s="293"/>
      <c r="LDQ15" s="293"/>
      <c r="LDR15" s="293"/>
      <c r="LDS15" s="293"/>
      <c r="LDT15" s="293"/>
      <c r="LDU15" s="293"/>
      <c r="LDV15" s="293"/>
      <c r="LDW15" s="293"/>
      <c r="LDX15" s="293"/>
      <c r="LDY15" s="293"/>
      <c r="LDZ15" s="293"/>
      <c r="LEA15" s="293"/>
      <c r="LEB15" s="293"/>
      <c r="LEC15" s="293"/>
      <c r="LED15" s="293"/>
      <c r="LEE15" s="293"/>
      <c r="LEF15" s="293"/>
      <c r="LEG15" s="293"/>
      <c r="LEH15" s="293"/>
      <c r="LEI15" s="293"/>
      <c r="LEJ15" s="293"/>
      <c r="LEK15" s="293"/>
      <c r="LEL15" s="293"/>
      <c r="LEM15" s="293"/>
      <c r="LEN15" s="293"/>
      <c r="LEO15" s="293"/>
      <c r="LEP15" s="293"/>
      <c r="LEQ15" s="293"/>
      <c r="LER15" s="293"/>
      <c r="LES15" s="293"/>
      <c r="LET15" s="293"/>
      <c r="LEU15" s="293"/>
      <c r="LEV15" s="293"/>
      <c r="LEW15" s="293"/>
      <c r="LEX15" s="293"/>
      <c r="LEY15" s="293"/>
      <c r="LEZ15" s="293"/>
      <c r="LFA15" s="293"/>
      <c r="LFB15" s="293"/>
      <c r="LFC15" s="293"/>
      <c r="LFD15" s="293"/>
      <c r="LFE15" s="293"/>
      <c r="LFF15" s="293"/>
      <c r="LFG15" s="293"/>
      <c r="LFH15" s="293"/>
      <c r="LFI15" s="293"/>
      <c r="LFJ15" s="293"/>
      <c r="LFK15" s="293"/>
      <c r="LFL15" s="293"/>
      <c r="LFM15" s="293"/>
      <c r="LFN15" s="293"/>
      <c r="LFO15" s="293"/>
      <c r="LFP15" s="293"/>
      <c r="LFQ15" s="293"/>
      <c r="LFR15" s="293"/>
      <c r="LFS15" s="293"/>
      <c r="LFT15" s="293"/>
      <c r="LFU15" s="293"/>
      <c r="LFV15" s="293"/>
      <c r="LFW15" s="293"/>
      <c r="LFX15" s="293"/>
      <c r="LFY15" s="293"/>
      <c r="LFZ15" s="293"/>
      <c r="LGA15" s="293"/>
      <c r="LGB15" s="293"/>
      <c r="LGC15" s="293"/>
      <c r="LGD15" s="293"/>
      <c r="LGE15" s="293"/>
      <c r="LGF15" s="293"/>
      <c r="LGG15" s="293"/>
      <c r="LGH15" s="293"/>
      <c r="LGI15" s="293"/>
      <c r="LGJ15" s="293"/>
      <c r="LGK15" s="293"/>
      <c r="LGL15" s="293"/>
      <c r="LGM15" s="293"/>
      <c r="LGN15" s="293"/>
      <c r="LGO15" s="293"/>
      <c r="LGP15" s="293"/>
      <c r="LGQ15" s="293"/>
      <c r="LGR15" s="293"/>
      <c r="LGS15" s="293"/>
      <c r="LGT15" s="293"/>
      <c r="LGU15" s="293"/>
      <c r="LGV15" s="293"/>
      <c r="LGW15" s="293"/>
      <c r="LGX15" s="293"/>
      <c r="LGY15" s="293"/>
      <c r="LGZ15" s="293"/>
      <c r="LHA15" s="293"/>
      <c r="LHB15" s="293"/>
      <c r="LHC15" s="293"/>
      <c r="LHD15" s="293"/>
      <c r="LHE15" s="293"/>
      <c r="LHF15" s="293"/>
      <c r="LHG15" s="293"/>
      <c r="LHH15" s="293"/>
      <c r="LHI15" s="293"/>
      <c r="LHJ15" s="293"/>
      <c r="LHK15" s="293"/>
      <c r="LHL15" s="293"/>
      <c r="LHM15" s="293"/>
      <c r="LHN15" s="293"/>
      <c r="LHO15" s="293"/>
      <c r="LHP15" s="293"/>
      <c r="LHQ15" s="293"/>
      <c r="LHR15" s="293"/>
      <c r="LHS15" s="293"/>
      <c r="LHT15" s="293"/>
      <c r="LHU15" s="293"/>
      <c r="LHV15" s="293"/>
      <c r="LHW15" s="293"/>
      <c r="LHX15" s="293"/>
      <c r="LHY15" s="293"/>
      <c r="LHZ15" s="293"/>
      <c r="LIA15" s="293"/>
      <c r="LIB15" s="293"/>
      <c r="LIC15" s="293"/>
      <c r="LID15" s="293"/>
      <c r="LIE15" s="293"/>
      <c r="LIF15" s="293"/>
      <c r="LIG15" s="293"/>
      <c r="LIH15" s="293"/>
      <c r="LII15" s="293"/>
      <c r="LIJ15" s="293"/>
      <c r="LIK15" s="293"/>
      <c r="LIL15" s="293"/>
      <c r="LIM15" s="293"/>
      <c r="LIN15" s="293"/>
      <c r="LIO15" s="293"/>
      <c r="LIP15" s="293"/>
      <c r="LIQ15" s="293"/>
      <c r="LIR15" s="293"/>
      <c r="LIS15" s="293"/>
      <c r="LIT15" s="293"/>
      <c r="LIU15" s="293"/>
      <c r="LIV15" s="293"/>
      <c r="LIW15" s="293"/>
      <c r="LIX15" s="293"/>
      <c r="LIY15" s="293"/>
      <c r="LIZ15" s="293"/>
      <c r="LJA15" s="293"/>
      <c r="LJB15" s="293"/>
      <c r="LJC15" s="293"/>
      <c r="LJD15" s="293"/>
      <c r="LJE15" s="293"/>
      <c r="LJF15" s="293"/>
      <c r="LJG15" s="293"/>
      <c r="LJH15" s="293"/>
      <c r="LJI15" s="293"/>
      <c r="LJJ15" s="293"/>
      <c r="LJK15" s="293"/>
      <c r="LJL15" s="293"/>
      <c r="LJM15" s="293"/>
      <c r="LJN15" s="293"/>
      <c r="LJO15" s="293"/>
      <c r="LJP15" s="293"/>
      <c r="LJQ15" s="293"/>
      <c r="LJR15" s="293"/>
      <c r="LJS15" s="293"/>
      <c r="LJT15" s="293"/>
      <c r="LJU15" s="293"/>
      <c r="LJV15" s="293"/>
      <c r="LJW15" s="293"/>
      <c r="LJX15" s="293"/>
      <c r="LJY15" s="293"/>
      <c r="LJZ15" s="293"/>
      <c r="LKA15" s="293"/>
      <c r="LKB15" s="293"/>
      <c r="LKC15" s="293"/>
      <c r="LKD15" s="293"/>
      <c r="LKE15" s="293"/>
      <c r="LKF15" s="293"/>
      <c r="LKG15" s="293"/>
      <c r="LKH15" s="293"/>
      <c r="LKI15" s="293"/>
      <c r="LKJ15" s="293"/>
      <c r="LKK15" s="293"/>
      <c r="LKL15" s="293"/>
      <c r="LKM15" s="293"/>
      <c r="LKN15" s="293"/>
      <c r="LKO15" s="293"/>
      <c r="LKP15" s="293"/>
      <c r="LKQ15" s="293"/>
      <c r="LKR15" s="293"/>
      <c r="LKS15" s="293"/>
      <c r="LKT15" s="293"/>
      <c r="LKU15" s="293"/>
      <c r="LKV15" s="293"/>
      <c r="LKW15" s="293"/>
      <c r="LKX15" s="293"/>
      <c r="LKY15" s="293"/>
      <c r="LKZ15" s="293"/>
      <c r="LLA15" s="293"/>
      <c r="LLB15" s="293"/>
      <c r="LLC15" s="293"/>
      <c r="LLD15" s="293"/>
      <c r="LLE15" s="293"/>
      <c r="LLF15" s="293"/>
      <c r="LLG15" s="293"/>
      <c r="LLH15" s="293"/>
      <c r="LLI15" s="293"/>
      <c r="LLJ15" s="293"/>
      <c r="LLK15" s="293"/>
      <c r="LLL15" s="293"/>
      <c r="LLM15" s="293"/>
      <c r="LLN15" s="293"/>
      <c r="LLO15" s="293"/>
      <c r="LLP15" s="293"/>
      <c r="LLQ15" s="293"/>
      <c r="LLR15" s="293"/>
      <c r="LLS15" s="293"/>
      <c r="LLT15" s="293"/>
      <c r="LLU15" s="293"/>
      <c r="LLV15" s="293"/>
      <c r="LLW15" s="293"/>
      <c r="LLX15" s="293"/>
      <c r="LLY15" s="293"/>
      <c r="LLZ15" s="293"/>
      <c r="LMA15" s="293"/>
      <c r="LMB15" s="293"/>
      <c r="LMC15" s="293"/>
      <c r="LMD15" s="293"/>
      <c r="LME15" s="293"/>
      <c r="LMF15" s="293"/>
      <c r="LMG15" s="293"/>
      <c r="LMH15" s="293"/>
      <c r="LMI15" s="293"/>
      <c r="LMJ15" s="293"/>
      <c r="LMK15" s="293"/>
      <c r="LML15" s="293"/>
      <c r="LMM15" s="293"/>
      <c r="LMN15" s="293"/>
      <c r="LMO15" s="293"/>
      <c r="LMP15" s="293"/>
      <c r="LMQ15" s="293"/>
      <c r="LMR15" s="293"/>
      <c r="LMS15" s="293"/>
      <c r="LMT15" s="293"/>
      <c r="LMU15" s="293"/>
      <c r="LMV15" s="293"/>
      <c r="LMW15" s="293"/>
      <c r="LMX15" s="293"/>
      <c r="LMY15" s="293"/>
      <c r="LMZ15" s="293"/>
      <c r="LNA15" s="293"/>
      <c r="LNB15" s="293"/>
      <c r="LNC15" s="293"/>
      <c r="LND15" s="293"/>
      <c r="LNE15" s="293"/>
      <c r="LNF15" s="293"/>
      <c r="LNG15" s="293"/>
      <c r="LNH15" s="293"/>
      <c r="LNI15" s="293"/>
      <c r="LNJ15" s="293"/>
      <c r="LNK15" s="293"/>
      <c r="LNL15" s="293"/>
      <c r="LNM15" s="293"/>
      <c r="LNN15" s="293"/>
      <c r="LNO15" s="293"/>
      <c r="LNP15" s="293"/>
      <c r="LNQ15" s="293"/>
      <c r="LNR15" s="293"/>
      <c r="LNS15" s="293"/>
      <c r="LNT15" s="293"/>
      <c r="LNU15" s="293"/>
      <c r="LNV15" s="293"/>
      <c r="LNW15" s="293"/>
      <c r="LNX15" s="293"/>
      <c r="LNY15" s="293"/>
      <c r="LNZ15" s="293"/>
      <c r="LOA15" s="293"/>
      <c r="LOB15" s="293"/>
      <c r="LOC15" s="293"/>
      <c r="LOD15" s="293"/>
      <c r="LOE15" s="293"/>
      <c r="LOF15" s="293"/>
      <c r="LOG15" s="293"/>
      <c r="LOH15" s="293"/>
      <c r="LOI15" s="293"/>
      <c r="LOJ15" s="293"/>
      <c r="LOK15" s="293"/>
      <c r="LOL15" s="293"/>
      <c r="LOM15" s="293"/>
      <c r="LON15" s="293"/>
      <c r="LOO15" s="293"/>
      <c r="LOP15" s="293"/>
      <c r="LOQ15" s="293"/>
      <c r="LOR15" s="293"/>
      <c r="LOS15" s="293"/>
      <c r="LOT15" s="293"/>
      <c r="LOU15" s="293"/>
      <c r="LOV15" s="293"/>
      <c r="LOW15" s="293"/>
      <c r="LOX15" s="293"/>
      <c r="LOY15" s="293"/>
      <c r="LOZ15" s="293"/>
      <c r="LPA15" s="293"/>
      <c r="LPB15" s="293"/>
      <c r="LPC15" s="293"/>
      <c r="LPD15" s="293"/>
      <c r="LPE15" s="293"/>
      <c r="LPF15" s="293"/>
      <c r="LPG15" s="293"/>
      <c r="LPH15" s="293"/>
      <c r="LPI15" s="293"/>
      <c r="LPJ15" s="293"/>
      <c r="LPK15" s="293"/>
      <c r="LPL15" s="293"/>
      <c r="LPM15" s="293"/>
      <c r="LPN15" s="293"/>
      <c r="LPO15" s="293"/>
      <c r="LPP15" s="293"/>
      <c r="LPQ15" s="293"/>
      <c r="LPR15" s="293"/>
      <c r="LPS15" s="293"/>
      <c r="LPT15" s="293"/>
      <c r="LPU15" s="293"/>
      <c r="LPV15" s="293"/>
      <c r="LPW15" s="293"/>
      <c r="LPX15" s="293"/>
      <c r="LPY15" s="293"/>
      <c r="LPZ15" s="293"/>
      <c r="LQA15" s="293"/>
      <c r="LQB15" s="293"/>
      <c r="LQC15" s="293"/>
      <c r="LQD15" s="293"/>
      <c r="LQE15" s="293"/>
      <c r="LQF15" s="293"/>
      <c r="LQG15" s="293"/>
      <c r="LQH15" s="293"/>
      <c r="LQI15" s="293"/>
      <c r="LQJ15" s="293"/>
      <c r="LQK15" s="293"/>
      <c r="LQL15" s="293"/>
      <c r="LQM15" s="293"/>
      <c r="LQN15" s="293"/>
      <c r="LQO15" s="293"/>
      <c r="LQP15" s="293"/>
      <c r="LQQ15" s="293"/>
      <c r="LQR15" s="293"/>
      <c r="LQS15" s="293"/>
      <c r="LQT15" s="293"/>
      <c r="LQU15" s="293"/>
      <c r="LQV15" s="293"/>
      <c r="LQW15" s="293"/>
      <c r="LQX15" s="293"/>
      <c r="LQY15" s="293"/>
      <c r="LQZ15" s="293"/>
      <c r="LRA15" s="293"/>
      <c r="LRB15" s="293"/>
      <c r="LRC15" s="293"/>
      <c r="LRD15" s="293"/>
      <c r="LRE15" s="293"/>
      <c r="LRF15" s="293"/>
      <c r="LRG15" s="293"/>
      <c r="LRH15" s="293"/>
      <c r="LRI15" s="293"/>
      <c r="LRJ15" s="293"/>
      <c r="LRK15" s="293"/>
      <c r="LRL15" s="293"/>
      <c r="LRM15" s="293"/>
      <c r="LRN15" s="293"/>
      <c r="LRO15" s="293"/>
      <c r="LRP15" s="293"/>
      <c r="LRQ15" s="293"/>
      <c r="LRR15" s="293"/>
      <c r="LRS15" s="293"/>
      <c r="LRT15" s="293"/>
      <c r="LRU15" s="293"/>
      <c r="LRV15" s="293"/>
      <c r="LRW15" s="293"/>
      <c r="LRX15" s="293"/>
      <c r="LRY15" s="293"/>
      <c r="LRZ15" s="293"/>
      <c r="LSA15" s="293"/>
      <c r="LSB15" s="293"/>
      <c r="LSC15" s="293"/>
      <c r="LSD15" s="293"/>
      <c r="LSE15" s="293"/>
      <c r="LSF15" s="293"/>
      <c r="LSG15" s="293"/>
      <c r="LSH15" s="293"/>
      <c r="LSI15" s="293"/>
      <c r="LSJ15" s="293"/>
      <c r="LSK15" s="293"/>
      <c r="LSL15" s="293"/>
      <c r="LSM15" s="293"/>
      <c r="LSN15" s="293"/>
      <c r="LSO15" s="293"/>
      <c r="LSP15" s="293"/>
      <c r="LSQ15" s="293"/>
      <c r="LSR15" s="293"/>
      <c r="LSS15" s="293"/>
      <c r="LST15" s="293"/>
      <c r="LSU15" s="293"/>
      <c r="LSV15" s="293"/>
      <c r="LSW15" s="293"/>
      <c r="LSX15" s="293"/>
      <c r="LSY15" s="293"/>
      <c r="LSZ15" s="293"/>
      <c r="LTA15" s="293"/>
      <c r="LTB15" s="293"/>
      <c r="LTC15" s="293"/>
      <c r="LTD15" s="293"/>
      <c r="LTE15" s="293"/>
      <c r="LTF15" s="293"/>
      <c r="LTG15" s="293"/>
      <c r="LTH15" s="293"/>
      <c r="LTI15" s="293"/>
      <c r="LTJ15" s="293"/>
      <c r="LTK15" s="293"/>
      <c r="LTL15" s="293"/>
      <c r="LTM15" s="293"/>
      <c r="LTN15" s="293"/>
      <c r="LTO15" s="293"/>
      <c r="LTP15" s="293"/>
      <c r="LTQ15" s="293"/>
      <c r="LTR15" s="293"/>
      <c r="LTS15" s="293"/>
      <c r="LTT15" s="293"/>
      <c r="LTU15" s="293"/>
      <c r="LTV15" s="293"/>
      <c r="LTW15" s="293"/>
      <c r="LTX15" s="293"/>
      <c r="LTY15" s="293"/>
      <c r="LTZ15" s="293"/>
      <c r="LUA15" s="293"/>
      <c r="LUB15" s="293"/>
      <c r="LUC15" s="293"/>
      <c r="LUD15" s="293"/>
      <c r="LUE15" s="293"/>
      <c r="LUF15" s="293"/>
      <c r="LUG15" s="293"/>
      <c r="LUH15" s="293"/>
      <c r="LUI15" s="293"/>
      <c r="LUJ15" s="293"/>
      <c r="LUK15" s="293"/>
      <c r="LUL15" s="293"/>
      <c r="LUM15" s="293"/>
      <c r="LUN15" s="293"/>
      <c r="LUO15" s="293"/>
      <c r="LUP15" s="293"/>
      <c r="LUQ15" s="293"/>
      <c r="LUR15" s="293"/>
      <c r="LUS15" s="293"/>
      <c r="LUT15" s="293"/>
      <c r="LUU15" s="293"/>
      <c r="LUV15" s="293"/>
      <c r="LUW15" s="293"/>
      <c r="LUX15" s="293"/>
      <c r="LUY15" s="293"/>
      <c r="LUZ15" s="293"/>
      <c r="LVA15" s="293"/>
      <c r="LVB15" s="293"/>
      <c r="LVC15" s="293"/>
      <c r="LVD15" s="293"/>
      <c r="LVE15" s="293"/>
      <c r="LVF15" s="293"/>
      <c r="LVG15" s="293"/>
      <c r="LVH15" s="293"/>
      <c r="LVI15" s="293"/>
      <c r="LVJ15" s="293"/>
      <c r="LVK15" s="293"/>
      <c r="LVL15" s="293"/>
      <c r="LVM15" s="293"/>
      <c r="LVN15" s="293"/>
      <c r="LVO15" s="293"/>
      <c r="LVP15" s="293"/>
      <c r="LVQ15" s="293"/>
      <c r="LVR15" s="293"/>
      <c r="LVS15" s="293"/>
      <c r="LVT15" s="293"/>
      <c r="LVU15" s="293"/>
      <c r="LVV15" s="293"/>
      <c r="LVW15" s="293"/>
      <c r="LVX15" s="293"/>
      <c r="LVY15" s="293"/>
      <c r="LVZ15" s="293"/>
      <c r="LWA15" s="293"/>
      <c r="LWB15" s="293"/>
      <c r="LWC15" s="293"/>
      <c r="LWD15" s="293"/>
      <c r="LWE15" s="293"/>
      <c r="LWF15" s="293"/>
      <c r="LWG15" s="293"/>
      <c r="LWH15" s="293"/>
      <c r="LWI15" s="293"/>
      <c r="LWJ15" s="293"/>
      <c r="LWK15" s="293"/>
      <c r="LWL15" s="293"/>
      <c r="LWM15" s="293"/>
      <c r="LWN15" s="293"/>
      <c r="LWO15" s="293"/>
      <c r="LWP15" s="293"/>
      <c r="LWQ15" s="293"/>
      <c r="LWR15" s="293"/>
      <c r="LWS15" s="293"/>
      <c r="LWT15" s="293"/>
      <c r="LWU15" s="293"/>
      <c r="LWV15" s="293"/>
      <c r="LWW15" s="293"/>
      <c r="LWX15" s="293"/>
      <c r="LWY15" s="293"/>
      <c r="LWZ15" s="293"/>
      <c r="LXA15" s="293"/>
      <c r="LXB15" s="293"/>
      <c r="LXC15" s="293"/>
      <c r="LXD15" s="293"/>
      <c r="LXE15" s="293"/>
      <c r="LXF15" s="293"/>
      <c r="LXG15" s="293"/>
      <c r="LXH15" s="293"/>
      <c r="LXI15" s="293"/>
      <c r="LXJ15" s="293"/>
      <c r="LXK15" s="293"/>
      <c r="LXL15" s="293"/>
      <c r="LXM15" s="293"/>
      <c r="LXN15" s="293"/>
      <c r="LXO15" s="293"/>
      <c r="LXP15" s="293"/>
      <c r="LXQ15" s="293"/>
      <c r="LXR15" s="293"/>
      <c r="LXS15" s="293"/>
      <c r="LXT15" s="293"/>
      <c r="LXU15" s="293"/>
      <c r="LXV15" s="293"/>
      <c r="LXW15" s="293"/>
      <c r="LXX15" s="293"/>
      <c r="LXY15" s="293"/>
      <c r="LXZ15" s="293"/>
      <c r="LYA15" s="293"/>
      <c r="LYB15" s="293"/>
      <c r="LYC15" s="293"/>
      <c r="LYD15" s="293"/>
      <c r="LYE15" s="293"/>
      <c r="LYF15" s="293"/>
      <c r="LYG15" s="293"/>
      <c r="LYH15" s="293"/>
      <c r="LYI15" s="293"/>
      <c r="LYJ15" s="293"/>
      <c r="LYK15" s="293"/>
      <c r="LYL15" s="293"/>
      <c r="LYM15" s="293"/>
      <c r="LYN15" s="293"/>
      <c r="LYO15" s="293"/>
      <c r="LYP15" s="293"/>
      <c r="LYQ15" s="293"/>
      <c r="LYR15" s="293"/>
      <c r="LYS15" s="293"/>
      <c r="LYT15" s="293"/>
      <c r="LYU15" s="293"/>
      <c r="LYV15" s="293"/>
      <c r="LYW15" s="293"/>
      <c r="LYX15" s="293"/>
      <c r="LYY15" s="293"/>
      <c r="LYZ15" s="293"/>
      <c r="LZA15" s="293"/>
      <c r="LZB15" s="293"/>
      <c r="LZC15" s="293"/>
      <c r="LZD15" s="293"/>
      <c r="LZE15" s="293"/>
      <c r="LZF15" s="293"/>
      <c r="LZG15" s="293"/>
      <c r="LZH15" s="293"/>
      <c r="LZI15" s="293"/>
      <c r="LZJ15" s="293"/>
      <c r="LZK15" s="293"/>
      <c r="LZL15" s="293"/>
      <c r="LZM15" s="293"/>
      <c r="LZN15" s="293"/>
      <c r="LZO15" s="293"/>
      <c r="LZP15" s="293"/>
      <c r="LZQ15" s="293"/>
      <c r="LZR15" s="293"/>
      <c r="LZS15" s="293"/>
      <c r="LZT15" s="293"/>
      <c r="LZU15" s="293"/>
      <c r="LZV15" s="293"/>
      <c r="LZW15" s="293"/>
      <c r="LZX15" s="293"/>
      <c r="LZY15" s="293"/>
      <c r="LZZ15" s="293"/>
      <c r="MAA15" s="293"/>
      <c r="MAB15" s="293"/>
      <c r="MAC15" s="293"/>
      <c r="MAD15" s="293"/>
      <c r="MAE15" s="293"/>
      <c r="MAF15" s="293"/>
      <c r="MAG15" s="293"/>
      <c r="MAH15" s="293"/>
      <c r="MAI15" s="293"/>
      <c r="MAJ15" s="293"/>
      <c r="MAK15" s="293"/>
      <c r="MAL15" s="293"/>
      <c r="MAM15" s="293"/>
      <c r="MAN15" s="293"/>
      <c r="MAO15" s="293"/>
      <c r="MAP15" s="293"/>
      <c r="MAQ15" s="293"/>
      <c r="MAR15" s="293"/>
      <c r="MAS15" s="293"/>
      <c r="MAT15" s="293"/>
      <c r="MAU15" s="293"/>
      <c r="MAV15" s="293"/>
      <c r="MAW15" s="293"/>
      <c r="MAX15" s="293"/>
      <c r="MAY15" s="293"/>
      <c r="MAZ15" s="293"/>
      <c r="MBA15" s="293"/>
      <c r="MBB15" s="293"/>
      <c r="MBC15" s="293"/>
      <c r="MBD15" s="293"/>
      <c r="MBE15" s="293"/>
      <c r="MBF15" s="293"/>
      <c r="MBG15" s="293"/>
      <c r="MBH15" s="293"/>
      <c r="MBI15" s="293"/>
      <c r="MBJ15" s="293"/>
      <c r="MBK15" s="293"/>
      <c r="MBL15" s="293"/>
      <c r="MBM15" s="293"/>
      <c r="MBN15" s="293"/>
      <c r="MBO15" s="293"/>
      <c r="MBP15" s="293"/>
      <c r="MBQ15" s="293"/>
      <c r="MBR15" s="293"/>
      <c r="MBS15" s="293"/>
      <c r="MBT15" s="293"/>
      <c r="MBU15" s="293"/>
      <c r="MBV15" s="293"/>
      <c r="MBW15" s="293"/>
      <c r="MBX15" s="293"/>
      <c r="MBY15" s="293"/>
      <c r="MBZ15" s="293"/>
      <c r="MCA15" s="293"/>
      <c r="MCB15" s="293"/>
      <c r="MCC15" s="293"/>
      <c r="MCD15" s="293"/>
      <c r="MCE15" s="293"/>
      <c r="MCF15" s="293"/>
      <c r="MCG15" s="293"/>
      <c r="MCH15" s="293"/>
      <c r="MCI15" s="293"/>
      <c r="MCJ15" s="293"/>
      <c r="MCK15" s="293"/>
      <c r="MCL15" s="293"/>
      <c r="MCM15" s="293"/>
      <c r="MCN15" s="293"/>
      <c r="MCO15" s="293"/>
      <c r="MCP15" s="293"/>
      <c r="MCQ15" s="293"/>
      <c r="MCR15" s="293"/>
      <c r="MCS15" s="293"/>
      <c r="MCT15" s="293"/>
      <c r="MCU15" s="293"/>
      <c r="MCV15" s="293"/>
      <c r="MCW15" s="293"/>
      <c r="MCX15" s="293"/>
      <c r="MCY15" s="293"/>
      <c r="MCZ15" s="293"/>
      <c r="MDA15" s="293"/>
      <c r="MDB15" s="293"/>
      <c r="MDC15" s="293"/>
      <c r="MDD15" s="293"/>
      <c r="MDE15" s="293"/>
      <c r="MDF15" s="293"/>
      <c r="MDG15" s="293"/>
      <c r="MDH15" s="293"/>
      <c r="MDI15" s="293"/>
      <c r="MDJ15" s="293"/>
      <c r="MDK15" s="293"/>
      <c r="MDL15" s="293"/>
      <c r="MDM15" s="293"/>
      <c r="MDN15" s="293"/>
      <c r="MDO15" s="293"/>
      <c r="MDP15" s="293"/>
      <c r="MDQ15" s="293"/>
      <c r="MDR15" s="293"/>
      <c r="MDS15" s="293"/>
      <c r="MDT15" s="293"/>
      <c r="MDU15" s="293"/>
      <c r="MDV15" s="293"/>
      <c r="MDW15" s="293"/>
      <c r="MDX15" s="293"/>
      <c r="MDY15" s="293"/>
      <c r="MDZ15" s="293"/>
      <c r="MEA15" s="293"/>
      <c r="MEB15" s="293"/>
      <c r="MEC15" s="293"/>
      <c r="MED15" s="293"/>
      <c r="MEE15" s="293"/>
      <c r="MEF15" s="293"/>
      <c r="MEG15" s="293"/>
      <c r="MEH15" s="293"/>
      <c r="MEI15" s="293"/>
      <c r="MEJ15" s="293"/>
      <c r="MEK15" s="293"/>
      <c r="MEL15" s="293"/>
      <c r="MEM15" s="293"/>
      <c r="MEN15" s="293"/>
      <c r="MEO15" s="293"/>
      <c r="MEP15" s="293"/>
      <c r="MEQ15" s="293"/>
      <c r="MER15" s="293"/>
      <c r="MES15" s="293"/>
      <c r="MET15" s="293"/>
      <c r="MEU15" s="293"/>
      <c r="MEV15" s="293"/>
      <c r="MEW15" s="293"/>
      <c r="MEX15" s="293"/>
      <c r="MEY15" s="293"/>
      <c r="MEZ15" s="293"/>
      <c r="MFA15" s="293"/>
      <c r="MFB15" s="293"/>
      <c r="MFC15" s="293"/>
      <c r="MFD15" s="293"/>
      <c r="MFE15" s="293"/>
      <c r="MFF15" s="293"/>
      <c r="MFG15" s="293"/>
      <c r="MFH15" s="293"/>
      <c r="MFI15" s="293"/>
      <c r="MFJ15" s="293"/>
      <c r="MFK15" s="293"/>
      <c r="MFL15" s="293"/>
      <c r="MFM15" s="293"/>
      <c r="MFN15" s="293"/>
      <c r="MFO15" s="293"/>
      <c r="MFP15" s="293"/>
      <c r="MFQ15" s="293"/>
      <c r="MFR15" s="293"/>
      <c r="MFS15" s="293"/>
      <c r="MFT15" s="293"/>
      <c r="MFU15" s="293"/>
      <c r="MFV15" s="293"/>
      <c r="MFW15" s="293"/>
      <c r="MFX15" s="293"/>
      <c r="MFY15" s="293"/>
      <c r="MFZ15" s="293"/>
      <c r="MGA15" s="293"/>
      <c r="MGB15" s="293"/>
      <c r="MGC15" s="293"/>
      <c r="MGD15" s="293"/>
      <c r="MGE15" s="293"/>
      <c r="MGF15" s="293"/>
      <c r="MGG15" s="293"/>
      <c r="MGH15" s="293"/>
      <c r="MGI15" s="293"/>
      <c r="MGJ15" s="293"/>
      <c r="MGK15" s="293"/>
      <c r="MGL15" s="293"/>
      <c r="MGM15" s="293"/>
      <c r="MGN15" s="293"/>
      <c r="MGO15" s="293"/>
      <c r="MGP15" s="293"/>
      <c r="MGQ15" s="293"/>
      <c r="MGR15" s="293"/>
      <c r="MGS15" s="293"/>
      <c r="MGT15" s="293"/>
      <c r="MGU15" s="293"/>
      <c r="MGV15" s="293"/>
      <c r="MGW15" s="293"/>
      <c r="MGX15" s="293"/>
      <c r="MGY15" s="293"/>
      <c r="MGZ15" s="293"/>
      <c r="MHA15" s="293"/>
      <c r="MHB15" s="293"/>
      <c r="MHC15" s="293"/>
      <c r="MHD15" s="293"/>
      <c r="MHE15" s="293"/>
      <c r="MHF15" s="293"/>
      <c r="MHG15" s="293"/>
      <c r="MHH15" s="293"/>
      <c r="MHI15" s="293"/>
      <c r="MHJ15" s="293"/>
      <c r="MHK15" s="293"/>
      <c r="MHL15" s="293"/>
      <c r="MHM15" s="293"/>
      <c r="MHN15" s="293"/>
      <c r="MHO15" s="293"/>
      <c r="MHP15" s="293"/>
      <c r="MHQ15" s="293"/>
      <c r="MHR15" s="293"/>
      <c r="MHS15" s="293"/>
      <c r="MHT15" s="293"/>
      <c r="MHU15" s="293"/>
      <c r="MHV15" s="293"/>
      <c r="MHW15" s="293"/>
      <c r="MHX15" s="293"/>
      <c r="MHY15" s="293"/>
      <c r="MHZ15" s="293"/>
      <c r="MIA15" s="293"/>
      <c r="MIB15" s="293"/>
      <c r="MIC15" s="293"/>
      <c r="MID15" s="293"/>
      <c r="MIE15" s="293"/>
      <c r="MIF15" s="293"/>
      <c r="MIG15" s="293"/>
      <c r="MIH15" s="293"/>
      <c r="MII15" s="293"/>
      <c r="MIJ15" s="293"/>
      <c r="MIK15" s="293"/>
      <c r="MIL15" s="293"/>
      <c r="MIM15" s="293"/>
      <c r="MIN15" s="293"/>
      <c r="MIO15" s="293"/>
      <c r="MIP15" s="293"/>
      <c r="MIQ15" s="293"/>
      <c r="MIR15" s="293"/>
      <c r="MIS15" s="293"/>
      <c r="MIT15" s="293"/>
      <c r="MIU15" s="293"/>
      <c r="MIV15" s="293"/>
      <c r="MIW15" s="293"/>
      <c r="MIX15" s="293"/>
      <c r="MIY15" s="293"/>
      <c r="MIZ15" s="293"/>
      <c r="MJA15" s="293"/>
      <c r="MJB15" s="293"/>
      <c r="MJC15" s="293"/>
      <c r="MJD15" s="293"/>
      <c r="MJE15" s="293"/>
      <c r="MJF15" s="293"/>
      <c r="MJG15" s="293"/>
      <c r="MJH15" s="293"/>
      <c r="MJI15" s="293"/>
      <c r="MJJ15" s="293"/>
      <c r="MJK15" s="293"/>
      <c r="MJL15" s="293"/>
      <c r="MJM15" s="293"/>
      <c r="MJN15" s="293"/>
      <c r="MJO15" s="293"/>
      <c r="MJP15" s="293"/>
      <c r="MJQ15" s="293"/>
      <c r="MJR15" s="293"/>
      <c r="MJS15" s="293"/>
      <c r="MJT15" s="293"/>
      <c r="MJU15" s="293"/>
      <c r="MJV15" s="293"/>
      <c r="MJW15" s="293"/>
      <c r="MJX15" s="293"/>
      <c r="MJY15" s="293"/>
      <c r="MJZ15" s="293"/>
      <c r="MKA15" s="293"/>
      <c r="MKB15" s="293"/>
      <c r="MKC15" s="293"/>
      <c r="MKD15" s="293"/>
      <c r="MKE15" s="293"/>
      <c r="MKF15" s="293"/>
      <c r="MKG15" s="293"/>
      <c r="MKH15" s="293"/>
      <c r="MKI15" s="293"/>
      <c r="MKJ15" s="293"/>
      <c r="MKK15" s="293"/>
      <c r="MKL15" s="293"/>
      <c r="MKM15" s="293"/>
      <c r="MKN15" s="293"/>
      <c r="MKO15" s="293"/>
      <c r="MKP15" s="293"/>
      <c r="MKQ15" s="293"/>
      <c r="MKR15" s="293"/>
      <c r="MKS15" s="293"/>
      <c r="MKT15" s="293"/>
      <c r="MKU15" s="293"/>
      <c r="MKV15" s="293"/>
      <c r="MKW15" s="293"/>
      <c r="MKX15" s="293"/>
      <c r="MKY15" s="293"/>
      <c r="MKZ15" s="293"/>
      <c r="MLA15" s="293"/>
      <c r="MLB15" s="293"/>
      <c r="MLC15" s="293"/>
      <c r="MLD15" s="293"/>
      <c r="MLE15" s="293"/>
      <c r="MLF15" s="293"/>
      <c r="MLG15" s="293"/>
      <c r="MLH15" s="293"/>
      <c r="MLI15" s="293"/>
      <c r="MLJ15" s="293"/>
      <c r="MLK15" s="293"/>
      <c r="MLL15" s="293"/>
      <c r="MLM15" s="293"/>
      <c r="MLN15" s="293"/>
      <c r="MLO15" s="293"/>
      <c r="MLP15" s="293"/>
      <c r="MLQ15" s="293"/>
      <c r="MLR15" s="293"/>
      <c r="MLS15" s="293"/>
      <c r="MLT15" s="293"/>
      <c r="MLU15" s="293"/>
      <c r="MLV15" s="293"/>
      <c r="MLW15" s="293"/>
      <c r="MLX15" s="293"/>
      <c r="MLY15" s="293"/>
      <c r="MLZ15" s="293"/>
      <c r="MMA15" s="293"/>
      <c r="MMB15" s="293"/>
      <c r="MMC15" s="293"/>
      <c r="MMD15" s="293"/>
      <c r="MME15" s="293"/>
      <c r="MMF15" s="293"/>
      <c r="MMG15" s="293"/>
      <c r="MMH15" s="293"/>
      <c r="MMI15" s="293"/>
      <c r="MMJ15" s="293"/>
      <c r="MMK15" s="293"/>
      <c r="MML15" s="293"/>
      <c r="MMM15" s="293"/>
      <c r="MMN15" s="293"/>
      <c r="MMO15" s="293"/>
      <c r="MMP15" s="293"/>
      <c r="MMQ15" s="293"/>
      <c r="MMR15" s="293"/>
      <c r="MMS15" s="293"/>
      <c r="MMT15" s="293"/>
      <c r="MMU15" s="293"/>
      <c r="MMV15" s="293"/>
      <c r="MMW15" s="293"/>
      <c r="MMX15" s="293"/>
      <c r="MMY15" s="293"/>
      <c r="MMZ15" s="293"/>
      <c r="MNA15" s="293"/>
      <c r="MNB15" s="293"/>
      <c r="MNC15" s="293"/>
      <c r="MND15" s="293"/>
      <c r="MNE15" s="293"/>
      <c r="MNF15" s="293"/>
      <c r="MNG15" s="293"/>
      <c r="MNH15" s="293"/>
      <c r="MNI15" s="293"/>
      <c r="MNJ15" s="293"/>
      <c r="MNK15" s="293"/>
      <c r="MNL15" s="293"/>
      <c r="MNM15" s="293"/>
      <c r="MNN15" s="293"/>
      <c r="MNO15" s="293"/>
      <c r="MNP15" s="293"/>
      <c r="MNQ15" s="293"/>
      <c r="MNR15" s="293"/>
      <c r="MNS15" s="293"/>
      <c r="MNT15" s="293"/>
      <c r="MNU15" s="293"/>
      <c r="MNV15" s="293"/>
      <c r="MNW15" s="293"/>
      <c r="MNX15" s="293"/>
      <c r="MNY15" s="293"/>
      <c r="MNZ15" s="293"/>
      <c r="MOA15" s="293"/>
      <c r="MOB15" s="293"/>
      <c r="MOC15" s="293"/>
      <c r="MOD15" s="293"/>
      <c r="MOE15" s="293"/>
      <c r="MOF15" s="293"/>
      <c r="MOG15" s="293"/>
      <c r="MOH15" s="293"/>
      <c r="MOI15" s="293"/>
      <c r="MOJ15" s="293"/>
      <c r="MOK15" s="293"/>
      <c r="MOL15" s="293"/>
      <c r="MOM15" s="293"/>
      <c r="MON15" s="293"/>
      <c r="MOO15" s="293"/>
      <c r="MOP15" s="293"/>
      <c r="MOQ15" s="293"/>
      <c r="MOR15" s="293"/>
      <c r="MOS15" s="293"/>
      <c r="MOT15" s="293"/>
      <c r="MOU15" s="293"/>
      <c r="MOV15" s="293"/>
      <c r="MOW15" s="293"/>
      <c r="MOX15" s="293"/>
      <c r="MOY15" s="293"/>
      <c r="MOZ15" s="293"/>
      <c r="MPA15" s="293"/>
      <c r="MPB15" s="293"/>
      <c r="MPC15" s="293"/>
      <c r="MPD15" s="293"/>
      <c r="MPE15" s="293"/>
      <c r="MPF15" s="293"/>
      <c r="MPG15" s="293"/>
      <c r="MPH15" s="293"/>
      <c r="MPI15" s="293"/>
      <c r="MPJ15" s="293"/>
      <c r="MPK15" s="293"/>
      <c r="MPL15" s="293"/>
      <c r="MPM15" s="293"/>
      <c r="MPN15" s="293"/>
      <c r="MPO15" s="293"/>
      <c r="MPP15" s="293"/>
      <c r="MPQ15" s="293"/>
      <c r="MPR15" s="293"/>
      <c r="MPS15" s="293"/>
      <c r="MPT15" s="293"/>
      <c r="MPU15" s="293"/>
      <c r="MPV15" s="293"/>
      <c r="MPW15" s="293"/>
      <c r="MPX15" s="293"/>
      <c r="MPY15" s="293"/>
      <c r="MPZ15" s="293"/>
      <c r="MQA15" s="293"/>
      <c r="MQB15" s="293"/>
      <c r="MQC15" s="293"/>
      <c r="MQD15" s="293"/>
      <c r="MQE15" s="293"/>
      <c r="MQF15" s="293"/>
      <c r="MQG15" s="293"/>
      <c r="MQH15" s="293"/>
      <c r="MQI15" s="293"/>
      <c r="MQJ15" s="293"/>
      <c r="MQK15" s="293"/>
      <c r="MQL15" s="293"/>
      <c r="MQM15" s="293"/>
      <c r="MQN15" s="293"/>
      <c r="MQO15" s="293"/>
      <c r="MQP15" s="293"/>
      <c r="MQQ15" s="293"/>
      <c r="MQR15" s="293"/>
      <c r="MQS15" s="293"/>
      <c r="MQT15" s="293"/>
      <c r="MQU15" s="293"/>
      <c r="MQV15" s="293"/>
      <c r="MQW15" s="293"/>
      <c r="MQX15" s="293"/>
      <c r="MQY15" s="293"/>
      <c r="MQZ15" s="293"/>
      <c r="MRA15" s="293"/>
      <c r="MRB15" s="293"/>
      <c r="MRC15" s="293"/>
      <c r="MRD15" s="293"/>
      <c r="MRE15" s="293"/>
      <c r="MRF15" s="293"/>
      <c r="MRG15" s="293"/>
      <c r="MRH15" s="293"/>
      <c r="MRI15" s="293"/>
      <c r="MRJ15" s="293"/>
      <c r="MRK15" s="293"/>
      <c r="MRL15" s="293"/>
      <c r="MRM15" s="293"/>
      <c r="MRN15" s="293"/>
      <c r="MRO15" s="293"/>
      <c r="MRP15" s="293"/>
      <c r="MRQ15" s="293"/>
      <c r="MRR15" s="293"/>
      <c r="MRS15" s="293"/>
      <c r="MRT15" s="293"/>
      <c r="MRU15" s="293"/>
      <c r="MRV15" s="293"/>
      <c r="MRW15" s="293"/>
      <c r="MRX15" s="293"/>
      <c r="MRY15" s="293"/>
      <c r="MRZ15" s="293"/>
      <c r="MSA15" s="293"/>
      <c r="MSB15" s="293"/>
      <c r="MSC15" s="293"/>
      <c r="MSD15" s="293"/>
      <c r="MSE15" s="293"/>
      <c r="MSF15" s="293"/>
      <c r="MSG15" s="293"/>
      <c r="MSH15" s="293"/>
      <c r="MSI15" s="293"/>
      <c r="MSJ15" s="293"/>
      <c r="MSK15" s="293"/>
      <c r="MSL15" s="293"/>
      <c r="MSM15" s="293"/>
      <c r="MSN15" s="293"/>
      <c r="MSO15" s="293"/>
      <c r="MSP15" s="293"/>
      <c r="MSQ15" s="293"/>
      <c r="MSR15" s="293"/>
      <c r="MSS15" s="293"/>
      <c r="MST15" s="293"/>
      <c r="MSU15" s="293"/>
      <c r="MSV15" s="293"/>
      <c r="MSW15" s="293"/>
      <c r="MSX15" s="293"/>
      <c r="MSY15" s="293"/>
      <c r="MSZ15" s="293"/>
      <c r="MTA15" s="293"/>
      <c r="MTB15" s="293"/>
      <c r="MTC15" s="293"/>
      <c r="MTD15" s="293"/>
      <c r="MTE15" s="293"/>
      <c r="MTF15" s="293"/>
      <c r="MTG15" s="293"/>
      <c r="MTH15" s="293"/>
      <c r="MTI15" s="293"/>
      <c r="MTJ15" s="293"/>
      <c r="MTK15" s="293"/>
      <c r="MTL15" s="293"/>
      <c r="MTM15" s="293"/>
      <c r="MTN15" s="293"/>
      <c r="MTO15" s="293"/>
      <c r="MTP15" s="293"/>
      <c r="MTQ15" s="293"/>
      <c r="MTR15" s="293"/>
      <c r="MTS15" s="293"/>
      <c r="MTT15" s="293"/>
      <c r="MTU15" s="293"/>
      <c r="MTV15" s="293"/>
      <c r="MTW15" s="293"/>
      <c r="MTX15" s="293"/>
      <c r="MTY15" s="293"/>
      <c r="MTZ15" s="293"/>
      <c r="MUA15" s="293"/>
      <c r="MUB15" s="293"/>
      <c r="MUC15" s="293"/>
      <c r="MUD15" s="293"/>
      <c r="MUE15" s="293"/>
      <c r="MUF15" s="293"/>
      <c r="MUG15" s="293"/>
      <c r="MUH15" s="293"/>
      <c r="MUI15" s="293"/>
      <c r="MUJ15" s="293"/>
      <c r="MUK15" s="293"/>
      <c r="MUL15" s="293"/>
      <c r="MUM15" s="293"/>
      <c r="MUN15" s="293"/>
      <c r="MUO15" s="293"/>
      <c r="MUP15" s="293"/>
      <c r="MUQ15" s="293"/>
      <c r="MUR15" s="293"/>
      <c r="MUS15" s="293"/>
      <c r="MUT15" s="293"/>
      <c r="MUU15" s="293"/>
      <c r="MUV15" s="293"/>
      <c r="MUW15" s="293"/>
      <c r="MUX15" s="293"/>
      <c r="MUY15" s="293"/>
      <c r="MUZ15" s="293"/>
      <c r="MVA15" s="293"/>
      <c r="MVB15" s="293"/>
      <c r="MVC15" s="293"/>
      <c r="MVD15" s="293"/>
      <c r="MVE15" s="293"/>
      <c r="MVF15" s="293"/>
      <c r="MVG15" s="293"/>
      <c r="MVH15" s="293"/>
      <c r="MVI15" s="293"/>
      <c r="MVJ15" s="293"/>
      <c r="MVK15" s="293"/>
      <c r="MVL15" s="293"/>
      <c r="MVM15" s="293"/>
      <c r="MVN15" s="293"/>
      <c r="MVO15" s="293"/>
      <c r="MVP15" s="293"/>
      <c r="MVQ15" s="293"/>
      <c r="MVR15" s="293"/>
      <c r="MVS15" s="293"/>
      <c r="MVT15" s="293"/>
      <c r="MVU15" s="293"/>
      <c r="MVV15" s="293"/>
      <c r="MVW15" s="293"/>
      <c r="MVX15" s="293"/>
      <c r="MVY15" s="293"/>
      <c r="MVZ15" s="293"/>
      <c r="MWA15" s="293"/>
      <c r="MWB15" s="293"/>
      <c r="MWC15" s="293"/>
      <c r="MWD15" s="293"/>
      <c r="MWE15" s="293"/>
      <c r="MWF15" s="293"/>
      <c r="MWG15" s="293"/>
      <c r="MWH15" s="293"/>
      <c r="MWI15" s="293"/>
      <c r="MWJ15" s="293"/>
      <c r="MWK15" s="293"/>
      <c r="MWL15" s="293"/>
      <c r="MWM15" s="293"/>
      <c r="MWN15" s="293"/>
      <c r="MWO15" s="293"/>
      <c r="MWP15" s="293"/>
      <c r="MWQ15" s="293"/>
      <c r="MWR15" s="293"/>
      <c r="MWS15" s="293"/>
      <c r="MWT15" s="293"/>
      <c r="MWU15" s="293"/>
      <c r="MWV15" s="293"/>
      <c r="MWW15" s="293"/>
      <c r="MWX15" s="293"/>
      <c r="MWY15" s="293"/>
      <c r="MWZ15" s="293"/>
      <c r="MXA15" s="293"/>
      <c r="MXB15" s="293"/>
      <c r="MXC15" s="293"/>
      <c r="MXD15" s="293"/>
      <c r="MXE15" s="293"/>
      <c r="MXF15" s="293"/>
      <c r="MXG15" s="293"/>
      <c r="MXH15" s="293"/>
      <c r="MXI15" s="293"/>
      <c r="MXJ15" s="293"/>
      <c r="MXK15" s="293"/>
      <c r="MXL15" s="293"/>
      <c r="MXM15" s="293"/>
      <c r="MXN15" s="293"/>
      <c r="MXO15" s="293"/>
      <c r="MXP15" s="293"/>
      <c r="MXQ15" s="293"/>
      <c r="MXR15" s="293"/>
      <c r="MXS15" s="293"/>
      <c r="MXT15" s="293"/>
      <c r="MXU15" s="293"/>
      <c r="MXV15" s="293"/>
      <c r="MXW15" s="293"/>
      <c r="MXX15" s="293"/>
      <c r="MXY15" s="293"/>
      <c r="MXZ15" s="293"/>
      <c r="MYA15" s="293"/>
      <c r="MYB15" s="293"/>
      <c r="MYC15" s="293"/>
      <c r="MYD15" s="293"/>
      <c r="MYE15" s="293"/>
      <c r="MYF15" s="293"/>
      <c r="MYG15" s="293"/>
      <c r="MYH15" s="293"/>
      <c r="MYI15" s="293"/>
      <c r="MYJ15" s="293"/>
      <c r="MYK15" s="293"/>
      <c r="MYL15" s="293"/>
      <c r="MYM15" s="293"/>
      <c r="MYN15" s="293"/>
      <c r="MYO15" s="293"/>
      <c r="MYP15" s="293"/>
      <c r="MYQ15" s="293"/>
      <c r="MYR15" s="293"/>
      <c r="MYS15" s="293"/>
      <c r="MYT15" s="293"/>
      <c r="MYU15" s="293"/>
      <c r="MYV15" s="293"/>
      <c r="MYW15" s="293"/>
      <c r="MYX15" s="293"/>
      <c r="MYY15" s="293"/>
      <c r="MYZ15" s="293"/>
      <c r="MZA15" s="293"/>
      <c r="MZB15" s="293"/>
      <c r="MZC15" s="293"/>
      <c r="MZD15" s="293"/>
      <c r="MZE15" s="293"/>
      <c r="MZF15" s="293"/>
      <c r="MZG15" s="293"/>
      <c r="MZH15" s="293"/>
      <c r="MZI15" s="293"/>
      <c r="MZJ15" s="293"/>
      <c r="MZK15" s="293"/>
      <c r="MZL15" s="293"/>
      <c r="MZM15" s="293"/>
      <c r="MZN15" s="293"/>
      <c r="MZO15" s="293"/>
      <c r="MZP15" s="293"/>
      <c r="MZQ15" s="293"/>
      <c r="MZR15" s="293"/>
      <c r="MZS15" s="293"/>
      <c r="MZT15" s="293"/>
      <c r="MZU15" s="293"/>
      <c r="MZV15" s="293"/>
      <c r="MZW15" s="293"/>
      <c r="MZX15" s="293"/>
      <c r="MZY15" s="293"/>
      <c r="MZZ15" s="293"/>
      <c r="NAA15" s="293"/>
      <c r="NAB15" s="293"/>
      <c r="NAC15" s="293"/>
      <c r="NAD15" s="293"/>
      <c r="NAE15" s="293"/>
      <c r="NAF15" s="293"/>
      <c r="NAG15" s="293"/>
      <c r="NAH15" s="293"/>
      <c r="NAI15" s="293"/>
      <c r="NAJ15" s="293"/>
      <c r="NAK15" s="293"/>
      <c r="NAL15" s="293"/>
      <c r="NAM15" s="293"/>
      <c r="NAN15" s="293"/>
      <c r="NAO15" s="293"/>
      <c r="NAP15" s="293"/>
      <c r="NAQ15" s="293"/>
      <c r="NAR15" s="293"/>
      <c r="NAS15" s="293"/>
      <c r="NAT15" s="293"/>
      <c r="NAU15" s="293"/>
      <c r="NAV15" s="293"/>
      <c r="NAW15" s="293"/>
      <c r="NAX15" s="293"/>
      <c r="NAY15" s="293"/>
      <c r="NAZ15" s="293"/>
      <c r="NBA15" s="293"/>
      <c r="NBB15" s="293"/>
      <c r="NBC15" s="293"/>
      <c r="NBD15" s="293"/>
      <c r="NBE15" s="293"/>
      <c r="NBF15" s="293"/>
      <c r="NBG15" s="293"/>
      <c r="NBH15" s="293"/>
      <c r="NBI15" s="293"/>
      <c r="NBJ15" s="293"/>
      <c r="NBK15" s="293"/>
      <c r="NBL15" s="293"/>
      <c r="NBM15" s="293"/>
      <c r="NBN15" s="293"/>
      <c r="NBO15" s="293"/>
      <c r="NBP15" s="293"/>
      <c r="NBQ15" s="293"/>
      <c r="NBR15" s="293"/>
      <c r="NBS15" s="293"/>
      <c r="NBT15" s="293"/>
      <c r="NBU15" s="293"/>
      <c r="NBV15" s="293"/>
      <c r="NBW15" s="293"/>
      <c r="NBX15" s="293"/>
      <c r="NBY15" s="293"/>
      <c r="NBZ15" s="293"/>
      <c r="NCA15" s="293"/>
      <c r="NCB15" s="293"/>
      <c r="NCC15" s="293"/>
      <c r="NCD15" s="293"/>
      <c r="NCE15" s="293"/>
      <c r="NCF15" s="293"/>
      <c r="NCG15" s="293"/>
      <c r="NCH15" s="293"/>
      <c r="NCI15" s="293"/>
      <c r="NCJ15" s="293"/>
      <c r="NCK15" s="293"/>
      <c r="NCL15" s="293"/>
      <c r="NCM15" s="293"/>
      <c r="NCN15" s="293"/>
      <c r="NCO15" s="293"/>
      <c r="NCP15" s="293"/>
      <c r="NCQ15" s="293"/>
      <c r="NCR15" s="293"/>
      <c r="NCS15" s="293"/>
      <c r="NCT15" s="293"/>
      <c r="NCU15" s="293"/>
      <c r="NCV15" s="293"/>
      <c r="NCW15" s="293"/>
      <c r="NCX15" s="293"/>
      <c r="NCY15" s="293"/>
      <c r="NCZ15" s="293"/>
      <c r="NDA15" s="293"/>
      <c r="NDB15" s="293"/>
      <c r="NDC15" s="293"/>
      <c r="NDD15" s="293"/>
      <c r="NDE15" s="293"/>
      <c r="NDF15" s="293"/>
      <c r="NDG15" s="293"/>
      <c r="NDH15" s="293"/>
      <c r="NDI15" s="293"/>
      <c r="NDJ15" s="293"/>
      <c r="NDK15" s="293"/>
      <c r="NDL15" s="293"/>
      <c r="NDM15" s="293"/>
      <c r="NDN15" s="293"/>
      <c r="NDO15" s="293"/>
      <c r="NDP15" s="293"/>
      <c r="NDQ15" s="293"/>
      <c r="NDR15" s="293"/>
      <c r="NDS15" s="293"/>
      <c r="NDT15" s="293"/>
      <c r="NDU15" s="293"/>
      <c r="NDV15" s="293"/>
      <c r="NDW15" s="293"/>
      <c r="NDX15" s="293"/>
      <c r="NDY15" s="293"/>
      <c r="NDZ15" s="293"/>
      <c r="NEA15" s="293"/>
      <c r="NEB15" s="293"/>
      <c r="NEC15" s="293"/>
      <c r="NED15" s="293"/>
      <c r="NEE15" s="293"/>
      <c r="NEF15" s="293"/>
      <c r="NEG15" s="293"/>
      <c r="NEH15" s="293"/>
      <c r="NEI15" s="293"/>
      <c r="NEJ15" s="293"/>
      <c r="NEK15" s="293"/>
      <c r="NEL15" s="293"/>
      <c r="NEM15" s="293"/>
      <c r="NEN15" s="293"/>
      <c r="NEO15" s="293"/>
      <c r="NEP15" s="293"/>
      <c r="NEQ15" s="293"/>
      <c r="NER15" s="293"/>
      <c r="NES15" s="293"/>
      <c r="NET15" s="293"/>
      <c r="NEU15" s="293"/>
      <c r="NEV15" s="293"/>
      <c r="NEW15" s="293"/>
      <c r="NEX15" s="293"/>
      <c r="NEY15" s="293"/>
      <c r="NEZ15" s="293"/>
      <c r="NFA15" s="293"/>
      <c r="NFB15" s="293"/>
      <c r="NFC15" s="293"/>
      <c r="NFD15" s="293"/>
      <c r="NFE15" s="293"/>
      <c r="NFF15" s="293"/>
      <c r="NFG15" s="293"/>
      <c r="NFH15" s="293"/>
      <c r="NFI15" s="293"/>
      <c r="NFJ15" s="293"/>
      <c r="NFK15" s="293"/>
      <c r="NFL15" s="293"/>
      <c r="NFM15" s="293"/>
      <c r="NFN15" s="293"/>
      <c r="NFO15" s="293"/>
      <c r="NFP15" s="293"/>
      <c r="NFQ15" s="293"/>
      <c r="NFR15" s="293"/>
      <c r="NFS15" s="293"/>
      <c r="NFT15" s="293"/>
      <c r="NFU15" s="293"/>
      <c r="NFV15" s="293"/>
      <c r="NFW15" s="293"/>
      <c r="NFX15" s="293"/>
      <c r="NFY15" s="293"/>
      <c r="NFZ15" s="293"/>
      <c r="NGA15" s="293"/>
      <c r="NGB15" s="293"/>
      <c r="NGC15" s="293"/>
      <c r="NGD15" s="293"/>
      <c r="NGE15" s="293"/>
      <c r="NGF15" s="293"/>
      <c r="NGG15" s="293"/>
      <c r="NGH15" s="293"/>
      <c r="NGI15" s="293"/>
      <c r="NGJ15" s="293"/>
      <c r="NGK15" s="293"/>
      <c r="NGL15" s="293"/>
      <c r="NGM15" s="293"/>
      <c r="NGN15" s="293"/>
      <c r="NGO15" s="293"/>
      <c r="NGP15" s="293"/>
      <c r="NGQ15" s="293"/>
      <c r="NGR15" s="293"/>
      <c r="NGS15" s="293"/>
      <c r="NGT15" s="293"/>
      <c r="NGU15" s="293"/>
      <c r="NGV15" s="293"/>
      <c r="NGW15" s="293"/>
      <c r="NGX15" s="293"/>
      <c r="NGY15" s="293"/>
      <c r="NGZ15" s="293"/>
      <c r="NHA15" s="293"/>
      <c r="NHB15" s="293"/>
      <c r="NHC15" s="293"/>
      <c r="NHD15" s="293"/>
      <c r="NHE15" s="293"/>
      <c r="NHF15" s="293"/>
      <c r="NHG15" s="293"/>
      <c r="NHH15" s="293"/>
      <c r="NHI15" s="293"/>
      <c r="NHJ15" s="293"/>
      <c r="NHK15" s="293"/>
      <c r="NHL15" s="293"/>
      <c r="NHM15" s="293"/>
      <c r="NHN15" s="293"/>
      <c r="NHO15" s="293"/>
      <c r="NHP15" s="293"/>
      <c r="NHQ15" s="293"/>
      <c r="NHR15" s="293"/>
      <c r="NHS15" s="293"/>
      <c r="NHT15" s="293"/>
      <c r="NHU15" s="293"/>
      <c r="NHV15" s="293"/>
      <c r="NHW15" s="293"/>
      <c r="NHX15" s="293"/>
      <c r="NHY15" s="293"/>
      <c r="NHZ15" s="293"/>
      <c r="NIA15" s="293"/>
      <c r="NIB15" s="293"/>
      <c r="NIC15" s="293"/>
      <c r="NID15" s="293"/>
      <c r="NIE15" s="293"/>
      <c r="NIF15" s="293"/>
      <c r="NIG15" s="293"/>
      <c r="NIH15" s="293"/>
      <c r="NII15" s="293"/>
      <c r="NIJ15" s="293"/>
      <c r="NIK15" s="293"/>
      <c r="NIL15" s="293"/>
      <c r="NIM15" s="293"/>
      <c r="NIN15" s="293"/>
      <c r="NIO15" s="293"/>
      <c r="NIP15" s="293"/>
      <c r="NIQ15" s="293"/>
      <c r="NIR15" s="293"/>
      <c r="NIS15" s="293"/>
      <c r="NIT15" s="293"/>
      <c r="NIU15" s="293"/>
      <c r="NIV15" s="293"/>
      <c r="NIW15" s="293"/>
      <c r="NIX15" s="293"/>
      <c r="NIY15" s="293"/>
      <c r="NIZ15" s="293"/>
      <c r="NJA15" s="293"/>
      <c r="NJB15" s="293"/>
      <c r="NJC15" s="293"/>
      <c r="NJD15" s="293"/>
      <c r="NJE15" s="293"/>
      <c r="NJF15" s="293"/>
      <c r="NJG15" s="293"/>
      <c r="NJH15" s="293"/>
      <c r="NJI15" s="293"/>
      <c r="NJJ15" s="293"/>
      <c r="NJK15" s="293"/>
      <c r="NJL15" s="293"/>
      <c r="NJM15" s="293"/>
      <c r="NJN15" s="293"/>
      <c r="NJO15" s="293"/>
      <c r="NJP15" s="293"/>
      <c r="NJQ15" s="293"/>
      <c r="NJR15" s="293"/>
      <c r="NJS15" s="293"/>
      <c r="NJT15" s="293"/>
      <c r="NJU15" s="293"/>
      <c r="NJV15" s="293"/>
      <c r="NJW15" s="293"/>
      <c r="NJX15" s="293"/>
      <c r="NJY15" s="293"/>
      <c r="NJZ15" s="293"/>
      <c r="NKA15" s="293"/>
      <c r="NKB15" s="293"/>
      <c r="NKC15" s="293"/>
      <c r="NKD15" s="293"/>
      <c r="NKE15" s="293"/>
      <c r="NKF15" s="293"/>
      <c r="NKG15" s="293"/>
      <c r="NKH15" s="293"/>
      <c r="NKI15" s="293"/>
      <c r="NKJ15" s="293"/>
      <c r="NKK15" s="293"/>
      <c r="NKL15" s="293"/>
      <c r="NKM15" s="293"/>
      <c r="NKN15" s="293"/>
      <c r="NKO15" s="293"/>
      <c r="NKP15" s="293"/>
      <c r="NKQ15" s="293"/>
      <c r="NKR15" s="293"/>
      <c r="NKS15" s="293"/>
      <c r="NKT15" s="293"/>
      <c r="NKU15" s="293"/>
      <c r="NKV15" s="293"/>
      <c r="NKW15" s="293"/>
      <c r="NKX15" s="293"/>
      <c r="NKY15" s="293"/>
      <c r="NKZ15" s="293"/>
      <c r="NLA15" s="293"/>
      <c r="NLB15" s="293"/>
      <c r="NLC15" s="293"/>
      <c r="NLD15" s="293"/>
      <c r="NLE15" s="293"/>
      <c r="NLF15" s="293"/>
      <c r="NLG15" s="293"/>
      <c r="NLH15" s="293"/>
      <c r="NLI15" s="293"/>
      <c r="NLJ15" s="293"/>
      <c r="NLK15" s="293"/>
      <c r="NLL15" s="293"/>
      <c r="NLM15" s="293"/>
      <c r="NLN15" s="293"/>
      <c r="NLO15" s="293"/>
      <c r="NLP15" s="293"/>
      <c r="NLQ15" s="293"/>
      <c r="NLR15" s="293"/>
      <c r="NLS15" s="293"/>
      <c r="NLT15" s="293"/>
      <c r="NLU15" s="293"/>
      <c r="NLV15" s="293"/>
      <c r="NLW15" s="293"/>
      <c r="NLX15" s="293"/>
      <c r="NLY15" s="293"/>
      <c r="NLZ15" s="293"/>
      <c r="NMA15" s="293"/>
      <c r="NMB15" s="293"/>
      <c r="NMC15" s="293"/>
      <c r="NMD15" s="293"/>
      <c r="NME15" s="293"/>
      <c r="NMF15" s="293"/>
      <c r="NMG15" s="293"/>
      <c r="NMH15" s="293"/>
      <c r="NMI15" s="293"/>
      <c r="NMJ15" s="293"/>
      <c r="NMK15" s="293"/>
      <c r="NML15" s="293"/>
      <c r="NMM15" s="293"/>
      <c r="NMN15" s="293"/>
      <c r="NMO15" s="293"/>
      <c r="NMP15" s="293"/>
      <c r="NMQ15" s="293"/>
      <c r="NMR15" s="293"/>
      <c r="NMS15" s="293"/>
      <c r="NMT15" s="293"/>
      <c r="NMU15" s="293"/>
      <c r="NMV15" s="293"/>
      <c r="NMW15" s="293"/>
      <c r="NMX15" s="293"/>
      <c r="NMY15" s="293"/>
      <c r="NMZ15" s="293"/>
      <c r="NNA15" s="293"/>
      <c r="NNB15" s="293"/>
      <c r="NNC15" s="293"/>
      <c r="NND15" s="293"/>
      <c r="NNE15" s="293"/>
      <c r="NNF15" s="293"/>
      <c r="NNG15" s="293"/>
      <c r="NNH15" s="293"/>
      <c r="NNI15" s="293"/>
      <c r="NNJ15" s="293"/>
      <c r="NNK15" s="293"/>
      <c r="NNL15" s="293"/>
      <c r="NNM15" s="293"/>
      <c r="NNN15" s="293"/>
      <c r="NNO15" s="293"/>
      <c r="NNP15" s="293"/>
      <c r="NNQ15" s="293"/>
      <c r="NNR15" s="293"/>
      <c r="NNS15" s="293"/>
      <c r="NNT15" s="293"/>
      <c r="NNU15" s="293"/>
      <c r="NNV15" s="293"/>
      <c r="NNW15" s="293"/>
      <c r="NNX15" s="293"/>
      <c r="NNY15" s="293"/>
      <c r="NNZ15" s="293"/>
      <c r="NOA15" s="293"/>
      <c r="NOB15" s="293"/>
      <c r="NOC15" s="293"/>
      <c r="NOD15" s="293"/>
      <c r="NOE15" s="293"/>
      <c r="NOF15" s="293"/>
      <c r="NOG15" s="293"/>
      <c r="NOH15" s="293"/>
      <c r="NOI15" s="293"/>
      <c r="NOJ15" s="293"/>
      <c r="NOK15" s="293"/>
      <c r="NOL15" s="293"/>
      <c r="NOM15" s="293"/>
      <c r="NON15" s="293"/>
      <c r="NOO15" s="293"/>
      <c r="NOP15" s="293"/>
      <c r="NOQ15" s="293"/>
      <c r="NOR15" s="293"/>
      <c r="NOS15" s="293"/>
      <c r="NOT15" s="293"/>
      <c r="NOU15" s="293"/>
      <c r="NOV15" s="293"/>
      <c r="NOW15" s="293"/>
      <c r="NOX15" s="293"/>
      <c r="NOY15" s="293"/>
      <c r="NOZ15" s="293"/>
      <c r="NPA15" s="293"/>
      <c r="NPB15" s="293"/>
      <c r="NPC15" s="293"/>
      <c r="NPD15" s="293"/>
      <c r="NPE15" s="293"/>
      <c r="NPF15" s="293"/>
      <c r="NPG15" s="293"/>
      <c r="NPH15" s="293"/>
      <c r="NPI15" s="293"/>
      <c r="NPJ15" s="293"/>
      <c r="NPK15" s="293"/>
      <c r="NPL15" s="293"/>
      <c r="NPM15" s="293"/>
      <c r="NPN15" s="293"/>
      <c r="NPO15" s="293"/>
      <c r="NPP15" s="293"/>
      <c r="NPQ15" s="293"/>
      <c r="NPR15" s="293"/>
      <c r="NPS15" s="293"/>
      <c r="NPT15" s="293"/>
      <c r="NPU15" s="293"/>
      <c r="NPV15" s="293"/>
      <c r="NPW15" s="293"/>
      <c r="NPX15" s="293"/>
      <c r="NPY15" s="293"/>
      <c r="NPZ15" s="293"/>
      <c r="NQA15" s="293"/>
      <c r="NQB15" s="293"/>
      <c r="NQC15" s="293"/>
      <c r="NQD15" s="293"/>
      <c r="NQE15" s="293"/>
      <c r="NQF15" s="293"/>
      <c r="NQG15" s="293"/>
      <c r="NQH15" s="293"/>
      <c r="NQI15" s="293"/>
      <c r="NQJ15" s="293"/>
      <c r="NQK15" s="293"/>
      <c r="NQL15" s="293"/>
      <c r="NQM15" s="293"/>
      <c r="NQN15" s="293"/>
      <c r="NQO15" s="293"/>
      <c r="NQP15" s="293"/>
      <c r="NQQ15" s="293"/>
      <c r="NQR15" s="293"/>
      <c r="NQS15" s="293"/>
      <c r="NQT15" s="293"/>
      <c r="NQU15" s="293"/>
      <c r="NQV15" s="293"/>
      <c r="NQW15" s="293"/>
      <c r="NQX15" s="293"/>
      <c r="NQY15" s="293"/>
      <c r="NQZ15" s="293"/>
      <c r="NRA15" s="293"/>
      <c r="NRB15" s="293"/>
      <c r="NRC15" s="293"/>
      <c r="NRD15" s="293"/>
      <c r="NRE15" s="293"/>
      <c r="NRF15" s="293"/>
      <c r="NRG15" s="293"/>
      <c r="NRH15" s="293"/>
      <c r="NRI15" s="293"/>
      <c r="NRJ15" s="293"/>
      <c r="NRK15" s="293"/>
      <c r="NRL15" s="293"/>
      <c r="NRM15" s="293"/>
      <c r="NRN15" s="293"/>
      <c r="NRO15" s="293"/>
      <c r="NRP15" s="293"/>
      <c r="NRQ15" s="293"/>
      <c r="NRR15" s="293"/>
      <c r="NRS15" s="293"/>
      <c r="NRT15" s="293"/>
      <c r="NRU15" s="293"/>
      <c r="NRV15" s="293"/>
      <c r="NRW15" s="293"/>
      <c r="NRX15" s="293"/>
      <c r="NRY15" s="293"/>
      <c r="NRZ15" s="293"/>
      <c r="NSA15" s="293"/>
      <c r="NSB15" s="293"/>
      <c r="NSC15" s="293"/>
      <c r="NSD15" s="293"/>
      <c r="NSE15" s="293"/>
      <c r="NSF15" s="293"/>
      <c r="NSG15" s="293"/>
      <c r="NSH15" s="293"/>
      <c r="NSI15" s="293"/>
      <c r="NSJ15" s="293"/>
      <c r="NSK15" s="293"/>
      <c r="NSL15" s="293"/>
      <c r="NSM15" s="293"/>
      <c r="NSN15" s="293"/>
      <c r="NSO15" s="293"/>
      <c r="NSP15" s="293"/>
      <c r="NSQ15" s="293"/>
      <c r="NSR15" s="293"/>
      <c r="NSS15" s="293"/>
      <c r="NST15" s="293"/>
      <c r="NSU15" s="293"/>
      <c r="NSV15" s="293"/>
      <c r="NSW15" s="293"/>
      <c r="NSX15" s="293"/>
      <c r="NSY15" s="293"/>
      <c r="NSZ15" s="293"/>
      <c r="NTA15" s="293"/>
      <c r="NTB15" s="293"/>
      <c r="NTC15" s="293"/>
      <c r="NTD15" s="293"/>
      <c r="NTE15" s="293"/>
      <c r="NTF15" s="293"/>
      <c r="NTG15" s="293"/>
      <c r="NTH15" s="293"/>
      <c r="NTI15" s="293"/>
      <c r="NTJ15" s="293"/>
      <c r="NTK15" s="293"/>
      <c r="NTL15" s="293"/>
      <c r="NTM15" s="293"/>
      <c r="NTN15" s="293"/>
      <c r="NTO15" s="293"/>
      <c r="NTP15" s="293"/>
      <c r="NTQ15" s="293"/>
      <c r="NTR15" s="293"/>
      <c r="NTS15" s="293"/>
      <c r="NTT15" s="293"/>
      <c r="NTU15" s="293"/>
      <c r="NTV15" s="293"/>
      <c r="NTW15" s="293"/>
      <c r="NTX15" s="293"/>
      <c r="NTY15" s="293"/>
      <c r="NTZ15" s="293"/>
      <c r="NUA15" s="293"/>
      <c r="NUB15" s="293"/>
      <c r="NUC15" s="293"/>
      <c r="NUD15" s="293"/>
      <c r="NUE15" s="293"/>
      <c r="NUF15" s="293"/>
      <c r="NUG15" s="293"/>
      <c r="NUH15" s="293"/>
      <c r="NUI15" s="293"/>
      <c r="NUJ15" s="293"/>
      <c r="NUK15" s="293"/>
      <c r="NUL15" s="293"/>
      <c r="NUM15" s="293"/>
      <c r="NUN15" s="293"/>
      <c r="NUO15" s="293"/>
      <c r="NUP15" s="293"/>
      <c r="NUQ15" s="293"/>
      <c r="NUR15" s="293"/>
      <c r="NUS15" s="293"/>
      <c r="NUT15" s="293"/>
      <c r="NUU15" s="293"/>
      <c r="NUV15" s="293"/>
      <c r="NUW15" s="293"/>
      <c r="NUX15" s="293"/>
      <c r="NUY15" s="293"/>
      <c r="NUZ15" s="293"/>
      <c r="NVA15" s="293"/>
      <c r="NVB15" s="293"/>
      <c r="NVC15" s="293"/>
      <c r="NVD15" s="293"/>
      <c r="NVE15" s="293"/>
      <c r="NVF15" s="293"/>
      <c r="NVG15" s="293"/>
      <c r="NVH15" s="293"/>
      <c r="NVI15" s="293"/>
      <c r="NVJ15" s="293"/>
      <c r="NVK15" s="293"/>
      <c r="NVL15" s="293"/>
      <c r="NVM15" s="293"/>
      <c r="NVN15" s="293"/>
      <c r="NVO15" s="293"/>
      <c r="NVP15" s="293"/>
      <c r="NVQ15" s="293"/>
      <c r="NVR15" s="293"/>
      <c r="NVS15" s="293"/>
      <c r="NVT15" s="293"/>
      <c r="NVU15" s="293"/>
      <c r="NVV15" s="293"/>
      <c r="NVW15" s="293"/>
      <c r="NVX15" s="293"/>
      <c r="NVY15" s="293"/>
      <c r="NVZ15" s="293"/>
      <c r="NWA15" s="293"/>
      <c r="NWB15" s="293"/>
      <c r="NWC15" s="293"/>
      <c r="NWD15" s="293"/>
      <c r="NWE15" s="293"/>
      <c r="NWF15" s="293"/>
      <c r="NWG15" s="293"/>
      <c r="NWH15" s="293"/>
      <c r="NWI15" s="293"/>
      <c r="NWJ15" s="293"/>
      <c r="NWK15" s="293"/>
      <c r="NWL15" s="293"/>
      <c r="NWM15" s="293"/>
      <c r="NWN15" s="293"/>
      <c r="NWO15" s="293"/>
      <c r="NWP15" s="293"/>
      <c r="NWQ15" s="293"/>
      <c r="NWR15" s="293"/>
      <c r="NWS15" s="293"/>
      <c r="NWT15" s="293"/>
      <c r="NWU15" s="293"/>
      <c r="NWV15" s="293"/>
      <c r="NWW15" s="293"/>
      <c r="NWX15" s="293"/>
      <c r="NWY15" s="293"/>
      <c r="NWZ15" s="293"/>
      <c r="NXA15" s="293"/>
      <c r="NXB15" s="293"/>
      <c r="NXC15" s="293"/>
      <c r="NXD15" s="293"/>
      <c r="NXE15" s="293"/>
      <c r="NXF15" s="293"/>
      <c r="NXG15" s="293"/>
      <c r="NXH15" s="293"/>
      <c r="NXI15" s="293"/>
      <c r="NXJ15" s="293"/>
      <c r="NXK15" s="293"/>
      <c r="NXL15" s="293"/>
      <c r="NXM15" s="293"/>
      <c r="NXN15" s="293"/>
      <c r="NXO15" s="293"/>
      <c r="NXP15" s="293"/>
      <c r="NXQ15" s="293"/>
      <c r="NXR15" s="293"/>
      <c r="NXS15" s="293"/>
      <c r="NXT15" s="293"/>
      <c r="NXU15" s="293"/>
      <c r="NXV15" s="293"/>
      <c r="NXW15" s="293"/>
      <c r="NXX15" s="293"/>
      <c r="NXY15" s="293"/>
      <c r="NXZ15" s="293"/>
      <c r="NYA15" s="293"/>
      <c r="NYB15" s="293"/>
      <c r="NYC15" s="293"/>
      <c r="NYD15" s="293"/>
      <c r="NYE15" s="293"/>
      <c r="NYF15" s="293"/>
      <c r="NYG15" s="293"/>
      <c r="NYH15" s="293"/>
      <c r="NYI15" s="293"/>
      <c r="NYJ15" s="293"/>
      <c r="NYK15" s="293"/>
      <c r="NYL15" s="293"/>
      <c r="NYM15" s="293"/>
      <c r="NYN15" s="293"/>
      <c r="NYO15" s="293"/>
      <c r="NYP15" s="293"/>
      <c r="NYQ15" s="293"/>
      <c r="NYR15" s="293"/>
      <c r="NYS15" s="293"/>
      <c r="NYT15" s="293"/>
      <c r="NYU15" s="293"/>
      <c r="NYV15" s="293"/>
      <c r="NYW15" s="293"/>
      <c r="NYX15" s="293"/>
      <c r="NYY15" s="293"/>
      <c r="NYZ15" s="293"/>
      <c r="NZA15" s="293"/>
      <c r="NZB15" s="293"/>
      <c r="NZC15" s="293"/>
      <c r="NZD15" s="293"/>
      <c r="NZE15" s="293"/>
      <c r="NZF15" s="293"/>
      <c r="NZG15" s="293"/>
      <c r="NZH15" s="293"/>
      <c r="NZI15" s="293"/>
      <c r="NZJ15" s="293"/>
      <c r="NZK15" s="293"/>
      <c r="NZL15" s="293"/>
      <c r="NZM15" s="293"/>
      <c r="NZN15" s="293"/>
      <c r="NZO15" s="293"/>
      <c r="NZP15" s="293"/>
      <c r="NZQ15" s="293"/>
      <c r="NZR15" s="293"/>
      <c r="NZS15" s="293"/>
      <c r="NZT15" s="293"/>
      <c r="NZU15" s="293"/>
      <c r="NZV15" s="293"/>
      <c r="NZW15" s="293"/>
      <c r="NZX15" s="293"/>
      <c r="NZY15" s="293"/>
      <c r="NZZ15" s="293"/>
      <c r="OAA15" s="293"/>
      <c r="OAB15" s="293"/>
      <c r="OAC15" s="293"/>
      <c r="OAD15" s="293"/>
      <c r="OAE15" s="293"/>
      <c r="OAF15" s="293"/>
      <c r="OAG15" s="293"/>
      <c r="OAH15" s="293"/>
      <c r="OAI15" s="293"/>
      <c r="OAJ15" s="293"/>
      <c r="OAK15" s="293"/>
      <c r="OAL15" s="293"/>
      <c r="OAM15" s="293"/>
      <c r="OAN15" s="293"/>
      <c r="OAO15" s="293"/>
      <c r="OAP15" s="293"/>
      <c r="OAQ15" s="293"/>
      <c r="OAR15" s="293"/>
      <c r="OAS15" s="293"/>
      <c r="OAT15" s="293"/>
      <c r="OAU15" s="293"/>
      <c r="OAV15" s="293"/>
      <c r="OAW15" s="293"/>
      <c r="OAX15" s="293"/>
      <c r="OAY15" s="293"/>
      <c r="OAZ15" s="293"/>
      <c r="OBA15" s="293"/>
      <c r="OBB15" s="293"/>
      <c r="OBC15" s="293"/>
      <c r="OBD15" s="293"/>
      <c r="OBE15" s="293"/>
      <c r="OBF15" s="293"/>
      <c r="OBG15" s="293"/>
      <c r="OBH15" s="293"/>
      <c r="OBI15" s="293"/>
      <c r="OBJ15" s="293"/>
      <c r="OBK15" s="293"/>
      <c r="OBL15" s="293"/>
      <c r="OBM15" s="293"/>
      <c r="OBN15" s="293"/>
      <c r="OBO15" s="293"/>
      <c r="OBP15" s="293"/>
      <c r="OBQ15" s="293"/>
      <c r="OBR15" s="293"/>
      <c r="OBS15" s="293"/>
      <c r="OBT15" s="293"/>
      <c r="OBU15" s="293"/>
      <c r="OBV15" s="293"/>
      <c r="OBW15" s="293"/>
      <c r="OBX15" s="293"/>
      <c r="OBY15" s="293"/>
      <c r="OBZ15" s="293"/>
      <c r="OCA15" s="293"/>
      <c r="OCB15" s="293"/>
      <c r="OCC15" s="293"/>
      <c r="OCD15" s="293"/>
      <c r="OCE15" s="293"/>
      <c r="OCF15" s="293"/>
      <c r="OCG15" s="293"/>
      <c r="OCH15" s="293"/>
      <c r="OCI15" s="293"/>
      <c r="OCJ15" s="293"/>
      <c r="OCK15" s="293"/>
      <c r="OCL15" s="293"/>
      <c r="OCM15" s="293"/>
      <c r="OCN15" s="293"/>
      <c r="OCO15" s="293"/>
      <c r="OCP15" s="293"/>
      <c r="OCQ15" s="293"/>
      <c r="OCR15" s="293"/>
      <c r="OCS15" s="293"/>
      <c r="OCT15" s="293"/>
      <c r="OCU15" s="293"/>
      <c r="OCV15" s="293"/>
      <c r="OCW15" s="293"/>
      <c r="OCX15" s="293"/>
      <c r="OCY15" s="293"/>
      <c r="OCZ15" s="293"/>
      <c r="ODA15" s="293"/>
      <c r="ODB15" s="293"/>
      <c r="ODC15" s="293"/>
      <c r="ODD15" s="293"/>
      <c r="ODE15" s="293"/>
      <c r="ODF15" s="293"/>
      <c r="ODG15" s="293"/>
      <c r="ODH15" s="293"/>
      <c r="ODI15" s="293"/>
      <c r="ODJ15" s="293"/>
      <c r="ODK15" s="293"/>
      <c r="ODL15" s="293"/>
      <c r="ODM15" s="293"/>
      <c r="ODN15" s="293"/>
      <c r="ODO15" s="293"/>
      <c r="ODP15" s="293"/>
      <c r="ODQ15" s="293"/>
      <c r="ODR15" s="293"/>
      <c r="ODS15" s="293"/>
      <c r="ODT15" s="293"/>
      <c r="ODU15" s="293"/>
      <c r="ODV15" s="293"/>
      <c r="ODW15" s="293"/>
      <c r="ODX15" s="293"/>
      <c r="ODY15" s="293"/>
      <c r="ODZ15" s="293"/>
      <c r="OEA15" s="293"/>
      <c r="OEB15" s="293"/>
      <c r="OEC15" s="293"/>
      <c r="OED15" s="293"/>
      <c r="OEE15" s="293"/>
      <c r="OEF15" s="293"/>
      <c r="OEG15" s="293"/>
      <c r="OEH15" s="293"/>
      <c r="OEI15" s="293"/>
      <c r="OEJ15" s="293"/>
      <c r="OEK15" s="293"/>
      <c r="OEL15" s="293"/>
      <c r="OEM15" s="293"/>
      <c r="OEN15" s="293"/>
      <c r="OEO15" s="293"/>
      <c r="OEP15" s="293"/>
      <c r="OEQ15" s="293"/>
      <c r="OER15" s="293"/>
      <c r="OES15" s="293"/>
      <c r="OET15" s="293"/>
      <c r="OEU15" s="293"/>
      <c r="OEV15" s="293"/>
      <c r="OEW15" s="293"/>
      <c r="OEX15" s="293"/>
      <c r="OEY15" s="293"/>
      <c r="OEZ15" s="293"/>
      <c r="OFA15" s="293"/>
      <c r="OFB15" s="293"/>
      <c r="OFC15" s="293"/>
      <c r="OFD15" s="293"/>
      <c r="OFE15" s="293"/>
      <c r="OFF15" s="293"/>
      <c r="OFG15" s="293"/>
      <c r="OFH15" s="293"/>
      <c r="OFI15" s="293"/>
      <c r="OFJ15" s="293"/>
      <c r="OFK15" s="293"/>
      <c r="OFL15" s="293"/>
      <c r="OFM15" s="293"/>
      <c r="OFN15" s="293"/>
      <c r="OFO15" s="293"/>
      <c r="OFP15" s="293"/>
      <c r="OFQ15" s="293"/>
      <c r="OFR15" s="293"/>
      <c r="OFS15" s="293"/>
      <c r="OFT15" s="293"/>
      <c r="OFU15" s="293"/>
      <c r="OFV15" s="293"/>
      <c r="OFW15" s="293"/>
      <c r="OFX15" s="293"/>
      <c r="OFY15" s="293"/>
      <c r="OFZ15" s="293"/>
      <c r="OGA15" s="293"/>
      <c r="OGB15" s="293"/>
      <c r="OGC15" s="293"/>
      <c r="OGD15" s="293"/>
      <c r="OGE15" s="293"/>
      <c r="OGF15" s="293"/>
      <c r="OGG15" s="293"/>
      <c r="OGH15" s="293"/>
      <c r="OGI15" s="293"/>
      <c r="OGJ15" s="293"/>
      <c r="OGK15" s="293"/>
      <c r="OGL15" s="293"/>
      <c r="OGM15" s="293"/>
      <c r="OGN15" s="293"/>
      <c r="OGO15" s="293"/>
      <c r="OGP15" s="293"/>
      <c r="OGQ15" s="293"/>
      <c r="OGR15" s="293"/>
      <c r="OGS15" s="293"/>
      <c r="OGT15" s="293"/>
      <c r="OGU15" s="293"/>
      <c r="OGV15" s="293"/>
      <c r="OGW15" s="293"/>
      <c r="OGX15" s="293"/>
      <c r="OGY15" s="293"/>
      <c r="OGZ15" s="293"/>
      <c r="OHA15" s="293"/>
      <c r="OHB15" s="293"/>
      <c r="OHC15" s="293"/>
      <c r="OHD15" s="293"/>
      <c r="OHE15" s="293"/>
      <c r="OHF15" s="293"/>
      <c r="OHG15" s="293"/>
      <c r="OHH15" s="293"/>
      <c r="OHI15" s="293"/>
      <c r="OHJ15" s="293"/>
      <c r="OHK15" s="293"/>
      <c r="OHL15" s="293"/>
      <c r="OHM15" s="293"/>
      <c r="OHN15" s="293"/>
      <c r="OHO15" s="293"/>
      <c r="OHP15" s="293"/>
      <c r="OHQ15" s="293"/>
      <c r="OHR15" s="293"/>
      <c r="OHS15" s="293"/>
      <c r="OHT15" s="293"/>
      <c r="OHU15" s="293"/>
      <c r="OHV15" s="293"/>
      <c r="OHW15" s="293"/>
      <c r="OHX15" s="293"/>
      <c r="OHY15" s="293"/>
      <c r="OHZ15" s="293"/>
      <c r="OIA15" s="293"/>
      <c r="OIB15" s="293"/>
      <c r="OIC15" s="293"/>
      <c r="OID15" s="293"/>
      <c r="OIE15" s="293"/>
      <c r="OIF15" s="293"/>
      <c r="OIG15" s="293"/>
      <c r="OIH15" s="293"/>
      <c r="OII15" s="293"/>
      <c r="OIJ15" s="293"/>
      <c r="OIK15" s="293"/>
      <c r="OIL15" s="293"/>
      <c r="OIM15" s="293"/>
      <c r="OIN15" s="293"/>
      <c r="OIO15" s="293"/>
      <c r="OIP15" s="293"/>
      <c r="OIQ15" s="293"/>
      <c r="OIR15" s="293"/>
      <c r="OIS15" s="293"/>
      <c r="OIT15" s="293"/>
      <c r="OIU15" s="293"/>
      <c r="OIV15" s="293"/>
      <c r="OIW15" s="293"/>
      <c r="OIX15" s="293"/>
      <c r="OIY15" s="293"/>
      <c r="OIZ15" s="293"/>
      <c r="OJA15" s="293"/>
      <c r="OJB15" s="293"/>
      <c r="OJC15" s="293"/>
      <c r="OJD15" s="293"/>
      <c r="OJE15" s="293"/>
      <c r="OJF15" s="293"/>
      <c r="OJG15" s="293"/>
      <c r="OJH15" s="293"/>
      <c r="OJI15" s="293"/>
      <c r="OJJ15" s="293"/>
      <c r="OJK15" s="293"/>
      <c r="OJL15" s="293"/>
      <c r="OJM15" s="293"/>
      <c r="OJN15" s="293"/>
      <c r="OJO15" s="293"/>
      <c r="OJP15" s="293"/>
      <c r="OJQ15" s="293"/>
      <c r="OJR15" s="293"/>
      <c r="OJS15" s="293"/>
      <c r="OJT15" s="293"/>
      <c r="OJU15" s="293"/>
      <c r="OJV15" s="293"/>
      <c r="OJW15" s="293"/>
      <c r="OJX15" s="293"/>
      <c r="OJY15" s="293"/>
      <c r="OJZ15" s="293"/>
      <c r="OKA15" s="293"/>
      <c r="OKB15" s="293"/>
      <c r="OKC15" s="293"/>
      <c r="OKD15" s="293"/>
      <c r="OKE15" s="293"/>
      <c r="OKF15" s="293"/>
      <c r="OKG15" s="293"/>
      <c r="OKH15" s="293"/>
      <c r="OKI15" s="293"/>
      <c r="OKJ15" s="293"/>
      <c r="OKK15" s="293"/>
      <c r="OKL15" s="293"/>
      <c r="OKM15" s="293"/>
      <c r="OKN15" s="293"/>
      <c r="OKO15" s="293"/>
      <c r="OKP15" s="293"/>
      <c r="OKQ15" s="293"/>
      <c r="OKR15" s="293"/>
      <c r="OKS15" s="293"/>
      <c r="OKT15" s="293"/>
      <c r="OKU15" s="293"/>
      <c r="OKV15" s="293"/>
      <c r="OKW15" s="293"/>
      <c r="OKX15" s="293"/>
      <c r="OKY15" s="293"/>
      <c r="OKZ15" s="293"/>
      <c r="OLA15" s="293"/>
      <c r="OLB15" s="293"/>
      <c r="OLC15" s="293"/>
      <c r="OLD15" s="293"/>
      <c r="OLE15" s="293"/>
      <c r="OLF15" s="293"/>
      <c r="OLG15" s="293"/>
      <c r="OLH15" s="293"/>
      <c r="OLI15" s="293"/>
      <c r="OLJ15" s="293"/>
      <c r="OLK15" s="293"/>
      <c r="OLL15" s="293"/>
      <c r="OLM15" s="293"/>
      <c r="OLN15" s="293"/>
      <c r="OLO15" s="293"/>
      <c r="OLP15" s="293"/>
      <c r="OLQ15" s="293"/>
      <c r="OLR15" s="293"/>
      <c r="OLS15" s="293"/>
      <c r="OLT15" s="293"/>
      <c r="OLU15" s="293"/>
      <c r="OLV15" s="293"/>
      <c r="OLW15" s="293"/>
      <c r="OLX15" s="293"/>
      <c r="OLY15" s="293"/>
      <c r="OLZ15" s="293"/>
      <c r="OMA15" s="293"/>
      <c r="OMB15" s="293"/>
      <c r="OMC15" s="293"/>
      <c r="OMD15" s="293"/>
      <c r="OME15" s="293"/>
      <c r="OMF15" s="293"/>
      <c r="OMG15" s="293"/>
      <c r="OMH15" s="293"/>
      <c r="OMI15" s="293"/>
      <c r="OMJ15" s="293"/>
      <c r="OMK15" s="293"/>
      <c r="OML15" s="293"/>
      <c r="OMM15" s="293"/>
      <c r="OMN15" s="293"/>
      <c r="OMO15" s="293"/>
      <c r="OMP15" s="293"/>
      <c r="OMQ15" s="293"/>
      <c r="OMR15" s="293"/>
      <c r="OMS15" s="293"/>
      <c r="OMT15" s="293"/>
      <c r="OMU15" s="293"/>
      <c r="OMV15" s="293"/>
      <c r="OMW15" s="293"/>
      <c r="OMX15" s="293"/>
      <c r="OMY15" s="293"/>
      <c r="OMZ15" s="293"/>
      <c r="ONA15" s="293"/>
      <c r="ONB15" s="293"/>
      <c r="ONC15" s="293"/>
      <c r="OND15" s="293"/>
      <c r="ONE15" s="293"/>
      <c r="ONF15" s="293"/>
      <c r="ONG15" s="293"/>
      <c r="ONH15" s="293"/>
      <c r="ONI15" s="293"/>
      <c r="ONJ15" s="293"/>
      <c r="ONK15" s="293"/>
      <c r="ONL15" s="293"/>
      <c r="ONM15" s="293"/>
      <c r="ONN15" s="293"/>
      <c r="ONO15" s="293"/>
      <c r="ONP15" s="293"/>
      <c r="ONQ15" s="293"/>
      <c r="ONR15" s="293"/>
      <c r="ONS15" s="293"/>
      <c r="ONT15" s="293"/>
      <c r="ONU15" s="293"/>
      <c r="ONV15" s="293"/>
      <c r="ONW15" s="293"/>
      <c r="ONX15" s="293"/>
      <c r="ONY15" s="293"/>
      <c r="ONZ15" s="293"/>
      <c r="OOA15" s="293"/>
      <c r="OOB15" s="293"/>
      <c r="OOC15" s="293"/>
      <c r="OOD15" s="293"/>
      <c r="OOE15" s="293"/>
      <c r="OOF15" s="293"/>
      <c r="OOG15" s="293"/>
      <c r="OOH15" s="293"/>
      <c r="OOI15" s="293"/>
      <c r="OOJ15" s="293"/>
      <c r="OOK15" s="293"/>
      <c r="OOL15" s="293"/>
      <c r="OOM15" s="293"/>
      <c r="OON15" s="293"/>
      <c r="OOO15" s="293"/>
      <c r="OOP15" s="293"/>
      <c r="OOQ15" s="293"/>
      <c r="OOR15" s="293"/>
      <c r="OOS15" s="293"/>
      <c r="OOT15" s="293"/>
      <c r="OOU15" s="293"/>
      <c r="OOV15" s="293"/>
      <c r="OOW15" s="293"/>
      <c r="OOX15" s="293"/>
      <c r="OOY15" s="293"/>
      <c r="OOZ15" s="293"/>
      <c r="OPA15" s="293"/>
      <c r="OPB15" s="293"/>
      <c r="OPC15" s="293"/>
      <c r="OPD15" s="293"/>
      <c r="OPE15" s="293"/>
      <c r="OPF15" s="293"/>
      <c r="OPG15" s="293"/>
      <c r="OPH15" s="293"/>
      <c r="OPI15" s="293"/>
      <c r="OPJ15" s="293"/>
      <c r="OPK15" s="293"/>
      <c r="OPL15" s="293"/>
      <c r="OPM15" s="293"/>
      <c r="OPN15" s="293"/>
      <c r="OPO15" s="293"/>
      <c r="OPP15" s="293"/>
      <c r="OPQ15" s="293"/>
      <c r="OPR15" s="293"/>
      <c r="OPS15" s="293"/>
      <c r="OPT15" s="293"/>
      <c r="OPU15" s="293"/>
      <c r="OPV15" s="293"/>
      <c r="OPW15" s="293"/>
      <c r="OPX15" s="293"/>
      <c r="OPY15" s="293"/>
      <c r="OPZ15" s="293"/>
      <c r="OQA15" s="293"/>
      <c r="OQB15" s="293"/>
      <c r="OQC15" s="293"/>
      <c r="OQD15" s="293"/>
      <c r="OQE15" s="293"/>
      <c r="OQF15" s="293"/>
      <c r="OQG15" s="293"/>
      <c r="OQH15" s="293"/>
      <c r="OQI15" s="293"/>
      <c r="OQJ15" s="293"/>
      <c r="OQK15" s="293"/>
      <c r="OQL15" s="293"/>
      <c r="OQM15" s="293"/>
      <c r="OQN15" s="293"/>
      <c r="OQO15" s="293"/>
      <c r="OQP15" s="293"/>
      <c r="OQQ15" s="293"/>
      <c r="OQR15" s="293"/>
      <c r="OQS15" s="293"/>
      <c r="OQT15" s="293"/>
      <c r="OQU15" s="293"/>
      <c r="OQV15" s="293"/>
      <c r="OQW15" s="293"/>
      <c r="OQX15" s="293"/>
      <c r="OQY15" s="293"/>
      <c r="OQZ15" s="293"/>
      <c r="ORA15" s="293"/>
      <c r="ORB15" s="293"/>
      <c r="ORC15" s="293"/>
      <c r="ORD15" s="293"/>
      <c r="ORE15" s="293"/>
      <c r="ORF15" s="293"/>
      <c r="ORG15" s="293"/>
      <c r="ORH15" s="293"/>
      <c r="ORI15" s="293"/>
      <c r="ORJ15" s="293"/>
      <c r="ORK15" s="293"/>
      <c r="ORL15" s="293"/>
      <c r="ORM15" s="293"/>
      <c r="ORN15" s="293"/>
      <c r="ORO15" s="293"/>
      <c r="ORP15" s="293"/>
      <c r="ORQ15" s="293"/>
      <c r="ORR15" s="293"/>
      <c r="ORS15" s="293"/>
      <c r="ORT15" s="293"/>
      <c r="ORU15" s="293"/>
      <c r="ORV15" s="293"/>
      <c r="ORW15" s="293"/>
      <c r="ORX15" s="293"/>
      <c r="ORY15" s="293"/>
      <c r="ORZ15" s="293"/>
      <c r="OSA15" s="293"/>
      <c r="OSB15" s="293"/>
      <c r="OSC15" s="293"/>
      <c r="OSD15" s="293"/>
      <c r="OSE15" s="293"/>
      <c r="OSF15" s="293"/>
      <c r="OSG15" s="293"/>
      <c r="OSH15" s="293"/>
      <c r="OSI15" s="293"/>
      <c r="OSJ15" s="293"/>
      <c r="OSK15" s="293"/>
      <c r="OSL15" s="293"/>
      <c r="OSM15" s="293"/>
      <c r="OSN15" s="293"/>
      <c r="OSO15" s="293"/>
      <c r="OSP15" s="293"/>
      <c r="OSQ15" s="293"/>
      <c r="OSR15" s="293"/>
      <c r="OSS15" s="293"/>
      <c r="OST15" s="293"/>
      <c r="OSU15" s="293"/>
      <c r="OSV15" s="293"/>
      <c r="OSW15" s="293"/>
      <c r="OSX15" s="293"/>
      <c r="OSY15" s="293"/>
      <c r="OSZ15" s="293"/>
      <c r="OTA15" s="293"/>
      <c r="OTB15" s="293"/>
      <c r="OTC15" s="293"/>
      <c r="OTD15" s="293"/>
      <c r="OTE15" s="293"/>
      <c r="OTF15" s="293"/>
      <c r="OTG15" s="293"/>
      <c r="OTH15" s="293"/>
      <c r="OTI15" s="293"/>
      <c r="OTJ15" s="293"/>
      <c r="OTK15" s="293"/>
      <c r="OTL15" s="293"/>
      <c r="OTM15" s="293"/>
      <c r="OTN15" s="293"/>
      <c r="OTO15" s="293"/>
      <c r="OTP15" s="293"/>
      <c r="OTQ15" s="293"/>
      <c r="OTR15" s="293"/>
      <c r="OTS15" s="293"/>
      <c r="OTT15" s="293"/>
      <c r="OTU15" s="293"/>
      <c r="OTV15" s="293"/>
      <c r="OTW15" s="293"/>
      <c r="OTX15" s="293"/>
      <c r="OTY15" s="293"/>
      <c r="OTZ15" s="293"/>
      <c r="OUA15" s="293"/>
      <c r="OUB15" s="293"/>
      <c r="OUC15" s="293"/>
      <c r="OUD15" s="293"/>
      <c r="OUE15" s="293"/>
      <c r="OUF15" s="293"/>
      <c r="OUG15" s="293"/>
      <c r="OUH15" s="293"/>
      <c r="OUI15" s="293"/>
      <c r="OUJ15" s="293"/>
      <c r="OUK15" s="293"/>
      <c r="OUL15" s="293"/>
      <c r="OUM15" s="293"/>
      <c r="OUN15" s="293"/>
      <c r="OUO15" s="293"/>
      <c r="OUP15" s="293"/>
      <c r="OUQ15" s="293"/>
      <c r="OUR15" s="293"/>
      <c r="OUS15" s="293"/>
      <c r="OUT15" s="293"/>
      <c r="OUU15" s="293"/>
      <c r="OUV15" s="293"/>
      <c r="OUW15" s="293"/>
      <c r="OUX15" s="293"/>
      <c r="OUY15" s="293"/>
      <c r="OUZ15" s="293"/>
      <c r="OVA15" s="293"/>
      <c r="OVB15" s="293"/>
      <c r="OVC15" s="293"/>
      <c r="OVD15" s="293"/>
      <c r="OVE15" s="293"/>
      <c r="OVF15" s="293"/>
      <c r="OVG15" s="293"/>
      <c r="OVH15" s="293"/>
      <c r="OVI15" s="293"/>
      <c r="OVJ15" s="293"/>
      <c r="OVK15" s="293"/>
      <c r="OVL15" s="293"/>
      <c r="OVM15" s="293"/>
      <c r="OVN15" s="293"/>
      <c r="OVO15" s="293"/>
      <c r="OVP15" s="293"/>
      <c r="OVQ15" s="293"/>
      <c r="OVR15" s="293"/>
      <c r="OVS15" s="293"/>
      <c r="OVT15" s="293"/>
      <c r="OVU15" s="293"/>
      <c r="OVV15" s="293"/>
      <c r="OVW15" s="293"/>
      <c r="OVX15" s="293"/>
      <c r="OVY15" s="293"/>
      <c r="OVZ15" s="293"/>
      <c r="OWA15" s="293"/>
      <c r="OWB15" s="293"/>
      <c r="OWC15" s="293"/>
      <c r="OWD15" s="293"/>
      <c r="OWE15" s="293"/>
      <c r="OWF15" s="293"/>
      <c r="OWG15" s="293"/>
      <c r="OWH15" s="293"/>
      <c r="OWI15" s="293"/>
      <c r="OWJ15" s="293"/>
      <c r="OWK15" s="293"/>
      <c r="OWL15" s="293"/>
      <c r="OWM15" s="293"/>
      <c r="OWN15" s="293"/>
      <c r="OWO15" s="293"/>
      <c r="OWP15" s="293"/>
      <c r="OWQ15" s="293"/>
      <c r="OWR15" s="293"/>
      <c r="OWS15" s="293"/>
      <c r="OWT15" s="293"/>
      <c r="OWU15" s="293"/>
      <c r="OWV15" s="293"/>
      <c r="OWW15" s="293"/>
      <c r="OWX15" s="293"/>
      <c r="OWY15" s="293"/>
      <c r="OWZ15" s="293"/>
      <c r="OXA15" s="293"/>
      <c r="OXB15" s="293"/>
      <c r="OXC15" s="293"/>
      <c r="OXD15" s="293"/>
      <c r="OXE15" s="293"/>
      <c r="OXF15" s="293"/>
      <c r="OXG15" s="293"/>
      <c r="OXH15" s="293"/>
      <c r="OXI15" s="293"/>
      <c r="OXJ15" s="293"/>
      <c r="OXK15" s="293"/>
      <c r="OXL15" s="293"/>
      <c r="OXM15" s="293"/>
      <c r="OXN15" s="293"/>
      <c r="OXO15" s="293"/>
      <c r="OXP15" s="293"/>
      <c r="OXQ15" s="293"/>
      <c r="OXR15" s="293"/>
      <c r="OXS15" s="293"/>
      <c r="OXT15" s="293"/>
      <c r="OXU15" s="293"/>
      <c r="OXV15" s="293"/>
      <c r="OXW15" s="293"/>
      <c r="OXX15" s="293"/>
      <c r="OXY15" s="293"/>
      <c r="OXZ15" s="293"/>
      <c r="OYA15" s="293"/>
      <c r="OYB15" s="293"/>
      <c r="OYC15" s="293"/>
      <c r="OYD15" s="293"/>
      <c r="OYE15" s="293"/>
      <c r="OYF15" s="293"/>
      <c r="OYG15" s="293"/>
      <c r="OYH15" s="293"/>
      <c r="OYI15" s="293"/>
      <c r="OYJ15" s="293"/>
      <c r="OYK15" s="293"/>
      <c r="OYL15" s="293"/>
      <c r="OYM15" s="293"/>
      <c r="OYN15" s="293"/>
      <c r="OYO15" s="293"/>
      <c r="OYP15" s="293"/>
      <c r="OYQ15" s="293"/>
      <c r="OYR15" s="293"/>
      <c r="OYS15" s="293"/>
      <c r="OYT15" s="293"/>
      <c r="OYU15" s="293"/>
      <c r="OYV15" s="293"/>
      <c r="OYW15" s="293"/>
      <c r="OYX15" s="293"/>
      <c r="OYY15" s="293"/>
      <c r="OYZ15" s="293"/>
      <c r="OZA15" s="293"/>
      <c r="OZB15" s="293"/>
      <c r="OZC15" s="293"/>
      <c r="OZD15" s="293"/>
      <c r="OZE15" s="293"/>
      <c r="OZF15" s="293"/>
      <c r="OZG15" s="293"/>
      <c r="OZH15" s="293"/>
      <c r="OZI15" s="293"/>
      <c r="OZJ15" s="293"/>
      <c r="OZK15" s="293"/>
      <c r="OZL15" s="293"/>
      <c r="OZM15" s="293"/>
      <c r="OZN15" s="293"/>
      <c r="OZO15" s="293"/>
      <c r="OZP15" s="293"/>
      <c r="OZQ15" s="293"/>
      <c r="OZR15" s="293"/>
      <c r="OZS15" s="293"/>
      <c r="OZT15" s="293"/>
      <c r="OZU15" s="293"/>
      <c r="OZV15" s="293"/>
      <c r="OZW15" s="293"/>
      <c r="OZX15" s="293"/>
      <c r="OZY15" s="293"/>
      <c r="OZZ15" s="293"/>
      <c r="PAA15" s="293"/>
      <c r="PAB15" s="293"/>
      <c r="PAC15" s="293"/>
      <c r="PAD15" s="293"/>
      <c r="PAE15" s="293"/>
      <c r="PAF15" s="293"/>
      <c r="PAG15" s="293"/>
      <c r="PAH15" s="293"/>
      <c r="PAI15" s="293"/>
      <c r="PAJ15" s="293"/>
      <c r="PAK15" s="293"/>
      <c r="PAL15" s="293"/>
      <c r="PAM15" s="293"/>
      <c r="PAN15" s="293"/>
      <c r="PAO15" s="293"/>
      <c r="PAP15" s="293"/>
      <c r="PAQ15" s="293"/>
      <c r="PAR15" s="293"/>
      <c r="PAS15" s="293"/>
      <c r="PAT15" s="293"/>
      <c r="PAU15" s="293"/>
      <c r="PAV15" s="293"/>
      <c r="PAW15" s="293"/>
      <c r="PAX15" s="293"/>
      <c r="PAY15" s="293"/>
      <c r="PAZ15" s="293"/>
      <c r="PBA15" s="293"/>
      <c r="PBB15" s="293"/>
      <c r="PBC15" s="293"/>
      <c r="PBD15" s="293"/>
      <c r="PBE15" s="293"/>
      <c r="PBF15" s="293"/>
      <c r="PBG15" s="293"/>
      <c r="PBH15" s="293"/>
      <c r="PBI15" s="293"/>
      <c r="PBJ15" s="293"/>
      <c r="PBK15" s="293"/>
      <c r="PBL15" s="293"/>
      <c r="PBM15" s="293"/>
      <c r="PBN15" s="293"/>
      <c r="PBO15" s="293"/>
      <c r="PBP15" s="293"/>
      <c r="PBQ15" s="293"/>
      <c r="PBR15" s="293"/>
      <c r="PBS15" s="293"/>
      <c r="PBT15" s="293"/>
      <c r="PBU15" s="293"/>
      <c r="PBV15" s="293"/>
      <c r="PBW15" s="293"/>
      <c r="PBX15" s="293"/>
      <c r="PBY15" s="293"/>
      <c r="PBZ15" s="293"/>
      <c r="PCA15" s="293"/>
      <c r="PCB15" s="293"/>
      <c r="PCC15" s="293"/>
      <c r="PCD15" s="293"/>
      <c r="PCE15" s="293"/>
      <c r="PCF15" s="293"/>
      <c r="PCG15" s="293"/>
      <c r="PCH15" s="293"/>
      <c r="PCI15" s="293"/>
      <c r="PCJ15" s="293"/>
      <c r="PCK15" s="293"/>
      <c r="PCL15" s="293"/>
      <c r="PCM15" s="293"/>
      <c r="PCN15" s="293"/>
      <c r="PCO15" s="293"/>
      <c r="PCP15" s="293"/>
      <c r="PCQ15" s="293"/>
      <c r="PCR15" s="293"/>
      <c r="PCS15" s="293"/>
      <c r="PCT15" s="293"/>
      <c r="PCU15" s="293"/>
      <c r="PCV15" s="293"/>
      <c r="PCW15" s="293"/>
      <c r="PCX15" s="293"/>
      <c r="PCY15" s="293"/>
      <c r="PCZ15" s="293"/>
      <c r="PDA15" s="293"/>
      <c r="PDB15" s="293"/>
      <c r="PDC15" s="293"/>
      <c r="PDD15" s="293"/>
      <c r="PDE15" s="293"/>
      <c r="PDF15" s="293"/>
      <c r="PDG15" s="293"/>
      <c r="PDH15" s="293"/>
      <c r="PDI15" s="293"/>
      <c r="PDJ15" s="293"/>
      <c r="PDK15" s="293"/>
      <c r="PDL15" s="293"/>
      <c r="PDM15" s="293"/>
      <c r="PDN15" s="293"/>
      <c r="PDO15" s="293"/>
      <c r="PDP15" s="293"/>
      <c r="PDQ15" s="293"/>
      <c r="PDR15" s="293"/>
      <c r="PDS15" s="293"/>
      <c r="PDT15" s="293"/>
      <c r="PDU15" s="293"/>
      <c r="PDV15" s="293"/>
      <c r="PDW15" s="293"/>
      <c r="PDX15" s="293"/>
      <c r="PDY15" s="293"/>
      <c r="PDZ15" s="293"/>
      <c r="PEA15" s="293"/>
      <c r="PEB15" s="293"/>
      <c r="PEC15" s="293"/>
      <c r="PED15" s="293"/>
      <c r="PEE15" s="293"/>
      <c r="PEF15" s="293"/>
      <c r="PEG15" s="293"/>
      <c r="PEH15" s="293"/>
      <c r="PEI15" s="293"/>
      <c r="PEJ15" s="293"/>
      <c r="PEK15" s="293"/>
      <c r="PEL15" s="293"/>
      <c r="PEM15" s="293"/>
      <c r="PEN15" s="293"/>
      <c r="PEO15" s="293"/>
      <c r="PEP15" s="293"/>
      <c r="PEQ15" s="293"/>
      <c r="PER15" s="293"/>
      <c r="PES15" s="293"/>
      <c r="PET15" s="293"/>
      <c r="PEU15" s="293"/>
      <c r="PEV15" s="293"/>
      <c r="PEW15" s="293"/>
      <c r="PEX15" s="293"/>
      <c r="PEY15" s="293"/>
      <c r="PEZ15" s="293"/>
      <c r="PFA15" s="293"/>
      <c r="PFB15" s="293"/>
      <c r="PFC15" s="293"/>
      <c r="PFD15" s="293"/>
      <c r="PFE15" s="293"/>
      <c r="PFF15" s="293"/>
      <c r="PFG15" s="293"/>
      <c r="PFH15" s="293"/>
      <c r="PFI15" s="293"/>
      <c r="PFJ15" s="293"/>
      <c r="PFK15" s="293"/>
      <c r="PFL15" s="293"/>
      <c r="PFM15" s="293"/>
      <c r="PFN15" s="293"/>
      <c r="PFO15" s="293"/>
      <c r="PFP15" s="293"/>
      <c r="PFQ15" s="293"/>
      <c r="PFR15" s="293"/>
      <c r="PFS15" s="293"/>
      <c r="PFT15" s="293"/>
      <c r="PFU15" s="293"/>
      <c r="PFV15" s="293"/>
      <c r="PFW15" s="293"/>
      <c r="PFX15" s="293"/>
      <c r="PFY15" s="293"/>
      <c r="PFZ15" s="293"/>
      <c r="PGA15" s="293"/>
      <c r="PGB15" s="293"/>
      <c r="PGC15" s="293"/>
      <c r="PGD15" s="293"/>
      <c r="PGE15" s="293"/>
      <c r="PGF15" s="293"/>
      <c r="PGG15" s="293"/>
      <c r="PGH15" s="293"/>
      <c r="PGI15" s="293"/>
      <c r="PGJ15" s="293"/>
      <c r="PGK15" s="293"/>
      <c r="PGL15" s="293"/>
      <c r="PGM15" s="293"/>
      <c r="PGN15" s="293"/>
      <c r="PGO15" s="293"/>
      <c r="PGP15" s="293"/>
      <c r="PGQ15" s="293"/>
      <c r="PGR15" s="293"/>
      <c r="PGS15" s="293"/>
      <c r="PGT15" s="293"/>
      <c r="PGU15" s="293"/>
      <c r="PGV15" s="293"/>
      <c r="PGW15" s="293"/>
      <c r="PGX15" s="293"/>
      <c r="PGY15" s="293"/>
      <c r="PGZ15" s="293"/>
      <c r="PHA15" s="293"/>
      <c r="PHB15" s="293"/>
      <c r="PHC15" s="293"/>
      <c r="PHD15" s="293"/>
      <c r="PHE15" s="293"/>
      <c r="PHF15" s="293"/>
      <c r="PHG15" s="293"/>
      <c r="PHH15" s="293"/>
      <c r="PHI15" s="293"/>
      <c r="PHJ15" s="293"/>
      <c r="PHK15" s="293"/>
      <c r="PHL15" s="293"/>
      <c r="PHM15" s="293"/>
      <c r="PHN15" s="293"/>
      <c r="PHO15" s="293"/>
      <c r="PHP15" s="293"/>
      <c r="PHQ15" s="293"/>
      <c r="PHR15" s="293"/>
      <c r="PHS15" s="293"/>
      <c r="PHT15" s="293"/>
      <c r="PHU15" s="293"/>
      <c r="PHV15" s="293"/>
      <c r="PHW15" s="293"/>
      <c r="PHX15" s="293"/>
      <c r="PHY15" s="293"/>
      <c r="PHZ15" s="293"/>
      <c r="PIA15" s="293"/>
      <c r="PIB15" s="293"/>
      <c r="PIC15" s="293"/>
      <c r="PID15" s="293"/>
      <c r="PIE15" s="293"/>
      <c r="PIF15" s="293"/>
      <c r="PIG15" s="293"/>
      <c r="PIH15" s="293"/>
      <c r="PII15" s="293"/>
      <c r="PIJ15" s="293"/>
      <c r="PIK15" s="293"/>
      <c r="PIL15" s="293"/>
      <c r="PIM15" s="293"/>
      <c r="PIN15" s="293"/>
      <c r="PIO15" s="293"/>
      <c r="PIP15" s="293"/>
      <c r="PIQ15" s="293"/>
      <c r="PIR15" s="293"/>
      <c r="PIS15" s="293"/>
      <c r="PIT15" s="293"/>
      <c r="PIU15" s="293"/>
      <c r="PIV15" s="293"/>
      <c r="PIW15" s="293"/>
      <c r="PIX15" s="293"/>
      <c r="PIY15" s="293"/>
      <c r="PIZ15" s="293"/>
      <c r="PJA15" s="293"/>
      <c r="PJB15" s="293"/>
      <c r="PJC15" s="293"/>
      <c r="PJD15" s="293"/>
      <c r="PJE15" s="293"/>
      <c r="PJF15" s="293"/>
      <c r="PJG15" s="293"/>
      <c r="PJH15" s="293"/>
      <c r="PJI15" s="293"/>
      <c r="PJJ15" s="293"/>
      <c r="PJK15" s="293"/>
      <c r="PJL15" s="293"/>
      <c r="PJM15" s="293"/>
      <c r="PJN15" s="293"/>
      <c r="PJO15" s="293"/>
      <c r="PJP15" s="293"/>
      <c r="PJQ15" s="293"/>
      <c r="PJR15" s="293"/>
      <c r="PJS15" s="293"/>
      <c r="PJT15" s="293"/>
      <c r="PJU15" s="293"/>
      <c r="PJV15" s="293"/>
      <c r="PJW15" s="293"/>
      <c r="PJX15" s="293"/>
      <c r="PJY15" s="293"/>
      <c r="PJZ15" s="293"/>
      <c r="PKA15" s="293"/>
      <c r="PKB15" s="293"/>
      <c r="PKC15" s="293"/>
      <c r="PKD15" s="293"/>
      <c r="PKE15" s="293"/>
      <c r="PKF15" s="293"/>
      <c r="PKG15" s="293"/>
      <c r="PKH15" s="293"/>
      <c r="PKI15" s="293"/>
      <c r="PKJ15" s="293"/>
      <c r="PKK15" s="293"/>
      <c r="PKL15" s="293"/>
      <c r="PKM15" s="293"/>
      <c r="PKN15" s="293"/>
      <c r="PKO15" s="293"/>
      <c r="PKP15" s="293"/>
      <c r="PKQ15" s="293"/>
      <c r="PKR15" s="293"/>
      <c r="PKS15" s="293"/>
      <c r="PKT15" s="293"/>
      <c r="PKU15" s="293"/>
      <c r="PKV15" s="293"/>
      <c r="PKW15" s="293"/>
      <c r="PKX15" s="293"/>
      <c r="PKY15" s="293"/>
      <c r="PKZ15" s="293"/>
      <c r="PLA15" s="293"/>
      <c r="PLB15" s="293"/>
      <c r="PLC15" s="293"/>
      <c r="PLD15" s="293"/>
      <c r="PLE15" s="293"/>
      <c r="PLF15" s="293"/>
      <c r="PLG15" s="293"/>
      <c r="PLH15" s="293"/>
      <c r="PLI15" s="293"/>
      <c r="PLJ15" s="293"/>
      <c r="PLK15" s="293"/>
      <c r="PLL15" s="293"/>
      <c r="PLM15" s="293"/>
      <c r="PLN15" s="293"/>
      <c r="PLO15" s="293"/>
      <c r="PLP15" s="293"/>
      <c r="PLQ15" s="293"/>
      <c r="PLR15" s="293"/>
      <c r="PLS15" s="293"/>
      <c r="PLT15" s="293"/>
      <c r="PLU15" s="293"/>
      <c r="PLV15" s="293"/>
      <c r="PLW15" s="293"/>
      <c r="PLX15" s="293"/>
      <c r="PLY15" s="293"/>
      <c r="PLZ15" s="293"/>
      <c r="PMA15" s="293"/>
      <c r="PMB15" s="293"/>
      <c r="PMC15" s="293"/>
      <c r="PMD15" s="293"/>
      <c r="PME15" s="293"/>
      <c r="PMF15" s="293"/>
      <c r="PMG15" s="293"/>
      <c r="PMH15" s="293"/>
      <c r="PMI15" s="293"/>
      <c r="PMJ15" s="293"/>
      <c r="PMK15" s="293"/>
      <c r="PML15" s="293"/>
      <c r="PMM15" s="293"/>
      <c r="PMN15" s="293"/>
      <c r="PMO15" s="293"/>
      <c r="PMP15" s="293"/>
      <c r="PMQ15" s="293"/>
      <c r="PMR15" s="293"/>
      <c r="PMS15" s="293"/>
      <c r="PMT15" s="293"/>
      <c r="PMU15" s="293"/>
      <c r="PMV15" s="293"/>
      <c r="PMW15" s="293"/>
      <c r="PMX15" s="293"/>
      <c r="PMY15" s="293"/>
      <c r="PMZ15" s="293"/>
      <c r="PNA15" s="293"/>
      <c r="PNB15" s="293"/>
      <c r="PNC15" s="293"/>
      <c r="PND15" s="293"/>
      <c r="PNE15" s="293"/>
      <c r="PNF15" s="293"/>
      <c r="PNG15" s="293"/>
      <c r="PNH15" s="293"/>
      <c r="PNI15" s="293"/>
      <c r="PNJ15" s="293"/>
      <c r="PNK15" s="293"/>
      <c r="PNL15" s="293"/>
      <c r="PNM15" s="293"/>
      <c r="PNN15" s="293"/>
      <c r="PNO15" s="293"/>
      <c r="PNP15" s="293"/>
      <c r="PNQ15" s="293"/>
      <c r="PNR15" s="293"/>
      <c r="PNS15" s="293"/>
      <c r="PNT15" s="293"/>
      <c r="PNU15" s="293"/>
      <c r="PNV15" s="293"/>
      <c r="PNW15" s="293"/>
      <c r="PNX15" s="293"/>
      <c r="PNY15" s="293"/>
      <c r="PNZ15" s="293"/>
      <c r="POA15" s="293"/>
      <c r="POB15" s="293"/>
      <c r="POC15" s="293"/>
      <c r="POD15" s="293"/>
      <c r="POE15" s="293"/>
      <c r="POF15" s="293"/>
      <c r="POG15" s="293"/>
      <c r="POH15" s="293"/>
      <c r="POI15" s="293"/>
      <c r="POJ15" s="293"/>
      <c r="POK15" s="293"/>
      <c r="POL15" s="293"/>
      <c r="POM15" s="293"/>
      <c r="PON15" s="293"/>
      <c r="POO15" s="293"/>
      <c r="POP15" s="293"/>
      <c r="POQ15" s="293"/>
      <c r="POR15" s="293"/>
      <c r="POS15" s="293"/>
      <c r="POT15" s="293"/>
      <c r="POU15" s="293"/>
      <c r="POV15" s="293"/>
      <c r="POW15" s="293"/>
      <c r="POX15" s="293"/>
      <c r="POY15" s="293"/>
      <c r="POZ15" s="293"/>
      <c r="PPA15" s="293"/>
      <c r="PPB15" s="293"/>
      <c r="PPC15" s="293"/>
      <c r="PPD15" s="293"/>
      <c r="PPE15" s="293"/>
      <c r="PPF15" s="293"/>
      <c r="PPG15" s="293"/>
      <c r="PPH15" s="293"/>
      <c r="PPI15" s="293"/>
      <c r="PPJ15" s="293"/>
      <c r="PPK15" s="293"/>
      <c r="PPL15" s="293"/>
      <c r="PPM15" s="293"/>
      <c r="PPN15" s="293"/>
      <c r="PPO15" s="293"/>
      <c r="PPP15" s="293"/>
      <c r="PPQ15" s="293"/>
      <c r="PPR15" s="293"/>
      <c r="PPS15" s="293"/>
      <c r="PPT15" s="293"/>
      <c r="PPU15" s="293"/>
      <c r="PPV15" s="293"/>
      <c r="PPW15" s="293"/>
      <c r="PPX15" s="293"/>
      <c r="PPY15" s="293"/>
      <c r="PPZ15" s="293"/>
      <c r="PQA15" s="293"/>
      <c r="PQB15" s="293"/>
      <c r="PQC15" s="293"/>
      <c r="PQD15" s="293"/>
      <c r="PQE15" s="293"/>
      <c r="PQF15" s="293"/>
      <c r="PQG15" s="293"/>
      <c r="PQH15" s="293"/>
      <c r="PQI15" s="293"/>
      <c r="PQJ15" s="293"/>
      <c r="PQK15" s="293"/>
      <c r="PQL15" s="293"/>
      <c r="PQM15" s="293"/>
      <c r="PQN15" s="293"/>
      <c r="PQO15" s="293"/>
      <c r="PQP15" s="293"/>
      <c r="PQQ15" s="293"/>
      <c r="PQR15" s="293"/>
      <c r="PQS15" s="293"/>
      <c r="PQT15" s="293"/>
      <c r="PQU15" s="293"/>
      <c r="PQV15" s="293"/>
      <c r="PQW15" s="293"/>
      <c r="PQX15" s="293"/>
      <c r="PQY15" s="293"/>
      <c r="PQZ15" s="293"/>
      <c r="PRA15" s="293"/>
      <c r="PRB15" s="293"/>
      <c r="PRC15" s="293"/>
      <c r="PRD15" s="293"/>
      <c r="PRE15" s="293"/>
      <c r="PRF15" s="293"/>
      <c r="PRG15" s="293"/>
      <c r="PRH15" s="293"/>
      <c r="PRI15" s="293"/>
      <c r="PRJ15" s="293"/>
      <c r="PRK15" s="293"/>
      <c r="PRL15" s="293"/>
      <c r="PRM15" s="293"/>
      <c r="PRN15" s="293"/>
      <c r="PRO15" s="293"/>
      <c r="PRP15" s="293"/>
      <c r="PRQ15" s="293"/>
      <c r="PRR15" s="293"/>
      <c r="PRS15" s="293"/>
      <c r="PRT15" s="293"/>
      <c r="PRU15" s="293"/>
      <c r="PRV15" s="293"/>
      <c r="PRW15" s="293"/>
      <c r="PRX15" s="293"/>
      <c r="PRY15" s="293"/>
      <c r="PRZ15" s="293"/>
      <c r="PSA15" s="293"/>
      <c r="PSB15" s="293"/>
      <c r="PSC15" s="293"/>
      <c r="PSD15" s="293"/>
      <c r="PSE15" s="293"/>
      <c r="PSF15" s="293"/>
      <c r="PSG15" s="293"/>
      <c r="PSH15" s="293"/>
      <c r="PSI15" s="293"/>
      <c r="PSJ15" s="293"/>
      <c r="PSK15" s="293"/>
      <c r="PSL15" s="293"/>
      <c r="PSM15" s="293"/>
      <c r="PSN15" s="293"/>
      <c r="PSO15" s="293"/>
      <c r="PSP15" s="293"/>
      <c r="PSQ15" s="293"/>
      <c r="PSR15" s="293"/>
      <c r="PSS15" s="293"/>
      <c r="PST15" s="293"/>
      <c r="PSU15" s="293"/>
      <c r="PSV15" s="293"/>
      <c r="PSW15" s="293"/>
      <c r="PSX15" s="293"/>
      <c r="PSY15" s="293"/>
      <c r="PSZ15" s="293"/>
      <c r="PTA15" s="293"/>
      <c r="PTB15" s="293"/>
      <c r="PTC15" s="293"/>
      <c r="PTD15" s="293"/>
      <c r="PTE15" s="293"/>
      <c r="PTF15" s="293"/>
      <c r="PTG15" s="293"/>
      <c r="PTH15" s="293"/>
      <c r="PTI15" s="293"/>
      <c r="PTJ15" s="293"/>
      <c r="PTK15" s="293"/>
      <c r="PTL15" s="293"/>
      <c r="PTM15" s="293"/>
      <c r="PTN15" s="293"/>
      <c r="PTO15" s="293"/>
      <c r="PTP15" s="293"/>
      <c r="PTQ15" s="293"/>
      <c r="PTR15" s="293"/>
      <c r="PTS15" s="293"/>
      <c r="PTT15" s="293"/>
      <c r="PTU15" s="293"/>
      <c r="PTV15" s="293"/>
      <c r="PTW15" s="293"/>
      <c r="PTX15" s="293"/>
      <c r="PTY15" s="293"/>
      <c r="PTZ15" s="293"/>
      <c r="PUA15" s="293"/>
      <c r="PUB15" s="293"/>
      <c r="PUC15" s="293"/>
      <c r="PUD15" s="293"/>
      <c r="PUE15" s="293"/>
      <c r="PUF15" s="293"/>
      <c r="PUG15" s="293"/>
      <c r="PUH15" s="293"/>
      <c r="PUI15" s="293"/>
      <c r="PUJ15" s="293"/>
      <c r="PUK15" s="293"/>
      <c r="PUL15" s="293"/>
      <c r="PUM15" s="293"/>
      <c r="PUN15" s="293"/>
      <c r="PUO15" s="293"/>
      <c r="PUP15" s="293"/>
      <c r="PUQ15" s="293"/>
      <c r="PUR15" s="293"/>
      <c r="PUS15" s="293"/>
      <c r="PUT15" s="293"/>
      <c r="PUU15" s="293"/>
      <c r="PUV15" s="293"/>
      <c r="PUW15" s="293"/>
      <c r="PUX15" s="293"/>
      <c r="PUY15" s="293"/>
      <c r="PUZ15" s="293"/>
      <c r="PVA15" s="293"/>
      <c r="PVB15" s="293"/>
      <c r="PVC15" s="293"/>
      <c r="PVD15" s="293"/>
      <c r="PVE15" s="293"/>
      <c r="PVF15" s="293"/>
      <c r="PVG15" s="293"/>
      <c r="PVH15" s="293"/>
      <c r="PVI15" s="293"/>
      <c r="PVJ15" s="293"/>
      <c r="PVK15" s="293"/>
      <c r="PVL15" s="293"/>
      <c r="PVM15" s="293"/>
      <c r="PVN15" s="293"/>
      <c r="PVO15" s="293"/>
      <c r="PVP15" s="293"/>
      <c r="PVQ15" s="293"/>
      <c r="PVR15" s="293"/>
      <c r="PVS15" s="293"/>
      <c r="PVT15" s="293"/>
      <c r="PVU15" s="293"/>
      <c r="PVV15" s="293"/>
      <c r="PVW15" s="293"/>
      <c r="PVX15" s="293"/>
      <c r="PVY15" s="293"/>
      <c r="PVZ15" s="293"/>
      <c r="PWA15" s="293"/>
      <c r="PWB15" s="293"/>
      <c r="PWC15" s="293"/>
      <c r="PWD15" s="293"/>
      <c r="PWE15" s="293"/>
      <c r="PWF15" s="293"/>
      <c r="PWG15" s="293"/>
      <c r="PWH15" s="293"/>
      <c r="PWI15" s="293"/>
      <c r="PWJ15" s="293"/>
      <c r="PWK15" s="293"/>
      <c r="PWL15" s="293"/>
      <c r="PWM15" s="293"/>
      <c r="PWN15" s="293"/>
      <c r="PWO15" s="293"/>
      <c r="PWP15" s="293"/>
      <c r="PWQ15" s="293"/>
      <c r="PWR15" s="293"/>
      <c r="PWS15" s="293"/>
      <c r="PWT15" s="293"/>
      <c r="PWU15" s="293"/>
      <c r="PWV15" s="293"/>
      <c r="PWW15" s="293"/>
      <c r="PWX15" s="293"/>
      <c r="PWY15" s="293"/>
      <c r="PWZ15" s="293"/>
      <c r="PXA15" s="293"/>
      <c r="PXB15" s="293"/>
      <c r="PXC15" s="293"/>
      <c r="PXD15" s="293"/>
      <c r="PXE15" s="293"/>
      <c r="PXF15" s="293"/>
      <c r="PXG15" s="293"/>
      <c r="PXH15" s="293"/>
      <c r="PXI15" s="293"/>
      <c r="PXJ15" s="293"/>
      <c r="PXK15" s="293"/>
      <c r="PXL15" s="293"/>
      <c r="PXM15" s="293"/>
      <c r="PXN15" s="293"/>
      <c r="PXO15" s="293"/>
      <c r="PXP15" s="293"/>
      <c r="PXQ15" s="293"/>
      <c r="PXR15" s="293"/>
      <c r="PXS15" s="293"/>
      <c r="PXT15" s="293"/>
      <c r="PXU15" s="293"/>
      <c r="PXV15" s="293"/>
      <c r="PXW15" s="293"/>
      <c r="PXX15" s="293"/>
      <c r="PXY15" s="293"/>
      <c r="PXZ15" s="293"/>
      <c r="PYA15" s="293"/>
      <c r="PYB15" s="293"/>
      <c r="PYC15" s="293"/>
      <c r="PYD15" s="293"/>
      <c r="PYE15" s="293"/>
      <c r="PYF15" s="293"/>
      <c r="PYG15" s="293"/>
      <c r="PYH15" s="293"/>
      <c r="PYI15" s="293"/>
      <c r="PYJ15" s="293"/>
      <c r="PYK15" s="293"/>
      <c r="PYL15" s="293"/>
      <c r="PYM15" s="293"/>
      <c r="PYN15" s="293"/>
      <c r="PYO15" s="293"/>
      <c r="PYP15" s="293"/>
      <c r="PYQ15" s="293"/>
      <c r="PYR15" s="293"/>
      <c r="PYS15" s="293"/>
      <c r="PYT15" s="293"/>
      <c r="PYU15" s="293"/>
      <c r="PYV15" s="293"/>
      <c r="PYW15" s="293"/>
      <c r="PYX15" s="293"/>
      <c r="PYY15" s="293"/>
      <c r="PYZ15" s="293"/>
      <c r="PZA15" s="293"/>
      <c r="PZB15" s="293"/>
      <c r="PZC15" s="293"/>
      <c r="PZD15" s="293"/>
      <c r="PZE15" s="293"/>
      <c r="PZF15" s="293"/>
      <c r="PZG15" s="293"/>
      <c r="PZH15" s="293"/>
      <c r="PZI15" s="293"/>
      <c r="PZJ15" s="293"/>
      <c r="PZK15" s="293"/>
      <c r="PZL15" s="293"/>
      <c r="PZM15" s="293"/>
      <c r="PZN15" s="293"/>
      <c r="PZO15" s="293"/>
      <c r="PZP15" s="293"/>
      <c r="PZQ15" s="293"/>
      <c r="PZR15" s="293"/>
      <c r="PZS15" s="293"/>
      <c r="PZT15" s="293"/>
      <c r="PZU15" s="293"/>
      <c r="PZV15" s="293"/>
      <c r="PZW15" s="293"/>
      <c r="PZX15" s="293"/>
      <c r="PZY15" s="293"/>
      <c r="PZZ15" s="293"/>
      <c r="QAA15" s="293"/>
      <c r="QAB15" s="293"/>
      <c r="QAC15" s="293"/>
      <c r="QAD15" s="293"/>
      <c r="QAE15" s="293"/>
      <c r="QAF15" s="293"/>
      <c r="QAG15" s="293"/>
      <c r="QAH15" s="293"/>
      <c r="QAI15" s="293"/>
      <c r="QAJ15" s="293"/>
      <c r="QAK15" s="293"/>
      <c r="QAL15" s="293"/>
      <c r="QAM15" s="293"/>
      <c r="QAN15" s="293"/>
      <c r="QAO15" s="293"/>
      <c r="QAP15" s="293"/>
      <c r="QAQ15" s="293"/>
      <c r="QAR15" s="293"/>
      <c r="QAS15" s="293"/>
      <c r="QAT15" s="293"/>
      <c r="QAU15" s="293"/>
      <c r="QAV15" s="293"/>
      <c r="QAW15" s="293"/>
      <c r="QAX15" s="293"/>
      <c r="QAY15" s="293"/>
      <c r="QAZ15" s="293"/>
      <c r="QBA15" s="293"/>
      <c r="QBB15" s="293"/>
      <c r="QBC15" s="293"/>
      <c r="QBD15" s="293"/>
      <c r="QBE15" s="293"/>
      <c r="QBF15" s="293"/>
      <c r="QBG15" s="293"/>
      <c r="QBH15" s="293"/>
      <c r="QBI15" s="293"/>
      <c r="QBJ15" s="293"/>
      <c r="QBK15" s="293"/>
      <c r="QBL15" s="293"/>
      <c r="QBM15" s="293"/>
      <c r="QBN15" s="293"/>
      <c r="QBO15" s="293"/>
      <c r="QBP15" s="293"/>
      <c r="QBQ15" s="293"/>
      <c r="QBR15" s="293"/>
      <c r="QBS15" s="293"/>
      <c r="QBT15" s="293"/>
      <c r="QBU15" s="293"/>
      <c r="QBV15" s="293"/>
      <c r="QBW15" s="293"/>
      <c r="QBX15" s="293"/>
      <c r="QBY15" s="293"/>
      <c r="QBZ15" s="293"/>
      <c r="QCA15" s="293"/>
      <c r="QCB15" s="293"/>
      <c r="QCC15" s="293"/>
      <c r="QCD15" s="293"/>
      <c r="QCE15" s="293"/>
      <c r="QCF15" s="293"/>
      <c r="QCG15" s="293"/>
      <c r="QCH15" s="293"/>
      <c r="QCI15" s="293"/>
      <c r="QCJ15" s="293"/>
      <c r="QCK15" s="293"/>
      <c r="QCL15" s="293"/>
      <c r="QCM15" s="293"/>
      <c r="QCN15" s="293"/>
      <c r="QCO15" s="293"/>
      <c r="QCP15" s="293"/>
      <c r="QCQ15" s="293"/>
      <c r="QCR15" s="293"/>
      <c r="QCS15" s="293"/>
      <c r="QCT15" s="293"/>
      <c r="QCU15" s="293"/>
      <c r="QCV15" s="293"/>
      <c r="QCW15" s="293"/>
      <c r="QCX15" s="293"/>
      <c r="QCY15" s="293"/>
      <c r="QCZ15" s="293"/>
      <c r="QDA15" s="293"/>
      <c r="QDB15" s="293"/>
      <c r="QDC15" s="293"/>
      <c r="QDD15" s="293"/>
      <c r="QDE15" s="293"/>
      <c r="QDF15" s="293"/>
      <c r="QDG15" s="293"/>
      <c r="QDH15" s="293"/>
      <c r="QDI15" s="293"/>
      <c r="QDJ15" s="293"/>
      <c r="QDK15" s="293"/>
      <c r="QDL15" s="293"/>
      <c r="QDM15" s="293"/>
      <c r="QDN15" s="293"/>
      <c r="QDO15" s="293"/>
      <c r="QDP15" s="293"/>
      <c r="QDQ15" s="293"/>
      <c r="QDR15" s="293"/>
      <c r="QDS15" s="293"/>
      <c r="QDT15" s="293"/>
      <c r="QDU15" s="293"/>
      <c r="QDV15" s="293"/>
      <c r="QDW15" s="293"/>
      <c r="QDX15" s="293"/>
      <c r="QDY15" s="293"/>
      <c r="QDZ15" s="293"/>
      <c r="QEA15" s="293"/>
      <c r="QEB15" s="293"/>
      <c r="QEC15" s="293"/>
      <c r="QED15" s="293"/>
      <c r="QEE15" s="293"/>
      <c r="QEF15" s="293"/>
      <c r="QEG15" s="293"/>
      <c r="QEH15" s="293"/>
      <c r="QEI15" s="293"/>
      <c r="QEJ15" s="293"/>
      <c r="QEK15" s="293"/>
      <c r="QEL15" s="293"/>
      <c r="QEM15" s="293"/>
      <c r="QEN15" s="293"/>
      <c r="QEO15" s="293"/>
      <c r="QEP15" s="293"/>
      <c r="QEQ15" s="293"/>
      <c r="QER15" s="293"/>
      <c r="QES15" s="293"/>
      <c r="QET15" s="293"/>
      <c r="QEU15" s="293"/>
      <c r="QEV15" s="293"/>
      <c r="QEW15" s="293"/>
      <c r="QEX15" s="293"/>
      <c r="QEY15" s="293"/>
      <c r="QEZ15" s="293"/>
      <c r="QFA15" s="293"/>
      <c r="QFB15" s="293"/>
      <c r="QFC15" s="293"/>
      <c r="QFD15" s="293"/>
      <c r="QFE15" s="293"/>
      <c r="QFF15" s="293"/>
      <c r="QFG15" s="293"/>
      <c r="QFH15" s="293"/>
      <c r="QFI15" s="293"/>
      <c r="QFJ15" s="293"/>
      <c r="QFK15" s="293"/>
      <c r="QFL15" s="293"/>
      <c r="QFM15" s="293"/>
      <c r="QFN15" s="293"/>
      <c r="QFO15" s="293"/>
      <c r="QFP15" s="293"/>
      <c r="QFQ15" s="293"/>
      <c r="QFR15" s="293"/>
      <c r="QFS15" s="293"/>
      <c r="QFT15" s="293"/>
      <c r="QFU15" s="293"/>
      <c r="QFV15" s="293"/>
      <c r="QFW15" s="293"/>
      <c r="QFX15" s="293"/>
      <c r="QFY15" s="293"/>
      <c r="QFZ15" s="293"/>
      <c r="QGA15" s="293"/>
      <c r="QGB15" s="293"/>
      <c r="QGC15" s="293"/>
      <c r="QGD15" s="293"/>
      <c r="QGE15" s="293"/>
      <c r="QGF15" s="293"/>
      <c r="QGG15" s="293"/>
      <c r="QGH15" s="293"/>
      <c r="QGI15" s="293"/>
      <c r="QGJ15" s="293"/>
      <c r="QGK15" s="293"/>
      <c r="QGL15" s="293"/>
      <c r="QGM15" s="293"/>
      <c r="QGN15" s="293"/>
      <c r="QGO15" s="293"/>
      <c r="QGP15" s="293"/>
      <c r="QGQ15" s="293"/>
      <c r="QGR15" s="293"/>
      <c r="QGS15" s="293"/>
      <c r="QGT15" s="293"/>
      <c r="QGU15" s="293"/>
      <c r="QGV15" s="293"/>
      <c r="QGW15" s="293"/>
      <c r="QGX15" s="293"/>
      <c r="QGY15" s="293"/>
      <c r="QGZ15" s="293"/>
      <c r="QHA15" s="293"/>
      <c r="QHB15" s="293"/>
      <c r="QHC15" s="293"/>
      <c r="QHD15" s="293"/>
      <c r="QHE15" s="293"/>
      <c r="QHF15" s="293"/>
      <c r="QHG15" s="293"/>
      <c r="QHH15" s="293"/>
      <c r="QHI15" s="293"/>
      <c r="QHJ15" s="293"/>
      <c r="QHK15" s="293"/>
      <c r="QHL15" s="293"/>
      <c r="QHM15" s="293"/>
      <c r="QHN15" s="293"/>
      <c r="QHO15" s="293"/>
      <c r="QHP15" s="293"/>
      <c r="QHQ15" s="293"/>
      <c r="QHR15" s="293"/>
      <c r="QHS15" s="293"/>
      <c r="QHT15" s="293"/>
      <c r="QHU15" s="293"/>
      <c r="QHV15" s="293"/>
      <c r="QHW15" s="293"/>
      <c r="QHX15" s="293"/>
      <c r="QHY15" s="293"/>
      <c r="QHZ15" s="293"/>
      <c r="QIA15" s="293"/>
      <c r="QIB15" s="293"/>
      <c r="QIC15" s="293"/>
      <c r="QID15" s="293"/>
      <c r="QIE15" s="293"/>
      <c r="QIF15" s="293"/>
      <c r="QIG15" s="293"/>
      <c r="QIH15" s="293"/>
      <c r="QII15" s="293"/>
      <c r="QIJ15" s="293"/>
      <c r="QIK15" s="293"/>
      <c r="QIL15" s="293"/>
      <c r="QIM15" s="293"/>
      <c r="QIN15" s="293"/>
      <c r="QIO15" s="293"/>
      <c r="QIP15" s="293"/>
      <c r="QIQ15" s="293"/>
      <c r="QIR15" s="293"/>
      <c r="QIS15" s="293"/>
      <c r="QIT15" s="293"/>
      <c r="QIU15" s="293"/>
      <c r="QIV15" s="293"/>
      <c r="QIW15" s="293"/>
      <c r="QIX15" s="293"/>
      <c r="QIY15" s="293"/>
      <c r="QIZ15" s="293"/>
      <c r="QJA15" s="293"/>
      <c r="QJB15" s="293"/>
      <c r="QJC15" s="293"/>
      <c r="QJD15" s="293"/>
      <c r="QJE15" s="293"/>
      <c r="QJF15" s="293"/>
      <c r="QJG15" s="293"/>
      <c r="QJH15" s="293"/>
      <c r="QJI15" s="293"/>
      <c r="QJJ15" s="293"/>
      <c r="QJK15" s="293"/>
      <c r="QJL15" s="293"/>
      <c r="QJM15" s="293"/>
      <c r="QJN15" s="293"/>
      <c r="QJO15" s="293"/>
      <c r="QJP15" s="293"/>
      <c r="QJQ15" s="293"/>
      <c r="QJR15" s="293"/>
      <c r="QJS15" s="293"/>
      <c r="QJT15" s="293"/>
      <c r="QJU15" s="293"/>
      <c r="QJV15" s="293"/>
      <c r="QJW15" s="293"/>
      <c r="QJX15" s="293"/>
      <c r="QJY15" s="293"/>
      <c r="QJZ15" s="293"/>
      <c r="QKA15" s="293"/>
      <c r="QKB15" s="293"/>
      <c r="QKC15" s="293"/>
      <c r="QKD15" s="293"/>
      <c r="QKE15" s="293"/>
      <c r="QKF15" s="293"/>
      <c r="QKG15" s="293"/>
      <c r="QKH15" s="293"/>
      <c r="QKI15" s="293"/>
      <c r="QKJ15" s="293"/>
      <c r="QKK15" s="293"/>
      <c r="QKL15" s="293"/>
      <c r="QKM15" s="293"/>
      <c r="QKN15" s="293"/>
      <c r="QKO15" s="293"/>
      <c r="QKP15" s="293"/>
      <c r="QKQ15" s="293"/>
      <c r="QKR15" s="293"/>
      <c r="QKS15" s="293"/>
      <c r="QKT15" s="293"/>
      <c r="QKU15" s="293"/>
      <c r="QKV15" s="293"/>
      <c r="QKW15" s="293"/>
      <c r="QKX15" s="293"/>
      <c r="QKY15" s="293"/>
      <c r="QKZ15" s="293"/>
      <c r="QLA15" s="293"/>
      <c r="QLB15" s="293"/>
      <c r="QLC15" s="293"/>
      <c r="QLD15" s="293"/>
      <c r="QLE15" s="293"/>
      <c r="QLF15" s="293"/>
      <c r="QLG15" s="293"/>
      <c r="QLH15" s="293"/>
      <c r="QLI15" s="293"/>
      <c r="QLJ15" s="293"/>
      <c r="QLK15" s="293"/>
      <c r="QLL15" s="293"/>
      <c r="QLM15" s="293"/>
      <c r="QLN15" s="293"/>
      <c r="QLO15" s="293"/>
      <c r="QLP15" s="293"/>
      <c r="QLQ15" s="293"/>
      <c r="QLR15" s="293"/>
      <c r="QLS15" s="293"/>
      <c r="QLT15" s="293"/>
      <c r="QLU15" s="293"/>
      <c r="QLV15" s="293"/>
      <c r="QLW15" s="293"/>
      <c r="QLX15" s="293"/>
      <c r="QLY15" s="293"/>
      <c r="QLZ15" s="293"/>
      <c r="QMA15" s="293"/>
      <c r="QMB15" s="293"/>
      <c r="QMC15" s="293"/>
      <c r="QMD15" s="293"/>
      <c r="QME15" s="293"/>
      <c r="QMF15" s="293"/>
      <c r="QMG15" s="293"/>
      <c r="QMH15" s="293"/>
      <c r="QMI15" s="293"/>
      <c r="QMJ15" s="293"/>
      <c r="QMK15" s="293"/>
      <c r="QML15" s="293"/>
      <c r="QMM15" s="293"/>
      <c r="QMN15" s="293"/>
      <c r="QMO15" s="293"/>
      <c r="QMP15" s="293"/>
      <c r="QMQ15" s="293"/>
      <c r="QMR15" s="293"/>
      <c r="QMS15" s="293"/>
      <c r="QMT15" s="293"/>
      <c r="QMU15" s="293"/>
      <c r="QMV15" s="293"/>
      <c r="QMW15" s="293"/>
      <c r="QMX15" s="293"/>
      <c r="QMY15" s="293"/>
      <c r="QMZ15" s="293"/>
      <c r="QNA15" s="293"/>
      <c r="QNB15" s="293"/>
      <c r="QNC15" s="293"/>
      <c r="QND15" s="293"/>
      <c r="QNE15" s="293"/>
      <c r="QNF15" s="293"/>
      <c r="QNG15" s="293"/>
      <c r="QNH15" s="293"/>
      <c r="QNI15" s="293"/>
      <c r="QNJ15" s="293"/>
      <c r="QNK15" s="293"/>
      <c r="QNL15" s="293"/>
      <c r="QNM15" s="293"/>
      <c r="QNN15" s="293"/>
      <c r="QNO15" s="293"/>
      <c r="QNP15" s="293"/>
      <c r="QNQ15" s="293"/>
      <c r="QNR15" s="293"/>
      <c r="QNS15" s="293"/>
      <c r="QNT15" s="293"/>
      <c r="QNU15" s="293"/>
      <c r="QNV15" s="293"/>
      <c r="QNW15" s="293"/>
      <c r="QNX15" s="293"/>
      <c r="QNY15" s="293"/>
      <c r="QNZ15" s="293"/>
      <c r="QOA15" s="293"/>
      <c r="QOB15" s="293"/>
      <c r="QOC15" s="293"/>
      <c r="QOD15" s="293"/>
      <c r="QOE15" s="293"/>
      <c r="QOF15" s="293"/>
      <c r="QOG15" s="293"/>
      <c r="QOH15" s="293"/>
      <c r="QOI15" s="293"/>
      <c r="QOJ15" s="293"/>
      <c r="QOK15" s="293"/>
      <c r="QOL15" s="293"/>
      <c r="QOM15" s="293"/>
      <c r="QON15" s="293"/>
      <c r="QOO15" s="293"/>
      <c r="QOP15" s="293"/>
      <c r="QOQ15" s="293"/>
      <c r="QOR15" s="293"/>
      <c r="QOS15" s="293"/>
      <c r="QOT15" s="293"/>
      <c r="QOU15" s="293"/>
      <c r="QOV15" s="293"/>
      <c r="QOW15" s="293"/>
      <c r="QOX15" s="293"/>
      <c r="QOY15" s="293"/>
      <c r="QOZ15" s="293"/>
      <c r="QPA15" s="293"/>
      <c r="QPB15" s="293"/>
      <c r="QPC15" s="293"/>
      <c r="QPD15" s="293"/>
      <c r="QPE15" s="293"/>
      <c r="QPF15" s="293"/>
      <c r="QPG15" s="293"/>
      <c r="QPH15" s="293"/>
      <c r="QPI15" s="293"/>
      <c r="QPJ15" s="293"/>
      <c r="QPK15" s="293"/>
      <c r="QPL15" s="293"/>
      <c r="QPM15" s="293"/>
      <c r="QPN15" s="293"/>
      <c r="QPO15" s="293"/>
      <c r="QPP15" s="293"/>
      <c r="QPQ15" s="293"/>
      <c r="QPR15" s="293"/>
      <c r="QPS15" s="293"/>
      <c r="QPT15" s="293"/>
      <c r="QPU15" s="293"/>
      <c r="QPV15" s="293"/>
      <c r="QPW15" s="293"/>
      <c r="QPX15" s="293"/>
      <c r="QPY15" s="293"/>
      <c r="QPZ15" s="293"/>
      <c r="QQA15" s="293"/>
      <c r="QQB15" s="293"/>
      <c r="QQC15" s="293"/>
      <c r="QQD15" s="293"/>
      <c r="QQE15" s="293"/>
      <c r="QQF15" s="293"/>
      <c r="QQG15" s="293"/>
      <c r="QQH15" s="293"/>
      <c r="QQI15" s="293"/>
      <c r="QQJ15" s="293"/>
      <c r="QQK15" s="293"/>
      <c r="QQL15" s="293"/>
      <c r="QQM15" s="293"/>
      <c r="QQN15" s="293"/>
      <c r="QQO15" s="293"/>
      <c r="QQP15" s="293"/>
      <c r="QQQ15" s="293"/>
      <c r="QQR15" s="293"/>
      <c r="QQS15" s="293"/>
      <c r="QQT15" s="293"/>
      <c r="QQU15" s="293"/>
      <c r="QQV15" s="293"/>
      <c r="QQW15" s="293"/>
      <c r="QQX15" s="293"/>
      <c r="QQY15" s="293"/>
      <c r="QQZ15" s="293"/>
      <c r="QRA15" s="293"/>
      <c r="QRB15" s="293"/>
      <c r="QRC15" s="293"/>
      <c r="QRD15" s="293"/>
      <c r="QRE15" s="293"/>
      <c r="QRF15" s="293"/>
      <c r="QRG15" s="293"/>
      <c r="QRH15" s="293"/>
      <c r="QRI15" s="293"/>
      <c r="QRJ15" s="293"/>
      <c r="QRK15" s="293"/>
      <c r="QRL15" s="293"/>
      <c r="QRM15" s="293"/>
      <c r="QRN15" s="293"/>
      <c r="QRO15" s="293"/>
      <c r="QRP15" s="293"/>
      <c r="QRQ15" s="293"/>
      <c r="QRR15" s="293"/>
      <c r="QRS15" s="293"/>
      <c r="QRT15" s="293"/>
      <c r="QRU15" s="293"/>
      <c r="QRV15" s="293"/>
      <c r="QRW15" s="293"/>
      <c r="QRX15" s="293"/>
      <c r="QRY15" s="293"/>
      <c r="QRZ15" s="293"/>
      <c r="QSA15" s="293"/>
      <c r="QSB15" s="293"/>
      <c r="QSC15" s="293"/>
      <c r="QSD15" s="293"/>
      <c r="QSE15" s="293"/>
      <c r="QSF15" s="293"/>
      <c r="QSG15" s="293"/>
      <c r="QSH15" s="293"/>
      <c r="QSI15" s="293"/>
      <c r="QSJ15" s="293"/>
      <c r="QSK15" s="293"/>
      <c r="QSL15" s="293"/>
      <c r="QSM15" s="293"/>
      <c r="QSN15" s="293"/>
      <c r="QSO15" s="293"/>
      <c r="QSP15" s="293"/>
      <c r="QSQ15" s="293"/>
      <c r="QSR15" s="293"/>
      <c r="QSS15" s="293"/>
      <c r="QST15" s="293"/>
      <c r="QSU15" s="293"/>
      <c r="QSV15" s="293"/>
      <c r="QSW15" s="293"/>
      <c r="QSX15" s="293"/>
      <c r="QSY15" s="293"/>
      <c r="QSZ15" s="293"/>
      <c r="QTA15" s="293"/>
      <c r="QTB15" s="293"/>
      <c r="QTC15" s="293"/>
      <c r="QTD15" s="293"/>
      <c r="QTE15" s="293"/>
      <c r="QTF15" s="293"/>
      <c r="QTG15" s="293"/>
      <c r="QTH15" s="293"/>
      <c r="QTI15" s="293"/>
      <c r="QTJ15" s="293"/>
      <c r="QTK15" s="293"/>
      <c r="QTL15" s="293"/>
      <c r="QTM15" s="293"/>
      <c r="QTN15" s="293"/>
      <c r="QTO15" s="293"/>
      <c r="QTP15" s="293"/>
      <c r="QTQ15" s="293"/>
      <c r="QTR15" s="293"/>
      <c r="QTS15" s="293"/>
      <c r="QTT15" s="293"/>
      <c r="QTU15" s="293"/>
      <c r="QTV15" s="293"/>
      <c r="QTW15" s="293"/>
      <c r="QTX15" s="293"/>
      <c r="QTY15" s="293"/>
      <c r="QTZ15" s="293"/>
      <c r="QUA15" s="293"/>
      <c r="QUB15" s="293"/>
      <c r="QUC15" s="293"/>
      <c r="QUD15" s="293"/>
      <c r="QUE15" s="293"/>
      <c r="QUF15" s="293"/>
      <c r="QUG15" s="293"/>
      <c r="QUH15" s="293"/>
      <c r="QUI15" s="293"/>
      <c r="QUJ15" s="293"/>
      <c r="QUK15" s="293"/>
      <c r="QUL15" s="293"/>
      <c r="QUM15" s="293"/>
      <c r="QUN15" s="293"/>
      <c r="QUO15" s="293"/>
      <c r="QUP15" s="293"/>
      <c r="QUQ15" s="293"/>
      <c r="QUR15" s="293"/>
      <c r="QUS15" s="293"/>
      <c r="QUT15" s="293"/>
      <c r="QUU15" s="293"/>
      <c r="QUV15" s="293"/>
      <c r="QUW15" s="293"/>
      <c r="QUX15" s="293"/>
      <c r="QUY15" s="293"/>
      <c r="QUZ15" s="293"/>
      <c r="QVA15" s="293"/>
      <c r="QVB15" s="293"/>
      <c r="QVC15" s="293"/>
      <c r="QVD15" s="293"/>
      <c r="QVE15" s="293"/>
      <c r="QVF15" s="293"/>
      <c r="QVG15" s="293"/>
      <c r="QVH15" s="293"/>
      <c r="QVI15" s="293"/>
      <c r="QVJ15" s="293"/>
      <c r="QVK15" s="293"/>
      <c r="QVL15" s="293"/>
      <c r="QVM15" s="293"/>
      <c r="QVN15" s="293"/>
      <c r="QVO15" s="293"/>
      <c r="QVP15" s="293"/>
      <c r="QVQ15" s="293"/>
      <c r="QVR15" s="293"/>
      <c r="QVS15" s="293"/>
      <c r="QVT15" s="293"/>
      <c r="QVU15" s="293"/>
      <c r="QVV15" s="293"/>
      <c r="QVW15" s="293"/>
      <c r="QVX15" s="293"/>
      <c r="QVY15" s="293"/>
      <c r="QVZ15" s="293"/>
      <c r="QWA15" s="293"/>
      <c r="QWB15" s="293"/>
      <c r="QWC15" s="293"/>
      <c r="QWD15" s="293"/>
      <c r="QWE15" s="293"/>
      <c r="QWF15" s="293"/>
      <c r="QWG15" s="293"/>
      <c r="QWH15" s="293"/>
      <c r="QWI15" s="293"/>
      <c r="QWJ15" s="293"/>
      <c r="QWK15" s="293"/>
      <c r="QWL15" s="293"/>
      <c r="QWM15" s="293"/>
      <c r="QWN15" s="293"/>
      <c r="QWO15" s="293"/>
      <c r="QWP15" s="293"/>
      <c r="QWQ15" s="293"/>
      <c r="QWR15" s="293"/>
      <c r="QWS15" s="293"/>
      <c r="QWT15" s="293"/>
      <c r="QWU15" s="293"/>
      <c r="QWV15" s="293"/>
      <c r="QWW15" s="293"/>
      <c r="QWX15" s="293"/>
      <c r="QWY15" s="293"/>
      <c r="QWZ15" s="293"/>
      <c r="QXA15" s="293"/>
      <c r="QXB15" s="293"/>
      <c r="QXC15" s="293"/>
      <c r="QXD15" s="293"/>
      <c r="QXE15" s="293"/>
      <c r="QXF15" s="293"/>
      <c r="QXG15" s="293"/>
      <c r="QXH15" s="293"/>
      <c r="QXI15" s="293"/>
      <c r="QXJ15" s="293"/>
      <c r="QXK15" s="293"/>
      <c r="QXL15" s="293"/>
      <c r="QXM15" s="293"/>
      <c r="QXN15" s="293"/>
      <c r="QXO15" s="293"/>
      <c r="QXP15" s="293"/>
      <c r="QXQ15" s="293"/>
      <c r="QXR15" s="293"/>
      <c r="QXS15" s="293"/>
      <c r="QXT15" s="293"/>
      <c r="QXU15" s="293"/>
      <c r="QXV15" s="293"/>
      <c r="QXW15" s="293"/>
      <c r="QXX15" s="293"/>
      <c r="QXY15" s="293"/>
      <c r="QXZ15" s="293"/>
      <c r="QYA15" s="293"/>
      <c r="QYB15" s="293"/>
      <c r="QYC15" s="293"/>
      <c r="QYD15" s="293"/>
      <c r="QYE15" s="293"/>
      <c r="QYF15" s="293"/>
      <c r="QYG15" s="293"/>
      <c r="QYH15" s="293"/>
      <c r="QYI15" s="293"/>
      <c r="QYJ15" s="293"/>
      <c r="QYK15" s="293"/>
      <c r="QYL15" s="293"/>
      <c r="QYM15" s="293"/>
      <c r="QYN15" s="293"/>
      <c r="QYO15" s="293"/>
      <c r="QYP15" s="293"/>
      <c r="QYQ15" s="293"/>
      <c r="QYR15" s="293"/>
      <c r="QYS15" s="293"/>
      <c r="QYT15" s="293"/>
      <c r="QYU15" s="293"/>
      <c r="QYV15" s="293"/>
      <c r="QYW15" s="293"/>
      <c r="QYX15" s="293"/>
      <c r="QYY15" s="293"/>
      <c r="QYZ15" s="293"/>
      <c r="QZA15" s="293"/>
      <c r="QZB15" s="293"/>
      <c r="QZC15" s="293"/>
      <c r="QZD15" s="293"/>
      <c r="QZE15" s="293"/>
      <c r="QZF15" s="293"/>
      <c r="QZG15" s="293"/>
      <c r="QZH15" s="293"/>
      <c r="QZI15" s="293"/>
      <c r="QZJ15" s="293"/>
      <c r="QZK15" s="293"/>
      <c r="QZL15" s="293"/>
      <c r="QZM15" s="293"/>
      <c r="QZN15" s="293"/>
      <c r="QZO15" s="293"/>
      <c r="QZP15" s="293"/>
      <c r="QZQ15" s="293"/>
      <c r="QZR15" s="293"/>
      <c r="QZS15" s="293"/>
      <c r="QZT15" s="293"/>
      <c r="QZU15" s="293"/>
      <c r="QZV15" s="293"/>
      <c r="QZW15" s="293"/>
      <c r="QZX15" s="293"/>
      <c r="QZY15" s="293"/>
      <c r="QZZ15" s="293"/>
      <c r="RAA15" s="293"/>
      <c r="RAB15" s="293"/>
      <c r="RAC15" s="293"/>
      <c r="RAD15" s="293"/>
      <c r="RAE15" s="293"/>
      <c r="RAF15" s="293"/>
      <c r="RAG15" s="293"/>
      <c r="RAH15" s="293"/>
      <c r="RAI15" s="293"/>
      <c r="RAJ15" s="293"/>
      <c r="RAK15" s="293"/>
      <c r="RAL15" s="293"/>
      <c r="RAM15" s="293"/>
      <c r="RAN15" s="293"/>
      <c r="RAO15" s="293"/>
      <c r="RAP15" s="293"/>
      <c r="RAQ15" s="293"/>
      <c r="RAR15" s="293"/>
      <c r="RAS15" s="293"/>
      <c r="RAT15" s="293"/>
      <c r="RAU15" s="293"/>
      <c r="RAV15" s="293"/>
      <c r="RAW15" s="293"/>
      <c r="RAX15" s="293"/>
      <c r="RAY15" s="293"/>
      <c r="RAZ15" s="293"/>
      <c r="RBA15" s="293"/>
      <c r="RBB15" s="293"/>
      <c r="RBC15" s="293"/>
      <c r="RBD15" s="293"/>
      <c r="RBE15" s="293"/>
      <c r="RBF15" s="293"/>
      <c r="RBG15" s="293"/>
      <c r="RBH15" s="293"/>
      <c r="RBI15" s="293"/>
      <c r="RBJ15" s="293"/>
      <c r="RBK15" s="293"/>
      <c r="RBL15" s="293"/>
      <c r="RBM15" s="293"/>
      <c r="RBN15" s="293"/>
      <c r="RBO15" s="293"/>
      <c r="RBP15" s="293"/>
      <c r="RBQ15" s="293"/>
      <c r="RBR15" s="293"/>
      <c r="RBS15" s="293"/>
      <c r="RBT15" s="293"/>
      <c r="RBU15" s="293"/>
      <c r="RBV15" s="293"/>
      <c r="RBW15" s="293"/>
      <c r="RBX15" s="293"/>
      <c r="RBY15" s="293"/>
      <c r="RBZ15" s="293"/>
      <c r="RCA15" s="293"/>
      <c r="RCB15" s="293"/>
      <c r="RCC15" s="293"/>
      <c r="RCD15" s="293"/>
      <c r="RCE15" s="293"/>
      <c r="RCF15" s="293"/>
      <c r="RCG15" s="293"/>
      <c r="RCH15" s="293"/>
      <c r="RCI15" s="293"/>
      <c r="RCJ15" s="293"/>
      <c r="RCK15" s="293"/>
      <c r="RCL15" s="293"/>
      <c r="RCM15" s="293"/>
      <c r="RCN15" s="293"/>
      <c r="RCO15" s="293"/>
      <c r="RCP15" s="293"/>
      <c r="RCQ15" s="293"/>
      <c r="RCR15" s="293"/>
      <c r="RCS15" s="293"/>
      <c r="RCT15" s="293"/>
      <c r="RCU15" s="293"/>
      <c r="RCV15" s="293"/>
      <c r="RCW15" s="293"/>
      <c r="RCX15" s="293"/>
      <c r="RCY15" s="293"/>
      <c r="RCZ15" s="293"/>
      <c r="RDA15" s="293"/>
      <c r="RDB15" s="293"/>
      <c r="RDC15" s="293"/>
      <c r="RDD15" s="293"/>
      <c r="RDE15" s="293"/>
      <c r="RDF15" s="293"/>
      <c r="RDG15" s="293"/>
      <c r="RDH15" s="293"/>
      <c r="RDI15" s="293"/>
      <c r="RDJ15" s="293"/>
      <c r="RDK15" s="293"/>
      <c r="RDL15" s="293"/>
      <c r="RDM15" s="293"/>
      <c r="RDN15" s="293"/>
      <c r="RDO15" s="293"/>
      <c r="RDP15" s="293"/>
      <c r="RDQ15" s="293"/>
      <c r="RDR15" s="293"/>
      <c r="RDS15" s="293"/>
      <c r="RDT15" s="293"/>
      <c r="RDU15" s="293"/>
      <c r="RDV15" s="293"/>
      <c r="RDW15" s="293"/>
      <c r="RDX15" s="293"/>
      <c r="RDY15" s="293"/>
      <c r="RDZ15" s="293"/>
      <c r="REA15" s="293"/>
      <c r="REB15" s="293"/>
      <c r="REC15" s="293"/>
      <c r="RED15" s="293"/>
      <c r="REE15" s="293"/>
      <c r="REF15" s="293"/>
      <c r="REG15" s="293"/>
      <c r="REH15" s="293"/>
      <c r="REI15" s="293"/>
      <c r="REJ15" s="293"/>
      <c r="REK15" s="293"/>
      <c r="REL15" s="293"/>
      <c r="REM15" s="293"/>
      <c r="REN15" s="293"/>
      <c r="REO15" s="293"/>
      <c r="REP15" s="293"/>
      <c r="REQ15" s="293"/>
      <c r="RER15" s="293"/>
      <c r="RES15" s="293"/>
      <c r="RET15" s="293"/>
      <c r="REU15" s="293"/>
      <c r="REV15" s="293"/>
      <c r="REW15" s="293"/>
      <c r="REX15" s="293"/>
      <c r="REY15" s="293"/>
      <c r="REZ15" s="293"/>
      <c r="RFA15" s="293"/>
      <c r="RFB15" s="293"/>
      <c r="RFC15" s="293"/>
      <c r="RFD15" s="293"/>
      <c r="RFE15" s="293"/>
      <c r="RFF15" s="293"/>
      <c r="RFG15" s="293"/>
      <c r="RFH15" s="293"/>
      <c r="RFI15" s="293"/>
      <c r="RFJ15" s="293"/>
      <c r="RFK15" s="293"/>
      <c r="RFL15" s="293"/>
      <c r="RFM15" s="293"/>
      <c r="RFN15" s="293"/>
      <c r="RFO15" s="293"/>
      <c r="RFP15" s="293"/>
      <c r="RFQ15" s="293"/>
      <c r="RFR15" s="293"/>
      <c r="RFS15" s="293"/>
      <c r="RFT15" s="293"/>
      <c r="RFU15" s="293"/>
      <c r="RFV15" s="293"/>
      <c r="RFW15" s="293"/>
      <c r="RFX15" s="293"/>
      <c r="RFY15" s="293"/>
      <c r="RFZ15" s="293"/>
      <c r="RGA15" s="293"/>
      <c r="RGB15" s="293"/>
      <c r="RGC15" s="293"/>
      <c r="RGD15" s="293"/>
      <c r="RGE15" s="293"/>
      <c r="RGF15" s="293"/>
      <c r="RGG15" s="293"/>
      <c r="RGH15" s="293"/>
      <c r="RGI15" s="293"/>
      <c r="RGJ15" s="293"/>
      <c r="RGK15" s="293"/>
      <c r="RGL15" s="293"/>
      <c r="RGM15" s="293"/>
      <c r="RGN15" s="293"/>
      <c r="RGO15" s="293"/>
      <c r="RGP15" s="293"/>
      <c r="RGQ15" s="293"/>
      <c r="RGR15" s="293"/>
      <c r="RGS15" s="293"/>
      <c r="RGT15" s="293"/>
      <c r="RGU15" s="293"/>
      <c r="RGV15" s="293"/>
      <c r="RGW15" s="293"/>
      <c r="RGX15" s="293"/>
      <c r="RGY15" s="293"/>
      <c r="RGZ15" s="293"/>
      <c r="RHA15" s="293"/>
      <c r="RHB15" s="293"/>
      <c r="RHC15" s="293"/>
      <c r="RHD15" s="293"/>
      <c r="RHE15" s="293"/>
      <c r="RHF15" s="293"/>
      <c r="RHG15" s="293"/>
      <c r="RHH15" s="293"/>
      <c r="RHI15" s="293"/>
      <c r="RHJ15" s="293"/>
      <c r="RHK15" s="293"/>
      <c r="RHL15" s="293"/>
      <c r="RHM15" s="293"/>
      <c r="RHN15" s="293"/>
      <c r="RHO15" s="293"/>
      <c r="RHP15" s="293"/>
      <c r="RHQ15" s="293"/>
      <c r="RHR15" s="293"/>
      <c r="RHS15" s="293"/>
      <c r="RHT15" s="293"/>
      <c r="RHU15" s="293"/>
      <c r="RHV15" s="293"/>
      <c r="RHW15" s="293"/>
      <c r="RHX15" s="293"/>
      <c r="RHY15" s="293"/>
      <c r="RHZ15" s="293"/>
      <c r="RIA15" s="293"/>
      <c r="RIB15" s="293"/>
      <c r="RIC15" s="293"/>
      <c r="RID15" s="293"/>
      <c r="RIE15" s="293"/>
      <c r="RIF15" s="293"/>
      <c r="RIG15" s="293"/>
      <c r="RIH15" s="293"/>
      <c r="RII15" s="293"/>
      <c r="RIJ15" s="293"/>
      <c r="RIK15" s="293"/>
      <c r="RIL15" s="293"/>
      <c r="RIM15" s="293"/>
      <c r="RIN15" s="293"/>
      <c r="RIO15" s="293"/>
      <c r="RIP15" s="293"/>
      <c r="RIQ15" s="293"/>
      <c r="RIR15" s="293"/>
      <c r="RIS15" s="293"/>
      <c r="RIT15" s="293"/>
      <c r="RIU15" s="293"/>
      <c r="RIV15" s="293"/>
      <c r="RIW15" s="293"/>
      <c r="RIX15" s="293"/>
      <c r="RIY15" s="293"/>
      <c r="RIZ15" s="293"/>
      <c r="RJA15" s="293"/>
      <c r="RJB15" s="293"/>
      <c r="RJC15" s="293"/>
      <c r="RJD15" s="293"/>
      <c r="RJE15" s="293"/>
      <c r="RJF15" s="293"/>
      <c r="RJG15" s="293"/>
      <c r="RJH15" s="293"/>
      <c r="RJI15" s="293"/>
      <c r="RJJ15" s="293"/>
      <c r="RJK15" s="293"/>
      <c r="RJL15" s="293"/>
      <c r="RJM15" s="293"/>
      <c r="RJN15" s="293"/>
      <c r="RJO15" s="293"/>
      <c r="RJP15" s="293"/>
      <c r="RJQ15" s="293"/>
      <c r="RJR15" s="293"/>
      <c r="RJS15" s="293"/>
      <c r="RJT15" s="293"/>
      <c r="RJU15" s="293"/>
      <c r="RJV15" s="293"/>
      <c r="RJW15" s="293"/>
      <c r="RJX15" s="293"/>
      <c r="RJY15" s="293"/>
      <c r="RJZ15" s="293"/>
      <c r="RKA15" s="293"/>
      <c r="RKB15" s="293"/>
      <c r="RKC15" s="293"/>
      <c r="RKD15" s="293"/>
      <c r="RKE15" s="293"/>
      <c r="RKF15" s="293"/>
      <c r="RKG15" s="293"/>
      <c r="RKH15" s="293"/>
      <c r="RKI15" s="293"/>
      <c r="RKJ15" s="293"/>
      <c r="RKK15" s="293"/>
      <c r="RKL15" s="293"/>
      <c r="RKM15" s="293"/>
      <c r="RKN15" s="293"/>
      <c r="RKO15" s="293"/>
      <c r="RKP15" s="293"/>
      <c r="RKQ15" s="293"/>
      <c r="RKR15" s="293"/>
      <c r="RKS15" s="293"/>
      <c r="RKT15" s="293"/>
      <c r="RKU15" s="293"/>
      <c r="RKV15" s="293"/>
      <c r="RKW15" s="293"/>
      <c r="RKX15" s="293"/>
      <c r="RKY15" s="293"/>
      <c r="RKZ15" s="293"/>
      <c r="RLA15" s="293"/>
      <c r="RLB15" s="293"/>
      <c r="RLC15" s="293"/>
      <c r="RLD15" s="293"/>
      <c r="RLE15" s="293"/>
      <c r="RLF15" s="293"/>
      <c r="RLG15" s="293"/>
      <c r="RLH15" s="293"/>
      <c r="RLI15" s="293"/>
      <c r="RLJ15" s="293"/>
      <c r="RLK15" s="293"/>
      <c r="RLL15" s="293"/>
      <c r="RLM15" s="293"/>
      <c r="RLN15" s="293"/>
      <c r="RLO15" s="293"/>
      <c r="RLP15" s="293"/>
      <c r="RLQ15" s="293"/>
      <c r="RLR15" s="293"/>
      <c r="RLS15" s="293"/>
      <c r="RLT15" s="293"/>
      <c r="RLU15" s="293"/>
      <c r="RLV15" s="293"/>
      <c r="RLW15" s="293"/>
      <c r="RLX15" s="293"/>
      <c r="RLY15" s="293"/>
      <c r="RLZ15" s="293"/>
      <c r="RMA15" s="293"/>
      <c r="RMB15" s="293"/>
      <c r="RMC15" s="293"/>
      <c r="RMD15" s="293"/>
      <c r="RME15" s="293"/>
      <c r="RMF15" s="293"/>
      <c r="RMG15" s="293"/>
      <c r="RMH15" s="293"/>
      <c r="RMI15" s="293"/>
      <c r="RMJ15" s="293"/>
      <c r="RMK15" s="293"/>
      <c r="RML15" s="293"/>
      <c r="RMM15" s="293"/>
      <c r="RMN15" s="293"/>
      <c r="RMO15" s="293"/>
      <c r="RMP15" s="293"/>
      <c r="RMQ15" s="293"/>
      <c r="RMR15" s="293"/>
      <c r="RMS15" s="293"/>
      <c r="RMT15" s="293"/>
      <c r="RMU15" s="293"/>
      <c r="RMV15" s="293"/>
      <c r="RMW15" s="293"/>
      <c r="RMX15" s="293"/>
      <c r="RMY15" s="293"/>
      <c r="RMZ15" s="293"/>
      <c r="RNA15" s="293"/>
      <c r="RNB15" s="293"/>
      <c r="RNC15" s="293"/>
      <c r="RND15" s="293"/>
      <c r="RNE15" s="293"/>
      <c r="RNF15" s="293"/>
      <c r="RNG15" s="293"/>
      <c r="RNH15" s="293"/>
      <c r="RNI15" s="293"/>
      <c r="RNJ15" s="293"/>
      <c r="RNK15" s="293"/>
      <c r="RNL15" s="293"/>
      <c r="RNM15" s="293"/>
      <c r="RNN15" s="293"/>
      <c r="RNO15" s="293"/>
      <c r="RNP15" s="293"/>
      <c r="RNQ15" s="293"/>
      <c r="RNR15" s="293"/>
      <c r="RNS15" s="293"/>
      <c r="RNT15" s="293"/>
      <c r="RNU15" s="293"/>
      <c r="RNV15" s="293"/>
      <c r="RNW15" s="293"/>
      <c r="RNX15" s="293"/>
      <c r="RNY15" s="293"/>
      <c r="RNZ15" s="293"/>
      <c r="ROA15" s="293"/>
      <c r="ROB15" s="293"/>
      <c r="ROC15" s="293"/>
      <c r="ROD15" s="293"/>
      <c r="ROE15" s="293"/>
      <c r="ROF15" s="293"/>
      <c r="ROG15" s="293"/>
      <c r="ROH15" s="293"/>
      <c r="ROI15" s="293"/>
      <c r="ROJ15" s="293"/>
      <c r="ROK15" s="293"/>
      <c r="ROL15" s="293"/>
      <c r="ROM15" s="293"/>
      <c r="RON15" s="293"/>
      <c r="ROO15" s="293"/>
      <c r="ROP15" s="293"/>
      <c r="ROQ15" s="293"/>
      <c r="ROR15" s="293"/>
      <c r="ROS15" s="293"/>
      <c r="ROT15" s="293"/>
      <c r="ROU15" s="293"/>
      <c r="ROV15" s="293"/>
      <c r="ROW15" s="293"/>
      <c r="ROX15" s="293"/>
      <c r="ROY15" s="293"/>
      <c r="ROZ15" s="293"/>
      <c r="RPA15" s="293"/>
      <c r="RPB15" s="293"/>
      <c r="RPC15" s="293"/>
      <c r="RPD15" s="293"/>
      <c r="RPE15" s="293"/>
      <c r="RPF15" s="293"/>
      <c r="RPG15" s="293"/>
      <c r="RPH15" s="293"/>
      <c r="RPI15" s="293"/>
      <c r="RPJ15" s="293"/>
      <c r="RPK15" s="293"/>
      <c r="RPL15" s="293"/>
      <c r="RPM15" s="293"/>
      <c r="RPN15" s="293"/>
      <c r="RPO15" s="293"/>
      <c r="RPP15" s="293"/>
      <c r="RPQ15" s="293"/>
      <c r="RPR15" s="293"/>
      <c r="RPS15" s="293"/>
      <c r="RPT15" s="293"/>
      <c r="RPU15" s="293"/>
      <c r="RPV15" s="293"/>
      <c r="RPW15" s="293"/>
      <c r="RPX15" s="293"/>
      <c r="RPY15" s="293"/>
      <c r="RPZ15" s="293"/>
      <c r="RQA15" s="293"/>
      <c r="RQB15" s="293"/>
      <c r="RQC15" s="293"/>
      <c r="RQD15" s="293"/>
      <c r="RQE15" s="293"/>
      <c r="RQF15" s="293"/>
      <c r="RQG15" s="293"/>
      <c r="RQH15" s="293"/>
      <c r="RQI15" s="293"/>
      <c r="RQJ15" s="293"/>
      <c r="RQK15" s="293"/>
      <c r="RQL15" s="293"/>
      <c r="RQM15" s="293"/>
      <c r="RQN15" s="293"/>
      <c r="RQO15" s="293"/>
      <c r="RQP15" s="293"/>
      <c r="RQQ15" s="293"/>
      <c r="RQR15" s="293"/>
      <c r="RQS15" s="293"/>
      <c r="RQT15" s="293"/>
      <c r="RQU15" s="293"/>
      <c r="RQV15" s="293"/>
      <c r="RQW15" s="293"/>
      <c r="RQX15" s="293"/>
      <c r="RQY15" s="293"/>
      <c r="RQZ15" s="293"/>
      <c r="RRA15" s="293"/>
      <c r="RRB15" s="293"/>
      <c r="RRC15" s="293"/>
      <c r="RRD15" s="293"/>
      <c r="RRE15" s="293"/>
      <c r="RRF15" s="293"/>
      <c r="RRG15" s="293"/>
      <c r="RRH15" s="293"/>
      <c r="RRI15" s="293"/>
      <c r="RRJ15" s="293"/>
      <c r="RRK15" s="293"/>
      <c r="RRL15" s="293"/>
      <c r="RRM15" s="293"/>
      <c r="RRN15" s="293"/>
      <c r="RRO15" s="293"/>
      <c r="RRP15" s="293"/>
      <c r="RRQ15" s="293"/>
      <c r="RRR15" s="293"/>
      <c r="RRS15" s="293"/>
      <c r="RRT15" s="293"/>
      <c r="RRU15" s="293"/>
      <c r="RRV15" s="293"/>
      <c r="RRW15" s="293"/>
      <c r="RRX15" s="293"/>
      <c r="RRY15" s="293"/>
      <c r="RRZ15" s="293"/>
      <c r="RSA15" s="293"/>
      <c r="RSB15" s="293"/>
      <c r="RSC15" s="293"/>
      <c r="RSD15" s="293"/>
      <c r="RSE15" s="293"/>
      <c r="RSF15" s="293"/>
      <c r="RSG15" s="293"/>
      <c r="RSH15" s="293"/>
      <c r="RSI15" s="293"/>
      <c r="RSJ15" s="293"/>
      <c r="RSK15" s="293"/>
      <c r="RSL15" s="293"/>
      <c r="RSM15" s="293"/>
      <c r="RSN15" s="293"/>
      <c r="RSO15" s="293"/>
      <c r="RSP15" s="293"/>
      <c r="RSQ15" s="293"/>
      <c r="RSR15" s="293"/>
      <c r="RSS15" s="293"/>
      <c r="RST15" s="293"/>
      <c r="RSU15" s="293"/>
      <c r="RSV15" s="293"/>
      <c r="RSW15" s="293"/>
      <c r="RSX15" s="293"/>
      <c r="RSY15" s="293"/>
      <c r="RSZ15" s="293"/>
      <c r="RTA15" s="293"/>
      <c r="RTB15" s="293"/>
      <c r="RTC15" s="293"/>
      <c r="RTD15" s="293"/>
      <c r="RTE15" s="293"/>
      <c r="RTF15" s="293"/>
      <c r="RTG15" s="293"/>
      <c r="RTH15" s="293"/>
      <c r="RTI15" s="293"/>
      <c r="RTJ15" s="293"/>
      <c r="RTK15" s="293"/>
      <c r="RTL15" s="293"/>
      <c r="RTM15" s="293"/>
      <c r="RTN15" s="293"/>
      <c r="RTO15" s="293"/>
      <c r="RTP15" s="293"/>
      <c r="RTQ15" s="293"/>
      <c r="RTR15" s="293"/>
      <c r="RTS15" s="293"/>
      <c r="RTT15" s="293"/>
      <c r="RTU15" s="293"/>
      <c r="RTV15" s="293"/>
      <c r="RTW15" s="293"/>
      <c r="RTX15" s="293"/>
      <c r="RTY15" s="293"/>
      <c r="RTZ15" s="293"/>
      <c r="RUA15" s="293"/>
      <c r="RUB15" s="293"/>
      <c r="RUC15" s="293"/>
      <c r="RUD15" s="293"/>
      <c r="RUE15" s="293"/>
      <c r="RUF15" s="293"/>
      <c r="RUG15" s="293"/>
      <c r="RUH15" s="293"/>
      <c r="RUI15" s="293"/>
      <c r="RUJ15" s="293"/>
      <c r="RUK15" s="293"/>
      <c r="RUL15" s="293"/>
      <c r="RUM15" s="293"/>
      <c r="RUN15" s="293"/>
      <c r="RUO15" s="293"/>
      <c r="RUP15" s="293"/>
      <c r="RUQ15" s="293"/>
      <c r="RUR15" s="293"/>
      <c r="RUS15" s="293"/>
      <c r="RUT15" s="293"/>
      <c r="RUU15" s="293"/>
      <c r="RUV15" s="293"/>
      <c r="RUW15" s="293"/>
      <c r="RUX15" s="293"/>
      <c r="RUY15" s="293"/>
      <c r="RUZ15" s="293"/>
      <c r="RVA15" s="293"/>
      <c r="RVB15" s="293"/>
      <c r="RVC15" s="293"/>
      <c r="RVD15" s="293"/>
      <c r="RVE15" s="293"/>
      <c r="RVF15" s="293"/>
      <c r="RVG15" s="293"/>
      <c r="RVH15" s="293"/>
      <c r="RVI15" s="293"/>
      <c r="RVJ15" s="293"/>
      <c r="RVK15" s="293"/>
      <c r="RVL15" s="293"/>
      <c r="RVM15" s="293"/>
      <c r="RVN15" s="293"/>
      <c r="RVO15" s="293"/>
      <c r="RVP15" s="293"/>
      <c r="RVQ15" s="293"/>
      <c r="RVR15" s="293"/>
      <c r="RVS15" s="293"/>
      <c r="RVT15" s="293"/>
      <c r="RVU15" s="293"/>
      <c r="RVV15" s="293"/>
      <c r="RVW15" s="293"/>
      <c r="RVX15" s="293"/>
      <c r="RVY15" s="293"/>
      <c r="RVZ15" s="293"/>
      <c r="RWA15" s="293"/>
      <c r="RWB15" s="293"/>
      <c r="RWC15" s="293"/>
      <c r="RWD15" s="293"/>
      <c r="RWE15" s="293"/>
      <c r="RWF15" s="293"/>
      <c r="RWG15" s="293"/>
      <c r="RWH15" s="293"/>
      <c r="RWI15" s="293"/>
      <c r="RWJ15" s="293"/>
      <c r="RWK15" s="293"/>
      <c r="RWL15" s="293"/>
      <c r="RWM15" s="293"/>
      <c r="RWN15" s="293"/>
      <c r="RWO15" s="293"/>
      <c r="RWP15" s="293"/>
      <c r="RWQ15" s="293"/>
      <c r="RWR15" s="293"/>
      <c r="RWS15" s="293"/>
      <c r="RWT15" s="293"/>
      <c r="RWU15" s="293"/>
      <c r="RWV15" s="293"/>
      <c r="RWW15" s="293"/>
      <c r="RWX15" s="293"/>
      <c r="RWY15" s="293"/>
      <c r="RWZ15" s="293"/>
      <c r="RXA15" s="293"/>
      <c r="RXB15" s="293"/>
      <c r="RXC15" s="293"/>
      <c r="RXD15" s="293"/>
      <c r="RXE15" s="293"/>
      <c r="RXF15" s="293"/>
      <c r="RXG15" s="293"/>
      <c r="RXH15" s="293"/>
      <c r="RXI15" s="293"/>
      <c r="RXJ15" s="293"/>
      <c r="RXK15" s="293"/>
      <c r="RXL15" s="293"/>
      <c r="RXM15" s="293"/>
      <c r="RXN15" s="293"/>
      <c r="RXO15" s="293"/>
      <c r="RXP15" s="293"/>
      <c r="RXQ15" s="293"/>
      <c r="RXR15" s="293"/>
      <c r="RXS15" s="293"/>
      <c r="RXT15" s="293"/>
      <c r="RXU15" s="293"/>
      <c r="RXV15" s="293"/>
      <c r="RXW15" s="293"/>
      <c r="RXX15" s="293"/>
      <c r="RXY15" s="293"/>
      <c r="RXZ15" s="293"/>
      <c r="RYA15" s="293"/>
      <c r="RYB15" s="293"/>
      <c r="RYC15" s="293"/>
      <c r="RYD15" s="293"/>
      <c r="RYE15" s="293"/>
      <c r="RYF15" s="293"/>
      <c r="RYG15" s="293"/>
      <c r="RYH15" s="293"/>
      <c r="RYI15" s="293"/>
      <c r="RYJ15" s="293"/>
      <c r="RYK15" s="293"/>
      <c r="RYL15" s="293"/>
      <c r="RYM15" s="293"/>
      <c r="RYN15" s="293"/>
      <c r="RYO15" s="293"/>
      <c r="RYP15" s="293"/>
      <c r="RYQ15" s="293"/>
      <c r="RYR15" s="293"/>
      <c r="RYS15" s="293"/>
      <c r="RYT15" s="293"/>
      <c r="RYU15" s="293"/>
      <c r="RYV15" s="293"/>
      <c r="RYW15" s="293"/>
      <c r="RYX15" s="293"/>
      <c r="RYY15" s="293"/>
      <c r="RYZ15" s="293"/>
      <c r="RZA15" s="293"/>
      <c r="RZB15" s="293"/>
      <c r="RZC15" s="293"/>
      <c r="RZD15" s="293"/>
      <c r="RZE15" s="293"/>
      <c r="RZF15" s="293"/>
      <c r="RZG15" s="293"/>
      <c r="RZH15" s="293"/>
      <c r="RZI15" s="293"/>
      <c r="RZJ15" s="293"/>
      <c r="RZK15" s="293"/>
      <c r="RZL15" s="293"/>
      <c r="RZM15" s="293"/>
      <c r="RZN15" s="293"/>
      <c r="RZO15" s="293"/>
      <c r="RZP15" s="293"/>
      <c r="RZQ15" s="293"/>
      <c r="RZR15" s="293"/>
      <c r="RZS15" s="293"/>
      <c r="RZT15" s="293"/>
      <c r="RZU15" s="293"/>
      <c r="RZV15" s="293"/>
      <c r="RZW15" s="293"/>
      <c r="RZX15" s="293"/>
      <c r="RZY15" s="293"/>
      <c r="RZZ15" s="293"/>
      <c r="SAA15" s="293"/>
      <c r="SAB15" s="293"/>
      <c r="SAC15" s="293"/>
      <c r="SAD15" s="293"/>
      <c r="SAE15" s="293"/>
      <c r="SAF15" s="293"/>
      <c r="SAG15" s="293"/>
      <c r="SAH15" s="293"/>
      <c r="SAI15" s="293"/>
      <c r="SAJ15" s="293"/>
      <c r="SAK15" s="293"/>
      <c r="SAL15" s="293"/>
      <c r="SAM15" s="293"/>
      <c r="SAN15" s="293"/>
      <c r="SAO15" s="293"/>
      <c r="SAP15" s="293"/>
      <c r="SAQ15" s="293"/>
      <c r="SAR15" s="293"/>
      <c r="SAS15" s="293"/>
      <c r="SAT15" s="293"/>
      <c r="SAU15" s="293"/>
      <c r="SAV15" s="293"/>
      <c r="SAW15" s="293"/>
      <c r="SAX15" s="293"/>
      <c r="SAY15" s="293"/>
      <c r="SAZ15" s="293"/>
      <c r="SBA15" s="293"/>
      <c r="SBB15" s="293"/>
      <c r="SBC15" s="293"/>
      <c r="SBD15" s="293"/>
      <c r="SBE15" s="293"/>
      <c r="SBF15" s="293"/>
      <c r="SBG15" s="293"/>
      <c r="SBH15" s="293"/>
      <c r="SBI15" s="293"/>
      <c r="SBJ15" s="293"/>
      <c r="SBK15" s="293"/>
      <c r="SBL15" s="293"/>
      <c r="SBM15" s="293"/>
      <c r="SBN15" s="293"/>
      <c r="SBO15" s="293"/>
      <c r="SBP15" s="293"/>
      <c r="SBQ15" s="293"/>
      <c r="SBR15" s="293"/>
      <c r="SBS15" s="293"/>
      <c r="SBT15" s="293"/>
      <c r="SBU15" s="293"/>
      <c r="SBV15" s="293"/>
      <c r="SBW15" s="293"/>
      <c r="SBX15" s="293"/>
      <c r="SBY15" s="293"/>
      <c r="SBZ15" s="293"/>
      <c r="SCA15" s="293"/>
      <c r="SCB15" s="293"/>
      <c r="SCC15" s="293"/>
      <c r="SCD15" s="293"/>
      <c r="SCE15" s="293"/>
      <c r="SCF15" s="293"/>
      <c r="SCG15" s="293"/>
      <c r="SCH15" s="293"/>
      <c r="SCI15" s="293"/>
      <c r="SCJ15" s="293"/>
      <c r="SCK15" s="293"/>
      <c r="SCL15" s="293"/>
      <c r="SCM15" s="293"/>
      <c r="SCN15" s="293"/>
      <c r="SCO15" s="293"/>
      <c r="SCP15" s="293"/>
      <c r="SCQ15" s="293"/>
      <c r="SCR15" s="293"/>
      <c r="SCS15" s="293"/>
      <c r="SCT15" s="293"/>
      <c r="SCU15" s="293"/>
      <c r="SCV15" s="293"/>
      <c r="SCW15" s="293"/>
      <c r="SCX15" s="293"/>
      <c r="SCY15" s="293"/>
      <c r="SCZ15" s="293"/>
      <c r="SDA15" s="293"/>
      <c r="SDB15" s="293"/>
      <c r="SDC15" s="293"/>
      <c r="SDD15" s="293"/>
      <c r="SDE15" s="293"/>
      <c r="SDF15" s="293"/>
      <c r="SDG15" s="293"/>
      <c r="SDH15" s="293"/>
      <c r="SDI15" s="293"/>
      <c r="SDJ15" s="293"/>
      <c r="SDK15" s="293"/>
      <c r="SDL15" s="293"/>
      <c r="SDM15" s="293"/>
      <c r="SDN15" s="293"/>
      <c r="SDO15" s="293"/>
      <c r="SDP15" s="293"/>
      <c r="SDQ15" s="293"/>
      <c r="SDR15" s="293"/>
      <c r="SDS15" s="293"/>
      <c r="SDT15" s="293"/>
      <c r="SDU15" s="293"/>
      <c r="SDV15" s="293"/>
      <c r="SDW15" s="293"/>
      <c r="SDX15" s="293"/>
      <c r="SDY15" s="293"/>
      <c r="SDZ15" s="293"/>
      <c r="SEA15" s="293"/>
      <c r="SEB15" s="293"/>
      <c r="SEC15" s="293"/>
      <c r="SED15" s="293"/>
      <c r="SEE15" s="293"/>
      <c r="SEF15" s="293"/>
      <c r="SEG15" s="293"/>
      <c r="SEH15" s="293"/>
      <c r="SEI15" s="293"/>
      <c r="SEJ15" s="293"/>
      <c r="SEK15" s="293"/>
      <c r="SEL15" s="293"/>
      <c r="SEM15" s="293"/>
      <c r="SEN15" s="293"/>
      <c r="SEO15" s="293"/>
      <c r="SEP15" s="293"/>
      <c r="SEQ15" s="293"/>
      <c r="SER15" s="293"/>
      <c r="SES15" s="293"/>
      <c r="SET15" s="293"/>
      <c r="SEU15" s="293"/>
      <c r="SEV15" s="293"/>
      <c r="SEW15" s="293"/>
      <c r="SEX15" s="293"/>
      <c r="SEY15" s="293"/>
      <c r="SEZ15" s="293"/>
      <c r="SFA15" s="293"/>
      <c r="SFB15" s="293"/>
      <c r="SFC15" s="293"/>
      <c r="SFD15" s="293"/>
      <c r="SFE15" s="293"/>
      <c r="SFF15" s="293"/>
      <c r="SFG15" s="293"/>
      <c r="SFH15" s="293"/>
      <c r="SFI15" s="293"/>
      <c r="SFJ15" s="293"/>
      <c r="SFK15" s="293"/>
      <c r="SFL15" s="293"/>
      <c r="SFM15" s="293"/>
      <c r="SFN15" s="293"/>
      <c r="SFO15" s="293"/>
      <c r="SFP15" s="293"/>
      <c r="SFQ15" s="293"/>
      <c r="SFR15" s="293"/>
      <c r="SFS15" s="293"/>
      <c r="SFT15" s="293"/>
      <c r="SFU15" s="293"/>
      <c r="SFV15" s="293"/>
      <c r="SFW15" s="293"/>
      <c r="SFX15" s="293"/>
      <c r="SFY15" s="293"/>
      <c r="SFZ15" s="293"/>
      <c r="SGA15" s="293"/>
      <c r="SGB15" s="293"/>
      <c r="SGC15" s="293"/>
      <c r="SGD15" s="293"/>
      <c r="SGE15" s="293"/>
      <c r="SGF15" s="293"/>
      <c r="SGG15" s="293"/>
      <c r="SGH15" s="293"/>
      <c r="SGI15" s="293"/>
      <c r="SGJ15" s="293"/>
      <c r="SGK15" s="293"/>
      <c r="SGL15" s="293"/>
      <c r="SGM15" s="293"/>
      <c r="SGN15" s="293"/>
      <c r="SGO15" s="293"/>
      <c r="SGP15" s="293"/>
      <c r="SGQ15" s="293"/>
      <c r="SGR15" s="293"/>
      <c r="SGS15" s="293"/>
      <c r="SGT15" s="293"/>
      <c r="SGU15" s="293"/>
      <c r="SGV15" s="293"/>
      <c r="SGW15" s="293"/>
      <c r="SGX15" s="293"/>
      <c r="SGY15" s="293"/>
      <c r="SGZ15" s="293"/>
      <c r="SHA15" s="293"/>
      <c r="SHB15" s="293"/>
      <c r="SHC15" s="293"/>
      <c r="SHD15" s="293"/>
      <c r="SHE15" s="293"/>
      <c r="SHF15" s="293"/>
      <c r="SHG15" s="293"/>
      <c r="SHH15" s="293"/>
      <c r="SHI15" s="293"/>
      <c r="SHJ15" s="293"/>
      <c r="SHK15" s="293"/>
      <c r="SHL15" s="293"/>
      <c r="SHM15" s="293"/>
      <c r="SHN15" s="293"/>
      <c r="SHO15" s="293"/>
      <c r="SHP15" s="293"/>
      <c r="SHQ15" s="293"/>
      <c r="SHR15" s="293"/>
      <c r="SHS15" s="293"/>
      <c r="SHT15" s="293"/>
      <c r="SHU15" s="293"/>
      <c r="SHV15" s="293"/>
      <c r="SHW15" s="293"/>
      <c r="SHX15" s="293"/>
      <c r="SHY15" s="293"/>
      <c r="SHZ15" s="293"/>
      <c r="SIA15" s="293"/>
      <c r="SIB15" s="293"/>
      <c r="SIC15" s="293"/>
      <c r="SID15" s="293"/>
      <c r="SIE15" s="293"/>
      <c r="SIF15" s="293"/>
      <c r="SIG15" s="293"/>
      <c r="SIH15" s="293"/>
      <c r="SII15" s="293"/>
      <c r="SIJ15" s="293"/>
      <c r="SIK15" s="293"/>
      <c r="SIL15" s="293"/>
      <c r="SIM15" s="293"/>
      <c r="SIN15" s="293"/>
      <c r="SIO15" s="293"/>
      <c r="SIP15" s="293"/>
      <c r="SIQ15" s="293"/>
      <c r="SIR15" s="293"/>
      <c r="SIS15" s="293"/>
      <c r="SIT15" s="293"/>
      <c r="SIU15" s="293"/>
      <c r="SIV15" s="293"/>
      <c r="SIW15" s="293"/>
      <c r="SIX15" s="293"/>
      <c r="SIY15" s="293"/>
      <c r="SIZ15" s="293"/>
      <c r="SJA15" s="293"/>
      <c r="SJB15" s="293"/>
      <c r="SJC15" s="293"/>
      <c r="SJD15" s="293"/>
      <c r="SJE15" s="293"/>
      <c r="SJF15" s="293"/>
      <c r="SJG15" s="293"/>
      <c r="SJH15" s="293"/>
      <c r="SJI15" s="293"/>
      <c r="SJJ15" s="293"/>
      <c r="SJK15" s="293"/>
      <c r="SJL15" s="293"/>
      <c r="SJM15" s="293"/>
      <c r="SJN15" s="293"/>
      <c r="SJO15" s="293"/>
      <c r="SJP15" s="293"/>
      <c r="SJQ15" s="293"/>
      <c r="SJR15" s="293"/>
      <c r="SJS15" s="293"/>
      <c r="SJT15" s="293"/>
      <c r="SJU15" s="293"/>
      <c r="SJV15" s="293"/>
      <c r="SJW15" s="293"/>
      <c r="SJX15" s="293"/>
      <c r="SJY15" s="293"/>
      <c r="SJZ15" s="293"/>
      <c r="SKA15" s="293"/>
      <c r="SKB15" s="293"/>
      <c r="SKC15" s="293"/>
      <c r="SKD15" s="293"/>
      <c r="SKE15" s="293"/>
      <c r="SKF15" s="293"/>
      <c r="SKG15" s="293"/>
      <c r="SKH15" s="293"/>
      <c r="SKI15" s="293"/>
      <c r="SKJ15" s="293"/>
      <c r="SKK15" s="293"/>
      <c r="SKL15" s="293"/>
      <c r="SKM15" s="293"/>
      <c r="SKN15" s="293"/>
      <c r="SKO15" s="293"/>
      <c r="SKP15" s="293"/>
      <c r="SKQ15" s="293"/>
      <c r="SKR15" s="293"/>
      <c r="SKS15" s="293"/>
      <c r="SKT15" s="293"/>
      <c r="SKU15" s="293"/>
      <c r="SKV15" s="293"/>
      <c r="SKW15" s="293"/>
      <c r="SKX15" s="293"/>
      <c r="SKY15" s="293"/>
      <c r="SKZ15" s="293"/>
      <c r="SLA15" s="293"/>
      <c r="SLB15" s="293"/>
      <c r="SLC15" s="293"/>
      <c r="SLD15" s="293"/>
      <c r="SLE15" s="293"/>
      <c r="SLF15" s="293"/>
      <c r="SLG15" s="293"/>
      <c r="SLH15" s="293"/>
      <c r="SLI15" s="293"/>
      <c r="SLJ15" s="293"/>
      <c r="SLK15" s="293"/>
      <c r="SLL15" s="293"/>
      <c r="SLM15" s="293"/>
      <c r="SLN15" s="293"/>
      <c r="SLO15" s="293"/>
      <c r="SLP15" s="293"/>
      <c r="SLQ15" s="293"/>
      <c r="SLR15" s="293"/>
      <c r="SLS15" s="293"/>
      <c r="SLT15" s="293"/>
      <c r="SLU15" s="293"/>
      <c r="SLV15" s="293"/>
      <c r="SLW15" s="293"/>
      <c r="SLX15" s="293"/>
      <c r="SLY15" s="293"/>
      <c r="SLZ15" s="293"/>
      <c r="SMA15" s="293"/>
      <c r="SMB15" s="293"/>
      <c r="SMC15" s="293"/>
      <c r="SMD15" s="293"/>
      <c r="SME15" s="293"/>
      <c r="SMF15" s="293"/>
      <c r="SMG15" s="293"/>
      <c r="SMH15" s="293"/>
      <c r="SMI15" s="293"/>
      <c r="SMJ15" s="293"/>
      <c r="SMK15" s="293"/>
      <c r="SML15" s="293"/>
      <c r="SMM15" s="293"/>
      <c r="SMN15" s="293"/>
      <c r="SMO15" s="293"/>
      <c r="SMP15" s="293"/>
      <c r="SMQ15" s="293"/>
      <c r="SMR15" s="293"/>
      <c r="SMS15" s="293"/>
      <c r="SMT15" s="293"/>
      <c r="SMU15" s="293"/>
      <c r="SMV15" s="293"/>
      <c r="SMW15" s="293"/>
      <c r="SMX15" s="293"/>
      <c r="SMY15" s="293"/>
      <c r="SMZ15" s="293"/>
      <c r="SNA15" s="293"/>
      <c r="SNB15" s="293"/>
      <c r="SNC15" s="293"/>
      <c r="SND15" s="293"/>
      <c r="SNE15" s="293"/>
      <c r="SNF15" s="293"/>
      <c r="SNG15" s="293"/>
      <c r="SNH15" s="293"/>
      <c r="SNI15" s="293"/>
      <c r="SNJ15" s="293"/>
      <c r="SNK15" s="293"/>
      <c r="SNL15" s="293"/>
      <c r="SNM15" s="293"/>
      <c r="SNN15" s="293"/>
      <c r="SNO15" s="293"/>
      <c r="SNP15" s="293"/>
      <c r="SNQ15" s="293"/>
      <c r="SNR15" s="293"/>
      <c r="SNS15" s="293"/>
      <c r="SNT15" s="293"/>
      <c r="SNU15" s="293"/>
      <c r="SNV15" s="293"/>
      <c r="SNW15" s="293"/>
      <c r="SNX15" s="293"/>
      <c r="SNY15" s="293"/>
      <c r="SNZ15" s="293"/>
      <c r="SOA15" s="293"/>
      <c r="SOB15" s="293"/>
      <c r="SOC15" s="293"/>
      <c r="SOD15" s="293"/>
      <c r="SOE15" s="293"/>
      <c r="SOF15" s="293"/>
      <c r="SOG15" s="293"/>
      <c r="SOH15" s="293"/>
      <c r="SOI15" s="293"/>
      <c r="SOJ15" s="293"/>
      <c r="SOK15" s="293"/>
      <c r="SOL15" s="293"/>
      <c r="SOM15" s="293"/>
      <c r="SON15" s="293"/>
      <c r="SOO15" s="293"/>
      <c r="SOP15" s="293"/>
      <c r="SOQ15" s="293"/>
      <c r="SOR15" s="293"/>
      <c r="SOS15" s="293"/>
      <c r="SOT15" s="293"/>
      <c r="SOU15" s="293"/>
      <c r="SOV15" s="293"/>
      <c r="SOW15" s="293"/>
      <c r="SOX15" s="293"/>
      <c r="SOY15" s="293"/>
      <c r="SOZ15" s="293"/>
      <c r="SPA15" s="293"/>
      <c r="SPB15" s="293"/>
      <c r="SPC15" s="293"/>
      <c r="SPD15" s="293"/>
      <c r="SPE15" s="293"/>
      <c r="SPF15" s="293"/>
      <c r="SPG15" s="293"/>
      <c r="SPH15" s="293"/>
      <c r="SPI15" s="293"/>
      <c r="SPJ15" s="293"/>
      <c r="SPK15" s="293"/>
      <c r="SPL15" s="293"/>
      <c r="SPM15" s="293"/>
      <c r="SPN15" s="293"/>
      <c r="SPO15" s="293"/>
      <c r="SPP15" s="293"/>
      <c r="SPQ15" s="293"/>
      <c r="SPR15" s="293"/>
      <c r="SPS15" s="293"/>
      <c r="SPT15" s="293"/>
      <c r="SPU15" s="293"/>
      <c r="SPV15" s="293"/>
      <c r="SPW15" s="293"/>
      <c r="SPX15" s="293"/>
      <c r="SPY15" s="293"/>
      <c r="SPZ15" s="293"/>
      <c r="SQA15" s="293"/>
      <c r="SQB15" s="293"/>
      <c r="SQC15" s="293"/>
      <c r="SQD15" s="293"/>
      <c r="SQE15" s="293"/>
      <c r="SQF15" s="293"/>
      <c r="SQG15" s="293"/>
      <c r="SQH15" s="293"/>
      <c r="SQI15" s="293"/>
      <c r="SQJ15" s="293"/>
      <c r="SQK15" s="293"/>
      <c r="SQL15" s="293"/>
      <c r="SQM15" s="293"/>
      <c r="SQN15" s="293"/>
      <c r="SQO15" s="293"/>
      <c r="SQP15" s="293"/>
      <c r="SQQ15" s="293"/>
      <c r="SQR15" s="293"/>
      <c r="SQS15" s="293"/>
      <c r="SQT15" s="293"/>
      <c r="SQU15" s="293"/>
      <c r="SQV15" s="293"/>
      <c r="SQW15" s="293"/>
      <c r="SQX15" s="293"/>
      <c r="SQY15" s="293"/>
      <c r="SQZ15" s="293"/>
      <c r="SRA15" s="293"/>
      <c r="SRB15" s="293"/>
      <c r="SRC15" s="293"/>
      <c r="SRD15" s="293"/>
      <c r="SRE15" s="293"/>
      <c r="SRF15" s="293"/>
      <c r="SRG15" s="293"/>
      <c r="SRH15" s="293"/>
      <c r="SRI15" s="293"/>
      <c r="SRJ15" s="293"/>
      <c r="SRK15" s="293"/>
      <c r="SRL15" s="293"/>
      <c r="SRM15" s="293"/>
      <c r="SRN15" s="293"/>
      <c r="SRO15" s="293"/>
      <c r="SRP15" s="293"/>
      <c r="SRQ15" s="293"/>
      <c r="SRR15" s="293"/>
      <c r="SRS15" s="293"/>
      <c r="SRT15" s="293"/>
      <c r="SRU15" s="293"/>
      <c r="SRV15" s="293"/>
      <c r="SRW15" s="293"/>
      <c r="SRX15" s="293"/>
      <c r="SRY15" s="293"/>
      <c r="SRZ15" s="293"/>
      <c r="SSA15" s="293"/>
      <c r="SSB15" s="293"/>
      <c r="SSC15" s="293"/>
      <c r="SSD15" s="293"/>
      <c r="SSE15" s="293"/>
      <c r="SSF15" s="293"/>
      <c r="SSG15" s="293"/>
      <c r="SSH15" s="293"/>
      <c r="SSI15" s="293"/>
      <c r="SSJ15" s="293"/>
      <c r="SSK15" s="293"/>
      <c r="SSL15" s="293"/>
      <c r="SSM15" s="293"/>
      <c r="SSN15" s="293"/>
      <c r="SSO15" s="293"/>
      <c r="SSP15" s="293"/>
      <c r="SSQ15" s="293"/>
      <c r="SSR15" s="293"/>
      <c r="SSS15" s="293"/>
      <c r="SST15" s="293"/>
      <c r="SSU15" s="293"/>
      <c r="SSV15" s="293"/>
      <c r="SSW15" s="293"/>
      <c r="SSX15" s="293"/>
      <c r="SSY15" s="293"/>
      <c r="SSZ15" s="293"/>
      <c r="STA15" s="293"/>
      <c r="STB15" s="293"/>
      <c r="STC15" s="293"/>
      <c r="STD15" s="293"/>
      <c r="STE15" s="293"/>
      <c r="STF15" s="293"/>
      <c r="STG15" s="293"/>
      <c r="STH15" s="293"/>
      <c r="STI15" s="293"/>
      <c r="STJ15" s="293"/>
      <c r="STK15" s="293"/>
      <c r="STL15" s="293"/>
      <c r="STM15" s="293"/>
      <c r="STN15" s="293"/>
      <c r="STO15" s="293"/>
      <c r="STP15" s="293"/>
      <c r="STQ15" s="293"/>
      <c r="STR15" s="293"/>
      <c r="STS15" s="293"/>
      <c r="STT15" s="293"/>
      <c r="STU15" s="293"/>
      <c r="STV15" s="293"/>
      <c r="STW15" s="293"/>
      <c r="STX15" s="293"/>
      <c r="STY15" s="293"/>
      <c r="STZ15" s="293"/>
      <c r="SUA15" s="293"/>
      <c r="SUB15" s="293"/>
      <c r="SUC15" s="293"/>
      <c r="SUD15" s="293"/>
      <c r="SUE15" s="293"/>
      <c r="SUF15" s="293"/>
      <c r="SUG15" s="293"/>
      <c r="SUH15" s="293"/>
      <c r="SUI15" s="293"/>
      <c r="SUJ15" s="293"/>
      <c r="SUK15" s="293"/>
      <c r="SUL15" s="293"/>
      <c r="SUM15" s="293"/>
      <c r="SUN15" s="293"/>
      <c r="SUO15" s="293"/>
      <c r="SUP15" s="293"/>
      <c r="SUQ15" s="293"/>
      <c r="SUR15" s="293"/>
      <c r="SUS15" s="293"/>
      <c r="SUT15" s="293"/>
      <c r="SUU15" s="293"/>
      <c r="SUV15" s="293"/>
      <c r="SUW15" s="293"/>
      <c r="SUX15" s="293"/>
      <c r="SUY15" s="293"/>
      <c r="SUZ15" s="293"/>
      <c r="SVA15" s="293"/>
      <c r="SVB15" s="293"/>
      <c r="SVC15" s="293"/>
      <c r="SVD15" s="293"/>
      <c r="SVE15" s="293"/>
      <c r="SVF15" s="293"/>
      <c r="SVG15" s="293"/>
      <c r="SVH15" s="293"/>
      <c r="SVI15" s="293"/>
      <c r="SVJ15" s="293"/>
      <c r="SVK15" s="293"/>
      <c r="SVL15" s="293"/>
      <c r="SVM15" s="293"/>
      <c r="SVN15" s="293"/>
      <c r="SVO15" s="293"/>
      <c r="SVP15" s="293"/>
      <c r="SVQ15" s="293"/>
      <c r="SVR15" s="293"/>
      <c r="SVS15" s="293"/>
      <c r="SVT15" s="293"/>
      <c r="SVU15" s="293"/>
      <c r="SVV15" s="293"/>
      <c r="SVW15" s="293"/>
      <c r="SVX15" s="293"/>
      <c r="SVY15" s="293"/>
      <c r="SVZ15" s="293"/>
      <c r="SWA15" s="293"/>
      <c r="SWB15" s="293"/>
      <c r="SWC15" s="293"/>
      <c r="SWD15" s="293"/>
      <c r="SWE15" s="293"/>
      <c r="SWF15" s="293"/>
      <c r="SWG15" s="293"/>
      <c r="SWH15" s="293"/>
      <c r="SWI15" s="293"/>
      <c r="SWJ15" s="293"/>
      <c r="SWK15" s="293"/>
      <c r="SWL15" s="293"/>
      <c r="SWM15" s="293"/>
      <c r="SWN15" s="293"/>
      <c r="SWO15" s="293"/>
      <c r="SWP15" s="293"/>
      <c r="SWQ15" s="293"/>
      <c r="SWR15" s="293"/>
      <c r="SWS15" s="293"/>
      <c r="SWT15" s="293"/>
      <c r="SWU15" s="293"/>
      <c r="SWV15" s="293"/>
      <c r="SWW15" s="293"/>
      <c r="SWX15" s="293"/>
      <c r="SWY15" s="293"/>
      <c r="SWZ15" s="293"/>
      <c r="SXA15" s="293"/>
      <c r="SXB15" s="293"/>
      <c r="SXC15" s="293"/>
      <c r="SXD15" s="293"/>
      <c r="SXE15" s="293"/>
      <c r="SXF15" s="293"/>
      <c r="SXG15" s="293"/>
      <c r="SXH15" s="293"/>
      <c r="SXI15" s="293"/>
      <c r="SXJ15" s="293"/>
      <c r="SXK15" s="293"/>
      <c r="SXL15" s="293"/>
      <c r="SXM15" s="293"/>
      <c r="SXN15" s="293"/>
      <c r="SXO15" s="293"/>
      <c r="SXP15" s="293"/>
      <c r="SXQ15" s="293"/>
      <c r="SXR15" s="293"/>
      <c r="SXS15" s="293"/>
      <c r="SXT15" s="293"/>
      <c r="SXU15" s="293"/>
      <c r="SXV15" s="293"/>
      <c r="SXW15" s="293"/>
      <c r="SXX15" s="293"/>
      <c r="SXY15" s="293"/>
      <c r="SXZ15" s="293"/>
      <c r="SYA15" s="293"/>
      <c r="SYB15" s="293"/>
      <c r="SYC15" s="293"/>
      <c r="SYD15" s="293"/>
      <c r="SYE15" s="293"/>
      <c r="SYF15" s="293"/>
      <c r="SYG15" s="293"/>
      <c r="SYH15" s="293"/>
      <c r="SYI15" s="293"/>
      <c r="SYJ15" s="293"/>
      <c r="SYK15" s="293"/>
      <c r="SYL15" s="293"/>
      <c r="SYM15" s="293"/>
      <c r="SYN15" s="293"/>
      <c r="SYO15" s="293"/>
      <c r="SYP15" s="293"/>
      <c r="SYQ15" s="293"/>
      <c r="SYR15" s="293"/>
      <c r="SYS15" s="293"/>
      <c r="SYT15" s="293"/>
      <c r="SYU15" s="293"/>
      <c r="SYV15" s="293"/>
      <c r="SYW15" s="293"/>
      <c r="SYX15" s="293"/>
      <c r="SYY15" s="293"/>
      <c r="SYZ15" s="293"/>
      <c r="SZA15" s="293"/>
      <c r="SZB15" s="293"/>
      <c r="SZC15" s="293"/>
      <c r="SZD15" s="293"/>
      <c r="SZE15" s="293"/>
      <c r="SZF15" s="293"/>
      <c r="SZG15" s="293"/>
      <c r="SZH15" s="293"/>
      <c r="SZI15" s="293"/>
      <c r="SZJ15" s="293"/>
      <c r="SZK15" s="293"/>
      <c r="SZL15" s="293"/>
      <c r="SZM15" s="293"/>
      <c r="SZN15" s="293"/>
      <c r="SZO15" s="293"/>
      <c r="SZP15" s="293"/>
      <c r="SZQ15" s="293"/>
      <c r="SZR15" s="293"/>
      <c r="SZS15" s="293"/>
      <c r="SZT15" s="293"/>
      <c r="SZU15" s="293"/>
      <c r="SZV15" s="293"/>
      <c r="SZW15" s="293"/>
      <c r="SZX15" s="293"/>
      <c r="SZY15" s="293"/>
      <c r="SZZ15" s="293"/>
      <c r="TAA15" s="293"/>
      <c r="TAB15" s="293"/>
      <c r="TAC15" s="293"/>
      <c r="TAD15" s="293"/>
      <c r="TAE15" s="293"/>
      <c r="TAF15" s="293"/>
      <c r="TAG15" s="293"/>
      <c r="TAH15" s="293"/>
      <c r="TAI15" s="293"/>
      <c r="TAJ15" s="293"/>
      <c r="TAK15" s="293"/>
      <c r="TAL15" s="293"/>
      <c r="TAM15" s="293"/>
      <c r="TAN15" s="293"/>
      <c r="TAO15" s="293"/>
      <c r="TAP15" s="293"/>
      <c r="TAQ15" s="293"/>
      <c r="TAR15" s="293"/>
      <c r="TAS15" s="293"/>
      <c r="TAT15" s="293"/>
      <c r="TAU15" s="293"/>
      <c r="TAV15" s="293"/>
      <c r="TAW15" s="293"/>
      <c r="TAX15" s="293"/>
      <c r="TAY15" s="293"/>
      <c r="TAZ15" s="293"/>
      <c r="TBA15" s="293"/>
      <c r="TBB15" s="293"/>
      <c r="TBC15" s="293"/>
      <c r="TBD15" s="293"/>
      <c r="TBE15" s="293"/>
      <c r="TBF15" s="293"/>
      <c r="TBG15" s="293"/>
      <c r="TBH15" s="293"/>
      <c r="TBI15" s="293"/>
      <c r="TBJ15" s="293"/>
      <c r="TBK15" s="293"/>
      <c r="TBL15" s="293"/>
      <c r="TBM15" s="293"/>
      <c r="TBN15" s="293"/>
      <c r="TBO15" s="293"/>
      <c r="TBP15" s="293"/>
      <c r="TBQ15" s="293"/>
      <c r="TBR15" s="293"/>
      <c r="TBS15" s="293"/>
      <c r="TBT15" s="293"/>
      <c r="TBU15" s="293"/>
      <c r="TBV15" s="293"/>
      <c r="TBW15" s="293"/>
      <c r="TBX15" s="293"/>
      <c r="TBY15" s="293"/>
      <c r="TBZ15" s="293"/>
      <c r="TCA15" s="293"/>
      <c r="TCB15" s="293"/>
      <c r="TCC15" s="293"/>
      <c r="TCD15" s="293"/>
      <c r="TCE15" s="293"/>
      <c r="TCF15" s="293"/>
      <c r="TCG15" s="293"/>
      <c r="TCH15" s="293"/>
      <c r="TCI15" s="293"/>
      <c r="TCJ15" s="293"/>
      <c r="TCK15" s="293"/>
      <c r="TCL15" s="293"/>
      <c r="TCM15" s="293"/>
      <c r="TCN15" s="293"/>
      <c r="TCO15" s="293"/>
      <c r="TCP15" s="293"/>
      <c r="TCQ15" s="293"/>
      <c r="TCR15" s="293"/>
      <c r="TCS15" s="293"/>
      <c r="TCT15" s="293"/>
      <c r="TCU15" s="293"/>
      <c r="TCV15" s="293"/>
      <c r="TCW15" s="293"/>
      <c r="TCX15" s="293"/>
      <c r="TCY15" s="293"/>
      <c r="TCZ15" s="293"/>
      <c r="TDA15" s="293"/>
      <c r="TDB15" s="293"/>
      <c r="TDC15" s="293"/>
      <c r="TDD15" s="293"/>
      <c r="TDE15" s="293"/>
      <c r="TDF15" s="293"/>
      <c r="TDG15" s="293"/>
      <c r="TDH15" s="293"/>
      <c r="TDI15" s="293"/>
      <c r="TDJ15" s="293"/>
      <c r="TDK15" s="293"/>
      <c r="TDL15" s="293"/>
      <c r="TDM15" s="293"/>
      <c r="TDN15" s="293"/>
      <c r="TDO15" s="293"/>
      <c r="TDP15" s="293"/>
      <c r="TDQ15" s="293"/>
      <c r="TDR15" s="293"/>
      <c r="TDS15" s="293"/>
      <c r="TDT15" s="293"/>
      <c r="TDU15" s="293"/>
      <c r="TDV15" s="293"/>
      <c r="TDW15" s="293"/>
      <c r="TDX15" s="293"/>
      <c r="TDY15" s="293"/>
      <c r="TDZ15" s="293"/>
      <c r="TEA15" s="293"/>
      <c r="TEB15" s="293"/>
      <c r="TEC15" s="293"/>
      <c r="TED15" s="293"/>
      <c r="TEE15" s="293"/>
      <c r="TEF15" s="293"/>
      <c r="TEG15" s="293"/>
      <c r="TEH15" s="293"/>
      <c r="TEI15" s="293"/>
      <c r="TEJ15" s="293"/>
      <c r="TEK15" s="293"/>
      <c r="TEL15" s="293"/>
      <c r="TEM15" s="293"/>
      <c r="TEN15" s="293"/>
      <c r="TEO15" s="293"/>
      <c r="TEP15" s="293"/>
      <c r="TEQ15" s="293"/>
      <c r="TER15" s="293"/>
      <c r="TES15" s="293"/>
      <c r="TET15" s="293"/>
      <c r="TEU15" s="293"/>
      <c r="TEV15" s="293"/>
      <c r="TEW15" s="293"/>
      <c r="TEX15" s="293"/>
      <c r="TEY15" s="293"/>
      <c r="TEZ15" s="293"/>
      <c r="TFA15" s="293"/>
      <c r="TFB15" s="293"/>
      <c r="TFC15" s="293"/>
      <c r="TFD15" s="293"/>
      <c r="TFE15" s="293"/>
      <c r="TFF15" s="293"/>
      <c r="TFG15" s="293"/>
      <c r="TFH15" s="293"/>
      <c r="TFI15" s="293"/>
      <c r="TFJ15" s="293"/>
      <c r="TFK15" s="293"/>
      <c r="TFL15" s="293"/>
      <c r="TFM15" s="293"/>
      <c r="TFN15" s="293"/>
      <c r="TFO15" s="293"/>
      <c r="TFP15" s="293"/>
      <c r="TFQ15" s="293"/>
      <c r="TFR15" s="293"/>
      <c r="TFS15" s="293"/>
      <c r="TFT15" s="293"/>
      <c r="TFU15" s="293"/>
      <c r="TFV15" s="293"/>
      <c r="TFW15" s="293"/>
      <c r="TFX15" s="293"/>
      <c r="TFY15" s="293"/>
      <c r="TFZ15" s="293"/>
      <c r="TGA15" s="293"/>
      <c r="TGB15" s="293"/>
      <c r="TGC15" s="293"/>
      <c r="TGD15" s="293"/>
      <c r="TGE15" s="293"/>
      <c r="TGF15" s="293"/>
      <c r="TGG15" s="293"/>
      <c r="TGH15" s="293"/>
      <c r="TGI15" s="293"/>
      <c r="TGJ15" s="293"/>
      <c r="TGK15" s="293"/>
      <c r="TGL15" s="293"/>
      <c r="TGM15" s="293"/>
      <c r="TGN15" s="293"/>
      <c r="TGO15" s="293"/>
      <c r="TGP15" s="293"/>
      <c r="TGQ15" s="293"/>
      <c r="TGR15" s="293"/>
      <c r="TGS15" s="293"/>
      <c r="TGT15" s="293"/>
      <c r="TGU15" s="293"/>
      <c r="TGV15" s="293"/>
      <c r="TGW15" s="293"/>
      <c r="TGX15" s="293"/>
      <c r="TGY15" s="293"/>
      <c r="TGZ15" s="293"/>
      <c r="THA15" s="293"/>
      <c r="THB15" s="293"/>
      <c r="THC15" s="293"/>
      <c r="THD15" s="293"/>
      <c r="THE15" s="293"/>
      <c r="THF15" s="293"/>
      <c r="THG15" s="293"/>
      <c r="THH15" s="293"/>
      <c r="THI15" s="293"/>
      <c r="THJ15" s="293"/>
      <c r="THK15" s="293"/>
      <c r="THL15" s="293"/>
      <c r="THM15" s="293"/>
      <c r="THN15" s="293"/>
      <c r="THO15" s="293"/>
      <c r="THP15" s="293"/>
      <c r="THQ15" s="293"/>
      <c r="THR15" s="293"/>
      <c r="THS15" s="293"/>
      <c r="THT15" s="293"/>
      <c r="THU15" s="293"/>
      <c r="THV15" s="293"/>
      <c r="THW15" s="293"/>
      <c r="THX15" s="293"/>
      <c r="THY15" s="293"/>
      <c r="THZ15" s="293"/>
      <c r="TIA15" s="293"/>
      <c r="TIB15" s="293"/>
      <c r="TIC15" s="293"/>
      <c r="TID15" s="293"/>
      <c r="TIE15" s="293"/>
      <c r="TIF15" s="293"/>
      <c r="TIG15" s="293"/>
      <c r="TIH15" s="293"/>
      <c r="TII15" s="293"/>
      <c r="TIJ15" s="293"/>
      <c r="TIK15" s="293"/>
      <c r="TIL15" s="293"/>
      <c r="TIM15" s="293"/>
      <c r="TIN15" s="293"/>
      <c r="TIO15" s="293"/>
      <c r="TIP15" s="293"/>
      <c r="TIQ15" s="293"/>
      <c r="TIR15" s="293"/>
      <c r="TIS15" s="293"/>
      <c r="TIT15" s="293"/>
      <c r="TIU15" s="293"/>
      <c r="TIV15" s="293"/>
      <c r="TIW15" s="293"/>
      <c r="TIX15" s="293"/>
      <c r="TIY15" s="293"/>
      <c r="TIZ15" s="293"/>
      <c r="TJA15" s="293"/>
      <c r="TJB15" s="293"/>
      <c r="TJC15" s="293"/>
      <c r="TJD15" s="293"/>
      <c r="TJE15" s="293"/>
      <c r="TJF15" s="293"/>
      <c r="TJG15" s="293"/>
      <c r="TJH15" s="293"/>
      <c r="TJI15" s="293"/>
      <c r="TJJ15" s="293"/>
      <c r="TJK15" s="293"/>
      <c r="TJL15" s="293"/>
      <c r="TJM15" s="293"/>
      <c r="TJN15" s="293"/>
      <c r="TJO15" s="293"/>
      <c r="TJP15" s="293"/>
      <c r="TJQ15" s="293"/>
      <c r="TJR15" s="293"/>
      <c r="TJS15" s="293"/>
      <c r="TJT15" s="293"/>
      <c r="TJU15" s="293"/>
      <c r="TJV15" s="293"/>
      <c r="TJW15" s="293"/>
      <c r="TJX15" s="293"/>
      <c r="TJY15" s="293"/>
      <c r="TJZ15" s="293"/>
      <c r="TKA15" s="293"/>
      <c r="TKB15" s="293"/>
      <c r="TKC15" s="293"/>
      <c r="TKD15" s="293"/>
      <c r="TKE15" s="293"/>
      <c r="TKF15" s="293"/>
      <c r="TKG15" s="293"/>
      <c r="TKH15" s="293"/>
      <c r="TKI15" s="293"/>
      <c r="TKJ15" s="293"/>
      <c r="TKK15" s="293"/>
      <c r="TKL15" s="293"/>
      <c r="TKM15" s="293"/>
      <c r="TKN15" s="293"/>
      <c r="TKO15" s="293"/>
      <c r="TKP15" s="293"/>
      <c r="TKQ15" s="293"/>
      <c r="TKR15" s="293"/>
      <c r="TKS15" s="293"/>
      <c r="TKT15" s="293"/>
      <c r="TKU15" s="293"/>
      <c r="TKV15" s="293"/>
      <c r="TKW15" s="293"/>
      <c r="TKX15" s="293"/>
      <c r="TKY15" s="293"/>
      <c r="TKZ15" s="293"/>
      <c r="TLA15" s="293"/>
      <c r="TLB15" s="293"/>
      <c r="TLC15" s="293"/>
      <c r="TLD15" s="293"/>
      <c r="TLE15" s="293"/>
      <c r="TLF15" s="293"/>
      <c r="TLG15" s="293"/>
      <c r="TLH15" s="293"/>
      <c r="TLI15" s="293"/>
      <c r="TLJ15" s="293"/>
      <c r="TLK15" s="293"/>
      <c r="TLL15" s="293"/>
      <c r="TLM15" s="293"/>
      <c r="TLN15" s="293"/>
      <c r="TLO15" s="293"/>
      <c r="TLP15" s="293"/>
      <c r="TLQ15" s="293"/>
      <c r="TLR15" s="293"/>
      <c r="TLS15" s="293"/>
      <c r="TLT15" s="293"/>
      <c r="TLU15" s="293"/>
      <c r="TLV15" s="293"/>
      <c r="TLW15" s="293"/>
      <c r="TLX15" s="293"/>
      <c r="TLY15" s="293"/>
      <c r="TLZ15" s="293"/>
      <c r="TMA15" s="293"/>
      <c r="TMB15" s="293"/>
      <c r="TMC15" s="293"/>
      <c r="TMD15" s="293"/>
      <c r="TME15" s="293"/>
      <c r="TMF15" s="293"/>
      <c r="TMG15" s="293"/>
      <c r="TMH15" s="293"/>
      <c r="TMI15" s="293"/>
      <c r="TMJ15" s="293"/>
      <c r="TMK15" s="293"/>
      <c r="TML15" s="293"/>
      <c r="TMM15" s="293"/>
      <c r="TMN15" s="293"/>
      <c r="TMO15" s="293"/>
      <c r="TMP15" s="293"/>
      <c r="TMQ15" s="293"/>
      <c r="TMR15" s="293"/>
      <c r="TMS15" s="293"/>
      <c r="TMT15" s="293"/>
      <c r="TMU15" s="293"/>
      <c r="TMV15" s="293"/>
      <c r="TMW15" s="293"/>
      <c r="TMX15" s="293"/>
      <c r="TMY15" s="293"/>
      <c r="TMZ15" s="293"/>
      <c r="TNA15" s="293"/>
      <c r="TNB15" s="293"/>
      <c r="TNC15" s="293"/>
      <c r="TND15" s="293"/>
      <c r="TNE15" s="293"/>
      <c r="TNF15" s="293"/>
      <c r="TNG15" s="293"/>
      <c r="TNH15" s="293"/>
      <c r="TNI15" s="293"/>
      <c r="TNJ15" s="293"/>
      <c r="TNK15" s="293"/>
      <c r="TNL15" s="293"/>
      <c r="TNM15" s="293"/>
      <c r="TNN15" s="293"/>
      <c r="TNO15" s="293"/>
      <c r="TNP15" s="293"/>
      <c r="TNQ15" s="293"/>
      <c r="TNR15" s="293"/>
      <c r="TNS15" s="293"/>
      <c r="TNT15" s="293"/>
      <c r="TNU15" s="293"/>
      <c r="TNV15" s="293"/>
      <c r="TNW15" s="293"/>
      <c r="TNX15" s="293"/>
      <c r="TNY15" s="293"/>
      <c r="TNZ15" s="293"/>
      <c r="TOA15" s="293"/>
      <c r="TOB15" s="293"/>
      <c r="TOC15" s="293"/>
      <c r="TOD15" s="293"/>
      <c r="TOE15" s="293"/>
      <c r="TOF15" s="293"/>
      <c r="TOG15" s="293"/>
      <c r="TOH15" s="293"/>
      <c r="TOI15" s="293"/>
      <c r="TOJ15" s="293"/>
      <c r="TOK15" s="293"/>
      <c r="TOL15" s="293"/>
      <c r="TOM15" s="293"/>
      <c r="TON15" s="293"/>
      <c r="TOO15" s="293"/>
      <c r="TOP15" s="293"/>
      <c r="TOQ15" s="293"/>
      <c r="TOR15" s="293"/>
      <c r="TOS15" s="293"/>
      <c r="TOT15" s="293"/>
      <c r="TOU15" s="293"/>
      <c r="TOV15" s="293"/>
      <c r="TOW15" s="293"/>
      <c r="TOX15" s="293"/>
      <c r="TOY15" s="293"/>
      <c r="TOZ15" s="293"/>
      <c r="TPA15" s="293"/>
      <c r="TPB15" s="293"/>
      <c r="TPC15" s="293"/>
      <c r="TPD15" s="293"/>
      <c r="TPE15" s="293"/>
      <c r="TPF15" s="293"/>
      <c r="TPG15" s="293"/>
      <c r="TPH15" s="293"/>
      <c r="TPI15" s="293"/>
      <c r="TPJ15" s="293"/>
      <c r="TPK15" s="293"/>
      <c r="TPL15" s="293"/>
      <c r="TPM15" s="293"/>
      <c r="TPN15" s="293"/>
      <c r="TPO15" s="293"/>
      <c r="TPP15" s="293"/>
      <c r="TPQ15" s="293"/>
      <c r="TPR15" s="293"/>
      <c r="TPS15" s="293"/>
      <c r="TPT15" s="293"/>
      <c r="TPU15" s="293"/>
      <c r="TPV15" s="293"/>
      <c r="TPW15" s="293"/>
      <c r="TPX15" s="293"/>
      <c r="TPY15" s="293"/>
      <c r="TPZ15" s="293"/>
      <c r="TQA15" s="293"/>
      <c r="TQB15" s="293"/>
      <c r="TQC15" s="293"/>
      <c r="TQD15" s="293"/>
      <c r="TQE15" s="293"/>
      <c r="TQF15" s="293"/>
      <c r="TQG15" s="293"/>
      <c r="TQH15" s="293"/>
      <c r="TQI15" s="293"/>
      <c r="TQJ15" s="293"/>
      <c r="TQK15" s="293"/>
      <c r="TQL15" s="293"/>
      <c r="TQM15" s="293"/>
      <c r="TQN15" s="293"/>
      <c r="TQO15" s="293"/>
      <c r="TQP15" s="293"/>
      <c r="TQQ15" s="293"/>
      <c r="TQR15" s="293"/>
      <c r="TQS15" s="293"/>
      <c r="TQT15" s="293"/>
      <c r="TQU15" s="293"/>
      <c r="TQV15" s="293"/>
      <c r="TQW15" s="293"/>
      <c r="TQX15" s="293"/>
      <c r="TQY15" s="293"/>
      <c r="TQZ15" s="293"/>
      <c r="TRA15" s="293"/>
      <c r="TRB15" s="293"/>
      <c r="TRC15" s="293"/>
      <c r="TRD15" s="293"/>
      <c r="TRE15" s="293"/>
      <c r="TRF15" s="293"/>
      <c r="TRG15" s="293"/>
      <c r="TRH15" s="293"/>
      <c r="TRI15" s="293"/>
      <c r="TRJ15" s="293"/>
      <c r="TRK15" s="293"/>
      <c r="TRL15" s="293"/>
      <c r="TRM15" s="293"/>
      <c r="TRN15" s="293"/>
      <c r="TRO15" s="293"/>
      <c r="TRP15" s="293"/>
      <c r="TRQ15" s="293"/>
      <c r="TRR15" s="293"/>
      <c r="TRS15" s="293"/>
      <c r="TRT15" s="293"/>
      <c r="TRU15" s="293"/>
      <c r="TRV15" s="293"/>
      <c r="TRW15" s="293"/>
      <c r="TRX15" s="293"/>
      <c r="TRY15" s="293"/>
      <c r="TRZ15" s="293"/>
      <c r="TSA15" s="293"/>
      <c r="TSB15" s="293"/>
      <c r="TSC15" s="293"/>
      <c r="TSD15" s="293"/>
      <c r="TSE15" s="293"/>
      <c r="TSF15" s="293"/>
      <c r="TSG15" s="293"/>
      <c r="TSH15" s="293"/>
      <c r="TSI15" s="293"/>
      <c r="TSJ15" s="293"/>
      <c r="TSK15" s="293"/>
      <c r="TSL15" s="293"/>
      <c r="TSM15" s="293"/>
      <c r="TSN15" s="293"/>
      <c r="TSO15" s="293"/>
      <c r="TSP15" s="293"/>
      <c r="TSQ15" s="293"/>
      <c r="TSR15" s="293"/>
      <c r="TSS15" s="293"/>
      <c r="TST15" s="293"/>
      <c r="TSU15" s="293"/>
      <c r="TSV15" s="293"/>
      <c r="TSW15" s="293"/>
      <c r="TSX15" s="293"/>
      <c r="TSY15" s="293"/>
      <c r="TSZ15" s="293"/>
      <c r="TTA15" s="293"/>
      <c r="TTB15" s="293"/>
      <c r="TTC15" s="293"/>
      <c r="TTD15" s="293"/>
      <c r="TTE15" s="293"/>
      <c r="TTF15" s="293"/>
      <c r="TTG15" s="293"/>
      <c r="TTH15" s="293"/>
      <c r="TTI15" s="293"/>
      <c r="TTJ15" s="293"/>
      <c r="TTK15" s="293"/>
      <c r="TTL15" s="293"/>
      <c r="TTM15" s="293"/>
      <c r="TTN15" s="293"/>
      <c r="TTO15" s="293"/>
      <c r="TTP15" s="293"/>
      <c r="TTQ15" s="293"/>
      <c r="TTR15" s="293"/>
      <c r="TTS15" s="293"/>
      <c r="TTT15" s="293"/>
      <c r="TTU15" s="293"/>
      <c r="TTV15" s="293"/>
      <c r="TTW15" s="293"/>
      <c r="TTX15" s="293"/>
      <c r="TTY15" s="293"/>
      <c r="TTZ15" s="293"/>
      <c r="TUA15" s="293"/>
      <c r="TUB15" s="293"/>
      <c r="TUC15" s="293"/>
      <c r="TUD15" s="293"/>
      <c r="TUE15" s="293"/>
      <c r="TUF15" s="293"/>
      <c r="TUG15" s="293"/>
      <c r="TUH15" s="293"/>
      <c r="TUI15" s="293"/>
      <c r="TUJ15" s="293"/>
      <c r="TUK15" s="293"/>
      <c r="TUL15" s="293"/>
      <c r="TUM15" s="293"/>
      <c r="TUN15" s="293"/>
      <c r="TUO15" s="293"/>
      <c r="TUP15" s="293"/>
      <c r="TUQ15" s="293"/>
      <c r="TUR15" s="293"/>
      <c r="TUS15" s="293"/>
      <c r="TUT15" s="293"/>
      <c r="TUU15" s="293"/>
      <c r="TUV15" s="293"/>
      <c r="TUW15" s="293"/>
      <c r="TUX15" s="293"/>
      <c r="TUY15" s="293"/>
      <c r="TUZ15" s="293"/>
      <c r="TVA15" s="293"/>
      <c r="TVB15" s="293"/>
      <c r="TVC15" s="293"/>
      <c r="TVD15" s="293"/>
      <c r="TVE15" s="293"/>
      <c r="TVF15" s="293"/>
      <c r="TVG15" s="293"/>
      <c r="TVH15" s="293"/>
      <c r="TVI15" s="293"/>
      <c r="TVJ15" s="293"/>
      <c r="TVK15" s="293"/>
      <c r="TVL15" s="293"/>
      <c r="TVM15" s="293"/>
      <c r="TVN15" s="293"/>
      <c r="TVO15" s="293"/>
      <c r="TVP15" s="293"/>
      <c r="TVQ15" s="293"/>
      <c r="TVR15" s="293"/>
      <c r="TVS15" s="293"/>
      <c r="TVT15" s="293"/>
      <c r="TVU15" s="293"/>
      <c r="TVV15" s="293"/>
      <c r="TVW15" s="293"/>
      <c r="TVX15" s="293"/>
      <c r="TVY15" s="293"/>
      <c r="TVZ15" s="293"/>
      <c r="TWA15" s="293"/>
      <c r="TWB15" s="293"/>
      <c r="TWC15" s="293"/>
      <c r="TWD15" s="293"/>
      <c r="TWE15" s="293"/>
      <c r="TWF15" s="293"/>
      <c r="TWG15" s="293"/>
      <c r="TWH15" s="293"/>
      <c r="TWI15" s="293"/>
      <c r="TWJ15" s="293"/>
      <c r="TWK15" s="293"/>
      <c r="TWL15" s="293"/>
      <c r="TWM15" s="293"/>
      <c r="TWN15" s="293"/>
      <c r="TWO15" s="293"/>
      <c r="TWP15" s="293"/>
      <c r="TWQ15" s="293"/>
      <c r="TWR15" s="293"/>
      <c r="TWS15" s="293"/>
      <c r="TWT15" s="293"/>
      <c r="TWU15" s="293"/>
      <c r="TWV15" s="293"/>
      <c r="TWW15" s="293"/>
      <c r="TWX15" s="293"/>
      <c r="TWY15" s="293"/>
      <c r="TWZ15" s="293"/>
      <c r="TXA15" s="293"/>
      <c r="TXB15" s="293"/>
      <c r="TXC15" s="293"/>
      <c r="TXD15" s="293"/>
      <c r="TXE15" s="293"/>
      <c r="TXF15" s="293"/>
      <c r="TXG15" s="293"/>
      <c r="TXH15" s="293"/>
      <c r="TXI15" s="293"/>
      <c r="TXJ15" s="293"/>
      <c r="TXK15" s="293"/>
      <c r="TXL15" s="293"/>
      <c r="TXM15" s="293"/>
      <c r="TXN15" s="293"/>
      <c r="TXO15" s="293"/>
      <c r="TXP15" s="293"/>
      <c r="TXQ15" s="293"/>
      <c r="TXR15" s="293"/>
      <c r="TXS15" s="293"/>
      <c r="TXT15" s="293"/>
      <c r="TXU15" s="293"/>
      <c r="TXV15" s="293"/>
      <c r="TXW15" s="293"/>
      <c r="TXX15" s="293"/>
      <c r="TXY15" s="293"/>
      <c r="TXZ15" s="293"/>
      <c r="TYA15" s="293"/>
      <c r="TYB15" s="293"/>
      <c r="TYC15" s="293"/>
      <c r="TYD15" s="293"/>
      <c r="TYE15" s="293"/>
      <c r="TYF15" s="293"/>
      <c r="TYG15" s="293"/>
      <c r="TYH15" s="293"/>
      <c r="TYI15" s="293"/>
      <c r="TYJ15" s="293"/>
      <c r="TYK15" s="293"/>
      <c r="TYL15" s="293"/>
      <c r="TYM15" s="293"/>
      <c r="TYN15" s="293"/>
      <c r="TYO15" s="293"/>
      <c r="TYP15" s="293"/>
      <c r="TYQ15" s="293"/>
      <c r="TYR15" s="293"/>
      <c r="TYS15" s="293"/>
      <c r="TYT15" s="293"/>
      <c r="TYU15" s="293"/>
      <c r="TYV15" s="293"/>
      <c r="TYW15" s="293"/>
      <c r="TYX15" s="293"/>
      <c r="TYY15" s="293"/>
      <c r="TYZ15" s="293"/>
      <c r="TZA15" s="293"/>
      <c r="TZB15" s="293"/>
      <c r="TZC15" s="293"/>
      <c r="TZD15" s="293"/>
      <c r="TZE15" s="293"/>
      <c r="TZF15" s="293"/>
      <c r="TZG15" s="293"/>
      <c r="TZH15" s="293"/>
      <c r="TZI15" s="293"/>
      <c r="TZJ15" s="293"/>
      <c r="TZK15" s="293"/>
      <c r="TZL15" s="293"/>
      <c r="TZM15" s="293"/>
      <c r="TZN15" s="293"/>
      <c r="TZO15" s="293"/>
      <c r="TZP15" s="293"/>
      <c r="TZQ15" s="293"/>
      <c r="TZR15" s="293"/>
      <c r="TZS15" s="293"/>
      <c r="TZT15" s="293"/>
      <c r="TZU15" s="293"/>
      <c r="TZV15" s="293"/>
      <c r="TZW15" s="293"/>
      <c r="TZX15" s="293"/>
      <c r="TZY15" s="293"/>
      <c r="TZZ15" s="293"/>
      <c r="UAA15" s="293"/>
      <c r="UAB15" s="293"/>
      <c r="UAC15" s="293"/>
      <c r="UAD15" s="293"/>
      <c r="UAE15" s="293"/>
      <c r="UAF15" s="293"/>
      <c r="UAG15" s="293"/>
      <c r="UAH15" s="293"/>
      <c r="UAI15" s="293"/>
      <c r="UAJ15" s="293"/>
      <c r="UAK15" s="293"/>
      <c r="UAL15" s="293"/>
      <c r="UAM15" s="293"/>
      <c r="UAN15" s="293"/>
      <c r="UAO15" s="293"/>
      <c r="UAP15" s="293"/>
      <c r="UAQ15" s="293"/>
      <c r="UAR15" s="293"/>
      <c r="UAS15" s="293"/>
      <c r="UAT15" s="293"/>
      <c r="UAU15" s="293"/>
      <c r="UAV15" s="293"/>
      <c r="UAW15" s="293"/>
      <c r="UAX15" s="293"/>
      <c r="UAY15" s="293"/>
      <c r="UAZ15" s="293"/>
      <c r="UBA15" s="293"/>
      <c r="UBB15" s="293"/>
      <c r="UBC15" s="293"/>
      <c r="UBD15" s="293"/>
      <c r="UBE15" s="293"/>
      <c r="UBF15" s="293"/>
      <c r="UBG15" s="293"/>
      <c r="UBH15" s="293"/>
      <c r="UBI15" s="293"/>
      <c r="UBJ15" s="293"/>
      <c r="UBK15" s="293"/>
      <c r="UBL15" s="293"/>
      <c r="UBM15" s="293"/>
      <c r="UBN15" s="293"/>
      <c r="UBO15" s="293"/>
      <c r="UBP15" s="293"/>
      <c r="UBQ15" s="293"/>
      <c r="UBR15" s="293"/>
      <c r="UBS15" s="293"/>
      <c r="UBT15" s="293"/>
      <c r="UBU15" s="293"/>
      <c r="UBV15" s="293"/>
      <c r="UBW15" s="293"/>
      <c r="UBX15" s="293"/>
      <c r="UBY15" s="293"/>
      <c r="UBZ15" s="293"/>
      <c r="UCA15" s="293"/>
      <c r="UCB15" s="293"/>
      <c r="UCC15" s="293"/>
      <c r="UCD15" s="293"/>
      <c r="UCE15" s="293"/>
      <c r="UCF15" s="293"/>
      <c r="UCG15" s="293"/>
      <c r="UCH15" s="293"/>
      <c r="UCI15" s="293"/>
      <c r="UCJ15" s="293"/>
      <c r="UCK15" s="293"/>
      <c r="UCL15" s="293"/>
      <c r="UCM15" s="293"/>
      <c r="UCN15" s="293"/>
      <c r="UCO15" s="293"/>
      <c r="UCP15" s="293"/>
      <c r="UCQ15" s="293"/>
      <c r="UCR15" s="293"/>
      <c r="UCS15" s="293"/>
      <c r="UCT15" s="293"/>
      <c r="UCU15" s="293"/>
      <c r="UCV15" s="293"/>
      <c r="UCW15" s="293"/>
      <c r="UCX15" s="293"/>
      <c r="UCY15" s="293"/>
      <c r="UCZ15" s="293"/>
      <c r="UDA15" s="293"/>
      <c r="UDB15" s="293"/>
      <c r="UDC15" s="293"/>
      <c r="UDD15" s="293"/>
      <c r="UDE15" s="293"/>
      <c r="UDF15" s="293"/>
      <c r="UDG15" s="293"/>
      <c r="UDH15" s="293"/>
      <c r="UDI15" s="293"/>
      <c r="UDJ15" s="293"/>
      <c r="UDK15" s="293"/>
      <c r="UDL15" s="293"/>
      <c r="UDM15" s="293"/>
      <c r="UDN15" s="293"/>
      <c r="UDO15" s="293"/>
      <c r="UDP15" s="293"/>
      <c r="UDQ15" s="293"/>
      <c r="UDR15" s="293"/>
      <c r="UDS15" s="293"/>
      <c r="UDT15" s="293"/>
      <c r="UDU15" s="293"/>
      <c r="UDV15" s="293"/>
      <c r="UDW15" s="293"/>
      <c r="UDX15" s="293"/>
      <c r="UDY15" s="293"/>
      <c r="UDZ15" s="293"/>
      <c r="UEA15" s="293"/>
      <c r="UEB15" s="293"/>
      <c r="UEC15" s="293"/>
      <c r="UED15" s="293"/>
      <c r="UEE15" s="293"/>
      <c r="UEF15" s="293"/>
      <c r="UEG15" s="293"/>
      <c r="UEH15" s="293"/>
      <c r="UEI15" s="293"/>
      <c r="UEJ15" s="293"/>
      <c r="UEK15" s="293"/>
      <c r="UEL15" s="293"/>
      <c r="UEM15" s="293"/>
      <c r="UEN15" s="293"/>
      <c r="UEO15" s="293"/>
      <c r="UEP15" s="293"/>
      <c r="UEQ15" s="293"/>
      <c r="UER15" s="293"/>
      <c r="UES15" s="293"/>
      <c r="UET15" s="293"/>
      <c r="UEU15" s="293"/>
      <c r="UEV15" s="293"/>
      <c r="UEW15" s="293"/>
      <c r="UEX15" s="293"/>
      <c r="UEY15" s="293"/>
      <c r="UEZ15" s="293"/>
      <c r="UFA15" s="293"/>
      <c r="UFB15" s="293"/>
      <c r="UFC15" s="293"/>
      <c r="UFD15" s="293"/>
      <c r="UFE15" s="293"/>
      <c r="UFF15" s="293"/>
      <c r="UFG15" s="293"/>
      <c r="UFH15" s="293"/>
      <c r="UFI15" s="293"/>
      <c r="UFJ15" s="293"/>
      <c r="UFK15" s="293"/>
      <c r="UFL15" s="293"/>
      <c r="UFM15" s="293"/>
      <c r="UFN15" s="293"/>
      <c r="UFO15" s="293"/>
      <c r="UFP15" s="293"/>
      <c r="UFQ15" s="293"/>
      <c r="UFR15" s="293"/>
      <c r="UFS15" s="293"/>
      <c r="UFT15" s="293"/>
      <c r="UFU15" s="293"/>
      <c r="UFV15" s="293"/>
      <c r="UFW15" s="293"/>
      <c r="UFX15" s="293"/>
      <c r="UFY15" s="293"/>
      <c r="UFZ15" s="293"/>
      <c r="UGA15" s="293"/>
      <c r="UGB15" s="293"/>
      <c r="UGC15" s="293"/>
      <c r="UGD15" s="293"/>
      <c r="UGE15" s="293"/>
      <c r="UGF15" s="293"/>
      <c r="UGG15" s="293"/>
      <c r="UGH15" s="293"/>
      <c r="UGI15" s="293"/>
      <c r="UGJ15" s="293"/>
      <c r="UGK15" s="293"/>
      <c r="UGL15" s="293"/>
      <c r="UGM15" s="293"/>
      <c r="UGN15" s="293"/>
      <c r="UGO15" s="293"/>
      <c r="UGP15" s="293"/>
      <c r="UGQ15" s="293"/>
      <c r="UGR15" s="293"/>
      <c r="UGS15" s="293"/>
      <c r="UGT15" s="293"/>
      <c r="UGU15" s="293"/>
      <c r="UGV15" s="293"/>
      <c r="UGW15" s="293"/>
      <c r="UGX15" s="293"/>
      <c r="UGY15" s="293"/>
      <c r="UGZ15" s="293"/>
      <c r="UHA15" s="293"/>
      <c r="UHB15" s="293"/>
      <c r="UHC15" s="293"/>
      <c r="UHD15" s="293"/>
      <c r="UHE15" s="293"/>
      <c r="UHF15" s="293"/>
      <c r="UHG15" s="293"/>
      <c r="UHH15" s="293"/>
      <c r="UHI15" s="293"/>
      <c r="UHJ15" s="293"/>
      <c r="UHK15" s="293"/>
      <c r="UHL15" s="293"/>
      <c r="UHM15" s="293"/>
      <c r="UHN15" s="293"/>
      <c r="UHO15" s="293"/>
      <c r="UHP15" s="293"/>
      <c r="UHQ15" s="293"/>
      <c r="UHR15" s="293"/>
      <c r="UHS15" s="293"/>
      <c r="UHT15" s="293"/>
      <c r="UHU15" s="293"/>
      <c r="UHV15" s="293"/>
      <c r="UHW15" s="293"/>
      <c r="UHX15" s="293"/>
      <c r="UHY15" s="293"/>
      <c r="UHZ15" s="293"/>
      <c r="UIA15" s="293"/>
      <c r="UIB15" s="293"/>
      <c r="UIC15" s="293"/>
      <c r="UID15" s="293"/>
      <c r="UIE15" s="293"/>
      <c r="UIF15" s="293"/>
      <c r="UIG15" s="293"/>
      <c r="UIH15" s="293"/>
      <c r="UII15" s="293"/>
      <c r="UIJ15" s="293"/>
      <c r="UIK15" s="293"/>
      <c r="UIL15" s="293"/>
      <c r="UIM15" s="293"/>
      <c r="UIN15" s="293"/>
      <c r="UIO15" s="293"/>
      <c r="UIP15" s="293"/>
      <c r="UIQ15" s="293"/>
      <c r="UIR15" s="293"/>
      <c r="UIS15" s="293"/>
      <c r="UIT15" s="293"/>
      <c r="UIU15" s="293"/>
      <c r="UIV15" s="293"/>
      <c r="UIW15" s="293"/>
      <c r="UIX15" s="293"/>
      <c r="UIY15" s="293"/>
      <c r="UIZ15" s="293"/>
      <c r="UJA15" s="293"/>
      <c r="UJB15" s="293"/>
      <c r="UJC15" s="293"/>
      <c r="UJD15" s="293"/>
      <c r="UJE15" s="293"/>
      <c r="UJF15" s="293"/>
      <c r="UJG15" s="293"/>
      <c r="UJH15" s="293"/>
      <c r="UJI15" s="293"/>
      <c r="UJJ15" s="293"/>
      <c r="UJK15" s="293"/>
      <c r="UJL15" s="293"/>
      <c r="UJM15" s="293"/>
      <c r="UJN15" s="293"/>
      <c r="UJO15" s="293"/>
      <c r="UJP15" s="293"/>
      <c r="UJQ15" s="293"/>
      <c r="UJR15" s="293"/>
      <c r="UJS15" s="293"/>
      <c r="UJT15" s="293"/>
      <c r="UJU15" s="293"/>
      <c r="UJV15" s="293"/>
      <c r="UJW15" s="293"/>
      <c r="UJX15" s="293"/>
      <c r="UJY15" s="293"/>
      <c r="UJZ15" s="293"/>
      <c r="UKA15" s="293"/>
      <c r="UKB15" s="293"/>
      <c r="UKC15" s="293"/>
      <c r="UKD15" s="293"/>
      <c r="UKE15" s="293"/>
      <c r="UKF15" s="293"/>
      <c r="UKG15" s="293"/>
      <c r="UKH15" s="293"/>
      <c r="UKI15" s="293"/>
      <c r="UKJ15" s="293"/>
      <c r="UKK15" s="293"/>
      <c r="UKL15" s="293"/>
      <c r="UKM15" s="293"/>
      <c r="UKN15" s="293"/>
      <c r="UKO15" s="293"/>
      <c r="UKP15" s="293"/>
      <c r="UKQ15" s="293"/>
      <c r="UKR15" s="293"/>
      <c r="UKS15" s="293"/>
      <c r="UKT15" s="293"/>
      <c r="UKU15" s="293"/>
      <c r="UKV15" s="293"/>
      <c r="UKW15" s="293"/>
      <c r="UKX15" s="293"/>
      <c r="UKY15" s="293"/>
      <c r="UKZ15" s="293"/>
      <c r="ULA15" s="293"/>
      <c r="ULB15" s="293"/>
      <c r="ULC15" s="293"/>
      <c r="ULD15" s="293"/>
      <c r="ULE15" s="293"/>
      <c r="ULF15" s="293"/>
      <c r="ULG15" s="293"/>
      <c r="ULH15" s="293"/>
      <c r="ULI15" s="293"/>
      <c r="ULJ15" s="293"/>
      <c r="ULK15" s="293"/>
      <c r="ULL15" s="293"/>
      <c r="ULM15" s="293"/>
      <c r="ULN15" s="293"/>
      <c r="ULO15" s="293"/>
      <c r="ULP15" s="293"/>
      <c r="ULQ15" s="293"/>
      <c r="ULR15" s="293"/>
      <c r="ULS15" s="293"/>
      <c r="ULT15" s="293"/>
      <c r="ULU15" s="293"/>
      <c r="ULV15" s="293"/>
      <c r="ULW15" s="293"/>
      <c r="ULX15" s="293"/>
      <c r="ULY15" s="293"/>
      <c r="ULZ15" s="293"/>
      <c r="UMA15" s="293"/>
      <c r="UMB15" s="293"/>
      <c r="UMC15" s="293"/>
      <c r="UMD15" s="293"/>
      <c r="UME15" s="293"/>
      <c r="UMF15" s="293"/>
      <c r="UMG15" s="293"/>
      <c r="UMH15" s="293"/>
      <c r="UMI15" s="293"/>
      <c r="UMJ15" s="293"/>
      <c r="UMK15" s="293"/>
      <c r="UML15" s="293"/>
      <c r="UMM15" s="293"/>
      <c r="UMN15" s="293"/>
      <c r="UMO15" s="293"/>
      <c r="UMP15" s="293"/>
      <c r="UMQ15" s="293"/>
      <c r="UMR15" s="293"/>
      <c r="UMS15" s="293"/>
      <c r="UMT15" s="293"/>
      <c r="UMU15" s="293"/>
      <c r="UMV15" s="293"/>
      <c r="UMW15" s="293"/>
      <c r="UMX15" s="293"/>
      <c r="UMY15" s="293"/>
      <c r="UMZ15" s="293"/>
      <c r="UNA15" s="293"/>
      <c r="UNB15" s="293"/>
      <c r="UNC15" s="293"/>
      <c r="UND15" s="293"/>
      <c r="UNE15" s="293"/>
      <c r="UNF15" s="293"/>
      <c r="UNG15" s="293"/>
      <c r="UNH15" s="293"/>
      <c r="UNI15" s="293"/>
      <c r="UNJ15" s="293"/>
      <c r="UNK15" s="293"/>
      <c r="UNL15" s="293"/>
      <c r="UNM15" s="293"/>
      <c r="UNN15" s="293"/>
      <c r="UNO15" s="293"/>
      <c r="UNP15" s="293"/>
      <c r="UNQ15" s="293"/>
      <c r="UNR15" s="293"/>
      <c r="UNS15" s="293"/>
      <c r="UNT15" s="293"/>
      <c r="UNU15" s="293"/>
      <c r="UNV15" s="293"/>
      <c r="UNW15" s="293"/>
      <c r="UNX15" s="293"/>
      <c r="UNY15" s="293"/>
      <c r="UNZ15" s="293"/>
      <c r="UOA15" s="293"/>
      <c r="UOB15" s="293"/>
      <c r="UOC15" s="293"/>
      <c r="UOD15" s="293"/>
      <c r="UOE15" s="293"/>
      <c r="UOF15" s="293"/>
      <c r="UOG15" s="293"/>
      <c r="UOH15" s="293"/>
      <c r="UOI15" s="293"/>
      <c r="UOJ15" s="293"/>
      <c r="UOK15" s="293"/>
      <c r="UOL15" s="293"/>
      <c r="UOM15" s="293"/>
      <c r="UON15" s="293"/>
      <c r="UOO15" s="293"/>
      <c r="UOP15" s="293"/>
      <c r="UOQ15" s="293"/>
      <c r="UOR15" s="293"/>
      <c r="UOS15" s="293"/>
      <c r="UOT15" s="293"/>
      <c r="UOU15" s="293"/>
      <c r="UOV15" s="293"/>
      <c r="UOW15" s="293"/>
      <c r="UOX15" s="293"/>
      <c r="UOY15" s="293"/>
      <c r="UOZ15" s="293"/>
      <c r="UPA15" s="293"/>
      <c r="UPB15" s="293"/>
      <c r="UPC15" s="293"/>
      <c r="UPD15" s="293"/>
      <c r="UPE15" s="293"/>
      <c r="UPF15" s="293"/>
      <c r="UPG15" s="293"/>
      <c r="UPH15" s="293"/>
      <c r="UPI15" s="293"/>
      <c r="UPJ15" s="293"/>
      <c r="UPK15" s="293"/>
      <c r="UPL15" s="293"/>
      <c r="UPM15" s="293"/>
      <c r="UPN15" s="293"/>
      <c r="UPO15" s="293"/>
      <c r="UPP15" s="293"/>
      <c r="UPQ15" s="293"/>
      <c r="UPR15" s="293"/>
      <c r="UPS15" s="293"/>
      <c r="UPT15" s="293"/>
      <c r="UPU15" s="293"/>
      <c r="UPV15" s="293"/>
      <c r="UPW15" s="293"/>
      <c r="UPX15" s="293"/>
      <c r="UPY15" s="293"/>
      <c r="UPZ15" s="293"/>
      <c r="UQA15" s="293"/>
      <c r="UQB15" s="293"/>
      <c r="UQC15" s="293"/>
      <c r="UQD15" s="293"/>
      <c r="UQE15" s="293"/>
      <c r="UQF15" s="293"/>
      <c r="UQG15" s="293"/>
      <c r="UQH15" s="293"/>
      <c r="UQI15" s="293"/>
      <c r="UQJ15" s="293"/>
      <c r="UQK15" s="293"/>
      <c r="UQL15" s="293"/>
      <c r="UQM15" s="293"/>
      <c r="UQN15" s="293"/>
      <c r="UQO15" s="293"/>
      <c r="UQP15" s="293"/>
      <c r="UQQ15" s="293"/>
      <c r="UQR15" s="293"/>
      <c r="UQS15" s="293"/>
      <c r="UQT15" s="293"/>
      <c r="UQU15" s="293"/>
      <c r="UQV15" s="293"/>
      <c r="UQW15" s="293"/>
      <c r="UQX15" s="293"/>
      <c r="UQY15" s="293"/>
      <c r="UQZ15" s="293"/>
      <c r="URA15" s="293"/>
      <c r="URB15" s="293"/>
      <c r="URC15" s="293"/>
      <c r="URD15" s="293"/>
      <c r="URE15" s="293"/>
      <c r="URF15" s="293"/>
      <c r="URG15" s="293"/>
      <c r="URH15" s="293"/>
      <c r="URI15" s="293"/>
      <c r="URJ15" s="293"/>
      <c r="URK15" s="293"/>
      <c r="URL15" s="293"/>
      <c r="URM15" s="293"/>
      <c r="URN15" s="293"/>
      <c r="URO15" s="293"/>
      <c r="URP15" s="293"/>
      <c r="URQ15" s="293"/>
      <c r="URR15" s="293"/>
      <c r="URS15" s="293"/>
      <c r="URT15" s="293"/>
      <c r="URU15" s="293"/>
      <c r="URV15" s="293"/>
      <c r="URW15" s="293"/>
      <c r="URX15" s="293"/>
      <c r="URY15" s="293"/>
      <c r="URZ15" s="293"/>
      <c r="USA15" s="293"/>
      <c r="USB15" s="293"/>
      <c r="USC15" s="293"/>
      <c r="USD15" s="293"/>
      <c r="USE15" s="293"/>
      <c r="USF15" s="293"/>
      <c r="USG15" s="293"/>
      <c r="USH15" s="293"/>
      <c r="USI15" s="293"/>
      <c r="USJ15" s="293"/>
      <c r="USK15" s="293"/>
      <c r="USL15" s="293"/>
      <c r="USM15" s="293"/>
      <c r="USN15" s="293"/>
      <c r="USO15" s="293"/>
      <c r="USP15" s="293"/>
      <c r="USQ15" s="293"/>
      <c r="USR15" s="293"/>
      <c r="USS15" s="293"/>
      <c r="UST15" s="293"/>
      <c r="USU15" s="293"/>
      <c r="USV15" s="293"/>
      <c r="USW15" s="293"/>
      <c r="USX15" s="293"/>
      <c r="USY15" s="293"/>
      <c r="USZ15" s="293"/>
      <c r="UTA15" s="293"/>
      <c r="UTB15" s="293"/>
      <c r="UTC15" s="293"/>
      <c r="UTD15" s="293"/>
      <c r="UTE15" s="293"/>
      <c r="UTF15" s="293"/>
      <c r="UTG15" s="293"/>
      <c r="UTH15" s="293"/>
      <c r="UTI15" s="293"/>
      <c r="UTJ15" s="293"/>
      <c r="UTK15" s="293"/>
      <c r="UTL15" s="293"/>
      <c r="UTM15" s="293"/>
      <c r="UTN15" s="293"/>
      <c r="UTO15" s="293"/>
      <c r="UTP15" s="293"/>
      <c r="UTQ15" s="293"/>
      <c r="UTR15" s="293"/>
      <c r="UTS15" s="293"/>
      <c r="UTT15" s="293"/>
      <c r="UTU15" s="293"/>
      <c r="UTV15" s="293"/>
      <c r="UTW15" s="293"/>
      <c r="UTX15" s="293"/>
      <c r="UTY15" s="293"/>
      <c r="UTZ15" s="293"/>
      <c r="UUA15" s="293"/>
      <c r="UUB15" s="293"/>
      <c r="UUC15" s="293"/>
      <c r="UUD15" s="293"/>
      <c r="UUE15" s="293"/>
      <c r="UUF15" s="293"/>
      <c r="UUG15" s="293"/>
      <c r="UUH15" s="293"/>
      <c r="UUI15" s="293"/>
      <c r="UUJ15" s="293"/>
      <c r="UUK15" s="293"/>
      <c r="UUL15" s="293"/>
      <c r="UUM15" s="293"/>
      <c r="UUN15" s="293"/>
      <c r="UUO15" s="293"/>
      <c r="UUP15" s="293"/>
      <c r="UUQ15" s="293"/>
      <c r="UUR15" s="293"/>
      <c r="UUS15" s="293"/>
      <c r="UUT15" s="293"/>
      <c r="UUU15" s="293"/>
      <c r="UUV15" s="293"/>
      <c r="UUW15" s="293"/>
      <c r="UUX15" s="293"/>
      <c r="UUY15" s="293"/>
      <c r="UUZ15" s="293"/>
      <c r="UVA15" s="293"/>
      <c r="UVB15" s="293"/>
      <c r="UVC15" s="293"/>
      <c r="UVD15" s="293"/>
      <c r="UVE15" s="293"/>
      <c r="UVF15" s="293"/>
      <c r="UVG15" s="293"/>
      <c r="UVH15" s="293"/>
      <c r="UVI15" s="293"/>
      <c r="UVJ15" s="293"/>
      <c r="UVK15" s="293"/>
      <c r="UVL15" s="293"/>
      <c r="UVM15" s="293"/>
      <c r="UVN15" s="293"/>
      <c r="UVO15" s="293"/>
      <c r="UVP15" s="293"/>
      <c r="UVQ15" s="293"/>
      <c r="UVR15" s="293"/>
      <c r="UVS15" s="293"/>
      <c r="UVT15" s="293"/>
      <c r="UVU15" s="293"/>
      <c r="UVV15" s="293"/>
      <c r="UVW15" s="293"/>
      <c r="UVX15" s="293"/>
      <c r="UVY15" s="293"/>
      <c r="UVZ15" s="293"/>
      <c r="UWA15" s="293"/>
      <c r="UWB15" s="293"/>
      <c r="UWC15" s="293"/>
      <c r="UWD15" s="293"/>
      <c r="UWE15" s="293"/>
      <c r="UWF15" s="293"/>
      <c r="UWG15" s="293"/>
      <c r="UWH15" s="293"/>
      <c r="UWI15" s="293"/>
      <c r="UWJ15" s="293"/>
      <c r="UWK15" s="293"/>
      <c r="UWL15" s="293"/>
      <c r="UWM15" s="293"/>
      <c r="UWN15" s="293"/>
      <c r="UWO15" s="293"/>
      <c r="UWP15" s="293"/>
      <c r="UWQ15" s="293"/>
      <c r="UWR15" s="293"/>
      <c r="UWS15" s="293"/>
      <c r="UWT15" s="293"/>
      <c r="UWU15" s="293"/>
      <c r="UWV15" s="293"/>
      <c r="UWW15" s="293"/>
      <c r="UWX15" s="293"/>
      <c r="UWY15" s="293"/>
      <c r="UWZ15" s="293"/>
      <c r="UXA15" s="293"/>
      <c r="UXB15" s="293"/>
      <c r="UXC15" s="293"/>
      <c r="UXD15" s="293"/>
      <c r="UXE15" s="293"/>
      <c r="UXF15" s="293"/>
      <c r="UXG15" s="293"/>
      <c r="UXH15" s="293"/>
      <c r="UXI15" s="293"/>
      <c r="UXJ15" s="293"/>
      <c r="UXK15" s="293"/>
      <c r="UXL15" s="293"/>
      <c r="UXM15" s="293"/>
      <c r="UXN15" s="293"/>
      <c r="UXO15" s="293"/>
      <c r="UXP15" s="293"/>
      <c r="UXQ15" s="293"/>
      <c r="UXR15" s="293"/>
      <c r="UXS15" s="293"/>
      <c r="UXT15" s="293"/>
      <c r="UXU15" s="293"/>
      <c r="UXV15" s="293"/>
      <c r="UXW15" s="293"/>
      <c r="UXX15" s="293"/>
      <c r="UXY15" s="293"/>
      <c r="UXZ15" s="293"/>
      <c r="UYA15" s="293"/>
      <c r="UYB15" s="293"/>
      <c r="UYC15" s="293"/>
      <c r="UYD15" s="293"/>
      <c r="UYE15" s="293"/>
      <c r="UYF15" s="293"/>
      <c r="UYG15" s="293"/>
      <c r="UYH15" s="293"/>
      <c r="UYI15" s="293"/>
      <c r="UYJ15" s="293"/>
      <c r="UYK15" s="293"/>
      <c r="UYL15" s="293"/>
      <c r="UYM15" s="293"/>
      <c r="UYN15" s="293"/>
      <c r="UYO15" s="293"/>
      <c r="UYP15" s="293"/>
      <c r="UYQ15" s="293"/>
      <c r="UYR15" s="293"/>
      <c r="UYS15" s="293"/>
      <c r="UYT15" s="293"/>
      <c r="UYU15" s="293"/>
      <c r="UYV15" s="293"/>
      <c r="UYW15" s="293"/>
      <c r="UYX15" s="293"/>
      <c r="UYY15" s="293"/>
      <c r="UYZ15" s="293"/>
      <c r="UZA15" s="293"/>
      <c r="UZB15" s="293"/>
      <c r="UZC15" s="293"/>
      <c r="UZD15" s="293"/>
      <c r="UZE15" s="293"/>
      <c r="UZF15" s="293"/>
      <c r="UZG15" s="293"/>
      <c r="UZH15" s="293"/>
      <c r="UZI15" s="293"/>
      <c r="UZJ15" s="293"/>
      <c r="UZK15" s="293"/>
      <c r="UZL15" s="293"/>
      <c r="UZM15" s="293"/>
      <c r="UZN15" s="293"/>
      <c r="UZO15" s="293"/>
      <c r="UZP15" s="293"/>
      <c r="UZQ15" s="293"/>
      <c r="UZR15" s="293"/>
      <c r="UZS15" s="293"/>
      <c r="UZT15" s="293"/>
      <c r="UZU15" s="293"/>
      <c r="UZV15" s="293"/>
      <c r="UZW15" s="293"/>
      <c r="UZX15" s="293"/>
      <c r="UZY15" s="293"/>
      <c r="UZZ15" s="293"/>
      <c r="VAA15" s="293"/>
      <c r="VAB15" s="293"/>
      <c r="VAC15" s="293"/>
      <c r="VAD15" s="293"/>
      <c r="VAE15" s="293"/>
      <c r="VAF15" s="293"/>
      <c r="VAG15" s="293"/>
      <c r="VAH15" s="293"/>
      <c r="VAI15" s="293"/>
      <c r="VAJ15" s="293"/>
      <c r="VAK15" s="293"/>
      <c r="VAL15" s="293"/>
      <c r="VAM15" s="293"/>
      <c r="VAN15" s="293"/>
      <c r="VAO15" s="293"/>
      <c r="VAP15" s="293"/>
      <c r="VAQ15" s="293"/>
      <c r="VAR15" s="293"/>
      <c r="VAS15" s="293"/>
      <c r="VAT15" s="293"/>
      <c r="VAU15" s="293"/>
      <c r="VAV15" s="293"/>
      <c r="VAW15" s="293"/>
      <c r="VAX15" s="293"/>
      <c r="VAY15" s="293"/>
      <c r="VAZ15" s="293"/>
      <c r="VBA15" s="293"/>
      <c r="VBB15" s="293"/>
      <c r="VBC15" s="293"/>
      <c r="VBD15" s="293"/>
      <c r="VBE15" s="293"/>
      <c r="VBF15" s="293"/>
      <c r="VBG15" s="293"/>
      <c r="VBH15" s="293"/>
      <c r="VBI15" s="293"/>
      <c r="VBJ15" s="293"/>
      <c r="VBK15" s="293"/>
      <c r="VBL15" s="293"/>
      <c r="VBM15" s="293"/>
      <c r="VBN15" s="293"/>
      <c r="VBO15" s="293"/>
      <c r="VBP15" s="293"/>
      <c r="VBQ15" s="293"/>
      <c r="VBR15" s="293"/>
      <c r="VBS15" s="293"/>
      <c r="VBT15" s="293"/>
      <c r="VBU15" s="293"/>
      <c r="VBV15" s="293"/>
      <c r="VBW15" s="293"/>
      <c r="VBX15" s="293"/>
      <c r="VBY15" s="293"/>
      <c r="VBZ15" s="293"/>
      <c r="VCA15" s="293"/>
      <c r="VCB15" s="293"/>
      <c r="VCC15" s="293"/>
      <c r="VCD15" s="293"/>
      <c r="VCE15" s="293"/>
      <c r="VCF15" s="293"/>
      <c r="VCG15" s="293"/>
      <c r="VCH15" s="293"/>
      <c r="VCI15" s="293"/>
      <c r="VCJ15" s="293"/>
      <c r="VCK15" s="293"/>
      <c r="VCL15" s="293"/>
      <c r="VCM15" s="293"/>
      <c r="VCN15" s="293"/>
      <c r="VCO15" s="293"/>
      <c r="VCP15" s="293"/>
      <c r="VCQ15" s="293"/>
      <c r="VCR15" s="293"/>
      <c r="VCS15" s="293"/>
      <c r="VCT15" s="293"/>
      <c r="VCU15" s="293"/>
      <c r="VCV15" s="293"/>
      <c r="VCW15" s="293"/>
      <c r="VCX15" s="293"/>
      <c r="VCY15" s="293"/>
      <c r="VCZ15" s="293"/>
      <c r="VDA15" s="293"/>
      <c r="VDB15" s="293"/>
      <c r="VDC15" s="293"/>
      <c r="VDD15" s="293"/>
      <c r="VDE15" s="293"/>
      <c r="VDF15" s="293"/>
      <c r="VDG15" s="293"/>
      <c r="VDH15" s="293"/>
      <c r="VDI15" s="293"/>
      <c r="VDJ15" s="293"/>
      <c r="VDK15" s="293"/>
      <c r="VDL15" s="293"/>
      <c r="VDM15" s="293"/>
      <c r="VDN15" s="293"/>
      <c r="VDO15" s="293"/>
      <c r="VDP15" s="293"/>
      <c r="VDQ15" s="293"/>
      <c r="VDR15" s="293"/>
      <c r="VDS15" s="293"/>
      <c r="VDT15" s="293"/>
      <c r="VDU15" s="293"/>
      <c r="VDV15" s="293"/>
      <c r="VDW15" s="293"/>
      <c r="VDX15" s="293"/>
      <c r="VDY15" s="293"/>
      <c r="VDZ15" s="293"/>
      <c r="VEA15" s="293"/>
      <c r="VEB15" s="293"/>
      <c r="VEC15" s="293"/>
      <c r="VED15" s="293"/>
      <c r="VEE15" s="293"/>
      <c r="VEF15" s="293"/>
      <c r="VEG15" s="293"/>
      <c r="VEH15" s="293"/>
      <c r="VEI15" s="293"/>
      <c r="VEJ15" s="293"/>
      <c r="VEK15" s="293"/>
      <c r="VEL15" s="293"/>
      <c r="VEM15" s="293"/>
      <c r="VEN15" s="293"/>
      <c r="VEO15" s="293"/>
      <c r="VEP15" s="293"/>
      <c r="VEQ15" s="293"/>
      <c r="VER15" s="293"/>
      <c r="VES15" s="293"/>
      <c r="VET15" s="293"/>
      <c r="VEU15" s="293"/>
      <c r="VEV15" s="293"/>
      <c r="VEW15" s="293"/>
      <c r="VEX15" s="293"/>
      <c r="VEY15" s="293"/>
      <c r="VEZ15" s="293"/>
      <c r="VFA15" s="293"/>
      <c r="VFB15" s="293"/>
      <c r="VFC15" s="293"/>
      <c r="VFD15" s="293"/>
      <c r="VFE15" s="293"/>
      <c r="VFF15" s="293"/>
      <c r="VFG15" s="293"/>
      <c r="VFH15" s="293"/>
      <c r="VFI15" s="293"/>
      <c r="VFJ15" s="293"/>
      <c r="VFK15" s="293"/>
      <c r="VFL15" s="293"/>
      <c r="VFM15" s="293"/>
      <c r="VFN15" s="293"/>
      <c r="VFO15" s="293"/>
      <c r="VFP15" s="293"/>
      <c r="VFQ15" s="293"/>
      <c r="VFR15" s="293"/>
      <c r="VFS15" s="293"/>
      <c r="VFT15" s="293"/>
      <c r="VFU15" s="293"/>
      <c r="VFV15" s="293"/>
      <c r="VFW15" s="293"/>
      <c r="VFX15" s="293"/>
      <c r="VFY15" s="293"/>
      <c r="VFZ15" s="293"/>
      <c r="VGA15" s="293"/>
      <c r="VGB15" s="293"/>
      <c r="VGC15" s="293"/>
      <c r="VGD15" s="293"/>
      <c r="VGE15" s="293"/>
      <c r="VGF15" s="293"/>
      <c r="VGG15" s="293"/>
      <c r="VGH15" s="293"/>
      <c r="VGI15" s="293"/>
      <c r="VGJ15" s="293"/>
      <c r="VGK15" s="293"/>
      <c r="VGL15" s="293"/>
      <c r="VGM15" s="293"/>
      <c r="VGN15" s="293"/>
      <c r="VGO15" s="293"/>
      <c r="VGP15" s="293"/>
      <c r="VGQ15" s="293"/>
      <c r="VGR15" s="293"/>
      <c r="VGS15" s="293"/>
      <c r="VGT15" s="293"/>
      <c r="VGU15" s="293"/>
      <c r="VGV15" s="293"/>
      <c r="VGW15" s="293"/>
      <c r="VGX15" s="293"/>
      <c r="VGY15" s="293"/>
      <c r="VGZ15" s="293"/>
      <c r="VHA15" s="293"/>
      <c r="VHB15" s="293"/>
      <c r="VHC15" s="293"/>
      <c r="VHD15" s="293"/>
      <c r="VHE15" s="293"/>
      <c r="VHF15" s="293"/>
      <c r="VHG15" s="293"/>
      <c r="VHH15" s="293"/>
      <c r="VHI15" s="293"/>
      <c r="VHJ15" s="293"/>
      <c r="VHK15" s="293"/>
      <c r="VHL15" s="293"/>
      <c r="VHM15" s="293"/>
      <c r="VHN15" s="293"/>
      <c r="VHO15" s="293"/>
      <c r="VHP15" s="293"/>
      <c r="VHQ15" s="293"/>
      <c r="VHR15" s="293"/>
      <c r="VHS15" s="293"/>
      <c r="VHT15" s="293"/>
      <c r="VHU15" s="293"/>
      <c r="VHV15" s="293"/>
      <c r="VHW15" s="293"/>
      <c r="VHX15" s="293"/>
      <c r="VHY15" s="293"/>
      <c r="VHZ15" s="293"/>
      <c r="VIA15" s="293"/>
      <c r="VIB15" s="293"/>
      <c r="VIC15" s="293"/>
      <c r="VID15" s="293"/>
      <c r="VIE15" s="293"/>
      <c r="VIF15" s="293"/>
      <c r="VIG15" s="293"/>
      <c r="VIH15" s="293"/>
      <c r="VII15" s="293"/>
      <c r="VIJ15" s="293"/>
      <c r="VIK15" s="293"/>
      <c r="VIL15" s="293"/>
      <c r="VIM15" s="293"/>
      <c r="VIN15" s="293"/>
      <c r="VIO15" s="293"/>
      <c r="VIP15" s="293"/>
      <c r="VIQ15" s="293"/>
      <c r="VIR15" s="293"/>
      <c r="VIS15" s="293"/>
      <c r="VIT15" s="293"/>
      <c r="VIU15" s="293"/>
      <c r="VIV15" s="293"/>
      <c r="VIW15" s="293"/>
      <c r="VIX15" s="293"/>
      <c r="VIY15" s="293"/>
      <c r="VIZ15" s="293"/>
      <c r="VJA15" s="293"/>
      <c r="VJB15" s="293"/>
      <c r="VJC15" s="293"/>
      <c r="VJD15" s="293"/>
      <c r="VJE15" s="293"/>
      <c r="VJF15" s="293"/>
      <c r="VJG15" s="293"/>
      <c r="VJH15" s="293"/>
      <c r="VJI15" s="293"/>
      <c r="VJJ15" s="293"/>
      <c r="VJK15" s="293"/>
      <c r="VJL15" s="293"/>
      <c r="VJM15" s="293"/>
      <c r="VJN15" s="293"/>
      <c r="VJO15" s="293"/>
      <c r="VJP15" s="293"/>
      <c r="VJQ15" s="293"/>
      <c r="VJR15" s="293"/>
      <c r="VJS15" s="293"/>
      <c r="VJT15" s="293"/>
      <c r="VJU15" s="293"/>
      <c r="VJV15" s="293"/>
      <c r="VJW15" s="293"/>
      <c r="VJX15" s="293"/>
      <c r="VJY15" s="293"/>
      <c r="VJZ15" s="293"/>
      <c r="VKA15" s="293"/>
      <c r="VKB15" s="293"/>
      <c r="VKC15" s="293"/>
      <c r="VKD15" s="293"/>
      <c r="VKE15" s="293"/>
      <c r="VKF15" s="293"/>
      <c r="VKG15" s="293"/>
      <c r="VKH15" s="293"/>
      <c r="VKI15" s="293"/>
      <c r="VKJ15" s="293"/>
      <c r="VKK15" s="293"/>
      <c r="VKL15" s="293"/>
      <c r="VKM15" s="293"/>
      <c r="VKN15" s="293"/>
      <c r="VKO15" s="293"/>
      <c r="VKP15" s="293"/>
      <c r="VKQ15" s="293"/>
      <c r="VKR15" s="293"/>
      <c r="VKS15" s="293"/>
      <c r="VKT15" s="293"/>
      <c r="VKU15" s="293"/>
      <c r="VKV15" s="293"/>
      <c r="VKW15" s="293"/>
      <c r="VKX15" s="293"/>
      <c r="VKY15" s="293"/>
      <c r="VKZ15" s="293"/>
      <c r="VLA15" s="293"/>
      <c r="VLB15" s="293"/>
      <c r="VLC15" s="293"/>
      <c r="VLD15" s="293"/>
      <c r="VLE15" s="293"/>
      <c r="VLF15" s="293"/>
      <c r="VLG15" s="293"/>
      <c r="VLH15" s="293"/>
      <c r="VLI15" s="293"/>
      <c r="VLJ15" s="293"/>
      <c r="VLK15" s="293"/>
      <c r="VLL15" s="293"/>
      <c r="VLM15" s="293"/>
      <c r="VLN15" s="293"/>
      <c r="VLO15" s="293"/>
      <c r="VLP15" s="293"/>
      <c r="VLQ15" s="293"/>
      <c r="VLR15" s="293"/>
      <c r="VLS15" s="293"/>
      <c r="VLT15" s="293"/>
      <c r="VLU15" s="293"/>
      <c r="VLV15" s="293"/>
      <c r="VLW15" s="293"/>
      <c r="VLX15" s="293"/>
      <c r="VLY15" s="293"/>
      <c r="VLZ15" s="293"/>
      <c r="VMA15" s="293"/>
      <c r="VMB15" s="293"/>
      <c r="VMC15" s="293"/>
      <c r="VMD15" s="293"/>
      <c r="VME15" s="293"/>
      <c r="VMF15" s="293"/>
      <c r="VMG15" s="293"/>
      <c r="VMH15" s="293"/>
      <c r="VMI15" s="293"/>
      <c r="VMJ15" s="293"/>
      <c r="VMK15" s="293"/>
      <c r="VML15" s="293"/>
      <c r="VMM15" s="293"/>
      <c r="VMN15" s="293"/>
      <c r="VMO15" s="293"/>
      <c r="VMP15" s="293"/>
      <c r="VMQ15" s="293"/>
      <c r="VMR15" s="293"/>
      <c r="VMS15" s="293"/>
      <c r="VMT15" s="293"/>
      <c r="VMU15" s="293"/>
      <c r="VMV15" s="293"/>
      <c r="VMW15" s="293"/>
      <c r="VMX15" s="293"/>
      <c r="VMY15" s="293"/>
      <c r="VMZ15" s="293"/>
      <c r="VNA15" s="293"/>
      <c r="VNB15" s="293"/>
      <c r="VNC15" s="293"/>
      <c r="VND15" s="293"/>
      <c r="VNE15" s="293"/>
      <c r="VNF15" s="293"/>
      <c r="VNG15" s="293"/>
      <c r="VNH15" s="293"/>
      <c r="VNI15" s="293"/>
      <c r="VNJ15" s="293"/>
      <c r="VNK15" s="293"/>
      <c r="VNL15" s="293"/>
      <c r="VNM15" s="293"/>
      <c r="VNN15" s="293"/>
      <c r="VNO15" s="293"/>
      <c r="VNP15" s="293"/>
      <c r="VNQ15" s="293"/>
      <c r="VNR15" s="293"/>
      <c r="VNS15" s="293"/>
      <c r="VNT15" s="293"/>
      <c r="VNU15" s="293"/>
      <c r="VNV15" s="293"/>
      <c r="VNW15" s="293"/>
      <c r="VNX15" s="293"/>
      <c r="VNY15" s="293"/>
      <c r="VNZ15" s="293"/>
      <c r="VOA15" s="293"/>
      <c r="VOB15" s="293"/>
      <c r="VOC15" s="293"/>
      <c r="VOD15" s="293"/>
      <c r="VOE15" s="293"/>
      <c r="VOF15" s="293"/>
      <c r="VOG15" s="293"/>
      <c r="VOH15" s="293"/>
      <c r="VOI15" s="293"/>
      <c r="VOJ15" s="293"/>
      <c r="VOK15" s="293"/>
      <c r="VOL15" s="293"/>
      <c r="VOM15" s="293"/>
      <c r="VON15" s="293"/>
      <c r="VOO15" s="293"/>
      <c r="VOP15" s="293"/>
      <c r="VOQ15" s="293"/>
      <c r="VOR15" s="293"/>
      <c r="VOS15" s="293"/>
      <c r="VOT15" s="293"/>
      <c r="VOU15" s="293"/>
      <c r="VOV15" s="293"/>
      <c r="VOW15" s="293"/>
      <c r="VOX15" s="293"/>
      <c r="VOY15" s="293"/>
      <c r="VOZ15" s="293"/>
      <c r="VPA15" s="293"/>
      <c r="VPB15" s="293"/>
      <c r="VPC15" s="293"/>
      <c r="VPD15" s="293"/>
      <c r="VPE15" s="293"/>
      <c r="VPF15" s="293"/>
      <c r="VPG15" s="293"/>
      <c r="VPH15" s="293"/>
      <c r="VPI15" s="293"/>
      <c r="VPJ15" s="293"/>
      <c r="VPK15" s="293"/>
      <c r="VPL15" s="293"/>
      <c r="VPM15" s="293"/>
      <c r="VPN15" s="293"/>
      <c r="VPO15" s="293"/>
      <c r="VPP15" s="293"/>
      <c r="VPQ15" s="293"/>
      <c r="VPR15" s="293"/>
      <c r="VPS15" s="293"/>
      <c r="VPT15" s="293"/>
      <c r="VPU15" s="293"/>
      <c r="VPV15" s="293"/>
      <c r="VPW15" s="293"/>
      <c r="VPX15" s="293"/>
      <c r="VPY15" s="293"/>
      <c r="VPZ15" s="293"/>
      <c r="VQA15" s="293"/>
      <c r="VQB15" s="293"/>
      <c r="VQC15" s="293"/>
      <c r="VQD15" s="293"/>
      <c r="VQE15" s="293"/>
      <c r="VQF15" s="293"/>
      <c r="VQG15" s="293"/>
      <c r="VQH15" s="293"/>
      <c r="VQI15" s="293"/>
      <c r="VQJ15" s="293"/>
      <c r="VQK15" s="293"/>
      <c r="VQL15" s="293"/>
      <c r="VQM15" s="293"/>
      <c r="VQN15" s="293"/>
      <c r="VQO15" s="293"/>
      <c r="VQP15" s="293"/>
      <c r="VQQ15" s="293"/>
      <c r="VQR15" s="293"/>
      <c r="VQS15" s="293"/>
      <c r="VQT15" s="293"/>
      <c r="VQU15" s="293"/>
      <c r="VQV15" s="293"/>
      <c r="VQW15" s="293"/>
      <c r="VQX15" s="293"/>
      <c r="VQY15" s="293"/>
      <c r="VQZ15" s="293"/>
      <c r="VRA15" s="293"/>
      <c r="VRB15" s="293"/>
      <c r="VRC15" s="293"/>
      <c r="VRD15" s="293"/>
      <c r="VRE15" s="293"/>
      <c r="VRF15" s="293"/>
      <c r="VRG15" s="293"/>
      <c r="VRH15" s="293"/>
      <c r="VRI15" s="293"/>
      <c r="VRJ15" s="293"/>
      <c r="VRK15" s="293"/>
      <c r="VRL15" s="293"/>
      <c r="VRM15" s="293"/>
      <c r="VRN15" s="293"/>
      <c r="VRO15" s="293"/>
      <c r="VRP15" s="293"/>
      <c r="VRQ15" s="293"/>
      <c r="VRR15" s="293"/>
      <c r="VRS15" s="293"/>
      <c r="VRT15" s="293"/>
      <c r="VRU15" s="293"/>
      <c r="VRV15" s="293"/>
      <c r="VRW15" s="293"/>
      <c r="VRX15" s="293"/>
      <c r="VRY15" s="293"/>
      <c r="VRZ15" s="293"/>
      <c r="VSA15" s="293"/>
      <c r="VSB15" s="293"/>
      <c r="VSC15" s="293"/>
      <c r="VSD15" s="293"/>
      <c r="VSE15" s="293"/>
      <c r="VSF15" s="293"/>
      <c r="VSG15" s="293"/>
      <c r="VSH15" s="293"/>
      <c r="VSI15" s="293"/>
      <c r="VSJ15" s="293"/>
      <c r="VSK15" s="293"/>
      <c r="VSL15" s="293"/>
      <c r="VSM15" s="293"/>
      <c r="VSN15" s="293"/>
      <c r="VSO15" s="293"/>
      <c r="VSP15" s="293"/>
      <c r="VSQ15" s="293"/>
      <c r="VSR15" s="293"/>
      <c r="VSS15" s="293"/>
      <c r="VST15" s="293"/>
      <c r="VSU15" s="293"/>
      <c r="VSV15" s="293"/>
      <c r="VSW15" s="293"/>
      <c r="VSX15" s="293"/>
      <c r="VSY15" s="293"/>
      <c r="VSZ15" s="293"/>
      <c r="VTA15" s="293"/>
      <c r="VTB15" s="293"/>
      <c r="VTC15" s="293"/>
      <c r="VTD15" s="293"/>
      <c r="VTE15" s="293"/>
      <c r="VTF15" s="293"/>
      <c r="VTG15" s="293"/>
      <c r="VTH15" s="293"/>
      <c r="VTI15" s="293"/>
      <c r="VTJ15" s="293"/>
      <c r="VTK15" s="293"/>
      <c r="VTL15" s="293"/>
      <c r="VTM15" s="293"/>
      <c r="VTN15" s="293"/>
      <c r="VTO15" s="293"/>
      <c r="VTP15" s="293"/>
      <c r="VTQ15" s="293"/>
      <c r="VTR15" s="293"/>
      <c r="VTS15" s="293"/>
      <c r="VTT15" s="293"/>
      <c r="VTU15" s="293"/>
      <c r="VTV15" s="293"/>
      <c r="VTW15" s="293"/>
      <c r="VTX15" s="293"/>
      <c r="VTY15" s="293"/>
      <c r="VTZ15" s="293"/>
      <c r="VUA15" s="293"/>
      <c r="VUB15" s="293"/>
      <c r="VUC15" s="293"/>
      <c r="VUD15" s="293"/>
      <c r="VUE15" s="293"/>
      <c r="VUF15" s="293"/>
      <c r="VUG15" s="293"/>
      <c r="VUH15" s="293"/>
      <c r="VUI15" s="293"/>
      <c r="VUJ15" s="293"/>
      <c r="VUK15" s="293"/>
      <c r="VUL15" s="293"/>
      <c r="VUM15" s="293"/>
      <c r="VUN15" s="293"/>
      <c r="VUO15" s="293"/>
      <c r="VUP15" s="293"/>
      <c r="VUQ15" s="293"/>
      <c r="VUR15" s="293"/>
      <c r="VUS15" s="293"/>
      <c r="VUT15" s="293"/>
      <c r="VUU15" s="293"/>
      <c r="VUV15" s="293"/>
      <c r="VUW15" s="293"/>
      <c r="VUX15" s="293"/>
      <c r="VUY15" s="293"/>
      <c r="VUZ15" s="293"/>
      <c r="VVA15" s="293"/>
      <c r="VVB15" s="293"/>
      <c r="VVC15" s="293"/>
      <c r="VVD15" s="293"/>
      <c r="VVE15" s="293"/>
      <c r="VVF15" s="293"/>
      <c r="VVG15" s="293"/>
      <c r="VVH15" s="293"/>
      <c r="VVI15" s="293"/>
      <c r="VVJ15" s="293"/>
      <c r="VVK15" s="293"/>
      <c r="VVL15" s="293"/>
      <c r="VVM15" s="293"/>
      <c r="VVN15" s="293"/>
      <c r="VVO15" s="293"/>
      <c r="VVP15" s="293"/>
      <c r="VVQ15" s="293"/>
      <c r="VVR15" s="293"/>
      <c r="VVS15" s="293"/>
      <c r="VVT15" s="293"/>
      <c r="VVU15" s="293"/>
      <c r="VVV15" s="293"/>
      <c r="VVW15" s="293"/>
      <c r="VVX15" s="293"/>
      <c r="VVY15" s="293"/>
      <c r="VVZ15" s="293"/>
      <c r="VWA15" s="293"/>
      <c r="VWB15" s="293"/>
      <c r="VWC15" s="293"/>
      <c r="VWD15" s="293"/>
      <c r="VWE15" s="293"/>
      <c r="VWF15" s="293"/>
      <c r="VWG15" s="293"/>
      <c r="VWH15" s="293"/>
      <c r="VWI15" s="293"/>
      <c r="VWJ15" s="293"/>
      <c r="VWK15" s="293"/>
      <c r="VWL15" s="293"/>
      <c r="VWM15" s="293"/>
      <c r="VWN15" s="293"/>
      <c r="VWO15" s="293"/>
      <c r="VWP15" s="293"/>
      <c r="VWQ15" s="293"/>
      <c r="VWR15" s="293"/>
      <c r="VWS15" s="293"/>
      <c r="VWT15" s="293"/>
      <c r="VWU15" s="293"/>
      <c r="VWV15" s="293"/>
      <c r="VWW15" s="293"/>
      <c r="VWX15" s="293"/>
      <c r="VWY15" s="293"/>
      <c r="VWZ15" s="293"/>
      <c r="VXA15" s="293"/>
      <c r="VXB15" s="293"/>
      <c r="VXC15" s="293"/>
      <c r="VXD15" s="293"/>
      <c r="VXE15" s="293"/>
      <c r="VXF15" s="293"/>
      <c r="VXG15" s="293"/>
      <c r="VXH15" s="293"/>
      <c r="VXI15" s="293"/>
      <c r="VXJ15" s="293"/>
      <c r="VXK15" s="293"/>
      <c r="VXL15" s="293"/>
      <c r="VXM15" s="293"/>
      <c r="VXN15" s="293"/>
      <c r="VXO15" s="293"/>
      <c r="VXP15" s="293"/>
      <c r="VXQ15" s="293"/>
      <c r="VXR15" s="293"/>
      <c r="VXS15" s="293"/>
      <c r="VXT15" s="293"/>
      <c r="VXU15" s="293"/>
      <c r="VXV15" s="293"/>
      <c r="VXW15" s="293"/>
      <c r="VXX15" s="293"/>
      <c r="VXY15" s="293"/>
      <c r="VXZ15" s="293"/>
      <c r="VYA15" s="293"/>
      <c r="VYB15" s="293"/>
      <c r="VYC15" s="293"/>
      <c r="VYD15" s="293"/>
      <c r="VYE15" s="293"/>
      <c r="VYF15" s="293"/>
      <c r="VYG15" s="293"/>
      <c r="VYH15" s="293"/>
      <c r="VYI15" s="293"/>
      <c r="VYJ15" s="293"/>
      <c r="VYK15" s="293"/>
      <c r="VYL15" s="293"/>
      <c r="VYM15" s="293"/>
      <c r="VYN15" s="293"/>
      <c r="VYO15" s="293"/>
      <c r="VYP15" s="293"/>
      <c r="VYQ15" s="293"/>
      <c r="VYR15" s="293"/>
      <c r="VYS15" s="293"/>
      <c r="VYT15" s="293"/>
      <c r="VYU15" s="293"/>
      <c r="VYV15" s="293"/>
      <c r="VYW15" s="293"/>
      <c r="VYX15" s="293"/>
      <c r="VYY15" s="293"/>
      <c r="VYZ15" s="293"/>
      <c r="VZA15" s="293"/>
      <c r="VZB15" s="293"/>
      <c r="VZC15" s="293"/>
      <c r="VZD15" s="293"/>
      <c r="VZE15" s="293"/>
      <c r="VZF15" s="293"/>
      <c r="VZG15" s="293"/>
      <c r="VZH15" s="293"/>
      <c r="VZI15" s="293"/>
      <c r="VZJ15" s="293"/>
      <c r="VZK15" s="293"/>
      <c r="VZL15" s="293"/>
      <c r="VZM15" s="293"/>
      <c r="VZN15" s="293"/>
      <c r="VZO15" s="293"/>
      <c r="VZP15" s="293"/>
      <c r="VZQ15" s="293"/>
      <c r="VZR15" s="293"/>
      <c r="VZS15" s="293"/>
      <c r="VZT15" s="293"/>
      <c r="VZU15" s="293"/>
      <c r="VZV15" s="293"/>
      <c r="VZW15" s="293"/>
      <c r="VZX15" s="293"/>
      <c r="VZY15" s="293"/>
      <c r="VZZ15" s="293"/>
      <c r="WAA15" s="293"/>
      <c r="WAB15" s="293"/>
      <c r="WAC15" s="293"/>
      <c r="WAD15" s="293"/>
      <c r="WAE15" s="293"/>
      <c r="WAF15" s="293"/>
      <c r="WAG15" s="293"/>
      <c r="WAH15" s="293"/>
      <c r="WAI15" s="293"/>
      <c r="WAJ15" s="293"/>
      <c r="WAK15" s="293"/>
      <c r="WAL15" s="293"/>
      <c r="WAM15" s="293"/>
      <c r="WAN15" s="293"/>
      <c r="WAO15" s="293"/>
      <c r="WAP15" s="293"/>
      <c r="WAQ15" s="293"/>
      <c r="WAR15" s="293"/>
      <c r="WAS15" s="293"/>
      <c r="WAT15" s="293"/>
      <c r="WAU15" s="293"/>
      <c r="WAV15" s="293"/>
      <c r="WAW15" s="293"/>
      <c r="WAX15" s="293"/>
      <c r="WAY15" s="293"/>
      <c r="WAZ15" s="293"/>
      <c r="WBA15" s="293"/>
      <c r="WBB15" s="293"/>
      <c r="WBC15" s="293"/>
      <c r="WBD15" s="293"/>
      <c r="WBE15" s="293"/>
      <c r="WBF15" s="293"/>
      <c r="WBG15" s="293"/>
      <c r="WBH15" s="293"/>
      <c r="WBI15" s="293"/>
      <c r="WBJ15" s="293"/>
      <c r="WBK15" s="293"/>
      <c r="WBL15" s="293"/>
      <c r="WBM15" s="293"/>
      <c r="WBN15" s="293"/>
      <c r="WBO15" s="293"/>
      <c r="WBP15" s="293"/>
      <c r="WBQ15" s="293"/>
      <c r="WBR15" s="293"/>
      <c r="WBS15" s="293"/>
      <c r="WBT15" s="293"/>
      <c r="WBU15" s="293"/>
      <c r="WBV15" s="293"/>
      <c r="WBW15" s="293"/>
      <c r="WBX15" s="293"/>
      <c r="WBY15" s="293"/>
      <c r="WBZ15" s="293"/>
      <c r="WCA15" s="293"/>
      <c r="WCB15" s="293"/>
      <c r="WCC15" s="293"/>
      <c r="WCD15" s="293"/>
      <c r="WCE15" s="293"/>
      <c r="WCF15" s="293"/>
      <c r="WCG15" s="293"/>
      <c r="WCH15" s="293"/>
      <c r="WCI15" s="293"/>
      <c r="WCJ15" s="293"/>
      <c r="WCK15" s="293"/>
      <c r="WCL15" s="293"/>
      <c r="WCM15" s="293"/>
      <c r="WCN15" s="293"/>
      <c r="WCO15" s="293"/>
      <c r="WCP15" s="293"/>
      <c r="WCQ15" s="293"/>
      <c r="WCR15" s="293"/>
      <c r="WCS15" s="293"/>
      <c r="WCT15" s="293"/>
      <c r="WCU15" s="293"/>
      <c r="WCV15" s="293"/>
      <c r="WCW15" s="293"/>
      <c r="WCX15" s="293"/>
      <c r="WCY15" s="293"/>
      <c r="WCZ15" s="293"/>
      <c r="WDA15" s="293"/>
      <c r="WDB15" s="293"/>
      <c r="WDC15" s="293"/>
      <c r="WDD15" s="293"/>
      <c r="WDE15" s="293"/>
      <c r="WDF15" s="293"/>
      <c r="WDG15" s="293"/>
      <c r="WDH15" s="293"/>
      <c r="WDI15" s="293"/>
      <c r="WDJ15" s="293"/>
      <c r="WDK15" s="293"/>
      <c r="WDL15" s="293"/>
      <c r="WDM15" s="293"/>
      <c r="WDN15" s="293"/>
      <c r="WDO15" s="293"/>
      <c r="WDP15" s="293"/>
      <c r="WDQ15" s="293"/>
      <c r="WDR15" s="293"/>
      <c r="WDS15" s="293"/>
      <c r="WDT15" s="293"/>
      <c r="WDU15" s="293"/>
      <c r="WDV15" s="293"/>
      <c r="WDW15" s="293"/>
      <c r="WDX15" s="293"/>
      <c r="WDY15" s="293"/>
      <c r="WDZ15" s="293"/>
      <c r="WEA15" s="293"/>
      <c r="WEB15" s="293"/>
      <c r="WEC15" s="293"/>
      <c r="WED15" s="293"/>
      <c r="WEE15" s="293"/>
      <c r="WEF15" s="293"/>
      <c r="WEG15" s="293"/>
      <c r="WEH15" s="293"/>
      <c r="WEI15" s="293"/>
      <c r="WEJ15" s="293"/>
      <c r="WEK15" s="293"/>
      <c r="WEL15" s="293"/>
      <c r="WEM15" s="293"/>
      <c r="WEN15" s="293"/>
      <c r="WEO15" s="293"/>
      <c r="WEP15" s="293"/>
      <c r="WEQ15" s="293"/>
      <c r="WER15" s="293"/>
      <c r="WES15" s="293"/>
      <c r="WET15" s="293"/>
      <c r="WEU15" s="293"/>
      <c r="WEV15" s="293"/>
      <c r="WEW15" s="293"/>
      <c r="WEX15" s="293"/>
      <c r="WEY15" s="293"/>
      <c r="WEZ15" s="293"/>
      <c r="WFA15" s="293"/>
      <c r="WFB15" s="293"/>
      <c r="WFC15" s="293"/>
      <c r="WFD15" s="293"/>
      <c r="WFE15" s="293"/>
      <c r="WFF15" s="293"/>
      <c r="WFG15" s="293"/>
      <c r="WFH15" s="293"/>
      <c r="WFI15" s="293"/>
      <c r="WFJ15" s="293"/>
      <c r="WFK15" s="293"/>
      <c r="WFL15" s="293"/>
      <c r="WFM15" s="293"/>
      <c r="WFN15" s="293"/>
      <c r="WFO15" s="293"/>
      <c r="WFP15" s="293"/>
      <c r="WFQ15" s="293"/>
      <c r="WFR15" s="293"/>
      <c r="WFS15" s="293"/>
      <c r="WFT15" s="293"/>
      <c r="WFU15" s="293"/>
      <c r="WFV15" s="293"/>
      <c r="WFW15" s="293"/>
      <c r="WFX15" s="293"/>
      <c r="WFY15" s="293"/>
      <c r="WFZ15" s="293"/>
      <c r="WGA15" s="293"/>
      <c r="WGB15" s="293"/>
      <c r="WGC15" s="293"/>
      <c r="WGD15" s="293"/>
      <c r="WGE15" s="293"/>
      <c r="WGF15" s="293"/>
      <c r="WGG15" s="293"/>
      <c r="WGH15" s="293"/>
      <c r="WGI15" s="293"/>
      <c r="WGJ15" s="293"/>
      <c r="WGK15" s="293"/>
      <c r="WGL15" s="293"/>
      <c r="WGM15" s="293"/>
      <c r="WGN15" s="293"/>
      <c r="WGO15" s="293"/>
      <c r="WGP15" s="293"/>
      <c r="WGQ15" s="293"/>
      <c r="WGR15" s="293"/>
      <c r="WGS15" s="293"/>
      <c r="WGT15" s="293"/>
      <c r="WGU15" s="293"/>
      <c r="WGV15" s="293"/>
      <c r="WGW15" s="293"/>
      <c r="WGX15" s="293"/>
      <c r="WGY15" s="293"/>
      <c r="WGZ15" s="293"/>
      <c r="WHA15" s="293"/>
      <c r="WHB15" s="293"/>
      <c r="WHC15" s="293"/>
      <c r="WHD15" s="293"/>
      <c r="WHE15" s="293"/>
      <c r="WHF15" s="293"/>
      <c r="WHG15" s="293"/>
      <c r="WHH15" s="293"/>
      <c r="WHI15" s="293"/>
      <c r="WHJ15" s="293"/>
      <c r="WHK15" s="293"/>
      <c r="WHL15" s="293"/>
      <c r="WHM15" s="293"/>
      <c r="WHN15" s="293"/>
      <c r="WHO15" s="293"/>
      <c r="WHP15" s="293"/>
      <c r="WHQ15" s="293"/>
      <c r="WHR15" s="293"/>
      <c r="WHS15" s="293"/>
      <c r="WHT15" s="293"/>
      <c r="WHU15" s="293"/>
      <c r="WHV15" s="293"/>
      <c r="WHW15" s="293"/>
      <c r="WHX15" s="293"/>
      <c r="WHY15" s="293"/>
      <c r="WHZ15" s="293"/>
      <c r="WIA15" s="293"/>
      <c r="WIB15" s="293"/>
      <c r="WIC15" s="293"/>
      <c r="WID15" s="293"/>
      <c r="WIE15" s="293"/>
      <c r="WIF15" s="293"/>
      <c r="WIG15" s="293"/>
      <c r="WIH15" s="293"/>
      <c r="WII15" s="293"/>
      <c r="WIJ15" s="293"/>
      <c r="WIK15" s="293"/>
      <c r="WIL15" s="293"/>
      <c r="WIM15" s="293"/>
      <c r="WIN15" s="293"/>
      <c r="WIO15" s="293"/>
      <c r="WIP15" s="293"/>
      <c r="WIQ15" s="293"/>
      <c r="WIR15" s="293"/>
      <c r="WIS15" s="293"/>
      <c r="WIT15" s="293"/>
      <c r="WIU15" s="293"/>
      <c r="WIV15" s="293"/>
      <c r="WIW15" s="293"/>
      <c r="WIX15" s="293"/>
      <c r="WIY15" s="293"/>
      <c r="WIZ15" s="293"/>
      <c r="WJA15" s="293"/>
      <c r="WJB15" s="293"/>
      <c r="WJC15" s="293"/>
      <c r="WJD15" s="293"/>
      <c r="WJE15" s="293"/>
      <c r="WJF15" s="293"/>
      <c r="WJG15" s="293"/>
      <c r="WJH15" s="293"/>
      <c r="WJI15" s="293"/>
      <c r="WJJ15" s="293"/>
      <c r="WJK15" s="293"/>
      <c r="WJL15" s="293"/>
      <c r="WJM15" s="293"/>
      <c r="WJN15" s="293"/>
      <c r="WJO15" s="293"/>
      <c r="WJP15" s="293"/>
      <c r="WJQ15" s="293"/>
      <c r="WJR15" s="293"/>
      <c r="WJS15" s="293"/>
      <c r="WJT15" s="293"/>
      <c r="WJU15" s="293"/>
      <c r="WJV15" s="293"/>
      <c r="WJW15" s="293"/>
      <c r="WJX15" s="293"/>
      <c r="WJY15" s="293"/>
      <c r="WJZ15" s="293"/>
      <c r="WKA15" s="293"/>
      <c r="WKB15" s="293"/>
      <c r="WKC15" s="293"/>
      <c r="WKD15" s="293"/>
      <c r="WKE15" s="293"/>
      <c r="WKF15" s="293"/>
      <c r="WKG15" s="293"/>
      <c r="WKH15" s="293"/>
      <c r="WKI15" s="293"/>
      <c r="WKJ15" s="293"/>
      <c r="WKK15" s="293"/>
      <c r="WKL15" s="293"/>
      <c r="WKM15" s="293"/>
      <c r="WKN15" s="293"/>
      <c r="WKO15" s="293"/>
      <c r="WKP15" s="293"/>
      <c r="WKQ15" s="293"/>
      <c r="WKR15" s="293"/>
      <c r="WKS15" s="293"/>
      <c r="WKT15" s="293"/>
      <c r="WKU15" s="293"/>
      <c r="WKV15" s="293"/>
      <c r="WKW15" s="293"/>
      <c r="WKX15" s="293"/>
      <c r="WKY15" s="293"/>
      <c r="WKZ15" s="293"/>
      <c r="WLA15" s="293"/>
      <c r="WLB15" s="293"/>
      <c r="WLC15" s="293"/>
      <c r="WLD15" s="293"/>
      <c r="WLE15" s="293"/>
      <c r="WLF15" s="293"/>
      <c r="WLG15" s="293"/>
      <c r="WLH15" s="293"/>
      <c r="WLI15" s="293"/>
      <c r="WLJ15" s="293"/>
      <c r="WLK15" s="293"/>
      <c r="WLL15" s="293"/>
      <c r="WLM15" s="293"/>
      <c r="WLN15" s="293"/>
      <c r="WLO15" s="293"/>
      <c r="WLP15" s="293"/>
      <c r="WLQ15" s="293"/>
      <c r="WLR15" s="293"/>
      <c r="WLS15" s="293"/>
      <c r="WLT15" s="293"/>
      <c r="WLU15" s="293"/>
      <c r="WLV15" s="293"/>
      <c r="WLW15" s="293"/>
      <c r="WLX15" s="293"/>
      <c r="WLY15" s="293"/>
      <c r="WLZ15" s="293"/>
      <c r="WMA15" s="293"/>
      <c r="WMB15" s="293"/>
      <c r="WMC15" s="293"/>
      <c r="WMD15" s="293"/>
      <c r="WME15" s="293"/>
      <c r="WMF15" s="293"/>
      <c r="WMG15" s="293"/>
      <c r="WMH15" s="293"/>
      <c r="WMI15" s="293"/>
      <c r="WMJ15" s="293"/>
      <c r="WMK15" s="293"/>
      <c r="WML15" s="293"/>
      <c r="WMM15" s="293"/>
      <c r="WMN15" s="293"/>
      <c r="WMO15" s="293"/>
      <c r="WMP15" s="293"/>
      <c r="WMQ15" s="293"/>
      <c r="WMR15" s="293"/>
      <c r="WMS15" s="293"/>
      <c r="WMT15" s="293"/>
      <c r="WMU15" s="293"/>
      <c r="WMV15" s="293"/>
      <c r="WMW15" s="293"/>
      <c r="WMX15" s="293"/>
      <c r="WMY15" s="293"/>
      <c r="WMZ15" s="293"/>
      <c r="WNA15" s="293"/>
      <c r="WNB15" s="293"/>
      <c r="WNC15" s="293"/>
      <c r="WND15" s="293"/>
      <c r="WNE15" s="293"/>
      <c r="WNF15" s="293"/>
      <c r="WNG15" s="293"/>
      <c r="WNH15" s="293"/>
      <c r="WNI15" s="293"/>
      <c r="WNJ15" s="293"/>
      <c r="WNK15" s="293"/>
      <c r="WNL15" s="293"/>
      <c r="WNM15" s="293"/>
      <c r="WNN15" s="293"/>
      <c r="WNO15" s="293"/>
      <c r="WNP15" s="293"/>
      <c r="WNQ15" s="293"/>
      <c r="WNR15" s="293"/>
      <c r="WNS15" s="293"/>
      <c r="WNT15" s="293"/>
      <c r="WNU15" s="293"/>
      <c r="WNV15" s="293"/>
      <c r="WNW15" s="293"/>
      <c r="WNX15" s="293"/>
      <c r="WNY15" s="293"/>
      <c r="WNZ15" s="293"/>
      <c r="WOA15" s="293"/>
      <c r="WOB15" s="293"/>
      <c r="WOC15" s="293"/>
      <c r="WOD15" s="293"/>
      <c r="WOE15" s="293"/>
      <c r="WOF15" s="293"/>
      <c r="WOG15" s="293"/>
      <c r="WOH15" s="293"/>
      <c r="WOI15" s="293"/>
      <c r="WOJ15" s="293"/>
      <c r="WOK15" s="293"/>
      <c r="WOL15" s="293"/>
      <c r="WOM15" s="293"/>
      <c r="WON15" s="293"/>
      <c r="WOO15" s="293"/>
      <c r="WOP15" s="293"/>
      <c r="WOQ15" s="293"/>
      <c r="WOR15" s="293"/>
      <c r="WOS15" s="293"/>
      <c r="WOT15" s="293"/>
      <c r="WOU15" s="293"/>
      <c r="WOV15" s="293"/>
      <c r="WOW15" s="293"/>
      <c r="WOX15" s="293"/>
      <c r="WOY15" s="293"/>
      <c r="WOZ15" s="293"/>
      <c r="WPA15" s="293"/>
      <c r="WPB15" s="293"/>
      <c r="WPC15" s="293"/>
      <c r="WPD15" s="293"/>
      <c r="WPE15" s="293"/>
      <c r="WPF15" s="293"/>
      <c r="WPG15" s="293"/>
      <c r="WPH15" s="293"/>
      <c r="WPI15" s="293"/>
      <c r="WPJ15" s="293"/>
      <c r="WPK15" s="293"/>
      <c r="WPL15" s="293"/>
      <c r="WPM15" s="293"/>
      <c r="WPN15" s="293"/>
      <c r="WPO15" s="293"/>
      <c r="WPP15" s="293"/>
      <c r="WPQ15" s="293"/>
      <c r="WPR15" s="293"/>
      <c r="WPS15" s="293"/>
      <c r="WPT15" s="293"/>
      <c r="WPU15" s="293"/>
      <c r="WPV15" s="293"/>
      <c r="WPW15" s="293"/>
      <c r="WPX15" s="293"/>
      <c r="WPY15" s="293"/>
      <c r="WPZ15" s="293"/>
      <c r="WQA15" s="293"/>
      <c r="WQB15" s="293"/>
      <c r="WQC15" s="293"/>
      <c r="WQD15" s="293"/>
      <c r="WQE15" s="293"/>
      <c r="WQF15" s="293"/>
      <c r="WQG15" s="293"/>
      <c r="WQH15" s="293"/>
      <c r="WQI15" s="293"/>
      <c r="WQJ15" s="293"/>
      <c r="WQK15" s="293"/>
      <c r="WQL15" s="293"/>
      <c r="WQM15" s="293"/>
      <c r="WQN15" s="293"/>
      <c r="WQO15" s="293"/>
      <c r="WQP15" s="293"/>
      <c r="WQQ15" s="293"/>
      <c r="WQR15" s="293"/>
      <c r="WQS15" s="293"/>
      <c r="WQT15" s="293"/>
      <c r="WQU15" s="293"/>
      <c r="WQV15" s="293"/>
      <c r="WQW15" s="293"/>
      <c r="WQX15" s="293"/>
      <c r="WQY15" s="293"/>
      <c r="WQZ15" s="293"/>
      <c r="WRA15" s="293"/>
      <c r="WRB15" s="293"/>
      <c r="WRC15" s="293"/>
      <c r="WRD15" s="293"/>
      <c r="WRE15" s="293"/>
      <c r="WRF15" s="293"/>
      <c r="WRG15" s="293"/>
      <c r="WRH15" s="293"/>
      <c r="WRI15" s="293"/>
      <c r="WRJ15" s="293"/>
      <c r="WRK15" s="293"/>
      <c r="WRL15" s="293"/>
      <c r="WRM15" s="293"/>
      <c r="WRN15" s="293"/>
      <c r="WRO15" s="293"/>
      <c r="WRP15" s="293"/>
      <c r="WRQ15" s="293"/>
      <c r="WRR15" s="293"/>
      <c r="WRS15" s="293"/>
      <c r="WRT15" s="293"/>
      <c r="WRU15" s="293"/>
      <c r="WRV15" s="293"/>
      <c r="WRW15" s="293"/>
      <c r="WRX15" s="293"/>
      <c r="WRY15" s="293"/>
      <c r="WRZ15" s="293"/>
      <c r="WSA15" s="293"/>
      <c r="WSB15" s="293"/>
      <c r="WSC15" s="293"/>
      <c r="WSD15" s="293"/>
      <c r="WSE15" s="293"/>
      <c r="WSF15" s="293"/>
      <c r="WSG15" s="293"/>
      <c r="WSH15" s="293"/>
      <c r="WSI15" s="293"/>
      <c r="WSJ15" s="293"/>
      <c r="WSK15" s="293"/>
      <c r="WSL15" s="293"/>
      <c r="WSM15" s="293"/>
      <c r="WSN15" s="293"/>
      <c r="WSO15" s="293"/>
      <c r="WSP15" s="293"/>
      <c r="WSQ15" s="293"/>
      <c r="WSR15" s="293"/>
      <c r="WSS15" s="293"/>
      <c r="WST15" s="293"/>
      <c r="WSU15" s="293"/>
      <c r="WSV15" s="293"/>
      <c r="WSW15" s="293"/>
      <c r="WSX15" s="293"/>
      <c r="WSY15" s="293"/>
      <c r="WSZ15" s="293"/>
      <c r="WTA15" s="293"/>
      <c r="WTB15" s="293"/>
      <c r="WTC15" s="293"/>
      <c r="WTD15" s="293"/>
      <c r="WTE15" s="293"/>
      <c r="WTF15" s="293"/>
      <c r="WTG15" s="293"/>
      <c r="WTH15" s="293"/>
      <c r="WTI15" s="293"/>
      <c r="WTJ15" s="293"/>
      <c r="WTK15" s="293"/>
      <c r="WTL15" s="293"/>
      <c r="WTM15" s="293"/>
      <c r="WTN15" s="293"/>
      <c r="WTO15" s="293"/>
      <c r="WTP15" s="293"/>
      <c r="WTQ15" s="293"/>
      <c r="WTR15" s="293"/>
      <c r="WTS15" s="293"/>
      <c r="WTT15" s="293"/>
      <c r="WTU15" s="293"/>
      <c r="WTV15" s="293"/>
      <c r="WTW15" s="293"/>
      <c r="WTX15" s="293"/>
      <c r="WTY15" s="293"/>
      <c r="WTZ15" s="293"/>
      <c r="WUA15" s="293"/>
      <c r="WUB15" s="293"/>
      <c r="WUC15" s="293"/>
      <c r="WUD15" s="293"/>
      <c r="WUE15" s="293"/>
      <c r="WUF15" s="293"/>
      <c r="WUG15" s="293"/>
      <c r="WUH15" s="293"/>
      <c r="WUI15" s="293"/>
      <c r="WUJ15" s="293"/>
      <c r="WUK15" s="293"/>
      <c r="WUL15" s="293"/>
      <c r="WUM15" s="293"/>
      <c r="WUN15" s="293"/>
      <c r="WUO15" s="293"/>
      <c r="WUP15" s="293"/>
      <c r="WUQ15" s="293"/>
      <c r="WUR15" s="293"/>
      <c r="WUS15" s="293"/>
      <c r="WUT15" s="293"/>
      <c r="WUU15" s="293"/>
      <c r="WUV15" s="293"/>
      <c r="WUW15" s="293"/>
      <c r="WUX15" s="293"/>
      <c r="WUY15" s="293"/>
      <c r="WUZ15" s="293"/>
      <c r="WVA15" s="293"/>
      <c r="WVB15" s="293"/>
      <c r="WVC15" s="293"/>
      <c r="WVD15" s="293"/>
      <c r="WVE15" s="293"/>
      <c r="WVF15" s="293"/>
      <c r="WVG15" s="293"/>
      <c r="WVH15" s="293"/>
      <c r="WVI15" s="293"/>
      <c r="WVJ15" s="293"/>
      <c r="WVK15" s="293"/>
      <c r="WVL15" s="293"/>
      <c r="WVM15" s="293"/>
      <c r="WVN15" s="293"/>
      <c r="WVO15" s="293"/>
      <c r="WVP15" s="293"/>
      <c r="WVQ15" s="293"/>
      <c r="WVR15" s="293"/>
      <c r="WVS15" s="293"/>
      <c r="WVT15" s="293"/>
      <c r="WVU15" s="293"/>
      <c r="WVV15" s="293"/>
      <c r="WVW15" s="293"/>
      <c r="WVX15" s="293"/>
      <c r="WVY15" s="293"/>
      <c r="WVZ15" s="293"/>
      <c r="WWA15" s="293"/>
      <c r="WWB15" s="293"/>
      <c r="WWC15" s="293"/>
      <c r="WWD15" s="293"/>
      <c r="WWE15" s="293"/>
      <c r="WWF15" s="293"/>
      <c r="WWG15" s="293"/>
      <c r="WWH15" s="293"/>
      <c r="WWI15" s="293"/>
      <c r="WWJ15" s="293"/>
      <c r="WWK15" s="293"/>
      <c r="WWL15" s="293"/>
      <c r="WWM15" s="293"/>
      <c r="WWN15" s="293"/>
      <c r="WWO15" s="293"/>
      <c r="WWP15" s="293"/>
      <c r="WWQ15" s="293"/>
      <c r="WWR15" s="293"/>
      <c r="WWS15" s="293"/>
      <c r="WWT15" s="293"/>
      <c r="WWU15" s="293"/>
      <c r="WWV15" s="293"/>
      <c r="WWW15" s="293"/>
      <c r="WWX15" s="293"/>
      <c r="WWY15" s="293"/>
      <c r="WWZ15" s="293"/>
      <c r="WXA15" s="293"/>
      <c r="WXB15" s="293"/>
      <c r="WXC15" s="293"/>
      <c r="WXD15" s="293"/>
      <c r="WXE15" s="293"/>
      <c r="WXF15" s="293"/>
      <c r="WXG15" s="293"/>
      <c r="WXH15" s="293"/>
      <c r="WXI15" s="293"/>
      <c r="WXJ15" s="293"/>
      <c r="WXK15" s="293"/>
      <c r="WXL15" s="293"/>
      <c r="WXM15" s="293"/>
      <c r="WXN15" s="293"/>
      <c r="WXO15" s="293"/>
      <c r="WXP15" s="293"/>
      <c r="WXQ15" s="293"/>
      <c r="WXR15" s="293"/>
      <c r="WXS15" s="293"/>
      <c r="WXT15" s="293"/>
      <c r="WXU15" s="293"/>
      <c r="WXV15" s="293"/>
      <c r="WXW15" s="293"/>
      <c r="WXX15" s="293"/>
      <c r="WXY15" s="293"/>
      <c r="WXZ15" s="293"/>
      <c r="WYA15" s="293"/>
      <c r="WYB15" s="293"/>
      <c r="WYC15" s="293"/>
      <c r="WYD15" s="293"/>
      <c r="WYE15" s="293"/>
      <c r="WYF15" s="293"/>
      <c r="WYG15" s="293"/>
      <c r="WYH15" s="293"/>
      <c r="WYI15" s="293"/>
      <c r="WYJ15" s="293"/>
      <c r="WYK15" s="293"/>
      <c r="WYL15" s="293"/>
      <c r="WYM15" s="293"/>
      <c r="WYN15" s="293"/>
      <c r="WYO15" s="293"/>
      <c r="WYP15" s="293"/>
      <c r="WYQ15" s="293"/>
      <c r="WYR15" s="293"/>
      <c r="WYS15" s="293"/>
      <c r="WYT15" s="293"/>
      <c r="WYU15" s="293"/>
      <c r="WYV15" s="293"/>
      <c r="WYW15" s="293"/>
      <c r="WYX15" s="293"/>
      <c r="WYY15" s="293"/>
      <c r="WYZ15" s="293"/>
      <c r="WZA15" s="293"/>
      <c r="WZB15" s="293"/>
      <c r="WZC15" s="293"/>
      <c r="WZD15" s="293"/>
      <c r="WZE15" s="293"/>
      <c r="WZF15" s="293"/>
      <c r="WZG15" s="293"/>
      <c r="WZH15" s="293"/>
      <c r="WZI15" s="293"/>
      <c r="WZJ15" s="293"/>
      <c r="WZK15" s="293"/>
      <c r="WZL15" s="293"/>
      <c r="WZM15" s="293"/>
      <c r="WZN15" s="293"/>
      <c r="WZO15" s="293"/>
      <c r="WZP15" s="293"/>
      <c r="WZQ15" s="293"/>
      <c r="WZR15" s="293"/>
      <c r="WZS15" s="293"/>
      <c r="WZT15" s="293"/>
      <c r="WZU15" s="293"/>
      <c r="WZV15" s="293"/>
      <c r="WZW15" s="293"/>
      <c r="WZX15" s="293"/>
      <c r="WZY15" s="293"/>
      <c r="WZZ15" s="293"/>
      <c r="XAA15" s="293"/>
      <c r="XAB15" s="293"/>
      <c r="XAC15" s="293"/>
      <c r="XAD15" s="293"/>
      <c r="XAE15" s="293"/>
      <c r="XAF15" s="293"/>
      <c r="XAG15" s="293"/>
      <c r="XAH15" s="293"/>
      <c r="XAI15" s="293"/>
      <c r="XAJ15" s="293"/>
      <c r="XAK15" s="293"/>
      <c r="XAL15" s="293"/>
      <c r="XAM15" s="293"/>
      <c r="XAN15" s="293"/>
      <c r="XAO15" s="293"/>
      <c r="XAP15" s="293"/>
      <c r="XAQ15" s="293"/>
      <c r="XAR15" s="293"/>
      <c r="XAS15" s="293"/>
      <c r="XAT15" s="293"/>
      <c r="XAU15" s="293"/>
      <c r="XAV15" s="293"/>
      <c r="XAW15" s="293"/>
      <c r="XAX15" s="293"/>
      <c r="XAY15" s="293"/>
      <c r="XAZ15" s="293"/>
      <c r="XBA15" s="293"/>
      <c r="XBB15" s="293"/>
      <c r="XBC15" s="293"/>
      <c r="XBD15" s="293"/>
      <c r="XBE15" s="293"/>
      <c r="XBF15" s="293"/>
      <c r="XBG15" s="293"/>
      <c r="XBH15" s="293"/>
      <c r="XBI15" s="293"/>
      <c r="XBJ15" s="293"/>
      <c r="XBK15" s="293"/>
      <c r="XBL15" s="293"/>
      <c r="XBM15" s="293"/>
      <c r="XBN15" s="293"/>
      <c r="XBO15" s="293"/>
      <c r="XBP15" s="293"/>
      <c r="XBQ15" s="293"/>
      <c r="XBR15" s="293"/>
      <c r="XBS15" s="293"/>
      <c r="XBT15" s="293"/>
      <c r="XBU15" s="293"/>
      <c r="XBV15" s="293"/>
      <c r="XBW15" s="293"/>
      <c r="XBX15" s="293"/>
      <c r="XBY15" s="293"/>
      <c r="XBZ15" s="293"/>
      <c r="XCA15" s="293"/>
      <c r="XCB15" s="293"/>
      <c r="XCC15" s="293"/>
      <c r="XCD15" s="293"/>
      <c r="XCE15" s="293"/>
      <c r="XCF15" s="293"/>
      <c r="XCG15" s="293"/>
      <c r="XCH15" s="293"/>
      <c r="XCI15" s="293"/>
      <c r="XCJ15" s="293"/>
      <c r="XCK15" s="293"/>
      <c r="XCL15" s="293"/>
      <c r="XCM15" s="293"/>
      <c r="XCN15" s="293"/>
      <c r="XCO15" s="293"/>
      <c r="XCP15" s="293"/>
      <c r="XCQ15" s="293"/>
      <c r="XCR15" s="293"/>
      <c r="XCS15" s="293"/>
      <c r="XCT15" s="293"/>
      <c r="XCU15" s="293"/>
      <c r="XCV15" s="293"/>
      <c r="XCW15" s="293"/>
      <c r="XCX15" s="293"/>
      <c r="XCY15" s="293"/>
      <c r="XCZ15" s="293"/>
      <c r="XDA15" s="293"/>
      <c r="XDB15" s="293"/>
      <c r="XDC15" s="293"/>
      <c r="XDD15" s="293"/>
      <c r="XDE15" s="293"/>
      <c r="XDF15" s="293"/>
      <c r="XDG15" s="293"/>
      <c r="XDH15" s="293"/>
      <c r="XDI15" s="293"/>
      <c r="XDJ15" s="293"/>
      <c r="XDK15" s="293"/>
      <c r="XDL15" s="293"/>
      <c r="XDM15" s="293"/>
      <c r="XDN15" s="293"/>
      <c r="XDO15" s="293"/>
      <c r="XDP15" s="293"/>
      <c r="XDQ15" s="293"/>
      <c r="XDR15" s="293"/>
      <c r="XDS15" s="293"/>
      <c r="XDT15" s="293"/>
      <c r="XDU15" s="293"/>
      <c r="XDV15" s="293"/>
      <c r="XDW15" s="293"/>
      <c r="XDX15" s="293"/>
      <c r="XDY15" s="293"/>
      <c r="XDZ15" s="293"/>
      <c r="XEA15" s="293"/>
      <c r="XEB15" s="293"/>
      <c r="XEC15" s="293"/>
      <c r="XED15" s="293"/>
      <c r="XEE15" s="293"/>
      <c r="XEF15" s="293"/>
      <c r="XEG15" s="293"/>
      <c r="XEH15" s="293"/>
      <c r="XEI15" s="293"/>
      <c r="XEJ15" s="293"/>
      <c r="XEK15" s="293"/>
      <c r="XEL15" s="293"/>
      <c r="XEM15" s="293"/>
      <c r="XEN15" s="293"/>
      <c r="XEO15" s="293"/>
      <c r="XEP15" s="293"/>
      <c r="XEQ15" s="293"/>
      <c r="XER15" s="293"/>
      <c r="XES15" s="293"/>
      <c r="XET15" s="293"/>
      <c r="XEU15" s="293"/>
      <c r="XEV15" s="293"/>
      <c r="XEW15" s="293"/>
      <c r="XEX15" s="293"/>
      <c r="XEY15" s="293"/>
      <c r="XEZ15" s="293"/>
      <c r="XFA15" s="293"/>
      <c r="XFB15" s="293"/>
      <c r="XFC15" s="293"/>
      <c r="XFD15" s="293"/>
    </row>
    <row r="16" spans="1:16384">
      <c r="A16" s="294" t="s">
        <v>249</v>
      </c>
      <c r="B16" s="295" t="e">
        <v>#VALUE!</v>
      </c>
      <c r="C16" s="295" t="e">
        <v>#VALUE!</v>
      </c>
      <c r="D16" s="295">
        <f t="shared" ref="D16" si="34">IFERROR(C16/B16,0)</f>
        <v>0</v>
      </c>
      <c r="E16" s="295" t="e">
        <v>#VALUE!</v>
      </c>
      <c r="F16" s="295">
        <f t="shared" ref="F16" si="35">IFERROR(E16/B16,0)</f>
        <v>0</v>
      </c>
      <c r="G16" s="295" t="e">
        <v>#VALUE!</v>
      </c>
      <c r="H16" s="295" t="e">
        <v>#VALUE!</v>
      </c>
      <c r="I16" s="295">
        <f t="shared" ref="I16" si="36">IFERROR(H16/G16,0)</f>
        <v>0</v>
      </c>
      <c r="J16" s="295" t="e">
        <v>#VALUE!</v>
      </c>
      <c r="K16" s="295">
        <f t="shared" ref="K16" si="37">IFERROR(J16/G16,0)</f>
        <v>0</v>
      </c>
      <c r="L16" s="299" t="e">
        <f t="shared" ref="L16:O18" si="38">SUMIF($B$15:$K$15,L$15,$B16:$K16)</f>
        <v>#VALUE!</v>
      </c>
      <c r="M16" s="299" t="e">
        <f t="shared" si="38"/>
        <v>#VALUE!</v>
      </c>
      <c r="N16" s="299">
        <f t="shared" ref="N16:N19" si="39">IFERROR(M16/L16,0)</f>
        <v>0</v>
      </c>
      <c r="O16" s="299" t="e">
        <f t="shared" si="38"/>
        <v>#VALUE!</v>
      </c>
      <c r="P16" s="295">
        <f t="shared" ref="P16:P19" si="40">IFERROR(O16/L16,0)</f>
        <v>0</v>
      </c>
      <c r="AU16" s="298"/>
    </row>
    <row r="17" spans="1:16384" hidden="1">
      <c r="A17" s="294" t="s">
        <v>250</v>
      </c>
      <c r="B17" s="295">
        <v>0</v>
      </c>
      <c r="C17" s="295">
        <v>0</v>
      </c>
      <c r="D17" s="295">
        <f t="shared" ref="D17" si="41">IFERROR(C17/B17,0)</f>
        <v>0</v>
      </c>
      <c r="E17" s="295">
        <v>0</v>
      </c>
      <c r="F17" s="295">
        <f t="shared" ref="F17" si="42">IFERROR(E17/B17,0)</f>
        <v>0</v>
      </c>
      <c r="G17" s="295">
        <v>0</v>
      </c>
      <c r="H17" s="295">
        <v>0</v>
      </c>
      <c r="I17" s="295">
        <f t="shared" ref="I17" si="43">IFERROR(H17/G17,0)</f>
        <v>0</v>
      </c>
      <c r="J17" s="295">
        <v>0</v>
      </c>
      <c r="K17" s="295">
        <f t="shared" ref="K17" si="44">IFERROR(J17/G17,0)</f>
        <v>0</v>
      </c>
      <c r="L17" s="299">
        <f t="shared" si="38"/>
        <v>0</v>
      </c>
      <c r="M17" s="299">
        <f t="shared" si="38"/>
        <v>0</v>
      </c>
      <c r="N17" s="299">
        <f t="shared" si="39"/>
        <v>0</v>
      </c>
      <c r="O17" s="299">
        <f t="shared" si="38"/>
        <v>0</v>
      </c>
      <c r="P17" s="295">
        <f t="shared" si="40"/>
        <v>0</v>
      </c>
    </row>
    <row r="18" spans="1:16384" hidden="1">
      <c r="A18" s="294"/>
      <c r="B18" s="295"/>
      <c r="C18" s="295"/>
      <c r="D18" s="295"/>
      <c r="E18" s="295"/>
      <c r="F18" s="295"/>
      <c r="G18" s="295"/>
      <c r="H18" s="295"/>
      <c r="I18" s="295"/>
      <c r="J18" s="295"/>
      <c r="K18" s="295">
        <f t="shared" ref="K18:K19" si="45">IFERROR(J18/G18,0)</f>
        <v>0</v>
      </c>
      <c r="L18" s="299">
        <f t="shared" si="38"/>
        <v>0</v>
      </c>
      <c r="M18" s="299">
        <f t="shared" si="38"/>
        <v>0</v>
      </c>
      <c r="N18" s="299">
        <f t="shared" si="39"/>
        <v>0</v>
      </c>
      <c r="O18" s="299">
        <f t="shared" si="38"/>
        <v>0</v>
      </c>
      <c r="P18" s="295">
        <f t="shared" si="40"/>
        <v>0</v>
      </c>
    </row>
    <row r="19" spans="1:16384" s="307" customFormat="1" ht="15">
      <c r="A19" s="308" t="s">
        <v>85</v>
      </c>
      <c r="B19" s="309" t="e">
        <f>SUM(B16:B18)</f>
        <v>#VALUE!</v>
      </c>
      <c r="C19" s="305" t="e">
        <f>SUM(C16:C18)</f>
        <v>#VALUE!</v>
      </c>
      <c r="D19" s="305">
        <f t="shared" ref="D19" si="46">IFERROR(C19/B19,0)</f>
        <v>0</v>
      </c>
      <c r="E19" s="305" t="e">
        <f>SUM(E16:E18)</f>
        <v>#VALUE!</v>
      </c>
      <c r="F19" s="305">
        <f t="shared" ref="F19" si="47">IFERROR(E19/B19,0)</f>
        <v>0</v>
      </c>
      <c r="G19" s="310" t="e">
        <f>SUM(G16:G18)</f>
        <v>#VALUE!</v>
      </c>
      <c r="H19" s="310" t="e">
        <f>SUM(H16:H18)</f>
        <v>#VALUE!</v>
      </c>
      <c r="I19" s="310">
        <f t="shared" ref="I19" si="48">IFERROR(H19/G19,0)</f>
        <v>0</v>
      </c>
      <c r="J19" s="310" t="e">
        <f>SUM(J16:J18)</f>
        <v>#VALUE!</v>
      </c>
      <c r="K19" s="305">
        <f t="shared" si="45"/>
        <v>0</v>
      </c>
      <c r="L19" s="310" t="e">
        <f>SUM(L16:L18)</f>
        <v>#VALUE!</v>
      </c>
      <c r="M19" s="310" t="e">
        <f>SUM(M16:M18)</f>
        <v>#VALUE!</v>
      </c>
      <c r="N19" s="310">
        <f t="shared" si="39"/>
        <v>0</v>
      </c>
      <c r="O19" s="310" t="e">
        <f>SUM(O16:O18)</f>
        <v>#VALUE!</v>
      </c>
      <c r="P19" s="310">
        <f t="shared" si="40"/>
        <v>0</v>
      </c>
      <c r="Q19" s="293"/>
      <c r="R19" s="293"/>
      <c r="S19" s="293"/>
      <c r="T19" s="293"/>
      <c r="U19" s="293"/>
      <c r="V19" s="293"/>
      <c r="W19" s="293"/>
      <c r="X19" s="293"/>
      <c r="Y19" s="293"/>
      <c r="Z19" s="293"/>
      <c r="AA19" s="293"/>
      <c r="AB19" s="293"/>
      <c r="AC19" s="293"/>
      <c r="AD19" s="293"/>
      <c r="AE19" s="293"/>
      <c r="AF19" s="293"/>
      <c r="AG19" s="293"/>
      <c r="AH19" s="293"/>
      <c r="AI19" s="293"/>
      <c r="AJ19" s="293"/>
      <c r="AK19" s="293"/>
      <c r="AL19" s="293"/>
      <c r="AM19" s="293"/>
      <c r="AN19" s="293"/>
      <c r="AO19" s="293"/>
      <c r="AP19" s="293"/>
      <c r="AQ19" s="293"/>
      <c r="AR19" s="293"/>
      <c r="AS19" s="293"/>
      <c r="AT19" s="293"/>
      <c r="AU19" s="298"/>
      <c r="AV19" s="293"/>
      <c r="AW19" s="293"/>
      <c r="AX19" s="293"/>
      <c r="AY19" s="293"/>
      <c r="AZ19" s="293"/>
      <c r="BA19" s="293"/>
      <c r="BB19" s="293"/>
      <c r="BC19" s="293"/>
      <c r="BD19" s="293"/>
      <c r="BE19" s="293"/>
      <c r="BF19" s="293"/>
      <c r="BG19" s="293"/>
      <c r="BH19" s="293"/>
      <c r="BI19" s="293"/>
      <c r="BJ19" s="293"/>
      <c r="BK19" s="293"/>
      <c r="BL19" s="293"/>
      <c r="BM19" s="293"/>
      <c r="BN19" s="293"/>
      <c r="BO19" s="293"/>
      <c r="BP19" s="293"/>
      <c r="BQ19" s="293"/>
      <c r="BR19" s="293"/>
      <c r="BS19" s="293"/>
      <c r="BT19" s="293"/>
      <c r="BU19" s="293"/>
      <c r="BV19" s="293"/>
      <c r="BW19" s="293"/>
      <c r="BX19" s="293"/>
      <c r="BY19" s="293"/>
      <c r="BZ19" s="293"/>
      <c r="CA19" s="293"/>
      <c r="CB19" s="293"/>
      <c r="CC19" s="293"/>
      <c r="CD19" s="293"/>
      <c r="CE19" s="293"/>
      <c r="CF19" s="293"/>
      <c r="CG19" s="293"/>
      <c r="CH19" s="293"/>
      <c r="CI19" s="293"/>
      <c r="CJ19" s="293"/>
      <c r="CK19" s="293"/>
      <c r="CL19" s="293"/>
      <c r="CM19" s="293"/>
      <c r="CN19" s="293"/>
      <c r="CO19" s="293"/>
      <c r="CP19" s="293"/>
      <c r="CQ19" s="293"/>
      <c r="CR19" s="293"/>
      <c r="CS19" s="293"/>
      <c r="CT19" s="293"/>
      <c r="CU19" s="293"/>
      <c r="CV19" s="293"/>
      <c r="CW19" s="293"/>
      <c r="CX19" s="293"/>
      <c r="CY19" s="293"/>
      <c r="CZ19" s="293"/>
      <c r="DA19" s="293"/>
      <c r="DB19" s="293"/>
      <c r="DC19" s="293"/>
      <c r="DD19" s="293"/>
      <c r="DE19" s="293"/>
      <c r="DF19" s="293"/>
      <c r="DG19" s="293"/>
      <c r="DH19" s="293"/>
      <c r="DI19" s="293"/>
      <c r="DJ19" s="293"/>
      <c r="DK19" s="293"/>
      <c r="DL19" s="293"/>
      <c r="DM19" s="293"/>
      <c r="DN19" s="293"/>
      <c r="DO19" s="293"/>
      <c r="DP19" s="293"/>
      <c r="DQ19" s="293"/>
      <c r="DR19" s="293"/>
      <c r="DS19" s="293"/>
      <c r="DT19" s="293"/>
      <c r="DU19" s="293"/>
      <c r="DV19" s="293"/>
      <c r="DW19" s="293"/>
      <c r="DX19" s="293"/>
      <c r="DY19" s="293"/>
      <c r="DZ19" s="293"/>
      <c r="EA19" s="293"/>
      <c r="EB19" s="293"/>
      <c r="EC19" s="293"/>
      <c r="ED19" s="293"/>
      <c r="EE19" s="293"/>
      <c r="EF19" s="293"/>
      <c r="EG19" s="293"/>
      <c r="EH19" s="293"/>
      <c r="EI19" s="293"/>
      <c r="EJ19" s="293"/>
      <c r="EK19" s="293"/>
      <c r="EL19" s="293"/>
      <c r="EM19" s="293"/>
      <c r="EN19" s="293"/>
      <c r="EO19" s="293"/>
      <c r="EP19" s="293"/>
      <c r="EQ19" s="293"/>
      <c r="ER19" s="293"/>
      <c r="ES19" s="293"/>
      <c r="ET19" s="293"/>
      <c r="EU19" s="293"/>
      <c r="EV19" s="293"/>
      <c r="EW19" s="293"/>
      <c r="EX19" s="293"/>
      <c r="EY19" s="293"/>
      <c r="EZ19" s="293"/>
      <c r="FA19" s="293"/>
      <c r="FB19" s="293"/>
      <c r="FC19" s="293"/>
      <c r="FD19" s="293"/>
      <c r="FE19" s="293"/>
      <c r="FF19" s="293"/>
      <c r="FG19" s="293"/>
      <c r="FH19" s="293"/>
      <c r="FI19" s="293"/>
      <c r="FJ19" s="293"/>
      <c r="FK19" s="293"/>
      <c r="FL19" s="293"/>
      <c r="FM19" s="293"/>
      <c r="FN19" s="293"/>
      <c r="FO19" s="293"/>
      <c r="FP19" s="293"/>
      <c r="FQ19" s="293"/>
      <c r="FR19" s="293"/>
      <c r="FS19" s="293"/>
      <c r="FT19" s="293"/>
      <c r="FU19" s="293"/>
      <c r="FV19" s="293"/>
      <c r="FW19" s="293"/>
      <c r="FX19" s="293"/>
      <c r="FY19" s="293"/>
      <c r="FZ19" s="293"/>
      <c r="GA19" s="293"/>
      <c r="GB19" s="293"/>
      <c r="GC19" s="293"/>
      <c r="GD19" s="293"/>
      <c r="GE19" s="293"/>
      <c r="GF19" s="293"/>
      <c r="GG19" s="293"/>
      <c r="GH19" s="293"/>
      <c r="GI19" s="293"/>
      <c r="GJ19" s="293"/>
      <c r="GK19" s="293"/>
      <c r="GL19" s="293"/>
      <c r="GM19" s="293"/>
      <c r="GN19" s="293"/>
      <c r="GO19" s="293"/>
      <c r="GP19" s="293"/>
      <c r="GQ19" s="293"/>
      <c r="GR19" s="293"/>
      <c r="GS19" s="293"/>
      <c r="GT19" s="293"/>
      <c r="GU19" s="293"/>
      <c r="GV19" s="293"/>
      <c r="GW19" s="293"/>
      <c r="GX19" s="293"/>
      <c r="GY19" s="293"/>
      <c r="GZ19" s="293"/>
      <c r="HA19" s="293"/>
      <c r="HB19" s="293"/>
      <c r="HC19" s="293"/>
      <c r="HD19" s="293"/>
      <c r="HE19" s="293"/>
      <c r="HF19" s="293"/>
      <c r="HG19" s="293"/>
      <c r="HH19" s="293"/>
      <c r="HI19" s="293"/>
      <c r="HJ19" s="293"/>
      <c r="HK19" s="293"/>
      <c r="HL19" s="293"/>
      <c r="HM19" s="293"/>
      <c r="HN19" s="293"/>
      <c r="HO19" s="293"/>
      <c r="HP19" s="293"/>
      <c r="HQ19" s="293"/>
      <c r="HR19" s="293"/>
      <c r="HS19" s="293"/>
      <c r="HT19" s="293"/>
      <c r="HU19" s="293"/>
      <c r="HV19" s="293"/>
      <c r="HW19" s="293"/>
      <c r="HX19" s="293"/>
      <c r="HY19" s="293"/>
      <c r="HZ19" s="293"/>
      <c r="IA19" s="293"/>
      <c r="IB19" s="293"/>
      <c r="IC19" s="293"/>
      <c r="ID19" s="293"/>
      <c r="IE19" s="293"/>
      <c r="IF19" s="293"/>
      <c r="IG19" s="293"/>
      <c r="IH19" s="293"/>
      <c r="II19" s="293"/>
      <c r="IJ19" s="293"/>
      <c r="IK19" s="293"/>
      <c r="IL19" s="293"/>
      <c r="IM19" s="293"/>
      <c r="IN19" s="293"/>
      <c r="IO19" s="293"/>
      <c r="IP19" s="293"/>
      <c r="IQ19" s="293"/>
      <c r="IR19" s="293"/>
      <c r="IS19" s="293"/>
      <c r="IT19" s="293"/>
      <c r="IU19" s="293"/>
      <c r="IV19" s="293"/>
      <c r="IW19" s="293"/>
      <c r="IX19" s="293"/>
      <c r="IY19" s="293"/>
      <c r="IZ19" s="293"/>
      <c r="JA19" s="293"/>
      <c r="JB19" s="293"/>
      <c r="JC19" s="293"/>
      <c r="JD19" s="293"/>
      <c r="JE19" s="293"/>
      <c r="JF19" s="293"/>
      <c r="JG19" s="293"/>
      <c r="JH19" s="293"/>
      <c r="JI19" s="293"/>
      <c r="JJ19" s="293"/>
      <c r="JK19" s="293"/>
      <c r="JL19" s="293"/>
      <c r="JM19" s="293"/>
      <c r="JN19" s="293"/>
      <c r="JO19" s="293"/>
      <c r="JP19" s="293"/>
      <c r="JQ19" s="293"/>
      <c r="JR19" s="293"/>
      <c r="JS19" s="293"/>
      <c r="JT19" s="293"/>
      <c r="JU19" s="293"/>
      <c r="JV19" s="293"/>
      <c r="JW19" s="293"/>
      <c r="JX19" s="293"/>
      <c r="JY19" s="293"/>
      <c r="JZ19" s="293"/>
      <c r="KA19" s="293"/>
      <c r="KB19" s="293"/>
      <c r="KC19" s="293"/>
      <c r="KD19" s="293"/>
      <c r="KE19" s="293"/>
      <c r="KF19" s="293"/>
      <c r="KG19" s="293"/>
      <c r="KH19" s="293"/>
      <c r="KI19" s="293"/>
      <c r="KJ19" s="293"/>
      <c r="KK19" s="293"/>
      <c r="KL19" s="293"/>
      <c r="KM19" s="293"/>
      <c r="KN19" s="293"/>
      <c r="KO19" s="293"/>
      <c r="KP19" s="293"/>
      <c r="KQ19" s="293"/>
      <c r="KR19" s="293"/>
      <c r="KS19" s="293"/>
      <c r="KT19" s="293"/>
      <c r="KU19" s="293"/>
      <c r="KV19" s="293"/>
      <c r="KW19" s="293"/>
      <c r="KX19" s="293"/>
      <c r="KY19" s="293"/>
      <c r="KZ19" s="293"/>
      <c r="LA19" s="293"/>
      <c r="LB19" s="293"/>
      <c r="LC19" s="293"/>
      <c r="LD19" s="293"/>
      <c r="LE19" s="293"/>
      <c r="LF19" s="293"/>
      <c r="LG19" s="293"/>
      <c r="LH19" s="293"/>
      <c r="LI19" s="293"/>
      <c r="LJ19" s="293"/>
      <c r="LK19" s="293"/>
      <c r="LL19" s="293"/>
      <c r="LM19" s="293"/>
      <c r="LN19" s="293"/>
      <c r="LO19" s="293"/>
      <c r="LP19" s="293"/>
      <c r="LQ19" s="293"/>
      <c r="LR19" s="293"/>
      <c r="LS19" s="293"/>
      <c r="LT19" s="293"/>
      <c r="LU19" s="293"/>
      <c r="LV19" s="293"/>
      <c r="LW19" s="293"/>
      <c r="LX19" s="293"/>
      <c r="LY19" s="293"/>
      <c r="LZ19" s="293"/>
      <c r="MA19" s="293"/>
      <c r="MB19" s="293"/>
      <c r="MC19" s="293"/>
      <c r="MD19" s="293"/>
      <c r="ME19" s="293"/>
      <c r="MF19" s="293"/>
      <c r="MG19" s="293"/>
      <c r="MH19" s="293"/>
      <c r="MI19" s="293"/>
      <c r="MJ19" s="293"/>
      <c r="MK19" s="293"/>
      <c r="ML19" s="293"/>
      <c r="MM19" s="293"/>
      <c r="MN19" s="293"/>
      <c r="MO19" s="293"/>
      <c r="MP19" s="293"/>
      <c r="MQ19" s="293"/>
      <c r="MR19" s="293"/>
      <c r="MS19" s="293"/>
      <c r="MT19" s="293"/>
      <c r="MU19" s="293"/>
      <c r="MV19" s="293"/>
      <c r="MW19" s="293"/>
      <c r="MX19" s="293"/>
      <c r="MY19" s="293"/>
      <c r="MZ19" s="293"/>
      <c r="NA19" s="293"/>
      <c r="NB19" s="293"/>
      <c r="NC19" s="293"/>
      <c r="ND19" s="293"/>
      <c r="NE19" s="293"/>
      <c r="NF19" s="293"/>
      <c r="NG19" s="293"/>
      <c r="NH19" s="293"/>
      <c r="NI19" s="293"/>
      <c r="NJ19" s="293"/>
      <c r="NK19" s="293"/>
      <c r="NL19" s="293"/>
      <c r="NM19" s="293"/>
      <c r="NN19" s="293"/>
      <c r="NO19" s="293"/>
      <c r="NP19" s="293"/>
      <c r="NQ19" s="293"/>
      <c r="NR19" s="293"/>
      <c r="NS19" s="293"/>
      <c r="NT19" s="293"/>
      <c r="NU19" s="293"/>
      <c r="NV19" s="293"/>
      <c r="NW19" s="293"/>
      <c r="NX19" s="293"/>
      <c r="NY19" s="293"/>
      <c r="NZ19" s="293"/>
      <c r="OA19" s="293"/>
      <c r="OB19" s="293"/>
      <c r="OC19" s="293"/>
      <c r="OD19" s="293"/>
      <c r="OE19" s="293"/>
      <c r="OF19" s="293"/>
      <c r="OG19" s="293"/>
      <c r="OH19" s="293"/>
      <c r="OI19" s="293"/>
      <c r="OJ19" s="293"/>
      <c r="OK19" s="293"/>
      <c r="OL19" s="293"/>
      <c r="OM19" s="293"/>
      <c r="ON19" s="293"/>
      <c r="OO19" s="293"/>
      <c r="OP19" s="293"/>
      <c r="OQ19" s="293"/>
      <c r="OR19" s="293"/>
      <c r="OS19" s="293"/>
      <c r="OT19" s="293"/>
      <c r="OU19" s="293"/>
      <c r="OV19" s="293"/>
      <c r="OW19" s="293"/>
      <c r="OX19" s="293"/>
      <c r="OY19" s="293"/>
      <c r="OZ19" s="293"/>
      <c r="PA19" s="293"/>
      <c r="PB19" s="293"/>
      <c r="PC19" s="293"/>
      <c r="PD19" s="293"/>
      <c r="PE19" s="293"/>
      <c r="PF19" s="293"/>
      <c r="PG19" s="293"/>
      <c r="PH19" s="293"/>
      <c r="PI19" s="293"/>
      <c r="PJ19" s="293"/>
      <c r="PK19" s="293"/>
      <c r="PL19" s="293"/>
      <c r="PM19" s="293"/>
      <c r="PN19" s="293"/>
      <c r="PO19" s="293"/>
      <c r="PP19" s="293"/>
      <c r="PQ19" s="293"/>
      <c r="PR19" s="293"/>
      <c r="PS19" s="293"/>
      <c r="PT19" s="293"/>
      <c r="PU19" s="293"/>
      <c r="PV19" s="293"/>
      <c r="PW19" s="293"/>
      <c r="PX19" s="293"/>
      <c r="PY19" s="293"/>
      <c r="PZ19" s="293"/>
      <c r="QA19" s="293"/>
      <c r="QB19" s="293"/>
      <c r="QC19" s="293"/>
      <c r="QD19" s="293"/>
      <c r="QE19" s="293"/>
      <c r="QF19" s="293"/>
      <c r="QG19" s="293"/>
      <c r="QH19" s="293"/>
      <c r="QI19" s="293"/>
      <c r="QJ19" s="293"/>
      <c r="QK19" s="293"/>
      <c r="QL19" s="293"/>
      <c r="QM19" s="293"/>
      <c r="QN19" s="293"/>
      <c r="QO19" s="293"/>
      <c r="QP19" s="293"/>
      <c r="QQ19" s="293"/>
      <c r="QR19" s="293"/>
      <c r="QS19" s="293"/>
      <c r="QT19" s="293"/>
      <c r="QU19" s="293"/>
      <c r="QV19" s="293"/>
      <c r="QW19" s="293"/>
      <c r="QX19" s="293"/>
      <c r="QY19" s="293"/>
      <c r="QZ19" s="293"/>
      <c r="RA19" s="293"/>
      <c r="RB19" s="293"/>
      <c r="RC19" s="293"/>
      <c r="RD19" s="293"/>
      <c r="RE19" s="293"/>
      <c r="RF19" s="293"/>
      <c r="RG19" s="293"/>
      <c r="RH19" s="293"/>
      <c r="RI19" s="293"/>
      <c r="RJ19" s="293"/>
      <c r="RK19" s="293"/>
      <c r="RL19" s="293"/>
      <c r="RM19" s="293"/>
      <c r="RN19" s="293"/>
      <c r="RO19" s="293"/>
      <c r="RP19" s="293"/>
      <c r="RQ19" s="293"/>
      <c r="RR19" s="293"/>
      <c r="RS19" s="293"/>
      <c r="RT19" s="293"/>
      <c r="RU19" s="293"/>
      <c r="RV19" s="293"/>
      <c r="RW19" s="293"/>
      <c r="RX19" s="293"/>
      <c r="RY19" s="293"/>
      <c r="RZ19" s="293"/>
      <c r="SA19" s="293"/>
      <c r="SB19" s="293"/>
      <c r="SC19" s="293"/>
      <c r="SD19" s="293"/>
      <c r="SE19" s="293"/>
      <c r="SF19" s="293"/>
      <c r="SG19" s="293"/>
      <c r="SH19" s="293"/>
      <c r="SI19" s="293"/>
      <c r="SJ19" s="293"/>
      <c r="SK19" s="293"/>
      <c r="SL19" s="293"/>
      <c r="SM19" s="293"/>
      <c r="SN19" s="293"/>
      <c r="SO19" s="293"/>
      <c r="SP19" s="293"/>
      <c r="SQ19" s="293"/>
      <c r="SR19" s="293"/>
      <c r="SS19" s="293"/>
      <c r="ST19" s="293"/>
      <c r="SU19" s="293"/>
      <c r="SV19" s="293"/>
      <c r="SW19" s="293"/>
      <c r="SX19" s="293"/>
      <c r="SY19" s="293"/>
      <c r="SZ19" s="293"/>
      <c r="TA19" s="293"/>
      <c r="TB19" s="293"/>
      <c r="TC19" s="293"/>
      <c r="TD19" s="293"/>
      <c r="TE19" s="293"/>
      <c r="TF19" s="293"/>
      <c r="TG19" s="293"/>
      <c r="TH19" s="293"/>
      <c r="TI19" s="293"/>
      <c r="TJ19" s="293"/>
      <c r="TK19" s="293"/>
      <c r="TL19" s="293"/>
      <c r="TM19" s="293"/>
      <c r="TN19" s="293"/>
      <c r="TO19" s="293"/>
      <c r="TP19" s="293"/>
      <c r="TQ19" s="293"/>
      <c r="TR19" s="293"/>
      <c r="TS19" s="293"/>
      <c r="TT19" s="293"/>
      <c r="TU19" s="293"/>
      <c r="TV19" s="293"/>
      <c r="TW19" s="293"/>
      <c r="TX19" s="293"/>
      <c r="TY19" s="293"/>
      <c r="TZ19" s="293"/>
      <c r="UA19" s="293"/>
      <c r="UB19" s="293"/>
      <c r="UC19" s="293"/>
      <c r="UD19" s="293"/>
      <c r="UE19" s="293"/>
      <c r="UF19" s="293"/>
      <c r="UG19" s="293"/>
      <c r="UH19" s="293"/>
      <c r="UI19" s="293"/>
      <c r="UJ19" s="293"/>
      <c r="UK19" s="293"/>
      <c r="UL19" s="293"/>
      <c r="UM19" s="293"/>
      <c r="UN19" s="293"/>
      <c r="UO19" s="293"/>
      <c r="UP19" s="293"/>
      <c r="UQ19" s="293"/>
      <c r="UR19" s="293"/>
      <c r="US19" s="293"/>
      <c r="UT19" s="293"/>
      <c r="UU19" s="293"/>
      <c r="UV19" s="293"/>
      <c r="UW19" s="293"/>
      <c r="UX19" s="293"/>
      <c r="UY19" s="293"/>
      <c r="UZ19" s="293"/>
      <c r="VA19" s="293"/>
      <c r="VB19" s="293"/>
      <c r="VC19" s="293"/>
      <c r="VD19" s="293"/>
      <c r="VE19" s="293"/>
      <c r="VF19" s="293"/>
      <c r="VG19" s="293"/>
      <c r="VH19" s="293"/>
      <c r="VI19" s="293"/>
      <c r="VJ19" s="293"/>
      <c r="VK19" s="293"/>
      <c r="VL19" s="293"/>
      <c r="VM19" s="293"/>
      <c r="VN19" s="293"/>
      <c r="VO19" s="293"/>
      <c r="VP19" s="293"/>
      <c r="VQ19" s="293"/>
      <c r="VR19" s="293"/>
      <c r="VS19" s="293"/>
      <c r="VT19" s="293"/>
      <c r="VU19" s="293"/>
      <c r="VV19" s="293"/>
      <c r="VW19" s="293"/>
      <c r="VX19" s="293"/>
      <c r="VY19" s="293"/>
      <c r="VZ19" s="293"/>
      <c r="WA19" s="293"/>
      <c r="WB19" s="293"/>
      <c r="WC19" s="293"/>
      <c r="WD19" s="293"/>
      <c r="WE19" s="293"/>
      <c r="WF19" s="293"/>
      <c r="WG19" s="293"/>
      <c r="WH19" s="293"/>
      <c r="WI19" s="293"/>
      <c r="WJ19" s="293"/>
      <c r="WK19" s="293"/>
      <c r="WL19" s="293"/>
      <c r="WM19" s="293"/>
      <c r="WN19" s="293"/>
      <c r="WO19" s="293"/>
      <c r="WP19" s="293"/>
      <c r="WQ19" s="293"/>
      <c r="WR19" s="293"/>
      <c r="WS19" s="293"/>
      <c r="WT19" s="293"/>
      <c r="WU19" s="293"/>
      <c r="WV19" s="293"/>
      <c r="WW19" s="293"/>
      <c r="WX19" s="293"/>
      <c r="WY19" s="293"/>
      <c r="WZ19" s="293"/>
      <c r="XA19" s="293"/>
      <c r="XB19" s="293"/>
      <c r="XC19" s="293"/>
      <c r="XD19" s="293"/>
      <c r="XE19" s="293"/>
      <c r="XF19" s="293"/>
      <c r="XG19" s="293"/>
      <c r="XH19" s="293"/>
      <c r="XI19" s="293"/>
      <c r="XJ19" s="293"/>
      <c r="XK19" s="293"/>
      <c r="XL19" s="293"/>
      <c r="XM19" s="293"/>
      <c r="XN19" s="293"/>
      <c r="XO19" s="293"/>
      <c r="XP19" s="293"/>
      <c r="XQ19" s="293"/>
      <c r="XR19" s="293"/>
      <c r="XS19" s="293"/>
      <c r="XT19" s="293"/>
      <c r="XU19" s="293"/>
      <c r="XV19" s="293"/>
      <c r="XW19" s="293"/>
      <c r="XX19" s="293"/>
      <c r="XY19" s="293"/>
      <c r="XZ19" s="293"/>
      <c r="YA19" s="293"/>
      <c r="YB19" s="293"/>
      <c r="YC19" s="293"/>
      <c r="YD19" s="293"/>
      <c r="YE19" s="293"/>
      <c r="YF19" s="293"/>
      <c r="YG19" s="293"/>
      <c r="YH19" s="293"/>
      <c r="YI19" s="293"/>
      <c r="YJ19" s="293"/>
      <c r="YK19" s="293"/>
      <c r="YL19" s="293"/>
      <c r="YM19" s="293"/>
      <c r="YN19" s="293"/>
      <c r="YO19" s="293"/>
      <c r="YP19" s="293"/>
      <c r="YQ19" s="293"/>
      <c r="YR19" s="293"/>
      <c r="YS19" s="293"/>
      <c r="YT19" s="293"/>
      <c r="YU19" s="293"/>
      <c r="YV19" s="293"/>
      <c r="YW19" s="293"/>
      <c r="YX19" s="293"/>
      <c r="YY19" s="293"/>
      <c r="YZ19" s="293"/>
      <c r="ZA19" s="293"/>
      <c r="ZB19" s="293"/>
      <c r="ZC19" s="293"/>
      <c r="ZD19" s="293"/>
      <c r="ZE19" s="293"/>
      <c r="ZF19" s="293"/>
      <c r="ZG19" s="293"/>
      <c r="ZH19" s="293"/>
      <c r="ZI19" s="293"/>
      <c r="ZJ19" s="293"/>
      <c r="ZK19" s="293"/>
      <c r="ZL19" s="293"/>
      <c r="ZM19" s="293"/>
      <c r="ZN19" s="293"/>
      <c r="ZO19" s="293"/>
      <c r="ZP19" s="293"/>
      <c r="ZQ19" s="293"/>
      <c r="ZR19" s="293"/>
      <c r="ZS19" s="293"/>
      <c r="ZT19" s="293"/>
      <c r="ZU19" s="293"/>
      <c r="ZV19" s="293"/>
      <c r="ZW19" s="293"/>
      <c r="ZX19" s="293"/>
      <c r="ZY19" s="293"/>
      <c r="ZZ19" s="293"/>
      <c r="AAA19" s="293"/>
      <c r="AAB19" s="293"/>
      <c r="AAC19" s="293"/>
      <c r="AAD19" s="293"/>
      <c r="AAE19" s="293"/>
      <c r="AAF19" s="293"/>
      <c r="AAG19" s="293"/>
      <c r="AAH19" s="293"/>
      <c r="AAI19" s="293"/>
      <c r="AAJ19" s="293"/>
      <c r="AAK19" s="293"/>
      <c r="AAL19" s="293"/>
      <c r="AAM19" s="293"/>
      <c r="AAN19" s="293"/>
      <c r="AAO19" s="293"/>
      <c r="AAP19" s="293"/>
      <c r="AAQ19" s="293"/>
      <c r="AAR19" s="293"/>
      <c r="AAS19" s="293"/>
      <c r="AAT19" s="293"/>
      <c r="AAU19" s="293"/>
      <c r="AAV19" s="293"/>
      <c r="AAW19" s="293"/>
      <c r="AAX19" s="293"/>
      <c r="AAY19" s="293"/>
      <c r="AAZ19" s="293"/>
      <c r="ABA19" s="293"/>
      <c r="ABB19" s="293"/>
      <c r="ABC19" s="293"/>
      <c r="ABD19" s="293"/>
      <c r="ABE19" s="293"/>
      <c r="ABF19" s="293"/>
      <c r="ABG19" s="293"/>
      <c r="ABH19" s="293"/>
      <c r="ABI19" s="293"/>
      <c r="ABJ19" s="293"/>
      <c r="ABK19" s="293"/>
      <c r="ABL19" s="293"/>
      <c r="ABM19" s="293"/>
      <c r="ABN19" s="293"/>
      <c r="ABO19" s="293"/>
      <c r="ABP19" s="293"/>
      <c r="ABQ19" s="293"/>
      <c r="ABR19" s="293"/>
      <c r="ABS19" s="293"/>
      <c r="ABT19" s="293"/>
      <c r="ABU19" s="293"/>
      <c r="ABV19" s="293"/>
      <c r="ABW19" s="293"/>
      <c r="ABX19" s="293"/>
      <c r="ABY19" s="293"/>
      <c r="ABZ19" s="293"/>
      <c r="ACA19" s="293"/>
      <c r="ACB19" s="293"/>
      <c r="ACC19" s="293"/>
      <c r="ACD19" s="293"/>
      <c r="ACE19" s="293"/>
      <c r="ACF19" s="293"/>
      <c r="ACG19" s="293"/>
      <c r="ACH19" s="293"/>
      <c r="ACI19" s="293"/>
      <c r="ACJ19" s="293"/>
      <c r="ACK19" s="293"/>
      <c r="ACL19" s="293"/>
      <c r="ACM19" s="293"/>
      <c r="ACN19" s="293"/>
      <c r="ACO19" s="293"/>
      <c r="ACP19" s="293"/>
      <c r="ACQ19" s="293"/>
      <c r="ACR19" s="293"/>
      <c r="ACS19" s="293"/>
      <c r="ACT19" s="293"/>
      <c r="ACU19" s="293"/>
      <c r="ACV19" s="293"/>
      <c r="ACW19" s="293"/>
      <c r="ACX19" s="293"/>
      <c r="ACY19" s="293"/>
      <c r="ACZ19" s="293"/>
      <c r="ADA19" s="293"/>
      <c r="ADB19" s="293"/>
      <c r="ADC19" s="293"/>
      <c r="ADD19" s="293"/>
      <c r="ADE19" s="293"/>
      <c r="ADF19" s="293"/>
      <c r="ADG19" s="293"/>
      <c r="ADH19" s="293"/>
      <c r="ADI19" s="293"/>
      <c r="ADJ19" s="293"/>
      <c r="ADK19" s="293"/>
      <c r="ADL19" s="293"/>
      <c r="ADM19" s="293"/>
      <c r="ADN19" s="293"/>
      <c r="ADO19" s="293"/>
      <c r="ADP19" s="293"/>
      <c r="ADQ19" s="293"/>
      <c r="ADR19" s="293"/>
      <c r="ADS19" s="293"/>
      <c r="ADT19" s="293"/>
      <c r="ADU19" s="293"/>
      <c r="ADV19" s="293"/>
      <c r="ADW19" s="293"/>
      <c r="ADX19" s="293"/>
      <c r="ADY19" s="293"/>
      <c r="ADZ19" s="293"/>
      <c r="AEA19" s="293"/>
      <c r="AEB19" s="293"/>
      <c r="AEC19" s="293"/>
      <c r="AED19" s="293"/>
      <c r="AEE19" s="293"/>
      <c r="AEF19" s="293"/>
      <c r="AEG19" s="293"/>
      <c r="AEH19" s="293"/>
      <c r="AEI19" s="293"/>
      <c r="AEJ19" s="293"/>
      <c r="AEK19" s="293"/>
      <c r="AEL19" s="293"/>
      <c r="AEM19" s="293"/>
      <c r="AEN19" s="293"/>
      <c r="AEO19" s="293"/>
      <c r="AEP19" s="293"/>
      <c r="AEQ19" s="293"/>
      <c r="AER19" s="293"/>
      <c r="AES19" s="293"/>
      <c r="AET19" s="293"/>
      <c r="AEU19" s="293"/>
      <c r="AEV19" s="293"/>
      <c r="AEW19" s="293"/>
      <c r="AEX19" s="293"/>
      <c r="AEY19" s="293"/>
      <c r="AEZ19" s="293"/>
      <c r="AFA19" s="293"/>
      <c r="AFB19" s="293"/>
      <c r="AFC19" s="293"/>
      <c r="AFD19" s="293"/>
      <c r="AFE19" s="293"/>
      <c r="AFF19" s="293"/>
      <c r="AFG19" s="293"/>
      <c r="AFH19" s="293"/>
      <c r="AFI19" s="293"/>
      <c r="AFJ19" s="293"/>
      <c r="AFK19" s="293"/>
      <c r="AFL19" s="293"/>
      <c r="AFM19" s="293"/>
      <c r="AFN19" s="293"/>
      <c r="AFO19" s="293"/>
      <c r="AFP19" s="293"/>
      <c r="AFQ19" s="293"/>
      <c r="AFR19" s="293"/>
      <c r="AFS19" s="293"/>
      <c r="AFT19" s="293"/>
      <c r="AFU19" s="293"/>
      <c r="AFV19" s="293"/>
      <c r="AFW19" s="293"/>
      <c r="AFX19" s="293"/>
      <c r="AFY19" s="293"/>
      <c r="AFZ19" s="293"/>
      <c r="AGA19" s="293"/>
      <c r="AGB19" s="293"/>
      <c r="AGC19" s="293"/>
      <c r="AGD19" s="293"/>
      <c r="AGE19" s="293"/>
      <c r="AGF19" s="293"/>
      <c r="AGG19" s="293"/>
      <c r="AGH19" s="293"/>
      <c r="AGI19" s="293"/>
      <c r="AGJ19" s="293"/>
      <c r="AGK19" s="293"/>
      <c r="AGL19" s="293"/>
      <c r="AGM19" s="293"/>
      <c r="AGN19" s="293"/>
      <c r="AGO19" s="293"/>
      <c r="AGP19" s="293"/>
      <c r="AGQ19" s="293"/>
      <c r="AGR19" s="293"/>
      <c r="AGS19" s="293"/>
      <c r="AGT19" s="293"/>
      <c r="AGU19" s="293"/>
      <c r="AGV19" s="293"/>
      <c r="AGW19" s="293"/>
      <c r="AGX19" s="293"/>
      <c r="AGY19" s="293"/>
      <c r="AGZ19" s="293"/>
      <c r="AHA19" s="293"/>
      <c r="AHB19" s="293"/>
      <c r="AHC19" s="293"/>
      <c r="AHD19" s="293"/>
      <c r="AHE19" s="293"/>
      <c r="AHF19" s="293"/>
      <c r="AHG19" s="293"/>
      <c r="AHH19" s="293"/>
      <c r="AHI19" s="293"/>
      <c r="AHJ19" s="293"/>
      <c r="AHK19" s="293"/>
      <c r="AHL19" s="293"/>
      <c r="AHM19" s="293"/>
      <c r="AHN19" s="293"/>
      <c r="AHO19" s="293"/>
      <c r="AHP19" s="293"/>
      <c r="AHQ19" s="293"/>
      <c r="AHR19" s="293"/>
      <c r="AHS19" s="293"/>
      <c r="AHT19" s="293"/>
      <c r="AHU19" s="293"/>
      <c r="AHV19" s="293"/>
      <c r="AHW19" s="293"/>
      <c r="AHX19" s="293"/>
      <c r="AHY19" s="293"/>
      <c r="AHZ19" s="293"/>
      <c r="AIA19" s="293"/>
      <c r="AIB19" s="293"/>
      <c r="AIC19" s="293"/>
      <c r="AID19" s="293"/>
      <c r="AIE19" s="293"/>
      <c r="AIF19" s="293"/>
      <c r="AIG19" s="293"/>
      <c r="AIH19" s="293"/>
      <c r="AII19" s="293"/>
      <c r="AIJ19" s="293"/>
      <c r="AIK19" s="293"/>
      <c r="AIL19" s="293"/>
      <c r="AIM19" s="293"/>
      <c r="AIN19" s="293"/>
      <c r="AIO19" s="293"/>
      <c r="AIP19" s="293"/>
      <c r="AIQ19" s="293"/>
      <c r="AIR19" s="293"/>
      <c r="AIS19" s="293"/>
      <c r="AIT19" s="293"/>
      <c r="AIU19" s="293"/>
      <c r="AIV19" s="293"/>
      <c r="AIW19" s="293"/>
      <c r="AIX19" s="293"/>
      <c r="AIY19" s="293"/>
      <c r="AIZ19" s="293"/>
      <c r="AJA19" s="293"/>
      <c r="AJB19" s="293"/>
      <c r="AJC19" s="293"/>
      <c r="AJD19" s="293"/>
      <c r="AJE19" s="293"/>
      <c r="AJF19" s="293"/>
      <c r="AJG19" s="293"/>
      <c r="AJH19" s="293"/>
      <c r="AJI19" s="293"/>
      <c r="AJJ19" s="293"/>
      <c r="AJK19" s="293"/>
      <c r="AJL19" s="293"/>
      <c r="AJM19" s="293"/>
      <c r="AJN19" s="293"/>
      <c r="AJO19" s="293"/>
      <c r="AJP19" s="293"/>
      <c r="AJQ19" s="293"/>
      <c r="AJR19" s="293"/>
      <c r="AJS19" s="293"/>
      <c r="AJT19" s="293"/>
      <c r="AJU19" s="293"/>
      <c r="AJV19" s="293"/>
      <c r="AJW19" s="293"/>
      <c r="AJX19" s="293"/>
      <c r="AJY19" s="293"/>
      <c r="AJZ19" s="293"/>
      <c r="AKA19" s="293"/>
      <c r="AKB19" s="293"/>
      <c r="AKC19" s="293"/>
      <c r="AKD19" s="293"/>
      <c r="AKE19" s="293"/>
      <c r="AKF19" s="293"/>
      <c r="AKG19" s="293"/>
      <c r="AKH19" s="293"/>
      <c r="AKI19" s="293"/>
      <c r="AKJ19" s="293"/>
      <c r="AKK19" s="293"/>
      <c r="AKL19" s="293"/>
      <c r="AKM19" s="293"/>
      <c r="AKN19" s="293"/>
      <c r="AKO19" s="293"/>
      <c r="AKP19" s="293"/>
      <c r="AKQ19" s="293"/>
      <c r="AKR19" s="293"/>
      <c r="AKS19" s="293"/>
      <c r="AKT19" s="293"/>
      <c r="AKU19" s="293"/>
      <c r="AKV19" s="293"/>
      <c r="AKW19" s="293"/>
      <c r="AKX19" s="293"/>
      <c r="AKY19" s="293"/>
      <c r="AKZ19" s="293"/>
      <c r="ALA19" s="293"/>
      <c r="ALB19" s="293"/>
      <c r="ALC19" s="293"/>
      <c r="ALD19" s="293"/>
      <c r="ALE19" s="293"/>
      <c r="ALF19" s="293"/>
      <c r="ALG19" s="293"/>
      <c r="ALH19" s="293"/>
      <c r="ALI19" s="293"/>
      <c r="ALJ19" s="293"/>
      <c r="ALK19" s="293"/>
      <c r="ALL19" s="293"/>
      <c r="ALM19" s="293"/>
      <c r="ALN19" s="293"/>
      <c r="ALO19" s="293"/>
      <c r="ALP19" s="293"/>
      <c r="ALQ19" s="293"/>
      <c r="ALR19" s="293"/>
      <c r="ALS19" s="293"/>
      <c r="ALT19" s="293"/>
      <c r="ALU19" s="293"/>
      <c r="ALV19" s="293"/>
      <c r="ALW19" s="293"/>
      <c r="ALX19" s="293"/>
      <c r="ALY19" s="293"/>
      <c r="ALZ19" s="293"/>
      <c r="AMA19" s="293"/>
      <c r="AMB19" s="293"/>
      <c r="AMC19" s="293"/>
      <c r="AMD19" s="293"/>
      <c r="AME19" s="293"/>
      <c r="AMF19" s="293"/>
      <c r="AMG19" s="293"/>
      <c r="AMH19" s="293"/>
      <c r="AMI19" s="293"/>
      <c r="AMJ19" s="293"/>
      <c r="AMK19" s="293"/>
      <c r="AML19" s="293"/>
      <c r="AMM19" s="293"/>
      <c r="AMN19" s="293"/>
      <c r="AMO19" s="293"/>
      <c r="AMP19" s="293"/>
      <c r="AMQ19" s="293"/>
      <c r="AMR19" s="293"/>
      <c r="AMS19" s="293"/>
      <c r="AMT19" s="293"/>
      <c r="AMU19" s="293"/>
      <c r="AMV19" s="293"/>
      <c r="AMW19" s="293"/>
      <c r="AMX19" s="293"/>
      <c r="AMY19" s="293"/>
      <c r="AMZ19" s="293"/>
      <c r="ANA19" s="293"/>
      <c r="ANB19" s="293"/>
      <c r="ANC19" s="293"/>
      <c r="AND19" s="293"/>
      <c r="ANE19" s="293"/>
      <c r="ANF19" s="293"/>
      <c r="ANG19" s="293"/>
      <c r="ANH19" s="293"/>
      <c r="ANI19" s="293"/>
      <c r="ANJ19" s="293"/>
      <c r="ANK19" s="293"/>
      <c r="ANL19" s="293"/>
      <c r="ANM19" s="293"/>
      <c r="ANN19" s="293"/>
      <c r="ANO19" s="293"/>
      <c r="ANP19" s="293"/>
      <c r="ANQ19" s="293"/>
      <c r="ANR19" s="293"/>
      <c r="ANS19" s="293"/>
      <c r="ANT19" s="293"/>
      <c r="ANU19" s="293"/>
      <c r="ANV19" s="293"/>
      <c r="ANW19" s="293"/>
      <c r="ANX19" s="293"/>
      <c r="ANY19" s="293"/>
      <c r="ANZ19" s="293"/>
      <c r="AOA19" s="293"/>
      <c r="AOB19" s="293"/>
      <c r="AOC19" s="293"/>
      <c r="AOD19" s="293"/>
      <c r="AOE19" s="293"/>
      <c r="AOF19" s="293"/>
      <c r="AOG19" s="293"/>
      <c r="AOH19" s="293"/>
      <c r="AOI19" s="293"/>
      <c r="AOJ19" s="293"/>
      <c r="AOK19" s="293"/>
      <c r="AOL19" s="293"/>
      <c r="AOM19" s="293"/>
      <c r="AON19" s="293"/>
      <c r="AOO19" s="293"/>
      <c r="AOP19" s="293"/>
      <c r="AOQ19" s="293"/>
      <c r="AOR19" s="293"/>
      <c r="AOS19" s="293"/>
      <c r="AOT19" s="293"/>
      <c r="AOU19" s="293"/>
      <c r="AOV19" s="293"/>
      <c r="AOW19" s="293"/>
      <c r="AOX19" s="293"/>
      <c r="AOY19" s="293"/>
      <c r="AOZ19" s="293"/>
      <c r="APA19" s="293"/>
      <c r="APB19" s="293"/>
      <c r="APC19" s="293"/>
      <c r="APD19" s="293"/>
      <c r="APE19" s="293"/>
      <c r="APF19" s="293"/>
      <c r="APG19" s="293"/>
      <c r="APH19" s="293"/>
      <c r="API19" s="293"/>
      <c r="APJ19" s="293"/>
      <c r="APK19" s="293"/>
      <c r="APL19" s="293"/>
      <c r="APM19" s="293"/>
      <c r="APN19" s="293"/>
      <c r="APO19" s="293"/>
      <c r="APP19" s="293"/>
      <c r="APQ19" s="293"/>
      <c r="APR19" s="293"/>
      <c r="APS19" s="293"/>
      <c r="APT19" s="293"/>
      <c r="APU19" s="293"/>
      <c r="APV19" s="293"/>
      <c r="APW19" s="293"/>
      <c r="APX19" s="293"/>
      <c r="APY19" s="293"/>
      <c r="APZ19" s="293"/>
      <c r="AQA19" s="293"/>
      <c r="AQB19" s="293"/>
      <c r="AQC19" s="293"/>
      <c r="AQD19" s="293"/>
      <c r="AQE19" s="293"/>
      <c r="AQF19" s="293"/>
      <c r="AQG19" s="293"/>
      <c r="AQH19" s="293"/>
      <c r="AQI19" s="293"/>
      <c r="AQJ19" s="293"/>
      <c r="AQK19" s="293"/>
      <c r="AQL19" s="293"/>
      <c r="AQM19" s="293"/>
      <c r="AQN19" s="293"/>
      <c r="AQO19" s="293"/>
      <c r="AQP19" s="293"/>
      <c r="AQQ19" s="293"/>
      <c r="AQR19" s="293"/>
      <c r="AQS19" s="293"/>
      <c r="AQT19" s="293"/>
      <c r="AQU19" s="293"/>
      <c r="AQV19" s="293"/>
      <c r="AQW19" s="293"/>
      <c r="AQX19" s="293"/>
      <c r="AQY19" s="293"/>
      <c r="AQZ19" s="293"/>
      <c r="ARA19" s="293"/>
      <c r="ARB19" s="293"/>
      <c r="ARC19" s="293"/>
      <c r="ARD19" s="293"/>
      <c r="ARE19" s="293"/>
      <c r="ARF19" s="293"/>
      <c r="ARG19" s="293"/>
      <c r="ARH19" s="293"/>
      <c r="ARI19" s="293"/>
      <c r="ARJ19" s="293"/>
      <c r="ARK19" s="293"/>
      <c r="ARL19" s="293"/>
      <c r="ARM19" s="293"/>
      <c r="ARN19" s="293"/>
      <c r="ARO19" s="293"/>
      <c r="ARP19" s="293"/>
      <c r="ARQ19" s="293"/>
      <c r="ARR19" s="293"/>
      <c r="ARS19" s="293"/>
      <c r="ART19" s="293"/>
      <c r="ARU19" s="293"/>
      <c r="ARV19" s="293"/>
      <c r="ARW19" s="293"/>
      <c r="ARX19" s="293"/>
      <c r="ARY19" s="293"/>
      <c r="ARZ19" s="293"/>
      <c r="ASA19" s="293"/>
      <c r="ASB19" s="293"/>
      <c r="ASC19" s="293"/>
      <c r="ASD19" s="293"/>
      <c r="ASE19" s="293"/>
      <c r="ASF19" s="293"/>
      <c r="ASG19" s="293"/>
      <c r="ASH19" s="293"/>
      <c r="ASI19" s="293"/>
      <c r="ASJ19" s="293"/>
      <c r="ASK19" s="293"/>
      <c r="ASL19" s="293"/>
      <c r="ASM19" s="293"/>
      <c r="ASN19" s="293"/>
      <c r="ASO19" s="293"/>
      <c r="ASP19" s="293"/>
      <c r="ASQ19" s="293"/>
      <c r="ASR19" s="293"/>
      <c r="ASS19" s="293"/>
      <c r="AST19" s="293"/>
      <c r="ASU19" s="293"/>
      <c r="ASV19" s="293"/>
      <c r="ASW19" s="293"/>
      <c r="ASX19" s="293"/>
      <c r="ASY19" s="293"/>
      <c r="ASZ19" s="293"/>
      <c r="ATA19" s="293"/>
      <c r="ATB19" s="293"/>
      <c r="ATC19" s="293"/>
      <c r="ATD19" s="293"/>
      <c r="ATE19" s="293"/>
      <c r="ATF19" s="293"/>
      <c r="ATG19" s="293"/>
      <c r="ATH19" s="293"/>
      <c r="ATI19" s="293"/>
      <c r="ATJ19" s="293"/>
      <c r="ATK19" s="293"/>
      <c r="ATL19" s="293"/>
      <c r="ATM19" s="293"/>
      <c r="ATN19" s="293"/>
      <c r="ATO19" s="293"/>
      <c r="ATP19" s="293"/>
      <c r="ATQ19" s="293"/>
      <c r="ATR19" s="293"/>
      <c r="ATS19" s="293"/>
      <c r="ATT19" s="293"/>
      <c r="ATU19" s="293"/>
      <c r="ATV19" s="293"/>
      <c r="ATW19" s="293"/>
      <c r="ATX19" s="293"/>
      <c r="ATY19" s="293"/>
      <c r="ATZ19" s="293"/>
      <c r="AUA19" s="293"/>
      <c r="AUB19" s="293"/>
      <c r="AUC19" s="293"/>
      <c r="AUD19" s="293"/>
      <c r="AUE19" s="293"/>
      <c r="AUF19" s="293"/>
      <c r="AUG19" s="293"/>
      <c r="AUH19" s="293"/>
      <c r="AUI19" s="293"/>
      <c r="AUJ19" s="293"/>
      <c r="AUK19" s="293"/>
      <c r="AUL19" s="293"/>
      <c r="AUM19" s="293"/>
      <c r="AUN19" s="293"/>
      <c r="AUO19" s="293"/>
      <c r="AUP19" s="293"/>
      <c r="AUQ19" s="293"/>
      <c r="AUR19" s="293"/>
      <c r="AUS19" s="293"/>
      <c r="AUT19" s="293"/>
      <c r="AUU19" s="293"/>
      <c r="AUV19" s="293"/>
      <c r="AUW19" s="293"/>
      <c r="AUX19" s="293"/>
      <c r="AUY19" s="293"/>
      <c r="AUZ19" s="293"/>
      <c r="AVA19" s="293"/>
      <c r="AVB19" s="293"/>
      <c r="AVC19" s="293"/>
      <c r="AVD19" s="293"/>
      <c r="AVE19" s="293"/>
      <c r="AVF19" s="293"/>
      <c r="AVG19" s="293"/>
      <c r="AVH19" s="293"/>
      <c r="AVI19" s="293"/>
      <c r="AVJ19" s="293"/>
      <c r="AVK19" s="293"/>
      <c r="AVL19" s="293"/>
      <c r="AVM19" s="293"/>
      <c r="AVN19" s="293"/>
      <c r="AVO19" s="293"/>
      <c r="AVP19" s="293"/>
      <c r="AVQ19" s="293"/>
      <c r="AVR19" s="293"/>
      <c r="AVS19" s="293"/>
      <c r="AVT19" s="293"/>
      <c r="AVU19" s="293"/>
      <c r="AVV19" s="293"/>
      <c r="AVW19" s="293"/>
      <c r="AVX19" s="293"/>
      <c r="AVY19" s="293"/>
      <c r="AVZ19" s="293"/>
      <c r="AWA19" s="293"/>
      <c r="AWB19" s="293"/>
      <c r="AWC19" s="293"/>
      <c r="AWD19" s="293"/>
      <c r="AWE19" s="293"/>
      <c r="AWF19" s="293"/>
      <c r="AWG19" s="293"/>
      <c r="AWH19" s="293"/>
      <c r="AWI19" s="293"/>
      <c r="AWJ19" s="293"/>
      <c r="AWK19" s="293"/>
      <c r="AWL19" s="293"/>
      <c r="AWM19" s="293"/>
      <c r="AWN19" s="293"/>
      <c r="AWO19" s="293"/>
      <c r="AWP19" s="293"/>
      <c r="AWQ19" s="293"/>
      <c r="AWR19" s="293"/>
      <c r="AWS19" s="293"/>
      <c r="AWT19" s="293"/>
      <c r="AWU19" s="293"/>
      <c r="AWV19" s="293"/>
      <c r="AWW19" s="293"/>
      <c r="AWX19" s="293"/>
      <c r="AWY19" s="293"/>
      <c r="AWZ19" s="293"/>
      <c r="AXA19" s="293"/>
      <c r="AXB19" s="293"/>
      <c r="AXC19" s="293"/>
      <c r="AXD19" s="293"/>
      <c r="AXE19" s="293"/>
      <c r="AXF19" s="293"/>
      <c r="AXG19" s="293"/>
      <c r="AXH19" s="293"/>
      <c r="AXI19" s="293"/>
      <c r="AXJ19" s="293"/>
      <c r="AXK19" s="293"/>
      <c r="AXL19" s="293"/>
      <c r="AXM19" s="293"/>
      <c r="AXN19" s="293"/>
      <c r="AXO19" s="293"/>
      <c r="AXP19" s="293"/>
      <c r="AXQ19" s="293"/>
      <c r="AXR19" s="293"/>
      <c r="AXS19" s="293"/>
      <c r="AXT19" s="293"/>
      <c r="AXU19" s="293"/>
      <c r="AXV19" s="293"/>
      <c r="AXW19" s="293"/>
      <c r="AXX19" s="293"/>
      <c r="AXY19" s="293"/>
      <c r="AXZ19" s="293"/>
      <c r="AYA19" s="293"/>
      <c r="AYB19" s="293"/>
      <c r="AYC19" s="293"/>
      <c r="AYD19" s="293"/>
      <c r="AYE19" s="293"/>
      <c r="AYF19" s="293"/>
      <c r="AYG19" s="293"/>
      <c r="AYH19" s="293"/>
      <c r="AYI19" s="293"/>
      <c r="AYJ19" s="293"/>
      <c r="AYK19" s="293"/>
      <c r="AYL19" s="293"/>
      <c r="AYM19" s="293"/>
      <c r="AYN19" s="293"/>
      <c r="AYO19" s="293"/>
      <c r="AYP19" s="293"/>
      <c r="AYQ19" s="293"/>
      <c r="AYR19" s="293"/>
      <c r="AYS19" s="293"/>
      <c r="AYT19" s="293"/>
      <c r="AYU19" s="293"/>
      <c r="AYV19" s="293"/>
      <c r="AYW19" s="293"/>
      <c r="AYX19" s="293"/>
      <c r="AYY19" s="293"/>
      <c r="AYZ19" s="293"/>
      <c r="AZA19" s="293"/>
      <c r="AZB19" s="293"/>
      <c r="AZC19" s="293"/>
      <c r="AZD19" s="293"/>
      <c r="AZE19" s="293"/>
      <c r="AZF19" s="293"/>
      <c r="AZG19" s="293"/>
      <c r="AZH19" s="293"/>
      <c r="AZI19" s="293"/>
      <c r="AZJ19" s="293"/>
      <c r="AZK19" s="293"/>
      <c r="AZL19" s="293"/>
      <c r="AZM19" s="293"/>
      <c r="AZN19" s="293"/>
      <c r="AZO19" s="293"/>
      <c r="AZP19" s="293"/>
      <c r="AZQ19" s="293"/>
      <c r="AZR19" s="293"/>
      <c r="AZS19" s="293"/>
      <c r="AZT19" s="293"/>
      <c r="AZU19" s="293"/>
      <c r="AZV19" s="293"/>
      <c r="AZW19" s="293"/>
      <c r="AZX19" s="293"/>
      <c r="AZY19" s="293"/>
      <c r="AZZ19" s="293"/>
      <c r="BAA19" s="293"/>
      <c r="BAB19" s="293"/>
      <c r="BAC19" s="293"/>
      <c r="BAD19" s="293"/>
      <c r="BAE19" s="293"/>
      <c r="BAF19" s="293"/>
      <c r="BAG19" s="293"/>
      <c r="BAH19" s="293"/>
      <c r="BAI19" s="293"/>
      <c r="BAJ19" s="293"/>
      <c r="BAK19" s="293"/>
      <c r="BAL19" s="293"/>
      <c r="BAM19" s="293"/>
      <c r="BAN19" s="293"/>
      <c r="BAO19" s="293"/>
      <c r="BAP19" s="293"/>
      <c r="BAQ19" s="293"/>
      <c r="BAR19" s="293"/>
      <c r="BAS19" s="293"/>
      <c r="BAT19" s="293"/>
      <c r="BAU19" s="293"/>
      <c r="BAV19" s="293"/>
      <c r="BAW19" s="293"/>
      <c r="BAX19" s="293"/>
      <c r="BAY19" s="293"/>
      <c r="BAZ19" s="293"/>
      <c r="BBA19" s="293"/>
      <c r="BBB19" s="293"/>
      <c r="BBC19" s="293"/>
      <c r="BBD19" s="293"/>
      <c r="BBE19" s="293"/>
      <c r="BBF19" s="293"/>
      <c r="BBG19" s="293"/>
      <c r="BBH19" s="293"/>
      <c r="BBI19" s="293"/>
      <c r="BBJ19" s="293"/>
      <c r="BBK19" s="293"/>
      <c r="BBL19" s="293"/>
      <c r="BBM19" s="293"/>
      <c r="BBN19" s="293"/>
      <c r="BBO19" s="293"/>
      <c r="BBP19" s="293"/>
      <c r="BBQ19" s="293"/>
      <c r="BBR19" s="293"/>
      <c r="BBS19" s="293"/>
      <c r="BBT19" s="293"/>
      <c r="BBU19" s="293"/>
      <c r="BBV19" s="293"/>
      <c r="BBW19" s="293"/>
      <c r="BBX19" s="293"/>
      <c r="BBY19" s="293"/>
      <c r="BBZ19" s="293"/>
      <c r="BCA19" s="293"/>
      <c r="BCB19" s="293"/>
      <c r="BCC19" s="293"/>
      <c r="BCD19" s="293"/>
      <c r="BCE19" s="293"/>
      <c r="BCF19" s="293"/>
      <c r="BCG19" s="293"/>
      <c r="BCH19" s="293"/>
      <c r="BCI19" s="293"/>
      <c r="BCJ19" s="293"/>
      <c r="BCK19" s="293"/>
      <c r="BCL19" s="293"/>
      <c r="BCM19" s="293"/>
      <c r="BCN19" s="293"/>
      <c r="BCO19" s="293"/>
      <c r="BCP19" s="293"/>
      <c r="BCQ19" s="293"/>
      <c r="BCR19" s="293"/>
      <c r="BCS19" s="293"/>
      <c r="BCT19" s="293"/>
      <c r="BCU19" s="293"/>
      <c r="BCV19" s="293"/>
      <c r="BCW19" s="293"/>
      <c r="BCX19" s="293"/>
      <c r="BCY19" s="293"/>
      <c r="BCZ19" s="293"/>
      <c r="BDA19" s="293"/>
      <c r="BDB19" s="293"/>
      <c r="BDC19" s="293"/>
      <c r="BDD19" s="293"/>
      <c r="BDE19" s="293"/>
      <c r="BDF19" s="293"/>
      <c r="BDG19" s="293"/>
      <c r="BDH19" s="293"/>
      <c r="BDI19" s="293"/>
      <c r="BDJ19" s="293"/>
      <c r="BDK19" s="293"/>
      <c r="BDL19" s="293"/>
      <c r="BDM19" s="293"/>
      <c r="BDN19" s="293"/>
      <c r="BDO19" s="293"/>
      <c r="BDP19" s="293"/>
      <c r="BDQ19" s="293"/>
      <c r="BDR19" s="293"/>
      <c r="BDS19" s="293"/>
      <c r="BDT19" s="293"/>
      <c r="BDU19" s="293"/>
      <c r="BDV19" s="293"/>
      <c r="BDW19" s="293"/>
      <c r="BDX19" s="293"/>
      <c r="BDY19" s="293"/>
      <c r="BDZ19" s="293"/>
      <c r="BEA19" s="293"/>
      <c r="BEB19" s="293"/>
      <c r="BEC19" s="293"/>
      <c r="BED19" s="293"/>
      <c r="BEE19" s="293"/>
      <c r="BEF19" s="293"/>
      <c r="BEG19" s="293"/>
      <c r="BEH19" s="293"/>
      <c r="BEI19" s="293"/>
      <c r="BEJ19" s="293"/>
      <c r="BEK19" s="293"/>
      <c r="BEL19" s="293"/>
      <c r="BEM19" s="293"/>
      <c r="BEN19" s="293"/>
      <c r="BEO19" s="293"/>
      <c r="BEP19" s="293"/>
      <c r="BEQ19" s="293"/>
      <c r="BER19" s="293"/>
      <c r="BES19" s="293"/>
      <c r="BET19" s="293"/>
      <c r="BEU19" s="293"/>
      <c r="BEV19" s="293"/>
      <c r="BEW19" s="293"/>
      <c r="BEX19" s="293"/>
      <c r="BEY19" s="293"/>
      <c r="BEZ19" s="293"/>
      <c r="BFA19" s="293"/>
      <c r="BFB19" s="293"/>
      <c r="BFC19" s="293"/>
      <c r="BFD19" s="293"/>
      <c r="BFE19" s="293"/>
      <c r="BFF19" s="293"/>
      <c r="BFG19" s="293"/>
      <c r="BFH19" s="293"/>
      <c r="BFI19" s="293"/>
      <c r="BFJ19" s="293"/>
      <c r="BFK19" s="293"/>
      <c r="BFL19" s="293"/>
      <c r="BFM19" s="293"/>
      <c r="BFN19" s="293"/>
      <c r="BFO19" s="293"/>
      <c r="BFP19" s="293"/>
      <c r="BFQ19" s="293"/>
      <c r="BFR19" s="293"/>
      <c r="BFS19" s="293"/>
      <c r="BFT19" s="293"/>
      <c r="BFU19" s="293"/>
      <c r="BFV19" s="293"/>
      <c r="BFW19" s="293"/>
      <c r="BFX19" s="293"/>
      <c r="BFY19" s="293"/>
      <c r="BFZ19" s="293"/>
      <c r="BGA19" s="293"/>
      <c r="BGB19" s="293"/>
      <c r="BGC19" s="293"/>
      <c r="BGD19" s="293"/>
      <c r="BGE19" s="293"/>
      <c r="BGF19" s="293"/>
      <c r="BGG19" s="293"/>
      <c r="BGH19" s="293"/>
      <c r="BGI19" s="293"/>
      <c r="BGJ19" s="293"/>
      <c r="BGK19" s="293"/>
      <c r="BGL19" s="293"/>
      <c r="BGM19" s="293"/>
      <c r="BGN19" s="293"/>
      <c r="BGO19" s="293"/>
      <c r="BGP19" s="293"/>
      <c r="BGQ19" s="293"/>
      <c r="BGR19" s="293"/>
      <c r="BGS19" s="293"/>
      <c r="BGT19" s="293"/>
      <c r="BGU19" s="293"/>
      <c r="BGV19" s="293"/>
      <c r="BGW19" s="293"/>
      <c r="BGX19" s="293"/>
      <c r="BGY19" s="293"/>
      <c r="BGZ19" s="293"/>
      <c r="BHA19" s="293"/>
      <c r="BHB19" s="293"/>
      <c r="BHC19" s="293"/>
      <c r="BHD19" s="293"/>
      <c r="BHE19" s="293"/>
      <c r="BHF19" s="293"/>
      <c r="BHG19" s="293"/>
      <c r="BHH19" s="293"/>
      <c r="BHI19" s="293"/>
      <c r="BHJ19" s="293"/>
      <c r="BHK19" s="293"/>
      <c r="BHL19" s="293"/>
      <c r="BHM19" s="293"/>
      <c r="BHN19" s="293"/>
      <c r="BHO19" s="293"/>
      <c r="BHP19" s="293"/>
      <c r="BHQ19" s="293"/>
      <c r="BHR19" s="293"/>
      <c r="BHS19" s="293"/>
      <c r="BHT19" s="293"/>
      <c r="BHU19" s="293"/>
      <c r="BHV19" s="293"/>
      <c r="BHW19" s="293"/>
      <c r="BHX19" s="293"/>
      <c r="BHY19" s="293"/>
      <c r="BHZ19" s="293"/>
      <c r="BIA19" s="293"/>
      <c r="BIB19" s="293"/>
      <c r="BIC19" s="293"/>
      <c r="BID19" s="293"/>
      <c r="BIE19" s="293"/>
      <c r="BIF19" s="293"/>
      <c r="BIG19" s="293"/>
      <c r="BIH19" s="293"/>
      <c r="BII19" s="293"/>
      <c r="BIJ19" s="293"/>
      <c r="BIK19" s="293"/>
      <c r="BIL19" s="293"/>
      <c r="BIM19" s="293"/>
      <c r="BIN19" s="293"/>
      <c r="BIO19" s="293"/>
      <c r="BIP19" s="293"/>
      <c r="BIQ19" s="293"/>
      <c r="BIR19" s="293"/>
      <c r="BIS19" s="293"/>
      <c r="BIT19" s="293"/>
      <c r="BIU19" s="293"/>
      <c r="BIV19" s="293"/>
      <c r="BIW19" s="293"/>
      <c r="BIX19" s="293"/>
      <c r="BIY19" s="293"/>
      <c r="BIZ19" s="293"/>
      <c r="BJA19" s="293"/>
      <c r="BJB19" s="293"/>
      <c r="BJC19" s="293"/>
      <c r="BJD19" s="293"/>
      <c r="BJE19" s="293"/>
      <c r="BJF19" s="293"/>
      <c r="BJG19" s="293"/>
      <c r="BJH19" s="293"/>
      <c r="BJI19" s="293"/>
      <c r="BJJ19" s="293"/>
      <c r="BJK19" s="293"/>
      <c r="BJL19" s="293"/>
      <c r="BJM19" s="293"/>
      <c r="BJN19" s="293"/>
      <c r="BJO19" s="293"/>
      <c r="BJP19" s="293"/>
      <c r="BJQ19" s="293"/>
      <c r="BJR19" s="293"/>
      <c r="BJS19" s="293"/>
      <c r="BJT19" s="293"/>
      <c r="BJU19" s="293"/>
      <c r="BJV19" s="293"/>
      <c r="BJW19" s="293"/>
      <c r="BJX19" s="293"/>
      <c r="BJY19" s="293"/>
      <c r="BJZ19" s="293"/>
      <c r="BKA19" s="293"/>
      <c r="BKB19" s="293"/>
      <c r="BKC19" s="293"/>
      <c r="BKD19" s="293"/>
      <c r="BKE19" s="293"/>
      <c r="BKF19" s="293"/>
      <c r="BKG19" s="293"/>
      <c r="BKH19" s="293"/>
      <c r="BKI19" s="293"/>
      <c r="BKJ19" s="293"/>
      <c r="BKK19" s="293"/>
      <c r="BKL19" s="293"/>
      <c r="BKM19" s="293"/>
      <c r="BKN19" s="293"/>
      <c r="BKO19" s="293"/>
      <c r="BKP19" s="293"/>
      <c r="BKQ19" s="293"/>
      <c r="BKR19" s="293"/>
      <c r="BKS19" s="293"/>
      <c r="BKT19" s="293"/>
      <c r="BKU19" s="293"/>
      <c r="BKV19" s="293"/>
      <c r="BKW19" s="293"/>
      <c r="BKX19" s="293"/>
      <c r="BKY19" s="293"/>
      <c r="BKZ19" s="293"/>
      <c r="BLA19" s="293"/>
      <c r="BLB19" s="293"/>
      <c r="BLC19" s="293"/>
      <c r="BLD19" s="293"/>
      <c r="BLE19" s="293"/>
      <c r="BLF19" s="293"/>
      <c r="BLG19" s="293"/>
      <c r="BLH19" s="293"/>
      <c r="BLI19" s="293"/>
      <c r="BLJ19" s="293"/>
      <c r="BLK19" s="293"/>
      <c r="BLL19" s="293"/>
      <c r="BLM19" s="293"/>
      <c r="BLN19" s="293"/>
      <c r="BLO19" s="293"/>
      <c r="BLP19" s="293"/>
      <c r="BLQ19" s="293"/>
      <c r="BLR19" s="293"/>
      <c r="BLS19" s="293"/>
      <c r="BLT19" s="293"/>
      <c r="BLU19" s="293"/>
      <c r="BLV19" s="293"/>
      <c r="BLW19" s="293"/>
      <c r="BLX19" s="293"/>
      <c r="BLY19" s="293"/>
      <c r="BLZ19" s="293"/>
      <c r="BMA19" s="293"/>
      <c r="BMB19" s="293"/>
      <c r="BMC19" s="293"/>
      <c r="BMD19" s="293"/>
      <c r="BME19" s="293"/>
      <c r="BMF19" s="293"/>
      <c r="BMG19" s="293"/>
      <c r="BMH19" s="293"/>
      <c r="BMI19" s="293"/>
      <c r="BMJ19" s="293"/>
      <c r="BMK19" s="293"/>
      <c r="BML19" s="293"/>
      <c r="BMM19" s="293"/>
      <c r="BMN19" s="293"/>
      <c r="BMO19" s="293"/>
      <c r="BMP19" s="293"/>
      <c r="BMQ19" s="293"/>
      <c r="BMR19" s="293"/>
      <c r="BMS19" s="293"/>
      <c r="BMT19" s="293"/>
      <c r="BMU19" s="293"/>
      <c r="BMV19" s="293"/>
      <c r="BMW19" s="293"/>
      <c r="BMX19" s="293"/>
      <c r="BMY19" s="293"/>
      <c r="BMZ19" s="293"/>
      <c r="BNA19" s="293"/>
      <c r="BNB19" s="293"/>
      <c r="BNC19" s="293"/>
      <c r="BND19" s="293"/>
      <c r="BNE19" s="293"/>
      <c r="BNF19" s="293"/>
      <c r="BNG19" s="293"/>
      <c r="BNH19" s="293"/>
      <c r="BNI19" s="293"/>
      <c r="BNJ19" s="293"/>
      <c r="BNK19" s="293"/>
      <c r="BNL19" s="293"/>
      <c r="BNM19" s="293"/>
      <c r="BNN19" s="293"/>
      <c r="BNO19" s="293"/>
      <c r="BNP19" s="293"/>
      <c r="BNQ19" s="293"/>
      <c r="BNR19" s="293"/>
      <c r="BNS19" s="293"/>
      <c r="BNT19" s="293"/>
      <c r="BNU19" s="293"/>
      <c r="BNV19" s="293"/>
      <c r="BNW19" s="293"/>
      <c r="BNX19" s="293"/>
      <c r="BNY19" s="293"/>
      <c r="BNZ19" s="293"/>
      <c r="BOA19" s="293"/>
      <c r="BOB19" s="293"/>
      <c r="BOC19" s="293"/>
      <c r="BOD19" s="293"/>
      <c r="BOE19" s="293"/>
      <c r="BOF19" s="293"/>
      <c r="BOG19" s="293"/>
      <c r="BOH19" s="293"/>
      <c r="BOI19" s="293"/>
      <c r="BOJ19" s="293"/>
      <c r="BOK19" s="293"/>
      <c r="BOL19" s="293"/>
      <c r="BOM19" s="293"/>
      <c r="BON19" s="293"/>
      <c r="BOO19" s="293"/>
      <c r="BOP19" s="293"/>
      <c r="BOQ19" s="293"/>
      <c r="BOR19" s="293"/>
      <c r="BOS19" s="293"/>
      <c r="BOT19" s="293"/>
      <c r="BOU19" s="293"/>
      <c r="BOV19" s="293"/>
      <c r="BOW19" s="293"/>
      <c r="BOX19" s="293"/>
      <c r="BOY19" s="293"/>
      <c r="BOZ19" s="293"/>
      <c r="BPA19" s="293"/>
      <c r="BPB19" s="293"/>
      <c r="BPC19" s="293"/>
      <c r="BPD19" s="293"/>
      <c r="BPE19" s="293"/>
      <c r="BPF19" s="293"/>
      <c r="BPG19" s="293"/>
      <c r="BPH19" s="293"/>
      <c r="BPI19" s="293"/>
      <c r="BPJ19" s="293"/>
      <c r="BPK19" s="293"/>
      <c r="BPL19" s="293"/>
      <c r="BPM19" s="293"/>
      <c r="BPN19" s="293"/>
      <c r="BPO19" s="293"/>
      <c r="BPP19" s="293"/>
      <c r="BPQ19" s="293"/>
      <c r="BPR19" s="293"/>
      <c r="BPS19" s="293"/>
      <c r="BPT19" s="293"/>
      <c r="BPU19" s="293"/>
      <c r="BPV19" s="293"/>
      <c r="BPW19" s="293"/>
      <c r="BPX19" s="293"/>
      <c r="BPY19" s="293"/>
      <c r="BPZ19" s="293"/>
      <c r="BQA19" s="293"/>
      <c r="BQB19" s="293"/>
      <c r="BQC19" s="293"/>
      <c r="BQD19" s="293"/>
      <c r="BQE19" s="293"/>
      <c r="BQF19" s="293"/>
      <c r="BQG19" s="293"/>
      <c r="BQH19" s="293"/>
      <c r="BQI19" s="293"/>
      <c r="BQJ19" s="293"/>
      <c r="BQK19" s="293"/>
      <c r="BQL19" s="293"/>
      <c r="BQM19" s="293"/>
      <c r="BQN19" s="293"/>
      <c r="BQO19" s="293"/>
      <c r="BQP19" s="293"/>
      <c r="BQQ19" s="293"/>
      <c r="BQR19" s="293"/>
      <c r="BQS19" s="293"/>
      <c r="BQT19" s="293"/>
      <c r="BQU19" s="293"/>
      <c r="BQV19" s="293"/>
      <c r="BQW19" s="293"/>
      <c r="BQX19" s="293"/>
      <c r="BQY19" s="293"/>
      <c r="BQZ19" s="293"/>
      <c r="BRA19" s="293"/>
      <c r="BRB19" s="293"/>
      <c r="BRC19" s="293"/>
      <c r="BRD19" s="293"/>
      <c r="BRE19" s="293"/>
      <c r="BRF19" s="293"/>
      <c r="BRG19" s="293"/>
      <c r="BRH19" s="293"/>
      <c r="BRI19" s="293"/>
      <c r="BRJ19" s="293"/>
      <c r="BRK19" s="293"/>
      <c r="BRL19" s="293"/>
      <c r="BRM19" s="293"/>
      <c r="BRN19" s="293"/>
      <c r="BRO19" s="293"/>
      <c r="BRP19" s="293"/>
      <c r="BRQ19" s="293"/>
      <c r="BRR19" s="293"/>
      <c r="BRS19" s="293"/>
      <c r="BRT19" s="293"/>
      <c r="BRU19" s="293"/>
      <c r="BRV19" s="293"/>
      <c r="BRW19" s="293"/>
      <c r="BRX19" s="293"/>
      <c r="BRY19" s="293"/>
      <c r="BRZ19" s="293"/>
      <c r="BSA19" s="293"/>
      <c r="BSB19" s="293"/>
      <c r="BSC19" s="293"/>
      <c r="BSD19" s="293"/>
      <c r="BSE19" s="293"/>
      <c r="BSF19" s="293"/>
      <c r="BSG19" s="293"/>
      <c r="BSH19" s="293"/>
      <c r="BSI19" s="293"/>
      <c r="BSJ19" s="293"/>
      <c r="BSK19" s="293"/>
      <c r="BSL19" s="293"/>
      <c r="BSM19" s="293"/>
      <c r="BSN19" s="293"/>
      <c r="BSO19" s="293"/>
      <c r="BSP19" s="293"/>
      <c r="BSQ19" s="293"/>
      <c r="BSR19" s="293"/>
      <c r="BSS19" s="293"/>
      <c r="BST19" s="293"/>
      <c r="BSU19" s="293"/>
      <c r="BSV19" s="293"/>
      <c r="BSW19" s="293"/>
      <c r="BSX19" s="293"/>
      <c r="BSY19" s="293"/>
      <c r="BSZ19" s="293"/>
      <c r="BTA19" s="293"/>
      <c r="BTB19" s="293"/>
      <c r="BTC19" s="293"/>
      <c r="BTD19" s="293"/>
      <c r="BTE19" s="293"/>
      <c r="BTF19" s="293"/>
      <c r="BTG19" s="293"/>
      <c r="BTH19" s="293"/>
      <c r="BTI19" s="293"/>
      <c r="BTJ19" s="293"/>
      <c r="BTK19" s="293"/>
      <c r="BTL19" s="293"/>
      <c r="BTM19" s="293"/>
      <c r="BTN19" s="293"/>
      <c r="BTO19" s="293"/>
      <c r="BTP19" s="293"/>
      <c r="BTQ19" s="293"/>
      <c r="BTR19" s="293"/>
      <c r="BTS19" s="293"/>
      <c r="BTT19" s="293"/>
      <c r="BTU19" s="293"/>
      <c r="BTV19" s="293"/>
      <c r="BTW19" s="293"/>
      <c r="BTX19" s="293"/>
      <c r="BTY19" s="293"/>
      <c r="BTZ19" s="293"/>
      <c r="BUA19" s="293"/>
      <c r="BUB19" s="293"/>
      <c r="BUC19" s="293"/>
      <c r="BUD19" s="293"/>
      <c r="BUE19" s="293"/>
      <c r="BUF19" s="293"/>
      <c r="BUG19" s="293"/>
      <c r="BUH19" s="293"/>
      <c r="BUI19" s="293"/>
      <c r="BUJ19" s="293"/>
      <c r="BUK19" s="293"/>
      <c r="BUL19" s="293"/>
      <c r="BUM19" s="293"/>
      <c r="BUN19" s="293"/>
      <c r="BUO19" s="293"/>
      <c r="BUP19" s="293"/>
      <c r="BUQ19" s="293"/>
      <c r="BUR19" s="293"/>
      <c r="BUS19" s="293"/>
      <c r="BUT19" s="293"/>
      <c r="BUU19" s="293"/>
      <c r="BUV19" s="293"/>
      <c r="BUW19" s="293"/>
      <c r="BUX19" s="293"/>
      <c r="BUY19" s="293"/>
      <c r="BUZ19" s="293"/>
      <c r="BVA19" s="293"/>
      <c r="BVB19" s="293"/>
      <c r="BVC19" s="293"/>
      <c r="BVD19" s="293"/>
      <c r="BVE19" s="293"/>
      <c r="BVF19" s="293"/>
      <c r="BVG19" s="293"/>
      <c r="BVH19" s="293"/>
      <c r="BVI19" s="293"/>
      <c r="BVJ19" s="293"/>
      <c r="BVK19" s="293"/>
      <c r="BVL19" s="293"/>
      <c r="BVM19" s="293"/>
      <c r="BVN19" s="293"/>
      <c r="BVO19" s="293"/>
      <c r="BVP19" s="293"/>
      <c r="BVQ19" s="293"/>
      <c r="BVR19" s="293"/>
      <c r="BVS19" s="293"/>
      <c r="BVT19" s="293"/>
      <c r="BVU19" s="293"/>
      <c r="BVV19" s="293"/>
      <c r="BVW19" s="293"/>
      <c r="BVX19" s="293"/>
      <c r="BVY19" s="293"/>
      <c r="BVZ19" s="293"/>
      <c r="BWA19" s="293"/>
      <c r="BWB19" s="293"/>
      <c r="BWC19" s="293"/>
      <c r="BWD19" s="293"/>
      <c r="BWE19" s="293"/>
      <c r="BWF19" s="293"/>
      <c r="BWG19" s="293"/>
      <c r="BWH19" s="293"/>
      <c r="BWI19" s="293"/>
      <c r="BWJ19" s="293"/>
      <c r="BWK19" s="293"/>
      <c r="BWL19" s="293"/>
      <c r="BWM19" s="293"/>
      <c r="BWN19" s="293"/>
      <c r="BWO19" s="293"/>
      <c r="BWP19" s="293"/>
      <c r="BWQ19" s="293"/>
      <c r="BWR19" s="293"/>
      <c r="BWS19" s="293"/>
      <c r="BWT19" s="293"/>
      <c r="BWU19" s="293"/>
      <c r="BWV19" s="293"/>
      <c r="BWW19" s="293"/>
      <c r="BWX19" s="293"/>
      <c r="BWY19" s="293"/>
      <c r="BWZ19" s="293"/>
      <c r="BXA19" s="293"/>
      <c r="BXB19" s="293"/>
      <c r="BXC19" s="293"/>
      <c r="BXD19" s="293"/>
      <c r="BXE19" s="293"/>
      <c r="BXF19" s="293"/>
      <c r="BXG19" s="293"/>
      <c r="BXH19" s="293"/>
      <c r="BXI19" s="293"/>
      <c r="BXJ19" s="293"/>
      <c r="BXK19" s="293"/>
      <c r="BXL19" s="293"/>
      <c r="BXM19" s="293"/>
      <c r="BXN19" s="293"/>
      <c r="BXO19" s="293"/>
      <c r="BXP19" s="293"/>
      <c r="BXQ19" s="293"/>
      <c r="BXR19" s="293"/>
      <c r="BXS19" s="293"/>
      <c r="BXT19" s="293"/>
      <c r="BXU19" s="293"/>
      <c r="BXV19" s="293"/>
      <c r="BXW19" s="293"/>
      <c r="BXX19" s="293"/>
      <c r="BXY19" s="293"/>
      <c r="BXZ19" s="293"/>
      <c r="BYA19" s="293"/>
      <c r="BYB19" s="293"/>
      <c r="BYC19" s="293"/>
      <c r="BYD19" s="293"/>
      <c r="BYE19" s="293"/>
      <c r="BYF19" s="293"/>
      <c r="BYG19" s="293"/>
      <c r="BYH19" s="293"/>
      <c r="BYI19" s="293"/>
      <c r="BYJ19" s="293"/>
      <c r="BYK19" s="293"/>
      <c r="BYL19" s="293"/>
      <c r="BYM19" s="293"/>
      <c r="BYN19" s="293"/>
      <c r="BYO19" s="293"/>
      <c r="BYP19" s="293"/>
      <c r="BYQ19" s="293"/>
      <c r="BYR19" s="293"/>
      <c r="BYS19" s="293"/>
      <c r="BYT19" s="293"/>
      <c r="BYU19" s="293"/>
      <c r="BYV19" s="293"/>
      <c r="BYW19" s="293"/>
      <c r="BYX19" s="293"/>
      <c r="BYY19" s="293"/>
      <c r="BYZ19" s="293"/>
      <c r="BZA19" s="293"/>
      <c r="BZB19" s="293"/>
      <c r="BZC19" s="293"/>
      <c r="BZD19" s="293"/>
      <c r="BZE19" s="293"/>
      <c r="BZF19" s="293"/>
      <c r="BZG19" s="293"/>
      <c r="BZH19" s="293"/>
      <c r="BZI19" s="293"/>
      <c r="BZJ19" s="293"/>
      <c r="BZK19" s="293"/>
      <c r="BZL19" s="293"/>
      <c r="BZM19" s="293"/>
      <c r="BZN19" s="293"/>
      <c r="BZO19" s="293"/>
      <c r="BZP19" s="293"/>
      <c r="BZQ19" s="293"/>
      <c r="BZR19" s="293"/>
      <c r="BZS19" s="293"/>
      <c r="BZT19" s="293"/>
      <c r="BZU19" s="293"/>
      <c r="BZV19" s="293"/>
      <c r="BZW19" s="293"/>
      <c r="BZX19" s="293"/>
      <c r="BZY19" s="293"/>
      <c r="BZZ19" s="293"/>
      <c r="CAA19" s="293"/>
      <c r="CAB19" s="293"/>
      <c r="CAC19" s="293"/>
      <c r="CAD19" s="293"/>
      <c r="CAE19" s="293"/>
      <c r="CAF19" s="293"/>
      <c r="CAG19" s="293"/>
      <c r="CAH19" s="293"/>
      <c r="CAI19" s="293"/>
      <c r="CAJ19" s="293"/>
      <c r="CAK19" s="293"/>
      <c r="CAL19" s="293"/>
      <c r="CAM19" s="293"/>
      <c r="CAN19" s="293"/>
      <c r="CAO19" s="293"/>
      <c r="CAP19" s="293"/>
      <c r="CAQ19" s="293"/>
      <c r="CAR19" s="293"/>
      <c r="CAS19" s="293"/>
      <c r="CAT19" s="293"/>
      <c r="CAU19" s="293"/>
      <c r="CAV19" s="293"/>
      <c r="CAW19" s="293"/>
      <c r="CAX19" s="293"/>
      <c r="CAY19" s="293"/>
      <c r="CAZ19" s="293"/>
      <c r="CBA19" s="293"/>
      <c r="CBB19" s="293"/>
      <c r="CBC19" s="293"/>
      <c r="CBD19" s="293"/>
      <c r="CBE19" s="293"/>
      <c r="CBF19" s="293"/>
      <c r="CBG19" s="293"/>
      <c r="CBH19" s="293"/>
      <c r="CBI19" s="293"/>
      <c r="CBJ19" s="293"/>
      <c r="CBK19" s="293"/>
      <c r="CBL19" s="293"/>
      <c r="CBM19" s="293"/>
      <c r="CBN19" s="293"/>
      <c r="CBO19" s="293"/>
      <c r="CBP19" s="293"/>
      <c r="CBQ19" s="293"/>
      <c r="CBR19" s="293"/>
      <c r="CBS19" s="293"/>
      <c r="CBT19" s="293"/>
      <c r="CBU19" s="293"/>
      <c r="CBV19" s="293"/>
      <c r="CBW19" s="293"/>
      <c r="CBX19" s="293"/>
      <c r="CBY19" s="293"/>
      <c r="CBZ19" s="293"/>
      <c r="CCA19" s="293"/>
      <c r="CCB19" s="293"/>
      <c r="CCC19" s="293"/>
      <c r="CCD19" s="293"/>
      <c r="CCE19" s="293"/>
      <c r="CCF19" s="293"/>
      <c r="CCG19" s="293"/>
      <c r="CCH19" s="293"/>
      <c r="CCI19" s="293"/>
      <c r="CCJ19" s="293"/>
      <c r="CCK19" s="293"/>
      <c r="CCL19" s="293"/>
      <c r="CCM19" s="293"/>
      <c r="CCN19" s="293"/>
      <c r="CCO19" s="293"/>
      <c r="CCP19" s="293"/>
      <c r="CCQ19" s="293"/>
      <c r="CCR19" s="293"/>
      <c r="CCS19" s="293"/>
      <c r="CCT19" s="293"/>
      <c r="CCU19" s="293"/>
      <c r="CCV19" s="293"/>
      <c r="CCW19" s="293"/>
      <c r="CCX19" s="293"/>
      <c r="CCY19" s="293"/>
      <c r="CCZ19" s="293"/>
      <c r="CDA19" s="293"/>
      <c r="CDB19" s="293"/>
      <c r="CDC19" s="293"/>
      <c r="CDD19" s="293"/>
      <c r="CDE19" s="293"/>
      <c r="CDF19" s="293"/>
      <c r="CDG19" s="293"/>
      <c r="CDH19" s="293"/>
      <c r="CDI19" s="293"/>
      <c r="CDJ19" s="293"/>
      <c r="CDK19" s="293"/>
      <c r="CDL19" s="293"/>
      <c r="CDM19" s="293"/>
      <c r="CDN19" s="293"/>
      <c r="CDO19" s="293"/>
      <c r="CDP19" s="293"/>
      <c r="CDQ19" s="293"/>
      <c r="CDR19" s="293"/>
      <c r="CDS19" s="293"/>
      <c r="CDT19" s="293"/>
      <c r="CDU19" s="293"/>
      <c r="CDV19" s="293"/>
      <c r="CDW19" s="293"/>
      <c r="CDX19" s="293"/>
      <c r="CDY19" s="293"/>
      <c r="CDZ19" s="293"/>
      <c r="CEA19" s="293"/>
      <c r="CEB19" s="293"/>
      <c r="CEC19" s="293"/>
      <c r="CED19" s="293"/>
      <c r="CEE19" s="293"/>
      <c r="CEF19" s="293"/>
      <c r="CEG19" s="293"/>
      <c r="CEH19" s="293"/>
      <c r="CEI19" s="293"/>
      <c r="CEJ19" s="293"/>
      <c r="CEK19" s="293"/>
      <c r="CEL19" s="293"/>
      <c r="CEM19" s="293"/>
      <c r="CEN19" s="293"/>
      <c r="CEO19" s="293"/>
      <c r="CEP19" s="293"/>
      <c r="CEQ19" s="293"/>
      <c r="CER19" s="293"/>
      <c r="CES19" s="293"/>
      <c r="CET19" s="293"/>
      <c r="CEU19" s="293"/>
      <c r="CEV19" s="293"/>
      <c r="CEW19" s="293"/>
      <c r="CEX19" s="293"/>
      <c r="CEY19" s="293"/>
      <c r="CEZ19" s="293"/>
      <c r="CFA19" s="293"/>
      <c r="CFB19" s="293"/>
      <c r="CFC19" s="293"/>
      <c r="CFD19" s="293"/>
      <c r="CFE19" s="293"/>
      <c r="CFF19" s="293"/>
      <c r="CFG19" s="293"/>
      <c r="CFH19" s="293"/>
      <c r="CFI19" s="293"/>
      <c r="CFJ19" s="293"/>
      <c r="CFK19" s="293"/>
      <c r="CFL19" s="293"/>
      <c r="CFM19" s="293"/>
      <c r="CFN19" s="293"/>
      <c r="CFO19" s="293"/>
      <c r="CFP19" s="293"/>
      <c r="CFQ19" s="293"/>
      <c r="CFR19" s="293"/>
      <c r="CFS19" s="293"/>
      <c r="CFT19" s="293"/>
      <c r="CFU19" s="293"/>
      <c r="CFV19" s="293"/>
      <c r="CFW19" s="293"/>
      <c r="CFX19" s="293"/>
      <c r="CFY19" s="293"/>
      <c r="CFZ19" s="293"/>
      <c r="CGA19" s="293"/>
      <c r="CGB19" s="293"/>
      <c r="CGC19" s="293"/>
      <c r="CGD19" s="293"/>
      <c r="CGE19" s="293"/>
      <c r="CGF19" s="293"/>
      <c r="CGG19" s="293"/>
      <c r="CGH19" s="293"/>
      <c r="CGI19" s="293"/>
      <c r="CGJ19" s="293"/>
      <c r="CGK19" s="293"/>
      <c r="CGL19" s="293"/>
      <c r="CGM19" s="293"/>
      <c r="CGN19" s="293"/>
      <c r="CGO19" s="293"/>
      <c r="CGP19" s="293"/>
      <c r="CGQ19" s="293"/>
      <c r="CGR19" s="293"/>
      <c r="CGS19" s="293"/>
      <c r="CGT19" s="293"/>
      <c r="CGU19" s="293"/>
      <c r="CGV19" s="293"/>
      <c r="CGW19" s="293"/>
      <c r="CGX19" s="293"/>
      <c r="CGY19" s="293"/>
      <c r="CGZ19" s="293"/>
      <c r="CHA19" s="293"/>
      <c r="CHB19" s="293"/>
      <c r="CHC19" s="293"/>
      <c r="CHD19" s="293"/>
      <c r="CHE19" s="293"/>
      <c r="CHF19" s="293"/>
      <c r="CHG19" s="293"/>
      <c r="CHH19" s="293"/>
      <c r="CHI19" s="293"/>
      <c r="CHJ19" s="293"/>
      <c r="CHK19" s="293"/>
      <c r="CHL19" s="293"/>
      <c r="CHM19" s="293"/>
      <c r="CHN19" s="293"/>
      <c r="CHO19" s="293"/>
      <c r="CHP19" s="293"/>
      <c r="CHQ19" s="293"/>
      <c r="CHR19" s="293"/>
      <c r="CHS19" s="293"/>
      <c r="CHT19" s="293"/>
      <c r="CHU19" s="293"/>
      <c r="CHV19" s="293"/>
      <c r="CHW19" s="293"/>
      <c r="CHX19" s="293"/>
      <c r="CHY19" s="293"/>
      <c r="CHZ19" s="293"/>
      <c r="CIA19" s="293"/>
      <c r="CIB19" s="293"/>
      <c r="CIC19" s="293"/>
      <c r="CID19" s="293"/>
      <c r="CIE19" s="293"/>
      <c r="CIF19" s="293"/>
      <c r="CIG19" s="293"/>
      <c r="CIH19" s="293"/>
      <c r="CII19" s="293"/>
      <c r="CIJ19" s="293"/>
      <c r="CIK19" s="293"/>
      <c r="CIL19" s="293"/>
      <c r="CIM19" s="293"/>
      <c r="CIN19" s="293"/>
      <c r="CIO19" s="293"/>
      <c r="CIP19" s="293"/>
      <c r="CIQ19" s="293"/>
      <c r="CIR19" s="293"/>
      <c r="CIS19" s="293"/>
      <c r="CIT19" s="293"/>
      <c r="CIU19" s="293"/>
      <c r="CIV19" s="293"/>
      <c r="CIW19" s="293"/>
      <c r="CIX19" s="293"/>
      <c r="CIY19" s="293"/>
      <c r="CIZ19" s="293"/>
      <c r="CJA19" s="293"/>
      <c r="CJB19" s="293"/>
      <c r="CJC19" s="293"/>
      <c r="CJD19" s="293"/>
      <c r="CJE19" s="293"/>
      <c r="CJF19" s="293"/>
      <c r="CJG19" s="293"/>
      <c r="CJH19" s="293"/>
      <c r="CJI19" s="293"/>
      <c r="CJJ19" s="293"/>
      <c r="CJK19" s="293"/>
      <c r="CJL19" s="293"/>
      <c r="CJM19" s="293"/>
      <c r="CJN19" s="293"/>
      <c r="CJO19" s="293"/>
      <c r="CJP19" s="293"/>
      <c r="CJQ19" s="293"/>
      <c r="CJR19" s="293"/>
      <c r="CJS19" s="293"/>
      <c r="CJT19" s="293"/>
      <c r="CJU19" s="293"/>
      <c r="CJV19" s="293"/>
      <c r="CJW19" s="293"/>
      <c r="CJX19" s="293"/>
      <c r="CJY19" s="293"/>
      <c r="CJZ19" s="293"/>
      <c r="CKA19" s="293"/>
      <c r="CKB19" s="293"/>
      <c r="CKC19" s="293"/>
      <c r="CKD19" s="293"/>
      <c r="CKE19" s="293"/>
      <c r="CKF19" s="293"/>
      <c r="CKG19" s="293"/>
      <c r="CKH19" s="293"/>
      <c r="CKI19" s="293"/>
      <c r="CKJ19" s="293"/>
      <c r="CKK19" s="293"/>
      <c r="CKL19" s="293"/>
      <c r="CKM19" s="293"/>
      <c r="CKN19" s="293"/>
      <c r="CKO19" s="293"/>
      <c r="CKP19" s="293"/>
      <c r="CKQ19" s="293"/>
      <c r="CKR19" s="293"/>
      <c r="CKS19" s="293"/>
      <c r="CKT19" s="293"/>
      <c r="CKU19" s="293"/>
      <c r="CKV19" s="293"/>
      <c r="CKW19" s="293"/>
      <c r="CKX19" s="293"/>
      <c r="CKY19" s="293"/>
      <c r="CKZ19" s="293"/>
      <c r="CLA19" s="293"/>
      <c r="CLB19" s="293"/>
      <c r="CLC19" s="293"/>
      <c r="CLD19" s="293"/>
      <c r="CLE19" s="293"/>
      <c r="CLF19" s="293"/>
      <c r="CLG19" s="293"/>
      <c r="CLH19" s="293"/>
      <c r="CLI19" s="293"/>
      <c r="CLJ19" s="293"/>
      <c r="CLK19" s="293"/>
      <c r="CLL19" s="293"/>
      <c r="CLM19" s="293"/>
      <c r="CLN19" s="293"/>
      <c r="CLO19" s="293"/>
      <c r="CLP19" s="293"/>
      <c r="CLQ19" s="293"/>
      <c r="CLR19" s="293"/>
      <c r="CLS19" s="293"/>
      <c r="CLT19" s="293"/>
      <c r="CLU19" s="293"/>
      <c r="CLV19" s="293"/>
      <c r="CLW19" s="293"/>
      <c r="CLX19" s="293"/>
      <c r="CLY19" s="293"/>
      <c r="CLZ19" s="293"/>
      <c r="CMA19" s="293"/>
      <c r="CMB19" s="293"/>
      <c r="CMC19" s="293"/>
      <c r="CMD19" s="293"/>
      <c r="CME19" s="293"/>
      <c r="CMF19" s="293"/>
      <c r="CMG19" s="293"/>
      <c r="CMH19" s="293"/>
      <c r="CMI19" s="293"/>
      <c r="CMJ19" s="293"/>
      <c r="CMK19" s="293"/>
      <c r="CML19" s="293"/>
      <c r="CMM19" s="293"/>
      <c r="CMN19" s="293"/>
      <c r="CMO19" s="293"/>
      <c r="CMP19" s="293"/>
      <c r="CMQ19" s="293"/>
      <c r="CMR19" s="293"/>
      <c r="CMS19" s="293"/>
      <c r="CMT19" s="293"/>
      <c r="CMU19" s="293"/>
      <c r="CMV19" s="293"/>
      <c r="CMW19" s="293"/>
      <c r="CMX19" s="293"/>
      <c r="CMY19" s="293"/>
      <c r="CMZ19" s="293"/>
      <c r="CNA19" s="293"/>
      <c r="CNB19" s="293"/>
      <c r="CNC19" s="293"/>
      <c r="CND19" s="293"/>
      <c r="CNE19" s="293"/>
      <c r="CNF19" s="293"/>
      <c r="CNG19" s="293"/>
      <c r="CNH19" s="293"/>
      <c r="CNI19" s="293"/>
      <c r="CNJ19" s="293"/>
      <c r="CNK19" s="293"/>
      <c r="CNL19" s="293"/>
      <c r="CNM19" s="293"/>
      <c r="CNN19" s="293"/>
      <c r="CNO19" s="293"/>
      <c r="CNP19" s="293"/>
      <c r="CNQ19" s="293"/>
      <c r="CNR19" s="293"/>
      <c r="CNS19" s="293"/>
      <c r="CNT19" s="293"/>
      <c r="CNU19" s="293"/>
      <c r="CNV19" s="293"/>
      <c r="CNW19" s="293"/>
      <c r="CNX19" s="293"/>
      <c r="CNY19" s="293"/>
      <c r="CNZ19" s="293"/>
      <c r="COA19" s="293"/>
      <c r="COB19" s="293"/>
      <c r="COC19" s="293"/>
      <c r="COD19" s="293"/>
      <c r="COE19" s="293"/>
      <c r="COF19" s="293"/>
      <c r="COG19" s="293"/>
      <c r="COH19" s="293"/>
      <c r="COI19" s="293"/>
      <c r="COJ19" s="293"/>
      <c r="COK19" s="293"/>
      <c r="COL19" s="293"/>
      <c r="COM19" s="293"/>
      <c r="CON19" s="293"/>
      <c r="COO19" s="293"/>
      <c r="COP19" s="293"/>
      <c r="COQ19" s="293"/>
      <c r="COR19" s="293"/>
      <c r="COS19" s="293"/>
      <c r="COT19" s="293"/>
      <c r="COU19" s="293"/>
      <c r="COV19" s="293"/>
      <c r="COW19" s="293"/>
      <c r="COX19" s="293"/>
      <c r="COY19" s="293"/>
      <c r="COZ19" s="293"/>
      <c r="CPA19" s="293"/>
      <c r="CPB19" s="293"/>
      <c r="CPC19" s="293"/>
      <c r="CPD19" s="293"/>
      <c r="CPE19" s="293"/>
      <c r="CPF19" s="293"/>
      <c r="CPG19" s="293"/>
      <c r="CPH19" s="293"/>
      <c r="CPI19" s="293"/>
      <c r="CPJ19" s="293"/>
      <c r="CPK19" s="293"/>
      <c r="CPL19" s="293"/>
      <c r="CPM19" s="293"/>
      <c r="CPN19" s="293"/>
      <c r="CPO19" s="293"/>
      <c r="CPP19" s="293"/>
      <c r="CPQ19" s="293"/>
      <c r="CPR19" s="293"/>
      <c r="CPS19" s="293"/>
      <c r="CPT19" s="293"/>
      <c r="CPU19" s="293"/>
      <c r="CPV19" s="293"/>
      <c r="CPW19" s="293"/>
      <c r="CPX19" s="293"/>
      <c r="CPY19" s="293"/>
      <c r="CPZ19" s="293"/>
      <c r="CQA19" s="293"/>
      <c r="CQB19" s="293"/>
      <c r="CQC19" s="293"/>
      <c r="CQD19" s="293"/>
      <c r="CQE19" s="293"/>
      <c r="CQF19" s="293"/>
      <c r="CQG19" s="293"/>
      <c r="CQH19" s="293"/>
      <c r="CQI19" s="293"/>
      <c r="CQJ19" s="293"/>
      <c r="CQK19" s="293"/>
      <c r="CQL19" s="293"/>
      <c r="CQM19" s="293"/>
      <c r="CQN19" s="293"/>
      <c r="CQO19" s="293"/>
      <c r="CQP19" s="293"/>
      <c r="CQQ19" s="293"/>
      <c r="CQR19" s="293"/>
      <c r="CQS19" s="293"/>
      <c r="CQT19" s="293"/>
      <c r="CQU19" s="293"/>
      <c r="CQV19" s="293"/>
      <c r="CQW19" s="293"/>
      <c r="CQX19" s="293"/>
      <c r="CQY19" s="293"/>
      <c r="CQZ19" s="293"/>
      <c r="CRA19" s="293"/>
      <c r="CRB19" s="293"/>
      <c r="CRC19" s="293"/>
      <c r="CRD19" s="293"/>
      <c r="CRE19" s="293"/>
      <c r="CRF19" s="293"/>
      <c r="CRG19" s="293"/>
      <c r="CRH19" s="293"/>
      <c r="CRI19" s="293"/>
      <c r="CRJ19" s="293"/>
      <c r="CRK19" s="293"/>
      <c r="CRL19" s="293"/>
      <c r="CRM19" s="293"/>
      <c r="CRN19" s="293"/>
      <c r="CRO19" s="293"/>
      <c r="CRP19" s="293"/>
      <c r="CRQ19" s="293"/>
      <c r="CRR19" s="293"/>
      <c r="CRS19" s="293"/>
      <c r="CRT19" s="293"/>
      <c r="CRU19" s="293"/>
      <c r="CRV19" s="293"/>
      <c r="CRW19" s="293"/>
      <c r="CRX19" s="293"/>
      <c r="CRY19" s="293"/>
      <c r="CRZ19" s="293"/>
      <c r="CSA19" s="293"/>
      <c r="CSB19" s="293"/>
      <c r="CSC19" s="293"/>
      <c r="CSD19" s="293"/>
      <c r="CSE19" s="293"/>
      <c r="CSF19" s="293"/>
      <c r="CSG19" s="293"/>
      <c r="CSH19" s="293"/>
      <c r="CSI19" s="293"/>
      <c r="CSJ19" s="293"/>
      <c r="CSK19" s="293"/>
      <c r="CSL19" s="293"/>
      <c r="CSM19" s="293"/>
      <c r="CSN19" s="293"/>
      <c r="CSO19" s="293"/>
      <c r="CSP19" s="293"/>
      <c r="CSQ19" s="293"/>
      <c r="CSR19" s="293"/>
      <c r="CSS19" s="293"/>
      <c r="CST19" s="293"/>
      <c r="CSU19" s="293"/>
      <c r="CSV19" s="293"/>
      <c r="CSW19" s="293"/>
      <c r="CSX19" s="293"/>
      <c r="CSY19" s="293"/>
      <c r="CSZ19" s="293"/>
      <c r="CTA19" s="293"/>
      <c r="CTB19" s="293"/>
      <c r="CTC19" s="293"/>
      <c r="CTD19" s="293"/>
      <c r="CTE19" s="293"/>
      <c r="CTF19" s="293"/>
      <c r="CTG19" s="293"/>
      <c r="CTH19" s="293"/>
      <c r="CTI19" s="293"/>
      <c r="CTJ19" s="293"/>
      <c r="CTK19" s="293"/>
      <c r="CTL19" s="293"/>
      <c r="CTM19" s="293"/>
      <c r="CTN19" s="293"/>
      <c r="CTO19" s="293"/>
      <c r="CTP19" s="293"/>
      <c r="CTQ19" s="293"/>
      <c r="CTR19" s="293"/>
      <c r="CTS19" s="293"/>
      <c r="CTT19" s="293"/>
      <c r="CTU19" s="293"/>
      <c r="CTV19" s="293"/>
      <c r="CTW19" s="293"/>
      <c r="CTX19" s="293"/>
      <c r="CTY19" s="293"/>
      <c r="CTZ19" s="293"/>
      <c r="CUA19" s="293"/>
      <c r="CUB19" s="293"/>
      <c r="CUC19" s="293"/>
      <c r="CUD19" s="293"/>
      <c r="CUE19" s="293"/>
      <c r="CUF19" s="293"/>
      <c r="CUG19" s="293"/>
      <c r="CUH19" s="293"/>
      <c r="CUI19" s="293"/>
      <c r="CUJ19" s="293"/>
      <c r="CUK19" s="293"/>
      <c r="CUL19" s="293"/>
      <c r="CUM19" s="293"/>
      <c r="CUN19" s="293"/>
      <c r="CUO19" s="293"/>
      <c r="CUP19" s="293"/>
      <c r="CUQ19" s="293"/>
      <c r="CUR19" s="293"/>
      <c r="CUS19" s="293"/>
      <c r="CUT19" s="293"/>
      <c r="CUU19" s="293"/>
      <c r="CUV19" s="293"/>
      <c r="CUW19" s="293"/>
      <c r="CUX19" s="293"/>
      <c r="CUY19" s="293"/>
      <c r="CUZ19" s="293"/>
      <c r="CVA19" s="293"/>
      <c r="CVB19" s="293"/>
      <c r="CVC19" s="293"/>
      <c r="CVD19" s="293"/>
      <c r="CVE19" s="293"/>
      <c r="CVF19" s="293"/>
      <c r="CVG19" s="293"/>
      <c r="CVH19" s="293"/>
      <c r="CVI19" s="293"/>
      <c r="CVJ19" s="293"/>
      <c r="CVK19" s="293"/>
      <c r="CVL19" s="293"/>
      <c r="CVM19" s="293"/>
      <c r="CVN19" s="293"/>
      <c r="CVO19" s="293"/>
      <c r="CVP19" s="293"/>
      <c r="CVQ19" s="293"/>
      <c r="CVR19" s="293"/>
      <c r="CVS19" s="293"/>
      <c r="CVT19" s="293"/>
      <c r="CVU19" s="293"/>
      <c r="CVV19" s="293"/>
      <c r="CVW19" s="293"/>
      <c r="CVX19" s="293"/>
      <c r="CVY19" s="293"/>
      <c r="CVZ19" s="293"/>
      <c r="CWA19" s="293"/>
      <c r="CWB19" s="293"/>
      <c r="CWC19" s="293"/>
      <c r="CWD19" s="293"/>
      <c r="CWE19" s="293"/>
      <c r="CWF19" s="293"/>
      <c r="CWG19" s="293"/>
      <c r="CWH19" s="293"/>
      <c r="CWI19" s="293"/>
      <c r="CWJ19" s="293"/>
      <c r="CWK19" s="293"/>
      <c r="CWL19" s="293"/>
      <c r="CWM19" s="293"/>
      <c r="CWN19" s="293"/>
      <c r="CWO19" s="293"/>
      <c r="CWP19" s="293"/>
      <c r="CWQ19" s="293"/>
      <c r="CWR19" s="293"/>
      <c r="CWS19" s="293"/>
      <c r="CWT19" s="293"/>
      <c r="CWU19" s="293"/>
      <c r="CWV19" s="293"/>
      <c r="CWW19" s="293"/>
      <c r="CWX19" s="293"/>
      <c r="CWY19" s="293"/>
      <c r="CWZ19" s="293"/>
      <c r="CXA19" s="293"/>
      <c r="CXB19" s="293"/>
      <c r="CXC19" s="293"/>
      <c r="CXD19" s="293"/>
      <c r="CXE19" s="293"/>
      <c r="CXF19" s="293"/>
      <c r="CXG19" s="293"/>
      <c r="CXH19" s="293"/>
      <c r="CXI19" s="293"/>
      <c r="CXJ19" s="293"/>
      <c r="CXK19" s="293"/>
      <c r="CXL19" s="293"/>
      <c r="CXM19" s="293"/>
      <c r="CXN19" s="293"/>
      <c r="CXO19" s="293"/>
      <c r="CXP19" s="293"/>
      <c r="CXQ19" s="293"/>
      <c r="CXR19" s="293"/>
      <c r="CXS19" s="293"/>
      <c r="CXT19" s="293"/>
      <c r="CXU19" s="293"/>
      <c r="CXV19" s="293"/>
      <c r="CXW19" s="293"/>
      <c r="CXX19" s="293"/>
      <c r="CXY19" s="293"/>
      <c r="CXZ19" s="293"/>
      <c r="CYA19" s="293"/>
      <c r="CYB19" s="293"/>
      <c r="CYC19" s="293"/>
      <c r="CYD19" s="293"/>
      <c r="CYE19" s="293"/>
      <c r="CYF19" s="293"/>
      <c r="CYG19" s="293"/>
      <c r="CYH19" s="293"/>
      <c r="CYI19" s="293"/>
      <c r="CYJ19" s="293"/>
      <c r="CYK19" s="293"/>
      <c r="CYL19" s="293"/>
      <c r="CYM19" s="293"/>
      <c r="CYN19" s="293"/>
      <c r="CYO19" s="293"/>
      <c r="CYP19" s="293"/>
      <c r="CYQ19" s="293"/>
      <c r="CYR19" s="293"/>
      <c r="CYS19" s="293"/>
      <c r="CYT19" s="293"/>
      <c r="CYU19" s="293"/>
      <c r="CYV19" s="293"/>
      <c r="CYW19" s="293"/>
      <c r="CYX19" s="293"/>
      <c r="CYY19" s="293"/>
      <c r="CYZ19" s="293"/>
      <c r="CZA19" s="293"/>
      <c r="CZB19" s="293"/>
      <c r="CZC19" s="293"/>
      <c r="CZD19" s="293"/>
      <c r="CZE19" s="293"/>
      <c r="CZF19" s="293"/>
      <c r="CZG19" s="293"/>
      <c r="CZH19" s="293"/>
      <c r="CZI19" s="293"/>
      <c r="CZJ19" s="293"/>
      <c r="CZK19" s="293"/>
      <c r="CZL19" s="293"/>
      <c r="CZM19" s="293"/>
      <c r="CZN19" s="293"/>
      <c r="CZO19" s="293"/>
      <c r="CZP19" s="293"/>
      <c r="CZQ19" s="293"/>
      <c r="CZR19" s="293"/>
      <c r="CZS19" s="293"/>
      <c r="CZT19" s="293"/>
      <c r="CZU19" s="293"/>
      <c r="CZV19" s="293"/>
      <c r="CZW19" s="293"/>
      <c r="CZX19" s="293"/>
      <c r="CZY19" s="293"/>
      <c r="CZZ19" s="293"/>
      <c r="DAA19" s="293"/>
      <c r="DAB19" s="293"/>
      <c r="DAC19" s="293"/>
      <c r="DAD19" s="293"/>
      <c r="DAE19" s="293"/>
      <c r="DAF19" s="293"/>
      <c r="DAG19" s="293"/>
      <c r="DAH19" s="293"/>
      <c r="DAI19" s="293"/>
      <c r="DAJ19" s="293"/>
      <c r="DAK19" s="293"/>
      <c r="DAL19" s="293"/>
      <c r="DAM19" s="293"/>
      <c r="DAN19" s="293"/>
      <c r="DAO19" s="293"/>
      <c r="DAP19" s="293"/>
      <c r="DAQ19" s="293"/>
      <c r="DAR19" s="293"/>
      <c r="DAS19" s="293"/>
      <c r="DAT19" s="293"/>
      <c r="DAU19" s="293"/>
      <c r="DAV19" s="293"/>
      <c r="DAW19" s="293"/>
      <c r="DAX19" s="293"/>
      <c r="DAY19" s="293"/>
      <c r="DAZ19" s="293"/>
      <c r="DBA19" s="293"/>
      <c r="DBB19" s="293"/>
      <c r="DBC19" s="293"/>
      <c r="DBD19" s="293"/>
      <c r="DBE19" s="293"/>
      <c r="DBF19" s="293"/>
      <c r="DBG19" s="293"/>
      <c r="DBH19" s="293"/>
      <c r="DBI19" s="293"/>
      <c r="DBJ19" s="293"/>
      <c r="DBK19" s="293"/>
      <c r="DBL19" s="293"/>
      <c r="DBM19" s="293"/>
      <c r="DBN19" s="293"/>
      <c r="DBO19" s="293"/>
      <c r="DBP19" s="293"/>
      <c r="DBQ19" s="293"/>
      <c r="DBR19" s="293"/>
      <c r="DBS19" s="293"/>
      <c r="DBT19" s="293"/>
      <c r="DBU19" s="293"/>
      <c r="DBV19" s="293"/>
      <c r="DBW19" s="293"/>
      <c r="DBX19" s="293"/>
      <c r="DBY19" s="293"/>
      <c r="DBZ19" s="293"/>
      <c r="DCA19" s="293"/>
      <c r="DCB19" s="293"/>
      <c r="DCC19" s="293"/>
      <c r="DCD19" s="293"/>
      <c r="DCE19" s="293"/>
      <c r="DCF19" s="293"/>
      <c r="DCG19" s="293"/>
      <c r="DCH19" s="293"/>
      <c r="DCI19" s="293"/>
      <c r="DCJ19" s="293"/>
      <c r="DCK19" s="293"/>
      <c r="DCL19" s="293"/>
      <c r="DCM19" s="293"/>
      <c r="DCN19" s="293"/>
      <c r="DCO19" s="293"/>
      <c r="DCP19" s="293"/>
      <c r="DCQ19" s="293"/>
      <c r="DCR19" s="293"/>
      <c r="DCS19" s="293"/>
      <c r="DCT19" s="293"/>
      <c r="DCU19" s="293"/>
      <c r="DCV19" s="293"/>
      <c r="DCW19" s="293"/>
      <c r="DCX19" s="293"/>
      <c r="DCY19" s="293"/>
      <c r="DCZ19" s="293"/>
      <c r="DDA19" s="293"/>
      <c r="DDB19" s="293"/>
      <c r="DDC19" s="293"/>
      <c r="DDD19" s="293"/>
      <c r="DDE19" s="293"/>
      <c r="DDF19" s="293"/>
      <c r="DDG19" s="293"/>
      <c r="DDH19" s="293"/>
      <c r="DDI19" s="293"/>
      <c r="DDJ19" s="293"/>
      <c r="DDK19" s="293"/>
      <c r="DDL19" s="293"/>
      <c r="DDM19" s="293"/>
      <c r="DDN19" s="293"/>
      <c r="DDO19" s="293"/>
      <c r="DDP19" s="293"/>
      <c r="DDQ19" s="293"/>
      <c r="DDR19" s="293"/>
      <c r="DDS19" s="293"/>
      <c r="DDT19" s="293"/>
      <c r="DDU19" s="293"/>
      <c r="DDV19" s="293"/>
      <c r="DDW19" s="293"/>
      <c r="DDX19" s="293"/>
      <c r="DDY19" s="293"/>
      <c r="DDZ19" s="293"/>
      <c r="DEA19" s="293"/>
      <c r="DEB19" s="293"/>
      <c r="DEC19" s="293"/>
      <c r="DED19" s="293"/>
      <c r="DEE19" s="293"/>
      <c r="DEF19" s="293"/>
      <c r="DEG19" s="293"/>
      <c r="DEH19" s="293"/>
      <c r="DEI19" s="293"/>
      <c r="DEJ19" s="293"/>
      <c r="DEK19" s="293"/>
      <c r="DEL19" s="293"/>
      <c r="DEM19" s="293"/>
      <c r="DEN19" s="293"/>
      <c r="DEO19" s="293"/>
      <c r="DEP19" s="293"/>
      <c r="DEQ19" s="293"/>
      <c r="DER19" s="293"/>
      <c r="DES19" s="293"/>
      <c r="DET19" s="293"/>
      <c r="DEU19" s="293"/>
      <c r="DEV19" s="293"/>
      <c r="DEW19" s="293"/>
      <c r="DEX19" s="293"/>
      <c r="DEY19" s="293"/>
      <c r="DEZ19" s="293"/>
      <c r="DFA19" s="293"/>
      <c r="DFB19" s="293"/>
      <c r="DFC19" s="293"/>
      <c r="DFD19" s="293"/>
      <c r="DFE19" s="293"/>
      <c r="DFF19" s="293"/>
      <c r="DFG19" s="293"/>
      <c r="DFH19" s="293"/>
      <c r="DFI19" s="293"/>
      <c r="DFJ19" s="293"/>
      <c r="DFK19" s="293"/>
      <c r="DFL19" s="293"/>
      <c r="DFM19" s="293"/>
      <c r="DFN19" s="293"/>
      <c r="DFO19" s="293"/>
      <c r="DFP19" s="293"/>
      <c r="DFQ19" s="293"/>
      <c r="DFR19" s="293"/>
      <c r="DFS19" s="293"/>
      <c r="DFT19" s="293"/>
      <c r="DFU19" s="293"/>
      <c r="DFV19" s="293"/>
      <c r="DFW19" s="293"/>
      <c r="DFX19" s="293"/>
      <c r="DFY19" s="293"/>
      <c r="DFZ19" s="293"/>
      <c r="DGA19" s="293"/>
      <c r="DGB19" s="293"/>
      <c r="DGC19" s="293"/>
      <c r="DGD19" s="293"/>
      <c r="DGE19" s="293"/>
      <c r="DGF19" s="293"/>
      <c r="DGG19" s="293"/>
      <c r="DGH19" s="293"/>
      <c r="DGI19" s="293"/>
      <c r="DGJ19" s="293"/>
      <c r="DGK19" s="293"/>
      <c r="DGL19" s="293"/>
      <c r="DGM19" s="293"/>
      <c r="DGN19" s="293"/>
      <c r="DGO19" s="293"/>
      <c r="DGP19" s="293"/>
      <c r="DGQ19" s="293"/>
      <c r="DGR19" s="293"/>
      <c r="DGS19" s="293"/>
      <c r="DGT19" s="293"/>
      <c r="DGU19" s="293"/>
      <c r="DGV19" s="293"/>
      <c r="DGW19" s="293"/>
      <c r="DGX19" s="293"/>
      <c r="DGY19" s="293"/>
      <c r="DGZ19" s="293"/>
      <c r="DHA19" s="293"/>
      <c r="DHB19" s="293"/>
      <c r="DHC19" s="293"/>
      <c r="DHD19" s="293"/>
      <c r="DHE19" s="293"/>
      <c r="DHF19" s="293"/>
      <c r="DHG19" s="293"/>
      <c r="DHH19" s="293"/>
      <c r="DHI19" s="293"/>
      <c r="DHJ19" s="293"/>
      <c r="DHK19" s="293"/>
      <c r="DHL19" s="293"/>
      <c r="DHM19" s="293"/>
      <c r="DHN19" s="293"/>
      <c r="DHO19" s="293"/>
      <c r="DHP19" s="293"/>
      <c r="DHQ19" s="293"/>
      <c r="DHR19" s="293"/>
      <c r="DHS19" s="293"/>
      <c r="DHT19" s="293"/>
      <c r="DHU19" s="293"/>
      <c r="DHV19" s="293"/>
      <c r="DHW19" s="293"/>
      <c r="DHX19" s="293"/>
      <c r="DHY19" s="293"/>
      <c r="DHZ19" s="293"/>
      <c r="DIA19" s="293"/>
      <c r="DIB19" s="293"/>
      <c r="DIC19" s="293"/>
      <c r="DID19" s="293"/>
      <c r="DIE19" s="293"/>
      <c r="DIF19" s="293"/>
      <c r="DIG19" s="293"/>
      <c r="DIH19" s="293"/>
      <c r="DII19" s="293"/>
      <c r="DIJ19" s="293"/>
      <c r="DIK19" s="293"/>
      <c r="DIL19" s="293"/>
      <c r="DIM19" s="293"/>
      <c r="DIN19" s="293"/>
      <c r="DIO19" s="293"/>
      <c r="DIP19" s="293"/>
      <c r="DIQ19" s="293"/>
      <c r="DIR19" s="293"/>
      <c r="DIS19" s="293"/>
      <c r="DIT19" s="293"/>
      <c r="DIU19" s="293"/>
      <c r="DIV19" s="293"/>
      <c r="DIW19" s="293"/>
      <c r="DIX19" s="293"/>
      <c r="DIY19" s="293"/>
      <c r="DIZ19" s="293"/>
      <c r="DJA19" s="293"/>
      <c r="DJB19" s="293"/>
      <c r="DJC19" s="293"/>
      <c r="DJD19" s="293"/>
      <c r="DJE19" s="293"/>
      <c r="DJF19" s="293"/>
      <c r="DJG19" s="293"/>
      <c r="DJH19" s="293"/>
      <c r="DJI19" s="293"/>
      <c r="DJJ19" s="293"/>
      <c r="DJK19" s="293"/>
      <c r="DJL19" s="293"/>
      <c r="DJM19" s="293"/>
      <c r="DJN19" s="293"/>
      <c r="DJO19" s="293"/>
      <c r="DJP19" s="293"/>
      <c r="DJQ19" s="293"/>
      <c r="DJR19" s="293"/>
      <c r="DJS19" s="293"/>
      <c r="DJT19" s="293"/>
      <c r="DJU19" s="293"/>
      <c r="DJV19" s="293"/>
      <c r="DJW19" s="293"/>
      <c r="DJX19" s="293"/>
      <c r="DJY19" s="293"/>
      <c r="DJZ19" s="293"/>
      <c r="DKA19" s="293"/>
      <c r="DKB19" s="293"/>
      <c r="DKC19" s="293"/>
      <c r="DKD19" s="293"/>
      <c r="DKE19" s="293"/>
      <c r="DKF19" s="293"/>
      <c r="DKG19" s="293"/>
      <c r="DKH19" s="293"/>
      <c r="DKI19" s="293"/>
      <c r="DKJ19" s="293"/>
      <c r="DKK19" s="293"/>
      <c r="DKL19" s="293"/>
      <c r="DKM19" s="293"/>
      <c r="DKN19" s="293"/>
      <c r="DKO19" s="293"/>
      <c r="DKP19" s="293"/>
      <c r="DKQ19" s="293"/>
      <c r="DKR19" s="293"/>
      <c r="DKS19" s="293"/>
      <c r="DKT19" s="293"/>
      <c r="DKU19" s="293"/>
      <c r="DKV19" s="293"/>
      <c r="DKW19" s="293"/>
      <c r="DKX19" s="293"/>
      <c r="DKY19" s="293"/>
      <c r="DKZ19" s="293"/>
      <c r="DLA19" s="293"/>
      <c r="DLB19" s="293"/>
      <c r="DLC19" s="293"/>
      <c r="DLD19" s="293"/>
      <c r="DLE19" s="293"/>
      <c r="DLF19" s="293"/>
      <c r="DLG19" s="293"/>
      <c r="DLH19" s="293"/>
      <c r="DLI19" s="293"/>
      <c r="DLJ19" s="293"/>
      <c r="DLK19" s="293"/>
      <c r="DLL19" s="293"/>
      <c r="DLM19" s="293"/>
      <c r="DLN19" s="293"/>
      <c r="DLO19" s="293"/>
      <c r="DLP19" s="293"/>
      <c r="DLQ19" s="293"/>
      <c r="DLR19" s="293"/>
      <c r="DLS19" s="293"/>
      <c r="DLT19" s="293"/>
      <c r="DLU19" s="293"/>
      <c r="DLV19" s="293"/>
      <c r="DLW19" s="293"/>
      <c r="DLX19" s="293"/>
      <c r="DLY19" s="293"/>
      <c r="DLZ19" s="293"/>
      <c r="DMA19" s="293"/>
      <c r="DMB19" s="293"/>
      <c r="DMC19" s="293"/>
      <c r="DMD19" s="293"/>
      <c r="DME19" s="293"/>
      <c r="DMF19" s="293"/>
      <c r="DMG19" s="293"/>
      <c r="DMH19" s="293"/>
      <c r="DMI19" s="293"/>
      <c r="DMJ19" s="293"/>
      <c r="DMK19" s="293"/>
      <c r="DML19" s="293"/>
      <c r="DMM19" s="293"/>
      <c r="DMN19" s="293"/>
      <c r="DMO19" s="293"/>
      <c r="DMP19" s="293"/>
      <c r="DMQ19" s="293"/>
      <c r="DMR19" s="293"/>
      <c r="DMS19" s="293"/>
      <c r="DMT19" s="293"/>
      <c r="DMU19" s="293"/>
      <c r="DMV19" s="293"/>
      <c r="DMW19" s="293"/>
      <c r="DMX19" s="293"/>
      <c r="DMY19" s="293"/>
      <c r="DMZ19" s="293"/>
      <c r="DNA19" s="293"/>
      <c r="DNB19" s="293"/>
      <c r="DNC19" s="293"/>
      <c r="DND19" s="293"/>
      <c r="DNE19" s="293"/>
      <c r="DNF19" s="293"/>
      <c r="DNG19" s="293"/>
      <c r="DNH19" s="293"/>
      <c r="DNI19" s="293"/>
      <c r="DNJ19" s="293"/>
      <c r="DNK19" s="293"/>
      <c r="DNL19" s="293"/>
      <c r="DNM19" s="293"/>
      <c r="DNN19" s="293"/>
      <c r="DNO19" s="293"/>
      <c r="DNP19" s="293"/>
      <c r="DNQ19" s="293"/>
      <c r="DNR19" s="293"/>
      <c r="DNS19" s="293"/>
      <c r="DNT19" s="293"/>
      <c r="DNU19" s="293"/>
      <c r="DNV19" s="293"/>
      <c r="DNW19" s="293"/>
      <c r="DNX19" s="293"/>
      <c r="DNY19" s="293"/>
      <c r="DNZ19" s="293"/>
      <c r="DOA19" s="293"/>
      <c r="DOB19" s="293"/>
      <c r="DOC19" s="293"/>
      <c r="DOD19" s="293"/>
      <c r="DOE19" s="293"/>
      <c r="DOF19" s="293"/>
      <c r="DOG19" s="293"/>
      <c r="DOH19" s="293"/>
      <c r="DOI19" s="293"/>
      <c r="DOJ19" s="293"/>
      <c r="DOK19" s="293"/>
      <c r="DOL19" s="293"/>
      <c r="DOM19" s="293"/>
      <c r="DON19" s="293"/>
      <c r="DOO19" s="293"/>
      <c r="DOP19" s="293"/>
      <c r="DOQ19" s="293"/>
      <c r="DOR19" s="293"/>
      <c r="DOS19" s="293"/>
      <c r="DOT19" s="293"/>
      <c r="DOU19" s="293"/>
      <c r="DOV19" s="293"/>
      <c r="DOW19" s="293"/>
      <c r="DOX19" s="293"/>
      <c r="DOY19" s="293"/>
      <c r="DOZ19" s="293"/>
      <c r="DPA19" s="293"/>
      <c r="DPB19" s="293"/>
      <c r="DPC19" s="293"/>
      <c r="DPD19" s="293"/>
      <c r="DPE19" s="293"/>
      <c r="DPF19" s="293"/>
      <c r="DPG19" s="293"/>
      <c r="DPH19" s="293"/>
      <c r="DPI19" s="293"/>
      <c r="DPJ19" s="293"/>
      <c r="DPK19" s="293"/>
      <c r="DPL19" s="293"/>
      <c r="DPM19" s="293"/>
      <c r="DPN19" s="293"/>
      <c r="DPO19" s="293"/>
      <c r="DPP19" s="293"/>
      <c r="DPQ19" s="293"/>
      <c r="DPR19" s="293"/>
      <c r="DPS19" s="293"/>
      <c r="DPT19" s="293"/>
      <c r="DPU19" s="293"/>
      <c r="DPV19" s="293"/>
      <c r="DPW19" s="293"/>
      <c r="DPX19" s="293"/>
      <c r="DPY19" s="293"/>
      <c r="DPZ19" s="293"/>
      <c r="DQA19" s="293"/>
      <c r="DQB19" s="293"/>
      <c r="DQC19" s="293"/>
      <c r="DQD19" s="293"/>
      <c r="DQE19" s="293"/>
      <c r="DQF19" s="293"/>
      <c r="DQG19" s="293"/>
      <c r="DQH19" s="293"/>
      <c r="DQI19" s="293"/>
      <c r="DQJ19" s="293"/>
      <c r="DQK19" s="293"/>
      <c r="DQL19" s="293"/>
      <c r="DQM19" s="293"/>
      <c r="DQN19" s="293"/>
      <c r="DQO19" s="293"/>
      <c r="DQP19" s="293"/>
      <c r="DQQ19" s="293"/>
      <c r="DQR19" s="293"/>
      <c r="DQS19" s="293"/>
      <c r="DQT19" s="293"/>
      <c r="DQU19" s="293"/>
      <c r="DQV19" s="293"/>
      <c r="DQW19" s="293"/>
      <c r="DQX19" s="293"/>
      <c r="DQY19" s="293"/>
      <c r="DQZ19" s="293"/>
      <c r="DRA19" s="293"/>
      <c r="DRB19" s="293"/>
      <c r="DRC19" s="293"/>
      <c r="DRD19" s="293"/>
      <c r="DRE19" s="293"/>
      <c r="DRF19" s="293"/>
      <c r="DRG19" s="293"/>
      <c r="DRH19" s="293"/>
      <c r="DRI19" s="293"/>
      <c r="DRJ19" s="293"/>
      <c r="DRK19" s="293"/>
      <c r="DRL19" s="293"/>
      <c r="DRM19" s="293"/>
      <c r="DRN19" s="293"/>
      <c r="DRO19" s="293"/>
      <c r="DRP19" s="293"/>
      <c r="DRQ19" s="293"/>
      <c r="DRR19" s="293"/>
      <c r="DRS19" s="293"/>
      <c r="DRT19" s="293"/>
      <c r="DRU19" s="293"/>
      <c r="DRV19" s="293"/>
      <c r="DRW19" s="293"/>
      <c r="DRX19" s="293"/>
      <c r="DRY19" s="293"/>
      <c r="DRZ19" s="293"/>
      <c r="DSA19" s="293"/>
      <c r="DSB19" s="293"/>
      <c r="DSC19" s="293"/>
      <c r="DSD19" s="293"/>
      <c r="DSE19" s="293"/>
      <c r="DSF19" s="293"/>
      <c r="DSG19" s="293"/>
      <c r="DSH19" s="293"/>
      <c r="DSI19" s="293"/>
      <c r="DSJ19" s="293"/>
      <c r="DSK19" s="293"/>
      <c r="DSL19" s="293"/>
      <c r="DSM19" s="293"/>
      <c r="DSN19" s="293"/>
      <c r="DSO19" s="293"/>
      <c r="DSP19" s="293"/>
      <c r="DSQ19" s="293"/>
      <c r="DSR19" s="293"/>
      <c r="DSS19" s="293"/>
      <c r="DST19" s="293"/>
      <c r="DSU19" s="293"/>
      <c r="DSV19" s="293"/>
      <c r="DSW19" s="293"/>
      <c r="DSX19" s="293"/>
      <c r="DSY19" s="293"/>
      <c r="DSZ19" s="293"/>
      <c r="DTA19" s="293"/>
      <c r="DTB19" s="293"/>
      <c r="DTC19" s="293"/>
      <c r="DTD19" s="293"/>
      <c r="DTE19" s="293"/>
      <c r="DTF19" s="293"/>
      <c r="DTG19" s="293"/>
      <c r="DTH19" s="293"/>
      <c r="DTI19" s="293"/>
      <c r="DTJ19" s="293"/>
      <c r="DTK19" s="293"/>
      <c r="DTL19" s="293"/>
      <c r="DTM19" s="293"/>
      <c r="DTN19" s="293"/>
      <c r="DTO19" s="293"/>
      <c r="DTP19" s="293"/>
      <c r="DTQ19" s="293"/>
      <c r="DTR19" s="293"/>
      <c r="DTS19" s="293"/>
      <c r="DTT19" s="293"/>
      <c r="DTU19" s="293"/>
      <c r="DTV19" s="293"/>
      <c r="DTW19" s="293"/>
      <c r="DTX19" s="293"/>
      <c r="DTY19" s="293"/>
      <c r="DTZ19" s="293"/>
      <c r="DUA19" s="293"/>
      <c r="DUB19" s="293"/>
      <c r="DUC19" s="293"/>
      <c r="DUD19" s="293"/>
      <c r="DUE19" s="293"/>
      <c r="DUF19" s="293"/>
      <c r="DUG19" s="293"/>
      <c r="DUH19" s="293"/>
      <c r="DUI19" s="293"/>
      <c r="DUJ19" s="293"/>
      <c r="DUK19" s="293"/>
      <c r="DUL19" s="293"/>
      <c r="DUM19" s="293"/>
      <c r="DUN19" s="293"/>
      <c r="DUO19" s="293"/>
      <c r="DUP19" s="293"/>
      <c r="DUQ19" s="293"/>
      <c r="DUR19" s="293"/>
      <c r="DUS19" s="293"/>
      <c r="DUT19" s="293"/>
      <c r="DUU19" s="293"/>
      <c r="DUV19" s="293"/>
      <c r="DUW19" s="293"/>
      <c r="DUX19" s="293"/>
      <c r="DUY19" s="293"/>
      <c r="DUZ19" s="293"/>
      <c r="DVA19" s="293"/>
      <c r="DVB19" s="293"/>
      <c r="DVC19" s="293"/>
      <c r="DVD19" s="293"/>
      <c r="DVE19" s="293"/>
      <c r="DVF19" s="293"/>
      <c r="DVG19" s="293"/>
      <c r="DVH19" s="293"/>
      <c r="DVI19" s="293"/>
      <c r="DVJ19" s="293"/>
      <c r="DVK19" s="293"/>
      <c r="DVL19" s="293"/>
      <c r="DVM19" s="293"/>
      <c r="DVN19" s="293"/>
      <c r="DVO19" s="293"/>
      <c r="DVP19" s="293"/>
      <c r="DVQ19" s="293"/>
      <c r="DVR19" s="293"/>
      <c r="DVS19" s="293"/>
      <c r="DVT19" s="293"/>
      <c r="DVU19" s="293"/>
      <c r="DVV19" s="293"/>
      <c r="DVW19" s="293"/>
      <c r="DVX19" s="293"/>
      <c r="DVY19" s="293"/>
      <c r="DVZ19" s="293"/>
      <c r="DWA19" s="293"/>
      <c r="DWB19" s="293"/>
      <c r="DWC19" s="293"/>
      <c r="DWD19" s="293"/>
      <c r="DWE19" s="293"/>
      <c r="DWF19" s="293"/>
      <c r="DWG19" s="293"/>
      <c r="DWH19" s="293"/>
      <c r="DWI19" s="293"/>
      <c r="DWJ19" s="293"/>
      <c r="DWK19" s="293"/>
      <c r="DWL19" s="293"/>
      <c r="DWM19" s="293"/>
      <c r="DWN19" s="293"/>
      <c r="DWO19" s="293"/>
      <c r="DWP19" s="293"/>
      <c r="DWQ19" s="293"/>
      <c r="DWR19" s="293"/>
      <c r="DWS19" s="293"/>
      <c r="DWT19" s="293"/>
      <c r="DWU19" s="293"/>
      <c r="DWV19" s="293"/>
      <c r="DWW19" s="293"/>
      <c r="DWX19" s="293"/>
      <c r="DWY19" s="293"/>
      <c r="DWZ19" s="293"/>
      <c r="DXA19" s="293"/>
      <c r="DXB19" s="293"/>
      <c r="DXC19" s="293"/>
      <c r="DXD19" s="293"/>
      <c r="DXE19" s="293"/>
      <c r="DXF19" s="293"/>
      <c r="DXG19" s="293"/>
      <c r="DXH19" s="293"/>
      <c r="DXI19" s="293"/>
      <c r="DXJ19" s="293"/>
      <c r="DXK19" s="293"/>
      <c r="DXL19" s="293"/>
      <c r="DXM19" s="293"/>
      <c r="DXN19" s="293"/>
      <c r="DXO19" s="293"/>
      <c r="DXP19" s="293"/>
      <c r="DXQ19" s="293"/>
      <c r="DXR19" s="293"/>
      <c r="DXS19" s="293"/>
      <c r="DXT19" s="293"/>
      <c r="DXU19" s="293"/>
      <c r="DXV19" s="293"/>
      <c r="DXW19" s="293"/>
      <c r="DXX19" s="293"/>
      <c r="DXY19" s="293"/>
      <c r="DXZ19" s="293"/>
      <c r="DYA19" s="293"/>
      <c r="DYB19" s="293"/>
      <c r="DYC19" s="293"/>
      <c r="DYD19" s="293"/>
      <c r="DYE19" s="293"/>
      <c r="DYF19" s="293"/>
      <c r="DYG19" s="293"/>
      <c r="DYH19" s="293"/>
      <c r="DYI19" s="293"/>
      <c r="DYJ19" s="293"/>
      <c r="DYK19" s="293"/>
      <c r="DYL19" s="293"/>
      <c r="DYM19" s="293"/>
      <c r="DYN19" s="293"/>
      <c r="DYO19" s="293"/>
      <c r="DYP19" s="293"/>
      <c r="DYQ19" s="293"/>
      <c r="DYR19" s="293"/>
      <c r="DYS19" s="293"/>
      <c r="DYT19" s="293"/>
      <c r="DYU19" s="293"/>
      <c r="DYV19" s="293"/>
      <c r="DYW19" s="293"/>
      <c r="DYX19" s="293"/>
      <c r="DYY19" s="293"/>
      <c r="DYZ19" s="293"/>
      <c r="DZA19" s="293"/>
      <c r="DZB19" s="293"/>
      <c r="DZC19" s="293"/>
      <c r="DZD19" s="293"/>
      <c r="DZE19" s="293"/>
      <c r="DZF19" s="293"/>
      <c r="DZG19" s="293"/>
      <c r="DZH19" s="293"/>
      <c r="DZI19" s="293"/>
      <c r="DZJ19" s="293"/>
      <c r="DZK19" s="293"/>
      <c r="DZL19" s="293"/>
      <c r="DZM19" s="293"/>
      <c r="DZN19" s="293"/>
      <c r="DZO19" s="293"/>
      <c r="DZP19" s="293"/>
      <c r="DZQ19" s="293"/>
      <c r="DZR19" s="293"/>
      <c r="DZS19" s="293"/>
      <c r="DZT19" s="293"/>
      <c r="DZU19" s="293"/>
      <c r="DZV19" s="293"/>
      <c r="DZW19" s="293"/>
      <c r="DZX19" s="293"/>
      <c r="DZY19" s="293"/>
      <c r="DZZ19" s="293"/>
      <c r="EAA19" s="293"/>
      <c r="EAB19" s="293"/>
      <c r="EAC19" s="293"/>
      <c r="EAD19" s="293"/>
      <c r="EAE19" s="293"/>
      <c r="EAF19" s="293"/>
      <c r="EAG19" s="293"/>
      <c r="EAH19" s="293"/>
      <c r="EAI19" s="293"/>
      <c r="EAJ19" s="293"/>
      <c r="EAK19" s="293"/>
      <c r="EAL19" s="293"/>
      <c r="EAM19" s="293"/>
      <c r="EAN19" s="293"/>
      <c r="EAO19" s="293"/>
      <c r="EAP19" s="293"/>
      <c r="EAQ19" s="293"/>
      <c r="EAR19" s="293"/>
      <c r="EAS19" s="293"/>
      <c r="EAT19" s="293"/>
      <c r="EAU19" s="293"/>
      <c r="EAV19" s="293"/>
      <c r="EAW19" s="293"/>
      <c r="EAX19" s="293"/>
      <c r="EAY19" s="293"/>
      <c r="EAZ19" s="293"/>
      <c r="EBA19" s="293"/>
      <c r="EBB19" s="293"/>
      <c r="EBC19" s="293"/>
      <c r="EBD19" s="293"/>
      <c r="EBE19" s="293"/>
      <c r="EBF19" s="293"/>
      <c r="EBG19" s="293"/>
      <c r="EBH19" s="293"/>
      <c r="EBI19" s="293"/>
      <c r="EBJ19" s="293"/>
      <c r="EBK19" s="293"/>
      <c r="EBL19" s="293"/>
      <c r="EBM19" s="293"/>
      <c r="EBN19" s="293"/>
      <c r="EBO19" s="293"/>
      <c r="EBP19" s="293"/>
      <c r="EBQ19" s="293"/>
      <c r="EBR19" s="293"/>
      <c r="EBS19" s="293"/>
      <c r="EBT19" s="293"/>
      <c r="EBU19" s="293"/>
      <c r="EBV19" s="293"/>
      <c r="EBW19" s="293"/>
      <c r="EBX19" s="293"/>
      <c r="EBY19" s="293"/>
      <c r="EBZ19" s="293"/>
      <c r="ECA19" s="293"/>
      <c r="ECB19" s="293"/>
      <c r="ECC19" s="293"/>
      <c r="ECD19" s="293"/>
      <c r="ECE19" s="293"/>
      <c r="ECF19" s="293"/>
      <c r="ECG19" s="293"/>
      <c r="ECH19" s="293"/>
      <c r="ECI19" s="293"/>
      <c r="ECJ19" s="293"/>
      <c r="ECK19" s="293"/>
      <c r="ECL19" s="293"/>
      <c r="ECM19" s="293"/>
      <c r="ECN19" s="293"/>
      <c r="ECO19" s="293"/>
      <c r="ECP19" s="293"/>
      <c r="ECQ19" s="293"/>
      <c r="ECR19" s="293"/>
      <c r="ECS19" s="293"/>
      <c r="ECT19" s="293"/>
      <c r="ECU19" s="293"/>
      <c r="ECV19" s="293"/>
      <c r="ECW19" s="293"/>
      <c r="ECX19" s="293"/>
      <c r="ECY19" s="293"/>
      <c r="ECZ19" s="293"/>
      <c r="EDA19" s="293"/>
      <c r="EDB19" s="293"/>
      <c r="EDC19" s="293"/>
      <c r="EDD19" s="293"/>
      <c r="EDE19" s="293"/>
      <c r="EDF19" s="293"/>
      <c r="EDG19" s="293"/>
      <c r="EDH19" s="293"/>
      <c r="EDI19" s="293"/>
      <c r="EDJ19" s="293"/>
      <c r="EDK19" s="293"/>
      <c r="EDL19" s="293"/>
      <c r="EDM19" s="293"/>
      <c r="EDN19" s="293"/>
      <c r="EDO19" s="293"/>
      <c r="EDP19" s="293"/>
      <c r="EDQ19" s="293"/>
      <c r="EDR19" s="293"/>
      <c r="EDS19" s="293"/>
      <c r="EDT19" s="293"/>
      <c r="EDU19" s="293"/>
      <c r="EDV19" s="293"/>
      <c r="EDW19" s="293"/>
      <c r="EDX19" s="293"/>
      <c r="EDY19" s="293"/>
      <c r="EDZ19" s="293"/>
      <c r="EEA19" s="293"/>
      <c r="EEB19" s="293"/>
      <c r="EEC19" s="293"/>
      <c r="EED19" s="293"/>
      <c r="EEE19" s="293"/>
      <c r="EEF19" s="293"/>
      <c r="EEG19" s="293"/>
      <c r="EEH19" s="293"/>
      <c r="EEI19" s="293"/>
      <c r="EEJ19" s="293"/>
      <c r="EEK19" s="293"/>
      <c r="EEL19" s="293"/>
      <c r="EEM19" s="293"/>
      <c r="EEN19" s="293"/>
      <c r="EEO19" s="293"/>
      <c r="EEP19" s="293"/>
      <c r="EEQ19" s="293"/>
      <c r="EER19" s="293"/>
      <c r="EES19" s="293"/>
      <c r="EET19" s="293"/>
      <c r="EEU19" s="293"/>
      <c r="EEV19" s="293"/>
      <c r="EEW19" s="293"/>
      <c r="EEX19" s="293"/>
      <c r="EEY19" s="293"/>
      <c r="EEZ19" s="293"/>
      <c r="EFA19" s="293"/>
      <c r="EFB19" s="293"/>
      <c r="EFC19" s="293"/>
      <c r="EFD19" s="293"/>
      <c r="EFE19" s="293"/>
      <c r="EFF19" s="293"/>
      <c r="EFG19" s="293"/>
      <c r="EFH19" s="293"/>
      <c r="EFI19" s="293"/>
      <c r="EFJ19" s="293"/>
      <c r="EFK19" s="293"/>
      <c r="EFL19" s="293"/>
      <c r="EFM19" s="293"/>
      <c r="EFN19" s="293"/>
      <c r="EFO19" s="293"/>
      <c r="EFP19" s="293"/>
      <c r="EFQ19" s="293"/>
      <c r="EFR19" s="293"/>
      <c r="EFS19" s="293"/>
      <c r="EFT19" s="293"/>
      <c r="EFU19" s="293"/>
      <c r="EFV19" s="293"/>
      <c r="EFW19" s="293"/>
      <c r="EFX19" s="293"/>
      <c r="EFY19" s="293"/>
      <c r="EFZ19" s="293"/>
      <c r="EGA19" s="293"/>
      <c r="EGB19" s="293"/>
      <c r="EGC19" s="293"/>
      <c r="EGD19" s="293"/>
      <c r="EGE19" s="293"/>
      <c r="EGF19" s="293"/>
      <c r="EGG19" s="293"/>
      <c r="EGH19" s="293"/>
      <c r="EGI19" s="293"/>
      <c r="EGJ19" s="293"/>
      <c r="EGK19" s="293"/>
      <c r="EGL19" s="293"/>
      <c r="EGM19" s="293"/>
      <c r="EGN19" s="293"/>
      <c r="EGO19" s="293"/>
      <c r="EGP19" s="293"/>
      <c r="EGQ19" s="293"/>
      <c r="EGR19" s="293"/>
      <c r="EGS19" s="293"/>
      <c r="EGT19" s="293"/>
      <c r="EGU19" s="293"/>
      <c r="EGV19" s="293"/>
      <c r="EGW19" s="293"/>
      <c r="EGX19" s="293"/>
      <c r="EGY19" s="293"/>
      <c r="EGZ19" s="293"/>
      <c r="EHA19" s="293"/>
      <c r="EHB19" s="293"/>
      <c r="EHC19" s="293"/>
      <c r="EHD19" s="293"/>
      <c r="EHE19" s="293"/>
      <c r="EHF19" s="293"/>
      <c r="EHG19" s="293"/>
      <c r="EHH19" s="293"/>
      <c r="EHI19" s="293"/>
      <c r="EHJ19" s="293"/>
      <c r="EHK19" s="293"/>
      <c r="EHL19" s="293"/>
      <c r="EHM19" s="293"/>
      <c r="EHN19" s="293"/>
      <c r="EHO19" s="293"/>
      <c r="EHP19" s="293"/>
      <c r="EHQ19" s="293"/>
      <c r="EHR19" s="293"/>
      <c r="EHS19" s="293"/>
      <c r="EHT19" s="293"/>
      <c r="EHU19" s="293"/>
      <c r="EHV19" s="293"/>
      <c r="EHW19" s="293"/>
      <c r="EHX19" s="293"/>
      <c r="EHY19" s="293"/>
      <c r="EHZ19" s="293"/>
      <c r="EIA19" s="293"/>
      <c r="EIB19" s="293"/>
      <c r="EIC19" s="293"/>
      <c r="EID19" s="293"/>
      <c r="EIE19" s="293"/>
      <c r="EIF19" s="293"/>
      <c r="EIG19" s="293"/>
      <c r="EIH19" s="293"/>
      <c r="EII19" s="293"/>
      <c r="EIJ19" s="293"/>
      <c r="EIK19" s="293"/>
      <c r="EIL19" s="293"/>
      <c r="EIM19" s="293"/>
      <c r="EIN19" s="293"/>
      <c r="EIO19" s="293"/>
      <c r="EIP19" s="293"/>
      <c r="EIQ19" s="293"/>
      <c r="EIR19" s="293"/>
      <c r="EIS19" s="293"/>
      <c r="EIT19" s="293"/>
      <c r="EIU19" s="293"/>
      <c r="EIV19" s="293"/>
      <c r="EIW19" s="293"/>
      <c r="EIX19" s="293"/>
      <c r="EIY19" s="293"/>
      <c r="EIZ19" s="293"/>
      <c r="EJA19" s="293"/>
      <c r="EJB19" s="293"/>
      <c r="EJC19" s="293"/>
      <c r="EJD19" s="293"/>
      <c r="EJE19" s="293"/>
      <c r="EJF19" s="293"/>
      <c r="EJG19" s="293"/>
      <c r="EJH19" s="293"/>
      <c r="EJI19" s="293"/>
      <c r="EJJ19" s="293"/>
      <c r="EJK19" s="293"/>
      <c r="EJL19" s="293"/>
      <c r="EJM19" s="293"/>
      <c r="EJN19" s="293"/>
      <c r="EJO19" s="293"/>
      <c r="EJP19" s="293"/>
      <c r="EJQ19" s="293"/>
      <c r="EJR19" s="293"/>
      <c r="EJS19" s="293"/>
      <c r="EJT19" s="293"/>
      <c r="EJU19" s="293"/>
      <c r="EJV19" s="293"/>
      <c r="EJW19" s="293"/>
      <c r="EJX19" s="293"/>
      <c r="EJY19" s="293"/>
      <c r="EJZ19" s="293"/>
      <c r="EKA19" s="293"/>
      <c r="EKB19" s="293"/>
      <c r="EKC19" s="293"/>
      <c r="EKD19" s="293"/>
      <c r="EKE19" s="293"/>
      <c r="EKF19" s="293"/>
      <c r="EKG19" s="293"/>
      <c r="EKH19" s="293"/>
      <c r="EKI19" s="293"/>
      <c r="EKJ19" s="293"/>
      <c r="EKK19" s="293"/>
      <c r="EKL19" s="293"/>
      <c r="EKM19" s="293"/>
      <c r="EKN19" s="293"/>
      <c r="EKO19" s="293"/>
      <c r="EKP19" s="293"/>
      <c r="EKQ19" s="293"/>
      <c r="EKR19" s="293"/>
      <c r="EKS19" s="293"/>
      <c r="EKT19" s="293"/>
      <c r="EKU19" s="293"/>
      <c r="EKV19" s="293"/>
      <c r="EKW19" s="293"/>
      <c r="EKX19" s="293"/>
      <c r="EKY19" s="293"/>
      <c r="EKZ19" s="293"/>
      <c r="ELA19" s="293"/>
      <c r="ELB19" s="293"/>
      <c r="ELC19" s="293"/>
      <c r="ELD19" s="293"/>
      <c r="ELE19" s="293"/>
      <c r="ELF19" s="293"/>
      <c r="ELG19" s="293"/>
      <c r="ELH19" s="293"/>
      <c r="ELI19" s="293"/>
      <c r="ELJ19" s="293"/>
      <c r="ELK19" s="293"/>
      <c r="ELL19" s="293"/>
      <c r="ELM19" s="293"/>
      <c r="ELN19" s="293"/>
      <c r="ELO19" s="293"/>
      <c r="ELP19" s="293"/>
      <c r="ELQ19" s="293"/>
      <c r="ELR19" s="293"/>
      <c r="ELS19" s="293"/>
      <c r="ELT19" s="293"/>
      <c r="ELU19" s="293"/>
      <c r="ELV19" s="293"/>
      <c r="ELW19" s="293"/>
      <c r="ELX19" s="293"/>
      <c r="ELY19" s="293"/>
      <c r="ELZ19" s="293"/>
      <c r="EMA19" s="293"/>
      <c r="EMB19" s="293"/>
      <c r="EMC19" s="293"/>
      <c r="EMD19" s="293"/>
      <c r="EME19" s="293"/>
      <c r="EMF19" s="293"/>
      <c r="EMG19" s="293"/>
      <c r="EMH19" s="293"/>
      <c r="EMI19" s="293"/>
      <c r="EMJ19" s="293"/>
      <c r="EMK19" s="293"/>
      <c r="EML19" s="293"/>
      <c r="EMM19" s="293"/>
      <c r="EMN19" s="293"/>
      <c r="EMO19" s="293"/>
      <c r="EMP19" s="293"/>
      <c r="EMQ19" s="293"/>
      <c r="EMR19" s="293"/>
      <c r="EMS19" s="293"/>
      <c r="EMT19" s="293"/>
      <c r="EMU19" s="293"/>
      <c r="EMV19" s="293"/>
      <c r="EMW19" s="293"/>
      <c r="EMX19" s="293"/>
      <c r="EMY19" s="293"/>
      <c r="EMZ19" s="293"/>
      <c r="ENA19" s="293"/>
      <c r="ENB19" s="293"/>
      <c r="ENC19" s="293"/>
      <c r="END19" s="293"/>
      <c r="ENE19" s="293"/>
      <c r="ENF19" s="293"/>
      <c r="ENG19" s="293"/>
      <c r="ENH19" s="293"/>
      <c r="ENI19" s="293"/>
      <c r="ENJ19" s="293"/>
      <c r="ENK19" s="293"/>
      <c r="ENL19" s="293"/>
      <c r="ENM19" s="293"/>
      <c r="ENN19" s="293"/>
      <c r="ENO19" s="293"/>
      <c r="ENP19" s="293"/>
      <c r="ENQ19" s="293"/>
      <c r="ENR19" s="293"/>
      <c r="ENS19" s="293"/>
      <c r="ENT19" s="293"/>
      <c r="ENU19" s="293"/>
      <c r="ENV19" s="293"/>
      <c r="ENW19" s="293"/>
      <c r="ENX19" s="293"/>
      <c r="ENY19" s="293"/>
      <c r="ENZ19" s="293"/>
      <c r="EOA19" s="293"/>
      <c r="EOB19" s="293"/>
      <c r="EOC19" s="293"/>
      <c r="EOD19" s="293"/>
      <c r="EOE19" s="293"/>
      <c r="EOF19" s="293"/>
      <c r="EOG19" s="293"/>
      <c r="EOH19" s="293"/>
      <c r="EOI19" s="293"/>
      <c r="EOJ19" s="293"/>
      <c r="EOK19" s="293"/>
      <c r="EOL19" s="293"/>
      <c r="EOM19" s="293"/>
      <c r="EON19" s="293"/>
      <c r="EOO19" s="293"/>
      <c r="EOP19" s="293"/>
      <c r="EOQ19" s="293"/>
      <c r="EOR19" s="293"/>
      <c r="EOS19" s="293"/>
      <c r="EOT19" s="293"/>
      <c r="EOU19" s="293"/>
      <c r="EOV19" s="293"/>
      <c r="EOW19" s="293"/>
      <c r="EOX19" s="293"/>
      <c r="EOY19" s="293"/>
      <c r="EOZ19" s="293"/>
      <c r="EPA19" s="293"/>
      <c r="EPB19" s="293"/>
      <c r="EPC19" s="293"/>
      <c r="EPD19" s="293"/>
      <c r="EPE19" s="293"/>
      <c r="EPF19" s="293"/>
      <c r="EPG19" s="293"/>
      <c r="EPH19" s="293"/>
      <c r="EPI19" s="293"/>
      <c r="EPJ19" s="293"/>
      <c r="EPK19" s="293"/>
      <c r="EPL19" s="293"/>
      <c r="EPM19" s="293"/>
      <c r="EPN19" s="293"/>
      <c r="EPO19" s="293"/>
      <c r="EPP19" s="293"/>
      <c r="EPQ19" s="293"/>
      <c r="EPR19" s="293"/>
      <c r="EPS19" s="293"/>
      <c r="EPT19" s="293"/>
      <c r="EPU19" s="293"/>
      <c r="EPV19" s="293"/>
      <c r="EPW19" s="293"/>
      <c r="EPX19" s="293"/>
      <c r="EPY19" s="293"/>
      <c r="EPZ19" s="293"/>
      <c r="EQA19" s="293"/>
      <c r="EQB19" s="293"/>
      <c r="EQC19" s="293"/>
      <c r="EQD19" s="293"/>
      <c r="EQE19" s="293"/>
      <c r="EQF19" s="293"/>
      <c r="EQG19" s="293"/>
      <c r="EQH19" s="293"/>
      <c r="EQI19" s="293"/>
      <c r="EQJ19" s="293"/>
      <c r="EQK19" s="293"/>
      <c r="EQL19" s="293"/>
      <c r="EQM19" s="293"/>
      <c r="EQN19" s="293"/>
      <c r="EQO19" s="293"/>
      <c r="EQP19" s="293"/>
      <c r="EQQ19" s="293"/>
      <c r="EQR19" s="293"/>
      <c r="EQS19" s="293"/>
      <c r="EQT19" s="293"/>
      <c r="EQU19" s="293"/>
      <c r="EQV19" s="293"/>
      <c r="EQW19" s="293"/>
      <c r="EQX19" s="293"/>
      <c r="EQY19" s="293"/>
      <c r="EQZ19" s="293"/>
      <c r="ERA19" s="293"/>
      <c r="ERB19" s="293"/>
      <c r="ERC19" s="293"/>
      <c r="ERD19" s="293"/>
      <c r="ERE19" s="293"/>
      <c r="ERF19" s="293"/>
      <c r="ERG19" s="293"/>
      <c r="ERH19" s="293"/>
      <c r="ERI19" s="293"/>
      <c r="ERJ19" s="293"/>
      <c r="ERK19" s="293"/>
      <c r="ERL19" s="293"/>
      <c r="ERM19" s="293"/>
      <c r="ERN19" s="293"/>
      <c r="ERO19" s="293"/>
      <c r="ERP19" s="293"/>
      <c r="ERQ19" s="293"/>
      <c r="ERR19" s="293"/>
      <c r="ERS19" s="293"/>
      <c r="ERT19" s="293"/>
      <c r="ERU19" s="293"/>
      <c r="ERV19" s="293"/>
      <c r="ERW19" s="293"/>
      <c r="ERX19" s="293"/>
      <c r="ERY19" s="293"/>
      <c r="ERZ19" s="293"/>
      <c r="ESA19" s="293"/>
      <c r="ESB19" s="293"/>
      <c r="ESC19" s="293"/>
      <c r="ESD19" s="293"/>
      <c r="ESE19" s="293"/>
      <c r="ESF19" s="293"/>
      <c r="ESG19" s="293"/>
      <c r="ESH19" s="293"/>
      <c r="ESI19" s="293"/>
      <c r="ESJ19" s="293"/>
      <c r="ESK19" s="293"/>
      <c r="ESL19" s="293"/>
      <c r="ESM19" s="293"/>
      <c r="ESN19" s="293"/>
      <c r="ESO19" s="293"/>
      <c r="ESP19" s="293"/>
      <c r="ESQ19" s="293"/>
      <c r="ESR19" s="293"/>
      <c r="ESS19" s="293"/>
      <c r="EST19" s="293"/>
      <c r="ESU19" s="293"/>
      <c r="ESV19" s="293"/>
      <c r="ESW19" s="293"/>
      <c r="ESX19" s="293"/>
      <c r="ESY19" s="293"/>
      <c r="ESZ19" s="293"/>
      <c r="ETA19" s="293"/>
      <c r="ETB19" s="293"/>
      <c r="ETC19" s="293"/>
      <c r="ETD19" s="293"/>
      <c r="ETE19" s="293"/>
      <c r="ETF19" s="293"/>
      <c r="ETG19" s="293"/>
      <c r="ETH19" s="293"/>
      <c r="ETI19" s="293"/>
      <c r="ETJ19" s="293"/>
      <c r="ETK19" s="293"/>
      <c r="ETL19" s="293"/>
      <c r="ETM19" s="293"/>
      <c r="ETN19" s="293"/>
      <c r="ETO19" s="293"/>
      <c r="ETP19" s="293"/>
      <c r="ETQ19" s="293"/>
      <c r="ETR19" s="293"/>
      <c r="ETS19" s="293"/>
      <c r="ETT19" s="293"/>
      <c r="ETU19" s="293"/>
      <c r="ETV19" s="293"/>
      <c r="ETW19" s="293"/>
      <c r="ETX19" s="293"/>
      <c r="ETY19" s="293"/>
      <c r="ETZ19" s="293"/>
      <c r="EUA19" s="293"/>
      <c r="EUB19" s="293"/>
      <c r="EUC19" s="293"/>
      <c r="EUD19" s="293"/>
      <c r="EUE19" s="293"/>
      <c r="EUF19" s="293"/>
      <c r="EUG19" s="293"/>
      <c r="EUH19" s="293"/>
      <c r="EUI19" s="293"/>
      <c r="EUJ19" s="293"/>
      <c r="EUK19" s="293"/>
      <c r="EUL19" s="293"/>
      <c r="EUM19" s="293"/>
      <c r="EUN19" s="293"/>
      <c r="EUO19" s="293"/>
      <c r="EUP19" s="293"/>
      <c r="EUQ19" s="293"/>
      <c r="EUR19" s="293"/>
      <c r="EUS19" s="293"/>
      <c r="EUT19" s="293"/>
      <c r="EUU19" s="293"/>
      <c r="EUV19" s="293"/>
      <c r="EUW19" s="293"/>
      <c r="EUX19" s="293"/>
      <c r="EUY19" s="293"/>
      <c r="EUZ19" s="293"/>
      <c r="EVA19" s="293"/>
      <c r="EVB19" s="293"/>
      <c r="EVC19" s="293"/>
      <c r="EVD19" s="293"/>
      <c r="EVE19" s="293"/>
      <c r="EVF19" s="293"/>
      <c r="EVG19" s="293"/>
      <c r="EVH19" s="293"/>
      <c r="EVI19" s="293"/>
      <c r="EVJ19" s="293"/>
      <c r="EVK19" s="293"/>
      <c r="EVL19" s="293"/>
      <c r="EVM19" s="293"/>
      <c r="EVN19" s="293"/>
      <c r="EVO19" s="293"/>
      <c r="EVP19" s="293"/>
      <c r="EVQ19" s="293"/>
      <c r="EVR19" s="293"/>
      <c r="EVS19" s="293"/>
      <c r="EVT19" s="293"/>
      <c r="EVU19" s="293"/>
      <c r="EVV19" s="293"/>
      <c r="EVW19" s="293"/>
      <c r="EVX19" s="293"/>
      <c r="EVY19" s="293"/>
      <c r="EVZ19" s="293"/>
      <c r="EWA19" s="293"/>
      <c r="EWB19" s="293"/>
      <c r="EWC19" s="293"/>
      <c r="EWD19" s="293"/>
      <c r="EWE19" s="293"/>
      <c r="EWF19" s="293"/>
      <c r="EWG19" s="293"/>
      <c r="EWH19" s="293"/>
      <c r="EWI19" s="293"/>
      <c r="EWJ19" s="293"/>
      <c r="EWK19" s="293"/>
      <c r="EWL19" s="293"/>
      <c r="EWM19" s="293"/>
      <c r="EWN19" s="293"/>
      <c r="EWO19" s="293"/>
      <c r="EWP19" s="293"/>
      <c r="EWQ19" s="293"/>
      <c r="EWR19" s="293"/>
      <c r="EWS19" s="293"/>
      <c r="EWT19" s="293"/>
      <c r="EWU19" s="293"/>
      <c r="EWV19" s="293"/>
      <c r="EWW19" s="293"/>
      <c r="EWX19" s="293"/>
      <c r="EWY19" s="293"/>
      <c r="EWZ19" s="293"/>
      <c r="EXA19" s="293"/>
      <c r="EXB19" s="293"/>
      <c r="EXC19" s="293"/>
      <c r="EXD19" s="293"/>
      <c r="EXE19" s="293"/>
      <c r="EXF19" s="293"/>
      <c r="EXG19" s="293"/>
      <c r="EXH19" s="293"/>
      <c r="EXI19" s="293"/>
      <c r="EXJ19" s="293"/>
      <c r="EXK19" s="293"/>
      <c r="EXL19" s="293"/>
      <c r="EXM19" s="293"/>
      <c r="EXN19" s="293"/>
      <c r="EXO19" s="293"/>
      <c r="EXP19" s="293"/>
      <c r="EXQ19" s="293"/>
      <c r="EXR19" s="293"/>
      <c r="EXS19" s="293"/>
      <c r="EXT19" s="293"/>
      <c r="EXU19" s="293"/>
      <c r="EXV19" s="293"/>
      <c r="EXW19" s="293"/>
      <c r="EXX19" s="293"/>
      <c r="EXY19" s="293"/>
      <c r="EXZ19" s="293"/>
      <c r="EYA19" s="293"/>
      <c r="EYB19" s="293"/>
      <c r="EYC19" s="293"/>
      <c r="EYD19" s="293"/>
      <c r="EYE19" s="293"/>
      <c r="EYF19" s="293"/>
      <c r="EYG19" s="293"/>
      <c r="EYH19" s="293"/>
      <c r="EYI19" s="293"/>
      <c r="EYJ19" s="293"/>
      <c r="EYK19" s="293"/>
      <c r="EYL19" s="293"/>
      <c r="EYM19" s="293"/>
      <c r="EYN19" s="293"/>
      <c r="EYO19" s="293"/>
      <c r="EYP19" s="293"/>
      <c r="EYQ19" s="293"/>
      <c r="EYR19" s="293"/>
      <c r="EYS19" s="293"/>
      <c r="EYT19" s="293"/>
      <c r="EYU19" s="293"/>
      <c r="EYV19" s="293"/>
      <c r="EYW19" s="293"/>
      <c r="EYX19" s="293"/>
      <c r="EYY19" s="293"/>
      <c r="EYZ19" s="293"/>
      <c r="EZA19" s="293"/>
      <c r="EZB19" s="293"/>
      <c r="EZC19" s="293"/>
      <c r="EZD19" s="293"/>
      <c r="EZE19" s="293"/>
      <c r="EZF19" s="293"/>
      <c r="EZG19" s="293"/>
      <c r="EZH19" s="293"/>
      <c r="EZI19" s="293"/>
      <c r="EZJ19" s="293"/>
      <c r="EZK19" s="293"/>
      <c r="EZL19" s="293"/>
      <c r="EZM19" s="293"/>
      <c r="EZN19" s="293"/>
      <c r="EZO19" s="293"/>
      <c r="EZP19" s="293"/>
      <c r="EZQ19" s="293"/>
      <c r="EZR19" s="293"/>
      <c r="EZS19" s="293"/>
      <c r="EZT19" s="293"/>
      <c r="EZU19" s="293"/>
      <c r="EZV19" s="293"/>
      <c r="EZW19" s="293"/>
      <c r="EZX19" s="293"/>
      <c r="EZY19" s="293"/>
      <c r="EZZ19" s="293"/>
      <c r="FAA19" s="293"/>
      <c r="FAB19" s="293"/>
      <c r="FAC19" s="293"/>
      <c r="FAD19" s="293"/>
      <c r="FAE19" s="293"/>
      <c r="FAF19" s="293"/>
      <c r="FAG19" s="293"/>
      <c r="FAH19" s="293"/>
      <c r="FAI19" s="293"/>
      <c r="FAJ19" s="293"/>
      <c r="FAK19" s="293"/>
      <c r="FAL19" s="293"/>
      <c r="FAM19" s="293"/>
      <c r="FAN19" s="293"/>
      <c r="FAO19" s="293"/>
      <c r="FAP19" s="293"/>
      <c r="FAQ19" s="293"/>
      <c r="FAR19" s="293"/>
      <c r="FAS19" s="293"/>
      <c r="FAT19" s="293"/>
      <c r="FAU19" s="293"/>
      <c r="FAV19" s="293"/>
      <c r="FAW19" s="293"/>
      <c r="FAX19" s="293"/>
      <c r="FAY19" s="293"/>
      <c r="FAZ19" s="293"/>
      <c r="FBA19" s="293"/>
      <c r="FBB19" s="293"/>
      <c r="FBC19" s="293"/>
      <c r="FBD19" s="293"/>
      <c r="FBE19" s="293"/>
      <c r="FBF19" s="293"/>
      <c r="FBG19" s="293"/>
      <c r="FBH19" s="293"/>
      <c r="FBI19" s="293"/>
      <c r="FBJ19" s="293"/>
      <c r="FBK19" s="293"/>
      <c r="FBL19" s="293"/>
      <c r="FBM19" s="293"/>
      <c r="FBN19" s="293"/>
      <c r="FBO19" s="293"/>
      <c r="FBP19" s="293"/>
      <c r="FBQ19" s="293"/>
      <c r="FBR19" s="293"/>
      <c r="FBS19" s="293"/>
      <c r="FBT19" s="293"/>
      <c r="FBU19" s="293"/>
      <c r="FBV19" s="293"/>
      <c r="FBW19" s="293"/>
      <c r="FBX19" s="293"/>
      <c r="FBY19" s="293"/>
      <c r="FBZ19" s="293"/>
      <c r="FCA19" s="293"/>
      <c r="FCB19" s="293"/>
      <c r="FCC19" s="293"/>
      <c r="FCD19" s="293"/>
      <c r="FCE19" s="293"/>
      <c r="FCF19" s="293"/>
      <c r="FCG19" s="293"/>
      <c r="FCH19" s="293"/>
      <c r="FCI19" s="293"/>
      <c r="FCJ19" s="293"/>
      <c r="FCK19" s="293"/>
      <c r="FCL19" s="293"/>
      <c r="FCM19" s="293"/>
      <c r="FCN19" s="293"/>
      <c r="FCO19" s="293"/>
      <c r="FCP19" s="293"/>
      <c r="FCQ19" s="293"/>
      <c r="FCR19" s="293"/>
      <c r="FCS19" s="293"/>
      <c r="FCT19" s="293"/>
      <c r="FCU19" s="293"/>
      <c r="FCV19" s="293"/>
      <c r="FCW19" s="293"/>
      <c r="FCX19" s="293"/>
      <c r="FCY19" s="293"/>
      <c r="FCZ19" s="293"/>
      <c r="FDA19" s="293"/>
      <c r="FDB19" s="293"/>
      <c r="FDC19" s="293"/>
      <c r="FDD19" s="293"/>
      <c r="FDE19" s="293"/>
      <c r="FDF19" s="293"/>
      <c r="FDG19" s="293"/>
      <c r="FDH19" s="293"/>
      <c r="FDI19" s="293"/>
      <c r="FDJ19" s="293"/>
      <c r="FDK19" s="293"/>
      <c r="FDL19" s="293"/>
      <c r="FDM19" s="293"/>
      <c r="FDN19" s="293"/>
      <c r="FDO19" s="293"/>
      <c r="FDP19" s="293"/>
      <c r="FDQ19" s="293"/>
      <c r="FDR19" s="293"/>
      <c r="FDS19" s="293"/>
      <c r="FDT19" s="293"/>
      <c r="FDU19" s="293"/>
      <c r="FDV19" s="293"/>
      <c r="FDW19" s="293"/>
      <c r="FDX19" s="293"/>
      <c r="FDY19" s="293"/>
      <c r="FDZ19" s="293"/>
      <c r="FEA19" s="293"/>
      <c r="FEB19" s="293"/>
      <c r="FEC19" s="293"/>
      <c r="FED19" s="293"/>
      <c r="FEE19" s="293"/>
      <c r="FEF19" s="293"/>
      <c r="FEG19" s="293"/>
      <c r="FEH19" s="293"/>
      <c r="FEI19" s="293"/>
      <c r="FEJ19" s="293"/>
      <c r="FEK19" s="293"/>
      <c r="FEL19" s="293"/>
      <c r="FEM19" s="293"/>
      <c r="FEN19" s="293"/>
      <c r="FEO19" s="293"/>
      <c r="FEP19" s="293"/>
      <c r="FEQ19" s="293"/>
      <c r="FER19" s="293"/>
      <c r="FES19" s="293"/>
      <c r="FET19" s="293"/>
      <c r="FEU19" s="293"/>
      <c r="FEV19" s="293"/>
      <c r="FEW19" s="293"/>
      <c r="FEX19" s="293"/>
      <c r="FEY19" s="293"/>
      <c r="FEZ19" s="293"/>
      <c r="FFA19" s="293"/>
      <c r="FFB19" s="293"/>
      <c r="FFC19" s="293"/>
      <c r="FFD19" s="293"/>
      <c r="FFE19" s="293"/>
      <c r="FFF19" s="293"/>
      <c r="FFG19" s="293"/>
      <c r="FFH19" s="293"/>
      <c r="FFI19" s="293"/>
      <c r="FFJ19" s="293"/>
      <c r="FFK19" s="293"/>
      <c r="FFL19" s="293"/>
      <c r="FFM19" s="293"/>
      <c r="FFN19" s="293"/>
      <c r="FFO19" s="293"/>
      <c r="FFP19" s="293"/>
      <c r="FFQ19" s="293"/>
      <c r="FFR19" s="293"/>
      <c r="FFS19" s="293"/>
      <c r="FFT19" s="293"/>
      <c r="FFU19" s="293"/>
      <c r="FFV19" s="293"/>
      <c r="FFW19" s="293"/>
      <c r="FFX19" s="293"/>
      <c r="FFY19" s="293"/>
      <c r="FFZ19" s="293"/>
      <c r="FGA19" s="293"/>
      <c r="FGB19" s="293"/>
      <c r="FGC19" s="293"/>
      <c r="FGD19" s="293"/>
      <c r="FGE19" s="293"/>
      <c r="FGF19" s="293"/>
      <c r="FGG19" s="293"/>
      <c r="FGH19" s="293"/>
      <c r="FGI19" s="293"/>
      <c r="FGJ19" s="293"/>
      <c r="FGK19" s="293"/>
      <c r="FGL19" s="293"/>
      <c r="FGM19" s="293"/>
      <c r="FGN19" s="293"/>
      <c r="FGO19" s="293"/>
      <c r="FGP19" s="293"/>
      <c r="FGQ19" s="293"/>
      <c r="FGR19" s="293"/>
      <c r="FGS19" s="293"/>
      <c r="FGT19" s="293"/>
      <c r="FGU19" s="293"/>
      <c r="FGV19" s="293"/>
      <c r="FGW19" s="293"/>
      <c r="FGX19" s="293"/>
      <c r="FGY19" s="293"/>
      <c r="FGZ19" s="293"/>
      <c r="FHA19" s="293"/>
      <c r="FHB19" s="293"/>
      <c r="FHC19" s="293"/>
      <c r="FHD19" s="293"/>
      <c r="FHE19" s="293"/>
      <c r="FHF19" s="293"/>
      <c r="FHG19" s="293"/>
      <c r="FHH19" s="293"/>
      <c r="FHI19" s="293"/>
      <c r="FHJ19" s="293"/>
      <c r="FHK19" s="293"/>
      <c r="FHL19" s="293"/>
      <c r="FHM19" s="293"/>
      <c r="FHN19" s="293"/>
      <c r="FHO19" s="293"/>
      <c r="FHP19" s="293"/>
      <c r="FHQ19" s="293"/>
      <c r="FHR19" s="293"/>
      <c r="FHS19" s="293"/>
      <c r="FHT19" s="293"/>
      <c r="FHU19" s="293"/>
      <c r="FHV19" s="293"/>
      <c r="FHW19" s="293"/>
      <c r="FHX19" s="293"/>
      <c r="FHY19" s="293"/>
      <c r="FHZ19" s="293"/>
      <c r="FIA19" s="293"/>
      <c r="FIB19" s="293"/>
      <c r="FIC19" s="293"/>
      <c r="FID19" s="293"/>
      <c r="FIE19" s="293"/>
      <c r="FIF19" s="293"/>
      <c r="FIG19" s="293"/>
      <c r="FIH19" s="293"/>
      <c r="FII19" s="293"/>
      <c r="FIJ19" s="293"/>
      <c r="FIK19" s="293"/>
      <c r="FIL19" s="293"/>
      <c r="FIM19" s="293"/>
      <c r="FIN19" s="293"/>
      <c r="FIO19" s="293"/>
      <c r="FIP19" s="293"/>
      <c r="FIQ19" s="293"/>
      <c r="FIR19" s="293"/>
      <c r="FIS19" s="293"/>
      <c r="FIT19" s="293"/>
      <c r="FIU19" s="293"/>
      <c r="FIV19" s="293"/>
      <c r="FIW19" s="293"/>
      <c r="FIX19" s="293"/>
      <c r="FIY19" s="293"/>
      <c r="FIZ19" s="293"/>
      <c r="FJA19" s="293"/>
      <c r="FJB19" s="293"/>
      <c r="FJC19" s="293"/>
      <c r="FJD19" s="293"/>
      <c r="FJE19" s="293"/>
      <c r="FJF19" s="293"/>
      <c r="FJG19" s="293"/>
      <c r="FJH19" s="293"/>
      <c r="FJI19" s="293"/>
      <c r="FJJ19" s="293"/>
      <c r="FJK19" s="293"/>
      <c r="FJL19" s="293"/>
      <c r="FJM19" s="293"/>
      <c r="FJN19" s="293"/>
      <c r="FJO19" s="293"/>
      <c r="FJP19" s="293"/>
      <c r="FJQ19" s="293"/>
      <c r="FJR19" s="293"/>
      <c r="FJS19" s="293"/>
      <c r="FJT19" s="293"/>
      <c r="FJU19" s="293"/>
      <c r="FJV19" s="293"/>
      <c r="FJW19" s="293"/>
      <c r="FJX19" s="293"/>
      <c r="FJY19" s="293"/>
      <c r="FJZ19" s="293"/>
      <c r="FKA19" s="293"/>
      <c r="FKB19" s="293"/>
      <c r="FKC19" s="293"/>
      <c r="FKD19" s="293"/>
      <c r="FKE19" s="293"/>
      <c r="FKF19" s="293"/>
      <c r="FKG19" s="293"/>
      <c r="FKH19" s="293"/>
      <c r="FKI19" s="293"/>
      <c r="FKJ19" s="293"/>
      <c r="FKK19" s="293"/>
      <c r="FKL19" s="293"/>
      <c r="FKM19" s="293"/>
      <c r="FKN19" s="293"/>
      <c r="FKO19" s="293"/>
      <c r="FKP19" s="293"/>
      <c r="FKQ19" s="293"/>
      <c r="FKR19" s="293"/>
      <c r="FKS19" s="293"/>
      <c r="FKT19" s="293"/>
      <c r="FKU19" s="293"/>
      <c r="FKV19" s="293"/>
      <c r="FKW19" s="293"/>
      <c r="FKX19" s="293"/>
      <c r="FKY19" s="293"/>
      <c r="FKZ19" s="293"/>
      <c r="FLA19" s="293"/>
      <c r="FLB19" s="293"/>
      <c r="FLC19" s="293"/>
      <c r="FLD19" s="293"/>
      <c r="FLE19" s="293"/>
      <c r="FLF19" s="293"/>
      <c r="FLG19" s="293"/>
      <c r="FLH19" s="293"/>
      <c r="FLI19" s="293"/>
      <c r="FLJ19" s="293"/>
      <c r="FLK19" s="293"/>
      <c r="FLL19" s="293"/>
      <c r="FLM19" s="293"/>
      <c r="FLN19" s="293"/>
      <c r="FLO19" s="293"/>
      <c r="FLP19" s="293"/>
      <c r="FLQ19" s="293"/>
      <c r="FLR19" s="293"/>
      <c r="FLS19" s="293"/>
      <c r="FLT19" s="293"/>
      <c r="FLU19" s="293"/>
      <c r="FLV19" s="293"/>
      <c r="FLW19" s="293"/>
      <c r="FLX19" s="293"/>
      <c r="FLY19" s="293"/>
      <c r="FLZ19" s="293"/>
      <c r="FMA19" s="293"/>
      <c r="FMB19" s="293"/>
      <c r="FMC19" s="293"/>
      <c r="FMD19" s="293"/>
      <c r="FME19" s="293"/>
      <c r="FMF19" s="293"/>
      <c r="FMG19" s="293"/>
      <c r="FMH19" s="293"/>
      <c r="FMI19" s="293"/>
      <c r="FMJ19" s="293"/>
      <c r="FMK19" s="293"/>
      <c r="FML19" s="293"/>
      <c r="FMM19" s="293"/>
      <c r="FMN19" s="293"/>
      <c r="FMO19" s="293"/>
      <c r="FMP19" s="293"/>
      <c r="FMQ19" s="293"/>
      <c r="FMR19" s="293"/>
      <c r="FMS19" s="293"/>
      <c r="FMT19" s="293"/>
      <c r="FMU19" s="293"/>
      <c r="FMV19" s="293"/>
      <c r="FMW19" s="293"/>
      <c r="FMX19" s="293"/>
      <c r="FMY19" s="293"/>
      <c r="FMZ19" s="293"/>
      <c r="FNA19" s="293"/>
      <c r="FNB19" s="293"/>
      <c r="FNC19" s="293"/>
      <c r="FND19" s="293"/>
      <c r="FNE19" s="293"/>
      <c r="FNF19" s="293"/>
      <c r="FNG19" s="293"/>
      <c r="FNH19" s="293"/>
      <c r="FNI19" s="293"/>
      <c r="FNJ19" s="293"/>
      <c r="FNK19" s="293"/>
      <c r="FNL19" s="293"/>
      <c r="FNM19" s="293"/>
      <c r="FNN19" s="293"/>
      <c r="FNO19" s="293"/>
      <c r="FNP19" s="293"/>
      <c r="FNQ19" s="293"/>
      <c r="FNR19" s="293"/>
      <c r="FNS19" s="293"/>
      <c r="FNT19" s="293"/>
      <c r="FNU19" s="293"/>
      <c r="FNV19" s="293"/>
      <c r="FNW19" s="293"/>
      <c r="FNX19" s="293"/>
      <c r="FNY19" s="293"/>
      <c r="FNZ19" s="293"/>
      <c r="FOA19" s="293"/>
      <c r="FOB19" s="293"/>
      <c r="FOC19" s="293"/>
      <c r="FOD19" s="293"/>
      <c r="FOE19" s="293"/>
      <c r="FOF19" s="293"/>
      <c r="FOG19" s="293"/>
      <c r="FOH19" s="293"/>
      <c r="FOI19" s="293"/>
      <c r="FOJ19" s="293"/>
      <c r="FOK19" s="293"/>
      <c r="FOL19" s="293"/>
      <c r="FOM19" s="293"/>
      <c r="FON19" s="293"/>
      <c r="FOO19" s="293"/>
      <c r="FOP19" s="293"/>
      <c r="FOQ19" s="293"/>
      <c r="FOR19" s="293"/>
      <c r="FOS19" s="293"/>
      <c r="FOT19" s="293"/>
      <c r="FOU19" s="293"/>
      <c r="FOV19" s="293"/>
      <c r="FOW19" s="293"/>
      <c r="FOX19" s="293"/>
      <c r="FOY19" s="293"/>
      <c r="FOZ19" s="293"/>
      <c r="FPA19" s="293"/>
      <c r="FPB19" s="293"/>
      <c r="FPC19" s="293"/>
      <c r="FPD19" s="293"/>
      <c r="FPE19" s="293"/>
      <c r="FPF19" s="293"/>
      <c r="FPG19" s="293"/>
      <c r="FPH19" s="293"/>
      <c r="FPI19" s="293"/>
      <c r="FPJ19" s="293"/>
      <c r="FPK19" s="293"/>
      <c r="FPL19" s="293"/>
      <c r="FPM19" s="293"/>
      <c r="FPN19" s="293"/>
      <c r="FPO19" s="293"/>
      <c r="FPP19" s="293"/>
      <c r="FPQ19" s="293"/>
      <c r="FPR19" s="293"/>
      <c r="FPS19" s="293"/>
      <c r="FPT19" s="293"/>
      <c r="FPU19" s="293"/>
      <c r="FPV19" s="293"/>
      <c r="FPW19" s="293"/>
      <c r="FPX19" s="293"/>
      <c r="FPY19" s="293"/>
      <c r="FPZ19" s="293"/>
      <c r="FQA19" s="293"/>
      <c r="FQB19" s="293"/>
      <c r="FQC19" s="293"/>
      <c r="FQD19" s="293"/>
      <c r="FQE19" s="293"/>
      <c r="FQF19" s="293"/>
      <c r="FQG19" s="293"/>
      <c r="FQH19" s="293"/>
      <c r="FQI19" s="293"/>
      <c r="FQJ19" s="293"/>
      <c r="FQK19" s="293"/>
      <c r="FQL19" s="293"/>
      <c r="FQM19" s="293"/>
      <c r="FQN19" s="293"/>
      <c r="FQO19" s="293"/>
      <c r="FQP19" s="293"/>
      <c r="FQQ19" s="293"/>
      <c r="FQR19" s="293"/>
      <c r="FQS19" s="293"/>
      <c r="FQT19" s="293"/>
      <c r="FQU19" s="293"/>
      <c r="FQV19" s="293"/>
      <c r="FQW19" s="293"/>
      <c r="FQX19" s="293"/>
      <c r="FQY19" s="293"/>
      <c r="FQZ19" s="293"/>
      <c r="FRA19" s="293"/>
      <c r="FRB19" s="293"/>
      <c r="FRC19" s="293"/>
      <c r="FRD19" s="293"/>
      <c r="FRE19" s="293"/>
      <c r="FRF19" s="293"/>
      <c r="FRG19" s="293"/>
      <c r="FRH19" s="293"/>
      <c r="FRI19" s="293"/>
      <c r="FRJ19" s="293"/>
      <c r="FRK19" s="293"/>
      <c r="FRL19" s="293"/>
      <c r="FRM19" s="293"/>
      <c r="FRN19" s="293"/>
      <c r="FRO19" s="293"/>
      <c r="FRP19" s="293"/>
      <c r="FRQ19" s="293"/>
      <c r="FRR19" s="293"/>
      <c r="FRS19" s="293"/>
      <c r="FRT19" s="293"/>
      <c r="FRU19" s="293"/>
      <c r="FRV19" s="293"/>
      <c r="FRW19" s="293"/>
      <c r="FRX19" s="293"/>
      <c r="FRY19" s="293"/>
      <c r="FRZ19" s="293"/>
      <c r="FSA19" s="293"/>
      <c r="FSB19" s="293"/>
      <c r="FSC19" s="293"/>
      <c r="FSD19" s="293"/>
      <c r="FSE19" s="293"/>
      <c r="FSF19" s="293"/>
      <c r="FSG19" s="293"/>
      <c r="FSH19" s="293"/>
      <c r="FSI19" s="293"/>
      <c r="FSJ19" s="293"/>
      <c r="FSK19" s="293"/>
      <c r="FSL19" s="293"/>
      <c r="FSM19" s="293"/>
      <c r="FSN19" s="293"/>
      <c r="FSO19" s="293"/>
      <c r="FSP19" s="293"/>
      <c r="FSQ19" s="293"/>
      <c r="FSR19" s="293"/>
      <c r="FSS19" s="293"/>
      <c r="FST19" s="293"/>
      <c r="FSU19" s="293"/>
      <c r="FSV19" s="293"/>
      <c r="FSW19" s="293"/>
      <c r="FSX19" s="293"/>
      <c r="FSY19" s="293"/>
      <c r="FSZ19" s="293"/>
      <c r="FTA19" s="293"/>
      <c r="FTB19" s="293"/>
      <c r="FTC19" s="293"/>
      <c r="FTD19" s="293"/>
      <c r="FTE19" s="293"/>
      <c r="FTF19" s="293"/>
      <c r="FTG19" s="293"/>
      <c r="FTH19" s="293"/>
      <c r="FTI19" s="293"/>
      <c r="FTJ19" s="293"/>
      <c r="FTK19" s="293"/>
      <c r="FTL19" s="293"/>
      <c r="FTM19" s="293"/>
      <c r="FTN19" s="293"/>
      <c r="FTO19" s="293"/>
      <c r="FTP19" s="293"/>
      <c r="FTQ19" s="293"/>
      <c r="FTR19" s="293"/>
      <c r="FTS19" s="293"/>
      <c r="FTT19" s="293"/>
      <c r="FTU19" s="293"/>
      <c r="FTV19" s="293"/>
      <c r="FTW19" s="293"/>
      <c r="FTX19" s="293"/>
      <c r="FTY19" s="293"/>
      <c r="FTZ19" s="293"/>
      <c r="FUA19" s="293"/>
      <c r="FUB19" s="293"/>
      <c r="FUC19" s="293"/>
      <c r="FUD19" s="293"/>
      <c r="FUE19" s="293"/>
      <c r="FUF19" s="293"/>
      <c r="FUG19" s="293"/>
      <c r="FUH19" s="293"/>
      <c r="FUI19" s="293"/>
      <c r="FUJ19" s="293"/>
      <c r="FUK19" s="293"/>
      <c r="FUL19" s="293"/>
      <c r="FUM19" s="293"/>
      <c r="FUN19" s="293"/>
      <c r="FUO19" s="293"/>
      <c r="FUP19" s="293"/>
      <c r="FUQ19" s="293"/>
      <c r="FUR19" s="293"/>
      <c r="FUS19" s="293"/>
      <c r="FUT19" s="293"/>
      <c r="FUU19" s="293"/>
      <c r="FUV19" s="293"/>
      <c r="FUW19" s="293"/>
      <c r="FUX19" s="293"/>
      <c r="FUY19" s="293"/>
      <c r="FUZ19" s="293"/>
      <c r="FVA19" s="293"/>
      <c r="FVB19" s="293"/>
      <c r="FVC19" s="293"/>
      <c r="FVD19" s="293"/>
      <c r="FVE19" s="293"/>
      <c r="FVF19" s="293"/>
      <c r="FVG19" s="293"/>
      <c r="FVH19" s="293"/>
      <c r="FVI19" s="293"/>
      <c r="FVJ19" s="293"/>
      <c r="FVK19" s="293"/>
      <c r="FVL19" s="293"/>
      <c r="FVM19" s="293"/>
      <c r="FVN19" s="293"/>
      <c r="FVO19" s="293"/>
      <c r="FVP19" s="293"/>
      <c r="FVQ19" s="293"/>
      <c r="FVR19" s="293"/>
      <c r="FVS19" s="293"/>
      <c r="FVT19" s="293"/>
      <c r="FVU19" s="293"/>
      <c r="FVV19" s="293"/>
      <c r="FVW19" s="293"/>
      <c r="FVX19" s="293"/>
      <c r="FVY19" s="293"/>
      <c r="FVZ19" s="293"/>
      <c r="FWA19" s="293"/>
      <c r="FWB19" s="293"/>
      <c r="FWC19" s="293"/>
      <c r="FWD19" s="293"/>
      <c r="FWE19" s="293"/>
      <c r="FWF19" s="293"/>
      <c r="FWG19" s="293"/>
      <c r="FWH19" s="293"/>
      <c r="FWI19" s="293"/>
      <c r="FWJ19" s="293"/>
      <c r="FWK19" s="293"/>
      <c r="FWL19" s="293"/>
      <c r="FWM19" s="293"/>
      <c r="FWN19" s="293"/>
      <c r="FWO19" s="293"/>
      <c r="FWP19" s="293"/>
      <c r="FWQ19" s="293"/>
      <c r="FWR19" s="293"/>
      <c r="FWS19" s="293"/>
      <c r="FWT19" s="293"/>
      <c r="FWU19" s="293"/>
      <c r="FWV19" s="293"/>
      <c r="FWW19" s="293"/>
      <c r="FWX19" s="293"/>
      <c r="FWY19" s="293"/>
      <c r="FWZ19" s="293"/>
      <c r="FXA19" s="293"/>
      <c r="FXB19" s="293"/>
      <c r="FXC19" s="293"/>
      <c r="FXD19" s="293"/>
      <c r="FXE19" s="293"/>
      <c r="FXF19" s="293"/>
      <c r="FXG19" s="293"/>
      <c r="FXH19" s="293"/>
      <c r="FXI19" s="293"/>
      <c r="FXJ19" s="293"/>
      <c r="FXK19" s="293"/>
      <c r="FXL19" s="293"/>
      <c r="FXM19" s="293"/>
      <c r="FXN19" s="293"/>
      <c r="FXO19" s="293"/>
      <c r="FXP19" s="293"/>
      <c r="FXQ19" s="293"/>
      <c r="FXR19" s="293"/>
      <c r="FXS19" s="293"/>
      <c r="FXT19" s="293"/>
      <c r="FXU19" s="293"/>
      <c r="FXV19" s="293"/>
      <c r="FXW19" s="293"/>
      <c r="FXX19" s="293"/>
      <c r="FXY19" s="293"/>
      <c r="FXZ19" s="293"/>
      <c r="FYA19" s="293"/>
      <c r="FYB19" s="293"/>
      <c r="FYC19" s="293"/>
      <c r="FYD19" s="293"/>
      <c r="FYE19" s="293"/>
      <c r="FYF19" s="293"/>
      <c r="FYG19" s="293"/>
      <c r="FYH19" s="293"/>
      <c r="FYI19" s="293"/>
      <c r="FYJ19" s="293"/>
      <c r="FYK19" s="293"/>
      <c r="FYL19" s="293"/>
      <c r="FYM19" s="293"/>
      <c r="FYN19" s="293"/>
      <c r="FYO19" s="293"/>
      <c r="FYP19" s="293"/>
      <c r="FYQ19" s="293"/>
      <c r="FYR19" s="293"/>
      <c r="FYS19" s="293"/>
      <c r="FYT19" s="293"/>
      <c r="FYU19" s="293"/>
      <c r="FYV19" s="293"/>
      <c r="FYW19" s="293"/>
      <c r="FYX19" s="293"/>
      <c r="FYY19" s="293"/>
      <c r="FYZ19" s="293"/>
      <c r="FZA19" s="293"/>
      <c r="FZB19" s="293"/>
      <c r="FZC19" s="293"/>
      <c r="FZD19" s="293"/>
      <c r="FZE19" s="293"/>
      <c r="FZF19" s="293"/>
      <c r="FZG19" s="293"/>
      <c r="FZH19" s="293"/>
      <c r="FZI19" s="293"/>
      <c r="FZJ19" s="293"/>
      <c r="FZK19" s="293"/>
      <c r="FZL19" s="293"/>
      <c r="FZM19" s="293"/>
      <c r="FZN19" s="293"/>
      <c r="FZO19" s="293"/>
      <c r="FZP19" s="293"/>
      <c r="FZQ19" s="293"/>
      <c r="FZR19" s="293"/>
      <c r="FZS19" s="293"/>
      <c r="FZT19" s="293"/>
      <c r="FZU19" s="293"/>
      <c r="FZV19" s="293"/>
      <c r="FZW19" s="293"/>
      <c r="FZX19" s="293"/>
      <c r="FZY19" s="293"/>
      <c r="FZZ19" s="293"/>
      <c r="GAA19" s="293"/>
      <c r="GAB19" s="293"/>
      <c r="GAC19" s="293"/>
      <c r="GAD19" s="293"/>
      <c r="GAE19" s="293"/>
      <c r="GAF19" s="293"/>
      <c r="GAG19" s="293"/>
      <c r="GAH19" s="293"/>
      <c r="GAI19" s="293"/>
      <c r="GAJ19" s="293"/>
      <c r="GAK19" s="293"/>
      <c r="GAL19" s="293"/>
      <c r="GAM19" s="293"/>
      <c r="GAN19" s="293"/>
      <c r="GAO19" s="293"/>
      <c r="GAP19" s="293"/>
      <c r="GAQ19" s="293"/>
      <c r="GAR19" s="293"/>
      <c r="GAS19" s="293"/>
      <c r="GAT19" s="293"/>
      <c r="GAU19" s="293"/>
      <c r="GAV19" s="293"/>
      <c r="GAW19" s="293"/>
      <c r="GAX19" s="293"/>
      <c r="GAY19" s="293"/>
      <c r="GAZ19" s="293"/>
      <c r="GBA19" s="293"/>
      <c r="GBB19" s="293"/>
      <c r="GBC19" s="293"/>
      <c r="GBD19" s="293"/>
      <c r="GBE19" s="293"/>
      <c r="GBF19" s="293"/>
      <c r="GBG19" s="293"/>
      <c r="GBH19" s="293"/>
      <c r="GBI19" s="293"/>
      <c r="GBJ19" s="293"/>
      <c r="GBK19" s="293"/>
      <c r="GBL19" s="293"/>
      <c r="GBM19" s="293"/>
      <c r="GBN19" s="293"/>
      <c r="GBO19" s="293"/>
      <c r="GBP19" s="293"/>
      <c r="GBQ19" s="293"/>
      <c r="GBR19" s="293"/>
      <c r="GBS19" s="293"/>
      <c r="GBT19" s="293"/>
      <c r="GBU19" s="293"/>
      <c r="GBV19" s="293"/>
      <c r="GBW19" s="293"/>
      <c r="GBX19" s="293"/>
      <c r="GBY19" s="293"/>
      <c r="GBZ19" s="293"/>
      <c r="GCA19" s="293"/>
      <c r="GCB19" s="293"/>
      <c r="GCC19" s="293"/>
      <c r="GCD19" s="293"/>
      <c r="GCE19" s="293"/>
      <c r="GCF19" s="293"/>
      <c r="GCG19" s="293"/>
      <c r="GCH19" s="293"/>
      <c r="GCI19" s="293"/>
      <c r="GCJ19" s="293"/>
      <c r="GCK19" s="293"/>
      <c r="GCL19" s="293"/>
      <c r="GCM19" s="293"/>
      <c r="GCN19" s="293"/>
      <c r="GCO19" s="293"/>
      <c r="GCP19" s="293"/>
      <c r="GCQ19" s="293"/>
      <c r="GCR19" s="293"/>
      <c r="GCS19" s="293"/>
      <c r="GCT19" s="293"/>
      <c r="GCU19" s="293"/>
      <c r="GCV19" s="293"/>
      <c r="GCW19" s="293"/>
      <c r="GCX19" s="293"/>
      <c r="GCY19" s="293"/>
      <c r="GCZ19" s="293"/>
      <c r="GDA19" s="293"/>
      <c r="GDB19" s="293"/>
      <c r="GDC19" s="293"/>
      <c r="GDD19" s="293"/>
      <c r="GDE19" s="293"/>
      <c r="GDF19" s="293"/>
      <c r="GDG19" s="293"/>
      <c r="GDH19" s="293"/>
      <c r="GDI19" s="293"/>
      <c r="GDJ19" s="293"/>
      <c r="GDK19" s="293"/>
      <c r="GDL19" s="293"/>
      <c r="GDM19" s="293"/>
      <c r="GDN19" s="293"/>
      <c r="GDO19" s="293"/>
      <c r="GDP19" s="293"/>
      <c r="GDQ19" s="293"/>
      <c r="GDR19" s="293"/>
      <c r="GDS19" s="293"/>
      <c r="GDT19" s="293"/>
      <c r="GDU19" s="293"/>
      <c r="GDV19" s="293"/>
      <c r="GDW19" s="293"/>
      <c r="GDX19" s="293"/>
      <c r="GDY19" s="293"/>
      <c r="GDZ19" s="293"/>
      <c r="GEA19" s="293"/>
      <c r="GEB19" s="293"/>
      <c r="GEC19" s="293"/>
      <c r="GED19" s="293"/>
      <c r="GEE19" s="293"/>
      <c r="GEF19" s="293"/>
      <c r="GEG19" s="293"/>
      <c r="GEH19" s="293"/>
      <c r="GEI19" s="293"/>
      <c r="GEJ19" s="293"/>
      <c r="GEK19" s="293"/>
      <c r="GEL19" s="293"/>
      <c r="GEM19" s="293"/>
      <c r="GEN19" s="293"/>
      <c r="GEO19" s="293"/>
      <c r="GEP19" s="293"/>
      <c r="GEQ19" s="293"/>
      <c r="GER19" s="293"/>
      <c r="GES19" s="293"/>
      <c r="GET19" s="293"/>
      <c r="GEU19" s="293"/>
      <c r="GEV19" s="293"/>
      <c r="GEW19" s="293"/>
      <c r="GEX19" s="293"/>
      <c r="GEY19" s="293"/>
      <c r="GEZ19" s="293"/>
      <c r="GFA19" s="293"/>
      <c r="GFB19" s="293"/>
      <c r="GFC19" s="293"/>
      <c r="GFD19" s="293"/>
      <c r="GFE19" s="293"/>
      <c r="GFF19" s="293"/>
      <c r="GFG19" s="293"/>
      <c r="GFH19" s="293"/>
      <c r="GFI19" s="293"/>
      <c r="GFJ19" s="293"/>
      <c r="GFK19" s="293"/>
      <c r="GFL19" s="293"/>
      <c r="GFM19" s="293"/>
      <c r="GFN19" s="293"/>
      <c r="GFO19" s="293"/>
      <c r="GFP19" s="293"/>
      <c r="GFQ19" s="293"/>
      <c r="GFR19" s="293"/>
      <c r="GFS19" s="293"/>
      <c r="GFT19" s="293"/>
      <c r="GFU19" s="293"/>
      <c r="GFV19" s="293"/>
      <c r="GFW19" s="293"/>
      <c r="GFX19" s="293"/>
      <c r="GFY19" s="293"/>
      <c r="GFZ19" s="293"/>
      <c r="GGA19" s="293"/>
      <c r="GGB19" s="293"/>
      <c r="GGC19" s="293"/>
      <c r="GGD19" s="293"/>
      <c r="GGE19" s="293"/>
      <c r="GGF19" s="293"/>
      <c r="GGG19" s="293"/>
      <c r="GGH19" s="293"/>
      <c r="GGI19" s="293"/>
      <c r="GGJ19" s="293"/>
      <c r="GGK19" s="293"/>
      <c r="GGL19" s="293"/>
      <c r="GGM19" s="293"/>
      <c r="GGN19" s="293"/>
      <c r="GGO19" s="293"/>
      <c r="GGP19" s="293"/>
      <c r="GGQ19" s="293"/>
      <c r="GGR19" s="293"/>
      <c r="GGS19" s="293"/>
      <c r="GGT19" s="293"/>
      <c r="GGU19" s="293"/>
      <c r="GGV19" s="293"/>
      <c r="GGW19" s="293"/>
      <c r="GGX19" s="293"/>
      <c r="GGY19" s="293"/>
      <c r="GGZ19" s="293"/>
      <c r="GHA19" s="293"/>
      <c r="GHB19" s="293"/>
      <c r="GHC19" s="293"/>
      <c r="GHD19" s="293"/>
      <c r="GHE19" s="293"/>
      <c r="GHF19" s="293"/>
      <c r="GHG19" s="293"/>
      <c r="GHH19" s="293"/>
      <c r="GHI19" s="293"/>
      <c r="GHJ19" s="293"/>
      <c r="GHK19" s="293"/>
      <c r="GHL19" s="293"/>
      <c r="GHM19" s="293"/>
      <c r="GHN19" s="293"/>
      <c r="GHO19" s="293"/>
      <c r="GHP19" s="293"/>
      <c r="GHQ19" s="293"/>
      <c r="GHR19" s="293"/>
      <c r="GHS19" s="293"/>
      <c r="GHT19" s="293"/>
      <c r="GHU19" s="293"/>
      <c r="GHV19" s="293"/>
      <c r="GHW19" s="293"/>
      <c r="GHX19" s="293"/>
      <c r="GHY19" s="293"/>
      <c r="GHZ19" s="293"/>
      <c r="GIA19" s="293"/>
      <c r="GIB19" s="293"/>
      <c r="GIC19" s="293"/>
      <c r="GID19" s="293"/>
      <c r="GIE19" s="293"/>
      <c r="GIF19" s="293"/>
      <c r="GIG19" s="293"/>
      <c r="GIH19" s="293"/>
      <c r="GII19" s="293"/>
      <c r="GIJ19" s="293"/>
      <c r="GIK19" s="293"/>
      <c r="GIL19" s="293"/>
      <c r="GIM19" s="293"/>
      <c r="GIN19" s="293"/>
      <c r="GIO19" s="293"/>
      <c r="GIP19" s="293"/>
      <c r="GIQ19" s="293"/>
      <c r="GIR19" s="293"/>
      <c r="GIS19" s="293"/>
      <c r="GIT19" s="293"/>
      <c r="GIU19" s="293"/>
      <c r="GIV19" s="293"/>
      <c r="GIW19" s="293"/>
      <c r="GIX19" s="293"/>
      <c r="GIY19" s="293"/>
      <c r="GIZ19" s="293"/>
      <c r="GJA19" s="293"/>
      <c r="GJB19" s="293"/>
      <c r="GJC19" s="293"/>
      <c r="GJD19" s="293"/>
      <c r="GJE19" s="293"/>
      <c r="GJF19" s="293"/>
      <c r="GJG19" s="293"/>
      <c r="GJH19" s="293"/>
      <c r="GJI19" s="293"/>
      <c r="GJJ19" s="293"/>
      <c r="GJK19" s="293"/>
      <c r="GJL19" s="293"/>
      <c r="GJM19" s="293"/>
      <c r="GJN19" s="293"/>
      <c r="GJO19" s="293"/>
      <c r="GJP19" s="293"/>
      <c r="GJQ19" s="293"/>
      <c r="GJR19" s="293"/>
      <c r="GJS19" s="293"/>
      <c r="GJT19" s="293"/>
      <c r="GJU19" s="293"/>
      <c r="GJV19" s="293"/>
      <c r="GJW19" s="293"/>
      <c r="GJX19" s="293"/>
      <c r="GJY19" s="293"/>
      <c r="GJZ19" s="293"/>
      <c r="GKA19" s="293"/>
      <c r="GKB19" s="293"/>
      <c r="GKC19" s="293"/>
      <c r="GKD19" s="293"/>
      <c r="GKE19" s="293"/>
      <c r="GKF19" s="293"/>
      <c r="GKG19" s="293"/>
      <c r="GKH19" s="293"/>
      <c r="GKI19" s="293"/>
      <c r="GKJ19" s="293"/>
      <c r="GKK19" s="293"/>
      <c r="GKL19" s="293"/>
      <c r="GKM19" s="293"/>
      <c r="GKN19" s="293"/>
      <c r="GKO19" s="293"/>
      <c r="GKP19" s="293"/>
      <c r="GKQ19" s="293"/>
      <c r="GKR19" s="293"/>
      <c r="GKS19" s="293"/>
      <c r="GKT19" s="293"/>
      <c r="GKU19" s="293"/>
      <c r="GKV19" s="293"/>
      <c r="GKW19" s="293"/>
      <c r="GKX19" s="293"/>
      <c r="GKY19" s="293"/>
      <c r="GKZ19" s="293"/>
      <c r="GLA19" s="293"/>
      <c r="GLB19" s="293"/>
      <c r="GLC19" s="293"/>
      <c r="GLD19" s="293"/>
      <c r="GLE19" s="293"/>
      <c r="GLF19" s="293"/>
      <c r="GLG19" s="293"/>
      <c r="GLH19" s="293"/>
      <c r="GLI19" s="293"/>
      <c r="GLJ19" s="293"/>
      <c r="GLK19" s="293"/>
      <c r="GLL19" s="293"/>
      <c r="GLM19" s="293"/>
      <c r="GLN19" s="293"/>
      <c r="GLO19" s="293"/>
      <c r="GLP19" s="293"/>
      <c r="GLQ19" s="293"/>
      <c r="GLR19" s="293"/>
      <c r="GLS19" s="293"/>
      <c r="GLT19" s="293"/>
      <c r="GLU19" s="293"/>
      <c r="GLV19" s="293"/>
      <c r="GLW19" s="293"/>
      <c r="GLX19" s="293"/>
      <c r="GLY19" s="293"/>
      <c r="GLZ19" s="293"/>
      <c r="GMA19" s="293"/>
      <c r="GMB19" s="293"/>
      <c r="GMC19" s="293"/>
      <c r="GMD19" s="293"/>
      <c r="GME19" s="293"/>
      <c r="GMF19" s="293"/>
      <c r="GMG19" s="293"/>
      <c r="GMH19" s="293"/>
      <c r="GMI19" s="293"/>
      <c r="GMJ19" s="293"/>
      <c r="GMK19" s="293"/>
      <c r="GML19" s="293"/>
      <c r="GMM19" s="293"/>
      <c r="GMN19" s="293"/>
      <c r="GMO19" s="293"/>
      <c r="GMP19" s="293"/>
      <c r="GMQ19" s="293"/>
      <c r="GMR19" s="293"/>
      <c r="GMS19" s="293"/>
      <c r="GMT19" s="293"/>
      <c r="GMU19" s="293"/>
      <c r="GMV19" s="293"/>
      <c r="GMW19" s="293"/>
      <c r="GMX19" s="293"/>
      <c r="GMY19" s="293"/>
      <c r="GMZ19" s="293"/>
      <c r="GNA19" s="293"/>
      <c r="GNB19" s="293"/>
      <c r="GNC19" s="293"/>
      <c r="GND19" s="293"/>
      <c r="GNE19" s="293"/>
      <c r="GNF19" s="293"/>
      <c r="GNG19" s="293"/>
      <c r="GNH19" s="293"/>
      <c r="GNI19" s="293"/>
      <c r="GNJ19" s="293"/>
      <c r="GNK19" s="293"/>
      <c r="GNL19" s="293"/>
      <c r="GNM19" s="293"/>
      <c r="GNN19" s="293"/>
      <c r="GNO19" s="293"/>
      <c r="GNP19" s="293"/>
      <c r="GNQ19" s="293"/>
      <c r="GNR19" s="293"/>
      <c r="GNS19" s="293"/>
      <c r="GNT19" s="293"/>
      <c r="GNU19" s="293"/>
      <c r="GNV19" s="293"/>
      <c r="GNW19" s="293"/>
      <c r="GNX19" s="293"/>
      <c r="GNY19" s="293"/>
      <c r="GNZ19" s="293"/>
      <c r="GOA19" s="293"/>
      <c r="GOB19" s="293"/>
      <c r="GOC19" s="293"/>
      <c r="GOD19" s="293"/>
      <c r="GOE19" s="293"/>
      <c r="GOF19" s="293"/>
      <c r="GOG19" s="293"/>
      <c r="GOH19" s="293"/>
      <c r="GOI19" s="293"/>
      <c r="GOJ19" s="293"/>
      <c r="GOK19" s="293"/>
      <c r="GOL19" s="293"/>
      <c r="GOM19" s="293"/>
      <c r="GON19" s="293"/>
      <c r="GOO19" s="293"/>
      <c r="GOP19" s="293"/>
      <c r="GOQ19" s="293"/>
      <c r="GOR19" s="293"/>
      <c r="GOS19" s="293"/>
      <c r="GOT19" s="293"/>
      <c r="GOU19" s="293"/>
      <c r="GOV19" s="293"/>
      <c r="GOW19" s="293"/>
      <c r="GOX19" s="293"/>
      <c r="GOY19" s="293"/>
      <c r="GOZ19" s="293"/>
      <c r="GPA19" s="293"/>
      <c r="GPB19" s="293"/>
      <c r="GPC19" s="293"/>
      <c r="GPD19" s="293"/>
      <c r="GPE19" s="293"/>
      <c r="GPF19" s="293"/>
      <c r="GPG19" s="293"/>
      <c r="GPH19" s="293"/>
      <c r="GPI19" s="293"/>
      <c r="GPJ19" s="293"/>
      <c r="GPK19" s="293"/>
      <c r="GPL19" s="293"/>
      <c r="GPM19" s="293"/>
      <c r="GPN19" s="293"/>
      <c r="GPO19" s="293"/>
      <c r="GPP19" s="293"/>
      <c r="GPQ19" s="293"/>
      <c r="GPR19" s="293"/>
      <c r="GPS19" s="293"/>
      <c r="GPT19" s="293"/>
      <c r="GPU19" s="293"/>
      <c r="GPV19" s="293"/>
      <c r="GPW19" s="293"/>
      <c r="GPX19" s="293"/>
      <c r="GPY19" s="293"/>
      <c r="GPZ19" s="293"/>
      <c r="GQA19" s="293"/>
      <c r="GQB19" s="293"/>
      <c r="GQC19" s="293"/>
      <c r="GQD19" s="293"/>
      <c r="GQE19" s="293"/>
      <c r="GQF19" s="293"/>
      <c r="GQG19" s="293"/>
      <c r="GQH19" s="293"/>
      <c r="GQI19" s="293"/>
      <c r="GQJ19" s="293"/>
      <c r="GQK19" s="293"/>
      <c r="GQL19" s="293"/>
      <c r="GQM19" s="293"/>
      <c r="GQN19" s="293"/>
      <c r="GQO19" s="293"/>
      <c r="GQP19" s="293"/>
      <c r="GQQ19" s="293"/>
      <c r="GQR19" s="293"/>
      <c r="GQS19" s="293"/>
      <c r="GQT19" s="293"/>
      <c r="GQU19" s="293"/>
      <c r="GQV19" s="293"/>
      <c r="GQW19" s="293"/>
      <c r="GQX19" s="293"/>
      <c r="GQY19" s="293"/>
      <c r="GQZ19" s="293"/>
      <c r="GRA19" s="293"/>
      <c r="GRB19" s="293"/>
      <c r="GRC19" s="293"/>
      <c r="GRD19" s="293"/>
      <c r="GRE19" s="293"/>
      <c r="GRF19" s="293"/>
      <c r="GRG19" s="293"/>
      <c r="GRH19" s="293"/>
      <c r="GRI19" s="293"/>
      <c r="GRJ19" s="293"/>
      <c r="GRK19" s="293"/>
      <c r="GRL19" s="293"/>
      <c r="GRM19" s="293"/>
      <c r="GRN19" s="293"/>
      <c r="GRO19" s="293"/>
      <c r="GRP19" s="293"/>
      <c r="GRQ19" s="293"/>
      <c r="GRR19" s="293"/>
      <c r="GRS19" s="293"/>
      <c r="GRT19" s="293"/>
      <c r="GRU19" s="293"/>
      <c r="GRV19" s="293"/>
      <c r="GRW19" s="293"/>
      <c r="GRX19" s="293"/>
      <c r="GRY19" s="293"/>
      <c r="GRZ19" s="293"/>
      <c r="GSA19" s="293"/>
      <c r="GSB19" s="293"/>
      <c r="GSC19" s="293"/>
      <c r="GSD19" s="293"/>
      <c r="GSE19" s="293"/>
      <c r="GSF19" s="293"/>
      <c r="GSG19" s="293"/>
      <c r="GSH19" s="293"/>
      <c r="GSI19" s="293"/>
      <c r="GSJ19" s="293"/>
      <c r="GSK19" s="293"/>
      <c r="GSL19" s="293"/>
      <c r="GSM19" s="293"/>
      <c r="GSN19" s="293"/>
      <c r="GSO19" s="293"/>
      <c r="GSP19" s="293"/>
      <c r="GSQ19" s="293"/>
      <c r="GSR19" s="293"/>
      <c r="GSS19" s="293"/>
      <c r="GST19" s="293"/>
      <c r="GSU19" s="293"/>
      <c r="GSV19" s="293"/>
      <c r="GSW19" s="293"/>
      <c r="GSX19" s="293"/>
      <c r="GSY19" s="293"/>
      <c r="GSZ19" s="293"/>
      <c r="GTA19" s="293"/>
      <c r="GTB19" s="293"/>
      <c r="GTC19" s="293"/>
      <c r="GTD19" s="293"/>
      <c r="GTE19" s="293"/>
      <c r="GTF19" s="293"/>
      <c r="GTG19" s="293"/>
      <c r="GTH19" s="293"/>
      <c r="GTI19" s="293"/>
      <c r="GTJ19" s="293"/>
      <c r="GTK19" s="293"/>
      <c r="GTL19" s="293"/>
      <c r="GTM19" s="293"/>
      <c r="GTN19" s="293"/>
      <c r="GTO19" s="293"/>
      <c r="GTP19" s="293"/>
      <c r="GTQ19" s="293"/>
      <c r="GTR19" s="293"/>
      <c r="GTS19" s="293"/>
      <c r="GTT19" s="293"/>
      <c r="GTU19" s="293"/>
      <c r="GTV19" s="293"/>
      <c r="GTW19" s="293"/>
      <c r="GTX19" s="293"/>
      <c r="GTY19" s="293"/>
      <c r="GTZ19" s="293"/>
      <c r="GUA19" s="293"/>
      <c r="GUB19" s="293"/>
      <c r="GUC19" s="293"/>
      <c r="GUD19" s="293"/>
      <c r="GUE19" s="293"/>
      <c r="GUF19" s="293"/>
      <c r="GUG19" s="293"/>
      <c r="GUH19" s="293"/>
      <c r="GUI19" s="293"/>
      <c r="GUJ19" s="293"/>
      <c r="GUK19" s="293"/>
      <c r="GUL19" s="293"/>
      <c r="GUM19" s="293"/>
      <c r="GUN19" s="293"/>
      <c r="GUO19" s="293"/>
      <c r="GUP19" s="293"/>
      <c r="GUQ19" s="293"/>
      <c r="GUR19" s="293"/>
      <c r="GUS19" s="293"/>
      <c r="GUT19" s="293"/>
      <c r="GUU19" s="293"/>
      <c r="GUV19" s="293"/>
      <c r="GUW19" s="293"/>
      <c r="GUX19" s="293"/>
      <c r="GUY19" s="293"/>
      <c r="GUZ19" s="293"/>
      <c r="GVA19" s="293"/>
      <c r="GVB19" s="293"/>
      <c r="GVC19" s="293"/>
      <c r="GVD19" s="293"/>
      <c r="GVE19" s="293"/>
      <c r="GVF19" s="293"/>
      <c r="GVG19" s="293"/>
      <c r="GVH19" s="293"/>
      <c r="GVI19" s="293"/>
      <c r="GVJ19" s="293"/>
      <c r="GVK19" s="293"/>
      <c r="GVL19" s="293"/>
      <c r="GVM19" s="293"/>
      <c r="GVN19" s="293"/>
      <c r="GVO19" s="293"/>
      <c r="GVP19" s="293"/>
      <c r="GVQ19" s="293"/>
      <c r="GVR19" s="293"/>
      <c r="GVS19" s="293"/>
      <c r="GVT19" s="293"/>
      <c r="GVU19" s="293"/>
      <c r="GVV19" s="293"/>
      <c r="GVW19" s="293"/>
      <c r="GVX19" s="293"/>
      <c r="GVY19" s="293"/>
      <c r="GVZ19" s="293"/>
      <c r="GWA19" s="293"/>
      <c r="GWB19" s="293"/>
      <c r="GWC19" s="293"/>
      <c r="GWD19" s="293"/>
      <c r="GWE19" s="293"/>
      <c r="GWF19" s="293"/>
      <c r="GWG19" s="293"/>
      <c r="GWH19" s="293"/>
      <c r="GWI19" s="293"/>
      <c r="GWJ19" s="293"/>
      <c r="GWK19" s="293"/>
      <c r="GWL19" s="293"/>
      <c r="GWM19" s="293"/>
      <c r="GWN19" s="293"/>
      <c r="GWO19" s="293"/>
      <c r="GWP19" s="293"/>
      <c r="GWQ19" s="293"/>
      <c r="GWR19" s="293"/>
      <c r="GWS19" s="293"/>
      <c r="GWT19" s="293"/>
      <c r="GWU19" s="293"/>
      <c r="GWV19" s="293"/>
      <c r="GWW19" s="293"/>
      <c r="GWX19" s="293"/>
      <c r="GWY19" s="293"/>
      <c r="GWZ19" s="293"/>
      <c r="GXA19" s="293"/>
      <c r="GXB19" s="293"/>
      <c r="GXC19" s="293"/>
      <c r="GXD19" s="293"/>
      <c r="GXE19" s="293"/>
      <c r="GXF19" s="293"/>
      <c r="GXG19" s="293"/>
      <c r="GXH19" s="293"/>
      <c r="GXI19" s="293"/>
      <c r="GXJ19" s="293"/>
      <c r="GXK19" s="293"/>
      <c r="GXL19" s="293"/>
      <c r="GXM19" s="293"/>
      <c r="GXN19" s="293"/>
      <c r="GXO19" s="293"/>
      <c r="GXP19" s="293"/>
      <c r="GXQ19" s="293"/>
      <c r="GXR19" s="293"/>
      <c r="GXS19" s="293"/>
      <c r="GXT19" s="293"/>
      <c r="GXU19" s="293"/>
      <c r="GXV19" s="293"/>
      <c r="GXW19" s="293"/>
      <c r="GXX19" s="293"/>
      <c r="GXY19" s="293"/>
      <c r="GXZ19" s="293"/>
      <c r="GYA19" s="293"/>
      <c r="GYB19" s="293"/>
      <c r="GYC19" s="293"/>
      <c r="GYD19" s="293"/>
      <c r="GYE19" s="293"/>
      <c r="GYF19" s="293"/>
      <c r="GYG19" s="293"/>
      <c r="GYH19" s="293"/>
      <c r="GYI19" s="293"/>
      <c r="GYJ19" s="293"/>
      <c r="GYK19" s="293"/>
      <c r="GYL19" s="293"/>
      <c r="GYM19" s="293"/>
      <c r="GYN19" s="293"/>
      <c r="GYO19" s="293"/>
      <c r="GYP19" s="293"/>
      <c r="GYQ19" s="293"/>
      <c r="GYR19" s="293"/>
      <c r="GYS19" s="293"/>
      <c r="GYT19" s="293"/>
      <c r="GYU19" s="293"/>
      <c r="GYV19" s="293"/>
      <c r="GYW19" s="293"/>
      <c r="GYX19" s="293"/>
      <c r="GYY19" s="293"/>
      <c r="GYZ19" s="293"/>
      <c r="GZA19" s="293"/>
      <c r="GZB19" s="293"/>
      <c r="GZC19" s="293"/>
      <c r="GZD19" s="293"/>
      <c r="GZE19" s="293"/>
      <c r="GZF19" s="293"/>
      <c r="GZG19" s="293"/>
      <c r="GZH19" s="293"/>
      <c r="GZI19" s="293"/>
      <c r="GZJ19" s="293"/>
      <c r="GZK19" s="293"/>
      <c r="GZL19" s="293"/>
      <c r="GZM19" s="293"/>
      <c r="GZN19" s="293"/>
      <c r="GZO19" s="293"/>
      <c r="GZP19" s="293"/>
      <c r="GZQ19" s="293"/>
      <c r="GZR19" s="293"/>
      <c r="GZS19" s="293"/>
      <c r="GZT19" s="293"/>
      <c r="GZU19" s="293"/>
      <c r="GZV19" s="293"/>
      <c r="GZW19" s="293"/>
      <c r="GZX19" s="293"/>
      <c r="GZY19" s="293"/>
      <c r="GZZ19" s="293"/>
      <c r="HAA19" s="293"/>
      <c r="HAB19" s="293"/>
      <c r="HAC19" s="293"/>
      <c r="HAD19" s="293"/>
      <c r="HAE19" s="293"/>
      <c r="HAF19" s="293"/>
      <c r="HAG19" s="293"/>
      <c r="HAH19" s="293"/>
      <c r="HAI19" s="293"/>
      <c r="HAJ19" s="293"/>
      <c r="HAK19" s="293"/>
      <c r="HAL19" s="293"/>
      <c r="HAM19" s="293"/>
      <c r="HAN19" s="293"/>
      <c r="HAO19" s="293"/>
      <c r="HAP19" s="293"/>
      <c r="HAQ19" s="293"/>
      <c r="HAR19" s="293"/>
      <c r="HAS19" s="293"/>
      <c r="HAT19" s="293"/>
      <c r="HAU19" s="293"/>
      <c r="HAV19" s="293"/>
      <c r="HAW19" s="293"/>
      <c r="HAX19" s="293"/>
      <c r="HAY19" s="293"/>
      <c r="HAZ19" s="293"/>
      <c r="HBA19" s="293"/>
      <c r="HBB19" s="293"/>
      <c r="HBC19" s="293"/>
      <c r="HBD19" s="293"/>
      <c r="HBE19" s="293"/>
      <c r="HBF19" s="293"/>
      <c r="HBG19" s="293"/>
      <c r="HBH19" s="293"/>
      <c r="HBI19" s="293"/>
      <c r="HBJ19" s="293"/>
      <c r="HBK19" s="293"/>
      <c r="HBL19" s="293"/>
      <c r="HBM19" s="293"/>
      <c r="HBN19" s="293"/>
      <c r="HBO19" s="293"/>
      <c r="HBP19" s="293"/>
      <c r="HBQ19" s="293"/>
      <c r="HBR19" s="293"/>
      <c r="HBS19" s="293"/>
      <c r="HBT19" s="293"/>
      <c r="HBU19" s="293"/>
      <c r="HBV19" s="293"/>
      <c r="HBW19" s="293"/>
      <c r="HBX19" s="293"/>
      <c r="HBY19" s="293"/>
      <c r="HBZ19" s="293"/>
      <c r="HCA19" s="293"/>
      <c r="HCB19" s="293"/>
      <c r="HCC19" s="293"/>
      <c r="HCD19" s="293"/>
      <c r="HCE19" s="293"/>
      <c r="HCF19" s="293"/>
      <c r="HCG19" s="293"/>
      <c r="HCH19" s="293"/>
      <c r="HCI19" s="293"/>
      <c r="HCJ19" s="293"/>
      <c r="HCK19" s="293"/>
      <c r="HCL19" s="293"/>
      <c r="HCM19" s="293"/>
      <c r="HCN19" s="293"/>
      <c r="HCO19" s="293"/>
      <c r="HCP19" s="293"/>
      <c r="HCQ19" s="293"/>
      <c r="HCR19" s="293"/>
      <c r="HCS19" s="293"/>
      <c r="HCT19" s="293"/>
      <c r="HCU19" s="293"/>
      <c r="HCV19" s="293"/>
      <c r="HCW19" s="293"/>
      <c r="HCX19" s="293"/>
      <c r="HCY19" s="293"/>
      <c r="HCZ19" s="293"/>
      <c r="HDA19" s="293"/>
      <c r="HDB19" s="293"/>
      <c r="HDC19" s="293"/>
      <c r="HDD19" s="293"/>
      <c r="HDE19" s="293"/>
      <c r="HDF19" s="293"/>
      <c r="HDG19" s="293"/>
      <c r="HDH19" s="293"/>
      <c r="HDI19" s="293"/>
      <c r="HDJ19" s="293"/>
      <c r="HDK19" s="293"/>
      <c r="HDL19" s="293"/>
      <c r="HDM19" s="293"/>
      <c r="HDN19" s="293"/>
      <c r="HDO19" s="293"/>
      <c r="HDP19" s="293"/>
      <c r="HDQ19" s="293"/>
      <c r="HDR19" s="293"/>
      <c r="HDS19" s="293"/>
      <c r="HDT19" s="293"/>
      <c r="HDU19" s="293"/>
      <c r="HDV19" s="293"/>
      <c r="HDW19" s="293"/>
      <c r="HDX19" s="293"/>
      <c r="HDY19" s="293"/>
      <c r="HDZ19" s="293"/>
      <c r="HEA19" s="293"/>
      <c r="HEB19" s="293"/>
      <c r="HEC19" s="293"/>
      <c r="HED19" s="293"/>
      <c r="HEE19" s="293"/>
      <c r="HEF19" s="293"/>
      <c r="HEG19" s="293"/>
      <c r="HEH19" s="293"/>
      <c r="HEI19" s="293"/>
      <c r="HEJ19" s="293"/>
      <c r="HEK19" s="293"/>
      <c r="HEL19" s="293"/>
      <c r="HEM19" s="293"/>
      <c r="HEN19" s="293"/>
      <c r="HEO19" s="293"/>
      <c r="HEP19" s="293"/>
      <c r="HEQ19" s="293"/>
      <c r="HER19" s="293"/>
      <c r="HES19" s="293"/>
      <c r="HET19" s="293"/>
      <c r="HEU19" s="293"/>
      <c r="HEV19" s="293"/>
      <c r="HEW19" s="293"/>
      <c r="HEX19" s="293"/>
      <c r="HEY19" s="293"/>
      <c r="HEZ19" s="293"/>
      <c r="HFA19" s="293"/>
      <c r="HFB19" s="293"/>
      <c r="HFC19" s="293"/>
      <c r="HFD19" s="293"/>
      <c r="HFE19" s="293"/>
      <c r="HFF19" s="293"/>
      <c r="HFG19" s="293"/>
      <c r="HFH19" s="293"/>
      <c r="HFI19" s="293"/>
      <c r="HFJ19" s="293"/>
      <c r="HFK19" s="293"/>
      <c r="HFL19" s="293"/>
      <c r="HFM19" s="293"/>
      <c r="HFN19" s="293"/>
      <c r="HFO19" s="293"/>
      <c r="HFP19" s="293"/>
      <c r="HFQ19" s="293"/>
      <c r="HFR19" s="293"/>
      <c r="HFS19" s="293"/>
      <c r="HFT19" s="293"/>
      <c r="HFU19" s="293"/>
      <c r="HFV19" s="293"/>
      <c r="HFW19" s="293"/>
      <c r="HFX19" s="293"/>
      <c r="HFY19" s="293"/>
      <c r="HFZ19" s="293"/>
      <c r="HGA19" s="293"/>
      <c r="HGB19" s="293"/>
      <c r="HGC19" s="293"/>
      <c r="HGD19" s="293"/>
      <c r="HGE19" s="293"/>
      <c r="HGF19" s="293"/>
      <c r="HGG19" s="293"/>
      <c r="HGH19" s="293"/>
      <c r="HGI19" s="293"/>
      <c r="HGJ19" s="293"/>
      <c r="HGK19" s="293"/>
      <c r="HGL19" s="293"/>
      <c r="HGM19" s="293"/>
      <c r="HGN19" s="293"/>
      <c r="HGO19" s="293"/>
      <c r="HGP19" s="293"/>
      <c r="HGQ19" s="293"/>
      <c r="HGR19" s="293"/>
      <c r="HGS19" s="293"/>
      <c r="HGT19" s="293"/>
      <c r="HGU19" s="293"/>
      <c r="HGV19" s="293"/>
      <c r="HGW19" s="293"/>
      <c r="HGX19" s="293"/>
      <c r="HGY19" s="293"/>
      <c r="HGZ19" s="293"/>
      <c r="HHA19" s="293"/>
      <c r="HHB19" s="293"/>
      <c r="HHC19" s="293"/>
      <c r="HHD19" s="293"/>
      <c r="HHE19" s="293"/>
      <c r="HHF19" s="293"/>
      <c r="HHG19" s="293"/>
      <c r="HHH19" s="293"/>
      <c r="HHI19" s="293"/>
      <c r="HHJ19" s="293"/>
      <c r="HHK19" s="293"/>
      <c r="HHL19" s="293"/>
      <c r="HHM19" s="293"/>
      <c r="HHN19" s="293"/>
      <c r="HHO19" s="293"/>
      <c r="HHP19" s="293"/>
      <c r="HHQ19" s="293"/>
      <c r="HHR19" s="293"/>
      <c r="HHS19" s="293"/>
      <c r="HHT19" s="293"/>
      <c r="HHU19" s="293"/>
      <c r="HHV19" s="293"/>
      <c r="HHW19" s="293"/>
      <c r="HHX19" s="293"/>
      <c r="HHY19" s="293"/>
      <c r="HHZ19" s="293"/>
      <c r="HIA19" s="293"/>
      <c r="HIB19" s="293"/>
      <c r="HIC19" s="293"/>
      <c r="HID19" s="293"/>
      <c r="HIE19" s="293"/>
      <c r="HIF19" s="293"/>
      <c r="HIG19" s="293"/>
      <c r="HIH19" s="293"/>
      <c r="HII19" s="293"/>
      <c r="HIJ19" s="293"/>
      <c r="HIK19" s="293"/>
      <c r="HIL19" s="293"/>
      <c r="HIM19" s="293"/>
      <c r="HIN19" s="293"/>
      <c r="HIO19" s="293"/>
      <c r="HIP19" s="293"/>
      <c r="HIQ19" s="293"/>
      <c r="HIR19" s="293"/>
      <c r="HIS19" s="293"/>
      <c r="HIT19" s="293"/>
      <c r="HIU19" s="293"/>
      <c r="HIV19" s="293"/>
      <c r="HIW19" s="293"/>
      <c r="HIX19" s="293"/>
      <c r="HIY19" s="293"/>
      <c r="HIZ19" s="293"/>
      <c r="HJA19" s="293"/>
      <c r="HJB19" s="293"/>
      <c r="HJC19" s="293"/>
      <c r="HJD19" s="293"/>
      <c r="HJE19" s="293"/>
      <c r="HJF19" s="293"/>
      <c r="HJG19" s="293"/>
      <c r="HJH19" s="293"/>
      <c r="HJI19" s="293"/>
      <c r="HJJ19" s="293"/>
      <c r="HJK19" s="293"/>
      <c r="HJL19" s="293"/>
      <c r="HJM19" s="293"/>
      <c r="HJN19" s="293"/>
      <c r="HJO19" s="293"/>
      <c r="HJP19" s="293"/>
      <c r="HJQ19" s="293"/>
      <c r="HJR19" s="293"/>
      <c r="HJS19" s="293"/>
      <c r="HJT19" s="293"/>
      <c r="HJU19" s="293"/>
      <c r="HJV19" s="293"/>
      <c r="HJW19" s="293"/>
      <c r="HJX19" s="293"/>
      <c r="HJY19" s="293"/>
      <c r="HJZ19" s="293"/>
      <c r="HKA19" s="293"/>
      <c r="HKB19" s="293"/>
      <c r="HKC19" s="293"/>
      <c r="HKD19" s="293"/>
      <c r="HKE19" s="293"/>
      <c r="HKF19" s="293"/>
      <c r="HKG19" s="293"/>
      <c r="HKH19" s="293"/>
      <c r="HKI19" s="293"/>
      <c r="HKJ19" s="293"/>
      <c r="HKK19" s="293"/>
      <c r="HKL19" s="293"/>
      <c r="HKM19" s="293"/>
      <c r="HKN19" s="293"/>
      <c r="HKO19" s="293"/>
      <c r="HKP19" s="293"/>
      <c r="HKQ19" s="293"/>
      <c r="HKR19" s="293"/>
      <c r="HKS19" s="293"/>
      <c r="HKT19" s="293"/>
      <c r="HKU19" s="293"/>
      <c r="HKV19" s="293"/>
      <c r="HKW19" s="293"/>
      <c r="HKX19" s="293"/>
      <c r="HKY19" s="293"/>
      <c r="HKZ19" s="293"/>
      <c r="HLA19" s="293"/>
      <c r="HLB19" s="293"/>
      <c r="HLC19" s="293"/>
      <c r="HLD19" s="293"/>
      <c r="HLE19" s="293"/>
      <c r="HLF19" s="293"/>
      <c r="HLG19" s="293"/>
      <c r="HLH19" s="293"/>
      <c r="HLI19" s="293"/>
      <c r="HLJ19" s="293"/>
      <c r="HLK19" s="293"/>
      <c r="HLL19" s="293"/>
      <c r="HLM19" s="293"/>
      <c r="HLN19" s="293"/>
      <c r="HLO19" s="293"/>
      <c r="HLP19" s="293"/>
      <c r="HLQ19" s="293"/>
      <c r="HLR19" s="293"/>
      <c r="HLS19" s="293"/>
      <c r="HLT19" s="293"/>
      <c r="HLU19" s="293"/>
      <c r="HLV19" s="293"/>
      <c r="HLW19" s="293"/>
      <c r="HLX19" s="293"/>
      <c r="HLY19" s="293"/>
      <c r="HLZ19" s="293"/>
      <c r="HMA19" s="293"/>
      <c r="HMB19" s="293"/>
      <c r="HMC19" s="293"/>
      <c r="HMD19" s="293"/>
      <c r="HME19" s="293"/>
      <c r="HMF19" s="293"/>
      <c r="HMG19" s="293"/>
      <c r="HMH19" s="293"/>
      <c r="HMI19" s="293"/>
      <c r="HMJ19" s="293"/>
      <c r="HMK19" s="293"/>
      <c r="HML19" s="293"/>
      <c r="HMM19" s="293"/>
      <c r="HMN19" s="293"/>
      <c r="HMO19" s="293"/>
      <c r="HMP19" s="293"/>
      <c r="HMQ19" s="293"/>
      <c r="HMR19" s="293"/>
      <c r="HMS19" s="293"/>
      <c r="HMT19" s="293"/>
      <c r="HMU19" s="293"/>
      <c r="HMV19" s="293"/>
      <c r="HMW19" s="293"/>
      <c r="HMX19" s="293"/>
      <c r="HMY19" s="293"/>
      <c r="HMZ19" s="293"/>
      <c r="HNA19" s="293"/>
      <c r="HNB19" s="293"/>
      <c r="HNC19" s="293"/>
      <c r="HND19" s="293"/>
      <c r="HNE19" s="293"/>
      <c r="HNF19" s="293"/>
      <c r="HNG19" s="293"/>
      <c r="HNH19" s="293"/>
      <c r="HNI19" s="293"/>
      <c r="HNJ19" s="293"/>
      <c r="HNK19" s="293"/>
      <c r="HNL19" s="293"/>
      <c r="HNM19" s="293"/>
      <c r="HNN19" s="293"/>
      <c r="HNO19" s="293"/>
      <c r="HNP19" s="293"/>
      <c r="HNQ19" s="293"/>
      <c r="HNR19" s="293"/>
      <c r="HNS19" s="293"/>
      <c r="HNT19" s="293"/>
      <c r="HNU19" s="293"/>
      <c r="HNV19" s="293"/>
      <c r="HNW19" s="293"/>
      <c r="HNX19" s="293"/>
      <c r="HNY19" s="293"/>
      <c r="HNZ19" s="293"/>
      <c r="HOA19" s="293"/>
      <c r="HOB19" s="293"/>
      <c r="HOC19" s="293"/>
      <c r="HOD19" s="293"/>
      <c r="HOE19" s="293"/>
      <c r="HOF19" s="293"/>
      <c r="HOG19" s="293"/>
      <c r="HOH19" s="293"/>
      <c r="HOI19" s="293"/>
      <c r="HOJ19" s="293"/>
      <c r="HOK19" s="293"/>
      <c r="HOL19" s="293"/>
      <c r="HOM19" s="293"/>
      <c r="HON19" s="293"/>
      <c r="HOO19" s="293"/>
      <c r="HOP19" s="293"/>
      <c r="HOQ19" s="293"/>
      <c r="HOR19" s="293"/>
      <c r="HOS19" s="293"/>
      <c r="HOT19" s="293"/>
      <c r="HOU19" s="293"/>
      <c r="HOV19" s="293"/>
      <c r="HOW19" s="293"/>
      <c r="HOX19" s="293"/>
      <c r="HOY19" s="293"/>
      <c r="HOZ19" s="293"/>
      <c r="HPA19" s="293"/>
      <c r="HPB19" s="293"/>
      <c r="HPC19" s="293"/>
      <c r="HPD19" s="293"/>
      <c r="HPE19" s="293"/>
      <c r="HPF19" s="293"/>
      <c r="HPG19" s="293"/>
      <c r="HPH19" s="293"/>
      <c r="HPI19" s="293"/>
      <c r="HPJ19" s="293"/>
      <c r="HPK19" s="293"/>
      <c r="HPL19" s="293"/>
      <c r="HPM19" s="293"/>
      <c r="HPN19" s="293"/>
      <c r="HPO19" s="293"/>
      <c r="HPP19" s="293"/>
      <c r="HPQ19" s="293"/>
      <c r="HPR19" s="293"/>
      <c r="HPS19" s="293"/>
      <c r="HPT19" s="293"/>
      <c r="HPU19" s="293"/>
      <c r="HPV19" s="293"/>
      <c r="HPW19" s="293"/>
      <c r="HPX19" s="293"/>
      <c r="HPY19" s="293"/>
      <c r="HPZ19" s="293"/>
      <c r="HQA19" s="293"/>
      <c r="HQB19" s="293"/>
      <c r="HQC19" s="293"/>
      <c r="HQD19" s="293"/>
      <c r="HQE19" s="293"/>
      <c r="HQF19" s="293"/>
      <c r="HQG19" s="293"/>
      <c r="HQH19" s="293"/>
      <c r="HQI19" s="293"/>
      <c r="HQJ19" s="293"/>
      <c r="HQK19" s="293"/>
      <c r="HQL19" s="293"/>
      <c r="HQM19" s="293"/>
      <c r="HQN19" s="293"/>
      <c r="HQO19" s="293"/>
      <c r="HQP19" s="293"/>
      <c r="HQQ19" s="293"/>
      <c r="HQR19" s="293"/>
      <c r="HQS19" s="293"/>
      <c r="HQT19" s="293"/>
      <c r="HQU19" s="293"/>
      <c r="HQV19" s="293"/>
      <c r="HQW19" s="293"/>
      <c r="HQX19" s="293"/>
      <c r="HQY19" s="293"/>
      <c r="HQZ19" s="293"/>
      <c r="HRA19" s="293"/>
      <c r="HRB19" s="293"/>
      <c r="HRC19" s="293"/>
      <c r="HRD19" s="293"/>
      <c r="HRE19" s="293"/>
      <c r="HRF19" s="293"/>
      <c r="HRG19" s="293"/>
      <c r="HRH19" s="293"/>
      <c r="HRI19" s="293"/>
      <c r="HRJ19" s="293"/>
      <c r="HRK19" s="293"/>
      <c r="HRL19" s="293"/>
      <c r="HRM19" s="293"/>
      <c r="HRN19" s="293"/>
      <c r="HRO19" s="293"/>
      <c r="HRP19" s="293"/>
      <c r="HRQ19" s="293"/>
      <c r="HRR19" s="293"/>
      <c r="HRS19" s="293"/>
      <c r="HRT19" s="293"/>
      <c r="HRU19" s="293"/>
      <c r="HRV19" s="293"/>
      <c r="HRW19" s="293"/>
      <c r="HRX19" s="293"/>
      <c r="HRY19" s="293"/>
      <c r="HRZ19" s="293"/>
      <c r="HSA19" s="293"/>
      <c r="HSB19" s="293"/>
      <c r="HSC19" s="293"/>
      <c r="HSD19" s="293"/>
      <c r="HSE19" s="293"/>
      <c r="HSF19" s="293"/>
      <c r="HSG19" s="293"/>
      <c r="HSH19" s="293"/>
      <c r="HSI19" s="293"/>
      <c r="HSJ19" s="293"/>
      <c r="HSK19" s="293"/>
      <c r="HSL19" s="293"/>
      <c r="HSM19" s="293"/>
      <c r="HSN19" s="293"/>
      <c r="HSO19" s="293"/>
      <c r="HSP19" s="293"/>
      <c r="HSQ19" s="293"/>
      <c r="HSR19" s="293"/>
      <c r="HSS19" s="293"/>
      <c r="HST19" s="293"/>
      <c r="HSU19" s="293"/>
      <c r="HSV19" s="293"/>
      <c r="HSW19" s="293"/>
      <c r="HSX19" s="293"/>
      <c r="HSY19" s="293"/>
      <c r="HSZ19" s="293"/>
      <c r="HTA19" s="293"/>
      <c r="HTB19" s="293"/>
      <c r="HTC19" s="293"/>
      <c r="HTD19" s="293"/>
      <c r="HTE19" s="293"/>
      <c r="HTF19" s="293"/>
      <c r="HTG19" s="293"/>
      <c r="HTH19" s="293"/>
      <c r="HTI19" s="293"/>
      <c r="HTJ19" s="293"/>
      <c r="HTK19" s="293"/>
      <c r="HTL19" s="293"/>
      <c r="HTM19" s="293"/>
      <c r="HTN19" s="293"/>
      <c r="HTO19" s="293"/>
      <c r="HTP19" s="293"/>
      <c r="HTQ19" s="293"/>
      <c r="HTR19" s="293"/>
      <c r="HTS19" s="293"/>
      <c r="HTT19" s="293"/>
      <c r="HTU19" s="293"/>
      <c r="HTV19" s="293"/>
      <c r="HTW19" s="293"/>
      <c r="HTX19" s="293"/>
      <c r="HTY19" s="293"/>
      <c r="HTZ19" s="293"/>
      <c r="HUA19" s="293"/>
      <c r="HUB19" s="293"/>
      <c r="HUC19" s="293"/>
      <c r="HUD19" s="293"/>
      <c r="HUE19" s="293"/>
      <c r="HUF19" s="293"/>
      <c r="HUG19" s="293"/>
      <c r="HUH19" s="293"/>
      <c r="HUI19" s="293"/>
      <c r="HUJ19" s="293"/>
      <c r="HUK19" s="293"/>
      <c r="HUL19" s="293"/>
      <c r="HUM19" s="293"/>
      <c r="HUN19" s="293"/>
      <c r="HUO19" s="293"/>
      <c r="HUP19" s="293"/>
      <c r="HUQ19" s="293"/>
      <c r="HUR19" s="293"/>
      <c r="HUS19" s="293"/>
      <c r="HUT19" s="293"/>
      <c r="HUU19" s="293"/>
      <c r="HUV19" s="293"/>
      <c r="HUW19" s="293"/>
      <c r="HUX19" s="293"/>
      <c r="HUY19" s="293"/>
      <c r="HUZ19" s="293"/>
      <c r="HVA19" s="293"/>
      <c r="HVB19" s="293"/>
      <c r="HVC19" s="293"/>
      <c r="HVD19" s="293"/>
      <c r="HVE19" s="293"/>
      <c r="HVF19" s="293"/>
      <c r="HVG19" s="293"/>
      <c r="HVH19" s="293"/>
      <c r="HVI19" s="293"/>
      <c r="HVJ19" s="293"/>
      <c r="HVK19" s="293"/>
      <c r="HVL19" s="293"/>
      <c r="HVM19" s="293"/>
      <c r="HVN19" s="293"/>
      <c r="HVO19" s="293"/>
      <c r="HVP19" s="293"/>
      <c r="HVQ19" s="293"/>
      <c r="HVR19" s="293"/>
      <c r="HVS19" s="293"/>
      <c r="HVT19" s="293"/>
      <c r="HVU19" s="293"/>
      <c r="HVV19" s="293"/>
      <c r="HVW19" s="293"/>
      <c r="HVX19" s="293"/>
      <c r="HVY19" s="293"/>
      <c r="HVZ19" s="293"/>
      <c r="HWA19" s="293"/>
      <c r="HWB19" s="293"/>
      <c r="HWC19" s="293"/>
      <c r="HWD19" s="293"/>
      <c r="HWE19" s="293"/>
      <c r="HWF19" s="293"/>
      <c r="HWG19" s="293"/>
      <c r="HWH19" s="293"/>
      <c r="HWI19" s="293"/>
      <c r="HWJ19" s="293"/>
      <c r="HWK19" s="293"/>
      <c r="HWL19" s="293"/>
      <c r="HWM19" s="293"/>
      <c r="HWN19" s="293"/>
      <c r="HWO19" s="293"/>
      <c r="HWP19" s="293"/>
      <c r="HWQ19" s="293"/>
      <c r="HWR19" s="293"/>
      <c r="HWS19" s="293"/>
      <c r="HWT19" s="293"/>
      <c r="HWU19" s="293"/>
      <c r="HWV19" s="293"/>
      <c r="HWW19" s="293"/>
      <c r="HWX19" s="293"/>
      <c r="HWY19" s="293"/>
      <c r="HWZ19" s="293"/>
      <c r="HXA19" s="293"/>
      <c r="HXB19" s="293"/>
      <c r="HXC19" s="293"/>
      <c r="HXD19" s="293"/>
      <c r="HXE19" s="293"/>
      <c r="HXF19" s="293"/>
      <c r="HXG19" s="293"/>
      <c r="HXH19" s="293"/>
      <c r="HXI19" s="293"/>
      <c r="HXJ19" s="293"/>
      <c r="HXK19" s="293"/>
      <c r="HXL19" s="293"/>
      <c r="HXM19" s="293"/>
      <c r="HXN19" s="293"/>
      <c r="HXO19" s="293"/>
      <c r="HXP19" s="293"/>
      <c r="HXQ19" s="293"/>
      <c r="HXR19" s="293"/>
      <c r="HXS19" s="293"/>
      <c r="HXT19" s="293"/>
      <c r="HXU19" s="293"/>
      <c r="HXV19" s="293"/>
      <c r="HXW19" s="293"/>
      <c r="HXX19" s="293"/>
      <c r="HXY19" s="293"/>
      <c r="HXZ19" s="293"/>
      <c r="HYA19" s="293"/>
      <c r="HYB19" s="293"/>
      <c r="HYC19" s="293"/>
      <c r="HYD19" s="293"/>
      <c r="HYE19" s="293"/>
      <c r="HYF19" s="293"/>
      <c r="HYG19" s="293"/>
      <c r="HYH19" s="293"/>
      <c r="HYI19" s="293"/>
      <c r="HYJ19" s="293"/>
      <c r="HYK19" s="293"/>
      <c r="HYL19" s="293"/>
      <c r="HYM19" s="293"/>
      <c r="HYN19" s="293"/>
      <c r="HYO19" s="293"/>
      <c r="HYP19" s="293"/>
      <c r="HYQ19" s="293"/>
      <c r="HYR19" s="293"/>
      <c r="HYS19" s="293"/>
      <c r="HYT19" s="293"/>
      <c r="HYU19" s="293"/>
      <c r="HYV19" s="293"/>
      <c r="HYW19" s="293"/>
      <c r="HYX19" s="293"/>
      <c r="HYY19" s="293"/>
      <c r="HYZ19" s="293"/>
      <c r="HZA19" s="293"/>
      <c r="HZB19" s="293"/>
      <c r="HZC19" s="293"/>
      <c r="HZD19" s="293"/>
      <c r="HZE19" s="293"/>
      <c r="HZF19" s="293"/>
      <c r="HZG19" s="293"/>
      <c r="HZH19" s="293"/>
      <c r="HZI19" s="293"/>
      <c r="HZJ19" s="293"/>
      <c r="HZK19" s="293"/>
      <c r="HZL19" s="293"/>
      <c r="HZM19" s="293"/>
      <c r="HZN19" s="293"/>
      <c r="HZO19" s="293"/>
      <c r="HZP19" s="293"/>
      <c r="HZQ19" s="293"/>
      <c r="HZR19" s="293"/>
      <c r="HZS19" s="293"/>
      <c r="HZT19" s="293"/>
      <c r="HZU19" s="293"/>
      <c r="HZV19" s="293"/>
      <c r="HZW19" s="293"/>
      <c r="HZX19" s="293"/>
      <c r="HZY19" s="293"/>
      <c r="HZZ19" s="293"/>
      <c r="IAA19" s="293"/>
      <c r="IAB19" s="293"/>
      <c r="IAC19" s="293"/>
      <c r="IAD19" s="293"/>
      <c r="IAE19" s="293"/>
      <c r="IAF19" s="293"/>
      <c r="IAG19" s="293"/>
      <c r="IAH19" s="293"/>
      <c r="IAI19" s="293"/>
      <c r="IAJ19" s="293"/>
      <c r="IAK19" s="293"/>
      <c r="IAL19" s="293"/>
      <c r="IAM19" s="293"/>
      <c r="IAN19" s="293"/>
      <c r="IAO19" s="293"/>
      <c r="IAP19" s="293"/>
      <c r="IAQ19" s="293"/>
      <c r="IAR19" s="293"/>
      <c r="IAS19" s="293"/>
      <c r="IAT19" s="293"/>
      <c r="IAU19" s="293"/>
      <c r="IAV19" s="293"/>
      <c r="IAW19" s="293"/>
      <c r="IAX19" s="293"/>
      <c r="IAY19" s="293"/>
      <c r="IAZ19" s="293"/>
      <c r="IBA19" s="293"/>
      <c r="IBB19" s="293"/>
      <c r="IBC19" s="293"/>
      <c r="IBD19" s="293"/>
      <c r="IBE19" s="293"/>
      <c r="IBF19" s="293"/>
      <c r="IBG19" s="293"/>
      <c r="IBH19" s="293"/>
      <c r="IBI19" s="293"/>
      <c r="IBJ19" s="293"/>
      <c r="IBK19" s="293"/>
      <c r="IBL19" s="293"/>
      <c r="IBM19" s="293"/>
      <c r="IBN19" s="293"/>
      <c r="IBO19" s="293"/>
      <c r="IBP19" s="293"/>
      <c r="IBQ19" s="293"/>
      <c r="IBR19" s="293"/>
      <c r="IBS19" s="293"/>
      <c r="IBT19" s="293"/>
      <c r="IBU19" s="293"/>
      <c r="IBV19" s="293"/>
      <c r="IBW19" s="293"/>
      <c r="IBX19" s="293"/>
      <c r="IBY19" s="293"/>
      <c r="IBZ19" s="293"/>
      <c r="ICA19" s="293"/>
      <c r="ICB19" s="293"/>
      <c r="ICC19" s="293"/>
      <c r="ICD19" s="293"/>
      <c r="ICE19" s="293"/>
      <c r="ICF19" s="293"/>
      <c r="ICG19" s="293"/>
      <c r="ICH19" s="293"/>
      <c r="ICI19" s="293"/>
      <c r="ICJ19" s="293"/>
      <c r="ICK19" s="293"/>
      <c r="ICL19" s="293"/>
      <c r="ICM19" s="293"/>
      <c r="ICN19" s="293"/>
      <c r="ICO19" s="293"/>
      <c r="ICP19" s="293"/>
      <c r="ICQ19" s="293"/>
      <c r="ICR19" s="293"/>
      <c r="ICS19" s="293"/>
      <c r="ICT19" s="293"/>
      <c r="ICU19" s="293"/>
      <c r="ICV19" s="293"/>
      <c r="ICW19" s="293"/>
      <c r="ICX19" s="293"/>
      <c r="ICY19" s="293"/>
      <c r="ICZ19" s="293"/>
      <c r="IDA19" s="293"/>
      <c r="IDB19" s="293"/>
      <c r="IDC19" s="293"/>
      <c r="IDD19" s="293"/>
      <c r="IDE19" s="293"/>
      <c r="IDF19" s="293"/>
      <c r="IDG19" s="293"/>
      <c r="IDH19" s="293"/>
      <c r="IDI19" s="293"/>
      <c r="IDJ19" s="293"/>
      <c r="IDK19" s="293"/>
      <c r="IDL19" s="293"/>
      <c r="IDM19" s="293"/>
      <c r="IDN19" s="293"/>
      <c r="IDO19" s="293"/>
      <c r="IDP19" s="293"/>
      <c r="IDQ19" s="293"/>
      <c r="IDR19" s="293"/>
      <c r="IDS19" s="293"/>
      <c r="IDT19" s="293"/>
      <c r="IDU19" s="293"/>
      <c r="IDV19" s="293"/>
      <c r="IDW19" s="293"/>
      <c r="IDX19" s="293"/>
      <c r="IDY19" s="293"/>
      <c r="IDZ19" s="293"/>
      <c r="IEA19" s="293"/>
      <c r="IEB19" s="293"/>
      <c r="IEC19" s="293"/>
      <c r="IED19" s="293"/>
      <c r="IEE19" s="293"/>
      <c r="IEF19" s="293"/>
      <c r="IEG19" s="293"/>
      <c r="IEH19" s="293"/>
      <c r="IEI19" s="293"/>
      <c r="IEJ19" s="293"/>
      <c r="IEK19" s="293"/>
      <c r="IEL19" s="293"/>
      <c r="IEM19" s="293"/>
      <c r="IEN19" s="293"/>
      <c r="IEO19" s="293"/>
      <c r="IEP19" s="293"/>
      <c r="IEQ19" s="293"/>
      <c r="IER19" s="293"/>
      <c r="IES19" s="293"/>
      <c r="IET19" s="293"/>
      <c r="IEU19" s="293"/>
      <c r="IEV19" s="293"/>
      <c r="IEW19" s="293"/>
      <c r="IEX19" s="293"/>
      <c r="IEY19" s="293"/>
      <c r="IEZ19" s="293"/>
      <c r="IFA19" s="293"/>
      <c r="IFB19" s="293"/>
      <c r="IFC19" s="293"/>
      <c r="IFD19" s="293"/>
      <c r="IFE19" s="293"/>
      <c r="IFF19" s="293"/>
      <c r="IFG19" s="293"/>
      <c r="IFH19" s="293"/>
      <c r="IFI19" s="293"/>
      <c r="IFJ19" s="293"/>
      <c r="IFK19" s="293"/>
      <c r="IFL19" s="293"/>
      <c r="IFM19" s="293"/>
      <c r="IFN19" s="293"/>
      <c r="IFO19" s="293"/>
      <c r="IFP19" s="293"/>
      <c r="IFQ19" s="293"/>
      <c r="IFR19" s="293"/>
      <c r="IFS19" s="293"/>
      <c r="IFT19" s="293"/>
      <c r="IFU19" s="293"/>
      <c r="IFV19" s="293"/>
      <c r="IFW19" s="293"/>
      <c r="IFX19" s="293"/>
      <c r="IFY19" s="293"/>
      <c r="IFZ19" s="293"/>
      <c r="IGA19" s="293"/>
      <c r="IGB19" s="293"/>
      <c r="IGC19" s="293"/>
      <c r="IGD19" s="293"/>
      <c r="IGE19" s="293"/>
      <c r="IGF19" s="293"/>
      <c r="IGG19" s="293"/>
      <c r="IGH19" s="293"/>
      <c r="IGI19" s="293"/>
      <c r="IGJ19" s="293"/>
      <c r="IGK19" s="293"/>
      <c r="IGL19" s="293"/>
      <c r="IGM19" s="293"/>
      <c r="IGN19" s="293"/>
      <c r="IGO19" s="293"/>
      <c r="IGP19" s="293"/>
      <c r="IGQ19" s="293"/>
      <c r="IGR19" s="293"/>
      <c r="IGS19" s="293"/>
      <c r="IGT19" s="293"/>
      <c r="IGU19" s="293"/>
      <c r="IGV19" s="293"/>
      <c r="IGW19" s="293"/>
      <c r="IGX19" s="293"/>
      <c r="IGY19" s="293"/>
      <c r="IGZ19" s="293"/>
      <c r="IHA19" s="293"/>
      <c r="IHB19" s="293"/>
      <c r="IHC19" s="293"/>
      <c r="IHD19" s="293"/>
      <c r="IHE19" s="293"/>
      <c r="IHF19" s="293"/>
      <c r="IHG19" s="293"/>
      <c r="IHH19" s="293"/>
      <c r="IHI19" s="293"/>
      <c r="IHJ19" s="293"/>
      <c r="IHK19" s="293"/>
      <c r="IHL19" s="293"/>
      <c r="IHM19" s="293"/>
      <c r="IHN19" s="293"/>
      <c r="IHO19" s="293"/>
      <c r="IHP19" s="293"/>
      <c r="IHQ19" s="293"/>
      <c r="IHR19" s="293"/>
      <c r="IHS19" s="293"/>
      <c r="IHT19" s="293"/>
      <c r="IHU19" s="293"/>
      <c r="IHV19" s="293"/>
      <c r="IHW19" s="293"/>
      <c r="IHX19" s="293"/>
      <c r="IHY19" s="293"/>
      <c r="IHZ19" s="293"/>
      <c r="IIA19" s="293"/>
      <c r="IIB19" s="293"/>
      <c r="IIC19" s="293"/>
      <c r="IID19" s="293"/>
      <c r="IIE19" s="293"/>
      <c r="IIF19" s="293"/>
      <c r="IIG19" s="293"/>
      <c r="IIH19" s="293"/>
      <c r="III19" s="293"/>
      <c r="IIJ19" s="293"/>
      <c r="IIK19" s="293"/>
      <c r="IIL19" s="293"/>
      <c r="IIM19" s="293"/>
      <c r="IIN19" s="293"/>
      <c r="IIO19" s="293"/>
      <c r="IIP19" s="293"/>
      <c r="IIQ19" s="293"/>
      <c r="IIR19" s="293"/>
      <c r="IIS19" s="293"/>
      <c r="IIT19" s="293"/>
      <c r="IIU19" s="293"/>
      <c r="IIV19" s="293"/>
      <c r="IIW19" s="293"/>
      <c r="IIX19" s="293"/>
      <c r="IIY19" s="293"/>
      <c r="IIZ19" s="293"/>
      <c r="IJA19" s="293"/>
      <c r="IJB19" s="293"/>
      <c r="IJC19" s="293"/>
      <c r="IJD19" s="293"/>
      <c r="IJE19" s="293"/>
      <c r="IJF19" s="293"/>
      <c r="IJG19" s="293"/>
      <c r="IJH19" s="293"/>
      <c r="IJI19" s="293"/>
      <c r="IJJ19" s="293"/>
      <c r="IJK19" s="293"/>
      <c r="IJL19" s="293"/>
      <c r="IJM19" s="293"/>
      <c r="IJN19" s="293"/>
      <c r="IJO19" s="293"/>
      <c r="IJP19" s="293"/>
      <c r="IJQ19" s="293"/>
      <c r="IJR19" s="293"/>
      <c r="IJS19" s="293"/>
      <c r="IJT19" s="293"/>
      <c r="IJU19" s="293"/>
      <c r="IJV19" s="293"/>
      <c r="IJW19" s="293"/>
      <c r="IJX19" s="293"/>
      <c r="IJY19" s="293"/>
      <c r="IJZ19" s="293"/>
      <c r="IKA19" s="293"/>
      <c r="IKB19" s="293"/>
      <c r="IKC19" s="293"/>
      <c r="IKD19" s="293"/>
      <c r="IKE19" s="293"/>
      <c r="IKF19" s="293"/>
      <c r="IKG19" s="293"/>
      <c r="IKH19" s="293"/>
      <c r="IKI19" s="293"/>
      <c r="IKJ19" s="293"/>
      <c r="IKK19" s="293"/>
      <c r="IKL19" s="293"/>
      <c r="IKM19" s="293"/>
      <c r="IKN19" s="293"/>
      <c r="IKO19" s="293"/>
      <c r="IKP19" s="293"/>
      <c r="IKQ19" s="293"/>
      <c r="IKR19" s="293"/>
      <c r="IKS19" s="293"/>
      <c r="IKT19" s="293"/>
      <c r="IKU19" s="293"/>
      <c r="IKV19" s="293"/>
      <c r="IKW19" s="293"/>
      <c r="IKX19" s="293"/>
      <c r="IKY19" s="293"/>
      <c r="IKZ19" s="293"/>
      <c r="ILA19" s="293"/>
      <c r="ILB19" s="293"/>
      <c r="ILC19" s="293"/>
      <c r="ILD19" s="293"/>
      <c r="ILE19" s="293"/>
      <c r="ILF19" s="293"/>
      <c r="ILG19" s="293"/>
      <c r="ILH19" s="293"/>
      <c r="ILI19" s="293"/>
      <c r="ILJ19" s="293"/>
      <c r="ILK19" s="293"/>
      <c r="ILL19" s="293"/>
      <c r="ILM19" s="293"/>
      <c r="ILN19" s="293"/>
      <c r="ILO19" s="293"/>
      <c r="ILP19" s="293"/>
      <c r="ILQ19" s="293"/>
      <c r="ILR19" s="293"/>
      <c r="ILS19" s="293"/>
      <c r="ILT19" s="293"/>
      <c r="ILU19" s="293"/>
      <c r="ILV19" s="293"/>
      <c r="ILW19" s="293"/>
      <c r="ILX19" s="293"/>
      <c r="ILY19" s="293"/>
      <c r="ILZ19" s="293"/>
      <c r="IMA19" s="293"/>
      <c r="IMB19" s="293"/>
      <c r="IMC19" s="293"/>
      <c r="IMD19" s="293"/>
      <c r="IME19" s="293"/>
      <c r="IMF19" s="293"/>
      <c r="IMG19" s="293"/>
      <c r="IMH19" s="293"/>
      <c r="IMI19" s="293"/>
      <c r="IMJ19" s="293"/>
      <c r="IMK19" s="293"/>
      <c r="IML19" s="293"/>
      <c r="IMM19" s="293"/>
      <c r="IMN19" s="293"/>
      <c r="IMO19" s="293"/>
      <c r="IMP19" s="293"/>
      <c r="IMQ19" s="293"/>
      <c r="IMR19" s="293"/>
      <c r="IMS19" s="293"/>
      <c r="IMT19" s="293"/>
      <c r="IMU19" s="293"/>
      <c r="IMV19" s="293"/>
      <c r="IMW19" s="293"/>
      <c r="IMX19" s="293"/>
      <c r="IMY19" s="293"/>
      <c r="IMZ19" s="293"/>
      <c r="INA19" s="293"/>
      <c r="INB19" s="293"/>
      <c r="INC19" s="293"/>
      <c r="IND19" s="293"/>
      <c r="INE19" s="293"/>
      <c r="INF19" s="293"/>
      <c r="ING19" s="293"/>
      <c r="INH19" s="293"/>
      <c r="INI19" s="293"/>
      <c r="INJ19" s="293"/>
      <c r="INK19" s="293"/>
      <c r="INL19" s="293"/>
      <c r="INM19" s="293"/>
      <c r="INN19" s="293"/>
      <c r="INO19" s="293"/>
      <c r="INP19" s="293"/>
      <c r="INQ19" s="293"/>
      <c r="INR19" s="293"/>
      <c r="INS19" s="293"/>
      <c r="INT19" s="293"/>
      <c r="INU19" s="293"/>
      <c r="INV19" s="293"/>
      <c r="INW19" s="293"/>
      <c r="INX19" s="293"/>
      <c r="INY19" s="293"/>
      <c r="INZ19" s="293"/>
      <c r="IOA19" s="293"/>
      <c r="IOB19" s="293"/>
      <c r="IOC19" s="293"/>
      <c r="IOD19" s="293"/>
      <c r="IOE19" s="293"/>
      <c r="IOF19" s="293"/>
      <c r="IOG19" s="293"/>
      <c r="IOH19" s="293"/>
      <c r="IOI19" s="293"/>
      <c r="IOJ19" s="293"/>
      <c r="IOK19" s="293"/>
      <c r="IOL19" s="293"/>
      <c r="IOM19" s="293"/>
      <c r="ION19" s="293"/>
      <c r="IOO19" s="293"/>
      <c r="IOP19" s="293"/>
      <c r="IOQ19" s="293"/>
      <c r="IOR19" s="293"/>
      <c r="IOS19" s="293"/>
      <c r="IOT19" s="293"/>
      <c r="IOU19" s="293"/>
      <c r="IOV19" s="293"/>
      <c r="IOW19" s="293"/>
      <c r="IOX19" s="293"/>
      <c r="IOY19" s="293"/>
      <c r="IOZ19" s="293"/>
      <c r="IPA19" s="293"/>
      <c r="IPB19" s="293"/>
      <c r="IPC19" s="293"/>
      <c r="IPD19" s="293"/>
      <c r="IPE19" s="293"/>
      <c r="IPF19" s="293"/>
      <c r="IPG19" s="293"/>
      <c r="IPH19" s="293"/>
      <c r="IPI19" s="293"/>
      <c r="IPJ19" s="293"/>
      <c r="IPK19" s="293"/>
      <c r="IPL19" s="293"/>
      <c r="IPM19" s="293"/>
      <c r="IPN19" s="293"/>
      <c r="IPO19" s="293"/>
      <c r="IPP19" s="293"/>
      <c r="IPQ19" s="293"/>
      <c r="IPR19" s="293"/>
      <c r="IPS19" s="293"/>
      <c r="IPT19" s="293"/>
      <c r="IPU19" s="293"/>
      <c r="IPV19" s="293"/>
      <c r="IPW19" s="293"/>
      <c r="IPX19" s="293"/>
      <c r="IPY19" s="293"/>
      <c r="IPZ19" s="293"/>
      <c r="IQA19" s="293"/>
      <c r="IQB19" s="293"/>
      <c r="IQC19" s="293"/>
      <c r="IQD19" s="293"/>
      <c r="IQE19" s="293"/>
      <c r="IQF19" s="293"/>
      <c r="IQG19" s="293"/>
      <c r="IQH19" s="293"/>
      <c r="IQI19" s="293"/>
      <c r="IQJ19" s="293"/>
      <c r="IQK19" s="293"/>
      <c r="IQL19" s="293"/>
      <c r="IQM19" s="293"/>
      <c r="IQN19" s="293"/>
      <c r="IQO19" s="293"/>
      <c r="IQP19" s="293"/>
      <c r="IQQ19" s="293"/>
      <c r="IQR19" s="293"/>
      <c r="IQS19" s="293"/>
      <c r="IQT19" s="293"/>
      <c r="IQU19" s="293"/>
      <c r="IQV19" s="293"/>
      <c r="IQW19" s="293"/>
      <c r="IQX19" s="293"/>
      <c r="IQY19" s="293"/>
      <c r="IQZ19" s="293"/>
      <c r="IRA19" s="293"/>
      <c r="IRB19" s="293"/>
      <c r="IRC19" s="293"/>
      <c r="IRD19" s="293"/>
      <c r="IRE19" s="293"/>
      <c r="IRF19" s="293"/>
      <c r="IRG19" s="293"/>
      <c r="IRH19" s="293"/>
      <c r="IRI19" s="293"/>
      <c r="IRJ19" s="293"/>
      <c r="IRK19" s="293"/>
      <c r="IRL19" s="293"/>
      <c r="IRM19" s="293"/>
      <c r="IRN19" s="293"/>
      <c r="IRO19" s="293"/>
      <c r="IRP19" s="293"/>
      <c r="IRQ19" s="293"/>
      <c r="IRR19" s="293"/>
      <c r="IRS19" s="293"/>
      <c r="IRT19" s="293"/>
      <c r="IRU19" s="293"/>
      <c r="IRV19" s="293"/>
      <c r="IRW19" s="293"/>
      <c r="IRX19" s="293"/>
      <c r="IRY19" s="293"/>
      <c r="IRZ19" s="293"/>
      <c r="ISA19" s="293"/>
      <c r="ISB19" s="293"/>
      <c r="ISC19" s="293"/>
      <c r="ISD19" s="293"/>
      <c r="ISE19" s="293"/>
      <c r="ISF19" s="293"/>
      <c r="ISG19" s="293"/>
      <c r="ISH19" s="293"/>
      <c r="ISI19" s="293"/>
      <c r="ISJ19" s="293"/>
      <c r="ISK19" s="293"/>
      <c r="ISL19" s="293"/>
      <c r="ISM19" s="293"/>
      <c r="ISN19" s="293"/>
      <c r="ISO19" s="293"/>
      <c r="ISP19" s="293"/>
      <c r="ISQ19" s="293"/>
      <c r="ISR19" s="293"/>
      <c r="ISS19" s="293"/>
      <c r="IST19" s="293"/>
      <c r="ISU19" s="293"/>
      <c r="ISV19" s="293"/>
      <c r="ISW19" s="293"/>
      <c r="ISX19" s="293"/>
      <c r="ISY19" s="293"/>
      <c r="ISZ19" s="293"/>
      <c r="ITA19" s="293"/>
      <c r="ITB19" s="293"/>
      <c r="ITC19" s="293"/>
      <c r="ITD19" s="293"/>
      <c r="ITE19" s="293"/>
      <c r="ITF19" s="293"/>
      <c r="ITG19" s="293"/>
      <c r="ITH19" s="293"/>
      <c r="ITI19" s="293"/>
      <c r="ITJ19" s="293"/>
      <c r="ITK19" s="293"/>
      <c r="ITL19" s="293"/>
      <c r="ITM19" s="293"/>
      <c r="ITN19" s="293"/>
      <c r="ITO19" s="293"/>
      <c r="ITP19" s="293"/>
      <c r="ITQ19" s="293"/>
      <c r="ITR19" s="293"/>
      <c r="ITS19" s="293"/>
      <c r="ITT19" s="293"/>
      <c r="ITU19" s="293"/>
      <c r="ITV19" s="293"/>
      <c r="ITW19" s="293"/>
      <c r="ITX19" s="293"/>
      <c r="ITY19" s="293"/>
      <c r="ITZ19" s="293"/>
      <c r="IUA19" s="293"/>
      <c r="IUB19" s="293"/>
      <c r="IUC19" s="293"/>
      <c r="IUD19" s="293"/>
      <c r="IUE19" s="293"/>
      <c r="IUF19" s="293"/>
      <c r="IUG19" s="293"/>
      <c r="IUH19" s="293"/>
      <c r="IUI19" s="293"/>
      <c r="IUJ19" s="293"/>
      <c r="IUK19" s="293"/>
      <c r="IUL19" s="293"/>
      <c r="IUM19" s="293"/>
      <c r="IUN19" s="293"/>
      <c r="IUO19" s="293"/>
      <c r="IUP19" s="293"/>
      <c r="IUQ19" s="293"/>
      <c r="IUR19" s="293"/>
      <c r="IUS19" s="293"/>
      <c r="IUT19" s="293"/>
      <c r="IUU19" s="293"/>
      <c r="IUV19" s="293"/>
      <c r="IUW19" s="293"/>
      <c r="IUX19" s="293"/>
      <c r="IUY19" s="293"/>
      <c r="IUZ19" s="293"/>
      <c r="IVA19" s="293"/>
      <c r="IVB19" s="293"/>
      <c r="IVC19" s="293"/>
      <c r="IVD19" s="293"/>
      <c r="IVE19" s="293"/>
      <c r="IVF19" s="293"/>
      <c r="IVG19" s="293"/>
      <c r="IVH19" s="293"/>
      <c r="IVI19" s="293"/>
      <c r="IVJ19" s="293"/>
      <c r="IVK19" s="293"/>
      <c r="IVL19" s="293"/>
      <c r="IVM19" s="293"/>
      <c r="IVN19" s="293"/>
      <c r="IVO19" s="293"/>
      <c r="IVP19" s="293"/>
      <c r="IVQ19" s="293"/>
      <c r="IVR19" s="293"/>
      <c r="IVS19" s="293"/>
      <c r="IVT19" s="293"/>
      <c r="IVU19" s="293"/>
      <c r="IVV19" s="293"/>
      <c r="IVW19" s="293"/>
      <c r="IVX19" s="293"/>
      <c r="IVY19" s="293"/>
      <c r="IVZ19" s="293"/>
      <c r="IWA19" s="293"/>
      <c r="IWB19" s="293"/>
      <c r="IWC19" s="293"/>
      <c r="IWD19" s="293"/>
      <c r="IWE19" s="293"/>
      <c r="IWF19" s="293"/>
      <c r="IWG19" s="293"/>
      <c r="IWH19" s="293"/>
      <c r="IWI19" s="293"/>
      <c r="IWJ19" s="293"/>
      <c r="IWK19" s="293"/>
      <c r="IWL19" s="293"/>
      <c r="IWM19" s="293"/>
      <c r="IWN19" s="293"/>
      <c r="IWO19" s="293"/>
      <c r="IWP19" s="293"/>
      <c r="IWQ19" s="293"/>
      <c r="IWR19" s="293"/>
      <c r="IWS19" s="293"/>
      <c r="IWT19" s="293"/>
      <c r="IWU19" s="293"/>
      <c r="IWV19" s="293"/>
      <c r="IWW19" s="293"/>
      <c r="IWX19" s="293"/>
      <c r="IWY19" s="293"/>
      <c r="IWZ19" s="293"/>
      <c r="IXA19" s="293"/>
      <c r="IXB19" s="293"/>
      <c r="IXC19" s="293"/>
      <c r="IXD19" s="293"/>
      <c r="IXE19" s="293"/>
      <c r="IXF19" s="293"/>
      <c r="IXG19" s="293"/>
      <c r="IXH19" s="293"/>
      <c r="IXI19" s="293"/>
      <c r="IXJ19" s="293"/>
      <c r="IXK19" s="293"/>
      <c r="IXL19" s="293"/>
      <c r="IXM19" s="293"/>
      <c r="IXN19" s="293"/>
      <c r="IXO19" s="293"/>
      <c r="IXP19" s="293"/>
      <c r="IXQ19" s="293"/>
      <c r="IXR19" s="293"/>
      <c r="IXS19" s="293"/>
      <c r="IXT19" s="293"/>
      <c r="IXU19" s="293"/>
      <c r="IXV19" s="293"/>
      <c r="IXW19" s="293"/>
      <c r="IXX19" s="293"/>
      <c r="IXY19" s="293"/>
      <c r="IXZ19" s="293"/>
      <c r="IYA19" s="293"/>
      <c r="IYB19" s="293"/>
      <c r="IYC19" s="293"/>
      <c r="IYD19" s="293"/>
      <c r="IYE19" s="293"/>
      <c r="IYF19" s="293"/>
      <c r="IYG19" s="293"/>
      <c r="IYH19" s="293"/>
      <c r="IYI19" s="293"/>
      <c r="IYJ19" s="293"/>
      <c r="IYK19" s="293"/>
      <c r="IYL19" s="293"/>
      <c r="IYM19" s="293"/>
      <c r="IYN19" s="293"/>
      <c r="IYO19" s="293"/>
      <c r="IYP19" s="293"/>
      <c r="IYQ19" s="293"/>
      <c r="IYR19" s="293"/>
      <c r="IYS19" s="293"/>
      <c r="IYT19" s="293"/>
      <c r="IYU19" s="293"/>
      <c r="IYV19" s="293"/>
      <c r="IYW19" s="293"/>
      <c r="IYX19" s="293"/>
      <c r="IYY19" s="293"/>
      <c r="IYZ19" s="293"/>
      <c r="IZA19" s="293"/>
      <c r="IZB19" s="293"/>
      <c r="IZC19" s="293"/>
      <c r="IZD19" s="293"/>
      <c r="IZE19" s="293"/>
      <c r="IZF19" s="293"/>
      <c r="IZG19" s="293"/>
      <c r="IZH19" s="293"/>
      <c r="IZI19" s="293"/>
      <c r="IZJ19" s="293"/>
      <c r="IZK19" s="293"/>
      <c r="IZL19" s="293"/>
      <c r="IZM19" s="293"/>
      <c r="IZN19" s="293"/>
      <c r="IZO19" s="293"/>
      <c r="IZP19" s="293"/>
      <c r="IZQ19" s="293"/>
      <c r="IZR19" s="293"/>
      <c r="IZS19" s="293"/>
      <c r="IZT19" s="293"/>
      <c r="IZU19" s="293"/>
      <c r="IZV19" s="293"/>
      <c r="IZW19" s="293"/>
      <c r="IZX19" s="293"/>
      <c r="IZY19" s="293"/>
      <c r="IZZ19" s="293"/>
      <c r="JAA19" s="293"/>
      <c r="JAB19" s="293"/>
      <c r="JAC19" s="293"/>
      <c r="JAD19" s="293"/>
      <c r="JAE19" s="293"/>
      <c r="JAF19" s="293"/>
      <c r="JAG19" s="293"/>
      <c r="JAH19" s="293"/>
      <c r="JAI19" s="293"/>
      <c r="JAJ19" s="293"/>
      <c r="JAK19" s="293"/>
      <c r="JAL19" s="293"/>
      <c r="JAM19" s="293"/>
      <c r="JAN19" s="293"/>
      <c r="JAO19" s="293"/>
      <c r="JAP19" s="293"/>
      <c r="JAQ19" s="293"/>
      <c r="JAR19" s="293"/>
      <c r="JAS19" s="293"/>
      <c r="JAT19" s="293"/>
      <c r="JAU19" s="293"/>
      <c r="JAV19" s="293"/>
      <c r="JAW19" s="293"/>
      <c r="JAX19" s="293"/>
      <c r="JAY19" s="293"/>
      <c r="JAZ19" s="293"/>
      <c r="JBA19" s="293"/>
      <c r="JBB19" s="293"/>
      <c r="JBC19" s="293"/>
      <c r="JBD19" s="293"/>
      <c r="JBE19" s="293"/>
      <c r="JBF19" s="293"/>
      <c r="JBG19" s="293"/>
      <c r="JBH19" s="293"/>
      <c r="JBI19" s="293"/>
      <c r="JBJ19" s="293"/>
      <c r="JBK19" s="293"/>
      <c r="JBL19" s="293"/>
      <c r="JBM19" s="293"/>
      <c r="JBN19" s="293"/>
      <c r="JBO19" s="293"/>
      <c r="JBP19" s="293"/>
      <c r="JBQ19" s="293"/>
      <c r="JBR19" s="293"/>
      <c r="JBS19" s="293"/>
      <c r="JBT19" s="293"/>
      <c r="JBU19" s="293"/>
      <c r="JBV19" s="293"/>
      <c r="JBW19" s="293"/>
      <c r="JBX19" s="293"/>
      <c r="JBY19" s="293"/>
      <c r="JBZ19" s="293"/>
      <c r="JCA19" s="293"/>
      <c r="JCB19" s="293"/>
      <c r="JCC19" s="293"/>
      <c r="JCD19" s="293"/>
      <c r="JCE19" s="293"/>
      <c r="JCF19" s="293"/>
      <c r="JCG19" s="293"/>
      <c r="JCH19" s="293"/>
      <c r="JCI19" s="293"/>
      <c r="JCJ19" s="293"/>
      <c r="JCK19" s="293"/>
      <c r="JCL19" s="293"/>
      <c r="JCM19" s="293"/>
      <c r="JCN19" s="293"/>
      <c r="JCO19" s="293"/>
      <c r="JCP19" s="293"/>
      <c r="JCQ19" s="293"/>
      <c r="JCR19" s="293"/>
      <c r="JCS19" s="293"/>
      <c r="JCT19" s="293"/>
      <c r="JCU19" s="293"/>
      <c r="JCV19" s="293"/>
      <c r="JCW19" s="293"/>
      <c r="JCX19" s="293"/>
      <c r="JCY19" s="293"/>
      <c r="JCZ19" s="293"/>
      <c r="JDA19" s="293"/>
      <c r="JDB19" s="293"/>
      <c r="JDC19" s="293"/>
      <c r="JDD19" s="293"/>
      <c r="JDE19" s="293"/>
      <c r="JDF19" s="293"/>
      <c r="JDG19" s="293"/>
      <c r="JDH19" s="293"/>
      <c r="JDI19" s="293"/>
      <c r="JDJ19" s="293"/>
      <c r="JDK19" s="293"/>
      <c r="JDL19" s="293"/>
      <c r="JDM19" s="293"/>
      <c r="JDN19" s="293"/>
      <c r="JDO19" s="293"/>
      <c r="JDP19" s="293"/>
      <c r="JDQ19" s="293"/>
      <c r="JDR19" s="293"/>
      <c r="JDS19" s="293"/>
      <c r="JDT19" s="293"/>
      <c r="JDU19" s="293"/>
      <c r="JDV19" s="293"/>
      <c r="JDW19" s="293"/>
      <c r="JDX19" s="293"/>
      <c r="JDY19" s="293"/>
      <c r="JDZ19" s="293"/>
      <c r="JEA19" s="293"/>
      <c r="JEB19" s="293"/>
      <c r="JEC19" s="293"/>
      <c r="JED19" s="293"/>
      <c r="JEE19" s="293"/>
      <c r="JEF19" s="293"/>
      <c r="JEG19" s="293"/>
      <c r="JEH19" s="293"/>
      <c r="JEI19" s="293"/>
      <c r="JEJ19" s="293"/>
      <c r="JEK19" s="293"/>
      <c r="JEL19" s="293"/>
      <c r="JEM19" s="293"/>
      <c r="JEN19" s="293"/>
      <c r="JEO19" s="293"/>
      <c r="JEP19" s="293"/>
      <c r="JEQ19" s="293"/>
      <c r="JER19" s="293"/>
      <c r="JES19" s="293"/>
      <c r="JET19" s="293"/>
      <c r="JEU19" s="293"/>
      <c r="JEV19" s="293"/>
      <c r="JEW19" s="293"/>
      <c r="JEX19" s="293"/>
      <c r="JEY19" s="293"/>
      <c r="JEZ19" s="293"/>
      <c r="JFA19" s="293"/>
      <c r="JFB19" s="293"/>
      <c r="JFC19" s="293"/>
      <c r="JFD19" s="293"/>
      <c r="JFE19" s="293"/>
      <c r="JFF19" s="293"/>
      <c r="JFG19" s="293"/>
      <c r="JFH19" s="293"/>
      <c r="JFI19" s="293"/>
      <c r="JFJ19" s="293"/>
      <c r="JFK19" s="293"/>
      <c r="JFL19" s="293"/>
      <c r="JFM19" s="293"/>
      <c r="JFN19" s="293"/>
      <c r="JFO19" s="293"/>
      <c r="JFP19" s="293"/>
      <c r="JFQ19" s="293"/>
      <c r="JFR19" s="293"/>
      <c r="JFS19" s="293"/>
      <c r="JFT19" s="293"/>
      <c r="JFU19" s="293"/>
      <c r="JFV19" s="293"/>
      <c r="JFW19" s="293"/>
      <c r="JFX19" s="293"/>
      <c r="JFY19" s="293"/>
      <c r="JFZ19" s="293"/>
      <c r="JGA19" s="293"/>
      <c r="JGB19" s="293"/>
      <c r="JGC19" s="293"/>
      <c r="JGD19" s="293"/>
      <c r="JGE19" s="293"/>
      <c r="JGF19" s="293"/>
      <c r="JGG19" s="293"/>
      <c r="JGH19" s="293"/>
      <c r="JGI19" s="293"/>
      <c r="JGJ19" s="293"/>
      <c r="JGK19" s="293"/>
      <c r="JGL19" s="293"/>
      <c r="JGM19" s="293"/>
      <c r="JGN19" s="293"/>
      <c r="JGO19" s="293"/>
      <c r="JGP19" s="293"/>
      <c r="JGQ19" s="293"/>
      <c r="JGR19" s="293"/>
      <c r="JGS19" s="293"/>
      <c r="JGT19" s="293"/>
      <c r="JGU19" s="293"/>
      <c r="JGV19" s="293"/>
      <c r="JGW19" s="293"/>
      <c r="JGX19" s="293"/>
      <c r="JGY19" s="293"/>
      <c r="JGZ19" s="293"/>
      <c r="JHA19" s="293"/>
      <c r="JHB19" s="293"/>
      <c r="JHC19" s="293"/>
      <c r="JHD19" s="293"/>
      <c r="JHE19" s="293"/>
      <c r="JHF19" s="293"/>
      <c r="JHG19" s="293"/>
      <c r="JHH19" s="293"/>
      <c r="JHI19" s="293"/>
      <c r="JHJ19" s="293"/>
      <c r="JHK19" s="293"/>
      <c r="JHL19" s="293"/>
      <c r="JHM19" s="293"/>
      <c r="JHN19" s="293"/>
      <c r="JHO19" s="293"/>
      <c r="JHP19" s="293"/>
      <c r="JHQ19" s="293"/>
      <c r="JHR19" s="293"/>
      <c r="JHS19" s="293"/>
      <c r="JHT19" s="293"/>
      <c r="JHU19" s="293"/>
      <c r="JHV19" s="293"/>
      <c r="JHW19" s="293"/>
      <c r="JHX19" s="293"/>
      <c r="JHY19" s="293"/>
      <c r="JHZ19" s="293"/>
      <c r="JIA19" s="293"/>
      <c r="JIB19" s="293"/>
      <c r="JIC19" s="293"/>
      <c r="JID19" s="293"/>
      <c r="JIE19" s="293"/>
      <c r="JIF19" s="293"/>
      <c r="JIG19" s="293"/>
      <c r="JIH19" s="293"/>
      <c r="JII19" s="293"/>
      <c r="JIJ19" s="293"/>
      <c r="JIK19" s="293"/>
      <c r="JIL19" s="293"/>
      <c r="JIM19" s="293"/>
      <c r="JIN19" s="293"/>
      <c r="JIO19" s="293"/>
      <c r="JIP19" s="293"/>
      <c r="JIQ19" s="293"/>
      <c r="JIR19" s="293"/>
      <c r="JIS19" s="293"/>
      <c r="JIT19" s="293"/>
      <c r="JIU19" s="293"/>
      <c r="JIV19" s="293"/>
      <c r="JIW19" s="293"/>
      <c r="JIX19" s="293"/>
      <c r="JIY19" s="293"/>
      <c r="JIZ19" s="293"/>
      <c r="JJA19" s="293"/>
      <c r="JJB19" s="293"/>
      <c r="JJC19" s="293"/>
      <c r="JJD19" s="293"/>
      <c r="JJE19" s="293"/>
      <c r="JJF19" s="293"/>
      <c r="JJG19" s="293"/>
      <c r="JJH19" s="293"/>
      <c r="JJI19" s="293"/>
      <c r="JJJ19" s="293"/>
      <c r="JJK19" s="293"/>
      <c r="JJL19" s="293"/>
      <c r="JJM19" s="293"/>
      <c r="JJN19" s="293"/>
      <c r="JJO19" s="293"/>
      <c r="JJP19" s="293"/>
      <c r="JJQ19" s="293"/>
      <c r="JJR19" s="293"/>
      <c r="JJS19" s="293"/>
      <c r="JJT19" s="293"/>
      <c r="JJU19" s="293"/>
      <c r="JJV19" s="293"/>
      <c r="JJW19" s="293"/>
      <c r="JJX19" s="293"/>
      <c r="JJY19" s="293"/>
      <c r="JJZ19" s="293"/>
      <c r="JKA19" s="293"/>
      <c r="JKB19" s="293"/>
      <c r="JKC19" s="293"/>
      <c r="JKD19" s="293"/>
      <c r="JKE19" s="293"/>
      <c r="JKF19" s="293"/>
      <c r="JKG19" s="293"/>
      <c r="JKH19" s="293"/>
      <c r="JKI19" s="293"/>
      <c r="JKJ19" s="293"/>
      <c r="JKK19" s="293"/>
      <c r="JKL19" s="293"/>
      <c r="JKM19" s="293"/>
      <c r="JKN19" s="293"/>
      <c r="JKO19" s="293"/>
      <c r="JKP19" s="293"/>
      <c r="JKQ19" s="293"/>
      <c r="JKR19" s="293"/>
      <c r="JKS19" s="293"/>
      <c r="JKT19" s="293"/>
      <c r="JKU19" s="293"/>
      <c r="JKV19" s="293"/>
      <c r="JKW19" s="293"/>
      <c r="JKX19" s="293"/>
      <c r="JKY19" s="293"/>
      <c r="JKZ19" s="293"/>
      <c r="JLA19" s="293"/>
      <c r="JLB19" s="293"/>
      <c r="JLC19" s="293"/>
      <c r="JLD19" s="293"/>
      <c r="JLE19" s="293"/>
      <c r="JLF19" s="293"/>
      <c r="JLG19" s="293"/>
      <c r="JLH19" s="293"/>
      <c r="JLI19" s="293"/>
      <c r="JLJ19" s="293"/>
      <c r="JLK19" s="293"/>
      <c r="JLL19" s="293"/>
      <c r="JLM19" s="293"/>
      <c r="JLN19" s="293"/>
      <c r="JLO19" s="293"/>
      <c r="JLP19" s="293"/>
      <c r="JLQ19" s="293"/>
      <c r="JLR19" s="293"/>
      <c r="JLS19" s="293"/>
      <c r="JLT19" s="293"/>
      <c r="JLU19" s="293"/>
      <c r="JLV19" s="293"/>
      <c r="JLW19" s="293"/>
      <c r="JLX19" s="293"/>
      <c r="JLY19" s="293"/>
      <c r="JLZ19" s="293"/>
      <c r="JMA19" s="293"/>
      <c r="JMB19" s="293"/>
      <c r="JMC19" s="293"/>
      <c r="JMD19" s="293"/>
      <c r="JME19" s="293"/>
      <c r="JMF19" s="293"/>
      <c r="JMG19" s="293"/>
      <c r="JMH19" s="293"/>
      <c r="JMI19" s="293"/>
      <c r="JMJ19" s="293"/>
      <c r="JMK19" s="293"/>
      <c r="JML19" s="293"/>
      <c r="JMM19" s="293"/>
      <c r="JMN19" s="293"/>
      <c r="JMO19" s="293"/>
      <c r="JMP19" s="293"/>
      <c r="JMQ19" s="293"/>
      <c r="JMR19" s="293"/>
      <c r="JMS19" s="293"/>
      <c r="JMT19" s="293"/>
      <c r="JMU19" s="293"/>
      <c r="JMV19" s="293"/>
      <c r="JMW19" s="293"/>
      <c r="JMX19" s="293"/>
      <c r="JMY19" s="293"/>
      <c r="JMZ19" s="293"/>
      <c r="JNA19" s="293"/>
      <c r="JNB19" s="293"/>
      <c r="JNC19" s="293"/>
      <c r="JND19" s="293"/>
      <c r="JNE19" s="293"/>
      <c r="JNF19" s="293"/>
      <c r="JNG19" s="293"/>
      <c r="JNH19" s="293"/>
      <c r="JNI19" s="293"/>
      <c r="JNJ19" s="293"/>
      <c r="JNK19" s="293"/>
      <c r="JNL19" s="293"/>
      <c r="JNM19" s="293"/>
      <c r="JNN19" s="293"/>
      <c r="JNO19" s="293"/>
      <c r="JNP19" s="293"/>
      <c r="JNQ19" s="293"/>
      <c r="JNR19" s="293"/>
      <c r="JNS19" s="293"/>
      <c r="JNT19" s="293"/>
      <c r="JNU19" s="293"/>
      <c r="JNV19" s="293"/>
      <c r="JNW19" s="293"/>
      <c r="JNX19" s="293"/>
      <c r="JNY19" s="293"/>
      <c r="JNZ19" s="293"/>
      <c r="JOA19" s="293"/>
      <c r="JOB19" s="293"/>
      <c r="JOC19" s="293"/>
      <c r="JOD19" s="293"/>
      <c r="JOE19" s="293"/>
      <c r="JOF19" s="293"/>
      <c r="JOG19" s="293"/>
      <c r="JOH19" s="293"/>
      <c r="JOI19" s="293"/>
      <c r="JOJ19" s="293"/>
      <c r="JOK19" s="293"/>
      <c r="JOL19" s="293"/>
      <c r="JOM19" s="293"/>
      <c r="JON19" s="293"/>
      <c r="JOO19" s="293"/>
      <c r="JOP19" s="293"/>
      <c r="JOQ19" s="293"/>
      <c r="JOR19" s="293"/>
      <c r="JOS19" s="293"/>
      <c r="JOT19" s="293"/>
      <c r="JOU19" s="293"/>
      <c r="JOV19" s="293"/>
      <c r="JOW19" s="293"/>
      <c r="JOX19" s="293"/>
      <c r="JOY19" s="293"/>
      <c r="JOZ19" s="293"/>
      <c r="JPA19" s="293"/>
      <c r="JPB19" s="293"/>
      <c r="JPC19" s="293"/>
      <c r="JPD19" s="293"/>
      <c r="JPE19" s="293"/>
      <c r="JPF19" s="293"/>
      <c r="JPG19" s="293"/>
      <c r="JPH19" s="293"/>
      <c r="JPI19" s="293"/>
      <c r="JPJ19" s="293"/>
      <c r="JPK19" s="293"/>
      <c r="JPL19" s="293"/>
      <c r="JPM19" s="293"/>
      <c r="JPN19" s="293"/>
      <c r="JPO19" s="293"/>
      <c r="JPP19" s="293"/>
      <c r="JPQ19" s="293"/>
      <c r="JPR19" s="293"/>
      <c r="JPS19" s="293"/>
      <c r="JPT19" s="293"/>
      <c r="JPU19" s="293"/>
      <c r="JPV19" s="293"/>
      <c r="JPW19" s="293"/>
      <c r="JPX19" s="293"/>
      <c r="JPY19" s="293"/>
      <c r="JPZ19" s="293"/>
      <c r="JQA19" s="293"/>
      <c r="JQB19" s="293"/>
      <c r="JQC19" s="293"/>
      <c r="JQD19" s="293"/>
      <c r="JQE19" s="293"/>
      <c r="JQF19" s="293"/>
      <c r="JQG19" s="293"/>
      <c r="JQH19" s="293"/>
      <c r="JQI19" s="293"/>
      <c r="JQJ19" s="293"/>
      <c r="JQK19" s="293"/>
      <c r="JQL19" s="293"/>
      <c r="JQM19" s="293"/>
      <c r="JQN19" s="293"/>
      <c r="JQO19" s="293"/>
      <c r="JQP19" s="293"/>
      <c r="JQQ19" s="293"/>
      <c r="JQR19" s="293"/>
      <c r="JQS19" s="293"/>
      <c r="JQT19" s="293"/>
      <c r="JQU19" s="293"/>
      <c r="JQV19" s="293"/>
      <c r="JQW19" s="293"/>
      <c r="JQX19" s="293"/>
      <c r="JQY19" s="293"/>
      <c r="JQZ19" s="293"/>
      <c r="JRA19" s="293"/>
      <c r="JRB19" s="293"/>
      <c r="JRC19" s="293"/>
      <c r="JRD19" s="293"/>
      <c r="JRE19" s="293"/>
      <c r="JRF19" s="293"/>
      <c r="JRG19" s="293"/>
      <c r="JRH19" s="293"/>
      <c r="JRI19" s="293"/>
      <c r="JRJ19" s="293"/>
      <c r="JRK19" s="293"/>
      <c r="JRL19" s="293"/>
      <c r="JRM19" s="293"/>
      <c r="JRN19" s="293"/>
      <c r="JRO19" s="293"/>
      <c r="JRP19" s="293"/>
      <c r="JRQ19" s="293"/>
      <c r="JRR19" s="293"/>
      <c r="JRS19" s="293"/>
      <c r="JRT19" s="293"/>
      <c r="JRU19" s="293"/>
      <c r="JRV19" s="293"/>
      <c r="JRW19" s="293"/>
      <c r="JRX19" s="293"/>
      <c r="JRY19" s="293"/>
      <c r="JRZ19" s="293"/>
      <c r="JSA19" s="293"/>
      <c r="JSB19" s="293"/>
      <c r="JSC19" s="293"/>
      <c r="JSD19" s="293"/>
      <c r="JSE19" s="293"/>
      <c r="JSF19" s="293"/>
      <c r="JSG19" s="293"/>
      <c r="JSH19" s="293"/>
      <c r="JSI19" s="293"/>
      <c r="JSJ19" s="293"/>
      <c r="JSK19" s="293"/>
      <c r="JSL19" s="293"/>
      <c r="JSM19" s="293"/>
      <c r="JSN19" s="293"/>
      <c r="JSO19" s="293"/>
      <c r="JSP19" s="293"/>
      <c r="JSQ19" s="293"/>
      <c r="JSR19" s="293"/>
      <c r="JSS19" s="293"/>
      <c r="JST19" s="293"/>
      <c r="JSU19" s="293"/>
      <c r="JSV19" s="293"/>
      <c r="JSW19" s="293"/>
      <c r="JSX19" s="293"/>
      <c r="JSY19" s="293"/>
      <c r="JSZ19" s="293"/>
      <c r="JTA19" s="293"/>
      <c r="JTB19" s="293"/>
      <c r="JTC19" s="293"/>
      <c r="JTD19" s="293"/>
      <c r="JTE19" s="293"/>
      <c r="JTF19" s="293"/>
      <c r="JTG19" s="293"/>
      <c r="JTH19" s="293"/>
      <c r="JTI19" s="293"/>
      <c r="JTJ19" s="293"/>
      <c r="JTK19" s="293"/>
      <c r="JTL19" s="293"/>
      <c r="JTM19" s="293"/>
      <c r="JTN19" s="293"/>
      <c r="JTO19" s="293"/>
      <c r="JTP19" s="293"/>
      <c r="JTQ19" s="293"/>
      <c r="JTR19" s="293"/>
      <c r="JTS19" s="293"/>
      <c r="JTT19" s="293"/>
      <c r="JTU19" s="293"/>
      <c r="JTV19" s="293"/>
      <c r="JTW19" s="293"/>
      <c r="JTX19" s="293"/>
      <c r="JTY19" s="293"/>
      <c r="JTZ19" s="293"/>
      <c r="JUA19" s="293"/>
      <c r="JUB19" s="293"/>
      <c r="JUC19" s="293"/>
      <c r="JUD19" s="293"/>
      <c r="JUE19" s="293"/>
      <c r="JUF19" s="293"/>
      <c r="JUG19" s="293"/>
      <c r="JUH19" s="293"/>
      <c r="JUI19" s="293"/>
      <c r="JUJ19" s="293"/>
      <c r="JUK19" s="293"/>
      <c r="JUL19" s="293"/>
      <c r="JUM19" s="293"/>
      <c r="JUN19" s="293"/>
      <c r="JUO19" s="293"/>
      <c r="JUP19" s="293"/>
      <c r="JUQ19" s="293"/>
      <c r="JUR19" s="293"/>
      <c r="JUS19" s="293"/>
      <c r="JUT19" s="293"/>
      <c r="JUU19" s="293"/>
      <c r="JUV19" s="293"/>
      <c r="JUW19" s="293"/>
      <c r="JUX19" s="293"/>
      <c r="JUY19" s="293"/>
      <c r="JUZ19" s="293"/>
      <c r="JVA19" s="293"/>
      <c r="JVB19" s="293"/>
      <c r="JVC19" s="293"/>
      <c r="JVD19" s="293"/>
      <c r="JVE19" s="293"/>
      <c r="JVF19" s="293"/>
      <c r="JVG19" s="293"/>
      <c r="JVH19" s="293"/>
      <c r="JVI19" s="293"/>
      <c r="JVJ19" s="293"/>
      <c r="JVK19" s="293"/>
      <c r="JVL19" s="293"/>
      <c r="JVM19" s="293"/>
      <c r="JVN19" s="293"/>
      <c r="JVO19" s="293"/>
      <c r="JVP19" s="293"/>
      <c r="JVQ19" s="293"/>
      <c r="JVR19" s="293"/>
      <c r="JVS19" s="293"/>
      <c r="JVT19" s="293"/>
      <c r="JVU19" s="293"/>
      <c r="JVV19" s="293"/>
      <c r="JVW19" s="293"/>
      <c r="JVX19" s="293"/>
      <c r="JVY19" s="293"/>
      <c r="JVZ19" s="293"/>
      <c r="JWA19" s="293"/>
      <c r="JWB19" s="293"/>
      <c r="JWC19" s="293"/>
      <c r="JWD19" s="293"/>
      <c r="JWE19" s="293"/>
      <c r="JWF19" s="293"/>
      <c r="JWG19" s="293"/>
      <c r="JWH19" s="293"/>
      <c r="JWI19" s="293"/>
      <c r="JWJ19" s="293"/>
      <c r="JWK19" s="293"/>
      <c r="JWL19" s="293"/>
      <c r="JWM19" s="293"/>
      <c r="JWN19" s="293"/>
      <c r="JWO19" s="293"/>
      <c r="JWP19" s="293"/>
      <c r="JWQ19" s="293"/>
      <c r="JWR19" s="293"/>
      <c r="JWS19" s="293"/>
      <c r="JWT19" s="293"/>
      <c r="JWU19" s="293"/>
      <c r="JWV19" s="293"/>
      <c r="JWW19" s="293"/>
      <c r="JWX19" s="293"/>
      <c r="JWY19" s="293"/>
      <c r="JWZ19" s="293"/>
      <c r="JXA19" s="293"/>
      <c r="JXB19" s="293"/>
      <c r="JXC19" s="293"/>
      <c r="JXD19" s="293"/>
      <c r="JXE19" s="293"/>
      <c r="JXF19" s="293"/>
      <c r="JXG19" s="293"/>
      <c r="JXH19" s="293"/>
      <c r="JXI19" s="293"/>
      <c r="JXJ19" s="293"/>
      <c r="JXK19" s="293"/>
      <c r="JXL19" s="293"/>
      <c r="JXM19" s="293"/>
      <c r="JXN19" s="293"/>
      <c r="JXO19" s="293"/>
      <c r="JXP19" s="293"/>
      <c r="JXQ19" s="293"/>
      <c r="JXR19" s="293"/>
      <c r="JXS19" s="293"/>
      <c r="JXT19" s="293"/>
      <c r="JXU19" s="293"/>
      <c r="JXV19" s="293"/>
      <c r="JXW19" s="293"/>
      <c r="JXX19" s="293"/>
      <c r="JXY19" s="293"/>
      <c r="JXZ19" s="293"/>
      <c r="JYA19" s="293"/>
      <c r="JYB19" s="293"/>
      <c r="JYC19" s="293"/>
      <c r="JYD19" s="293"/>
      <c r="JYE19" s="293"/>
      <c r="JYF19" s="293"/>
      <c r="JYG19" s="293"/>
      <c r="JYH19" s="293"/>
      <c r="JYI19" s="293"/>
      <c r="JYJ19" s="293"/>
      <c r="JYK19" s="293"/>
      <c r="JYL19" s="293"/>
      <c r="JYM19" s="293"/>
      <c r="JYN19" s="293"/>
      <c r="JYO19" s="293"/>
      <c r="JYP19" s="293"/>
      <c r="JYQ19" s="293"/>
      <c r="JYR19" s="293"/>
      <c r="JYS19" s="293"/>
      <c r="JYT19" s="293"/>
      <c r="JYU19" s="293"/>
      <c r="JYV19" s="293"/>
      <c r="JYW19" s="293"/>
      <c r="JYX19" s="293"/>
      <c r="JYY19" s="293"/>
      <c r="JYZ19" s="293"/>
      <c r="JZA19" s="293"/>
      <c r="JZB19" s="293"/>
      <c r="JZC19" s="293"/>
      <c r="JZD19" s="293"/>
      <c r="JZE19" s="293"/>
      <c r="JZF19" s="293"/>
      <c r="JZG19" s="293"/>
      <c r="JZH19" s="293"/>
      <c r="JZI19" s="293"/>
      <c r="JZJ19" s="293"/>
      <c r="JZK19" s="293"/>
      <c r="JZL19" s="293"/>
      <c r="JZM19" s="293"/>
      <c r="JZN19" s="293"/>
      <c r="JZO19" s="293"/>
      <c r="JZP19" s="293"/>
      <c r="JZQ19" s="293"/>
      <c r="JZR19" s="293"/>
      <c r="JZS19" s="293"/>
      <c r="JZT19" s="293"/>
      <c r="JZU19" s="293"/>
      <c r="JZV19" s="293"/>
      <c r="JZW19" s="293"/>
      <c r="JZX19" s="293"/>
      <c r="JZY19" s="293"/>
      <c r="JZZ19" s="293"/>
      <c r="KAA19" s="293"/>
      <c r="KAB19" s="293"/>
      <c r="KAC19" s="293"/>
      <c r="KAD19" s="293"/>
      <c r="KAE19" s="293"/>
      <c r="KAF19" s="293"/>
      <c r="KAG19" s="293"/>
      <c r="KAH19" s="293"/>
      <c r="KAI19" s="293"/>
      <c r="KAJ19" s="293"/>
      <c r="KAK19" s="293"/>
      <c r="KAL19" s="293"/>
      <c r="KAM19" s="293"/>
      <c r="KAN19" s="293"/>
      <c r="KAO19" s="293"/>
      <c r="KAP19" s="293"/>
      <c r="KAQ19" s="293"/>
      <c r="KAR19" s="293"/>
      <c r="KAS19" s="293"/>
      <c r="KAT19" s="293"/>
      <c r="KAU19" s="293"/>
      <c r="KAV19" s="293"/>
      <c r="KAW19" s="293"/>
      <c r="KAX19" s="293"/>
      <c r="KAY19" s="293"/>
      <c r="KAZ19" s="293"/>
      <c r="KBA19" s="293"/>
      <c r="KBB19" s="293"/>
      <c r="KBC19" s="293"/>
      <c r="KBD19" s="293"/>
      <c r="KBE19" s="293"/>
      <c r="KBF19" s="293"/>
      <c r="KBG19" s="293"/>
      <c r="KBH19" s="293"/>
      <c r="KBI19" s="293"/>
      <c r="KBJ19" s="293"/>
      <c r="KBK19" s="293"/>
      <c r="KBL19" s="293"/>
      <c r="KBM19" s="293"/>
      <c r="KBN19" s="293"/>
      <c r="KBO19" s="293"/>
      <c r="KBP19" s="293"/>
      <c r="KBQ19" s="293"/>
      <c r="KBR19" s="293"/>
      <c r="KBS19" s="293"/>
      <c r="KBT19" s="293"/>
      <c r="KBU19" s="293"/>
      <c r="KBV19" s="293"/>
      <c r="KBW19" s="293"/>
      <c r="KBX19" s="293"/>
      <c r="KBY19" s="293"/>
      <c r="KBZ19" s="293"/>
      <c r="KCA19" s="293"/>
      <c r="KCB19" s="293"/>
      <c r="KCC19" s="293"/>
      <c r="KCD19" s="293"/>
      <c r="KCE19" s="293"/>
      <c r="KCF19" s="293"/>
      <c r="KCG19" s="293"/>
      <c r="KCH19" s="293"/>
      <c r="KCI19" s="293"/>
      <c r="KCJ19" s="293"/>
      <c r="KCK19" s="293"/>
      <c r="KCL19" s="293"/>
      <c r="KCM19" s="293"/>
      <c r="KCN19" s="293"/>
      <c r="KCO19" s="293"/>
      <c r="KCP19" s="293"/>
      <c r="KCQ19" s="293"/>
      <c r="KCR19" s="293"/>
      <c r="KCS19" s="293"/>
      <c r="KCT19" s="293"/>
      <c r="KCU19" s="293"/>
      <c r="KCV19" s="293"/>
      <c r="KCW19" s="293"/>
      <c r="KCX19" s="293"/>
      <c r="KCY19" s="293"/>
      <c r="KCZ19" s="293"/>
      <c r="KDA19" s="293"/>
      <c r="KDB19" s="293"/>
      <c r="KDC19" s="293"/>
      <c r="KDD19" s="293"/>
      <c r="KDE19" s="293"/>
      <c r="KDF19" s="293"/>
      <c r="KDG19" s="293"/>
      <c r="KDH19" s="293"/>
      <c r="KDI19" s="293"/>
      <c r="KDJ19" s="293"/>
      <c r="KDK19" s="293"/>
      <c r="KDL19" s="293"/>
      <c r="KDM19" s="293"/>
      <c r="KDN19" s="293"/>
      <c r="KDO19" s="293"/>
      <c r="KDP19" s="293"/>
      <c r="KDQ19" s="293"/>
      <c r="KDR19" s="293"/>
      <c r="KDS19" s="293"/>
      <c r="KDT19" s="293"/>
      <c r="KDU19" s="293"/>
      <c r="KDV19" s="293"/>
      <c r="KDW19" s="293"/>
      <c r="KDX19" s="293"/>
      <c r="KDY19" s="293"/>
      <c r="KDZ19" s="293"/>
      <c r="KEA19" s="293"/>
      <c r="KEB19" s="293"/>
      <c r="KEC19" s="293"/>
      <c r="KED19" s="293"/>
      <c r="KEE19" s="293"/>
      <c r="KEF19" s="293"/>
      <c r="KEG19" s="293"/>
      <c r="KEH19" s="293"/>
      <c r="KEI19" s="293"/>
      <c r="KEJ19" s="293"/>
      <c r="KEK19" s="293"/>
      <c r="KEL19" s="293"/>
      <c r="KEM19" s="293"/>
      <c r="KEN19" s="293"/>
      <c r="KEO19" s="293"/>
      <c r="KEP19" s="293"/>
      <c r="KEQ19" s="293"/>
      <c r="KER19" s="293"/>
      <c r="KES19" s="293"/>
      <c r="KET19" s="293"/>
      <c r="KEU19" s="293"/>
      <c r="KEV19" s="293"/>
      <c r="KEW19" s="293"/>
      <c r="KEX19" s="293"/>
      <c r="KEY19" s="293"/>
      <c r="KEZ19" s="293"/>
      <c r="KFA19" s="293"/>
      <c r="KFB19" s="293"/>
      <c r="KFC19" s="293"/>
      <c r="KFD19" s="293"/>
      <c r="KFE19" s="293"/>
      <c r="KFF19" s="293"/>
      <c r="KFG19" s="293"/>
      <c r="KFH19" s="293"/>
      <c r="KFI19" s="293"/>
      <c r="KFJ19" s="293"/>
      <c r="KFK19" s="293"/>
      <c r="KFL19" s="293"/>
      <c r="KFM19" s="293"/>
      <c r="KFN19" s="293"/>
      <c r="KFO19" s="293"/>
      <c r="KFP19" s="293"/>
      <c r="KFQ19" s="293"/>
      <c r="KFR19" s="293"/>
      <c r="KFS19" s="293"/>
      <c r="KFT19" s="293"/>
      <c r="KFU19" s="293"/>
      <c r="KFV19" s="293"/>
      <c r="KFW19" s="293"/>
      <c r="KFX19" s="293"/>
      <c r="KFY19" s="293"/>
      <c r="KFZ19" s="293"/>
      <c r="KGA19" s="293"/>
      <c r="KGB19" s="293"/>
      <c r="KGC19" s="293"/>
      <c r="KGD19" s="293"/>
      <c r="KGE19" s="293"/>
      <c r="KGF19" s="293"/>
      <c r="KGG19" s="293"/>
      <c r="KGH19" s="293"/>
      <c r="KGI19" s="293"/>
      <c r="KGJ19" s="293"/>
      <c r="KGK19" s="293"/>
      <c r="KGL19" s="293"/>
      <c r="KGM19" s="293"/>
      <c r="KGN19" s="293"/>
      <c r="KGO19" s="293"/>
      <c r="KGP19" s="293"/>
      <c r="KGQ19" s="293"/>
      <c r="KGR19" s="293"/>
      <c r="KGS19" s="293"/>
      <c r="KGT19" s="293"/>
      <c r="KGU19" s="293"/>
      <c r="KGV19" s="293"/>
      <c r="KGW19" s="293"/>
      <c r="KGX19" s="293"/>
      <c r="KGY19" s="293"/>
      <c r="KGZ19" s="293"/>
      <c r="KHA19" s="293"/>
      <c r="KHB19" s="293"/>
      <c r="KHC19" s="293"/>
      <c r="KHD19" s="293"/>
      <c r="KHE19" s="293"/>
      <c r="KHF19" s="293"/>
      <c r="KHG19" s="293"/>
      <c r="KHH19" s="293"/>
      <c r="KHI19" s="293"/>
      <c r="KHJ19" s="293"/>
      <c r="KHK19" s="293"/>
      <c r="KHL19" s="293"/>
      <c r="KHM19" s="293"/>
      <c r="KHN19" s="293"/>
      <c r="KHO19" s="293"/>
      <c r="KHP19" s="293"/>
      <c r="KHQ19" s="293"/>
      <c r="KHR19" s="293"/>
      <c r="KHS19" s="293"/>
      <c r="KHT19" s="293"/>
      <c r="KHU19" s="293"/>
      <c r="KHV19" s="293"/>
      <c r="KHW19" s="293"/>
      <c r="KHX19" s="293"/>
      <c r="KHY19" s="293"/>
      <c r="KHZ19" s="293"/>
      <c r="KIA19" s="293"/>
      <c r="KIB19" s="293"/>
      <c r="KIC19" s="293"/>
      <c r="KID19" s="293"/>
      <c r="KIE19" s="293"/>
      <c r="KIF19" s="293"/>
      <c r="KIG19" s="293"/>
      <c r="KIH19" s="293"/>
      <c r="KII19" s="293"/>
      <c r="KIJ19" s="293"/>
      <c r="KIK19" s="293"/>
      <c r="KIL19" s="293"/>
      <c r="KIM19" s="293"/>
      <c r="KIN19" s="293"/>
      <c r="KIO19" s="293"/>
      <c r="KIP19" s="293"/>
      <c r="KIQ19" s="293"/>
      <c r="KIR19" s="293"/>
      <c r="KIS19" s="293"/>
      <c r="KIT19" s="293"/>
      <c r="KIU19" s="293"/>
      <c r="KIV19" s="293"/>
      <c r="KIW19" s="293"/>
      <c r="KIX19" s="293"/>
      <c r="KIY19" s="293"/>
      <c r="KIZ19" s="293"/>
      <c r="KJA19" s="293"/>
      <c r="KJB19" s="293"/>
      <c r="KJC19" s="293"/>
      <c r="KJD19" s="293"/>
      <c r="KJE19" s="293"/>
      <c r="KJF19" s="293"/>
      <c r="KJG19" s="293"/>
      <c r="KJH19" s="293"/>
      <c r="KJI19" s="293"/>
      <c r="KJJ19" s="293"/>
      <c r="KJK19" s="293"/>
      <c r="KJL19" s="293"/>
      <c r="KJM19" s="293"/>
      <c r="KJN19" s="293"/>
      <c r="KJO19" s="293"/>
      <c r="KJP19" s="293"/>
      <c r="KJQ19" s="293"/>
      <c r="KJR19" s="293"/>
      <c r="KJS19" s="293"/>
      <c r="KJT19" s="293"/>
      <c r="KJU19" s="293"/>
      <c r="KJV19" s="293"/>
      <c r="KJW19" s="293"/>
      <c r="KJX19" s="293"/>
      <c r="KJY19" s="293"/>
      <c r="KJZ19" s="293"/>
      <c r="KKA19" s="293"/>
      <c r="KKB19" s="293"/>
      <c r="KKC19" s="293"/>
      <c r="KKD19" s="293"/>
      <c r="KKE19" s="293"/>
      <c r="KKF19" s="293"/>
      <c r="KKG19" s="293"/>
      <c r="KKH19" s="293"/>
      <c r="KKI19" s="293"/>
      <c r="KKJ19" s="293"/>
      <c r="KKK19" s="293"/>
      <c r="KKL19" s="293"/>
      <c r="KKM19" s="293"/>
      <c r="KKN19" s="293"/>
      <c r="KKO19" s="293"/>
      <c r="KKP19" s="293"/>
      <c r="KKQ19" s="293"/>
      <c r="KKR19" s="293"/>
      <c r="KKS19" s="293"/>
      <c r="KKT19" s="293"/>
      <c r="KKU19" s="293"/>
      <c r="KKV19" s="293"/>
      <c r="KKW19" s="293"/>
      <c r="KKX19" s="293"/>
      <c r="KKY19" s="293"/>
      <c r="KKZ19" s="293"/>
      <c r="KLA19" s="293"/>
      <c r="KLB19" s="293"/>
      <c r="KLC19" s="293"/>
      <c r="KLD19" s="293"/>
      <c r="KLE19" s="293"/>
      <c r="KLF19" s="293"/>
      <c r="KLG19" s="293"/>
      <c r="KLH19" s="293"/>
      <c r="KLI19" s="293"/>
      <c r="KLJ19" s="293"/>
      <c r="KLK19" s="293"/>
      <c r="KLL19" s="293"/>
      <c r="KLM19" s="293"/>
      <c r="KLN19" s="293"/>
      <c r="KLO19" s="293"/>
      <c r="KLP19" s="293"/>
      <c r="KLQ19" s="293"/>
      <c r="KLR19" s="293"/>
      <c r="KLS19" s="293"/>
      <c r="KLT19" s="293"/>
      <c r="KLU19" s="293"/>
      <c r="KLV19" s="293"/>
      <c r="KLW19" s="293"/>
      <c r="KLX19" s="293"/>
      <c r="KLY19" s="293"/>
      <c r="KLZ19" s="293"/>
      <c r="KMA19" s="293"/>
      <c r="KMB19" s="293"/>
      <c r="KMC19" s="293"/>
      <c r="KMD19" s="293"/>
      <c r="KME19" s="293"/>
      <c r="KMF19" s="293"/>
      <c r="KMG19" s="293"/>
      <c r="KMH19" s="293"/>
      <c r="KMI19" s="293"/>
      <c r="KMJ19" s="293"/>
      <c r="KMK19" s="293"/>
      <c r="KML19" s="293"/>
      <c r="KMM19" s="293"/>
      <c r="KMN19" s="293"/>
      <c r="KMO19" s="293"/>
      <c r="KMP19" s="293"/>
      <c r="KMQ19" s="293"/>
      <c r="KMR19" s="293"/>
      <c r="KMS19" s="293"/>
      <c r="KMT19" s="293"/>
      <c r="KMU19" s="293"/>
      <c r="KMV19" s="293"/>
      <c r="KMW19" s="293"/>
      <c r="KMX19" s="293"/>
      <c r="KMY19" s="293"/>
      <c r="KMZ19" s="293"/>
      <c r="KNA19" s="293"/>
      <c r="KNB19" s="293"/>
      <c r="KNC19" s="293"/>
      <c r="KND19" s="293"/>
      <c r="KNE19" s="293"/>
      <c r="KNF19" s="293"/>
      <c r="KNG19" s="293"/>
      <c r="KNH19" s="293"/>
      <c r="KNI19" s="293"/>
      <c r="KNJ19" s="293"/>
      <c r="KNK19" s="293"/>
      <c r="KNL19" s="293"/>
      <c r="KNM19" s="293"/>
      <c r="KNN19" s="293"/>
      <c r="KNO19" s="293"/>
      <c r="KNP19" s="293"/>
      <c r="KNQ19" s="293"/>
      <c r="KNR19" s="293"/>
      <c r="KNS19" s="293"/>
      <c r="KNT19" s="293"/>
      <c r="KNU19" s="293"/>
      <c r="KNV19" s="293"/>
      <c r="KNW19" s="293"/>
      <c r="KNX19" s="293"/>
      <c r="KNY19" s="293"/>
      <c r="KNZ19" s="293"/>
      <c r="KOA19" s="293"/>
      <c r="KOB19" s="293"/>
      <c r="KOC19" s="293"/>
      <c r="KOD19" s="293"/>
      <c r="KOE19" s="293"/>
      <c r="KOF19" s="293"/>
      <c r="KOG19" s="293"/>
      <c r="KOH19" s="293"/>
      <c r="KOI19" s="293"/>
      <c r="KOJ19" s="293"/>
      <c r="KOK19" s="293"/>
      <c r="KOL19" s="293"/>
      <c r="KOM19" s="293"/>
      <c r="KON19" s="293"/>
      <c r="KOO19" s="293"/>
      <c r="KOP19" s="293"/>
      <c r="KOQ19" s="293"/>
      <c r="KOR19" s="293"/>
      <c r="KOS19" s="293"/>
      <c r="KOT19" s="293"/>
      <c r="KOU19" s="293"/>
      <c r="KOV19" s="293"/>
      <c r="KOW19" s="293"/>
      <c r="KOX19" s="293"/>
      <c r="KOY19" s="293"/>
      <c r="KOZ19" s="293"/>
      <c r="KPA19" s="293"/>
      <c r="KPB19" s="293"/>
      <c r="KPC19" s="293"/>
      <c r="KPD19" s="293"/>
      <c r="KPE19" s="293"/>
      <c r="KPF19" s="293"/>
      <c r="KPG19" s="293"/>
      <c r="KPH19" s="293"/>
      <c r="KPI19" s="293"/>
      <c r="KPJ19" s="293"/>
      <c r="KPK19" s="293"/>
      <c r="KPL19" s="293"/>
      <c r="KPM19" s="293"/>
      <c r="KPN19" s="293"/>
      <c r="KPO19" s="293"/>
      <c r="KPP19" s="293"/>
      <c r="KPQ19" s="293"/>
      <c r="KPR19" s="293"/>
      <c r="KPS19" s="293"/>
      <c r="KPT19" s="293"/>
      <c r="KPU19" s="293"/>
      <c r="KPV19" s="293"/>
      <c r="KPW19" s="293"/>
      <c r="KPX19" s="293"/>
      <c r="KPY19" s="293"/>
      <c r="KPZ19" s="293"/>
      <c r="KQA19" s="293"/>
      <c r="KQB19" s="293"/>
      <c r="KQC19" s="293"/>
      <c r="KQD19" s="293"/>
      <c r="KQE19" s="293"/>
      <c r="KQF19" s="293"/>
      <c r="KQG19" s="293"/>
      <c r="KQH19" s="293"/>
      <c r="KQI19" s="293"/>
      <c r="KQJ19" s="293"/>
      <c r="KQK19" s="293"/>
      <c r="KQL19" s="293"/>
      <c r="KQM19" s="293"/>
      <c r="KQN19" s="293"/>
      <c r="KQO19" s="293"/>
      <c r="KQP19" s="293"/>
      <c r="KQQ19" s="293"/>
      <c r="KQR19" s="293"/>
      <c r="KQS19" s="293"/>
      <c r="KQT19" s="293"/>
      <c r="KQU19" s="293"/>
      <c r="KQV19" s="293"/>
      <c r="KQW19" s="293"/>
      <c r="KQX19" s="293"/>
      <c r="KQY19" s="293"/>
      <c r="KQZ19" s="293"/>
      <c r="KRA19" s="293"/>
      <c r="KRB19" s="293"/>
      <c r="KRC19" s="293"/>
      <c r="KRD19" s="293"/>
      <c r="KRE19" s="293"/>
      <c r="KRF19" s="293"/>
      <c r="KRG19" s="293"/>
      <c r="KRH19" s="293"/>
      <c r="KRI19" s="293"/>
      <c r="KRJ19" s="293"/>
      <c r="KRK19" s="293"/>
      <c r="KRL19" s="293"/>
      <c r="KRM19" s="293"/>
      <c r="KRN19" s="293"/>
      <c r="KRO19" s="293"/>
      <c r="KRP19" s="293"/>
      <c r="KRQ19" s="293"/>
      <c r="KRR19" s="293"/>
      <c r="KRS19" s="293"/>
      <c r="KRT19" s="293"/>
      <c r="KRU19" s="293"/>
      <c r="KRV19" s="293"/>
      <c r="KRW19" s="293"/>
      <c r="KRX19" s="293"/>
      <c r="KRY19" s="293"/>
      <c r="KRZ19" s="293"/>
      <c r="KSA19" s="293"/>
      <c r="KSB19" s="293"/>
      <c r="KSC19" s="293"/>
      <c r="KSD19" s="293"/>
      <c r="KSE19" s="293"/>
      <c r="KSF19" s="293"/>
      <c r="KSG19" s="293"/>
      <c r="KSH19" s="293"/>
      <c r="KSI19" s="293"/>
      <c r="KSJ19" s="293"/>
      <c r="KSK19" s="293"/>
      <c r="KSL19" s="293"/>
      <c r="KSM19" s="293"/>
      <c r="KSN19" s="293"/>
      <c r="KSO19" s="293"/>
      <c r="KSP19" s="293"/>
      <c r="KSQ19" s="293"/>
      <c r="KSR19" s="293"/>
      <c r="KSS19" s="293"/>
      <c r="KST19" s="293"/>
      <c r="KSU19" s="293"/>
      <c r="KSV19" s="293"/>
      <c r="KSW19" s="293"/>
      <c r="KSX19" s="293"/>
      <c r="KSY19" s="293"/>
      <c r="KSZ19" s="293"/>
      <c r="KTA19" s="293"/>
      <c r="KTB19" s="293"/>
      <c r="KTC19" s="293"/>
      <c r="KTD19" s="293"/>
      <c r="KTE19" s="293"/>
      <c r="KTF19" s="293"/>
      <c r="KTG19" s="293"/>
      <c r="KTH19" s="293"/>
      <c r="KTI19" s="293"/>
      <c r="KTJ19" s="293"/>
      <c r="KTK19" s="293"/>
      <c r="KTL19" s="293"/>
      <c r="KTM19" s="293"/>
      <c r="KTN19" s="293"/>
      <c r="KTO19" s="293"/>
      <c r="KTP19" s="293"/>
      <c r="KTQ19" s="293"/>
      <c r="KTR19" s="293"/>
      <c r="KTS19" s="293"/>
      <c r="KTT19" s="293"/>
      <c r="KTU19" s="293"/>
      <c r="KTV19" s="293"/>
      <c r="KTW19" s="293"/>
      <c r="KTX19" s="293"/>
      <c r="KTY19" s="293"/>
      <c r="KTZ19" s="293"/>
      <c r="KUA19" s="293"/>
      <c r="KUB19" s="293"/>
      <c r="KUC19" s="293"/>
      <c r="KUD19" s="293"/>
      <c r="KUE19" s="293"/>
      <c r="KUF19" s="293"/>
      <c r="KUG19" s="293"/>
      <c r="KUH19" s="293"/>
      <c r="KUI19" s="293"/>
      <c r="KUJ19" s="293"/>
      <c r="KUK19" s="293"/>
      <c r="KUL19" s="293"/>
      <c r="KUM19" s="293"/>
      <c r="KUN19" s="293"/>
      <c r="KUO19" s="293"/>
      <c r="KUP19" s="293"/>
      <c r="KUQ19" s="293"/>
      <c r="KUR19" s="293"/>
      <c r="KUS19" s="293"/>
      <c r="KUT19" s="293"/>
      <c r="KUU19" s="293"/>
      <c r="KUV19" s="293"/>
      <c r="KUW19" s="293"/>
      <c r="KUX19" s="293"/>
      <c r="KUY19" s="293"/>
      <c r="KUZ19" s="293"/>
      <c r="KVA19" s="293"/>
      <c r="KVB19" s="293"/>
      <c r="KVC19" s="293"/>
      <c r="KVD19" s="293"/>
      <c r="KVE19" s="293"/>
      <c r="KVF19" s="293"/>
      <c r="KVG19" s="293"/>
      <c r="KVH19" s="293"/>
      <c r="KVI19" s="293"/>
      <c r="KVJ19" s="293"/>
      <c r="KVK19" s="293"/>
      <c r="KVL19" s="293"/>
      <c r="KVM19" s="293"/>
      <c r="KVN19" s="293"/>
      <c r="KVO19" s="293"/>
      <c r="KVP19" s="293"/>
      <c r="KVQ19" s="293"/>
      <c r="KVR19" s="293"/>
      <c r="KVS19" s="293"/>
      <c r="KVT19" s="293"/>
      <c r="KVU19" s="293"/>
      <c r="KVV19" s="293"/>
      <c r="KVW19" s="293"/>
      <c r="KVX19" s="293"/>
      <c r="KVY19" s="293"/>
      <c r="KVZ19" s="293"/>
      <c r="KWA19" s="293"/>
      <c r="KWB19" s="293"/>
      <c r="KWC19" s="293"/>
      <c r="KWD19" s="293"/>
      <c r="KWE19" s="293"/>
      <c r="KWF19" s="293"/>
      <c r="KWG19" s="293"/>
      <c r="KWH19" s="293"/>
      <c r="KWI19" s="293"/>
      <c r="KWJ19" s="293"/>
      <c r="KWK19" s="293"/>
      <c r="KWL19" s="293"/>
      <c r="KWM19" s="293"/>
      <c r="KWN19" s="293"/>
      <c r="KWO19" s="293"/>
      <c r="KWP19" s="293"/>
      <c r="KWQ19" s="293"/>
      <c r="KWR19" s="293"/>
      <c r="KWS19" s="293"/>
      <c r="KWT19" s="293"/>
      <c r="KWU19" s="293"/>
      <c r="KWV19" s="293"/>
      <c r="KWW19" s="293"/>
      <c r="KWX19" s="293"/>
      <c r="KWY19" s="293"/>
      <c r="KWZ19" s="293"/>
      <c r="KXA19" s="293"/>
      <c r="KXB19" s="293"/>
      <c r="KXC19" s="293"/>
      <c r="KXD19" s="293"/>
      <c r="KXE19" s="293"/>
      <c r="KXF19" s="293"/>
      <c r="KXG19" s="293"/>
      <c r="KXH19" s="293"/>
      <c r="KXI19" s="293"/>
      <c r="KXJ19" s="293"/>
      <c r="KXK19" s="293"/>
      <c r="KXL19" s="293"/>
      <c r="KXM19" s="293"/>
      <c r="KXN19" s="293"/>
      <c r="KXO19" s="293"/>
      <c r="KXP19" s="293"/>
      <c r="KXQ19" s="293"/>
      <c r="KXR19" s="293"/>
      <c r="KXS19" s="293"/>
      <c r="KXT19" s="293"/>
      <c r="KXU19" s="293"/>
      <c r="KXV19" s="293"/>
      <c r="KXW19" s="293"/>
      <c r="KXX19" s="293"/>
      <c r="KXY19" s="293"/>
      <c r="KXZ19" s="293"/>
      <c r="KYA19" s="293"/>
      <c r="KYB19" s="293"/>
      <c r="KYC19" s="293"/>
      <c r="KYD19" s="293"/>
      <c r="KYE19" s="293"/>
      <c r="KYF19" s="293"/>
      <c r="KYG19" s="293"/>
      <c r="KYH19" s="293"/>
      <c r="KYI19" s="293"/>
      <c r="KYJ19" s="293"/>
      <c r="KYK19" s="293"/>
      <c r="KYL19" s="293"/>
      <c r="KYM19" s="293"/>
      <c r="KYN19" s="293"/>
      <c r="KYO19" s="293"/>
      <c r="KYP19" s="293"/>
      <c r="KYQ19" s="293"/>
      <c r="KYR19" s="293"/>
      <c r="KYS19" s="293"/>
      <c r="KYT19" s="293"/>
      <c r="KYU19" s="293"/>
      <c r="KYV19" s="293"/>
      <c r="KYW19" s="293"/>
      <c r="KYX19" s="293"/>
      <c r="KYY19" s="293"/>
      <c r="KYZ19" s="293"/>
      <c r="KZA19" s="293"/>
      <c r="KZB19" s="293"/>
      <c r="KZC19" s="293"/>
      <c r="KZD19" s="293"/>
      <c r="KZE19" s="293"/>
      <c r="KZF19" s="293"/>
      <c r="KZG19" s="293"/>
      <c r="KZH19" s="293"/>
      <c r="KZI19" s="293"/>
      <c r="KZJ19" s="293"/>
      <c r="KZK19" s="293"/>
      <c r="KZL19" s="293"/>
      <c r="KZM19" s="293"/>
      <c r="KZN19" s="293"/>
      <c r="KZO19" s="293"/>
      <c r="KZP19" s="293"/>
      <c r="KZQ19" s="293"/>
      <c r="KZR19" s="293"/>
      <c r="KZS19" s="293"/>
      <c r="KZT19" s="293"/>
      <c r="KZU19" s="293"/>
      <c r="KZV19" s="293"/>
      <c r="KZW19" s="293"/>
      <c r="KZX19" s="293"/>
      <c r="KZY19" s="293"/>
      <c r="KZZ19" s="293"/>
      <c r="LAA19" s="293"/>
      <c r="LAB19" s="293"/>
      <c r="LAC19" s="293"/>
      <c r="LAD19" s="293"/>
      <c r="LAE19" s="293"/>
      <c r="LAF19" s="293"/>
      <c r="LAG19" s="293"/>
      <c r="LAH19" s="293"/>
      <c r="LAI19" s="293"/>
      <c r="LAJ19" s="293"/>
      <c r="LAK19" s="293"/>
      <c r="LAL19" s="293"/>
      <c r="LAM19" s="293"/>
      <c r="LAN19" s="293"/>
      <c r="LAO19" s="293"/>
      <c r="LAP19" s="293"/>
      <c r="LAQ19" s="293"/>
      <c r="LAR19" s="293"/>
      <c r="LAS19" s="293"/>
      <c r="LAT19" s="293"/>
      <c r="LAU19" s="293"/>
      <c r="LAV19" s="293"/>
      <c r="LAW19" s="293"/>
      <c r="LAX19" s="293"/>
      <c r="LAY19" s="293"/>
      <c r="LAZ19" s="293"/>
      <c r="LBA19" s="293"/>
      <c r="LBB19" s="293"/>
      <c r="LBC19" s="293"/>
      <c r="LBD19" s="293"/>
      <c r="LBE19" s="293"/>
      <c r="LBF19" s="293"/>
      <c r="LBG19" s="293"/>
      <c r="LBH19" s="293"/>
      <c r="LBI19" s="293"/>
      <c r="LBJ19" s="293"/>
      <c r="LBK19" s="293"/>
      <c r="LBL19" s="293"/>
      <c r="LBM19" s="293"/>
      <c r="LBN19" s="293"/>
      <c r="LBO19" s="293"/>
      <c r="LBP19" s="293"/>
      <c r="LBQ19" s="293"/>
      <c r="LBR19" s="293"/>
      <c r="LBS19" s="293"/>
      <c r="LBT19" s="293"/>
      <c r="LBU19" s="293"/>
      <c r="LBV19" s="293"/>
      <c r="LBW19" s="293"/>
      <c r="LBX19" s="293"/>
      <c r="LBY19" s="293"/>
      <c r="LBZ19" s="293"/>
      <c r="LCA19" s="293"/>
      <c r="LCB19" s="293"/>
      <c r="LCC19" s="293"/>
      <c r="LCD19" s="293"/>
      <c r="LCE19" s="293"/>
      <c r="LCF19" s="293"/>
      <c r="LCG19" s="293"/>
      <c r="LCH19" s="293"/>
      <c r="LCI19" s="293"/>
      <c r="LCJ19" s="293"/>
      <c r="LCK19" s="293"/>
      <c r="LCL19" s="293"/>
      <c r="LCM19" s="293"/>
      <c r="LCN19" s="293"/>
      <c r="LCO19" s="293"/>
      <c r="LCP19" s="293"/>
      <c r="LCQ19" s="293"/>
      <c r="LCR19" s="293"/>
      <c r="LCS19" s="293"/>
      <c r="LCT19" s="293"/>
      <c r="LCU19" s="293"/>
      <c r="LCV19" s="293"/>
      <c r="LCW19" s="293"/>
      <c r="LCX19" s="293"/>
      <c r="LCY19" s="293"/>
      <c r="LCZ19" s="293"/>
      <c r="LDA19" s="293"/>
      <c r="LDB19" s="293"/>
      <c r="LDC19" s="293"/>
      <c r="LDD19" s="293"/>
      <c r="LDE19" s="293"/>
      <c r="LDF19" s="293"/>
      <c r="LDG19" s="293"/>
      <c r="LDH19" s="293"/>
      <c r="LDI19" s="293"/>
      <c r="LDJ19" s="293"/>
      <c r="LDK19" s="293"/>
      <c r="LDL19" s="293"/>
      <c r="LDM19" s="293"/>
      <c r="LDN19" s="293"/>
      <c r="LDO19" s="293"/>
      <c r="LDP19" s="293"/>
      <c r="LDQ19" s="293"/>
      <c r="LDR19" s="293"/>
      <c r="LDS19" s="293"/>
      <c r="LDT19" s="293"/>
      <c r="LDU19" s="293"/>
      <c r="LDV19" s="293"/>
      <c r="LDW19" s="293"/>
      <c r="LDX19" s="293"/>
      <c r="LDY19" s="293"/>
      <c r="LDZ19" s="293"/>
      <c r="LEA19" s="293"/>
      <c r="LEB19" s="293"/>
      <c r="LEC19" s="293"/>
      <c r="LED19" s="293"/>
      <c r="LEE19" s="293"/>
      <c r="LEF19" s="293"/>
      <c r="LEG19" s="293"/>
      <c r="LEH19" s="293"/>
      <c r="LEI19" s="293"/>
      <c r="LEJ19" s="293"/>
      <c r="LEK19" s="293"/>
      <c r="LEL19" s="293"/>
      <c r="LEM19" s="293"/>
      <c r="LEN19" s="293"/>
      <c r="LEO19" s="293"/>
      <c r="LEP19" s="293"/>
      <c r="LEQ19" s="293"/>
      <c r="LER19" s="293"/>
      <c r="LES19" s="293"/>
      <c r="LET19" s="293"/>
      <c r="LEU19" s="293"/>
      <c r="LEV19" s="293"/>
      <c r="LEW19" s="293"/>
      <c r="LEX19" s="293"/>
      <c r="LEY19" s="293"/>
      <c r="LEZ19" s="293"/>
      <c r="LFA19" s="293"/>
      <c r="LFB19" s="293"/>
      <c r="LFC19" s="293"/>
      <c r="LFD19" s="293"/>
      <c r="LFE19" s="293"/>
      <c r="LFF19" s="293"/>
      <c r="LFG19" s="293"/>
      <c r="LFH19" s="293"/>
      <c r="LFI19" s="293"/>
      <c r="LFJ19" s="293"/>
      <c r="LFK19" s="293"/>
      <c r="LFL19" s="293"/>
      <c r="LFM19" s="293"/>
      <c r="LFN19" s="293"/>
      <c r="LFO19" s="293"/>
      <c r="LFP19" s="293"/>
      <c r="LFQ19" s="293"/>
      <c r="LFR19" s="293"/>
      <c r="LFS19" s="293"/>
      <c r="LFT19" s="293"/>
      <c r="LFU19" s="293"/>
      <c r="LFV19" s="293"/>
      <c r="LFW19" s="293"/>
      <c r="LFX19" s="293"/>
      <c r="LFY19" s="293"/>
      <c r="LFZ19" s="293"/>
      <c r="LGA19" s="293"/>
      <c r="LGB19" s="293"/>
      <c r="LGC19" s="293"/>
      <c r="LGD19" s="293"/>
      <c r="LGE19" s="293"/>
      <c r="LGF19" s="293"/>
      <c r="LGG19" s="293"/>
      <c r="LGH19" s="293"/>
      <c r="LGI19" s="293"/>
      <c r="LGJ19" s="293"/>
      <c r="LGK19" s="293"/>
      <c r="LGL19" s="293"/>
      <c r="LGM19" s="293"/>
      <c r="LGN19" s="293"/>
      <c r="LGO19" s="293"/>
      <c r="LGP19" s="293"/>
      <c r="LGQ19" s="293"/>
      <c r="LGR19" s="293"/>
      <c r="LGS19" s="293"/>
      <c r="LGT19" s="293"/>
      <c r="LGU19" s="293"/>
      <c r="LGV19" s="293"/>
      <c r="LGW19" s="293"/>
      <c r="LGX19" s="293"/>
      <c r="LGY19" s="293"/>
      <c r="LGZ19" s="293"/>
      <c r="LHA19" s="293"/>
      <c r="LHB19" s="293"/>
      <c r="LHC19" s="293"/>
      <c r="LHD19" s="293"/>
      <c r="LHE19" s="293"/>
      <c r="LHF19" s="293"/>
      <c r="LHG19" s="293"/>
      <c r="LHH19" s="293"/>
      <c r="LHI19" s="293"/>
      <c r="LHJ19" s="293"/>
      <c r="LHK19" s="293"/>
      <c r="LHL19" s="293"/>
      <c r="LHM19" s="293"/>
      <c r="LHN19" s="293"/>
      <c r="LHO19" s="293"/>
      <c r="LHP19" s="293"/>
      <c r="LHQ19" s="293"/>
      <c r="LHR19" s="293"/>
      <c r="LHS19" s="293"/>
      <c r="LHT19" s="293"/>
      <c r="LHU19" s="293"/>
      <c r="LHV19" s="293"/>
      <c r="LHW19" s="293"/>
      <c r="LHX19" s="293"/>
      <c r="LHY19" s="293"/>
      <c r="LHZ19" s="293"/>
      <c r="LIA19" s="293"/>
      <c r="LIB19" s="293"/>
      <c r="LIC19" s="293"/>
      <c r="LID19" s="293"/>
      <c r="LIE19" s="293"/>
      <c r="LIF19" s="293"/>
      <c r="LIG19" s="293"/>
      <c r="LIH19" s="293"/>
      <c r="LII19" s="293"/>
      <c r="LIJ19" s="293"/>
      <c r="LIK19" s="293"/>
      <c r="LIL19" s="293"/>
      <c r="LIM19" s="293"/>
      <c r="LIN19" s="293"/>
      <c r="LIO19" s="293"/>
      <c r="LIP19" s="293"/>
      <c r="LIQ19" s="293"/>
      <c r="LIR19" s="293"/>
      <c r="LIS19" s="293"/>
      <c r="LIT19" s="293"/>
      <c r="LIU19" s="293"/>
      <c r="LIV19" s="293"/>
      <c r="LIW19" s="293"/>
      <c r="LIX19" s="293"/>
      <c r="LIY19" s="293"/>
      <c r="LIZ19" s="293"/>
      <c r="LJA19" s="293"/>
      <c r="LJB19" s="293"/>
      <c r="LJC19" s="293"/>
      <c r="LJD19" s="293"/>
      <c r="LJE19" s="293"/>
      <c r="LJF19" s="293"/>
      <c r="LJG19" s="293"/>
      <c r="LJH19" s="293"/>
      <c r="LJI19" s="293"/>
      <c r="LJJ19" s="293"/>
      <c r="LJK19" s="293"/>
      <c r="LJL19" s="293"/>
      <c r="LJM19" s="293"/>
      <c r="LJN19" s="293"/>
      <c r="LJO19" s="293"/>
      <c r="LJP19" s="293"/>
      <c r="LJQ19" s="293"/>
      <c r="LJR19" s="293"/>
      <c r="LJS19" s="293"/>
      <c r="LJT19" s="293"/>
      <c r="LJU19" s="293"/>
      <c r="LJV19" s="293"/>
      <c r="LJW19" s="293"/>
      <c r="LJX19" s="293"/>
      <c r="LJY19" s="293"/>
      <c r="LJZ19" s="293"/>
      <c r="LKA19" s="293"/>
      <c r="LKB19" s="293"/>
      <c r="LKC19" s="293"/>
      <c r="LKD19" s="293"/>
      <c r="LKE19" s="293"/>
      <c r="LKF19" s="293"/>
      <c r="LKG19" s="293"/>
      <c r="LKH19" s="293"/>
      <c r="LKI19" s="293"/>
      <c r="LKJ19" s="293"/>
      <c r="LKK19" s="293"/>
      <c r="LKL19" s="293"/>
      <c r="LKM19" s="293"/>
      <c r="LKN19" s="293"/>
      <c r="LKO19" s="293"/>
      <c r="LKP19" s="293"/>
      <c r="LKQ19" s="293"/>
      <c r="LKR19" s="293"/>
      <c r="LKS19" s="293"/>
      <c r="LKT19" s="293"/>
      <c r="LKU19" s="293"/>
      <c r="LKV19" s="293"/>
      <c r="LKW19" s="293"/>
      <c r="LKX19" s="293"/>
      <c r="LKY19" s="293"/>
      <c r="LKZ19" s="293"/>
      <c r="LLA19" s="293"/>
      <c r="LLB19" s="293"/>
      <c r="LLC19" s="293"/>
      <c r="LLD19" s="293"/>
      <c r="LLE19" s="293"/>
      <c r="LLF19" s="293"/>
      <c r="LLG19" s="293"/>
      <c r="LLH19" s="293"/>
      <c r="LLI19" s="293"/>
      <c r="LLJ19" s="293"/>
      <c r="LLK19" s="293"/>
      <c r="LLL19" s="293"/>
      <c r="LLM19" s="293"/>
      <c r="LLN19" s="293"/>
      <c r="LLO19" s="293"/>
      <c r="LLP19" s="293"/>
      <c r="LLQ19" s="293"/>
      <c r="LLR19" s="293"/>
      <c r="LLS19" s="293"/>
      <c r="LLT19" s="293"/>
      <c r="LLU19" s="293"/>
      <c r="LLV19" s="293"/>
      <c r="LLW19" s="293"/>
      <c r="LLX19" s="293"/>
      <c r="LLY19" s="293"/>
      <c r="LLZ19" s="293"/>
      <c r="LMA19" s="293"/>
      <c r="LMB19" s="293"/>
      <c r="LMC19" s="293"/>
      <c r="LMD19" s="293"/>
      <c r="LME19" s="293"/>
      <c r="LMF19" s="293"/>
      <c r="LMG19" s="293"/>
      <c r="LMH19" s="293"/>
      <c r="LMI19" s="293"/>
      <c r="LMJ19" s="293"/>
      <c r="LMK19" s="293"/>
      <c r="LML19" s="293"/>
      <c r="LMM19" s="293"/>
      <c r="LMN19" s="293"/>
      <c r="LMO19" s="293"/>
      <c r="LMP19" s="293"/>
      <c r="LMQ19" s="293"/>
      <c r="LMR19" s="293"/>
      <c r="LMS19" s="293"/>
      <c r="LMT19" s="293"/>
      <c r="LMU19" s="293"/>
      <c r="LMV19" s="293"/>
      <c r="LMW19" s="293"/>
      <c r="LMX19" s="293"/>
      <c r="LMY19" s="293"/>
      <c r="LMZ19" s="293"/>
      <c r="LNA19" s="293"/>
      <c r="LNB19" s="293"/>
      <c r="LNC19" s="293"/>
      <c r="LND19" s="293"/>
      <c r="LNE19" s="293"/>
      <c r="LNF19" s="293"/>
      <c r="LNG19" s="293"/>
      <c r="LNH19" s="293"/>
      <c r="LNI19" s="293"/>
      <c r="LNJ19" s="293"/>
      <c r="LNK19" s="293"/>
      <c r="LNL19" s="293"/>
      <c r="LNM19" s="293"/>
      <c r="LNN19" s="293"/>
      <c r="LNO19" s="293"/>
      <c r="LNP19" s="293"/>
      <c r="LNQ19" s="293"/>
      <c r="LNR19" s="293"/>
      <c r="LNS19" s="293"/>
      <c r="LNT19" s="293"/>
      <c r="LNU19" s="293"/>
      <c r="LNV19" s="293"/>
      <c r="LNW19" s="293"/>
      <c r="LNX19" s="293"/>
      <c r="LNY19" s="293"/>
      <c r="LNZ19" s="293"/>
      <c r="LOA19" s="293"/>
      <c r="LOB19" s="293"/>
      <c r="LOC19" s="293"/>
      <c r="LOD19" s="293"/>
      <c r="LOE19" s="293"/>
      <c r="LOF19" s="293"/>
      <c r="LOG19" s="293"/>
      <c r="LOH19" s="293"/>
      <c r="LOI19" s="293"/>
      <c r="LOJ19" s="293"/>
      <c r="LOK19" s="293"/>
      <c r="LOL19" s="293"/>
      <c r="LOM19" s="293"/>
      <c r="LON19" s="293"/>
      <c r="LOO19" s="293"/>
      <c r="LOP19" s="293"/>
      <c r="LOQ19" s="293"/>
      <c r="LOR19" s="293"/>
      <c r="LOS19" s="293"/>
      <c r="LOT19" s="293"/>
      <c r="LOU19" s="293"/>
      <c r="LOV19" s="293"/>
      <c r="LOW19" s="293"/>
      <c r="LOX19" s="293"/>
      <c r="LOY19" s="293"/>
      <c r="LOZ19" s="293"/>
      <c r="LPA19" s="293"/>
      <c r="LPB19" s="293"/>
      <c r="LPC19" s="293"/>
      <c r="LPD19" s="293"/>
      <c r="LPE19" s="293"/>
      <c r="LPF19" s="293"/>
      <c r="LPG19" s="293"/>
      <c r="LPH19" s="293"/>
      <c r="LPI19" s="293"/>
      <c r="LPJ19" s="293"/>
      <c r="LPK19" s="293"/>
      <c r="LPL19" s="293"/>
      <c r="LPM19" s="293"/>
      <c r="LPN19" s="293"/>
      <c r="LPO19" s="293"/>
      <c r="LPP19" s="293"/>
      <c r="LPQ19" s="293"/>
      <c r="LPR19" s="293"/>
      <c r="LPS19" s="293"/>
      <c r="LPT19" s="293"/>
      <c r="LPU19" s="293"/>
      <c r="LPV19" s="293"/>
      <c r="LPW19" s="293"/>
      <c r="LPX19" s="293"/>
      <c r="LPY19" s="293"/>
      <c r="LPZ19" s="293"/>
      <c r="LQA19" s="293"/>
      <c r="LQB19" s="293"/>
      <c r="LQC19" s="293"/>
      <c r="LQD19" s="293"/>
      <c r="LQE19" s="293"/>
      <c r="LQF19" s="293"/>
      <c r="LQG19" s="293"/>
      <c r="LQH19" s="293"/>
      <c r="LQI19" s="293"/>
      <c r="LQJ19" s="293"/>
      <c r="LQK19" s="293"/>
      <c r="LQL19" s="293"/>
      <c r="LQM19" s="293"/>
      <c r="LQN19" s="293"/>
      <c r="LQO19" s="293"/>
      <c r="LQP19" s="293"/>
      <c r="LQQ19" s="293"/>
      <c r="LQR19" s="293"/>
      <c r="LQS19" s="293"/>
      <c r="LQT19" s="293"/>
      <c r="LQU19" s="293"/>
      <c r="LQV19" s="293"/>
      <c r="LQW19" s="293"/>
      <c r="LQX19" s="293"/>
      <c r="LQY19" s="293"/>
      <c r="LQZ19" s="293"/>
      <c r="LRA19" s="293"/>
      <c r="LRB19" s="293"/>
      <c r="LRC19" s="293"/>
      <c r="LRD19" s="293"/>
      <c r="LRE19" s="293"/>
      <c r="LRF19" s="293"/>
      <c r="LRG19" s="293"/>
      <c r="LRH19" s="293"/>
      <c r="LRI19" s="293"/>
      <c r="LRJ19" s="293"/>
      <c r="LRK19" s="293"/>
      <c r="LRL19" s="293"/>
      <c r="LRM19" s="293"/>
      <c r="LRN19" s="293"/>
      <c r="LRO19" s="293"/>
      <c r="LRP19" s="293"/>
      <c r="LRQ19" s="293"/>
      <c r="LRR19" s="293"/>
      <c r="LRS19" s="293"/>
      <c r="LRT19" s="293"/>
      <c r="LRU19" s="293"/>
      <c r="LRV19" s="293"/>
      <c r="LRW19" s="293"/>
      <c r="LRX19" s="293"/>
      <c r="LRY19" s="293"/>
      <c r="LRZ19" s="293"/>
      <c r="LSA19" s="293"/>
      <c r="LSB19" s="293"/>
      <c r="LSC19" s="293"/>
      <c r="LSD19" s="293"/>
      <c r="LSE19" s="293"/>
      <c r="LSF19" s="293"/>
      <c r="LSG19" s="293"/>
      <c r="LSH19" s="293"/>
      <c r="LSI19" s="293"/>
      <c r="LSJ19" s="293"/>
      <c r="LSK19" s="293"/>
      <c r="LSL19" s="293"/>
      <c r="LSM19" s="293"/>
      <c r="LSN19" s="293"/>
      <c r="LSO19" s="293"/>
      <c r="LSP19" s="293"/>
      <c r="LSQ19" s="293"/>
      <c r="LSR19" s="293"/>
      <c r="LSS19" s="293"/>
      <c r="LST19" s="293"/>
      <c r="LSU19" s="293"/>
      <c r="LSV19" s="293"/>
      <c r="LSW19" s="293"/>
      <c r="LSX19" s="293"/>
      <c r="LSY19" s="293"/>
      <c r="LSZ19" s="293"/>
      <c r="LTA19" s="293"/>
      <c r="LTB19" s="293"/>
      <c r="LTC19" s="293"/>
      <c r="LTD19" s="293"/>
      <c r="LTE19" s="293"/>
      <c r="LTF19" s="293"/>
      <c r="LTG19" s="293"/>
      <c r="LTH19" s="293"/>
      <c r="LTI19" s="293"/>
      <c r="LTJ19" s="293"/>
      <c r="LTK19" s="293"/>
      <c r="LTL19" s="293"/>
      <c r="LTM19" s="293"/>
      <c r="LTN19" s="293"/>
      <c r="LTO19" s="293"/>
      <c r="LTP19" s="293"/>
      <c r="LTQ19" s="293"/>
      <c r="LTR19" s="293"/>
      <c r="LTS19" s="293"/>
      <c r="LTT19" s="293"/>
      <c r="LTU19" s="293"/>
      <c r="LTV19" s="293"/>
      <c r="LTW19" s="293"/>
      <c r="LTX19" s="293"/>
      <c r="LTY19" s="293"/>
      <c r="LTZ19" s="293"/>
      <c r="LUA19" s="293"/>
      <c r="LUB19" s="293"/>
      <c r="LUC19" s="293"/>
      <c r="LUD19" s="293"/>
      <c r="LUE19" s="293"/>
      <c r="LUF19" s="293"/>
      <c r="LUG19" s="293"/>
      <c r="LUH19" s="293"/>
      <c r="LUI19" s="293"/>
      <c r="LUJ19" s="293"/>
      <c r="LUK19" s="293"/>
      <c r="LUL19" s="293"/>
      <c r="LUM19" s="293"/>
      <c r="LUN19" s="293"/>
      <c r="LUO19" s="293"/>
      <c r="LUP19" s="293"/>
      <c r="LUQ19" s="293"/>
      <c r="LUR19" s="293"/>
      <c r="LUS19" s="293"/>
      <c r="LUT19" s="293"/>
      <c r="LUU19" s="293"/>
      <c r="LUV19" s="293"/>
      <c r="LUW19" s="293"/>
      <c r="LUX19" s="293"/>
      <c r="LUY19" s="293"/>
      <c r="LUZ19" s="293"/>
      <c r="LVA19" s="293"/>
      <c r="LVB19" s="293"/>
      <c r="LVC19" s="293"/>
      <c r="LVD19" s="293"/>
      <c r="LVE19" s="293"/>
      <c r="LVF19" s="293"/>
      <c r="LVG19" s="293"/>
      <c r="LVH19" s="293"/>
      <c r="LVI19" s="293"/>
      <c r="LVJ19" s="293"/>
      <c r="LVK19" s="293"/>
      <c r="LVL19" s="293"/>
      <c r="LVM19" s="293"/>
      <c r="LVN19" s="293"/>
      <c r="LVO19" s="293"/>
      <c r="LVP19" s="293"/>
      <c r="LVQ19" s="293"/>
      <c r="LVR19" s="293"/>
      <c r="LVS19" s="293"/>
      <c r="LVT19" s="293"/>
      <c r="LVU19" s="293"/>
      <c r="LVV19" s="293"/>
      <c r="LVW19" s="293"/>
      <c r="LVX19" s="293"/>
      <c r="LVY19" s="293"/>
      <c r="LVZ19" s="293"/>
      <c r="LWA19" s="293"/>
      <c r="LWB19" s="293"/>
      <c r="LWC19" s="293"/>
      <c r="LWD19" s="293"/>
      <c r="LWE19" s="293"/>
      <c r="LWF19" s="293"/>
      <c r="LWG19" s="293"/>
      <c r="LWH19" s="293"/>
      <c r="LWI19" s="293"/>
      <c r="LWJ19" s="293"/>
      <c r="LWK19" s="293"/>
      <c r="LWL19" s="293"/>
      <c r="LWM19" s="293"/>
      <c r="LWN19" s="293"/>
      <c r="LWO19" s="293"/>
      <c r="LWP19" s="293"/>
      <c r="LWQ19" s="293"/>
      <c r="LWR19" s="293"/>
      <c r="LWS19" s="293"/>
      <c r="LWT19" s="293"/>
      <c r="LWU19" s="293"/>
      <c r="LWV19" s="293"/>
      <c r="LWW19" s="293"/>
      <c r="LWX19" s="293"/>
      <c r="LWY19" s="293"/>
      <c r="LWZ19" s="293"/>
      <c r="LXA19" s="293"/>
      <c r="LXB19" s="293"/>
      <c r="LXC19" s="293"/>
      <c r="LXD19" s="293"/>
      <c r="LXE19" s="293"/>
      <c r="LXF19" s="293"/>
      <c r="LXG19" s="293"/>
      <c r="LXH19" s="293"/>
      <c r="LXI19" s="293"/>
      <c r="LXJ19" s="293"/>
      <c r="LXK19" s="293"/>
      <c r="LXL19" s="293"/>
      <c r="LXM19" s="293"/>
      <c r="LXN19" s="293"/>
      <c r="LXO19" s="293"/>
      <c r="LXP19" s="293"/>
      <c r="LXQ19" s="293"/>
      <c r="LXR19" s="293"/>
      <c r="LXS19" s="293"/>
      <c r="LXT19" s="293"/>
      <c r="LXU19" s="293"/>
      <c r="LXV19" s="293"/>
      <c r="LXW19" s="293"/>
      <c r="LXX19" s="293"/>
      <c r="LXY19" s="293"/>
      <c r="LXZ19" s="293"/>
      <c r="LYA19" s="293"/>
      <c r="LYB19" s="293"/>
      <c r="LYC19" s="293"/>
      <c r="LYD19" s="293"/>
      <c r="LYE19" s="293"/>
      <c r="LYF19" s="293"/>
      <c r="LYG19" s="293"/>
      <c r="LYH19" s="293"/>
      <c r="LYI19" s="293"/>
      <c r="LYJ19" s="293"/>
      <c r="LYK19" s="293"/>
      <c r="LYL19" s="293"/>
      <c r="LYM19" s="293"/>
      <c r="LYN19" s="293"/>
      <c r="LYO19" s="293"/>
      <c r="LYP19" s="293"/>
      <c r="LYQ19" s="293"/>
      <c r="LYR19" s="293"/>
      <c r="LYS19" s="293"/>
      <c r="LYT19" s="293"/>
      <c r="LYU19" s="293"/>
      <c r="LYV19" s="293"/>
      <c r="LYW19" s="293"/>
      <c r="LYX19" s="293"/>
      <c r="LYY19" s="293"/>
      <c r="LYZ19" s="293"/>
      <c r="LZA19" s="293"/>
      <c r="LZB19" s="293"/>
      <c r="LZC19" s="293"/>
      <c r="LZD19" s="293"/>
      <c r="LZE19" s="293"/>
      <c r="LZF19" s="293"/>
      <c r="LZG19" s="293"/>
      <c r="LZH19" s="293"/>
      <c r="LZI19" s="293"/>
      <c r="LZJ19" s="293"/>
      <c r="LZK19" s="293"/>
      <c r="LZL19" s="293"/>
      <c r="LZM19" s="293"/>
      <c r="LZN19" s="293"/>
      <c r="LZO19" s="293"/>
      <c r="LZP19" s="293"/>
      <c r="LZQ19" s="293"/>
      <c r="LZR19" s="293"/>
      <c r="LZS19" s="293"/>
      <c r="LZT19" s="293"/>
      <c r="LZU19" s="293"/>
      <c r="LZV19" s="293"/>
      <c r="LZW19" s="293"/>
      <c r="LZX19" s="293"/>
      <c r="LZY19" s="293"/>
      <c r="LZZ19" s="293"/>
      <c r="MAA19" s="293"/>
      <c r="MAB19" s="293"/>
      <c r="MAC19" s="293"/>
      <c r="MAD19" s="293"/>
      <c r="MAE19" s="293"/>
      <c r="MAF19" s="293"/>
      <c r="MAG19" s="293"/>
      <c r="MAH19" s="293"/>
      <c r="MAI19" s="293"/>
      <c r="MAJ19" s="293"/>
      <c r="MAK19" s="293"/>
      <c r="MAL19" s="293"/>
      <c r="MAM19" s="293"/>
      <c r="MAN19" s="293"/>
      <c r="MAO19" s="293"/>
      <c r="MAP19" s="293"/>
      <c r="MAQ19" s="293"/>
      <c r="MAR19" s="293"/>
      <c r="MAS19" s="293"/>
      <c r="MAT19" s="293"/>
      <c r="MAU19" s="293"/>
      <c r="MAV19" s="293"/>
      <c r="MAW19" s="293"/>
      <c r="MAX19" s="293"/>
      <c r="MAY19" s="293"/>
      <c r="MAZ19" s="293"/>
      <c r="MBA19" s="293"/>
      <c r="MBB19" s="293"/>
      <c r="MBC19" s="293"/>
      <c r="MBD19" s="293"/>
      <c r="MBE19" s="293"/>
      <c r="MBF19" s="293"/>
      <c r="MBG19" s="293"/>
      <c r="MBH19" s="293"/>
      <c r="MBI19" s="293"/>
      <c r="MBJ19" s="293"/>
      <c r="MBK19" s="293"/>
      <c r="MBL19" s="293"/>
      <c r="MBM19" s="293"/>
      <c r="MBN19" s="293"/>
      <c r="MBO19" s="293"/>
      <c r="MBP19" s="293"/>
      <c r="MBQ19" s="293"/>
      <c r="MBR19" s="293"/>
      <c r="MBS19" s="293"/>
      <c r="MBT19" s="293"/>
      <c r="MBU19" s="293"/>
      <c r="MBV19" s="293"/>
      <c r="MBW19" s="293"/>
      <c r="MBX19" s="293"/>
      <c r="MBY19" s="293"/>
      <c r="MBZ19" s="293"/>
      <c r="MCA19" s="293"/>
      <c r="MCB19" s="293"/>
      <c r="MCC19" s="293"/>
      <c r="MCD19" s="293"/>
      <c r="MCE19" s="293"/>
      <c r="MCF19" s="293"/>
      <c r="MCG19" s="293"/>
      <c r="MCH19" s="293"/>
      <c r="MCI19" s="293"/>
      <c r="MCJ19" s="293"/>
      <c r="MCK19" s="293"/>
      <c r="MCL19" s="293"/>
      <c r="MCM19" s="293"/>
      <c r="MCN19" s="293"/>
      <c r="MCO19" s="293"/>
      <c r="MCP19" s="293"/>
      <c r="MCQ19" s="293"/>
      <c r="MCR19" s="293"/>
      <c r="MCS19" s="293"/>
      <c r="MCT19" s="293"/>
      <c r="MCU19" s="293"/>
      <c r="MCV19" s="293"/>
      <c r="MCW19" s="293"/>
      <c r="MCX19" s="293"/>
      <c r="MCY19" s="293"/>
      <c r="MCZ19" s="293"/>
      <c r="MDA19" s="293"/>
      <c r="MDB19" s="293"/>
      <c r="MDC19" s="293"/>
      <c r="MDD19" s="293"/>
      <c r="MDE19" s="293"/>
      <c r="MDF19" s="293"/>
      <c r="MDG19" s="293"/>
      <c r="MDH19" s="293"/>
      <c r="MDI19" s="293"/>
      <c r="MDJ19" s="293"/>
      <c r="MDK19" s="293"/>
      <c r="MDL19" s="293"/>
      <c r="MDM19" s="293"/>
      <c r="MDN19" s="293"/>
      <c r="MDO19" s="293"/>
      <c r="MDP19" s="293"/>
      <c r="MDQ19" s="293"/>
      <c r="MDR19" s="293"/>
      <c r="MDS19" s="293"/>
      <c r="MDT19" s="293"/>
      <c r="MDU19" s="293"/>
      <c r="MDV19" s="293"/>
      <c r="MDW19" s="293"/>
      <c r="MDX19" s="293"/>
      <c r="MDY19" s="293"/>
      <c r="MDZ19" s="293"/>
      <c r="MEA19" s="293"/>
      <c r="MEB19" s="293"/>
      <c r="MEC19" s="293"/>
      <c r="MED19" s="293"/>
      <c r="MEE19" s="293"/>
      <c r="MEF19" s="293"/>
      <c r="MEG19" s="293"/>
      <c r="MEH19" s="293"/>
      <c r="MEI19" s="293"/>
      <c r="MEJ19" s="293"/>
      <c r="MEK19" s="293"/>
      <c r="MEL19" s="293"/>
      <c r="MEM19" s="293"/>
      <c r="MEN19" s="293"/>
      <c r="MEO19" s="293"/>
      <c r="MEP19" s="293"/>
      <c r="MEQ19" s="293"/>
      <c r="MER19" s="293"/>
      <c r="MES19" s="293"/>
      <c r="MET19" s="293"/>
      <c r="MEU19" s="293"/>
      <c r="MEV19" s="293"/>
      <c r="MEW19" s="293"/>
      <c r="MEX19" s="293"/>
      <c r="MEY19" s="293"/>
      <c r="MEZ19" s="293"/>
      <c r="MFA19" s="293"/>
      <c r="MFB19" s="293"/>
      <c r="MFC19" s="293"/>
      <c r="MFD19" s="293"/>
      <c r="MFE19" s="293"/>
      <c r="MFF19" s="293"/>
      <c r="MFG19" s="293"/>
      <c r="MFH19" s="293"/>
      <c r="MFI19" s="293"/>
      <c r="MFJ19" s="293"/>
      <c r="MFK19" s="293"/>
      <c r="MFL19" s="293"/>
      <c r="MFM19" s="293"/>
      <c r="MFN19" s="293"/>
      <c r="MFO19" s="293"/>
      <c r="MFP19" s="293"/>
      <c r="MFQ19" s="293"/>
      <c r="MFR19" s="293"/>
      <c r="MFS19" s="293"/>
      <c r="MFT19" s="293"/>
      <c r="MFU19" s="293"/>
      <c r="MFV19" s="293"/>
      <c r="MFW19" s="293"/>
      <c r="MFX19" s="293"/>
      <c r="MFY19" s="293"/>
      <c r="MFZ19" s="293"/>
      <c r="MGA19" s="293"/>
      <c r="MGB19" s="293"/>
      <c r="MGC19" s="293"/>
      <c r="MGD19" s="293"/>
      <c r="MGE19" s="293"/>
      <c r="MGF19" s="293"/>
      <c r="MGG19" s="293"/>
      <c r="MGH19" s="293"/>
      <c r="MGI19" s="293"/>
      <c r="MGJ19" s="293"/>
      <c r="MGK19" s="293"/>
      <c r="MGL19" s="293"/>
      <c r="MGM19" s="293"/>
      <c r="MGN19" s="293"/>
      <c r="MGO19" s="293"/>
      <c r="MGP19" s="293"/>
      <c r="MGQ19" s="293"/>
      <c r="MGR19" s="293"/>
      <c r="MGS19" s="293"/>
      <c r="MGT19" s="293"/>
      <c r="MGU19" s="293"/>
      <c r="MGV19" s="293"/>
      <c r="MGW19" s="293"/>
      <c r="MGX19" s="293"/>
      <c r="MGY19" s="293"/>
      <c r="MGZ19" s="293"/>
      <c r="MHA19" s="293"/>
      <c r="MHB19" s="293"/>
      <c r="MHC19" s="293"/>
      <c r="MHD19" s="293"/>
      <c r="MHE19" s="293"/>
      <c r="MHF19" s="293"/>
      <c r="MHG19" s="293"/>
      <c r="MHH19" s="293"/>
      <c r="MHI19" s="293"/>
      <c r="MHJ19" s="293"/>
      <c r="MHK19" s="293"/>
      <c r="MHL19" s="293"/>
      <c r="MHM19" s="293"/>
      <c r="MHN19" s="293"/>
      <c r="MHO19" s="293"/>
      <c r="MHP19" s="293"/>
      <c r="MHQ19" s="293"/>
      <c r="MHR19" s="293"/>
      <c r="MHS19" s="293"/>
      <c r="MHT19" s="293"/>
      <c r="MHU19" s="293"/>
      <c r="MHV19" s="293"/>
      <c r="MHW19" s="293"/>
      <c r="MHX19" s="293"/>
      <c r="MHY19" s="293"/>
      <c r="MHZ19" s="293"/>
      <c r="MIA19" s="293"/>
      <c r="MIB19" s="293"/>
      <c r="MIC19" s="293"/>
      <c r="MID19" s="293"/>
      <c r="MIE19" s="293"/>
      <c r="MIF19" s="293"/>
      <c r="MIG19" s="293"/>
      <c r="MIH19" s="293"/>
      <c r="MII19" s="293"/>
      <c r="MIJ19" s="293"/>
      <c r="MIK19" s="293"/>
      <c r="MIL19" s="293"/>
      <c r="MIM19" s="293"/>
      <c r="MIN19" s="293"/>
      <c r="MIO19" s="293"/>
      <c r="MIP19" s="293"/>
      <c r="MIQ19" s="293"/>
      <c r="MIR19" s="293"/>
      <c r="MIS19" s="293"/>
      <c r="MIT19" s="293"/>
      <c r="MIU19" s="293"/>
      <c r="MIV19" s="293"/>
      <c r="MIW19" s="293"/>
      <c r="MIX19" s="293"/>
      <c r="MIY19" s="293"/>
      <c r="MIZ19" s="293"/>
      <c r="MJA19" s="293"/>
      <c r="MJB19" s="293"/>
      <c r="MJC19" s="293"/>
      <c r="MJD19" s="293"/>
      <c r="MJE19" s="293"/>
      <c r="MJF19" s="293"/>
      <c r="MJG19" s="293"/>
      <c r="MJH19" s="293"/>
      <c r="MJI19" s="293"/>
      <c r="MJJ19" s="293"/>
      <c r="MJK19" s="293"/>
      <c r="MJL19" s="293"/>
      <c r="MJM19" s="293"/>
      <c r="MJN19" s="293"/>
      <c r="MJO19" s="293"/>
      <c r="MJP19" s="293"/>
      <c r="MJQ19" s="293"/>
      <c r="MJR19" s="293"/>
      <c r="MJS19" s="293"/>
      <c r="MJT19" s="293"/>
      <c r="MJU19" s="293"/>
      <c r="MJV19" s="293"/>
      <c r="MJW19" s="293"/>
      <c r="MJX19" s="293"/>
      <c r="MJY19" s="293"/>
      <c r="MJZ19" s="293"/>
      <c r="MKA19" s="293"/>
      <c r="MKB19" s="293"/>
      <c r="MKC19" s="293"/>
      <c r="MKD19" s="293"/>
      <c r="MKE19" s="293"/>
      <c r="MKF19" s="293"/>
      <c r="MKG19" s="293"/>
      <c r="MKH19" s="293"/>
      <c r="MKI19" s="293"/>
      <c r="MKJ19" s="293"/>
      <c r="MKK19" s="293"/>
      <c r="MKL19" s="293"/>
      <c r="MKM19" s="293"/>
      <c r="MKN19" s="293"/>
      <c r="MKO19" s="293"/>
      <c r="MKP19" s="293"/>
      <c r="MKQ19" s="293"/>
      <c r="MKR19" s="293"/>
      <c r="MKS19" s="293"/>
      <c r="MKT19" s="293"/>
      <c r="MKU19" s="293"/>
      <c r="MKV19" s="293"/>
      <c r="MKW19" s="293"/>
      <c r="MKX19" s="293"/>
      <c r="MKY19" s="293"/>
      <c r="MKZ19" s="293"/>
      <c r="MLA19" s="293"/>
      <c r="MLB19" s="293"/>
      <c r="MLC19" s="293"/>
      <c r="MLD19" s="293"/>
      <c r="MLE19" s="293"/>
      <c r="MLF19" s="293"/>
      <c r="MLG19" s="293"/>
      <c r="MLH19" s="293"/>
      <c r="MLI19" s="293"/>
      <c r="MLJ19" s="293"/>
      <c r="MLK19" s="293"/>
      <c r="MLL19" s="293"/>
      <c r="MLM19" s="293"/>
      <c r="MLN19" s="293"/>
      <c r="MLO19" s="293"/>
      <c r="MLP19" s="293"/>
      <c r="MLQ19" s="293"/>
      <c r="MLR19" s="293"/>
      <c r="MLS19" s="293"/>
      <c r="MLT19" s="293"/>
      <c r="MLU19" s="293"/>
      <c r="MLV19" s="293"/>
      <c r="MLW19" s="293"/>
      <c r="MLX19" s="293"/>
      <c r="MLY19" s="293"/>
      <c r="MLZ19" s="293"/>
      <c r="MMA19" s="293"/>
      <c r="MMB19" s="293"/>
      <c r="MMC19" s="293"/>
      <c r="MMD19" s="293"/>
      <c r="MME19" s="293"/>
      <c r="MMF19" s="293"/>
      <c r="MMG19" s="293"/>
      <c r="MMH19" s="293"/>
      <c r="MMI19" s="293"/>
      <c r="MMJ19" s="293"/>
      <c r="MMK19" s="293"/>
      <c r="MML19" s="293"/>
      <c r="MMM19" s="293"/>
      <c r="MMN19" s="293"/>
      <c r="MMO19" s="293"/>
      <c r="MMP19" s="293"/>
      <c r="MMQ19" s="293"/>
      <c r="MMR19" s="293"/>
      <c r="MMS19" s="293"/>
      <c r="MMT19" s="293"/>
      <c r="MMU19" s="293"/>
      <c r="MMV19" s="293"/>
      <c r="MMW19" s="293"/>
      <c r="MMX19" s="293"/>
      <c r="MMY19" s="293"/>
      <c r="MMZ19" s="293"/>
      <c r="MNA19" s="293"/>
      <c r="MNB19" s="293"/>
      <c r="MNC19" s="293"/>
      <c r="MND19" s="293"/>
      <c r="MNE19" s="293"/>
      <c r="MNF19" s="293"/>
      <c r="MNG19" s="293"/>
      <c r="MNH19" s="293"/>
      <c r="MNI19" s="293"/>
      <c r="MNJ19" s="293"/>
      <c r="MNK19" s="293"/>
      <c r="MNL19" s="293"/>
      <c r="MNM19" s="293"/>
      <c r="MNN19" s="293"/>
      <c r="MNO19" s="293"/>
      <c r="MNP19" s="293"/>
      <c r="MNQ19" s="293"/>
      <c r="MNR19" s="293"/>
      <c r="MNS19" s="293"/>
      <c r="MNT19" s="293"/>
      <c r="MNU19" s="293"/>
      <c r="MNV19" s="293"/>
      <c r="MNW19" s="293"/>
      <c r="MNX19" s="293"/>
      <c r="MNY19" s="293"/>
      <c r="MNZ19" s="293"/>
      <c r="MOA19" s="293"/>
      <c r="MOB19" s="293"/>
      <c r="MOC19" s="293"/>
      <c r="MOD19" s="293"/>
      <c r="MOE19" s="293"/>
      <c r="MOF19" s="293"/>
      <c r="MOG19" s="293"/>
      <c r="MOH19" s="293"/>
      <c r="MOI19" s="293"/>
      <c r="MOJ19" s="293"/>
      <c r="MOK19" s="293"/>
      <c r="MOL19" s="293"/>
      <c r="MOM19" s="293"/>
      <c r="MON19" s="293"/>
      <c r="MOO19" s="293"/>
      <c r="MOP19" s="293"/>
      <c r="MOQ19" s="293"/>
      <c r="MOR19" s="293"/>
      <c r="MOS19" s="293"/>
      <c r="MOT19" s="293"/>
      <c r="MOU19" s="293"/>
      <c r="MOV19" s="293"/>
      <c r="MOW19" s="293"/>
      <c r="MOX19" s="293"/>
      <c r="MOY19" s="293"/>
      <c r="MOZ19" s="293"/>
      <c r="MPA19" s="293"/>
      <c r="MPB19" s="293"/>
      <c r="MPC19" s="293"/>
      <c r="MPD19" s="293"/>
      <c r="MPE19" s="293"/>
      <c r="MPF19" s="293"/>
      <c r="MPG19" s="293"/>
      <c r="MPH19" s="293"/>
      <c r="MPI19" s="293"/>
      <c r="MPJ19" s="293"/>
      <c r="MPK19" s="293"/>
      <c r="MPL19" s="293"/>
      <c r="MPM19" s="293"/>
      <c r="MPN19" s="293"/>
      <c r="MPO19" s="293"/>
      <c r="MPP19" s="293"/>
      <c r="MPQ19" s="293"/>
      <c r="MPR19" s="293"/>
      <c r="MPS19" s="293"/>
      <c r="MPT19" s="293"/>
      <c r="MPU19" s="293"/>
      <c r="MPV19" s="293"/>
      <c r="MPW19" s="293"/>
      <c r="MPX19" s="293"/>
      <c r="MPY19" s="293"/>
      <c r="MPZ19" s="293"/>
      <c r="MQA19" s="293"/>
      <c r="MQB19" s="293"/>
      <c r="MQC19" s="293"/>
      <c r="MQD19" s="293"/>
      <c r="MQE19" s="293"/>
      <c r="MQF19" s="293"/>
      <c r="MQG19" s="293"/>
      <c r="MQH19" s="293"/>
      <c r="MQI19" s="293"/>
      <c r="MQJ19" s="293"/>
      <c r="MQK19" s="293"/>
      <c r="MQL19" s="293"/>
      <c r="MQM19" s="293"/>
      <c r="MQN19" s="293"/>
      <c r="MQO19" s="293"/>
      <c r="MQP19" s="293"/>
      <c r="MQQ19" s="293"/>
      <c r="MQR19" s="293"/>
      <c r="MQS19" s="293"/>
      <c r="MQT19" s="293"/>
      <c r="MQU19" s="293"/>
      <c r="MQV19" s="293"/>
      <c r="MQW19" s="293"/>
      <c r="MQX19" s="293"/>
      <c r="MQY19" s="293"/>
      <c r="MQZ19" s="293"/>
      <c r="MRA19" s="293"/>
      <c r="MRB19" s="293"/>
      <c r="MRC19" s="293"/>
      <c r="MRD19" s="293"/>
      <c r="MRE19" s="293"/>
      <c r="MRF19" s="293"/>
      <c r="MRG19" s="293"/>
      <c r="MRH19" s="293"/>
      <c r="MRI19" s="293"/>
      <c r="MRJ19" s="293"/>
      <c r="MRK19" s="293"/>
      <c r="MRL19" s="293"/>
      <c r="MRM19" s="293"/>
      <c r="MRN19" s="293"/>
      <c r="MRO19" s="293"/>
      <c r="MRP19" s="293"/>
      <c r="MRQ19" s="293"/>
      <c r="MRR19" s="293"/>
      <c r="MRS19" s="293"/>
      <c r="MRT19" s="293"/>
      <c r="MRU19" s="293"/>
      <c r="MRV19" s="293"/>
      <c r="MRW19" s="293"/>
      <c r="MRX19" s="293"/>
      <c r="MRY19" s="293"/>
      <c r="MRZ19" s="293"/>
      <c r="MSA19" s="293"/>
      <c r="MSB19" s="293"/>
      <c r="MSC19" s="293"/>
      <c r="MSD19" s="293"/>
      <c r="MSE19" s="293"/>
      <c r="MSF19" s="293"/>
      <c r="MSG19" s="293"/>
      <c r="MSH19" s="293"/>
      <c r="MSI19" s="293"/>
      <c r="MSJ19" s="293"/>
      <c r="MSK19" s="293"/>
      <c r="MSL19" s="293"/>
      <c r="MSM19" s="293"/>
      <c r="MSN19" s="293"/>
      <c r="MSO19" s="293"/>
      <c r="MSP19" s="293"/>
      <c r="MSQ19" s="293"/>
      <c r="MSR19" s="293"/>
      <c r="MSS19" s="293"/>
      <c r="MST19" s="293"/>
      <c r="MSU19" s="293"/>
      <c r="MSV19" s="293"/>
      <c r="MSW19" s="293"/>
      <c r="MSX19" s="293"/>
      <c r="MSY19" s="293"/>
      <c r="MSZ19" s="293"/>
      <c r="MTA19" s="293"/>
      <c r="MTB19" s="293"/>
      <c r="MTC19" s="293"/>
      <c r="MTD19" s="293"/>
      <c r="MTE19" s="293"/>
      <c r="MTF19" s="293"/>
      <c r="MTG19" s="293"/>
      <c r="MTH19" s="293"/>
      <c r="MTI19" s="293"/>
      <c r="MTJ19" s="293"/>
      <c r="MTK19" s="293"/>
      <c r="MTL19" s="293"/>
      <c r="MTM19" s="293"/>
      <c r="MTN19" s="293"/>
      <c r="MTO19" s="293"/>
      <c r="MTP19" s="293"/>
      <c r="MTQ19" s="293"/>
      <c r="MTR19" s="293"/>
      <c r="MTS19" s="293"/>
      <c r="MTT19" s="293"/>
      <c r="MTU19" s="293"/>
      <c r="MTV19" s="293"/>
      <c r="MTW19" s="293"/>
      <c r="MTX19" s="293"/>
      <c r="MTY19" s="293"/>
      <c r="MTZ19" s="293"/>
      <c r="MUA19" s="293"/>
      <c r="MUB19" s="293"/>
      <c r="MUC19" s="293"/>
      <c r="MUD19" s="293"/>
      <c r="MUE19" s="293"/>
      <c r="MUF19" s="293"/>
      <c r="MUG19" s="293"/>
      <c r="MUH19" s="293"/>
      <c r="MUI19" s="293"/>
      <c r="MUJ19" s="293"/>
      <c r="MUK19" s="293"/>
      <c r="MUL19" s="293"/>
      <c r="MUM19" s="293"/>
      <c r="MUN19" s="293"/>
      <c r="MUO19" s="293"/>
      <c r="MUP19" s="293"/>
      <c r="MUQ19" s="293"/>
      <c r="MUR19" s="293"/>
      <c r="MUS19" s="293"/>
      <c r="MUT19" s="293"/>
      <c r="MUU19" s="293"/>
      <c r="MUV19" s="293"/>
      <c r="MUW19" s="293"/>
      <c r="MUX19" s="293"/>
      <c r="MUY19" s="293"/>
      <c r="MUZ19" s="293"/>
      <c r="MVA19" s="293"/>
      <c r="MVB19" s="293"/>
      <c r="MVC19" s="293"/>
      <c r="MVD19" s="293"/>
      <c r="MVE19" s="293"/>
      <c r="MVF19" s="293"/>
      <c r="MVG19" s="293"/>
      <c r="MVH19" s="293"/>
      <c r="MVI19" s="293"/>
      <c r="MVJ19" s="293"/>
      <c r="MVK19" s="293"/>
      <c r="MVL19" s="293"/>
      <c r="MVM19" s="293"/>
      <c r="MVN19" s="293"/>
      <c r="MVO19" s="293"/>
      <c r="MVP19" s="293"/>
      <c r="MVQ19" s="293"/>
      <c r="MVR19" s="293"/>
      <c r="MVS19" s="293"/>
      <c r="MVT19" s="293"/>
      <c r="MVU19" s="293"/>
      <c r="MVV19" s="293"/>
      <c r="MVW19" s="293"/>
      <c r="MVX19" s="293"/>
      <c r="MVY19" s="293"/>
      <c r="MVZ19" s="293"/>
      <c r="MWA19" s="293"/>
      <c r="MWB19" s="293"/>
      <c r="MWC19" s="293"/>
      <c r="MWD19" s="293"/>
      <c r="MWE19" s="293"/>
      <c r="MWF19" s="293"/>
      <c r="MWG19" s="293"/>
      <c r="MWH19" s="293"/>
      <c r="MWI19" s="293"/>
      <c r="MWJ19" s="293"/>
      <c r="MWK19" s="293"/>
      <c r="MWL19" s="293"/>
      <c r="MWM19" s="293"/>
      <c r="MWN19" s="293"/>
      <c r="MWO19" s="293"/>
      <c r="MWP19" s="293"/>
      <c r="MWQ19" s="293"/>
      <c r="MWR19" s="293"/>
      <c r="MWS19" s="293"/>
      <c r="MWT19" s="293"/>
      <c r="MWU19" s="293"/>
      <c r="MWV19" s="293"/>
      <c r="MWW19" s="293"/>
      <c r="MWX19" s="293"/>
      <c r="MWY19" s="293"/>
      <c r="MWZ19" s="293"/>
      <c r="MXA19" s="293"/>
      <c r="MXB19" s="293"/>
      <c r="MXC19" s="293"/>
      <c r="MXD19" s="293"/>
      <c r="MXE19" s="293"/>
      <c r="MXF19" s="293"/>
      <c r="MXG19" s="293"/>
      <c r="MXH19" s="293"/>
      <c r="MXI19" s="293"/>
      <c r="MXJ19" s="293"/>
      <c r="MXK19" s="293"/>
      <c r="MXL19" s="293"/>
      <c r="MXM19" s="293"/>
      <c r="MXN19" s="293"/>
      <c r="MXO19" s="293"/>
      <c r="MXP19" s="293"/>
      <c r="MXQ19" s="293"/>
      <c r="MXR19" s="293"/>
      <c r="MXS19" s="293"/>
      <c r="MXT19" s="293"/>
      <c r="MXU19" s="293"/>
      <c r="MXV19" s="293"/>
      <c r="MXW19" s="293"/>
      <c r="MXX19" s="293"/>
      <c r="MXY19" s="293"/>
      <c r="MXZ19" s="293"/>
      <c r="MYA19" s="293"/>
      <c r="MYB19" s="293"/>
      <c r="MYC19" s="293"/>
      <c r="MYD19" s="293"/>
      <c r="MYE19" s="293"/>
      <c r="MYF19" s="293"/>
      <c r="MYG19" s="293"/>
      <c r="MYH19" s="293"/>
      <c r="MYI19" s="293"/>
      <c r="MYJ19" s="293"/>
      <c r="MYK19" s="293"/>
      <c r="MYL19" s="293"/>
      <c r="MYM19" s="293"/>
      <c r="MYN19" s="293"/>
      <c r="MYO19" s="293"/>
      <c r="MYP19" s="293"/>
      <c r="MYQ19" s="293"/>
      <c r="MYR19" s="293"/>
      <c r="MYS19" s="293"/>
      <c r="MYT19" s="293"/>
      <c r="MYU19" s="293"/>
      <c r="MYV19" s="293"/>
      <c r="MYW19" s="293"/>
      <c r="MYX19" s="293"/>
      <c r="MYY19" s="293"/>
      <c r="MYZ19" s="293"/>
      <c r="MZA19" s="293"/>
      <c r="MZB19" s="293"/>
      <c r="MZC19" s="293"/>
      <c r="MZD19" s="293"/>
      <c r="MZE19" s="293"/>
      <c r="MZF19" s="293"/>
      <c r="MZG19" s="293"/>
      <c r="MZH19" s="293"/>
      <c r="MZI19" s="293"/>
      <c r="MZJ19" s="293"/>
      <c r="MZK19" s="293"/>
      <c r="MZL19" s="293"/>
      <c r="MZM19" s="293"/>
      <c r="MZN19" s="293"/>
      <c r="MZO19" s="293"/>
      <c r="MZP19" s="293"/>
      <c r="MZQ19" s="293"/>
      <c r="MZR19" s="293"/>
      <c r="MZS19" s="293"/>
      <c r="MZT19" s="293"/>
      <c r="MZU19" s="293"/>
      <c r="MZV19" s="293"/>
      <c r="MZW19" s="293"/>
      <c r="MZX19" s="293"/>
      <c r="MZY19" s="293"/>
      <c r="MZZ19" s="293"/>
      <c r="NAA19" s="293"/>
      <c r="NAB19" s="293"/>
      <c r="NAC19" s="293"/>
      <c r="NAD19" s="293"/>
      <c r="NAE19" s="293"/>
      <c r="NAF19" s="293"/>
      <c r="NAG19" s="293"/>
      <c r="NAH19" s="293"/>
      <c r="NAI19" s="293"/>
      <c r="NAJ19" s="293"/>
      <c r="NAK19" s="293"/>
      <c r="NAL19" s="293"/>
      <c r="NAM19" s="293"/>
      <c r="NAN19" s="293"/>
      <c r="NAO19" s="293"/>
      <c r="NAP19" s="293"/>
      <c r="NAQ19" s="293"/>
      <c r="NAR19" s="293"/>
      <c r="NAS19" s="293"/>
      <c r="NAT19" s="293"/>
      <c r="NAU19" s="293"/>
      <c r="NAV19" s="293"/>
      <c r="NAW19" s="293"/>
      <c r="NAX19" s="293"/>
      <c r="NAY19" s="293"/>
      <c r="NAZ19" s="293"/>
      <c r="NBA19" s="293"/>
      <c r="NBB19" s="293"/>
      <c r="NBC19" s="293"/>
      <c r="NBD19" s="293"/>
      <c r="NBE19" s="293"/>
      <c r="NBF19" s="293"/>
      <c r="NBG19" s="293"/>
      <c r="NBH19" s="293"/>
      <c r="NBI19" s="293"/>
      <c r="NBJ19" s="293"/>
      <c r="NBK19" s="293"/>
      <c r="NBL19" s="293"/>
      <c r="NBM19" s="293"/>
      <c r="NBN19" s="293"/>
      <c r="NBO19" s="293"/>
      <c r="NBP19" s="293"/>
      <c r="NBQ19" s="293"/>
      <c r="NBR19" s="293"/>
      <c r="NBS19" s="293"/>
      <c r="NBT19" s="293"/>
      <c r="NBU19" s="293"/>
      <c r="NBV19" s="293"/>
      <c r="NBW19" s="293"/>
      <c r="NBX19" s="293"/>
      <c r="NBY19" s="293"/>
      <c r="NBZ19" s="293"/>
      <c r="NCA19" s="293"/>
      <c r="NCB19" s="293"/>
      <c r="NCC19" s="293"/>
      <c r="NCD19" s="293"/>
      <c r="NCE19" s="293"/>
      <c r="NCF19" s="293"/>
      <c r="NCG19" s="293"/>
      <c r="NCH19" s="293"/>
      <c r="NCI19" s="293"/>
      <c r="NCJ19" s="293"/>
      <c r="NCK19" s="293"/>
      <c r="NCL19" s="293"/>
      <c r="NCM19" s="293"/>
      <c r="NCN19" s="293"/>
      <c r="NCO19" s="293"/>
      <c r="NCP19" s="293"/>
      <c r="NCQ19" s="293"/>
      <c r="NCR19" s="293"/>
      <c r="NCS19" s="293"/>
      <c r="NCT19" s="293"/>
      <c r="NCU19" s="293"/>
      <c r="NCV19" s="293"/>
      <c r="NCW19" s="293"/>
      <c r="NCX19" s="293"/>
      <c r="NCY19" s="293"/>
      <c r="NCZ19" s="293"/>
      <c r="NDA19" s="293"/>
      <c r="NDB19" s="293"/>
      <c r="NDC19" s="293"/>
      <c r="NDD19" s="293"/>
      <c r="NDE19" s="293"/>
      <c r="NDF19" s="293"/>
      <c r="NDG19" s="293"/>
      <c r="NDH19" s="293"/>
      <c r="NDI19" s="293"/>
      <c r="NDJ19" s="293"/>
      <c r="NDK19" s="293"/>
      <c r="NDL19" s="293"/>
      <c r="NDM19" s="293"/>
      <c r="NDN19" s="293"/>
      <c r="NDO19" s="293"/>
      <c r="NDP19" s="293"/>
      <c r="NDQ19" s="293"/>
      <c r="NDR19" s="293"/>
      <c r="NDS19" s="293"/>
      <c r="NDT19" s="293"/>
      <c r="NDU19" s="293"/>
      <c r="NDV19" s="293"/>
      <c r="NDW19" s="293"/>
      <c r="NDX19" s="293"/>
      <c r="NDY19" s="293"/>
      <c r="NDZ19" s="293"/>
      <c r="NEA19" s="293"/>
      <c r="NEB19" s="293"/>
      <c r="NEC19" s="293"/>
      <c r="NED19" s="293"/>
      <c r="NEE19" s="293"/>
      <c r="NEF19" s="293"/>
      <c r="NEG19" s="293"/>
      <c r="NEH19" s="293"/>
      <c r="NEI19" s="293"/>
      <c r="NEJ19" s="293"/>
      <c r="NEK19" s="293"/>
      <c r="NEL19" s="293"/>
      <c r="NEM19" s="293"/>
      <c r="NEN19" s="293"/>
      <c r="NEO19" s="293"/>
      <c r="NEP19" s="293"/>
      <c r="NEQ19" s="293"/>
      <c r="NER19" s="293"/>
      <c r="NES19" s="293"/>
      <c r="NET19" s="293"/>
      <c r="NEU19" s="293"/>
      <c r="NEV19" s="293"/>
      <c r="NEW19" s="293"/>
      <c r="NEX19" s="293"/>
      <c r="NEY19" s="293"/>
      <c r="NEZ19" s="293"/>
      <c r="NFA19" s="293"/>
      <c r="NFB19" s="293"/>
      <c r="NFC19" s="293"/>
      <c r="NFD19" s="293"/>
      <c r="NFE19" s="293"/>
      <c r="NFF19" s="293"/>
      <c r="NFG19" s="293"/>
      <c r="NFH19" s="293"/>
      <c r="NFI19" s="293"/>
      <c r="NFJ19" s="293"/>
      <c r="NFK19" s="293"/>
      <c r="NFL19" s="293"/>
      <c r="NFM19" s="293"/>
      <c r="NFN19" s="293"/>
      <c r="NFO19" s="293"/>
      <c r="NFP19" s="293"/>
      <c r="NFQ19" s="293"/>
      <c r="NFR19" s="293"/>
      <c r="NFS19" s="293"/>
      <c r="NFT19" s="293"/>
      <c r="NFU19" s="293"/>
      <c r="NFV19" s="293"/>
      <c r="NFW19" s="293"/>
      <c r="NFX19" s="293"/>
      <c r="NFY19" s="293"/>
      <c r="NFZ19" s="293"/>
      <c r="NGA19" s="293"/>
      <c r="NGB19" s="293"/>
      <c r="NGC19" s="293"/>
      <c r="NGD19" s="293"/>
      <c r="NGE19" s="293"/>
      <c r="NGF19" s="293"/>
      <c r="NGG19" s="293"/>
      <c r="NGH19" s="293"/>
      <c r="NGI19" s="293"/>
      <c r="NGJ19" s="293"/>
      <c r="NGK19" s="293"/>
      <c r="NGL19" s="293"/>
      <c r="NGM19" s="293"/>
      <c r="NGN19" s="293"/>
      <c r="NGO19" s="293"/>
      <c r="NGP19" s="293"/>
      <c r="NGQ19" s="293"/>
      <c r="NGR19" s="293"/>
      <c r="NGS19" s="293"/>
      <c r="NGT19" s="293"/>
      <c r="NGU19" s="293"/>
      <c r="NGV19" s="293"/>
      <c r="NGW19" s="293"/>
      <c r="NGX19" s="293"/>
      <c r="NGY19" s="293"/>
      <c r="NGZ19" s="293"/>
      <c r="NHA19" s="293"/>
      <c r="NHB19" s="293"/>
      <c r="NHC19" s="293"/>
      <c r="NHD19" s="293"/>
      <c r="NHE19" s="293"/>
      <c r="NHF19" s="293"/>
      <c r="NHG19" s="293"/>
      <c r="NHH19" s="293"/>
      <c r="NHI19" s="293"/>
      <c r="NHJ19" s="293"/>
      <c r="NHK19" s="293"/>
      <c r="NHL19" s="293"/>
      <c r="NHM19" s="293"/>
      <c r="NHN19" s="293"/>
      <c r="NHO19" s="293"/>
      <c r="NHP19" s="293"/>
      <c r="NHQ19" s="293"/>
      <c r="NHR19" s="293"/>
      <c r="NHS19" s="293"/>
      <c r="NHT19" s="293"/>
      <c r="NHU19" s="293"/>
      <c r="NHV19" s="293"/>
      <c r="NHW19" s="293"/>
      <c r="NHX19" s="293"/>
      <c r="NHY19" s="293"/>
      <c r="NHZ19" s="293"/>
      <c r="NIA19" s="293"/>
      <c r="NIB19" s="293"/>
      <c r="NIC19" s="293"/>
      <c r="NID19" s="293"/>
      <c r="NIE19" s="293"/>
      <c r="NIF19" s="293"/>
      <c r="NIG19" s="293"/>
      <c r="NIH19" s="293"/>
      <c r="NII19" s="293"/>
      <c r="NIJ19" s="293"/>
      <c r="NIK19" s="293"/>
      <c r="NIL19" s="293"/>
      <c r="NIM19" s="293"/>
      <c r="NIN19" s="293"/>
      <c r="NIO19" s="293"/>
      <c r="NIP19" s="293"/>
      <c r="NIQ19" s="293"/>
      <c r="NIR19" s="293"/>
      <c r="NIS19" s="293"/>
      <c r="NIT19" s="293"/>
      <c r="NIU19" s="293"/>
      <c r="NIV19" s="293"/>
      <c r="NIW19" s="293"/>
      <c r="NIX19" s="293"/>
      <c r="NIY19" s="293"/>
      <c r="NIZ19" s="293"/>
      <c r="NJA19" s="293"/>
      <c r="NJB19" s="293"/>
      <c r="NJC19" s="293"/>
      <c r="NJD19" s="293"/>
      <c r="NJE19" s="293"/>
      <c r="NJF19" s="293"/>
      <c r="NJG19" s="293"/>
      <c r="NJH19" s="293"/>
      <c r="NJI19" s="293"/>
      <c r="NJJ19" s="293"/>
      <c r="NJK19" s="293"/>
      <c r="NJL19" s="293"/>
      <c r="NJM19" s="293"/>
      <c r="NJN19" s="293"/>
      <c r="NJO19" s="293"/>
      <c r="NJP19" s="293"/>
      <c r="NJQ19" s="293"/>
      <c r="NJR19" s="293"/>
      <c r="NJS19" s="293"/>
      <c r="NJT19" s="293"/>
      <c r="NJU19" s="293"/>
      <c r="NJV19" s="293"/>
      <c r="NJW19" s="293"/>
      <c r="NJX19" s="293"/>
      <c r="NJY19" s="293"/>
      <c r="NJZ19" s="293"/>
      <c r="NKA19" s="293"/>
      <c r="NKB19" s="293"/>
      <c r="NKC19" s="293"/>
      <c r="NKD19" s="293"/>
      <c r="NKE19" s="293"/>
      <c r="NKF19" s="293"/>
      <c r="NKG19" s="293"/>
      <c r="NKH19" s="293"/>
      <c r="NKI19" s="293"/>
      <c r="NKJ19" s="293"/>
      <c r="NKK19" s="293"/>
      <c r="NKL19" s="293"/>
      <c r="NKM19" s="293"/>
      <c r="NKN19" s="293"/>
      <c r="NKO19" s="293"/>
      <c r="NKP19" s="293"/>
      <c r="NKQ19" s="293"/>
      <c r="NKR19" s="293"/>
      <c r="NKS19" s="293"/>
      <c r="NKT19" s="293"/>
      <c r="NKU19" s="293"/>
      <c r="NKV19" s="293"/>
      <c r="NKW19" s="293"/>
      <c r="NKX19" s="293"/>
      <c r="NKY19" s="293"/>
      <c r="NKZ19" s="293"/>
      <c r="NLA19" s="293"/>
      <c r="NLB19" s="293"/>
      <c r="NLC19" s="293"/>
      <c r="NLD19" s="293"/>
      <c r="NLE19" s="293"/>
      <c r="NLF19" s="293"/>
      <c r="NLG19" s="293"/>
      <c r="NLH19" s="293"/>
      <c r="NLI19" s="293"/>
      <c r="NLJ19" s="293"/>
      <c r="NLK19" s="293"/>
      <c r="NLL19" s="293"/>
      <c r="NLM19" s="293"/>
      <c r="NLN19" s="293"/>
      <c r="NLO19" s="293"/>
      <c r="NLP19" s="293"/>
      <c r="NLQ19" s="293"/>
      <c r="NLR19" s="293"/>
      <c r="NLS19" s="293"/>
      <c r="NLT19" s="293"/>
      <c r="NLU19" s="293"/>
      <c r="NLV19" s="293"/>
      <c r="NLW19" s="293"/>
      <c r="NLX19" s="293"/>
      <c r="NLY19" s="293"/>
      <c r="NLZ19" s="293"/>
      <c r="NMA19" s="293"/>
      <c r="NMB19" s="293"/>
      <c r="NMC19" s="293"/>
      <c r="NMD19" s="293"/>
      <c r="NME19" s="293"/>
      <c r="NMF19" s="293"/>
      <c r="NMG19" s="293"/>
      <c r="NMH19" s="293"/>
      <c r="NMI19" s="293"/>
      <c r="NMJ19" s="293"/>
      <c r="NMK19" s="293"/>
      <c r="NML19" s="293"/>
      <c r="NMM19" s="293"/>
      <c r="NMN19" s="293"/>
      <c r="NMO19" s="293"/>
      <c r="NMP19" s="293"/>
      <c r="NMQ19" s="293"/>
      <c r="NMR19" s="293"/>
      <c r="NMS19" s="293"/>
      <c r="NMT19" s="293"/>
      <c r="NMU19" s="293"/>
      <c r="NMV19" s="293"/>
      <c r="NMW19" s="293"/>
      <c r="NMX19" s="293"/>
      <c r="NMY19" s="293"/>
      <c r="NMZ19" s="293"/>
      <c r="NNA19" s="293"/>
      <c r="NNB19" s="293"/>
      <c r="NNC19" s="293"/>
      <c r="NND19" s="293"/>
      <c r="NNE19" s="293"/>
      <c r="NNF19" s="293"/>
      <c r="NNG19" s="293"/>
      <c r="NNH19" s="293"/>
      <c r="NNI19" s="293"/>
      <c r="NNJ19" s="293"/>
      <c r="NNK19" s="293"/>
      <c r="NNL19" s="293"/>
      <c r="NNM19" s="293"/>
      <c r="NNN19" s="293"/>
      <c r="NNO19" s="293"/>
      <c r="NNP19" s="293"/>
      <c r="NNQ19" s="293"/>
      <c r="NNR19" s="293"/>
      <c r="NNS19" s="293"/>
      <c r="NNT19" s="293"/>
      <c r="NNU19" s="293"/>
      <c r="NNV19" s="293"/>
      <c r="NNW19" s="293"/>
      <c r="NNX19" s="293"/>
      <c r="NNY19" s="293"/>
      <c r="NNZ19" s="293"/>
      <c r="NOA19" s="293"/>
      <c r="NOB19" s="293"/>
      <c r="NOC19" s="293"/>
      <c r="NOD19" s="293"/>
      <c r="NOE19" s="293"/>
      <c r="NOF19" s="293"/>
      <c r="NOG19" s="293"/>
      <c r="NOH19" s="293"/>
      <c r="NOI19" s="293"/>
      <c r="NOJ19" s="293"/>
      <c r="NOK19" s="293"/>
      <c r="NOL19" s="293"/>
      <c r="NOM19" s="293"/>
      <c r="NON19" s="293"/>
      <c r="NOO19" s="293"/>
      <c r="NOP19" s="293"/>
      <c r="NOQ19" s="293"/>
      <c r="NOR19" s="293"/>
      <c r="NOS19" s="293"/>
      <c r="NOT19" s="293"/>
      <c r="NOU19" s="293"/>
      <c r="NOV19" s="293"/>
      <c r="NOW19" s="293"/>
      <c r="NOX19" s="293"/>
      <c r="NOY19" s="293"/>
      <c r="NOZ19" s="293"/>
      <c r="NPA19" s="293"/>
      <c r="NPB19" s="293"/>
      <c r="NPC19" s="293"/>
      <c r="NPD19" s="293"/>
      <c r="NPE19" s="293"/>
      <c r="NPF19" s="293"/>
      <c r="NPG19" s="293"/>
      <c r="NPH19" s="293"/>
      <c r="NPI19" s="293"/>
      <c r="NPJ19" s="293"/>
      <c r="NPK19" s="293"/>
      <c r="NPL19" s="293"/>
      <c r="NPM19" s="293"/>
      <c r="NPN19" s="293"/>
      <c r="NPO19" s="293"/>
      <c r="NPP19" s="293"/>
      <c r="NPQ19" s="293"/>
      <c r="NPR19" s="293"/>
      <c r="NPS19" s="293"/>
      <c r="NPT19" s="293"/>
      <c r="NPU19" s="293"/>
      <c r="NPV19" s="293"/>
      <c r="NPW19" s="293"/>
      <c r="NPX19" s="293"/>
      <c r="NPY19" s="293"/>
      <c r="NPZ19" s="293"/>
      <c r="NQA19" s="293"/>
      <c r="NQB19" s="293"/>
      <c r="NQC19" s="293"/>
      <c r="NQD19" s="293"/>
      <c r="NQE19" s="293"/>
      <c r="NQF19" s="293"/>
      <c r="NQG19" s="293"/>
      <c r="NQH19" s="293"/>
      <c r="NQI19" s="293"/>
      <c r="NQJ19" s="293"/>
      <c r="NQK19" s="293"/>
      <c r="NQL19" s="293"/>
      <c r="NQM19" s="293"/>
      <c r="NQN19" s="293"/>
      <c r="NQO19" s="293"/>
      <c r="NQP19" s="293"/>
      <c r="NQQ19" s="293"/>
      <c r="NQR19" s="293"/>
      <c r="NQS19" s="293"/>
      <c r="NQT19" s="293"/>
      <c r="NQU19" s="293"/>
      <c r="NQV19" s="293"/>
      <c r="NQW19" s="293"/>
      <c r="NQX19" s="293"/>
      <c r="NQY19" s="293"/>
      <c r="NQZ19" s="293"/>
      <c r="NRA19" s="293"/>
      <c r="NRB19" s="293"/>
      <c r="NRC19" s="293"/>
      <c r="NRD19" s="293"/>
      <c r="NRE19" s="293"/>
      <c r="NRF19" s="293"/>
      <c r="NRG19" s="293"/>
      <c r="NRH19" s="293"/>
      <c r="NRI19" s="293"/>
      <c r="NRJ19" s="293"/>
      <c r="NRK19" s="293"/>
      <c r="NRL19" s="293"/>
      <c r="NRM19" s="293"/>
      <c r="NRN19" s="293"/>
      <c r="NRO19" s="293"/>
      <c r="NRP19" s="293"/>
      <c r="NRQ19" s="293"/>
      <c r="NRR19" s="293"/>
      <c r="NRS19" s="293"/>
      <c r="NRT19" s="293"/>
      <c r="NRU19" s="293"/>
      <c r="NRV19" s="293"/>
      <c r="NRW19" s="293"/>
      <c r="NRX19" s="293"/>
      <c r="NRY19" s="293"/>
      <c r="NRZ19" s="293"/>
      <c r="NSA19" s="293"/>
      <c r="NSB19" s="293"/>
      <c r="NSC19" s="293"/>
      <c r="NSD19" s="293"/>
      <c r="NSE19" s="293"/>
      <c r="NSF19" s="293"/>
      <c r="NSG19" s="293"/>
      <c r="NSH19" s="293"/>
      <c r="NSI19" s="293"/>
      <c r="NSJ19" s="293"/>
      <c r="NSK19" s="293"/>
      <c r="NSL19" s="293"/>
      <c r="NSM19" s="293"/>
      <c r="NSN19" s="293"/>
      <c r="NSO19" s="293"/>
      <c r="NSP19" s="293"/>
      <c r="NSQ19" s="293"/>
      <c r="NSR19" s="293"/>
      <c r="NSS19" s="293"/>
      <c r="NST19" s="293"/>
      <c r="NSU19" s="293"/>
      <c r="NSV19" s="293"/>
      <c r="NSW19" s="293"/>
      <c r="NSX19" s="293"/>
      <c r="NSY19" s="293"/>
      <c r="NSZ19" s="293"/>
      <c r="NTA19" s="293"/>
      <c r="NTB19" s="293"/>
      <c r="NTC19" s="293"/>
      <c r="NTD19" s="293"/>
      <c r="NTE19" s="293"/>
      <c r="NTF19" s="293"/>
      <c r="NTG19" s="293"/>
      <c r="NTH19" s="293"/>
      <c r="NTI19" s="293"/>
      <c r="NTJ19" s="293"/>
      <c r="NTK19" s="293"/>
      <c r="NTL19" s="293"/>
      <c r="NTM19" s="293"/>
      <c r="NTN19" s="293"/>
      <c r="NTO19" s="293"/>
      <c r="NTP19" s="293"/>
      <c r="NTQ19" s="293"/>
      <c r="NTR19" s="293"/>
      <c r="NTS19" s="293"/>
      <c r="NTT19" s="293"/>
      <c r="NTU19" s="293"/>
      <c r="NTV19" s="293"/>
      <c r="NTW19" s="293"/>
      <c r="NTX19" s="293"/>
      <c r="NTY19" s="293"/>
      <c r="NTZ19" s="293"/>
      <c r="NUA19" s="293"/>
      <c r="NUB19" s="293"/>
      <c r="NUC19" s="293"/>
      <c r="NUD19" s="293"/>
      <c r="NUE19" s="293"/>
      <c r="NUF19" s="293"/>
      <c r="NUG19" s="293"/>
      <c r="NUH19" s="293"/>
      <c r="NUI19" s="293"/>
      <c r="NUJ19" s="293"/>
      <c r="NUK19" s="293"/>
      <c r="NUL19" s="293"/>
      <c r="NUM19" s="293"/>
      <c r="NUN19" s="293"/>
      <c r="NUO19" s="293"/>
      <c r="NUP19" s="293"/>
      <c r="NUQ19" s="293"/>
      <c r="NUR19" s="293"/>
      <c r="NUS19" s="293"/>
      <c r="NUT19" s="293"/>
      <c r="NUU19" s="293"/>
      <c r="NUV19" s="293"/>
      <c r="NUW19" s="293"/>
      <c r="NUX19" s="293"/>
      <c r="NUY19" s="293"/>
      <c r="NUZ19" s="293"/>
      <c r="NVA19" s="293"/>
      <c r="NVB19" s="293"/>
      <c r="NVC19" s="293"/>
      <c r="NVD19" s="293"/>
      <c r="NVE19" s="293"/>
      <c r="NVF19" s="293"/>
      <c r="NVG19" s="293"/>
      <c r="NVH19" s="293"/>
      <c r="NVI19" s="293"/>
      <c r="NVJ19" s="293"/>
      <c r="NVK19" s="293"/>
      <c r="NVL19" s="293"/>
      <c r="NVM19" s="293"/>
      <c r="NVN19" s="293"/>
      <c r="NVO19" s="293"/>
      <c r="NVP19" s="293"/>
      <c r="NVQ19" s="293"/>
      <c r="NVR19" s="293"/>
      <c r="NVS19" s="293"/>
      <c r="NVT19" s="293"/>
      <c r="NVU19" s="293"/>
      <c r="NVV19" s="293"/>
      <c r="NVW19" s="293"/>
      <c r="NVX19" s="293"/>
      <c r="NVY19" s="293"/>
      <c r="NVZ19" s="293"/>
      <c r="NWA19" s="293"/>
      <c r="NWB19" s="293"/>
      <c r="NWC19" s="293"/>
      <c r="NWD19" s="293"/>
      <c r="NWE19" s="293"/>
      <c r="NWF19" s="293"/>
      <c r="NWG19" s="293"/>
      <c r="NWH19" s="293"/>
      <c r="NWI19" s="293"/>
      <c r="NWJ19" s="293"/>
      <c r="NWK19" s="293"/>
      <c r="NWL19" s="293"/>
      <c r="NWM19" s="293"/>
      <c r="NWN19" s="293"/>
      <c r="NWO19" s="293"/>
      <c r="NWP19" s="293"/>
      <c r="NWQ19" s="293"/>
      <c r="NWR19" s="293"/>
      <c r="NWS19" s="293"/>
      <c r="NWT19" s="293"/>
      <c r="NWU19" s="293"/>
      <c r="NWV19" s="293"/>
      <c r="NWW19" s="293"/>
      <c r="NWX19" s="293"/>
      <c r="NWY19" s="293"/>
      <c r="NWZ19" s="293"/>
      <c r="NXA19" s="293"/>
      <c r="NXB19" s="293"/>
      <c r="NXC19" s="293"/>
      <c r="NXD19" s="293"/>
      <c r="NXE19" s="293"/>
      <c r="NXF19" s="293"/>
      <c r="NXG19" s="293"/>
      <c r="NXH19" s="293"/>
      <c r="NXI19" s="293"/>
      <c r="NXJ19" s="293"/>
      <c r="NXK19" s="293"/>
      <c r="NXL19" s="293"/>
      <c r="NXM19" s="293"/>
      <c r="NXN19" s="293"/>
      <c r="NXO19" s="293"/>
      <c r="NXP19" s="293"/>
      <c r="NXQ19" s="293"/>
      <c r="NXR19" s="293"/>
      <c r="NXS19" s="293"/>
      <c r="NXT19" s="293"/>
      <c r="NXU19" s="293"/>
      <c r="NXV19" s="293"/>
      <c r="NXW19" s="293"/>
      <c r="NXX19" s="293"/>
      <c r="NXY19" s="293"/>
      <c r="NXZ19" s="293"/>
      <c r="NYA19" s="293"/>
      <c r="NYB19" s="293"/>
      <c r="NYC19" s="293"/>
      <c r="NYD19" s="293"/>
      <c r="NYE19" s="293"/>
      <c r="NYF19" s="293"/>
      <c r="NYG19" s="293"/>
      <c r="NYH19" s="293"/>
      <c r="NYI19" s="293"/>
      <c r="NYJ19" s="293"/>
      <c r="NYK19" s="293"/>
      <c r="NYL19" s="293"/>
      <c r="NYM19" s="293"/>
      <c r="NYN19" s="293"/>
      <c r="NYO19" s="293"/>
      <c r="NYP19" s="293"/>
      <c r="NYQ19" s="293"/>
      <c r="NYR19" s="293"/>
      <c r="NYS19" s="293"/>
      <c r="NYT19" s="293"/>
      <c r="NYU19" s="293"/>
      <c r="NYV19" s="293"/>
      <c r="NYW19" s="293"/>
      <c r="NYX19" s="293"/>
      <c r="NYY19" s="293"/>
      <c r="NYZ19" s="293"/>
      <c r="NZA19" s="293"/>
      <c r="NZB19" s="293"/>
      <c r="NZC19" s="293"/>
      <c r="NZD19" s="293"/>
      <c r="NZE19" s="293"/>
      <c r="NZF19" s="293"/>
      <c r="NZG19" s="293"/>
      <c r="NZH19" s="293"/>
      <c r="NZI19" s="293"/>
      <c r="NZJ19" s="293"/>
      <c r="NZK19" s="293"/>
      <c r="NZL19" s="293"/>
      <c r="NZM19" s="293"/>
      <c r="NZN19" s="293"/>
      <c r="NZO19" s="293"/>
      <c r="NZP19" s="293"/>
      <c r="NZQ19" s="293"/>
      <c r="NZR19" s="293"/>
      <c r="NZS19" s="293"/>
      <c r="NZT19" s="293"/>
      <c r="NZU19" s="293"/>
      <c r="NZV19" s="293"/>
      <c r="NZW19" s="293"/>
      <c r="NZX19" s="293"/>
      <c r="NZY19" s="293"/>
      <c r="NZZ19" s="293"/>
      <c r="OAA19" s="293"/>
      <c r="OAB19" s="293"/>
      <c r="OAC19" s="293"/>
      <c r="OAD19" s="293"/>
      <c r="OAE19" s="293"/>
      <c r="OAF19" s="293"/>
      <c r="OAG19" s="293"/>
      <c r="OAH19" s="293"/>
      <c r="OAI19" s="293"/>
      <c r="OAJ19" s="293"/>
      <c r="OAK19" s="293"/>
      <c r="OAL19" s="293"/>
      <c r="OAM19" s="293"/>
      <c r="OAN19" s="293"/>
      <c r="OAO19" s="293"/>
      <c r="OAP19" s="293"/>
      <c r="OAQ19" s="293"/>
      <c r="OAR19" s="293"/>
      <c r="OAS19" s="293"/>
      <c r="OAT19" s="293"/>
      <c r="OAU19" s="293"/>
      <c r="OAV19" s="293"/>
      <c r="OAW19" s="293"/>
      <c r="OAX19" s="293"/>
      <c r="OAY19" s="293"/>
      <c r="OAZ19" s="293"/>
      <c r="OBA19" s="293"/>
      <c r="OBB19" s="293"/>
      <c r="OBC19" s="293"/>
      <c r="OBD19" s="293"/>
      <c r="OBE19" s="293"/>
      <c r="OBF19" s="293"/>
      <c r="OBG19" s="293"/>
      <c r="OBH19" s="293"/>
      <c r="OBI19" s="293"/>
      <c r="OBJ19" s="293"/>
      <c r="OBK19" s="293"/>
      <c r="OBL19" s="293"/>
      <c r="OBM19" s="293"/>
      <c r="OBN19" s="293"/>
      <c r="OBO19" s="293"/>
      <c r="OBP19" s="293"/>
      <c r="OBQ19" s="293"/>
      <c r="OBR19" s="293"/>
      <c r="OBS19" s="293"/>
      <c r="OBT19" s="293"/>
      <c r="OBU19" s="293"/>
      <c r="OBV19" s="293"/>
      <c r="OBW19" s="293"/>
      <c r="OBX19" s="293"/>
      <c r="OBY19" s="293"/>
      <c r="OBZ19" s="293"/>
      <c r="OCA19" s="293"/>
      <c r="OCB19" s="293"/>
      <c r="OCC19" s="293"/>
      <c r="OCD19" s="293"/>
      <c r="OCE19" s="293"/>
      <c r="OCF19" s="293"/>
      <c r="OCG19" s="293"/>
      <c r="OCH19" s="293"/>
      <c r="OCI19" s="293"/>
      <c r="OCJ19" s="293"/>
      <c r="OCK19" s="293"/>
      <c r="OCL19" s="293"/>
      <c r="OCM19" s="293"/>
      <c r="OCN19" s="293"/>
      <c r="OCO19" s="293"/>
      <c r="OCP19" s="293"/>
      <c r="OCQ19" s="293"/>
      <c r="OCR19" s="293"/>
      <c r="OCS19" s="293"/>
      <c r="OCT19" s="293"/>
      <c r="OCU19" s="293"/>
      <c r="OCV19" s="293"/>
      <c r="OCW19" s="293"/>
      <c r="OCX19" s="293"/>
      <c r="OCY19" s="293"/>
      <c r="OCZ19" s="293"/>
      <c r="ODA19" s="293"/>
      <c r="ODB19" s="293"/>
      <c r="ODC19" s="293"/>
      <c r="ODD19" s="293"/>
      <c r="ODE19" s="293"/>
      <c r="ODF19" s="293"/>
      <c r="ODG19" s="293"/>
      <c r="ODH19" s="293"/>
      <c r="ODI19" s="293"/>
      <c r="ODJ19" s="293"/>
      <c r="ODK19" s="293"/>
      <c r="ODL19" s="293"/>
      <c r="ODM19" s="293"/>
      <c r="ODN19" s="293"/>
      <c r="ODO19" s="293"/>
      <c r="ODP19" s="293"/>
      <c r="ODQ19" s="293"/>
      <c r="ODR19" s="293"/>
      <c r="ODS19" s="293"/>
      <c r="ODT19" s="293"/>
      <c r="ODU19" s="293"/>
      <c r="ODV19" s="293"/>
      <c r="ODW19" s="293"/>
      <c r="ODX19" s="293"/>
      <c r="ODY19" s="293"/>
      <c r="ODZ19" s="293"/>
      <c r="OEA19" s="293"/>
      <c r="OEB19" s="293"/>
      <c r="OEC19" s="293"/>
      <c r="OED19" s="293"/>
      <c r="OEE19" s="293"/>
      <c r="OEF19" s="293"/>
      <c r="OEG19" s="293"/>
      <c r="OEH19" s="293"/>
      <c r="OEI19" s="293"/>
      <c r="OEJ19" s="293"/>
      <c r="OEK19" s="293"/>
      <c r="OEL19" s="293"/>
      <c r="OEM19" s="293"/>
      <c r="OEN19" s="293"/>
      <c r="OEO19" s="293"/>
      <c r="OEP19" s="293"/>
      <c r="OEQ19" s="293"/>
      <c r="OER19" s="293"/>
      <c r="OES19" s="293"/>
      <c r="OET19" s="293"/>
      <c r="OEU19" s="293"/>
      <c r="OEV19" s="293"/>
      <c r="OEW19" s="293"/>
      <c r="OEX19" s="293"/>
      <c r="OEY19" s="293"/>
      <c r="OEZ19" s="293"/>
      <c r="OFA19" s="293"/>
      <c r="OFB19" s="293"/>
      <c r="OFC19" s="293"/>
      <c r="OFD19" s="293"/>
      <c r="OFE19" s="293"/>
      <c r="OFF19" s="293"/>
      <c r="OFG19" s="293"/>
      <c r="OFH19" s="293"/>
      <c r="OFI19" s="293"/>
      <c r="OFJ19" s="293"/>
      <c r="OFK19" s="293"/>
      <c r="OFL19" s="293"/>
      <c r="OFM19" s="293"/>
      <c r="OFN19" s="293"/>
      <c r="OFO19" s="293"/>
      <c r="OFP19" s="293"/>
      <c r="OFQ19" s="293"/>
      <c r="OFR19" s="293"/>
      <c r="OFS19" s="293"/>
      <c r="OFT19" s="293"/>
      <c r="OFU19" s="293"/>
      <c r="OFV19" s="293"/>
      <c r="OFW19" s="293"/>
      <c r="OFX19" s="293"/>
      <c r="OFY19" s="293"/>
      <c r="OFZ19" s="293"/>
      <c r="OGA19" s="293"/>
      <c r="OGB19" s="293"/>
      <c r="OGC19" s="293"/>
      <c r="OGD19" s="293"/>
      <c r="OGE19" s="293"/>
      <c r="OGF19" s="293"/>
      <c r="OGG19" s="293"/>
      <c r="OGH19" s="293"/>
      <c r="OGI19" s="293"/>
      <c r="OGJ19" s="293"/>
      <c r="OGK19" s="293"/>
      <c r="OGL19" s="293"/>
      <c r="OGM19" s="293"/>
      <c r="OGN19" s="293"/>
      <c r="OGO19" s="293"/>
      <c r="OGP19" s="293"/>
      <c r="OGQ19" s="293"/>
      <c r="OGR19" s="293"/>
      <c r="OGS19" s="293"/>
      <c r="OGT19" s="293"/>
      <c r="OGU19" s="293"/>
      <c r="OGV19" s="293"/>
      <c r="OGW19" s="293"/>
      <c r="OGX19" s="293"/>
      <c r="OGY19" s="293"/>
      <c r="OGZ19" s="293"/>
      <c r="OHA19" s="293"/>
      <c r="OHB19" s="293"/>
      <c r="OHC19" s="293"/>
      <c r="OHD19" s="293"/>
      <c r="OHE19" s="293"/>
      <c r="OHF19" s="293"/>
      <c r="OHG19" s="293"/>
      <c r="OHH19" s="293"/>
      <c r="OHI19" s="293"/>
      <c r="OHJ19" s="293"/>
      <c r="OHK19" s="293"/>
      <c r="OHL19" s="293"/>
      <c r="OHM19" s="293"/>
      <c r="OHN19" s="293"/>
      <c r="OHO19" s="293"/>
      <c r="OHP19" s="293"/>
      <c r="OHQ19" s="293"/>
      <c r="OHR19" s="293"/>
      <c r="OHS19" s="293"/>
      <c r="OHT19" s="293"/>
      <c r="OHU19" s="293"/>
      <c r="OHV19" s="293"/>
      <c r="OHW19" s="293"/>
      <c r="OHX19" s="293"/>
      <c r="OHY19" s="293"/>
      <c r="OHZ19" s="293"/>
      <c r="OIA19" s="293"/>
      <c r="OIB19" s="293"/>
      <c r="OIC19" s="293"/>
      <c r="OID19" s="293"/>
      <c r="OIE19" s="293"/>
      <c r="OIF19" s="293"/>
      <c r="OIG19" s="293"/>
      <c r="OIH19" s="293"/>
      <c r="OII19" s="293"/>
      <c r="OIJ19" s="293"/>
      <c r="OIK19" s="293"/>
      <c r="OIL19" s="293"/>
      <c r="OIM19" s="293"/>
      <c r="OIN19" s="293"/>
      <c r="OIO19" s="293"/>
      <c r="OIP19" s="293"/>
      <c r="OIQ19" s="293"/>
      <c r="OIR19" s="293"/>
      <c r="OIS19" s="293"/>
      <c r="OIT19" s="293"/>
      <c r="OIU19" s="293"/>
      <c r="OIV19" s="293"/>
      <c r="OIW19" s="293"/>
      <c r="OIX19" s="293"/>
      <c r="OIY19" s="293"/>
      <c r="OIZ19" s="293"/>
      <c r="OJA19" s="293"/>
      <c r="OJB19" s="293"/>
      <c r="OJC19" s="293"/>
      <c r="OJD19" s="293"/>
      <c r="OJE19" s="293"/>
      <c r="OJF19" s="293"/>
      <c r="OJG19" s="293"/>
      <c r="OJH19" s="293"/>
      <c r="OJI19" s="293"/>
      <c r="OJJ19" s="293"/>
      <c r="OJK19" s="293"/>
      <c r="OJL19" s="293"/>
      <c r="OJM19" s="293"/>
      <c r="OJN19" s="293"/>
      <c r="OJO19" s="293"/>
      <c r="OJP19" s="293"/>
      <c r="OJQ19" s="293"/>
      <c r="OJR19" s="293"/>
      <c r="OJS19" s="293"/>
      <c r="OJT19" s="293"/>
      <c r="OJU19" s="293"/>
      <c r="OJV19" s="293"/>
      <c r="OJW19" s="293"/>
      <c r="OJX19" s="293"/>
      <c r="OJY19" s="293"/>
      <c r="OJZ19" s="293"/>
      <c r="OKA19" s="293"/>
      <c r="OKB19" s="293"/>
      <c r="OKC19" s="293"/>
      <c r="OKD19" s="293"/>
      <c r="OKE19" s="293"/>
      <c r="OKF19" s="293"/>
      <c r="OKG19" s="293"/>
      <c r="OKH19" s="293"/>
      <c r="OKI19" s="293"/>
      <c r="OKJ19" s="293"/>
      <c r="OKK19" s="293"/>
      <c r="OKL19" s="293"/>
      <c r="OKM19" s="293"/>
      <c r="OKN19" s="293"/>
      <c r="OKO19" s="293"/>
      <c r="OKP19" s="293"/>
      <c r="OKQ19" s="293"/>
      <c r="OKR19" s="293"/>
      <c r="OKS19" s="293"/>
      <c r="OKT19" s="293"/>
      <c r="OKU19" s="293"/>
      <c r="OKV19" s="293"/>
      <c r="OKW19" s="293"/>
      <c r="OKX19" s="293"/>
      <c r="OKY19" s="293"/>
      <c r="OKZ19" s="293"/>
      <c r="OLA19" s="293"/>
      <c r="OLB19" s="293"/>
      <c r="OLC19" s="293"/>
      <c r="OLD19" s="293"/>
      <c r="OLE19" s="293"/>
      <c r="OLF19" s="293"/>
      <c r="OLG19" s="293"/>
      <c r="OLH19" s="293"/>
      <c r="OLI19" s="293"/>
      <c r="OLJ19" s="293"/>
      <c r="OLK19" s="293"/>
      <c r="OLL19" s="293"/>
      <c r="OLM19" s="293"/>
      <c r="OLN19" s="293"/>
      <c r="OLO19" s="293"/>
      <c r="OLP19" s="293"/>
      <c r="OLQ19" s="293"/>
      <c r="OLR19" s="293"/>
      <c r="OLS19" s="293"/>
      <c r="OLT19" s="293"/>
      <c r="OLU19" s="293"/>
      <c r="OLV19" s="293"/>
      <c r="OLW19" s="293"/>
      <c r="OLX19" s="293"/>
      <c r="OLY19" s="293"/>
      <c r="OLZ19" s="293"/>
      <c r="OMA19" s="293"/>
      <c r="OMB19" s="293"/>
      <c r="OMC19" s="293"/>
      <c r="OMD19" s="293"/>
      <c r="OME19" s="293"/>
      <c r="OMF19" s="293"/>
      <c r="OMG19" s="293"/>
      <c r="OMH19" s="293"/>
      <c r="OMI19" s="293"/>
      <c r="OMJ19" s="293"/>
      <c r="OMK19" s="293"/>
      <c r="OML19" s="293"/>
      <c r="OMM19" s="293"/>
      <c r="OMN19" s="293"/>
      <c r="OMO19" s="293"/>
      <c r="OMP19" s="293"/>
      <c r="OMQ19" s="293"/>
      <c r="OMR19" s="293"/>
      <c r="OMS19" s="293"/>
      <c r="OMT19" s="293"/>
      <c r="OMU19" s="293"/>
      <c r="OMV19" s="293"/>
      <c r="OMW19" s="293"/>
      <c r="OMX19" s="293"/>
      <c r="OMY19" s="293"/>
      <c r="OMZ19" s="293"/>
      <c r="ONA19" s="293"/>
      <c r="ONB19" s="293"/>
      <c r="ONC19" s="293"/>
      <c r="OND19" s="293"/>
      <c r="ONE19" s="293"/>
      <c r="ONF19" s="293"/>
      <c r="ONG19" s="293"/>
      <c r="ONH19" s="293"/>
      <c r="ONI19" s="293"/>
      <c r="ONJ19" s="293"/>
      <c r="ONK19" s="293"/>
      <c r="ONL19" s="293"/>
      <c r="ONM19" s="293"/>
      <c r="ONN19" s="293"/>
      <c r="ONO19" s="293"/>
      <c r="ONP19" s="293"/>
      <c r="ONQ19" s="293"/>
      <c r="ONR19" s="293"/>
      <c r="ONS19" s="293"/>
      <c r="ONT19" s="293"/>
      <c r="ONU19" s="293"/>
      <c r="ONV19" s="293"/>
      <c r="ONW19" s="293"/>
      <c r="ONX19" s="293"/>
      <c r="ONY19" s="293"/>
      <c r="ONZ19" s="293"/>
      <c r="OOA19" s="293"/>
      <c r="OOB19" s="293"/>
      <c r="OOC19" s="293"/>
      <c r="OOD19" s="293"/>
      <c r="OOE19" s="293"/>
      <c r="OOF19" s="293"/>
      <c r="OOG19" s="293"/>
      <c r="OOH19" s="293"/>
      <c r="OOI19" s="293"/>
      <c r="OOJ19" s="293"/>
      <c r="OOK19" s="293"/>
      <c r="OOL19" s="293"/>
      <c r="OOM19" s="293"/>
      <c r="OON19" s="293"/>
      <c r="OOO19" s="293"/>
      <c r="OOP19" s="293"/>
      <c r="OOQ19" s="293"/>
      <c r="OOR19" s="293"/>
      <c r="OOS19" s="293"/>
      <c r="OOT19" s="293"/>
      <c r="OOU19" s="293"/>
      <c r="OOV19" s="293"/>
      <c r="OOW19" s="293"/>
      <c r="OOX19" s="293"/>
      <c r="OOY19" s="293"/>
      <c r="OOZ19" s="293"/>
      <c r="OPA19" s="293"/>
      <c r="OPB19" s="293"/>
      <c r="OPC19" s="293"/>
      <c r="OPD19" s="293"/>
      <c r="OPE19" s="293"/>
      <c r="OPF19" s="293"/>
      <c r="OPG19" s="293"/>
      <c r="OPH19" s="293"/>
      <c r="OPI19" s="293"/>
      <c r="OPJ19" s="293"/>
      <c r="OPK19" s="293"/>
      <c r="OPL19" s="293"/>
      <c r="OPM19" s="293"/>
      <c r="OPN19" s="293"/>
      <c r="OPO19" s="293"/>
      <c r="OPP19" s="293"/>
      <c r="OPQ19" s="293"/>
      <c r="OPR19" s="293"/>
      <c r="OPS19" s="293"/>
      <c r="OPT19" s="293"/>
      <c r="OPU19" s="293"/>
      <c r="OPV19" s="293"/>
      <c r="OPW19" s="293"/>
      <c r="OPX19" s="293"/>
      <c r="OPY19" s="293"/>
      <c r="OPZ19" s="293"/>
      <c r="OQA19" s="293"/>
      <c r="OQB19" s="293"/>
      <c r="OQC19" s="293"/>
      <c r="OQD19" s="293"/>
      <c r="OQE19" s="293"/>
      <c r="OQF19" s="293"/>
      <c r="OQG19" s="293"/>
      <c r="OQH19" s="293"/>
      <c r="OQI19" s="293"/>
      <c r="OQJ19" s="293"/>
      <c r="OQK19" s="293"/>
      <c r="OQL19" s="293"/>
      <c r="OQM19" s="293"/>
      <c r="OQN19" s="293"/>
      <c r="OQO19" s="293"/>
      <c r="OQP19" s="293"/>
      <c r="OQQ19" s="293"/>
      <c r="OQR19" s="293"/>
      <c r="OQS19" s="293"/>
      <c r="OQT19" s="293"/>
      <c r="OQU19" s="293"/>
      <c r="OQV19" s="293"/>
      <c r="OQW19" s="293"/>
      <c r="OQX19" s="293"/>
      <c r="OQY19" s="293"/>
      <c r="OQZ19" s="293"/>
      <c r="ORA19" s="293"/>
      <c r="ORB19" s="293"/>
      <c r="ORC19" s="293"/>
      <c r="ORD19" s="293"/>
      <c r="ORE19" s="293"/>
      <c r="ORF19" s="293"/>
      <c r="ORG19" s="293"/>
      <c r="ORH19" s="293"/>
      <c r="ORI19" s="293"/>
      <c r="ORJ19" s="293"/>
      <c r="ORK19" s="293"/>
      <c r="ORL19" s="293"/>
      <c r="ORM19" s="293"/>
      <c r="ORN19" s="293"/>
      <c r="ORO19" s="293"/>
      <c r="ORP19" s="293"/>
      <c r="ORQ19" s="293"/>
      <c r="ORR19" s="293"/>
      <c r="ORS19" s="293"/>
      <c r="ORT19" s="293"/>
      <c r="ORU19" s="293"/>
      <c r="ORV19" s="293"/>
      <c r="ORW19" s="293"/>
      <c r="ORX19" s="293"/>
      <c r="ORY19" s="293"/>
      <c r="ORZ19" s="293"/>
      <c r="OSA19" s="293"/>
      <c r="OSB19" s="293"/>
      <c r="OSC19" s="293"/>
      <c r="OSD19" s="293"/>
      <c r="OSE19" s="293"/>
      <c r="OSF19" s="293"/>
      <c r="OSG19" s="293"/>
      <c r="OSH19" s="293"/>
      <c r="OSI19" s="293"/>
      <c r="OSJ19" s="293"/>
      <c r="OSK19" s="293"/>
      <c r="OSL19" s="293"/>
      <c r="OSM19" s="293"/>
      <c r="OSN19" s="293"/>
      <c r="OSO19" s="293"/>
      <c r="OSP19" s="293"/>
      <c r="OSQ19" s="293"/>
      <c r="OSR19" s="293"/>
      <c r="OSS19" s="293"/>
      <c r="OST19" s="293"/>
      <c r="OSU19" s="293"/>
      <c r="OSV19" s="293"/>
      <c r="OSW19" s="293"/>
      <c r="OSX19" s="293"/>
      <c r="OSY19" s="293"/>
      <c r="OSZ19" s="293"/>
      <c r="OTA19" s="293"/>
      <c r="OTB19" s="293"/>
      <c r="OTC19" s="293"/>
      <c r="OTD19" s="293"/>
      <c r="OTE19" s="293"/>
      <c r="OTF19" s="293"/>
      <c r="OTG19" s="293"/>
      <c r="OTH19" s="293"/>
      <c r="OTI19" s="293"/>
      <c r="OTJ19" s="293"/>
      <c r="OTK19" s="293"/>
      <c r="OTL19" s="293"/>
      <c r="OTM19" s="293"/>
      <c r="OTN19" s="293"/>
      <c r="OTO19" s="293"/>
      <c r="OTP19" s="293"/>
      <c r="OTQ19" s="293"/>
      <c r="OTR19" s="293"/>
      <c r="OTS19" s="293"/>
      <c r="OTT19" s="293"/>
      <c r="OTU19" s="293"/>
      <c r="OTV19" s="293"/>
      <c r="OTW19" s="293"/>
      <c r="OTX19" s="293"/>
      <c r="OTY19" s="293"/>
      <c r="OTZ19" s="293"/>
      <c r="OUA19" s="293"/>
      <c r="OUB19" s="293"/>
      <c r="OUC19" s="293"/>
      <c r="OUD19" s="293"/>
      <c r="OUE19" s="293"/>
      <c r="OUF19" s="293"/>
      <c r="OUG19" s="293"/>
      <c r="OUH19" s="293"/>
      <c r="OUI19" s="293"/>
      <c r="OUJ19" s="293"/>
      <c r="OUK19" s="293"/>
      <c r="OUL19" s="293"/>
      <c r="OUM19" s="293"/>
      <c r="OUN19" s="293"/>
      <c r="OUO19" s="293"/>
      <c r="OUP19" s="293"/>
      <c r="OUQ19" s="293"/>
      <c r="OUR19" s="293"/>
      <c r="OUS19" s="293"/>
      <c r="OUT19" s="293"/>
      <c r="OUU19" s="293"/>
      <c r="OUV19" s="293"/>
      <c r="OUW19" s="293"/>
      <c r="OUX19" s="293"/>
      <c r="OUY19" s="293"/>
      <c r="OUZ19" s="293"/>
      <c r="OVA19" s="293"/>
      <c r="OVB19" s="293"/>
      <c r="OVC19" s="293"/>
      <c r="OVD19" s="293"/>
      <c r="OVE19" s="293"/>
      <c r="OVF19" s="293"/>
      <c r="OVG19" s="293"/>
      <c r="OVH19" s="293"/>
      <c r="OVI19" s="293"/>
      <c r="OVJ19" s="293"/>
      <c r="OVK19" s="293"/>
      <c r="OVL19" s="293"/>
      <c r="OVM19" s="293"/>
      <c r="OVN19" s="293"/>
      <c r="OVO19" s="293"/>
      <c r="OVP19" s="293"/>
      <c r="OVQ19" s="293"/>
      <c r="OVR19" s="293"/>
      <c r="OVS19" s="293"/>
      <c r="OVT19" s="293"/>
      <c r="OVU19" s="293"/>
      <c r="OVV19" s="293"/>
      <c r="OVW19" s="293"/>
      <c r="OVX19" s="293"/>
      <c r="OVY19" s="293"/>
      <c r="OVZ19" s="293"/>
      <c r="OWA19" s="293"/>
      <c r="OWB19" s="293"/>
      <c r="OWC19" s="293"/>
      <c r="OWD19" s="293"/>
      <c r="OWE19" s="293"/>
      <c r="OWF19" s="293"/>
      <c r="OWG19" s="293"/>
      <c r="OWH19" s="293"/>
      <c r="OWI19" s="293"/>
      <c r="OWJ19" s="293"/>
      <c r="OWK19" s="293"/>
      <c r="OWL19" s="293"/>
      <c r="OWM19" s="293"/>
      <c r="OWN19" s="293"/>
      <c r="OWO19" s="293"/>
      <c r="OWP19" s="293"/>
      <c r="OWQ19" s="293"/>
      <c r="OWR19" s="293"/>
      <c r="OWS19" s="293"/>
      <c r="OWT19" s="293"/>
      <c r="OWU19" s="293"/>
      <c r="OWV19" s="293"/>
      <c r="OWW19" s="293"/>
      <c r="OWX19" s="293"/>
      <c r="OWY19" s="293"/>
      <c r="OWZ19" s="293"/>
      <c r="OXA19" s="293"/>
      <c r="OXB19" s="293"/>
      <c r="OXC19" s="293"/>
      <c r="OXD19" s="293"/>
      <c r="OXE19" s="293"/>
      <c r="OXF19" s="293"/>
      <c r="OXG19" s="293"/>
      <c r="OXH19" s="293"/>
      <c r="OXI19" s="293"/>
      <c r="OXJ19" s="293"/>
      <c r="OXK19" s="293"/>
      <c r="OXL19" s="293"/>
      <c r="OXM19" s="293"/>
      <c r="OXN19" s="293"/>
      <c r="OXO19" s="293"/>
      <c r="OXP19" s="293"/>
      <c r="OXQ19" s="293"/>
      <c r="OXR19" s="293"/>
      <c r="OXS19" s="293"/>
      <c r="OXT19" s="293"/>
      <c r="OXU19" s="293"/>
      <c r="OXV19" s="293"/>
      <c r="OXW19" s="293"/>
      <c r="OXX19" s="293"/>
      <c r="OXY19" s="293"/>
      <c r="OXZ19" s="293"/>
      <c r="OYA19" s="293"/>
      <c r="OYB19" s="293"/>
      <c r="OYC19" s="293"/>
      <c r="OYD19" s="293"/>
      <c r="OYE19" s="293"/>
      <c r="OYF19" s="293"/>
      <c r="OYG19" s="293"/>
      <c r="OYH19" s="293"/>
      <c r="OYI19" s="293"/>
      <c r="OYJ19" s="293"/>
      <c r="OYK19" s="293"/>
      <c r="OYL19" s="293"/>
      <c r="OYM19" s="293"/>
      <c r="OYN19" s="293"/>
      <c r="OYO19" s="293"/>
      <c r="OYP19" s="293"/>
      <c r="OYQ19" s="293"/>
      <c r="OYR19" s="293"/>
      <c r="OYS19" s="293"/>
      <c r="OYT19" s="293"/>
      <c r="OYU19" s="293"/>
      <c r="OYV19" s="293"/>
      <c r="OYW19" s="293"/>
      <c r="OYX19" s="293"/>
      <c r="OYY19" s="293"/>
      <c r="OYZ19" s="293"/>
      <c r="OZA19" s="293"/>
      <c r="OZB19" s="293"/>
      <c r="OZC19" s="293"/>
      <c r="OZD19" s="293"/>
      <c r="OZE19" s="293"/>
      <c r="OZF19" s="293"/>
      <c r="OZG19" s="293"/>
      <c r="OZH19" s="293"/>
      <c r="OZI19" s="293"/>
      <c r="OZJ19" s="293"/>
      <c r="OZK19" s="293"/>
      <c r="OZL19" s="293"/>
      <c r="OZM19" s="293"/>
      <c r="OZN19" s="293"/>
      <c r="OZO19" s="293"/>
      <c r="OZP19" s="293"/>
      <c r="OZQ19" s="293"/>
      <c r="OZR19" s="293"/>
      <c r="OZS19" s="293"/>
      <c r="OZT19" s="293"/>
      <c r="OZU19" s="293"/>
      <c r="OZV19" s="293"/>
      <c r="OZW19" s="293"/>
      <c r="OZX19" s="293"/>
      <c r="OZY19" s="293"/>
      <c r="OZZ19" s="293"/>
      <c r="PAA19" s="293"/>
      <c r="PAB19" s="293"/>
      <c r="PAC19" s="293"/>
      <c r="PAD19" s="293"/>
      <c r="PAE19" s="293"/>
      <c r="PAF19" s="293"/>
      <c r="PAG19" s="293"/>
      <c r="PAH19" s="293"/>
      <c r="PAI19" s="293"/>
      <c r="PAJ19" s="293"/>
      <c r="PAK19" s="293"/>
      <c r="PAL19" s="293"/>
      <c r="PAM19" s="293"/>
      <c r="PAN19" s="293"/>
      <c r="PAO19" s="293"/>
      <c r="PAP19" s="293"/>
      <c r="PAQ19" s="293"/>
      <c r="PAR19" s="293"/>
      <c r="PAS19" s="293"/>
      <c r="PAT19" s="293"/>
      <c r="PAU19" s="293"/>
      <c r="PAV19" s="293"/>
      <c r="PAW19" s="293"/>
      <c r="PAX19" s="293"/>
      <c r="PAY19" s="293"/>
      <c r="PAZ19" s="293"/>
      <c r="PBA19" s="293"/>
      <c r="PBB19" s="293"/>
      <c r="PBC19" s="293"/>
      <c r="PBD19" s="293"/>
      <c r="PBE19" s="293"/>
      <c r="PBF19" s="293"/>
      <c r="PBG19" s="293"/>
      <c r="PBH19" s="293"/>
      <c r="PBI19" s="293"/>
      <c r="PBJ19" s="293"/>
      <c r="PBK19" s="293"/>
      <c r="PBL19" s="293"/>
      <c r="PBM19" s="293"/>
      <c r="PBN19" s="293"/>
      <c r="PBO19" s="293"/>
      <c r="PBP19" s="293"/>
      <c r="PBQ19" s="293"/>
      <c r="PBR19" s="293"/>
      <c r="PBS19" s="293"/>
      <c r="PBT19" s="293"/>
      <c r="PBU19" s="293"/>
      <c r="PBV19" s="293"/>
      <c r="PBW19" s="293"/>
      <c r="PBX19" s="293"/>
      <c r="PBY19" s="293"/>
      <c r="PBZ19" s="293"/>
      <c r="PCA19" s="293"/>
      <c r="PCB19" s="293"/>
      <c r="PCC19" s="293"/>
      <c r="PCD19" s="293"/>
      <c r="PCE19" s="293"/>
      <c r="PCF19" s="293"/>
      <c r="PCG19" s="293"/>
      <c r="PCH19" s="293"/>
      <c r="PCI19" s="293"/>
      <c r="PCJ19" s="293"/>
      <c r="PCK19" s="293"/>
      <c r="PCL19" s="293"/>
      <c r="PCM19" s="293"/>
      <c r="PCN19" s="293"/>
      <c r="PCO19" s="293"/>
      <c r="PCP19" s="293"/>
      <c r="PCQ19" s="293"/>
      <c r="PCR19" s="293"/>
      <c r="PCS19" s="293"/>
      <c r="PCT19" s="293"/>
      <c r="PCU19" s="293"/>
      <c r="PCV19" s="293"/>
      <c r="PCW19" s="293"/>
      <c r="PCX19" s="293"/>
      <c r="PCY19" s="293"/>
      <c r="PCZ19" s="293"/>
      <c r="PDA19" s="293"/>
      <c r="PDB19" s="293"/>
      <c r="PDC19" s="293"/>
      <c r="PDD19" s="293"/>
      <c r="PDE19" s="293"/>
      <c r="PDF19" s="293"/>
      <c r="PDG19" s="293"/>
      <c r="PDH19" s="293"/>
      <c r="PDI19" s="293"/>
      <c r="PDJ19" s="293"/>
      <c r="PDK19" s="293"/>
      <c r="PDL19" s="293"/>
      <c r="PDM19" s="293"/>
      <c r="PDN19" s="293"/>
      <c r="PDO19" s="293"/>
      <c r="PDP19" s="293"/>
      <c r="PDQ19" s="293"/>
      <c r="PDR19" s="293"/>
      <c r="PDS19" s="293"/>
      <c r="PDT19" s="293"/>
      <c r="PDU19" s="293"/>
      <c r="PDV19" s="293"/>
      <c r="PDW19" s="293"/>
      <c r="PDX19" s="293"/>
      <c r="PDY19" s="293"/>
      <c r="PDZ19" s="293"/>
      <c r="PEA19" s="293"/>
      <c r="PEB19" s="293"/>
      <c r="PEC19" s="293"/>
      <c r="PED19" s="293"/>
      <c r="PEE19" s="293"/>
      <c r="PEF19" s="293"/>
      <c r="PEG19" s="293"/>
      <c r="PEH19" s="293"/>
      <c r="PEI19" s="293"/>
      <c r="PEJ19" s="293"/>
      <c r="PEK19" s="293"/>
      <c r="PEL19" s="293"/>
      <c r="PEM19" s="293"/>
      <c r="PEN19" s="293"/>
      <c r="PEO19" s="293"/>
      <c r="PEP19" s="293"/>
      <c r="PEQ19" s="293"/>
      <c r="PER19" s="293"/>
      <c r="PES19" s="293"/>
      <c r="PET19" s="293"/>
      <c r="PEU19" s="293"/>
      <c r="PEV19" s="293"/>
      <c r="PEW19" s="293"/>
      <c r="PEX19" s="293"/>
      <c r="PEY19" s="293"/>
      <c r="PEZ19" s="293"/>
      <c r="PFA19" s="293"/>
      <c r="PFB19" s="293"/>
      <c r="PFC19" s="293"/>
      <c r="PFD19" s="293"/>
      <c r="PFE19" s="293"/>
      <c r="PFF19" s="293"/>
      <c r="PFG19" s="293"/>
      <c r="PFH19" s="293"/>
      <c r="PFI19" s="293"/>
      <c r="PFJ19" s="293"/>
      <c r="PFK19" s="293"/>
      <c r="PFL19" s="293"/>
      <c r="PFM19" s="293"/>
      <c r="PFN19" s="293"/>
      <c r="PFO19" s="293"/>
      <c r="PFP19" s="293"/>
      <c r="PFQ19" s="293"/>
      <c r="PFR19" s="293"/>
      <c r="PFS19" s="293"/>
      <c r="PFT19" s="293"/>
      <c r="PFU19" s="293"/>
      <c r="PFV19" s="293"/>
      <c r="PFW19" s="293"/>
      <c r="PFX19" s="293"/>
      <c r="PFY19" s="293"/>
      <c r="PFZ19" s="293"/>
      <c r="PGA19" s="293"/>
      <c r="PGB19" s="293"/>
      <c r="PGC19" s="293"/>
      <c r="PGD19" s="293"/>
      <c r="PGE19" s="293"/>
      <c r="PGF19" s="293"/>
      <c r="PGG19" s="293"/>
      <c r="PGH19" s="293"/>
      <c r="PGI19" s="293"/>
      <c r="PGJ19" s="293"/>
      <c r="PGK19" s="293"/>
      <c r="PGL19" s="293"/>
      <c r="PGM19" s="293"/>
      <c r="PGN19" s="293"/>
      <c r="PGO19" s="293"/>
      <c r="PGP19" s="293"/>
      <c r="PGQ19" s="293"/>
      <c r="PGR19" s="293"/>
      <c r="PGS19" s="293"/>
      <c r="PGT19" s="293"/>
      <c r="PGU19" s="293"/>
      <c r="PGV19" s="293"/>
      <c r="PGW19" s="293"/>
      <c r="PGX19" s="293"/>
      <c r="PGY19" s="293"/>
      <c r="PGZ19" s="293"/>
      <c r="PHA19" s="293"/>
      <c r="PHB19" s="293"/>
      <c r="PHC19" s="293"/>
      <c r="PHD19" s="293"/>
      <c r="PHE19" s="293"/>
      <c r="PHF19" s="293"/>
      <c r="PHG19" s="293"/>
      <c r="PHH19" s="293"/>
      <c r="PHI19" s="293"/>
      <c r="PHJ19" s="293"/>
      <c r="PHK19" s="293"/>
      <c r="PHL19" s="293"/>
      <c r="PHM19" s="293"/>
      <c r="PHN19" s="293"/>
      <c r="PHO19" s="293"/>
      <c r="PHP19" s="293"/>
      <c r="PHQ19" s="293"/>
      <c r="PHR19" s="293"/>
      <c r="PHS19" s="293"/>
      <c r="PHT19" s="293"/>
      <c r="PHU19" s="293"/>
      <c r="PHV19" s="293"/>
      <c r="PHW19" s="293"/>
      <c r="PHX19" s="293"/>
      <c r="PHY19" s="293"/>
      <c r="PHZ19" s="293"/>
      <c r="PIA19" s="293"/>
      <c r="PIB19" s="293"/>
      <c r="PIC19" s="293"/>
      <c r="PID19" s="293"/>
      <c r="PIE19" s="293"/>
      <c r="PIF19" s="293"/>
      <c r="PIG19" s="293"/>
      <c r="PIH19" s="293"/>
      <c r="PII19" s="293"/>
      <c r="PIJ19" s="293"/>
      <c r="PIK19" s="293"/>
      <c r="PIL19" s="293"/>
      <c r="PIM19" s="293"/>
      <c r="PIN19" s="293"/>
      <c r="PIO19" s="293"/>
      <c r="PIP19" s="293"/>
      <c r="PIQ19" s="293"/>
      <c r="PIR19" s="293"/>
      <c r="PIS19" s="293"/>
      <c r="PIT19" s="293"/>
      <c r="PIU19" s="293"/>
      <c r="PIV19" s="293"/>
      <c r="PIW19" s="293"/>
      <c r="PIX19" s="293"/>
      <c r="PIY19" s="293"/>
      <c r="PIZ19" s="293"/>
      <c r="PJA19" s="293"/>
      <c r="PJB19" s="293"/>
      <c r="PJC19" s="293"/>
      <c r="PJD19" s="293"/>
      <c r="PJE19" s="293"/>
      <c r="PJF19" s="293"/>
      <c r="PJG19" s="293"/>
      <c r="PJH19" s="293"/>
      <c r="PJI19" s="293"/>
      <c r="PJJ19" s="293"/>
      <c r="PJK19" s="293"/>
      <c r="PJL19" s="293"/>
      <c r="PJM19" s="293"/>
      <c r="PJN19" s="293"/>
      <c r="PJO19" s="293"/>
      <c r="PJP19" s="293"/>
      <c r="PJQ19" s="293"/>
      <c r="PJR19" s="293"/>
      <c r="PJS19" s="293"/>
      <c r="PJT19" s="293"/>
      <c r="PJU19" s="293"/>
      <c r="PJV19" s="293"/>
      <c r="PJW19" s="293"/>
      <c r="PJX19" s="293"/>
      <c r="PJY19" s="293"/>
      <c r="PJZ19" s="293"/>
      <c r="PKA19" s="293"/>
      <c r="PKB19" s="293"/>
      <c r="PKC19" s="293"/>
      <c r="PKD19" s="293"/>
      <c r="PKE19" s="293"/>
      <c r="PKF19" s="293"/>
      <c r="PKG19" s="293"/>
      <c r="PKH19" s="293"/>
      <c r="PKI19" s="293"/>
      <c r="PKJ19" s="293"/>
      <c r="PKK19" s="293"/>
      <c r="PKL19" s="293"/>
      <c r="PKM19" s="293"/>
      <c r="PKN19" s="293"/>
      <c r="PKO19" s="293"/>
      <c r="PKP19" s="293"/>
      <c r="PKQ19" s="293"/>
      <c r="PKR19" s="293"/>
      <c r="PKS19" s="293"/>
      <c r="PKT19" s="293"/>
      <c r="PKU19" s="293"/>
      <c r="PKV19" s="293"/>
      <c r="PKW19" s="293"/>
      <c r="PKX19" s="293"/>
      <c r="PKY19" s="293"/>
      <c r="PKZ19" s="293"/>
      <c r="PLA19" s="293"/>
      <c r="PLB19" s="293"/>
      <c r="PLC19" s="293"/>
      <c r="PLD19" s="293"/>
      <c r="PLE19" s="293"/>
      <c r="PLF19" s="293"/>
      <c r="PLG19" s="293"/>
      <c r="PLH19" s="293"/>
      <c r="PLI19" s="293"/>
      <c r="PLJ19" s="293"/>
      <c r="PLK19" s="293"/>
      <c r="PLL19" s="293"/>
      <c r="PLM19" s="293"/>
      <c r="PLN19" s="293"/>
      <c r="PLO19" s="293"/>
      <c r="PLP19" s="293"/>
      <c r="PLQ19" s="293"/>
      <c r="PLR19" s="293"/>
      <c r="PLS19" s="293"/>
      <c r="PLT19" s="293"/>
      <c r="PLU19" s="293"/>
      <c r="PLV19" s="293"/>
      <c r="PLW19" s="293"/>
      <c r="PLX19" s="293"/>
      <c r="PLY19" s="293"/>
      <c r="PLZ19" s="293"/>
      <c r="PMA19" s="293"/>
      <c r="PMB19" s="293"/>
      <c r="PMC19" s="293"/>
      <c r="PMD19" s="293"/>
      <c r="PME19" s="293"/>
      <c r="PMF19" s="293"/>
      <c r="PMG19" s="293"/>
      <c r="PMH19" s="293"/>
      <c r="PMI19" s="293"/>
      <c r="PMJ19" s="293"/>
      <c r="PMK19" s="293"/>
      <c r="PML19" s="293"/>
      <c r="PMM19" s="293"/>
      <c r="PMN19" s="293"/>
      <c r="PMO19" s="293"/>
      <c r="PMP19" s="293"/>
      <c r="PMQ19" s="293"/>
      <c r="PMR19" s="293"/>
      <c r="PMS19" s="293"/>
      <c r="PMT19" s="293"/>
      <c r="PMU19" s="293"/>
      <c r="PMV19" s="293"/>
      <c r="PMW19" s="293"/>
      <c r="PMX19" s="293"/>
      <c r="PMY19" s="293"/>
      <c r="PMZ19" s="293"/>
      <c r="PNA19" s="293"/>
      <c r="PNB19" s="293"/>
      <c r="PNC19" s="293"/>
      <c r="PND19" s="293"/>
      <c r="PNE19" s="293"/>
      <c r="PNF19" s="293"/>
      <c r="PNG19" s="293"/>
      <c r="PNH19" s="293"/>
      <c r="PNI19" s="293"/>
      <c r="PNJ19" s="293"/>
      <c r="PNK19" s="293"/>
      <c r="PNL19" s="293"/>
      <c r="PNM19" s="293"/>
      <c r="PNN19" s="293"/>
      <c r="PNO19" s="293"/>
      <c r="PNP19" s="293"/>
      <c r="PNQ19" s="293"/>
      <c r="PNR19" s="293"/>
      <c r="PNS19" s="293"/>
      <c r="PNT19" s="293"/>
      <c r="PNU19" s="293"/>
      <c r="PNV19" s="293"/>
      <c r="PNW19" s="293"/>
      <c r="PNX19" s="293"/>
      <c r="PNY19" s="293"/>
      <c r="PNZ19" s="293"/>
      <c r="POA19" s="293"/>
      <c r="POB19" s="293"/>
      <c r="POC19" s="293"/>
      <c r="POD19" s="293"/>
      <c r="POE19" s="293"/>
      <c r="POF19" s="293"/>
      <c r="POG19" s="293"/>
      <c r="POH19" s="293"/>
      <c r="POI19" s="293"/>
      <c r="POJ19" s="293"/>
      <c r="POK19" s="293"/>
      <c r="POL19" s="293"/>
      <c r="POM19" s="293"/>
      <c r="PON19" s="293"/>
      <c r="POO19" s="293"/>
      <c r="POP19" s="293"/>
      <c r="POQ19" s="293"/>
      <c r="POR19" s="293"/>
      <c r="POS19" s="293"/>
      <c r="POT19" s="293"/>
      <c r="POU19" s="293"/>
      <c r="POV19" s="293"/>
      <c r="POW19" s="293"/>
      <c r="POX19" s="293"/>
      <c r="POY19" s="293"/>
      <c r="POZ19" s="293"/>
      <c r="PPA19" s="293"/>
      <c r="PPB19" s="293"/>
      <c r="PPC19" s="293"/>
      <c r="PPD19" s="293"/>
      <c r="PPE19" s="293"/>
      <c r="PPF19" s="293"/>
      <c r="PPG19" s="293"/>
      <c r="PPH19" s="293"/>
      <c r="PPI19" s="293"/>
      <c r="PPJ19" s="293"/>
      <c r="PPK19" s="293"/>
      <c r="PPL19" s="293"/>
      <c r="PPM19" s="293"/>
      <c r="PPN19" s="293"/>
      <c r="PPO19" s="293"/>
      <c r="PPP19" s="293"/>
      <c r="PPQ19" s="293"/>
      <c r="PPR19" s="293"/>
      <c r="PPS19" s="293"/>
      <c r="PPT19" s="293"/>
      <c r="PPU19" s="293"/>
      <c r="PPV19" s="293"/>
      <c r="PPW19" s="293"/>
      <c r="PPX19" s="293"/>
      <c r="PPY19" s="293"/>
      <c r="PPZ19" s="293"/>
      <c r="PQA19" s="293"/>
      <c r="PQB19" s="293"/>
      <c r="PQC19" s="293"/>
      <c r="PQD19" s="293"/>
      <c r="PQE19" s="293"/>
      <c r="PQF19" s="293"/>
      <c r="PQG19" s="293"/>
      <c r="PQH19" s="293"/>
      <c r="PQI19" s="293"/>
      <c r="PQJ19" s="293"/>
      <c r="PQK19" s="293"/>
      <c r="PQL19" s="293"/>
      <c r="PQM19" s="293"/>
      <c r="PQN19" s="293"/>
      <c r="PQO19" s="293"/>
      <c r="PQP19" s="293"/>
      <c r="PQQ19" s="293"/>
      <c r="PQR19" s="293"/>
      <c r="PQS19" s="293"/>
      <c r="PQT19" s="293"/>
      <c r="PQU19" s="293"/>
      <c r="PQV19" s="293"/>
      <c r="PQW19" s="293"/>
      <c r="PQX19" s="293"/>
      <c r="PQY19" s="293"/>
      <c r="PQZ19" s="293"/>
      <c r="PRA19" s="293"/>
      <c r="PRB19" s="293"/>
      <c r="PRC19" s="293"/>
      <c r="PRD19" s="293"/>
      <c r="PRE19" s="293"/>
      <c r="PRF19" s="293"/>
      <c r="PRG19" s="293"/>
      <c r="PRH19" s="293"/>
      <c r="PRI19" s="293"/>
      <c r="PRJ19" s="293"/>
      <c r="PRK19" s="293"/>
      <c r="PRL19" s="293"/>
      <c r="PRM19" s="293"/>
      <c r="PRN19" s="293"/>
      <c r="PRO19" s="293"/>
      <c r="PRP19" s="293"/>
      <c r="PRQ19" s="293"/>
      <c r="PRR19" s="293"/>
      <c r="PRS19" s="293"/>
      <c r="PRT19" s="293"/>
      <c r="PRU19" s="293"/>
      <c r="PRV19" s="293"/>
      <c r="PRW19" s="293"/>
      <c r="PRX19" s="293"/>
      <c r="PRY19" s="293"/>
      <c r="PRZ19" s="293"/>
      <c r="PSA19" s="293"/>
      <c r="PSB19" s="293"/>
      <c r="PSC19" s="293"/>
      <c r="PSD19" s="293"/>
      <c r="PSE19" s="293"/>
      <c r="PSF19" s="293"/>
      <c r="PSG19" s="293"/>
      <c r="PSH19" s="293"/>
      <c r="PSI19" s="293"/>
      <c r="PSJ19" s="293"/>
      <c r="PSK19" s="293"/>
      <c r="PSL19" s="293"/>
      <c r="PSM19" s="293"/>
      <c r="PSN19" s="293"/>
      <c r="PSO19" s="293"/>
      <c r="PSP19" s="293"/>
      <c r="PSQ19" s="293"/>
      <c r="PSR19" s="293"/>
      <c r="PSS19" s="293"/>
      <c r="PST19" s="293"/>
      <c r="PSU19" s="293"/>
      <c r="PSV19" s="293"/>
      <c r="PSW19" s="293"/>
      <c r="PSX19" s="293"/>
      <c r="PSY19" s="293"/>
      <c r="PSZ19" s="293"/>
      <c r="PTA19" s="293"/>
      <c r="PTB19" s="293"/>
      <c r="PTC19" s="293"/>
      <c r="PTD19" s="293"/>
      <c r="PTE19" s="293"/>
      <c r="PTF19" s="293"/>
      <c r="PTG19" s="293"/>
      <c r="PTH19" s="293"/>
      <c r="PTI19" s="293"/>
      <c r="PTJ19" s="293"/>
      <c r="PTK19" s="293"/>
      <c r="PTL19" s="293"/>
      <c r="PTM19" s="293"/>
      <c r="PTN19" s="293"/>
      <c r="PTO19" s="293"/>
      <c r="PTP19" s="293"/>
      <c r="PTQ19" s="293"/>
      <c r="PTR19" s="293"/>
      <c r="PTS19" s="293"/>
      <c r="PTT19" s="293"/>
      <c r="PTU19" s="293"/>
      <c r="PTV19" s="293"/>
      <c r="PTW19" s="293"/>
      <c r="PTX19" s="293"/>
      <c r="PTY19" s="293"/>
      <c r="PTZ19" s="293"/>
      <c r="PUA19" s="293"/>
      <c r="PUB19" s="293"/>
      <c r="PUC19" s="293"/>
      <c r="PUD19" s="293"/>
      <c r="PUE19" s="293"/>
      <c r="PUF19" s="293"/>
      <c r="PUG19" s="293"/>
      <c r="PUH19" s="293"/>
      <c r="PUI19" s="293"/>
      <c r="PUJ19" s="293"/>
      <c r="PUK19" s="293"/>
      <c r="PUL19" s="293"/>
      <c r="PUM19" s="293"/>
      <c r="PUN19" s="293"/>
      <c r="PUO19" s="293"/>
      <c r="PUP19" s="293"/>
      <c r="PUQ19" s="293"/>
      <c r="PUR19" s="293"/>
      <c r="PUS19" s="293"/>
      <c r="PUT19" s="293"/>
      <c r="PUU19" s="293"/>
      <c r="PUV19" s="293"/>
      <c r="PUW19" s="293"/>
      <c r="PUX19" s="293"/>
      <c r="PUY19" s="293"/>
      <c r="PUZ19" s="293"/>
      <c r="PVA19" s="293"/>
      <c r="PVB19" s="293"/>
      <c r="PVC19" s="293"/>
      <c r="PVD19" s="293"/>
      <c r="PVE19" s="293"/>
      <c r="PVF19" s="293"/>
      <c r="PVG19" s="293"/>
      <c r="PVH19" s="293"/>
      <c r="PVI19" s="293"/>
      <c r="PVJ19" s="293"/>
      <c r="PVK19" s="293"/>
      <c r="PVL19" s="293"/>
      <c r="PVM19" s="293"/>
      <c r="PVN19" s="293"/>
      <c r="PVO19" s="293"/>
      <c r="PVP19" s="293"/>
      <c r="PVQ19" s="293"/>
      <c r="PVR19" s="293"/>
      <c r="PVS19" s="293"/>
      <c r="PVT19" s="293"/>
      <c r="PVU19" s="293"/>
      <c r="PVV19" s="293"/>
      <c r="PVW19" s="293"/>
      <c r="PVX19" s="293"/>
      <c r="PVY19" s="293"/>
      <c r="PVZ19" s="293"/>
      <c r="PWA19" s="293"/>
      <c r="PWB19" s="293"/>
      <c r="PWC19" s="293"/>
      <c r="PWD19" s="293"/>
      <c r="PWE19" s="293"/>
      <c r="PWF19" s="293"/>
      <c r="PWG19" s="293"/>
      <c r="PWH19" s="293"/>
      <c r="PWI19" s="293"/>
      <c r="PWJ19" s="293"/>
      <c r="PWK19" s="293"/>
      <c r="PWL19" s="293"/>
      <c r="PWM19" s="293"/>
      <c r="PWN19" s="293"/>
      <c r="PWO19" s="293"/>
      <c r="PWP19" s="293"/>
      <c r="PWQ19" s="293"/>
      <c r="PWR19" s="293"/>
      <c r="PWS19" s="293"/>
      <c r="PWT19" s="293"/>
      <c r="PWU19" s="293"/>
      <c r="PWV19" s="293"/>
      <c r="PWW19" s="293"/>
      <c r="PWX19" s="293"/>
      <c r="PWY19" s="293"/>
      <c r="PWZ19" s="293"/>
      <c r="PXA19" s="293"/>
      <c r="PXB19" s="293"/>
      <c r="PXC19" s="293"/>
      <c r="PXD19" s="293"/>
      <c r="PXE19" s="293"/>
      <c r="PXF19" s="293"/>
      <c r="PXG19" s="293"/>
      <c r="PXH19" s="293"/>
      <c r="PXI19" s="293"/>
      <c r="PXJ19" s="293"/>
      <c r="PXK19" s="293"/>
      <c r="PXL19" s="293"/>
      <c r="PXM19" s="293"/>
      <c r="PXN19" s="293"/>
      <c r="PXO19" s="293"/>
      <c r="PXP19" s="293"/>
      <c r="PXQ19" s="293"/>
      <c r="PXR19" s="293"/>
      <c r="PXS19" s="293"/>
      <c r="PXT19" s="293"/>
      <c r="PXU19" s="293"/>
      <c r="PXV19" s="293"/>
      <c r="PXW19" s="293"/>
      <c r="PXX19" s="293"/>
      <c r="PXY19" s="293"/>
      <c r="PXZ19" s="293"/>
      <c r="PYA19" s="293"/>
      <c r="PYB19" s="293"/>
      <c r="PYC19" s="293"/>
      <c r="PYD19" s="293"/>
      <c r="PYE19" s="293"/>
      <c r="PYF19" s="293"/>
      <c r="PYG19" s="293"/>
      <c r="PYH19" s="293"/>
      <c r="PYI19" s="293"/>
      <c r="PYJ19" s="293"/>
      <c r="PYK19" s="293"/>
      <c r="PYL19" s="293"/>
      <c r="PYM19" s="293"/>
      <c r="PYN19" s="293"/>
      <c r="PYO19" s="293"/>
      <c r="PYP19" s="293"/>
      <c r="PYQ19" s="293"/>
      <c r="PYR19" s="293"/>
      <c r="PYS19" s="293"/>
      <c r="PYT19" s="293"/>
      <c r="PYU19" s="293"/>
      <c r="PYV19" s="293"/>
      <c r="PYW19" s="293"/>
      <c r="PYX19" s="293"/>
      <c r="PYY19" s="293"/>
      <c r="PYZ19" s="293"/>
      <c r="PZA19" s="293"/>
      <c r="PZB19" s="293"/>
      <c r="PZC19" s="293"/>
      <c r="PZD19" s="293"/>
      <c r="PZE19" s="293"/>
      <c r="PZF19" s="293"/>
      <c r="PZG19" s="293"/>
      <c r="PZH19" s="293"/>
      <c r="PZI19" s="293"/>
      <c r="PZJ19" s="293"/>
      <c r="PZK19" s="293"/>
      <c r="PZL19" s="293"/>
      <c r="PZM19" s="293"/>
      <c r="PZN19" s="293"/>
      <c r="PZO19" s="293"/>
      <c r="PZP19" s="293"/>
      <c r="PZQ19" s="293"/>
      <c r="PZR19" s="293"/>
      <c r="PZS19" s="293"/>
      <c r="PZT19" s="293"/>
      <c r="PZU19" s="293"/>
      <c r="PZV19" s="293"/>
      <c r="PZW19" s="293"/>
      <c r="PZX19" s="293"/>
      <c r="PZY19" s="293"/>
      <c r="PZZ19" s="293"/>
      <c r="QAA19" s="293"/>
      <c r="QAB19" s="293"/>
      <c r="QAC19" s="293"/>
      <c r="QAD19" s="293"/>
      <c r="QAE19" s="293"/>
      <c r="QAF19" s="293"/>
      <c r="QAG19" s="293"/>
      <c r="QAH19" s="293"/>
      <c r="QAI19" s="293"/>
      <c r="QAJ19" s="293"/>
      <c r="QAK19" s="293"/>
      <c r="QAL19" s="293"/>
      <c r="QAM19" s="293"/>
      <c r="QAN19" s="293"/>
      <c r="QAO19" s="293"/>
      <c r="QAP19" s="293"/>
      <c r="QAQ19" s="293"/>
      <c r="QAR19" s="293"/>
      <c r="QAS19" s="293"/>
      <c r="QAT19" s="293"/>
      <c r="QAU19" s="293"/>
      <c r="QAV19" s="293"/>
      <c r="QAW19" s="293"/>
      <c r="QAX19" s="293"/>
      <c r="QAY19" s="293"/>
      <c r="QAZ19" s="293"/>
      <c r="QBA19" s="293"/>
      <c r="QBB19" s="293"/>
      <c r="QBC19" s="293"/>
      <c r="QBD19" s="293"/>
      <c r="QBE19" s="293"/>
      <c r="QBF19" s="293"/>
      <c r="QBG19" s="293"/>
      <c r="QBH19" s="293"/>
      <c r="QBI19" s="293"/>
      <c r="QBJ19" s="293"/>
      <c r="QBK19" s="293"/>
      <c r="QBL19" s="293"/>
      <c r="QBM19" s="293"/>
      <c r="QBN19" s="293"/>
      <c r="QBO19" s="293"/>
      <c r="QBP19" s="293"/>
      <c r="QBQ19" s="293"/>
      <c r="QBR19" s="293"/>
      <c r="QBS19" s="293"/>
      <c r="QBT19" s="293"/>
      <c r="QBU19" s="293"/>
      <c r="QBV19" s="293"/>
      <c r="QBW19" s="293"/>
      <c r="QBX19" s="293"/>
      <c r="QBY19" s="293"/>
      <c r="QBZ19" s="293"/>
      <c r="QCA19" s="293"/>
      <c r="QCB19" s="293"/>
      <c r="QCC19" s="293"/>
      <c r="QCD19" s="293"/>
      <c r="QCE19" s="293"/>
      <c r="QCF19" s="293"/>
      <c r="QCG19" s="293"/>
      <c r="QCH19" s="293"/>
      <c r="QCI19" s="293"/>
      <c r="QCJ19" s="293"/>
      <c r="QCK19" s="293"/>
      <c r="QCL19" s="293"/>
      <c r="QCM19" s="293"/>
      <c r="QCN19" s="293"/>
      <c r="QCO19" s="293"/>
      <c r="QCP19" s="293"/>
      <c r="QCQ19" s="293"/>
      <c r="QCR19" s="293"/>
      <c r="QCS19" s="293"/>
      <c r="QCT19" s="293"/>
      <c r="QCU19" s="293"/>
      <c r="QCV19" s="293"/>
      <c r="QCW19" s="293"/>
      <c r="QCX19" s="293"/>
      <c r="QCY19" s="293"/>
      <c r="QCZ19" s="293"/>
      <c r="QDA19" s="293"/>
      <c r="QDB19" s="293"/>
      <c r="QDC19" s="293"/>
      <c r="QDD19" s="293"/>
      <c r="QDE19" s="293"/>
      <c r="QDF19" s="293"/>
      <c r="QDG19" s="293"/>
      <c r="QDH19" s="293"/>
      <c r="QDI19" s="293"/>
      <c r="QDJ19" s="293"/>
      <c r="QDK19" s="293"/>
      <c r="QDL19" s="293"/>
      <c r="QDM19" s="293"/>
      <c r="QDN19" s="293"/>
      <c r="QDO19" s="293"/>
      <c r="QDP19" s="293"/>
      <c r="QDQ19" s="293"/>
      <c r="QDR19" s="293"/>
      <c r="QDS19" s="293"/>
      <c r="QDT19" s="293"/>
      <c r="QDU19" s="293"/>
      <c r="QDV19" s="293"/>
      <c r="QDW19" s="293"/>
      <c r="QDX19" s="293"/>
      <c r="QDY19" s="293"/>
      <c r="QDZ19" s="293"/>
      <c r="QEA19" s="293"/>
      <c r="QEB19" s="293"/>
      <c r="QEC19" s="293"/>
      <c r="QED19" s="293"/>
      <c r="QEE19" s="293"/>
      <c r="QEF19" s="293"/>
      <c r="QEG19" s="293"/>
      <c r="QEH19" s="293"/>
      <c r="QEI19" s="293"/>
      <c r="QEJ19" s="293"/>
      <c r="QEK19" s="293"/>
      <c r="QEL19" s="293"/>
      <c r="QEM19" s="293"/>
      <c r="QEN19" s="293"/>
      <c r="QEO19" s="293"/>
      <c r="QEP19" s="293"/>
      <c r="QEQ19" s="293"/>
      <c r="QER19" s="293"/>
      <c r="QES19" s="293"/>
      <c r="QET19" s="293"/>
      <c r="QEU19" s="293"/>
      <c r="QEV19" s="293"/>
      <c r="QEW19" s="293"/>
      <c r="QEX19" s="293"/>
      <c r="QEY19" s="293"/>
      <c r="QEZ19" s="293"/>
      <c r="QFA19" s="293"/>
      <c r="QFB19" s="293"/>
      <c r="QFC19" s="293"/>
      <c r="QFD19" s="293"/>
      <c r="QFE19" s="293"/>
      <c r="QFF19" s="293"/>
      <c r="QFG19" s="293"/>
      <c r="QFH19" s="293"/>
      <c r="QFI19" s="293"/>
      <c r="QFJ19" s="293"/>
      <c r="QFK19" s="293"/>
      <c r="QFL19" s="293"/>
      <c r="QFM19" s="293"/>
      <c r="QFN19" s="293"/>
      <c r="QFO19" s="293"/>
      <c r="QFP19" s="293"/>
      <c r="QFQ19" s="293"/>
      <c r="QFR19" s="293"/>
      <c r="QFS19" s="293"/>
      <c r="QFT19" s="293"/>
      <c r="QFU19" s="293"/>
      <c r="QFV19" s="293"/>
      <c r="QFW19" s="293"/>
      <c r="QFX19" s="293"/>
      <c r="QFY19" s="293"/>
      <c r="QFZ19" s="293"/>
      <c r="QGA19" s="293"/>
      <c r="QGB19" s="293"/>
      <c r="QGC19" s="293"/>
      <c r="QGD19" s="293"/>
      <c r="QGE19" s="293"/>
      <c r="QGF19" s="293"/>
      <c r="QGG19" s="293"/>
      <c r="QGH19" s="293"/>
      <c r="QGI19" s="293"/>
      <c r="QGJ19" s="293"/>
      <c r="QGK19" s="293"/>
      <c r="QGL19" s="293"/>
      <c r="QGM19" s="293"/>
      <c r="QGN19" s="293"/>
      <c r="QGO19" s="293"/>
      <c r="QGP19" s="293"/>
      <c r="QGQ19" s="293"/>
      <c r="QGR19" s="293"/>
      <c r="QGS19" s="293"/>
      <c r="QGT19" s="293"/>
      <c r="QGU19" s="293"/>
      <c r="QGV19" s="293"/>
      <c r="QGW19" s="293"/>
      <c r="QGX19" s="293"/>
      <c r="QGY19" s="293"/>
      <c r="QGZ19" s="293"/>
      <c r="QHA19" s="293"/>
      <c r="QHB19" s="293"/>
      <c r="QHC19" s="293"/>
      <c r="QHD19" s="293"/>
      <c r="QHE19" s="293"/>
      <c r="QHF19" s="293"/>
      <c r="QHG19" s="293"/>
      <c r="QHH19" s="293"/>
      <c r="QHI19" s="293"/>
      <c r="QHJ19" s="293"/>
      <c r="QHK19" s="293"/>
      <c r="QHL19" s="293"/>
      <c r="QHM19" s="293"/>
      <c r="QHN19" s="293"/>
      <c r="QHO19" s="293"/>
      <c r="QHP19" s="293"/>
      <c r="QHQ19" s="293"/>
      <c r="QHR19" s="293"/>
      <c r="QHS19" s="293"/>
      <c r="QHT19" s="293"/>
      <c r="QHU19" s="293"/>
      <c r="QHV19" s="293"/>
      <c r="QHW19" s="293"/>
      <c r="QHX19" s="293"/>
      <c r="QHY19" s="293"/>
      <c r="QHZ19" s="293"/>
      <c r="QIA19" s="293"/>
      <c r="QIB19" s="293"/>
      <c r="QIC19" s="293"/>
      <c r="QID19" s="293"/>
      <c r="QIE19" s="293"/>
      <c r="QIF19" s="293"/>
      <c r="QIG19" s="293"/>
      <c r="QIH19" s="293"/>
      <c r="QII19" s="293"/>
      <c r="QIJ19" s="293"/>
      <c r="QIK19" s="293"/>
      <c r="QIL19" s="293"/>
      <c r="QIM19" s="293"/>
      <c r="QIN19" s="293"/>
      <c r="QIO19" s="293"/>
      <c r="QIP19" s="293"/>
      <c r="QIQ19" s="293"/>
      <c r="QIR19" s="293"/>
      <c r="QIS19" s="293"/>
      <c r="QIT19" s="293"/>
      <c r="QIU19" s="293"/>
      <c r="QIV19" s="293"/>
      <c r="QIW19" s="293"/>
      <c r="QIX19" s="293"/>
      <c r="QIY19" s="293"/>
      <c r="QIZ19" s="293"/>
      <c r="QJA19" s="293"/>
      <c r="QJB19" s="293"/>
      <c r="QJC19" s="293"/>
      <c r="QJD19" s="293"/>
      <c r="QJE19" s="293"/>
      <c r="QJF19" s="293"/>
      <c r="QJG19" s="293"/>
      <c r="QJH19" s="293"/>
      <c r="QJI19" s="293"/>
      <c r="QJJ19" s="293"/>
      <c r="QJK19" s="293"/>
      <c r="QJL19" s="293"/>
      <c r="QJM19" s="293"/>
      <c r="QJN19" s="293"/>
      <c r="QJO19" s="293"/>
      <c r="QJP19" s="293"/>
      <c r="QJQ19" s="293"/>
      <c r="QJR19" s="293"/>
      <c r="QJS19" s="293"/>
      <c r="QJT19" s="293"/>
      <c r="QJU19" s="293"/>
      <c r="QJV19" s="293"/>
      <c r="QJW19" s="293"/>
      <c r="QJX19" s="293"/>
      <c r="QJY19" s="293"/>
      <c r="QJZ19" s="293"/>
      <c r="QKA19" s="293"/>
      <c r="QKB19" s="293"/>
      <c r="QKC19" s="293"/>
      <c r="QKD19" s="293"/>
      <c r="QKE19" s="293"/>
      <c r="QKF19" s="293"/>
      <c r="QKG19" s="293"/>
      <c r="QKH19" s="293"/>
      <c r="QKI19" s="293"/>
      <c r="QKJ19" s="293"/>
      <c r="QKK19" s="293"/>
      <c r="QKL19" s="293"/>
      <c r="QKM19" s="293"/>
      <c r="QKN19" s="293"/>
      <c r="QKO19" s="293"/>
      <c r="QKP19" s="293"/>
      <c r="QKQ19" s="293"/>
      <c r="QKR19" s="293"/>
      <c r="QKS19" s="293"/>
      <c r="QKT19" s="293"/>
      <c r="QKU19" s="293"/>
      <c r="QKV19" s="293"/>
      <c r="QKW19" s="293"/>
      <c r="QKX19" s="293"/>
      <c r="QKY19" s="293"/>
      <c r="QKZ19" s="293"/>
      <c r="QLA19" s="293"/>
      <c r="QLB19" s="293"/>
      <c r="QLC19" s="293"/>
      <c r="QLD19" s="293"/>
      <c r="QLE19" s="293"/>
      <c r="QLF19" s="293"/>
      <c r="QLG19" s="293"/>
      <c r="QLH19" s="293"/>
      <c r="QLI19" s="293"/>
      <c r="QLJ19" s="293"/>
      <c r="QLK19" s="293"/>
      <c r="QLL19" s="293"/>
      <c r="QLM19" s="293"/>
      <c r="QLN19" s="293"/>
      <c r="QLO19" s="293"/>
      <c r="QLP19" s="293"/>
      <c r="QLQ19" s="293"/>
      <c r="QLR19" s="293"/>
      <c r="QLS19" s="293"/>
      <c r="QLT19" s="293"/>
      <c r="QLU19" s="293"/>
      <c r="QLV19" s="293"/>
      <c r="QLW19" s="293"/>
      <c r="QLX19" s="293"/>
      <c r="QLY19" s="293"/>
      <c r="QLZ19" s="293"/>
      <c r="QMA19" s="293"/>
      <c r="QMB19" s="293"/>
      <c r="QMC19" s="293"/>
      <c r="QMD19" s="293"/>
      <c r="QME19" s="293"/>
      <c r="QMF19" s="293"/>
      <c r="QMG19" s="293"/>
      <c r="QMH19" s="293"/>
      <c r="QMI19" s="293"/>
      <c r="QMJ19" s="293"/>
      <c r="QMK19" s="293"/>
      <c r="QML19" s="293"/>
      <c r="QMM19" s="293"/>
      <c r="QMN19" s="293"/>
      <c r="QMO19" s="293"/>
      <c r="QMP19" s="293"/>
      <c r="QMQ19" s="293"/>
      <c r="QMR19" s="293"/>
      <c r="QMS19" s="293"/>
      <c r="QMT19" s="293"/>
      <c r="QMU19" s="293"/>
      <c r="QMV19" s="293"/>
      <c r="QMW19" s="293"/>
      <c r="QMX19" s="293"/>
      <c r="QMY19" s="293"/>
      <c r="QMZ19" s="293"/>
      <c r="QNA19" s="293"/>
      <c r="QNB19" s="293"/>
      <c r="QNC19" s="293"/>
      <c r="QND19" s="293"/>
      <c r="QNE19" s="293"/>
      <c r="QNF19" s="293"/>
      <c r="QNG19" s="293"/>
      <c r="QNH19" s="293"/>
      <c r="QNI19" s="293"/>
      <c r="QNJ19" s="293"/>
      <c r="QNK19" s="293"/>
      <c r="QNL19" s="293"/>
      <c r="QNM19" s="293"/>
      <c r="QNN19" s="293"/>
      <c r="QNO19" s="293"/>
      <c r="QNP19" s="293"/>
      <c r="QNQ19" s="293"/>
      <c r="QNR19" s="293"/>
      <c r="QNS19" s="293"/>
      <c r="QNT19" s="293"/>
      <c r="QNU19" s="293"/>
      <c r="QNV19" s="293"/>
      <c r="QNW19" s="293"/>
      <c r="QNX19" s="293"/>
      <c r="QNY19" s="293"/>
      <c r="QNZ19" s="293"/>
      <c r="QOA19" s="293"/>
      <c r="QOB19" s="293"/>
      <c r="QOC19" s="293"/>
      <c r="QOD19" s="293"/>
      <c r="QOE19" s="293"/>
      <c r="QOF19" s="293"/>
      <c r="QOG19" s="293"/>
      <c r="QOH19" s="293"/>
      <c r="QOI19" s="293"/>
      <c r="QOJ19" s="293"/>
      <c r="QOK19" s="293"/>
      <c r="QOL19" s="293"/>
      <c r="QOM19" s="293"/>
      <c r="QON19" s="293"/>
      <c r="QOO19" s="293"/>
      <c r="QOP19" s="293"/>
      <c r="QOQ19" s="293"/>
      <c r="QOR19" s="293"/>
      <c r="QOS19" s="293"/>
      <c r="QOT19" s="293"/>
      <c r="QOU19" s="293"/>
      <c r="QOV19" s="293"/>
      <c r="QOW19" s="293"/>
      <c r="QOX19" s="293"/>
      <c r="QOY19" s="293"/>
      <c r="QOZ19" s="293"/>
      <c r="QPA19" s="293"/>
      <c r="QPB19" s="293"/>
      <c r="QPC19" s="293"/>
      <c r="QPD19" s="293"/>
      <c r="QPE19" s="293"/>
      <c r="QPF19" s="293"/>
      <c r="QPG19" s="293"/>
      <c r="QPH19" s="293"/>
      <c r="QPI19" s="293"/>
      <c r="QPJ19" s="293"/>
      <c r="QPK19" s="293"/>
      <c r="QPL19" s="293"/>
      <c r="QPM19" s="293"/>
      <c r="QPN19" s="293"/>
      <c r="QPO19" s="293"/>
      <c r="QPP19" s="293"/>
      <c r="QPQ19" s="293"/>
      <c r="QPR19" s="293"/>
      <c r="QPS19" s="293"/>
      <c r="QPT19" s="293"/>
      <c r="QPU19" s="293"/>
      <c r="QPV19" s="293"/>
      <c r="QPW19" s="293"/>
      <c r="QPX19" s="293"/>
      <c r="QPY19" s="293"/>
      <c r="QPZ19" s="293"/>
      <c r="QQA19" s="293"/>
      <c r="QQB19" s="293"/>
      <c r="QQC19" s="293"/>
      <c r="QQD19" s="293"/>
      <c r="QQE19" s="293"/>
      <c r="QQF19" s="293"/>
      <c r="QQG19" s="293"/>
      <c r="QQH19" s="293"/>
      <c r="QQI19" s="293"/>
      <c r="QQJ19" s="293"/>
      <c r="QQK19" s="293"/>
      <c r="QQL19" s="293"/>
      <c r="QQM19" s="293"/>
      <c r="QQN19" s="293"/>
      <c r="QQO19" s="293"/>
      <c r="QQP19" s="293"/>
      <c r="QQQ19" s="293"/>
      <c r="QQR19" s="293"/>
      <c r="QQS19" s="293"/>
      <c r="QQT19" s="293"/>
      <c r="QQU19" s="293"/>
      <c r="QQV19" s="293"/>
      <c r="QQW19" s="293"/>
      <c r="QQX19" s="293"/>
      <c r="QQY19" s="293"/>
      <c r="QQZ19" s="293"/>
      <c r="QRA19" s="293"/>
      <c r="QRB19" s="293"/>
      <c r="QRC19" s="293"/>
      <c r="QRD19" s="293"/>
      <c r="QRE19" s="293"/>
      <c r="QRF19" s="293"/>
      <c r="QRG19" s="293"/>
      <c r="QRH19" s="293"/>
      <c r="QRI19" s="293"/>
      <c r="QRJ19" s="293"/>
      <c r="QRK19" s="293"/>
      <c r="QRL19" s="293"/>
      <c r="QRM19" s="293"/>
      <c r="QRN19" s="293"/>
      <c r="QRO19" s="293"/>
      <c r="QRP19" s="293"/>
      <c r="QRQ19" s="293"/>
      <c r="QRR19" s="293"/>
      <c r="QRS19" s="293"/>
      <c r="QRT19" s="293"/>
      <c r="QRU19" s="293"/>
      <c r="QRV19" s="293"/>
      <c r="QRW19" s="293"/>
      <c r="QRX19" s="293"/>
      <c r="QRY19" s="293"/>
      <c r="QRZ19" s="293"/>
      <c r="QSA19" s="293"/>
      <c r="QSB19" s="293"/>
      <c r="QSC19" s="293"/>
      <c r="QSD19" s="293"/>
      <c r="QSE19" s="293"/>
      <c r="QSF19" s="293"/>
      <c r="QSG19" s="293"/>
      <c r="QSH19" s="293"/>
      <c r="QSI19" s="293"/>
      <c r="QSJ19" s="293"/>
      <c r="QSK19" s="293"/>
      <c r="QSL19" s="293"/>
      <c r="QSM19" s="293"/>
      <c r="QSN19" s="293"/>
      <c r="QSO19" s="293"/>
      <c r="QSP19" s="293"/>
      <c r="QSQ19" s="293"/>
      <c r="QSR19" s="293"/>
      <c r="QSS19" s="293"/>
      <c r="QST19" s="293"/>
      <c r="QSU19" s="293"/>
      <c r="QSV19" s="293"/>
      <c r="QSW19" s="293"/>
      <c r="QSX19" s="293"/>
      <c r="QSY19" s="293"/>
      <c r="QSZ19" s="293"/>
      <c r="QTA19" s="293"/>
      <c r="QTB19" s="293"/>
      <c r="QTC19" s="293"/>
      <c r="QTD19" s="293"/>
      <c r="QTE19" s="293"/>
      <c r="QTF19" s="293"/>
      <c r="QTG19" s="293"/>
      <c r="QTH19" s="293"/>
      <c r="QTI19" s="293"/>
      <c r="QTJ19" s="293"/>
      <c r="QTK19" s="293"/>
      <c r="QTL19" s="293"/>
      <c r="QTM19" s="293"/>
      <c r="QTN19" s="293"/>
      <c r="QTO19" s="293"/>
      <c r="QTP19" s="293"/>
      <c r="QTQ19" s="293"/>
      <c r="QTR19" s="293"/>
      <c r="QTS19" s="293"/>
      <c r="QTT19" s="293"/>
      <c r="QTU19" s="293"/>
      <c r="QTV19" s="293"/>
      <c r="QTW19" s="293"/>
      <c r="QTX19" s="293"/>
      <c r="QTY19" s="293"/>
      <c r="QTZ19" s="293"/>
      <c r="QUA19" s="293"/>
      <c r="QUB19" s="293"/>
      <c r="QUC19" s="293"/>
      <c r="QUD19" s="293"/>
      <c r="QUE19" s="293"/>
      <c r="QUF19" s="293"/>
      <c r="QUG19" s="293"/>
      <c r="QUH19" s="293"/>
      <c r="QUI19" s="293"/>
      <c r="QUJ19" s="293"/>
      <c r="QUK19" s="293"/>
      <c r="QUL19" s="293"/>
      <c r="QUM19" s="293"/>
      <c r="QUN19" s="293"/>
      <c r="QUO19" s="293"/>
      <c r="QUP19" s="293"/>
      <c r="QUQ19" s="293"/>
      <c r="QUR19" s="293"/>
      <c r="QUS19" s="293"/>
      <c r="QUT19" s="293"/>
      <c r="QUU19" s="293"/>
      <c r="QUV19" s="293"/>
      <c r="QUW19" s="293"/>
      <c r="QUX19" s="293"/>
      <c r="QUY19" s="293"/>
      <c r="QUZ19" s="293"/>
      <c r="QVA19" s="293"/>
      <c r="QVB19" s="293"/>
      <c r="QVC19" s="293"/>
      <c r="QVD19" s="293"/>
      <c r="QVE19" s="293"/>
      <c r="QVF19" s="293"/>
      <c r="QVG19" s="293"/>
      <c r="QVH19" s="293"/>
      <c r="QVI19" s="293"/>
      <c r="QVJ19" s="293"/>
      <c r="QVK19" s="293"/>
      <c r="QVL19" s="293"/>
      <c r="QVM19" s="293"/>
      <c r="QVN19" s="293"/>
      <c r="QVO19" s="293"/>
      <c r="QVP19" s="293"/>
      <c r="QVQ19" s="293"/>
      <c r="QVR19" s="293"/>
      <c r="QVS19" s="293"/>
      <c r="QVT19" s="293"/>
      <c r="QVU19" s="293"/>
      <c r="QVV19" s="293"/>
      <c r="QVW19" s="293"/>
      <c r="QVX19" s="293"/>
      <c r="QVY19" s="293"/>
      <c r="QVZ19" s="293"/>
      <c r="QWA19" s="293"/>
      <c r="QWB19" s="293"/>
      <c r="QWC19" s="293"/>
      <c r="QWD19" s="293"/>
      <c r="QWE19" s="293"/>
      <c r="QWF19" s="293"/>
      <c r="QWG19" s="293"/>
      <c r="QWH19" s="293"/>
      <c r="QWI19" s="293"/>
      <c r="QWJ19" s="293"/>
      <c r="QWK19" s="293"/>
      <c r="QWL19" s="293"/>
      <c r="QWM19" s="293"/>
      <c r="QWN19" s="293"/>
      <c r="QWO19" s="293"/>
      <c r="QWP19" s="293"/>
      <c r="QWQ19" s="293"/>
      <c r="QWR19" s="293"/>
      <c r="QWS19" s="293"/>
      <c r="QWT19" s="293"/>
      <c r="QWU19" s="293"/>
      <c r="QWV19" s="293"/>
      <c r="QWW19" s="293"/>
      <c r="QWX19" s="293"/>
      <c r="QWY19" s="293"/>
      <c r="QWZ19" s="293"/>
      <c r="QXA19" s="293"/>
      <c r="QXB19" s="293"/>
      <c r="QXC19" s="293"/>
      <c r="QXD19" s="293"/>
      <c r="QXE19" s="293"/>
      <c r="QXF19" s="293"/>
      <c r="QXG19" s="293"/>
      <c r="QXH19" s="293"/>
      <c r="QXI19" s="293"/>
      <c r="QXJ19" s="293"/>
      <c r="QXK19" s="293"/>
      <c r="QXL19" s="293"/>
      <c r="QXM19" s="293"/>
      <c r="QXN19" s="293"/>
      <c r="QXO19" s="293"/>
      <c r="QXP19" s="293"/>
      <c r="QXQ19" s="293"/>
      <c r="QXR19" s="293"/>
      <c r="QXS19" s="293"/>
      <c r="QXT19" s="293"/>
      <c r="QXU19" s="293"/>
      <c r="QXV19" s="293"/>
      <c r="QXW19" s="293"/>
      <c r="QXX19" s="293"/>
      <c r="QXY19" s="293"/>
      <c r="QXZ19" s="293"/>
      <c r="QYA19" s="293"/>
      <c r="QYB19" s="293"/>
      <c r="QYC19" s="293"/>
      <c r="QYD19" s="293"/>
      <c r="QYE19" s="293"/>
      <c r="QYF19" s="293"/>
      <c r="QYG19" s="293"/>
      <c r="QYH19" s="293"/>
      <c r="QYI19" s="293"/>
      <c r="QYJ19" s="293"/>
      <c r="QYK19" s="293"/>
      <c r="QYL19" s="293"/>
      <c r="QYM19" s="293"/>
      <c r="QYN19" s="293"/>
      <c r="QYO19" s="293"/>
      <c r="QYP19" s="293"/>
      <c r="QYQ19" s="293"/>
      <c r="QYR19" s="293"/>
      <c r="QYS19" s="293"/>
      <c r="QYT19" s="293"/>
      <c r="QYU19" s="293"/>
      <c r="QYV19" s="293"/>
      <c r="QYW19" s="293"/>
      <c r="QYX19" s="293"/>
      <c r="QYY19" s="293"/>
      <c r="QYZ19" s="293"/>
      <c r="QZA19" s="293"/>
      <c r="QZB19" s="293"/>
      <c r="QZC19" s="293"/>
      <c r="QZD19" s="293"/>
      <c r="QZE19" s="293"/>
      <c r="QZF19" s="293"/>
      <c r="QZG19" s="293"/>
      <c r="QZH19" s="293"/>
      <c r="QZI19" s="293"/>
      <c r="QZJ19" s="293"/>
      <c r="QZK19" s="293"/>
      <c r="QZL19" s="293"/>
      <c r="QZM19" s="293"/>
      <c r="QZN19" s="293"/>
      <c r="QZO19" s="293"/>
      <c r="QZP19" s="293"/>
      <c r="QZQ19" s="293"/>
      <c r="QZR19" s="293"/>
      <c r="QZS19" s="293"/>
      <c r="QZT19" s="293"/>
      <c r="QZU19" s="293"/>
      <c r="QZV19" s="293"/>
      <c r="QZW19" s="293"/>
      <c r="QZX19" s="293"/>
      <c r="QZY19" s="293"/>
      <c r="QZZ19" s="293"/>
      <c r="RAA19" s="293"/>
      <c r="RAB19" s="293"/>
      <c r="RAC19" s="293"/>
      <c r="RAD19" s="293"/>
      <c r="RAE19" s="293"/>
      <c r="RAF19" s="293"/>
      <c r="RAG19" s="293"/>
      <c r="RAH19" s="293"/>
      <c r="RAI19" s="293"/>
      <c r="RAJ19" s="293"/>
      <c r="RAK19" s="293"/>
      <c r="RAL19" s="293"/>
      <c r="RAM19" s="293"/>
      <c r="RAN19" s="293"/>
      <c r="RAO19" s="293"/>
      <c r="RAP19" s="293"/>
      <c r="RAQ19" s="293"/>
      <c r="RAR19" s="293"/>
      <c r="RAS19" s="293"/>
      <c r="RAT19" s="293"/>
      <c r="RAU19" s="293"/>
      <c r="RAV19" s="293"/>
      <c r="RAW19" s="293"/>
      <c r="RAX19" s="293"/>
      <c r="RAY19" s="293"/>
      <c r="RAZ19" s="293"/>
      <c r="RBA19" s="293"/>
      <c r="RBB19" s="293"/>
      <c r="RBC19" s="293"/>
      <c r="RBD19" s="293"/>
      <c r="RBE19" s="293"/>
      <c r="RBF19" s="293"/>
      <c r="RBG19" s="293"/>
      <c r="RBH19" s="293"/>
      <c r="RBI19" s="293"/>
      <c r="RBJ19" s="293"/>
      <c r="RBK19" s="293"/>
      <c r="RBL19" s="293"/>
      <c r="RBM19" s="293"/>
      <c r="RBN19" s="293"/>
      <c r="RBO19" s="293"/>
      <c r="RBP19" s="293"/>
      <c r="RBQ19" s="293"/>
      <c r="RBR19" s="293"/>
      <c r="RBS19" s="293"/>
      <c r="RBT19" s="293"/>
      <c r="RBU19" s="293"/>
      <c r="RBV19" s="293"/>
      <c r="RBW19" s="293"/>
      <c r="RBX19" s="293"/>
      <c r="RBY19" s="293"/>
      <c r="RBZ19" s="293"/>
      <c r="RCA19" s="293"/>
      <c r="RCB19" s="293"/>
      <c r="RCC19" s="293"/>
      <c r="RCD19" s="293"/>
      <c r="RCE19" s="293"/>
      <c r="RCF19" s="293"/>
      <c r="RCG19" s="293"/>
      <c r="RCH19" s="293"/>
      <c r="RCI19" s="293"/>
      <c r="RCJ19" s="293"/>
      <c r="RCK19" s="293"/>
      <c r="RCL19" s="293"/>
      <c r="RCM19" s="293"/>
      <c r="RCN19" s="293"/>
      <c r="RCO19" s="293"/>
      <c r="RCP19" s="293"/>
      <c r="RCQ19" s="293"/>
      <c r="RCR19" s="293"/>
      <c r="RCS19" s="293"/>
      <c r="RCT19" s="293"/>
      <c r="RCU19" s="293"/>
      <c r="RCV19" s="293"/>
      <c r="RCW19" s="293"/>
      <c r="RCX19" s="293"/>
      <c r="RCY19" s="293"/>
      <c r="RCZ19" s="293"/>
      <c r="RDA19" s="293"/>
      <c r="RDB19" s="293"/>
      <c r="RDC19" s="293"/>
      <c r="RDD19" s="293"/>
      <c r="RDE19" s="293"/>
      <c r="RDF19" s="293"/>
      <c r="RDG19" s="293"/>
      <c r="RDH19" s="293"/>
      <c r="RDI19" s="293"/>
      <c r="RDJ19" s="293"/>
      <c r="RDK19" s="293"/>
      <c r="RDL19" s="293"/>
      <c r="RDM19" s="293"/>
      <c r="RDN19" s="293"/>
      <c r="RDO19" s="293"/>
      <c r="RDP19" s="293"/>
      <c r="RDQ19" s="293"/>
      <c r="RDR19" s="293"/>
      <c r="RDS19" s="293"/>
      <c r="RDT19" s="293"/>
      <c r="RDU19" s="293"/>
      <c r="RDV19" s="293"/>
      <c r="RDW19" s="293"/>
      <c r="RDX19" s="293"/>
      <c r="RDY19" s="293"/>
      <c r="RDZ19" s="293"/>
      <c r="REA19" s="293"/>
      <c r="REB19" s="293"/>
      <c r="REC19" s="293"/>
      <c r="RED19" s="293"/>
      <c r="REE19" s="293"/>
      <c r="REF19" s="293"/>
      <c r="REG19" s="293"/>
      <c r="REH19" s="293"/>
      <c r="REI19" s="293"/>
      <c r="REJ19" s="293"/>
      <c r="REK19" s="293"/>
      <c r="REL19" s="293"/>
      <c r="REM19" s="293"/>
      <c r="REN19" s="293"/>
      <c r="REO19" s="293"/>
      <c r="REP19" s="293"/>
      <c r="REQ19" s="293"/>
      <c r="RER19" s="293"/>
      <c r="RES19" s="293"/>
      <c r="RET19" s="293"/>
      <c r="REU19" s="293"/>
      <c r="REV19" s="293"/>
      <c r="REW19" s="293"/>
      <c r="REX19" s="293"/>
      <c r="REY19" s="293"/>
      <c r="REZ19" s="293"/>
      <c r="RFA19" s="293"/>
      <c r="RFB19" s="293"/>
      <c r="RFC19" s="293"/>
      <c r="RFD19" s="293"/>
      <c r="RFE19" s="293"/>
      <c r="RFF19" s="293"/>
      <c r="RFG19" s="293"/>
      <c r="RFH19" s="293"/>
      <c r="RFI19" s="293"/>
      <c r="RFJ19" s="293"/>
      <c r="RFK19" s="293"/>
      <c r="RFL19" s="293"/>
      <c r="RFM19" s="293"/>
      <c r="RFN19" s="293"/>
      <c r="RFO19" s="293"/>
      <c r="RFP19" s="293"/>
      <c r="RFQ19" s="293"/>
      <c r="RFR19" s="293"/>
      <c r="RFS19" s="293"/>
      <c r="RFT19" s="293"/>
      <c r="RFU19" s="293"/>
      <c r="RFV19" s="293"/>
      <c r="RFW19" s="293"/>
      <c r="RFX19" s="293"/>
      <c r="RFY19" s="293"/>
      <c r="RFZ19" s="293"/>
      <c r="RGA19" s="293"/>
      <c r="RGB19" s="293"/>
      <c r="RGC19" s="293"/>
      <c r="RGD19" s="293"/>
      <c r="RGE19" s="293"/>
      <c r="RGF19" s="293"/>
      <c r="RGG19" s="293"/>
      <c r="RGH19" s="293"/>
      <c r="RGI19" s="293"/>
      <c r="RGJ19" s="293"/>
      <c r="RGK19" s="293"/>
      <c r="RGL19" s="293"/>
      <c r="RGM19" s="293"/>
      <c r="RGN19" s="293"/>
      <c r="RGO19" s="293"/>
      <c r="RGP19" s="293"/>
      <c r="RGQ19" s="293"/>
      <c r="RGR19" s="293"/>
      <c r="RGS19" s="293"/>
      <c r="RGT19" s="293"/>
      <c r="RGU19" s="293"/>
      <c r="RGV19" s="293"/>
      <c r="RGW19" s="293"/>
      <c r="RGX19" s="293"/>
      <c r="RGY19" s="293"/>
      <c r="RGZ19" s="293"/>
      <c r="RHA19" s="293"/>
      <c r="RHB19" s="293"/>
      <c r="RHC19" s="293"/>
      <c r="RHD19" s="293"/>
      <c r="RHE19" s="293"/>
      <c r="RHF19" s="293"/>
      <c r="RHG19" s="293"/>
      <c r="RHH19" s="293"/>
      <c r="RHI19" s="293"/>
      <c r="RHJ19" s="293"/>
      <c r="RHK19" s="293"/>
      <c r="RHL19" s="293"/>
      <c r="RHM19" s="293"/>
      <c r="RHN19" s="293"/>
      <c r="RHO19" s="293"/>
      <c r="RHP19" s="293"/>
      <c r="RHQ19" s="293"/>
      <c r="RHR19" s="293"/>
      <c r="RHS19" s="293"/>
      <c r="RHT19" s="293"/>
      <c r="RHU19" s="293"/>
      <c r="RHV19" s="293"/>
      <c r="RHW19" s="293"/>
      <c r="RHX19" s="293"/>
      <c r="RHY19" s="293"/>
      <c r="RHZ19" s="293"/>
      <c r="RIA19" s="293"/>
      <c r="RIB19" s="293"/>
      <c r="RIC19" s="293"/>
      <c r="RID19" s="293"/>
      <c r="RIE19" s="293"/>
      <c r="RIF19" s="293"/>
      <c r="RIG19" s="293"/>
      <c r="RIH19" s="293"/>
      <c r="RII19" s="293"/>
      <c r="RIJ19" s="293"/>
      <c r="RIK19" s="293"/>
      <c r="RIL19" s="293"/>
      <c r="RIM19" s="293"/>
      <c r="RIN19" s="293"/>
      <c r="RIO19" s="293"/>
      <c r="RIP19" s="293"/>
      <c r="RIQ19" s="293"/>
      <c r="RIR19" s="293"/>
      <c r="RIS19" s="293"/>
      <c r="RIT19" s="293"/>
      <c r="RIU19" s="293"/>
      <c r="RIV19" s="293"/>
      <c r="RIW19" s="293"/>
      <c r="RIX19" s="293"/>
      <c r="RIY19" s="293"/>
      <c r="RIZ19" s="293"/>
      <c r="RJA19" s="293"/>
      <c r="RJB19" s="293"/>
      <c r="RJC19" s="293"/>
      <c r="RJD19" s="293"/>
      <c r="RJE19" s="293"/>
      <c r="RJF19" s="293"/>
      <c r="RJG19" s="293"/>
      <c r="RJH19" s="293"/>
      <c r="RJI19" s="293"/>
      <c r="RJJ19" s="293"/>
      <c r="RJK19" s="293"/>
      <c r="RJL19" s="293"/>
      <c r="RJM19" s="293"/>
      <c r="RJN19" s="293"/>
      <c r="RJO19" s="293"/>
      <c r="RJP19" s="293"/>
      <c r="RJQ19" s="293"/>
      <c r="RJR19" s="293"/>
      <c r="RJS19" s="293"/>
      <c r="RJT19" s="293"/>
      <c r="RJU19" s="293"/>
      <c r="RJV19" s="293"/>
      <c r="RJW19" s="293"/>
      <c r="RJX19" s="293"/>
      <c r="RJY19" s="293"/>
      <c r="RJZ19" s="293"/>
      <c r="RKA19" s="293"/>
      <c r="RKB19" s="293"/>
      <c r="RKC19" s="293"/>
      <c r="RKD19" s="293"/>
      <c r="RKE19" s="293"/>
      <c r="RKF19" s="293"/>
      <c r="RKG19" s="293"/>
      <c r="RKH19" s="293"/>
      <c r="RKI19" s="293"/>
      <c r="RKJ19" s="293"/>
      <c r="RKK19" s="293"/>
      <c r="RKL19" s="293"/>
      <c r="RKM19" s="293"/>
      <c r="RKN19" s="293"/>
      <c r="RKO19" s="293"/>
      <c r="RKP19" s="293"/>
      <c r="RKQ19" s="293"/>
      <c r="RKR19" s="293"/>
      <c r="RKS19" s="293"/>
      <c r="RKT19" s="293"/>
      <c r="RKU19" s="293"/>
      <c r="RKV19" s="293"/>
      <c r="RKW19" s="293"/>
      <c r="RKX19" s="293"/>
      <c r="RKY19" s="293"/>
      <c r="RKZ19" s="293"/>
      <c r="RLA19" s="293"/>
      <c r="RLB19" s="293"/>
      <c r="RLC19" s="293"/>
      <c r="RLD19" s="293"/>
      <c r="RLE19" s="293"/>
      <c r="RLF19" s="293"/>
      <c r="RLG19" s="293"/>
      <c r="RLH19" s="293"/>
      <c r="RLI19" s="293"/>
      <c r="RLJ19" s="293"/>
      <c r="RLK19" s="293"/>
      <c r="RLL19" s="293"/>
      <c r="RLM19" s="293"/>
      <c r="RLN19" s="293"/>
      <c r="RLO19" s="293"/>
      <c r="RLP19" s="293"/>
      <c r="RLQ19" s="293"/>
      <c r="RLR19" s="293"/>
      <c r="RLS19" s="293"/>
      <c r="RLT19" s="293"/>
      <c r="RLU19" s="293"/>
      <c r="RLV19" s="293"/>
      <c r="RLW19" s="293"/>
      <c r="RLX19" s="293"/>
      <c r="RLY19" s="293"/>
      <c r="RLZ19" s="293"/>
      <c r="RMA19" s="293"/>
      <c r="RMB19" s="293"/>
      <c r="RMC19" s="293"/>
      <c r="RMD19" s="293"/>
      <c r="RME19" s="293"/>
      <c r="RMF19" s="293"/>
      <c r="RMG19" s="293"/>
      <c r="RMH19" s="293"/>
      <c r="RMI19" s="293"/>
      <c r="RMJ19" s="293"/>
      <c r="RMK19" s="293"/>
      <c r="RML19" s="293"/>
      <c r="RMM19" s="293"/>
      <c r="RMN19" s="293"/>
      <c r="RMO19" s="293"/>
      <c r="RMP19" s="293"/>
      <c r="RMQ19" s="293"/>
      <c r="RMR19" s="293"/>
      <c r="RMS19" s="293"/>
      <c r="RMT19" s="293"/>
      <c r="RMU19" s="293"/>
      <c r="RMV19" s="293"/>
      <c r="RMW19" s="293"/>
      <c r="RMX19" s="293"/>
      <c r="RMY19" s="293"/>
      <c r="RMZ19" s="293"/>
      <c r="RNA19" s="293"/>
      <c r="RNB19" s="293"/>
      <c r="RNC19" s="293"/>
      <c r="RND19" s="293"/>
      <c r="RNE19" s="293"/>
      <c r="RNF19" s="293"/>
      <c r="RNG19" s="293"/>
      <c r="RNH19" s="293"/>
      <c r="RNI19" s="293"/>
      <c r="RNJ19" s="293"/>
      <c r="RNK19" s="293"/>
      <c r="RNL19" s="293"/>
      <c r="RNM19" s="293"/>
      <c r="RNN19" s="293"/>
      <c r="RNO19" s="293"/>
      <c r="RNP19" s="293"/>
      <c r="RNQ19" s="293"/>
      <c r="RNR19" s="293"/>
      <c r="RNS19" s="293"/>
      <c r="RNT19" s="293"/>
      <c r="RNU19" s="293"/>
      <c r="RNV19" s="293"/>
      <c r="RNW19" s="293"/>
      <c r="RNX19" s="293"/>
      <c r="RNY19" s="293"/>
      <c r="RNZ19" s="293"/>
      <c r="ROA19" s="293"/>
      <c r="ROB19" s="293"/>
      <c r="ROC19" s="293"/>
      <c r="ROD19" s="293"/>
      <c r="ROE19" s="293"/>
      <c r="ROF19" s="293"/>
      <c r="ROG19" s="293"/>
      <c r="ROH19" s="293"/>
      <c r="ROI19" s="293"/>
      <c r="ROJ19" s="293"/>
      <c r="ROK19" s="293"/>
      <c r="ROL19" s="293"/>
      <c r="ROM19" s="293"/>
      <c r="RON19" s="293"/>
      <c r="ROO19" s="293"/>
      <c r="ROP19" s="293"/>
      <c r="ROQ19" s="293"/>
      <c r="ROR19" s="293"/>
      <c r="ROS19" s="293"/>
      <c r="ROT19" s="293"/>
      <c r="ROU19" s="293"/>
      <c r="ROV19" s="293"/>
      <c r="ROW19" s="293"/>
      <c r="ROX19" s="293"/>
      <c r="ROY19" s="293"/>
      <c r="ROZ19" s="293"/>
      <c r="RPA19" s="293"/>
      <c r="RPB19" s="293"/>
      <c r="RPC19" s="293"/>
      <c r="RPD19" s="293"/>
      <c r="RPE19" s="293"/>
      <c r="RPF19" s="293"/>
      <c r="RPG19" s="293"/>
      <c r="RPH19" s="293"/>
      <c r="RPI19" s="293"/>
      <c r="RPJ19" s="293"/>
      <c r="RPK19" s="293"/>
      <c r="RPL19" s="293"/>
      <c r="RPM19" s="293"/>
      <c r="RPN19" s="293"/>
      <c r="RPO19" s="293"/>
      <c r="RPP19" s="293"/>
      <c r="RPQ19" s="293"/>
      <c r="RPR19" s="293"/>
      <c r="RPS19" s="293"/>
      <c r="RPT19" s="293"/>
      <c r="RPU19" s="293"/>
      <c r="RPV19" s="293"/>
      <c r="RPW19" s="293"/>
      <c r="RPX19" s="293"/>
      <c r="RPY19" s="293"/>
      <c r="RPZ19" s="293"/>
      <c r="RQA19" s="293"/>
      <c r="RQB19" s="293"/>
      <c r="RQC19" s="293"/>
      <c r="RQD19" s="293"/>
      <c r="RQE19" s="293"/>
      <c r="RQF19" s="293"/>
      <c r="RQG19" s="293"/>
      <c r="RQH19" s="293"/>
      <c r="RQI19" s="293"/>
      <c r="RQJ19" s="293"/>
      <c r="RQK19" s="293"/>
      <c r="RQL19" s="293"/>
      <c r="RQM19" s="293"/>
      <c r="RQN19" s="293"/>
      <c r="RQO19" s="293"/>
      <c r="RQP19" s="293"/>
      <c r="RQQ19" s="293"/>
      <c r="RQR19" s="293"/>
      <c r="RQS19" s="293"/>
      <c r="RQT19" s="293"/>
      <c r="RQU19" s="293"/>
      <c r="RQV19" s="293"/>
      <c r="RQW19" s="293"/>
      <c r="RQX19" s="293"/>
      <c r="RQY19" s="293"/>
      <c r="RQZ19" s="293"/>
      <c r="RRA19" s="293"/>
      <c r="RRB19" s="293"/>
      <c r="RRC19" s="293"/>
      <c r="RRD19" s="293"/>
      <c r="RRE19" s="293"/>
      <c r="RRF19" s="293"/>
      <c r="RRG19" s="293"/>
      <c r="RRH19" s="293"/>
      <c r="RRI19" s="293"/>
      <c r="RRJ19" s="293"/>
      <c r="RRK19" s="293"/>
      <c r="RRL19" s="293"/>
      <c r="RRM19" s="293"/>
      <c r="RRN19" s="293"/>
      <c r="RRO19" s="293"/>
      <c r="RRP19" s="293"/>
      <c r="RRQ19" s="293"/>
      <c r="RRR19" s="293"/>
      <c r="RRS19" s="293"/>
      <c r="RRT19" s="293"/>
      <c r="RRU19" s="293"/>
      <c r="RRV19" s="293"/>
      <c r="RRW19" s="293"/>
      <c r="RRX19" s="293"/>
      <c r="RRY19" s="293"/>
      <c r="RRZ19" s="293"/>
      <c r="RSA19" s="293"/>
      <c r="RSB19" s="293"/>
      <c r="RSC19" s="293"/>
      <c r="RSD19" s="293"/>
      <c r="RSE19" s="293"/>
      <c r="RSF19" s="293"/>
      <c r="RSG19" s="293"/>
      <c r="RSH19" s="293"/>
      <c r="RSI19" s="293"/>
      <c r="RSJ19" s="293"/>
      <c r="RSK19" s="293"/>
      <c r="RSL19" s="293"/>
      <c r="RSM19" s="293"/>
      <c r="RSN19" s="293"/>
      <c r="RSO19" s="293"/>
      <c r="RSP19" s="293"/>
      <c r="RSQ19" s="293"/>
      <c r="RSR19" s="293"/>
      <c r="RSS19" s="293"/>
      <c r="RST19" s="293"/>
      <c r="RSU19" s="293"/>
      <c r="RSV19" s="293"/>
      <c r="RSW19" s="293"/>
      <c r="RSX19" s="293"/>
      <c r="RSY19" s="293"/>
      <c r="RSZ19" s="293"/>
      <c r="RTA19" s="293"/>
      <c r="RTB19" s="293"/>
      <c r="RTC19" s="293"/>
      <c r="RTD19" s="293"/>
      <c r="RTE19" s="293"/>
      <c r="RTF19" s="293"/>
      <c r="RTG19" s="293"/>
      <c r="RTH19" s="293"/>
      <c r="RTI19" s="293"/>
      <c r="RTJ19" s="293"/>
      <c r="RTK19" s="293"/>
      <c r="RTL19" s="293"/>
      <c r="RTM19" s="293"/>
      <c r="RTN19" s="293"/>
      <c r="RTO19" s="293"/>
      <c r="RTP19" s="293"/>
      <c r="RTQ19" s="293"/>
      <c r="RTR19" s="293"/>
      <c r="RTS19" s="293"/>
      <c r="RTT19" s="293"/>
      <c r="RTU19" s="293"/>
      <c r="RTV19" s="293"/>
      <c r="RTW19" s="293"/>
      <c r="RTX19" s="293"/>
      <c r="RTY19" s="293"/>
      <c r="RTZ19" s="293"/>
      <c r="RUA19" s="293"/>
      <c r="RUB19" s="293"/>
      <c r="RUC19" s="293"/>
      <c r="RUD19" s="293"/>
      <c r="RUE19" s="293"/>
      <c r="RUF19" s="293"/>
      <c r="RUG19" s="293"/>
      <c r="RUH19" s="293"/>
      <c r="RUI19" s="293"/>
      <c r="RUJ19" s="293"/>
      <c r="RUK19" s="293"/>
      <c r="RUL19" s="293"/>
      <c r="RUM19" s="293"/>
      <c r="RUN19" s="293"/>
      <c r="RUO19" s="293"/>
      <c r="RUP19" s="293"/>
      <c r="RUQ19" s="293"/>
      <c r="RUR19" s="293"/>
      <c r="RUS19" s="293"/>
      <c r="RUT19" s="293"/>
      <c r="RUU19" s="293"/>
      <c r="RUV19" s="293"/>
      <c r="RUW19" s="293"/>
      <c r="RUX19" s="293"/>
      <c r="RUY19" s="293"/>
      <c r="RUZ19" s="293"/>
      <c r="RVA19" s="293"/>
      <c r="RVB19" s="293"/>
      <c r="RVC19" s="293"/>
      <c r="RVD19" s="293"/>
      <c r="RVE19" s="293"/>
      <c r="RVF19" s="293"/>
      <c r="RVG19" s="293"/>
      <c r="RVH19" s="293"/>
      <c r="RVI19" s="293"/>
      <c r="RVJ19" s="293"/>
      <c r="RVK19" s="293"/>
      <c r="RVL19" s="293"/>
      <c r="RVM19" s="293"/>
      <c r="RVN19" s="293"/>
      <c r="RVO19" s="293"/>
      <c r="RVP19" s="293"/>
      <c r="RVQ19" s="293"/>
      <c r="RVR19" s="293"/>
      <c r="RVS19" s="293"/>
      <c r="RVT19" s="293"/>
      <c r="RVU19" s="293"/>
      <c r="RVV19" s="293"/>
      <c r="RVW19" s="293"/>
      <c r="RVX19" s="293"/>
      <c r="RVY19" s="293"/>
      <c r="RVZ19" s="293"/>
      <c r="RWA19" s="293"/>
      <c r="RWB19" s="293"/>
      <c r="RWC19" s="293"/>
      <c r="RWD19" s="293"/>
      <c r="RWE19" s="293"/>
      <c r="RWF19" s="293"/>
      <c r="RWG19" s="293"/>
      <c r="RWH19" s="293"/>
      <c r="RWI19" s="293"/>
      <c r="RWJ19" s="293"/>
      <c r="RWK19" s="293"/>
      <c r="RWL19" s="293"/>
      <c r="RWM19" s="293"/>
      <c r="RWN19" s="293"/>
      <c r="RWO19" s="293"/>
      <c r="RWP19" s="293"/>
      <c r="RWQ19" s="293"/>
      <c r="RWR19" s="293"/>
      <c r="RWS19" s="293"/>
      <c r="RWT19" s="293"/>
      <c r="RWU19" s="293"/>
      <c r="RWV19" s="293"/>
      <c r="RWW19" s="293"/>
      <c r="RWX19" s="293"/>
      <c r="RWY19" s="293"/>
      <c r="RWZ19" s="293"/>
      <c r="RXA19" s="293"/>
      <c r="RXB19" s="293"/>
      <c r="RXC19" s="293"/>
      <c r="RXD19" s="293"/>
      <c r="RXE19" s="293"/>
      <c r="RXF19" s="293"/>
      <c r="RXG19" s="293"/>
      <c r="RXH19" s="293"/>
      <c r="RXI19" s="293"/>
      <c r="RXJ19" s="293"/>
      <c r="RXK19" s="293"/>
      <c r="RXL19" s="293"/>
      <c r="RXM19" s="293"/>
      <c r="RXN19" s="293"/>
      <c r="RXO19" s="293"/>
      <c r="RXP19" s="293"/>
      <c r="RXQ19" s="293"/>
      <c r="RXR19" s="293"/>
      <c r="RXS19" s="293"/>
      <c r="RXT19" s="293"/>
      <c r="RXU19" s="293"/>
      <c r="RXV19" s="293"/>
      <c r="RXW19" s="293"/>
      <c r="RXX19" s="293"/>
      <c r="RXY19" s="293"/>
      <c r="RXZ19" s="293"/>
      <c r="RYA19" s="293"/>
      <c r="RYB19" s="293"/>
      <c r="RYC19" s="293"/>
      <c r="RYD19" s="293"/>
      <c r="RYE19" s="293"/>
      <c r="RYF19" s="293"/>
      <c r="RYG19" s="293"/>
      <c r="RYH19" s="293"/>
      <c r="RYI19" s="293"/>
      <c r="RYJ19" s="293"/>
      <c r="RYK19" s="293"/>
      <c r="RYL19" s="293"/>
      <c r="RYM19" s="293"/>
      <c r="RYN19" s="293"/>
      <c r="RYO19" s="293"/>
      <c r="RYP19" s="293"/>
      <c r="RYQ19" s="293"/>
      <c r="RYR19" s="293"/>
      <c r="RYS19" s="293"/>
      <c r="RYT19" s="293"/>
      <c r="RYU19" s="293"/>
      <c r="RYV19" s="293"/>
      <c r="RYW19" s="293"/>
      <c r="RYX19" s="293"/>
      <c r="RYY19" s="293"/>
      <c r="RYZ19" s="293"/>
      <c r="RZA19" s="293"/>
      <c r="RZB19" s="293"/>
      <c r="RZC19" s="293"/>
      <c r="RZD19" s="293"/>
      <c r="RZE19" s="293"/>
      <c r="RZF19" s="293"/>
      <c r="RZG19" s="293"/>
      <c r="RZH19" s="293"/>
      <c r="RZI19" s="293"/>
      <c r="RZJ19" s="293"/>
      <c r="RZK19" s="293"/>
      <c r="RZL19" s="293"/>
      <c r="RZM19" s="293"/>
      <c r="RZN19" s="293"/>
      <c r="RZO19" s="293"/>
      <c r="RZP19" s="293"/>
      <c r="RZQ19" s="293"/>
      <c r="RZR19" s="293"/>
      <c r="RZS19" s="293"/>
      <c r="RZT19" s="293"/>
      <c r="RZU19" s="293"/>
      <c r="RZV19" s="293"/>
      <c r="RZW19" s="293"/>
      <c r="RZX19" s="293"/>
      <c r="RZY19" s="293"/>
      <c r="RZZ19" s="293"/>
      <c r="SAA19" s="293"/>
      <c r="SAB19" s="293"/>
      <c r="SAC19" s="293"/>
      <c r="SAD19" s="293"/>
      <c r="SAE19" s="293"/>
      <c r="SAF19" s="293"/>
      <c r="SAG19" s="293"/>
      <c r="SAH19" s="293"/>
      <c r="SAI19" s="293"/>
      <c r="SAJ19" s="293"/>
      <c r="SAK19" s="293"/>
      <c r="SAL19" s="293"/>
      <c r="SAM19" s="293"/>
      <c r="SAN19" s="293"/>
      <c r="SAO19" s="293"/>
      <c r="SAP19" s="293"/>
      <c r="SAQ19" s="293"/>
      <c r="SAR19" s="293"/>
      <c r="SAS19" s="293"/>
      <c r="SAT19" s="293"/>
      <c r="SAU19" s="293"/>
      <c r="SAV19" s="293"/>
      <c r="SAW19" s="293"/>
      <c r="SAX19" s="293"/>
      <c r="SAY19" s="293"/>
      <c r="SAZ19" s="293"/>
      <c r="SBA19" s="293"/>
      <c r="SBB19" s="293"/>
      <c r="SBC19" s="293"/>
      <c r="SBD19" s="293"/>
      <c r="SBE19" s="293"/>
      <c r="SBF19" s="293"/>
      <c r="SBG19" s="293"/>
      <c r="SBH19" s="293"/>
      <c r="SBI19" s="293"/>
      <c r="SBJ19" s="293"/>
      <c r="SBK19" s="293"/>
      <c r="SBL19" s="293"/>
      <c r="SBM19" s="293"/>
      <c r="SBN19" s="293"/>
      <c r="SBO19" s="293"/>
      <c r="SBP19" s="293"/>
      <c r="SBQ19" s="293"/>
      <c r="SBR19" s="293"/>
      <c r="SBS19" s="293"/>
      <c r="SBT19" s="293"/>
      <c r="SBU19" s="293"/>
      <c r="SBV19" s="293"/>
      <c r="SBW19" s="293"/>
      <c r="SBX19" s="293"/>
      <c r="SBY19" s="293"/>
      <c r="SBZ19" s="293"/>
      <c r="SCA19" s="293"/>
      <c r="SCB19" s="293"/>
      <c r="SCC19" s="293"/>
      <c r="SCD19" s="293"/>
      <c r="SCE19" s="293"/>
      <c r="SCF19" s="293"/>
      <c r="SCG19" s="293"/>
      <c r="SCH19" s="293"/>
      <c r="SCI19" s="293"/>
      <c r="SCJ19" s="293"/>
      <c r="SCK19" s="293"/>
      <c r="SCL19" s="293"/>
      <c r="SCM19" s="293"/>
      <c r="SCN19" s="293"/>
      <c r="SCO19" s="293"/>
      <c r="SCP19" s="293"/>
      <c r="SCQ19" s="293"/>
      <c r="SCR19" s="293"/>
      <c r="SCS19" s="293"/>
      <c r="SCT19" s="293"/>
      <c r="SCU19" s="293"/>
      <c r="SCV19" s="293"/>
      <c r="SCW19" s="293"/>
      <c r="SCX19" s="293"/>
      <c r="SCY19" s="293"/>
      <c r="SCZ19" s="293"/>
      <c r="SDA19" s="293"/>
      <c r="SDB19" s="293"/>
      <c r="SDC19" s="293"/>
      <c r="SDD19" s="293"/>
      <c r="SDE19" s="293"/>
      <c r="SDF19" s="293"/>
      <c r="SDG19" s="293"/>
      <c r="SDH19" s="293"/>
      <c r="SDI19" s="293"/>
      <c r="SDJ19" s="293"/>
      <c r="SDK19" s="293"/>
      <c r="SDL19" s="293"/>
      <c r="SDM19" s="293"/>
      <c r="SDN19" s="293"/>
      <c r="SDO19" s="293"/>
      <c r="SDP19" s="293"/>
      <c r="SDQ19" s="293"/>
      <c r="SDR19" s="293"/>
      <c r="SDS19" s="293"/>
      <c r="SDT19" s="293"/>
      <c r="SDU19" s="293"/>
      <c r="SDV19" s="293"/>
      <c r="SDW19" s="293"/>
      <c r="SDX19" s="293"/>
      <c r="SDY19" s="293"/>
      <c r="SDZ19" s="293"/>
      <c r="SEA19" s="293"/>
      <c r="SEB19" s="293"/>
      <c r="SEC19" s="293"/>
      <c r="SED19" s="293"/>
      <c r="SEE19" s="293"/>
      <c r="SEF19" s="293"/>
      <c r="SEG19" s="293"/>
      <c r="SEH19" s="293"/>
      <c r="SEI19" s="293"/>
      <c r="SEJ19" s="293"/>
      <c r="SEK19" s="293"/>
      <c r="SEL19" s="293"/>
      <c r="SEM19" s="293"/>
      <c r="SEN19" s="293"/>
      <c r="SEO19" s="293"/>
      <c r="SEP19" s="293"/>
      <c r="SEQ19" s="293"/>
      <c r="SER19" s="293"/>
      <c r="SES19" s="293"/>
      <c r="SET19" s="293"/>
      <c r="SEU19" s="293"/>
      <c r="SEV19" s="293"/>
      <c r="SEW19" s="293"/>
      <c r="SEX19" s="293"/>
      <c r="SEY19" s="293"/>
      <c r="SEZ19" s="293"/>
      <c r="SFA19" s="293"/>
      <c r="SFB19" s="293"/>
      <c r="SFC19" s="293"/>
      <c r="SFD19" s="293"/>
      <c r="SFE19" s="293"/>
      <c r="SFF19" s="293"/>
      <c r="SFG19" s="293"/>
      <c r="SFH19" s="293"/>
      <c r="SFI19" s="293"/>
      <c r="SFJ19" s="293"/>
      <c r="SFK19" s="293"/>
      <c r="SFL19" s="293"/>
      <c r="SFM19" s="293"/>
      <c r="SFN19" s="293"/>
      <c r="SFO19" s="293"/>
      <c r="SFP19" s="293"/>
      <c r="SFQ19" s="293"/>
      <c r="SFR19" s="293"/>
      <c r="SFS19" s="293"/>
      <c r="SFT19" s="293"/>
      <c r="SFU19" s="293"/>
      <c r="SFV19" s="293"/>
      <c r="SFW19" s="293"/>
      <c r="SFX19" s="293"/>
      <c r="SFY19" s="293"/>
      <c r="SFZ19" s="293"/>
      <c r="SGA19" s="293"/>
      <c r="SGB19" s="293"/>
      <c r="SGC19" s="293"/>
      <c r="SGD19" s="293"/>
      <c r="SGE19" s="293"/>
      <c r="SGF19" s="293"/>
      <c r="SGG19" s="293"/>
      <c r="SGH19" s="293"/>
      <c r="SGI19" s="293"/>
      <c r="SGJ19" s="293"/>
      <c r="SGK19" s="293"/>
      <c r="SGL19" s="293"/>
      <c r="SGM19" s="293"/>
      <c r="SGN19" s="293"/>
      <c r="SGO19" s="293"/>
      <c r="SGP19" s="293"/>
      <c r="SGQ19" s="293"/>
      <c r="SGR19" s="293"/>
      <c r="SGS19" s="293"/>
      <c r="SGT19" s="293"/>
      <c r="SGU19" s="293"/>
      <c r="SGV19" s="293"/>
      <c r="SGW19" s="293"/>
      <c r="SGX19" s="293"/>
      <c r="SGY19" s="293"/>
      <c r="SGZ19" s="293"/>
      <c r="SHA19" s="293"/>
      <c r="SHB19" s="293"/>
      <c r="SHC19" s="293"/>
      <c r="SHD19" s="293"/>
      <c r="SHE19" s="293"/>
      <c r="SHF19" s="293"/>
      <c r="SHG19" s="293"/>
      <c r="SHH19" s="293"/>
      <c r="SHI19" s="293"/>
      <c r="SHJ19" s="293"/>
      <c r="SHK19" s="293"/>
      <c r="SHL19" s="293"/>
      <c r="SHM19" s="293"/>
      <c r="SHN19" s="293"/>
      <c r="SHO19" s="293"/>
      <c r="SHP19" s="293"/>
      <c r="SHQ19" s="293"/>
      <c r="SHR19" s="293"/>
      <c r="SHS19" s="293"/>
      <c r="SHT19" s="293"/>
      <c r="SHU19" s="293"/>
      <c r="SHV19" s="293"/>
      <c r="SHW19" s="293"/>
      <c r="SHX19" s="293"/>
      <c r="SHY19" s="293"/>
      <c r="SHZ19" s="293"/>
      <c r="SIA19" s="293"/>
      <c r="SIB19" s="293"/>
      <c r="SIC19" s="293"/>
      <c r="SID19" s="293"/>
      <c r="SIE19" s="293"/>
      <c r="SIF19" s="293"/>
      <c r="SIG19" s="293"/>
      <c r="SIH19" s="293"/>
      <c r="SII19" s="293"/>
      <c r="SIJ19" s="293"/>
      <c r="SIK19" s="293"/>
      <c r="SIL19" s="293"/>
      <c r="SIM19" s="293"/>
      <c r="SIN19" s="293"/>
      <c r="SIO19" s="293"/>
      <c r="SIP19" s="293"/>
      <c r="SIQ19" s="293"/>
      <c r="SIR19" s="293"/>
      <c r="SIS19" s="293"/>
      <c r="SIT19" s="293"/>
      <c r="SIU19" s="293"/>
      <c r="SIV19" s="293"/>
      <c r="SIW19" s="293"/>
      <c r="SIX19" s="293"/>
      <c r="SIY19" s="293"/>
      <c r="SIZ19" s="293"/>
      <c r="SJA19" s="293"/>
      <c r="SJB19" s="293"/>
      <c r="SJC19" s="293"/>
      <c r="SJD19" s="293"/>
      <c r="SJE19" s="293"/>
      <c r="SJF19" s="293"/>
      <c r="SJG19" s="293"/>
      <c r="SJH19" s="293"/>
      <c r="SJI19" s="293"/>
      <c r="SJJ19" s="293"/>
      <c r="SJK19" s="293"/>
      <c r="SJL19" s="293"/>
      <c r="SJM19" s="293"/>
      <c r="SJN19" s="293"/>
      <c r="SJO19" s="293"/>
      <c r="SJP19" s="293"/>
      <c r="SJQ19" s="293"/>
      <c r="SJR19" s="293"/>
      <c r="SJS19" s="293"/>
      <c r="SJT19" s="293"/>
      <c r="SJU19" s="293"/>
      <c r="SJV19" s="293"/>
      <c r="SJW19" s="293"/>
      <c r="SJX19" s="293"/>
      <c r="SJY19" s="293"/>
      <c r="SJZ19" s="293"/>
      <c r="SKA19" s="293"/>
      <c r="SKB19" s="293"/>
      <c r="SKC19" s="293"/>
      <c r="SKD19" s="293"/>
      <c r="SKE19" s="293"/>
      <c r="SKF19" s="293"/>
      <c r="SKG19" s="293"/>
      <c r="SKH19" s="293"/>
      <c r="SKI19" s="293"/>
      <c r="SKJ19" s="293"/>
      <c r="SKK19" s="293"/>
      <c r="SKL19" s="293"/>
      <c r="SKM19" s="293"/>
      <c r="SKN19" s="293"/>
      <c r="SKO19" s="293"/>
      <c r="SKP19" s="293"/>
      <c r="SKQ19" s="293"/>
      <c r="SKR19" s="293"/>
      <c r="SKS19" s="293"/>
      <c r="SKT19" s="293"/>
      <c r="SKU19" s="293"/>
      <c r="SKV19" s="293"/>
      <c r="SKW19" s="293"/>
      <c r="SKX19" s="293"/>
      <c r="SKY19" s="293"/>
      <c r="SKZ19" s="293"/>
      <c r="SLA19" s="293"/>
      <c r="SLB19" s="293"/>
      <c r="SLC19" s="293"/>
      <c r="SLD19" s="293"/>
      <c r="SLE19" s="293"/>
      <c r="SLF19" s="293"/>
      <c r="SLG19" s="293"/>
      <c r="SLH19" s="293"/>
      <c r="SLI19" s="293"/>
      <c r="SLJ19" s="293"/>
      <c r="SLK19" s="293"/>
      <c r="SLL19" s="293"/>
      <c r="SLM19" s="293"/>
      <c r="SLN19" s="293"/>
      <c r="SLO19" s="293"/>
      <c r="SLP19" s="293"/>
      <c r="SLQ19" s="293"/>
      <c r="SLR19" s="293"/>
      <c r="SLS19" s="293"/>
      <c r="SLT19" s="293"/>
      <c r="SLU19" s="293"/>
      <c r="SLV19" s="293"/>
      <c r="SLW19" s="293"/>
      <c r="SLX19" s="293"/>
      <c r="SLY19" s="293"/>
      <c r="SLZ19" s="293"/>
      <c r="SMA19" s="293"/>
      <c r="SMB19" s="293"/>
      <c r="SMC19" s="293"/>
      <c r="SMD19" s="293"/>
      <c r="SME19" s="293"/>
      <c r="SMF19" s="293"/>
      <c r="SMG19" s="293"/>
      <c r="SMH19" s="293"/>
      <c r="SMI19" s="293"/>
      <c r="SMJ19" s="293"/>
      <c r="SMK19" s="293"/>
      <c r="SML19" s="293"/>
      <c r="SMM19" s="293"/>
      <c r="SMN19" s="293"/>
      <c r="SMO19" s="293"/>
      <c r="SMP19" s="293"/>
      <c r="SMQ19" s="293"/>
      <c r="SMR19" s="293"/>
      <c r="SMS19" s="293"/>
      <c r="SMT19" s="293"/>
      <c r="SMU19" s="293"/>
      <c r="SMV19" s="293"/>
      <c r="SMW19" s="293"/>
      <c r="SMX19" s="293"/>
      <c r="SMY19" s="293"/>
      <c r="SMZ19" s="293"/>
      <c r="SNA19" s="293"/>
      <c r="SNB19" s="293"/>
      <c r="SNC19" s="293"/>
      <c r="SND19" s="293"/>
      <c r="SNE19" s="293"/>
      <c r="SNF19" s="293"/>
      <c r="SNG19" s="293"/>
      <c r="SNH19" s="293"/>
      <c r="SNI19" s="293"/>
      <c r="SNJ19" s="293"/>
      <c r="SNK19" s="293"/>
      <c r="SNL19" s="293"/>
      <c r="SNM19" s="293"/>
      <c r="SNN19" s="293"/>
      <c r="SNO19" s="293"/>
      <c r="SNP19" s="293"/>
      <c r="SNQ19" s="293"/>
      <c r="SNR19" s="293"/>
      <c r="SNS19" s="293"/>
      <c r="SNT19" s="293"/>
      <c r="SNU19" s="293"/>
      <c r="SNV19" s="293"/>
      <c r="SNW19" s="293"/>
      <c r="SNX19" s="293"/>
      <c r="SNY19" s="293"/>
      <c r="SNZ19" s="293"/>
      <c r="SOA19" s="293"/>
      <c r="SOB19" s="293"/>
      <c r="SOC19" s="293"/>
      <c r="SOD19" s="293"/>
      <c r="SOE19" s="293"/>
      <c r="SOF19" s="293"/>
      <c r="SOG19" s="293"/>
      <c r="SOH19" s="293"/>
      <c r="SOI19" s="293"/>
      <c r="SOJ19" s="293"/>
      <c r="SOK19" s="293"/>
      <c r="SOL19" s="293"/>
      <c r="SOM19" s="293"/>
      <c r="SON19" s="293"/>
      <c r="SOO19" s="293"/>
      <c r="SOP19" s="293"/>
      <c r="SOQ19" s="293"/>
      <c r="SOR19" s="293"/>
      <c r="SOS19" s="293"/>
      <c r="SOT19" s="293"/>
      <c r="SOU19" s="293"/>
      <c r="SOV19" s="293"/>
      <c r="SOW19" s="293"/>
      <c r="SOX19" s="293"/>
      <c r="SOY19" s="293"/>
      <c r="SOZ19" s="293"/>
      <c r="SPA19" s="293"/>
      <c r="SPB19" s="293"/>
      <c r="SPC19" s="293"/>
      <c r="SPD19" s="293"/>
      <c r="SPE19" s="293"/>
      <c r="SPF19" s="293"/>
      <c r="SPG19" s="293"/>
      <c r="SPH19" s="293"/>
      <c r="SPI19" s="293"/>
      <c r="SPJ19" s="293"/>
      <c r="SPK19" s="293"/>
      <c r="SPL19" s="293"/>
      <c r="SPM19" s="293"/>
      <c r="SPN19" s="293"/>
      <c r="SPO19" s="293"/>
      <c r="SPP19" s="293"/>
      <c r="SPQ19" s="293"/>
      <c r="SPR19" s="293"/>
      <c r="SPS19" s="293"/>
      <c r="SPT19" s="293"/>
      <c r="SPU19" s="293"/>
      <c r="SPV19" s="293"/>
      <c r="SPW19" s="293"/>
      <c r="SPX19" s="293"/>
      <c r="SPY19" s="293"/>
      <c r="SPZ19" s="293"/>
      <c r="SQA19" s="293"/>
      <c r="SQB19" s="293"/>
      <c r="SQC19" s="293"/>
      <c r="SQD19" s="293"/>
      <c r="SQE19" s="293"/>
      <c r="SQF19" s="293"/>
      <c r="SQG19" s="293"/>
      <c r="SQH19" s="293"/>
      <c r="SQI19" s="293"/>
      <c r="SQJ19" s="293"/>
      <c r="SQK19" s="293"/>
      <c r="SQL19" s="293"/>
      <c r="SQM19" s="293"/>
      <c r="SQN19" s="293"/>
      <c r="SQO19" s="293"/>
      <c r="SQP19" s="293"/>
      <c r="SQQ19" s="293"/>
      <c r="SQR19" s="293"/>
      <c r="SQS19" s="293"/>
      <c r="SQT19" s="293"/>
      <c r="SQU19" s="293"/>
      <c r="SQV19" s="293"/>
      <c r="SQW19" s="293"/>
      <c r="SQX19" s="293"/>
      <c r="SQY19" s="293"/>
      <c r="SQZ19" s="293"/>
      <c r="SRA19" s="293"/>
      <c r="SRB19" s="293"/>
      <c r="SRC19" s="293"/>
      <c r="SRD19" s="293"/>
      <c r="SRE19" s="293"/>
      <c r="SRF19" s="293"/>
      <c r="SRG19" s="293"/>
      <c r="SRH19" s="293"/>
      <c r="SRI19" s="293"/>
      <c r="SRJ19" s="293"/>
      <c r="SRK19" s="293"/>
      <c r="SRL19" s="293"/>
      <c r="SRM19" s="293"/>
      <c r="SRN19" s="293"/>
      <c r="SRO19" s="293"/>
      <c r="SRP19" s="293"/>
      <c r="SRQ19" s="293"/>
      <c r="SRR19" s="293"/>
      <c r="SRS19" s="293"/>
      <c r="SRT19" s="293"/>
      <c r="SRU19" s="293"/>
      <c r="SRV19" s="293"/>
      <c r="SRW19" s="293"/>
      <c r="SRX19" s="293"/>
      <c r="SRY19" s="293"/>
      <c r="SRZ19" s="293"/>
      <c r="SSA19" s="293"/>
      <c r="SSB19" s="293"/>
      <c r="SSC19" s="293"/>
      <c r="SSD19" s="293"/>
      <c r="SSE19" s="293"/>
      <c r="SSF19" s="293"/>
      <c r="SSG19" s="293"/>
      <c r="SSH19" s="293"/>
      <c r="SSI19" s="293"/>
      <c r="SSJ19" s="293"/>
      <c r="SSK19" s="293"/>
      <c r="SSL19" s="293"/>
      <c r="SSM19" s="293"/>
      <c r="SSN19" s="293"/>
      <c r="SSO19" s="293"/>
      <c r="SSP19" s="293"/>
      <c r="SSQ19" s="293"/>
      <c r="SSR19" s="293"/>
      <c r="SSS19" s="293"/>
      <c r="SST19" s="293"/>
      <c r="SSU19" s="293"/>
      <c r="SSV19" s="293"/>
      <c r="SSW19" s="293"/>
      <c r="SSX19" s="293"/>
      <c r="SSY19" s="293"/>
      <c r="SSZ19" s="293"/>
      <c r="STA19" s="293"/>
      <c r="STB19" s="293"/>
      <c r="STC19" s="293"/>
      <c r="STD19" s="293"/>
      <c r="STE19" s="293"/>
      <c r="STF19" s="293"/>
      <c r="STG19" s="293"/>
      <c r="STH19" s="293"/>
      <c r="STI19" s="293"/>
      <c r="STJ19" s="293"/>
      <c r="STK19" s="293"/>
      <c r="STL19" s="293"/>
      <c r="STM19" s="293"/>
      <c r="STN19" s="293"/>
      <c r="STO19" s="293"/>
      <c r="STP19" s="293"/>
      <c r="STQ19" s="293"/>
      <c r="STR19" s="293"/>
      <c r="STS19" s="293"/>
      <c r="STT19" s="293"/>
      <c r="STU19" s="293"/>
      <c r="STV19" s="293"/>
      <c r="STW19" s="293"/>
      <c r="STX19" s="293"/>
      <c r="STY19" s="293"/>
      <c r="STZ19" s="293"/>
      <c r="SUA19" s="293"/>
      <c r="SUB19" s="293"/>
      <c r="SUC19" s="293"/>
      <c r="SUD19" s="293"/>
      <c r="SUE19" s="293"/>
      <c r="SUF19" s="293"/>
      <c r="SUG19" s="293"/>
      <c r="SUH19" s="293"/>
      <c r="SUI19" s="293"/>
      <c r="SUJ19" s="293"/>
      <c r="SUK19" s="293"/>
      <c r="SUL19" s="293"/>
      <c r="SUM19" s="293"/>
      <c r="SUN19" s="293"/>
      <c r="SUO19" s="293"/>
      <c r="SUP19" s="293"/>
      <c r="SUQ19" s="293"/>
      <c r="SUR19" s="293"/>
      <c r="SUS19" s="293"/>
      <c r="SUT19" s="293"/>
      <c r="SUU19" s="293"/>
      <c r="SUV19" s="293"/>
      <c r="SUW19" s="293"/>
      <c r="SUX19" s="293"/>
      <c r="SUY19" s="293"/>
      <c r="SUZ19" s="293"/>
      <c r="SVA19" s="293"/>
      <c r="SVB19" s="293"/>
      <c r="SVC19" s="293"/>
      <c r="SVD19" s="293"/>
      <c r="SVE19" s="293"/>
      <c r="SVF19" s="293"/>
      <c r="SVG19" s="293"/>
      <c r="SVH19" s="293"/>
      <c r="SVI19" s="293"/>
      <c r="SVJ19" s="293"/>
      <c r="SVK19" s="293"/>
      <c r="SVL19" s="293"/>
      <c r="SVM19" s="293"/>
      <c r="SVN19" s="293"/>
      <c r="SVO19" s="293"/>
      <c r="SVP19" s="293"/>
      <c r="SVQ19" s="293"/>
      <c r="SVR19" s="293"/>
      <c r="SVS19" s="293"/>
      <c r="SVT19" s="293"/>
      <c r="SVU19" s="293"/>
      <c r="SVV19" s="293"/>
      <c r="SVW19" s="293"/>
      <c r="SVX19" s="293"/>
      <c r="SVY19" s="293"/>
      <c r="SVZ19" s="293"/>
      <c r="SWA19" s="293"/>
      <c r="SWB19" s="293"/>
      <c r="SWC19" s="293"/>
      <c r="SWD19" s="293"/>
      <c r="SWE19" s="293"/>
      <c r="SWF19" s="293"/>
      <c r="SWG19" s="293"/>
      <c r="SWH19" s="293"/>
      <c r="SWI19" s="293"/>
      <c r="SWJ19" s="293"/>
      <c r="SWK19" s="293"/>
      <c r="SWL19" s="293"/>
      <c r="SWM19" s="293"/>
      <c r="SWN19" s="293"/>
      <c r="SWO19" s="293"/>
      <c r="SWP19" s="293"/>
      <c r="SWQ19" s="293"/>
      <c r="SWR19" s="293"/>
      <c r="SWS19" s="293"/>
      <c r="SWT19" s="293"/>
      <c r="SWU19" s="293"/>
      <c r="SWV19" s="293"/>
      <c r="SWW19" s="293"/>
      <c r="SWX19" s="293"/>
      <c r="SWY19" s="293"/>
      <c r="SWZ19" s="293"/>
      <c r="SXA19" s="293"/>
      <c r="SXB19" s="293"/>
      <c r="SXC19" s="293"/>
      <c r="SXD19" s="293"/>
      <c r="SXE19" s="293"/>
      <c r="SXF19" s="293"/>
      <c r="SXG19" s="293"/>
      <c r="SXH19" s="293"/>
      <c r="SXI19" s="293"/>
      <c r="SXJ19" s="293"/>
      <c r="SXK19" s="293"/>
      <c r="SXL19" s="293"/>
      <c r="SXM19" s="293"/>
      <c r="SXN19" s="293"/>
      <c r="SXO19" s="293"/>
      <c r="SXP19" s="293"/>
      <c r="SXQ19" s="293"/>
      <c r="SXR19" s="293"/>
      <c r="SXS19" s="293"/>
      <c r="SXT19" s="293"/>
      <c r="SXU19" s="293"/>
      <c r="SXV19" s="293"/>
      <c r="SXW19" s="293"/>
      <c r="SXX19" s="293"/>
      <c r="SXY19" s="293"/>
      <c r="SXZ19" s="293"/>
      <c r="SYA19" s="293"/>
      <c r="SYB19" s="293"/>
      <c r="SYC19" s="293"/>
      <c r="SYD19" s="293"/>
      <c r="SYE19" s="293"/>
      <c r="SYF19" s="293"/>
      <c r="SYG19" s="293"/>
      <c r="SYH19" s="293"/>
      <c r="SYI19" s="293"/>
      <c r="SYJ19" s="293"/>
      <c r="SYK19" s="293"/>
      <c r="SYL19" s="293"/>
      <c r="SYM19" s="293"/>
      <c r="SYN19" s="293"/>
      <c r="SYO19" s="293"/>
      <c r="SYP19" s="293"/>
      <c r="SYQ19" s="293"/>
      <c r="SYR19" s="293"/>
      <c r="SYS19" s="293"/>
      <c r="SYT19" s="293"/>
      <c r="SYU19" s="293"/>
      <c r="SYV19" s="293"/>
      <c r="SYW19" s="293"/>
      <c r="SYX19" s="293"/>
      <c r="SYY19" s="293"/>
      <c r="SYZ19" s="293"/>
      <c r="SZA19" s="293"/>
      <c r="SZB19" s="293"/>
      <c r="SZC19" s="293"/>
      <c r="SZD19" s="293"/>
      <c r="SZE19" s="293"/>
      <c r="SZF19" s="293"/>
      <c r="SZG19" s="293"/>
      <c r="SZH19" s="293"/>
      <c r="SZI19" s="293"/>
      <c r="SZJ19" s="293"/>
      <c r="SZK19" s="293"/>
      <c r="SZL19" s="293"/>
      <c r="SZM19" s="293"/>
      <c r="SZN19" s="293"/>
      <c r="SZO19" s="293"/>
      <c r="SZP19" s="293"/>
      <c r="SZQ19" s="293"/>
      <c r="SZR19" s="293"/>
      <c r="SZS19" s="293"/>
      <c r="SZT19" s="293"/>
      <c r="SZU19" s="293"/>
      <c r="SZV19" s="293"/>
      <c r="SZW19" s="293"/>
      <c r="SZX19" s="293"/>
      <c r="SZY19" s="293"/>
      <c r="SZZ19" s="293"/>
      <c r="TAA19" s="293"/>
      <c r="TAB19" s="293"/>
      <c r="TAC19" s="293"/>
      <c r="TAD19" s="293"/>
      <c r="TAE19" s="293"/>
      <c r="TAF19" s="293"/>
      <c r="TAG19" s="293"/>
      <c r="TAH19" s="293"/>
      <c r="TAI19" s="293"/>
      <c r="TAJ19" s="293"/>
      <c r="TAK19" s="293"/>
      <c r="TAL19" s="293"/>
      <c r="TAM19" s="293"/>
      <c r="TAN19" s="293"/>
      <c r="TAO19" s="293"/>
      <c r="TAP19" s="293"/>
      <c r="TAQ19" s="293"/>
      <c r="TAR19" s="293"/>
      <c r="TAS19" s="293"/>
      <c r="TAT19" s="293"/>
      <c r="TAU19" s="293"/>
      <c r="TAV19" s="293"/>
      <c r="TAW19" s="293"/>
      <c r="TAX19" s="293"/>
      <c r="TAY19" s="293"/>
      <c r="TAZ19" s="293"/>
      <c r="TBA19" s="293"/>
      <c r="TBB19" s="293"/>
      <c r="TBC19" s="293"/>
      <c r="TBD19" s="293"/>
      <c r="TBE19" s="293"/>
      <c r="TBF19" s="293"/>
      <c r="TBG19" s="293"/>
      <c r="TBH19" s="293"/>
      <c r="TBI19" s="293"/>
      <c r="TBJ19" s="293"/>
      <c r="TBK19" s="293"/>
      <c r="TBL19" s="293"/>
      <c r="TBM19" s="293"/>
      <c r="TBN19" s="293"/>
      <c r="TBO19" s="293"/>
      <c r="TBP19" s="293"/>
      <c r="TBQ19" s="293"/>
      <c r="TBR19" s="293"/>
      <c r="TBS19" s="293"/>
      <c r="TBT19" s="293"/>
      <c r="TBU19" s="293"/>
      <c r="TBV19" s="293"/>
      <c r="TBW19" s="293"/>
      <c r="TBX19" s="293"/>
      <c r="TBY19" s="293"/>
      <c r="TBZ19" s="293"/>
      <c r="TCA19" s="293"/>
      <c r="TCB19" s="293"/>
      <c r="TCC19" s="293"/>
      <c r="TCD19" s="293"/>
      <c r="TCE19" s="293"/>
      <c r="TCF19" s="293"/>
      <c r="TCG19" s="293"/>
      <c r="TCH19" s="293"/>
      <c r="TCI19" s="293"/>
      <c r="TCJ19" s="293"/>
      <c r="TCK19" s="293"/>
      <c r="TCL19" s="293"/>
      <c r="TCM19" s="293"/>
      <c r="TCN19" s="293"/>
      <c r="TCO19" s="293"/>
      <c r="TCP19" s="293"/>
      <c r="TCQ19" s="293"/>
      <c r="TCR19" s="293"/>
      <c r="TCS19" s="293"/>
      <c r="TCT19" s="293"/>
      <c r="TCU19" s="293"/>
      <c r="TCV19" s="293"/>
      <c r="TCW19" s="293"/>
      <c r="TCX19" s="293"/>
      <c r="TCY19" s="293"/>
      <c r="TCZ19" s="293"/>
      <c r="TDA19" s="293"/>
      <c r="TDB19" s="293"/>
      <c r="TDC19" s="293"/>
      <c r="TDD19" s="293"/>
      <c r="TDE19" s="293"/>
      <c r="TDF19" s="293"/>
      <c r="TDG19" s="293"/>
      <c r="TDH19" s="293"/>
      <c r="TDI19" s="293"/>
      <c r="TDJ19" s="293"/>
      <c r="TDK19" s="293"/>
      <c r="TDL19" s="293"/>
      <c r="TDM19" s="293"/>
      <c r="TDN19" s="293"/>
      <c r="TDO19" s="293"/>
      <c r="TDP19" s="293"/>
      <c r="TDQ19" s="293"/>
      <c r="TDR19" s="293"/>
      <c r="TDS19" s="293"/>
      <c r="TDT19" s="293"/>
      <c r="TDU19" s="293"/>
      <c r="TDV19" s="293"/>
      <c r="TDW19" s="293"/>
      <c r="TDX19" s="293"/>
      <c r="TDY19" s="293"/>
      <c r="TDZ19" s="293"/>
      <c r="TEA19" s="293"/>
      <c r="TEB19" s="293"/>
      <c r="TEC19" s="293"/>
      <c r="TED19" s="293"/>
      <c r="TEE19" s="293"/>
      <c r="TEF19" s="293"/>
      <c r="TEG19" s="293"/>
      <c r="TEH19" s="293"/>
      <c r="TEI19" s="293"/>
      <c r="TEJ19" s="293"/>
      <c r="TEK19" s="293"/>
      <c r="TEL19" s="293"/>
      <c r="TEM19" s="293"/>
      <c r="TEN19" s="293"/>
      <c r="TEO19" s="293"/>
      <c r="TEP19" s="293"/>
      <c r="TEQ19" s="293"/>
      <c r="TER19" s="293"/>
      <c r="TES19" s="293"/>
      <c r="TET19" s="293"/>
      <c r="TEU19" s="293"/>
      <c r="TEV19" s="293"/>
      <c r="TEW19" s="293"/>
      <c r="TEX19" s="293"/>
      <c r="TEY19" s="293"/>
      <c r="TEZ19" s="293"/>
      <c r="TFA19" s="293"/>
      <c r="TFB19" s="293"/>
      <c r="TFC19" s="293"/>
      <c r="TFD19" s="293"/>
      <c r="TFE19" s="293"/>
      <c r="TFF19" s="293"/>
      <c r="TFG19" s="293"/>
      <c r="TFH19" s="293"/>
      <c r="TFI19" s="293"/>
      <c r="TFJ19" s="293"/>
      <c r="TFK19" s="293"/>
      <c r="TFL19" s="293"/>
      <c r="TFM19" s="293"/>
      <c r="TFN19" s="293"/>
      <c r="TFO19" s="293"/>
      <c r="TFP19" s="293"/>
      <c r="TFQ19" s="293"/>
      <c r="TFR19" s="293"/>
      <c r="TFS19" s="293"/>
      <c r="TFT19" s="293"/>
      <c r="TFU19" s="293"/>
      <c r="TFV19" s="293"/>
      <c r="TFW19" s="293"/>
      <c r="TFX19" s="293"/>
      <c r="TFY19" s="293"/>
      <c r="TFZ19" s="293"/>
      <c r="TGA19" s="293"/>
      <c r="TGB19" s="293"/>
      <c r="TGC19" s="293"/>
      <c r="TGD19" s="293"/>
      <c r="TGE19" s="293"/>
      <c r="TGF19" s="293"/>
      <c r="TGG19" s="293"/>
      <c r="TGH19" s="293"/>
      <c r="TGI19" s="293"/>
      <c r="TGJ19" s="293"/>
      <c r="TGK19" s="293"/>
      <c r="TGL19" s="293"/>
      <c r="TGM19" s="293"/>
      <c r="TGN19" s="293"/>
      <c r="TGO19" s="293"/>
      <c r="TGP19" s="293"/>
      <c r="TGQ19" s="293"/>
      <c r="TGR19" s="293"/>
      <c r="TGS19" s="293"/>
      <c r="TGT19" s="293"/>
      <c r="TGU19" s="293"/>
      <c r="TGV19" s="293"/>
      <c r="TGW19" s="293"/>
      <c r="TGX19" s="293"/>
      <c r="TGY19" s="293"/>
      <c r="TGZ19" s="293"/>
      <c r="THA19" s="293"/>
      <c r="THB19" s="293"/>
      <c r="THC19" s="293"/>
      <c r="THD19" s="293"/>
      <c r="THE19" s="293"/>
      <c r="THF19" s="293"/>
      <c r="THG19" s="293"/>
      <c r="THH19" s="293"/>
      <c r="THI19" s="293"/>
      <c r="THJ19" s="293"/>
      <c r="THK19" s="293"/>
      <c r="THL19" s="293"/>
      <c r="THM19" s="293"/>
      <c r="THN19" s="293"/>
      <c r="THO19" s="293"/>
      <c r="THP19" s="293"/>
      <c r="THQ19" s="293"/>
      <c r="THR19" s="293"/>
      <c r="THS19" s="293"/>
      <c r="THT19" s="293"/>
      <c r="THU19" s="293"/>
      <c r="THV19" s="293"/>
      <c r="THW19" s="293"/>
      <c r="THX19" s="293"/>
      <c r="THY19" s="293"/>
      <c r="THZ19" s="293"/>
      <c r="TIA19" s="293"/>
      <c r="TIB19" s="293"/>
      <c r="TIC19" s="293"/>
      <c r="TID19" s="293"/>
      <c r="TIE19" s="293"/>
      <c r="TIF19" s="293"/>
      <c r="TIG19" s="293"/>
      <c r="TIH19" s="293"/>
      <c r="TII19" s="293"/>
      <c r="TIJ19" s="293"/>
      <c r="TIK19" s="293"/>
      <c r="TIL19" s="293"/>
      <c r="TIM19" s="293"/>
      <c r="TIN19" s="293"/>
      <c r="TIO19" s="293"/>
      <c r="TIP19" s="293"/>
      <c r="TIQ19" s="293"/>
      <c r="TIR19" s="293"/>
      <c r="TIS19" s="293"/>
      <c r="TIT19" s="293"/>
      <c r="TIU19" s="293"/>
      <c r="TIV19" s="293"/>
      <c r="TIW19" s="293"/>
      <c r="TIX19" s="293"/>
      <c r="TIY19" s="293"/>
      <c r="TIZ19" s="293"/>
      <c r="TJA19" s="293"/>
      <c r="TJB19" s="293"/>
      <c r="TJC19" s="293"/>
      <c r="TJD19" s="293"/>
      <c r="TJE19" s="293"/>
      <c r="TJF19" s="293"/>
      <c r="TJG19" s="293"/>
      <c r="TJH19" s="293"/>
      <c r="TJI19" s="293"/>
      <c r="TJJ19" s="293"/>
      <c r="TJK19" s="293"/>
      <c r="TJL19" s="293"/>
      <c r="TJM19" s="293"/>
      <c r="TJN19" s="293"/>
      <c r="TJO19" s="293"/>
      <c r="TJP19" s="293"/>
      <c r="TJQ19" s="293"/>
      <c r="TJR19" s="293"/>
      <c r="TJS19" s="293"/>
      <c r="TJT19" s="293"/>
      <c r="TJU19" s="293"/>
      <c r="TJV19" s="293"/>
      <c r="TJW19" s="293"/>
      <c r="TJX19" s="293"/>
      <c r="TJY19" s="293"/>
      <c r="TJZ19" s="293"/>
      <c r="TKA19" s="293"/>
      <c r="TKB19" s="293"/>
      <c r="TKC19" s="293"/>
      <c r="TKD19" s="293"/>
      <c r="TKE19" s="293"/>
      <c r="TKF19" s="293"/>
      <c r="TKG19" s="293"/>
      <c r="TKH19" s="293"/>
      <c r="TKI19" s="293"/>
      <c r="TKJ19" s="293"/>
      <c r="TKK19" s="293"/>
      <c r="TKL19" s="293"/>
      <c r="TKM19" s="293"/>
      <c r="TKN19" s="293"/>
      <c r="TKO19" s="293"/>
      <c r="TKP19" s="293"/>
      <c r="TKQ19" s="293"/>
      <c r="TKR19" s="293"/>
      <c r="TKS19" s="293"/>
      <c r="TKT19" s="293"/>
      <c r="TKU19" s="293"/>
      <c r="TKV19" s="293"/>
      <c r="TKW19" s="293"/>
      <c r="TKX19" s="293"/>
      <c r="TKY19" s="293"/>
      <c r="TKZ19" s="293"/>
      <c r="TLA19" s="293"/>
      <c r="TLB19" s="293"/>
      <c r="TLC19" s="293"/>
      <c r="TLD19" s="293"/>
      <c r="TLE19" s="293"/>
      <c r="TLF19" s="293"/>
      <c r="TLG19" s="293"/>
      <c r="TLH19" s="293"/>
      <c r="TLI19" s="293"/>
      <c r="TLJ19" s="293"/>
      <c r="TLK19" s="293"/>
      <c r="TLL19" s="293"/>
      <c r="TLM19" s="293"/>
      <c r="TLN19" s="293"/>
      <c r="TLO19" s="293"/>
      <c r="TLP19" s="293"/>
      <c r="TLQ19" s="293"/>
      <c r="TLR19" s="293"/>
      <c r="TLS19" s="293"/>
      <c r="TLT19" s="293"/>
      <c r="TLU19" s="293"/>
      <c r="TLV19" s="293"/>
      <c r="TLW19" s="293"/>
      <c r="TLX19" s="293"/>
      <c r="TLY19" s="293"/>
      <c r="TLZ19" s="293"/>
      <c r="TMA19" s="293"/>
      <c r="TMB19" s="293"/>
      <c r="TMC19" s="293"/>
      <c r="TMD19" s="293"/>
      <c r="TME19" s="293"/>
      <c r="TMF19" s="293"/>
      <c r="TMG19" s="293"/>
      <c r="TMH19" s="293"/>
      <c r="TMI19" s="293"/>
      <c r="TMJ19" s="293"/>
      <c r="TMK19" s="293"/>
      <c r="TML19" s="293"/>
      <c r="TMM19" s="293"/>
      <c r="TMN19" s="293"/>
      <c r="TMO19" s="293"/>
      <c r="TMP19" s="293"/>
      <c r="TMQ19" s="293"/>
      <c r="TMR19" s="293"/>
      <c r="TMS19" s="293"/>
      <c r="TMT19" s="293"/>
      <c r="TMU19" s="293"/>
      <c r="TMV19" s="293"/>
      <c r="TMW19" s="293"/>
      <c r="TMX19" s="293"/>
      <c r="TMY19" s="293"/>
      <c r="TMZ19" s="293"/>
      <c r="TNA19" s="293"/>
      <c r="TNB19" s="293"/>
      <c r="TNC19" s="293"/>
      <c r="TND19" s="293"/>
      <c r="TNE19" s="293"/>
      <c r="TNF19" s="293"/>
      <c r="TNG19" s="293"/>
      <c r="TNH19" s="293"/>
      <c r="TNI19" s="293"/>
      <c r="TNJ19" s="293"/>
      <c r="TNK19" s="293"/>
      <c r="TNL19" s="293"/>
      <c r="TNM19" s="293"/>
      <c r="TNN19" s="293"/>
      <c r="TNO19" s="293"/>
      <c r="TNP19" s="293"/>
      <c r="TNQ19" s="293"/>
      <c r="TNR19" s="293"/>
      <c r="TNS19" s="293"/>
      <c r="TNT19" s="293"/>
      <c r="TNU19" s="293"/>
      <c r="TNV19" s="293"/>
      <c r="TNW19" s="293"/>
      <c r="TNX19" s="293"/>
      <c r="TNY19" s="293"/>
      <c r="TNZ19" s="293"/>
      <c r="TOA19" s="293"/>
      <c r="TOB19" s="293"/>
      <c r="TOC19" s="293"/>
      <c r="TOD19" s="293"/>
      <c r="TOE19" s="293"/>
      <c r="TOF19" s="293"/>
      <c r="TOG19" s="293"/>
      <c r="TOH19" s="293"/>
      <c r="TOI19" s="293"/>
      <c r="TOJ19" s="293"/>
      <c r="TOK19" s="293"/>
      <c r="TOL19" s="293"/>
      <c r="TOM19" s="293"/>
      <c r="TON19" s="293"/>
      <c r="TOO19" s="293"/>
      <c r="TOP19" s="293"/>
      <c r="TOQ19" s="293"/>
      <c r="TOR19" s="293"/>
      <c r="TOS19" s="293"/>
      <c r="TOT19" s="293"/>
      <c r="TOU19" s="293"/>
      <c r="TOV19" s="293"/>
      <c r="TOW19" s="293"/>
      <c r="TOX19" s="293"/>
      <c r="TOY19" s="293"/>
      <c r="TOZ19" s="293"/>
      <c r="TPA19" s="293"/>
      <c r="TPB19" s="293"/>
      <c r="TPC19" s="293"/>
      <c r="TPD19" s="293"/>
      <c r="TPE19" s="293"/>
      <c r="TPF19" s="293"/>
      <c r="TPG19" s="293"/>
      <c r="TPH19" s="293"/>
      <c r="TPI19" s="293"/>
      <c r="TPJ19" s="293"/>
      <c r="TPK19" s="293"/>
      <c r="TPL19" s="293"/>
      <c r="TPM19" s="293"/>
      <c r="TPN19" s="293"/>
      <c r="TPO19" s="293"/>
      <c r="TPP19" s="293"/>
      <c r="TPQ19" s="293"/>
      <c r="TPR19" s="293"/>
      <c r="TPS19" s="293"/>
      <c r="TPT19" s="293"/>
      <c r="TPU19" s="293"/>
      <c r="TPV19" s="293"/>
      <c r="TPW19" s="293"/>
      <c r="TPX19" s="293"/>
      <c r="TPY19" s="293"/>
      <c r="TPZ19" s="293"/>
      <c r="TQA19" s="293"/>
      <c r="TQB19" s="293"/>
      <c r="TQC19" s="293"/>
      <c r="TQD19" s="293"/>
      <c r="TQE19" s="293"/>
      <c r="TQF19" s="293"/>
      <c r="TQG19" s="293"/>
      <c r="TQH19" s="293"/>
      <c r="TQI19" s="293"/>
      <c r="TQJ19" s="293"/>
      <c r="TQK19" s="293"/>
      <c r="TQL19" s="293"/>
      <c r="TQM19" s="293"/>
      <c r="TQN19" s="293"/>
      <c r="TQO19" s="293"/>
      <c r="TQP19" s="293"/>
      <c r="TQQ19" s="293"/>
      <c r="TQR19" s="293"/>
      <c r="TQS19" s="293"/>
      <c r="TQT19" s="293"/>
      <c r="TQU19" s="293"/>
      <c r="TQV19" s="293"/>
      <c r="TQW19" s="293"/>
      <c r="TQX19" s="293"/>
      <c r="TQY19" s="293"/>
      <c r="TQZ19" s="293"/>
      <c r="TRA19" s="293"/>
      <c r="TRB19" s="293"/>
      <c r="TRC19" s="293"/>
      <c r="TRD19" s="293"/>
      <c r="TRE19" s="293"/>
      <c r="TRF19" s="293"/>
      <c r="TRG19" s="293"/>
      <c r="TRH19" s="293"/>
      <c r="TRI19" s="293"/>
      <c r="TRJ19" s="293"/>
      <c r="TRK19" s="293"/>
      <c r="TRL19" s="293"/>
      <c r="TRM19" s="293"/>
      <c r="TRN19" s="293"/>
      <c r="TRO19" s="293"/>
      <c r="TRP19" s="293"/>
      <c r="TRQ19" s="293"/>
      <c r="TRR19" s="293"/>
      <c r="TRS19" s="293"/>
      <c r="TRT19" s="293"/>
      <c r="TRU19" s="293"/>
      <c r="TRV19" s="293"/>
      <c r="TRW19" s="293"/>
      <c r="TRX19" s="293"/>
      <c r="TRY19" s="293"/>
      <c r="TRZ19" s="293"/>
      <c r="TSA19" s="293"/>
      <c r="TSB19" s="293"/>
      <c r="TSC19" s="293"/>
      <c r="TSD19" s="293"/>
      <c r="TSE19" s="293"/>
      <c r="TSF19" s="293"/>
      <c r="TSG19" s="293"/>
      <c r="TSH19" s="293"/>
      <c r="TSI19" s="293"/>
      <c r="TSJ19" s="293"/>
      <c r="TSK19" s="293"/>
      <c r="TSL19" s="293"/>
      <c r="TSM19" s="293"/>
      <c r="TSN19" s="293"/>
      <c r="TSO19" s="293"/>
      <c r="TSP19" s="293"/>
      <c r="TSQ19" s="293"/>
      <c r="TSR19" s="293"/>
      <c r="TSS19" s="293"/>
      <c r="TST19" s="293"/>
      <c r="TSU19" s="293"/>
      <c r="TSV19" s="293"/>
      <c r="TSW19" s="293"/>
      <c r="TSX19" s="293"/>
      <c r="TSY19" s="293"/>
      <c r="TSZ19" s="293"/>
      <c r="TTA19" s="293"/>
      <c r="TTB19" s="293"/>
      <c r="TTC19" s="293"/>
      <c r="TTD19" s="293"/>
      <c r="TTE19" s="293"/>
      <c r="TTF19" s="293"/>
      <c r="TTG19" s="293"/>
      <c r="TTH19" s="293"/>
      <c r="TTI19" s="293"/>
      <c r="TTJ19" s="293"/>
      <c r="TTK19" s="293"/>
      <c r="TTL19" s="293"/>
      <c r="TTM19" s="293"/>
      <c r="TTN19" s="293"/>
      <c r="TTO19" s="293"/>
      <c r="TTP19" s="293"/>
      <c r="TTQ19" s="293"/>
      <c r="TTR19" s="293"/>
      <c r="TTS19" s="293"/>
      <c r="TTT19" s="293"/>
      <c r="TTU19" s="293"/>
      <c r="TTV19" s="293"/>
      <c r="TTW19" s="293"/>
      <c r="TTX19" s="293"/>
      <c r="TTY19" s="293"/>
      <c r="TTZ19" s="293"/>
      <c r="TUA19" s="293"/>
      <c r="TUB19" s="293"/>
      <c r="TUC19" s="293"/>
      <c r="TUD19" s="293"/>
      <c r="TUE19" s="293"/>
      <c r="TUF19" s="293"/>
      <c r="TUG19" s="293"/>
      <c r="TUH19" s="293"/>
      <c r="TUI19" s="293"/>
      <c r="TUJ19" s="293"/>
      <c r="TUK19" s="293"/>
      <c r="TUL19" s="293"/>
      <c r="TUM19" s="293"/>
      <c r="TUN19" s="293"/>
      <c r="TUO19" s="293"/>
      <c r="TUP19" s="293"/>
      <c r="TUQ19" s="293"/>
      <c r="TUR19" s="293"/>
      <c r="TUS19" s="293"/>
      <c r="TUT19" s="293"/>
      <c r="TUU19" s="293"/>
      <c r="TUV19" s="293"/>
      <c r="TUW19" s="293"/>
      <c r="TUX19" s="293"/>
      <c r="TUY19" s="293"/>
      <c r="TUZ19" s="293"/>
      <c r="TVA19" s="293"/>
      <c r="TVB19" s="293"/>
      <c r="TVC19" s="293"/>
      <c r="TVD19" s="293"/>
      <c r="TVE19" s="293"/>
      <c r="TVF19" s="293"/>
      <c r="TVG19" s="293"/>
      <c r="TVH19" s="293"/>
      <c r="TVI19" s="293"/>
      <c r="TVJ19" s="293"/>
      <c r="TVK19" s="293"/>
      <c r="TVL19" s="293"/>
      <c r="TVM19" s="293"/>
      <c r="TVN19" s="293"/>
      <c r="TVO19" s="293"/>
      <c r="TVP19" s="293"/>
      <c r="TVQ19" s="293"/>
      <c r="TVR19" s="293"/>
      <c r="TVS19" s="293"/>
      <c r="TVT19" s="293"/>
      <c r="TVU19" s="293"/>
      <c r="TVV19" s="293"/>
      <c r="TVW19" s="293"/>
      <c r="TVX19" s="293"/>
      <c r="TVY19" s="293"/>
      <c r="TVZ19" s="293"/>
      <c r="TWA19" s="293"/>
      <c r="TWB19" s="293"/>
      <c r="TWC19" s="293"/>
      <c r="TWD19" s="293"/>
      <c r="TWE19" s="293"/>
      <c r="TWF19" s="293"/>
      <c r="TWG19" s="293"/>
      <c r="TWH19" s="293"/>
      <c r="TWI19" s="293"/>
      <c r="TWJ19" s="293"/>
      <c r="TWK19" s="293"/>
      <c r="TWL19" s="293"/>
      <c r="TWM19" s="293"/>
      <c r="TWN19" s="293"/>
      <c r="TWO19" s="293"/>
      <c r="TWP19" s="293"/>
      <c r="TWQ19" s="293"/>
      <c r="TWR19" s="293"/>
      <c r="TWS19" s="293"/>
      <c r="TWT19" s="293"/>
      <c r="TWU19" s="293"/>
      <c r="TWV19" s="293"/>
      <c r="TWW19" s="293"/>
      <c r="TWX19" s="293"/>
      <c r="TWY19" s="293"/>
      <c r="TWZ19" s="293"/>
      <c r="TXA19" s="293"/>
      <c r="TXB19" s="293"/>
      <c r="TXC19" s="293"/>
      <c r="TXD19" s="293"/>
      <c r="TXE19" s="293"/>
      <c r="TXF19" s="293"/>
      <c r="TXG19" s="293"/>
      <c r="TXH19" s="293"/>
      <c r="TXI19" s="293"/>
      <c r="TXJ19" s="293"/>
      <c r="TXK19" s="293"/>
      <c r="TXL19" s="293"/>
      <c r="TXM19" s="293"/>
      <c r="TXN19" s="293"/>
      <c r="TXO19" s="293"/>
      <c r="TXP19" s="293"/>
      <c r="TXQ19" s="293"/>
      <c r="TXR19" s="293"/>
      <c r="TXS19" s="293"/>
      <c r="TXT19" s="293"/>
      <c r="TXU19" s="293"/>
      <c r="TXV19" s="293"/>
      <c r="TXW19" s="293"/>
      <c r="TXX19" s="293"/>
      <c r="TXY19" s="293"/>
      <c r="TXZ19" s="293"/>
      <c r="TYA19" s="293"/>
      <c r="TYB19" s="293"/>
      <c r="TYC19" s="293"/>
      <c r="TYD19" s="293"/>
      <c r="TYE19" s="293"/>
      <c r="TYF19" s="293"/>
      <c r="TYG19" s="293"/>
      <c r="TYH19" s="293"/>
      <c r="TYI19" s="293"/>
      <c r="TYJ19" s="293"/>
      <c r="TYK19" s="293"/>
      <c r="TYL19" s="293"/>
      <c r="TYM19" s="293"/>
      <c r="TYN19" s="293"/>
      <c r="TYO19" s="293"/>
      <c r="TYP19" s="293"/>
      <c r="TYQ19" s="293"/>
      <c r="TYR19" s="293"/>
      <c r="TYS19" s="293"/>
      <c r="TYT19" s="293"/>
      <c r="TYU19" s="293"/>
      <c r="TYV19" s="293"/>
      <c r="TYW19" s="293"/>
      <c r="TYX19" s="293"/>
      <c r="TYY19" s="293"/>
      <c r="TYZ19" s="293"/>
      <c r="TZA19" s="293"/>
      <c r="TZB19" s="293"/>
      <c r="TZC19" s="293"/>
      <c r="TZD19" s="293"/>
      <c r="TZE19" s="293"/>
      <c r="TZF19" s="293"/>
      <c r="TZG19" s="293"/>
      <c r="TZH19" s="293"/>
      <c r="TZI19" s="293"/>
      <c r="TZJ19" s="293"/>
      <c r="TZK19" s="293"/>
      <c r="TZL19" s="293"/>
      <c r="TZM19" s="293"/>
      <c r="TZN19" s="293"/>
      <c r="TZO19" s="293"/>
      <c r="TZP19" s="293"/>
      <c r="TZQ19" s="293"/>
      <c r="TZR19" s="293"/>
      <c r="TZS19" s="293"/>
      <c r="TZT19" s="293"/>
      <c r="TZU19" s="293"/>
      <c r="TZV19" s="293"/>
      <c r="TZW19" s="293"/>
      <c r="TZX19" s="293"/>
      <c r="TZY19" s="293"/>
      <c r="TZZ19" s="293"/>
      <c r="UAA19" s="293"/>
      <c r="UAB19" s="293"/>
      <c r="UAC19" s="293"/>
      <c r="UAD19" s="293"/>
      <c r="UAE19" s="293"/>
      <c r="UAF19" s="293"/>
      <c r="UAG19" s="293"/>
      <c r="UAH19" s="293"/>
      <c r="UAI19" s="293"/>
      <c r="UAJ19" s="293"/>
      <c r="UAK19" s="293"/>
      <c r="UAL19" s="293"/>
      <c r="UAM19" s="293"/>
      <c r="UAN19" s="293"/>
      <c r="UAO19" s="293"/>
      <c r="UAP19" s="293"/>
      <c r="UAQ19" s="293"/>
      <c r="UAR19" s="293"/>
      <c r="UAS19" s="293"/>
      <c r="UAT19" s="293"/>
      <c r="UAU19" s="293"/>
      <c r="UAV19" s="293"/>
      <c r="UAW19" s="293"/>
      <c r="UAX19" s="293"/>
      <c r="UAY19" s="293"/>
      <c r="UAZ19" s="293"/>
      <c r="UBA19" s="293"/>
      <c r="UBB19" s="293"/>
      <c r="UBC19" s="293"/>
      <c r="UBD19" s="293"/>
      <c r="UBE19" s="293"/>
      <c r="UBF19" s="293"/>
      <c r="UBG19" s="293"/>
      <c r="UBH19" s="293"/>
      <c r="UBI19" s="293"/>
      <c r="UBJ19" s="293"/>
      <c r="UBK19" s="293"/>
      <c r="UBL19" s="293"/>
      <c r="UBM19" s="293"/>
      <c r="UBN19" s="293"/>
      <c r="UBO19" s="293"/>
      <c r="UBP19" s="293"/>
      <c r="UBQ19" s="293"/>
      <c r="UBR19" s="293"/>
      <c r="UBS19" s="293"/>
      <c r="UBT19" s="293"/>
      <c r="UBU19" s="293"/>
      <c r="UBV19" s="293"/>
      <c r="UBW19" s="293"/>
      <c r="UBX19" s="293"/>
      <c r="UBY19" s="293"/>
      <c r="UBZ19" s="293"/>
      <c r="UCA19" s="293"/>
      <c r="UCB19" s="293"/>
      <c r="UCC19" s="293"/>
      <c r="UCD19" s="293"/>
      <c r="UCE19" s="293"/>
      <c r="UCF19" s="293"/>
      <c r="UCG19" s="293"/>
      <c r="UCH19" s="293"/>
      <c r="UCI19" s="293"/>
      <c r="UCJ19" s="293"/>
      <c r="UCK19" s="293"/>
      <c r="UCL19" s="293"/>
      <c r="UCM19" s="293"/>
      <c r="UCN19" s="293"/>
      <c r="UCO19" s="293"/>
      <c r="UCP19" s="293"/>
      <c r="UCQ19" s="293"/>
      <c r="UCR19" s="293"/>
      <c r="UCS19" s="293"/>
      <c r="UCT19" s="293"/>
      <c r="UCU19" s="293"/>
      <c r="UCV19" s="293"/>
      <c r="UCW19" s="293"/>
      <c r="UCX19" s="293"/>
      <c r="UCY19" s="293"/>
      <c r="UCZ19" s="293"/>
      <c r="UDA19" s="293"/>
      <c r="UDB19" s="293"/>
      <c r="UDC19" s="293"/>
      <c r="UDD19" s="293"/>
      <c r="UDE19" s="293"/>
      <c r="UDF19" s="293"/>
      <c r="UDG19" s="293"/>
      <c r="UDH19" s="293"/>
      <c r="UDI19" s="293"/>
      <c r="UDJ19" s="293"/>
      <c r="UDK19" s="293"/>
      <c r="UDL19" s="293"/>
      <c r="UDM19" s="293"/>
      <c r="UDN19" s="293"/>
      <c r="UDO19" s="293"/>
      <c r="UDP19" s="293"/>
      <c r="UDQ19" s="293"/>
      <c r="UDR19" s="293"/>
      <c r="UDS19" s="293"/>
      <c r="UDT19" s="293"/>
      <c r="UDU19" s="293"/>
      <c r="UDV19" s="293"/>
      <c r="UDW19" s="293"/>
      <c r="UDX19" s="293"/>
      <c r="UDY19" s="293"/>
      <c r="UDZ19" s="293"/>
      <c r="UEA19" s="293"/>
      <c r="UEB19" s="293"/>
      <c r="UEC19" s="293"/>
      <c r="UED19" s="293"/>
      <c r="UEE19" s="293"/>
      <c r="UEF19" s="293"/>
      <c r="UEG19" s="293"/>
      <c r="UEH19" s="293"/>
      <c r="UEI19" s="293"/>
      <c r="UEJ19" s="293"/>
      <c r="UEK19" s="293"/>
      <c r="UEL19" s="293"/>
      <c r="UEM19" s="293"/>
      <c r="UEN19" s="293"/>
      <c r="UEO19" s="293"/>
      <c r="UEP19" s="293"/>
      <c r="UEQ19" s="293"/>
      <c r="UER19" s="293"/>
      <c r="UES19" s="293"/>
      <c r="UET19" s="293"/>
      <c r="UEU19" s="293"/>
      <c r="UEV19" s="293"/>
      <c r="UEW19" s="293"/>
      <c r="UEX19" s="293"/>
      <c r="UEY19" s="293"/>
      <c r="UEZ19" s="293"/>
      <c r="UFA19" s="293"/>
      <c r="UFB19" s="293"/>
      <c r="UFC19" s="293"/>
      <c r="UFD19" s="293"/>
      <c r="UFE19" s="293"/>
      <c r="UFF19" s="293"/>
      <c r="UFG19" s="293"/>
      <c r="UFH19" s="293"/>
      <c r="UFI19" s="293"/>
      <c r="UFJ19" s="293"/>
      <c r="UFK19" s="293"/>
      <c r="UFL19" s="293"/>
      <c r="UFM19" s="293"/>
      <c r="UFN19" s="293"/>
      <c r="UFO19" s="293"/>
      <c r="UFP19" s="293"/>
      <c r="UFQ19" s="293"/>
      <c r="UFR19" s="293"/>
      <c r="UFS19" s="293"/>
      <c r="UFT19" s="293"/>
      <c r="UFU19" s="293"/>
      <c r="UFV19" s="293"/>
      <c r="UFW19" s="293"/>
      <c r="UFX19" s="293"/>
      <c r="UFY19" s="293"/>
      <c r="UFZ19" s="293"/>
      <c r="UGA19" s="293"/>
      <c r="UGB19" s="293"/>
      <c r="UGC19" s="293"/>
      <c r="UGD19" s="293"/>
      <c r="UGE19" s="293"/>
      <c r="UGF19" s="293"/>
      <c r="UGG19" s="293"/>
      <c r="UGH19" s="293"/>
      <c r="UGI19" s="293"/>
      <c r="UGJ19" s="293"/>
      <c r="UGK19" s="293"/>
      <c r="UGL19" s="293"/>
      <c r="UGM19" s="293"/>
      <c r="UGN19" s="293"/>
      <c r="UGO19" s="293"/>
      <c r="UGP19" s="293"/>
      <c r="UGQ19" s="293"/>
      <c r="UGR19" s="293"/>
      <c r="UGS19" s="293"/>
      <c r="UGT19" s="293"/>
      <c r="UGU19" s="293"/>
      <c r="UGV19" s="293"/>
      <c r="UGW19" s="293"/>
      <c r="UGX19" s="293"/>
      <c r="UGY19" s="293"/>
      <c r="UGZ19" s="293"/>
      <c r="UHA19" s="293"/>
      <c r="UHB19" s="293"/>
      <c r="UHC19" s="293"/>
      <c r="UHD19" s="293"/>
      <c r="UHE19" s="293"/>
      <c r="UHF19" s="293"/>
      <c r="UHG19" s="293"/>
      <c r="UHH19" s="293"/>
      <c r="UHI19" s="293"/>
      <c r="UHJ19" s="293"/>
      <c r="UHK19" s="293"/>
      <c r="UHL19" s="293"/>
      <c r="UHM19" s="293"/>
      <c r="UHN19" s="293"/>
      <c r="UHO19" s="293"/>
      <c r="UHP19" s="293"/>
      <c r="UHQ19" s="293"/>
      <c r="UHR19" s="293"/>
      <c r="UHS19" s="293"/>
      <c r="UHT19" s="293"/>
      <c r="UHU19" s="293"/>
      <c r="UHV19" s="293"/>
      <c r="UHW19" s="293"/>
      <c r="UHX19" s="293"/>
      <c r="UHY19" s="293"/>
      <c r="UHZ19" s="293"/>
      <c r="UIA19" s="293"/>
      <c r="UIB19" s="293"/>
      <c r="UIC19" s="293"/>
      <c r="UID19" s="293"/>
      <c r="UIE19" s="293"/>
      <c r="UIF19" s="293"/>
      <c r="UIG19" s="293"/>
      <c r="UIH19" s="293"/>
      <c r="UII19" s="293"/>
      <c r="UIJ19" s="293"/>
      <c r="UIK19" s="293"/>
      <c r="UIL19" s="293"/>
      <c r="UIM19" s="293"/>
      <c r="UIN19" s="293"/>
      <c r="UIO19" s="293"/>
      <c r="UIP19" s="293"/>
      <c r="UIQ19" s="293"/>
      <c r="UIR19" s="293"/>
      <c r="UIS19" s="293"/>
      <c r="UIT19" s="293"/>
      <c r="UIU19" s="293"/>
      <c r="UIV19" s="293"/>
      <c r="UIW19" s="293"/>
      <c r="UIX19" s="293"/>
      <c r="UIY19" s="293"/>
      <c r="UIZ19" s="293"/>
      <c r="UJA19" s="293"/>
      <c r="UJB19" s="293"/>
      <c r="UJC19" s="293"/>
      <c r="UJD19" s="293"/>
      <c r="UJE19" s="293"/>
      <c r="UJF19" s="293"/>
      <c r="UJG19" s="293"/>
      <c r="UJH19" s="293"/>
      <c r="UJI19" s="293"/>
      <c r="UJJ19" s="293"/>
      <c r="UJK19" s="293"/>
      <c r="UJL19" s="293"/>
      <c r="UJM19" s="293"/>
      <c r="UJN19" s="293"/>
      <c r="UJO19" s="293"/>
      <c r="UJP19" s="293"/>
      <c r="UJQ19" s="293"/>
      <c r="UJR19" s="293"/>
      <c r="UJS19" s="293"/>
      <c r="UJT19" s="293"/>
      <c r="UJU19" s="293"/>
      <c r="UJV19" s="293"/>
      <c r="UJW19" s="293"/>
      <c r="UJX19" s="293"/>
      <c r="UJY19" s="293"/>
      <c r="UJZ19" s="293"/>
      <c r="UKA19" s="293"/>
      <c r="UKB19" s="293"/>
      <c r="UKC19" s="293"/>
      <c r="UKD19" s="293"/>
      <c r="UKE19" s="293"/>
      <c r="UKF19" s="293"/>
      <c r="UKG19" s="293"/>
      <c r="UKH19" s="293"/>
      <c r="UKI19" s="293"/>
      <c r="UKJ19" s="293"/>
      <c r="UKK19" s="293"/>
      <c r="UKL19" s="293"/>
      <c r="UKM19" s="293"/>
      <c r="UKN19" s="293"/>
      <c r="UKO19" s="293"/>
      <c r="UKP19" s="293"/>
      <c r="UKQ19" s="293"/>
      <c r="UKR19" s="293"/>
      <c r="UKS19" s="293"/>
      <c r="UKT19" s="293"/>
      <c r="UKU19" s="293"/>
      <c r="UKV19" s="293"/>
      <c r="UKW19" s="293"/>
      <c r="UKX19" s="293"/>
      <c r="UKY19" s="293"/>
      <c r="UKZ19" s="293"/>
      <c r="ULA19" s="293"/>
      <c r="ULB19" s="293"/>
      <c r="ULC19" s="293"/>
      <c r="ULD19" s="293"/>
      <c r="ULE19" s="293"/>
      <c r="ULF19" s="293"/>
      <c r="ULG19" s="293"/>
      <c r="ULH19" s="293"/>
      <c r="ULI19" s="293"/>
      <c r="ULJ19" s="293"/>
      <c r="ULK19" s="293"/>
      <c r="ULL19" s="293"/>
      <c r="ULM19" s="293"/>
      <c r="ULN19" s="293"/>
      <c r="ULO19" s="293"/>
      <c r="ULP19" s="293"/>
      <c r="ULQ19" s="293"/>
      <c r="ULR19" s="293"/>
      <c r="ULS19" s="293"/>
      <c r="ULT19" s="293"/>
      <c r="ULU19" s="293"/>
      <c r="ULV19" s="293"/>
      <c r="ULW19" s="293"/>
      <c r="ULX19" s="293"/>
      <c r="ULY19" s="293"/>
      <c r="ULZ19" s="293"/>
      <c r="UMA19" s="293"/>
      <c r="UMB19" s="293"/>
      <c r="UMC19" s="293"/>
      <c r="UMD19" s="293"/>
      <c r="UME19" s="293"/>
      <c r="UMF19" s="293"/>
      <c r="UMG19" s="293"/>
      <c r="UMH19" s="293"/>
      <c r="UMI19" s="293"/>
      <c r="UMJ19" s="293"/>
      <c r="UMK19" s="293"/>
      <c r="UML19" s="293"/>
      <c r="UMM19" s="293"/>
      <c r="UMN19" s="293"/>
      <c r="UMO19" s="293"/>
      <c r="UMP19" s="293"/>
      <c r="UMQ19" s="293"/>
      <c r="UMR19" s="293"/>
      <c r="UMS19" s="293"/>
      <c r="UMT19" s="293"/>
      <c r="UMU19" s="293"/>
      <c r="UMV19" s="293"/>
      <c r="UMW19" s="293"/>
      <c r="UMX19" s="293"/>
      <c r="UMY19" s="293"/>
      <c r="UMZ19" s="293"/>
      <c r="UNA19" s="293"/>
      <c r="UNB19" s="293"/>
      <c r="UNC19" s="293"/>
      <c r="UND19" s="293"/>
      <c r="UNE19" s="293"/>
      <c r="UNF19" s="293"/>
      <c r="UNG19" s="293"/>
      <c r="UNH19" s="293"/>
      <c r="UNI19" s="293"/>
      <c r="UNJ19" s="293"/>
      <c r="UNK19" s="293"/>
      <c r="UNL19" s="293"/>
      <c r="UNM19" s="293"/>
      <c r="UNN19" s="293"/>
      <c r="UNO19" s="293"/>
      <c r="UNP19" s="293"/>
      <c r="UNQ19" s="293"/>
      <c r="UNR19" s="293"/>
      <c r="UNS19" s="293"/>
      <c r="UNT19" s="293"/>
      <c r="UNU19" s="293"/>
      <c r="UNV19" s="293"/>
      <c r="UNW19" s="293"/>
      <c r="UNX19" s="293"/>
      <c r="UNY19" s="293"/>
      <c r="UNZ19" s="293"/>
      <c r="UOA19" s="293"/>
      <c r="UOB19" s="293"/>
      <c r="UOC19" s="293"/>
      <c r="UOD19" s="293"/>
      <c r="UOE19" s="293"/>
      <c r="UOF19" s="293"/>
      <c r="UOG19" s="293"/>
      <c r="UOH19" s="293"/>
      <c r="UOI19" s="293"/>
      <c r="UOJ19" s="293"/>
      <c r="UOK19" s="293"/>
      <c r="UOL19" s="293"/>
      <c r="UOM19" s="293"/>
      <c r="UON19" s="293"/>
      <c r="UOO19" s="293"/>
      <c r="UOP19" s="293"/>
      <c r="UOQ19" s="293"/>
      <c r="UOR19" s="293"/>
      <c r="UOS19" s="293"/>
      <c r="UOT19" s="293"/>
      <c r="UOU19" s="293"/>
      <c r="UOV19" s="293"/>
      <c r="UOW19" s="293"/>
      <c r="UOX19" s="293"/>
      <c r="UOY19" s="293"/>
      <c r="UOZ19" s="293"/>
      <c r="UPA19" s="293"/>
      <c r="UPB19" s="293"/>
      <c r="UPC19" s="293"/>
      <c r="UPD19" s="293"/>
      <c r="UPE19" s="293"/>
      <c r="UPF19" s="293"/>
      <c r="UPG19" s="293"/>
      <c r="UPH19" s="293"/>
      <c r="UPI19" s="293"/>
      <c r="UPJ19" s="293"/>
      <c r="UPK19" s="293"/>
      <c r="UPL19" s="293"/>
      <c r="UPM19" s="293"/>
      <c r="UPN19" s="293"/>
      <c r="UPO19" s="293"/>
      <c r="UPP19" s="293"/>
      <c r="UPQ19" s="293"/>
      <c r="UPR19" s="293"/>
      <c r="UPS19" s="293"/>
      <c r="UPT19" s="293"/>
      <c r="UPU19" s="293"/>
      <c r="UPV19" s="293"/>
      <c r="UPW19" s="293"/>
      <c r="UPX19" s="293"/>
      <c r="UPY19" s="293"/>
      <c r="UPZ19" s="293"/>
      <c r="UQA19" s="293"/>
      <c r="UQB19" s="293"/>
      <c r="UQC19" s="293"/>
      <c r="UQD19" s="293"/>
      <c r="UQE19" s="293"/>
      <c r="UQF19" s="293"/>
      <c r="UQG19" s="293"/>
      <c r="UQH19" s="293"/>
      <c r="UQI19" s="293"/>
      <c r="UQJ19" s="293"/>
      <c r="UQK19" s="293"/>
      <c r="UQL19" s="293"/>
      <c r="UQM19" s="293"/>
      <c r="UQN19" s="293"/>
      <c r="UQO19" s="293"/>
      <c r="UQP19" s="293"/>
      <c r="UQQ19" s="293"/>
      <c r="UQR19" s="293"/>
      <c r="UQS19" s="293"/>
      <c r="UQT19" s="293"/>
      <c r="UQU19" s="293"/>
      <c r="UQV19" s="293"/>
      <c r="UQW19" s="293"/>
      <c r="UQX19" s="293"/>
      <c r="UQY19" s="293"/>
      <c r="UQZ19" s="293"/>
      <c r="URA19" s="293"/>
      <c r="URB19" s="293"/>
      <c r="URC19" s="293"/>
      <c r="URD19" s="293"/>
      <c r="URE19" s="293"/>
      <c r="URF19" s="293"/>
      <c r="URG19" s="293"/>
      <c r="URH19" s="293"/>
      <c r="URI19" s="293"/>
      <c r="URJ19" s="293"/>
      <c r="URK19" s="293"/>
      <c r="URL19" s="293"/>
      <c r="URM19" s="293"/>
      <c r="URN19" s="293"/>
      <c r="URO19" s="293"/>
      <c r="URP19" s="293"/>
      <c r="URQ19" s="293"/>
      <c r="URR19" s="293"/>
      <c r="URS19" s="293"/>
      <c r="URT19" s="293"/>
      <c r="URU19" s="293"/>
      <c r="URV19" s="293"/>
      <c r="URW19" s="293"/>
      <c r="URX19" s="293"/>
      <c r="URY19" s="293"/>
      <c r="URZ19" s="293"/>
      <c r="USA19" s="293"/>
      <c r="USB19" s="293"/>
      <c r="USC19" s="293"/>
      <c r="USD19" s="293"/>
      <c r="USE19" s="293"/>
      <c r="USF19" s="293"/>
      <c r="USG19" s="293"/>
      <c r="USH19" s="293"/>
      <c r="USI19" s="293"/>
      <c r="USJ19" s="293"/>
      <c r="USK19" s="293"/>
      <c r="USL19" s="293"/>
      <c r="USM19" s="293"/>
      <c r="USN19" s="293"/>
      <c r="USO19" s="293"/>
      <c r="USP19" s="293"/>
      <c r="USQ19" s="293"/>
      <c r="USR19" s="293"/>
      <c r="USS19" s="293"/>
      <c r="UST19" s="293"/>
      <c r="USU19" s="293"/>
      <c r="USV19" s="293"/>
      <c r="USW19" s="293"/>
      <c r="USX19" s="293"/>
      <c r="USY19" s="293"/>
      <c r="USZ19" s="293"/>
      <c r="UTA19" s="293"/>
      <c r="UTB19" s="293"/>
      <c r="UTC19" s="293"/>
      <c r="UTD19" s="293"/>
      <c r="UTE19" s="293"/>
      <c r="UTF19" s="293"/>
      <c r="UTG19" s="293"/>
      <c r="UTH19" s="293"/>
      <c r="UTI19" s="293"/>
      <c r="UTJ19" s="293"/>
      <c r="UTK19" s="293"/>
      <c r="UTL19" s="293"/>
      <c r="UTM19" s="293"/>
      <c r="UTN19" s="293"/>
      <c r="UTO19" s="293"/>
      <c r="UTP19" s="293"/>
      <c r="UTQ19" s="293"/>
      <c r="UTR19" s="293"/>
      <c r="UTS19" s="293"/>
      <c r="UTT19" s="293"/>
      <c r="UTU19" s="293"/>
      <c r="UTV19" s="293"/>
      <c r="UTW19" s="293"/>
      <c r="UTX19" s="293"/>
      <c r="UTY19" s="293"/>
      <c r="UTZ19" s="293"/>
      <c r="UUA19" s="293"/>
      <c r="UUB19" s="293"/>
      <c r="UUC19" s="293"/>
      <c r="UUD19" s="293"/>
      <c r="UUE19" s="293"/>
      <c r="UUF19" s="293"/>
      <c r="UUG19" s="293"/>
      <c r="UUH19" s="293"/>
      <c r="UUI19" s="293"/>
      <c r="UUJ19" s="293"/>
      <c r="UUK19" s="293"/>
      <c r="UUL19" s="293"/>
      <c r="UUM19" s="293"/>
      <c r="UUN19" s="293"/>
      <c r="UUO19" s="293"/>
      <c r="UUP19" s="293"/>
      <c r="UUQ19" s="293"/>
      <c r="UUR19" s="293"/>
      <c r="UUS19" s="293"/>
      <c r="UUT19" s="293"/>
      <c r="UUU19" s="293"/>
      <c r="UUV19" s="293"/>
      <c r="UUW19" s="293"/>
      <c r="UUX19" s="293"/>
      <c r="UUY19" s="293"/>
      <c r="UUZ19" s="293"/>
      <c r="UVA19" s="293"/>
      <c r="UVB19" s="293"/>
      <c r="UVC19" s="293"/>
      <c r="UVD19" s="293"/>
      <c r="UVE19" s="293"/>
      <c r="UVF19" s="293"/>
      <c r="UVG19" s="293"/>
      <c r="UVH19" s="293"/>
      <c r="UVI19" s="293"/>
      <c r="UVJ19" s="293"/>
      <c r="UVK19" s="293"/>
      <c r="UVL19" s="293"/>
      <c r="UVM19" s="293"/>
      <c r="UVN19" s="293"/>
      <c r="UVO19" s="293"/>
      <c r="UVP19" s="293"/>
      <c r="UVQ19" s="293"/>
      <c r="UVR19" s="293"/>
      <c r="UVS19" s="293"/>
      <c r="UVT19" s="293"/>
      <c r="UVU19" s="293"/>
      <c r="UVV19" s="293"/>
      <c r="UVW19" s="293"/>
      <c r="UVX19" s="293"/>
      <c r="UVY19" s="293"/>
      <c r="UVZ19" s="293"/>
      <c r="UWA19" s="293"/>
      <c r="UWB19" s="293"/>
      <c r="UWC19" s="293"/>
      <c r="UWD19" s="293"/>
      <c r="UWE19" s="293"/>
      <c r="UWF19" s="293"/>
      <c r="UWG19" s="293"/>
      <c r="UWH19" s="293"/>
      <c r="UWI19" s="293"/>
      <c r="UWJ19" s="293"/>
      <c r="UWK19" s="293"/>
      <c r="UWL19" s="293"/>
      <c r="UWM19" s="293"/>
      <c r="UWN19" s="293"/>
      <c r="UWO19" s="293"/>
      <c r="UWP19" s="293"/>
      <c r="UWQ19" s="293"/>
      <c r="UWR19" s="293"/>
      <c r="UWS19" s="293"/>
      <c r="UWT19" s="293"/>
      <c r="UWU19" s="293"/>
      <c r="UWV19" s="293"/>
      <c r="UWW19" s="293"/>
      <c r="UWX19" s="293"/>
      <c r="UWY19" s="293"/>
      <c r="UWZ19" s="293"/>
      <c r="UXA19" s="293"/>
      <c r="UXB19" s="293"/>
      <c r="UXC19" s="293"/>
      <c r="UXD19" s="293"/>
      <c r="UXE19" s="293"/>
      <c r="UXF19" s="293"/>
      <c r="UXG19" s="293"/>
      <c r="UXH19" s="293"/>
      <c r="UXI19" s="293"/>
      <c r="UXJ19" s="293"/>
      <c r="UXK19" s="293"/>
      <c r="UXL19" s="293"/>
      <c r="UXM19" s="293"/>
      <c r="UXN19" s="293"/>
      <c r="UXO19" s="293"/>
      <c r="UXP19" s="293"/>
      <c r="UXQ19" s="293"/>
      <c r="UXR19" s="293"/>
      <c r="UXS19" s="293"/>
      <c r="UXT19" s="293"/>
      <c r="UXU19" s="293"/>
      <c r="UXV19" s="293"/>
      <c r="UXW19" s="293"/>
      <c r="UXX19" s="293"/>
      <c r="UXY19" s="293"/>
      <c r="UXZ19" s="293"/>
      <c r="UYA19" s="293"/>
      <c r="UYB19" s="293"/>
      <c r="UYC19" s="293"/>
      <c r="UYD19" s="293"/>
      <c r="UYE19" s="293"/>
      <c r="UYF19" s="293"/>
      <c r="UYG19" s="293"/>
      <c r="UYH19" s="293"/>
      <c r="UYI19" s="293"/>
      <c r="UYJ19" s="293"/>
      <c r="UYK19" s="293"/>
      <c r="UYL19" s="293"/>
      <c r="UYM19" s="293"/>
      <c r="UYN19" s="293"/>
      <c r="UYO19" s="293"/>
      <c r="UYP19" s="293"/>
      <c r="UYQ19" s="293"/>
      <c r="UYR19" s="293"/>
      <c r="UYS19" s="293"/>
      <c r="UYT19" s="293"/>
      <c r="UYU19" s="293"/>
      <c r="UYV19" s="293"/>
      <c r="UYW19" s="293"/>
      <c r="UYX19" s="293"/>
      <c r="UYY19" s="293"/>
      <c r="UYZ19" s="293"/>
      <c r="UZA19" s="293"/>
      <c r="UZB19" s="293"/>
      <c r="UZC19" s="293"/>
      <c r="UZD19" s="293"/>
      <c r="UZE19" s="293"/>
      <c r="UZF19" s="293"/>
      <c r="UZG19" s="293"/>
      <c r="UZH19" s="293"/>
      <c r="UZI19" s="293"/>
      <c r="UZJ19" s="293"/>
      <c r="UZK19" s="293"/>
      <c r="UZL19" s="293"/>
      <c r="UZM19" s="293"/>
      <c r="UZN19" s="293"/>
      <c r="UZO19" s="293"/>
      <c r="UZP19" s="293"/>
      <c r="UZQ19" s="293"/>
      <c r="UZR19" s="293"/>
      <c r="UZS19" s="293"/>
      <c r="UZT19" s="293"/>
      <c r="UZU19" s="293"/>
      <c r="UZV19" s="293"/>
      <c r="UZW19" s="293"/>
      <c r="UZX19" s="293"/>
      <c r="UZY19" s="293"/>
      <c r="UZZ19" s="293"/>
      <c r="VAA19" s="293"/>
      <c r="VAB19" s="293"/>
      <c r="VAC19" s="293"/>
      <c r="VAD19" s="293"/>
      <c r="VAE19" s="293"/>
      <c r="VAF19" s="293"/>
      <c r="VAG19" s="293"/>
      <c r="VAH19" s="293"/>
      <c r="VAI19" s="293"/>
      <c r="VAJ19" s="293"/>
      <c r="VAK19" s="293"/>
      <c r="VAL19" s="293"/>
      <c r="VAM19" s="293"/>
      <c r="VAN19" s="293"/>
      <c r="VAO19" s="293"/>
      <c r="VAP19" s="293"/>
      <c r="VAQ19" s="293"/>
      <c r="VAR19" s="293"/>
      <c r="VAS19" s="293"/>
      <c r="VAT19" s="293"/>
      <c r="VAU19" s="293"/>
      <c r="VAV19" s="293"/>
      <c r="VAW19" s="293"/>
      <c r="VAX19" s="293"/>
      <c r="VAY19" s="293"/>
      <c r="VAZ19" s="293"/>
      <c r="VBA19" s="293"/>
      <c r="VBB19" s="293"/>
      <c r="VBC19" s="293"/>
      <c r="VBD19" s="293"/>
      <c r="VBE19" s="293"/>
      <c r="VBF19" s="293"/>
      <c r="VBG19" s="293"/>
      <c r="VBH19" s="293"/>
      <c r="VBI19" s="293"/>
      <c r="VBJ19" s="293"/>
      <c r="VBK19" s="293"/>
      <c r="VBL19" s="293"/>
      <c r="VBM19" s="293"/>
      <c r="VBN19" s="293"/>
      <c r="VBO19" s="293"/>
      <c r="VBP19" s="293"/>
      <c r="VBQ19" s="293"/>
      <c r="VBR19" s="293"/>
      <c r="VBS19" s="293"/>
      <c r="VBT19" s="293"/>
      <c r="VBU19" s="293"/>
      <c r="VBV19" s="293"/>
      <c r="VBW19" s="293"/>
      <c r="VBX19" s="293"/>
      <c r="VBY19" s="293"/>
      <c r="VBZ19" s="293"/>
      <c r="VCA19" s="293"/>
      <c r="VCB19" s="293"/>
      <c r="VCC19" s="293"/>
      <c r="VCD19" s="293"/>
      <c r="VCE19" s="293"/>
      <c r="VCF19" s="293"/>
      <c r="VCG19" s="293"/>
      <c r="VCH19" s="293"/>
      <c r="VCI19" s="293"/>
      <c r="VCJ19" s="293"/>
      <c r="VCK19" s="293"/>
      <c r="VCL19" s="293"/>
      <c r="VCM19" s="293"/>
      <c r="VCN19" s="293"/>
      <c r="VCO19" s="293"/>
      <c r="VCP19" s="293"/>
      <c r="VCQ19" s="293"/>
      <c r="VCR19" s="293"/>
      <c r="VCS19" s="293"/>
      <c r="VCT19" s="293"/>
      <c r="VCU19" s="293"/>
      <c r="VCV19" s="293"/>
      <c r="VCW19" s="293"/>
      <c r="VCX19" s="293"/>
      <c r="VCY19" s="293"/>
      <c r="VCZ19" s="293"/>
      <c r="VDA19" s="293"/>
      <c r="VDB19" s="293"/>
      <c r="VDC19" s="293"/>
      <c r="VDD19" s="293"/>
      <c r="VDE19" s="293"/>
      <c r="VDF19" s="293"/>
      <c r="VDG19" s="293"/>
      <c r="VDH19" s="293"/>
      <c r="VDI19" s="293"/>
      <c r="VDJ19" s="293"/>
      <c r="VDK19" s="293"/>
      <c r="VDL19" s="293"/>
      <c r="VDM19" s="293"/>
      <c r="VDN19" s="293"/>
      <c r="VDO19" s="293"/>
      <c r="VDP19" s="293"/>
      <c r="VDQ19" s="293"/>
      <c r="VDR19" s="293"/>
      <c r="VDS19" s="293"/>
      <c r="VDT19" s="293"/>
      <c r="VDU19" s="293"/>
      <c r="VDV19" s="293"/>
      <c r="VDW19" s="293"/>
      <c r="VDX19" s="293"/>
      <c r="VDY19" s="293"/>
      <c r="VDZ19" s="293"/>
      <c r="VEA19" s="293"/>
      <c r="VEB19" s="293"/>
      <c r="VEC19" s="293"/>
      <c r="VED19" s="293"/>
      <c r="VEE19" s="293"/>
      <c r="VEF19" s="293"/>
      <c r="VEG19" s="293"/>
      <c r="VEH19" s="293"/>
      <c r="VEI19" s="293"/>
      <c r="VEJ19" s="293"/>
      <c r="VEK19" s="293"/>
      <c r="VEL19" s="293"/>
      <c r="VEM19" s="293"/>
      <c r="VEN19" s="293"/>
      <c r="VEO19" s="293"/>
      <c r="VEP19" s="293"/>
      <c r="VEQ19" s="293"/>
      <c r="VER19" s="293"/>
      <c r="VES19" s="293"/>
      <c r="VET19" s="293"/>
      <c r="VEU19" s="293"/>
      <c r="VEV19" s="293"/>
      <c r="VEW19" s="293"/>
      <c r="VEX19" s="293"/>
      <c r="VEY19" s="293"/>
      <c r="VEZ19" s="293"/>
      <c r="VFA19" s="293"/>
      <c r="VFB19" s="293"/>
      <c r="VFC19" s="293"/>
      <c r="VFD19" s="293"/>
      <c r="VFE19" s="293"/>
      <c r="VFF19" s="293"/>
      <c r="VFG19" s="293"/>
      <c r="VFH19" s="293"/>
      <c r="VFI19" s="293"/>
      <c r="VFJ19" s="293"/>
      <c r="VFK19" s="293"/>
      <c r="VFL19" s="293"/>
      <c r="VFM19" s="293"/>
      <c r="VFN19" s="293"/>
      <c r="VFO19" s="293"/>
      <c r="VFP19" s="293"/>
      <c r="VFQ19" s="293"/>
      <c r="VFR19" s="293"/>
      <c r="VFS19" s="293"/>
      <c r="VFT19" s="293"/>
      <c r="VFU19" s="293"/>
      <c r="VFV19" s="293"/>
      <c r="VFW19" s="293"/>
      <c r="VFX19" s="293"/>
      <c r="VFY19" s="293"/>
      <c r="VFZ19" s="293"/>
      <c r="VGA19" s="293"/>
      <c r="VGB19" s="293"/>
      <c r="VGC19" s="293"/>
      <c r="VGD19" s="293"/>
      <c r="VGE19" s="293"/>
      <c r="VGF19" s="293"/>
      <c r="VGG19" s="293"/>
      <c r="VGH19" s="293"/>
      <c r="VGI19" s="293"/>
      <c r="VGJ19" s="293"/>
      <c r="VGK19" s="293"/>
      <c r="VGL19" s="293"/>
      <c r="VGM19" s="293"/>
      <c r="VGN19" s="293"/>
      <c r="VGO19" s="293"/>
      <c r="VGP19" s="293"/>
      <c r="VGQ19" s="293"/>
      <c r="VGR19" s="293"/>
      <c r="VGS19" s="293"/>
      <c r="VGT19" s="293"/>
      <c r="VGU19" s="293"/>
      <c r="VGV19" s="293"/>
      <c r="VGW19" s="293"/>
      <c r="VGX19" s="293"/>
      <c r="VGY19" s="293"/>
      <c r="VGZ19" s="293"/>
      <c r="VHA19" s="293"/>
      <c r="VHB19" s="293"/>
      <c r="VHC19" s="293"/>
      <c r="VHD19" s="293"/>
      <c r="VHE19" s="293"/>
      <c r="VHF19" s="293"/>
      <c r="VHG19" s="293"/>
      <c r="VHH19" s="293"/>
      <c r="VHI19" s="293"/>
      <c r="VHJ19" s="293"/>
      <c r="VHK19" s="293"/>
      <c r="VHL19" s="293"/>
      <c r="VHM19" s="293"/>
      <c r="VHN19" s="293"/>
      <c r="VHO19" s="293"/>
      <c r="VHP19" s="293"/>
      <c r="VHQ19" s="293"/>
      <c r="VHR19" s="293"/>
      <c r="VHS19" s="293"/>
      <c r="VHT19" s="293"/>
      <c r="VHU19" s="293"/>
      <c r="VHV19" s="293"/>
      <c r="VHW19" s="293"/>
      <c r="VHX19" s="293"/>
      <c r="VHY19" s="293"/>
      <c r="VHZ19" s="293"/>
      <c r="VIA19" s="293"/>
      <c r="VIB19" s="293"/>
      <c r="VIC19" s="293"/>
      <c r="VID19" s="293"/>
      <c r="VIE19" s="293"/>
      <c r="VIF19" s="293"/>
      <c r="VIG19" s="293"/>
      <c r="VIH19" s="293"/>
      <c r="VII19" s="293"/>
      <c r="VIJ19" s="293"/>
      <c r="VIK19" s="293"/>
      <c r="VIL19" s="293"/>
      <c r="VIM19" s="293"/>
      <c r="VIN19" s="293"/>
      <c r="VIO19" s="293"/>
      <c r="VIP19" s="293"/>
      <c r="VIQ19" s="293"/>
      <c r="VIR19" s="293"/>
      <c r="VIS19" s="293"/>
      <c r="VIT19" s="293"/>
      <c r="VIU19" s="293"/>
      <c r="VIV19" s="293"/>
      <c r="VIW19" s="293"/>
      <c r="VIX19" s="293"/>
      <c r="VIY19" s="293"/>
      <c r="VIZ19" s="293"/>
      <c r="VJA19" s="293"/>
      <c r="VJB19" s="293"/>
      <c r="VJC19" s="293"/>
      <c r="VJD19" s="293"/>
      <c r="VJE19" s="293"/>
      <c r="VJF19" s="293"/>
      <c r="VJG19" s="293"/>
      <c r="VJH19" s="293"/>
      <c r="VJI19" s="293"/>
      <c r="VJJ19" s="293"/>
      <c r="VJK19" s="293"/>
      <c r="VJL19" s="293"/>
      <c r="VJM19" s="293"/>
      <c r="VJN19" s="293"/>
      <c r="VJO19" s="293"/>
      <c r="VJP19" s="293"/>
      <c r="VJQ19" s="293"/>
      <c r="VJR19" s="293"/>
      <c r="VJS19" s="293"/>
      <c r="VJT19" s="293"/>
      <c r="VJU19" s="293"/>
      <c r="VJV19" s="293"/>
      <c r="VJW19" s="293"/>
      <c r="VJX19" s="293"/>
      <c r="VJY19" s="293"/>
      <c r="VJZ19" s="293"/>
      <c r="VKA19" s="293"/>
      <c r="VKB19" s="293"/>
      <c r="VKC19" s="293"/>
      <c r="VKD19" s="293"/>
      <c r="VKE19" s="293"/>
      <c r="VKF19" s="293"/>
      <c r="VKG19" s="293"/>
      <c r="VKH19" s="293"/>
      <c r="VKI19" s="293"/>
      <c r="VKJ19" s="293"/>
      <c r="VKK19" s="293"/>
      <c r="VKL19" s="293"/>
      <c r="VKM19" s="293"/>
      <c r="VKN19" s="293"/>
      <c r="VKO19" s="293"/>
      <c r="VKP19" s="293"/>
      <c r="VKQ19" s="293"/>
      <c r="VKR19" s="293"/>
      <c r="VKS19" s="293"/>
      <c r="VKT19" s="293"/>
      <c r="VKU19" s="293"/>
      <c r="VKV19" s="293"/>
      <c r="VKW19" s="293"/>
      <c r="VKX19" s="293"/>
      <c r="VKY19" s="293"/>
      <c r="VKZ19" s="293"/>
      <c r="VLA19" s="293"/>
      <c r="VLB19" s="293"/>
      <c r="VLC19" s="293"/>
      <c r="VLD19" s="293"/>
      <c r="VLE19" s="293"/>
      <c r="VLF19" s="293"/>
      <c r="VLG19" s="293"/>
      <c r="VLH19" s="293"/>
      <c r="VLI19" s="293"/>
      <c r="VLJ19" s="293"/>
      <c r="VLK19" s="293"/>
      <c r="VLL19" s="293"/>
      <c r="VLM19" s="293"/>
      <c r="VLN19" s="293"/>
      <c r="VLO19" s="293"/>
      <c r="VLP19" s="293"/>
      <c r="VLQ19" s="293"/>
      <c r="VLR19" s="293"/>
      <c r="VLS19" s="293"/>
      <c r="VLT19" s="293"/>
      <c r="VLU19" s="293"/>
      <c r="VLV19" s="293"/>
      <c r="VLW19" s="293"/>
      <c r="VLX19" s="293"/>
      <c r="VLY19" s="293"/>
      <c r="VLZ19" s="293"/>
      <c r="VMA19" s="293"/>
      <c r="VMB19" s="293"/>
      <c r="VMC19" s="293"/>
      <c r="VMD19" s="293"/>
      <c r="VME19" s="293"/>
      <c r="VMF19" s="293"/>
      <c r="VMG19" s="293"/>
      <c r="VMH19" s="293"/>
      <c r="VMI19" s="293"/>
      <c r="VMJ19" s="293"/>
      <c r="VMK19" s="293"/>
      <c r="VML19" s="293"/>
      <c r="VMM19" s="293"/>
      <c r="VMN19" s="293"/>
      <c r="VMO19" s="293"/>
      <c r="VMP19" s="293"/>
      <c r="VMQ19" s="293"/>
      <c r="VMR19" s="293"/>
      <c r="VMS19" s="293"/>
      <c r="VMT19" s="293"/>
      <c r="VMU19" s="293"/>
      <c r="VMV19" s="293"/>
      <c r="VMW19" s="293"/>
      <c r="VMX19" s="293"/>
      <c r="VMY19" s="293"/>
      <c r="VMZ19" s="293"/>
      <c r="VNA19" s="293"/>
      <c r="VNB19" s="293"/>
      <c r="VNC19" s="293"/>
      <c r="VND19" s="293"/>
      <c r="VNE19" s="293"/>
      <c r="VNF19" s="293"/>
      <c r="VNG19" s="293"/>
      <c r="VNH19" s="293"/>
      <c r="VNI19" s="293"/>
      <c r="VNJ19" s="293"/>
      <c r="VNK19" s="293"/>
      <c r="VNL19" s="293"/>
      <c r="VNM19" s="293"/>
      <c r="VNN19" s="293"/>
      <c r="VNO19" s="293"/>
      <c r="VNP19" s="293"/>
      <c r="VNQ19" s="293"/>
      <c r="VNR19" s="293"/>
      <c r="VNS19" s="293"/>
      <c r="VNT19" s="293"/>
      <c r="VNU19" s="293"/>
      <c r="VNV19" s="293"/>
      <c r="VNW19" s="293"/>
      <c r="VNX19" s="293"/>
      <c r="VNY19" s="293"/>
      <c r="VNZ19" s="293"/>
      <c r="VOA19" s="293"/>
      <c r="VOB19" s="293"/>
      <c r="VOC19" s="293"/>
      <c r="VOD19" s="293"/>
      <c r="VOE19" s="293"/>
      <c r="VOF19" s="293"/>
      <c r="VOG19" s="293"/>
      <c r="VOH19" s="293"/>
      <c r="VOI19" s="293"/>
      <c r="VOJ19" s="293"/>
      <c r="VOK19" s="293"/>
      <c r="VOL19" s="293"/>
      <c r="VOM19" s="293"/>
      <c r="VON19" s="293"/>
      <c r="VOO19" s="293"/>
      <c r="VOP19" s="293"/>
      <c r="VOQ19" s="293"/>
      <c r="VOR19" s="293"/>
      <c r="VOS19" s="293"/>
      <c r="VOT19" s="293"/>
      <c r="VOU19" s="293"/>
      <c r="VOV19" s="293"/>
      <c r="VOW19" s="293"/>
      <c r="VOX19" s="293"/>
      <c r="VOY19" s="293"/>
      <c r="VOZ19" s="293"/>
      <c r="VPA19" s="293"/>
      <c r="VPB19" s="293"/>
      <c r="VPC19" s="293"/>
      <c r="VPD19" s="293"/>
      <c r="VPE19" s="293"/>
      <c r="VPF19" s="293"/>
      <c r="VPG19" s="293"/>
      <c r="VPH19" s="293"/>
      <c r="VPI19" s="293"/>
      <c r="VPJ19" s="293"/>
      <c r="VPK19" s="293"/>
      <c r="VPL19" s="293"/>
      <c r="VPM19" s="293"/>
      <c r="VPN19" s="293"/>
      <c r="VPO19" s="293"/>
      <c r="VPP19" s="293"/>
      <c r="VPQ19" s="293"/>
      <c r="VPR19" s="293"/>
      <c r="VPS19" s="293"/>
      <c r="VPT19" s="293"/>
      <c r="VPU19" s="293"/>
      <c r="VPV19" s="293"/>
      <c r="VPW19" s="293"/>
      <c r="VPX19" s="293"/>
      <c r="VPY19" s="293"/>
      <c r="VPZ19" s="293"/>
      <c r="VQA19" s="293"/>
      <c r="VQB19" s="293"/>
      <c r="VQC19" s="293"/>
      <c r="VQD19" s="293"/>
      <c r="VQE19" s="293"/>
      <c r="VQF19" s="293"/>
      <c r="VQG19" s="293"/>
      <c r="VQH19" s="293"/>
      <c r="VQI19" s="293"/>
      <c r="VQJ19" s="293"/>
      <c r="VQK19" s="293"/>
      <c r="VQL19" s="293"/>
      <c r="VQM19" s="293"/>
      <c r="VQN19" s="293"/>
      <c r="VQO19" s="293"/>
      <c r="VQP19" s="293"/>
      <c r="VQQ19" s="293"/>
      <c r="VQR19" s="293"/>
      <c r="VQS19" s="293"/>
      <c r="VQT19" s="293"/>
      <c r="VQU19" s="293"/>
      <c r="VQV19" s="293"/>
      <c r="VQW19" s="293"/>
      <c r="VQX19" s="293"/>
      <c r="VQY19" s="293"/>
      <c r="VQZ19" s="293"/>
      <c r="VRA19" s="293"/>
      <c r="VRB19" s="293"/>
      <c r="VRC19" s="293"/>
      <c r="VRD19" s="293"/>
      <c r="VRE19" s="293"/>
      <c r="VRF19" s="293"/>
      <c r="VRG19" s="293"/>
      <c r="VRH19" s="293"/>
      <c r="VRI19" s="293"/>
      <c r="VRJ19" s="293"/>
      <c r="VRK19" s="293"/>
      <c r="VRL19" s="293"/>
      <c r="VRM19" s="293"/>
      <c r="VRN19" s="293"/>
      <c r="VRO19" s="293"/>
      <c r="VRP19" s="293"/>
      <c r="VRQ19" s="293"/>
      <c r="VRR19" s="293"/>
      <c r="VRS19" s="293"/>
      <c r="VRT19" s="293"/>
      <c r="VRU19" s="293"/>
      <c r="VRV19" s="293"/>
      <c r="VRW19" s="293"/>
      <c r="VRX19" s="293"/>
      <c r="VRY19" s="293"/>
      <c r="VRZ19" s="293"/>
      <c r="VSA19" s="293"/>
      <c r="VSB19" s="293"/>
      <c r="VSC19" s="293"/>
      <c r="VSD19" s="293"/>
      <c r="VSE19" s="293"/>
      <c r="VSF19" s="293"/>
      <c r="VSG19" s="293"/>
      <c r="VSH19" s="293"/>
      <c r="VSI19" s="293"/>
      <c r="VSJ19" s="293"/>
      <c r="VSK19" s="293"/>
      <c r="VSL19" s="293"/>
      <c r="VSM19" s="293"/>
      <c r="VSN19" s="293"/>
      <c r="VSO19" s="293"/>
      <c r="VSP19" s="293"/>
      <c r="VSQ19" s="293"/>
      <c r="VSR19" s="293"/>
      <c r="VSS19" s="293"/>
      <c r="VST19" s="293"/>
      <c r="VSU19" s="293"/>
      <c r="VSV19" s="293"/>
      <c r="VSW19" s="293"/>
      <c r="VSX19" s="293"/>
      <c r="VSY19" s="293"/>
      <c r="VSZ19" s="293"/>
      <c r="VTA19" s="293"/>
      <c r="VTB19" s="293"/>
      <c r="VTC19" s="293"/>
      <c r="VTD19" s="293"/>
      <c r="VTE19" s="293"/>
      <c r="VTF19" s="293"/>
      <c r="VTG19" s="293"/>
      <c r="VTH19" s="293"/>
      <c r="VTI19" s="293"/>
      <c r="VTJ19" s="293"/>
      <c r="VTK19" s="293"/>
      <c r="VTL19" s="293"/>
      <c r="VTM19" s="293"/>
      <c r="VTN19" s="293"/>
      <c r="VTO19" s="293"/>
      <c r="VTP19" s="293"/>
      <c r="VTQ19" s="293"/>
      <c r="VTR19" s="293"/>
      <c r="VTS19" s="293"/>
      <c r="VTT19" s="293"/>
      <c r="VTU19" s="293"/>
      <c r="VTV19" s="293"/>
      <c r="VTW19" s="293"/>
      <c r="VTX19" s="293"/>
      <c r="VTY19" s="293"/>
      <c r="VTZ19" s="293"/>
      <c r="VUA19" s="293"/>
      <c r="VUB19" s="293"/>
      <c r="VUC19" s="293"/>
      <c r="VUD19" s="293"/>
      <c r="VUE19" s="293"/>
      <c r="VUF19" s="293"/>
      <c r="VUG19" s="293"/>
      <c r="VUH19" s="293"/>
      <c r="VUI19" s="293"/>
      <c r="VUJ19" s="293"/>
      <c r="VUK19" s="293"/>
      <c r="VUL19" s="293"/>
      <c r="VUM19" s="293"/>
      <c r="VUN19" s="293"/>
      <c r="VUO19" s="293"/>
      <c r="VUP19" s="293"/>
      <c r="VUQ19" s="293"/>
      <c r="VUR19" s="293"/>
      <c r="VUS19" s="293"/>
      <c r="VUT19" s="293"/>
      <c r="VUU19" s="293"/>
      <c r="VUV19" s="293"/>
      <c r="VUW19" s="293"/>
      <c r="VUX19" s="293"/>
      <c r="VUY19" s="293"/>
      <c r="VUZ19" s="293"/>
      <c r="VVA19" s="293"/>
      <c r="VVB19" s="293"/>
      <c r="VVC19" s="293"/>
      <c r="VVD19" s="293"/>
      <c r="VVE19" s="293"/>
      <c r="VVF19" s="293"/>
      <c r="VVG19" s="293"/>
      <c r="VVH19" s="293"/>
      <c r="VVI19" s="293"/>
      <c r="VVJ19" s="293"/>
      <c r="VVK19" s="293"/>
      <c r="VVL19" s="293"/>
      <c r="VVM19" s="293"/>
      <c r="VVN19" s="293"/>
      <c r="VVO19" s="293"/>
      <c r="VVP19" s="293"/>
      <c r="VVQ19" s="293"/>
      <c r="VVR19" s="293"/>
      <c r="VVS19" s="293"/>
      <c r="VVT19" s="293"/>
      <c r="VVU19" s="293"/>
      <c r="VVV19" s="293"/>
      <c r="VVW19" s="293"/>
      <c r="VVX19" s="293"/>
      <c r="VVY19" s="293"/>
      <c r="VVZ19" s="293"/>
      <c r="VWA19" s="293"/>
      <c r="VWB19" s="293"/>
      <c r="VWC19" s="293"/>
      <c r="VWD19" s="293"/>
      <c r="VWE19" s="293"/>
      <c r="VWF19" s="293"/>
      <c r="VWG19" s="293"/>
      <c r="VWH19" s="293"/>
      <c r="VWI19" s="293"/>
      <c r="VWJ19" s="293"/>
      <c r="VWK19" s="293"/>
      <c r="VWL19" s="293"/>
      <c r="VWM19" s="293"/>
      <c r="VWN19" s="293"/>
      <c r="VWO19" s="293"/>
      <c r="VWP19" s="293"/>
      <c r="VWQ19" s="293"/>
      <c r="VWR19" s="293"/>
      <c r="VWS19" s="293"/>
      <c r="VWT19" s="293"/>
      <c r="VWU19" s="293"/>
      <c r="VWV19" s="293"/>
      <c r="VWW19" s="293"/>
      <c r="VWX19" s="293"/>
      <c r="VWY19" s="293"/>
      <c r="VWZ19" s="293"/>
      <c r="VXA19" s="293"/>
      <c r="VXB19" s="293"/>
      <c r="VXC19" s="293"/>
      <c r="VXD19" s="293"/>
      <c r="VXE19" s="293"/>
      <c r="VXF19" s="293"/>
      <c r="VXG19" s="293"/>
      <c r="VXH19" s="293"/>
      <c r="VXI19" s="293"/>
      <c r="VXJ19" s="293"/>
      <c r="VXK19" s="293"/>
      <c r="VXL19" s="293"/>
      <c r="VXM19" s="293"/>
      <c r="VXN19" s="293"/>
      <c r="VXO19" s="293"/>
      <c r="VXP19" s="293"/>
      <c r="VXQ19" s="293"/>
      <c r="VXR19" s="293"/>
      <c r="VXS19" s="293"/>
      <c r="VXT19" s="293"/>
      <c r="VXU19" s="293"/>
      <c r="VXV19" s="293"/>
      <c r="VXW19" s="293"/>
      <c r="VXX19" s="293"/>
      <c r="VXY19" s="293"/>
      <c r="VXZ19" s="293"/>
      <c r="VYA19" s="293"/>
      <c r="VYB19" s="293"/>
      <c r="VYC19" s="293"/>
      <c r="VYD19" s="293"/>
      <c r="VYE19" s="293"/>
      <c r="VYF19" s="293"/>
      <c r="VYG19" s="293"/>
      <c r="VYH19" s="293"/>
      <c r="VYI19" s="293"/>
      <c r="VYJ19" s="293"/>
      <c r="VYK19" s="293"/>
      <c r="VYL19" s="293"/>
      <c r="VYM19" s="293"/>
      <c r="VYN19" s="293"/>
      <c r="VYO19" s="293"/>
      <c r="VYP19" s="293"/>
      <c r="VYQ19" s="293"/>
      <c r="VYR19" s="293"/>
      <c r="VYS19" s="293"/>
      <c r="VYT19" s="293"/>
      <c r="VYU19" s="293"/>
      <c r="VYV19" s="293"/>
      <c r="VYW19" s="293"/>
      <c r="VYX19" s="293"/>
      <c r="VYY19" s="293"/>
      <c r="VYZ19" s="293"/>
      <c r="VZA19" s="293"/>
      <c r="VZB19" s="293"/>
      <c r="VZC19" s="293"/>
      <c r="VZD19" s="293"/>
      <c r="VZE19" s="293"/>
      <c r="VZF19" s="293"/>
      <c r="VZG19" s="293"/>
      <c r="VZH19" s="293"/>
      <c r="VZI19" s="293"/>
      <c r="VZJ19" s="293"/>
      <c r="VZK19" s="293"/>
      <c r="VZL19" s="293"/>
      <c r="VZM19" s="293"/>
      <c r="VZN19" s="293"/>
      <c r="VZO19" s="293"/>
      <c r="VZP19" s="293"/>
      <c r="VZQ19" s="293"/>
      <c r="VZR19" s="293"/>
      <c r="VZS19" s="293"/>
      <c r="VZT19" s="293"/>
      <c r="VZU19" s="293"/>
      <c r="VZV19" s="293"/>
      <c r="VZW19" s="293"/>
      <c r="VZX19" s="293"/>
      <c r="VZY19" s="293"/>
      <c r="VZZ19" s="293"/>
      <c r="WAA19" s="293"/>
      <c r="WAB19" s="293"/>
      <c r="WAC19" s="293"/>
      <c r="WAD19" s="293"/>
      <c r="WAE19" s="293"/>
      <c r="WAF19" s="293"/>
      <c r="WAG19" s="293"/>
      <c r="WAH19" s="293"/>
      <c r="WAI19" s="293"/>
      <c r="WAJ19" s="293"/>
      <c r="WAK19" s="293"/>
      <c r="WAL19" s="293"/>
      <c r="WAM19" s="293"/>
      <c r="WAN19" s="293"/>
      <c r="WAO19" s="293"/>
      <c r="WAP19" s="293"/>
      <c r="WAQ19" s="293"/>
      <c r="WAR19" s="293"/>
      <c r="WAS19" s="293"/>
      <c r="WAT19" s="293"/>
      <c r="WAU19" s="293"/>
      <c r="WAV19" s="293"/>
      <c r="WAW19" s="293"/>
      <c r="WAX19" s="293"/>
      <c r="WAY19" s="293"/>
      <c r="WAZ19" s="293"/>
      <c r="WBA19" s="293"/>
      <c r="WBB19" s="293"/>
      <c r="WBC19" s="293"/>
      <c r="WBD19" s="293"/>
      <c r="WBE19" s="293"/>
      <c r="WBF19" s="293"/>
      <c r="WBG19" s="293"/>
      <c r="WBH19" s="293"/>
      <c r="WBI19" s="293"/>
      <c r="WBJ19" s="293"/>
      <c r="WBK19" s="293"/>
      <c r="WBL19" s="293"/>
      <c r="WBM19" s="293"/>
      <c r="WBN19" s="293"/>
      <c r="WBO19" s="293"/>
      <c r="WBP19" s="293"/>
      <c r="WBQ19" s="293"/>
      <c r="WBR19" s="293"/>
      <c r="WBS19" s="293"/>
      <c r="WBT19" s="293"/>
      <c r="WBU19" s="293"/>
      <c r="WBV19" s="293"/>
      <c r="WBW19" s="293"/>
      <c r="WBX19" s="293"/>
      <c r="WBY19" s="293"/>
      <c r="WBZ19" s="293"/>
      <c r="WCA19" s="293"/>
      <c r="WCB19" s="293"/>
      <c r="WCC19" s="293"/>
      <c r="WCD19" s="293"/>
      <c r="WCE19" s="293"/>
      <c r="WCF19" s="293"/>
      <c r="WCG19" s="293"/>
      <c r="WCH19" s="293"/>
      <c r="WCI19" s="293"/>
      <c r="WCJ19" s="293"/>
      <c r="WCK19" s="293"/>
      <c r="WCL19" s="293"/>
      <c r="WCM19" s="293"/>
      <c r="WCN19" s="293"/>
      <c r="WCO19" s="293"/>
      <c r="WCP19" s="293"/>
      <c r="WCQ19" s="293"/>
      <c r="WCR19" s="293"/>
      <c r="WCS19" s="293"/>
      <c r="WCT19" s="293"/>
      <c r="WCU19" s="293"/>
      <c r="WCV19" s="293"/>
      <c r="WCW19" s="293"/>
      <c r="WCX19" s="293"/>
      <c r="WCY19" s="293"/>
      <c r="WCZ19" s="293"/>
      <c r="WDA19" s="293"/>
      <c r="WDB19" s="293"/>
      <c r="WDC19" s="293"/>
      <c r="WDD19" s="293"/>
      <c r="WDE19" s="293"/>
      <c r="WDF19" s="293"/>
      <c r="WDG19" s="293"/>
      <c r="WDH19" s="293"/>
      <c r="WDI19" s="293"/>
      <c r="WDJ19" s="293"/>
      <c r="WDK19" s="293"/>
      <c r="WDL19" s="293"/>
      <c r="WDM19" s="293"/>
      <c r="WDN19" s="293"/>
      <c r="WDO19" s="293"/>
      <c r="WDP19" s="293"/>
      <c r="WDQ19" s="293"/>
      <c r="WDR19" s="293"/>
      <c r="WDS19" s="293"/>
      <c r="WDT19" s="293"/>
      <c r="WDU19" s="293"/>
      <c r="WDV19" s="293"/>
      <c r="WDW19" s="293"/>
      <c r="WDX19" s="293"/>
      <c r="WDY19" s="293"/>
      <c r="WDZ19" s="293"/>
      <c r="WEA19" s="293"/>
      <c r="WEB19" s="293"/>
      <c r="WEC19" s="293"/>
      <c r="WED19" s="293"/>
      <c r="WEE19" s="293"/>
      <c r="WEF19" s="293"/>
      <c r="WEG19" s="293"/>
      <c r="WEH19" s="293"/>
      <c r="WEI19" s="293"/>
      <c r="WEJ19" s="293"/>
      <c r="WEK19" s="293"/>
      <c r="WEL19" s="293"/>
      <c r="WEM19" s="293"/>
      <c r="WEN19" s="293"/>
      <c r="WEO19" s="293"/>
      <c r="WEP19" s="293"/>
      <c r="WEQ19" s="293"/>
      <c r="WER19" s="293"/>
      <c r="WES19" s="293"/>
      <c r="WET19" s="293"/>
      <c r="WEU19" s="293"/>
      <c r="WEV19" s="293"/>
      <c r="WEW19" s="293"/>
      <c r="WEX19" s="293"/>
      <c r="WEY19" s="293"/>
      <c r="WEZ19" s="293"/>
      <c r="WFA19" s="293"/>
      <c r="WFB19" s="293"/>
      <c r="WFC19" s="293"/>
      <c r="WFD19" s="293"/>
      <c r="WFE19" s="293"/>
      <c r="WFF19" s="293"/>
      <c r="WFG19" s="293"/>
      <c r="WFH19" s="293"/>
      <c r="WFI19" s="293"/>
      <c r="WFJ19" s="293"/>
      <c r="WFK19" s="293"/>
      <c r="WFL19" s="293"/>
      <c r="WFM19" s="293"/>
      <c r="WFN19" s="293"/>
      <c r="WFO19" s="293"/>
      <c r="WFP19" s="293"/>
      <c r="WFQ19" s="293"/>
      <c r="WFR19" s="293"/>
      <c r="WFS19" s="293"/>
      <c r="WFT19" s="293"/>
      <c r="WFU19" s="293"/>
      <c r="WFV19" s="293"/>
      <c r="WFW19" s="293"/>
      <c r="WFX19" s="293"/>
      <c r="WFY19" s="293"/>
      <c r="WFZ19" s="293"/>
      <c r="WGA19" s="293"/>
      <c r="WGB19" s="293"/>
      <c r="WGC19" s="293"/>
      <c r="WGD19" s="293"/>
      <c r="WGE19" s="293"/>
      <c r="WGF19" s="293"/>
      <c r="WGG19" s="293"/>
      <c r="WGH19" s="293"/>
      <c r="WGI19" s="293"/>
      <c r="WGJ19" s="293"/>
      <c r="WGK19" s="293"/>
      <c r="WGL19" s="293"/>
      <c r="WGM19" s="293"/>
      <c r="WGN19" s="293"/>
      <c r="WGO19" s="293"/>
      <c r="WGP19" s="293"/>
      <c r="WGQ19" s="293"/>
      <c r="WGR19" s="293"/>
      <c r="WGS19" s="293"/>
      <c r="WGT19" s="293"/>
      <c r="WGU19" s="293"/>
      <c r="WGV19" s="293"/>
      <c r="WGW19" s="293"/>
      <c r="WGX19" s="293"/>
      <c r="WGY19" s="293"/>
      <c r="WGZ19" s="293"/>
      <c r="WHA19" s="293"/>
      <c r="WHB19" s="293"/>
      <c r="WHC19" s="293"/>
      <c r="WHD19" s="293"/>
      <c r="WHE19" s="293"/>
      <c r="WHF19" s="293"/>
      <c r="WHG19" s="293"/>
      <c r="WHH19" s="293"/>
      <c r="WHI19" s="293"/>
      <c r="WHJ19" s="293"/>
      <c r="WHK19" s="293"/>
      <c r="WHL19" s="293"/>
      <c r="WHM19" s="293"/>
      <c r="WHN19" s="293"/>
      <c r="WHO19" s="293"/>
      <c r="WHP19" s="293"/>
      <c r="WHQ19" s="293"/>
      <c r="WHR19" s="293"/>
      <c r="WHS19" s="293"/>
      <c r="WHT19" s="293"/>
      <c r="WHU19" s="293"/>
      <c r="WHV19" s="293"/>
      <c r="WHW19" s="293"/>
      <c r="WHX19" s="293"/>
      <c r="WHY19" s="293"/>
      <c r="WHZ19" s="293"/>
      <c r="WIA19" s="293"/>
      <c r="WIB19" s="293"/>
      <c r="WIC19" s="293"/>
      <c r="WID19" s="293"/>
      <c r="WIE19" s="293"/>
      <c r="WIF19" s="293"/>
      <c r="WIG19" s="293"/>
      <c r="WIH19" s="293"/>
      <c r="WII19" s="293"/>
      <c r="WIJ19" s="293"/>
      <c r="WIK19" s="293"/>
      <c r="WIL19" s="293"/>
      <c r="WIM19" s="293"/>
      <c r="WIN19" s="293"/>
      <c r="WIO19" s="293"/>
      <c r="WIP19" s="293"/>
      <c r="WIQ19" s="293"/>
      <c r="WIR19" s="293"/>
      <c r="WIS19" s="293"/>
      <c r="WIT19" s="293"/>
      <c r="WIU19" s="293"/>
      <c r="WIV19" s="293"/>
      <c r="WIW19" s="293"/>
      <c r="WIX19" s="293"/>
      <c r="WIY19" s="293"/>
      <c r="WIZ19" s="293"/>
      <c r="WJA19" s="293"/>
      <c r="WJB19" s="293"/>
      <c r="WJC19" s="293"/>
      <c r="WJD19" s="293"/>
      <c r="WJE19" s="293"/>
      <c r="WJF19" s="293"/>
      <c r="WJG19" s="293"/>
      <c r="WJH19" s="293"/>
      <c r="WJI19" s="293"/>
      <c r="WJJ19" s="293"/>
      <c r="WJK19" s="293"/>
      <c r="WJL19" s="293"/>
      <c r="WJM19" s="293"/>
      <c r="WJN19" s="293"/>
      <c r="WJO19" s="293"/>
      <c r="WJP19" s="293"/>
      <c r="WJQ19" s="293"/>
      <c r="WJR19" s="293"/>
      <c r="WJS19" s="293"/>
      <c r="WJT19" s="293"/>
      <c r="WJU19" s="293"/>
      <c r="WJV19" s="293"/>
      <c r="WJW19" s="293"/>
      <c r="WJX19" s="293"/>
      <c r="WJY19" s="293"/>
      <c r="WJZ19" s="293"/>
      <c r="WKA19" s="293"/>
      <c r="WKB19" s="293"/>
      <c r="WKC19" s="293"/>
      <c r="WKD19" s="293"/>
      <c r="WKE19" s="293"/>
      <c r="WKF19" s="293"/>
      <c r="WKG19" s="293"/>
      <c r="WKH19" s="293"/>
      <c r="WKI19" s="293"/>
      <c r="WKJ19" s="293"/>
      <c r="WKK19" s="293"/>
      <c r="WKL19" s="293"/>
      <c r="WKM19" s="293"/>
      <c r="WKN19" s="293"/>
      <c r="WKO19" s="293"/>
      <c r="WKP19" s="293"/>
      <c r="WKQ19" s="293"/>
      <c r="WKR19" s="293"/>
      <c r="WKS19" s="293"/>
      <c r="WKT19" s="293"/>
      <c r="WKU19" s="293"/>
      <c r="WKV19" s="293"/>
      <c r="WKW19" s="293"/>
      <c r="WKX19" s="293"/>
      <c r="WKY19" s="293"/>
      <c r="WKZ19" s="293"/>
      <c r="WLA19" s="293"/>
      <c r="WLB19" s="293"/>
      <c r="WLC19" s="293"/>
      <c r="WLD19" s="293"/>
      <c r="WLE19" s="293"/>
      <c r="WLF19" s="293"/>
      <c r="WLG19" s="293"/>
      <c r="WLH19" s="293"/>
      <c r="WLI19" s="293"/>
      <c r="WLJ19" s="293"/>
      <c r="WLK19" s="293"/>
      <c r="WLL19" s="293"/>
      <c r="WLM19" s="293"/>
      <c r="WLN19" s="293"/>
      <c r="WLO19" s="293"/>
      <c r="WLP19" s="293"/>
      <c r="WLQ19" s="293"/>
      <c r="WLR19" s="293"/>
      <c r="WLS19" s="293"/>
      <c r="WLT19" s="293"/>
      <c r="WLU19" s="293"/>
      <c r="WLV19" s="293"/>
      <c r="WLW19" s="293"/>
      <c r="WLX19" s="293"/>
      <c r="WLY19" s="293"/>
      <c r="WLZ19" s="293"/>
      <c r="WMA19" s="293"/>
      <c r="WMB19" s="293"/>
      <c r="WMC19" s="293"/>
      <c r="WMD19" s="293"/>
      <c r="WME19" s="293"/>
      <c r="WMF19" s="293"/>
      <c r="WMG19" s="293"/>
      <c r="WMH19" s="293"/>
      <c r="WMI19" s="293"/>
      <c r="WMJ19" s="293"/>
      <c r="WMK19" s="293"/>
      <c r="WML19" s="293"/>
      <c r="WMM19" s="293"/>
      <c r="WMN19" s="293"/>
      <c r="WMO19" s="293"/>
      <c r="WMP19" s="293"/>
      <c r="WMQ19" s="293"/>
      <c r="WMR19" s="293"/>
      <c r="WMS19" s="293"/>
      <c r="WMT19" s="293"/>
      <c r="WMU19" s="293"/>
      <c r="WMV19" s="293"/>
      <c r="WMW19" s="293"/>
      <c r="WMX19" s="293"/>
      <c r="WMY19" s="293"/>
      <c r="WMZ19" s="293"/>
      <c r="WNA19" s="293"/>
      <c r="WNB19" s="293"/>
      <c r="WNC19" s="293"/>
      <c r="WND19" s="293"/>
      <c r="WNE19" s="293"/>
      <c r="WNF19" s="293"/>
      <c r="WNG19" s="293"/>
      <c r="WNH19" s="293"/>
      <c r="WNI19" s="293"/>
      <c r="WNJ19" s="293"/>
      <c r="WNK19" s="293"/>
      <c r="WNL19" s="293"/>
      <c r="WNM19" s="293"/>
      <c r="WNN19" s="293"/>
      <c r="WNO19" s="293"/>
      <c r="WNP19" s="293"/>
      <c r="WNQ19" s="293"/>
      <c r="WNR19" s="293"/>
      <c r="WNS19" s="293"/>
      <c r="WNT19" s="293"/>
      <c r="WNU19" s="293"/>
      <c r="WNV19" s="293"/>
      <c r="WNW19" s="293"/>
      <c r="WNX19" s="293"/>
      <c r="WNY19" s="293"/>
      <c r="WNZ19" s="293"/>
      <c r="WOA19" s="293"/>
      <c r="WOB19" s="293"/>
      <c r="WOC19" s="293"/>
      <c r="WOD19" s="293"/>
      <c r="WOE19" s="293"/>
      <c r="WOF19" s="293"/>
      <c r="WOG19" s="293"/>
      <c r="WOH19" s="293"/>
      <c r="WOI19" s="293"/>
      <c r="WOJ19" s="293"/>
      <c r="WOK19" s="293"/>
      <c r="WOL19" s="293"/>
      <c r="WOM19" s="293"/>
      <c r="WON19" s="293"/>
      <c r="WOO19" s="293"/>
      <c r="WOP19" s="293"/>
      <c r="WOQ19" s="293"/>
      <c r="WOR19" s="293"/>
      <c r="WOS19" s="293"/>
      <c r="WOT19" s="293"/>
      <c r="WOU19" s="293"/>
      <c r="WOV19" s="293"/>
      <c r="WOW19" s="293"/>
      <c r="WOX19" s="293"/>
      <c r="WOY19" s="293"/>
      <c r="WOZ19" s="293"/>
      <c r="WPA19" s="293"/>
      <c r="WPB19" s="293"/>
      <c r="WPC19" s="293"/>
      <c r="WPD19" s="293"/>
      <c r="WPE19" s="293"/>
      <c r="WPF19" s="293"/>
      <c r="WPG19" s="293"/>
      <c r="WPH19" s="293"/>
      <c r="WPI19" s="293"/>
      <c r="WPJ19" s="293"/>
      <c r="WPK19" s="293"/>
      <c r="WPL19" s="293"/>
      <c r="WPM19" s="293"/>
      <c r="WPN19" s="293"/>
      <c r="WPO19" s="293"/>
      <c r="WPP19" s="293"/>
      <c r="WPQ19" s="293"/>
      <c r="WPR19" s="293"/>
      <c r="WPS19" s="293"/>
      <c r="WPT19" s="293"/>
      <c r="WPU19" s="293"/>
      <c r="WPV19" s="293"/>
      <c r="WPW19" s="293"/>
      <c r="WPX19" s="293"/>
      <c r="WPY19" s="293"/>
      <c r="WPZ19" s="293"/>
      <c r="WQA19" s="293"/>
      <c r="WQB19" s="293"/>
      <c r="WQC19" s="293"/>
      <c r="WQD19" s="293"/>
      <c r="WQE19" s="293"/>
      <c r="WQF19" s="293"/>
      <c r="WQG19" s="293"/>
      <c r="WQH19" s="293"/>
      <c r="WQI19" s="293"/>
      <c r="WQJ19" s="293"/>
      <c r="WQK19" s="293"/>
      <c r="WQL19" s="293"/>
      <c r="WQM19" s="293"/>
      <c r="WQN19" s="293"/>
      <c r="WQO19" s="293"/>
      <c r="WQP19" s="293"/>
      <c r="WQQ19" s="293"/>
      <c r="WQR19" s="293"/>
      <c r="WQS19" s="293"/>
      <c r="WQT19" s="293"/>
      <c r="WQU19" s="293"/>
      <c r="WQV19" s="293"/>
      <c r="WQW19" s="293"/>
      <c r="WQX19" s="293"/>
      <c r="WQY19" s="293"/>
      <c r="WQZ19" s="293"/>
      <c r="WRA19" s="293"/>
      <c r="WRB19" s="293"/>
      <c r="WRC19" s="293"/>
      <c r="WRD19" s="293"/>
      <c r="WRE19" s="293"/>
      <c r="WRF19" s="293"/>
      <c r="WRG19" s="293"/>
      <c r="WRH19" s="293"/>
      <c r="WRI19" s="293"/>
      <c r="WRJ19" s="293"/>
      <c r="WRK19" s="293"/>
      <c r="WRL19" s="293"/>
      <c r="WRM19" s="293"/>
      <c r="WRN19" s="293"/>
      <c r="WRO19" s="293"/>
      <c r="WRP19" s="293"/>
      <c r="WRQ19" s="293"/>
      <c r="WRR19" s="293"/>
      <c r="WRS19" s="293"/>
      <c r="WRT19" s="293"/>
      <c r="WRU19" s="293"/>
      <c r="WRV19" s="293"/>
      <c r="WRW19" s="293"/>
      <c r="WRX19" s="293"/>
      <c r="WRY19" s="293"/>
      <c r="WRZ19" s="293"/>
      <c r="WSA19" s="293"/>
      <c r="WSB19" s="293"/>
      <c r="WSC19" s="293"/>
      <c r="WSD19" s="293"/>
      <c r="WSE19" s="293"/>
      <c r="WSF19" s="293"/>
      <c r="WSG19" s="293"/>
      <c r="WSH19" s="293"/>
      <c r="WSI19" s="293"/>
      <c r="WSJ19" s="293"/>
      <c r="WSK19" s="293"/>
      <c r="WSL19" s="293"/>
      <c r="WSM19" s="293"/>
      <c r="WSN19" s="293"/>
      <c r="WSO19" s="293"/>
      <c r="WSP19" s="293"/>
      <c r="WSQ19" s="293"/>
      <c r="WSR19" s="293"/>
      <c r="WSS19" s="293"/>
      <c r="WST19" s="293"/>
      <c r="WSU19" s="293"/>
      <c r="WSV19" s="293"/>
      <c r="WSW19" s="293"/>
      <c r="WSX19" s="293"/>
      <c r="WSY19" s="293"/>
      <c r="WSZ19" s="293"/>
      <c r="WTA19" s="293"/>
      <c r="WTB19" s="293"/>
      <c r="WTC19" s="293"/>
      <c r="WTD19" s="293"/>
      <c r="WTE19" s="293"/>
      <c r="WTF19" s="293"/>
      <c r="WTG19" s="293"/>
      <c r="WTH19" s="293"/>
      <c r="WTI19" s="293"/>
      <c r="WTJ19" s="293"/>
      <c r="WTK19" s="293"/>
      <c r="WTL19" s="293"/>
      <c r="WTM19" s="293"/>
      <c r="WTN19" s="293"/>
      <c r="WTO19" s="293"/>
      <c r="WTP19" s="293"/>
      <c r="WTQ19" s="293"/>
      <c r="WTR19" s="293"/>
      <c r="WTS19" s="293"/>
      <c r="WTT19" s="293"/>
      <c r="WTU19" s="293"/>
      <c r="WTV19" s="293"/>
      <c r="WTW19" s="293"/>
      <c r="WTX19" s="293"/>
      <c r="WTY19" s="293"/>
      <c r="WTZ19" s="293"/>
      <c r="WUA19" s="293"/>
      <c r="WUB19" s="293"/>
      <c r="WUC19" s="293"/>
      <c r="WUD19" s="293"/>
      <c r="WUE19" s="293"/>
      <c r="WUF19" s="293"/>
      <c r="WUG19" s="293"/>
      <c r="WUH19" s="293"/>
      <c r="WUI19" s="293"/>
      <c r="WUJ19" s="293"/>
      <c r="WUK19" s="293"/>
      <c r="WUL19" s="293"/>
      <c r="WUM19" s="293"/>
      <c r="WUN19" s="293"/>
      <c r="WUO19" s="293"/>
      <c r="WUP19" s="293"/>
      <c r="WUQ19" s="293"/>
      <c r="WUR19" s="293"/>
      <c r="WUS19" s="293"/>
      <c r="WUT19" s="293"/>
      <c r="WUU19" s="293"/>
      <c r="WUV19" s="293"/>
      <c r="WUW19" s="293"/>
      <c r="WUX19" s="293"/>
      <c r="WUY19" s="293"/>
      <c r="WUZ19" s="293"/>
      <c r="WVA19" s="293"/>
      <c r="WVB19" s="293"/>
      <c r="WVC19" s="293"/>
      <c r="WVD19" s="293"/>
      <c r="WVE19" s="293"/>
      <c r="WVF19" s="293"/>
      <c r="WVG19" s="293"/>
      <c r="WVH19" s="293"/>
      <c r="WVI19" s="293"/>
      <c r="WVJ19" s="293"/>
      <c r="WVK19" s="293"/>
      <c r="WVL19" s="293"/>
      <c r="WVM19" s="293"/>
      <c r="WVN19" s="293"/>
      <c r="WVO19" s="293"/>
      <c r="WVP19" s="293"/>
      <c r="WVQ19" s="293"/>
      <c r="WVR19" s="293"/>
      <c r="WVS19" s="293"/>
      <c r="WVT19" s="293"/>
      <c r="WVU19" s="293"/>
      <c r="WVV19" s="293"/>
      <c r="WVW19" s="293"/>
      <c r="WVX19" s="293"/>
      <c r="WVY19" s="293"/>
      <c r="WVZ19" s="293"/>
      <c r="WWA19" s="293"/>
      <c r="WWB19" s="293"/>
      <c r="WWC19" s="293"/>
      <c r="WWD19" s="293"/>
      <c r="WWE19" s="293"/>
      <c r="WWF19" s="293"/>
      <c r="WWG19" s="293"/>
      <c r="WWH19" s="293"/>
      <c r="WWI19" s="293"/>
      <c r="WWJ19" s="293"/>
      <c r="WWK19" s="293"/>
      <c r="WWL19" s="293"/>
      <c r="WWM19" s="293"/>
      <c r="WWN19" s="293"/>
      <c r="WWO19" s="293"/>
      <c r="WWP19" s="293"/>
      <c r="WWQ19" s="293"/>
      <c r="WWR19" s="293"/>
      <c r="WWS19" s="293"/>
      <c r="WWT19" s="293"/>
      <c r="WWU19" s="293"/>
      <c r="WWV19" s="293"/>
      <c r="WWW19" s="293"/>
      <c r="WWX19" s="293"/>
      <c r="WWY19" s="293"/>
      <c r="WWZ19" s="293"/>
      <c r="WXA19" s="293"/>
      <c r="WXB19" s="293"/>
      <c r="WXC19" s="293"/>
      <c r="WXD19" s="293"/>
      <c r="WXE19" s="293"/>
      <c r="WXF19" s="293"/>
      <c r="WXG19" s="293"/>
      <c r="WXH19" s="293"/>
      <c r="WXI19" s="293"/>
      <c r="WXJ19" s="293"/>
      <c r="WXK19" s="293"/>
      <c r="WXL19" s="293"/>
      <c r="WXM19" s="293"/>
      <c r="WXN19" s="293"/>
      <c r="WXO19" s="293"/>
      <c r="WXP19" s="293"/>
      <c r="WXQ19" s="293"/>
      <c r="WXR19" s="293"/>
      <c r="WXS19" s="293"/>
      <c r="WXT19" s="293"/>
      <c r="WXU19" s="293"/>
      <c r="WXV19" s="293"/>
      <c r="WXW19" s="293"/>
      <c r="WXX19" s="293"/>
      <c r="WXY19" s="293"/>
      <c r="WXZ19" s="293"/>
      <c r="WYA19" s="293"/>
      <c r="WYB19" s="293"/>
      <c r="WYC19" s="293"/>
      <c r="WYD19" s="293"/>
      <c r="WYE19" s="293"/>
      <c r="WYF19" s="293"/>
      <c r="WYG19" s="293"/>
      <c r="WYH19" s="293"/>
      <c r="WYI19" s="293"/>
      <c r="WYJ19" s="293"/>
      <c r="WYK19" s="293"/>
      <c r="WYL19" s="293"/>
      <c r="WYM19" s="293"/>
      <c r="WYN19" s="293"/>
      <c r="WYO19" s="293"/>
      <c r="WYP19" s="293"/>
      <c r="WYQ19" s="293"/>
      <c r="WYR19" s="293"/>
      <c r="WYS19" s="293"/>
      <c r="WYT19" s="293"/>
      <c r="WYU19" s="293"/>
      <c r="WYV19" s="293"/>
      <c r="WYW19" s="293"/>
      <c r="WYX19" s="293"/>
      <c r="WYY19" s="293"/>
      <c r="WYZ19" s="293"/>
      <c r="WZA19" s="293"/>
      <c r="WZB19" s="293"/>
      <c r="WZC19" s="293"/>
      <c r="WZD19" s="293"/>
      <c r="WZE19" s="293"/>
      <c r="WZF19" s="293"/>
      <c r="WZG19" s="293"/>
      <c r="WZH19" s="293"/>
      <c r="WZI19" s="293"/>
      <c r="WZJ19" s="293"/>
      <c r="WZK19" s="293"/>
      <c r="WZL19" s="293"/>
      <c r="WZM19" s="293"/>
      <c r="WZN19" s="293"/>
      <c r="WZO19" s="293"/>
      <c r="WZP19" s="293"/>
      <c r="WZQ19" s="293"/>
      <c r="WZR19" s="293"/>
      <c r="WZS19" s="293"/>
      <c r="WZT19" s="293"/>
      <c r="WZU19" s="293"/>
      <c r="WZV19" s="293"/>
      <c r="WZW19" s="293"/>
      <c r="WZX19" s="293"/>
      <c r="WZY19" s="293"/>
      <c r="WZZ19" s="293"/>
      <c r="XAA19" s="293"/>
      <c r="XAB19" s="293"/>
      <c r="XAC19" s="293"/>
      <c r="XAD19" s="293"/>
      <c r="XAE19" s="293"/>
      <c r="XAF19" s="293"/>
      <c r="XAG19" s="293"/>
      <c r="XAH19" s="293"/>
      <c r="XAI19" s="293"/>
      <c r="XAJ19" s="293"/>
      <c r="XAK19" s="293"/>
      <c r="XAL19" s="293"/>
      <c r="XAM19" s="293"/>
      <c r="XAN19" s="293"/>
      <c r="XAO19" s="293"/>
      <c r="XAP19" s="293"/>
      <c r="XAQ19" s="293"/>
      <c r="XAR19" s="293"/>
      <c r="XAS19" s="293"/>
      <c r="XAT19" s="293"/>
      <c r="XAU19" s="293"/>
      <c r="XAV19" s="293"/>
      <c r="XAW19" s="293"/>
      <c r="XAX19" s="293"/>
      <c r="XAY19" s="293"/>
      <c r="XAZ19" s="293"/>
      <c r="XBA19" s="293"/>
      <c r="XBB19" s="293"/>
      <c r="XBC19" s="293"/>
      <c r="XBD19" s="293"/>
      <c r="XBE19" s="293"/>
      <c r="XBF19" s="293"/>
      <c r="XBG19" s="293"/>
      <c r="XBH19" s="293"/>
      <c r="XBI19" s="293"/>
      <c r="XBJ19" s="293"/>
      <c r="XBK19" s="293"/>
      <c r="XBL19" s="293"/>
      <c r="XBM19" s="293"/>
      <c r="XBN19" s="293"/>
      <c r="XBO19" s="293"/>
      <c r="XBP19" s="293"/>
      <c r="XBQ19" s="293"/>
      <c r="XBR19" s="293"/>
      <c r="XBS19" s="293"/>
      <c r="XBT19" s="293"/>
      <c r="XBU19" s="293"/>
      <c r="XBV19" s="293"/>
      <c r="XBW19" s="293"/>
      <c r="XBX19" s="293"/>
      <c r="XBY19" s="293"/>
      <c r="XBZ19" s="293"/>
      <c r="XCA19" s="293"/>
      <c r="XCB19" s="293"/>
      <c r="XCC19" s="293"/>
      <c r="XCD19" s="293"/>
      <c r="XCE19" s="293"/>
      <c r="XCF19" s="293"/>
      <c r="XCG19" s="293"/>
      <c r="XCH19" s="293"/>
      <c r="XCI19" s="293"/>
      <c r="XCJ19" s="293"/>
      <c r="XCK19" s="293"/>
      <c r="XCL19" s="293"/>
      <c r="XCM19" s="293"/>
      <c r="XCN19" s="293"/>
      <c r="XCO19" s="293"/>
      <c r="XCP19" s="293"/>
      <c r="XCQ19" s="293"/>
      <c r="XCR19" s="293"/>
      <c r="XCS19" s="293"/>
      <c r="XCT19" s="293"/>
      <c r="XCU19" s="293"/>
      <c r="XCV19" s="293"/>
      <c r="XCW19" s="293"/>
      <c r="XCX19" s="293"/>
      <c r="XCY19" s="293"/>
      <c r="XCZ19" s="293"/>
      <c r="XDA19" s="293"/>
      <c r="XDB19" s="293"/>
      <c r="XDC19" s="293"/>
      <c r="XDD19" s="293"/>
      <c r="XDE19" s="293"/>
      <c r="XDF19" s="293"/>
      <c r="XDG19" s="293"/>
      <c r="XDH19" s="293"/>
      <c r="XDI19" s="293"/>
      <c r="XDJ19" s="293"/>
      <c r="XDK19" s="293"/>
      <c r="XDL19" s="293"/>
      <c r="XDM19" s="293"/>
      <c r="XDN19" s="293"/>
      <c r="XDO19" s="293"/>
      <c r="XDP19" s="293"/>
      <c r="XDQ19" s="293"/>
      <c r="XDR19" s="293"/>
      <c r="XDS19" s="293"/>
      <c r="XDT19" s="293"/>
      <c r="XDU19" s="293"/>
      <c r="XDV19" s="293"/>
      <c r="XDW19" s="293"/>
      <c r="XDX19" s="293"/>
      <c r="XDY19" s="293"/>
      <c r="XDZ19" s="293"/>
      <c r="XEA19" s="293"/>
      <c r="XEB19" s="293"/>
      <c r="XEC19" s="293"/>
      <c r="XED19" s="293"/>
      <c r="XEE19" s="293"/>
      <c r="XEF19" s="293"/>
      <c r="XEG19" s="293"/>
      <c r="XEH19" s="293"/>
      <c r="XEI19" s="293"/>
      <c r="XEJ19" s="293"/>
      <c r="XEK19" s="293"/>
      <c r="XEL19" s="293"/>
      <c r="XEM19" s="293"/>
      <c r="XEN19" s="293"/>
      <c r="XEO19" s="293"/>
      <c r="XEP19" s="293"/>
      <c r="XEQ19" s="293"/>
      <c r="XER19" s="293"/>
      <c r="XES19" s="293"/>
      <c r="XET19" s="293"/>
      <c r="XEU19" s="293"/>
      <c r="XEV19" s="293"/>
      <c r="XEW19" s="293"/>
      <c r="XEX19" s="293"/>
      <c r="XEY19" s="293"/>
      <c r="XEZ19" s="293"/>
      <c r="XFA19" s="293"/>
      <c r="XFB19" s="293"/>
      <c r="XFC19" s="293"/>
      <c r="XFD19" s="293"/>
    </row>
    <row r="20" spans="1:16384">
      <c r="D20" s="300"/>
    </row>
    <row r="23" spans="1:16384">
      <c r="C23" s="301"/>
    </row>
    <row r="24" spans="1:16384">
      <c r="A24" s="301"/>
      <c r="E24" s="301"/>
    </row>
    <row r="27" spans="1:16384">
      <c r="E27" s="301"/>
    </row>
  </sheetData>
  <mergeCells count="14">
    <mergeCell ref="B14:F14"/>
    <mergeCell ref="G14:K14"/>
    <mergeCell ref="L14:P14"/>
    <mergeCell ref="AK3:AO3"/>
    <mergeCell ref="A2:A3"/>
    <mergeCell ref="AP2:AT2"/>
    <mergeCell ref="B3:F3"/>
    <mergeCell ref="G3:K3"/>
    <mergeCell ref="L3:P3"/>
    <mergeCell ref="Q3:U3"/>
    <mergeCell ref="V3:Z3"/>
    <mergeCell ref="AA3:AE3"/>
    <mergeCell ref="AF3:AJ3"/>
    <mergeCell ref="AP3:AT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2"/>
  </sheetPr>
  <dimension ref="Q86"/>
  <sheetViews>
    <sheetView showGridLines="0" tabSelected="1" zoomScale="80" zoomScaleNormal="80" workbookViewId="0">
      <selection activeCell="B1" sqref="B1"/>
    </sheetView>
  </sheetViews>
  <sheetFormatPr defaultColWidth="9.140625" defaultRowHeight="15"/>
  <cols>
    <col min="1" max="16384" width="9.140625" style="396"/>
  </cols>
  <sheetData>
    <row r="86" spans="17:17">
      <c r="Q86" s="396">
        <v>111</v>
      </c>
    </row>
  </sheetData>
  <sheetProtection formatCells="0" selectLockedCells="1" selectUnlockedCell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3"/>
  </sheetPr>
  <dimension ref="A1:K88"/>
  <sheetViews>
    <sheetView showGridLines="0" workbookViewId="0">
      <pane xSplit="2" ySplit="1" topLeftCell="C2" activePane="bottomRight" state="frozen"/>
      <selection activeCell="B6" sqref="B6"/>
      <selection pane="topRight" activeCell="B6" sqref="B6"/>
      <selection pane="bottomLeft" activeCell="B6" sqref="B6"/>
      <selection pane="bottomRight" activeCell="B5" sqref="B5"/>
    </sheetView>
  </sheetViews>
  <sheetFormatPr defaultRowHeight="15"/>
  <cols>
    <col min="1" max="1" width="14.28515625" style="221" bestFit="1" customWidth="1"/>
    <col min="2" max="2" width="30.140625" style="221" bestFit="1" customWidth="1"/>
    <col min="3" max="4" width="12.140625" style="221" customWidth="1"/>
    <col min="5" max="6" width="11.140625" style="221" customWidth="1"/>
    <col min="7" max="7" width="11.140625" style="221" bestFit="1" customWidth="1"/>
    <col min="8" max="9" width="11.140625" style="221" customWidth="1"/>
    <col min="10" max="10" width="11.85546875" style="221" bestFit="1" customWidth="1"/>
    <col min="11" max="11" width="11.7109375" style="221" customWidth="1"/>
    <col min="12" max="12" width="12.5703125" style="221" bestFit="1" customWidth="1"/>
    <col min="13" max="13" width="9.7109375" style="221" bestFit="1" customWidth="1"/>
    <col min="14" max="15" width="12.5703125" style="221" bestFit="1" customWidth="1"/>
    <col min="16" max="16" width="9.7109375" style="221" bestFit="1" customWidth="1"/>
    <col min="17" max="18" width="12.5703125" style="221" bestFit="1" customWidth="1"/>
    <col min="19" max="19" width="9.5703125" style="221" bestFit="1" customWidth="1"/>
    <col min="20" max="21" width="9.7109375" style="221" bestFit="1" customWidth="1"/>
    <col min="22" max="25" width="9.140625" style="221"/>
    <col min="26" max="26" width="12" style="221" bestFit="1" customWidth="1"/>
    <col min="27" max="27" width="9.5703125" style="221" bestFit="1" customWidth="1"/>
    <col min="28" max="16384" width="9.140625" style="221"/>
  </cols>
  <sheetData>
    <row r="1" spans="2:11" hidden="1"/>
    <row r="3" spans="2:11" ht="15.75" thickBot="1"/>
    <row r="4" spans="2:11" ht="17.25" customHeight="1" thickBot="1">
      <c r="B4" s="329" t="s">
        <v>197</v>
      </c>
      <c r="C4" s="330">
        <v>26</v>
      </c>
      <c r="D4" s="330">
        <v>25</v>
      </c>
      <c r="E4" s="330">
        <v>25</v>
      </c>
      <c r="F4" s="330">
        <v>25</v>
      </c>
      <c r="G4" s="330">
        <v>26</v>
      </c>
      <c r="H4" s="330">
        <v>25</v>
      </c>
      <c r="I4" s="330">
        <f>+'Tenurewise KPI'!A3</f>
        <v>25</v>
      </c>
      <c r="J4" s="331" t="s">
        <v>293</v>
      </c>
      <c r="K4" s="332" t="s">
        <v>294</v>
      </c>
    </row>
    <row r="5" spans="2:11" ht="21" customHeight="1" thickTop="1" thickBot="1">
      <c r="B5" s="356" t="s">
        <v>91</v>
      </c>
      <c r="C5" s="357">
        <v>45078</v>
      </c>
      <c r="D5" s="357">
        <v>45292</v>
      </c>
      <c r="E5" s="357">
        <v>45323</v>
      </c>
      <c r="F5" s="357">
        <v>45352</v>
      </c>
      <c r="G5" s="357">
        <v>45383</v>
      </c>
      <c r="H5" s="357">
        <v>45413</v>
      </c>
      <c r="I5" s="357">
        <v>45444</v>
      </c>
      <c r="J5" s="357" t="s">
        <v>291</v>
      </c>
      <c r="K5" s="358" t="s">
        <v>291</v>
      </c>
    </row>
    <row r="6" spans="2:11" ht="15.75" thickTop="1">
      <c r="B6" s="333" t="s">
        <v>30</v>
      </c>
      <c r="C6" s="327">
        <v>129</v>
      </c>
      <c r="D6" s="327">
        <v>127</v>
      </c>
      <c r="E6" s="327">
        <v>129</v>
      </c>
      <c r="F6" s="327">
        <v>127</v>
      </c>
      <c r="G6" s="327">
        <v>121</v>
      </c>
      <c r="H6" s="327">
        <v>100</v>
      </c>
      <c r="I6" s="327">
        <f ca="1">'Tenurewise KPI'!B7</f>
        <v>105</v>
      </c>
      <c r="J6" s="328">
        <f ca="1">IFERROR(I6/C6-1,"")</f>
        <v>-0.18604651162790697</v>
      </c>
      <c r="K6" s="334">
        <f ca="1">IFERROR(I6/H6-1,"")</f>
        <v>5.0000000000000044E-2</v>
      </c>
    </row>
    <row r="7" spans="2:11">
      <c r="B7" s="333" t="s">
        <v>36</v>
      </c>
      <c r="C7" s="327">
        <v>144.88461538461539</v>
      </c>
      <c r="D7" s="327">
        <v>122.20000000000002</v>
      </c>
      <c r="E7" s="327">
        <v>124.60000000000001</v>
      </c>
      <c r="F7" s="327">
        <v>126.08</v>
      </c>
      <c r="G7" s="327">
        <v>119.11538461538461</v>
      </c>
      <c r="H7" s="327">
        <v>108.32000000000001</v>
      </c>
      <c r="I7" s="327">
        <f ca="1">'Tenurewise KPI'!B8</f>
        <v>104.92</v>
      </c>
      <c r="J7" s="328">
        <f t="shared" ref="J7:J70" ca="1" si="0">IFERROR(I7/C7-1,"")</f>
        <v>-0.27583753650119458</v>
      </c>
      <c r="K7" s="334">
        <f t="shared" ref="K7:K70" ca="1" si="1">IFERROR(I7/H7-1,"")</f>
        <v>-3.1388478581979351E-2</v>
      </c>
    </row>
    <row r="8" spans="2:11">
      <c r="B8" s="333" t="s">
        <v>31</v>
      </c>
      <c r="C8" s="327">
        <v>123.5</v>
      </c>
      <c r="D8" s="327">
        <v>111.92</v>
      </c>
      <c r="E8" s="327">
        <v>110.28</v>
      </c>
      <c r="F8" s="327">
        <v>112.83999999999999</v>
      </c>
      <c r="G8" s="327">
        <v>104.42307692307693</v>
      </c>
      <c r="H8" s="327">
        <v>91.240000000000009</v>
      </c>
      <c r="I8" s="327">
        <f ca="1">'Tenurewise KPI'!B9</f>
        <v>92.84</v>
      </c>
      <c r="J8" s="328">
        <f t="shared" ca="1" si="0"/>
        <v>-0.24825910931174089</v>
      </c>
      <c r="K8" s="334">
        <f t="shared" ca="1" si="1"/>
        <v>1.7536168347216163E-2</v>
      </c>
    </row>
    <row r="9" spans="2:11">
      <c r="B9" s="333" t="s">
        <v>32</v>
      </c>
      <c r="C9" s="336">
        <v>0.14759755773825323</v>
      </c>
      <c r="D9" s="336">
        <v>8.4124386252045991E-2</v>
      </c>
      <c r="E9" s="336">
        <v>0.11492776886035316</v>
      </c>
      <c r="F9" s="336">
        <v>0.10501269035533001</v>
      </c>
      <c r="G9" s="336">
        <v>0.12334517274782031</v>
      </c>
      <c r="H9" s="336">
        <v>0.15768094534711963</v>
      </c>
      <c r="I9" s="336">
        <f ca="1">'Tenurewise KPI'!B10</f>
        <v>0.11513534121235225</v>
      </c>
      <c r="J9" s="328">
        <f t="shared" ca="1" si="0"/>
        <v>-0.21993735549113125</v>
      </c>
      <c r="K9" s="334">
        <f t="shared" ca="1" si="1"/>
        <v>-0.26982083371651067</v>
      </c>
    </row>
    <row r="10" spans="2:11">
      <c r="B10" s="333"/>
      <c r="C10" s="327">
        <v>0</v>
      </c>
      <c r="D10" s="327">
        <v>0</v>
      </c>
      <c r="E10" s="327">
        <v>0</v>
      </c>
      <c r="F10" s="327">
        <v>0</v>
      </c>
      <c r="G10" s="327">
        <v>0</v>
      </c>
      <c r="H10" s="327">
        <v>0</v>
      </c>
      <c r="I10" s="327">
        <f>'Tenurewise KPI'!B11</f>
        <v>0</v>
      </c>
      <c r="J10" s="328" t="str">
        <f t="shared" si="0"/>
        <v/>
      </c>
      <c r="K10" s="334" t="str">
        <f t="shared" si="1"/>
        <v/>
      </c>
    </row>
    <row r="11" spans="2:11" hidden="1">
      <c r="B11" s="333"/>
      <c r="C11" s="327">
        <v>0</v>
      </c>
      <c r="D11" s="327">
        <v>0</v>
      </c>
      <c r="E11" s="327">
        <v>0</v>
      </c>
      <c r="F11" s="327">
        <v>0</v>
      </c>
      <c r="G11" s="327">
        <v>0</v>
      </c>
      <c r="H11" s="327">
        <v>0</v>
      </c>
      <c r="I11" s="327">
        <f>'Tenurewise KPI'!B12</f>
        <v>0</v>
      </c>
      <c r="J11" s="328" t="str">
        <f t="shared" si="0"/>
        <v/>
      </c>
      <c r="K11" s="334" t="str">
        <f t="shared" si="1"/>
        <v/>
      </c>
    </row>
    <row r="12" spans="2:11" hidden="1">
      <c r="B12" s="333"/>
      <c r="C12" s="327">
        <v>0</v>
      </c>
      <c r="D12" s="327">
        <v>0</v>
      </c>
      <c r="E12" s="327">
        <v>0</v>
      </c>
      <c r="F12" s="327">
        <v>0</v>
      </c>
      <c r="G12" s="327">
        <v>0</v>
      </c>
      <c r="H12" s="327">
        <v>0</v>
      </c>
      <c r="I12" s="327">
        <f>'Tenurewise KPI'!B13</f>
        <v>0</v>
      </c>
      <c r="J12" s="328" t="str">
        <f t="shared" si="0"/>
        <v/>
      </c>
      <c r="K12" s="334" t="str">
        <f t="shared" si="1"/>
        <v/>
      </c>
    </row>
    <row r="13" spans="2:11" hidden="1">
      <c r="B13" s="333"/>
      <c r="C13" s="327">
        <v>0</v>
      </c>
      <c r="D13" s="327">
        <v>0</v>
      </c>
      <c r="E13" s="327">
        <v>0</v>
      </c>
      <c r="F13" s="327">
        <v>0</v>
      </c>
      <c r="G13" s="327">
        <v>0</v>
      </c>
      <c r="H13" s="327">
        <v>0</v>
      </c>
      <c r="I13" s="327">
        <f>'Tenurewise KPI'!B14</f>
        <v>0</v>
      </c>
      <c r="J13" s="328" t="str">
        <f t="shared" si="0"/>
        <v/>
      </c>
      <c r="K13" s="334" t="str">
        <f t="shared" si="1"/>
        <v/>
      </c>
    </row>
    <row r="14" spans="2:11">
      <c r="B14" s="333" t="s">
        <v>37</v>
      </c>
      <c r="C14" s="327">
        <v>17173</v>
      </c>
      <c r="D14" s="327">
        <v>12499</v>
      </c>
      <c r="E14" s="327">
        <v>12681</v>
      </c>
      <c r="F14" s="327">
        <v>11862</v>
      </c>
      <c r="G14" s="327">
        <v>13614</v>
      </c>
      <c r="H14" s="327">
        <v>11044</v>
      </c>
      <c r="I14" s="327">
        <f ca="1">'Tenurewise KPI'!B15</f>
        <v>9820</v>
      </c>
      <c r="J14" s="328">
        <f t="shared" ca="1" si="0"/>
        <v>-0.42817213067023818</v>
      </c>
      <c r="K14" s="334">
        <f t="shared" ca="1" si="1"/>
        <v>-0.11082940963419052</v>
      </c>
    </row>
    <row r="15" spans="2:11">
      <c r="B15" s="333" t="s">
        <v>103</v>
      </c>
      <c r="C15" s="327">
        <v>660.49999999999989</v>
      </c>
      <c r="D15" s="327">
        <v>499.96000000000004</v>
      </c>
      <c r="E15" s="327">
        <v>507.24</v>
      </c>
      <c r="F15" s="327">
        <v>474.48</v>
      </c>
      <c r="G15" s="327">
        <v>523.61538461538464</v>
      </c>
      <c r="H15" s="327">
        <v>441.76</v>
      </c>
      <c r="I15" s="327">
        <f ca="1">'Tenurewise KPI'!B16</f>
        <v>392.79999999999995</v>
      </c>
      <c r="J15" s="328">
        <f t="shared" ca="1" si="0"/>
        <v>-0.40529901589704764</v>
      </c>
      <c r="K15" s="334">
        <f t="shared" ca="1" si="1"/>
        <v>-0.11082940963419063</v>
      </c>
    </row>
    <row r="16" spans="2:11">
      <c r="B16" s="333" t="s">
        <v>104</v>
      </c>
      <c r="C16" s="327">
        <v>5.3481781376518214</v>
      </c>
      <c r="D16" s="327">
        <v>4.4671193709792716</v>
      </c>
      <c r="E16" s="327">
        <v>4.5995647442872691</v>
      </c>
      <c r="F16" s="327">
        <v>4.2048918823112373</v>
      </c>
      <c r="G16" s="327">
        <v>5.0143646408839775</v>
      </c>
      <c r="H16" s="327">
        <v>4.8417360806663741</v>
      </c>
      <c r="I16" s="327">
        <f ca="1">'Tenurewise KPI'!B17</f>
        <v>4.2309349418354154</v>
      </c>
      <c r="J16" s="328">
        <f t="shared" ca="1" si="0"/>
        <v>-0.20890164221548246</v>
      </c>
      <c r="K16" s="334">
        <f t="shared" ca="1" si="1"/>
        <v>-0.12615333191537637</v>
      </c>
    </row>
    <row r="17" spans="1:11">
      <c r="B17" s="333" t="s">
        <v>105</v>
      </c>
      <c r="C17" s="336">
        <v>3.5200605601816808E-2</v>
      </c>
      <c r="D17" s="336">
        <v>4.2643411472917822E-2</v>
      </c>
      <c r="E17" s="336">
        <v>4.1518807665010649E-2</v>
      </c>
      <c r="F17" s="336">
        <v>8.2869667846906081E-2</v>
      </c>
      <c r="G17" s="336">
        <v>2.725135889525488E-2</v>
      </c>
      <c r="H17" s="336">
        <v>3.0876494023904383E-2</v>
      </c>
      <c r="I17" s="336">
        <f ca="1">'Tenurewise KPI'!B18</f>
        <v>4.7505091649694492E-2</v>
      </c>
      <c r="J17" s="328">
        <f t="shared" ca="1" si="0"/>
        <v>0.34955324880099825</v>
      </c>
      <c r="K17" s="334">
        <f t="shared" ca="1" si="1"/>
        <v>0.53855200052558927</v>
      </c>
    </row>
    <row r="18" spans="1:11">
      <c r="B18" s="333"/>
      <c r="C18" s="327"/>
      <c r="D18" s="327"/>
      <c r="E18" s="327"/>
      <c r="F18" s="327"/>
      <c r="G18" s="327"/>
      <c r="H18" s="327"/>
      <c r="I18" s="327"/>
      <c r="J18" s="328" t="str">
        <f t="shared" si="0"/>
        <v/>
      </c>
      <c r="K18" s="334" t="str">
        <f t="shared" si="1"/>
        <v/>
      </c>
    </row>
    <row r="19" spans="1:11" hidden="1">
      <c r="B19" s="333"/>
      <c r="C19" s="327">
        <v>0</v>
      </c>
      <c r="D19" s="327">
        <v>0</v>
      </c>
      <c r="E19" s="327">
        <v>0</v>
      </c>
      <c r="F19" s="327">
        <v>0</v>
      </c>
      <c r="G19" s="327">
        <v>0</v>
      </c>
      <c r="H19" s="327">
        <v>0</v>
      </c>
      <c r="I19" s="327">
        <f>'Tenurewise KPI'!B20</f>
        <v>0</v>
      </c>
      <c r="J19" s="328" t="str">
        <f t="shared" si="0"/>
        <v/>
      </c>
      <c r="K19" s="334" t="str">
        <f t="shared" si="1"/>
        <v/>
      </c>
    </row>
    <row r="20" spans="1:11">
      <c r="B20" s="333" t="s">
        <v>38</v>
      </c>
      <c r="C20" s="327">
        <v>655378.41480769229</v>
      </c>
      <c r="D20" s="327">
        <v>653191.35320000001</v>
      </c>
      <c r="E20" s="327">
        <v>605665.43819999998</v>
      </c>
      <c r="F20" s="327">
        <v>892378.26419999998</v>
      </c>
      <c r="G20" s="327">
        <v>385721.33192307688</v>
      </c>
      <c r="H20" s="327">
        <v>467897.0894</v>
      </c>
      <c r="I20" s="327">
        <f ca="1">'Tenurewise KPI'!B21</f>
        <v>626616.74239999999</v>
      </c>
      <c r="J20" s="328">
        <f t="shared" ca="1" si="0"/>
        <v>-4.388559610424736E-2</v>
      </c>
      <c r="K20" s="334">
        <f t="shared" ca="1" si="1"/>
        <v>0.3392191500988635</v>
      </c>
    </row>
    <row r="21" spans="1:11">
      <c r="B21" s="333" t="s">
        <v>39</v>
      </c>
      <c r="C21" s="327">
        <v>251222.65384615381</v>
      </c>
      <c r="D21" s="327">
        <v>255868.79999999999</v>
      </c>
      <c r="E21" s="327">
        <v>260678.37999999998</v>
      </c>
      <c r="F21" s="327">
        <v>597633.84000000008</v>
      </c>
      <c r="G21" s="327">
        <v>146868.05769230766</v>
      </c>
      <c r="H21" s="327">
        <v>190497.81999999998</v>
      </c>
      <c r="I21" s="327">
        <f ca="1">'Tenurewise KPI'!B22</f>
        <v>267252.71999999997</v>
      </c>
      <c r="J21" s="328">
        <f t="shared" ca="1" si="0"/>
        <v>6.3808203234978933E-2</v>
      </c>
      <c r="K21" s="334">
        <f t="shared" ca="1" si="1"/>
        <v>0.40291747170650027</v>
      </c>
    </row>
    <row r="22" spans="1:11">
      <c r="B22" s="333" t="s">
        <v>40</v>
      </c>
      <c r="C22" s="327">
        <v>23.25</v>
      </c>
      <c r="D22" s="327">
        <v>21.32</v>
      </c>
      <c r="E22" s="327">
        <v>21.060000000000002</v>
      </c>
      <c r="F22" s="327">
        <v>39.319999999999993</v>
      </c>
      <c r="G22" s="327">
        <v>14.269230769230766</v>
      </c>
      <c r="H22" s="327">
        <v>13.64</v>
      </c>
      <c r="I22" s="327">
        <f ca="1">'Tenurewise KPI'!B23</f>
        <v>18.659999999999997</v>
      </c>
      <c r="J22" s="328">
        <f t="shared" ca="1" si="0"/>
        <v>-0.19741935483870987</v>
      </c>
      <c r="K22" s="334">
        <f t="shared" ca="1" si="1"/>
        <v>0.36803519061583545</v>
      </c>
    </row>
    <row r="23" spans="1:11">
      <c r="B23" s="333" t="s">
        <v>64</v>
      </c>
      <c r="C23" s="327">
        <v>4.1722856384390763</v>
      </c>
      <c r="D23" s="327">
        <v>4.3617021276595738</v>
      </c>
      <c r="E23" s="327">
        <v>4.2255216693418935</v>
      </c>
      <c r="F23" s="327">
        <v>7.7966370558375635</v>
      </c>
      <c r="G23" s="327">
        <v>3.1146270584436553</v>
      </c>
      <c r="H23" s="327">
        <v>3.1480797636632198</v>
      </c>
      <c r="I23" s="327">
        <f ca="1">'Tenurewise KPI'!B24</f>
        <v>4.4462447579107893</v>
      </c>
      <c r="J23" s="328">
        <f t="shared" ca="1" si="0"/>
        <v>6.5661640456190273E-2</v>
      </c>
      <c r="K23" s="334">
        <f t="shared" ca="1" si="1"/>
        <v>0.412367249785621</v>
      </c>
    </row>
    <row r="24" spans="1:11">
      <c r="A24" s="271"/>
      <c r="B24" s="333" t="s">
        <v>185</v>
      </c>
      <c r="C24" s="327">
        <v>411612.66033150826</v>
      </c>
      <c r="D24" s="327">
        <v>430054.01969442685</v>
      </c>
      <c r="E24" s="327">
        <v>410005.55288181687</v>
      </c>
      <c r="F24" s="327">
        <v>719438.99108486564</v>
      </c>
      <c r="G24" s="327">
        <v>258118.66359647614</v>
      </c>
      <c r="H24" s="327">
        <v>276455.58646173449</v>
      </c>
      <c r="I24" s="327">
        <f>'Tenurewise KPI'!B25</f>
        <v>436577.55853702145</v>
      </c>
      <c r="J24" s="328">
        <f t="shared" si="0"/>
        <v>6.0651434252305902E-2</v>
      </c>
      <c r="K24" s="334">
        <f t="shared" si="1"/>
        <v>0.57919600802659188</v>
      </c>
    </row>
    <row r="25" spans="1:11">
      <c r="B25" s="333"/>
      <c r="C25" s="327">
        <v>0</v>
      </c>
      <c r="D25" s="327">
        <v>0</v>
      </c>
      <c r="E25" s="327">
        <v>0</v>
      </c>
      <c r="F25" s="327">
        <v>0</v>
      </c>
      <c r="G25" s="327">
        <v>0</v>
      </c>
      <c r="H25" s="327">
        <v>0</v>
      </c>
      <c r="I25" s="327">
        <f>'Tenurewise KPI'!B26</f>
        <v>0</v>
      </c>
      <c r="J25" s="328" t="str">
        <f t="shared" si="0"/>
        <v/>
      </c>
      <c r="K25" s="334" t="str">
        <f t="shared" si="1"/>
        <v/>
      </c>
    </row>
    <row r="26" spans="1:11">
      <c r="B26" s="333" t="s">
        <v>65</v>
      </c>
      <c r="C26" s="327">
        <v>5306.7078122080347</v>
      </c>
      <c r="D26" s="327">
        <v>5836.2343924231591</v>
      </c>
      <c r="E26" s="327">
        <v>5492.0696245919471</v>
      </c>
      <c r="F26" s="327">
        <v>7908.3504448777039</v>
      </c>
      <c r="G26" s="327">
        <v>3693.832276243093</v>
      </c>
      <c r="H26" s="327">
        <v>5128.2013305567725</v>
      </c>
      <c r="I26" s="327">
        <f ca="1">'Tenurewise KPI'!B27</f>
        <v>6749.4263507108999</v>
      </c>
      <c r="J26" s="328">
        <f t="shared" ca="1" si="0"/>
        <v>0.27186696338997662</v>
      </c>
      <c r="K26" s="334">
        <f t="shared" ca="1" si="1"/>
        <v>0.31613911304416553</v>
      </c>
    </row>
    <row r="27" spans="1:11">
      <c r="B27" s="333" t="s">
        <v>41</v>
      </c>
      <c r="C27" s="327">
        <v>2034.1915291186544</v>
      </c>
      <c r="D27" s="327">
        <v>2286.1758398856323</v>
      </c>
      <c r="E27" s="327">
        <v>2363.7865433442144</v>
      </c>
      <c r="F27" s="327">
        <v>5296.2942219071265</v>
      </c>
      <c r="G27" s="327">
        <v>1406.4712707182316</v>
      </c>
      <c r="H27" s="327">
        <v>2087.8761508110474</v>
      </c>
      <c r="I27" s="327">
        <f ca="1">'Tenurewise KPI'!B28</f>
        <v>2878.6376561826796</v>
      </c>
      <c r="J27" s="328">
        <f t="shared" ca="1" si="0"/>
        <v>0.41512616436363525</v>
      </c>
      <c r="K27" s="334">
        <f t="shared" ca="1" si="1"/>
        <v>0.37873966090587152</v>
      </c>
    </row>
    <row r="28" spans="1:11">
      <c r="B28" s="333" t="s">
        <v>89</v>
      </c>
      <c r="C28" s="362">
        <v>0.18825910931174089</v>
      </c>
      <c r="D28" s="362">
        <v>0.19049320943531092</v>
      </c>
      <c r="E28" s="362">
        <v>0.19096844396082702</v>
      </c>
      <c r="F28" s="362">
        <v>0.34845799361928392</v>
      </c>
      <c r="G28" s="362">
        <v>0.13664825046040513</v>
      </c>
      <c r="H28" s="362">
        <v>0.14949583516001752</v>
      </c>
      <c r="I28" s="362">
        <f ca="1">'Tenurewise KPI'!B29</f>
        <v>0.20099095217578625</v>
      </c>
      <c r="J28" s="328">
        <f t="shared" ca="1" si="0"/>
        <v>6.7629358869230272E-2</v>
      </c>
      <c r="K28" s="334">
        <f t="shared" ca="1" si="1"/>
        <v>0.34445853933421833</v>
      </c>
    </row>
    <row r="29" spans="1:11">
      <c r="B29" s="333" t="s">
        <v>42</v>
      </c>
      <c r="C29" s="362">
        <v>0.16047252455534908</v>
      </c>
      <c r="D29" s="362">
        <v>0.17446808510638295</v>
      </c>
      <c r="E29" s="362">
        <v>0.16902086677367578</v>
      </c>
      <c r="F29" s="362">
        <v>0.31186548223350247</v>
      </c>
      <c r="G29" s="362">
        <v>0.11979334840167902</v>
      </c>
      <c r="H29" s="362">
        <v>0.12592319054652881</v>
      </c>
      <c r="I29" s="362">
        <f ca="1">'Tenurewise KPI'!B30</f>
        <v>0.17784979031643153</v>
      </c>
      <c r="J29" s="328">
        <f t="shared" ca="1" si="0"/>
        <v>0.10828810607443762</v>
      </c>
      <c r="K29" s="334">
        <f t="shared" ca="1" si="1"/>
        <v>0.41236724978562034</v>
      </c>
    </row>
    <row r="30" spans="1:11">
      <c r="B30" s="333" t="s">
        <v>184</v>
      </c>
      <c r="C30" s="327">
        <v>3332.8960350729412</v>
      </c>
      <c r="D30" s="327">
        <v>3842.5126849037424</v>
      </c>
      <c r="E30" s="327">
        <v>3717.8595654861883</v>
      </c>
      <c r="F30" s="327">
        <v>6375.7443378665876</v>
      </c>
      <c r="G30" s="327">
        <v>2471.8546053437858</v>
      </c>
      <c r="H30" s="327">
        <v>3029.9823154508381</v>
      </c>
      <c r="I30" s="327">
        <f ca="1">'Tenurewise KPI'!B31</f>
        <v>4702.4726253449098</v>
      </c>
      <c r="J30" s="328">
        <f t="shared" ca="1" si="0"/>
        <v>0.41092688636535746</v>
      </c>
      <c r="K30" s="334">
        <f t="shared" ca="1" si="1"/>
        <v>0.55198022158925308</v>
      </c>
    </row>
    <row r="31" spans="1:11">
      <c r="B31" s="363" t="s">
        <v>43</v>
      </c>
      <c r="C31" s="364">
        <v>17039838.785</v>
      </c>
      <c r="D31" s="364">
        <v>16329783.83</v>
      </c>
      <c r="E31" s="364">
        <v>15141635.955000002</v>
      </c>
      <c r="F31" s="364">
        <v>22309456.604999997</v>
      </c>
      <c r="G31" s="364">
        <v>10028754.630000001</v>
      </c>
      <c r="H31" s="364">
        <v>11697427.235000001</v>
      </c>
      <c r="I31" s="364">
        <f ca="1">'Tenurewise KPI'!B32</f>
        <v>15665418.560000001</v>
      </c>
      <c r="J31" s="328">
        <f t="shared" ca="1" si="0"/>
        <v>-8.065922702331485E-2</v>
      </c>
      <c r="K31" s="334">
        <f t="shared" ca="1" si="1"/>
        <v>0.3392191500988635</v>
      </c>
    </row>
    <row r="32" spans="1:11" hidden="1">
      <c r="B32" s="333" t="s">
        <v>44</v>
      </c>
      <c r="C32" s="327">
        <v>0</v>
      </c>
      <c r="D32" s="327">
        <v>0</v>
      </c>
      <c r="E32" s="327">
        <v>0</v>
      </c>
      <c r="F32" s="327">
        <v>0</v>
      </c>
      <c r="G32" s="327">
        <v>0</v>
      </c>
      <c r="H32" s="327">
        <v>0</v>
      </c>
      <c r="I32" s="327">
        <f ca="1">'Tenurewise KPI'!B33</f>
        <v>0</v>
      </c>
      <c r="J32" s="328" t="str">
        <f t="shared" ca="1" si="0"/>
        <v/>
      </c>
      <c r="K32" s="334" t="str">
        <f t="shared" ca="1" si="1"/>
        <v/>
      </c>
    </row>
    <row r="33" spans="2:11" hidden="1">
      <c r="B33" s="333" t="s">
        <v>33</v>
      </c>
      <c r="C33" s="327">
        <v>0</v>
      </c>
      <c r="D33" s="327">
        <v>0</v>
      </c>
      <c r="E33" s="327">
        <v>0</v>
      </c>
      <c r="F33" s="327">
        <v>0</v>
      </c>
      <c r="G33" s="327">
        <v>0</v>
      </c>
      <c r="H33" s="327">
        <v>0</v>
      </c>
      <c r="I33" s="327">
        <f ca="1">'Tenurewise KPI'!B34</f>
        <v>0</v>
      </c>
      <c r="J33" s="328" t="str">
        <f t="shared" ca="1" si="0"/>
        <v/>
      </c>
      <c r="K33" s="334" t="str">
        <f t="shared" ca="1" si="1"/>
        <v/>
      </c>
    </row>
    <row r="34" spans="2:11">
      <c r="B34" s="333" t="s">
        <v>45</v>
      </c>
      <c r="C34" s="327">
        <v>5078399.2850000001</v>
      </c>
      <c r="D34" s="327">
        <v>4537145.91</v>
      </c>
      <c r="E34" s="327">
        <v>4323908.6949999994</v>
      </c>
      <c r="F34" s="327">
        <v>3009889.38</v>
      </c>
      <c r="G34" s="327">
        <v>3051707.8499999996</v>
      </c>
      <c r="H34" s="327">
        <v>3770662.165</v>
      </c>
      <c r="I34" s="327">
        <f ca="1">'Tenurewise KPI'!B35</f>
        <v>4583771.0199999996</v>
      </c>
      <c r="J34" s="328">
        <f t="shared" ca="1" si="0"/>
        <v>-9.7398459089457101E-2</v>
      </c>
      <c r="K34" s="334">
        <f t="shared" ca="1" si="1"/>
        <v>0.2156408660917517</v>
      </c>
    </row>
    <row r="35" spans="2:11">
      <c r="B35" s="333" t="s">
        <v>33</v>
      </c>
      <c r="C35" s="336">
        <v>0.29803094671708186</v>
      </c>
      <c r="D35" s="336">
        <v>0.27784482374253205</v>
      </c>
      <c r="E35" s="336">
        <v>0.28556416941012097</v>
      </c>
      <c r="F35" s="336">
        <v>0.13491540530509485</v>
      </c>
      <c r="G35" s="336">
        <v>0.30429579370414805</v>
      </c>
      <c r="H35" s="336">
        <v>0.32234970042966032</v>
      </c>
      <c r="I35" s="336">
        <f ca="1">'Tenurewise KPI'!B36</f>
        <v>0.29260443967352245</v>
      </c>
      <c r="J35" s="328">
        <f t="shared" ca="1" si="0"/>
        <v>-1.8207864328635415E-2</v>
      </c>
      <c r="K35" s="334">
        <f t="shared" ca="1" si="1"/>
        <v>-9.2276371643871147E-2</v>
      </c>
    </row>
    <row r="36" spans="2:11">
      <c r="B36" s="333" t="s">
        <v>46</v>
      </c>
      <c r="C36" s="327">
        <v>6601438</v>
      </c>
      <c r="D36" s="327">
        <v>6732033.6900000004</v>
      </c>
      <c r="E36" s="327">
        <v>5527026.2600000007</v>
      </c>
      <c r="F36" s="327">
        <v>5494511.2249999996</v>
      </c>
      <c r="G36" s="327">
        <v>3934299.7800000003</v>
      </c>
      <c r="H36" s="327">
        <v>3837937.5600000005</v>
      </c>
      <c r="I36" s="327">
        <f ca="1">'Tenurewise KPI'!B37</f>
        <v>4573070.04</v>
      </c>
      <c r="J36" s="328">
        <f t="shared" ca="1" si="0"/>
        <v>-0.30726153301750314</v>
      </c>
      <c r="K36" s="334">
        <f t="shared" ca="1" si="1"/>
        <v>0.19154362688485205</v>
      </c>
    </row>
    <row r="37" spans="2:11">
      <c r="B37" s="333" t="s">
        <v>33</v>
      </c>
      <c r="C37" s="336">
        <v>0.38741199862824877</v>
      </c>
      <c r="D37" s="336">
        <v>0.41225491776764078</v>
      </c>
      <c r="E37" s="336">
        <v>0.36502173717727582</v>
      </c>
      <c r="F37" s="336">
        <v>0.24628619702770213</v>
      </c>
      <c r="G37" s="336">
        <v>0.39230192832028637</v>
      </c>
      <c r="H37" s="336">
        <v>0.32810099886891925</v>
      </c>
      <c r="I37" s="336">
        <f ca="1">'Tenurewise KPI'!B38</f>
        <v>0.29192134397716341</v>
      </c>
      <c r="J37" s="328">
        <f t="shared" ca="1" si="0"/>
        <v>-0.24648347234778312</v>
      </c>
      <c r="K37" s="334">
        <f t="shared" ca="1" si="1"/>
        <v>-0.11026987121794807</v>
      </c>
    </row>
    <row r="38" spans="2:11">
      <c r="B38" s="333" t="s">
        <v>95</v>
      </c>
      <c r="C38" s="327">
        <v>463626</v>
      </c>
      <c r="D38" s="327">
        <v>4828209</v>
      </c>
      <c r="E38" s="327">
        <v>5181382</v>
      </c>
      <c r="F38" s="327">
        <v>74000</v>
      </c>
      <c r="G38" s="327">
        <v>186312</v>
      </c>
      <c r="H38" s="327">
        <v>347699.51</v>
      </c>
      <c r="I38" s="327">
        <f ca="1">'Tenurewise KPI'!B39</f>
        <v>1154976</v>
      </c>
      <c r="J38" s="328">
        <f t="shared" ca="1" si="0"/>
        <v>1.491180391091095</v>
      </c>
      <c r="K38" s="334">
        <f t="shared" ca="1" si="1"/>
        <v>2.321764819283179</v>
      </c>
    </row>
    <row r="39" spans="2:11">
      <c r="B39" s="333" t="s">
        <v>33</v>
      </c>
      <c r="C39" s="336">
        <v>2.7208356009102933E-2</v>
      </c>
      <c r="D39" s="336">
        <v>0.29566888638966143</v>
      </c>
      <c r="E39" s="336">
        <v>0.34219433193340165</v>
      </c>
      <c r="F39" s="336">
        <v>3.3169790421258005E-3</v>
      </c>
      <c r="G39" s="336">
        <v>1.8577780280182206E-2</v>
      </c>
      <c r="H39" s="336">
        <v>2.9724443077503784E-2</v>
      </c>
      <c r="I39" s="336">
        <f ca="1">'Tenurewise KPI'!B40</f>
        <v>7.3727745963271599E-2</v>
      </c>
      <c r="J39" s="328">
        <f t="shared" ca="1" si="0"/>
        <v>1.7097464447541393</v>
      </c>
      <c r="K39" s="334">
        <f t="shared" ca="1" si="1"/>
        <v>1.48037434279368</v>
      </c>
    </row>
    <row r="40" spans="2:11">
      <c r="B40" s="333" t="s">
        <v>47</v>
      </c>
      <c r="C40" s="327">
        <v>4896375.5</v>
      </c>
      <c r="D40" s="327">
        <v>232395.22999999998</v>
      </c>
      <c r="E40" s="327">
        <v>109319</v>
      </c>
      <c r="F40" s="327">
        <v>13731056</v>
      </c>
      <c r="G40" s="327">
        <v>2856435</v>
      </c>
      <c r="H40" s="327">
        <v>3741128</v>
      </c>
      <c r="I40" s="327">
        <f ca="1">'Tenurewise KPI'!B41</f>
        <v>5353601.5</v>
      </c>
      <c r="J40" s="328">
        <f t="shared" ca="1" si="0"/>
        <v>9.3380501556712625E-2</v>
      </c>
      <c r="K40" s="334">
        <f t="shared" ca="1" si="1"/>
        <v>0.43101265179913661</v>
      </c>
    </row>
    <row r="41" spans="2:11">
      <c r="B41" s="333" t="s">
        <v>33</v>
      </c>
      <c r="C41" s="336">
        <v>0.28734869864556645</v>
      </c>
      <c r="D41" s="336">
        <v>1.423137210016576E-2</v>
      </c>
      <c r="E41" s="336">
        <v>7.2197614792014059E-3</v>
      </c>
      <c r="F41" s="336">
        <v>0.61548141862507733</v>
      </c>
      <c r="G41" s="336">
        <v>0.28482449769538332</v>
      </c>
      <c r="H41" s="336">
        <v>0.3198248576239166</v>
      </c>
      <c r="I41" s="336">
        <f ca="1">'Tenurewise KPI'!B42</f>
        <v>0.34174647038604244</v>
      </c>
      <c r="J41" s="328">
        <f t="shared" ca="1" si="0"/>
        <v>0.18930926778817114</v>
      </c>
      <c r="K41" s="334">
        <f t="shared" ca="1" si="1"/>
        <v>6.8542554587497362E-2</v>
      </c>
    </row>
    <row r="42" spans="2:11">
      <c r="B42" s="333"/>
      <c r="C42" s="327">
        <v>0</v>
      </c>
      <c r="D42" s="327">
        <v>0</v>
      </c>
      <c r="E42" s="327">
        <v>0</v>
      </c>
      <c r="F42" s="327">
        <v>0</v>
      </c>
      <c r="G42" s="327">
        <v>0</v>
      </c>
      <c r="H42" s="327">
        <v>0</v>
      </c>
      <c r="I42" s="327">
        <f>'Tenurewise KPI'!B43</f>
        <v>0</v>
      </c>
      <c r="J42" s="328" t="str">
        <f t="shared" si="0"/>
        <v/>
      </c>
      <c r="K42" s="334" t="str">
        <f t="shared" si="1"/>
        <v/>
      </c>
    </row>
    <row r="43" spans="2:11" hidden="1">
      <c r="B43" s="333"/>
      <c r="C43" s="327">
        <v>0</v>
      </c>
      <c r="D43" s="327">
        <v>0</v>
      </c>
      <c r="E43" s="327">
        <v>0</v>
      </c>
      <c r="F43" s="327">
        <v>0</v>
      </c>
      <c r="G43" s="327">
        <v>0</v>
      </c>
      <c r="H43" s="327">
        <v>0</v>
      </c>
      <c r="I43" s="327">
        <f>'Tenurewise KPI'!B44</f>
        <v>0</v>
      </c>
      <c r="J43" s="328" t="str">
        <f t="shared" si="0"/>
        <v/>
      </c>
      <c r="K43" s="334" t="str">
        <f t="shared" si="1"/>
        <v/>
      </c>
    </row>
    <row r="44" spans="2:11" hidden="1">
      <c r="B44" s="333"/>
      <c r="C44" s="327">
        <v>0</v>
      </c>
      <c r="D44" s="327">
        <v>0</v>
      </c>
      <c r="E44" s="327">
        <v>0</v>
      </c>
      <c r="F44" s="327">
        <v>0</v>
      </c>
      <c r="G44" s="327">
        <v>0</v>
      </c>
      <c r="H44" s="327">
        <v>0</v>
      </c>
      <c r="I44" s="327">
        <f>'Tenurewise KPI'!B45</f>
        <v>0</v>
      </c>
      <c r="J44" s="328" t="str">
        <f t="shared" si="0"/>
        <v/>
      </c>
      <c r="K44" s="334" t="str">
        <f t="shared" si="1"/>
        <v/>
      </c>
    </row>
    <row r="45" spans="2:11">
      <c r="B45" s="363" t="s">
        <v>48</v>
      </c>
      <c r="C45" s="364">
        <v>6531789</v>
      </c>
      <c r="D45" s="364">
        <v>6396720</v>
      </c>
      <c r="E45" s="364">
        <v>6516959.5</v>
      </c>
      <c r="F45" s="364">
        <v>14940846</v>
      </c>
      <c r="G45" s="364">
        <v>3818569.5</v>
      </c>
      <c r="H45" s="364">
        <v>4762445.5</v>
      </c>
      <c r="I45" s="364">
        <f ca="1">'Tenurewise KPI'!B46</f>
        <v>6681318</v>
      </c>
      <c r="J45" s="328">
        <f t="shared" ca="1" si="0"/>
        <v>2.2892503110556683E-2</v>
      </c>
      <c r="K45" s="334">
        <f t="shared" ca="1" si="1"/>
        <v>0.40291747170650027</v>
      </c>
    </row>
    <row r="46" spans="2:11" hidden="1">
      <c r="B46" s="333" t="s">
        <v>49</v>
      </c>
      <c r="C46" s="327">
        <v>0</v>
      </c>
      <c r="D46" s="327">
        <v>0</v>
      </c>
      <c r="E46" s="327">
        <v>0</v>
      </c>
      <c r="F46" s="327">
        <v>0</v>
      </c>
      <c r="G46" s="327">
        <v>0</v>
      </c>
      <c r="H46" s="327">
        <v>0</v>
      </c>
      <c r="I46" s="327">
        <f>'Tenurewise KPI'!B47</f>
        <v>0</v>
      </c>
      <c r="J46" s="328" t="str">
        <f t="shared" si="0"/>
        <v/>
      </c>
      <c r="K46" s="334" t="str">
        <f t="shared" si="1"/>
        <v/>
      </c>
    </row>
    <row r="47" spans="2:11" hidden="1">
      <c r="B47" s="333" t="s">
        <v>33</v>
      </c>
      <c r="C47" s="336">
        <v>0</v>
      </c>
      <c r="D47" s="336">
        <v>0</v>
      </c>
      <c r="E47" s="336">
        <v>0</v>
      </c>
      <c r="F47" s="336">
        <v>0</v>
      </c>
      <c r="G47" s="336">
        <v>0</v>
      </c>
      <c r="H47" s="336">
        <v>0</v>
      </c>
      <c r="I47" s="336">
        <f ca="1">'Tenurewise KPI'!B48</f>
        <v>0</v>
      </c>
      <c r="J47" s="328" t="str">
        <f t="shared" ca="1" si="0"/>
        <v/>
      </c>
      <c r="K47" s="334" t="str">
        <f t="shared" ca="1" si="1"/>
        <v/>
      </c>
    </row>
    <row r="48" spans="2:11">
      <c r="B48" s="333" t="s">
        <v>50</v>
      </c>
      <c r="C48" s="327">
        <v>428614.5</v>
      </c>
      <c r="D48" s="327">
        <v>393198</v>
      </c>
      <c r="E48" s="327">
        <v>367210.5</v>
      </c>
      <c r="F48" s="327">
        <v>273163</v>
      </c>
      <c r="G48" s="327">
        <v>264983</v>
      </c>
      <c r="H48" s="327">
        <v>321018.5</v>
      </c>
      <c r="I48" s="327">
        <f ca="1">'Tenurewise KPI'!B49</f>
        <v>390565.5</v>
      </c>
      <c r="J48" s="328">
        <f t="shared" ca="1" si="0"/>
        <v>-8.8772078406120225E-2</v>
      </c>
      <c r="K48" s="334">
        <f t="shared" ca="1" si="1"/>
        <v>0.21664483511074906</v>
      </c>
    </row>
    <row r="49" spans="2:11">
      <c r="B49" s="333" t="s">
        <v>33</v>
      </c>
      <c r="C49" s="336">
        <v>6.5619771244907019E-2</v>
      </c>
      <c r="D49" s="336">
        <v>6.1468690203729415E-2</v>
      </c>
      <c r="E49" s="336">
        <v>5.6346905332156812E-2</v>
      </c>
      <c r="F49" s="336">
        <v>1.8282967376813869E-2</v>
      </c>
      <c r="G49" s="336">
        <v>6.9393263629220311E-2</v>
      </c>
      <c r="H49" s="336">
        <v>6.7406230685474508E-2</v>
      </c>
      <c r="I49" s="336">
        <f ca="1">'Tenurewise KPI'!B50</f>
        <v>5.8456355467588879E-2</v>
      </c>
      <c r="J49" s="328">
        <f t="shared" ca="1" si="0"/>
        <v>-0.10916550974526773</v>
      </c>
      <c r="K49" s="334">
        <f t="shared" ca="1" si="1"/>
        <v>-0.13277519194993725</v>
      </c>
    </row>
    <row r="50" spans="2:11">
      <c r="B50" s="333" t="s">
        <v>51</v>
      </c>
      <c r="C50" s="327">
        <v>1112719</v>
      </c>
      <c r="D50" s="327">
        <v>1127217</v>
      </c>
      <c r="E50" s="327">
        <v>922939</v>
      </c>
      <c r="F50" s="327">
        <v>919929</v>
      </c>
      <c r="G50" s="327">
        <v>657454.5</v>
      </c>
      <c r="H50" s="327">
        <v>645548</v>
      </c>
      <c r="I50" s="327">
        <f ca="1">'Tenurewise KPI'!B51</f>
        <v>762155</v>
      </c>
      <c r="J50" s="328">
        <f t="shared" ca="1" si="0"/>
        <v>-0.31505168870128042</v>
      </c>
      <c r="K50" s="334">
        <f t="shared" ca="1" si="1"/>
        <v>0.18063257883224804</v>
      </c>
    </row>
    <row r="51" spans="2:11">
      <c r="B51" s="333" t="s">
        <v>33</v>
      </c>
      <c r="C51" s="336">
        <v>0.17035440060908275</v>
      </c>
      <c r="D51" s="336">
        <v>0.17621796795857878</v>
      </c>
      <c r="E51" s="336">
        <v>0.14162110413606221</v>
      </c>
      <c r="F51" s="336">
        <v>6.1571413024403034E-2</v>
      </c>
      <c r="G51" s="336">
        <v>0.17217298257894742</v>
      </c>
      <c r="H51" s="336">
        <v>0.1355496876552183</v>
      </c>
      <c r="I51" s="336">
        <f ca="1">'Tenurewise KPI'!B52</f>
        <v>0.11407255275081953</v>
      </c>
      <c r="J51" s="328">
        <f t="shared" ca="1" si="0"/>
        <v>-0.330380945000739</v>
      </c>
      <c r="K51" s="334">
        <f t="shared" ca="1" si="1"/>
        <v>-0.1584447391647823</v>
      </c>
    </row>
    <row r="52" spans="2:11">
      <c r="B52" s="333" t="s">
        <v>96</v>
      </c>
      <c r="C52" s="327">
        <v>94080</v>
      </c>
      <c r="D52" s="327">
        <v>4828209</v>
      </c>
      <c r="E52" s="327">
        <v>5181382</v>
      </c>
      <c r="F52" s="327">
        <v>16698</v>
      </c>
      <c r="G52" s="327">
        <v>39697</v>
      </c>
      <c r="H52" s="327">
        <v>54751</v>
      </c>
      <c r="I52" s="327">
        <f ca="1">'Tenurewise KPI'!B53</f>
        <v>174996</v>
      </c>
      <c r="J52" s="328">
        <f t="shared" ca="1" si="0"/>
        <v>0.86007653061224487</v>
      </c>
      <c r="K52" s="334">
        <f t="shared" ca="1" si="1"/>
        <v>2.1962155942357215</v>
      </c>
    </row>
    <row r="53" spans="2:11">
      <c r="B53" s="333" t="s">
        <v>33</v>
      </c>
      <c r="C53" s="336">
        <v>1.4403404641515518E-2</v>
      </c>
      <c r="D53" s="336">
        <v>0.75479448842531793</v>
      </c>
      <c r="E53" s="336">
        <v>0.79506125517582238</v>
      </c>
      <c r="F53" s="336">
        <v>1.1176073965289517E-3</v>
      </c>
      <c r="G53" s="336">
        <v>1.0395777790609809E-2</v>
      </c>
      <c r="H53" s="336">
        <v>1.1496404525784074E-2</v>
      </c>
      <c r="I53" s="336">
        <f ca="1">'Tenurewise KPI'!B54</f>
        <v>2.6191838197194027E-2</v>
      </c>
      <c r="J53" s="328">
        <f t="shared" ca="1" si="0"/>
        <v>0.81844771073779521</v>
      </c>
      <c r="K53" s="334">
        <f t="shared" ca="1" si="1"/>
        <v>1.2782634464933027</v>
      </c>
    </row>
    <row r="54" spans="2:11">
      <c r="B54" s="333" t="s">
        <v>52</v>
      </c>
      <c r="C54" s="327">
        <v>4896375.5</v>
      </c>
      <c r="D54" s="327">
        <v>48096</v>
      </c>
      <c r="E54" s="327">
        <v>45428</v>
      </c>
      <c r="F54" s="327">
        <v>13731056</v>
      </c>
      <c r="G54" s="327">
        <v>2856435</v>
      </c>
      <c r="H54" s="327">
        <v>3741128</v>
      </c>
      <c r="I54" s="327">
        <f ca="1">'Tenurewise KPI'!B55</f>
        <v>5353601.5</v>
      </c>
      <c r="J54" s="328">
        <f t="shared" ca="1" si="0"/>
        <v>9.3380501556712625E-2</v>
      </c>
      <c r="K54" s="334">
        <f t="shared" ca="1" si="1"/>
        <v>0.43101265179913661</v>
      </c>
    </row>
    <row r="55" spans="2:11">
      <c r="B55" s="333" t="s">
        <v>33</v>
      </c>
      <c r="C55" s="336">
        <v>0.74962242350449471</v>
      </c>
      <c r="D55" s="336">
        <v>7.5188534123738415E-3</v>
      </c>
      <c r="E55" s="336">
        <v>6.9707353559585574E-3</v>
      </c>
      <c r="F55" s="336">
        <v>0.91902801220225416</v>
      </c>
      <c r="G55" s="336">
        <v>0.74803797600122246</v>
      </c>
      <c r="H55" s="336">
        <v>0.78554767713352314</v>
      </c>
      <c r="I55" s="336">
        <f ca="1">'Tenurewise KPI'!B56</f>
        <v>0.80127925358439755</v>
      </c>
      <c r="J55" s="328">
        <f t="shared" ca="1" si="0"/>
        <v>6.8910465402577614E-2</v>
      </c>
      <c r="K55" s="334">
        <f t="shared" ca="1" si="1"/>
        <v>2.0026252904571162E-2</v>
      </c>
    </row>
    <row r="56" spans="2:11">
      <c r="B56" s="333"/>
      <c r="C56" s="327">
        <v>0</v>
      </c>
      <c r="D56" s="327">
        <v>0</v>
      </c>
      <c r="E56" s="327">
        <v>0</v>
      </c>
      <c r="F56" s="327">
        <v>0</v>
      </c>
      <c r="G56" s="327">
        <v>0</v>
      </c>
      <c r="H56" s="327">
        <v>0</v>
      </c>
      <c r="I56" s="327">
        <f>'Tenurewise KPI'!B57</f>
        <v>0</v>
      </c>
      <c r="J56" s="328" t="str">
        <f t="shared" si="0"/>
        <v/>
      </c>
      <c r="K56" s="334" t="str">
        <f t="shared" si="1"/>
        <v/>
      </c>
    </row>
    <row r="57" spans="2:11">
      <c r="B57" s="363" t="s">
        <v>53</v>
      </c>
      <c r="C57" s="364">
        <v>604.5</v>
      </c>
      <c r="D57" s="364">
        <v>533</v>
      </c>
      <c r="E57" s="364">
        <v>526.5</v>
      </c>
      <c r="F57" s="364">
        <v>983</v>
      </c>
      <c r="G57" s="364">
        <v>371</v>
      </c>
      <c r="H57" s="364">
        <v>341</v>
      </c>
      <c r="I57" s="364">
        <f ca="1">'Tenurewise KPI'!B58</f>
        <v>466.5</v>
      </c>
      <c r="J57" s="328">
        <f t="shared" ca="1" si="0"/>
        <v>-0.22828784119106704</v>
      </c>
      <c r="K57" s="334">
        <f t="shared" ca="1" si="1"/>
        <v>0.36803519061583567</v>
      </c>
    </row>
    <row r="58" spans="2:11" hidden="1">
      <c r="B58" s="333" t="s">
        <v>54</v>
      </c>
      <c r="C58" s="327">
        <v>0</v>
      </c>
      <c r="D58" s="327">
        <v>0</v>
      </c>
      <c r="E58" s="327">
        <v>0</v>
      </c>
      <c r="F58" s="327">
        <v>0</v>
      </c>
      <c r="G58" s="327">
        <v>0</v>
      </c>
      <c r="H58" s="327">
        <v>0</v>
      </c>
      <c r="I58" s="327">
        <f ca="1">'Tenurewise KPI'!B59</f>
        <v>0</v>
      </c>
      <c r="J58" s="328" t="str">
        <f t="shared" ca="1" si="0"/>
        <v/>
      </c>
      <c r="K58" s="334" t="str">
        <f t="shared" ca="1" si="1"/>
        <v/>
      </c>
    </row>
    <row r="59" spans="2:11" hidden="1">
      <c r="B59" s="333" t="s">
        <v>33</v>
      </c>
      <c r="C59" s="336">
        <v>0</v>
      </c>
      <c r="D59" s="336">
        <v>0</v>
      </c>
      <c r="E59" s="336">
        <v>0</v>
      </c>
      <c r="F59" s="336">
        <v>0</v>
      </c>
      <c r="G59" s="336">
        <v>0</v>
      </c>
      <c r="H59" s="336">
        <v>0</v>
      </c>
      <c r="I59" s="336">
        <f ca="1">'Tenurewise KPI'!B60</f>
        <v>0</v>
      </c>
      <c r="J59" s="328" t="str">
        <f t="shared" ca="1" si="0"/>
        <v/>
      </c>
      <c r="K59" s="334" t="str">
        <f t="shared" ca="1" si="1"/>
        <v/>
      </c>
    </row>
    <row r="60" spans="2:11">
      <c r="B60" s="333" t="s">
        <v>55</v>
      </c>
      <c r="C60" s="327">
        <v>107.5</v>
      </c>
      <c r="D60" s="327">
        <v>85.5</v>
      </c>
      <c r="E60" s="327">
        <v>90</v>
      </c>
      <c r="F60" s="327">
        <v>79.5</v>
      </c>
      <c r="G60" s="327">
        <v>64.5</v>
      </c>
      <c r="H60" s="327">
        <v>69</v>
      </c>
      <c r="I60" s="327">
        <f ca="1">'Tenurewise KPI'!B61</f>
        <v>95</v>
      </c>
      <c r="J60" s="328">
        <f t="shared" ca="1" si="0"/>
        <v>-0.11627906976744184</v>
      </c>
      <c r="K60" s="334">
        <f t="shared" ca="1" si="1"/>
        <v>0.37681159420289845</v>
      </c>
    </row>
    <row r="61" spans="2:11">
      <c r="B61" s="333" t="s">
        <v>33</v>
      </c>
      <c r="C61" s="336">
        <v>0.17783291976840365</v>
      </c>
      <c r="D61" s="336">
        <v>0.16041275797373358</v>
      </c>
      <c r="E61" s="336">
        <v>0.17094017094017094</v>
      </c>
      <c r="F61" s="336">
        <v>8.0874872838250247E-2</v>
      </c>
      <c r="G61" s="336">
        <v>0.1738544474393531</v>
      </c>
      <c r="H61" s="336">
        <v>0.20234604105571846</v>
      </c>
      <c r="I61" s="336">
        <f ca="1">'Tenurewise KPI'!B62</f>
        <v>0.20364415862808147</v>
      </c>
      <c r="J61" s="328">
        <f t="shared" ca="1" si="0"/>
        <v>0.14514319898302541</v>
      </c>
      <c r="K61" s="334">
        <f t="shared" ca="1" si="1"/>
        <v>6.4153346692141788E-3</v>
      </c>
    </row>
    <row r="62" spans="2:11">
      <c r="B62" s="333" t="s">
        <v>56</v>
      </c>
      <c r="C62" s="327">
        <v>279</v>
      </c>
      <c r="D62" s="327">
        <v>288</v>
      </c>
      <c r="E62" s="327">
        <v>248</v>
      </c>
      <c r="F62" s="327">
        <v>294.5</v>
      </c>
      <c r="G62" s="327">
        <v>177.5</v>
      </c>
      <c r="H62" s="327">
        <v>149.5</v>
      </c>
      <c r="I62" s="327">
        <f ca="1">'Tenurewise KPI'!B63</f>
        <v>170.5</v>
      </c>
      <c r="J62" s="328">
        <f t="shared" ca="1" si="0"/>
        <v>-0.38888888888888884</v>
      </c>
      <c r="K62" s="334">
        <f t="shared" ca="1" si="1"/>
        <v>0.14046822742474907</v>
      </c>
    </row>
    <row r="63" spans="2:11">
      <c r="B63" s="333" t="s">
        <v>33</v>
      </c>
      <c r="C63" s="336">
        <v>0.46153846153846156</v>
      </c>
      <c r="D63" s="336">
        <v>0.54033771106941841</v>
      </c>
      <c r="E63" s="336">
        <v>0.47103513770180439</v>
      </c>
      <c r="F63" s="336">
        <v>0.29959308240081384</v>
      </c>
      <c r="G63" s="336">
        <v>0.47843665768194071</v>
      </c>
      <c r="H63" s="336">
        <v>0.43841642228739003</v>
      </c>
      <c r="I63" s="336">
        <f ca="1">'Tenurewise KPI'!B64</f>
        <v>0.36548767416934619</v>
      </c>
      <c r="J63" s="328">
        <f t="shared" ca="1" si="0"/>
        <v>-0.20811003929974992</v>
      </c>
      <c r="K63" s="334">
        <f t="shared" ca="1" si="1"/>
        <v>-0.16634584018898291</v>
      </c>
    </row>
    <row r="64" spans="2:11">
      <c r="B64" s="333" t="s">
        <v>97</v>
      </c>
      <c r="C64" s="327">
        <v>13.5</v>
      </c>
      <c r="D64" s="327">
        <v>153</v>
      </c>
      <c r="E64" s="327">
        <v>183.5</v>
      </c>
      <c r="F64" s="327">
        <v>3</v>
      </c>
      <c r="G64" s="327">
        <v>6</v>
      </c>
      <c r="H64" s="327">
        <v>6.5</v>
      </c>
      <c r="I64" s="327">
        <f ca="1">'Tenurewise KPI'!B65</f>
        <v>22.5</v>
      </c>
      <c r="J64" s="328">
        <f t="shared" ca="1" si="0"/>
        <v>0.66666666666666674</v>
      </c>
      <c r="K64" s="334">
        <f t="shared" ca="1" si="1"/>
        <v>2.4615384615384617</v>
      </c>
    </row>
    <row r="65" spans="2:11">
      <c r="B65" s="333" t="s">
        <v>33</v>
      </c>
      <c r="C65" s="336">
        <v>2.2332506203473945E-2</v>
      </c>
      <c r="D65" s="336">
        <v>0.28705440900562851</v>
      </c>
      <c r="E65" s="336">
        <v>0.34852801519468185</v>
      </c>
      <c r="F65" s="336">
        <v>3.0518819938962359E-3</v>
      </c>
      <c r="G65" s="336">
        <v>1.6172506738544475E-2</v>
      </c>
      <c r="H65" s="336">
        <v>1.906158357771261E-2</v>
      </c>
      <c r="I65" s="336">
        <f ca="1">'Tenurewise KPI'!B66</f>
        <v>4.8231511254019289E-2</v>
      </c>
      <c r="J65" s="328">
        <f t="shared" ca="1" si="0"/>
        <v>1.159699892818864</v>
      </c>
      <c r="K65" s="334">
        <f t="shared" ca="1" si="1"/>
        <v>1.5302992827108581</v>
      </c>
    </row>
    <row r="66" spans="2:11">
      <c r="B66" s="333" t="s">
        <v>57</v>
      </c>
      <c r="C66" s="327">
        <v>204.5</v>
      </c>
      <c r="D66" s="327">
        <v>6.5</v>
      </c>
      <c r="E66" s="327">
        <v>5</v>
      </c>
      <c r="F66" s="327">
        <v>606</v>
      </c>
      <c r="G66" s="327">
        <v>123</v>
      </c>
      <c r="H66" s="327">
        <v>116</v>
      </c>
      <c r="I66" s="327">
        <f ca="1">'Tenurewise KPI'!B67</f>
        <v>178.5</v>
      </c>
      <c r="J66" s="328">
        <f t="shared" ca="1" si="0"/>
        <v>-0.12713936430317851</v>
      </c>
      <c r="K66" s="334">
        <f t="shared" ca="1" si="1"/>
        <v>0.5387931034482758</v>
      </c>
    </row>
    <row r="67" spans="2:11">
      <c r="B67" s="333" t="s">
        <v>33</v>
      </c>
      <c r="C67" s="336">
        <v>0.33829611248966085</v>
      </c>
      <c r="D67" s="336">
        <v>1.2195121951219513E-2</v>
      </c>
      <c r="E67" s="336">
        <v>9.4966761633428296E-3</v>
      </c>
      <c r="F67" s="336">
        <v>0.61648016276703965</v>
      </c>
      <c r="G67" s="336">
        <v>0.33153638814016173</v>
      </c>
      <c r="H67" s="336">
        <v>0.34017595307917886</v>
      </c>
      <c r="I67" s="336">
        <f ca="1">'Tenurewise KPI'!B68</f>
        <v>0.38263665594855306</v>
      </c>
      <c r="J67" s="328">
        <f t="shared" ca="1" si="0"/>
        <v>0.13107021281613851</v>
      </c>
      <c r="K67" s="334">
        <f t="shared" ca="1" si="1"/>
        <v>0.12481982481428111</v>
      </c>
    </row>
    <row r="68" spans="2:11">
      <c r="B68" s="333"/>
      <c r="C68" s="327">
        <v>0</v>
      </c>
      <c r="D68" s="327">
        <v>0</v>
      </c>
      <c r="E68" s="327">
        <v>0</v>
      </c>
      <c r="F68" s="327">
        <v>0</v>
      </c>
      <c r="G68" s="327">
        <v>0</v>
      </c>
      <c r="H68" s="327">
        <v>0</v>
      </c>
      <c r="I68" s="327">
        <f>'Tenurewise KPI'!B69</f>
        <v>0</v>
      </c>
      <c r="J68" s="328" t="str">
        <f t="shared" si="0"/>
        <v/>
      </c>
      <c r="K68" s="334" t="str">
        <f t="shared" si="1"/>
        <v/>
      </c>
    </row>
    <row r="69" spans="2:11">
      <c r="B69" s="333" t="s">
        <v>34</v>
      </c>
      <c r="C69" s="327">
        <v>28188.318916459884</v>
      </c>
      <c r="D69" s="327">
        <v>30637.49311444653</v>
      </c>
      <c r="E69" s="327">
        <v>28759.042649572653</v>
      </c>
      <c r="F69" s="327">
        <v>22695.276302136313</v>
      </c>
      <c r="G69" s="327">
        <v>27031.683638814018</v>
      </c>
      <c r="H69" s="327">
        <v>34303.305674486808</v>
      </c>
      <c r="I69" s="327">
        <f ca="1">'Tenurewise KPI'!B70</f>
        <v>33580.747181136125</v>
      </c>
      <c r="J69" s="328">
        <f t="shared" ca="1" si="0"/>
        <v>0.19130010131705522</v>
      </c>
      <c r="K69" s="334">
        <f t="shared" ca="1" si="1"/>
        <v>-2.1063815254635632E-2</v>
      </c>
    </row>
    <row r="70" spans="2:11" hidden="1">
      <c r="B70" s="333" t="s">
        <v>58</v>
      </c>
      <c r="C70" s="327">
        <v>0</v>
      </c>
      <c r="D70" s="327">
        <v>0</v>
      </c>
      <c r="E70" s="327">
        <v>0</v>
      </c>
      <c r="F70" s="327">
        <v>0</v>
      </c>
      <c r="G70" s="327">
        <v>0</v>
      </c>
      <c r="H70" s="327">
        <v>0</v>
      </c>
      <c r="I70" s="327">
        <v>0</v>
      </c>
      <c r="J70" s="328" t="str">
        <f t="shared" si="0"/>
        <v/>
      </c>
      <c r="K70" s="334" t="str">
        <f t="shared" si="1"/>
        <v/>
      </c>
    </row>
    <row r="71" spans="2:11">
      <c r="B71" s="333" t="s">
        <v>59</v>
      </c>
      <c r="C71" s="327">
        <v>47240.923581395349</v>
      </c>
      <c r="D71" s="327">
        <v>53066.034035087723</v>
      </c>
      <c r="E71" s="327">
        <v>48043.42994444444</v>
      </c>
      <c r="F71" s="327">
        <v>37860.243773584902</v>
      </c>
      <c r="G71" s="327">
        <v>47313.299999999996</v>
      </c>
      <c r="H71" s="327">
        <v>54647.277753623188</v>
      </c>
      <c r="I71" s="327">
        <f ca="1">'Tenurewise KPI'!B72</f>
        <v>48250.221263157888</v>
      </c>
      <c r="J71" s="328">
        <f t="shared" ref="J71:J87" ca="1" si="2">IFERROR(I71/C71-1,"")</f>
        <v>2.1364901556667037E-2</v>
      </c>
      <c r="K71" s="334">
        <f t="shared" ref="K71:K86" ca="1" si="3">IFERROR(I71/H71-1,"")</f>
        <v>-0.11706084462809618</v>
      </c>
    </row>
    <row r="72" spans="2:11">
      <c r="B72" s="333" t="s">
        <v>60</v>
      </c>
      <c r="C72" s="327">
        <v>23661.068100358421</v>
      </c>
      <c r="D72" s="327">
        <v>23375.116979166669</v>
      </c>
      <c r="E72" s="327">
        <v>22286.396209677423</v>
      </c>
      <c r="F72" s="327">
        <v>18657.083955857383</v>
      </c>
      <c r="G72" s="327">
        <v>22165.069183098592</v>
      </c>
      <c r="H72" s="327">
        <v>25671.823143812711</v>
      </c>
      <c r="I72" s="327">
        <f ca="1">'Tenurewise KPI'!B73</f>
        <v>26821.525161290323</v>
      </c>
      <c r="J72" s="328">
        <f t="shared" ca="1" si="2"/>
        <v>0.13357203688044939</v>
      </c>
      <c r="K72" s="334">
        <f t="shared" ca="1" si="3"/>
        <v>4.478458779639527E-2</v>
      </c>
    </row>
    <row r="73" spans="2:11">
      <c r="B73" s="333" t="s">
        <v>98</v>
      </c>
      <c r="C73" s="327">
        <v>34342.666666666664</v>
      </c>
      <c r="D73" s="327">
        <v>31556.921568627451</v>
      </c>
      <c r="E73" s="327">
        <v>28236.414168937328</v>
      </c>
      <c r="F73" s="327">
        <v>24666.666666666668</v>
      </c>
      <c r="G73" s="327">
        <v>31052</v>
      </c>
      <c r="H73" s="327">
        <v>53492.232307692306</v>
      </c>
      <c r="I73" s="327">
        <f ca="1">'Tenurewise KPI'!B74</f>
        <v>51332.26666666667</v>
      </c>
      <c r="J73" s="328">
        <f t="shared" ca="1" si="2"/>
        <v>0.49470823465465719</v>
      </c>
      <c r="K73" s="334">
        <f t="shared" ca="1" si="3"/>
        <v>-4.0379052207081378E-2</v>
      </c>
    </row>
    <row r="74" spans="2:11">
      <c r="B74" s="333" t="s">
        <v>61</v>
      </c>
      <c r="C74" s="327">
        <v>23943.156479217603</v>
      </c>
      <c r="D74" s="327">
        <v>35753.112307692303</v>
      </c>
      <c r="E74" s="327">
        <v>21863.8</v>
      </c>
      <c r="F74" s="327">
        <v>22658.508250825082</v>
      </c>
      <c r="G74" s="327">
        <v>23223.048780487807</v>
      </c>
      <c r="H74" s="327">
        <v>32251.103448275862</v>
      </c>
      <c r="I74" s="327">
        <f ca="1">'Tenurewise KPI'!B75</f>
        <v>29992.165266106444</v>
      </c>
      <c r="J74" s="328">
        <f t="shared" ca="1" si="2"/>
        <v>0.25264040654536557</v>
      </c>
      <c r="K74" s="334">
        <f t="shared" ca="1" si="3"/>
        <v>-7.0042198270589107E-2</v>
      </c>
    </row>
    <row r="75" spans="2:11">
      <c r="B75" s="333"/>
      <c r="C75" s="327">
        <v>0</v>
      </c>
      <c r="D75" s="327">
        <v>0</v>
      </c>
      <c r="E75" s="327">
        <v>0</v>
      </c>
      <c r="F75" s="327">
        <v>0</v>
      </c>
      <c r="G75" s="327">
        <v>0</v>
      </c>
      <c r="H75" s="327">
        <v>0</v>
      </c>
      <c r="I75" s="327">
        <f>'Tenurewise KPI'!B76</f>
        <v>0</v>
      </c>
      <c r="J75" s="328" t="str">
        <f t="shared" si="2"/>
        <v/>
      </c>
      <c r="K75" s="334" t="str">
        <f t="shared" si="3"/>
        <v/>
      </c>
    </row>
    <row r="76" spans="2:11">
      <c r="B76" s="333" t="s">
        <v>62</v>
      </c>
      <c r="C76" s="327">
        <v>10805.275434243176</v>
      </c>
      <c r="D76" s="327">
        <v>12001.350844277673</v>
      </c>
      <c r="E76" s="327">
        <v>12377.890788224122</v>
      </c>
      <c r="F76" s="327">
        <v>15199.232960325535</v>
      </c>
      <c r="G76" s="327">
        <v>10292.640161725067</v>
      </c>
      <c r="H76" s="327">
        <v>13966.115835777126</v>
      </c>
      <c r="I76" s="327">
        <f ca="1">'Tenurewise KPI'!B77</f>
        <v>14322.225080385851</v>
      </c>
      <c r="J76" s="328">
        <f t="shared" ca="1" si="2"/>
        <v>0.32548449759985321</v>
      </c>
      <c r="K76" s="334">
        <f t="shared" ca="1" si="3"/>
        <v>2.5498087571096839E-2</v>
      </c>
    </row>
    <row r="77" spans="2:11" hidden="1">
      <c r="B77" s="333" t="s">
        <v>58</v>
      </c>
      <c r="C77" s="327">
        <v>0</v>
      </c>
      <c r="D77" s="327">
        <v>0</v>
      </c>
      <c r="E77" s="327">
        <v>0</v>
      </c>
      <c r="F77" s="327">
        <v>0</v>
      </c>
      <c r="G77" s="327">
        <v>0</v>
      </c>
      <c r="H77" s="327">
        <v>0</v>
      </c>
      <c r="I77" s="327">
        <f>'Tenurewise KPI'!B78</f>
        <v>0</v>
      </c>
      <c r="J77" s="328" t="str">
        <f t="shared" si="2"/>
        <v/>
      </c>
      <c r="K77" s="334" t="str">
        <f t="shared" si="3"/>
        <v/>
      </c>
    </row>
    <row r="78" spans="2:11">
      <c r="B78" s="333" t="s">
        <v>63</v>
      </c>
      <c r="C78" s="327">
        <v>3987.1116279069765</v>
      </c>
      <c r="D78" s="327">
        <v>4598.8070175438597</v>
      </c>
      <c r="E78" s="327">
        <v>4080.1166666666668</v>
      </c>
      <c r="F78" s="327">
        <v>3436.0125786163521</v>
      </c>
      <c r="G78" s="327">
        <v>4108.2635658914733</v>
      </c>
      <c r="H78" s="327">
        <v>4652.442028985507</v>
      </c>
      <c r="I78" s="327">
        <f ca="1">'Tenurewise KPI'!B79</f>
        <v>4111.2157894736838</v>
      </c>
      <c r="J78" s="328">
        <f t="shared" ca="1" si="2"/>
        <v>3.1126332329916684E-2</v>
      </c>
      <c r="K78" s="334">
        <f t="shared" ca="1" si="3"/>
        <v>-0.11633164607745594</v>
      </c>
    </row>
    <row r="79" spans="2:11">
      <c r="B79" s="333" t="s">
        <v>60</v>
      </c>
      <c r="C79" s="327">
        <v>3988.2401433691757</v>
      </c>
      <c r="D79" s="327">
        <v>3913.9479166666665</v>
      </c>
      <c r="E79" s="327">
        <v>3721.5282258064517</v>
      </c>
      <c r="F79" s="327">
        <v>3123.69779286927</v>
      </c>
      <c r="G79" s="327">
        <v>3703.9690140845069</v>
      </c>
      <c r="H79" s="327">
        <v>4318.0468227424753</v>
      </c>
      <c r="I79" s="327">
        <f ca="1">'Tenurewise KPI'!B80</f>
        <v>4470.1173020527858</v>
      </c>
      <c r="J79" s="328">
        <f t="shared" ca="1" si="2"/>
        <v>0.12082450939790479</v>
      </c>
      <c r="K79" s="334">
        <f t="shared" ca="1" si="3"/>
        <v>3.521742249513804E-2</v>
      </c>
    </row>
    <row r="80" spans="2:11">
      <c r="B80" s="333" t="s">
        <v>98</v>
      </c>
      <c r="C80" s="327">
        <v>6968.8888888888887</v>
      </c>
      <c r="D80" s="327">
        <v>31556.921568627451</v>
      </c>
      <c r="E80" s="327">
        <v>28236.414168937328</v>
      </c>
      <c r="F80" s="327">
        <v>5566</v>
      </c>
      <c r="G80" s="327">
        <v>6616.166666666667</v>
      </c>
      <c r="H80" s="327">
        <v>8423.2307692307695</v>
      </c>
      <c r="I80" s="327">
        <f ca="1">'Tenurewise KPI'!B81</f>
        <v>7777.6</v>
      </c>
      <c r="J80" s="328">
        <f t="shared" ca="1" si="2"/>
        <v>0.11604591836734701</v>
      </c>
      <c r="K80" s="334">
        <f t="shared" ca="1" si="3"/>
        <v>-7.6648828331902563E-2</v>
      </c>
    </row>
    <row r="81" spans="2:11">
      <c r="B81" s="333" t="s">
        <v>61</v>
      </c>
      <c r="C81" s="327">
        <v>23943.156479217603</v>
      </c>
      <c r="D81" s="327">
        <v>7399.3846153846152</v>
      </c>
      <c r="E81" s="327">
        <v>9085.6</v>
      </c>
      <c r="F81" s="327">
        <v>22658.508250825082</v>
      </c>
      <c r="G81" s="327">
        <v>23223.048780487807</v>
      </c>
      <c r="H81" s="327">
        <v>32251.103448275862</v>
      </c>
      <c r="I81" s="327">
        <f ca="1">'Tenurewise KPI'!B82</f>
        <v>29992.165266106444</v>
      </c>
      <c r="J81" s="328">
        <f t="shared" ca="1" si="2"/>
        <v>0.25264040654536557</v>
      </c>
      <c r="K81" s="334">
        <f t="shared" ca="1" si="3"/>
        <v>-7.0042198270589107E-2</v>
      </c>
    </row>
    <row r="82" spans="2:11">
      <c r="B82" s="333"/>
      <c r="C82" s="327"/>
      <c r="D82" s="327"/>
      <c r="E82" s="327"/>
      <c r="F82" s="327"/>
      <c r="G82" s="327"/>
      <c r="H82" s="327"/>
      <c r="I82" s="327"/>
      <c r="J82" s="328" t="str">
        <f t="shared" si="2"/>
        <v/>
      </c>
      <c r="K82" s="334" t="str">
        <f t="shared" si="3"/>
        <v/>
      </c>
    </row>
    <row r="83" spans="2:11" hidden="1">
      <c r="B83" s="333" t="s">
        <v>79</v>
      </c>
      <c r="C83" s="327">
        <v>0</v>
      </c>
      <c r="D83" s="327"/>
      <c r="E83" s="327"/>
      <c r="F83" s="327"/>
      <c r="G83" s="327"/>
      <c r="H83" s="327">
        <v>0</v>
      </c>
      <c r="I83" s="327">
        <v>0</v>
      </c>
      <c r="J83" s="328" t="str">
        <f t="shared" si="2"/>
        <v/>
      </c>
      <c r="K83" s="334" t="str">
        <f t="shared" si="3"/>
        <v/>
      </c>
    </row>
    <row r="84" spans="2:11" hidden="1">
      <c r="B84" s="333" t="s">
        <v>80</v>
      </c>
      <c r="C84" s="327">
        <v>7.1454611738971927E-2</v>
      </c>
      <c r="D84" s="327"/>
      <c r="E84" s="327"/>
      <c r="F84" s="327"/>
      <c r="G84" s="327"/>
      <c r="H84" s="327">
        <v>0</v>
      </c>
      <c r="I84" s="327">
        <v>0</v>
      </c>
      <c r="J84" s="328">
        <f t="shared" si="2"/>
        <v>-1</v>
      </c>
      <c r="K84" s="334" t="str">
        <f t="shared" si="3"/>
        <v/>
      </c>
    </row>
    <row r="85" spans="2:11" hidden="1">
      <c r="B85" s="333" t="s">
        <v>81</v>
      </c>
      <c r="C85" s="327">
        <v>0.32737878235508566</v>
      </c>
      <c r="D85" s="327"/>
      <c r="E85" s="327"/>
      <c r="F85" s="327"/>
      <c r="G85" s="327"/>
      <c r="H85" s="327">
        <v>0</v>
      </c>
      <c r="I85" s="327">
        <v>0</v>
      </c>
      <c r="J85" s="328">
        <f t="shared" si="2"/>
        <v>-1</v>
      </c>
      <c r="K85" s="334" t="str">
        <f t="shared" si="3"/>
        <v/>
      </c>
    </row>
    <row r="86" spans="2:11" hidden="1">
      <c r="B86" s="333" t="s">
        <v>77</v>
      </c>
      <c r="C86" s="327">
        <v>0</v>
      </c>
      <c r="D86" s="327"/>
      <c r="E86" s="327"/>
      <c r="F86" s="327"/>
      <c r="G86" s="327"/>
      <c r="H86" s="327">
        <v>0</v>
      </c>
      <c r="I86" s="327">
        <v>0</v>
      </c>
      <c r="J86" s="328" t="str">
        <f t="shared" si="2"/>
        <v/>
      </c>
      <c r="K86" s="334" t="str">
        <f t="shared" si="3"/>
        <v/>
      </c>
    </row>
    <row r="87" spans="2:11">
      <c r="B87" s="333" t="s">
        <v>300</v>
      </c>
      <c r="C87" s="327">
        <f t="shared" ref="C87:H87" si="4">C57-(C66)</f>
        <v>400</v>
      </c>
      <c r="D87" s="327">
        <f t="shared" si="4"/>
        <v>526.5</v>
      </c>
      <c r="E87" s="327">
        <f t="shared" si="4"/>
        <v>521.5</v>
      </c>
      <c r="F87" s="327">
        <f t="shared" si="4"/>
        <v>377</v>
      </c>
      <c r="G87" s="327">
        <f t="shared" si="4"/>
        <v>248</v>
      </c>
      <c r="H87" s="327">
        <f t="shared" si="4"/>
        <v>225</v>
      </c>
      <c r="I87" s="327">
        <f t="shared" ref="I87" ca="1" si="5">I57-(I66)</f>
        <v>288</v>
      </c>
      <c r="J87" s="328">
        <f t="shared" ca="1" si="2"/>
        <v>-0.28000000000000003</v>
      </c>
      <c r="K87" s="334">
        <f t="shared" ref="K87" ca="1" si="6">IFERROR(I87/H87-1,"")</f>
        <v>0.28000000000000003</v>
      </c>
    </row>
    <row r="88" spans="2:11" ht="15.75" thickBot="1">
      <c r="B88" s="335" t="s">
        <v>301</v>
      </c>
      <c r="C88" s="365">
        <f t="shared" ref="C88:H88" si="7">C87/C57</f>
        <v>0.66170388751033915</v>
      </c>
      <c r="D88" s="365">
        <f t="shared" si="7"/>
        <v>0.98780487804878048</v>
      </c>
      <c r="E88" s="365">
        <f t="shared" si="7"/>
        <v>0.99050332383665718</v>
      </c>
      <c r="F88" s="365">
        <f t="shared" si="7"/>
        <v>0.38351983723296035</v>
      </c>
      <c r="G88" s="365">
        <f t="shared" si="7"/>
        <v>0.66846361185983827</v>
      </c>
      <c r="H88" s="365">
        <f t="shared" si="7"/>
        <v>0.65982404692082108</v>
      </c>
      <c r="I88" s="365">
        <f t="shared" ref="I88" ca="1" si="8">I87/I57</f>
        <v>0.61736334405144699</v>
      </c>
      <c r="J88" s="359">
        <f t="shared" ref="J88" ca="1" si="9">IFERROR(I88/C88-1,"")</f>
        <v>-6.7009646302250814E-2</v>
      </c>
      <c r="K88" s="360">
        <f t="shared" ref="K88" ca="1" si="10">IFERROR(I88/H88-1,"")</f>
        <v>-6.4351554126473642E-2</v>
      </c>
    </row>
  </sheetData>
  <conditionalFormatting sqref="Q3">
    <cfRule type="colorScale" priority="4">
      <colorScale>
        <cfvo type="min"/>
        <cfvo type="percentile" val="50"/>
        <cfvo type="max"/>
        <color rgb="FF63BE7B"/>
        <color rgb="FFFFEB84"/>
        <color rgb="FFF8696B"/>
      </colorScale>
    </cfRule>
  </conditionalFormatting>
  <conditionalFormatting sqref="J6:K88">
    <cfRule type="cellIs" dxfId="70" priority="1" operator="lessThan">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sheetPr>
  <dimension ref="B1:XFD15"/>
  <sheetViews>
    <sheetView workbookViewId="0">
      <selection activeCell="A3" sqref="A3"/>
    </sheetView>
  </sheetViews>
  <sheetFormatPr defaultRowHeight="15"/>
  <cols>
    <col min="1" max="1" width="9.140625" style="221"/>
    <col min="2" max="2" width="9" style="221" bestFit="1" customWidth="1"/>
    <col min="3" max="4" width="12.140625" style="221" customWidth="1"/>
    <col min="5" max="5" width="12.140625" style="221" bestFit="1" customWidth="1"/>
    <col min="6" max="7" width="11.140625" style="221" customWidth="1"/>
    <col min="8" max="8" width="11.140625" style="221" bestFit="1" customWidth="1"/>
    <col min="9" max="10" width="11.140625" style="221" customWidth="1"/>
    <col min="11" max="11" width="11.85546875" style="221" bestFit="1" customWidth="1"/>
    <col min="12" max="12" width="11.7109375" style="221" customWidth="1"/>
    <col min="13" max="13" width="12.5703125" style="221" bestFit="1" customWidth="1"/>
    <col min="14" max="14" width="9.7109375" style="221" bestFit="1" customWidth="1"/>
    <col min="15" max="16" width="12.5703125" style="221" bestFit="1" customWidth="1"/>
    <col min="17" max="17" width="9.7109375" style="221" bestFit="1" customWidth="1"/>
    <col min="18" max="19" width="12.5703125" style="221" bestFit="1" customWidth="1"/>
    <col min="20" max="20" width="9.5703125" style="221" bestFit="1" customWidth="1"/>
    <col min="21" max="22" width="9.7109375" style="221" bestFit="1" customWidth="1"/>
    <col min="23" max="26" width="9.140625" style="221"/>
    <col min="27" max="27" width="12" style="221" bestFit="1" customWidth="1"/>
    <col min="28" max="28" width="9.5703125" style="221" bestFit="1" customWidth="1"/>
    <col min="29" max="16384" width="9.140625" style="221"/>
  </cols>
  <sheetData>
    <row r="1" spans="2:28 16383:16384" ht="0.75" customHeight="1"/>
    <row r="2" spans="2:28 16383:16384">
      <c r="XFC2" s="270"/>
      <c r="XFD2" s="269">
        <f ca="1">'Tenurewise KPI'!B9</f>
        <v>92.84</v>
      </c>
    </row>
    <row r="3" spans="2:28 16383:16384">
      <c r="B3" s="337" t="s">
        <v>187</v>
      </c>
      <c r="C3" s="337"/>
      <c r="D3" s="337"/>
      <c r="E3" s="337"/>
      <c r="F3" s="337"/>
      <c r="G3" s="337"/>
      <c r="H3" s="337"/>
      <c r="I3" s="337"/>
      <c r="J3" s="337"/>
      <c r="K3" s="337"/>
      <c r="L3" s="337"/>
      <c r="M3" s="337"/>
      <c r="N3" s="337"/>
      <c r="O3" s="337"/>
      <c r="P3" s="337"/>
      <c r="Q3" s="337"/>
      <c r="R3" s="337"/>
      <c r="S3" s="337"/>
      <c r="T3" s="337"/>
      <c r="U3" s="337"/>
      <c r="V3" s="337"/>
      <c r="W3" s="337"/>
      <c r="AA3" s="259" t="s">
        <v>196</v>
      </c>
      <c r="AB3" s="259"/>
      <c r="XFC3" s="270"/>
      <c r="XFD3" s="270">
        <f>SUM(Summary!AF:AF)</f>
        <v>466.5</v>
      </c>
    </row>
    <row r="4" spans="2:28 16383:16384">
      <c r="B4" s="338"/>
      <c r="C4" s="337" t="s">
        <v>188</v>
      </c>
      <c r="D4" s="337"/>
      <c r="E4" s="337"/>
      <c r="F4" s="337" t="s">
        <v>23</v>
      </c>
      <c r="G4" s="337"/>
      <c r="H4" s="337"/>
      <c r="I4" s="337" t="s">
        <v>189</v>
      </c>
      <c r="J4" s="337"/>
      <c r="K4" s="337"/>
      <c r="L4" s="337" t="s">
        <v>190</v>
      </c>
      <c r="M4" s="337"/>
      <c r="N4" s="337"/>
      <c r="O4" s="337" t="s">
        <v>191</v>
      </c>
      <c r="P4" s="337"/>
      <c r="Q4" s="337"/>
      <c r="R4" s="337" t="s">
        <v>192</v>
      </c>
      <c r="S4" s="337"/>
      <c r="T4" s="337"/>
      <c r="U4" s="337" t="s">
        <v>217</v>
      </c>
      <c r="V4" s="337"/>
      <c r="W4" s="337"/>
      <c r="AA4" s="260">
        <v>45078</v>
      </c>
      <c r="AB4" s="260">
        <v>45444</v>
      </c>
      <c r="XFC4" s="270"/>
      <c r="XFD4" s="269">
        <f ca="1">XFD2/XFD3</f>
        <v>0.19901393354769562</v>
      </c>
    </row>
    <row r="5" spans="2:28 16383:16384">
      <c r="B5" s="339" t="s">
        <v>35</v>
      </c>
      <c r="C5" s="340">
        <v>45078</v>
      </c>
      <c r="D5" s="340">
        <v>45444</v>
      </c>
      <c r="E5" s="340" t="s">
        <v>290</v>
      </c>
      <c r="F5" s="340">
        <f t="shared" ref="F5" si="0">C5</f>
        <v>45078</v>
      </c>
      <c r="G5" s="340">
        <f t="shared" ref="G5" si="1">D5</f>
        <v>45444</v>
      </c>
      <c r="H5" s="340" t="str">
        <f t="shared" ref="H5:W5" si="2">E5</f>
        <v>YOY %</v>
      </c>
      <c r="I5" s="340">
        <f t="shared" si="2"/>
        <v>45078</v>
      </c>
      <c r="J5" s="340">
        <f t="shared" si="2"/>
        <v>45444</v>
      </c>
      <c r="K5" s="340" t="str">
        <f t="shared" si="2"/>
        <v>YOY %</v>
      </c>
      <c r="L5" s="340">
        <f t="shared" si="2"/>
        <v>45078</v>
      </c>
      <c r="M5" s="340">
        <f t="shared" si="2"/>
        <v>45444</v>
      </c>
      <c r="N5" s="340" t="str">
        <f t="shared" si="2"/>
        <v>YOY %</v>
      </c>
      <c r="O5" s="340">
        <f t="shared" si="2"/>
        <v>45078</v>
      </c>
      <c r="P5" s="340">
        <f t="shared" si="2"/>
        <v>45444</v>
      </c>
      <c r="Q5" s="340" t="str">
        <f t="shared" si="2"/>
        <v>YOY %</v>
      </c>
      <c r="R5" s="340">
        <f t="shared" si="2"/>
        <v>45078</v>
      </c>
      <c r="S5" s="340">
        <f t="shared" si="2"/>
        <v>45444</v>
      </c>
      <c r="T5" s="340" t="str">
        <f t="shared" si="2"/>
        <v>YOY %</v>
      </c>
      <c r="U5" s="340">
        <f t="shared" si="2"/>
        <v>45078</v>
      </c>
      <c r="V5" s="340">
        <f t="shared" si="2"/>
        <v>45444</v>
      </c>
      <c r="W5" s="340" t="str">
        <f t="shared" si="2"/>
        <v>YOY %</v>
      </c>
      <c r="AA5" s="259">
        <f>'(D)'!$B1</f>
        <v>26</v>
      </c>
      <c r="AB5" s="261">
        <f>'Tenurewise KPI'!A3</f>
        <v>25</v>
      </c>
      <c r="XFC5" s="268"/>
      <c r="XFD5" s="268"/>
    </row>
    <row r="6" spans="2:28 16383:16384" ht="15.75">
      <c r="B6" s="341" t="s">
        <v>194</v>
      </c>
      <c r="C6" s="342">
        <f>'(D)'!AE3</f>
        <v>17037838.785</v>
      </c>
      <c r="D6" s="342">
        <f>SUM(Summary!J:J)</f>
        <v>15665418.559999999</v>
      </c>
      <c r="E6" s="343">
        <f>+D6/C6-1</f>
        <v>-8.0551309489339196E-2</v>
      </c>
      <c r="F6" s="342">
        <f>'(D)'!AB3</f>
        <v>6529789</v>
      </c>
      <c r="G6" s="342">
        <f>SUM(Summary!I:I)</f>
        <v>6681318</v>
      </c>
      <c r="H6" s="343">
        <f>+G6/F6-1</f>
        <v>2.3205803434077188E-2</v>
      </c>
      <c r="I6" s="342">
        <f>AA6*'Comparison YOY-MOM'!C24</f>
        <v>10701929.168619215</v>
      </c>
      <c r="J6" s="342">
        <f>SUBTOTAL(9,Summary!$AW:$AW)</f>
        <v>10914438.963425536</v>
      </c>
      <c r="K6" s="343">
        <f>+J6/I6-1</f>
        <v>1.9857148319524676E-2</v>
      </c>
      <c r="L6" s="342">
        <f>'(D)'!Y3</f>
        <v>604.5</v>
      </c>
      <c r="M6" s="342">
        <f>SUM(Summary!AF:AF)</f>
        <v>466.5</v>
      </c>
      <c r="N6" s="343">
        <f>+M6/L6-1</f>
        <v>-0.22828784119106704</v>
      </c>
      <c r="O6" s="342">
        <f>C6/L6</f>
        <v>28185.010397022332</v>
      </c>
      <c r="P6" s="342">
        <f>D6/M6</f>
        <v>33580.747181136117</v>
      </c>
      <c r="Q6" s="343">
        <f>+P6/O6-1</f>
        <v>0.19143994300899148</v>
      </c>
      <c r="R6" s="342">
        <f>+F6/L6</f>
        <v>10801.966914805624</v>
      </c>
      <c r="S6" s="342">
        <f>+G6/M6</f>
        <v>14322.225080385851</v>
      </c>
      <c r="T6" s="343">
        <f>+S6/R6-1</f>
        <v>0.32589047840492968</v>
      </c>
      <c r="U6" s="344">
        <v>132</v>
      </c>
      <c r="V6" s="345">
        <f ca="1">'Tenurewise KPI'!B7</f>
        <v>105</v>
      </c>
      <c r="W6" s="346">
        <f ca="1">+V6/U6-1</f>
        <v>-0.20454545454545459</v>
      </c>
      <c r="AA6" s="259">
        <f>'(D)'!$B1</f>
        <v>26</v>
      </c>
      <c r="AB6" s="261">
        <f>'Tenurewise KPI'!A3</f>
        <v>25</v>
      </c>
    </row>
    <row r="7" spans="2:28 16383:16384" ht="15.75">
      <c r="B7" s="347" t="s">
        <v>85</v>
      </c>
      <c r="C7" s="348">
        <f>SUM(C6:C6)</f>
        <v>17037838.785</v>
      </c>
      <c r="D7" s="348">
        <f>SUM(D6:D6)</f>
        <v>15665418.559999999</v>
      </c>
      <c r="E7" s="349">
        <f>+D7/C7-1</f>
        <v>-8.0551309489339196E-2</v>
      </c>
      <c r="F7" s="348">
        <f>SUM(F6:F6)</f>
        <v>6529789</v>
      </c>
      <c r="G7" s="348">
        <f>SUM(G6:G6)</f>
        <v>6681318</v>
      </c>
      <c r="H7" s="349">
        <f>+G7/F7-1</f>
        <v>2.3205803434077188E-2</v>
      </c>
      <c r="I7" s="348">
        <f>SUM(I6:I6)</f>
        <v>10701929.168619215</v>
      </c>
      <c r="J7" s="348">
        <f>SUM(J6:J6)</f>
        <v>10914438.963425536</v>
      </c>
      <c r="K7" s="349">
        <f>+J7/I7-1</f>
        <v>1.9857148319524676E-2</v>
      </c>
      <c r="L7" s="348">
        <f>SUM(L6:L6)</f>
        <v>604.5</v>
      </c>
      <c r="M7" s="348">
        <f>SUM(M6:M6)</f>
        <v>466.5</v>
      </c>
      <c r="N7" s="349">
        <f>+M7/L7-1</f>
        <v>-0.22828784119106704</v>
      </c>
      <c r="O7" s="348">
        <f>C7/L7</f>
        <v>28185.010397022332</v>
      </c>
      <c r="P7" s="348">
        <f>D7/M7</f>
        <v>33580.747181136117</v>
      </c>
      <c r="Q7" s="349">
        <f>+P7/O7-1</f>
        <v>0.19143994300899148</v>
      </c>
      <c r="R7" s="348">
        <f>+F7/L7</f>
        <v>10801.966914805624</v>
      </c>
      <c r="S7" s="348">
        <f>G7/M7</f>
        <v>14322.225080385851</v>
      </c>
      <c r="T7" s="349">
        <f>+S7/R7-1</f>
        <v>0.32589047840492968</v>
      </c>
      <c r="U7" s="350">
        <f>U6</f>
        <v>132</v>
      </c>
      <c r="V7" s="348">
        <f ca="1">SUM(V6)</f>
        <v>105</v>
      </c>
      <c r="W7" s="351">
        <f ca="1">+V7/U7-1</f>
        <v>-0.20454545454545459</v>
      </c>
      <c r="AA7" s="259">
        <f>'(D)'!$B1</f>
        <v>26</v>
      </c>
      <c r="AB7" s="261">
        <f>'Tenurewise KPI'!A3</f>
        <v>25</v>
      </c>
    </row>
    <row r="8" spans="2:28 16383:16384">
      <c r="B8" s="352"/>
      <c r="C8" s="352"/>
      <c r="D8" s="352"/>
      <c r="E8" s="352"/>
      <c r="F8" s="352"/>
      <c r="G8" s="352"/>
      <c r="H8" s="352"/>
      <c r="I8" s="352"/>
      <c r="J8" s="373"/>
      <c r="K8" s="352"/>
      <c r="L8" s="352"/>
      <c r="M8" s="352"/>
      <c r="N8" s="352"/>
      <c r="O8" s="352"/>
      <c r="P8" s="352"/>
      <c r="Q8" s="352"/>
      <c r="R8" s="352"/>
      <c r="S8" s="352"/>
      <c r="T8" s="352"/>
      <c r="U8" s="352"/>
      <c r="V8" s="352"/>
      <c r="W8" s="352"/>
      <c r="AA8" s="259">
        <f>'(D)'!$B1</f>
        <v>26</v>
      </c>
      <c r="AB8" s="261">
        <f>'Tenurewise KPI'!A3</f>
        <v>25</v>
      </c>
    </row>
    <row r="9" spans="2:28 16383:16384">
      <c r="B9" s="337" t="s">
        <v>195</v>
      </c>
      <c r="C9" s="337"/>
      <c r="D9" s="337"/>
      <c r="E9" s="337"/>
      <c r="F9" s="337"/>
      <c r="G9" s="337"/>
      <c r="H9" s="337"/>
      <c r="I9" s="337"/>
      <c r="J9" s="337"/>
      <c r="K9" s="337"/>
      <c r="L9" s="337"/>
      <c r="M9" s="337"/>
      <c r="N9" s="337"/>
      <c r="O9" s="337"/>
      <c r="P9" s="337"/>
      <c r="Q9" s="337"/>
      <c r="R9" s="337"/>
      <c r="S9" s="337"/>
      <c r="T9" s="337"/>
      <c r="U9" s="337"/>
      <c r="V9" s="337"/>
      <c r="W9" s="337"/>
    </row>
    <row r="10" spans="2:28 16383:16384">
      <c r="B10" s="338"/>
      <c r="C10" s="337" t="s">
        <v>188</v>
      </c>
      <c r="D10" s="337"/>
      <c r="E10" s="337"/>
      <c r="F10" s="337" t="s">
        <v>23</v>
      </c>
      <c r="G10" s="337"/>
      <c r="H10" s="337"/>
      <c r="I10" s="337" t="s">
        <v>189</v>
      </c>
      <c r="J10" s="337"/>
      <c r="K10" s="337"/>
      <c r="L10" s="337" t="s">
        <v>190</v>
      </c>
      <c r="M10" s="337"/>
      <c r="N10" s="337"/>
      <c r="O10" s="337" t="s">
        <v>191</v>
      </c>
      <c r="P10" s="337"/>
      <c r="Q10" s="337"/>
      <c r="R10" s="337" t="s">
        <v>192</v>
      </c>
      <c r="S10" s="337"/>
      <c r="T10" s="337"/>
      <c r="U10" s="337" t="s">
        <v>223</v>
      </c>
      <c r="V10" s="337"/>
      <c r="W10" s="337"/>
    </row>
    <row r="11" spans="2:28 16383:16384">
      <c r="B11" s="339" t="s">
        <v>35</v>
      </c>
      <c r="C11" s="340">
        <v>45047</v>
      </c>
      <c r="D11" s="340">
        <v>45413</v>
      </c>
      <c r="E11" s="340" t="s">
        <v>290</v>
      </c>
      <c r="F11" s="340">
        <f t="shared" ref="F11:H11" si="3">C11</f>
        <v>45047</v>
      </c>
      <c r="G11" s="340">
        <f t="shared" si="3"/>
        <v>45413</v>
      </c>
      <c r="H11" s="340" t="str">
        <f t="shared" si="3"/>
        <v>YOY %</v>
      </c>
      <c r="I11" s="340">
        <f t="shared" ref="I11:O11" si="4">F11</f>
        <v>45047</v>
      </c>
      <c r="J11" s="340">
        <f t="shared" si="4"/>
        <v>45413</v>
      </c>
      <c r="K11" s="340" t="str">
        <f t="shared" si="4"/>
        <v>YOY %</v>
      </c>
      <c r="L11" s="340">
        <f t="shared" si="4"/>
        <v>45047</v>
      </c>
      <c r="M11" s="340">
        <f t="shared" si="4"/>
        <v>45413</v>
      </c>
      <c r="N11" s="340" t="str">
        <f t="shared" si="4"/>
        <v>YOY %</v>
      </c>
      <c r="O11" s="340">
        <f t="shared" si="4"/>
        <v>45047</v>
      </c>
      <c r="P11" s="340">
        <f t="shared" ref="P11:Q11" si="5">M11</f>
        <v>45413</v>
      </c>
      <c r="Q11" s="340" t="str">
        <f t="shared" si="5"/>
        <v>YOY %</v>
      </c>
      <c r="R11" s="340">
        <f>O11</f>
        <v>45047</v>
      </c>
      <c r="S11" s="340">
        <f>P11</f>
        <v>45413</v>
      </c>
      <c r="T11" s="340" t="str">
        <f>Q11</f>
        <v>YOY %</v>
      </c>
      <c r="U11" s="340">
        <f t="shared" ref="U11:W11" si="6">R11</f>
        <v>45047</v>
      </c>
      <c r="V11" s="340">
        <f t="shared" si="6"/>
        <v>45413</v>
      </c>
      <c r="W11" s="340" t="str">
        <f t="shared" si="6"/>
        <v>YOY %</v>
      </c>
    </row>
    <row r="12" spans="2:28 16383:16384" ht="15.75">
      <c r="B12" s="341" t="s">
        <v>194</v>
      </c>
      <c r="C12" s="342">
        <f>C6/$AA6</f>
        <v>655301.49173076928</v>
      </c>
      <c r="D12" s="342">
        <f>+D6/AB6</f>
        <v>626616.74239999999</v>
      </c>
      <c r="E12" s="343">
        <f>+D12/C12-1</f>
        <v>-4.3773361868912786E-2</v>
      </c>
      <c r="F12" s="342">
        <f>+F6/AA6</f>
        <v>251145.73076923078</v>
      </c>
      <c r="G12" s="342">
        <f>+G6/AB6</f>
        <v>267252.71999999997</v>
      </c>
      <c r="H12" s="343">
        <f>+G12/F12-1</f>
        <v>6.4134035571440151E-2</v>
      </c>
      <c r="I12" s="342">
        <f>+I6/AA6</f>
        <v>411612.66033150826</v>
      </c>
      <c r="J12" s="342">
        <f>J6/AB6</f>
        <v>436577.55853702145</v>
      </c>
      <c r="K12" s="343">
        <f>+J12/I12-1</f>
        <v>6.0651434252305902E-2</v>
      </c>
      <c r="L12" s="342">
        <f>+L6/AA6</f>
        <v>23.25</v>
      </c>
      <c r="M12" s="342">
        <f>+M6/AB6</f>
        <v>18.66</v>
      </c>
      <c r="N12" s="343">
        <f>+M12/L12-1</f>
        <v>-0.19741935483870965</v>
      </c>
      <c r="O12" s="342">
        <f>C12/L12</f>
        <v>28185.010397022335</v>
      </c>
      <c r="P12" s="342">
        <f>D12/M12</f>
        <v>33580.747181136117</v>
      </c>
      <c r="Q12" s="343">
        <f>+P12/O12-1</f>
        <v>0.19143994300899125</v>
      </c>
      <c r="R12" s="342">
        <f>+F12/L12</f>
        <v>10801.966914805625</v>
      </c>
      <c r="S12" s="342">
        <f>+G12/M12</f>
        <v>14322.22508038585</v>
      </c>
      <c r="T12" s="343">
        <f>+S12/R12-1</f>
        <v>0.32589047840492946</v>
      </c>
      <c r="U12" s="353">
        <f>L12/U6</f>
        <v>0.17613636363636365</v>
      </c>
      <c r="V12" s="353">
        <f ca="1">M12/V6</f>
        <v>0.17771428571428571</v>
      </c>
      <c r="W12" s="343">
        <f ca="1">+V12/U12-1</f>
        <v>8.958525345622137E-3</v>
      </c>
    </row>
    <row r="13" spans="2:28 16383:16384" ht="15.75">
      <c r="B13" s="347" t="s">
        <v>85</v>
      </c>
      <c r="C13" s="348">
        <f>SUM(C12:C12)</f>
        <v>655301.49173076928</v>
      </c>
      <c r="D13" s="348">
        <f>SUM(D12:D12)</f>
        <v>626616.74239999999</v>
      </c>
      <c r="E13" s="349">
        <f>+D13/C13-1</f>
        <v>-4.3773361868912786E-2</v>
      </c>
      <c r="F13" s="348">
        <f>SUM(F12:F12)</f>
        <v>251145.73076923078</v>
      </c>
      <c r="G13" s="348">
        <f>SUM(G12:G12)</f>
        <v>267252.71999999997</v>
      </c>
      <c r="H13" s="349">
        <f>+G13/F13-1</f>
        <v>6.4134035571440151E-2</v>
      </c>
      <c r="I13" s="348">
        <f>SUM(I12:I12)</f>
        <v>411612.66033150826</v>
      </c>
      <c r="J13" s="348">
        <f>SUM(J12:J12)</f>
        <v>436577.55853702145</v>
      </c>
      <c r="K13" s="349">
        <f>+J13/I13-1</f>
        <v>6.0651434252305902E-2</v>
      </c>
      <c r="L13" s="348">
        <f>SUM(L12:L12)</f>
        <v>23.25</v>
      </c>
      <c r="M13" s="348">
        <f>SUM(M12:M12)</f>
        <v>18.66</v>
      </c>
      <c r="N13" s="349">
        <f>+M13/L13-1</f>
        <v>-0.19741935483870965</v>
      </c>
      <c r="O13" s="348">
        <f>C13/L13</f>
        <v>28185.010397022335</v>
      </c>
      <c r="P13" s="348">
        <f>D13/M13</f>
        <v>33580.747181136117</v>
      </c>
      <c r="Q13" s="349">
        <f>+P13/O13-1</f>
        <v>0.19143994300899125</v>
      </c>
      <c r="R13" s="348">
        <f>+F13/L13</f>
        <v>10801.966914805625</v>
      </c>
      <c r="S13" s="348">
        <f>+G13/M13</f>
        <v>14322.22508038585</v>
      </c>
      <c r="T13" s="349">
        <f>+S13/R13-1</f>
        <v>0.32589047840492946</v>
      </c>
      <c r="U13" s="354">
        <f>U12</f>
        <v>0.17613636363636365</v>
      </c>
      <c r="V13" s="354">
        <f ca="1">SUM(V12)</f>
        <v>0.17771428571428571</v>
      </c>
      <c r="W13" s="343">
        <f ca="1">+V13/U13-1</f>
        <v>8.958525345622137E-3</v>
      </c>
    </row>
    <row r="14" spans="2:28 16383:16384">
      <c r="U14" s="271"/>
    </row>
    <row r="15" spans="2:28 16383:16384">
      <c r="G15" s="355"/>
    </row>
  </sheetData>
  <conditionalFormatting sqref="H6:H7 N6:N7 Q6:Q7 T6:T7 T12:T13 Q12:Q13 N12:N13 K12:K13 H12:H13 E12:E13 K6:K7 E6:E7 W12:W13">
    <cfRule type="cellIs" dxfId="69" priority="39" stopIfTrue="1" operator="lessThan">
      <formula>0</formula>
    </cfRule>
  </conditionalFormatting>
  <conditionalFormatting sqref="W6:W7 W12:W13">
    <cfRule type="cellIs" dxfId="68" priority="11" operator="lessThan">
      <formula>0</formula>
    </cfRule>
  </conditionalFormatting>
  <conditionalFormatting sqref="H6:H7 N6:N7 T6:T7 E12:E13 H12:H13 N12:N13 T12:T13 K12:K13 Q6:Q7 Q12:Q13 K6:K7 E6:E7 W12:W13">
    <cfRule type="cellIs" dxfId="67" priority="8" stopIfTrue="1" operator="greaterThan">
      <formula>0.01</formula>
    </cfRule>
  </conditionalFormatting>
  <conditionalFormatting sqref="W12:W13">
    <cfRule type="colorScale" priority="5">
      <colorScale>
        <cfvo type="min"/>
        <cfvo type="num" val="0"/>
        <cfvo type="max"/>
        <color rgb="FFF8696B"/>
        <color rgb="FFFFEB84"/>
        <color rgb="FF63BE7B"/>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3"/>
  </sheetPr>
  <dimension ref="A1:K88"/>
  <sheetViews>
    <sheetView showGridLines="0" zoomScale="85" zoomScaleNormal="85" workbookViewId="0">
      <pane xSplit="1" ySplit="5" topLeftCell="B88" activePane="bottomRight" state="frozen"/>
      <selection activeCell="K39" sqref="K39"/>
      <selection pane="topRight" activeCell="K39" sqref="K39"/>
      <selection pane="bottomLeft" activeCell="K39" sqref="K39"/>
      <selection pane="bottomRight" activeCell="A4" sqref="A4:G88"/>
    </sheetView>
  </sheetViews>
  <sheetFormatPr defaultRowHeight="12.75"/>
  <cols>
    <col min="1" max="1" width="32.28515625" style="144" bestFit="1" customWidth="1"/>
    <col min="2" max="2" width="17.85546875" style="68" bestFit="1" customWidth="1"/>
    <col min="3" max="3" width="13.5703125" style="68" customWidth="1"/>
    <col min="4" max="4" width="12.85546875" style="68" customWidth="1"/>
    <col min="5" max="6" width="16" style="68" bestFit="1" customWidth="1"/>
    <col min="7" max="7" width="16.140625" style="68" bestFit="1" customWidth="1"/>
    <col min="8" max="8" width="9.5703125" style="68" hidden="1" customWidth="1"/>
    <col min="9" max="10" width="9.140625" style="68"/>
    <col min="11" max="11" width="11.42578125" style="68" bestFit="1" customWidth="1"/>
    <col min="12" max="16384" width="9.140625" style="68"/>
  </cols>
  <sheetData>
    <row r="1" spans="1:10" hidden="1">
      <c r="G1" s="68" t="s">
        <v>292</v>
      </c>
    </row>
    <row r="2" spans="1:10" hidden="1"/>
    <row r="3" spans="1:10">
      <c r="A3" s="210">
        <v>25</v>
      </c>
    </row>
    <row r="4" spans="1:10" ht="47.25" customHeight="1">
      <c r="A4" s="136" t="s">
        <v>91</v>
      </c>
      <c r="B4" s="59" t="s">
        <v>35</v>
      </c>
      <c r="C4" s="59" t="s">
        <v>90</v>
      </c>
      <c r="D4" s="59" t="s">
        <v>144</v>
      </c>
      <c r="E4" s="59" t="s">
        <v>281</v>
      </c>
      <c r="F4" s="59" t="s">
        <v>280</v>
      </c>
      <c r="G4" s="59" t="s">
        <v>143</v>
      </c>
      <c r="H4" s="59" t="s">
        <v>1</v>
      </c>
      <c r="I4" s="69">
        <v>1</v>
      </c>
    </row>
    <row r="5" spans="1:10">
      <c r="A5" s="70" t="s">
        <v>28</v>
      </c>
      <c r="B5" s="71">
        <f>A3</f>
        <v>25</v>
      </c>
      <c r="C5" s="71">
        <f t="shared" ref="C5:H5" si="0">B5</f>
        <v>25</v>
      </c>
      <c r="D5" s="71">
        <f t="shared" si="0"/>
        <v>25</v>
      </c>
      <c r="E5" s="71">
        <f t="shared" si="0"/>
        <v>25</v>
      </c>
      <c r="F5" s="71">
        <f t="shared" si="0"/>
        <v>25</v>
      </c>
      <c r="G5" s="71">
        <f t="shared" si="0"/>
        <v>25</v>
      </c>
      <c r="H5" s="71">
        <f t="shared" si="0"/>
        <v>25</v>
      </c>
      <c r="I5" s="72">
        <v>1</v>
      </c>
    </row>
    <row r="6" spans="1:10">
      <c r="A6" s="73" t="s">
        <v>29</v>
      </c>
    </row>
    <row r="7" spans="1:10">
      <c r="A7" s="106" t="s">
        <v>30</v>
      </c>
      <c r="B7" s="74">
        <f ca="1">SUM(C7:H7)</f>
        <v>105</v>
      </c>
      <c r="C7" s="75">
        <f ca="1">COUNTIFS(Summary!$E:$E,'Tenurewise KPI'!C$4,Summary!$AT:$AT,"Active")</f>
        <v>28</v>
      </c>
      <c r="D7" s="75">
        <f ca="1">COUNTIFS(Summary!$E:$E,'Tenurewise KPI'!D$4,Summary!$AT:$AT,"Active")</f>
        <v>11</v>
      </c>
      <c r="E7" s="75">
        <f ca="1">COUNTIFS(Summary!$E:$E,'Tenurewise KPI'!E$4,Summary!$AT:$AT,"Active")</f>
        <v>24</v>
      </c>
      <c r="F7" s="75">
        <f ca="1">COUNTIFS(Summary!$E:$E,'Tenurewise KPI'!F$4,Summary!$AT:$AT,"Active")</f>
        <v>24</v>
      </c>
      <c r="G7" s="75">
        <f ca="1">COUNTIFS(Summary!$E:$E,'Tenurewise KPI'!G$4,Summary!$AT:$AT,"Active")</f>
        <v>18</v>
      </c>
      <c r="H7" s="75">
        <f ca="1">COUNTIF(Summary!$E:$E,'Tenurewise KPI'!H4)</f>
        <v>0</v>
      </c>
      <c r="I7" s="68">
        <v>1</v>
      </c>
    </row>
    <row r="8" spans="1:10">
      <c r="A8" s="106" t="s">
        <v>36</v>
      </c>
      <c r="B8" s="74">
        <f ca="1">SUM(C8:H8)</f>
        <v>104.92</v>
      </c>
      <c r="C8" s="75">
        <f ca="1">SUMIF(Summary!$E:$E,'Tenurewise KPI'!C4,Summary!$F:$F)/C5</f>
        <v>34.72</v>
      </c>
      <c r="D8" s="75">
        <f ca="1">SUMIF(Summary!$E:$E,'Tenurewise KPI'!D4,Summary!$F:$F)/D5</f>
        <v>13.08</v>
      </c>
      <c r="E8" s="75">
        <f ca="1">SUMIF(Summary!$E:$E,'Tenurewise KPI'!E4,Summary!$F:$F)/E5</f>
        <v>24.56</v>
      </c>
      <c r="F8" s="75">
        <f ca="1">SUMIF(Summary!$E:$E,'Tenurewise KPI'!F4,Summary!$F:$F)/F5</f>
        <v>27.04</v>
      </c>
      <c r="G8" s="75">
        <f ca="1">SUMIF(Summary!$E:$E,'Tenurewise KPI'!G4,Summary!$F:$F)/G5</f>
        <v>5.52</v>
      </c>
      <c r="H8" s="75">
        <f ca="1">SUMIF(Summary!$E:$E,'Tenurewise KPI'!H4,Summary!$F:$F)/H5</f>
        <v>0</v>
      </c>
      <c r="I8" s="68">
        <v>1</v>
      </c>
      <c r="J8" s="78"/>
    </row>
    <row r="9" spans="1:10">
      <c r="A9" s="106" t="s">
        <v>31</v>
      </c>
      <c r="B9" s="74">
        <f ca="1">SUM(C9:H9)</f>
        <v>92.84</v>
      </c>
      <c r="C9" s="75">
        <f ca="1">SUMIF(Summary!$E:$E,'Tenurewise KPI'!C4,Summary!$AE:$AE)/C5</f>
        <v>30.28</v>
      </c>
      <c r="D9" s="75">
        <f ca="1">SUMIF(Summary!$E:$E,'Tenurewise KPI'!D4,Summary!$AE:$AE)/D5</f>
        <v>11.08</v>
      </c>
      <c r="E9" s="75">
        <f ca="1">SUMIF(Summary!$E:$E,'Tenurewise KPI'!E4,Summary!$AE:$AE)/E5</f>
        <v>22</v>
      </c>
      <c r="F9" s="75">
        <f ca="1">SUMIF(Summary!$E:$E,'Tenurewise KPI'!F4,Summary!$AE:$AE)/F5</f>
        <v>24.28</v>
      </c>
      <c r="G9" s="75">
        <f ca="1">SUMIF(Summary!$E:$E,'Tenurewise KPI'!G4,Summary!$AE:$AE)/G5</f>
        <v>5.2</v>
      </c>
      <c r="H9" s="75">
        <f ca="1">SUMIF(Summary!$E:$E,'Tenurewise KPI'!H4,Summary!$AE:$AE)/H5</f>
        <v>0</v>
      </c>
      <c r="I9" s="68">
        <v>1</v>
      </c>
    </row>
    <row r="10" spans="1:10">
      <c r="A10" s="76" t="s">
        <v>32</v>
      </c>
      <c r="B10" s="77">
        <f t="shared" ref="B10:H10" ca="1" si="1">1-B9/B8</f>
        <v>0.11513534121235225</v>
      </c>
      <c r="C10" s="77">
        <f t="shared" ca="1" si="1"/>
        <v>0.12788018433179715</v>
      </c>
      <c r="D10" s="77">
        <f t="shared" ca="1" si="1"/>
        <v>0.15290519877675846</v>
      </c>
      <c r="E10" s="77">
        <f t="shared" ca="1" si="1"/>
        <v>0.10423452768729635</v>
      </c>
      <c r="F10" s="77">
        <f t="shared" ca="1" si="1"/>
        <v>0.10207100591715967</v>
      </c>
      <c r="G10" s="77">
        <f t="shared" ca="1" si="1"/>
        <v>5.7971014492753548E-2</v>
      </c>
      <c r="H10" s="77" t="e">
        <f t="shared" ca="1" si="1"/>
        <v>#DIV/0!</v>
      </c>
      <c r="I10" s="68">
        <v>1</v>
      </c>
    </row>
    <row r="11" spans="1:10">
      <c r="A11" s="145"/>
      <c r="C11" s="78"/>
      <c r="D11" s="78"/>
      <c r="E11" s="78"/>
      <c r="F11" s="78"/>
      <c r="G11" s="78"/>
      <c r="H11" s="78"/>
      <c r="I11" s="68">
        <v>1</v>
      </c>
    </row>
    <row r="12" spans="1:10" hidden="1">
      <c r="A12" s="146"/>
      <c r="C12" s="78"/>
      <c r="D12" s="78"/>
      <c r="E12" s="78"/>
      <c r="F12" s="78"/>
      <c r="G12" s="78"/>
      <c r="H12" s="78"/>
    </row>
    <row r="13" spans="1:10" hidden="1">
      <c r="A13" s="79"/>
      <c r="C13" s="80"/>
      <c r="D13" s="80"/>
      <c r="E13" s="80"/>
      <c r="F13" s="80"/>
      <c r="G13" s="80"/>
      <c r="H13" s="80"/>
    </row>
    <row r="14" spans="1:10" hidden="1">
      <c r="A14" s="147"/>
    </row>
    <row r="15" spans="1:10">
      <c r="A15" s="148" t="s">
        <v>37</v>
      </c>
      <c r="B15" s="95">
        <f ca="1">SUM(C15:H15)</f>
        <v>9820</v>
      </c>
      <c r="C15" s="95">
        <f ca="1">SUMIF(Summary!$E:$E,'Tenurewise KPI'!C4,Summary!$AI:$AI)</f>
        <v>2898</v>
      </c>
      <c r="D15" s="95">
        <f ca="1">SUMIF(Summary!$E:$E,'Tenurewise KPI'!D4,Summary!$AI:$AI)</f>
        <v>1105</v>
      </c>
      <c r="E15" s="95">
        <f ca="1">SUMIF(Summary!$E:$E,'Tenurewise KPI'!E4,Summary!$AI:$AI)</f>
        <v>2424</v>
      </c>
      <c r="F15" s="95">
        <f ca="1">SUMIF(Summary!$E:$E,'Tenurewise KPI'!F4,Summary!$AI:$AI)</f>
        <v>2855</v>
      </c>
      <c r="G15" s="95">
        <f ca="1">SUMIF(Summary!$E:$E,'Tenurewise KPI'!G4,Summary!$AI:$AI)</f>
        <v>538</v>
      </c>
      <c r="H15" s="82">
        <f ca="1">SUMIF(Summary!$E:$E,'Tenurewise KPI'!H4,Summary!$AI:$AI)</f>
        <v>0</v>
      </c>
      <c r="I15" s="68">
        <v>1</v>
      </c>
    </row>
    <row r="16" spans="1:10">
      <c r="A16" s="148" t="s">
        <v>103</v>
      </c>
      <c r="B16" s="95">
        <f ca="1">SUM(C16:H16)</f>
        <v>392.79999999999995</v>
      </c>
      <c r="C16" s="83">
        <f t="shared" ref="C16:H16" ca="1" si="2">C15/C5</f>
        <v>115.92</v>
      </c>
      <c r="D16" s="83">
        <f t="shared" ca="1" si="2"/>
        <v>44.2</v>
      </c>
      <c r="E16" s="83">
        <f t="shared" ca="1" si="2"/>
        <v>96.96</v>
      </c>
      <c r="F16" s="83">
        <f t="shared" ca="1" si="2"/>
        <v>114.2</v>
      </c>
      <c r="G16" s="83">
        <f ca="1">G15/G5</f>
        <v>21.52</v>
      </c>
      <c r="H16" s="83">
        <f t="shared" ca="1" si="2"/>
        <v>0</v>
      </c>
      <c r="I16" s="68">
        <v>1</v>
      </c>
    </row>
    <row r="17" spans="1:11">
      <c r="A17" s="148" t="s">
        <v>104</v>
      </c>
      <c r="B17" s="95">
        <f t="shared" ref="B17:H17" ca="1" si="3">B16/B9</f>
        <v>4.2309349418354154</v>
      </c>
      <c r="C17" s="95">
        <f t="shared" ca="1" si="3"/>
        <v>3.8282694848084544</v>
      </c>
      <c r="D17" s="95">
        <f ca="1">D16/D9</f>
        <v>3.989169675090253</v>
      </c>
      <c r="E17" s="95">
        <f t="shared" ca="1" si="3"/>
        <v>4.4072727272727272</v>
      </c>
      <c r="F17" s="95">
        <f t="shared" ca="1" si="3"/>
        <v>4.703459637561779</v>
      </c>
      <c r="G17" s="95">
        <f t="shared" ca="1" si="3"/>
        <v>4.138461538461538</v>
      </c>
      <c r="H17" s="81" t="e">
        <f t="shared" ca="1" si="3"/>
        <v>#DIV/0!</v>
      </c>
      <c r="I17" s="68">
        <v>1</v>
      </c>
    </row>
    <row r="18" spans="1:11">
      <c r="A18" s="148" t="s">
        <v>105</v>
      </c>
      <c r="B18" s="84">
        <f t="shared" ref="B18:H18" ca="1" si="4">B29/B17</f>
        <v>4.7505091649694492E-2</v>
      </c>
      <c r="C18" s="84">
        <f t="shared" ca="1" si="4"/>
        <v>0.1007591442374051</v>
      </c>
      <c r="D18" s="84">
        <f ca="1">D29/D17</f>
        <v>3.9819004524886875E-2</v>
      </c>
      <c r="E18" s="84">
        <f t="shared" ca="1" si="4"/>
        <v>2.9909240924092407E-2</v>
      </c>
      <c r="F18" s="84">
        <f t="shared" ca="1" si="4"/>
        <v>1.9614711033274959E-2</v>
      </c>
      <c r="G18" s="84">
        <f t="shared" ca="1" si="4"/>
        <v>3.7174721189591081E-3</v>
      </c>
      <c r="H18" s="84" t="e">
        <f t="shared" ca="1" si="4"/>
        <v>#DIV/0!</v>
      </c>
      <c r="I18" s="68">
        <v>1</v>
      </c>
    </row>
    <row r="19" spans="1:11">
      <c r="A19" s="85"/>
      <c r="I19" s="68">
        <v>1</v>
      </c>
    </row>
    <row r="20" spans="1:11" hidden="1">
      <c r="A20" s="149"/>
    </row>
    <row r="21" spans="1:11">
      <c r="A21" s="86" t="s">
        <v>38</v>
      </c>
      <c r="B21" s="87">
        <f ca="1">SUM(C21:H21)</f>
        <v>626616.74239999999</v>
      </c>
      <c r="C21" s="88">
        <f ca="1">SUMIF(Summary!$E:$E,'Tenurewise KPI'!C4,Summary!$J:$J)/C5</f>
        <v>444158.59839999996</v>
      </c>
      <c r="D21" s="88">
        <f ca="1">SUMIF(Summary!$E:$E,'Tenurewise KPI'!D4,Summary!$J:$J)/D5</f>
        <v>47838.041600000004</v>
      </c>
      <c r="E21" s="88">
        <f ca="1">SUMIF(Summary!$E:$E,'Tenurewise KPI'!E4,Summary!$J:$J)/E5</f>
        <v>78648.054799999998</v>
      </c>
      <c r="F21" s="88">
        <f ca="1">SUMIF(Summary!$E:$E,'Tenurewise KPI'!F4,Summary!$J:$J)/F5</f>
        <v>55012.047599999998</v>
      </c>
      <c r="G21" s="88">
        <f ca="1">SUMIF(Summary!$E:$E,'Tenurewise KPI'!G4,Summary!$J:$J)/G5</f>
        <v>960</v>
      </c>
      <c r="H21" s="88">
        <f ca="1">SUMIF(Summary!$E:$E,'Tenurewise KPI'!H4,Summary!$J:$J)/H5</f>
        <v>0</v>
      </c>
      <c r="I21" s="68">
        <v>1</v>
      </c>
    </row>
    <row r="22" spans="1:11">
      <c r="A22" s="86" t="s">
        <v>39</v>
      </c>
      <c r="B22" s="87">
        <f ca="1">SUM(C22:H22)</f>
        <v>267252.71999999997</v>
      </c>
      <c r="C22" s="88">
        <f ca="1">SUMIF(Summary!$E:$E,'Tenurewise KPI'!C4,Summary!$I:$I)/C5</f>
        <v>212427.16</v>
      </c>
      <c r="D22" s="88">
        <f ca="1">SUMIF(Summary!$E:$E,'Tenurewise KPI'!D4,Summary!$I:$I)/D5</f>
        <v>15572.64</v>
      </c>
      <c r="E22" s="88">
        <f ca="1">SUMIF(Summary!$E:$E,'Tenurewise KPI'!E4,Summary!$I:$I)/E5</f>
        <v>20500.240000000002</v>
      </c>
      <c r="F22" s="88">
        <f ca="1">SUMIF(Summary!$E:$E,'Tenurewise KPI'!F4,Summary!$I:$I)/F5</f>
        <v>18592.68</v>
      </c>
      <c r="G22" s="88">
        <f ca="1">SUMIF(Summary!$E:$E,'Tenurewise KPI'!G4,Summary!$I:$I)/G5</f>
        <v>160</v>
      </c>
      <c r="H22" s="88">
        <f ca="1">SUMIF(Summary!$E:$E,'Tenurewise KPI'!H4,Summary!$I:$I)/H5</f>
        <v>0</v>
      </c>
      <c r="I22" s="68">
        <v>1</v>
      </c>
    </row>
    <row r="23" spans="1:11">
      <c r="A23" s="86" t="s">
        <v>40</v>
      </c>
      <c r="B23" s="87">
        <f ca="1">SUM(C23:H23)</f>
        <v>18.659999999999997</v>
      </c>
      <c r="C23" s="88">
        <f ca="1">+C58/C5</f>
        <v>11.68</v>
      </c>
      <c r="D23" s="88">
        <f ca="1">SUMIF(Summary!$E:$E,'Tenurewise KPI'!D4,Summary!$AF:$AF)/D5</f>
        <v>1.76</v>
      </c>
      <c r="E23" s="88">
        <f ca="1">SUMIF(Summary!$E:$E,'Tenurewise KPI'!E4,Summary!$AF:$AF)/E5</f>
        <v>2.9</v>
      </c>
      <c r="F23" s="88">
        <f ca="1">SUMIF(Summary!$E:$E,'Tenurewise KPI'!F4,Summary!$AF:$AF)/F5</f>
        <v>2.2400000000000002</v>
      </c>
      <c r="G23" s="88">
        <f ca="1">SUMIF(Summary!$E:$E,'Tenurewise KPI'!G4,Summary!$AF:$AF)/G5</f>
        <v>0.08</v>
      </c>
      <c r="H23" s="88">
        <f ca="1">SUMIF(Summary!$E:$E,'Tenurewise KPI'!H4,Summary!$AF:$AF)/H5</f>
        <v>0</v>
      </c>
      <c r="I23" s="68">
        <v>1</v>
      </c>
    </row>
    <row r="24" spans="1:11">
      <c r="A24" s="89" t="s">
        <v>64</v>
      </c>
      <c r="B24" s="90">
        <f t="shared" ref="B24:H24" ca="1" si="5">B58/B8</f>
        <v>4.4462447579107893</v>
      </c>
      <c r="C24" s="90">
        <f t="shared" ca="1" si="5"/>
        <v>8.410138248847927</v>
      </c>
      <c r="D24" s="90">
        <f ca="1">D58/D8</f>
        <v>3.3639143730886851</v>
      </c>
      <c r="E24" s="90">
        <f t="shared" ca="1" si="5"/>
        <v>2.9519543973941369</v>
      </c>
      <c r="F24" s="90">
        <f t="shared" ca="1" si="5"/>
        <v>2.0710059171597632</v>
      </c>
      <c r="G24" s="90">
        <f t="shared" ca="1" si="5"/>
        <v>0.3623188405797102</v>
      </c>
      <c r="H24" s="90" t="e">
        <f t="shared" ca="1" si="5"/>
        <v>#DIV/0!</v>
      </c>
      <c r="I24" s="68">
        <v>1</v>
      </c>
    </row>
    <row r="25" spans="1:11" ht="28.5" customHeight="1">
      <c r="A25" s="222" t="s">
        <v>185</v>
      </c>
      <c r="B25" s="223">
        <f>SUBTOTAL(9,Summary!$AW:$AW)/B5</f>
        <v>436577.55853702145</v>
      </c>
      <c r="C25" s="223">
        <f ca="1">SUMIFS(Summary!$AW:$AW,Summary!$E:$E,'Tenurewise KPI'!C4)/'Tenurewise KPI'!C5</f>
        <v>315691.56203939614</v>
      </c>
      <c r="D25" s="223">
        <f ca="1">SUMIFS(Summary!$AW:$AW,Summary!$E:$E,'Tenurewise KPI'!D4)/'Tenurewise KPI'!D5</f>
        <v>31704.842336599784</v>
      </c>
      <c r="E25" s="223">
        <f ca="1">SUMIFS(Summary!$AW:$AW,Summary!$E:$E,'Tenurewise KPI'!E4)/'Tenurewise KPI'!E5</f>
        <v>50771.867431810802</v>
      </c>
      <c r="F25" s="223">
        <f ca="1">SUMIFS(Summary!$AW:$AW,Summary!$E:$E,'Tenurewise KPI'!F4)/'Tenurewise KPI'!F5</f>
        <v>37800.684275124229</v>
      </c>
      <c r="G25" s="223">
        <f ca="1">SUMIFS(Summary!$AW:$AW,Summary!$E:$E,'Tenurewise KPI'!G4)/'Tenurewise KPI'!G5</f>
        <v>608.60245409030006</v>
      </c>
    </row>
    <row r="26" spans="1:11" hidden="1">
      <c r="A26" s="149"/>
    </row>
    <row r="27" spans="1:11">
      <c r="A27" s="91" t="s">
        <v>65</v>
      </c>
      <c r="B27" s="92">
        <f t="shared" ref="B27:H27" ca="1" si="6">B21/B9</f>
        <v>6749.4263507108999</v>
      </c>
      <c r="C27" s="92">
        <f t="shared" ca="1" si="6"/>
        <v>14668.38171730515</v>
      </c>
      <c r="D27" s="92">
        <f ca="1">D21/D9</f>
        <v>4317.5127797833939</v>
      </c>
      <c r="E27" s="92">
        <f t="shared" ca="1" si="6"/>
        <v>3574.9115818181817</v>
      </c>
      <c r="F27" s="92">
        <f t="shared" ca="1" si="6"/>
        <v>2265.7350741350906</v>
      </c>
      <c r="G27" s="92">
        <f t="shared" ca="1" si="6"/>
        <v>184.61538461538461</v>
      </c>
      <c r="H27" s="92" t="e">
        <f t="shared" ca="1" si="6"/>
        <v>#DIV/0!</v>
      </c>
      <c r="I27" s="68">
        <v>1</v>
      </c>
      <c r="K27" s="275"/>
    </row>
    <row r="28" spans="1:11">
      <c r="A28" s="91" t="s">
        <v>41</v>
      </c>
      <c r="B28" s="92">
        <f t="shared" ref="B28:H28" ca="1" si="7">B22/B9</f>
        <v>2878.6376561826796</v>
      </c>
      <c r="C28" s="92">
        <f t="shared" ca="1" si="7"/>
        <v>7015.4280052840159</v>
      </c>
      <c r="D28" s="92">
        <f ca="1">D22/D9</f>
        <v>1405.4729241877255</v>
      </c>
      <c r="E28" s="92">
        <f t="shared" ca="1" si="7"/>
        <v>931.82909090909095</v>
      </c>
      <c r="F28" s="92">
        <f t="shared" ca="1" si="7"/>
        <v>765.76112026359147</v>
      </c>
      <c r="G28" s="92">
        <f t="shared" ca="1" si="7"/>
        <v>30.769230769230766</v>
      </c>
      <c r="H28" s="92" t="e">
        <f t="shared" ca="1" si="7"/>
        <v>#DIV/0!</v>
      </c>
      <c r="I28" s="68">
        <v>1</v>
      </c>
    </row>
    <row r="29" spans="1:11">
      <c r="A29" s="93" t="s">
        <v>89</v>
      </c>
      <c r="B29" s="94">
        <f t="shared" ref="B29:H29" ca="1" si="8">B23/B9</f>
        <v>0.20099095217578625</v>
      </c>
      <c r="C29" s="94">
        <f t="shared" ca="1" si="8"/>
        <v>0.3857331571994716</v>
      </c>
      <c r="D29" s="94">
        <f ca="1">D23/D9</f>
        <v>0.1588447653429603</v>
      </c>
      <c r="E29" s="94">
        <f t="shared" ca="1" si="8"/>
        <v>0.13181818181818181</v>
      </c>
      <c r="F29" s="94">
        <f t="shared" ca="1" si="8"/>
        <v>9.2257001647446463E-2</v>
      </c>
      <c r="G29" s="94">
        <f t="shared" ca="1" si="8"/>
        <v>1.5384615384615384E-2</v>
      </c>
      <c r="H29" s="94" t="e">
        <f t="shared" ca="1" si="8"/>
        <v>#DIV/0!</v>
      </c>
      <c r="I29" s="68">
        <v>1</v>
      </c>
    </row>
    <row r="30" spans="1:11">
      <c r="A30" s="93" t="s">
        <v>42</v>
      </c>
      <c r="B30" s="94">
        <f t="shared" ref="B30:H30" ca="1" si="9">B23/B8</f>
        <v>0.17784979031643153</v>
      </c>
      <c r="C30" s="94">
        <f t="shared" ca="1" si="9"/>
        <v>0.33640552995391704</v>
      </c>
      <c r="D30" s="94">
        <f ca="1">D23/D8</f>
        <v>0.13455657492354739</v>
      </c>
      <c r="E30" s="94">
        <f t="shared" ca="1" si="9"/>
        <v>0.11807817589576547</v>
      </c>
      <c r="F30" s="94">
        <f t="shared" ca="1" si="9"/>
        <v>8.2840236686390539E-2</v>
      </c>
      <c r="G30" s="94">
        <f t="shared" ca="1" si="9"/>
        <v>1.4492753623188408E-2</v>
      </c>
      <c r="H30" s="94" t="e">
        <f t="shared" ca="1" si="9"/>
        <v>#DIV/0!</v>
      </c>
      <c r="I30" s="68">
        <v>1</v>
      </c>
    </row>
    <row r="31" spans="1:11" ht="24.75" customHeight="1">
      <c r="A31" s="224" t="s">
        <v>184</v>
      </c>
      <c r="B31" s="225">
        <f ca="1">B25/B9</f>
        <v>4702.4726253449098</v>
      </c>
      <c r="C31" s="225">
        <f t="shared" ref="C31:G31" ca="1" si="10">C25/C9</f>
        <v>10425.745113586398</v>
      </c>
      <c r="D31" s="225">
        <f t="shared" ca="1" si="10"/>
        <v>2861.4478643140601</v>
      </c>
      <c r="E31" s="225">
        <f t="shared" ca="1" si="10"/>
        <v>2307.8121559914002</v>
      </c>
      <c r="F31" s="225">
        <f t="shared" ca="1" si="10"/>
        <v>1556.8650854664015</v>
      </c>
      <c r="G31" s="225">
        <f t="shared" ca="1" si="10"/>
        <v>117.03893347890386</v>
      </c>
      <c r="I31" s="68">
        <v>1</v>
      </c>
    </row>
    <row r="32" spans="1:11">
      <c r="A32" s="148" t="s">
        <v>43</v>
      </c>
      <c r="B32" s="95">
        <f ca="1">SUM(C32:H32)</f>
        <v>15665418.560000001</v>
      </c>
      <c r="C32" s="95">
        <f ca="1">C33+C35+C37+C39+C41</f>
        <v>11103964.959999999</v>
      </c>
      <c r="D32" s="95">
        <f ca="1">D33+D35+D37+D39+D41</f>
        <v>1195951.04</v>
      </c>
      <c r="E32" s="95">
        <f ca="1">E33+E35+E37+E39+E41</f>
        <v>1966201.37</v>
      </c>
      <c r="F32" s="95">
        <f ca="1">F33+F35+F37+F39+F41</f>
        <v>1375301.19</v>
      </c>
      <c r="G32" s="95">
        <f ca="1">G33+G35+G37+G39+G41</f>
        <v>24000</v>
      </c>
      <c r="H32" s="95">
        <f ca="1">H33+H35+H37+H41</f>
        <v>0</v>
      </c>
      <c r="I32" s="68">
        <v>1</v>
      </c>
    </row>
    <row r="33" spans="1:9" hidden="1">
      <c r="A33" s="96" t="s">
        <v>44</v>
      </c>
      <c r="B33" s="97">
        <f ca="1">SUM(C33:H33)</f>
        <v>0</v>
      </c>
      <c r="C33" s="98">
        <f ca="1">SUMIF(Summary!$E:$E,'Tenurewise KPI'!C4,Summary!$L:$L)</f>
        <v>0</v>
      </c>
      <c r="D33" s="98">
        <f ca="1">SUMIF(Summary!$E:$E,'Tenurewise KPI'!D4,Summary!$L:$L)</f>
        <v>0</v>
      </c>
      <c r="E33" s="98">
        <f ca="1">SUMIF(Summary!$E:$E,'Tenurewise KPI'!E4,Summary!$L:$L)</f>
        <v>0</v>
      </c>
      <c r="F33" s="98">
        <f ca="1">SUMIF(Summary!$E:$E,'Tenurewise KPI'!F4,Summary!$L:$L)</f>
        <v>0</v>
      </c>
      <c r="G33" s="98">
        <f ca="1">SUMIF(Summary!$E:$E,'Tenurewise KPI'!G4,Summary!$L:$L)</f>
        <v>0</v>
      </c>
      <c r="H33" s="98">
        <f ca="1">SUMIF(Summary!$E:$E,'Tenurewise KPI'!H4,Summary!$L:$L)</f>
        <v>0</v>
      </c>
      <c r="I33" s="68">
        <v>1</v>
      </c>
    </row>
    <row r="34" spans="1:9" hidden="1">
      <c r="A34" s="99" t="s">
        <v>33</v>
      </c>
      <c r="B34" s="100">
        <f t="shared" ref="B34:H34" ca="1" si="11">B33/B$32</f>
        <v>0</v>
      </c>
      <c r="C34" s="100">
        <f t="shared" ca="1" si="11"/>
        <v>0</v>
      </c>
      <c r="D34" s="100">
        <f ca="1">D33/D$32</f>
        <v>0</v>
      </c>
      <c r="E34" s="100">
        <f t="shared" ca="1" si="11"/>
        <v>0</v>
      </c>
      <c r="F34" s="100">
        <f t="shared" ca="1" si="11"/>
        <v>0</v>
      </c>
      <c r="G34" s="100">
        <f t="shared" ca="1" si="11"/>
        <v>0</v>
      </c>
      <c r="H34" s="100" t="e">
        <f t="shared" ca="1" si="11"/>
        <v>#DIV/0!</v>
      </c>
      <c r="I34" s="68">
        <v>1</v>
      </c>
    </row>
    <row r="35" spans="1:9">
      <c r="A35" s="96" t="s">
        <v>45</v>
      </c>
      <c r="B35" s="97">
        <f ca="1">SUM(C35:H35)</f>
        <v>4583771.0199999996</v>
      </c>
      <c r="C35" s="98">
        <f ca="1">SUMIF(Summary!$E:$E,'Tenurewise KPI'!C4,Summary!$O:$O)</f>
        <v>3441654.4599999995</v>
      </c>
      <c r="D35" s="98">
        <f ca="1">SUMIF(Summary!$E:$E,'Tenurewise KPI'!D4,Summary!$O:$O)</f>
        <v>422616</v>
      </c>
      <c r="E35" s="98">
        <f ca="1">SUMIF(Summary!$E:$E,'Tenurewise KPI'!E4,Summary!$O:$O)</f>
        <v>582145.37</v>
      </c>
      <c r="F35" s="98">
        <f ca="1">SUMIF(Summary!$E:$E,'Tenurewise KPI'!F4,Summary!$O:$O)</f>
        <v>137355.19</v>
      </c>
      <c r="G35" s="98">
        <f ca="1">SUMIF(Summary!$E:$E,'Tenurewise KPI'!G4,Summary!$O:$O)</f>
        <v>0</v>
      </c>
      <c r="H35" s="98">
        <f ca="1">SUMIF(Summary!$E:$E,'Tenurewise KPI'!H4,Summary!$O:$O)</f>
        <v>0</v>
      </c>
      <c r="I35" s="68">
        <v>1</v>
      </c>
    </row>
    <row r="36" spans="1:9">
      <c r="A36" s="99" t="s">
        <v>33</v>
      </c>
      <c r="B36" s="100">
        <f t="shared" ref="B36:H36" ca="1" si="12">B35/B$32</f>
        <v>0.29260443967352245</v>
      </c>
      <c r="C36" s="100">
        <f t="shared" ca="1" si="12"/>
        <v>0.30994824573005497</v>
      </c>
      <c r="D36" s="100">
        <f ca="1">D35/D$32</f>
        <v>0.35337232534201402</v>
      </c>
      <c r="E36" s="100">
        <f t="shared" ca="1" si="12"/>
        <v>0.29607616945155518</v>
      </c>
      <c r="F36" s="100">
        <f t="shared" ca="1" si="12"/>
        <v>9.9872806770420958E-2</v>
      </c>
      <c r="G36" s="100">
        <f t="shared" ca="1" si="12"/>
        <v>0</v>
      </c>
      <c r="H36" s="100" t="e">
        <f t="shared" ca="1" si="12"/>
        <v>#DIV/0!</v>
      </c>
      <c r="I36" s="68">
        <v>1</v>
      </c>
    </row>
    <row r="37" spans="1:9">
      <c r="A37" s="96" t="s">
        <v>46</v>
      </c>
      <c r="B37" s="97">
        <f ca="1">SUM(C37:H37)</f>
        <v>4573070.04</v>
      </c>
      <c r="C37" s="98">
        <f ca="1">SUMIF(Summary!$E:$E,'Tenurewise KPI'!C4,Summary!$R:$R)</f>
        <v>2166326</v>
      </c>
      <c r="D37" s="98">
        <f ca="1">SUMIF(Summary!$E:$E,'Tenurewise KPI'!D4,Summary!$R:$R)</f>
        <v>503241.04</v>
      </c>
      <c r="E37" s="98">
        <f ca="1">SUMIF(Summary!$E:$E,'Tenurewise KPI'!E4,Summary!$R:$R)</f>
        <v>985029</v>
      </c>
      <c r="F37" s="98">
        <f ca="1">SUMIF(Summary!$E:$E,'Tenurewise KPI'!F4,Summary!$R:$R)</f>
        <v>894474</v>
      </c>
      <c r="G37" s="98">
        <f ca="1">SUMIF(Summary!$E:$E,'Tenurewise KPI'!G4,Summary!$R:$R)</f>
        <v>24000</v>
      </c>
      <c r="H37" s="98">
        <f ca="1">SUMIF(Summary!$E:$E,'Tenurewise KPI'!H4,Summary!$R:$R)</f>
        <v>0</v>
      </c>
      <c r="I37" s="68">
        <v>1</v>
      </c>
    </row>
    <row r="38" spans="1:9">
      <c r="A38" s="99" t="s">
        <v>33</v>
      </c>
      <c r="B38" s="100">
        <f t="shared" ref="B38:H38" ca="1" si="13">B37/B$32</f>
        <v>0.29192134397716341</v>
      </c>
      <c r="C38" s="100">
        <f t="shared" ca="1" si="13"/>
        <v>0.19509481593320879</v>
      </c>
      <c r="D38" s="100">
        <f ca="1">D37/D$32</f>
        <v>0.42078732587581508</v>
      </c>
      <c r="E38" s="100">
        <f t="shared" ca="1" si="13"/>
        <v>0.50098073118522946</v>
      </c>
      <c r="F38" s="100">
        <f t="shared" ca="1" si="13"/>
        <v>0.65038408059546582</v>
      </c>
      <c r="G38" s="100">
        <f t="shared" ca="1" si="13"/>
        <v>1</v>
      </c>
      <c r="H38" s="100" t="e">
        <f t="shared" ca="1" si="13"/>
        <v>#DIV/0!</v>
      </c>
      <c r="I38" s="68">
        <v>1</v>
      </c>
    </row>
    <row r="39" spans="1:9">
      <c r="A39" s="96" t="s">
        <v>95</v>
      </c>
      <c r="B39" s="97">
        <f ca="1">SUM(C39:H39)</f>
        <v>1154976</v>
      </c>
      <c r="C39" s="98">
        <f ca="1">SUMIF(Summary!$E:$E,'Tenurewise KPI'!C4,Summary!$U:$U)</f>
        <v>987000</v>
      </c>
      <c r="D39" s="98">
        <f ca="1">SUMIF(Summary!$E:$E,'Tenurewise KPI'!D4,Summary!$U:$U)</f>
        <v>0</v>
      </c>
      <c r="E39" s="98">
        <f ca="1">SUMIF(Summary!$E:$E,'Tenurewise KPI'!E4,Summary!$U:$U)</f>
        <v>120000</v>
      </c>
      <c r="F39" s="98">
        <f ca="1">SUMIF(Summary!$E:$E,'Tenurewise KPI'!F4,Summary!$U:$U)</f>
        <v>47976</v>
      </c>
      <c r="G39" s="98">
        <f ca="1">SUMIF(Summary!$E:$E,'Tenurewise KPI'!G4,Summary!$U:$U)</f>
        <v>0</v>
      </c>
      <c r="H39" s="100"/>
      <c r="I39" s="68">
        <v>1</v>
      </c>
    </row>
    <row r="40" spans="1:9">
      <c r="A40" s="99" t="s">
        <v>33</v>
      </c>
      <c r="B40" s="100">
        <f t="shared" ref="B40:G40" ca="1" si="14">B39/B$32</f>
        <v>7.3727745963271599E-2</v>
      </c>
      <c r="C40" s="100">
        <f t="shared" ca="1" si="14"/>
        <v>8.8887168102158715E-2</v>
      </c>
      <c r="D40" s="100">
        <f t="shared" ca="1" si="14"/>
        <v>0</v>
      </c>
      <c r="E40" s="100">
        <f t="shared" ca="1" si="14"/>
        <v>6.1031388661884615E-2</v>
      </c>
      <c r="F40" s="100">
        <f t="shared" ca="1" si="14"/>
        <v>3.4883995119643574E-2</v>
      </c>
      <c r="G40" s="100">
        <f t="shared" ca="1" si="14"/>
        <v>0</v>
      </c>
      <c r="H40" s="100"/>
      <c r="I40" s="68">
        <v>1</v>
      </c>
    </row>
    <row r="41" spans="1:9">
      <c r="A41" s="96" t="s">
        <v>47</v>
      </c>
      <c r="B41" s="97">
        <f ca="1">SUM(C41:H41)</f>
        <v>5353601.5</v>
      </c>
      <c r="C41" s="140">
        <f ca="1">SUMIF(Summary!$E:$E,'Tenurewise KPI'!C4,Summary!$X:$X)</f>
        <v>4508984.5</v>
      </c>
      <c r="D41" s="140">
        <f ca="1">SUMIF(Summary!$E:$E,'Tenurewise KPI'!D4,Summary!$X:$X)</f>
        <v>270094</v>
      </c>
      <c r="E41" s="140">
        <f ca="1">SUMIF(Summary!$E:$E,'Tenurewise KPI'!E4,Summary!$X:$X)</f>
        <v>279027</v>
      </c>
      <c r="F41" s="140">
        <f ca="1">SUMIF(Summary!$E:$E,'Tenurewise KPI'!F4,Summary!$X:$X)</f>
        <v>295496</v>
      </c>
      <c r="G41" s="140">
        <f ca="1">SUMIF(Summary!$E:$E,'Tenurewise KPI'!G4,Summary!$X:$X)</f>
        <v>0</v>
      </c>
      <c r="H41" s="101">
        <f ca="1">SUMIF(Summary!$E:$E,'Tenurewise KPI'!H4,Summary!$X:$X)</f>
        <v>0</v>
      </c>
      <c r="I41" s="68">
        <v>1</v>
      </c>
    </row>
    <row r="42" spans="1:9">
      <c r="A42" s="99" t="s">
        <v>33</v>
      </c>
      <c r="B42" s="100">
        <f t="shared" ref="B42:H42" ca="1" si="15">B41/B$32</f>
        <v>0.34174647038604244</v>
      </c>
      <c r="C42" s="100">
        <f t="shared" ca="1" si="15"/>
        <v>0.40606977023457758</v>
      </c>
      <c r="D42" s="100">
        <f ca="1">D41/D$32</f>
        <v>0.22584034878217088</v>
      </c>
      <c r="E42" s="100">
        <f t="shared" ca="1" si="15"/>
        <v>0.14191171070133066</v>
      </c>
      <c r="F42" s="100">
        <f t="shared" ca="1" si="15"/>
        <v>0.21485911751446971</v>
      </c>
      <c r="G42" s="100">
        <f t="shared" ca="1" si="15"/>
        <v>0</v>
      </c>
      <c r="H42" s="100" t="e">
        <f t="shared" ca="1" si="15"/>
        <v>#DIV/0!</v>
      </c>
      <c r="I42" s="68">
        <v>1</v>
      </c>
    </row>
    <row r="43" spans="1:9">
      <c r="I43" s="68">
        <v>1</v>
      </c>
    </row>
    <row r="44" spans="1:9" hidden="1">
      <c r="A44" s="102"/>
    </row>
    <row r="45" spans="1:9" hidden="1">
      <c r="A45" s="150"/>
    </row>
    <row r="46" spans="1:9">
      <c r="A46" s="148" t="s">
        <v>48</v>
      </c>
      <c r="B46" s="95">
        <f ca="1">SUM(C46:H46)</f>
        <v>6681318</v>
      </c>
      <c r="C46" s="95">
        <f ca="1">C47+C49+C51+C53+C55</f>
        <v>5310679</v>
      </c>
      <c r="D46" s="95">
        <f ca="1">D47+D49+D51+D53+D55</f>
        <v>389316</v>
      </c>
      <c r="E46" s="95">
        <f ca="1">E47+E49+E51+E53+E55</f>
        <v>512506</v>
      </c>
      <c r="F46" s="95">
        <f ca="1">F47+F49+F51+F53+F55</f>
        <v>464817</v>
      </c>
      <c r="G46" s="95">
        <f ca="1">G47+G49+G51+G53+G55</f>
        <v>4000</v>
      </c>
      <c r="H46" s="95">
        <f ca="1">H47+H49+H51+H55</f>
        <v>0</v>
      </c>
      <c r="I46" s="68">
        <v>1</v>
      </c>
    </row>
    <row r="47" spans="1:9" hidden="1">
      <c r="A47" s="103" t="s">
        <v>49</v>
      </c>
      <c r="B47" s="104">
        <f>SUM(C47:H47)</f>
        <v>0</v>
      </c>
      <c r="C47" s="105">
        <v>0</v>
      </c>
      <c r="D47" s="105">
        <v>0</v>
      </c>
      <c r="E47" s="105">
        <v>0</v>
      </c>
      <c r="F47" s="105">
        <v>0</v>
      </c>
      <c r="G47" s="105">
        <v>0</v>
      </c>
      <c r="H47" s="105">
        <v>0</v>
      </c>
      <c r="I47" s="68">
        <v>1</v>
      </c>
    </row>
    <row r="48" spans="1:9" hidden="1">
      <c r="A48" s="106" t="s">
        <v>33</v>
      </c>
      <c r="B48" s="107">
        <f ca="1">B47/B$46</f>
        <v>0</v>
      </c>
      <c r="C48" s="107">
        <f t="shared" ref="C48:H48" ca="1" si="16">C47/C$46</f>
        <v>0</v>
      </c>
      <c r="D48" s="107">
        <f ca="1">D47/D$46</f>
        <v>0</v>
      </c>
      <c r="E48" s="107">
        <f t="shared" ca="1" si="16"/>
        <v>0</v>
      </c>
      <c r="F48" s="107">
        <f t="shared" ca="1" si="16"/>
        <v>0</v>
      </c>
      <c r="G48" s="107">
        <f t="shared" ca="1" si="16"/>
        <v>0</v>
      </c>
      <c r="H48" s="107" t="e">
        <f t="shared" ca="1" si="16"/>
        <v>#DIV/0!</v>
      </c>
      <c r="I48" s="68">
        <v>1</v>
      </c>
    </row>
    <row r="49" spans="1:9">
      <c r="A49" s="103" t="s">
        <v>50</v>
      </c>
      <c r="B49" s="104">
        <f ca="1">SUM(C49:H49)</f>
        <v>390565.5</v>
      </c>
      <c r="C49" s="105">
        <f ca="1">SUMIF(Summary!$E:$E,'Tenurewise KPI'!C4,Summary!$P:$P)</f>
        <v>293631.5</v>
      </c>
      <c r="D49" s="105">
        <f ca="1">SUMIF(Summary!$E:$E,'Tenurewise KPI'!D4,Summary!$P:$P)</f>
        <v>35347</v>
      </c>
      <c r="E49" s="105">
        <f ca="1">SUMIF(Summary!$E:$E,'Tenurewise KPI'!E4,Summary!$P:$P)</f>
        <v>49350</v>
      </c>
      <c r="F49" s="105">
        <f ca="1">SUMIF(Summary!$E:$E,'Tenurewise KPI'!F4,Summary!$P:$P)</f>
        <v>12237</v>
      </c>
      <c r="G49" s="105">
        <f ca="1">SUMIF(Summary!$E:$E,'Tenurewise KPI'!G4,Summary!$P:$P)</f>
        <v>0</v>
      </c>
      <c r="H49" s="105">
        <f ca="1">SUMIF(Summary!$E:$E,'Tenurewise KPI'!H4,Summary!$P:$P)</f>
        <v>0</v>
      </c>
      <c r="I49" s="68">
        <v>1</v>
      </c>
    </row>
    <row r="50" spans="1:9">
      <c r="A50" s="106" t="s">
        <v>33</v>
      </c>
      <c r="B50" s="107">
        <f t="shared" ref="B50:H50" ca="1" si="17">B49/B$46</f>
        <v>5.8456355467588879E-2</v>
      </c>
      <c r="C50" s="107">
        <f t="shared" ca="1" si="17"/>
        <v>5.5290764137693127E-2</v>
      </c>
      <c r="D50" s="107">
        <f t="shared" ca="1" si="17"/>
        <v>9.07925695322052E-2</v>
      </c>
      <c r="E50" s="107">
        <f t="shared" ca="1" si="17"/>
        <v>9.6291555611056262E-2</v>
      </c>
      <c r="F50" s="107">
        <f t="shared" ca="1" si="17"/>
        <v>2.6326489779848843E-2</v>
      </c>
      <c r="G50" s="107">
        <f t="shared" ca="1" si="17"/>
        <v>0</v>
      </c>
      <c r="H50" s="107" t="e">
        <f t="shared" ca="1" si="17"/>
        <v>#DIV/0!</v>
      </c>
      <c r="I50" s="68">
        <v>1</v>
      </c>
    </row>
    <row r="51" spans="1:9">
      <c r="A51" s="103" t="s">
        <v>51</v>
      </c>
      <c r="B51" s="104">
        <f ca="1">SUM(C51:H51)</f>
        <v>762155</v>
      </c>
      <c r="C51" s="105">
        <f ca="1">SUMIF(Summary!$E:$E,'Tenurewise KPI'!C4,Summary!$S:$S)</f>
        <v>361063</v>
      </c>
      <c r="D51" s="105">
        <f ca="1">SUMIF(Summary!$E:$E,'Tenurewise KPI'!D4,Summary!$S:$S)</f>
        <v>83875</v>
      </c>
      <c r="E51" s="105">
        <f ca="1">SUMIF(Summary!$E:$E,'Tenurewise KPI'!E4,Summary!$S:$S)</f>
        <v>164129</v>
      </c>
      <c r="F51" s="105">
        <f ca="1">SUMIF(Summary!$E:$E,'Tenurewise KPI'!F4,Summary!$S:$S)</f>
        <v>149088</v>
      </c>
      <c r="G51" s="105">
        <f ca="1">SUMIF(Summary!$E:$E,'Tenurewise KPI'!G4,Summary!$S:$S)</f>
        <v>4000</v>
      </c>
      <c r="H51" s="105">
        <f ca="1">SUMIF(Summary!$E:$E,'Tenurewise KPI'!H4,Summary!$S:$S)</f>
        <v>0</v>
      </c>
      <c r="I51" s="68">
        <v>1</v>
      </c>
    </row>
    <row r="52" spans="1:9">
      <c r="A52" s="106" t="s">
        <v>33</v>
      </c>
      <c r="B52" s="107">
        <f ca="1">B51/B$46</f>
        <v>0.11407255275081953</v>
      </c>
      <c r="C52" s="107">
        <f t="shared" ref="C52:D54" ca="1" si="18">C51/C$46</f>
        <v>6.7988104722578782E-2</v>
      </c>
      <c r="D52" s="107">
        <f t="shared" ca="1" si="18"/>
        <v>0.21544195460756815</v>
      </c>
      <c r="E52" s="107">
        <f ca="1">E51/E$46</f>
        <v>0.32024795807268597</v>
      </c>
      <c r="F52" s="107">
        <f ca="1">F51/F$46</f>
        <v>0.32074558374586126</v>
      </c>
      <c r="G52" s="107">
        <f ca="1">G51/G$46</f>
        <v>1</v>
      </c>
      <c r="H52" s="107" t="e">
        <f ca="1">H51/H$46</f>
        <v>#DIV/0!</v>
      </c>
      <c r="I52" s="68">
        <v>1</v>
      </c>
    </row>
    <row r="53" spans="1:9">
      <c r="A53" s="103" t="s">
        <v>96</v>
      </c>
      <c r="B53" s="104">
        <f ca="1">SUM(C53:H53)</f>
        <v>174996</v>
      </c>
      <c r="C53" s="105">
        <f ca="1">SUMIF(Summary!$E:$E,'Tenurewise KPI'!C4,Summary!$V:$V)</f>
        <v>147000</v>
      </c>
      <c r="D53" s="105">
        <f ca="1">SUMIF(Summary!$E:$E,'Tenurewise KPI'!D4,Summary!$V:$V)</f>
        <v>0</v>
      </c>
      <c r="E53" s="105">
        <f ca="1">SUMIF(Summary!$E:$E,'Tenurewise KPI'!E4,Summary!$V:$V)</f>
        <v>20000</v>
      </c>
      <c r="F53" s="105">
        <f ca="1">SUMIF(Summary!$E:$E,'Tenurewise KPI'!F4,Summary!$V:$V)</f>
        <v>7996</v>
      </c>
      <c r="G53" s="105">
        <f ca="1">SUMIF(Summary!$E:$E,'Tenurewise KPI'!G4,Summary!$V:$V)</f>
        <v>0</v>
      </c>
      <c r="H53" s="107"/>
      <c r="I53" s="68">
        <v>1</v>
      </c>
    </row>
    <row r="54" spans="1:9">
      <c r="A54" s="106" t="s">
        <v>33</v>
      </c>
      <c r="B54" s="107">
        <f ca="1">B53/B$46</f>
        <v>2.6191838197194027E-2</v>
      </c>
      <c r="C54" s="107">
        <f t="shared" ca="1" si="18"/>
        <v>2.7680076314158697E-2</v>
      </c>
      <c r="D54" s="107">
        <f t="shared" ca="1" si="18"/>
        <v>0</v>
      </c>
      <c r="E54" s="107">
        <f ca="1">E53/E$46</f>
        <v>3.9023933378340939E-2</v>
      </c>
      <c r="F54" s="107">
        <f ca="1">F53/F$46</f>
        <v>1.7202468928632128E-2</v>
      </c>
      <c r="G54" s="107">
        <f ca="1">G53/G$46</f>
        <v>0</v>
      </c>
      <c r="H54" s="107"/>
      <c r="I54" s="68">
        <v>1</v>
      </c>
    </row>
    <row r="55" spans="1:9">
      <c r="A55" s="103" t="s">
        <v>52</v>
      </c>
      <c r="B55" s="104">
        <f ca="1">SUM(C55:H55)</f>
        <v>5353601.5</v>
      </c>
      <c r="C55" s="108">
        <f ca="1">SUMIF(Summary!$E:$E,'Tenurewise KPI'!C4,Summary!$Y:$Y)</f>
        <v>4508984.5</v>
      </c>
      <c r="D55" s="108">
        <f ca="1">SUMIF(Summary!$E:$E,'Tenurewise KPI'!D4,Summary!$Y:$Y)</f>
        <v>270094</v>
      </c>
      <c r="E55" s="108">
        <f ca="1">SUMIF(Summary!$E:$E,'Tenurewise KPI'!E4,Summary!$Y:$Y)</f>
        <v>279027</v>
      </c>
      <c r="F55" s="108">
        <f ca="1">SUMIF(Summary!$E:$E,'Tenurewise KPI'!F4,Summary!$Y:$Y)</f>
        <v>295496</v>
      </c>
      <c r="G55" s="108">
        <f ca="1">SUMIF(Summary!$E:$E,'Tenurewise KPI'!G4,Summary!$Y:$Y)</f>
        <v>0</v>
      </c>
      <c r="H55" s="108">
        <f ca="1">SUMIF(Summary!$E:$E,'Tenurewise KPI'!H4,Summary!$Y:$Y)</f>
        <v>0</v>
      </c>
      <c r="I55" s="68">
        <v>1</v>
      </c>
    </row>
    <row r="56" spans="1:9">
      <c r="A56" s="106" t="s">
        <v>33</v>
      </c>
      <c r="B56" s="107">
        <f t="shared" ref="B56:H56" ca="1" si="19">B55/B$46</f>
        <v>0.80127925358439755</v>
      </c>
      <c r="C56" s="107">
        <f t="shared" ca="1" si="19"/>
        <v>0.84904105482556935</v>
      </c>
      <c r="D56" s="107">
        <f t="shared" ca="1" si="19"/>
        <v>0.69376547586022663</v>
      </c>
      <c r="E56" s="107">
        <f t="shared" ca="1" si="19"/>
        <v>0.54443655293791682</v>
      </c>
      <c r="F56" s="107">
        <f t="shared" ca="1" si="19"/>
        <v>0.63572545754565779</v>
      </c>
      <c r="G56" s="107">
        <f t="shared" ca="1" si="19"/>
        <v>0</v>
      </c>
      <c r="H56" s="107" t="e">
        <f t="shared" ca="1" si="19"/>
        <v>#DIV/0!</v>
      </c>
      <c r="I56" s="68">
        <v>1</v>
      </c>
    </row>
    <row r="57" spans="1:9">
      <c r="A57" s="151"/>
      <c r="I57" s="68">
        <v>1</v>
      </c>
    </row>
    <row r="58" spans="1:9">
      <c r="A58" s="148" t="s">
        <v>53</v>
      </c>
      <c r="B58" s="95">
        <f ca="1">SUM(C58:H58)</f>
        <v>466.5</v>
      </c>
      <c r="C58" s="95">
        <f ca="1">C59+C61+C63+C65+C67</f>
        <v>292</v>
      </c>
      <c r="D58" s="95">
        <f ca="1">D59+D61+D63+D65+D67</f>
        <v>44</v>
      </c>
      <c r="E58" s="95">
        <f ca="1">E59+E61+E63+E65+E67</f>
        <v>72.5</v>
      </c>
      <c r="F58" s="95">
        <f ca="1">F59+F61+F63+F65+F67</f>
        <v>56</v>
      </c>
      <c r="G58" s="95">
        <f ca="1">G59+G61+G63+G65+G67</f>
        <v>2</v>
      </c>
      <c r="H58" s="95">
        <f ca="1">H59+H61+H63+H67</f>
        <v>0</v>
      </c>
      <c r="I58" s="68">
        <v>1</v>
      </c>
    </row>
    <row r="59" spans="1:9" hidden="1">
      <c r="A59" s="103" t="s">
        <v>54</v>
      </c>
      <c r="B59" s="104">
        <f ca="1">SUM(C59:H59)</f>
        <v>0</v>
      </c>
      <c r="C59" s="105">
        <f ca="1">SUMIF(Summary!$E:$E,'Tenurewise KPI'!C4,Summary!$N:$N)</f>
        <v>0</v>
      </c>
      <c r="D59" s="105">
        <f ca="1">SUMIF(Summary!$E:$E,'Tenurewise KPI'!D4,Summary!$N:$N)</f>
        <v>0</v>
      </c>
      <c r="E59" s="105">
        <f ca="1">SUMIF(Summary!$E:$E,'Tenurewise KPI'!E4,Summary!$N:$N)</f>
        <v>0</v>
      </c>
      <c r="F59" s="105">
        <f ca="1">SUMIF(Summary!$E:$E,'Tenurewise KPI'!F4,Summary!$N:$N)</f>
        <v>0</v>
      </c>
      <c r="G59" s="105">
        <f ca="1">SUMIF(Summary!$E:$E,'Tenurewise KPI'!G4,Summary!$N:$N)</f>
        <v>0</v>
      </c>
      <c r="H59" s="105">
        <f ca="1">SUMIF(Summary!$E:$E,'Tenurewise KPI'!H4,Summary!$N:$N)</f>
        <v>0</v>
      </c>
      <c r="I59" s="68">
        <v>1</v>
      </c>
    </row>
    <row r="60" spans="1:9" hidden="1">
      <c r="A60" s="103" t="s">
        <v>33</v>
      </c>
      <c r="B60" s="107">
        <f ca="1">B59/B$58</f>
        <v>0</v>
      </c>
      <c r="C60" s="107">
        <f t="shared" ref="C60:H60" ca="1" si="20">C59/C$58</f>
        <v>0</v>
      </c>
      <c r="D60" s="107">
        <f ca="1">D59/D$58</f>
        <v>0</v>
      </c>
      <c r="E60" s="107">
        <f t="shared" ca="1" si="20"/>
        <v>0</v>
      </c>
      <c r="F60" s="107">
        <f t="shared" ca="1" si="20"/>
        <v>0</v>
      </c>
      <c r="G60" s="107">
        <f t="shared" ca="1" si="20"/>
        <v>0</v>
      </c>
      <c r="H60" s="107" t="e">
        <f t="shared" ca="1" si="20"/>
        <v>#DIV/0!</v>
      </c>
      <c r="I60" s="68">
        <v>1</v>
      </c>
    </row>
    <row r="61" spans="1:9">
      <c r="A61" s="103" t="s">
        <v>55</v>
      </c>
      <c r="B61" s="104">
        <f ca="1">SUM(C61:H61)</f>
        <v>95</v>
      </c>
      <c r="C61" s="105">
        <f ca="1">SUMIF(Summary!$E:$E,'Tenurewise KPI'!C4,Summary!$Q:$Q)</f>
        <v>63.5</v>
      </c>
      <c r="D61" s="105">
        <f ca="1">SUMIF(Summary!$E:$E,'Tenurewise KPI'!D4,Summary!$Q:$Q)</f>
        <v>12</v>
      </c>
      <c r="E61" s="105">
        <f ca="1">SUMIF(Summary!$E:$E,'Tenurewise KPI'!E4,Summary!$Q:$Q)</f>
        <v>14.5</v>
      </c>
      <c r="F61" s="105">
        <f ca="1">SUMIF(Summary!$E:$E,'Tenurewise KPI'!F4,Summary!$Q:$Q)</f>
        <v>5</v>
      </c>
      <c r="G61" s="105">
        <f ca="1">SUMIF(Summary!$E:$E,'Tenurewise KPI'!G4,Summary!$Q:$Q)</f>
        <v>0</v>
      </c>
      <c r="H61" s="105">
        <f ca="1">SUMIF(Summary!$E:$E,'Tenurewise KPI'!H4,Summary!$Q:$Q)</f>
        <v>0</v>
      </c>
      <c r="I61" s="68">
        <v>1</v>
      </c>
    </row>
    <row r="62" spans="1:9">
      <c r="A62" s="103" t="s">
        <v>33</v>
      </c>
      <c r="B62" s="107">
        <f t="shared" ref="B62:H62" ca="1" si="21">B61/B$58</f>
        <v>0.20364415862808147</v>
      </c>
      <c r="C62" s="107">
        <f t="shared" ca="1" si="21"/>
        <v>0.21746575342465754</v>
      </c>
      <c r="D62" s="107">
        <f t="shared" ca="1" si="21"/>
        <v>0.27272727272727271</v>
      </c>
      <c r="E62" s="107">
        <f t="shared" ca="1" si="21"/>
        <v>0.2</v>
      </c>
      <c r="F62" s="107">
        <f t="shared" ca="1" si="21"/>
        <v>8.9285714285714288E-2</v>
      </c>
      <c r="G62" s="107">
        <f t="shared" ca="1" si="21"/>
        <v>0</v>
      </c>
      <c r="H62" s="107" t="e">
        <f t="shared" ca="1" si="21"/>
        <v>#DIV/0!</v>
      </c>
      <c r="I62" s="68">
        <v>1</v>
      </c>
    </row>
    <row r="63" spans="1:9">
      <c r="A63" s="103" t="s">
        <v>56</v>
      </c>
      <c r="B63" s="104">
        <f ca="1">SUM(C63:H63)</f>
        <v>170.5</v>
      </c>
      <c r="C63" s="105">
        <f ca="1">SUMIF(Summary!$E:$E,'Tenurewise KPI'!C4,Summary!$T:$T)</f>
        <v>75</v>
      </c>
      <c r="D63" s="105">
        <f ca="1">SUMIF(Summary!$E:$E,'Tenurewise KPI'!D4,Summary!$T:$T)</f>
        <v>19.5</v>
      </c>
      <c r="E63" s="105">
        <f ca="1">SUMIF(Summary!$E:$E,'Tenurewise KPI'!E4,Summary!$T:$T)</f>
        <v>41</v>
      </c>
      <c r="F63" s="105">
        <f ca="1">SUMIF(Summary!$E:$E,'Tenurewise KPI'!F4,Summary!$T:$T)</f>
        <v>33</v>
      </c>
      <c r="G63" s="105">
        <f ca="1">SUMIF(Summary!$E:$E,'Tenurewise KPI'!G4,Summary!$T:$T)</f>
        <v>2</v>
      </c>
      <c r="H63" s="105">
        <f ca="1">SUMIF(Summary!$E:$E,'Tenurewise KPI'!H4,Summary!$T:$T)</f>
        <v>0</v>
      </c>
      <c r="I63" s="68">
        <v>1</v>
      </c>
    </row>
    <row r="64" spans="1:9">
      <c r="A64" s="103" t="s">
        <v>33</v>
      </c>
      <c r="B64" s="107">
        <f t="shared" ref="B64:H64" ca="1" si="22">B63/B$58</f>
        <v>0.36548767416934619</v>
      </c>
      <c r="C64" s="107">
        <f t="shared" ca="1" si="22"/>
        <v>0.25684931506849318</v>
      </c>
      <c r="D64" s="107">
        <f t="shared" ca="1" si="22"/>
        <v>0.44318181818181818</v>
      </c>
      <c r="E64" s="107">
        <f t="shared" ca="1" si="22"/>
        <v>0.56551724137931036</v>
      </c>
      <c r="F64" s="107">
        <f t="shared" ca="1" si="22"/>
        <v>0.5892857142857143</v>
      </c>
      <c r="G64" s="107">
        <f t="shared" ca="1" si="22"/>
        <v>1</v>
      </c>
      <c r="H64" s="107" t="e">
        <f t="shared" ca="1" si="22"/>
        <v>#DIV/0!</v>
      </c>
      <c r="I64" s="68">
        <v>1</v>
      </c>
    </row>
    <row r="65" spans="1:9">
      <c r="A65" s="103" t="s">
        <v>97</v>
      </c>
      <c r="B65" s="104">
        <f ca="1">SUM(C65:H65)</f>
        <v>22.5</v>
      </c>
      <c r="C65" s="105">
        <f ca="1">SUMIF(Summary!$E:$E,'Tenurewise KPI'!C4,Summary!$W:$W)</f>
        <v>19.5</v>
      </c>
      <c r="D65" s="105">
        <f ca="1">SUMIF(Summary!$E:$E,'Tenurewise KPI'!D4,Summary!$W:$W)</f>
        <v>0</v>
      </c>
      <c r="E65" s="105">
        <f ca="1">SUMIF(Summary!$E:$E,'Tenurewise KPI'!E4,Summary!$W:$W)</f>
        <v>2</v>
      </c>
      <c r="F65" s="105">
        <f ca="1">SUMIF(Summary!$E:$E,'Tenurewise KPI'!F4,Summary!$W:$W)</f>
        <v>1</v>
      </c>
      <c r="G65" s="105">
        <f ca="1">SUMIF(Summary!$E:$E,'Tenurewise KPI'!G4,Summary!$W:$W)</f>
        <v>0</v>
      </c>
      <c r="H65" s="105">
        <f ca="1">SUMIF(Summary!$E:$E,'Tenurewise KPI'!H6,Summary!$T:$T)</f>
        <v>0</v>
      </c>
      <c r="I65" s="68">
        <v>1</v>
      </c>
    </row>
    <row r="66" spans="1:9">
      <c r="A66" s="103" t="s">
        <v>33</v>
      </c>
      <c r="B66" s="107">
        <f t="shared" ref="B66:H66" ca="1" si="23">B65/B$58</f>
        <v>4.8231511254019289E-2</v>
      </c>
      <c r="C66" s="107">
        <f t="shared" ca="1" si="23"/>
        <v>6.6780821917808222E-2</v>
      </c>
      <c r="D66" s="107">
        <f t="shared" ca="1" si="23"/>
        <v>0</v>
      </c>
      <c r="E66" s="107">
        <f t="shared" ca="1" si="23"/>
        <v>2.7586206896551724E-2</v>
      </c>
      <c r="F66" s="107">
        <f t="shared" ca="1" si="23"/>
        <v>1.7857142857142856E-2</v>
      </c>
      <c r="G66" s="107">
        <f t="shared" ca="1" si="23"/>
        <v>0</v>
      </c>
      <c r="H66" s="107" t="e">
        <f t="shared" ca="1" si="23"/>
        <v>#DIV/0!</v>
      </c>
      <c r="I66" s="68">
        <v>1</v>
      </c>
    </row>
    <row r="67" spans="1:9">
      <c r="A67" s="103" t="s">
        <v>57</v>
      </c>
      <c r="B67" s="104">
        <f ca="1">SUM(C67:H67)</f>
        <v>178.5</v>
      </c>
      <c r="C67" s="108">
        <f ca="1">SUMIF(Summary!$E:$E,'Tenurewise KPI'!C4,Summary!$Z:$Z)</f>
        <v>134</v>
      </c>
      <c r="D67" s="108">
        <f ca="1">SUMIF(Summary!$E:$E,'Tenurewise KPI'!D4,Summary!$Z:$Z)</f>
        <v>12.5</v>
      </c>
      <c r="E67" s="108">
        <f ca="1">SUMIF(Summary!$E:$E,'Tenurewise KPI'!E4,Summary!$Z:$Z)</f>
        <v>15</v>
      </c>
      <c r="F67" s="108">
        <f ca="1">SUMIF(Summary!$E:$E,'Tenurewise KPI'!F4,Summary!$Z:$Z)</f>
        <v>17</v>
      </c>
      <c r="G67" s="265">
        <f ca="1">SUMIF(Summary!$E:$E,'Tenurewise KPI'!G4,Summary!$Z:$Z)</f>
        <v>0</v>
      </c>
      <c r="H67" s="108">
        <f ca="1">SUMIF(Summary!$E:$E,'Tenurewise KPI'!H4,Summary!$Z:$Z)</f>
        <v>0</v>
      </c>
      <c r="I67" s="68">
        <v>1</v>
      </c>
    </row>
    <row r="68" spans="1:9">
      <c r="A68" s="103" t="s">
        <v>33</v>
      </c>
      <c r="B68" s="107">
        <f t="shared" ref="B68:H68" ca="1" si="24">B67/B$58</f>
        <v>0.38263665594855306</v>
      </c>
      <c r="C68" s="107">
        <f t="shared" ca="1" si="24"/>
        <v>0.4589041095890411</v>
      </c>
      <c r="D68" s="107">
        <f t="shared" ca="1" si="24"/>
        <v>0.28409090909090912</v>
      </c>
      <c r="E68" s="107">
        <f t="shared" ca="1" si="24"/>
        <v>0.20689655172413793</v>
      </c>
      <c r="F68" s="107">
        <f t="shared" ca="1" si="24"/>
        <v>0.30357142857142855</v>
      </c>
      <c r="G68" s="107">
        <f t="shared" ca="1" si="24"/>
        <v>0</v>
      </c>
      <c r="H68" s="107" t="e">
        <f t="shared" ca="1" si="24"/>
        <v>#DIV/0!</v>
      </c>
      <c r="I68" s="68">
        <v>1</v>
      </c>
    </row>
    <row r="69" spans="1:9">
      <c r="A69" s="151"/>
      <c r="I69" s="68">
        <v>1</v>
      </c>
    </row>
    <row r="70" spans="1:9">
      <c r="A70" s="93" t="s">
        <v>34</v>
      </c>
      <c r="B70" s="83">
        <f t="shared" ref="B70:D71" ca="1" si="25">B32/B58</f>
        <v>33580.747181136125</v>
      </c>
      <c r="C70" s="83">
        <f t="shared" ca="1" si="25"/>
        <v>38027.277260273971</v>
      </c>
      <c r="D70" s="83">
        <f t="shared" ca="1" si="25"/>
        <v>27180.705454545456</v>
      </c>
      <c r="E70" s="83">
        <f t="shared" ref="E70:H71" ca="1" si="26">E32/E58</f>
        <v>27120.018896551726</v>
      </c>
      <c r="F70" s="83">
        <f t="shared" ca="1" si="26"/>
        <v>24558.94982142857</v>
      </c>
      <c r="G70" s="83">
        <f t="shared" ca="1" si="26"/>
        <v>12000</v>
      </c>
      <c r="H70" s="83" t="e">
        <f t="shared" ca="1" si="26"/>
        <v>#DIV/0!</v>
      </c>
      <c r="I70" s="109">
        <v>1</v>
      </c>
    </row>
    <row r="71" spans="1:9" hidden="1">
      <c r="A71" s="96" t="s">
        <v>58</v>
      </c>
      <c r="B71" s="98" t="e">
        <f t="shared" ca="1" si="25"/>
        <v>#DIV/0!</v>
      </c>
      <c r="C71" s="98" t="e">
        <f t="shared" ca="1" si="25"/>
        <v>#DIV/0!</v>
      </c>
      <c r="D71" s="98" t="e">
        <f t="shared" ca="1" si="25"/>
        <v>#DIV/0!</v>
      </c>
      <c r="E71" s="98" t="e">
        <f t="shared" ca="1" si="26"/>
        <v>#DIV/0!</v>
      </c>
      <c r="F71" s="98" t="e">
        <f t="shared" ca="1" si="26"/>
        <v>#DIV/0!</v>
      </c>
      <c r="G71" s="98" t="e">
        <f t="shared" ca="1" si="26"/>
        <v>#DIV/0!</v>
      </c>
      <c r="H71" s="98" t="e">
        <f t="shared" ca="1" si="26"/>
        <v>#DIV/0!</v>
      </c>
      <c r="I71" s="109">
        <v>1</v>
      </c>
    </row>
    <row r="72" spans="1:9">
      <c r="A72" s="96" t="s">
        <v>59</v>
      </c>
      <c r="B72" s="98">
        <f ca="1">B35/B61</f>
        <v>48250.221263157888</v>
      </c>
      <c r="C72" s="98">
        <f t="shared" ref="C72:H72" ca="1" si="27">C35/C61</f>
        <v>54199.282834645659</v>
      </c>
      <c r="D72" s="98">
        <f ca="1">D35/D61</f>
        <v>35218</v>
      </c>
      <c r="E72" s="98">
        <f t="shared" ca="1" si="27"/>
        <v>40147.956551724135</v>
      </c>
      <c r="F72" s="98">
        <f t="shared" ca="1" si="27"/>
        <v>27471.038</v>
      </c>
      <c r="G72" s="98" t="e">
        <f t="shared" ca="1" si="27"/>
        <v>#DIV/0!</v>
      </c>
      <c r="H72" s="98" t="e">
        <f t="shared" ca="1" si="27"/>
        <v>#DIV/0!</v>
      </c>
      <c r="I72" s="109">
        <v>1</v>
      </c>
    </row>
    <row r="73" spans="1:9">
      <c r="A73" s="96" t="s">
        <v>60</v>
      </c>
      <c r="B73" s="98">
        <f t="shared" ref="B73:H73" ca="1" si="28">B37/B63</f>
        <v>26821.525161290323</v>
      </c>
      <c r="C73" s="98">
        <f t="shared" ca="1" si="28"/>
        <v>28884.346666666668</v>
      </c>
      <c r="D73" s="98">
        <f ca="1">D37/D63</f>
        <v>25807.232820512818</v>
      </c>
      <c r="E73" s="98">
        <f t="shared" ca="1" si="28"/>
        <v>24025.09756097561</v>
      </c>
      <c r="F73" s="98">
        <f t="shared" ca="1" si="28"/>
        <v>27105.272727272728</v>
      </c>
      <c r="G73" s="98">
        <f t="shared" ca="1" si="28"/>
        <v>12000</v>
      </c>
      <c r="H73" s="98" t="e">
        <f t="shared" ca="1" si="28"/>
        <v>#DIV/0!</v>
      </c>
      <c r="I73" s="109">
        <v>1</v>
      </c>
    </row>
    <row r="74" spans="1:9">
      <c r="A74" s="96" t="s">
        <v>98</v>
      </c>
      <c r="B74" s="98">
        <f t="shared" ref="B74:G74" ca="1" si="29">B39/B65</f>
        <v>51332.26666666667</v>
      </c>
      <c r="C74" s="98">
        <f t="shared" ca="1" si="29"/>
        <v>50615.384615384617</v>
      </c>
      <c r="D74" s="98" t="e">
        <f t="shared" ca="1" si="29"/>
        <v>#DIV/0!</v>
      </c>
      <c r="E74" s="98">
        <f t="shared" ca="1" si="29"/>
        <v>60000</v>
      </c>
      <c r="F74" s="98">
        <f t="shared" ca="1" si="29"/>
        <v>47976</v>
      </c>
      <c r="G74" s="98" t="e">
        <f t="shared" ca="1" si="29"/>
        <v>#DIV/0!</v>
      </c>
      <c r="H74" s="98"/>
      <c r="I74" s="109">
        <v>1</v>
      </c>
    </row>
    <row r="75" spans="1:9">
      <c r="A75" s="96" t="s">
        <v>61</v>
      </c>
      <c r="B75" s="98">
        <f t="shared" ref="B75:H75" ca="1" si="30">B41/B67</f>
        <v>29992.165266106444</v>
      </c>
      <c r="C75" s="98">
        <f t="shared" ca="1" si="30"/>
        <v>33649.138059701494</v>
      </c>
      <c r="D75" s="98">
        <f ca="1">D41/D67</f>
        <v>21607.52</v>
      </c>
      <c r="E75" s="98">
        <f t="shared" ca="1" si="30"/>
        <v>18601.8</v>
      </c>
      <c r="F75" s="98">
        <f t="shared" ca="1" si="30"/>
        <v>17382.117647058825</v>
      </c>
      <c r="G75" s="98" t="e">
        <f t="shared" ca="1" si="30"/>
        <v>#DIV/0!</v>
      </c>
      <c r="H75" s="98" t="e">
        <f t="shared" ca="1" si="30"/>
        <v>#DIV/0!</v>
      </c>
      <c r="I75" s="109">
        <v>1</v>
      </c>
    </row>
    <row r="76" spans="1:9">
      <c r="A76" s="151"/>
      <c r="I76" s="110">
        <v>1</v>
      </c>
    </row>
    <row r="77" spans="1:9">
      <c r="A77" s="148" t="s">
        <v>62</v>
      </c>
      <c r="B77" s="83">
        <f t="shared" ref="B77:H77" ca="1" si="31">B46/B58</f>
        <v>14322.225080385851</v>
      </c>
      <c r="C77" s="83">
        <f t="shared" ca="1" si="31"/>
        <v>18187.256849315068</v>
      </c>
      <c r="D77" s="83">
        <f ca="1">D46/D58</f>
        <v>8848.0909090909099</v>
      </c>
      <c r="E77" s="83">
        <f t="shared" ca="1" si="31"/>
        <v>7069.0482758620692</v>
      </c>
      <c r="F77" s="83">
        <f t="shared" ca="1" si="31"/>
        <v>8300.3035714285706</v>
      </c>
      <c r="G77" s="83">
        <f t="shared" ca="1" si="31"/>
        <v>2000</v>
      </c>
      <c r="H77" s="83" t="e">
        <f t="shared" ca="1" si="31"/>
        <v>#DIV/0!</v>
      </c>
      <c r="I77" s="68">
        <v>1</v>
      </c>
    </row>
    <row r="78" spans="1:9" hidden="1">
      <c r="A78" s="96" t="s">
        <v>58</v>
      </c>
      <c r="B78" s="98">
        <v>0</v>
      </c>
      <c r="C78" s="98">
        <v>0</v>
      </c>
      <c r="D78" s="98">
        <v>0</v>
      </c>
      <c r="E78" s="98">
        <v>0</v>
      </c>
      <c r="F78" s="98">
        <v>0</v>
      </c>
      <c r="G78" s="98">
        <v>0</v>
      </c>
      <c r="H78" s="98">
        <v>0</v>
      </c>
      <c r="I78" s="68">
        <v>1</v>
      </c>
    </row>
    <row r="79" spans="1:9">
      <c r="A79" s="96" t="s">
        <v>63</v>
      </c>
      <c r="B79" s="98">
        <f t="shared" ref="B79:H79" ca="1" si="32">B49/B61</f>
        <v>4111.2157894736838</v>
      </c>
      <c r="C79" s="98">
        <f t="shared" ca="1" si="32"/>
        <v>4624.1181102362207</v>
      </c>
      <c r="D79" s="98">
        <f ca="1">D49/D61</f>
        <v>2945.5833333333335</v>
      </c>
      <c r="E79" s="98">
        <f t="shared" ca="1" si="32"/>
        <v>3403.4482758620688</v>
      </c>
      <c r="F79" s="98">
        <f t="shared" ca="1" si="32"/>
        <v>2447.4</v>
      </c>
      <c r="G79" s="98" t="e">
        <f t="shared" ca="1" si="32"/>
        <v>#DIV/0!</v>
      </c>
      <c r="H79" s="98" t="e">
        <f t="shared" ca="1" si="32"/>
        <v>#DIV/0!</v>
      </c>
      <c r="I79" s="68">
        <v>1</v>
      </c>
    </row>
    <row r="80" spans="1:9">
      <c r="A80" s="96" t="s">
        <v>60</v>
      </c>
      <c r="B80" s="98">
        <f ca="1">B51/B63</f>
        <v>4470.1173020527858</v>
      </c>
      <c r="C80" s="98">
        <f ca="1">C51/C63</f>
        <v>4814.1733333333332</v>
      </c>
      <c r="D80" s="98">
        <f ca="1">D51/D63</f>
        <v>4301.2820512820517</v>
      </c>
      <c r="E80" s="98">
        <f ca="1">E51/E63</f>
        <v>4003.1463414634145</v>
      </c>
      <c r="F80" s="98">
        <f ca="1">F51/F63</f>
        <v>4517.818181818182</v>
      </c>
      <c r="G80" s="98">
        <f ca="1">G49/G63</f>
        <v>0</v>
      </c>
      <c r="H80" s="98" t="e">
        <f ca="1">H49/H63</f>
        <v>#DIV/0!</v>
      </c>
      <c r="I80" s="68">
        <v>1</v>
      </c>
    </row>
    <row r="81" spans="1:9">
      <c r="A81" s="96" t="s">
        <v>98</v>
      </c>
      <c r="B81" s="98">
        <f t="shared" ref="B81:G81" ca="1" si="33">B53/B65</f>
        <v>7777.6</v>
      </c>
      <c r="C81" s="98">
        <f t="shared" ca="1" si="33"/>
        <v>7538.4615384615381</v>
      </c>
      <c r="D81" s="98" t="e">
        <f t="shared" ca="1" si="33"/>
        <v>#DIV/0!</v>
      </c>
      <c r="E81" s="98">
        <f t="shared" ca="1" si="33"/>
        <v>10000</v>
      </c>
      <c r="F81" s="98">
        <f t="shared" ca="1" si="33"/>
        <v>7996</v>
      </c>
      <c r="G81" s="98" t="e">
        <f t="shared" ca="1" si="33"/>
        <v>#DIV/0!</v>
      </c>
      <c r="H81" s="98" t="e">
        <f ca="1">H50/H64</f>
        <v>#DIV/0!</v>
      </c>
      <c r="I81" s="68">
        <v>1</v>
      </c>
    </row>
    <row r="82" spans="1:9">
      <c r="A82" s="96" t="s">
        <v>61</v>
      </c>
      <c r="B82" s="98">
        <f t="shared" ref="B82:H82" ca="1" si="34">B55/B67</f>
        <v>29992.165266106444</v>
      </c>
      <c r="C82" s="98">
        <f t="shared" ca="1" si="34"/>
        <v>33649.138059701494</v>
      </c>
      <c r="D82" s="98">
        <f ca="1">D55/D67</f>
        <v>21607.52</v>
      </c>
      <c r="E82" s="98">
        <f t="shared" ca="1" si="34"/>
        <v>18601.8</v>
      </c>
      <c r="F82" s="98">
        <f t="shared" ca="1" si="34"/>
        <v>17382.117647058825</v>
      </c>
      <c r="G82" s="98" t="e">
        <f t="shared" ca="1" si="34"/>
        <v>#DIV/0!</v>
      </c>
      <c r="H82" s="98" t="e">
        <f t="shared" ca="1" si="34"/>
        <v>#DIV/0!</v>
      </c>
      <c r="I82" s="68">
        <v>1</v>
      </c>
    </row>
    <row r="84" spans="1:9" hidden="1">
      <c r="A84" s="152" t="s">
        <v>79</v>
      </c>
      <c r="B84" s="95">
        <f ca="1">SUM(C84:H84)</f>
        <v>0</v>
      </c>
      <c r="C84" s="82">
        <f ca="1">SUMIF(Summary!$E:$E,'Tenurewise KPI'!C4,Summary!$K:$K)</f>
        <v>0</v>
      </c>
      <c r="D84" s="82">
        <f ca="1">SUMIF(Summary!$E:$E,'Tenurewise KPI'!D4,Summary!$K:$K)</f>
        <v>0</v>
      </c>
      <c r="E84" s="82">
        <f ca="1">SUMIF(Summary!$E:$E,'Tenurewise KPI'!E4,Summary!$K:$K)</f>
        <v>0</v>
      </c>
      <c r="F84" s="82">
        <f ca="1">SUMIF(Summary!$E:$E,'Tenurewise KPI'!F4,Summary!$K:$K)</f>
        <v>0</v>
      </c>
      <c r="G84" s="82">
        <f ca="1">SUMIF(Summary!$E:$E,'Tenurewise KPI'!G4,Summary!$K:$K)</f>
        <v>0</v>
      </c>
      <c r="H84" s="82">
        <f ca="1">SUMIF(Summary!$E:$E,'Tenurewise KPI'!H4,Summary!$K:$K)</f>
        <v>0</v>
      </c>
      <c r="I84" s="68">
        <v>1</v>
      </c>
    </row>
    <row r="85" spans="1:9">
      <c r="A85" s="152" t="s">
        <v>80</v>
      </c>
      <c r="B85" s="94">
        <f ca="1">(SUM(Summary!AK2:AK15)/B9)/B5</f>
        <v>8.0137871607065925E-2</v>
      </c>
      <c r="C85" s="81">
        <f ca="1">(SUMIF(Summary!$E:$E,C4,Summary!$AK:$AK)/C5)/C9</f>
        <v>0.52443857331571997</v>
      </c>
      <c r="D85" s="81">
        <f ca="1">(SUMIF(Summary!$E:$E,D4,Summary!$AK:$AK)/D5)/D9</f>
        <v>0.8267148014440433</v>
      </c>
      <c r="E85" s="81">
        <f ca="1">(SUMIF(Summary!$E:$E,E4,Summary!$AK:$AK)/E5)/E9</f>
        <v>1.5036363636363637</v>
      </c>
      <c r="F85" s="81">
        <f ca="1">(SUMIF(Summary!$E:$E,F4,Summary!$AK:$AK)/F5)/F9</f>
        <v>1.9571663920922571</v>
      </c>
      <c r="G85" s="81">
        <f ca="1">(SUMIF(Summary!$E:$E,G4,Summary!$AK:$AK)/G5)/G9</f>
        <v>1.4</v>
      </c>
      <c r="H85" s="81" t="e">
        <f ca="1">(SUMIF(Summary!$E:$E,H4,Summary!$AK:$AK)/H5)/H9</f>
        <v>#DIV/0!</v>
      </c>
      <c r="I85" s="68">
        <v>1</v>
      </c>
    </row>
    <row r="86" spans="1:9">
      <c r="A86" s="152" t="s">
        <v>81</v>
      </c>
      <c r="B86" s="94">
        <f ca="1">(SUM(Summary!AL2:AL15)/B9)/B5</f>
        <v>0.52563550193881947</v>
      </c>
      <c r="C86" s="81">
        <f ca="1">(SUMIF(Summary!$E:$E,C4,Summary!$AL:$AL)/C5)/C9</f>
        <v>3.4108322324966975</v>
      </c>
      <c r="D86" s="81">
        <f ca="1">(SUMIF(Summary!$E:$E,D4,Summary!$AL:$AL)/D5)/D9</f>
        <v>3.2527075812274369</v>
      </c>
      <c r="E86" s="81">
        <f ca="1">(SUMIF(Summary!$E:$E,E4,Summary!$AL:$AL)/E5)/E9</f>
        <v>2.9654545454545453</v>
      </c>
      <c r="F86" s="81">
        <f ca="1">(SUMIF(Summary!$E:$E,F4,Summary!$AL:$AL)/F5)/F9</f>
        <v>2.8088962108731468</v>
      </c>
      <c r="G86" s="81">
        <f ca="1">(SUMIF(Summary!$E:$E,G4,Summary!$AL:$AL)/G5)/G9</f>
        <v>2.8076923076923075</v>
      </c>
      <c r="H86" s="81" t="e">
        <f ca="1">(SUMIF(Summary!$E:$E,H4,Summary!$AL:$AL)/H5)/H9</f>
        <v>#DIV/0!</v>
      </c>
      <c r="I86" s="68">
        <v>1</v>
      </c>
    </row>
    <row r="87" spans="1:9">
      <c r="A87" s="152" t="s">
        <v>77</v>
      </c>
      <c r="B87" s="94">
        <f ca="1">(SUM(Summary!AM2:AM15)/B9)/B5</f>
        <v>0</v>
      </c>
      <c r="C87" s="81">
        <f ca="1">(SUMIF(Summary!$E:$E,C4,Summary!$AM:$AM)/C5)/C9</f>
        <v>0</v>
      </c>
      <c r="D87" s="81">
        <f ca="1">(SUMIF(Summary!$E:$E,D4,Summary!$AM:$AM)/D5)/D9</f>
        <v>0</v>
      </c>
      <c r="E87" s="81">
        <f ca="1">(SUMIF(Summary!$E:$E,E4,Summary!$AM:$AM)/E5)/E9</f>
        <v>0</v>
      </c>
      <c r="F87" s="81">
        <f ca="1">(SUMIF(Summary!$E:$E,F4,Summary!$AM:$AM)/F5)/F9</f>
        <v>0</v>
      </c>
      <c r="G87" s="81">
        <f ca="1">(SUMIF(Summary!$E:$E,G4,Summary!$AM:$AM)/G5)/G9</f>
        <v>0</v>
      </c>
      <c r="H87" s="81" t="e">
        <f ca="1">(SUMIF(Summary!$E:$E,H4,Summary!$AM:$AM)/H5)/H9</f>
        <v>#DIV/0!</v>
      </c>
      <c r="I87" s="68">
        <v>1</v>
      </c>
    </row>
    <row r="88" spans="1:9">
      <c r="A88" s="152" t="s">
        <v>78</v>
      </c>
      <c r="B88" s="83">
        <f ca="1">(SUM(Summary!AN2:AN15)/B7)</f>
        <v>365.85714285714283</v>
      </c>
      <c r="C88" s="95">
        <f ca="1">SUMIF(Summary!$E:$E,C4,Summary!$AN:$AN)/C7</f>
        <v>3088.2142857142858</v>
      </c>
      <c r="D88" s="95">
        <f ca="1">SUMIF(Summary!$E:$E,D4,Summary!$AN:$AN)/D7</f>
        <v>2682.7272727272725</v>
      </c>
      <c r="E88" s="95">
        <f ca="1">SUMIF(Summary!$E:$E,E4,Summary!$AN:$AN)/E7</f>
        <v>2637.5</v>
      </c>
      <c r="F88" s="95">
        <f ca="1">SUMIF(Summary!$E:$E,F4,Summary!$AN:$AN)/F7</f>
        <v>3020.4166666666665</v>
      </c>
      <c r="G88" s="95">
        <f ca="1">SUMIF(Summary!$E:$E,G4,Summary!$AN:$AN)/G7</f>
        <v>731.11111111111109</v>
      </c>
      <c r="H88" s="95" t="e">
        <f ca="1">SUMIF(Summary!$E:$E,H4,Summary!$AN:$AN)/H7</f>
        <v>#DIV/0!</v>
      </c>
      <c r="I88" s="68">
        <v>1</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AP88"/>
  <sheetViews>
    <sheetView showGridLines="0" zoomScale="85" zoomScaleNormal="85" workbookViewId="0">
      <pane xSplit="1" ySplit="5" topLeftCell="B6" activePane="bottomRight" state="frozen"/>
      <selection activeCell="A2" sqref="A2"/>
      <selection pane="topRight" activeCell="A2" sqref="A2"/>
      <selection pane="bottomLeft" activeCell="A2" sqref="A2"/>
      <selection pane="bottomRight" activeCell="D4" sqref="D4"/>
    </sheetView>
  </sheetViews>
  <sheetFormatPr defaultRowHeight="15"/>
  <cols>
    <col min="1" max="1" width="33.140625" style="64" bestFit="1" customWidth="1"/>
    <col min="2" max="2" width="12.140625" bestFit="1" customWidth="1"/>
    <col min="3" max="3" width="13.42578125" bestFit="1" customWidth="1"/>
    <col min="4" max="5" width="13.42578125" customWidth="1"/>
    <col min="6" max="10" width="13.42578125" hidden="1" customWidth="1"/>
    <col min="11" max="14" width="12.140625" hidden="1" customWidth="1"/>
    <col min="15" max="15" width="11" hidden="1" customWidth="1"/>
    <col min="16" max="16" width="11.5703125" hidden="1" customWidth="1"/>
    <col min="17" max="17" width="9.42578125" hidden="1" customWidth="1"/>
    <col min="18" max="18" width="12.140625" hidden="1" customWidth="1"/>
    <col min="19" max="19" width="10" hidden="1" customWidth="1"/>
    <col min="20" max="20" width="11.5703125" hidden="1" customWidth="1"/>
    <col min="21" max="21" width="12.140625" hidden="1" customWidth="1"/>
    <col min="22" max="22" width="8.85546875" hidden="1" customWidth="1"/>
    <col min="23" max="23" width="13" hidden="1" customWidth="1"/>
    <col min="24" max="24" width="12.28515625" hidden="1" customWidth="1"/>
    <col min="25" max="27" width="10.7109375" hidden="1" customWidth="1"/>
    <col min="28" max="30" width="13.42578125" hidden="1" customWidth="1"/>
    <col min="31" max="41" width="10.7109375" hidden="1" customWidth="1"/>
    <col min="42" max="42" width="5.5703125" hidden="1" customWidth="1"/>
  </cols>
  <sheetData>
    <row r="1" spans="1:42" hidden="1"/>
    <row r="2" spans="1:42" hidden="1"/>
    <row r="3" spans="1:42">
      <c r="A3" s="159"/>
      <c r="B3" s="143"/>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row>
    <row r="4" spans="1:42" ht="33" customHeight="1">
      <c r="A4" s="162" t="s">
        <v>91</v>
      </c>
      <c r="B4" s="163" t="s">
        <v>35</v>
      </c>
      <c r="C4" s="163" t="s">
        <v>326</v>
      </c>
      <c r="D4" s="163" t="s">
        <v>325</v>
      </c>
      <c r="E4" s="163" t="s">
        <v>319</v>
      </c>
      <c r="F4" s="163" t="s">
        <v>150</v>
      </c>
      <c r="G4" s="163" t="s">
        <v>146</v>
      </c>
      <c r="H4" s="163" t="s">
        <v>164</v>
      </c>
      <c r="I4" s="163" t="s">
        <v>168</v>
      </c>
      <c r="J4" s="163" t="s">
        <v>181</v>
      </c>
      <c r="K4" s="163" t="s">
        <v>153</v>
      </c>
      <c r="L4" s="163" t="s">
        <v>157</v>
      </c>
      <c r="M4" s="163" t="s">
        <v>162</v>
      </c>
      <c r="N4" s="163" t="s">
        <v>158</v>
      </c>
      <c r="O4" s="163" t="s">
        <v>154</v>
      </c>
      <c r="P4" s="163" t="s">
        <v>160</v>
      </c>
      <c r="Q4" s="163" t="s">
        <v>161</v>
      </c>
      <c r="R4" s="163" t="s">
        <v>147</v>
      </c>
      <c r="S4" s="163" t="s">
        <v>165</v>
      </c>
      <c r="T4" s="163" t="s">
        <v>167</v>
      </c>
      <c r="U4" s="163" t="s">
        <v>145</v>
      </c>
      <c r="V4" s="163" t="s">
        <v>148</v>
      </c>
      <c r="W4" s="163" t="s">
        <v>156</v>
      </c>
      <c r="X4" s="163" t="s">
        <v>174</v>
      </c>
      <c r="Y4" s="163" t="s">
        <v>179</v>
      </c>
      <c r="Z4" s="163" t="s">
        <v>171</v>
      </c>
      <c r="AA4" s="163" t="s">
        <v>170</v>
      </c>
      <c r="AB4" s="163" t="s">
        <v>169</v>
      </c>
      <c r="AC4" s="163" t="s">
        <v>149</v>
      </c>
      <c r="AD4" s="163" t="s">
        <v>172</v>
      </c>
      <c r="AE4" s="163" t="s">
        <v>166</v>
      </c>
      <c r="AF4" s="163" t="s">
        <v>173</v>
      </c>
      <c r="AG4" s="163" t="s">
        <v>152</v>
      </c>
      <c r="AH4" s="163" t="s">
        <v>155</v>
      </c>
      <c r="AI4" s="163" t="s">
        <v>163</v>
      </c>
      <c r="AJ4" s="163" t="s">
        <v>159</v>
      </c>
      <c r="AK4" s="163" t="s">
        <v>151</v>
      </c>
      <c r="AL4" s="163" t="s">
        <v>182</v>
      </c>
      <c r="AM4" s="163" t="s">
        <v>178</v>
      </c>
      <c r="AN4" s="163" t="s">
        <v>180</v>
      </c>
      <c r="AO4" s="163" t="s">
        <v>177</v>
      </c>
      <c r="AP4" s="160">
        <v>1</v>
      </c>
    </row>
    <row r="5" spans="1:42">
      <c r="A5" s="164" t="s">
        <v>28</v>
      </c>
      <c r="B5" s="58">
        <f>'Tenurewise KPI'!A3</f>
        <v>25</v>
      </c>
      <c r="C5" s="58">
        <f>B5</f>
        <v>25</v>
      </c>
      <c r="D5" s="58">
        <f t="shared" ref="D5:K5" si="0">C5</f>
        <v>25</v>
      </c>
      <c r="E5" s="58">
        <f t="shared" si="0"/>
        <v>25</v>
      </c>
      <c r="F5" s="58">
        <f t="shared" si="0"/>
        <v>25</v>
      </c>
      <c r="G5" s="58">
        <f t="shared" si="0"/>
        <v>25</v>
      </c>
      <c r="H5" s="58">
        <f t="shared" si="0"/>
        <v>25</v>
      </c>
      <c r="I5" s="58">
        <f t="shared" si="0"/>
        <v>25</v>
      </c>
      <c r="J5" s="58">
        <f t="shared" si="0"/>
        <v>25</v>
      </c>
      <c r="K5" s="58">
        <f t="shared" si="0"/>
        <v>25</v>
      </c>
      <c r="L5" s="58">
        <f>K5</f>
        <v>25</v>
      </c>
      <c r="M5" s="58">
        <f>L5</f>
        <v>25</v>
      </c>
      <c r="N5" s="58">
        <f>M5</f>
        <v>25</v>
      </c>
      <c r="O5" s="58">
        <f>I5</f>
        <v>25</v>
      </c>
      <c r="P5" s="58">
        <f>J5</f>
        <v>25</v>
      </c>
      <c r="Q5" s="58">
        <f>K5</f>
        <v>25</v>
      </c>
      <c r="R5" s="58">
        <f>K5</f>
        <v>25</v>
      </c>
      <c r="S5" s="58">
        <f>J5</f>
        <v>25</v>
      </c>
      <c r="T5" s="58">
        <f>K5</f>
        <v>25</v>
      </c>
      <c r="U5" s="58">
        <f>M5</f>
        <v>25</v>
      </c>
      <c r="V5" s="58">
        <f>N5</f>
        <v>25</v>
      </c>
      <c r="W5" s="58">
        <f t="shared" ref="W5:AE5" si="1">O5</f>
        <v>25</v>
      </c>
      <c r="X5" s="58">
        <f t="shared" si="1"/>
        <v>25</v>
      </c>
      <c r="Y5" s="58">
        <f t="shared" si="1"/>
        <v>25</v>
      </c>
      <c r="Z5" s="58">
        <f t="shared" si="1"/>
        <v>25</v>
      </c>
      <c r="AA5" s="58">
        <f t="shared" si="1"/>
        <v>25</v>
      </c>
      <c r="AB5" s="58">
        <f t="shared" si="1"/>
        <v>25</v>
      </c>
      <c r="AC5" s="58">
        <f t="shared" si="1"/>
        <v>25</v>
      </c>
      <c r="AD5" s="58">
        <f t="shared" si="1"/>
        <v>25</v>
      </c>
      <c r="AE5" s="58">
        <f t="shared" si="1"/>
        <v>25</v>
      </c>
      <c r="AF5" s="58">
        <f t="shared" ref="AF5:AL5" si="2">X5</f>
        <v>25</v>
      </c>
      <c r="AG5" s="58">
        <f t="shared" si="2"/>
        <v>25</v>
      </c>
      <c r="AH5" s="58">
        <f t="shared" si="2"/>
        <v>25</v>
      </c>
      <c r="AI5" s="58">
        <f t="shared" si="2"/>
        <v>25</v>
      </c>
      <c r="AJ5" s="58">
        <f t="shared" si="2"/>
        <v>25</v>
      </c>
      <c r="AK5" s="58">
        <f t="shared" si="2"/>
        <v>25</v>
      </c>
      <c r="AL5" s="58">
        <f t="shared" si="2"/>
        <v>25</v>
      </c>
      <c r="AM5" s="58">
        <f>K5</f>
        <v>25</v>
      </c>
      <c r="AN5" s="58">
        <f>K5</f>
        <v>25</v>
      </c>
      <c r="AO5" s="58">
        <f>L5</f>
        <v>25</v>
      </c>
      <c r="AP5" s="8">
        <v>1</v>
      </c>
    </row>
    <row r="6" spans="1:42">
      <c r="A6" s="165" t="s">
        <v>29</v>
      </c>
      <c r="B6" s="143"/>
      <c r="C6" s="143"/>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row>
    <row r="7" spans="1:42">
      <c r="A7" s="166" t="s">
        <v>30</v>
      </c>
      <c r="B7" s="161">
        <f>SUM(C7:AO7)</f>
        <v>0</v>
      </c>
      <c r="C7" s="22">
        <f>COUNTIFS(Summary!$G:$G,'Seniors Vs Juniors '!C$4,Summary!$AT:$AT,"Active")</f>
        <v>0</v>
      </c>
      <c r="D7" s="22">
        <f>COUNTIFS(Summary!$G:$G,'Seniors Vs Juniors '!D$4,Summary!$AT:$AT,"Active")</f>
        <v>0</v>
      </c>
      <c r="E7" s="22">
        <f>COUNTIFS(Summary!$G:$G,'Seniors Vs Juniors '!E$4,Summary!$AT:$AT,"Active")</f>
        <v>0</v>
      </c>
      <c r="F7" s="22">
        <f>COUNTIFS(Summary!$G:$G,'Seniors Vs Juniors '!F$4,Summary!$AT:$AT,"Active")</f>
        <v>0</v>
      </c>
      <c r="G7" s="22">
        <f>COUNTIFS(Summary!$G:$G,'Seniors Vs Juniors '!G$4,Summary!$AT:$AT,"Active")</f>
        <v>0</v>
      </c>
      <c r="H7" s="22">
        <f>COUNTIFS(Summary!$G:$G,'Seniors Vs Juniors '!H$4,Summary!$AT:$AT,"Active")</f>
        <v>0</v>
      </c>
      <c r="I7" s="22">
        <f>COUNTIFS(Summary!$G:$G,'Seniors Vs Juniors '!I$4,Summary!$AT:$AT,"Active")</f>
        <v>0</v>
      </c>
      <c r="J7" s="22">
        <f>COUNTIFS(Summary!$G:$G,'Seniors Vs Juniors '!J$4,Summary!$AT:$AT,"Active")</f>
        <v>0</v>
      </c>
      <c r="K7" s="22">
        <f>COUNTIFS(Summary!$G:$G,'Seniors Vs Juniors '!K$4,Summary!$AT:$AT,"Active")</f>
        <v>0</v>
      </c>
      <c r="L7" s="22">
        <f>COUNTIFS(Summary!$G:$G,'Seniors Vs Juniors '!L$4,Summary!$AT:$AT,"Active")</f>
        <v>0</v>
      </c>
      <c r="M7" s="22">
        <f>COUNTIFS(Summary!$G:$G,'Seniors Vs Juniors '!M$4,Summary!$AT:$AT,"Active")</f>
        <v>0</v>
      </c>
      <c r="N7" s="22">
        <f>COUNTIFS(Summary!$G:$G,'Seniors Vs Juniors '!N$4,Summary!$AT:$AT,"Active")</f>
        <v>0</v>
      </c>
      <c r="O7" s="22">
        <f>COUNTIFS(Summary!$G:$G,'Seniors Vs Juniors '!O$4,Summary!$AT:$AT,"Active")</f>
        <v>0</v>
      </c>
      <c r="P7" s="22">
        <f>COUNTIFS(Summary!$G:$G,'Seniors Vs Juniors '!P$4,Summary!$AT:$AT,"Active")</f>
        <v>0</v>
      </c>
      <c r="Q7" s="22">
        <f>COUNTIFS(Summary!$G:$G,'Seniors Vs Juniors '!Q$4,Summary!$AT:$AT,"Active")</f>
        <v>0</v>
      </c>
      <c r="R7" s="22">
        <f>COUNTIFS(Summary!$G:$G,'Seniors Vs Juniors '!R$4,Summary!$AT:$AT,"Active")</f>
        <v>0</v>
      </c>
      <c r="S7" s="22">
        <f>COUNTIFS(Summary!$G:$G,'Seniors Vs Juniors '!S$4,Summary!$AT:$AT,"Active")</f>
        <v>0</v>
      </c>
      <c r="T7" s="22">
        <f>COUNTIFS(Summary!$G:$G,'Seniors Vs Juniors '!T$4,Summary!$AT:$AT,"Active")</f>
        <v>0</v>
      </c>
      <c r="U7" s="22">
        <f>COUNTIFS(Summary!$G:$G,'Seniors Vs Juniors '!U$4,Summary!$AT:$AT,"Active")</f>
        <v>0</v>
      </c>
      <c r="V7" s="22">
        <f>COUNTIFS(Summary!$G:$G,'Seniors Vs Juniors '!V$4,Summary!$AT:$AT,"Active")</f>
        <v>0</v>
      </c>
      <c r="W7" s="22">
        <f>COUNTIFS(Summary!$G:$G,'Seniors Vs Juniors '!W$4,Summary!$AT:$AT,"Active")</f>
        <v>0</v>
      </c>
      <c r="X7" s="22">
        <f>COUNTIFS(Summary!$G:$G,'Seniors Vs Juniors '!X$4,Summary!$AT:$AT,"Active")</f>
        <v>0</v>
      </c>
      <c r="Y7" s="22">
        <f>COUNTIFS(Summary!$G:$G,'Seniors Vs Juniors '!Y$4,Summary!$AT:$AT,"Active")</f>
        <v>0</v>
      </c>
      <c r="Z7" s="22">
        <f>COUNTIFS(Summary!$G:$G,'Seniors Vs Juniors '!Z$4,Summary!$AT:$AT,"Active")</f>
        <v>0</v>
      </c>
      <c r="AA7" s="22">
        <f>COUNTIFS(Summary!$G:$G,'Seniors Vs Juniors '!AA$4,Summary!$AT:$AT,"Active")</f>
        <v>0</v>
      </c>
      <c r="AB7" s="22">
        <f>COUNTIFS(Summary!$G:$G,'Seniors Vs Juniors '!AB$4,Summary!$AT:$AT,"Active")</f>
        <v>0</v>
      </c>
      <c r="AC7" s="22">
        <f>COUNTIFS(Summary!$G:$G,'Seniors Vs Juniors '!AC$4,Summary!$AT:$AT,"Active")</f>
        <v>0</v>
      </c>
      <c r="AD7" s="22">
        <f>COUNTIFS(Summary!$G:$G,'Seniors Vs Juniors '!AD$4,Summary!$AT:$AT,"Active")</f>
        <v>0</v>
      </c>
      <c r="AE7" s="22">
        <f>COUNTIFS(Summary!$G:$G,'Seniors Vs Juniors '!AE$4,Summary!$AT:$AT,"Active")</f>
        <v>0</v>
      </c>
      <c r="AF7" s="22">
        <f>COUNTIFS(Summary!$G:$G,'Seniors Vs Juniors '!AF$4,Summary!$AT:$AT,"Active")</f>
        <v>0</v>
      </c>
      <c r="AG7" s="22">
        <f>COUNTIFS(Summary!$G:$G,'Seniors Vs Juniors '!AG$4,Summary!$AT:$AT,"Active")</f>
        <v>0</v>
      </c>
      <c r="AH7" s="22">
        <f>COUNTIFS(Summary!$G:$G,'Seniors Vs Juniors '!AH$4,Summary!$AT:$AT,"Active")</f>
        <v>0</v>
      </c>
      <c r="AI7" s="22">
        <f>COUNTIFS(Summary!$G:$G,'Seniors Vs Juniors '!AI$4,Summary!$AT:$AT,"Active")</f>
        <v>0</v>
      </c>
      <c r="AJ7" s="22">
        <f>COUNTIFS(Summary!$G:$G,'Seniors Vs Juniors '!AJ$4,Summary!$AT:$AT,"Active")</f>
        <v>0</v>
      </c>
      <c r="AK7" s="22">
        <f>COUNTIFS(Summary!$G:$G,'Seniors Vs Juniors '!AK$4,Summary!$AT:$AT,"Active")</f>
        <v>0</v>
      </c>
      <c r="AL7" s="22">
        <f>COUNTIFS(Summary!$G:$G,'Seniors Vs Juniors '!AL$4,Summary!$AT:$AT,"Active")</f>
        <v>0</v>
      </c>
      <c r="AM7" s="22">
        <f>COUNTIFS(Summary!$G:$G,'Seniors Vs Juniors '!AM$4,Summary!$AT:$AT,"Active")</f>
        <v>0</v>
      </c>
      <c r="AN7" s="22">
        <f>COUNTIFS(Summary!$G:$G,'Seniors Vs Juniors '!AN$4,Summary!$AT:$AT,"Active")</f>
        <v>0</v>
      </c>
      <c r="AO7" s="22">
        <f>COUNTIFS(Summary!$G:$G,'Seniors Vs Juniors '!AO$4,Summary!$AT:$AT,"Active")</f>
        <v>0</v>
      </c>
      <c r="AP7" s="143">
        <v>1</v>
      </c>
    </row>
    <row r="8" spans="1:42">
      <c r="A8" s="166" t="s">
        <v>36</v>
      </c>
      <c r="B8" s="161">
        <f>SUM(C8:AO8)</f>
        <v>0</v>
      </c>
      <c r="C8" s="22">
        <f>SUMIF(Summary!$G:$G,'Seniors Vs Juniors '!C4,Summary!$F:$F)/C5</f>
        <v>0</v>
      </c>
      <c r="D8" s="22">
        <f>SUMIF(Summary!$G:$G,'Seniors Vs Juniors '!D4,Summary!$F:$F)/D5</f>
        <v>0</v>
      </c>
      <c r="E8" s="22">
        <f>SUMIF(Summary!$G:$G,'Seniors Vs Juniors '!E4,Summary!$F:$F)/E5</f>
        <v>0</v>
      </c>
      <c r="F8" s="22">
        <f>SUMIF(Summary!$G:$G,'Seniors Vs Juniors '!F4,Summary!$F:$F)/F5</f>
        <v>0</v>
      </c>
      <c r="G8" s="22">
        <f>SUMIF(Summary!$G:$G,'Seniors Vs Juniors '!G4,Summary!$F:$F)/G5</f>
        <v>0</v>
      </c>
      <c r="H8" s="22">
        <f>SUMIF(Summary!$G:$G,'Seniors Vs Juniors '!H4,Summary!$F:$F)/H5</f>
        <v>0</v>
      </c>
      <c r="I8" s="22">
        <f>SUMIF(Summary!$G:$G,'Seniors Vs Juniors '!I4,Summary!$F:$F)/I5</f>
        <v>0</v>
      </c>
      <c r="J8" s="22">
        <f>SUMIF(Summary!$G:$G,'Seniors Vs Juniors '!J4,Summary!$F:$F)/J5</f>
        <v>0</v>
      </c>
      <c r="K8" s="22">
        <f>SUMIF(Summary!$G:$G,'Seniors Vs Juniors '!K4,Summary!$F:$F)/K5</f>
        <v>0</v>
      </c>
      <c r="L8" s="22">
        <f>SUMIF(Summary!$G:$G,'Seniors Vs Juniors '!L4,Summary!$F:$F)/L5</f>
        <v>0</v>
      </c>
      <c r="M8" s="22">
        <f>SUMIF(Summary!$G:$G,'Seniors Vs Juniors '!M4,Summary!$F:$F)/M5</f>
        <v>0</v>
      </c>
      <c r="N8" s="22">
        <f>SUMIF(Summary!$G:$G,'Seniors Vs Juniors '!N4,Summary!$F:$F)/N5</f>
        <v>0</v>
      </c>
      <c r="O8" s="22">
        <f>SUMIF(Summary!$G:$G,'Seniors Vs Juniors '!O4,Summary!$F:$F)/O5</f>
        <v>0</v>
      </c>
      <c r="P8" s="22">
        <f>SUMIF(Summary!$G:$G,'Seniors Vs Juniors '!P4,Summary!$F:$F)/P5</f>
        <v>0</v>
      </c>
      <c r="Q8" s="22">
        <f>SUMIF(Summary!$G:$G,'Seniors Vs Juniors '!Q4,Summary!$F:$F)/Q5</f>
        <v>0</v>
      </c>
      <c r="R8" s="22">
        <f>SUMIF(Summary!$G:$G,'Seniors Vs Juniors '!R4,Summary!$F:$F)/R5</f>
        <v>0</v>
      </c>
      <c r="S8" s="22">
        <f>SUMIF(Summary!$G:$G,'Seniors Vs Juniors '!S4,Summary!$F:$F)/S5</f>
        <v>0</v>
      </c>
      <c r="T8" s="22">
        <f>SUMIF(Summary!$G:$G,'Seniors Vs Juniors '!T4,Summary!$F:$F)/T5</f>
        <v>0</v>
      </c>
      <c r="U8" s="22">
        <f>SUMIF(Summary!$G:$G,'Seniors Vs Juniors '!U4,Summary!$F:$F)/U5</f>
        <v>0</v>
      </c>
      <c r="V8" s="22">
        <f>SUMIF(Summary!$G:$G,'Seniors Vs Juniors '!V4,Summary!$F:$F)/V5</f>
        <v>0</v>
      </c>
      <c r="W8" s="22">
        <f>SUMIF(Summary!$G:$G,'Seniors Vs Juniors '!W4,Summary!$F:$F)/W5</f>
        <v>0</v>
      </c>
      <c r="X8" s="22">
        <f>SUMIF(Summary!$G:$G,'Seniors Vs Juniors '!X4,Summary!$F:$F)/X5</f>
        <v>0</v>
      </c>
      <c r="Y8" s="22">
        <f>SUMIF(Summary!$G:$G,'Seniors Vs Juniors '!Y4,Summary!$F:$F)/Y5</f>
        <v>0</v>
      </c>
      <c r="Z8" s="22">
        <f>SUMIF(Summary!$G:$G,'Seniors Vs Juniors '!Z4,Summary!$F:$F)/Z5</f>
        <v>0</v>
      </c>
      <c r="AA8" s="22">
        <f>SUMIF(Summary!$G:$G,'Seniors Vs Juniors '!AA4,Summary!$F:$F)/AA5</f>
        <v>0</v>
      </c>
      <c r="AB8" s="22">
        <f>SUMIF(Summary!$G:$G,'Seniors Vs Juniors '!AB4,Summary!$F:$F)/AB5</f>
        <v>0</v>
      </c>
      <c r="AC8" s="22">
        <f>SUMIF(Summary!$G:$G,'Seniors Vs Juniors '!AC4,Summary!$F:$F)/AC5</f>
        <v>0</v>
      </c>
      <c r="AD8" s="22">
        <f>SUMIF(Summary!$G:$G,'Seniors Vs Juniors '!AD4,Summary!$F:$F)/AD5</f>
        <v>0</v>
      </c>
      <c r="AE8" s="22">
        <f>SUMIF(Summary!$G:$G,'Seniors Vs Juniors '!AE4,Summary!$F:$F)/AE5</f>
        <v>0</v>
      </c>
      <c r="AF8" s="22">
        <f>SUMIF(Summary!$G:$G,'Seniors Vs Juniors '!AF4,Summary!$F:$F)/AF5</f>
        <v>0</v>
      </c>
      <c r="AG8" s="22">
        <f>SUMIF(Summary!$G:$G,'Seniors Vs Juniors '!AG4,Summary!$F:$F)/AG5</f>
        <v>0</v>
      </c>
      <c r="AH8" s="22">
        <f>SUMIF(Summary!$G:$G,'Seniors Vs Juniors '!AH4,Summary!$F:$F)/AH5</f>
        <v>0</v>
      </c>
      <c r="AI8" s="22">
        <f>SUMIF(Summary!$G:$G,'Seniors Vs Juniors '!AI4,Summary!$F:$F)/AI5</f>
        <v>0</v>
      </c>
      <c r="AJ8" s="22">
        <f>SUMIF(Summary!$G:$G,'Seniors Vs Juniors '!AJ4,Summary!$F:$F)/AJ5</f>
        <v>0</v>
      </c>
      <c r="AK8" s="22">
        <f>SUMIF(Summary!$G:$G,'Seniors Vs Juniors '!AK4,Summary!$F:$F)/AK5</f>
        <v>0</v>
      </c>
      <c r="AL8" s="22">
        <f>SUMIF(Summary!$G:$G,'Seniors Vs Juniors '!AL4,Summary!$F:$F)/AL5</f>
        <v>0</v>
      </c>
      <c r="AM8" s="22">
        <f>SUMIF(Summary!$G:$G,'Seniors Vs Juniors '!AM4,Summary!$F:$F)/AM5</f>
        <v>0</v>
      </c>
      <c r="AN8" s="22">
        <f>SUMIF(Summary!$G:$G,'Seniors Vs Juniors '!AN4,Summary!$F:$F)/AN5</f>
        <v>0</v>
      </c>
      <c r="AO8" s="22">
        <f>SUMIF(Summary!$G:$G,'Seniors Vs Juniors '!AO4,Summary!$F:$F)/AO5</f>
        <v>0</v>
      </c>
      <c r="AP8" s="143">
        <v>1</v>
      </c>
    </row>
    <row r="9" spans="1:42">
      <c r="A9" s="166" t="s">
        <v>31</v>
      </c>
      <c r="B9" s="161">
        <f>SUM(C9:AO9)</f>
        <v>0</v>
      </c>
      <c r="C9" s="22">
        <f>SUMIF(Summary!$G:$G,'Seniors Vs Juniors '!C4,Summary!$AE:$AE)/C5</f>
        <v>0</v>
      </c>
      <c r="D9" s="22">
        <f>SUMIF(Summary!$G:$G,'Seniors Vs Juniors '!D4,Summary!$AE:$AE)/D5</f>
        <v>0</v>
      </c>
      <c r="E9" s="22">
        <f>SUMIF(Summary!$G:$G,'Seniors Vs Juniors '!E4,Summary!$AE:$AE)/E5</f>
        <v>0</v>
      </c>
      <c r="F9" s="22">
        <f>SUMIF(Summary!$G:$G,'Seniors Vs Juniors '!F4,Summary!$AE:$AE)/F5</f>
        <v>0</v>
      </c>
      <c r="G9" s="22">
        <f>SUMIF(Summary!$G:$G,'Seniors Vs Juniors '!G4,Summary!$AE:$AE)/G5</f>
        <v>0</v>
      </c>
      <c r="H9" s="22">
        <f>SUMIF(Summary!$G:$G,'Seniors Vs Juniors '!H4,Summary!$AE:$AE)/H5</f>
        <v>0</v>
      </c>
      <c r="I9" s="22">
        <f>SUMIF(Summary!$G:$G,'Seniors Vs Juniors '!I4,Summary!$AE:$AE)/I5</f>
        <v>0</v>
      </c>
      <c r="J9" s="22">
        <f>SUMIF(Summary!$G:$G,'Seniors Vs Juniors '!J4,Summary!$AE:$AE)/J5</f>
        <v>0</v>
      </c>
      <c r="K9" s="22">
        <f>SUMIF(Summary!$G:$G,'Seniors Vs Juniors '!K4,Summary!$AE:$AE)/K5</f>
        <v>0</v>
      </c>
      <c r="L9" s="22">
        <f>SUMIF(Summary!$G:$G,'Seniors Vs Juniors '!L4,Summary!$AE:$AE)/L5</f>
        <v>0</v>
      </c>
      <c r="M9" s="22">
        <f>SUMIF(Summary!$G:$G,'Seniors Vs Juniors '!M4,Summary!$AE:$AE)/M5</f>
        <v>0</v>
      </c>
      <c r="N9" s="22">
        <f>SUMIF(Summary!$G:$G,'Seniors Vs Juniors '!N4,Summary!$AE:$AE)/N5</f>
        <v>0</v>
      </c>
      <c r="O9" s="22">
        <f>SUMIF(Summary!$G:$G,'Seniors Vs Juniors '!O4,Summary!$AE:$AE)/O5</f>
        <v>0</v>
      </c>
      <c r="P9" s="22">
        <f>SUMIF(Summary!$G:$G,'Seniors Vs Juniors '!P4,Summary!$AE:$AE)/P5</f>
        <v>0</v>
      </c>
      <c r="Q9" s="22">
        <f>SUMIF(Summary!$G:$G,'Seniors Vs Juniors '!Q4,Summary!$AE:$AE)/Q5</f>
        <v>0</v>
      </c>
      <c r="R9" s="22">
        <f>SUMIF(Summary!$G:$G,'Seniors Vs Juniors '!R4,Summary!$AE:$AE)/R5</f>
        <v>0</v>
      </c>
      <c r="S9" s="22">
        <f>SUMIF(Summary!$G:$G,'Seniors Vs Juniors '!S4,Summary!$AE:$AE)/S5</f>
        <v>0</v>
      </c>
      <c r="T9" s="22">
        <f>SUMIF(Summary!$G:$G,'Seniors Vs Juniors '!T4,Summary!$AE:$AE)/T5</f>
        <v>0</v>
      </c>
      <c r="U9" s="22">
        <f>SUMIF(Summary!$G:$G,'Seniors Vs Juniors '!U4,Summary!$AE:$AE)/U5</f>
        <v>0</v>
      </c>
      <c r="V9" s="22">
        <f>SUMIF(Summary!$G:$G,'Seniors Vs Juniors '!V4,Summary!$AE:$AE)/V5</f>
        <v>0</v>
      </c>
      <c r="W9" s="22">
        <f>SUMIF(Summary!$G:$G,'Seniors Vs Juniors '!W4,Summary!$AE:$AE)/W5</f>
        <v>0</v>
      </c>
      <c r="X9" s="22">
        <f>SUMIF(Summary!$G:$G,'Seniors Vs Juniors '!X4,Summary!$AE:$AE)/X5</f>
        <v>0</v>
      </c>
      <c r="Y9" s="22">
        <f>SUMIF(Summary!$G:$G,'Seniors Vs Juniors '!Y4,Summary!$AE:$AE)/Y5</f>
        <v>0</v>
      </c>
      <c r="Z9" s="22">
        <f>SUMIF(Summary!$G:$G,'Seniors Vs Juniors '!Z4,Summary!$AE:$AE)/Z5</f>
        <v>0</v>
      </c>
      <c r="AA9" s="22">
        <f>SUMIF(Summary!$G:$G,'Seniors Vs Juniors '!AA4,Summary!$AE:$AE)/AA5</f>
        <v>0</v>
      </c>
      <c r="AB9" s="22">
        <f>SUMIF(Summary!$G:$G,'Seniors Vs Juniors '!AB4,Summary!$AE:$AE)/AB5</f>
        <v>0</v>
      </c>
      <c r="AC9" s="22">
        <f>SUMIF(Summary!$G:$G,'Seniors Vs Juniors '!AC4,Summary!$AE:$AE)/AC5</f>
        <v>0</v>
      </c>
      <c r="AD9" s="22">
        <f>SUMIF(Summary!$G:$G,'Seniors Vs Juniors '!AD4,Summary!$AE:$AE)/AD5</f>
        <v>0</v>
      </c>
      <c r="AE9" s="22">
        <f>SUMIF(Summary!$G:$G,'Seniors Vs Juniors '!AE4,Summary!$AE:$AE)/AE5</f>
        <v>0</v>
      </c>
      <c r="AF9" s="22">
        <f>SUMIF(Summary!$G:$G,'Seniors Vs Juniors '!AF4,Summary!$AE:$AE)/AF5</f>
        <v>0</v>
      </c>
      <c r="AG9" s="22">
        <f>SUMIF(Summary!$G:$G,'Seniors Vs Juniors '!AG4,Summary!$AE:$AE)/AG5</f>
        <v>0</v>
      </c>
      <c r="AH9" s="22">
        <f>SUMIF(Summary!$G:$G,'Seniors Vs Juniors '!AH4,Summary!$AE:$AE)/AH5</f>
        <v>0</v>
      </c>
      <c r="AI9" s="22">
        <f>SUMIF(Summary!$G:$G,'Seniors Vs Juniors '!AI4,Summary!$AE:$AE)/AI5</f>
        <v>0</v>
      </c>
      <c r="AJ9" s="22">
        <f>SUMIF(Summary!$G:$G,'Seniors Vs Juniors '!AJ4,Summary!$AE:$AE)/AJ5</f>
        <v>0</v>
      </c>
      <c r="AK9" s="22">
        <f>SUMIF(Summary!$G:$G,'Seniors Vs Juniors '!AK4,Summary!$AE:$AE)/AK5</f>
        <v>0</v>
      </c>
      <c r="AL9" s="22">
        <f>SUMIF(Summary!$G:$G,'Seniors Vs Juniors '!AL4,Summary!$AE:$AE)/AL5</f>
        <v>0</v>
      </c>
      <c r="AM9" s="22">
        <f>SUMIF(Summary!$G:$G,'Seniors Vs Juniors '!AM4,Summary!$AE:$AE)/AM5</f>
        <v>0</v>
      </c>
      <c r="AN9" s="22">
        <f>SUMIF(Summary!$G:$G,'Seniors Vs Juniors '!AN4,Summary!$AE:$AE)/AN5</f>
        <v>0</v>
      </c>
      <c r="AO9" s="22">
        <f>SUMIF(Summary!$G:$G,'Seniors Vs Juniors '!AO4,Summary!$AE:$AE)/AO5</f>
        <v>0</v>
      </c>
      <c r="AP9" s="143">
        <v>1</v>
      </c>
    </row>
    <row r="10" spans="1:42">
      <c r="A10" s="167" t="s">
        <v>32</v>
      </c>
      <c r="B10" s="23" t="e">
        <f>1-B9/B8</f>
        <v>#DIV/0!</v>
      </c>
      <c r="C10" s="23" t="e">
        <f t="shared" ref="C10:AK10" si="3">1-C9/C8</f>
        <v>#DIV/0!</v>
      </c>
      <c r="D10" s="23" t="e">
        <f t="shared" si="3"/>
        <v>#DIV/0!</v>
      </c>
      <c r="E10" s="23" t="e">
        <f t="shared" si="3"/>
        <v>#DIV/0!</v>
      </c>
      <c r="F10" s="23" t="e">
        <f t="shared" si="3"/>
        <v>#DIV/0!</v>
      </c>
      <c r="G10" s="23" t="e">
        <f t="shared" si="3"/>
        <v>#DIV/0!</v>
      </c>
      <c r="H10" s="23" t="e">
        <f t="shared" si="3"/>
        <v>#DIV/0!</v>
      </c>
      <c r="I10" s="23" t="e">
        <f t="shared" si="3"/>
        <v>#DIV/0!</v>
      </c>
      <c r="J10" s="23" t="e">
        <f t="shared" si="3"/>
        <v>#DIV/0!</v>
      </c>
      <c r="K10" s="23" t="e">
        <f t="shared" si="3"/>
        <v>#DIV/0!</v>
      </c>
      <c r="L10" s="23" t="e">
        <f t="shared" si="3"/>
        <v>#DIV/0!</v>
      </c>
      <c r="M10" s="23" t="e">
        <f t="shared" si="3"/>
        <v>#DIV/0!</v>
      </c>
      <c r="N10" s="23" t="e">
        <f t="shared" si="3"/>
        <v>#DIV/0!</v>
      </c>
      <c r="O10" s="23" t="e">
        <f t="shared" si="3"/>
        <v>#DIV/0!</v>
      </c>
      <c r="P10" s="23" t="e">
        <f t="shared" si="3"/>
        <v>#DIV/0!</v>
      </c>
      <c r="Q10" s="23" t="e">
        <f t="shared" si="3"/>
        <v>#DIV/0!</v>
      </c>
      <c r="R10" s="23" t="e">
        <f t="shared" si="3"/>
        <v>#DIV/0!</v>
      </c>
      <c r="S10" s="23" t="e">
        <f t="shared" si="3"/>
        <v>#DIV/0!</v>
      </c>
      <c r="T10" s="23" t="e">
        <f t="shared" si="3"/>
        <v>#DIV/0!</v>
      </c>
      <c r="U10" s="23" t="e">
        <f t="shared" si="3"/>
        <v>#DIV/0!</v>
      </c>
      <c r="V10" s="23" t="e">
        <f t="shared" si="3"/>
        <v>#DIV/0!</v>
      </c>
      <c r="W10" s="23" t="e">
        <f t="shared" si="3"/>
        <v>#DIV/0!</v>
      </c>
      <c r="X10" s="23" t="e">
        <f t="shared" si="3"/>
        <v>#DIV/0!</v>
      </c>
      <c r="Y10" s="23" t="e">
        <f t="shared" si="3"/>
        <v>#DIV/0!</v>
      </c>
      <c r="Z10" s="23" t="e">
        <f t="shared" si="3"/>
        <v>#DIV/0!</v>
      </c>
      <c r="AA10" s="23" t="e">
        <f t="shared" si="3"/>
        <v>#DIV/0!</v>
      </c>
      <c r="AB10" s="23" t="e">
        <f t="shared" si="3"/>
        <v>#DIV/0!</v>
      </c>
      <c r="AC10" s="23" t="e">
        <f t="shared" si="3"/>
        <v>#DIV/0!</v>
      </c>
      <c r="AD10" s="23" t="e">
        <f t="shared" si="3"/>
        <v>#DIV/0!</v>
      </c>
      <c r="AE10" s="23" t="e">
        <f t="shared" si="3"/>
        <v>#DIV/0!</v>
      </c>
      <c r="AF10" s="23" t="e">
        <f t="shared" si="3"/>
        <v>#DIV/0!</v>
      </c>
      <c r="AG10" s="23" t="e">
        <f t="shared" si="3"/>
        <v>#DIV/0!</v>
      </c>
      <c r="AH10" s="23" t="e">
        <f t="shared" si="3"/>
        <v>#DIV/0!</v>
      </c>
      <c r="AI10" s="23" t="e">
        <f t="shared" si="3"/>
        <v>#DIV/0!</v>
      </c>
      <c r="AJ10" s="23" t="e">
        <f t="shared" si="3"/>
        <v>#DIV/0!</v>
      </c>
      <c r="AK10" s="23" t="e">
        <f t="shared" si="3"/>
        <v>#DIV/0!</v>
      </c>
      <c r="AL10" s="23" t="e">
        <f>1-AL9/AL8</f>
        <v>#DIV/0!</v>
      </c>
      <c r="AM10" s="23" t="e">
        <f>1-AM9/AM8</f>
        <v>#DIV/0!</v>
      </c>
      <c r="AN10" s="23" t="e">
        <f>1-AN9/AN8</f>
        <v>#DIV/0!</v>
      </c>
      <c r="AO10" s="23" t="e">
        <f>1-AO9/AO8</f>
        <v>#DIV/0!</v>
      </c>
      <c r="AP10" s="143">
        <v>1</v>
      </c>
    </row>
    <row r="11" spans="1:42">
      <c r="A11" s="168"/>
      <c r="B11" s="143"/>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43">
        <v>1</v>
      </c>
    </row>
    <row r="12" spans="1:42" hidden="1">
      <c r="A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row>
    <row r="13" spans="1:42" ht="15.75" hidden="1">
      <c r="A13" s="14"/>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row>
    <row r="14" spans="1:42" hidden="1">
      <c r="A14" s="41"/>
    </row>
    <row r="15" spans="1:42" ht="15.75">
      <c r="A15" s="62" t="s">
        <v>37</v>
      </c>
      <c r="B15" s="42">
        <f>SUM(C15:AO15)</f>
        <v>0</v>
      </c>
      <c r="C15" s="43">
        <f>SUMIF(Summary!$G:$G,'Seniors Vs Juniors '!C4,Summary!$AI:$AI)</f>
        <v>0</v>
      </c>
      <c r="D15" s="43">
        <f>SUMIF(Summary!$G:$G,'Seniors Vs Juniors '!D4,Summary!$AI:$AI)</f>
        <v>0</v>
      </c>
      <c r="E15" s="43">
        <f>SUMIF(Summary!$G:$G,'Seniors Vs Juniors '!E4,Summary!$AI:$AI)</f>
        <v>0</v>
      </c>
      <c r="F15" s="43">
        <f>SUMIF(Summary!$G:$G,'Seniors Vs Juniors '!F4,Summary!$AI:$AI)</f>
        <v>0</v>
      </c>
      <c r="G15" s="43">
        <f>SUMIF(Summary!$G:$G,'Seniors Vs Juniors '!G4,Summary!$AI:$AI)</f>
        <v>0</v>
      </c>
      <c r="H15" s="43">
        <f>SUMIF(Summary!$G:$G,'Seniors Vs Juniors '!H4,Summary!$AI:$AI)</f>
        <v>0</v>
      </c>
      <c r="I15" s="43">
        <f>SUMIF(Summary!$G:$G,'Seniors Vs Juniors '!I4,Summary!$AI:$AI)</f>
        <v>0</v>
      </c>
      <c r="J15" s="43">
        <f>SUMIF(Summary!$G:$G,'Seniors Vs Juniors '!J4,Summary!$AI:$AI)</f>
        <v>0</v>
      </c>
      <c r="K15" s="43">
        <f>SUMIF(Summary!$G:$G,'Seniors Vs Juniors '!K4,Summary!$AI:$AI)</f>
        <v>0</v>
      </c>
      <c r="L15" s="43">
        <f>SUMIF(Summary!$G:$G,'Seniors Vs Juniors '!L4,Summary!$AI:$AI)</f>
        <v>0</v>
      </c>
      <c r="M15" s="43">
        <f>SUMIF(Summary!$G:$G,'Seniors Vs Juniors '!M4,Summary!$AI:$AI)</f>
        <v>0</v>
      </c>
      <c r="N15" s="43">
        <f>SUMIF(Summary!$G:$G,'Seniors Vs Juniors '!N4,Summary!$AI:$AI)</f>
        <v>0</v>
      </c>
      <c r="O15" s="43">
        <f>SUMIF(Summary!$G:$G,'Seniors Vs Juniors '!O4,Summary!$AI:$AI)</f>
        <v>0</v>
      </c>
      <c r="P15" s="43">
        <f>SUMIF(Summary!$G:$G,'Seniors Vs Juniors '!P4,Summary!$AI:$AI)</f>
        <v>0</v>
      </c>
      <c r="Q15" s="43">
        <f>SUMIF(Summary!$G:$G,'Seniors Vs Juniors '!Q4,Summary!$AI:$AI)</f>
        <v>0</v>
      </c>
      <c r="R15" s="43">
        <f>SUMIF(Summary!$G:$G,'Seniors Vs Juniors '!R4,Summary!$AI:$AI)</f>
        <v>0</v>
      </c>
      <c r="S15" s="43">
        <f>SUMIF(Summary!$G:$G,'Seniors Vs Juniors '!S4,Summary!$AI:$AI)</f>
        <v>0</v>
      </c>
      <c r="T15" s="43">
        <f>SUMIF(Summary!$G:$G,'Seniors Vs Juniors '!T4,Summary!$AI:$AI)</f>
        <v>0</v>
      </c>
      <c r="U15" s="43">
        <f>SUMIF(Summary!$G:$G,'Seniors Vs Juniors '!U4,Summary!$AI:$AI)</f>
        <v>0</v>
      </c>
      <c r="V15" s="43">
        <f>SUMIF(Summary!$G:$G,'Seniors Vs Juniors '!V4,Summary!$AI:$AI)</f>
        <v>0</v>
      </c>
      <c r="W15" s="43">
        <f>SUMIF(Summary!$G:$G,'Seniors Vs Juniors '!W4,Summary!$AI:$AI)</f>
        <v>0</v>
      </c>
      <c r="X15" s="43">
        <f>SUMIF(Summary!$G:$G,'Seniors Vs Juniors '!X4,Summary!$AI:$AI)</f>
        <v>0</v>
      </c>
      <c r="Y15" s="43">
        <f>SUMIF(Summary!$G:$G,'Seniors Vs Juniors '!Y4,Summary!$AI:$AI)</f>
        <v>0</v>
      </c>
      <c r="Z15" s="43">
        <f>SUMIF(Summary!$G:$G,'Seniors Vs Juniors '!Z4,Summary!$AI:$AI)</f>
        <v>0</v>
      </c>
      <c r="AA15" s="43">
        <f>SUMIF(Summary!$G:$G,'Seniors Vs Juniors '!AA4,Summary!$AI:$AI)</f>
        <v>0</v>
      </c>
      <c r="AB15" s="43">
        <f>SUMIF(Summary!$G:$G,'Seniors Vs Juniors '!AB4,Summary!$AI:$AI)</f>
        <v>0</v>
      </c>
      <c r="AC15" s="43">
        <f>SUMIF(Summary!$G:$G,'Seniors Vs Juniors '!AC4,Summary!$AI:$AI)</f>
        <v>0</v>
      </c>
      <c r="AD15" s="43">
        <f>SUMIF(Summary!$G:$G,'Seniors Vs Juniors '!AD4,Summary!$AI:$AI)</f>
        <v>0</v>
      </c>
      <c r="AE15" s="43">
        <f>SUMIF(Summary!$G:$G,'Seniors Vs Juniors '!AE4,Summary!$AI:$AI)</f>
        <v>0</v>
      </c>
      <c r="AF15" s="43">
        <f>SUMIF(Summary!$G:$G,'Seniors Vs Juniors '!AF4,Summary!$AI:$AI)</f>
        <v>0</v>
      </c>
      <c r="AG15" s="43">
        <f>SUMIF(Summary!$G:$G,'Seniors Vs Juniors '!AG4,Summary!$AI:$AI)</f>
        <v>0</v>
      </c>
      <c r="AH15" s="43">
        <f>SUMIF(Summary!$G:$G,'Seniors Vs Juniors '!AH4,Summary!$AI:$AI)</f>
        <v>0</v>
      </c>
      <c r="AI15" s="43">
        <f>SUMIF(Summary!$G:$G,'Seniors Vs Juniors '!AI4,Summary!$AI:$AI)</f>
        <v>0</v>
      </c>
      <c r="AJ15" s="43">
        <f>SUMIF(Summary!$G:$G,'Seniors Vs Juniors '!AJ4,Summary!$AI:$AI)</f>
        <v>0</v>
      </c>
      <c r="AK15" s="43">
        <f>SUMIF(Summary!$G:$G,'Seniors Vs Juniors '!AK4,Summary!$AI:$AI)</f>
        <v>0</v>
      </c>
      <c r="AL15" s="43">
        <f>SUMIF(Summary!$G:$G,'Seniors Vs Juniors '!AL4,Summary!$AI:$AI)</f>
        <v>0</v>
      </c>
      <c r="AM15" s="43">
        <f>SUMIF(Summary!$G:$G,'Seniors Vs Juniors '!AM4,Summary!$AI:$AI)</f>
        <v>0</v>
      </c>
      <c r="AN15" s="43">
        <f>SUMIF(Summary!$G:$G,'Seniors Vs Juniors '!AN4,Summary!$AI:$AI)</f>
        <v>0</v>
      </c>
      <c r="AO15" s="43">
        <f>SUMIF(Summary!$G:$G,'Seniors Vs Juniors '!AO4,Summary!$AI:$AI)</f>
        <v>0</v>
      </c>
      <c r="AP15">
        <v>1</v>
      </c>
    </row>
    <row r="16" spans="1:42" ht="15.75">
      <c r="A16" s="62" t="s">
        <v>103</v>
      </c>
      <c r="B16" s="51">
        <f>SUM(C16:AO16)</f>
        <v>0</v>
      </c>
      <c r="C16" s="44">
        <f t="shared" ref="C16:AO16" si="4">C15/C5</f>
        <v>0</v>
      </c>
      <c r="D16" s="44">
        <f t="shared" si="4"/>
        <v>0</v>
      </c>
      <c r="E16" s="44">
        <f t="shared" si="4"/>
        <v>0</v>
      </c>
      <c r="F16" s="44">
        <f t="shared" si="4"/>
        <v>0</v>
      </c>
      <c r="G16" s="44">
        <f t="shared" si="4"/>
        <v>0</v>
      </c>
      <c r="H16" s="44">
        <f t="shared" si="4"/>
        <v>0</v>
      </c>
      <c r="I16" s="44">
        <f t="shared" si="4"/>
        <v>0</v>
      </c>
      <c r="J16" s="44">
        <f t="shared" si="4"/>
        <v>0</v>
      </c>
      <c r="K16" s="44">
        <f t="shared" si="4"/>
        <v>0</v>
      </c>
      <c r="L16" s="44">
        <f t="shared" si="4"/>
        <v>0</v>
      </c>
      <c r="M16" s="44">
        <f t="shared" si="4"/>
        <v>0</v>
      </c>
      <c r="N16" s="44">
        <f t="shared" si="4"/>
        <v>0</v>
      </c>
      <c r="O16" s="44">
        <f t="shared" si="4"/>
        <v>0</v>
      </c>
      <c r="P16" s="44">
        <f t="shared" si="4"/>
        <v>0</v>
      </c>
      <c r="Q16" s="44">
        <f t="shared" si="4"/>
        <v>0</v>
      </c>
      <c r="R16" s="44">
        <f t="shared" si="4"/>
        <v>0</v>
      </c>
      <c r="S16" s="44">
        <f t="shared" si="4"/>
        <v>0</v>
      </c>
      <c r="T16" s="44">
        <f t="shared" si="4"/>
        <v>0</v>
      </c>
      <c r="U16" s="44">
        <f t="shared" si="4"/>
        <v>0</v>
      </c>
      <c r="V16" s="44">
        <f>V15/V5</f>
        <v>0</v>
      </c>
      <c r="W16" s="44">
        <f t="shared" ref="W16:AN16" si="5">W15/W5</f>
        <v>0</v>
      </c>
      <c r="X16" s="44">
        <f t="shared" si="5"/>
        <v>0</v>
      </c>
      <c r="Y16" s="44">
        <f t="shared" si="5"/>
        <v>0</v>
      </c>
      <c r="Z16" s="44">
        <f t="shared" si="5"/>
        <v>0</v>
      </c>
      <c r="AA16" s="44">
        <f t="shared" si="5"/>
        <v>0</v>
      </c>
      <c r="AB16" s="44">
        <f t="shared" si="5"/>
        <v>0</v>
      </c>
      <c r="AC16" s="44">
        <f t="shared" si="5"/>
        <v>0</v>
      </c>
      <c r="AD16" s="44">
        <f t="shared" si="5"/>
        <v>0</v>
      </c>
      <c r="AE16" s="44">
        <f t="shared" si="5"/>
        <v>0</v>
      </c>
      <c r="AF16" s="44">
        <f t="shared" ref="AF16:AL16" si="6">AF15/AF5</f>
        <v>0</v>
      </c>
      <c r="AG16" s="44">
        <f t="shared" si="6"/>
        <v>0</v>
      </c>
      <c r="AH16" s="44">
        <f t="shared" si="6"/>
        <v>0</v>
      </c>
      <c r="AI16" s="44">
        <f t="shared" si="6"/>
        <v>0</v>
      </c>
      <c r="AJ16" s="44">
        <f t="shared" si="6"/>
        <v>0</v>
      </c>
      <c r="AK16" s="44">
        <f t="shared" si="6"/>
        <v>0</v>
      </c>
      <c r="AL16" s="44">
        <f t="shared" si="6"/>
        <v>0</v>
      </c>
      <c r="AM16" s="44">
        <f t="shared" si="5"/>
        <v>0</v>
      </c>
      <c r="AN16" s="44">
        <f t="shared" si="5"/>
        <v>0</v>
      </c>
      <c r="AO16" s="44">
        <f t="shared" si="4"/>
        <v>0</v>
      </c>
      <c r="AP16">
        <v>1</v>
      </c>
    </row>
    <row r="17" spans="1:42" ht="15.75">
      <c r="A17" s="62" t="s">
        <v>104</v>
      </c>
      <c r="B17" s="51" t="e">
        <f>B16/B9</f>
        <v>#DIV/0!</v>
      </c>
      <c r="C17" s="51" t="e">
        <f>C16/C9</f>
        <v>#DIV/0!</v>
      </c>
      <c r="D17" s="51" t="e">
        <f t="shared" ref="D17:J17" si="7">D16/D9</f>
        <v>#DIV/0!</v>
      </c>
      <c r="E17" s="51" t="e">
        <f t="shared" si="7"/>
        <v>#DIV/0!</v>
      </c>
      <c r="F17" s="51" t="e">
        <f t="shared" si="7"/>
        <v>#DIV/0!</v>
      </c>
      <c r="G17" s="51" t="e">
        <f t="shared" si="7"/>
        <v>#DIV/0!</v>
      </c>
      <c r="H17" s="51" t="e">
        <f t="shared" si="7"/>
        <v>#DIV/0!</v>
      </c>
      <c r="I17" s="51" t="e">
        <f t="shared" si="7"/>
        <v>#DIV/0!</v>
      </c>
      <c r="J17" s="51" t="e">
        <f t="shared" si="7"/>
        <v>#DIV/0!</v>
      </c>
      <c r="K17" s="51" t="e">
        <f t="shared" ref="K17:V17" si="8">K16/K9</f>
        <v>#DIV/0!</v>
      </c>
      <c r="L17" s="51" t="e">
        <f t="shared" si="8"/>
        <v>#DIV/0!</v>
      </c>
      <c r="M17" s="51" t="e">
        <f t="shared" si="8"/>
        <v>#DIV/0!</v>
      </c>
      <c r="N17" s="51" t="e">
        <f t="shared" si="8"/>
        <v>#DIV/0!</v>
      </c>
      <c r="O17" s="51" t="e">
        <f t="shared" si="8"/>
        <v>#DIV/0!</v>
      </c>
      <c r="P17" s="51" t="e">
        <f t="shared" si="8"/>
        <v>#DIV/0!</v>
      </c>
      <c r="Q17" s="51" t="e">
        <f t="shared" si="8"/>
        <v>#DIV/0!</v>
      </c>
      <c r="R17" s="51" t="e">
        <f t="shared" si="8"/>
        <v>#DIV/0!</v>
      </c>
      <c r="S17" s="51" t="e">
        <f t="shared" si="8"/>
        <v>#DIV/0!</v>
      </c>
      <c r="T17" s="51" t="e">
        <f t="shared" si="8"/>
        <v>#DIV/0!</v>
      </c>
      <c r="U17" s="51" t="e">
        <f t="shared" si="8"/>
        <v>#DIV/0!</v>
      </c>
      <c r="V17" s="51" t="e">
        <f t="shared" si="8"/>
        <v>#DIV/0!</v>
      </c>
      <c r="W17" s="51" t="e">
        <f t="shared" ref="W17:AN17" si="9">W16/W9</f>
        <v>#DIV/0!</v>
      </c>
      <c r="X17" s="51" t="e">
        <f t="shared" si="9"/>
        <v>#DIV/0!</v>
      </c>
      <c r="Y17" s="51" t="e">
        <f t="shared" si="9"/>
        <v>#DIV/0!</v>
      </c>
      <c r="Z17" s="51" t="e">
        <f t="shared" si="9"/>
        <v>#DIV/0!</v>
      </c>
      <c r="AA17" s="51" t="e">
        <f t="shared" si="9"/>
        <v>#DIV/0!</v>
      </c>
      <c r="AB17" s="51" t="e">
        <f t="shared" si="9"/>
        <v>#DIV/0!</v>
      </c>
      <c r="AC17" s="51" t="e">
        <f t="shared" si="9"/>
        <v>#DIV/0!</v>
      </c>
      <c r="AD17" s="51" t="e">
        <f t="shared" si="9"/>
        <v>#DIV/0!</v>
      </c>
      <c r="AE17" s="51" t="e">
        <f t="shared" si="9"/>
        <v>#DIV/0!</v>
      </c>
      <c r="AF17" s="51" t="e">
        <f t="shared" ref="AF17:AL17" si="10">AF16/AF9</f>
        <v>#DIV/0!</v>
      </c>
      <c r="AG17" s="51" t="e">
        <f t="shared" si="10"/>
        <v>#DIV/0!</v>
      </c>
      <c r="AH17" s="51" t="e">
        <f t="shared" si="10"/>
        <v>#DIV/0!</v>
      </c>
      <c r="AI17" s="51" t="e">
        <f t="shared" si="10"/>
        <v>#DIV/0!</v>
      </c>
      <c r="AJ17" s="51" t="e">
        <f t="shared" si="10"/>
        <v>#DIV/0!</v>
      </c>
      <c r="AK17" s="51" t="e">
        <f t="shared" si="10"/>
        <v>#DIV/0!</v>
      </c>
      <c r="AL17" s="51" t="e">
        <f t="shared" si="10"/>
        <v>#DIV/0!</v>
      </c>
      <c r="AM17" s="51" t="e">
        <f t="shared" si="9"/>
        <v>#DIV/0!</v>
      </c>
      <c r="AN17" s="51" t="e">
        <f t="shared" si="9"/>
        <v>#DIV/0!</v>
      </c>
      <c r="AO17" s="51" t="e">
        <f>AO16/AO9</f>
        <v>#DIV/0!</v>
      </c>
      <c r="AP17">
        <v>1</v>
      </c>
    </row>
    <row r="18" spans="1:42" ht="15.75">
      <c r="A18" s="62" t="s">
        <v>105</v>
      </c>
      <c r="B18" s="52" t="e">
        <f>B29/B17</f>
        <v>#DIV/0!</v>
      </c>
      <c r="C18" s="52" t="e">
        <f>C29/C17</f>
        <v>#DIV/0!</v>
      </c>
      <c r="D18" s="52" t="e">
        <f t="shared" ref="D18:J18" si="11">D29/D17</f>
        <v>#DIV/0!</v>
      </c>
      <c r="E18" s="52" t="e">
        <f t="shared" si="11"/>
        <v>#DIV/0!</v>
      </c>
      <c r="F18" s="52" t="e">
        <f t="shared" si="11"/>
        <v>#DIV/0!</v>
      </c>
      <c r="G18" s="52" t="e">
        <f t="shared" si="11"/>
        <v>#DIV/0!</v>
      </c>
      <c r="H18" s="52" t="e">
        <f t="shared" si="11"/>
        <v>#DIV/0!</v>
      </c>
      <c r="I18" s="52" t="e">
        <f t="shared" si="11"/>
        <v>#DIV/0!</v>
      </c>
      <c r="J18" s="52" t="e">
        <f t="shared" si="11"/>
        <v>#DIV/0!</v>
      </c>
      <c r="K18" s="52" t="e">
        <f t="shared" ref="K18:V18" si="12">K29/K17</f>
        <v>#DIV/0!</v>
      </c>
      <c r="L18" s="52" t="e">
        <f t="shared" si="12"/>
        <v>#DIV/0!</v>
      </c>
      <c r="M18" s="52" t="e">
        <f t="shared" si="12"/>
        <v>#DIV/0!</v>
      </c>
      <c r="N18" s="52" t="e">
        <f t="shared" si="12"/>
        <v>#DIV/0!</v>
      </c>
      <c r="O18" s="52" t="e">
        <f t="shared" si="12"/>
        <v>#DIV/0!</v>
      </c>
      <c r="P18" s="52" t="e">
        <f t="shared" si="12"/>
        <v>#DIV/0!</v>
      </c>
      <c r="Q18" s="52" t="e">
        <f t="shared" si="12"/>
        <v>#DIV/0!</v>
      </c>
      <c r="R18" s="52" t="e">
        <f t="shared" si="12"/>
        <v>#DIV/0!</v>
      </c>
      <c r="S18" s="52" t="e">
        <f t="shared" si="12"/>
        <v>#DIV/0!</v>
      </c>
      <c r="T18" s="52" t="e">
        <f t="shared" si="12"/>
        <v>#DIV/0!</v>
      </c>
      <c r="U18" s="52" t="e">
        <f t="shared" si="12"/>
        <v>#DIV/0!</v>
      </c>
      <c r="V18" s="52" t="e">
        <f t="shared" si="12"/>
        <v>#DIV/0!</v>
      </c>
      <c r="W18" s="52" t="e">
        <f t="shared" ref="W18:AN18" si="13">W29/W17</f>
        <v>#DIV/0!</v>
      </c>
      <c r="X18" s="52" t="e">
        <f t="shared" si="13"/>
        <v>#DIV/0!</v>
      </c>
      <c r="Y18" s="52" t="e">
        <f t="shared" si="13"/>
        <v>#DIV/0!</v>
      </c>
      <c r="Z18" s="52" t="e">
        <f t="shared" si="13"/>
        <v>#DIV/0!</v>
      </c>
      <c r="AA18" s="52" t="e">
        <f t="shared" si="13"/>
        <v>#DIV/0!</v>
      </c>
      <c r="AB18" s="52" t="e">
        <f t="shared" si="13"/>
        <v>#DIV/0!</v>
      </c>
      <c r="AC18" s="52" t="e">
        <f t="shared" si="13"/>
        <v>#DIV/0!</v>
      </c>
      <c r="AD18" s="52" t="e">
        <f t="shared" si="13"/>
        <v>#DIV/0!</v>
      </c>
      <c r="AE18" s="52" t="e">
        <f t="shared" si="13"/>
        <v>#DIV/0!</v>
      </c>
      <c r="AF18" s="52" t="e">
        <f t="shared" ref="AF18:AL18" si="14">AF29/AF17</f>
        <v>#DIV/0!</v>
      </c>
      <c r="AG18" s="52" t="e">
        <f t="shared" si="14"/>
        <v>#DIV/0!</v>
      </c>
      <c r="AH18" s="52" t="e">
        <f t="shared" si="14"/>
        <v>#DIV/0!</v>
      </c>
      <c r="AI18" s="52" t="e">
        <f t="shared" si="14"/>
        <v>#DIV/0!</v>
      </c>
      <c r="AJ18" s="52" t="e">
        <f t="shared" si="14"/>
        <v>#DIV/0!</v>
      </c>
      <c r="AK18" s="52" t="e">
        <f t="shared" si="14"/>
        <v>#DIV/0!</v>
      </c>
      <c r="AL18" s="52" t="e">
        <f t="shared" si="14"/>
        <v>#DIV/0!</v>
      </c>
      <c r="AM18" s="52" t="e">
        <f t="shared" si="13"/>
        <v>#DIV/0!</v>
      </c>
      <c r="AN18" s="52" t="e">
        <f t="shared" si="13"/>
        <v>#DIV/0!</v>
      </c>
      <c r="AO18" s="52" t="e">
        <f>AO29/AO17</f>
        <v>#DIV/0!</v>
      </c>
      <c r="AP18">
        <v>1</v>
      </c>
    </row>
    <row r="19" spans="1:42">
      <c r="A19" s="25"/>
      <c r="AP19">
        <v>1</v>
      </c>
    </row>
    <row r="20" spans="1:42" ht="15.75" hidden="1">
      <c r="A20" s="63"/>
    </row>
    <row r="21" spans="1:42">
      <c r="A21" s="26" t="s">
        <v>38</v>
      </c>
      <c r="B21" s="28">
        <f>SUM(C21:AO21)</f>
        <v>0</v>
      </c>
      <c r="C21" s="29">
        <f>SUMIF(Summary!$G:$G,'Seniors Vs Juniors '!C4,Summary!$J:$J)/C5</f>
        <v>0</v>
      </c>
      <c r="D21" s="29">
        <f>SUMIF(Summary!$G:$G,'Seniors Vs Juniors '!D4,Summary!$J:$J)/D5</f>
        <v>0</v>
      </c>
      <c r="E21" s="29">
        <f>SUMIF(Summary!$G:$G,'Seniors Vs Juniors '!E4,Summary!$J:$J)/E5</f>
        <v>0</v>
      </c>
      <c r="F21" s="29">
        <f>SUMIF(Summary!$G:$G,'Seniors Vs Juniors '!F4,Summary!$J:$J)/F5</f>
        <v>0</v>
      </c>
      <c r="G21" s="29">
        <f>SUMIF(Summary!$G:$G,'Seniors Vs Juniors '!G4,Summary!$J:$J)/G5</f>
        <v>0</v>
      </c>
      <c r="H21" s="29">
        <f>SUMIF(Summary!$G:$G,'Seniors Vs Juniors '!H4,Summary!$J:$J)/H5</f>
        <v>0</v>
      </c>
      <c r="I21" s="29">
        <f>SUMIF(Summary!$G:$G,'Seniors Vs Juniors '!I4,Summary!$J:$J)/I5</f>
        <v>0</v>
      </c>
      <c r="J21" s="29">
        <f>SUMIF(Summary!$G:$G,'Seniors Vs Juniors '!J4,Summary!$J:$J)/J5</f>
        <v>0</v>
      </c>
      <c r="K21" s="29">
        <f>SUMIF(Summary!$G:$G,'Seniors Vs Juniors '!K4,Summary!$J:$J)/K5</f>
        <v>0</v>
      </c>
      <c r="L21" s="29">
        <f>SUMIF(Summary!$G:$G,'Seniors Vs Juniors '!L4,Summary!$J:$J)/L5</f>
        <v>0</v>
      </c>
      <c r="M21" s="29">
        <f>SUMIF(Summary!$G:$G,'Seniors Vs Juniors '!M4,Summary!$J:$J)/M5</f>
        <v>0</v>
      </c>
      <c r="N21" s="29">
        <f>SUMIF(Summary!$G:$G,'Seniors Vs Juniors '!N4,Summary!$J:$J)/N5</f>
        <v>0</v>
      </c>
      <c r="O21" s="29">
        <f>SUMIF(Summary!$G:$G,'Seniors Vs Juniors '!O4,Summary!$J:$J)/O5</f>
        <v>0</v>
      </c>
      <c r="P21" s="29">
        <f>SUMIF(Summary!$G:$G,'Seniors Vs Juniors '!P4,Summary!$J:$J)/P5</f>
        <v>0</v>
      </c>
      <c r="Q21" s="29">
        <f>SUMIF(Summary!$G:$G,'Seniors Vs Juniors '!Q4,Summary!$J:$J)/Q5</f>
        <v>0</v>
      </c>
      <c r="R21" s="29">
        <f>SUMIF(Summary!$G:$G,'Seniors Vs Juniors '!R4,Summary!$J:$J)/R5</f>
        <v>0</v>
      </c>
      <c r="S21" s="29">
        <f>SUMIF(Summary!$G:$G,'Seniors Vs Juniors '!S4,Summary!$J:$J)/S5</f>
        <v>0</v>
      </c>
      <c r="T21" s="29">
        <f>SUMIF(Summary!$G:$G,'Seniors Vs Juniors '!T4,Summary!$J:$J)/T5</f>
        <v>0</v>
      </c>
      <c r="U21" s="29">
        <f>SUMIF(Summary!$G:$G,'Seniors Vs Juniors '!U4,Summary!$J:$J)/U5</f>
        <v>0</v>
      </c>
      <c r="V21" s="29">
        <f>SUMIF(Summary!$G:$G,'Seniors Vs Juniors '!V4,Summary!$J:$J)/V5</f>
        <v>0</v>
      </c>
      <c r="W21" s="29">
        <f>SUMIF(Summary!$G:$G,'Seniors Vs Juniors '!W4,Summary!$J:$J)/W5</f>
        <v>0</v>
      </c>
      <c r="X21" s="29">
        <f>SUMIF(Summary!$G:$G,'Seniors Vs Juniors '!X4,Summary!$J:$J)/X5</f>
        <v>0</v>
      </c>
      <c r="Y21" s="29">
        <f>SUMIF(Summary!$G:$G,'Seniors Vs Juniors '!Y4,Summary!$J:$J)/Y5</f>
        <v>0</v>
      </c>
      <c r="Z21" s="29">
        <f>SUMIF(Summary!$G:$G,'Seniors Vs Juniors '!Z4,Summary!$J:$J)/Z5</f>
        <v>0</v>
      </c>
      <c r="AA21" s="29">
        <f>SUMIF(Summary!$G:$G,'Seniors Vs Juniors '!AA4,Summary!$J:$J)/AA5</f>
        <v>0</v>
      </c>
      <c r="AB21" s="29">
        <f>SUMIF(Summary!$G:$G,'Seniors Vs Juniors '!AB4,Summary!$J:$J)/AB5</f>
        <v>0</v>
      </c>
      <c r="AC21" s="29">
        <f>SUMIF(Summary!$G:$G,'Seniors Vs Juniors '!AC4,Summary!$J:$J)/AC5</f>
        <v>0</v>
      </c>
      <c r="AD21" s="29">
        <f>SUMIF(Summary!$G:$G,'Seniors Vs Juniors '!AD4,Summary!$J:$J)/AD5</f>
        <v>0</v>
      </c>
      <c r="AE21" s="29">
        <f>SUMIF(Summary!$G:$G,'Seniors Vs Juniors '!AE4,Summary!$J:$J)/AE5</f>
        <v>0</v>
      </c>
      <c r="AF21" s="29">
        <f>SUMIF(Summary!$G:$G,'Seniors Vs Juniors '!AF4,Summary!$J:$J)/AF5</f>
        <v>0</v>
      </c>
      <c r="AG21" s="29">
        <f>SUMIF(Summary!$G:$G,'Seniors Vs Juniors '!AG4,Summary!$J:$J)/AG5</f>
        <v>0</v>
      </c>
      <c r="AH21" s="29">
        <f>SUMIF(Summary!$G:$G,'Seniors Vs Juniors '!AH4,Summary!$J:$J)/AH5</f>
        <v>0</v>
      </c>
      <c r="AI21" s="29">
        <f>SUMIF(Summary!$G:$G,'Seniors Vs Juniors '!AI4,Summary!$J:$J)/AI5</f>
        <v>0</v>
      </c>
      <c r="AJ21" s="29">
        <f>SUMIF(Summary!$G:$G,'Seniors Vs Juniors '!AJ4,Summary!$J:$J)/AJ5</f>
        <v>0</v>
      </c>
      <c r="AK21" s="29">
        <f>SUMIF(Summary!$G:$G,'Seniors Vs Juniors '!AK4,Summary!$J:$J)/AK5</f>
        <v>0</v>
      </c>
      <c r="AL21" s="29">
        <f>SUMIF(Summary!$G:$G,'Seniors Vs Juniors '!AL4,Summary!$J:$J)/AL5</f>
        <v>0</v>
      </c>
      <c r="AM21" s="29">
        <f>SUMIF(Summary!$G:$G,'Seniors Vs Juniors '!AM4,Summary!$J:$J)/AM5</f>
        <v>0</v>
      </c>
      <c r="AN21" s="29">
        <f>SUMIF(Summary!$G:$G,'Seniors Vs Juniors '!AN4,Summary!$J:$J)/AN5</f>
        <v>0</v>
      </c>
      <c r="AO21" s="29">
        <f>SUMIF(Summary!$G:$G,'Seniors Vs Juniors '!AO4,Summary!$J:$J)/AO5</f>
        <v>0</v>
      </c>
      <c r="AP21">
        <v>1</v>
      </c>
    </row>
    <row r="22" spans="1:42">
      <c r="A22" s="26" t="s">
        <v>39</v>
      </c>
      <c r="B22" s="28">
        <f>SUM(C22:AO22)</f>
        <v>0</v>
      </c>
      <c r="C22" s="29">
        <f>SUMIF(Summary!$G:$G,'Seniors Vs Juniors '!C4,Summary!$I:$I)/C5</f>
        <v>0</v>
      </c>
      <c r="D22" s="29">
        <f>SUMIF(Summary!$G:$G,'Seniors Vs Juniors '!D4,Summary!$I:$I)/D5</f>
        <v>0</v>
      </c>
      <c r="E22" s="29">
        <f>SUMIF(Summary!$G:$G,'Seniors Vs Juniors '!E4,Summary!$I:$I)/E5</f>
        <v>0</v>
      </c>
      <c r="F22" s="29">
        <f>SUMIF(Summary!$G:$G,'Seniors Vs Juniors '!F4,Summary!$I:$I)/F5</f>
        <v>0</v>
      </c>
      <c r="G22" s="29">
        <f>SUMIF(Summary!$G:$G,'Seniors Vs Juniors '!G4,Summary!$I:$I)/G5</f>
        <v>0</v>
      </c>
      <c r="H22" s="29">
        <f>SUMIF(Summary!$G:$G,'Seniors Vs Juniors '!H4,Summary!$I:$I)/H5</f>
        <v>0</v>
      </c>
      <c r="I22" s="29">
        <f>SUMIF(Summary!$G:$G,'Seniors Vs Juniors '!I4,Summary!$I:$I)/I5</f>
        <v>0</v>
      </c>
      <c r="J22" s="29">
        <f>SUMIF(Summary!$G:$G,'Seniors Vs Juniors '!J4,Summary!$I:$I)/J5</f>
        <v>0</v>
      </c>
      <c r="K22" s="29">
        <f>SUMIF(Summary!$G:$G,'Seniors Vs Juniors '!K4,Summary!$I:$I)/K5</f>
        <v>0</v>
      </c>
      <c r="L22" s="29">
        <f>SUMIF(Summary!$G:$G,'Seniors Vs Juniors '!L4,Summary!$I:$I)/L5</f>
        <v>0</v>
      </c>
      <c r="M22" s="29">
        <f>SUMIF(Summary!$G:$G,'Seniors Vs Juniors '!M4,Summary!$I:$I)/M5</f>
        <v>0</v>
      </c>
      <c r="N22" s="29">
        <f>SUMIF(Summary!$G:$G,'Seniors Vs Juniors '!N4,Summary!$I:$I)/N5</f>
        <v>0</v>
      </c>
      <c r="O22" s="29">
        <f>SUMIF(Summary!$G:$G,'Seniors Vs Juniors '!O4,Summary!$I:$I)/O5</f>
        <v>0</v>
      </c>
      <c r="P22" s="29">
        <f>SUMIF(Summary!$G:$G,'Seniors Vs Juniors '!P4,Summary!$I:$I)/P5</f>
        <v>0</v>
      </c>
      <c r="Q22" s="29">
        <f>SUMIF(Summary!$G:$G,'Seniors Vs Juniors '!Q4,Summary!$I:$I)/Q5</f>
        <v>0</v>
      </c>
      <c r="R22" s="29">
        <f>SUMIF(Summary!$G:$G,'Seniors Vs Juniors '!R4,Summary!$I:$I)/R5</f>
        <v>0</v>
      </c>
      <c r="S22" s="29">
        <f>SUMIF(Summary!$G:$G,'Seniors Vs Juniors '!S4,Summary!$I:$I)/S5</f>
        <v>0</v>
      </c>
      <c r="T22" s="29">
        <f>SUMIF(Summary!$G:$G,'Seniors Vs Juniors '!T4,Summary!$I:$I)/T5</f>
        <v>0</v>
      </c>
      <c r="U22" s="29">
        <f>SUMIF(Summary!$G:$G,'Seniors Vs Juniors '!U4,Summary!$I:$I)/U5</f>
        <v>0</v>
      </c>
      <c r="V22" s="29">
        <f>SUMIF(Summary!$G:$G,'Seniors Vs Juniors '!V4,Summary!$I:$I)/V5</f>
        <v>0</v>
      </c>
      <c r="W22" s="29">
        <f>SUMIF(Summary!$G:$G,'Seniors Vs Juniors '!W4,Summary!$I:$I)/W5</f>
        <v>0</v>
      </c>
      <c r="X22" s="29">
        <f>SUMIF(Summary!$G:$G,'Seniors Vs Juniors '!X4,Summary!$I:$I)/X5</f>
        <v>0</v>
      </c>
      <c r="Y22" s="29">
        <f>SUMIF(Summary!$G:$G,'Seniors Vs Juniors '!Y4,Summary!$I:$I)/Y5</f>
        <v>0</v>
      </c>
      <c r="Z22" s="29">
        <f>SUMIF(Summary!$G:$G,'Seniors Vs Juniors '!Z4,Summary!$I:$I)/Z5</f>
        <v>0</v>
      </c>
      <c r="AA22" s="29">
        <f>SUMIF(Summary!$G:$G,'Seniors Vs Juniors '!AA4,Summary!$I:$I)/AA5</f>
        <v>0</v>
      </c>
      <c r="AB22" s="29">
        <f>SUMIF(Summary!$G:$G,'Seniors Vs Juniors '!AB4,Summary!$I:$I)/AB5</f>
        <v>0</v>
      </c>
      <c r="AC22" s="29">
        <f>SUMIF(Summary!$G:$G,'Seniors Vs Juniors '!AC4,Summary!$I:$I)/AC5</f>
        <v>0</v>
      </c>
      <c r="AD22" s="29">
        <f>SUMIF(Summary!$G:$G,'Seniors Vs Juniors '!AD4,Summary!$I:$I)/AD5</f>
        <v>0</v>
      </c>
      <c r="AE22" s="29">
        <f>SUMIF(Summary!$G:$G,'Seniors Vs Juniors '!AE4,Summary!$I:$I)/AE5</f>
        <v>0</v>
      </c>
      <c r="AF22" s="29">
        <f>SUMIF(Summary!$G:$G,'Seniors Vs Juniors '!AF4,Summary!$I:$I)/AF5</f>
        <v>0</v>
      </c>
      <c r="AG22" s="29">
        <f>SUMIF(Summary!$G:$G,'Seniors Vs Juniors '!AG4,Summary!$I:$I)/AG5</f>
        <v>0</v>
      </c>
      <c r="AH22" s="29">
        <f>SUMIF(Summary!$G:$G,'Seniors Vs Juniors '!AH4,Summary!$I:$I)/AH5</f>
        <v>0</v>
      </c>
      <c r="AI22" s="29">
        <f>SUMIF(Summary!$G:$G,'Seniors Vs Juniors '!AI4,Summary!$I:$I)/AI5</f>
        <v>0</v>
      </c>
      <c r="AJ22" s="29">
        <f>SUMIF(Summary!$G:$G,'Seniors Vs Juniors '!AJ4,Summary!$I:$I)/AJ5</f>
        <v>0</v>
      </c>
      <c r="AK22" s="29">
        <f>SUMIF(Summary!$G:$G,'Seniors Vs Juniors '!AK4,Summary!$I:$I)/AK5</f>
        <v>0</v>
      </c>
      <c r="AL22" s="29">
        <f>SUMIF(Summary!$G:$G,'Seniors Vs Juniors '!AL4,Summary!$I:$I)/AL5</f>
        <v>0</v>
      </c>
      <c r="AM22" s="29">
        <f>SUMIF(Summary!$G:$G,'Seniors Vs Juniors '!AM4,Summary!$I:$I)/AM5</f>
        <v>0</v>
      </c>
      <c r="AN22" s="29">
        <f>SUMIF(Summary!$G:$G,'Seniors Vs Juniors '!AN4,Summary!$I:$I)/AN5</f>
        <v>0</v>
      </c>
      <c r="AO22" s="29">
        <f>SUMIF(Summary!$G:$G,'Seniors Vs Juniors '!AO4,Summary!$I:$I)/AO5</f>
        <v>0</v>
      </c>
      <c r="AP22">
        <v>1</v>
      </c>
    </row>
    <row r="23" spans="1:42">
      <c r="A23" s="26" t="s">
        <v>40</v>
      </c>
      <c r="B23" s="28">
        <f>SUM(C23:AO23)</f>
        <v>0</v>
      </c>
      <c r="C23" s="29">
        <f>SUMIF(Summary!$G:$G,'Seniors Vs Juniors '!C4,Summary!$AF:$AF)/C5</f>
        <v>0</v>
      </c>
      <c r="D23" s="29">
        <f>SUMIF(Summary!$G:$G,'Seniors Vs Juniors '!D4,Summary!$AF:$AF)/D5</f>
        <v>0</v>
      </c>
      <c r="E23" s="29">
        <f>SUMIF(Summary!$G:$G,'Seniors Vs Juniors '!E4,Summary!$AF:$AF)/E5</f>
        <v>0</v>
      </c>
      <c r="F23" s="29">
        <f>SUMIF(Summary!$G:$G,'Seniors Vs Juniors '!F4,Summary!$AF:$AF)/F5</f>
        <v>0</v>
      </c>
      <c r="G23" s="29">
        <f>SUMIF(Summary!$G:$G,'Seniors Vs Juniors '!G4,Summary!$AF:$AF)/G5</f>
        <v>0</v>
      </c>
      <c r="H23" s="29">
        <f>SUMIF(Summary!$G:$G,'Seniors Vs Juniors '!H4,Summary!$AF:$AF)/H5</f>
        <v>0</v>
      </c>
      <c r="I23" s="29">
        <f>SUMIF(Summary!$G:$G,'Seniors Vs Juniors '!I4,Summary!$AF:$AF)/I5</f>
        <v>0</v>
      </c>
      <c r="J23" s="29">
        <f>SUMIF(Summary!$G:$G,'Seniors Vs Juniors '!J4,Summary!$AF:$AF)/J5</f>
        <v>0</v>
      </c>
      <c r="K23" s="29">
        <f>SUMIF(Summary!$G:$G,'Seniors Vs Juniors '!K4,Summary!$AF:$AF)/K5</f>
        <v>0</v>
      </c>
      <c r="L23" s="29">
        <f>SUMIF(Summary!$G:$G,'Seniors Vs Juniors '!L4,Summary!$AF:$AF)/L5</f>
        <v>0</v>
      </c>
      <c r="M23" s="29">
        <f>SUMIF(Summary!$G:$G,'Seniors Vs Juniors '!M4,Summary!$AF:$AF)/M5</f>
        <v>0</v>
      </c>
      <c r="N23" s="29">
        <f>SUMIF(Summary!$G:$G,'Seniors Vs Juniors '!N4,Summary!$AF:$AF)/N5</f>
        <v>0</v>
      </c>
      <c r="O23" s="29">
        <f>SUMIF(Summary!$G:$G,'Seniors Vs Juniors '!O4,Summary!$AF:$AF)/O5</f>
        <v>0</v>
      </c>
      <c r="P23" s="29">
        <f>SUMIF(Summary!$G:$G,'Seniors Vs Juniors '!P4,Summary!$AF:$AF)/P5</f>
        <v>0</v>
      </c>
      <c r="Q23" s="29">
        <f>SUMIF(Summary!$G:$G,'Seniors Vs Juniors '!Q4,Summary!$AF:$AF)/Q5</f>
        <v>0</v>
      </c>
      <c r="R23" s="29">
        <f>SUMIF(Summary!$G:$G,'Seniors Vs Juniors '!R4,Summary!$AF:$AF)/R5</f>
        <v>0</v>
      </c>
      <c r="S23" s="29">
        <f>SUMIF(Summary!$G:$G,'Seniors Vs Juniors '!S4,Summary!$AF:$AF)/S5</f>
        <v>0</v>
      </c>
      <c r="T23" s="29">
        <f>SUMIF(Summary!$G:$G,'Seniors Vs Juniors '!T4,Summary!$AF:$AF)/T5</f>
        <v>0</v>
      </c>
      <c r="U23" s="29">
        <f>SUMIF(Summary!$G:$G,'Seniors Vs Juniors '!U4,Summary!$AF:$AF)/U5</f>
        <v>0</v>
      </c>
      <c r="V23" s="29">
        <f>SUMIF(Summary!$G:$G,'Seniors Vs Juniors '!V4,Summary!$AF:$AF)/V5</f>
        <v>0</v>
      </c>
      <c r="W23" s="29">
        <f>SUMIF(Summary!$G:$G,'Seniors Vs Juniors '!W4,Summary!$AF:$AF)/W5</f>
        <v>0</v>
      </c>
      <c r="X23" s="29">
        <f>SUMIF(Summary!$G:$G,'Seniors Vs Juniors '!X4,Summary!$AF:$AF)/X5</f>
        <v>0</v>
      </c>
      <c r="Y23" s="29">
        <f>SUMIF(Summary!$G:$G,'Seniors Vs Juniors '!Y4,Summary!$AF:$AF)/Y5</f>
        <v>0</v>
      </c>
      <c r="Z23" s="29">
        <f>SUMIF(Summary!$G:$G,'Seniors Vs Juniors '!Z4,Summary!$AF:$AF)/Z5</f>
        <v>0</v>
      </c>
      <c r="AA23" s="29">
        <f>SUMIF(Summary!$G:$G,'Seniors Vs Juniors '!AA4,Summary!$AF:$AF)/AA5</f>
        <v>0</v>
      </c>
      <c r="AB23" s="29">
        <f>SUMIF(Summary!$G:$G,'Seniors Vs Juniors '!AB4,Summary!$AF:$AF)/AB5</f>
        <v>0</v>
      </c>
      <c r="AC23" s="29">
        <f>SUMIF(Summary!$G:$G,'Seniors Vs Juniors '!AC4,Summary!$AF:$AF)/AC5</f>
        <v>0</v>
      </c>
      <c r="AD23" s="29">
        <f>SUMIF(Summary!$G:$G,'Seniors Vs Juniors '!AD4,Summary!$AF:$AF)/AD5</f>
        <v>0</v>
      </c>
      <c r="AE23" s="29">
        <f>SUMIF(Summary!$G:$G,'Seniors Vs Juniors '!AE4,Summary!$AF:$AF)/AE5</f>
        <v>0</v>
      </c>
      <c r="AF23" s="29">
        <f>SUMIF(Summary!$G:$G,'Seniors Vs Juniors '!AF4,Summary!$AF:$AF)/AF5</f>
        <v>0</v>
      </c>
      <c r="AG23" s="29">
        <f>SUMIF(Summary!$G:$G,'Seniors Vs Juniors '!AG4,Summary!$AF:$AF)/AG5</f>
        <v>0</v>
      </c>
      <c r="AH23" s="29">
        <f>SUMIF(Summary!$G:$G,'Seniors Vs Juniors '!AH4,Summary!$AF:$AF)/AH5</f>
        <v>0</v>
      </c>
      <c r="AI23" s="29">
        <f>SUMIF(Summary!$G:$G,'Seniors Vs Juniors '!AI4,Summary!$AF:$AF)/AI5</f>
        <v>0</v>
      </c>
      <c r="AJ23" s="29">
        <f>SUMIF(Summary!$G:$G,'Seniors Vs Juniors '!AJ4,Summary!$AF:$AF)/AJ5</f>
        <v>0</v>
      </c>
      <c r="AK23" s="29">
        <f>SUMIF(Summary!$G:$G,'Seniors Vs Juniors '!AK4,Summary!$AF:$AF)/AK5</f>
        <v>0</v>
      </c>
      <c r="AL23" s="29">
        <f>SUMIF(Summary!$G:$G,'Seniors Vs Juniors '!AL4,Summary!$AF:$AF)/AL5</f>
        <v>0</v>
      </c>
      <c r="AM23" s="29">
        <f>SUMIF(Summary!$G:$G,'Seniors Vs Juniors '!AM4,Summary!$AF:$AF)/AM5</f>
        <v>0</v>
      </c>
      <c r="AN23" s="29">
        <f>SUMIF(Summary!$G:$G,'Seniors Vs Juniors '!AN4,Summary!$AF:$AF)/AN5</f>
        <v>0</v>
      </c>
      <c r="AO23" s="29">
        <f>SUMIF(Summary!$G:$G,'Seniors Vs Juniors '!AO4,Summary!$AF:$AF)/AO5</f>
        <v>0</v>
      </c>
      <c r="AP23">
        <v>1</v>
      </c>
    </row>
    <row r="24" spans="1:42" ht="15.75">
      <c r="A24" s="27" t="s">
        <v>64</v>
      </c>
      <c r="B24" s="30" t="e">
        <f>B58/B8</f>
        <v>#DIV/0!</v>
      </c>
      <c r="C24" s="30" t="e">
        <f>C58/C8</f>
        <v>#DIV/0!</v>
      </c>
      <c r="D24" s="30" t="e">
        <f t="shared" ref="D24:J24" si="15">D58/D8</f>
        <v>#DIV/0!</v>
      </c>
      <c r="E24" s="30" t="e">
        <f t="shared" si="15"/>
        <v>#DIV/0!</v>
      </c>
      <c r="F24" s="30" t="e">
        <f t="shared" si="15"/>
        <v>#DIV/0!</v>
      </c>
      <c r="G24" s="30" t="e">
        <f t="shared" si="15"/>
        <v>#DIV/0!</v>
      </c>
      <c r="H24" s="30" t="e">
        <f t="shared" si="15"/>
        <v>#DIV/0!</v>
      </c>
      <c r="I24" s="30" t="e">
        <f t="shared" si="15"/>
        <v>#DIV/0!</v>
      </c>
      <c r="J24" s="30" t="e">
        <f t="shared" si="15"/>
        <v>#DIV/0!</v>
      </c>
      <c r="K24" s="30" t="e">
        <f t="shared" ref="K24:V24" si="16">K58/K8</f>
        <v>#DIV/0!</v>
      </c>
      <c r="L24" s="30" t="e">
        <f t="shared" si="16"/>
        <v>#DIV/0!</v>
      </c>
      <c r="M24" s="30" t="e">
        <f t="shared" si="16"/>
        <v>#DIV/0!</v>
      </c>
      <c r="N24" s="30" t="e">
        <f t="shared" si="16"/>
        <v>#DIV/0!</v>
      </c>
      <c r="O24" s="30" t="e">
        <f t="shared" si="16"/>
        <v>#DIV/0!</v>
      </c>
      <c r="P24" s="30" t="e">
        <f t="shared" si="16"/>
        <v>#DIV/0!</v>
      </c>
      <c r="Q24" s="30" t="e">
        <f t="shared" si="16"/>
        <v>#DIV/0!</v>
      </c>
      <c r="R24" s="30" t="e">
        <f t="shared" si="16"/>
        <v>#DIV/0!</v>
      </c>
      <c r="S24" s="30" t="e">
        <f t="shared" si="16"/>
        <v>#DIV/0!</v>
      </c>
      <c r="T24" s="30" t="e">
        <f t="shared" si="16"/>
        <v>#DIV/0!</v>
      </c>
      <c r="U24" s="30" t="e">
        <f t="shared" si="16"/>
        <v>#DIV/0!</v>
      </c>
      <c r="V24" s="30" t="e">
        <f t="shared" si="16"/>
        <v>#DIV/0!</v>
      </c>
      <c r="W24" s="30" t="e">
        <f t="shared" ref="W24:AN24" si="17">W58/W8</f>
        <v>#DIV/0!</v>
      </c>
      <c r="X24" s="30" t="e">
        <f t="shared" si="17"/>
        <v>#DIV/0!</v>
      </c>
      <c r="Y24" s="30" t="e">
        <f t="shared" si="17"/>
        <v>#DIV/0!</v>
      </c>
      <c r="Z24" s="30" t="e">
        <f t="shared" si="17"/>
        <v>#DIV/0!</v>
      </c>
      <c r="AA24" s="30" t="e">
        <f t="shared" si="17"/>
        <v>#DIV/0!</v>
      </c>
      <c r="AB24" s="30" t="e">
        <f t="shared" si="17"/>
        <v>#DIV/0!</v>
      </c>
      <c r="AC24" s="30" t="e">
        <f t="shared" si="17"/>
        <v>#DIV/0!</v>
      </c>
      <c r="AD24" s="30" t="e">
        <f t="shared" si="17"/>
        <v>#DIV/0!</v>
      </c>
      <c r="AE24" s="30" t="e">
        <f t="shared" si="17"/>
        <v>#DIV/0!</v>
      </c>
      <c r="AF24" s="30" t="e">
        <f t="shared" ref="AF24:AL24" si="18">AF58/AF8</f>
        <v>#DIV/0!</v>
      </c>
      <c r="AG24" s="30" t="e">
        <f t="shared" si="18"/>
        <v>#DIV/0!</v>
      </c>
      <c r="AH24" s="30" t="e">
        <f t="shared" si="18"/>
        <v>#DIV/0!</v>
      </c>
      <c r="AI24" s="30" t="e">
        <f t="shared" si="18"/>
        <v>#DIV/0!</v>
      </c>
      <c r="AJ24" s="30" t="e">
        <f t="shared" si="18"/>
        <v>#DIV/0!</v>
      </c>
      <c r="AK24" s="30" t="e">
        <f t="shared" si="18"/>
        <v>#DIV/0!</v>
      </c>
      <c r="AL24" s="30" t="e">
        <f t="shared" si="18"/>
        <v>#DIV/0!</v>
      </c>
      <c r="AM24" s="30" t="e">
        <f t="shared" si="17"/>
        <v>#DIV/0!</v>
      </c>
      <c r="AN24" s="30" t="e">
        <f t="shared" si="17"/>
        <v>#DIV/0!</v>
      </c>
      <c r="AO24" s="30" t="e">
        <f>AO58/AO8</f>
        <v>#DIV/0!</v>
      </c>
      <c r="AP24">
        <v>1</v>
      </c>
    </row>
    <row r="25" spans="1:42">
      <c r="A25" s="25"/>
      <c r="AP25">
        <v>1</v>
      </c>
    </row>
    <row r="26" spans="1:42" ht="15.75" hidden="1">
      <c r="A26" s="63"/>
    </row>
    <row r="27" spans="1:42">
      <c r="A27" s="31" t="s">
        <v>65</v>
      </c>
      <c r="B27" s="32" t="e">
        <f>B21/B9</f>
        <v>#DIV/0!</v>
      </c>
      <c r="C27" s="32" t="e">
        <f>C21/C9</f>
        <v>#DIV/0!</v>
      </c>
      <c r="D27" s="32" t="e">
        <f t="shared" ref="D27:J27" si="19">D21/D9</f>
        <v>#DIV/0!</v>
      </c>
      <c r="E27" s="32" t="e">
        <f t="shared" si="19"/>
        <v>#DIV/0!</v>
      </c>
      <c r="F27" s="32" t="e">
        <f t="shared" si="19"/>
        <v>#DIV/0!</v>
      </c>
      <c r="G27" s="32" t="e">
        <f t="shared" si="19"/>
        <v>#DIV/0!</v>
      </c>
      <c r="H27" s="32" t="e">
        <f t="shared" si="19"/>
        <v>#DIV/0!</v>
      </c>
      <c r="I27" s="32" t="e">
        <f t="shared" si="19"/>
        <v>#DIV/0!</v>
      </c>
      <c r="J27" s="32" t="e">
        <f t="shared" si="19"/>
        <v>#DIV/0!</v>
      </c>
      <c r="K27" s="32" t="e">
        <f t="shared" ref="K27:V27" si="20">K21/K9</f>
        <v>#DIV/0!</v>
      </c>
      <c r="L27" s="32" t="e">
        <f t="shared" si="20"/>
        <v>#DIV/0!</v>
      </c>
      <c r="M27" s="32" t="e">
        <f t="shared" si="20"/>
        <v>#DIV/0!</v>
      </c>
      <c r="N27" s="32" t="e">
        <f t="shared" si="20"/>
        <v>#DIV/0!</v>
      </c>
      <c r="O27" s="32" t="e">
        <f t="shared" si="20"/>
        <v>#DIV/0!</v>
      </c>
      <c r="P27" s="32" t="e">
        <f t="shared" si="20"/>
        <v>#DIV/0!</v>
      </c>
      <c r="Q27" s="32" t="e">
        <f t="shared" si="20"/>
        <v>#DIV/0!</v>
      </c>
      <c r="R27" s="32" t="e">
        <f t="shared" si="20"/>
        <v>#DIV/0!</v>
      </c>
      <c r="S27" s="32" t="e">
        <f t="shared" si="20"/>
        <v>#DIV/0!</v>
      </c>
      <c r="T27" s="32" t="e">
        <f t="shared" si="20"/>
        <v>#DIV/0!</v>
      </c>
      <c r="U27" s="32" t="e">
        <f t="shared" si="20"/>
        <v>#DIV/0!</v>
      </c>
      <c r="V27" s="32" t="e">
        <f t="shared" si="20"/>
        <v>#DIV/0!</v>
      </c>
      <c r="W27" s="32" t="e">
        <f t="shared" ref="W27:AN27" si="21">W21/W9</f>
        <v>#DIV/0!</v>
      </c>
      <c r="X27" s="32" t="e">
        <f t="shared" si="21"/>
        <v>#DIV/0!</v>
      </c>
      <c r="Y27" s="32" t="e">
        <f t="shared" si="21"/>
        <v>#DIV/0!</v>
      </c>
      <c r="Z27" s="32" t="e">
        <f t="shared" si="21"/>
        <v>#DIV/0!</v>
      </c>
      <c r="AA27" s="32" t="e">
        <f t="shared" si="21"/>
        <v>#DIV/0!</v>
      </c>
      <c r="AB27" s="32" t="e">
        <f t="shared" si="21"/>
        <v>#DIV/0!</v>
      </c>
      <c r="AC27" s="32" t="e">
        <f t="shared" si="21"/>
        <v>#DIV/0!</v>
      </c>
      <c r="AD27" s="32" t="e">
        <f t="shared" si="21"/>
        <v>#DIV/0!</v>
      </c>
      <c r="AE27" s="32" t="e">
        <f t="shared" si="21"/>
        <v>#DIV/0!</v>
      </c>
      <c r="AF27" s="32" t="e">
        <f t="shared" ref="AF27:AL27" si="22">AF21/AF9</f>
        <v>#DIV/0!</v>
      </c>
      <c r="AG27" s="32" t="e">
        <f t="shared" si="22"/>
        <v>#DIV/0!</v>
      </c>
      <c r="AH27" s="32" t="e">
        <f t="shared" si="22"/>
        <v>#DIV/0!</v>
      </c>
      <c r="AI27" s="32" t="e">
        <f t="shared" si="22"/>
        <v>#DIV/0!</v>
      </c>
      <c r="AJ27" s="32" t="e">
        <f t="shared" si="22"/>
        <v>#DIV/0!</v>
      </c>
      <c r="AK27" s="32" t="e">
        <f t="shared" si="22"/>
        <v>#DIV/0!</v>
      </c>
      <c r="AL27" s="32" t="e">
        <f t="shared" si="22"/>
        <v>#DIV/0!</v>
      </c>
      <c r="AM27" s="32" t="e">
        <f t="shared" si="21"/>
        <v>#DIV/0!</v>
      </c>
      <c r="AN27" s="32" t="e">
        <f t="shared" si="21"/>
        <v>#DIV/0!</v>
      </c>
      <c r="AO27" s="32" t="e">
        <f>AO21/AO9</f>
        <v>#DIV/0!</v>
      </c>
      <c r="AP27">
        <v>1</v>
      </c>
    </row>
    <row r="28" spans="1:42">
      <c r="A28" s="31" t="s">
        <v>41</v>
      </c>
      <c r="B28" s="32" t="e">
        <f>B22/B9</f>
        <v>#DIV/0!</v>
      </c>
      <c r="C28" s="32" t="e">
        <f>C22/C9</f>
        <v>#DIV/0!</v>
      </c>
      <c r="D28" s="32" t="e">
        <f t="shared" ref="D28:J28" si="23">D22/D9</f>
        <v>#DIV/0!</v>
      </c>
      <c r="E28" s="32" t="e">
        <f t="shared" si="23"/>
        <v>#DIV/0!</v>
      </c>
      <c r="F28" s="32" t="e">
        <f t="shared" si="23"/>
        <v>#DIV/0!</v>
      </c>
      <c r="G28" s="32" t="e">
        <f t="shared" si="23"/>
        <v>#DIV/0!</v>
      </c>
      <c r="H28" s="32" t="e">
        <f t="shared" si="23"/>
        <v>#DIV/0!</v>
      </c>
      <c r="I28" s="32" t="e">
        <f t="shared" si="23"/>
        <v>#DIV/0!</v>
      </c>
      <c r="J28" s="32" t="e">
        <f t="shared" si="23"/>
        <v>#DIV/0!</v>
      </c>
      <c r="K28" s="32" t="e">
        <f t="shared" ref="K28:V28" si="24">K22/K9</f>
        <v>#DIV/0!</v>
      </c>
      <c r="L28" s="32" t="e">
        <f t="shared" si="24"/>
        <v>#DIV/0!</v>
      </c>
      <c r="M28" s="32" t="e">
        <f t="shared" si="24"/>
        <v>#DIV/0!</v>
      </c>
      <c r="N28" s="32" t="e">
        <f t="shared" si="24"/>
        <v>#DIV/0!</v>
      </c>
      <c r="O28" s="32" t="e">
        <f t="shared" si="24"/>
        <v>#DIV/0!</v>
      </c>
      <c r="P28" s="32" t="e">
        <f t="shared" si="24"/>
        <v>#DIV/0!</v>
      </c>
      <c r="Q28" s="32" t="e">
        <f t="shared" si="24"/>
        <v>#DIV/0!</v>
      </c>
      <c r="R28" s="32" t="e">
        <f t="shared" si="24"/>
        <v>#DIV/0!</v>
      </c>
      <c r="S28" s="32" t="e">
        <f t="shared" si="24"/>
        <v>#DIV/0!</v>
      </c>
      <c r="T28" s="32" t="e">
        <f t="shared" si="24"/>
        <v>#DIV/0!</v>
      </c>
      <c r="U28" s="32" t="e">
        <f t="shared" si="24"/>
        <v>#DIV/0!</v>
      </c>
      <c r="V28" s="32" t="e">
        <f t="shared" si="24"/>
        <v>#DIV/0!</v>
      </c>
      <c r="W28" s="32" t="e">
        <f t="shared" ref="W28:AN28" si="25">W22/W9</f>
        <v>#DIV/0!</v>
      </c>
      <c r="X28" s="32" t="e">
        <f t="shared" si="25"/>
        <v>#DIV/0!</v>
      </c>
      <c r="Y28" s="32" t="e">
        <f t="shared" si="25"/>
        <v>#DIV/0!</v>
      </c>
      <c r="Z28" s="32" t="e">
        <f t="shared" si="25"/>
        <v>#DIV/0!</v>
      </c>
      <c r="AA28" s="32" t="e">
        <f t="shared" si="25"/>
        <v>#DIV/0!</v>
      </c>
      <c r="AB28" s="32" t="e">
        <f t="shared" si="25"/>
        <v>#DIV/0!</v>
      </c>
      <c r="AC28" s="32" t="e">
        <f t="shared" si="25"/>
        <v>#DIV/0!</v>
      </c>
      <c r="AD28" s="32" t="e">
        <f t="shared" si="25"/>
        <v>#DIV/0!</v>
      </c>
      <c r="AE28" s="32" t="e">
        <f t="shared" si="25"/>
        <v>#DIV/0!</v>
      </c>
      <c r="AF28" s="32" t="e">
        <f t="shared" ref="AF28:AL28" si="26">AF22/AF9</f>
        <v>#DIV/0!</v>
      </c>
      <c r="AG28" s="32" t="e">
        <f t="shared" si="26"/>
        <v>#DIV/0!</v>
      </c>
      <c r="AH28" s="32" t="e">
        <f t="shared" si="26"/>
        <v>#DIV/0!</v>
      </c>
      <c r="AI28" s="32" t="e">
        <f t="shared" si="26"/>
        <v>#DIV/0!</v>
      </c>
      <c r="AJ28" s="32" t="e">
        <f t="shared" si="26"/>
        <v>#DIV/0!</v>
      </c>
      <c r="AK28" s="32" t="e">
        <f t="shared" si="26"/>
        <v>#DIV/0!</v>
      </c>
      <c r="AL28" s="32" t="e">
        <f t="shared" si="26"/>
        <v>#DIV/0!</v>
      </c>
      <c r="AM28" s="32" t="e">
        <f t="shared" si="25"/>
        <v>#DIV/0!</v>
      </c>
      <c r="AN28" s="32" t="e">
        <f t="shared" si="25"/>
        <v>#DIV/0!</v>
      </c>
      <c r="AO28" s="32" t="e">
        <f>AO22/AO9</f>
        <v>#DIV/0!</v>
      </c>
      <c r="AP28">
        <v>1</v>
      </c>
    </row>
    <row r="29" spans="1:42">
      <c r="A29" s="93" t="s">
        <v>89</v>
      </c>
      <c r="B29" s="53" t="e">
        <f>B23/B9</f>
        <v>#DIV/0!</v>
      </c>
      <c r="C29" s="53" t="e">
        <f>C23/C9</f>
        <v>#DIV/0!</v>
      </c>
      <c r="D29" s="53" t="e">
        <f t="shared" ref="D29:J29" si="27">D23/D9</f>
        <v>#DIV/0!</v>
      </c>
      <c r="E29" s="53" t="e">
        <f t="shared" si="27"/>
        <v>#DIV/0!</v>
      </c>
      <c r="F29" s="53" t="e">
        <f t="shared" si="27"/>
        <v>#DIV/0!</v>
      </c>
      <c r="G29" s="53" t="e">
        <f t="shared" si="27"/>
        <v>#DIV/0!</v>
      </c>
      <c r="H29" s="53" t="e">
        <f t="shared" si="27"/>
        <v>#DIV/0!</v>
      </c>
      <c r="I29" s="53" t="e">
        <f t="shared" si="27"/>
        <v>#DIV/0!</v>
      </c>
      <c r="J29" s="53" t="e">
        <f t="shared" si="27"/>
        <v>#DIV/0!</v>
      </c>
      <c r="K29" s="53" t="e">
        <f t="shared" ref="K29:V29" si="28">K23/K9</f>
        <v>#DIV/0!</v>
      </c>
      <c r="L29" s="53" t="e">
        <f t="shared" si="28"/>
        <v>#DIV/0!</v>
      </c>
      <c r="M29" s="53" t="e">
        <f t="shared" si="28"/>
        <v>#DIV/0!</v>
      </c>
      <c r="N29" s="53" t="e">
        <f t="shared" si="28"/>
        <v>#DIV/0!</v>
      </c>
      <c r="O29" s="53" t="e">
        <f t="shared" si="28"/>
        <v>#DIV/0!</v>
      </c>
      <c r="P29" s="53" t="e">
        <f t="shared" si="28"/>
        <v>#DIV/0!</v>
      </c>
      <c r="Q29" s="53" t="e">
        <f t="shared" si="28"/>
        <v>#DIV/0!</v>
      </c>
      <c r="R29" s="53" t="e">
        <f t="shared" si="28"/>
        <v>#DIV/0!</v>
      </c>
      <c r="S29" s="53" t="e">
        <f t="shared" si="28"/>
        <v>#DIV/0!</v>
      </c>
      <c r="T29" s="53" t="e">
        <f t="shared" si="28"/>
        <v>#DIV/0!</v>
      </c>
      <c r="U29" s="53" t="e">
        <f t="shared" si="28"/>
        <v>#DIV/0!</v>
      </c>
      <c r="V29" s="53" t="e">
        <f t="shared" si="28"/>
        <v>#DIV/0!</v>
      </c>
      <c r="W29" s="53" t="e">
        <f t="shared" ref="W29:AN29" si="29">W23/W9</f>
        <v>#DIV/0!</v>
      </c>
      <c r="X29" s="53" t="e">
        <f t="shared" si="29"/>
        <v>#DIV/0!</v>
      </c>
      <c r="Y29" s="53" t="e">
        <f t="shared" si="29"/>
        <v>#DIV/0!</v>
      </c>
      <c r="Z29" s="53" t="e">
        <f t="shared" si="29"/>
        <v>#DIV/0!</v>
      </c>
      <c r="AA29" s="53" t="e">
        <f t="shared" si="29"/>
        <v>#DIV/0!</v>
      </c>
      <c r="AB29" s="53" t="e">
        <f t="shared" si="29"/>
        <v>#DIV/0!</v>
      </c>
      <c r="AC29" s="53" t="e">
        <f t="shared" si="29"/>
        <v>#DIV/0!</v>
      </c>
      <c r="AD29" s="53" t="e">
        <f t="shared" si="29"/>
        <v>#DIV/0!</v>
      </c>
      <c r="AE29" s="53" t="e">
        <f t="shared" si="29"/>
        <v>#DIV/0!</v>
      </c>
      <c r="AF29" s="53" t="e">
        <f t="shared" ref="AF29:AL29" si="30">AF23/AF9</f>
        <v>#DIV/0!</v>
      </c>
      <c r="AG29" s="53" t="e">
        <f t="shared" si="30"/>
        <v>#DIV/0!</v>
      </c>
      <c r="AH29" s="53" t="e">
        <f t="shared" si="30"/>
        <v>#DIV/0!</v>
      </c>
      <c r="AI29" s="53" t="e">
        <f t="shared" si="30"/>
        <v>#DIV/0!</v>
      </c>
      <c r="AJ29" s="53" t="e">
        <f t="shared" si="30"/>
        <v>#DIV/0!</v>
      </c>
      <c r="AK29" s="53" t="e">
        <f t="shared" si="30"/>
        <v>#DIV/0!</v>
      </c>
      <c r="AL29" s="53" t="e">
        <f t="shared" si="30"/>
        <v>#DIV/0!</v>
      </c>
      <c r="AM29" s="53" t="e">
        <f t="shared" si="29"/>
        <v>#DIV/0!</v>
      </c>
      <c r="AN29" s="53" t="e">
        <f t="shared" si="29"/>
        <v>#DIV/0!</v>
      </c>
      <c r="AO29" s="53" t="e">
        <f>AO23/AO9</f>
        <v>#DIV/0!</v>
      </c>
      <c r="AP29">
        <v>1</v>
      </c>
    </row>
    <row r="30" spans="1:42" ht="15.75">
      <c r="A30" s="39" t="s">
        <v>42</v>
      </c>
      <c r="B30" s="53" t="e">
        <f>B23/B8</f>
        <v>#DIV/0!</v>
      </c>
      <c r="C30" s="53" t="e">
        <f>C23/C8</f>
        <v>#DIV/0!</v>
      </c>
      <c r="D30" s="53" t="e">
        <f t="shared" ref="D30:J30" si="31">D23/D8</f>
        <v>#DIV/0!</v>
      </c>
      <c r="E30" s="53" t="e">
        <f t="shared" si="31"/>
        <v>#DIV/0!</v>
      </c>
      <c r="F30" s="53" t="e">
        <f t="shared" si="31"/>
        <v>#DIV/0!</v>
      </c>
      <c r="G30" s="53" t="e">
        <f t="shared" si="31"/>
        <v>#DIV/0!</v>
      </c>
      <c r="H30" s="53" t="e">
        <f t="shared" si="31"/>
        <v>#DIV/0!</v>
      </c>
      <c r="I30" s="53" t="e">
        <f t="shared" si="31"/>
        <v>#DIV/0!</v>
      </c>
      <c r="J30" s="53" t="e">
        <f t="shared" si="31"/>
        <v>#DIV/0!</v>
      </c>
      <c r="K30" s="53" t="e">
        <f t="shared" ref="K30:V30" si="32">K23/K8</f>
        <v>#DIV/0!</v>
      </c>
      <c r="L30" s="53" t="e">
        <f t="shared" si="32"/>
        <v>#DIV/0!</v>
      </c>
      <c r="M30" s="53" t="e">
        <f t="shared" si="32"/>
        <v>#DIV/0!</v>
      </c>
      <c r="N30" s="53" t="e">
        <f t="shared" si="32"/>
        <v>#DIV/0!</v>
      </c>
      <c r="O30" s="53" t="e">
        <f t="shared" si="32"/>
        <v>#DIV/0!</v>
      </c>
      <c r="P30" s="53" t="e">
        <f t="shared" si="32"/>
        <v>#DIV/0!</v>
      </c>
      <c r="Q30" s="53" t="e">
        <f t="shared" si="32"/>
        <v>#DIV/0!</v>
      </c>
      <c r="R30" s="53" t="e">
        <f t="shared" si="32"/>
        <v>#DIV/0!</v>
      </c>
      <c r="S30" s="53" t="e">
        <f t="shared" si="32"/>
        <v>#DIV/0!</v>
      </c>
      <c r="T30" s="53" t="e">
        <f t="shared" si="32"/>
        <v>#DIV/0!</v>
      </c>
      <c r="U30" s="53" t="e">
        <f t="shared" si="32"/>
        <v>#DIV/0!</v>
      </c>
      <c r="V30" s="53" t="e">
        <f t="shared" si="32"/>
        <v>#DIV/0!</v>
      </c>
      <c r="W30" s="53" t="e">
        <f t="shared" ref="W30:AN30" si="33">W23/W8</f>
        <v>#DIV/0!</v>
      </c>
      <c r="X30" s="53" t="e">
        <f t="shared" si="33"/>
        <v>#DIV/0!</v>
      </c>
      <c r="Y30" s="53" t="e">
        <f t="shared" si="33"/>
        <v>#DIV/0!</v>
      </c>
      <c r="Z30" s="53" t="e">
        <f t="shared" si="33"/>
        <v>#DIV/0!</v>
      </c>
      <c r="AA30" s="53" t="e">
        <f t="shared" si="33"/>
        <v>#DIV/0!</v>
      </c>
      <c r="AB30" s="53" t="e">
        <f t="shared" si="33"/>
        <v>#DIV/0!</v>
      </c>
      <c r="AC30" s="53" t="e">
        <f t="shared" si="33"/>
        <v>#DIV/0!</v>
      </c>
      <c r="AD30" s="53" t="e">
        <f t="shared" si="33"/>
        <v>#DIV/0!</v>
      </c>
      <c r="AE30" s="53" t="e">
        <f t="shared" si="33"/>
        <v>#DIV/0!</v>
      </c>
      <c r="AF30" s="53" t="e">
        <f t="shared" ref="AF30:AL30" si="34">AF23/AF8</f>
        <v>#DIV/0!</v>
      </c>
      <c r="AG30" s="53" t="e">
        <f t="shared" si="34"/>
        <v>#DIV/0!</v>
      </c>
      <c r="AH30" s="53" t="e">
        <f t="shared" si="34"/>
        <v>#DIV/0!</v>
      </c>
      <c r="AI30" s="53" t="e">
        <f t="shared" si="34"/>
        <v>#DIV/0!</v>
      </c>
      <c r="AJ30" s="53" t="e">
        <f t="shared" si="34"/>
        <v>#DIV/0!</v>
      </c>
      <c r="AK30" s="53" t="e">
        <f t="shared" si="34"/>
        <v>#DIV/0!</v>
      </c>
      <c r="AL30" s="53" t="e">
        <f t="shared" si="34"/>
        <v>#DIV/0!</v>
      </c>
      <c r="AM30" s="53" t="e">
        <f t="shared" si="33"/>
        <v>#DIV/0!</v>
      </c>
      <c r="AN30" s="53" t="e">
        <f t="shared" si="33"/>
        <v>#DIV/0!</v>
      </c>
      <c r="AO30" s="53" t="e">
        <f>AO23/AO8</f>
        <v>#DIV/0!</v>
      </c>
      <c r="AP30">
        <v>1</v>
      </c>
    </row>
    <row r="31" spans="1:42">
      <c r="A31" s="54"/>
      <c r="AP31">
        <v>1</v>
      </c>
    </row>
    <row r="32" spans="1:42" ht="15.75">
      <c r="A32" s="62" t="s">
        <v>43</v>
      </c>
      <c r="B32" s="42">
        <f>SUM(C32:AO32)</f>
        <v>0</v>
      </c>
      <c r="C32" s="42">
        <f>C33+C35+C37+C39+C41</f>
        <v>0</v>
      </c>
      <c r="D32" s="42">
        <f t="shared" ref="D32:R32" si="35">D33+D35+D37+D39+D41</f>
        <v>0</v>
      </c>
      <c r="E32" s="42">
        <f t="shared" si="35"/>
        <v>0</v>
      </c>
      <c r="F32" s="42">
        <f t="shared" si="35"/>
        <v>0</v>
      </c>
      <c r="G32" s="42">
        <f t="shared" si="35"/>
        <v>0</v>
      </c>
      <c r="H32" s="42">
        <f t="shared" si="35"/>
        <v>0</v>
      </c>
      <c r="I32" s="42">
        <f t="shared" si="35"/>
        <v>0</v>
      </c>
      <c r="J32" s="42">
        <f t="shared" si="35"/>
        <v>0</v>
      </c>
      <c r="K32" s="42">
        <f t="shared" si="35"/>
        <v>0</v>
      </c>
      <c r="L32" s="42">
        <f t="shared" si="35"/>
        <v>0</v>
      </c>
      <c r="M32" s="42">
        <f t="shared" si="35"/>
        <v>0</v>
      </c>
      <c r="N32" s="42">
        <f t="shared" si="35"/>
        <v>0</v>
      </c>
      <c r="O32" s="42">
        <f t="shared" si="35"/>
        <v>0</v>
      </c>
      <c r="P32" s="42">
        <f t="shared" si="35"/>
        <v>0</v>
      </c>
      <c r="Q32" s="42">
        <f t="shared" si="35"/>
        <v>0</v>
      </c>
      <c r="R32" s="42">
        <f t="shared" si="35"/>
        <v>0</v>
      </c>
      <c r="S32" s="42">
        <f>S33+S35+S37+S39+S41</f>
        <v>0</v>
      </c>
      <c r="T32" s="42">
        <f>T33+T35+T37+T39+T41</f>
        <v>0</v>
      </c>
      <c r="U32" s="42">
        <f>U33+U35+U37+U39+U41</f>
        <v>0</v>
      </c>
      <c r="V32" s="42">
        <f>V33+V35+V37+V39+V41</f>
        <v>0</v>
      </c>
      <c r="W32" s="42">
        <f t="shared" ref="W32:AE32" si="36">W33+W35+W37+W39+W41</f>
        <v>0</v>
      </c>
      <c r="X32" s="42">
        <f t="shared" si="36"/>
        <v>0</v>
      </c>
      <c r="Y32" s="42">
        <f t="shared" si="36"/>
        <v>0</v>
      </c>
      <c r="Z32" s="42">
        <f t="shared" si="36"/>
        <v>0</v>
      </c>
      <c r="AA32" s="42">
        <f t="shared" si="36"/>
        <v>0</v>
      </c>
      <c r="AB32" s="42">
        <f t="shared" si="36"/>
        <v>0</v>
      </c>
      <c r="AC32" s="42">
        <f t="shared" si="36"/>
        <v>0</v>
      </c>
      <c r="AD32" s="42">
        <f t="shared" si="36"/>
        <v>0</v>
      </c>
      <c r="AE32" s="42">
        <f t="shared" si="36"/>
        <v>0</v>
      </c>
      <c r="AF32" s="42">
        <f t="shared" ref="AF32:AL32" si="37">AF33+AF35+AF37+AF39+AF41</f>
        <v>0</v>
      </c>
      <c r="AG32" s="42">
        <f t="shared" si="37"/>
        <v>0</v>
      </c>
      <c r="AH32" s="42">
        <f t="shared" si="37"/>
        <v>0</v>
      </c>
      <c r="AI32" s="42">
        <f t="shared" si="37"/>
        <v>0</v>
      </c>
      <c r="AJ32" s="42">
        <f t="shared" si="37"/>
        <v>0</v>
      </c>
      <c r="AK32" s="42">
        <f t="shared" si="37"/>
        <v>0</v>
      </c>
      <c r="AL32" s="42">
        <f t="shared" si="37"/>
        <v>0</v>
      </c>
      <c r="AM32" s="42">
        <f>AM33+AM35+AM37+AM41</f>
        <v>0</v>
      </c>
      <c r="AN32" s="42">
        <f>AN33+AN35+AN37+AN41</f>
        <v>0</v>
      </c>
      <c r="AO32" s="42">
        <f>AO33+AO35+AO37+AO41</f>
        <v>0</v>
      </c>
      <c r="AP32">
        <v>1</v>
      </c>
    </row>
    <row r="33" spans="1:42">
      <c r="A33" s="33" t="s">
        <v>44</v>
      </c>
      <c r="B33" s="35">
        <f>SUM(C33:AO33)</f>
        <v>0</v>
      </c>
      <c r="C33" s="36">
        <f>SUMIF(Summary!$G:$G,'Seniors Vs Juniors '!C4,Summary!$L:$L)</f>
        <v>0</v>
      </c>
      <c r="D33" s="36">
        <f>SUMIF(Summary!$G:$G,'Seniors Vs Juniors '!D4,Summary!$L:$L)</f>
        <v>0</v>
      </c>
      <c r="E33" s="36">
        <f>SUMIF(Summary!$G:$G,'Seniors Vs Juniors '!E4,Summary!$L:$L)</f>
        <v>0</v>
      </c>
      <c r="F33" s="36">
        <f>SUMIF(Summary!$G:$G,'Seniors Vs Juniors '!F4,Summary!$L:$L)</f>
        <v>0</v>
      </c>
      <c r="G33" s="36">
        <f>SUMIF(Summary!$G:$G,'Seniors Vs Juniors '!G4,Summary!$L:$L)</f>
        <v>0</v>
      </c>
      <c r="H33" s="36">
        <f>SUMIF(Summary!$G:$G,'Seniors Vs Juniors '!H4,Summary!$L:$L)</f>
        <v>0</v>
      </c>
      <c r="I33" s="36">
        <f>SUMIF(Summary!$G:$G,'Seniors Vs Juniors '!I4,Summary!$L:$L)</f>
        <v>0</v>
      </c>
      <c r="J33" s="36">
        <f>SUMIF(Summary!$G:$G,'Seniors Vs Juniors '!J4,Summary!$L:$L)</f>
        <v>0</v>
      </c>
      <c r="K33" s="36">
        <f>SUMIF(Summary!$G:$G,'Seniors Vs Juniors '!K4,Summary!$L:$L)</f>
        <v>0</v>
      </c>
      <c r="L33" s="36">
        <f>SUMIF(Summary!$G:$G,'Seniors Vs Juniors '!L4,Summary!$L:$L)</f>
        <v>0</v>
      </c>
      <c r="M33" s="36">
        <f>SUMIF(Summary!$G:$G,'Seniors Vs Juniors '!M4,Summary!$L:$L)</f>
        <v>0</v>
      </c>
      <c r="N33" s="36">
        <f>SUMIF(Summary!$G:$G,'Seniors Vs Juniors '!N4,Summary!$L:$L)</f>
        <v>0</v>
      </c>
      <c r="O33" s="36">
        <f>SUMIF(Summary!$G:$G,'Seniors Vs Juniors '!O4,Summary!$L:$L)</f>
        <v>0</v>
      </c>
      <c r="P33" s="36">
        <f>SUMIF(Summary!$G:$G,'Seniors Vs Juniors '!P4,Summary!$L:$L)</f>
        <v>0</v>
      </c>
      <c r="Q33" s="36">
        <f>SUMIF(Summary!$G:$G,'Seniors Vs Juniors '!Q4,Summary!$L:$L)</f>
        <v>0</v>
      </c>
      <c r="R33" s="36">
        <f>SUMIF(Summary!$G:$G,'Seniors Vs Juniors '!R4,Summary!$L:$L)</f>
        <v>0</v>
      </c>
      <c r="S33" s="36">
        <f>SUMIF(Summary!$G:$G,'Seniors Vs Juniors '!S4,Summary!$L:$L)</f>
        <v>0</v>
      </c>
      <c r="T33" s="36">
        <f>SUMIF(Summary!$G:$G,'Seniors Vs Juniors '!T4,Summary!$L:$L)</f>
        <v>0</v>
      </c>
      <c r="U33" s="36">
        <f>SUMIF(Summary!$G:$G,'Seniors Vs Juniors '!U4,Summary!$L:$L)</f>
        <v>0</v>
      </c>
      <c r="V33" s="36">
        <f>SUMIF(Summary!$G:$G,'Seniors Vs Juniors '!V4,Summary!$L:$L)</f>
        <v>0</v>
      </c>
      <c r="W33" s="36">
        <f>SUMIF(Summary!$G:$G,'Seniors Vs Juniors '!W4,Summary!$L:$L)</f>
        <v>0</v>
      </c>
      <c r="X33" s="36">
        <f>SUMIF(Summary!$G:$G,'Seniors Vs Juniors '!X4,Summary!$L:$L)</f>
        <v>0</v>
      </c>
      <c r="Y33" s="36">
        <f>SUMIF(Summary!$G:$G,'Seniors Vs Juniors '!Y4,Summary!$L:$L)</f>
        <v>0</v>
      </c>
      <c r="Z33" s="36">
        <f>SUMIF(Summary!$G:$G,'Seniors Vs Juniors '!Z4,Summary!$L:$L)</f>
        <v>0</v>
      </c>
      <c r="AA33" s="36">
        <f>SUMIF(Summary!$G:$G,'Seniors Vs Juniors '!AA4,Summary!$L:$L)</f>
        <v>0</v>
      </c>
      <c r="AB33" s="36">
        <f>SUMIF(Summary!$G:$G,'Seniors Vs Juniors '!AB4,Summary!$L:$L)</f>
        <v>0</v>
      </c>
      <c r="AC33" s="36">
        <f>SUMIF(Summary!$G:$G,'Seniors Vs Juniors '!AC4,Summary!$L:$L)</f>
        <v>0</v>
      </c>
      <c r="AD33" s="36">
        <f>SUMIF(Summary!$G:$G,'Seniors Vs Juniors '!AD4,Summary!$L:$L)</f>
        <v>0</v>
      </c>
      <c r="AE33" s="36">
        <f>SUMIF(Summary!$G:$G,'Seniors Vs Juniors '!AE4,Summary!$L:$L)</f>
        <v>0</v>
      </c>
      <c r="AF33" s="36">
        <f>SUMIF(Summary!$G:$G,'Seniors Vs Juniors '!AF4,Summary!$L:$L)</f>
        <v>0</v>
      </c>
      <c r="AG33" s="36">
        <f>SUMIF(Summary!$G:$G,'Seniors Vs Juniors '!AG4,Summary!$L:$L)</f>
        <v>0</v>
      </c>
      <c r="AH33" s="36">
        <f>SUMIF(Summary!$G:$G,'Seniors Vs Juniors '!AH4,Summary!$L:$L)</f>
        <v>0</v>
      </c>
      <c r="AI33" s="36">
        <f>SUMIF(Summary!$G:$G,'Seniors Vs Juniors '!AI4,Summary!$L:$L)</f>
        <v>0</v>
      </c>
      <c r="AJ33" s="36">
        <f>SUMIF(Summary!$G:$G,'Seniors Vs Juniors '!AJ4,Summary!$L:$L)</f>
        <v>0</v>
      </c>
      <c r="AK33" s="36">
        <f>SUMIF(Summary!$G:$G,'Seniors Vs Juniors '!AK4,Summary!$L:$L)</f>
        <v>0</v>
      </c>
      <c r="AL33" s="36">
        <f>SUMIF(Summary!$G:$G,'Seniors Vs Juniors '!AL4,Summary!$L:$L)</f>
        <v>0</v>
      </c>
      <c r="AM33" s="36">
        <f>SUMIF(Summary!$G:$G,'Seniors Vs Juniors '!AM4,Summary!$L:$L)</f>
        <v>0</v>
      </c>
      <c r="AN33" s="36">
        <f>SUMIF(Summary!$G:$G,'Seniors Vs Juniors '!AN4,Summary!$L:$L)</f>
        <v>0</v>
      </c>
      <c r="AO33" s="36">
        <f>SUMIF(Summary!$G:$G,'Seniors Vs Juniors '!AO4,Summary!$L:$L)</f>
        <v>0</v>
      </c>
      <c r="AP33">
        <v>1</v>
      </c>
    </row>
    <row r="34" spans="1:42" ht="15.75">
      <c r="A34" s="34" t="s">
        <v>33</v>
      </c>
      <c r="B34" s="37" t="e">
        <f>B33/B$32</f>
        <v>#DIV/0!</v>
      </c>
      <c r="C34" s="37" t="e">
        <f>C33/C$32</f>
        <v>#DIV/0!</v>
      </c>
      <c r="D34" s="37" t="e">
        <f t="shared" ref="D34:J34" si="38">D33/D$32</f>
        <v>#DIV/0!</v>
      </c>
      <c r="E34" s="37" t="e">
        <f t="shared" si="38"/>
        <v>#DIV/0!</v>
      </c>
      <c r="F34" s="37" t="e">
        <f t="shared" si="38"/>
        <v>#DIV/0!</v>
      </c>
      <c r="G34" s="37" t="e">
        <f t="shared" si="38"/>
        <v>#DIV/0!</v>
      </c>
      <c r="H34" s="37" t="e">
        <f t="shared" si="38"/>
        <v>#DIV/0!</v>
      </c>
      <c r="I34" s="37" t="e">
        <f t="shared" si="38"/>
        <v>#DIV/0!</v>
      </c>
      <c r="J34" s="37" t="e">
        <f t="shared" si="38"/>
        <v>#DIV/0!</v>
      </c>
      <c r="K34" s="37" t="e">
        <f t="shared" ref="K34:V34" si="39">K33/K$32</f>
        <v>#DIV/0!</v>
      </c>
      <c r="L34" s="37" t="e">
        <f t="shared" si="39"/>
        <v>#DIV/0!</v>
      </c>
      <c r="M34" s="37" t="e">
        <f t="shared" si="39"/>
        <v>#DIV/0!</v>
      </c>
      <c r="N34" s="37" t="e">
        <f t="shared" si="39"/>
        <v>#DIV/0!</v>
      </c>
      <c r="O34" s="37" t="e">
        <f t="shared" si="39"/>
        <v>#DIV/0!</v>
      </c>
      <c r="P34" s="37" t="e">
        <f t="shared" si="39"/>
        <v>#DIV/0!</v>
      </c>
      <c r="Q34" s="37" t="e">
        <f t="shared" si="39"/>
        <v>#DIV/0!</v>
      </c>
      <c r="R34" s="37" t="e">
        <f t="shared" si="39"/>
        <v>#DIV/0!</v>
      </c>
      <c r="S34" s="37" t="e">
        <f t="shared" si="39"/>
        <v>#DIV/0!</v>
      </c>
      <c r="T34" s="37" t="e">
        <f t="shared" si="39"/>
        <v>#DIV/0!</v>
      </c>
      <c r="U34" s="37" t="e">
        <f t="shared" si="39"/>
        <v>#DIV/0!</v>
      </c>
      <c r="V34" s="37" t="e">
        <f t="shared" si="39"/>
        <v>#DIV/0!</v>
      </c>
      <c r="W34" s="37" t="e">
        <f t="shared" ref="W34:AN34" si="40">W33/W$32</f>
        <v>#DIV/0!</v>
      </c>
      <c r="X34" s="37" t="e">
        <f t="shared" si="40"/>
        <v>#DIV/0!</v>
      </c>
      <c r="Y34" s="37" t="e">
        <f t="shared" si="40"/>
        <v>#DIV/0!</v>
      </c>
      <c r="Z34" s="37" t="e">
        <f t="shared" si="40"/>
        <v>#DIV/0!</v>
      </c>
      <c r="AA34" s="37" t="e">
        <f t="shared" si="40"/>
        <v>#DIV/0!</v>
      </c>
      <c r="AB34" s="37" t="e">
        <f t="shared" si="40"/>
        <v>#DIV/0!</v>
      </c>
      <c r="AC34" s="37" t="e">
        <f t="shared" si="40"/>
        <v>#DIV/0!</v>
      </c>
      <c r="AD34" s="37" t="e">
        <f t="shared" si="40"/>
        <v>#DIV/0!</v>
      </c>
      <c r="AE34" s="37" t="e">
        <f t="shared" si="40"/>
        <v>#DIV/0!</v>
      </c>
      <c r="AF34" s="37" t="e">
        <f t="shared" ref="AF34:AL34" si="41">AF33/AF$32</f>
        <v>#DIV/0!</v>
      </c>
      <c r="AG34" s="37" t="e">
        <f t="shared" si="41"/>
        <v>#DIV/0!</v>
      </c>
      <c r="AH34" s="37" t="e">
        <f t="shared" si="41"/>
        <v>#DIV/0!</v>
      </c>
      <c r="AI34" s="37" t="e">
        <f t="shared" si="41"/>
        <v>#DIV/0!</v>
      </c>
      <c r="AJ34" s="37" t="e">
        <f t="shared" si="41"/>
        <v>#DIV/0!</v>
      </c>
      <c r="AK34" s="37" t="e">
        <f t="shared" si="41"/>
        <v>#DIV/0!</v>
      </c>
      <c r="AL34" s="37" t="e">
        <f t="shared" si="41"/>
        <v>#DIV/0!</v>
      </c>
      <c r="AM34" s="37" t="e">
        <f t="shared" si="40"/>
        <v>#DIV/0!</v>
      </c>
      <c r="AN34" s="37" t="e">
        <f t="shared" si="40"/>
        <v>#DIV/0!</v>
      </c>
      <c r="AO34" s="37" t="e">
        <f>AO33/AO$32</f>
        <v>#DIV/0!</v>
      </c>
      <c r="AP34">
        <v>1</v>
      </c>
    </row>
    <row r="35" spans="1:42">
      <c r="A35" s="33" t="s">
        <v>45</v>
      </c>
      <c r="B35" s="35">
        <f>SUM(C35:AO35)</f>
        <v>0</v>
      </c>
      <c r="C35" s="36">
        <f>SUMIF(Summary!$G:$G,'Seniors Vs Juniors '!C4,Summary!$O:$O)</f>
        <v>0</v>
      </c>
      <c r="D35" s="36">
        <f>SUMIF(Summary!$G:$G,'Seniors Vs Juniors '!D4,Summary!$O:$O)</f>
        <v>0</v>
      </c>
      <c r="E35" s="36">
        <f>SUMIF(Summary!$G:$G,'Seniors Vs Juniors '!E4,Summary!$O:$O)</f>
        <v>0</v>
      </c>
      <c r="F35" s="36">
        <f>SUMIF(Summary!$G:$G,'Seniors Vs Juniors '!F4,Summary!$O:$O)</f>
        <v>0</v>
      </c>
      <c r="G35" s="36">
        <f>SUMIF(Summary!$G:$G,'Seniors Vs Juniors '!G4,Summary!$O:$O)</f>
        <v>0</v>
      </c>
      <c r="H35" s="36">
        <f>SUMIF(Summary!$G:$G,'Seniors Vs Juniors '!H4,Summary!$O:$O)</f>
        <v>0</v>
      </c>
      <c r="I35" s="36">
        <f>SUMIF(Summary!$G:$G,'Seniors Vs Juniors '!I4,Summary!$O:$O)</f>
        <v>0</v>
      </c>
      <c r="J35" s="36">
        <f>SUMIF(Summary!$G:$G,'Seniors Vs Juniors '!J4,Summary!$O:$O)</f>
        <v>0</v>
      </c>
      <c r="K35" s="36">
        <f>SUMIF(Summary!$G:$G,'Seniors Vs Juniors '!K4,Summary!$O:$O)</f>
        <v>0</v>
      </c>
      <c r="L35" s="36">
        <f>SUMIF(Summary!$G:$G,'Seniors Vs Juniors '!L4,Summary!$O:$O)</f>
        <v>0</v>
      </c>
      <c r="M35" s="36">
        <f>SUMIF(Summary!$G:$G,'Seniors Vs Juniors '!M4,Summary!$O:$O)</f>
        <v>0</v>
      </c>
      <c r="N35" s="36">
        <f>SUMIF(Summary!$G:$G,'Seniors Vs Juniors '!N4,Summary!$O:$O)</f>
        <v>0</v>
      </c>
      <c r="O35" s="36">
        <f>SUMIF(Summary!$G:$G,'Seniors Vs Juniors '!O4,Summary!$O:$O)</f>
        <v>0</v>
      </c>
      <c r="P35" s="36">
        <f>SUMIF(Summary!$G:$G,'Seniors Vs Juniors '!P4,Summary!$O:$O)</f>
        <v>0</v>
      </c>
      <c r="Q35" s="36">
        <f>SUMIF(Summary!$G:$G,'Seniors Vs Juniors '!Q4,Summary!$O:$O)</f>
        <v>0</v>
      </c>
      <c r="R35" s="36">
        <f>SUMIF(Summary!$G:$G,'Seniors Vs Juniors '!R4,Summary!$O:$O)</f>
        <v>0</v>
      </c>
      <c r="S35" s="36">
        <f>SUMIF(Summary!$G:$G,'Seniors Vs Juniors '!S4,Summary!$O:$O)</f>
        <v>0</v>
      </c>
      <c r="T35" s="36">
        <f>SUMIF(Summary!$G:$G,'Seniors Vs Juniors '!T4,Summary!$O:$O)</f>
        <v>0</v>
      </c>
      <c r="U35" s="36">
        <f>SUMIF(Summary!$G:$G,'Seniors Vs Juniors '!U4,Summary!$O:$O)</f>
        <v>0</v>
      </c>
      <c r="V35" s="36">
        <f>SUMIF(Summary!$G:$G,'Seniors Vs Juniors '!V4,Summary!$O:$O)</f>
        <v>0</v>
      </c>
      <c r="W35" s="36">
        <f>SUMIF(Summary!$G:$G,'Seniors Vs Juniors '!W4,Summary!$O:$O)</f>
        <v>0</v>
      </c>
      <c r="X35" s="36">
        <f>SUMIF(Summary!$G:$G,'Seniors Vs Juniors '!X4,Summary!$O:$O)</f>
        <v>0</v>
      </c>
      <c r="Y35" s="36">
        <f>SUMIF(Summary!$G:$G,'Seniors Vs Juniors '!Y4,Summary!$O:$O)</f>
        <v>0</v>
      </c>
      <c r="Z35" s="36">
        <f>SUMIF(Summary!$G:$G,'Seniors Vs Juniors '!Z4,Summary!$O:$O)</f>
        <v>0</v>
      </c>
      <c r="AA35" s="36">
        <f>SUMIF(Summary!$G:$G,'Seniors Vs Juniors '!AA4,Summary!$O:$O)</f>
        <v>0</v>
      </c>
      <c r="AB35" s="36">
        <f>SUMIF(Summary!$G:$G,'Seniors Vs Juniors '!AB4,Summary!$O:$O)</f>
        <v>0</v>
      </c>
      <c r="AC35" s="36">
        <f>SUMIF(Summary!$G:$G,'Seniors Vs Juniors '!AC4,Summary!$O:$O)</f>
        <v>0</v>
      </c>
      <c r="AD35" s="36">
        <f>SUMIF(Summary!$G:$G,'Seniors Vs Juniors '!AD4,Summary!$O:$O)</f>
        <v>0</v>
      </c>
      <c r="AE35" s="36">
        <f>SUMIF(Summary!$G:$G,'Seniors Vs Juniors '!AE4,Summary!$O:$O)</f>
        <v>0</v>
      </c>
      <c r="AF35" s="36">
        <f>SUMIF(Summary!$G:$G,'Seniors Vs Juniors '!AF4,Summary!$O:$O)</f>
        <v>0</v>
      </c>
      <c r="AG35" s="36">
        <f>SUMIF(Summary!$G:$G,'Seniors Vs Juniors '!AG4,Summary!$O:$O)</f>
        <v>0</v>
      </c>
      <c r="AH35" s="36">
        <f>SUMIF(Summary!$G:$G,'Seniors Vs Juniors '!AH4,Summary!$O:$O)</f>
        <v>0</v>
      </c>
      <c r="AI35" s="36">
        <f>SUMIF(Summary!$G:$G,'Seniors Vs Juniors '!AI4,Summary!$O:$O)</f>
        <v>0</v>
      </c>
      <c r="AJ35" s="36">
        <f>SUMIF(Summary!$G:$G,'Seniors Vs Juniors '!AJ4,Summary!$O:$O)</f>
        <v>0</v>
      </c>
      <c r="AK35" s="36">
        <f>SUMIF(Summary!$G:$G,'Seniors Vs Juniors '!AK4,Summary!$O:$O)</f>
        <v>0</v>
      </c>
      <c r="AL35" s="36">
        <f>SUMIF(Summary!$G:$G,'Seniors Vs Juniors '!AL4,Summary!$O:$O)</f>
        <v>0</v>
      </c>
      <c r="AM35" s="36">
        <f>SUMIF(Summary!$G:$G,'Seniors Vs Juniors '!AM4,Summary!$O:$O)</f>
        <v>0</v>
      </c>
      <c r="AN35" s="36">
        <f>SUMIF(Summary!$G:$G,'Seniors Vs Juniors '!AN4,Summary!$O:$O)</f>
        <v>0</v>
      </c>
      <c r="AO35" s="36">
        <f>SUMIF(Summary!$G:$G,'Seniors Vs Juniors '!AO4,Summary!$O:$O)</f>
        <v>0</v>
      </c>
      <c r="AP35">
        <v>1</v>
      </c>
    </row>
    <row r="36" spans="1:42" ht="15.75">
      <c r="A36" s="34" t="s">
        <v>33</v>
      </c>
      <c r="B36" s="37" t="e">
        <f>B35/B$32</f>
        <v>#DIV/0!</v>
      </c>
      <c r="C36" s="37" t="e">
        <f>C35/C$32</f>
        <v>#DIV/0!</v>
      </c>
      <c r="D36" s="37" t="e">
        <f t="shared" ref="D36:J36" si="42">D35/D$32</f>
        <v>#DIV/0!</v>
      </c>
      <c r="E36" s="37" t="e">
        <f t="shared" si="42"/>
        <v>#DIV/0!</v>
      </c>
      <c r="F36" s="37" t="e">
        <f t="shared" si="42"/>
        <v>#DIV/0!</v>
      </c>
      <c r="G36" s="37" t="e">
        <f t="shared" si="42"/>
        <v>#DIV/0!</v>
      </c>
      <c r="H36" s="37" t="e">
        <f t="shared" si="42"/>
        <v>#DIV/0!</v>
      </c>
      <c r="I36" s="37" t="e">
        <f t="shared" si="42"/>
        <v>#DIV/0!</v>
      </c>
      <c r="J36" s="37" t="e">
        <f t="shared" si="42"/>
        <v>#DIV/0!</v>
      </c>
      <c r="K36" s="37" t="e">
        <f t="shared" ref="K36:V36" si="43">K35/K$32</f>
        <v>#DIV/0!</v>
      </c>
      <c r="L36" s="37" t="e">
        <f t="shared" si="43"/>
        <v>#DIV/0!</v>
      </c>
      <c r="M36" s="37" t="e">
        <f t="shared" si="43"/>
        <v>#DIV/0!</v>
      </c>
      <c r="N36" s="37" t="e">
        <f t="shared" si="43"/>
        <v>#DIV/0!</v>
      </c>
      <c r="O36" s="37" t="e">
        <f t="shared" si="43"/>
        <v>#DIV/0!</v>
      </c>
      <c r="P36" s="37" t="e">
        <f t="shared" si="43"/>
        <v>#DIV/0!</v>
      </c>
      <c r="Q36" s="37" t="e">
        <f t="shared" si="43"/>
        <v>#DIV/0!</v>
      </c>
      <c r="R36" s="37" t="e">
        <f t="shared" si="43"/>
        <v>#DIV/0!</v>
      </c>
      <c r="S36" s="37" t="e">
        <f t="shared" si="43"/>
        <v>#DIV/0!</v>
      </c>
      <c r="T36" s="37" t="e">
        <f t="shared" si="43"/>
        <v>#DIV/0!</v>
      </c>
      <c r="U36" s="37" t="e">
        <f t="shared" si="43"/>
        <v>#DIV/0!</v>
      </c>
      <c r="V36" s="37" t="e">
        <f t="shared" si="43"/>
        <v>#DIV/0!</v>
      </c>
      <c r="W36" s="37" t="e">
        <f t="shared" ref="W36:AN36" si="44">W35/W$32</f>
        <v>#DIV/0!</v>
      </c>
      <c r="X36" s="37" t="e">
        <f t="shared" si="44"/>
        <v>#DIV/0!</v>
      </c>
      <c r="Y36" s="37" t="e">
        <f t="shared" si="44"/>
        <v>#DIV/0!</v>
      </c>
      <c r="Z36" s="37" t="e">
        <f t="shared" si="44"/>
        <v>#DIV/0!</v>
      </c>
      <c r="AA36" s="37" t="e">
        <f t="shared" si="44"/>
        <v>#DIV/0!</v>
      </c>
      <c r="AB36" s="37" t="e">
        <f t="shared" si="44"/>
        <v>#DIV/0!</v>
      </c>
      <c r="AC36" s="37" t="e">
        <f t="shared" si="44"/>
        <v>#DIV/0!</v>
      </c>
      <c r="AD36" s="37" t="e">
        <f t="shared" si="44"/>
        <v>#DIV/0!</v>
      </c>
      <c r="AE36" s="37" t="e">
        <f t="shared" si="44"/>
        <v>#DIV/0!</v>
      </c>
      <c r="AF36" s="37" t="e">
        <f t="shared" ref="AF36:AL36" si="45">AF35/AF$32</f>
        <v>#DIV/0!</v>
      </c>
      <c r="AG36" s="37" t="e">
        <f t="shared" si="45"/>
        <v>#DIV/0!</v>
      </c>
      <c r="AH36" s="37" t="e">
        <f t="shared" si="45"/>
        <v>#DIV/0!</v>
      </c>
      <c r="AI36" s="37" t="e">
        <f t="shared" si="45"/>
        <v>#DIV/0!</v>
      </c>
      <c r="AJ36" s="37" t="e">
        <f t="shared" si="45"/>
        <v>#DIV/0!</v>
      </c>
      <c r="AK36" s="37" t="e">
        <f t="shared" si="45"/>
        <v>#DIV/0!</v>
      </c>
      <c r="AL36" s="37" t="e">
        <f t="shared" si="45"/>
        <v>#DIV/0!</v>
      </c>
      <c r="AM36" s="37" t="e">
        <f t="shared" si="44"/>
        <v>#DIV/0!</v>
      </c>
      <c r="AN36" s="37" t="e">
        <f t="shared" si="44"/>
        <v>#DIV/0!</v>
      </c>
      <c r="AO36" s="37" t="e">
        <f>AO35/AO$32</f>
        <v>#DIV/0!</v>
      </c>
      <c r="AP36">
        <v>1</v>
      </c>
    </row>
    <row r="37" spans="1:42">
      <c r="A37" s="33" t="s">
        <v>46</v>
      </c>
      <c r="B37" s="35">
        <f>SUM(C37:AO37)</f>
        <v>0</v>
      </c>
      <c r="C37" s="36">
        <f>SUMIF(Summary!$G:$G,'Seniors Vs Juniors '!C4,Summary!$R:$R)</f>
        <v>0</v>
      </c>
      <c r="D37" s="36">
        <f>SUMIF(Summary!$G:$G,'Seniors Vs Juniors '!D4,Summary!$R:$R)</f>
        <v>0</v>
      </c>
      <c r="E37" s="36">
        <f>SUMIF(Summary!$G:$G,'Seniors Vs Juniors '!E4,Summary!$R:$R)</f>
        <v>0</v>
      </c>
      <c r="F37" s="36">
        <f>SUMIF(Summary!$G:$G,'Seniors Vs Juniors '!F4,Summary!$R:$R)</f>
        <v>0</v>
      </c>
      <c r="G37" s="36">
        <f>SUMIF(Summary!$G:$G,'Seniors Vs Juniors '!G4,Summary!$R:$R)</f>
        <v>0</v>
      </c>
      <c r="H37" s="36">
        <f>SUMIF(Summary!$G:$G,'Seniors Vs Juniors '!H4,Summary!$R:$R)</f>
        <v>0</v>
      </c>
      <c r="I37" s="36">
        <f>SUMIF(Summary!$G:$G,'Seniors Vs Juniors '!I4,Summary!$R:$R)</f>
        <v>0</v>
      </c>
      <c r="J37" s="36">
        <f>SUMIF(Summary!$G:$G,'Seniors Vs Juniors '!J4,Summary!$R:$R)</f>
        <v>0</v>
      </c>
      <c r="K37" s="36">
        <f>SUMIF(Summary!$G:$G,'Seniors Vs Juniors '!K4,Summary!$R:$R)</f>
        <v>0</v>
      </c>
      <c r="L37" s="36">
        <f>SUMIF(Summary!$G:$G,'Seniors Vs Juniors '!L4,Summary!$R:$R)</f>
        <v>0</v>
      </c>
      <c r="M37" s="36">
        <f>SUMIF(Summary!$G:$G,'Seniors Vs Juniors '!M4,Summary!$R:$R)</f>
        <v>0</v>
      </c>
      <c r="N37" s="36">
        <f>SUMIF(Summary!$G:$G,'Seniors Vs Juniors '!N4,Summary!$R:$R)</f>
        <v>0</v>
      </c>
      <c r="O37" s="36">
        <f>SUMIF(Summary!$G:$G,'Seniors Vs Juniors '!O4,Summary!$R:$R)</f>
        <v>0</v>
      </c>
      <c r="P37" s="36">
        <f>SUMIF(Summary!$G:$G,'Seniors Vs Juniors '!P4,Summary!$R:$R)</f>
        <v>0</v>
      </c>
      <c r="Q37" s="36">
        <f>SUMIF(Summary!$G:$G,'Seniors Vs Juniors '!Q4,Summary!$R:$R)</f>
        <v>0</v>
      </c>
      <c r="R37" s="36">
        <f>SUMIF(Summary!$G:$G,'Seniors Vs Juniors '!R4,Summary!$R:$R)</f>
        <v>0</v>
      </c>
      <c r="S37" s="36">
        <f>SUMIF(Summary!$G:$G,'Seniors Vs Juniors '!S4,Summary!$R:$R)</f>
        <v>0</v>
      </c>
      <c r="T37" s="36">
        <f>SUMIF(Summary!$G:$G,'Seniors Vs Juniors '!T4,Summary!$R:$R)</f>
        <v>0</v>
      </c>
      <c r="U37" s="36">
        <f>SUMIF(Summary!$G:$G,'Seniors Vs Juniors '!U4,Summary!$R:$R)</f>
        <v>0</v>
      </c>
      <c r="V37" s="36">
        <f>SUMIF(Summary!$G:$G,'Seniors Vs Juniors '!V4,Summary!$R:$R)</f>
        <v>0</v>
      </c>
      <c r="W37" s="36">
        <f>SUMIF(Summary!$G:$G,'Seniors Vs Juniors '!W4,Summary!$R:$R)</f>
        <v>0</v>
      </c>
      <c r="X37" s="36">
        <f>SUMIF(Summary!$G:$G,'Seniors Vs Juniors '!X4,Summary!$R:$R)</f>
        <v>0</v>
      </c>
      <c r="Y37" s="36">
        <f>SUMIF(Summary!$G:$G,'Seniors Vs Juniors '!Y4,Summary!$R:$R)</f>
        <v>0</v>
      </c>
      <c r="Z37" s="36">
        <f>SUMIF(Summary!$G:$G,'Seniors Vs Juniors '!Z4,Summary!$R:$R)</f>
        <v>0</v>
      </c>
      <c r="AA37" s="36">
        <f>SUMIF(Summary!$G:$G,'Seniors Vs Juniors '!AA4,Summary!$R:$R)</f>
        <v>0</v>
      </c>
      <c r="AB37" s="36">
        <f>SUMIF(Summary!$G:$G,'Seniors Vs Juniors '!AB4,Summary!$R:$R)</f>
        <v>0</v>
      </c>
      <c r="AC37" s="36">
        <f>SUMIF(Summary!$G:$G,'Seniors Vs Juniors '!AC4,Summary!$R:$R)</f>
        <v>0</v>
      </c>
      <c r="AD37" s="36">
        <f>SUMIF(Summary!$G:$G,'Seniors Vs Juniors '!AD4,Summary!$R:$R)</f>
        <v>0</v>
      </c>
      <c r="AE37" s="36">
        <f>SUMIF(Summary!$G:$G,'Seniors Vs Juniors '!AE4,Summary!$R:$R)</f>
        <v>0</v>
      </c>
      <c r="AF37" s="36">
        <f>SUMIF(Summary!$G:$G,'Seniors Vs Juniors '!AF4,Summary!$R:$R)</f>
        <v>0</v>
      </c>
      <c r="AG37" s="36">
        <f>SUMIF(Summary!$G:$G,'Seniors Vs Juniors '!AG4,Summary!$R:$R)</f>
        <v>0</v>
      </c>
      <c r="AH37" s="36">
        <f>SUMIF(Summary!$G:$G,'Seniors Vs Juniors '!AH4,Summary!$R:$R)</f>
        <v>0</v>
      </c>
      <c r="AI37" s="36">
        <f>SUMIF(Summary!$G:$G,'Seniors Vs Juniors '!AI4,Summary!$R:$R)</f>
        <v>0</v>
      </c>
      <c r="AJ37" s="36">
        <f>SUMIF(Summary!$G:$G,'Seniors Vs Juniors '!AJ4,Summary!$R:$R)</f>
        <v>0</v>
      </c>
      <c r="AK37" s="36">
        <f>SUMIF(Summary!$G:$G,'Seniors Vs Juniors '!AK4,Summary!$R:$R)</f>
        <v>0</v>
      </c>
      <c r="AL37" s="36">
        <f>SUMIF(Summary!$G:$G,'Seniors Vs Juniors '!AL4,Summary!$R:$R)</f>
        <v>0</v>
      </c>
      <c r="AM37" s="36">
        <f>SUMIF(Summary!$G:$G,'Seniors Vs Juniors '!AM4,Summary!$R:$R)</f>
        <v>0</v>
      </c>
      <c r="AN37" s="36">
        <f>SUMIF(Summary!$G:$G,'Seniors Vs Juniors '!AN4,Summary!$R:$R)</f>
        <v>0</v>
      </c>
      <c r="AO37" s="36">
        <f>SUMIF(Summary!$G:$G,'Seniors Vs Juniors '!AO4,Summary!$R:$R)</f>
        <v>0</v>
      </c>
      <c r="AP37">
        <v>1</v>
      </c>
    </row>
    <row r="38" spans="1:42" ht="15.75">
      <c r="A38" s="34" t="s">
        <v>33</v>
      </c>
      <c r="B38" s="37" t="e">
        <f>B37/B$32</f>
        <v>#DIV/0!</v>
      </c>
      <c r="C38" s="37" t="e">
        <f>C37/C$32</f>
        <v>#DIV/0!</v>
      </c>
      <c r="D38" s="37" t="e">
        <f t="shared" ref="D38:J38" si="46">D37/D$32</f>
        <v>#DIV/0!</v>
      </c>
      <c r="E38" s="37" t="e">
        <f t="shared" si="46"/>
        <v>#DIV/0!</v>
      </c>
      <c r="F38" s="37" t="e">
        <f t="shared" si="46"/>
        <v>#DIV/0!</v>
      </c>
      <c r="G38" s="37" t="e">
        <f t="shared" si="46"/>
        <v>#DIV/0!</v>
      </c>
      <c r="H38" s="37" t="e">
        <f t="shared" si="46"/>
        <v>#DIV/0!</v>
      </c>
      <c r="I38" s="37" t="e">
        <f t="shared" si="46"/>
        <v>#DIV/0!</v>
      </c>
      <c r="J38" s="37" t="e">
        <f t="shared" si="46"/>
        <v>#DIV/0!</v>
      </c>
      <c r="K38" s="37" t="e">
        <f t="shared" ref="K38:V38" si="47">K37/K$32</f>
        <v>#DIV/0!</v>
      </c>
      <c r="L38" s="37" t="e">
        <f t="shared" si="47"/>
        <v>#DIV/0!</v>
      </c>
      <c r="M38" s="37" t="e">
        <f t="shared" si="47"/>
        <v>#DIV/0!</v>
      </c>
      <c r="N38" s="37" t="e">
        <f t="shared" si="47"/>
        <v>#DIV/0!</v>
      </c>
      <c r="O38" s="37" t="e">
        <f t="shared" si="47"/>
        <v>#DIV/0!</v>
      </c>
      <c r="P38" s="37" t="e">
        <f t="shared" si="47"/>
        <v>#DIV/0!</v>
      </c>
      <c r="Q38" s="37" t="e">
        <f t="shared" si="47"/>
        <v>#DIV/0!</v>
      </c>
      <c r="R38" s="37" t="e">
        <f t="shared" si="47"/>
        <v>#DIV/0!</v>
      </c>
      <c r="S38" s="37" t="e">
        <f t="shared" si="47"/>
        <v>#DIV/0!</v>
      </c>
      <c r="T38" s="37" t="e">
        <f t="shared" si="47"/>
        <v>#DIV/0!</v>
      </c>
      <c r="U38" s="37" t="e">
        <f t="shared" si="47"/>
        <v>#DIV/0!</v>
      </c>
      <c r="V38" s="37" t="e">
        <f t="shared" si="47"/>
        <v>#DIV/0!</v>
      </c>
      <c r="W38" s="37" t="e">
        <f t="shared" ref="W38:AN38" si="48">W37/W$32</f>
        <v>#DIV/0!</v>
      </c>
      <c r="X38" s="37" t="e">
        <f t="shared" si="48"/>
        <v>#DIV/0!</v>
      </c>
      <c r="Y38" s="37" t="e">
        <f t="shared" si="48"/>
        <v>#DIV/0!</v>
      </c>
      <c r="Z38" s="37" t="e">
        <f t="shared" si="48"/>
        <v>#DIV/0!</v>
      </c>
      <c r="AA38" s="37" t="e">
        <f t="shared" si="48"/>
        <v>#DIV/0!</v>
      </c>
      <c r="AB38" s="37" t="e">
        <f t="shared" si="48"/>
        <v>#DIV/0!</v>
      </c>
      <c r="AC38" s="37" t="e">
        <f t="shared" si="48"/>
        <v>#DIV/0!</v>
      </c>
      <c r="AD38" s="37" t="e">
        <f t="shared" si="48"/>
        <v>#DIV/0!</v>
      </c>
      <c r="AE38" s="37" t="e">
        <f t="shared" si="48"/>
        <v>#DIV/0!</v>
      </c>
      <c r="AF38" s="37" t="e">
        <f t="shared" ref="AF38:AL38" si="49">AF37/AF$32</f>
        <v>#DIV/0!</v>
      </c>
      <c r="AG38" s="37" t="e">
        <f t="shared" si="49"/>
        <v>#DIV/0!</v>
      </c>
      <c r="AH38" s="37" t="e">
        <f t="shared" si="49"/>
        <v>#DIV/0!</v>
      </c>
      <c r="AI38" s="37" t="e">
        <f t="shared" si="49"/>
        <v>#DIV/0!</v>
      </c>
      <c r="AJ38" s="37" t="e">
        <f t="shared" si="49"/>
        <v>#DIV/0!</v>
      </c>
      <c r="AK38" s="37" t="e">
        <f t="shared" si="49"/>
        <v>#DIV/0!</v>
      </c>
      <c r="AL38" s="37" t="e">
        <f t="shared" si="49"/>
        <v>#DIV/0!</v>
      </c>
      <c r="AM38" s="37" t="e">
        <f t="shared" si="48"/>
        <v>#DIV/0!</v>
      </c>
      <c r="AN38" s="37" t="e">
        <f t="shared" si="48"/>
        <v>#DIV/0!</v>
      </c>
      <c r="AO38" s="37" t="e">
        <f>AO37/AO$32</f>
        <v>#DIV/0!</v>
      </c>
      <c r="AP38">
        <v>1</v>
      </c>
    </row>
    <row r="39" spans="1:42">
      <c r="A39" s="33" t="s">
        <v>95</v>
      </c>
      <c r="B39" s="35">
        <f>SUM(C39:AO39)</f>
        <v>0</v>
      </c>
      <c r="C39" s="36">
        <f>SUMIF(Summary!$G:$G,'Seniors Vs Juniors '!C4,Summary!$U:$U)</f>
        <v>0</v>
      </c>
      <c r="D39" s="36">
        <f>SUMIF(Summary!$G:$G,'Seniors Vs Juniors '!D4,Summary!$U:$U)</f>
        <v>0</v>
      </c>
      <c r="E39" s="36">
        <f>SUMIF(Summary!$G:$G,'Seniors Vs Juniors '!E4,Summary!$U:$U)</f>
        <v>0</v>
      </c>
      <c r="F39" s="36">
        <f>SUMIF(Summary!$G:$G,'Seniors Vs Juniors '!F4,Summary!$U:$U)</f>
        <v>0</v>
      </c>
      <c r="G39" s="36">
        <f>SUMIF(Summary!$G:$G,'Seniors Vs Juniors '!G4,Summary!$U:$U)</f>
        <v>0</v>
      </c>
      <c r="H39" s="36">
        <f>SUMIF(Summary!$G:$G,'Seniors Vs Juniors '!H4,Summary!$U:$U)</f>
        <v>0</v>
      </c>
      <c r="I39" s="36">
        <f>SUMIF(Summary!$G:$G,'Seniors Vs Juniors '!I4,Summary!$U:$U)</f>
        <v>0</v>
      </c>
      <c r="J39" s="36">
        <f>SUMIF(Summary!$G:$G,'Seniors Vs Juniors '!J4,Summary!$U:$U)</f>
        <v>0</v>
      </c>
      <c r="K39" s="36">
        <f>SUMIF(Summary!$G:$G,'Seniors Vs Juniors '!K4,Summary!$U:$U)</f>
        <v>0</v>
      </c>
      <c r="L39" s="36">
        <f>SUMIF(Summary!$G:$G,'Seniors Vs Juniors '!L4,Summary!$U:$U)</f>
        <v>0</v>
      </c>
      <c r="M39" s="36">
        <f>SUMIF(Summary!$G:$G,'Seniors Vs Juniors '!M4,Summary!$U:$U)</f>
        <v>0</v>
      </c>
      <c r="N39" s="36">
        <f>SUMIF(Summary!$G:$G,'Seniors Vs Juniors '!N4,Summary!$U:$U)</f>
        <v>0</v>
      </c>
      <c r="O39" s="36">
        <f>SUMIF(Summary!$G:$G,'Seniors Vs Juniors '!O4,Summary!$U:$U)</f>
        <v>0</v>
      </c>
      <c r="P39" s="36">
        <f>SUMIF(Summary!$G:$G,'Seniors Vs Juniors '!P4,Summary!$U:$U)</f>
        <v>0</v>
      </c>
      <c r="Q39" s="36">
        <f>SUMIF(Summary!$G:$G,'Seniors Vs Juniors '!Q4,Summary!$U:$U)</f>
        <v>0</v>
      </c>
      <c r="R39" s="36">
        <f>SUMIF(Summary!$G:$G,'Seniors Vs Juniors '!R4,Summary!$U:$U)</f>
        <v>0</v>
      </c>
      <c r="S39" s="36">
        <f>SUMIF(Summary!$G:$G,'Seniors Vs Juniors '!S4,Summary!$U:$U)</f>
        <v>0</v>
      </c>
      <c r="T39" s="36">
        <f>SUMIF(Summary!$G:$G,'Seniors Vs Juniors '!T4,Summary!$U:$U)</f>
        <v>0</v>
      </c>
      <c r="U39" s="36">
        <f>SUMIF(Summary!$G:$G,'Seniors Vs Juniors '!U4,Summary!$U:$U)</f>
        <v>0</v>
      </c>
      <c r="V39" s="36">
        <f>SUMIF(Summary!$G:$G,'Seniors Vs Juniors '!V4,Summary!$U:$U)</f>
        <v>0</v>
      </c>
      <c r="W39" s="36">
        <f>SUMIF(Summary!$G:$G,'Seniors Vs Juniors '!W4,Summary!$U:$U)</f>
        <v>0</v>
      </c>
      <c r="X39" s="36">
        <f>SUMIF(Summary!$G:$G,'Seniors Vs Juniors '!X4,Summary!$U:$U)</f>
        <v>0</v>
      </c>
      <c r="Y39" s="36">
        <f>SUMIF(Summary!$G:$G,'Seniors Vs Juniors '!Y4,Summary!$U:$U)</f>
        <v>0</v>
      </c>
      <c r="Z39" s="36">
        <f>SUMIF(Summary!$G:$G,'Seniors Vs Juniors '!Z4,Summary!$U:$U)</f>
        <v>0</v>
      </c>
      <c r="AA39" s="36">
        <f>SUMIF(Summary!$G:$G,'Seniors Vs Juniors '!AA4,Summary!$U:$U)</f>
        <v>0</v>
      </c>
      <c r="AB39" s="36">
        <f>SUMIF(Summary!$G:$G,'Seniors Vs Juniors '!AB4,Summary!$U:$U)</f>
        <v>0</v>
      </c>
      <c r="AC39" s="36">
        <f>SUMIF(Summary!$G:$G,'Seniors Vs Juniors '!AC4,Summary!$U:$U)</f>
        <v>0</v>
      </c>
      <c r="AD39" s="36">
        <f>SUMIF(Summary!$G:$G,'Seniors Vs Juniors '!AD4,Summary!$U:$U)</f>
        <v>0</v>
      </c>
      <c r="AE39" s="36">
        <f>SUMIF(Summary!$G:$G,'Seniors Vs Juniors '!AE4,Summary!$U:$U)</f>
        <v>0</v>
      </c>
      <c r="AF39" s="36">
        <f>SUMIF(Summary!$G:$G,'Seniors Vs Juniors '!AF4,Summary!$U:$U)</f>
        <v>0</v>
      </c>
      <c r="AG39" s="36">
        <f>SUMIF(Summary!$G:$G,'Seniors Vs Juniors '!AG4,Summary!$U:$U)</f>
        <v>0</v>
      </c>
      <c r="AH39" s="36">
        <f>SUMIF(Summary!$G:$G,'Seniors Vs Juniors '!AH4,Summary!$U:$U)</f>
        <v>0</v>
      </c>
      <c r="AI39" s="36">
        <f>SUMIF(Summary!$G:$G,'Seniors Vs Juniors '!AI4,Summary!$U:$U)</f>
        <v>0</v>
      </c>
      <c r="AJ39" s="36">
        <f>SUMIF(Summary!$G:$G,'Seniors Vs Juniors '!AJ4,Summary!$U:$U)</f>
        <v>0</v>
      </c>
      <c r="AK39" s="36">
        <f>SUMIF(Summary!$G:$G,'Seniors Vs Juniors '!AK4,Summary!$U:$U)</f>
        <v>0</v>
      </c>
      <c r="AL39" s="36">
        <f>SUMIF(Summary!$G:$G,'Seniors Vs Juniors '!AL4,Summary!$U:$U)</f>
        <v>0</v>
      </c>
      <c r="AM39" s="36">
        <f>SUMIF(Summary!$G:$G,'Seniors Vs Juniors '!AM6,Summary!$R:$R)</f>
        <v>0</v>
      </c>
      <c r="AN39" s="36">
        <f>SUMIF(Summary!$G:$G,'Seniors Vs Juniors '!AN6,Summary!$R:$R)</f>
        <v>0</v>
      </c>
      <c r="AO39" s="36">
        <f>SUMIF(Summary!$G:$G,'Seniors Vs Juniors '!AO6,Summary!$R:$R)</f>
        <v>0</v>
      </c>
      <c r="AP39">
        <v>1</v>
      </c>
    </row>
    <row r="40" spans="1:42" ht="15.75">
      <c r="A40" s="34" t="s">
        <v>33</v>
      </c>
      <c r="B40" s="37" t="e">
        <f>B39/B$32</f>
        <v>#DIV/0!</v>
      </c>
      <c r="C40" s="37" t="e">
        <f>C39/C$32</f>
        <v>#DIV/0!</v>
      </c>
      <c r="D40" s="37" t="e">
        <f t="shared" ref="D40:J40" si="50">D39/D$32</f>
        <v>#DIV/0!</v>
      </c>
      <c r="E40" s="37" t="e">
        <f t="shared" si="50"/>
        <v>#DIV/0!</v>
      </c>
      <c r="F40" s="37" t="e">
        <f t="shared" si="50"/>
        <v>#DIV/0!</v>
      </c>
      <c r="G40" s="37" t="e">
        <f t="shared" si="50"/>
        <v>#DIV/0!</v>
      </c>
      <c r="H40" s="37" t="e">
        <f t="shared" si="50"/>
        <v>#DIV/0!</v>
      </c>
      <c r="I40" s="37" t="e">
        <f t="shared" si="50"/>
        <v>#DIV/0!</v>
      </c>
      <c r="J40" s="37" t="e">
        <f t="shared" si="50"/>
        <v>#DIV/0!</v>
      </c>
      <c r="K40" s="37" t="e">
        <f t="shared" ref="K40:V40" si="51">K39/K$32</f>
        <v>#DIV/0!</v>
      </c>
      <c r="L40" s="37" t="e">
        <f t="shared" si="51"/>
        <v>#DIV/0!</v>
      </c>
      <c r="M40" s="37" t="e">
        <f t="shared" si="51"/>
        <v>#DIV/0!</v>
      </c>
      <c r="N40" s="37" t="e">
        <f t="shared" si="51"/>
        <v>#DIV/0!</v>
      </c>
      <c r="O40" s="37" t="e">
        <f t="shared" si="51"/>
        <v>#DIV/0!</v>
      </c>
      <c r="P40" s="37" t="e">
        <f t="shared" si="51"/>
        <v>#DIV/0!</v>
      </c>
      <c r="Q40" s="37" t="e">
        <f t="shared" si="51"/>
        <v>#DIV/0!</v>
      </c>
      <c r="R40" s="37" t="e">
        <f t="shared" si="51"/>
        <v>#DIV/0!</v>
      </c>
      <c r="S40" s="37" t="e">
        <f t="shared" si="51"/>
        <v>#DIV/0!</v>
      </c>
      <c r="T40" s="37" t="e">
        <f t="shared" si="51"/>
        <v>#DIV/0!</v>
      </c>
      <c r="U40" s="37" t="e">
        <f t="shared" si="51"/>
        <v>#DIV/0!</v>
      </c>
      <c r="V40" s="37" t="e">
        <f t="shared" si="51"/>
        <v>#DIV/0!</v>
      </c>
      <c r="W40" s="37" t="e">
        <f t="shared" ref="W40:AE40" si="52">W39/W$32</f>
        <v>#DIV/0!</v>
      </c>
      <c r="X40" s="37" t="e">
        <f t="shared" si="52"/>
        <v>#DIV/0!</v>
      </c>
      <c r="Y40" s="37" t="e">
        <f t="shared" si="52"/>
        <v>#DIV/0!</v>
      </c>
      <c r="Z40" s="37" t="e">
        <f t="shared" si="52"/>
        <v>#DIV/0!</v>
      </c>
      <c r="AA40" s="37" t="e">
        <f t="shared" si="52"/>
        <v>#DIV/0!</v>
      </c>
      <c r="AB40" s="37" t="e">
        <f t="shared" si="52"/>
        <v>#DIV/0!</v>
      </c>
      <c r="AC40" s="37" t="e">
        <f t="shared" si="52"/>
        <v>#DIV/0!</v>
      </c>
      <c r="AD40" s="37" t="e">
        <f t="shared" si="52"/>
        <v>#DIV/0!</v>
      </c>
      <c r="AE40" s="37" t="e">
        <f t="shared" si="52"/>
        <v>#DIV/0!</v>
      </c>
      <c r="AF40" s="37" t="e">
        <f t="shared" ref="AF40:AL40" si="53">AF39/AF$32</f>
        <v>#DIV/0!</v>
      </c>
      <c r="AG40" s="37" t="e">
        <f t="shared" si="53"/>
        <v>#DIV/0!</v>
      </c>
      <c r="AH40" s="37" t="e">
        <f t="shared" si="53"/>
        <v>#DIV/0!</v>
      </c>
      <c r="AI40" s="37" t="e">
        <f t="shared" si="53"/>
        <v>#DIV/0!</v>
      </c>
      <c r="AJ40" s="37" t="e">
        <f t="shared" si="53"/>
        <v>#DIV/0!</v>
      </c>
      <c r="AK40" s="37" t="e">
        <f t="shared" si="53"/>
        <v>#DIV/0!</v>
      </c>
      <c r="AL40" s="37" t="e">
        <f t="shared" si="53"/>
        <v>#DIV/0!</v>
      </c>
      <c r="AM40" s="37" t="e">
        <f>AM39/AM$32</f>
        <v>#DIV/0!</v>
      </c>
      <c r="AN40" s="37" t="e">
        <f>AN39/AN$32</f>
        <v>#DIV/0!</v>
      </c>
      <c r="AO40" s="37" t="e">
        <f>AO39/AO$32</f>
        <v>#DIV/0!</v>
      </c>
      <c r="AP40">
        <v>1</v>
      </c>
    </row>
    <row r="41" spans="1:42" s="129" customFormat="1">
      <c r="A41" s="141" t="s">
        <v>47</v>
      </c>
      <c r="B41" s="126">
        <f>SUM(C41:AO41)</f>
        <v>0</v>
      </c>
      <c r="C41" s="126">
        <f>SUMIF(Summary!$G:$G,'Seniors Vs Juniors '!C4,Summary!$X:$X)</f>
        <v>0</v>
      </c>
      <c r="D41" s="126">
        <f>SUMIF(Summary!$G:$G,'Seniors Vs Juniors '!D4,Summary!$X:$X)</f>
        <v>0</v>
      </c>
      <c r="E41" s="126">
        <f>SUMIF(Summary!$G:$G,'Seniors Vs Juniors '!E4,Summary!$X:$X)</f>
        <v>0</v>
      </c>
      <c r="F41" s="126">
        <f>SUMIF(Summary!$G:$G,'Seniors Vs Juniors '!F4,Summary!$X:$X)</f>
        <v>0</v>
      </c>
      <c r="G41" s="126">
        <f>SUMIF(Summary!$G:$G,'Seniors Vs Juniors '!G4,Summary!$X:$X)</f>
        <v>0</v>
      </c>
      <c r="H41" s="126">
        <f>SUMIF(Summary!$G:$G,'Seniors Vs Juniors '!H4,Summary!$X:$X)</f>
        <v>0</v>
      </c>
      <c r="I41" s="126">
        <f>SUMIF(Summary!$G:$G,'Seniors Vs Juniors '!I4,Summary!$X:$X)</f>
        <v>0</v>
      </c>
      <c r="J41" s="126">
        <f>SUMIF(Summary!$G:$G,'Seniors Vs Juniors '!J4,Summary!$X:$X)</f>
        <v>0</v>
      </c>
      <c r="K41" s="126">
        <f>SUMIF(Summary!$G:$G,'Seniors Vs Juniors '!K4,Summary!$X:$X)</f>
        <v>0</v>
      </c>
      <c r="L41" s="126">
        <f>SUMIF(Summary!$G:$G,'Seniors Vs Juniors '!L4,Summary!$X:$X)</f>
        <v>0</v>
      </c>
      <c r="M41" s="126">
        <f>SUMIF(Summary!$G:$G,'Seniors Vs Juniors '!M4,Summary!$X:$X)</f>
        <v>0</v>
      </c>
      <c r="N41" s="126">
        <f>SUMIF(Summary!$G:$G,'Seniors Vs Juniors '!N4,Summary!$X:$X)</f>
        <v>0</v>
      </c>
      <c r="O41" s="126">
        <f>SUMIF(Summary!$G:$G,'Seniors Vs Juniors '!O4,Summary!$X:$X)</f>
        <v>0</v>
      </c>
      <c r="P41" s="126">
        <f>SUMIF(Summary!$G:$G,'Seniors Vs Juniors '!P4,Summary!$X:$X)</f>
        <v>0</v>
      </c>
      <c r="Q41" s="126">
        <f>SUMIF(Summary!$G:$G,'Seniors Vs Juniors '!Q4,Summary!$X:$X)</f>
        <v>0</v>
      </c>
      <c r="R41" s="126">
        <f>SUMIF(Summary!$G:$G,'Seniors Vs Juniors '!R4,Summary!$X:$X)</f>
        <v>0</v>
      </c>
      <c r="S41" s="126">
        <f>SUMIF(Summary!$G:$G,'Seniors Vs Juniors '!S4,Summary!$X:$X)</f>
        <v>0</v>
      </c>
      <c r="T41" s="126">
        <f>SUMIF(Summary!$G:$G,'Seniors Vs Juniors '!T4,Summary!$X:$X)</f>
        <v>0</v>
      </c>
      <c r="U41" s="126">
        <f>SUMIF(Summary!$G:$G,'Seniors Vs Juniors '!U4,Summary!$X:$X)</f>
        <v>0</v>
      </c>
      <c r="V41" s="126">
        <f>SUMIF(Summary!$G:$G,'Seniors Vs Juniors '!V4,Summary!$X:$X)</f>
        <v>0</v>
      </c>
      <c r="W41" s="126">
        <f>SUMIF(Summary!$G:$G,'Seniors Vs Juniors '!W4,Summary!$X:$X)</f>
        <v>0</v>
      </c>
      <c r="X41" s="126">
        <f>SUMIF(Summary!$G:$G,'Seniors Vs Juniors '!X4,Summary!$X:$X)</f>
        <v>0</v>
      </c>
      <c r="Y41" s="126">
        <f>SUMIF(Summary!$G:$G,'Seniors Vs Juniors '!Y4,Summary!$X:$X)</f>
        <v>0</v>
      </c>
      <c r="Z41" s="126">
        <f>SUMIF(Summary!$G:$G,'Seniors Vs Juniors '!Z4,Summary!$X:$X)</f>
        <v>0</v>
      </c>
      <c r="AA41" s="126">
        <f>SUMIF(Summary!$G:$G,'Seniors Vs Juniors '!AA4,Summary!$X:$X)</f>
        <v>0</v>
      </c>
      <c r="AB41" s="126">
        <f>SUMIF(Summary!$G:$G,'Seniors Vs Juniors '!AB4,Summary!$X:$X)</f>
        <v>0</v>
      </c>
      <c r="AC41" s="126">
        <f>SUMIF(Summary!$G:$G,'Seniors Vs Juniors '!AC4,Summary!$X:$X)</f>
        <v>0</v>
      </c>
      <c r="AD41" s="126">
        <f>SUMIF(Summary!$G:$G,'Seniors Vs Juniors '!AD4,Summary!$X:$X)</f>
        <v>0</v>
      </c>
      <c r="AE41" s="126">
        <f>SUMIF(Summary!$G:$G,'Seniors Vs Juniors '!AE4,Summary!$X:$X)</f>
        <v>0</v>
      </c>
      <c r="AF41" s="126">
        <f>SUMIF(Summary!$G:$G,'Seniors Vs Juniors '!AF4,Summary!$X:$X)</f>
        <v>0</v>
      </c>
      <c r="AG41" s="126">
        <f>SUMIF(Summary!$G:$G,'Seniors Vs Juniors '!AG4,Summary!$X:$X)</f>
        <v>0</v>
      </c>
      <c r="AH41" s="126">
        <f>SUMIF(Summary!$G:$G,'Seniors Vs Juniors '!AH4,Summary!$X:$X)</f>
        <v>0</v>
      </c>
      <c r="AI41" s="126">
        <f>SUMIF(Summary!$G:$G,'Seniors Vs Juniors '!AI4,Summary!$X:$X)</f>
        <v>0</v>
      </c>
      <c r="AJ41" s="126">
        <f>SUMIF(Summary!$G:$G,'Seniors Vs Juniors '!AJ4,Summary!$X:$X)</f>
        <v>0</v>
      </c>
      <c r="AK41" s="126">
        <f>SUMIF(Summary!$G:$G,'Seniors Vs Juniors '!AK4,Summary!$X:$X)</f>
        <v>0</v>
      </c>
      <c r="AL41" s="126">
        <f>SUMIF(Summary!$G:$G,'Seniors Vs Juniors '!AL4,Summary!$X:$X)</f>
        <v>0</v>
      </c>
      <c r="AM41" s="126">
        <f>SUMIF(Summary!$G:$G,'Seniors Vs Juniors '!AM4,Summary!$X:$X)</f>
        <v>0</v>
      </c>
      <c r="AN41" s="126">
        <f>SUMIF(Summary!$G:$G,'Seniors Vs Juniors '!AN4,Summary!$X:$X)</f>
        <v>0</v>
      </c>
      <c r="AO41" s="126">
        <f>SUMIF(Summary!$G:$G,'Seniors Vs Juniors '!AO4,Summary!$X:$X)</f>
        <v>0</v>
      </c>
      <c r="AP41" s="129">
        <v>1</v>
      </c>
    </row>
    <row r="42" spans="1:42" ht="15.75">
      <c r="A42" s="34" t="s">
        <v>33</v>
      </c>
      <c r="B42" s="37" t="e">
        <f>B41/B$32</f>
        <v>#DIV/0!</v>
      </c>
      <c r="C42" s="37" t="e">
        <f>C41/C$32</f>
        <v>#DIV/0!</v>
      </c>
      <c r="D42" s="37" t="e">
        <f t="shared" ref="D42:J42" si="54">D41/D$32</f>
        <v>#DIV/0!</v>
      </c>
      <c r="E42" s="37" t="e">
        <f t="shared" si="54"/>
        <v>#DIV/0!</v>
      </c>
      <c r="F42" s="37" t="e">
        <f t="shared" si="54"/>
        <v>#DIV/0!</v>
      </c>
      <c r="G42" s="37" t="e">
        <f t="shared" si="54"/>
        <v>#DIV/0!</v>
      </c>
      <c r="H42" s="37" t="e">
        <f t="shared" si="54"/>
        <v>#DIV/0!</v>
      </c>
      <c r="I42" s="37" t="e">
        <f t="shared" si="54"/>
        <v>#DIV/0!</v>
      </c>
      <c r="J42" s="37" t="e">
        <f t="shared" si="54"/>
        <v>#DIV/0!</v>
      </c>
      <c r="K42" s="37" t="e">
        <f t="shared" ref="K42:V42" si="55">K41/K$32</f>
        <v>#DIV/0!</v>
      </c>
      <c r="L42" s="37" t="e">
        <f t="shared" si="55"/>
        <v>#DIV/0!</v>
      </c>
      <c r="M42" s="37" t="e">
        <f t="shared" si="55"/>
        <v>#DIV/0!</v>
      </c>
      <c r="N42" s="37" t="e">
        <f t="shared" si="55"/>
        <v>#DIV/0!</v>
      </c>
      <c r="O42" s="37" t="e">
        <f t="shared" si="55"/>
        <v>#DIV/0!</v>
      </c>
      <c r="P42" s="37" t="e">
        <f t="shared" si="55"/>
        <v>#DIV/0!</v>
      </c>
      <c r="Q42" s="37" t="e">
        <f t="shared" si="55"/>
        <v>#DIV/0!</v>
      </c>
      <c r="R42" s="37" t="e">
        <f t="shared" si="55"/>
        <v>#DIV/0!</v>
      </c>
      <c r="S42" s="37" t="e">
        <f t="shared" si="55"/>
        <v>#DIV/0!</v>
      </c>
      <c r="T42" s="37" t="e">
        <f t="shared" si="55"/>
        <v>#DIV/0!</v>
      </c>
      <c r="U42" s="37" t="e">
        <f t="shared" si="55"/>
        <v>#DIV/0!</v>
      </c>
      <c r="V42" s="37" t="e">
        <f t="shared" si="55"/>
        <v>#DIV/0!</v>
      </c>
      <c r="W42" s="37" t="e">
        <f t="shared" ref="W42:AN42" si="56">W41/W$32</f>
        <v>#DIV/0!</v>
      </c>
      <c r="X42" s="37" t="e">
        <f t="shared" si="56"/>
        <v>#DIV/0!</v>
      </c>
      <c r="Y42" s="37" t="e">
        <f t="shared" si="56"/>
        <v>#DIV/0!</v>
      </c>
      <c r="Z42" s="37" t="e">
        <f t="shared" si="56"/>
        <v>#DIV/0!</v>
      </c>
      <c r="AA42" s="37" t="e">
        <f t="shared" si="56"/>
        <v>#DIV/0!</v>
      </c>
      <c r="AB42" s="37" t="e">
        <f t="shared" si="56"/>
        <v>#DIV/0!</v>
      </c>
      <c r="AC42" s="37" t="e">
        <f t="shared" si="56"/>
        <v>#DIV/0!</v>
      </c>
      <c r="AD42" s="37" t="e">
        <f t="shared" si="56"/>
        <v>#DIV/0!</v>
      </c>
      <c r="AE42" s="37" t="e">
        <f t="shared" si="56"/>
        <v>#DIV/0!</v>
      </c>
      <c r="AF42" s="37" t="e">
        <f t="shared" ref="AF42:AL42" si="57">AF41/AF$32</f>
        <v>#DIV/0!</v>
      </c>
      <c r="AG42" s="37" t="e">
        <f t="shared" si="57"/>
        <v>#DIV/0!</v>
      </c>
      <c r="AH42" s="37" t="e">
        <f t="shared" si="57"/>
        <v>#DIV/0!</v>
      </c>
      <c r="AI42" s="37" t="e">
        <f t="shared" si="57"/>
        <v>#DIV/0!</v>
      </c>
      <c r="AJ42" s="37" t="e">
        <f t="shared" si="57"/>
        <v>#DIV/0!</v>
      </c>
      <c r="AK42" s="37" t="e">
        <f t="shared" si="57"/>
        <v>#DIV/0!</v>
      </c>
      <c r="AL42" s="37" t="e">
        <f t="shared" si="57"/>
        <v>#DIV/0!</v>
      </c>
      <c r="AM42" s="37" t="e">
        <f t="shared" si="56"/>
        <v>#DIV/0!</v>
      </c>
      <c r="AN42" s="37" t="e">
        <f t="shared" si="56"/>
        <v>#DIV/0!</v>
      </c>
      <c r="AO42" s="37" t="e">
        <f>AO41/AO$32</f>
        <v>#DIV/0!</v>
      </c>
      <c r="AP42">
        <v>1</v>
      </c>
    </row>
    <row r="43" spans="1:42">
      <c r="AP43">
        <v>1</v>
      </c>
    </row>
    <row r="44" spans="1:42" hidden="1">
      <c r="A44" s="15"/>
    </row>
    <row r="45" spans="1:42" ht="15.75" hidden="1">
      <c r="A45" s="65"/>
    </row>
    <row r="46" spans="1:42" ht="15.75">
      <c r="A46" s="62" t="s">
        <v>48</v>
      </c>
      <c r="B46" s="42">
        <f>SUM(C46:AO46)</f>
        <v>0</v>
      </c>
      <c r="C46" s="42">
        <f>C47+C49+C51+C53+C55</f>
        <v>0</v>
      </c>
      <c r="D46" s="42">
        <f t="shared" ref="D46:U46" si="58">D47+D49+D51+D53+D55</f>
        <v>0</v>
      </c>
      <c r="E46" s="42">
        <f t="shared" si="58"/>
        <v>0</v>
      </c>
      <c r="F46" s="42">
        <f t="shared" si="58"/>
        <v>0</v>
      </c>
      <c r="G46" s="42">
        <f t="shared" si="58"/>
        <v>0</v>
      </c>
      <c r="H46" s="42">
        <f t="shared" si="58"/>
        <v>0</v>
      </c>
      <c r="I46" s="42">
        <f t="shared" si="58"/>
        <v>0</v>
      </c>
      <c r="J46" s="42">
        <f t="shared" si="58"/>
        <v>0</v>
      </c>
      <c r="K46" s="42">
        <f t="shared" si="58"/>
        <v>0</v>
      </c>
      <c r="L46" s="42">
        <f t="shared" si="58"/>
        <v>0</v>
      </c>
      <c r="M46" s="42">
        <f t="shared" si="58"/>
        <v>0</v>
      </c>
      <c r="N46" s="42">
        <f t="shared" si="58"/>
        <v>0</v>
      </c>
      <c r="O46" s="42">
        <f t="shared" si="58"/>
        <v>0</v>
      </c>
      <c r="P46" s="42">
        <f t="shared" si="58"/>
        <v>0</v>
      </c>
      <c r="Q46" s="42">
        <f t="shared" si="58"/>
        <v>0</v>
      </c>
      <c r="R46" s="42">
        <f t="shared" si="58"/>
        <v>0</v>
      </c>
      <c r="S46" s="42">
        <f t="shared" si="58"/>
        <v>0</v>
      </c>
      <c r="T46" s="42">
        <f t="shared" si="58"/>
        <v>0</v>
      </c>
      <c r="U46" s="42">
        <f t="shared" si="58"/>
        <v>0</v>
      </c>
      <c r="V46" s="42">
        <f>V47+V49+V51+V53+V55</f>
        <v>0</v>
      </c>
      <c r="W46" s="42">
        <f t="shared" ref="W46:AE46" si="59">W47+W49+W51+W53+W55</f>
        <v>0</v>
      </c>
      <c r="X46" s="42">
        <f t="shared" si="59"/>
        <v>0</v>
      </c>
      <c r="Y46" s="42">
        <f t="shared" si="59"/>
        <v>0</v>
      </c>
      <c r="Z46" s="42">
        <f t="shared" si="59"/>
        <v>0</v>
      </c>
      <c r="AA46" s="42">
        <f t="shared" si="59"/>
        <v>0</v>
      </c>
      <c r="AB46" s="42">
        <f t="shared" si="59"/>
        <v>0</v>
      </c>
      <c r="AC46" s="42">
        <f t="shared" si="59"/>
        <v>0</v>
      </c>
      <c r="AD46" s="42">
        <f t="shared" si="59"/>
        <v>0</v>
      </c>
      <c r="AE46" s="42">
        <f t="shared" si="59"/>
        <v>0</v>
      </c>
      <c r="AF46" s="42">
        <f t="shared" ref="AF46:AL46" si="60">AF47+AF49+AF51+AF53+AF55</f>
        <v>0</v>
      </c>
      <c r="AG46" s="42">
        <f t="shared" si="60"/>
        <v>0</v>
      </c>
      <c r="AH46" s="42">
        <f t="shared" si="60"/>
        <v>0</v>
      </c>
      <c r="AI46" s="42">
        <f t="shared" si="60"/>
        <v>0</v>
      </c>
      <c r="AJ46" s="42">
        <f t="shared" si="60"/>
        <v>0</v>
      </c>
      <c r="AK46" s="42">
        <f t="shared" si="60"/>
        <v>0</v>
      </c>
      <c r="AL46" s="42">
        <f t="shared" si="60"/>
        <v>0</v>
      </c>
      <c r="AM46" s="42">
        <f>AM47+AM49+AM51+AM55</f>
        <v>0</v>
      </c>
      <c r="AN46" s="42">
        <f>AN47+AN49+AN51+AN55</f>
        <v>0</v>
      </c>
      <c r="AO46" s="42">
        <f>AO47+AO49+AO51+AO55</f>
        <v>0</v>
      </c>
      <c r="AP46">
        <v>1</v>
      </c>
    </row>
    <row r="47" spans="1:42">
      <c r="A47" s="45" t="s">
        <v>49</v>
      </c>
      <c r="B47" s="46">
        <f>SUM(C47:AO47)</f>
        <v>0</v>
      </c>
      <c r="C47" s="47">
        <v>0</v>
      </c>
      <c r="D47" s="47">
        <v>0</v>
      </c>
      <c r="E47" s="47">
        <v>0</v>
      </c>
      <c r="F47" s="47">
        <v>0</v>
      </c>
      <c r="G47" s="47">
        <v>0</v>
      </c>
      <c r="H47" s="47">
        <v>0</v>
      </c>
      <c r="I47" s="47">
        <v>0</v>
      </c>
      <c r="J47" s="47">
        <v>0</v>
      </c>
      <c r="K47" s="47">
        <v>0</v>
      </c>
      <c r="L47" s="47">
        <v>0</v>
      </c>
      <c r="M47" s="47">
        <v>0</v>
      </c>
      <c r="N47" s="47">
        <v>0</v>
      </c>
      <c r="O47" s="47">
        <v>0</v>
      </c>
      <c r="P47" s="47">
        <v>0</v>
      </c>
      <c r="Q47" s="47">
        <v>0</v>
      </c>
      <c r="R47" s="47">
        <v>0</v>
      </c>
      <c r="S47" s="47">
        <v>0</v>
      </c>
      <c r="T47" s="47">
        <v>0</v>
      </c>
      <c r="U47" s="47">
        <v>0</v>
      </c>
      <c r="V47" s="47">
        <v>0</v>
      </c>
      <c r="W47" s="47">
        <v>0</v>
      </c>
      <c r="X47" s="47">
        <v>0</v>
      </c>
      <c r="Y47" s="47">
        <v>0</v>
      </c>
      <c r="Z47" s="47">
        <v>0</v>
      </c>
      <c r="AA47" s="47">
        <v>0</v>
      </c>
      <c r="AB47" s="47">
        <v>0</v>
      </c>
      <c r="AC47" s="47">
        <v>0</v>
      </c>
      <c r="AD47" s="47">
        <v>0</v>
      </c>
      <c r="AE47" s="47">
        <v>0</v>
      </c>
      <c r="AF47" s="47">
        <v>0</v>
      </c>
      <c r="AG47" s="47">
        <v>0</v>
      </c>
      <c r="AH47" s="47">
        <v>0</v>
      </c>
      <c r="AI47" s="47">
        <v>0</v>
      </c>
      <c r="AJ47" s="47">
        <v>0</v>
      </c>
      <c r="AK47" s="47">
        <v>0</v>
      </c>
      <c r="AL47" s="47">
        <v>0</v>
      </c>
      <c r="AM47" s="47">
        <v>0</v>
      </c>
      <c r="AN47" s="47">
        <v>0</v>
      </c>
      <c r="AO47" s="47">
        <v>0</v>
      </c>
      <c r="AP47">
        <v>1</v>
      </c>
    </row>
    <row r="48" spans="1:42" ht="15.75">
      <c r="A48" s="50" t="s">
        <v>33</v>
      </c>
      <c r="B48" s="48" t="e">
        <f t="shared" ref="B48:L48" si="61">B47/B$46</f>
        <v>#DIV/0!</v>
      </c>
      <c r="C48" s="48" t="e">
        <f t="shared" si="61"/>
        <v>#DIV/0!</v>
      </c>
      <c r="D48" s="48" t="e">
        <f t="shared" si="61"/>
        <v>#DIV/0!</v>
      </c>
      <c r="E48" s="48" t="e">
        <f t="shared" si="61"/>
        <v>#DIV/0!</v>
      </c>
      <c r="F48" s="48" t="e">
        <f t="shared" si="61"/>
        <v>#DIV/0!</v>
      </c>
      <c r="G48" s="48" t="e">
        <f t="shared" si="61"/>
        <v>#DIV/0!</v>
      </c>
      <c r="H48" s="48" t="e">
        <f t="shared" si="61"/>
        <v>#DIV/0!</v>
      </c>
      <c r="I48" s="48" t="e">
        <f t="shared" si="61"/>
        <v>#DIV/0!</v>
      </c>
      <c r="J48" s="48" t="e">
        <f t="shared" si="61"/>
        <v>#DIV/0!</v>
      </c>
      <c r="K48" s="48" t="e">
        <f t="shared" si="61"/>
        <v>#DIV/0!</v>
      </c>
      <c r="L48" s="48" t="e">
        <f t="shared" si="61"/>
        <v>#DIV/0!</v>
      </c>
      <c r="M48" s="48" t="e">
        <f t="shared" ref="M48:S48" si="62">M47/M$46</f>
        <v>#DIV/0!</v>
      </c>
      <c r="N48" s="48" t="e">
        <f t="shared" si="62"/>
        <v>#DIV/0!</v>
      </c>
      <c r="O48" s="48" t="e">
        <f t="shared" si="62"/>
        <v>#DIV/0!</v>
      </c>
      <c r="P48" s="48" t="e">
        <f t="shared" si="62"/>
        <v>#DIV/0!</v>
      </c>
      <c r="Q48" s="48" t="e">
        <f t="shared" si="62"/>
        <v>#DIV/0!</v>
      </c>
      <c r="R48" s="48" t="e">
        <f t="shared" si="62"/>
        <v>#DIV/0!</v>
      </c>
      <c r="S48" s="48" t="e">
        <f t="shared" si="62"/>
        <v>#DIV/0!</v>
      </c>
      <c r="T48" s="48" t="e">
        <f>T47/T$46</f>
        <v>#DIV/0!</v>
      </c>
      <c r="U48" s="48" t="e">
        <f>U47/U$46</f>
        <v>#DIV/0!</v>
      </c>
      <c r="V48" s="48" t="e">
        <f>V47/V$46</f>
        <v>#DIV/0!</v>
      </c>
      <c r="W48" s="48" t="e">
        <f t="shared" ref="W48:AN48" si="63">W47/W$46</f>
        <v>#DIV/0!</v>
      </c>
      <c r="X48" s="48" t="e">
        <f t="shared" si="63"/>
        <v>#DIV/0!</v>
      </c>
      <c r="Y48" s="48" t="e">
        <f t="shared" si="63"/>
        <v>#DIV/0!</v>
      </c>
      <c r="Z48" s="48" t="e">
        <f t="shared" si="63"/>
        <v>#DIV/0!</v>
      </c>
      <c r="AA48" s="48" t="e">
        <f t="shared" si="63"/>
        <v>#DIV/0!</v>
      </c>
      <c r="AB48" s="48" t="e">
        <f t="shared" si="63"/>
        <v>#DIV/0!</v>
      </c>
      <c r="AC48" s="48" t="e">
        <f t="shared" si="63"/>
        <v>#DIV/0!</v>
      </c>
      <c r="AD48" s="48" t="e">
        <f t="shared" si="63"/>
        <v>#DIV/0!</v>
      </c>
      <c r="AE48" s="48" t="e">
        <f t="shared" si="63"/>
        <v>#DIV/0!</v>
      </c>
      <c r="AF48" s="48" t="e">
        <f t="shared" ref="AF48:AL48" si="64">AF47/AF$46</f>
        <v>#DIV/0!</v>
      </c>
      <c r="AG48" s="48" t="e">
        <f t="shared" si="64"/>
        <v>#DIV/0!</v>
      </c>
      <c r="AH48" s="48" t="e">
        <f t="shared" si="64"/>
        <v>#DIV/0!</v>
      </c>
      <c r="AI48" s="48" t="e">
        <f t="shared" si="64"/>
        <v>#DIV/0!</v>
      </c>
      <c r="AJ48" s="48" t="e">
        <f t="shared" si="64"/>
        <v>#DIV/0!</v>
      </c>
      <c r="AK48" s="48" t="e">
        <f t="shared" si="64"/>
        <v>#DIV/0!</v>
      </c>
      <c r="AL48" s="48" t="e">
        <f t="shared" si="64"/>
        <v>#DIV/0!</v>
      </c>
      <c r="AM48" s="48" t="e">
        <f t="shared" si="63"/>
        <v>#DIV/0!</v>
      </c>
      <c r="AN48" s="48" t="e">
        <f t="shared" si="63"/>
        <v>#DIV/0!</v>
      </c>
      <c r="AO48" s="48" t="e">
        <f>AO47/AO$46</f>
        <v>#DIV/0!</v>
      </c>
      <c r="AP48">
        <v>1</v>
      </c>
    </row>
    <row r="49" spans="1:42">
      <c r="A49" s="45" t="s">
        <v>50</v>
      </c>
      <c r="B49" s="46">
        <f>SUM(C49:AO49)</f>
        <v>0</v>
      </c>
      <c r="C49" s="47">
        <f>SUMIF(Summary!$G:$G,'Seniors Vs Juniors '!C4,Summary!$P:$P)</f>
        <v>0</v>
      </c>
      <c r="D49" s="47">
        <f>SUMIF(Summary!$G:$G,'Seniors Vs Juniors '!D4,Summary!$P:$P)</f>
        <v>0</v>
      </c>
      <c r="E49" s="47">
        <f>SUMIF(Summary!$G:$G,'Seniors Vs Juniors '!E4,Summary!$P:$P)</f>
        <v>0</v>
      </c>
      <c r="F49" s="47">
        <f>SUMIF(Summary!$G:$G,'Seniors Vs Juniors '!F4,Summary!$P:$P)</f>
        <v>0</v>
      </c>
      <c r="G49" s="47">
        <f>SUMIF(Summary!$G:$G,'Seniors Vs Juniors '!G4,Summary!$P:$P)</f>
        <v>0</v>
      </c>
      <c r="H49" s="47">
        <f>SUMIF(Summary!$G:$G,'Seniors Vs Juniors '!H4,Summary!$P:$P)</f>
        <v>0</v>
      </c>
      <c r="I49" s="47">
        <f>SUMIF(Summary!$G:$G,'Seniors Vs Juniors '!I4,Summary!$P:$P)</f>
        <v>0</v>
      </c>
      <c r="J49" s="47">
        <f>SUMIF(Summary!$G:$G,'Seniors Vs Juniors '!J4,Summary!$P:$P)</f>
        <v>0</v>
      </c>
      <c r="K49" s="47">
        <f>SUMIF(Summary!$G:$G,'Seniors Vs Juniors '!K4,Summary!$P:$P)</f>
        <v>0</v>
      </c>
      <c r="L49" s="47">
        <f>SUMIF(Summary!$G:$G,'Seniors Vs Juniors '!L4,Summary!$P:$P)</f>
        <v>0</v>
      </c>
      <c r="M49" s="47">
        <f>SUMIF(Summary!$G:$G,'Seniors Vs Juniors '!M4,Summary!$P:$P)</f>
        <v>0</v>
      </c>
      <c r="N49" s="47">
        <f>SUMIF(Summary!$G:$G,'Seniors Vs Juniors '!N4,Summary!$P:$P)</f>
        <v>0</v>
      </c>
      <c r="O49" s="47">
        <f>SUMIF(Summary!$G:$G,'Seniors Vs Juniors '!O4,Summary!$P:$P)</f>
        <v>0</v>
      </c>
      <c r="P49" s="47">
        <f>SUMIF(Summary!$G:$G,'Seniors Vs Juniors '!P4,Summary!$P:$P)</f>
        <v>0</v>
      </c>
      <c r="Q49" s="47">
        <f>SUMIF(Summary!$G:$G,'Seniors Vs Juniors '!Q4,Summary!$P:$P)</f>
        <v>0</v>
      </c>
      <c r="R49" s="47">
        <f>SUMIF(Summary!$G:$G,'Seniors Vs Juniors '!R4,Summary!$P:$P)</f>
        <v>0</v>
      </c>
      <c r="S49" s="47">
        <f>SUMIF(Summary!$G:$G,'Seniors Vs Juniors '!S4,Summary!$P:$P)</f>
        <v>0</v>
      </c>
      <c r="T49" s="47">
        <f>SUMIF(Summary!$G:$G,'Seniors Vs Juniors '!T4,Summary!$P:$P)</f>
        <v>0</v>
      </c>
      <c r="U49" s="47">
        <f>SUMIF(Summary!$G:$G,'Seniors Vs Juniors '!U4,Summary!$P:$P)</f>
        <v>0</v>
      </c>
      <c r="V49" s="47">
        <f>SUMIF(Summary!$G:$G,'Seniors Vs Juniors '!V4,Summary!$P:$P)</f>
        <v>0</v>
      </c>
      <c r="W49" s="47">
        <f>SUMIF(Summary!$G:$G,'Seniors Vs Juniors '!W4,Summary!$P:$P)</f>
        <v>0</v>
      </c>
      <c r="X49" s="47">
        <f>SUMIF(Summary!$G:$G,'Seniors Vs Juniors '!X4,Summary!$P:$P)</f>
        <v>0</v>
      </c>
      <c r="Y49" s="47">
        <f>SUMIF(Summary!$G:$G,'Seniors Vs Juniors '!Y4,Summary!$P:$P)</f>
        <v>0</v>
      </c>
      <c r="Z49" s="47">
        <f>SUMIF(Summary!$G:$G,'Seniors Vs Juniors '!Z4,Summary!$P:$P)</f>
        <v>0</v>
      </c>
      <c r="AA49" s="47">
        <f>SUMIF(Summary!$G:$G,'Seniors Vs Juniors '!AA4,Summary!$P:$P)</f>
        <v>0</v>
      </c>
      <c r="AB49" s="47">
        <f>SUMIF(Summary!$G:$G,'Seniors Vs Juniors '!AB4,Summary!$P:$P)</f>
        <v>0</v>
      </c>
      <c r="AC49" s="47">
        <f>SUMIF(Summary!$G:$G,'Seniors Vs Juniors '!AC4,Summary!$P:$P)</f>
        <v>0</v>
      </c>
      <c r="AD49" s="47">
        <f>SUMIF(Summary!$G:$G,'Seniors Vs Juniors '!AD4,Summary!$P:$P)</f>
        <v>0</v>
      </c>
      <c r="AE49" s="47">
        <f>SUMIF(Summary!$G:$G,'Seniors Vs Juniors '!AE4,Summary!$P:$P)</f>
        <v>0</v>
      </c>
      <c r="AF49" s="47">
        <f>SUMIF(Summary!$G:$G,'Seniors Vs Juniors '!AF4,Summary!$P:$P)</f>
        <v>0</v>
      </c>
      <c r="AG49" s="47">
        <f>SUMIF(Summary!$G:$G,'Seniors Vs Juniors '!AG4,Summary!$P:$P)</f>
        <v>0</v>
      </c>
      <c r="AH49" s="47">
        <f>SUMIF(Summary!$G:$G,'Seniors Vs Juniors '!AH4,Summary!$P:$P)</f>
        <v>0</v>
      </c>
      <c r="AI49" s="47">
        <f>SUMIF(Summary!$G:$G,'Seniors Vs Juniors '!AI4,Summary!$P:$P)</f>
        <v>0</v>
      </c>
      <c r="AJ49" s="47">
        <f>SUMIF(Summary!$G:$G,'Seniors Vs Juniors '!AJ4,Summary!$P:$P)</f>
        <v>0</v>
      </c>
      <c r="AK49" s="47">
        <f>SUMIF(Summary!$G:$G,'Seniors Vs Juniors '!AK4,Summary!$P:$P)</f>
        <v>0</v>
      </c>
      <c r="AL49" s="47">
        <f>SUMIF(Summary!$G:$G,'Seniors Vs Juniors '!AL4,Summary!$P:$P)</f>
        <v>0</v>
      </c>
      <c r="AM49" s="47">
        <f>SUMIF(Summary!$G:$G,'Seniors Vs Juniors '!AM4,Summary!$P:$P)</f>
        <v>0</v>
      </c>
      <c r="AN49" s="47">
        <f>SUMIF(Summary!$G:$G,'Seniors Vs Juniors '!AN4,Summary!$P:$P)</f>
        <v>0</v>
      </c>
      <c r="AO49" s="47">
        <f>SUMIF(Summary!$G:$G,'Seniors Vs Juniors '!AO4,Summary!$P:$P)</f>
        <v>0</v>
      </c>
      <c r="AP49">
        <v>1</v>
      </c>
    </row>
    <row r="50" spans="1:42" ht="15.75">
      <c r="A50" s="50" t="s">
        <v>33</v>
      </c>
      <c r="B50" s="48" t="e">
        <f t="shared" ref="B50:L50" si="65">B49/B$46</f>
        <v>#DIV/0!</v>
      </c>
      <c r="C50" s="48" t="e">
        <f t="shared" si="65"/>
        <v>#DIV/0!</v>
      </c>
      <c r="D50" s="48" t="e">
        <f t="shared" si="65"/>
        <v>#DIV/0!</v>
      </c>
      <c r="E50" s="48" t="e">
        <f t="shared" si="65"/>
        <v>#DIV/0!</v>
      </c>
      <c r="F50" s="48" t="e">
        <f t="shared" si="65"/>
        <v>#DIV/0!</v>
      </c>
      <c r="G50" s="48" t="e">
        <f t="shared" si="65"/>
        <v>#DIV/0!</v>
      </c>
      <c r="H50" s="48" t="e">
        <f t="shared" si="65"/>
        <v>#DIV/0!</v>
      </c>
      <c r="I50" s="48" t="e">
        <f t="shared" si="65"/>
        <v>#DIV/0!</v>
      </c>
      <c r="J50" s="48" t="e">
        <f t="shared" si="65"/>
        <v>#DIV/0!</v>
      </c>
      <c r="K50" s="48" t="e">
        <f t="shared" si="65"/>
        <v>#DIV/0!</v>
      </c>
      <c r="L50" s="48" t="e">
        <f t="shared" si="65"/>
        <v>#DIV/0!</v>
      </c>
      <c r="M50" s="48" t="e">
        <f t="shared" ref="M50:S50" si="66">M49/M$46</f>
        <v>#DIV/0!</v>
      </c>
      <c r="N50" s="48" t="e">
        <f t="shared" si="66"/>
        <v>#DIV/0!</v>
      </c>
      <c r="O50" s="48" t="e">
        <f t="shared" si="66"/>
        <v>#DIV/0!</v>
      </c>
      <c r="P50" s="48" t="e">
        <f t="shared" si="66"/>
        <v>#DIV/0!</v>
      </c>
      <c r="Q50" s="48" t="e">
        <f t="shared" si="66"/>
        <v>#DIV/0!</v>
      </c>
      <c r="R50" s="48" t="e">
        <f t="shared" si="66"/>
        <v>#DIV/0!</v>
      </c>
      <c r="S50" s="48" t="e">
        <f t="shared" si="66"/>
        <v>#DIV/0!</v>
      </c>
      <c r="T50" s="48" t="e">
        <f>T49/T$46</f>
        <v>#DIV/0!</v>
      </c>
      <c r="U50" s="48" t="e">
        <f>U49/U$46</f>
        <v>#DIV/0!</v>
      </c>
      <c r="V50" s="48" t="e">
        <f>V49/V$46</f>
        <v>#DIV/0!</v>
      </c>
      <c r="W50" s="48" t="e">
        <f t="shared" ref="W50:AN50" si="67">W49/W$46</f>
        <v>#DIV/0!</v>
      </c>
      <c r="X50" s="48" t="e">
        <f t="shared" si="67"/>
        <v>#DIV/0!</v>
      </c>
      <c r="Y50" s="48" t="e">
        <f t="shared" si="67"/>
        <v>#DIV/0!</v>
      </c>
      <c r="Z50" s="48" t="e">
        <f t="shared" si="67"/>
        <v>#DIV/0!</v>
      </c>
      <c r="AA50" s="48" t="e">
        <f t="shared" si="67"/>
        <v>#DIV/0!</v>
      </c>
      <c r="AB50" s="48" t="e">
        <f t="shared" si="67"/>
        <v>#DIV/0!</v>
      </c>
      <c r="AC50" s="48" t="e">
        <f t="shared" si="67"/>
        <v>#DIV/0!</v>
      </c>
      <c r="AD50" s="48" t="e">
        <f t="shared" si="67"/>
        <v>#DIV/0!</v>
      </c>
      <c r="AE50" s="48" t="e">
        <f t="shared" si="67"/>
        <v>#DIV/0!</v>
      </c>
      <c r="AF50" s="48" t="e">
        <f t="shared" ref="AF50:AL50" si="68">AF49/AF$46</f>
        <v>#DIV/0!</v>
      </c>
      <c r="AG50" s="48" t="e">
        <f t="shared" si="68"/>
        <v>#DIV/0!</v>
      </c>
      <c r="AH50" s="48" t="e">
        <f t="shared" si="68"/>
        <v>#DIV/0!</v>
      </c>
      <c r="AI50" s="48" t="e">
        <f t="shared" si="68"/>
        <v>#DIV/0!</v>
      </c>
      <c r="AJ50" s="48" t="e">
        <f t="shared" si="68"/>
        <v>#DIV/0!</v>
      </c>
      <c r="AK50" s="48" t="e">
        <f t="shared" si="68"/>
        <v>#DIV/0!</v>
      </c>
      <c r="AL50" s="48" t="e">
        <f t="shared" si="68"/>
        <v>#DIV/0!</v>
      </c>
      <c r="AM50" s="48" t="e">
        <f t="shared" si="67"/>
        <v>#DIV/0!</v>
      </c>
      <c r="AN50" s="48" t="e">
        <f t="shared" si="67"/>
        <v>#DIV/0!</v>
      </c>
      <c r="AO50" s="48" t="e">
        <f>AO49/AO$46</f>
        <v>#DIV/0!</v>
      </c>
      <c r="AP50">
        <v>1</v>
      </c>
    </row>
    <row r="51" spans="1:42">
      <c r="A51" s="45" t="s">
        <v>51</v>
      </c>
      <c r="B51" s="46">
        <f>SUM(C51:AO51)</f>
        <v>0</v>
      </c>
      <c r="C51" s="47">
        <f>SUMIF(Summary!$G:$G,'Seniors Vs Juniors '!C4,Summary!$S:$S)</f>
        <v>0</v>
      </c>
      <c r="D51" s="47">
        <f>SUMIF(Summary!$G:$G,'Seniors Vs Juniors '!D4,Summary!$S:$S)</f>
        <v>0</v>
      </c>
      <c r="E51" s="47">
        <f>SUMIF(Summary!$G:$G,'Seniors Vs Juniors '!E4,Summary!$S:$S)</f>
        <v>0</v>
      </c>
      <c r="F51" s="47">
        <f>SUMIF(Summary!$G:$G,'Seniors Vs Juniors '!F4,Summary!$S:$S)</f>
        <v>0</v>
      </c>
      <c r="G51" s="47">
        <f>SUMIF(Summary!$G:$G,'Seniors Vs Juniors '!G4,Summary!$S:$S)</f>
        <v>0</v>
      </c>
      <c r="H51" s="47">
        <f>SUMIF(Summary!$G:$G,'Seniors Vs Juniors '!H4,Summary!$S:$S)</f>
        <v>0</v>
      </c>
      <c r="I51" s="47">
        <f>SUMIF(Summary!$G:$G,'Seniors Vs Juniors '!I4,Summary!$S:$S)</f>
        <v>0</v>
      </c>
      <c r="J51" s="47">
        <f>SUMIF(Summary!$G:$G,'Seniors Vs Juniors '!J4,Summary!$S:$S)</f>
        <v>0</v>
      </c>
      <c r="K51" s="47">
        <f>SUMIF(Summary!$G:$G,'Seniors Vs Juniors '!K4,Summary!$S:$S)</f>
        <v>0</v>
      </c>
      <c r="L51" s="47">
        <f>SUMIF(Summary!$G:$G,'Seniors Vs Juniors '!L4,Summary!$S:$S)</f>
        <v>0</v>
      </c>
      <c r="M51" s="47">
        <f>SUMIF(Summary!$G:$G,'Seniors Vs Juniors '!M4,Summary!$S:$S)</f>
        <v>0</v>
      </c>
      <c r="N51" s="47">
        <f>SUMIF(Summary!$G:$G,'Seniors Vs Juniors '!N4,Summary!$S:$S)</f>
        <v>0</v>
      </c>
      <c r="O51" s="47">
        <f>SUMIF(Summary!$G:$G,'Seniors Vs Juniors '!O4,Summary!$S:$S)</f>
        <v>0</v>
      </c>
      <c r="P51" s="47">
        <f>SUMIF(Summary!$G:$G,'Seniors Vs Juniors '!P4,Summary!$S:$S)</f>
        <v>0</v>
      </c>
      <c r="Q51" s="47">
        <f>SUMIF(Summary!$G:$G,'Seniors Vs Juniors '!Q4,Summary!$S:$S)</f>
        <v>0</v>
      </c>
      <c r="R51" s="47">
        <f>SUMIF(Summary!$G:$G,'Seniors Vs Juniors '!R4,Summary!$S:$S)</f>
        <v>0</v>
      </c>
      <c r="S51" s="47">
        <f>SUMIF(Summary!$G:$G,'Seniors Vs Juniors '!S4,Summary!$S:$S)</f>
        <v>0</v>
      </c>
      <c r="T51" s="47">
        <f>SUMIF(Summary!$G:$G,'Seniors Vs Juniors '!T4,Summary!$S:$S)</f>
        <v>0</v>
      </c>
      <c r="U51" s="47">
        <f>SUMIF(Summary!$G:$G,'Seniors Vs Juniors '!U4,Summary!$S:$S)</f>
        <v>0</v>
      </c>
      <c r="V51" s="47">
        <f>SUMIF(Summary!$G:$G,'Seniors Vs Juniors '!V4,Summary!$S:$S)</f>
        <v>0</v>
      </c>
      <c r="W51" s="47">
        <f>SUMIF(Summary!$G:$G,'Seniors Vs Juniors '!W4,Summary!$S:$S)</f>
        <v>0</v>
      </c>
      <c r="X51" s="47">
        <f>SUMIF(Summary!$G:$G,'Seniors Vs Juniors '!X4,Summary!$S:$S)</f>
        <v>0</v>
      </c>
      <c r="Y51" s="47">
        <f>SUMIF(Summary!$G:$G,'Seniors Vs Juniors '!Y4,Summary!$S:$S)</f>
        <v>0</v>
      </c>
      <c r="Z51" s="47">
        <f>SUMIF(Summary!$G:$G,'Seniors Vs Juniors '!Z4,Summary!$S:$S)</f>
        <v>0</v>
      </c>
      <c r="AA51" s="47">
        <f>SUMIF(Summary!$G:$G,'Seniors Vs Juniors '!AA4,Summary!$S:$S)</f>
        <v>0</v>
      </c>
      <c r="AB51" s="47">
        <f>SUMIF(Summary!$G:$G,'Seniors Vs Juniors '!AB4,Summary!$S:$S)</f>
        <v>0</v>
      </c>
      <c r="AC51" s="47">
        <f>SUMIF(Summary!$G:$G,'Seniors Vs Juniors '!AC4,Summary!$S:$S)</f>
        <v>0</v>
      </c>
      <c r="AD51" s="47">
        <f>SUMIF(Summary!$G:$G,'Seniors Vs Juniors '!AD4,Summary!$S:$S)</f>
        <v>0</v>
      </c>
      <c r="AE51" s="47">
        <f>SUMIF(Summary!$G:$G,'Seniors Vs Juniors '!AE4,Summary!$S:$S)</f>
        <v>0</v>
      </c>
      <c r="AF51" s="47">
        <f>SUMIF(Summary!$G:$G,'Seniors Vs Juniors '!AF4,Summary!$S:$S)</f>
        <v>0</v>
      </c>
      <c r="AG51" s="47">
        <f>SUMIF(Summary!$G:$G,'Seniors Vs Juniors '!AG4,Summary!$S:$S)</f>
        <v>0</v>
      </c>
      <c r="AH51" s="47">
        <f>SUMIF(Summary!$G:$G,'Seniors Vs Juniors '!AH4,Summary!$S:$S)</f>
        <v>0</v>
      </c>
      <c r="AI51" s="47">
        <f>SUMIF(Summary!$G:$G,'Seniors Vs Juniors '!AI4,Summary!$S:$S)</f>
        <v>0</v>
      </c>
      <c r="AJ51" s="47">
        <f>SUMIF(Summary!$G:$G,'Seniors Vs Juniors '!AJ4,Summary!$S:$S)</f>
        <v>0</v>
      </c>
      <c r="AK51" s="47">
        <f>SUMIF(Summary!$G:$G,'Seniors Vs Juniors '!AK4,Summary!$S:$S)</f>
        <v>0</v>
      </c>
      <c r="AL51" s="47">
        <f>SUMIF(Summary!$G:$G,'Seniors Vs Juniors '!AL4,Summary!$S:$S)</f>
        <v>0</v>
      </c>
      <c r="AM51" s="47">
        <f>SUMIF(Summary!$G:$G,'Seniors Vs Juniors '!AM4,Summary!$S:$S)</f>
        <v>0</v>
      </c>
      <c r="AN51" s="47">
        <f>SUMIF(Summary!$G:$G,'Seniors Vs Juniors '!AN4,Summary!$S:$S)</f>
        <v>0</v>
      </c>
      <c r="AO51" s="47">
        <f>SUMIF(Summary!$G:$G,'Seniors Vs Juniors '!AO4,Summary!$S:$S)</f>
        <v>0</v>
      </c>
      <c r="AP51">
        <v>1</v>
      </c>
    </row>
    <row r="52" spans="1:42" ht="15.75">
      <c r="A52" s="50" t="s">
        <v>33</v>
      </c>
      <c r="B52" s="48" t="e">
        <f t="shared" ref="B52:L52" si="69">B51/B$46</f>
        <v>#DIV/0!</v>
      </c>
      <c r="C52" s="48" t="e">
        <f t="shared" si="69"/>
        <v>#DIV/0!</v>
      </c>
      <c r="D52" s="48" t="e">
        <f t="shared" si="69"/>
        <v>#DIV/0!</v>
      </c>
      <c r="E52" s="48" t="e">
        <f t="shared" si="69"/>
        <v>#DIV/0!</v>
      </c>
      <c r="F52" s="48" t="e">
        <f t="shared" si="69"/>
        <v>#DIV/0!</v>
      </c>
      <c r="G52" s="48" t="e">
        <f t="shared" si="69"/>
        <v>#DIV/0!</v>
      </c>
      <c r="H52" s="48" t="e">
        <f t="shared" si="69"/>
        <v>#DIV/0!</v>
      </c>
      <c r="I52" s="48" t="e">
        <f t="shared" si="69"/>
        <v>#DIV/0!</v>
      </c>
      <c r="J52" s="48" t="e">
        <f t="shared" si="69"/>
        <v>#DIV/0!</v>
      </c>
      <c r="K52" s="48" t="e">
        <f t="shared" si="69"/>
        <v>#DIV/0!</v>
      </c>
      <c r="L52" s="48" t="e">
        <f t="shared" si="69"/>
        <v>#DIV/0!</v>
      </c>
      <c r="M52" s="48" t="e">
        <f t="shared" ref="M52:S52" si="70">M51/M$46</f>
        <v>#DIV/0!</v>
      </c>
      <c r="N52" s="48" t="e">
        <f t="shared" si="70"/>
        <v>#DIV/0!</v>
      </c>
      <c r="O52" s="48" t="e">
        <f t="shared" si="70"/>
        <v>#DIV/0!</v>
      </c>
      <c r="P52" s="48" t="e">
        <f t="shared" si="70"/>
        <v>#DIV/0!</v>
      </c>
      <c r="Q52" s="48" t="e">
        <f t="shared" si="70"/>
        <v>#DIV/0!</v>
      </c>
      <c r="R52" s="48" t="e">
        <f t="shared" si="70"/>
        <v>#DIV/0!</v>
      </c>
      <c r="S52" s="48" t="e">
        <f t="shared" si="70"/>
        <v>#DIV/0!</v>
      </c>
      <c r="T52" s="48" t="e">
        <f>T51/T$46</f>
        <v>#DIV/0!</v>
      </c>
      <c r="U52" s="48" t="e">
        <f>U51/U$46</f>
        <v>#DIV/0!</v>
      </c>
      <c r="V52" s="48" t="e">
        <f>V51/V$46</f>
        <v>#DIV/0!</v>
      </c>
      <c r="W52" s="48" t="e">
        <f t="shared" ref="W52:AN52" si="71">W51/W$46</f>
        <v>#DIV/0!</v>
      </c>
      <c r="X52" s="48" t="e">
        <f t="shared" si="71"/>
        <v>#DIV/0!</v>
      </c>
      <c r="Y52" s="48" t="e">
        <f t="shared" si="71"/>
        <v>#DIV/0!</v>
      </c>
      <c r="Z52" s="48" t="e">
        <f t="shared" si="71"/>
        <v>#DIV/0!</v>
      </c>
      <c r="AA52" s="48" t="e">
        <f t="shared" si="71"/>
        <v>#DIV/0!</v>
      </c>
      <c r="AB52" s="48" t="e">
        <f t="shared" si="71"/>
        <v>#DIV/0!</v>
      </c>
      <c r="AC52" s="48" t="e">
        <f t="shared" si="71"/>
        <v>#DIV/0!</v>
      </c>
      <c r="AD52" s="48" t="e">
        <f t="shared" si="71"/>
        <v>#DIV/0!</v>
      </c>
      <c r="AE52" s="48" t="e">
        <f t="shared" si="71"/>
        <v>#DIV/0!</v>
      </c>
      <c r="AF52" s="48" t="e">
        <f t="shared" ref="AF52:AL52" si="72">AF51/AF$46</f>
        <v>#DIV/0!</v>
      </c>
      <c r="AG52" s="48" t="e">
        <f t="shared" si="72"/>
        <v>#DIV/0!</v>
      </c>
      <c r="AH52" s="48" t="e">
        <f t="shared" si="72"/>
        <v>#DIV/0!</v>
      </c>
      <c r="AI52" s="48" t="e">
        <f t="shared" si="72"/>
        <v>#DIV/0!</v>
      </c>
      <c r="AJ52" s="48" t="e">
        <f t="shared" si="72"/>
        <v>#DIV/0!</v>
      </c>
      <c r="AK52" s="48" t="e">
        <f t="shared" si="72"/>
        <v>#DIV/0!</v>
      </c>
      <c r="AL52" s="48" t="e">
        <f t="shared" si="72"/>
        <v>#DIV/0!</v>
      </c>
      <c r="AM52" s="48" t="e">
        <f t="shared" si="71"/>
        <v>#DIV/0!</v>
      </c>
      <c r="AN52" s="48" t="e">
        <f t="shared" si="71"/>
        <v>#DIV/0!</v>
      </c>
      <c r="AO52" s="48" t="e">
        <f>AO51/AO$46</f>
        <v>#DIV/0!</v>
      </c>
      <c r="AP52">
        <v>1</v>
      </c>
    </row>
    <row r="53" spans="1:42">
      <c r="A53" s="45" t="s">
        <v>96</v>
      </c>
      <c r="B53" s="46">
        <f>SUM(C53:AO53)</f>
        <v>0</v>
      </c>
      <c r="C53" s="47">
        <f>SUMIF(Summary!$G:$G,'Seniors Vs Juniors '!C4,Summary!$V:$V)</f>
        <v>0</v>
      </c>
      <c r="D53" s="47">
        <f>SUMIF(Summary!$G:$G,'Seniors Vs Juniors '!D4,Summary!$V:$V)</f>
        <v>0</v>
      </c>
      <c r="E53" s="47">
        <f>SUMIF(Summary!$G:$G,'Seniors Vs Juniors '!E4,Summary!$V:$V)</f>
        <v>0</v>
      </c>
      <c r="F53" s="47">
        <f>SUMIF(Summary!$G:$G,'Seniors Vs Juniors '!F4,Summary!$V:$V)</f>
        <v>0</v>
      </c>
      <c r="G53" s="47">
        <f>SUMIF(Summary!$G:$G,'Seniors Vs Juniors '!G4,Summary!$V:$V)</f>
        <v>0</v>
      </c>
      <c r="H53" s="47">
        <f>SUMIF(Summary!$G:$G,'Seniors Vs Juniors '!H4,Summary!$V:$V)</f>
        <v>0</v>
      </c>
      <c r="I53" s="47">
        <f>SUMIF(Summary!$G:$G,'Seniors Vs Juniors '!I4,Summary!$V:$V)</f>
        <v>0</v>
      </c>
      <c r="J53" s="47">
        <f>SUMIF(Summary!$G:$G,'Seniors Vs Juniors '!J4,Summary!$V:$V)</f>
        <v>0</v>
      </c>
      <c r="K53" s="47">
        <f>SUMIF(Summary!$G:$G,'Seniors Vs Juniors '!K4,Summary!$V:$V)</f>
        <v>0</v>
      </c>
      <c r="L53" s="47">
        <f>SUMIF(Summary!$G:$G,'Seniors Vs Juniors '!L4,Summary!$V:$V)</f>
        <v>0</v>
      </c>
      <c r="M53" s="47">
        <f>SUMIF(Summary!$G:$G,'Seniors Vs Juniors '!M4,Summary!$V:$V)</f>
        <v>0</v>
      </c>
      <c r="N53" s="47">
        <f>SUMIF(Summary!$G:$G,'Seniors Vs Juniors '!N4,Summary!$V:$V)</f>
        <v>0</v>
      </c>
      <c r="O53" s="47">
        <f>SUMIF(Summary!$G:$G,'Seniors Vs Juniors '!O4,Summary!$V:$V)</f>
        <v>0</v>
      </c>
      <c r="P53" s="47">
        <f>SUMIF(Summary!$G:$G,'Seniors Vs Juniors '!P4,Summary!$V:$V)</f>
        <v>0</v>
      </c>
      <c r="Q53" s="47">
        <f>SUMIF(Summary!$G:$G,'Seniors Vs Juniors '!Q4,Summary!$V:$V)</f>
        <v>0</v>
      </c>
      <c r="R53" s="47">
        <f>SUMIF(Summary!$G:$G,'Seniors Vs Juniors '!R4,Summary!$V:$V)</f>
        <v>0</v>
      </c>
      <c r="S53" s="47">
        <f>SUMIF(Summary!$G:$G,'Seniors Vs Juniors '!S4,Summary!$V:$V)</f>
        <v>0</v>
      </c>
      <c r="T53" s="47">
        <f>SUMIF(Summary!$G:$G,'Seniors Vs Juniors '!T4,Summary!$V:$V)</f>
        <v>0</v>
      </c>
      <c r="U53" s="47">
        <f>SUMIF(Summary!$G:$G,'Seniors Vs Juniors '!U4,Summary!$V:$V)</f>
        <v>0</v>
      </c>
      <c r="V53" s="47">
        <f>SUMIF(Summary!$G:$G,'Seniors Vs Juniors '!V4,Summary!$V:$V)</f>
        <v>0</v>
      </c>
      <c r="W53" s="47">
        <f>SUMIF(Summary!$G:$G,'Seniors Vs Juniors '!W4,Summary!$V:$V)</f>
        <v>0</v>
      </c>
      <c r="X53" s="47">
        <f>SUMIF(Summary!$G:$G,'Seniors Vs Juniors '!X4,Summary!$V:$V)</f>
        <v>0</v>
      </c>
      <c r="Y53" s="47">
        <f>SUMIF(Summary!$G:$G,'Seniors Vs Juniors '!Y4,Summary!$V:$V)</f>
        <v>0</v>
      </c>
      <c r="Z53" s="47">
        <f>SUMIF(Summary!$G:$G,'Seniors Vs Juniors '!Z4,Summary!$V:$V)</f>
        <v>0</v>
      </c>
      <c r="AA53" s="47">
        <f>SUMIF(Summary!$G:$G,'Seniors Vs Juniors '!AA4,Summary!$V:$V)</f>
        <v>0</v>
      </c>
      <c r="AB53" s="47">
        <f>SUMIF(Summary!$G:$G,'Seniors Vs Juniors '!AB4,Summary!$V:$V)</f>
        <v>0</v>
      </c>
      <c r="AC53" s="47">
        <f>SUMIF(Summary!$G:$G,'Seniors Vs Juniors '!AC4,Summary!$V:$V)</f>
        <v>0</v>
      </c>
      <c r="AD53" s="47">
        <f>SUMIF(Summary!$G:$G,'Seniors Vs Juniors '!AD4,Summary!$V:$V)</f>
        <v>0</v>
      </c>
      <c r="AE53" s="47">
        <f>SUMIF(Summary!$G:$G,'Seniors Vs Juniors '!AE4,Summary!$V:$V)</f>
        <v>0</v>
      </c>
      <c r="AF53" s="47">
        <f>SUMIF(Summary!$G:$G,'Seniors Vs Juniors '!AF4,Summary!$V:$V)</f>
        <v>0</v>
      </c>
      <c r="AG53" s="47">
        <f>SUMIF(Summary!$G:$G,'Seniors Vs Juniors '!AG4,Summary!$V:$V)</f>
        <v>0</v>
      </c>
      <c r="AH53" s="47">
        <f>SUMIF(Summary!$G:$G,'Seniors Vs Juniors '!AH4,Summary!$V:$V)</f>
        <v>0</v>
      </c>
      <c r="AI53" s="47">
        <f>SUMIF(Summary!$G:$G,'Seniors Vs Juniors '!AI4,Summary!$V:$V)</f>
        <v>0</v>
      </c>
      <c r="AJ53" s="47">
        <f>SUMIF(Summary!$G:$G,'Seniors Vs Juniors '!AJ4,Summary!$V:$V)</f>
        <v>0</v>
      </c>
      <c r="AK53" s="47">
        <f>SUMIF(Summary!$G:$G,'Seniors Vs Juniors '!AK4,Summary!$V:$V)</f>
        <v>0</v>
      </c>
      <c r="AL53" s="47">
        <f>SUMIF(Summary!$G:$G,'Seniors Vs Juniors '!AL4,Summary!$V:$V)</f>
        <v>0</v>
      </c>
      <c r="AM53" s="47">
        <f>SUMIF(Summary!$G:$G,'Seniors Vs Juniors '!AM6,Summary!$S:$S)</f>
        <v>0</v>
      </c>
      <c r="AN53" s="47">
        <f>SUMIF(Summary!$G:$G,'Seniors Vs Juniors '!AN6,Summary!$S:$S)</f>
        <v>0</v>
      </c>
      <c r="AO53" s="47">
        <f>SUMIF(Summary!$G:$G,'Seniors Vs Juniors '!AO6,Summary!$S:$S)</f>
        <v>0</v>
      </c>
      <c r="AP53">
        <v>1</v>
      </c>
    </row>
    <row r="54" spans="1:42" ht="15.75">
      <c r="A54" s="50" t="s">
        <v>33</v>
      </c>
      <c r="B54" s="48" t="e">
        <f t="shared" ref="B54:V54" si="73">B53/B$46</f>
        <v>#DIV/0!</v>
      </c>
      <c r="C54" s="48" t="e">
        <f t="shared" si="73"/>
        <v>#DIV/0!</v>
      </c>
      <c r="D54" s="48" t="e">
        <f t="shared" si="73"/>
        <v>#DIV/0!</v>
      </c>
      <c r="E54" s="48" t="e">
        <f t="shared" si="73"/>
        <v>#DIV/0!</v>
      </c>
      <c r="F54" s="48" t="e">
        <f t="shared" si="73"/>
        <v>#DIV/0!</v>
      </c>
      <c r="G54" s="48" t="e">
        <f t="shared" si="73"/>
        <v>#DIV/0!</v>
      </c>
      <c r="H54" s="48" t="e">
        <f t="shared" si="73"/>
        <v>#DIV/0!</v>
      </c>
      <c r="I54" s="48" t="e">
        <f t="shared" si="73"/>
        <v>#DIV/0!</v>
      </c>
      <c r="J54" s="48" t="e">
        <f t="shared" si="73"/>
        <v>#DIV/0!</v>
      </c>
      <c r="K54" s="48" t="e">
        <f t="shared" si="73"/>
        <v>#DIV/0!</v>
      </c>
      <c r="L54" s="48" t="e">
        <f t="shared" si="73"/>
        <v>#DIV/0!</v>
      </c>
      <c r="M54" s="48" t="e">
        <f t="shared" si="73"/>
        <v>#DIV/0!</v>
      </c>
      <c r="N54" s="48" t="e">
        <f t="shared" si="73"/>
        <v>#DIV/0!</v>
      </c>
      <c r="O54" s="48" t="e">
        <f t="shared" si="73"/>
        <v>#DIV/0!</v>
      </c>
      <c r="P54" s="48" t="e">
        <f t="shared" si="73"/>
        <v>#DIV/0!</v>
      </c>
      <c r="Q54" s="48" t="e">
        <f t="shared" si="73"/>
        <v>#DIV/0!</v>
      </c>
      <c r="R54" s="48" t="e">
        <f t="shared" si="73"/>
        <v>#DIV/0!</v>
      </c>
      <c r="S54" s="48" t="e">
        <f t="shared" si="73"/>
        <v>#DIV/0!</v>
      </c>
      <c r="T54" s="48" t="e">
        <f t="shared" si="73"/>
        <v>#DIV/0!</v>
      </c>
      <c r="U54" s="48" t="e">
        <f t="shared" si="73"/>
        <v>#DIV/0!</v>
      </c>
      <c r="V54" s="48" t="e">
        <f t="shared" si="73"/>
        <v>#DIV/0!</v>
      </c>
      <c r="W54" s="48" t="e">
        <f t="shared" ref="W54:AN54" si="74">W53/W$46</f>
        <v>#DIV/0!</v>
      </c>
      <c r="X54" s="48" t="e">
        <f t="shared" si="74"/>
        <v>#DIV/0!</v>
      </c>
      <c r="Y54" s="48" t="e">
        <f t="shared" si="74"/>
        <v>#DIV/0!</v>
      </c>
      <c r="Z54" s="48" t="e">
        <f t="shared" si="74"/>
        <v>#DIV/0!</v>
      </c>
      <c r="AA54" s="48" t="e">
        <f t="shared" si="74"/>
        <v>#DIV/0!</v>
      </c>
      <c r="AB54" s="48" t="e">
        <f t="shared" si="74"/>
        <v>#DIV/0!</v>
      </c>
      <c r="AC54" s="48" t="e">
        <f t="shared" si="74"/>
        <v>#DIV/0!</v>
      </c>
      <c r="AD54" s="48" t="e">
        <f t="shared" si="74"/>
        <v>#DIV/0!</v>
      </c>
      <c r="AE54" s="48" t="e">
        <f t="shared" si="74"/>
        <v>#DIV/0!</v>
      </c>
      <c r="AF54" s="48" t="e">
        <f t="shared" ref="AF54:AL54" si="75">AF53/AF$46</f>
        <v>#DIV/0!</v>
      </c>
      <c r="AG54" s="48" t="e">
        <f t="shared" si="75"/>
        <v>#DIV/0!</v>
      </c>
      <c r="AH54" s="48" t="e">
        <f t="shared" si="75"/>
        <v>#DIV/0!</v>
      </c>
      <c r="AI54" s="48" t="e">
        <f t="shared" si="75"/>
        <v>#DIV/0!</v>
      </c>
      <c r="AJ54" s="48" t="e">
        <f t="shared" si="75"/>
        <v>#DIV/0!</v>
      </c>
      <c r="AK54" s="48" t="e">
        <f t="shared" si="75"/>
        <v>#DIV/0!</v>
      </c>
      <c r="AL54" s="48" t="e">
        <f t="shared" si="75"/>
        <v>#DIV/0!</v>
      </c>
      <c r="AM54" s="48" t="e">
        <f t="shared" si="74"/>
        <v>#DIV/0!</v>
      </c>
      <c r="AN54" s="48" t="e">
        <f t="shared" si="74"/>
        <v>#DIV/0!</v>
      </c>
      <c r="AO54" s="48" t="e">
        <f>AO53/AO$46</f>
        <v>#DIV/0!</v>
      </c>
      <c r="AP54">
        <v>1</v>
      </c>
    </row>
    <row r="55" spans="1:42" s="129" customFormat="1">
      <c r="A55" s="127" t="s">
        <v>52</v>
      </c>
      <c r="B55" s="128">
        <f>SUM(C55:AO55)</f>
        <v>0</v>
      </c>
      <c r="C55" s="128">
        <f>SUMIF(Summary!$G:$G,'Seniors Vs Juniors '!C4,Summary!$Y:$Y)</f>
        <v>0</v>
      </c>
      <c r="D55" s="128">
        <f>SUMIF(Summary!$G:$G,'Seniors Vs Juniors '!D4,Summary!$Y:$Y)</f>
        <v>0</v>
      </c>
      <c r="E55" s="128">
        <f>SUMIF(Summary!$G:$G,'Seniors Vs Juniors '!E4,Summary!$Y:$Y)</f>
        <v>0</v>
      </c>
      <c r="F55" s="128">
        <f>SUMIF(Summary!$G:$G,'Seniors Vs Juniors '!F4,Summary!$Y:$Y)</f>
        <v>0</v>
      </c>
      <c r="G55" s="128">
        <f>SUMIF(Summary!$G:$G,'Seniors Vs Juniors '!G4,Summary!$Y:$Y)</f>
        <v>0</v>
      </c>
      <c r="H55" s="128">
        <f>SUMIF(Summary!$G:$G,'Seniors Vs Juniors '!H4,Summary!$Y:$Y)</f>
        <v>0</v>
      </c>
      <c r="I55" s="128">
        <f>SUMIF(Summary!$G:$G,'Seniors Vs Juniors '!I4,Summary!$Y:$Y)</f>
        <v>0</v>
      </c>
      <c r="J55" s="128">
        <f>SUMIF(Summary!$G:$G,'Seniors Vs Juniors '!J4,Summary!$Y:$Y)</f>
        <v>0</v>
      </c>
      <c r="K55" s="128">
        <f>SUMIF(Summary!$G:$G,'Seniors Vs Juniors '!K4,Summary!$Y:$Y)</f>
        <v>0</v>
      </c>
      <c r="L55" s="128">
        <f>SUMIF(Summary!$G:$G,'Seniors Vs Juniors '!L4,Summary!$Y:$Y)</f>
        <v>0</v>
      </c>
      <c r="M55" s="128">
        <f>SUMIF(Summary!$G:$G,'Seniors Vs Juniors '!M4,Summary!$Y:$Y)</f>
        <v>0</v>
      </c>
      <c r="N55" s="128">
        <f>SUMIF(Summary!$G:$G,'Seniors Vs Juniors '!N4,Summary!$Y:$Y)</f>
        <v>0</v>
      </c>
      <c r="O55" s="128">
        <f>SUMIF(Summary!$G:$G,'Seniors Vs Juniors '!O4,Summary!$Y:$Y)</f>
        <v>0</v>
      </c>
      <c r="P55" s="128">
        <f>SUMIF(Summary!$G:$G,'Seniors Vs Juniors '!P4,Summary!$Y:$Y)</f>
        <v>0</v>
      </c>
      <c r="Q55" s="128">
        <f>SUMIF(Summary!$G:$G,'Seniors Vs Juniors '!Q4,Summary!$Y:$Y)</f>
        <v>0</v>
      </c>
      <c r="R55" s="128">
        <f>SUMIF(Summary!$G:$G,'Seniors Vs Juniors '!R4,Summary!$Y:$Y)</f>
        <v>0</v>
      </c>
      <c r="S55" s="128">
        <f>SUMIF(Summary!$G:$G,'Seniors Vs Juniors '!S4,Summary!$Y:$Y)</f>
        <v>0</v>
      </c>
      <c r="T55" s="128">
        <f>SUMIF(Summary!$G:$G,'Seniors Vs Juniors '!T4,Summary!$Y:$Y)</f>
        <v>0</v>
      </c>
      <c r="U55" s="128">
        <f>SUMIF(Summary!$G:$G,'Seniors Vs Juniors '!U4,Summary!$Y:$Y)</f>
        <v>0</v>
      </c>
      <c r="V55" s="128">
        <f>SUMIF(Summary!$G:$G,'Seniors Vs Juniors '!V4,Summary!$Y:$Y)</f>
        <v>0</v>
      </c>
      <c r="W55" s="128">
        <f>SUMIF(Summary!$G:$G,'Seniors Vs Juniors '!W4,Summary!$Y:$Y)</f>
        <v>0</v>
      </c>
      <c r="X55" s="128">
        <f>SUMIF(Summary!$G:$G,'Seniors Vs Juniors '!X4,Summary!$Y:$Y)</f>
        <v>0</v>
      </c>
      <c r="Y55" s="128">
        <f>SUMIF(Summary!$G:$G,'Seniors Vs Juniors '!Y4,Summary!$Y:$Y)</f>
        <v>0</v>
      </c>
      <c r="Z55" s="128">
        <f>SUMIF(Summary!$G:$G,'Seniors Vs Juniors '!Z4,Summary!$Y:$Y)</f>
        <v>0</v>
      </c>
      <c r="AA55" s="128">
        <f>SUMIF(Summary!$G:$G,'Seniors Vs Juniors '!AA4,Summary!$Y:$Y)</f>
        <v>0</v>
      </c>
      <c r="AB55" s="128">
        <f>SUMIF(Summary!$G:$G,'Seniors Vs Juniors '!AB4,Summary!$Y:$Y)</f>
        <v>0</v>
      </c>
      <c r="AC55" s="128">
        <f>SUMIF(Summary!$G:$G,'Seniors Vs Juniors '!AC4,Summary!$Y:$Y)</f>
        <v>0</v>
      </c>
      <c r="AD55" s="128">
        <f>SUMIF(Summary!$G:$G,'Seniors Vs Juniors '!AD4,Summary!$Y:$Y)</f>
        <v>0</v>
      </c>
      <c r="AE55" s="128">
        <f>SUMIF(Summary!$G:$G,'Seniors Vs Juniors '!AE4,Summary!$Y:$Y)</f>
        <v>0</v>
      </c>
      <c r="AF55" s="128">
        <f>SUMIF(Summary!$G:$G,'Seniors Vs Juniors '!AF4,Summary!$Y:$Y)</f>
        <v>0</v>
      </c>
      <c r="AG55" s="128">
        <f>SUMIF(Summary!$G:$G,'Seniors Vs Juniors '!AG4,Summary!$Y:$Y)</f>
        <v>0</v>
      </c>
      <c r="AH55" s="128">
        <f>SUMIF(Summary!$G:$G,'Seniors Vs Juniors '!AH4,Summary!$Y:$Y)</f>
        <v>0</v>
      </c>
      <c r="AI55" s="128">
        <f>SUMIF(Summary!$G:$G,'Seniors Vs Juniors '!AI4,Summary!$Y:$Y)</f>
        <v>0</v>
      </c>
      <c r="AJ55" s="128">
        <f>SUMIF(Summary!$G:$G,'Seniors Vs Juniors '!AJ4,Summary!$Y:$Y)</f>
        <v>0</v>
      </c>
      <c r="AK55" s="128">
        <f>SUMIF(Summary!$G:$G,'Seniors Vs Juniors '!AK4,Summary!$Y:$Y)</f>
        <v>0</v>
      </c>
      <c r="AL55" s="128">
        <f>SUMIF(Summary!$G:$G,'Seniors Vs Juniors '!AL4,Summary!$Y:$Y)</f>
        <v>0</v>
      </c>
      <c r="AM55" s="128">
        <f>SUMIF(Summary!$G:$G,'Seniors Vs Juniors '!AM4,Summary!$Y:$Y)</f>
        <v>0</v>
      </c>
      <c r="AN55" s="128">
        <f>SUMIF(Summary!$G:$G,'Seniors Vs Juniors '!AN4,Summary!$Y:$Y)</f>
        <v>0</v>
      </c>
      <c r="AO55" s="128">
        <f>SUMIF(Summary!$G:$G,'Seniors Vs Juniors '!AO4,Summary!$Y:$Y)</f>
        <v>0</v>
      </c>
      <c r="AP55" s="129">
        <v>1</v>
      </c>
    </row>
    <row r="56" spans="1:42" ht="15.75">
      <c r="A56" s="50" t="s">
        <v>33</v>
      </c>
      <c r="B56" s="48" t="e">
        <f t="shared" ref="B56:L56" si="76">B55/B$46</f>
        <v>#DIV/0!</v>
      </c>
      <c r="C56" s="48" t="e">
        <f t="shared" si="76"/>
        <v>#DIV/0!</v>
      </c>
      <c r="D56" s="48" t="e">
        <f t="shared" si="76"/>
        <v>#DIV/0!</v>
      </c>
      <c r="E56" s="48" t="e">
        <f t="shared" si="76"/>
        <v>#DIV/0!</v>
      </c>
      <c r="F56" s="48" t="e">
        <f t="shared" si="76"/>
        <v>#DIV/0!</v>
      </c>
      <c r="G56" s="48" t="e">
        <f t="shared" si="76"/>
        <v>#DIV/0!</v>
      </c>
      <c r="H56" s="48" t="e">
        <f t="shared" si="76"/>
        <v>#DIV/0!</v>
      </c>
      <c r="I56" s="48" t="e">
        <f t="shared" si="76"/>
        <v>#DIV/0!</v>
      </c>
      <c r="J56" s="48" t="e">
        <f t="shared" si="76"/>
        <v>#DIV/0!</v>
      </c>
      <c r="K56" s="48" t="e">
        <f t="shared" si="76"/>
        <v>#DIV/0!</v>
      </c>
      <c r="L56" s="48" t="e">
        <f t="shared" si="76"/>
        <v>#DIV/0!</v>
      </c>
      <c r="M56" s="48" t="e">
        <f t="shared" ref="M56:S56" si="77">M55/M$46</f>
        <v>#DIV/0!</v>
      </c>
      <c r="N56" s="48" t="e">
        <f t="shared" si="77"/>
        <v>#DIV/0!</v>
      </c>
      <c r="O56" s="48" t="e">
        <f t="shared" si="77"/>
        <v>#DIV/0!</v>
      </c>
      <c r="P56" s="48" t="e">
        <f t="shared" si="77"/>
        <v>#DIV/0!</v>
      </c>
      <c r="Q56" s="48" t="e">
        <f t="shared" si="77"/>
        <v>#DIV/0!</v>
      </c>
      <c r="R56" s="48" t="e">
        <f t="shared" si="77"/>
        <v>#DIV/0!</v>
      </c>
      <c r="S56" s="48" t="e">
        <f t="shared" si="77"/>
        <v>#DIV/0!</v>
      </c>
      <c r="T56" s="48" t="e">
        <f>T55/T$46</f>
        <v>#DIV/0!</v>
      </c>
      <c r="U56" s="48" t="e">
        <f>U55/U$46</f>
        <v>#DIV/0!</v>
      </c>
      <c r="V56" s="48" t="e">
        <f>V55/V$46</f>
        <v>#DIV/0!</v>
      </c>
      <c r="W56" s="48" t="e">
        <f t="shared" ref="W56:AN56" si="78">W55/W$46</f>
        <v>#DIV/0!</v>
      </c>
      <c r="X56" s="48" t="e">
        <f t="shared" si="78"/>
        <v>#DIV/0!</v>
      </c>
      <c r="Y56" s="48" t="e">
        <f t="shared" si="78"/>
        <v>#DIV/0!</v>
      </c>
      <c r="Z56" s="48" t="e">
        <f t="shared" si="78"/>
        <v>#DIV/0!</v>
      </c>
      <c r="AA56" s="48" t="e">
        <f t="shared" si="78"/>
        <v>#DIV/0!</v>
      </c>
      <c r="AB56" s="48" t="e">
        <f t="shared" si="78"/>
        <v>#DIV/0!</v>
      </c>
      <c r="AC56" s="48" t="e">
        <f t="shared" si="78"/>
        <v>#DIV/0!</v>
      </c>
      <c r="AD56" s="48" t="e">
        <f t="shared" si="78"/>
        <v>#DIV/0!</v>
      </c>
      <c r="AE56" s="48" t="e">
        <f t="shared" si="78"/>
        <v>#DIV/0!</v>
      </c>
      <c r="AF56" s="48" t="e">
        <f t="shared" ref="AF56:AL56" si="79">AF55/AF$46</f>
        <v>#DIV/0!</v>
      </c>
      <c r="AG56" s="48" t="e">
        <f t="shared" si="79"/>
        <v>#DIV/0!</v>
      </c>
      <c r="AH56" s="48" t="e">
        <f t="shared" si="79"/>
        <v>#DIV/0!</v>
      </c>
      <c r="AI56" s="48" t="e">
        <f t="shared" si="79"/>
        <v>#DIV/0!</v>
      </c>
      <c r="AJ56" s="48" t="e">
        <f t="shared" si="79"/>
        <v>#DIV/0!</v>
      </c>
      <c r="AK56" s="48" t="e">
        <f t="shared" si="79"/>
        <v>#DIV/0!</v>
      </c>
      <c r="AL56" s="48" t="e">
        <f t="shared" si="79"/>
        <v>#DIV/0!</v>
      </c>
      <c r="AM56" s="48" t="e">
        <f t="shared" si="78"/>
        <v>#DIV/0!</v>
      </c>
      <c r="AN56" s="48" t="e">
        <f t="shared" si="78"/>
        <v>#DIV/0!</v>
      </c>
      <c r="AO56" s="48" t="e">
        <f>AO55/AO$46</f>
        <v>#DIV/0!</v>
      </c>
      <c r="AP56">
        <v>1</v>
      </c>
    </row>
    <row r="57" spans="1:42" ht="15.75">
      <c r="A57" s="66"/>
      <c r="AP57">
        <v>1</v>
      </c>
    </row>
    <row r="58" spans="1:42" ht="15.75">
      <c r="A58" s="62" t="s">
        <v>53</v>
      </c>
      <c r="B58" s="42">
        <f>SUM(C58:AO58)</f>
        <v>0</v>
      </c>
      <c r="C58" s="42">
        <f>C59+C61+C63+C65+C67</f>
        <v>0</v>
      </c>
      <c r="D58" s="42">
        <f t="shared" ref="D58:AO58" si="80">D59+D61+D63+D65+D67</f>
        <v>0</v>
      </c>
      <c r="E58" s="42">
        <f t="shared" si="80"/>
        <v>0</v>
      </c>
      <c r="F58" s="42">
        <f t="shared" si="80"/>
        <v>0</v>
      </c>
      <c r="G58" s="42">
        <f t="shared" si="80"/>
        <v>0</v>
      </c>
      <c r="H58" s="42">
        <f t="shared" si="80"/>
        <v>0</v>
      </c>
      <c r="I58" s="42">
        <f t="shared" si="80"/>
        <v>0</v>
      </c>
      <c r="J58" s="42">
        <f t="shared" si="80"/>
        <v>0</v>
      </c>
      <c r="K58" s="42">
        <f t="shared" si="80"/>
        <v>0</v>
      </c>
      <c r="L58" s="42">
        <f t="shared" si="80"/>
        <v>0</v>
      </c>
      <c r="M58" s="42">
        <f t="shared" si="80"/>
        <v>0</v>
      </c>
      <c r="N58" s="42">
        <f t="shared" si="80"/>
        <v>0</v>
      </c>
      <c r="O58" s="42">
        <f t="shared" si="80"/>
        <v>0</v>
      </c>
      <c r="P58" s="42">
        <f t="shared" si="80"/>
        <v>0</v>
      </c>
      <c r="Q58" s="42">
        <f t="shared" si="80"/>
        <v>0</v>
      </c>
      <c r="R58" s="42">
        <f t="shared" si="80"/>
        <v>0</v>
      </c>
      <c r="S58" s="42">
        <f t="shared" si="80"/>
        <v>0</v>
      </c>
      <c r="T58" s="42">
        <f t="shared" si="80"/>
        <v>0</v>
      </c>
      <c r="U58" s="42">
        <f t="shared" si="80"/>
        <v>0</v>
      </c>
      <c r="V58" s="42">
        <f>V59+V61+V63+V65+V67</f>
        <v>0</v>
      </c>
      <c r="W58" s="42">
        <f t="shared" ref="W58:AN58" si="81">W59+W61+W63+W65+W67</f>
        <v>0</v>
      </c>
      <c r="X58" s="42">
        <f t="shared" si="81"/>
        <v>0</v>
      </c>
      <c r="Y58" s="42">
        <f t="shared" si="81"/>
        <v>0</v>
      </c>
      <c r="Z58" s="42">
        <f t="shared" si="81"/>
        <v>0</v>
      </c>
      <c r="AA58" s="42">
        <f t="shared" si="81"/>
        <v>0</v>
      </c>
      <c r="AB58" s="42">
        <f t="shared" si="81"/>
        <v>0</v>
      </c>
      <c r="AC58" s="42">
        <f t="shared" si="81"/>
        <v>0</v>
      </c>
      <c r="AD58" s="42">
        <f t="shared" si="81"/>
        <v>0</v>
      </c>
      <c r="AE58" s="42">
        <f t="shared" si="81"/>
        <v>0</v>
      </c>
      <c r="AF58" s="42">
        <f t="shared" ref="AF58:AL58" si="82">AF59+AF61+AF63+AF65+AF67</f>
        <v>0</v>
      </c>
      <c r="AG58" s="42">
        <f t="shared" si="82"/>
        <v>0</v>
      </c>
      <c r="AH58" s="42">
        <f t="shared" si="82"/>
        <v>0</v>
      </c>
      <c r="AI58" s="42">
        <f t="shared" si="82"/>
        <v>0</v>
      </c>
      <c r="AJ58" s="42">
        <f t="shared" si="82"/>
        <v>0</v>
      </c>
      <c r="AK58" s="42">
        <f t="shared" si="82"/>
        <v>0</v>
      </c>
      <c r="AL58" s="42">
        <f t="shared" si="82"/>
        <v>0</v>
      </c>
      <c r="AM58" s="42">
        <f t="shared" si="81"/>
        <v>0</v>
      </c>
      <c r="AN58" s="42">
        <f t="shared" si="81"/>
        <v>0</v>
      </c>
      <c r="AO58" s="42">
        <f t="shared" si="80"/>
        <v>0</v>
      </c>
      <c r="AP58">
        <v>1</v>
      </c>
    </row>
    <row r="59" spans="1:42">
      <c r="A59" s="45" t="s">
        <v>54</v>
      </c>
      <c r="B59" s="46">
        <f>SUM(C59:AO59)</f>
        <v>0</v>
      </c>
      <c r="C59" s="47">
        <f>SUMIF(Summary!$G:$G,'Seniors Vs Juniors '!C4,Summary!$N:$N)</f>
        <v>0</v>
      </c>
      <c r="D59" s="47">
        <f>SUMIF(Summary!$G:$G,'Seniors Vs Juniors '!D4,Summary!$N:$N)</f>
        <v>0</v>
      </c>
      <c r="E59" s="47">
        <f>SUMIF(Summary!$G:$G,'Seniors Vs Juniors '!E4,Summary!$N:$N)</f>
        <v>0</v>
      </c>
      <c r="F59" s="47">
        <f>SUMIF(Summary!$G:$G,'Seniors Vs Juniors '!F4,Summary!$N:$N)</f>
        <v>0</v>
      </c>
      <c r="G59" s="47">
        <f>SUMIF(Summary!$G:$G,'Seniors Vs Juniors '!G4,Summary!$N:$N)</f>
        <v>0</v>
      </c>
      <c r="H59" s="47">
        <f>SUMIF(Summary!$G:$G,'Seniors Vs Juniors '!H4,Summary!$N:$N)</f>
        <v>0</v>
      </c>
      <c r="I59" s="47">
        <f>SUMIF(Summary!$G:$G,'Seniors Vs Juniors '!I4,Summary!$N:$N)</f>
        <v>0</v>
      </c>
      <c r="J59" s="47">
        <f>SUMIF(Summary!$G:$G,'Seniors Vs Juniors '!J4,Summary!$N:$N)</f>
        <v>0</v>
      </c>
      <c r="K59" s="47">
        <f>SUMIF(Summary!$G:$G,'Seniors Vs Juniors '!K4,Summary!$N:$N)</f>
        <v>0</v>
      </c>
      <c r="L59" s="47">
        <f>SUMIF(Summary!$G:$G,'Seniors Vs Juniors '!L4,Summary!$N:$N)</f>
        <v>0</v>
      </c>
      <c r="M59" s="47">
        <f>SUMIF(Summary!$G:$G,'Seniors Vs Juniors '!M4,Summary!$N:$N)</f>
        <v>0</v>
      </c>
      <c r="N59" s="47">
        <f>SUMIF(Summary!$G:$G,'Seniors Vs Juniors '!N4,Summary!$N:$N)</f>
        <v>0</v>
      </c>
      <c r="O59" s="47">
        <f>SUMIF(Summary!$G:$G,'Seniors Vs Juniors '!O4,Summary!$N:$N)</f>
        <v>0</v>
      </c>
      <c r="P59" s="47">
        <f>SUMIF(Summary!$G:$G,'Seniors Vs Juniors '!P4,Summary!$N:$N)</f>
        <v>0</v>
      </c>
      <c r="Q59" s="47">
        <f>SUMIF(Summary!$G:$G,'Seniors Vs Juniors '!Q4,Summary!$N:$N)</f>
        <v>0</v>
      </c>
      <c r="R59" s="47">
        <f>SUMIF(Summary!$G:$G,'Seniors Vs Juniors '!R4,Summary!$N:$N)</f>
        <v>0</v>
      </c>
      <c r="S59" s="47">
        <f>SUMIF(Summary!$G:$G,'Seniors Vs Juniors '!S4,Summary!$N:$N)</f>
        <v>0</v>
      </c>
      <c r="T59" s="47">
        <f>SUMIF(Summary!$G:$G,'Seniors Vs Juniors '!T4,Summary!$N:$N)</f>
        <v>0</v>
      </c>
      <c r="U59" s="47">
        <f>SUMIF(Summary!$G:$G,'Seniors Vs Juniors '!U4,Summary!$N:$N)</f>
        <v>0</v>
      </c>
      <c r="V59" s="47">
        <f>SUMIF(Summary!$G:$G,'Seniors Vs Juniors '!V4,Summary!$N:$N)</f>
        <v>0</v>
      </c>
      <c r="W59" s="47">
        <f>SUMIF(Summary!$G:$G,'Seniors Vs Juniors '!W4,Summary!$N:$N)</f>
        <v>0</v>
      </c>
      <c r="X59" s="47">
        <f>SUMIF(Summary!$G:$G,'Seniors Vs Juniors '!X4,Summary!$N:$N)</f>
        <v>0</v>
      </c>
      <c r="Y59" s="47">
        <f>SUMIF(Summary!$G:$G,'Seniors Vs Juniors '!Y4,Summary!$N:$N)</f>
        <v>0</v>
      </c>
      <c r="Z59" s="47">
        <f>SUMIF(Summary!$G:$G,'Seniors Vs Juniors '!Z4,Summary!$N:$N)</f>
        <v>0</v>
      </c>
      <c r="AA59" s="47">
        <f>SUMIF(Summary!$G:$G,'Seniors Vs Juniors '!AA4,Summary!$N:$N)</f>
        <v>0</v>
      </c>
      <c r="AB59" s="47">
        <f>SUMIF(Summary!$G:$G,'Seniors Vs Juniors '!AB4,Summary!$N:$N)</f>
        <v>0</v>
      </c>
      <c r="AC59" s="47">
        <f>SUMIF(Summary!$G:$G,'Seniors Vs Juniors '!AC4,Summary!$N:$N)</f>
        <v>0</v>
      </c>
      <c r="AD59" s="47">
        <f>SUMIF(Summary!$G:$G,'Seniors Vs Juniors '!AD4,Summary!$N:$N)</f>
        <v>0</v>
      </c>
      <c r="AE59" s="47">
        <f>SUMIF(Summary!$G:$G,'Seniors Vs Juniors '!AE4,Summary!$N:$N)</f>
        <v>0</v>
      </c>
      <c r="AF59" s="47">
        <f>SUMIF(Summary!$G:$G,'Seniors Vs Juniors '!AF4,Summary!$N:$N)</f>
        <v>0</v>
      </c>
      <c r="AG59" s="47">
        <f>SUMIF(Summary!$G:$G,'Seniors Vs Juniors '!AG4,Summary!$N:$N)</f>
        <v>0</v>
      </c>
      <c r="AH59" s="47">
        <f>SUMIF(Summary!$G:$G,'Seniors Vs Juniors '!AH4,Summary!$N:$N)</f>
        <v>0</v>
      </c>
      <c r="AI59" s="47">
        <f>SUMIF(Summary!$G:$G,'Seniors Vs Juniors '!AI4,Summary!$N:$N)</f>
        <v>0</v>
      </c>
      <c r="AJ59" s="47">
        <f>SUMIF(Summary!$G:$G,'Seniors Vs Juniors '!AJ4,Summary!$N:$N)</f>
        <v>0</v>
      </c>
      <c r="AK59" s="47">
        <f>SUMIF(Summary!$G:$G,'Seniors Vs Juniors '!AK4,Summary!$N:$N)</f>
        <v>0</v>
      </c>
      <c r="AL59" s="47">
        <f>SUMIF(Summary!$G:$G,'Seniors Vs Juniors '!AL4,Summary!$N:$N)</f>
        <v>0</v>
      </c>
      <c r="AM59" s="47">
        <f>SUMIF(Summary!$G:$G,'Seniors Vs Juniors '!AM4,Summary!$N:$N)</f>
        <v>0</v>
      </c>
      <c r="AN59" s="47">
        <f>SUMIF(Summary!$G:$G,'Seniors Vs Juniors '!AN4,Summary!$N:$N)</f>
        <v>0</v>
      </c>
      <c r="AO59" s="47">
        <f>SUMIF(Summary!$G:$G,'Seniors Vs Juniors '!AO4,Summary!$N:$N)</f>
        <v>0</v>
      </c>
      <c r="AP59">
        <v>1</v>
      </c>
    </row>
    <row r="60" spans="1:42">
      <c r="A60" s="45" t="s">
        <v>33</v>
      </c>
      <c r="B60" s="48" t="e">
        <f t="shared" ref="B60:L60" si="83">B59/B$58</f>
        <v>#DIV/0!</v>
      </c>
      <c r="C60" s="48" t="e">
        <f t="shared" si="83"/>
        <v>#DIV/0!</v>
      </c>
      <c r="D60" s="48" t="e">
        <f t="shared" si="83"/>
        <v>#DIV/0!</v>
      </c>
      <c r="E60" s="48" t="e">
        <f t="shared" si="83"/>
        <v>#DIV/0!</v>
      </c>
      <c r="F60" s="48" t="e">
        <f t="shared" si="83"/>
        <v>#DIV/0!</v>
      </c>
      <c r="G60" s="48" t="e">
        <f t="shared" si="83"/>
        <v>#DIV/0!</v>
      </c>
      <c r="H60" s="48" t="e">
        <f t="shared" si="83"/>
        <v>#DIV/0!</v>
      </c>
      <c r="I60" s="48" t="e">
        <f t="shared" si="83"/>
        <v>#DIV/0!</v>
      </c>
      <c r="J60" s="48" t="e">
        <f t="shared" si="83"/>
        <v>#DIV/0!</v>
      </c>
      <c r="K60" s="48" t="e">
        <f t="shared" si="83"/>
        <v>#DIV/0!</v>
      </c>
      <c r="L60" s="48" t="e">
        <f t="shared" si="83"/>
        <v>#DIV/0!</v>
      </c>
      <c r="M60" s="48" t="e">
        <f t="shared" ref="M60:S60" si="84">M59/M$58</f>
        <v>#DIV/0!</v>
      </c>
      <c r="N60" s="48" t="e">
        <f t="shared" si="84"/>
        <v>#DIV/0!</v>
      </c>
      <c r="O60" s="48" t="e">
        <f t="shared" si="84"/>
        <v>#DIV/0!</v>
      </c>
      <c r="P60" s="48" t="e">
        <f t="shared" si="84"/>
        <v>#DIV/0!</v>
      </c>
      <c r="Q60" s="48" t="e">
        <f t="shared" si="84"/>
        <v>#DIV/0!</v>
      </c>
      <c r="R60" s="48" t="e">
        <f t="shared" si="84"/>
        <v>#DIV/0!</v>
      </c>
      <c r="S60" s="48" t="e">
        <f t="shared" si="84"/>
        <v>#DIV/0!</v>
      </c>
      <c r="T60" s="48" t="e">
        <f>T59/T$58</f>
        <v>#DIV/0!</v>
      </c>
      <c r="U60" s="48" t="e">
        <f>U59/U$58</f>
        <v>#DIV/0!</v>
      </c>
      <c r="V60" s="48" t="e">
        <f>V59/V$58</f>
        <v>#DIV/0!</v>
      </c>
      <c r="W60" s="48" t="e">
        <f t="shared" ref="W60:AN60" si="85">W59/W$58</f>
        <v>#DIV/0!</v>
      </c>
      <c r="X60" s="48" t="e">
        <f t="shared" si="85"/>
        <v>#DIV/0!</v>
      </c>
      <c r="Y60" s="48" t="e">
        <f t="shared" si="85"/>
        <v>#DIV/0!</v>
      </c>
      <c r="Z60" s="48" t="e">
        <f t="shared" si="85"/>
        <v>#DIV/0!</v>
      </c>
      <c r="AA60" s="48" t="e">
        <f t="shared" si="85"/>
        <v>#DIV/0!</v>
      </c>
      <c r="AB60" s="48" t="e">
        <f t="shared" si="85"/>
        <v>#DIV/0!</v>
      </c>
      <c r="AC60" s="48" t="e">
        <f t="shared" si="85"/>
        <v>#DIV/0!</v>
      </c>
      <c r="AD60" s="48" t="e">
        <f t="shared" si="85"/>
        <v>#DIV/0!</v>
      </c>
      <c r="AE60" s="48" t="e">
        <f t="shared" si="85"/>
        <v>#DIV/0!</v>
      </c>
      <c r="AF60" s="48" t="e">
        <f t="shared" ref="AF60:AL60" si="86">AF59/AF$58</f>
        <v>#DIV/0!</v>
      </c>
      <c r="AG60" s="48" t="e">
        <f t="shared" si="86"/>
        <v>#DIV/0!</v>
      </c>
      <c r="AH60" s="48" t="e">
        <f t="shared" si="86"/>
        <v>#DIV/0!</v>
      </c>
      <c r="AI60" s="48" t="e">
        <f t="shared" si="86"/>
        <v>#DIV/0!</v>
      </c>
      <c r="AJ60" s="48" t="e">
        <f t="shared" si="86"/>
        <v>#DIV/0!</v>
      </c>
      <c r="AK60" s="48" t="e">
        <f t="shared" si="86"/>
        <v>#DIV/0!</v>
      </c>
      <c r="AL60" s="48" t="e">
        <f t="shared" si="86"/>
        <v>#DIV/0!</v>
      </c>
      <c r="AM60" s="48" t="e">
        <f t="shared" si="85"/>
        <v>#DIV/0!</v>
      </c>
      <c r="AN60" s="48" t="e">
        <f t="shared" si="85"/>
        <v>#DIV/0!</v>
      </c>
      <c r="AO60" s="48" t="e">
        <f>AO59/AO$58</f>
        <v>#DIV/0!</v>
      </c>
      <c r="AP60">
        <v>1</v>
      </c>
    </row>
    <row r="61" spans="1:42">
      <c r="A61" s="45" t="s">
        <v>55</v>
      </c>
      <c r="B61" s="46">
        <f>SUM(C61:AO61)</f>
        <v>0</v>
      </c>
      <c r="C61" s="47">
        <f>SUMIF(Summary!$G:$G,'Seniors Vs Juniors '!C4,Summary!$Q:$Q)</f>
        <v>0</v>
      </c>
      <c r="D61" s="47">
        <f>SUMIF(Summary!$G:$G,'Seniors Vs Juniors '!D4,Summary!$Q:$Q)</f>
        <v>0</v>
      </c>
      <c r="E61" s="47">
        <f>SUMIF(Summary!$G:$G,'Seniors Vs Juniors '!E4,Summary!$Q:$Q)</f>
        <v>0</v>
      </c>
      <c r="F61" s="47">
        <f>SUMIF(Summary!$G:$G,'Seniors Vs Juniors '!F4,Summary!$Q:$Q)</f>
        <v>0</v>
      </c>
      <c r="G61" s="47">
        <f>SUMIF(Summary!$G:$G,'Seniors Vs Juniors '!G4,Summary!$Q:$Q)</f>
        <v>0</v>
      </c>
      <c r="H61" s="47">
        <f>SUMIF(Summary!$G:$G,'Seniors Vs Juniors '!H4,Summary!$Q:$Q)</f>
        <v>0</v>
      </c>
      <c r="I61" s="47">
        <f>SUMIF(Summary!$G:$G,'Seniors Vs Juniors '!I4,Summary!$Q:$Q)</f>
        <v>0</v>
      </c>
      <c r="J61" s="47">
        <f>SUMIF(Summary!$G:$G,'Seniors Vs Juniors '!J4,Summary!$Q:$Q)</f>
        <v>0</v>
      </c>
      <c r="K61" s="47">
        <f>SUMIF(Summary!$G:$G,'Seniors Vs Juniors '!K4,Summary!$Q:$Q)</f>
        <v>0</v>
      </c>
      <c r="L61" s="47">
        <f>SUMIF(Summary!$G:$G,'Seniors Vs Juniors '!L4,Summary!$Q:$Q)</f>
        <v>0</v>
      </c>
      <c r="M61" s="47">
        <f>SUMIF(Summary!$G:$G,'Seniors Vs Juniors '!M4,Summary!$Q:$Q)</f>
        <v>0</v>
      </c>
      <c r="N61" s="47">
        <f>SUMIF(Summary!$G:$G,'Seniors Vs Juniors '!N4,Summary!$Q:$Q)</f>
        <v>0</v>
      </c>
      <c r="O61" s="47">
        <f>SUMIF(Summary!$G:$G,'Seniors Vs Juniors '!O4,Summary!$Q:$Q)</f>
        <v>0</v>
      </c>
      <c r="P61" s="47">
        <f>SUMIF(Summary!$G:$G,'Seniors Vs Juniors '!P4,Summary!$Q:$Q)</f>
        <v>0</v>
      </c>
      <c r="Q61" s="47">
        <f>SUMIF(Summary!$G:$G,'Seniors Vs Juniors '!Q4,Summary!$Q:$Q)</f>
        <v>0</v>
      </c>
      <c r="R61" s="47">
        <f>SUMIF(Summary!$G:$G,'Seniors Vs Juniors '!R4,Summary!$Q:$Q)</f>
        <v>0</v>
      </c>
      <c r="S61" s="47">
        <f>SUMIF(Summary!$G:$G,'Seniors Vs Juniors '!S4,Summary!$Q:$Q)</f>
        <v>0</v>
      </c>
      <c r="T61" s="47">
        <f>SUMIF(Summary!$G:$G,'Seniors Vs Juniors '!T4,Summary!$Q:$Q)</f>
        <v>0</v>
      </c>
      <c r="U61" s="47">
        <f>SUMIF(Summary!$G:$G,'Seniors Vs Juniors '!U4,Summary!$Q:$Q)</f>
        <v>0</v>
      </c>
      <c r="V61" s="47">
        <f>SUMIF(Summary!$G:$G,'Seniors Vs Juniors '!V4,Summary!$Q:$Q)</f>
        <v>0</v>
      </c>
      <c r="W61" s="47">
        <f>SUMIF(Summary!$G:$G,'Seniors Vs Juniors '!W4,Summary!$Q:$Q)</f>
        <v>0</v>
      </c>
      <c r="X61" s="47">
        <f>SUMIF(Summary!$G:$G,'Seniors Vs Juniors '!X4,Summary!$Q:$Q)</f>
        <v>0</v>
      </c>
      <c r="Y61" s="47">
        <f>SUMIF(Summary!$G:$G,'Seniors Vs Juniors '!Y4,Summary!$Q:$Q)</f>
        <v>0</v>
      </c>
      <c r="Z61" s="47">
        <f>SUMIF(Summary!$G:$G,'Seniors Vs Juniors '!Z4,Summary!$Q:$Q)</f>
        <v>0</v>
      </c>
      <c r="AA61" s="47">
        <f>SUMIF(Summary!$G:$G,'Seniors Vs Juniors '!AA4,Summary!$Q:$Q)</f>
        <v>0</v>
      </c>
      <c r="AB61" s="47">
        <f>SUMIF(Summary!$G:$G,'Seniors Vs Juniors '!AB4,Summary!$Q:$Q)</f>
        <v>0</v>
      </c>
      <c r="AC61" s="47">
        <f>SUMIF(Summary!$G:$G,'Seniors Vs Juniors '!AC4,Summary!$Q:$Q)</f>
        <v>0</v>
      </c>
      <c r="AD61" s="47">
        <f>SUMIF(Summary!$G:$G,'Seniors Vs Juniors '!AD4,Summary!$Q:$Q)</f>
        <v>0</v>
      </c>
      <c r="AE61" s="47">
        <f>SUMIF(Summary!$G:$G,'Seniors Vs Juniors '!AE4,Summary!$Q:$Q)</f>
        <v>0</v>
      </c>
      <c r="AF61" s="47">
        <f>SUMIF(Summary!$G:$G,'Seniors Vs Juniors '!AF4,Summary!$Q:$Q)</f>
        <v>0</v>
      </c>
      <c r="AG61" s="47">
        <f>SUMIF(Summary!$G:$G,'Seniors Vs Juniors '!AG4,Summary!$Q:$Q)</f>
        <v>0</v>
      </c>
      <c r="AH61" s="47">
        <f>SUMIF(Summary!$G:$G,'Seniors Vs Juniors '!AH4,Summary!$Q:$Q)</f>
        <v>0</v>
      </c>
      <c r="AI61" s="47">
        <f>SUMIF(Summary!$G:$G,'Seniors Vs Juniors '!AI4,Summary!$Q:$Q)</f>
        <v>0</v>
      </c>
      <c r="AJ61" s="47">
        <f>SUMIF(Summary!$G:$G,'Seniors Vs Juniors '!AJ4,Summary!$Q:$Q)</f>
        <v>0</v>
      </c>
      <c r="AK61" s="47">
        <f>SUMIF(Summary!$G:$G,'Seniors Vs Juniors '!AK4,Summary!$Q:$Q)</f>
        <v>0</v>
      </c>
      <c r="AL61" s="47">
        <f>SUMIF(Summary!$G:$G,'Seniors Vs Juniors '!AL4,Summary!$Q:$Q)</f>
        <v>0</v>
      </c>
      <c r="AM61" s="47">
        <f>SUMIF(Summary!$G:$G,'Seniors Vs Juniors '!AM4,Summary!$Q:$Q)</f>
        <v>0</v>
      </c>
      <c r="AN61" s="47">
        <f>SUMIF(Summary!$G:$G,'Seniors Vs Juniors '!AN4,Summary!$Q:$Q)</f>
        <v>0</v>
      </c>
      <c r="AO61" s="47">
        <f>SUMIF(Summary!$G:$G,'Seniors Vs Juniors '!AO4,Summary!$Q:$Q)</f>
        <v>0</v>
      </c>
      <c r="AP61">
        <v>1</v>
      </c>
    </row>
    <row r="62" spans="1:42">
      <c r="A62" s="45" t="s">
        <v>33</v>
      </c>
      <c r="B62" s="48" t="e">
        <f t="shared" ref="B62:L62" si="87">B61/B$58</f>
        <v>#DIV/0!</v>
      </c>
      <c r="C62" s="48" t="e">
        <f t="shared" si="87"/>
        <v>#DIV/0!</v>
      </c>
      <c r="D62" s="48" t="e">
        <f t="shared" si="87"/>
        <v>#DIV/0!</v>
      </c>
      <c r="E62" s="48" t="e">
        <f t="shared" si="87"/>
        <v>#DIV/0!</v>
      </c>
      <c r="F62" s="48" t="e">
        <f t="shared" si="87"/>
        <v>#DIV/0!</v>
      </c>
      <c r="G62" s="48" t="e">
        <f t="shared" si="87"/>
        <v>#DIV/0!</v>
      </c>
      <c r="H62" s="48" t="e">
        <f t="shared" si="87"/>
        <v>#DIV/0!</v>
      </c>
      <c r="I62" s="48" t="e">
        <f t="shared" si="87"/>
        <v>#DIV/0!</v>
      </c>
      <c r="J62" s="48" t="e">
        <f t="shared" si="87"/>
        <v>#DIV/0!</v>
      </c>
      <c r="K62" s="48" t="e">
        <f t="shared" si="87"/>
        <v>#DIV/0!</v>
      </c>
      <c r="L62" s="48" t="e">
        <f t="shared" si="87"/>
        <v>#DIV/0!</v>
      </c>
      <c r="M62" s="48" t="e">
        <f t="shared" ref="M62:S62" si="88">M61/M$58</f>
        <v>#DIV/0!</v>
      </c>
      <c r="N62" s="48" t="e">
        <f t="shared" si="88"/>
        <v>#DIV/0!</v>
      </c>
      <c r="O62" s="48" t="e">
        <f t="shared" si="88"/>
        <v>#DIV/0!</v>
      </c>
      <c r="P62" s="48" t="e">
        <f t="shared" si="88"/>
        <v>#DIV/0!</v>
      </c>
      <c r="Q62" s="48" t="e">
        <f t="shared" si="88"/>
        <v>#DIV/0!</v>
      </c>
      <c r="R62" s="48" t="e">
        <f t="shared" si="88"/>
        <v>#DIV/0!</v>
      </c>
      <c r="S62" s="48" t="e">
        <f t="shared" si="88"/>
        <v>#DIV/0!</v>
      </c>
      <c r="T62" s="48" t="e">
        <f>T61/T$58</f>
        <v>#DIV/0!</v>
      </c>
      <c r="U62" s="48" t="e">
        <f>U61/U$58</f>
        <v>#DIV/0!</v>
      </c>
      <c r="V62" s="48" t="e">
        <f>V61/V$58</f>
        <v>#DIV/0!</v>
      </c>
      <c r="W62" s="48" t="e">
        <f t="shared" ref="W62:AN62" si="89">W61/W$58</f>
        <v>#DIV/0!</v>
      </c>
      <c r="X62" s="48" t="e">
        <f t="shared" si="89"/>
        <v>#DIV/0!</v>
      </c>
      <c r="Y62" s="48" t="e">
        <f t="shared" si="89"/>
        <v>#DIV/0!</v>
      </c>
      <c r="Z62" s="48" t="e">
        <f t="shared" si="89"/>
        <v>#DIV/0!</v>
      </c>
      <c r="AA62" s="48" t="e">
        <f t="shared" si="89"/>
        <v>#DIV/0!</v>
      </c>
      <c r="AB62" s="48" t="e">
        <f t="shared" si="89"/>
        <v>#DIV/0!</v>
      </c>
      <c r="AC62" s="48" t="e">
        <f t="shared" si="89"/>
        <v>#DIV/0!</v>
      </c>
      <c r="AD62" s="48" t="e">
        <f t="shared" si="89"/>
        <v>#DIV/0!</v>
      </c>
      <c r="AE62" s="48" t="e">
        <f t="shared" si="89"/>
        <v>#DIV/0!</v>
      </c>
      <c r="AF62" s="48" t="e">
        <f t="shared" ref="AF62:AL62" si="90">AF61/AF$58</f>
        <v>#DIV/0!</v>
      </c>
      <c r="AG62" s="48" t="e">
        <f t="shared" si="90"/>
        <v>#DIV/0!</v>
      </c>
      <c r="AH62" s="48" t="e">
        <f t="shared" si="90"/>
        <v>#DIV/0!</v>
      </c>
      <c r="AI62" s="48" t="e">
        <f t="shared" si="90"/>
        <v>#DIV/0!</v>
      </c>
      <c r="AJ62" s="48" t="e">
        <f t="shared" si="90"/>
        <v>#DIV/0!</v>
      </c>
      <c r="AK62" s="48" t="e">
        <f t="shared" si="90"/>
        <v>#DIV/0!</v>
      </c>
      <c r="AL62" s="48" t="e">
        <f t="shared" si="90"/>
        <v>#DIV/0!</v>
      </c>
      <c r="AM62" s="48" t="e">
        <f t="shared" si="89"/>
        <v>#DIV/0!</v>
      </c>
      <c r="AN62" s="48" t="e">
        <f t="shared" si="89"/>
        <v>#DIV/0!</v>
      </c>
      <c r="AO62" s="48" t="e">
        <f>AO61/AO$58</f>
        <v>#DIV/0!</v>
      </c>
      <c r="AP62">
        <v>1</v>
      </c>
    </row>
    <row r="63" spans="1:42">
      <c r="A63" s="45" t="s">
        <v>56</v>
      </c>
      <c r="B63" s="46">
        <f>SUM(C63:AO63)</f>
        <v>0</v>
      </c>
      <c r="C63" s="47">
        <f>SUMIF(Summary!$G:$G,'Seniors Vs Juniors '!C4,Summary!$T:$T)</f>
        <v>0</v>
      </c>
      <c r="D63" s="47">
        <f>SUMIF(Summary!$G:$G,'Seniors Vs Juniors '!D4,Summary!$T:$T)</f>
        <v>0</v>
      </c>
      <c r="E63" s="47">
        <f>SUMIF(Summary!$G:$G,'Seniors Vs Juniors '!E4,Summary!$T:$T)</f>
        <v>0</v>
      </c>
      <c r="F63" s="47">
        <f>SUMIF(Summary!$G:$G,'Seniors Vs Juniors '!F4,Summary!$T:$T)</f>
        <v>0</v>
      </c>
      <c r="G63" s="47">
        <f>SUMIF(Summary!$G:$G,'Seniors Vs Juniors '!G4,Summary!$T:$T)</f>
        <v>0</v>
      </c>
      <c r="H63" s="47">
        <f>SUMIF(Summary!$G:$G,'Seniors Vs Juniors '!H4,Summary!$T:$T)</f>
        <v>0</v>
      </c>
      <c r="I63" s="47">
        <f>SUMIF(Summary!$G:$G,'Seniors Vs Juniors '!I4,Summary!$T:$T)</f>
        <v>0</v>
      </c>
      <c r="J63" s="47">
        <f>SUMIF(Summary!$G:$G,'Seniors Vs Juniors '!J4,Summary!$T:$T)</f>
        <v>0</v>
      </c>
      <c r="K63" s="47">
        <f>SUMIF(Summary!$G:$G,'Seniors Vs Juniors '!K4,Summary!$T:$T)</f>
        <v>0</v>
      </c>
      <c r="L63" s="47">
        <f>SUMIF(Summary!$G:$G,'Seniors Vs Juniors '!L4,Summary!$T:$T)</f>
        <v>0</v>
      </c>
      <c r="M63" s="47">
        <f>SUMIF(Summary!$G:$G,'Seniors Vs Juniors '!M4,Summary!$T:$T)</f>
        <v>0</v>
      </c>
      <c r="N63" s="47">
        <f>SUMIF(Summary!$G:$G,'Seniors Vs Juniors '!N4,Summary!$T:$T)</f>
        <v>0</v>
      </c>
      <c r="O63" s="47">
        <f>SUMIF(Summary!$G:$G,'Seniors Vs Juniors '!O4,Summary!$T:$T)</f>
        <v>0</v>
      </c>
      <c r="P63" s="47">
        <f>SUMIF(Summary!$G:$G,'Seniors Vs Juniors '!P4,Summary!$T:$T)</f>
        <v>0</v>
      </c>
      <c r="Q63" s="47">
        <f>SUMIF(Summary!$G:$G,'Seniors Vs Juniors '!Q4,Summary!$T:$T)</f>
        <v>0</v>
      </c>
      <c r="R63" s="47">
        <f>SUMIF(Summary!$G:$G,'Seniors Vs Juniors '!R4,Summary!$T:$T)</f>
        <v>0</v>
      </c>
      <c r="S63" s="47">
        <f>SUMIF(Summary!$G:$G,'Seniors Vs Juniors '!S4,Summary!$T:$T)</f>
        <v>0</v>
      </c>
      <c r="T63" s="47">
        <f>SUMIF(Summary!$G:$G,'Seniors Vs Juniors '!T4,Summary!$T:$T)</f>
        <v>0</v>
      </c>
      <c r="U63" s="47">
        <f>SUMIF(Summary!$G:$G,'Seniors Vs Juniors '!U4,Summary!$T:$T)</f>
        <v>0</v>
      </c>
      <c r="V63" s="47">
        <f>SUMIF(Summary!$G:$G,'Seniors Vs Juniors '!V4,Summary!$T:$T)</f>
        <v>0</v>
      </c>
      <c r="W63" s="47">
        <f>SUMIF(Summary!$G:$G,'Seniors Vs Juniors '!W4,Summary!$T:$T)</f>
        <v>0</v>
      </c>
      <c r="X63" s="47">
        <f>SUMIF(Summary!$G:$G,'Seniors Vs Juniors '!X4,Summary!$T:$T)</f>
        <v>0</v>
      </c>
      <c r="Y63" s="47">
        <f>SUMIF(Summary!$G:$G,'Seniors Vs Juniors '!Y4,Summary!$T:$T)</f>
        <v>0</v>
      </c>
      <c r="Z63" s="47">
        <f>SUMIF(Summary!$G:$G,'Seniors Vs Juniors '!Z4,Summary!$T:$T)</f>
        <v>0</v>
      </c>
      <c r="AA63" s="47">
        <f>SUMIF(Summary!$G:$G,'Seniors Vs Juniors '!AA4,Summary!$T:$T)</f>
        <v>0</v>
      </c>
      <c r="AB63" s="47">
        <f>SUMIF(Summary!$G:$G,'Seniors Vs Juniors '!AB4,Summary!$T:$T)</f>
        <v>0</v>
      </c>
      <c r="AC63" s="47">
        <f>SUMIF(Summary!$G:$G,'Seniors Vs Juniors '!AC4,Summary!$T:$T)</f>
        <v>0</v>
      </c>
      <c r="AD63" s="47">
        <f>SUMIF(Summary!$G:$G,'Seniors Vs Juniors '!AD4,Summary!$T:$T)</f>
        <v>0</v>
      </c>
      <c r="AE63" s="47">
        <f>SUMIF(Summary!$G:$G,'Seniors Vs Juniors '!AE4,Summary!$T:$T)</f>
        <v>0</v>
      </c>
      <c r="AF63" s="47">
        <f>SUMIF(Summary!$G:$G,'Seniors Vs Juniors '!AF4,Summary!$T:$T)</f>
        <v>0</v>
      </c>
      <c r="AG63" s="47">
        <f>SUMIF(Summary!$G:$G,'Seniors Vs Juniors '!AG4,Summary!$T:$T)</f>
        <v>0</v>
      </c>
      <c r="AH63" s="47">
        <f>SUMIF(Summary!$G:$G,'Seniors Vs Juniors '!AH4,Summary!$T:$T)</f>
        <v>0</v>
      </c>
      <c r="AI63" s="47">
        <f>SUMIF(Summary!$G:$G,'Seniors Vs Juniors '!AI4,Summary!$T:$T)</f>
        <v>0</v>
      </c>
      <c r="AJ63" s="47">
        <f>SUMIF(Summary!$G:$G,'Seniors Vs Juniors '!AJ4,Summary!$T:$T)</f>
        <v>0</v>
      </c>
      <c r="AK63" s="47">
        <f>SUMIF(Summary!$G:$G,'Seniors Vs Juniors '!AK4,Summary!$T:$T)</f>
        <v>0</v>
      </c>
      <c r="AL63" s="47">
        <f>SUMIF(Summary!$G:$G,'Seniors Vs Juniors '!AL4,Summary!$T:$T)</f>
        <v>0</v>
      </c>
      <c r="AM63" s="47">
        <f>SUMIF(Summary!$G:$G,'Seniors Vs Juniors '!AM4,Summary!$T:$T)</f>
        <v>0</v>
      </c>
      <c r="AN63" s="47">
        <f>SUMIF(Summary!$G:$G,'Seniors Vs Juniors '!AN4,Summary!$T:$T)</f>
        <v>0</v>
      </c>
      <c r="AO63" s="47">
        <f>SUMIF(Summary!$G:$G,'Seniors Vs Juniors '!AO4,Summary!$T:$T)</f>
        <v>0</v>
      </c>
      <c r="AP63">
        <v>1</v>
      </c>
    </row>
    <row r="64" spans="1:42">
      <c r="A64" s="45" t="s">
        <v>33</v>
      </c>
      <c r="B64" s="48" t="e">
        <f t="shared" ref="B64:L64" si="91">B63/B$58</f>
        <v>#DIV/0!</v>
      </c>
      <c r="C64" s="48" t="e">
        <f t="shared" si="91"/>
        <v>#DIV/0!</v>
      </c>
      <c r="D64" s="48" t="e">
        <f t="shared" si="91"/>
        <v>#DIV/0!</v>
      </c>
      <c r="E64" s="48" t="e">
        <f t="shared" si="91"/>
        <v>#DIV/0!</v>
      </c>
      <c r="F64" s="48" t="e">
        <f t="shared" si="91"/>
        <v>#DIV/0!</v>
      </c>
      <c r="G64" s="48" t="e">
        <f t="shared" si="91"/>
        <v>#DIV/0!</v>
      </c>
      <c r="H64" s="48" t="e">
        <f t="shared" si="91"/>
        <v>#DIV/0!</v>
      </c>
      <c r="I64" s="48" t="e">
        <f t="shared" si="91"/>
        <v>#DIV/0!</v>
      </c>
      <c r="J64" s="48" t="e">
        <f t="shared" si="91"/>
        <v>#DIV/0!</v>
      </c>
      <c r="K64" s="48" t="e">
        <f t="shared" si="91"/>
        <v>#DIV/0!</v>
      </c>
      <c r="L64" s="48" t="e">
        <f t="shared" si="91"/>
        <v>#DIV/0!</v>
      </c>
      <c r="M64" s="48" t="e">
        <f t="shared" ref="M64:S64" si="92">M63/M$58</f>
        <v>#DIV/0!</v>
      </c>
      <c r="N64" s="48" t="e">
        <f t="shared" si="92"/>
        <v>#DIV/0!</v>
      </c>
      <c r="O64" s="48" t="e">
        <f t="shared" si="92"/>
        <v>#DIV/0!</v>
      </c>
      <c r="P64" s="48" t="e">
        <f t="shared" si="92"/>
        <v>#DIV/0!</v>
      </c>
      <c r="Q64" s="48" t="e">
        <f t="shared" si="92"/>
        <v>#DIV/0!</v>
      </c>
      <c r="R64" s="48" t="e">
        <f t="shared" si="92"/>
        <v>#DIV/0!</v>
      </c>
      <c r="S64" s="48" t="e">
        <f t="shared" si="92"/>
        <v>#DIV/0!</v>
      </c>
      <c r="T64" s="48" t="e">
        <f>T63/T$58</f>
        <v>#DIV/0!</v>
      </c>
      <c r="U64" s="48" t="e">
        <f>U63/U$58</f>
        <v>#DIV/0!</v>
      </c>
      <c r="V64" s="48" t="e">
        <f>V63/V$58</f>
        <v>#DIV/0!</v>
      </c>
      <c r="W64" s="48" t="e">
        <f t="shared" ref="W64:AN64" si="93">W63/W$58</f>
        <v>#DIV/0!</v>
      </c>
      <c r="X64" s="48" t="e">
        <f t="shared" si="93"/>
        <v>#DIV/0!</v>
      </c>
      <c r="Y64" s="48" t="e">
        <f t="shared" si="93"/>
        <v>#DIV/0!</v>
      </c>
      <c r="Z64" s="48" t="e">
        <f t="shared" si="93"/>
        <v>#DIV/0!</v>
      </c>
      <c r="AA64" s="48" t="e">
        <f t="shared" si="93"/>
        <v>#DIV/0!</v>
      </c>
      <c r="AB64" s="48" t="e">
        <f t="shared" si="93"/>
        <v>#DIV/0!</v>
      </c>
      <c r="AC64" s="48" t="e">
        <f t="shared" si="93"/>
        <v>#DIV/0!</v>
      </c>
      <c r="AD64" s="48" t="e">
        <f t="shared" si="93"/>
        <v>#DIV/0!</v>
      </c>
      <c r="AE64" s="48" t="e">
        <f t="shared" si="93"/>
        <v>#DIV/0!</v>
      </c>
      <c r="AF64" s="48" t="e">
        <f t="shared" ref="AF64:AL64" si="94">AF63/AF$58</f>
        <v>#DIV/0!</v>
      </c>
      <c r="AG64" s="48" t="e">
        <f t="shared" si="94"/>
        <v>#DIV/0!</v>
      </c>
      <c r="AH64" s="48" t="e">
        <f t="shared" si="94"/>
        <v>#DIV/0!</v>
      </c>
      <c r="AI64" s="48" t="e">
        <f t="shared" si="94"/>
        <v>#DIV/0!</v>
      </c>
      <c r="AJ64" s="48" t="e">
        <f t="shared" si="94"/>
        <v>#DIV/0!</v>
      </c>
      <c r="AK64" s="48" t="e">
        <f t="shared" si="94"/>
        <v>#DIV/0!</v>
      </c>
      <c r="AL64" s="48" t="e">
        <f t="shared" si="94"/>
        <v>#DIV/0!</v>
      </c>
      <c r="AM64" s="48" t="e">
        <f t="shared" si="93"/>
        <v>#DIV/0!</v>
      </c>
      <c r="AN64" s="48" t="e">
        <f t="shared" si="93"/>
        <v>#DIV/0!</v>
      </c>
      <c r="AO64" s="48" t="e">
        <f>AO63/AO$58</f>
        <v>#DIV/0!</v>
      </c>
      <c r="AP64">
        <v>1</v>
      </c>
    </row>
    <row r="65" spans="1:42">
      <c r="A65" s="45" t="s">
        <v>97</v>
      </c>
      <c r="B65" s="46">
        <f>SUM(C65:AO65)</f>
        <v>0</v>
      </c>
      <c r="C65" s="47">
        <f>SUMIF(Summary!$G:$G,'Seniors Vs Juniors '!C4,Summary!$W:$W)</f>
        <v>0</v>
      </c>
      <c r="D65" s="47">
        <f>SUMIF(Summary!$G:$G,'Seniors Vs Juniors '!D4,Summary!$W:$W)</f>
        <v>0</v>
      </c>
      <c r="E65" s="47">
        <f>SUMIF(Summary!$G:$G,'Seniors Vs Juniors '!E4,Summary!$W:$W)</f>
        <v>0</v>
      </c>
      <c r="F65" s="47">
        <f>SUMIF(Summary!$G:$G,'Seniors Vs Juniors '!F4,Summary!$W:$W)</f>
        <v>0</v>
      </c>
      <c r="G65" s="47">
        <f>SUMIF(Summary!$G:$G,'Seniors Vs Juniors '!G4,Summary!$W:$W)</f>
        <v>0</v>
      </c>
      <c r="H65" s="47">
        <f>SUMIF(Summary!$G:$G,'Seniors Vs Juniors '!H4,Summary!$W:$W)</f>
        <v>0</v>
      </c>
      <c r="I65" s="47">
        <f>SUMIF(Summary!$G:$G,'Seniors Vs Juniors '!I4,Summary!$W:$W)</f>
        <v>0</v>
      </c>
      <c r="J65" s="47">
        <f>SUMIF(Summary!$G:$G,'Seniors Vs Juniors '!J4,Summary!$W:$W)</f>
        <v>0</v>
      </c>
      <c r="K65" s="47">
        <f>SUMIF(Summary!$G:$G,'Seniors Vs Juniors '!K4,Summary!$W:$W)</f>
        <v>0</v>
      </c>
      <c r="L65" s="47">
        <f>SUMIF(Summary!$G:$G,'Seniors Vs Juniors '!L4,Summary!$W:$W)</f>
        <v>0</v>
      </c>
      <c r="M65" s="47">
        <f>SUMIF(Summary!$G:$G,'Seniors Vs Juniors '!M4,Summary!$W:$W)</f>
        <v>0</v>
      </c>
      <c r="N65" s="47">
        <f>SUMIF(Summary!$G:$G,'Seniors Vs Juniors '!N4,Summary!$W:$W)</f>
        <v>0</v>
      </c>
      <c r="O65" s="47">
        <f>SUMIF(Summary!$G:$G,'Seniors Vs Juniors '!O4,Summary!$W:$W)</f>
        <v>0</v>
      </c>
      <c r="P65" s="47">
        <f>SUMIF(Summary!$G:$G,'Seniors Vs Juniors '!P4,Summary!$W:$W)</f>
        <v>0</v>
      </c>
      <c r="Q65" s="47">
        <f>SUMIF(Summary!$G:$G,'Seniors Vs Juniors '!Q4,Summary!$W:$W)</f>
        <v>0</v>
      </c>
      <c r="R65" s="47">
        <f>SUMIF(Summary!$G:$G,'Seniors Vs Juniors '!R4,Summary!$W:$W)</f>
        <v>0</v>
      </c>
      <c r="S65" s="47">
        <f>SUMIF(Summary!$G:$G,'Seniors Vs Juniors '!S4,Summary!$W:$W)</f>
        <v>0</v>
      </c>
      <c r="T65" s="47">
        <f>SUMIF(Summary!$G:$G,'Seniors Vs Juniors '!T4,Summary!$W:$W)</f>
        <v>0</v>
      </c>
      <c r="U65" s="47">
        <f>SUMIF(Summary!$G:$G,'Seniors Vs Juniors '!U4,Summary!$W:$W)</f>
        <v>0</v>
      </c>
      <c r="V65" s="47">
        <f>SUMIF(Summary!$G:$G,'Seniors Vs Juniors '!V4,Summary!$W:$W)</f>
        <v>0</v>
      </c>
      <c r="W65" s="47">
        <f>SUMIF(Summary!$G:$G,'Seniors Vs Juniors '!W4,Summary!$W:$W)</f>
        <v>0</v>
      </c>
      <c r="X65" s="47">
        <f>SUMIF(Summary!$G:$G,'Seniors Vs Juniors '!X4,Summary!$W:$W)</f>
        <v>0</v>
      </c>
      <c r="Y65" s="47">
        <f>SUMIF(Summary!$G:$G,'Seniors Vs Juniors '!Y4,Summary!$W:$W)</f>
        <v>0</v>
      </c>
      <c r="Z65" s="47">
        <f>SUMIF(Summary!$G:$G,'Seniors Vs Juniors '!Z4,Summary!$W:$W)</f>
        <v>0</v>
      </c>
      <c r="AA65" s="47">
        <f>SUMIF(Summary!$G:$G,'Seniors Vs Juniors '!AA4,Summary!$W:$W)</f>
        <v>0</v>
      </c>
      <c r="AB65" s="47">
        <f>SUMIF(Summary!$G:$G,'Seniors Vs Juniors '!AB4,Summary!$W:$W)</f>
        <v>0</v>
      </c>
      <c r="AC65" s="47">
        <f>SUMIF(Summary!$G:$G,'Seniors Vs Juniors '!AC4,Summary!$W:$W)</f>
        <v>0</v>
      </c>
      <c r="AD65" s="47">
        <f>SUMIF(Summary!$G:$G,'Seniors Vs Juniors '!AD4,Summary!$W:$W)</f>
        <v>0</v>
      </c>
      <c r="AE65" s="47">
        <f>SUMIF(Summary!$G:$G,'Seniors Vs Juniors '!AE4,Summary!$W:$W)</f>
        <v>0</v>
      </c>
      <c r="AF65" s="47">
        <f>SUMIF(Summary!$G:$G,'Seniors Vs Juniors '!AF4,Summary!$W:$W)</f>
        <v>0</v>
      </c>
      <c r="AG65" s="47">
        <f>SUMIF(Summary!$G:$G,'Seniors Vs Juniors '!AG4,Summary!$W:$W)</f>
        <v>0</v>
      </c>
      <c r="AH65" s="47">
        <f>SUMIF(Summary!$G:$G,'Seniors Vs Juniors '!AH4,Summary!$W:$W)</f>
        <v>0</v>
      </c>
      <c r="AI65" s="47">
        <f>SUMIF(Summary!$G:$G,'Seniors Vs Juniors '!AI4,Summary!$W:$W)</f>
        <v>0</v>
      </c>
      <c r="AJ65" s="47">
        <f>SUMIF(Summary!$G:$G,'Seniors Vs Juniors '!AJ4,Summary!$W:$W)</f>
        <v>0</v>
      </c>
      <c r="AK65" s="47">
        <f>SUMIF(Summary!$G:$G,'Seniors Vs Juniors '!AK4,Summary!$W:$W)</f>
        <v>0</v>
      </c>
      <c r="AL65" s="47">
        <f>SUMIF(Summary!$G:$G,'Seniors Vs Juniors '!AL4,Summary!$W:$W)</f>
        <v>0</v>
      </c>
      <c r="AM65" s="142">
        <f>SUMIF(Summary!$G:$G,'Seniors Vs Juniors '!AM6,Summary!$T:$T)</f>
        <v>0</v>
      </c>
      <c r="AN65" s="142">
        <f>SUMIF(Summary!$G:$G,'Seniors Vs Juniors '!AN6,Summary!$T:$T)</f>
        <v>0</v>
      </c>
      <c r="AO65" s="142">
        <f>SUMIF(Summary!$G:$G,'Seniors Vs Juniors '!AO6,Summary!$T:$T)</f>
        <v>0</v>
      </c>
      <c r="AP65">
        <v>1</v>
      </c>
    </row>
    <row r="66" spans="1:42">
      <c r="A66" s="45" t="s">
        <v>33</v>
      </c>
      <c r="B66" s="48" t="e">
        <f t="shared" ref="B66:V66" si="95">B65/B$58</f>
        <v>#DIV/0!</v>
      </c>
      <c r="C66" s="48" t="e">
        <f t="shared" si="95"/>
        <v>#DIV/0!</v>
      </c>
      <c r="D66" s="48" t="e">
        <f t="shared" si="95"/>
        <v>#DIV/0!</v>
      </c>
      <c r="E66" s="48" t="e">
        <f t="shared" si="95"/>
        <v>#DIV/0!</v>
      </c>
      <c r="F66" s="48" t="e">
        <f t="shared" si="95"/>
        <v>#DIV/0!</v>
      </c>
      <c r="G66" s="48" t="e">
        <f t="shared" si="95"/>
        <v>#DIV/0!</v>
      </c>
      <c r="H66" s="48" t="e">
        <f t="shared" si="95"/>
        <v>#DIV/0!</v>
      </c>
      <c r="I66" s="48" t="e">
        <f t="shared" si="95"/>
        <v>#DIV/0!</v>
      </c>
      <c r="J66" s="48" t="e">
        <f t="shared" si="95"/>
        <v>#DIV/0!</v>
      </c>
      <c r="K66" s="48" t="e">
        <f t="shared" si="95"/>
        <v>#DIV/0!</v>
      </c>
      <c r="L66" s="48" t="e">
        <f t="shared" si="95"/>
        <v>#DIV/0!</v>
      </c>
      <c r="M66" s="48" t="e">
        <f t="shared" si="95"/>
        <v>#DIV/0!</v>
      </c>
      <c r="N66" s="48" t="e">
        <f t="shared" si="95"/>
        <v>#DIV/0!</v>
      </c>
      <c r="O66" s="48" t="e">
        <f t="shared" si="95"/>
        <v>#DIV/0!</v>
      </c>
      <c r="P66" s="48" t="e">
        <f t="shared" si="95"/>
        <v>#DIV/0!</v>
      </c>
      <c r="Q66" s="48" t="e">
        <f t="shared" si="95"/>
        <v>#DIV/0!</v>
      </c>
      <c r="R66" s="48" t="e">
        <f t="shared" si="95"/>
        <v>#DIV/0!</v>
      </c>
      <c r="S66" s="48" t="e">
        <f t="shared" si="95"/>
        <v>#DIV/0!</v>
      </c>
      <c r="T66" s="48" t="e">
        <f t="shared" si="95"/>
        <v>#DIV/0!</v>
      </c>
      <c r="U66" s="48" t="e">
        <f t="shared" si="95"/>
        <v>#DIV/0!</v>
      </c>
      <c r="V66" s="48" t="e">
        <f t="shared" si="95"/>
        <v>#DIV/0!</v>
      </c>
      <c r="W66" s="48" t="e">
        <f t="shared" ref="W66:AN66" si="96">W65/W$58</f>
        <v>#DIV/0!</v>
      </c>
      <c r="X66" s="48" t="e">
        <f t="shared" si="96"/>
        <v>#DIV/0!</v>
      </c>
      <c r="Y66" s="48" t="e">
        <f t="shared" si="96"/>
        <v>#DIV/0!</v>
      </c>
      <c r="Z66" s="48" t="e">
        <f t="shared" si="96"/>
        <v>#DIV/0!</v>
      </c>
      <c r="AA66" s="48" t="e">
        <f t="shared" si="96"/>
        <v>#DIV/0!</v>
      </c>
      <c r="AB66" s="48" t="e">
        <f t="shared" si="96"/>
        <v>#DIV/0!</v>
      </c>
      <c r="AC66" s="48" t="e">
        <f t="shared" si="96"/>
        <v>#DIV/0!</v>
      </c>
      <c r="AD66" s="48" t="e">
        <f t="shared" si="96"/>
        <v>#DIV/0!</v>
      </c>
      <c r="AE66" s="48" t="e">
        <f t="shared" si="96"/>
        <v>#DIV/0!</v>
      </c>
      <c r="AF66" s="48" t="e">
        <f t="shared" ref="AF66:AL66" si="97">AF65/AF$58</f>
        <v>#DIV/0!</v>
      </c>
      <c r="AG66" s="48" t="e">
        <f t="shared" si="97"/>
        <v>#DIV/0!</v>
      </c>
      <c r="AH66" s="48" t="e">
        <f t="shared" si="97"/>
        <v>#DIV/0!</v>
      </c>
      <c r="AI66" s="48" t="e">
        <f t="shared" si="97"/>
        <v>#DIV/0!</v>
      </c>
      <c r="AJ66" s="48" t="e">
        <f t="shared" si="97"/>
        <v>#DIV/0!</v>
      </c>
      <c r="AK66" s="48" t="e">
        <f t="shared" si="97"/>
        <v>#DIV/0!</v>
      </c>
      <c r="AL66" s="48" t="e">
        <f t="shared" si="97"/>
        <v>#DIV/0!</v>
      </c>
      <c r="AM66" s="48" t="e">
        <f t="shared" si="96"/>
        <v>#DIV/0!</v>
      </c>
      <c r="AN66" s="48" t="e">
        <f t="shared" si="96"/>
        <v>#DIV/0!</v>
      </c>
      <c r="AO66" s="48" t="e">
        <f>AO65/AO$58</f>
        <v>#DIV/0!</v>
      </c>
      <c r="AP66">
        <v>1</v>
      </c>
    </row>
    <row r="67" spans="1:42">
      <c r="A67" s="45" t="s">
        <v>57</v>
      </c>
      <c r="B67" s="46">
        <f>SUM(C67:AO67)</f>
        <v>0</v>
      </c>
      <c r="C67" s="49">
        <f>SUMIF(Summary!$G:$G,'Seniors Vs Juniors '!C4,Summary!$Z:$Z)</f>
        <v>0</v>
      </c>
      <c r="D67" s="49">
        <f>SUMIF(Summary!$G:$G,'Seniors Vs Juniors '!D4,Summary!$Z:$Z)</f>
        <v>0</v>
      </c>
      <c r="E67" s="49">
        <f>SUMIF(Summary!$G:$G,'Seniors Vs Juniors '!E4,Summary!$Z:$Z)</f>
        <v>0</v>
      </c>
      <c r="F67" s="49">
        <f>SUMIF(Summary!$G:$G,'Seniors Vs Juniors '!F4,Summary!$Z:$Z)</f>
        <v>0</v>
      </c>
      <c r="G67" s="49">
        <f>SUMIF(Summary!$G:$G,'Seniors Vs Juniors '!G4,Summary!$Z:$Z)</f>
        <v>0</v>
      </c>
      <c r="H67" s="49">
        <f>SUMIF(Summary!$G:$G,'Seniors Vs Juniors '!H4,Summary!$Z:$Z)</f>
        <v>0</v>
      </c>
      <c r="I67" s="49">
        <f>SUMIF(Summary!$G:$G,'Seniors Vs Juniors '!I4,Summary!$Z:$Z)</f>
        <v>0</v>
      </c>
      <c r="J67" s="49">
        <f>SUMIF(Summary!$G:$G,'Seniors Vs Juniors '!J4,Summary!$Z:$Z)</f>
        <v>0</v>
      </c>
      <c r="K67" s="49">
        <f>SUMIF(Summary!$G:$G,'Seniors Vs Juniors '!K4,Summary!$Z:$Z)</f>
        <v>0</v>
      </c>
      <c r="L67" s="49">
        <f>SUMIF(Summary!$G:$G,'Seniors Vs Juniors '!L4,Summary!$Z:$Z)</f>
        <v>0</v>
      </c>
      <c r="M67" s="49">
        <f>SUMIF(Summary!$G:$G,'Seniors Vs Juniors '!M4,Summary!$Z:$Z)</f>
        <v>0</v>
      </c>
      <c r="N67" s="49">
        <f>SUMIF(Summary!$G:$G,'Seniors Vs Juniors '!N4,Summary!$Z:$Z)</f>
        <v>0</v>
      </c>
      <c r="O67" s="49">
        <f>SUMIF(Summary!$G:$G,'Seniors Vs Juniors '!O4,Summary!$Z:$Z)</f>
        <v>0</v>
      </c>
      <c r="P67" s="49">
        <f>SUMIF(Summary!$G:$G,'Seniors Vs Juniors '!P4,Summary!$Z:$Z)</f>
        <v>0</v>
      </c>
      <c r="Q67" s="49">
        <f>SUMIF(Summary!$G:$G,'Seniors Vs Juniors '!Q4,Summary!$Z:$Z)</f>
        <v>0</v>
      </c>
      <c r="R67" s="49">
        <f>SUMIF(Summary!$G:$G,'Seniors Vs Juniors '!R4,Summary!$Z:$Z)</f>
        <v>0</v>
      </c>
      <c r="S67" s="49">
        <f>SUMIF(Summary!$G:$G,'Seniors Vs Juniors '!S4,Summary!$Z:$Z)</f>
        <v>0</v>
      </c>
      <c r="T67" s="49">
        <f>SUMIF(Summary!$G:$G,'Seniors Vs Juniors '!T4,Summary!$Z:$Z)</f>
        <v>0</v>
      </c>
      <c r="U67" s="49">
        <f>SUMIF(Summary!$G:$G,'Seniors Vs Juniors '!U4,Summary!$Z:$Z)</f>
        <v>0</v>
      </c>
      <c r="V67" s="49">
        <f>SUMIF(Summary!$G:$G,'Seniors Vs Juniors '!V4,Summary!$Z:$Z)</f>
        <v>0</v>
      </c>
      <c r="W67" s="49">
        <f>SUMIF(Summary!$G:$G,'Seniors Vs Juniors '!W4,Summary!$Z:$Z)</f>
        <v>0</v>
      </c>
      <c r="X67" s="49">
        <f>SUMIF(Summary!$G:$G,'Seniors Vs Juniors '!X4,Summary!$Z:$Z)</f>
        <v>0</v>
      </c>
      <c r="Y67" s="49">
        <f>SUMIF(Summary!$G:$G,'Seniors Vs Juniors '!Y4,Summary!$Z:$Z)</f>
        <v>0</v>
      </c>
      <c r="Z67" s="49">
        <f>SUMIF(Summary!$G:$G,'Seniors Vs Juniors '!Z4,Summary!$Z:$Z)</f>
        <v>0</v>
      </c>
      <c r="AA67" s="49">
        <f>SUMIF(Summary!$G:$G,'Seniors Vs Juniors '!AA4,Summary!$Z:$Z)</f>
        <v>0</v>
      </c>
      <c r="AB67" s="49">
        <f>SUMIF(Summary!$G:$G,'Seniors Vs Juniors '!AB4,Summary!$Z:$Z)</f>
        <v>0</v>
      </c>
      <c r="AC67" s="49">
        <f>SUMIF(Summary!$G:$G,'Seniors Vs Juniors '!AC4,Summary!$Z:$Z)</f>
        <v>0</v>
      </c>
      <c r="AD67" s="49">
        <f>SUMIF(Summary!$G:$G,'Seniors Vs Juniors '!AD4,Summary!$Z:$Z)</f>
        <v>0</v>
      </c>
      <c r="AE67" s="49">
        <f>SUMIF(Summary!$G:$G,'Seniors Vs Juniors '!AE4,Summary!$Z:$Z)</f>
        <v>0</v>
      </c>
      <c r="AF67" s="49">
        <f>SUMIF(Summary!$G:$G,'Seniors Vs Juniors '!AF4,Summary!$Z:$Z)</f>
        <v>0</v>
      </c>
      <c r="AG67" s="49">
        <f>SUMIF(Summary!$G:$G,'Seniors Vs Juniors '!AG4,Summary!$Z:$Z)</f>
        <v>0</v>
      </c>
      <c r="AH67" s="49">
        <f>SUMIF(Summary!$G:$G,'Seniors Vs Juniors '!AH4,Summary!$Z:$Z)</f>
        <v>0</v>
      </c>
      <c r="AI67" s="49">
        <f>SUMIF(Summary!$G:$G,'Seniors Vs Juniors '!AI4,Summary!$Z:$Z)</f>
        <v>0</v>
      </c>
      <c r="AJ67" s="49">
        <f>SUMIF(Summary!$G:$G,'Seniors Vs Juniors '!AJ4,Summary!$Z:$Z)</f>
        <v>0</v>
      </c>
      <c r="AK67" s="49">
        <f>SUMIF(Summary!$G:$G,'Seniors Vs Juniors '!AK4,Summary!$Z:$Z)</f>
        <v>0</v>
      </c>
      <c r="AL67" s="49">
        <f>SUMIF(Summary!$G:$G,'Seniors Vs Juniors '!AL4,Summary!$Z:$Z)</f>
        <v>0</v>
      </c>
      <c r="AM67" s="49">
        <f>SUMIF(Summary!$G:$G,'Seniors Vs Juniors '!AM4,Summary!$Z:$Z)</f>
        <v>0</v>
      </c>
      <c r="AN67" s="49">
        <f>SUMIF(Summary!$G:$G,'Seniors Vs Juniors '!AN4,Summary!$Z:$Z)</f>
        <v>0</v>
      </c>
      <c r="AO67" s="49">
        <f>SUMIF(Summary!$G:$G,'Seniors Vs Juniors '!AO4,Summary!$Z:$Z)</f>
        <v>0</v>
      </c>
      <c r="AP67">
        <v>1</v>
      </c>
    </row>
    <row r="68" spans="1:42">
      <c r="A68" s="45" t="s">
        <v>33</v>
      </c>
      <c r="B68" s="48" t="e">
        <f t="shared" ref="B68:L68" si="98">B67/B$58</f>
        <v>#DIV/0!</v>
      </c>
      <c r="C68" s="48" t="e">
        <f t="shared" si="98"/>
        <v>#DIV/0!</v>
      </c>
      <c r="D68" s="48" t="e">
        <f t="shared" si="98"/>
        <v>#DIV/0!</v>
      </c>
      <c r="E68" s="48" t="e">
        <f t="shared" si="98"/>
        <v>#DIV/0!</v>
      </c>
      <c r="F68" s="48" t="e">
        <f t="shared" si="98"/>
        <v>#DIV/0!</v>
      </c>
      <c r="G68" s="48" t="e">
        <f t="shared" si="98"/>
        <v>#DIV/0!</v>
      </c>
      <c r="H68" s="48" t="e">
        <f t="shared" si="98"/>
        <v>#DIV/0!</v>
      </c>
      <c r="I68" s="48" t="e">
        <f t="shared" si="98"/>
        <v>#DIV/0!</v>
      </c>
      <c r="J68" s="48" t="e">
        <f t="shared" si="98"/>
        <v>#DIV/0!</v>
      </c>
      <c r="K68" s="48" t="e">
        <f t="shared" si="98"/>
        <v>#DIV/0!</v>
      </c>
      <c r="L68" s="48" t="e">
        <f t="shared" si="98"/>
        <v>#DIV/0!</v>
      </c>
      <c r="M68" s="48" t="e">
        <f t="shared" ref="M68:S68" si="99">M67/M$58</f>
        <v>#DIV/0!</v>
      </c>
      <c r="N68" s="48" t="e">
        <f t="shared" si="99"/>
        <v>#DIV/0!</v>
      </c>
      <c r="O68" s="48" t="e">
        <f t="shared" si="99"/>
        <v>#DIV/0!</v>
      </c>
      <c r="P68" s="48" t="e">
        <f t="shared" si="99"/>
        <v>#DIV/0!</v>
      </c>
      <c r="Q68" s="48" t="e">
        <f t="shared" si="99"/>
        <v>#DIV/0!</v>
      </c>
      <c r="R68" s="48" t="e">
        <f t="shared" si="99"/>
        <v>#DIV/0!</v>
      </c>
      <c r="S68" s="48" t="e">
        <f t="shared" si="99"/>
        <v>#DIV/0!</v>
      </c>
      <c r="T68" s="48" t="e">
        <f>T67/T$58</f>
        <v>#DIV/0!</v>
      </c>
      <c r="U68" s="48" t="e">
        <f>U67/U$58</f>
        <v>#DIV/0!</v>
      </c>
      <c r="V68" s="48" t="e">
        <f>V67/V$58</f>
        <v>#DIV/0!</v>
      </c>
      <c r="W68" s="48" t="e">
        <f t="shared" ref="W68:AN68" si="100">W67/W$58</f>
        <v>#DIV/0!</v>
      </c>
      <c r="X68" s="48" t="e">
        <f t="shared" si="100"/>
        <v>#DIV/0!</v>
      </c>
      <c r="Y68" s="48" t="e">
        <f t="shared" si="100"/>
        <v>#DIV/0!</v>
      </c>
      <c r="Z68" s="48" t="e">
        <f t="shared" si="100"/>
        <v>#DIV/0!</v>
      </c>
      <c r="AA68" s="48" t="e">
        <f t="shared" si="100"/>
        <v>#DIV/0!</v>
      </c>
      <c r="AB68" s="48" t="e">
        <f t="shared" si="100"/>
        <v>#DIV/0!</v>
      </c>
      <c r="AC68" s="48" t="e">
        <f t="shared" si="100"/>
        <v>#DIV/0!</v>
      </c>
      <c r="AD68" s="48" t="e">
        <f t="shared" si="100"/>
        <v>#DIV/0!</v>
      </c>
      <c r="AE68" s="48" t="e">
        <f t="shared" si="100"/>
        <v>#DIV/0!</v>
      </c>
      <c r="AF68" s="48" t="e">
        <f t="shared" ref="AF68:AL68" si="101">AF67/AF$58</f>
        <v>#DIV/0!</v>
      </c>
      <c r="AG68" s="48" t="e">
        <f t="shared" si="101"/>
        <v>#DIV/0!</v>
      </c>
      <c r="AH68" s="48" t="e">
        <f t="shared" si="101"/>
        <v>#DIV/0!</v>
      </c>
      <c r="AI68" s="48" t="e">
        <f t="shared" si="101"/>
        <v>#DIV/0!</v>
      </c>
      <c r="AJ68" s="48" t="e">
        <f t="shared" si="101"/>
        <v>#DIV/0!</v>
      </c>
      <c r="AK68" s="48" t="e">
        <f t="shared" si="101"/>
        <v>#DIV/0!</v>
      </c>
      <c r="AL68" s="48" t="e">
        <f t="shared" si="101"/>
        <v>#DIV/0!</v>
      </c>
      <c r="AM68" s="48" t="e">
        <f t="shared" si="100"/>
        <v>#DIV/0!</v>
      </c>
      <c r="AN68" s="48" t="e">
        <f t="shared" si="100"/>
        <v>#DIV/0!</v>
      </c>
      <c r="AO68" s="48" t="e">
        <f>AO67/AO$58</f>
        <v>#DIV/0!</v>
      </c>
      <c r="AP68">
        <v>1</v>
      </c>
    </row>
    <row r="69" spans="1:42" ht="15.75">
      <c r="A69" s="66"/>
      <c r="AP69">
        <v>1</v>
      </c>
    </row>
    <row r="70" spans="1:42" ht="15.75">
      <c r="A70" s="39" t="s">
        <v>34</v>
      </c>
      <c r="B70" s="44" t="e">
        <f>B32/B58</f>
        <v>#DIV/0!</v>
      </c>
      <c r="C70" s="44" t="e">
        <f>C32/C58</f>
        <v>#DIV/0!</v>
      </c>
      <c r="D70" s="44" t="e">
        <f t="shared" ref="D70:J70" si="102">D32/D58</f>
        <v>#DIV/0!</v>
      </c>
      <c r="E70" s="44" t="e">
        <f t="shared" si="102"/>
        <v>#DIV/0!</v>
      </c>
      <c r="F70" s="44" t="e">
        <f t="shared" si="102"/>
        <v>#DIV/0!</v>
      </c>
      <c r="G70" s="44" t="e">
        <f t="shared" si="102"/>
        <v>#DIV/0!</v>
      </c>
      <c r="H70" s="44" t="e">
        <f t="shared" si="102"/>
        <v>#DIV/0!</v>
      </c>
      <c r="I70" s="44" t="e">
        <f t="shared" si="102"/>
        <v>#DIV/0!</v>
      </c>
      <c r="J70" s="44" t="e">
        <f t="shared" si="102"/>
        <v>#DIV/0!</v>
      </c>
      <c r="K70" s="44" t="e">
        <f>K32/K58</f>
        <v>#DIV/0!</v>
      </c>
      <c r="L70" s="44" t="e">
        <f>L32/L58</f>
        <v>#DIV/0!</v>
      </c>
      <c r="M70" s="44" t="e">
        <f t="shared" ref="M70:S70" si="103">M32/M58</f>
        <v>#DIV/0!</v>
      </c>
      <c r="N70" s="44" t="e">
        <f t="shared" si="103"/>
        <v>#DIV/0!</v>
      </c>
      <c r="O70" s="44" t="e">
        <f t="shared" si="103"/>
        <v>#DIV/0!</v>
      </c>
      <c r="P70" s="44" t="e">
        <f t="shared" si="103"/>
        <v>#DIV/0!</v>
      </c>
      <c r="Q70" s="44" t="e">
        <f t="shared" si="103"/>
        <v>#DIV/0!</v>
      </c>
      <c r="R70" s="44" t="e">
        <f t="shared" si="103"/>
        <v>#DIV/0!</v>
      </c>
      <c r="S70" s="44" t="e">
        <f t="shared" si="103"/>
        <v>#DIV/0!</v>
      </c>
      <c r="T70" s="44" t="e">
        <f t="shared" ref="T70:V71" si="104">T32/T58</f>
        <v>#DIV/0!</v>
      </c>
      <c r="U70" s="44" t="e">
        <f t="shared" si="104"/>
        <v>#DIV/0!</v>
      </c>
      <c r="V70" s="44" t="e">
        <f t="shared" si="104"/>
        <v>#DIV/0!</v>
      </c>
      <c r="W70" s="44" t="e">
        <f t="shared" ref="W70:AE70" si="105">W32/W58</f>
        <v>#DIV/0!</v>
      </c>
      <c r="X70" s="44" t="e">
        <f t="shared" si="105"/>
        <v>#DIV/0!</v>
      </c>
      <c r="Y70" s="44" t="e">
        <f t="shared" si="105"/>
        <v>#DIV/0!</v>
      </c>
      <c r="Z70" s="44" t="e">
        <f t="shared" si="105"/>
        <v>#DIV/0!</v>
      </c>
      <c r="AA70" s="44" t="e">
        <f t="shared" si="105"/>
        <v>#DIV/0!</v>
      </c>
      <c r="AB70" s="44" t="e">
        <f t="shared" si="105"/>
        <v>#DIV/0!</v>
      </c>
      <c r="AC70" s="44" t="e">
        <f t="shared" si="105"/>
        <v>#DIV/0!</v>
      </c>
      <c r="AD70" s="44" t="e">
        <f t="shared" si="105"/>
        <v>#DIV/0!</v>
      </c>
      <c r="AE70" s="44" t="e">
        <f t="shared" si="105"/>
        <v>#DIV/0!</v>
      </c>
      <c r="AF70" s="44" t="e">
        <f t="shared" ref="AF70:AL70" si="106">AF32/AF58</f>
        <v>#DIV/0!</v>
      </c>
      <c r="AG70" s="44" t="e">
        <f t="shared" si="106"/>
        <v>#DIV/0!</v>
      </c>
      <c r="AH70" s="44" t="e">
        <f t="shared" si="106"/>
        <v>#DIV/0!</v>
      </c>
      <c r="AI70" s="44" t="e">
        <f t="shared" si="106"/>
        <v>#DIV/0!</v>
      </c>
      <c r="AJ70" s="44" t="e">
        <f t="shared" si="106"/>
        <v>#DIV/0!</v>
      </c>
      <c r="AK70" s="44" t="e">
        <f t="shared" si="106"/>
        <v>#DIV/0!</v>
      </c>
      <c r="AL70" s="44" t="e">
        <f t="shared" si="106"/>
        <v>#DIV/0!</v>
      </c>
      <c r="AM70" s="44" t="e">
        <f t="shared" ref="AM70:AO71" si="107">AM32/AM58</f>
        <v>#DIV/0!</v>
      </c>
      <c r="AN70" s="44" t="e">
        <f>AN32/AN58</f>
        <v>#DIV/0!</v>
      </c>
      <c r="AO70" s="44" t="e">
        <f t="shared" si="107"/>
        <v>#DIV/0!</v>
      </c>
      <c r="AP70" s="55">
        <v>1</v>
      </c>
    </row>
    <row r="71" spans="1:42" hidden="1">
      <c r="A71" s="33" t="s">
        <v>58</v>
      </c>
      <c r="B71" s="36" t="e">
        <f>B33/B59</f>
        <v>#DIV/0!</v>
      </c>
      <c r="C71" s="36" t="e">
        <f>C33/C59</f>
        <v>#DIV/0!</v>
      </c>
      <c r="D71" s="36" t="e">
        <f t="shared" ref="D71:J71" si="108">D33/D59</f>
        <v>#DIV/0!</v>
      </c>
      <c r="E71" s="36" t="e">
        <f t="shared" si="108"/>
        <v>#DIV/0!</v>
      </c>
      <c r="F71" s="36" t="e">
        <f t="shared" si="108"/>
        <v>#DIV/0!</v>
      </c>
      <c r="G71" s="36" t="e">
        <f t="shared" si="108"/>
        <v>#DIV/0!</v>
      </c>
      <c r="H71" s="36" t="e">
        <f t="shared" si="108"/>
        <v>#DIV/0!</v>
      </c>
      <c r="I71" s="36" t="e">
        <f t="shared" si="108"/>
        <v>#DIV/0!</v>
      </c>
      <c r="J71" s="36" t="e">
        <f t="shared" si="108"/>
        <v>#DIV/0!</v>
      </c>
      <c r="K71" s="36" t="e">
        <f>K33/K59</f>
        <v>#DIV/0!</v>
      </c>
      <c r="L71" s="36" t="e">
        <f>L33/L59</f>
        <v>#DIV/0!</v>
      </c>
      <c r="M71" s="36" t="e">
        <f t="shared" ref="M71:S71" si="109">M33/M59</f>
        <v>#DIV/0!</v>
      </c>
      <c r="N71" s="36" t="e">
        <f t="shared" si="109"/>
        <v>#DIV/0!</v>
      </c>
      <c r="O71" s="36" t="e">
        <f t="shared" si="109"/>
        <v>#DIV/0!</v>
      </c>
      <c r="P71" s="36" t="e">
        <f t="shared" si="109"/>
        <v>#DIV/0!</v>
      </c>
      <c r="Q71" s="36" t="e">
        <f t="shared" si="109"/>
        <v>#DIV/0!</v>
      </c>
      <c r="R71" s="36" t="e">
        <f t="shared" si="109"/>
        <v>#DIV/0!</v>
      </c>
      <c r="S71" s="36" t="e">
        <f t="shared" si="109"/>
        <v>#DIV/0!</v>
      </c>
      <c r="T71" s="36" t="e">
        <f t="shared" si="104"/>
        <v>#DIV/0!</v>
      </c>
      <c r="U71" s="36" t="e">
        <f t="shared" si="104"/>
        <v>#DIV/0!</v>
      </c>
      <c r="V71" s="36" t="e">
        <f t="shared" si="104"/>
        <v>#DIV/0!</v>
      </c>
      <c r="W71" s="36" t="e">
        <f t="shared" ref="W71:AE71" si="110">W33/W59</f>
        <v>#DIV/0!</v>
      </c>
      <c r="X71" s="36" t="e">
        <f t="shared" si="110"/>
        <v>#DIV/0!</v>
      </c>
      <c r="Y71" s="36" t="e">
        <f t="shared" si="110"/>
        <v>#DIV/0!</v>
      </c>
      <c r="Z71" s="36" t="e">
        <f t="shared" si="110"/>
        <v>#DIV/0!</v>
      </c>
      <c r="AA71" s="36" t="e">
        <f t="shared" si="110"/>
        <v>#DIV/0!</v>
      </c>
      <c r="AB71" s="36" t="e">
        <f t="shared" si="110"/>
        <v>#DIV/0!</v>
      </c>
      <c r="AC71" s="36" t="e">
        <f t="shared" si="110"/>
        <v>#DIV/0!</v>
      </c>
      <c r="AD71" s="36" t="e">
        <f t="shared" si="110"/>
        <v>#DIV/0!</v>
      </c>
      <c r="AE71" s="36" t="e">
        <f t="shared" si="110"/>
        <v>#DIV/0!</v>
      </c>
      <c r="AF71" s="36" t="e">
        <f t="shared" ref="AF71:AL71" si="111">AF33/AF59</f>
        <v>#DIV/0!</v>
      </c>
      <c r="AG71" s="36" t="e">
        <f t="shared" si="111"/>
        <v>#DIV/0!</v>
      </c>
      <c r="AH71" s="36" t="e">
        <f t="shared" si="111"/>
        <v>#DIV/0!</v>
      </c>
      <c r="AI71" s="36" t="e">
        <f t="shared" si="111"/>
        <v>#DIV/0!</v>
      </c>
      <c r="AJ71" s="36" t="e">
        <f t="shared" si="111"/>
        <v>#DIV/0!</v>
      </c>
      <c r="AK71" s="36" t="e">
        <f t="shared" si="111"/>
        <v>#DIV/0!</v>
      </c>
      <c r="AL71" s="36" t="e">
        <f t="shared" si="111"/>
        <v>#DIV/0!</v>
      </c>
      <c r="AM71" s="36" t="e">
        <f t="shared" si="107"/>
        <v>#DIV/0!</v>
      </c>
      <c r="AN71" s="36" t="e">
        <f>AN33/AN59</f>
        <v>#DIV/0!</v>
      </c>
      <c r="AO71" s="36" t="e">
        <f t="shared" si="107"/>
        <v>#DIV/0!</v>
      </c>
      <c r="AP71" s="55">
        <v>1</v>
      </c>
    </row>
    <row r="72" spans="1:42">
      <c r="A72" s="33" t="s">
        <v>59</v>
      </c>
      <c r="B72" s="36" t="e">
        <f>B35/B61</f>
        <v>#DIV/0!</v>
      </c>
      <c r="C72" s="36" t="e">
        <f>C35/C61</f>
        <v>#DIV/0!</v>
      </c>
      <c r="D72" s="36" t="e">
        <f t="shared" ref="D72:J72" si="112">D35/D61</f>
        <v>#DIV/0!</v>
      </c>
      <c r="E72" s="36" t="e">
        <f t="shared" si="112"/>
        <v>#DIV/0!</v>
      </c>
      <c r="F72" s="36" t="e">
        <f t="shared" si="112"/>
        <v>#DIV/0!</v>
      </c>
      <c r="G72" s="36" t="e">
        <f t="shared" si="112"/>
        <v>#DIV/0!</v>
      </c>
      <c r="H72" s="36" t="e">
        <f t="shared" si="112"/>
        <v>#DIV/0!</v>
      </c>
      <c r="I72" s="36" t="e">
        <f t="shared" si="112"/>
        <v>#DIV/0!</v>
      </c>
      <c r="J72" s="36" t="e">
        <f t="shared" si="112"/>
        <v>#DIV/0!</v>
      </c>
      <c r="K72" s="36" t="e">
        <f t="shared" ref="K72:V72" si="113">K35/K61</f>
        <v>#DIV/0!</v>
      </c>
      <c r="L72" s="36" t="e">
        <f t="shared" si="113"/>
        <v>#DIV/0!</v>
      </c>
      <c r="M72" s="36" t="e">
        <f t="shared" si="113"/>
        <v>#DIV/0!</v>
      </c>
      <c r="N72" s="36" t="e">
        <f t="shared" si="113"/>
        <v>#DIV/0!</v>
      </c>
      <c r="O72" s="36" t="e">
        <f t="shared" si="113"/>
        <v>#DIV/0!</v>
      </c>
      <c r="P72" s="36" t="e">
        <f t="shared" si="113"/>
        <v>#DIV/0!</v>
      </c>
      <c r="Q72" s="36" t="e">
        <f t="shared" si="113"/>
        <v>#DIV/0!</v>
      </c>
      <c r="R72" s="36" t="e">
        <f t="shared" si="113"/>
        <v>#DIV/0!</v>
      </c>
      <c r="S72" s="36" t="e">
        <f t="shared" si="113"/>
        <v>#DIV/0!</v>
      </c>
      <c r="T72" s="36" t="e">
        <f t="shared" si="113"/>
        <v>#DIV/0!</v>
      </c>
      <c r="U72" s="36" t="e">
        <f t="shared" si="113"/>
        <v>#DIV/0!</v>
      </c>
      <c r="V72" s="36" t="e">
        <f t="shared" si="113"/>
        <v>#DIV/0!</v>
      </c>
      <c r="W72" s="36" t="e">
        <f t="shared" ref="W72:AN72" si="114">W35/W61</f>
        <v>#DIV/0!</v>
      </c>
      <c r="X72" s="36" t="e">
        <f t="shared" si="114"/>
        <v>#DIV/0!</v>
      </c>
      <c r="Y72" s="36" t="e">
        <f t="shared" si="114"/>
        <v>#DIV/0!</v>
      </c>
      <c r="Z72" s="36" t="e">
        <f t="shared" si="114"/>
        <v>#DIV/0!</v>
      </c>
      <c r="AA72" s="36" t="e">
        <f t="shared" si="114"/>
        <v>#DIV/0!</v>
      </c>
      <c r="AB72" s="36" t="e">
        <f t="shared" si="114"/>
        <v>#DIV/0!</v>
      </c>
      <c r="AC72" s="36" t="e">
        <f t="shared" si="114"/>
        <v>#DIV/0!</v>
      </c>
      <c r="AD72" s="36" t="e">
        <f t="shared" si="114"/>
        <v>#DIV/0!</v>
      </c>
      <c r="AE72" s="36" t="e">
        <f t="shared" si="114"/>
        <v>#DIV/0!</v>
      </c>
      <c r="AF72" s="36" t="e">
        <f t="shared" ref="AF72:AL72" si="115">AF35/AF61</f>
        <v>#DIV/0!</v>
      </c>
      <c r="AG72" s="36" t="e">
        <f t="shared" si="115"/>
        <v>#DIV/0!</v>
      </c>
      <c r="AH72" s="36" t="e">
        <f t="shared" si="115"/>
        <v>#DIV/0!</v>
      </c>
      <c r="AI72" s="36" t="e">
        <f t="shared" si="115"/>
        <v>#DIV/0!</v>
      </c>
      <c r="AJ72" s="36" t="e">
        <f t="shared" si="115"/>
        <v>#DIV/0!</v>
      </c>
      <c r="AK72" s="36" t="e">
        <f t="shared" si="115"/>
        <v>#DIV/0!</v>
      </c>
      <c r="AL72" s="36" t="e">
        <f t="shared" si="115"/>
        <v>#DIV/0!</v>
      </c>
      <c r="AM72" s="36" t="e">
        <f t="shared" si="114"/>
        <v>#DIV/0!</v>
      </c>
      <c r="AN72" s="36" t="e">
        <f t="shared" si="114"/>
        <v>#DIV/0!</v>
      </c>
      <c r="AO72" s="36" t="e">
        <f>AO35/AO61</f>
        <v>#DIV/0!</v>
      </c>
      <c r="AP72" s="55">
        <v>1</v>
      </c>
    </row>
    <row r="73" spans="1:42">
      <c r="A73" s="33" t="s">
        <v>60</v>
      </c>
      <c r="B73" s="36" t="e">
        <f>B37/B63</f>
        <v>#DIV/0!</v>
      </c>
      <c r="C73" s="36" t="e">
        <f>C37/C63</f>
        <v>#DIV/0!</v>
      </c>
      <c r="D73" s="36" t="e">
        <f t="shared" ref="D73:J73" si="116">D37/D63</f>
        <v>#DIV/0!</v>
      </c>
      <c r="E73" s="36" t="e">
        <f t="shared" si="116"/>
        <v>#DIV/0!</v>
      </c>
      <c r="F73" s="36" t="e">
        <f t="shared" si="116"/>
        <v>#DIV/0!</v>
      </c>
      <c r="G73" s="36" t="e">
        <f t="shared" si="116"/>
        <v>#DIV/0!</v>
      </c>
      <c r="H73" s="36" t="e">
        <f t="shared" si="116"/>
        <v>#DIV/0!</v>
      </c>
      <c r="I73" s="36" t="e">
        <f t="shared" si="116"/>
        <v>#DIV/0!</v>
      </c>
      <c r="J73" s="36" t="e">
        <f t="shared" si="116"/>
        <v>#DIV/0!</v>
      </c>
      <c r="K73" s="36" t="e">
        <f t="shared" ref="K73:V73" si="117">K37/K63</f>
        <v>#DIV/0!</v>
      </c>
      <c r="L73" s="36" t="e">
        <f t="shared" si="117"/>
        <v>#DIV/0!</v>
      </c>
      <c r="M73" s="36" t="e">
        <f t="shared" si="117"/>
        <v>#DIV/0!</v>
      </c>
      <c r="N73" s="36" t="e">
        <f t="shared" si="117"/>
        <v>#DIV/0!</v>
      </c>
      <c r="O73" s="36" t="e">
        <f t="shared" si="117"/>
        <v>#DIV/0!</v>
      </c>
      <c r="P73" s="36" t="e">
        <f t="shared" si="117"/>
        <v>#DIV/0!</v>
      </c>
      <c r="Q73" s="36" t="e">
        <f t="shared" si="117"/>
        <v>#DIV/0!</v>
      </c>
      <c r="R73" s="36" t="e">
        <f t="shared" si="117"/>
        <v>#DIV/0!</v>
      </c>
      <c r="S73" s="36" t="e">
        <f t="shared" si="117"/>
        <v>#DIV/0!</v>
      </c>
      <c r="T73" s="36" t="e">
        <f t="shared" si="117"/>
        <v>#DIV/0!</v>
      </c>
      <c r="U73" s="36" t="e">
        <f t="shared" si="117"/>
        <v>#DIV/0!</v>
      </c>
      <c r="V73" s="36" t="e">
        <f t="shared" si="117"/>
        <v>#DIV/0!</v>
      </c>
      <c r="W73" s="36" t="e">
        <f t="shared" ref="W73:AN73" si="118">W37/W63</f>
        <v>#DIV/0!</v>
      </c>
      <c r="X73" s="36" t="e">
        <f t="shared" si="118"/>
        <v>#DIV/0!</v>
      </c>
      <c r="Y73" s="36" t="e">
        <f t="shared" si="118"/>
        <v>#DIV/0!</v>
      </c>
      <c r="Z73" s="36" t="e">
        <f t="shared" si="118"/>
        <v>#DIV/0!</v>
      </c>
      <c r="AA73" s="36" t="e">
        <f t="shared" si="118"/>
        <v>#DIV/0!</v>
      </c>
      <c r="AB73" s="36" t="e">
        <f t="shared" si="118"/>
        <v>#DIV/0!</v>
      </c>
      <c r="AC73" s="36" t="e">
        <f t="shared" si="118"/>
        <v>#DIV/0!</v>
      </c>
      <c r="AD73" s="36" t="e">
        <f t="shared" si="118"/>
        <v>#DIV/0!</v>
      </c>
      <c r="AE73" s="36" t="e">
        <f t="shared" si="118"/>
        <v>#DIV/0!</v>
      </c>
      <c r="AF73" s="36" t="e">
        <f t="shared" ref="AF73:AL73" si="119">AF37/AF63</f>
        <v>#DIV/0!</v>
      </c>
      <c r="AG73" s="36" t="e">
        <f t="shared" si="119"/>
        <v>#DIV/0!</v>
      </c>
      <c r="AH73" s="36" t="e">
        <f t="shared" si="119"/>
        <v>#DIV/0!</v>
      </c>
      <c r="AI73" s="36" t="e">
        <f t="shared" si="119"/>
        <v>#DIV/0!</v>
      </c>
      <c r="AJ73" s="36" t="e">
        <f t="shared" si="119"/>
        <v>#DIV/0!</v>
      </c>
      <c r="AK73" s="36" t="e">
        <f t="shared" si="119"/>
        <v>#DIV/0!</v>
      </c>
      <c r="AL73" s="36" t="e">
        <f t="shared" si="119"/>
        <v>#DIV/0!</v>
      </c>
      <c r="AM73" s="36" t="e">
        <f t="shared" si="118"/>
        <v>#DIV/0!</v>
      </c>
      <c r="AN73" s="36" t="e">
        <f t="shared" si="118"/>
        <v>#DIV/0!</v>
      </c>
      <c r="AO73" s="36" t="e">
        <f>AO37/AO63</f>
        <v>#DIV/0!</v>
      </c>
      <c r="AP73" s="55">
        <v>1</v>
      </c>
    </row>
    <row r="74" spans="1:42">
      <c r="A74" s="33" t="s">
        <v>98</v>
      </c>
      <c r="B74" s="36" t="e">
        <f>B39/B65</f>
        <v>#DIV/0!</v>
      </c>
      <c r="C74" s="36" t="e">
        <f>C39/C65</f>
        <v>#DIV/0!</v>
      </c>
      <c r="D74" s="36" t="e">
        <f t="shared" ref="D74:U74" si="120">D39/D65</f>
        <v>#DIV/0!</v>
      </c>
      <c r="E74" s="36" t="e">
        <f t="shared" si="120"/>
        <v>#DIV/0!</v>
      </c>
      <c r="F74" s="36" t="e">
        <f t="shared" si="120"/>
        <v>#DIV/0!</v>
      </c>
      <c r="G74" s="36" t="e">
        <f t="shared" si="120"/>
        <v>#DIV/0!</v>
      </c>
      <c r="H74" s="36" t="e">
        <f t="shared" si="120"/>
        <v>#DIV/0!</v>
      </c>
      <c r="I74" s="36" t="e">
        <f t="shared" si="120"/>
        <v>#DIV/0!</v>
      </c>
      <c r="J74" s="36" t="e">
        <f t="shared" si="120"/>
        <v>#DIV/0!</v>
      </c>
      <c r="K74" s="36" t="e">
        <f t="shared" si="120"/>
        <v>#DIV/0!</v>
      </c>
      <c r="L74" s="36" t="e">
        <f t="shared" si="120"/>
        <v>#DIV/0!</v>
      </c>
      <c r="M74" s="36" t="e">
        <f t="shared" si="120"/>
        <v>#DIV/0!</v>
      </c>
      <c r="N74" s="36" t="e">
        <f t="shared" si="120"/>
        <v>#DIV/0!</v>
      </c>
      <c r="O74" s="36" t="e">
        <f t="shared" si="120"/>
        <v>#DIV/0!</v>
      </c>
      <c r="P74" s="36" t="e">
        <f t="shared" si="120"/>
        <v>#DIV/0!</v>
      </c>
      <c r="Q74" s="36" t="e">
        <f t="shared" si="120"/>
        <v>#DIV/0!</v>
      </c>
      <c r="R74" s="36" t="e">
        <f t="shared" si="120"/>
        <v>#DIV/0!</v>
      </c>
      <c r="S74" s="36" t="e">
        <f t="shared" si="120"/>
        <v>#DIV/0!</v>
      </c>
      <c r="T74" s="36" t="e">
        <f t="shared" si="120"/>
        <v>#DIV/0!</v>
      </c>
      <c r="U74" s="36" t="e">
        <f t="shared" si="120"/>
        <v>#DIV/0!</v>
      </c>
      <c r="V74" s="36" t="e">
        <f>V39/V65</f>
        <v>#DIV/0!</v>
      </c>
      <c r="W74" s="36" t="e">
        <f t="shared" ref="W74:AE74" si="121">W39/W65</f>
        <v>#DIV/0!</v>
      </c>
      <c r="X74" s="36" t="e">
        <f t="shared" si="121"/>
        <v>#DIV/0!</v>
      </c>
      <c r="Y74" s="36" t="e">
        <f t="shared" si="121"/>
        <v>#DIV/0!</v>
      </c>
      <c r="Z74" s="36" t="e">
        <f t="shared" si="121"/>
        <v>#DIV/0!</v>
      </c>
      <c r="AA74" s="36" t="e">
        <f t="shared" si="121"/>
        <v>#DIV/0!</v>
      </c>
      <c r="AB74" s="36" t="e">
        <f t="shared" si="121"/>
        <v>#DIV/0!</v>
      </c>
      <c r="AC74" s="36" t="e">
        <f t="shared" si="121"/>
        <v>#DIV/0!</v>
      </c>
      <c r="AD74" s="36" t="e">
        <f t="shared" si="121"/>
        <v>#DIV/0!</v>
      </c>
      <c r="AE74" s="36" t="e">
        <f t="shared" si="121"/>
        <v>#DIV/0!</v>
      </c>
      <c r="AF74" s="36" t="e">
        <f t="shared" ref="AF74:AL74" si="122">AF39/AF65</f>
        <v>#DIV/0!</v>
      </c>
      <c r="AG74" s="36" t="e">
        <f t="shared" si="122"/>
        <v>#DIV/0!</v>
      </c>
      <c r="AH74" s="36" t="e">
        <f t="shared" si="122"/>
        <v>#DIV/0!</v>
      </c>
      <c r="AI74" s="36" t="e">
        <f t="shared" si="122"/>
        <v>#DIV/0!</v>
      </c>
      <c r="AJ74" s="36" t="e">
        <f t="shared" si="122"/>
        <v>#DIV/0!</v>
      </c>
      <c r="AK74" s="36" t="e">
        <f t="shared" si="122"/>
        <v>#DIV/0!</v>
      </c>
      <c r="AL74" s="36" t="e">
        <f t="shared" si="122"/>
        <v>#DIV/0!</v>
      </c>
      <c r="AM74" s="36" t="e">
        <f>AM38/AM64</f>
        <v>#DIV/0!</v>
      </c>
      <c r="AN74" s="36" t="e">
        <f>AN38/AN64</f>
        <v>#DIV/0!</v>
      </c>
      <c r="AO74" s="36" t="e">
        <f>AO38/AO64</f>
        <v>#DIV/0!</v>
      </c>
      <c r="AP74" s="55">
        <v>1</v>
      </c>
    </row>
    <row r="75" spans="1:42">
      <c r="A75" s="33" t="s">
        <v>61</v>
      </c>
      <c r="B75" s="36" t="e">
        <f>B41/B67</f>
        <v>#DIV/0!</v>
      </c>
      <c r="C75" s="36" t="e">
        <f>C41/C67</f>
        <v>#DIV/0!</v>
      </c>
      <c r="D75" s="36" t="e">
        <f t="shared" ref="D75:J75" si="123">D41/D67</f>
        <v>#DIV/0!</v>
      </c>
      <c r="E75" s="36" t="e">
        <f t="shared" si="123"/>
        <v>#DIV/0!</v>
      </c>
      <c r="F75" s="36" t="e">
        <f t="shared" si="123"/>
        <v>#DIV/0!</v>
      </c>
      <c r="G75" s="36" t="e">
        <f t="shared" si="123"/>
        <v>#DIV/0!</v>
      </c>
      <c r="H75" s="36" t="e">
        <f t="shared" si="123"/>
        <v>#DIV/0!</v>
      </c>
      <c r="I75" s="36" t="e">
        <f t="shared" si="123"/>
        <v>#DIV/0!</v>
      </c>
      <c r="J75" s="36" t="e">
        <f t="shared" si="123"/>
        <v>#DIV/0!</v>
      </c>
      <c r="K75" s="36" t="e">
        <f t="shared" ref="K75:V75" si="124">K41/K67</f>
        <v>#DIV/0!</v>
      </c>
      <c r="L75" s="36" t="e">
        <f t="shared" si="124"/>
        <v>#DIV/0!</v>
      </c>
      <c r="M75" s="36" t="e">
        <f t="shared" si="124"/>
        <v>#DIV/0!</v>
      </c>
      <c r="N75" s="36" t="e">
        <f t="shared" si="124"/>
        <v>#DIV/0!</v>
      </c>
      <c r="O75" s="36" t="e">
        <f t="shared" si="124"/>
        <v>#DIV/0!</v>
      </c>
      <c r="P75" s="36" t="e">
        <f t="shared" si="124"/>
        <v>#DIV/0!</v>
      </c>
      <c r="Q75" s="36" t="e">
        <f t="shared" si="124"/>
        <v>#DIV/0!</v>
      </c>
      <c r="R75" s="36" t="e">
        <f t="shared" si="124"/>
        <v>#DIV/0!</v>
      </c>
      <c r="S75" s="36" t="e">
        <f t="shared" si="124"/>
        <v>#DIV/0!</v>
      </c>
      <c r="T75" s="36" t="e">
        <f t="shared" si="124"/>
        <v>#DIV/0!</v>
      </c>
      <c r="U75" s="36" t="e">
        <f t="shared" si="124"/>
        <v>#DIV/0!</v>
      </c>
      <c r="V75" s="36" t="e">
        <f t="shared" si="124"/>
        <v>#DIV/0!</v>
      </c>
      <c r="W75" s="36" t="e">
        <f t="shared" ref="W75:AN75" si="125">W41/W67</f>
        <v>#DIV/0!</v>
      </c>
      <c r="X75" s="36" t="e">
        <f t="shared" si="125"/>
        <v>#DIV/0!</v>
      </c>
      <c r="Y75" s="36" t="e">
        <f t="shared" si="125"/>
        <v>#DIV/0!</v>
      </c>
      <c r="Z75" s="36" t="e">
        <f t="shared" si="125"/>
        <v>#DIV/0!</v>
      </c>
      <c r="AA75" s="36" t="e">
        <f t="shared" si="125"/>
        <v>#DIV/0!</v>
      </c>
      <c r="AB75" s="36" t="e">
        <f t="shared" si="125"/>
        <v>#DIV/0!</v>
      </c>
      <c r="AC75" s="36" t="e">
        <f t="shared" si="125"/>
        <v>#DIV/0!</v>
      </c>
      <c r="AD75" s="36" t="e">
        <f t="shared" si="125"/>
        <v>#DIV/0!</v>
      </c>
      <c r="AE75" s="36" t="e">
        <f t="shared" si="125"/>
        <v>#DIV/0!</v>
      </c>
      <c r="AF75" s="36" t="e">
        <f t="shared" ref="AF75:AL75" si="126">AF41/AF67</f>
        <v>#DIV/0!</v>
      </c>
      <c r="AG75" s="36" t="e">
        <f t="shared" si="126"/>
        <v>#DIV/0!</v>
      </c>
      <c r="AH75" s="36" t="e">
        <f t="shared" si="126"/>
        <v>#DIV/0!</v>
      </c>
      <c r="AI75" s="36" t="e">
        <f t="shared" si="126"/>
        <v>#DIV/0!</v>
      </c>
      <c r="AJ75" s="36" t="e">
        <f t="shared" si="126"/>
        <v>#DIV/0!</v>
      </c>
      <c r="AK75" s="36" t="e">
        <f t="shared" si="126"/>
        <v>#DIV/0!</v>
      </c>
      <c r="AL75" s="36" t="e">
        <f t="shared" si="126"/>
        <v>#DIV/0!</v>
      </c>
      <c r="AM75" s="36" t="e">
        <f t="shared" si="125"/>
        <v>#DIV/0!</v>
      </c>
      <c r="AN75" s="36" t="e">
        <f t="shared" si="125"/>
        <v>#DIV/0!</v>
      </c>
      <c r="AO75" s="36" t="e">
        <f>AO41/AO67</f>
        <v>#DIV/0!</v>
      </c>
      <c r="AP75" s="55">
        <v>1</v>
      </c>
    </row>
    <row r="76" spans="1:42" ht="15.75">
      <c r="A76" s="66"/>
      <c r="AP76" s="56">
        <v>1</v>
      </c>
    </row>
    <row r="77" spans="1:42" ht="15.75">
      <c r="A77" s="62" t="s">
        <v>62</v>
      </c>
      <c r="B77" s="44" t="e">
        <f>B46/B58</f>
        <v>#DIV/0!</v>
      </c>
      <c r="C77" s="44" t="e">
        <f>C46/C58</f>
        <v>#DIV/0!</v>
      </c>
      <c r="D77" s="44" t="e">
        <f t="shared" ref="D77:J77" si="127">D46/D58</f>
        <v>#DIV/0!</v>
      </c>
      <c r="E77" s="44" t="e">
        <f t="shared" si="127"/>
        <v>#DIV/0!</v>
      </c>
      <c r="F77" s="44" t="e">
        <f t="shared" si="127"/>
        <v>#DIV/0!</v>
      </c>
      <c r="G77" s="44" t="e">
        <f t="shared" si="127"/>
        <v>#DIV/0!</v>
      </c>
      <c r="H77" s="44" t="e">
        <f t="shared" si="127"/>
        <v>#DIV/0!</v>
      </c>
      <c r="I77" s="44" t="e">
        <f t="shared" si="127"/>
        <v>#DIV/0!</v>
      </c>
      <c r="J77" s="44" t="e">
        <f t="shared" si="127"/>
        <v>#DIV/0!</v>
      </c>
      <c r="K77" s="44" t="e">
        <f t="shared" ref="K77:V77" si="128">K46/K58</f>
        <v>#DIV/0!</v>
      </c>
      <c r="L77" s="44" t="e">
        <f t="shared" si="128"/>
        <v>#DIV/0!</v>
      </c>
      <c r="M77" s="44" t="e">
        <f t="shared" si="128"/>
        <v>#DIV/0!</v>
      </c>
      <c r="N77" s="44" t="e">
        <f t="shared" si="128"/>
        <v>#DIV/0!</v>
      </c>
      <c r="O77" s="44" t="e">
        <f t="shared" si="128"/>
        <v>#DIV/0!</v>
      </c>
      <c r="P77" s="44" t="e">
        <f t="shared" si="128"/>
        <v>#DIV/0!</v>
      </c>
      <c r="Q77" s="44" t="e">
        <f t="shared" si="128"/>
        <v>#DIV/0!</v>
      </c>
      <c r="R77" s="44" t="e">
        <f t="shared" si="128"/>
        <v>#DIV/0!</v>
      </c>
      <c r="S77" s="44" t="e">
        <f t="shared" si="128"/>
        <v>#DIV/0!</v>
      </c>
      <c r="T77" s="44" t="e">
        <f t="shared" si="128"/>
        <v>#DIV/0!</v>
      </c>
      <c r="U77" s="44" t="e">
        <f t="shared" si="128"/>
        <v>#DIV/0!</v>
      </c>
      <c r="V77" s="44" t="e">
        <f t="shared" si="128"/>
        <v>#DIV/0!</v>
      </c>
      <c r="W77" s="44" t="e">
        <f t="shared" ref="W77:AN77" si="129">W46/W58</f>
        <v>#DIV/0!</v>
      </c>
      <c r="X77" s="44" t="e">
        <f t="shared" si="129"/>
        <v>#DIV/0!</v>
      </c>
      <c r="Y77" s="44" t="e">
        <f t="shared" si="129"/>
        <v>#DIV/0!</v>
      </c>
      <c r="Z77" s="44" t="e">
        <f t="shared" si="129"/>
        <v>#DIV/0!</v>
      </c>
      <c r="AA77" s="44" t="e">
        <f t="shared" si="129"/>
        <v>#DIV/0!</v>
      </c>
      <c r="AB77" s="44" t="e">
        <f t="shared" si="129"/>
        <v>#DIV/0!</v>
      </c>
      <c r="AC77" s="44" t="e">
        <f t="shared" si="129"/>
        <v>#DIV/0!</v>
      </c>
      <c r="AD77" s="44" t="e">
        <f t="shared" si="129"/>
        <v>#DIV/0!</v>
      </c>
      <c r="AE77" s="44" t="e">
        <f t="shared" si="129"/>
        <v>#DIV/0!</v>
      </c>
      <c r="AF77" s="44" t="e">
        <f t="shared" ref="AF77:AL77" si="130">AF46/AF58</f>
        <v>#DIV/0!</v>
      </c>
      <c r="AG77" s="44" t="e">
        <f t="shared" si="130"/>
        <v>#DIV/0!</v>
      </c>
      <c r="AH77" s="44" t="e">
        <f t="shared" si="130"/>
        <v>#DIV/0!</v>
      </c>
      <c r="AI77" s="44" t="e">
        <f t="shared" si="130"/>
        <v>#DIV/0!</v>
      </c>
      <c r="AJ77" s="44" t="e">
        <f t="shared" si="130"/>
        <v>#DIV/0!</v>
      </c>
      <c r="AK77" s="44" t="e">
        <f t="shared" si="130"/>
        <v>#DIV/0!</v>
      </c>
      <c r="AL77" s="44" t="e">
        <f t="shared" si="130"/>
        <v>#DIV/0!</v>
      </c>
      <c r="AM77" s="44" t="e">
        <f t="shared" si="129"/>
        <v>#DIV/0!</v>
      </c>
      <c r="AN77" s="44" t="e">
        <f t="shared" si="129"/>
        <v>#DIV/0!</v>
      </c>
      <c r="AO77" s="44" t="e">
        <f>AO46/AO58</f>
        <v>#DIV/0!</v>
      </c>
      <c r="AP77">
        <v>1</v>
      </c>
    </row>
    <row r="78" spans="1:42">
      <c r="A78" s="33"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v>1</v>
      </c>
    </row>
    <row r="79" spans="1:42">
      <c r="A79" s="33" t="s">
        <v>63</v>
      </c>
      <c r="B79" s="36" t="e">
        <f>B49/B61</f>
        <v>#DIV/0!</v>
      </c>
      <c r="C79" s="36" t="e">
        <f>C49/C61</f>
        <v>#DIV/0!</v>
      </c>
      <c r="D79" s="36" t="e">
        <f t="shared" ref="D79:J79" si="131">D49/D61</f>
        <v>#DIV/0!</v>
      </c>
      <c r="E79" s="36" t="e">
        <f t="shared" si="131"/>
        <v>#DIV/0!</v>
      </c>
      <c r="F79" s="36" t="e">
        <f t="shared" si="131"/>
        <v>#DIV/0!</v>
      </c>
      <c r="G79" s="36" t="e">
        <f t="shared" si="131"/>
        <v>#DIV/0!</v>
      </c>
      <c r="H79" s="36" t="e">
        <f t="shared" si="131"/>
        <v>#DIV/0!</v>
      </c>
      <c r="I79" s="36" t="e">
        <f t="shared" si="131"/>
        <v>#DIV/0!</v>
      </c>
      <c r="J79" s="36" t="e">
        <f t="shared" si="131"/>
        <v>#DIV/0!</v>
      </c>
      <c r="K79" s="36" t="e">
        <f t="shared" ref="K79:V79" si="132">K49/K61</f>
        <v>#DIV/0!</v>
      </c>
      <c r="L79" s="36" t="e">
        <f t="shared" si="132"/>
        <v>#DIV/0!</v>
      </c>
      <c r="M79" s="36" t="e">
        <f t="shared" si="132"/>
        <v>#DIV/0!</v>
      </c>
      <c r="N79" s="36" t="e">
        <f t="shared" si="132"/>
        <v>#DIV/0!</v>
      </c>
      <c r="O79" s="36" t="e">
        <f t="shared" si="132"/>
        <v>#DIV/0!</v>
      </c>
      <c r="P79" s="36" t="e">
        <f t="shared" si="132"/>
        <v>#DIV/0!</v>
      </c>
      <c r="Q79" s="36" t="e">
        <f t="shared" si="132"/>
        <v>#DIV/0!</v>
      </c>
      <c r="R79" s="36" t="e">
        <f t="shared" si="132"/>
        <v>#DIV/0!</v>
      </c>
      <c r="S79" s="36" t="e">
        <f t="shared" si="132"/>
        <v>#DIV/0!</v>
      </c>
      <c r="T79" s="36" t="e">
        <f t="shared" si="132"/>
        <v>#DIV/0!</v>
      </c>
      <c r="U79" s="36" t="e">
        <f t="shared" si="132"/>
        <v>#DIV/0!</v>
      </c>
      <c r="V79" s="36" t="e">
        <f t="shared" si="132"/>
        <v>#DIV/0!</v>
      </c>
      <c r="W79" s="36" t="e">
        <f t="shared" ref="W79:AN79" si="133">W49/W61</f>
        <v>#DIV/0!</v>
      </c>
      <c r="X79" s="36" t="e">
        <f t="shared" si="133"/>
        <v>#DIV/0!</v>
      </c>
      <c r="Y79" s="36" t="e">
        <f t="shared" si="133"/>
        <v>#DIV/0!</v>
      </c>
      <c r="Z79" s="36" t="e">
        <f t="shared" si="133"/>
        <v>#DIV/0!</v>
      </c>
      <c r="AA79" s="36" t="e">
        <f t="shared" si="133"/>
        <v>#DIV/0!</v>
      </c>
      <c r="AB79" s="36" t="e">
        <f t="shared" si="133"/>
        <v>#DIV/0!</v>
      </c>
      <c r="AC79" s="36" t="e">
        <f t="shared" si="133"/>
        <v>#DIV/0!</v>
      </c>
      <c r="AD79" s="36" t="e">
        <f t="shared" si="133"/>
        <v>#DIV/0!</v>
      </c>
      <c r="AE79" s="36" t="e">
        <f t="shared" si="133"/>
        <v>#DIV/0!</v>
      </c>
      <c r="AF79" s="36" t="e">
        <f t="shared" ref="AF79:AL79" si="134">AF49/AF61</f>
        <v>#DIV/0!</v>
      </c>
      <c r="AG79" s="36" t="e">
        <f t="shared" si="134"/>
        <v>#DIV/0!</v>
      </c>
      <c r="AH79" s="36" t="e">
        <f t="shared" si="134"/>
        <v>#DIV/0!</v>
      </c>
      <c r="AI79" s="36" t="e">
        <f t="shared" si="134"/>
        <v>#DIV/0!</v>
      </c>
      <c r="AJ79" s="36" t="e">
        <f t="shared" si="134"/>
        <v>#DIV/0!</v>
      </c>
      <c r="AK79" s="36" t="e">
        <f t="shared" si="134"/>
        <v>#DIV/0!</v>
      </c>
      <c r="AL79" s="36" t="e">
        <f t="shared" si="134"/>
        <v>#DIV/0!</v>
      </c>
      <c r="AM79" s="36" t="e">
        <f t="shared" si="133"/>
        <v>#DIV/0!</v>
      </c>
      <c r="AN79" s="36" t="e">
        <f t="shared" si="133"/>
        <v>#DIV/0!</v>
      </c>
      <c r="AO79" s="36" t="e">
        <f>AO49/AO61</f>
        <v>#DIV/0!</v>
      </c>
      <c r="AP79">
        <v>1</v>
      </c>
    </row>
    <row r="80" spans="1:42">
      <c r="A80" s="33" t="s">
        <v>60</v>
      </c>
      <c r="B80" s="36" t="e">
        <f t="shared" ref="B80:U80" si="135">B51/B63</f>
        <v>#DIV/0!</v>
      </c>
      <c r="C80" s="36" t="e">
        <f t="shared" si="135"/>
        <v>#DIV/0!</v>
      </c>
      <c r="D80" s="36" t="e">
        <f t="shared" si="135"/>
        <v>#DIV/0!</v>
      </c>
      <c r="E80" s="36" t="e">
        <f t="shared" si="135"/>
        <v>#DIV/0!</v>
      </c>
      <c r="F80" s="36" t="e">
        <f t="shared" si="135"/>
        <v>#DIV/0!</v>
      </c>
      <c r="G80" s="36" t="e">
        <f t="shared" si="135"/>
        <v>#DIV/0!</v>
      </c>
      <c r="H80" s="36" t="e">
        <f t="shared" si="135"/>
        <v>#DIV/0!</v>
      </c>
      <c r="I80" s="36" t="e">
        <f t="shared" si="135"/>
        <v>#DIV/0!</v>
      </c>
      <c r="J80" s="36" t="e">
        <f t="shared" si="135"/>
        <v>#DIV/0!</v>
      </c>
      <c r="K80" s="36" t="e">
        <f t="shared" si="135"/>
        <v>#DIV/0!</v>
      </c>
      <c r="L80" s="36" t="e">
        <f t="shared" si="135"/>
        <v>#DIV/0!</v>
      </c>
      <c r="M80" s="36" t="e">
        <f t="shared" si="135"/>
        <v>#DIV/0!</v>
      </c>
      <c r="N80" s="36" t="e">
        <f t="shared" si="135"/>
        <v>#DIV/0!</v>
      </c>
      <c r="O80" s="36" t="e">
        <f t="shared" si="135"/>
        <v>#DIV/0!</v>
      </c>
      <c r="P80" s="36" t="e">
        <f t="shared" si="135"/>
        <v>#DIV/0!</v>
      </c>
      <c r="Q80" s="36" t="e">
        <f t="shared" si="135"/>
        <v>#DIV/0!</v>
      </c>
      <c r="R80" s="36" t="e">
        <f t="shared" si="135"/>
        <v>#DIV/0!</v>
      </c>
      <c r="S80" s="36" t="e">
        <f t="shared" si="135"/>
        <v>#DIV/0!</v>
      </c>
      <c r="T80" s="36" t="e">
        <f t="shared" si="135"/>
        <v>#DIV/0!</v>
      </c>
      <c r="U80" s="36" t="e">
        <f t="shared" si="135"/>
        <v>#DIV/0!</v>
      </c>
      <c r="V80" s="36" t="e">
        <f>V51/V63</f>
        <v>#DIV/0!</v>
      </c>
      <c r="W80" s="36" t="e">
        <f t="shared" ref="W80:AE80" si="136">W51/W63</f>
        <v>#DIV/0!</v>
      </c>
      <c r="X80" s="36" t="e">
        <f t="shared" si="136"/>
        <v>#DIV/0!</v>
      </c>
      <c r="Y80" s="36" t="e">
        <f t="shared" si="136"/>
        <v>#DIV/0!</v>
      </c>
      <c r="Z80" s="36" t="e">
        <f t="shared" si="136"/>
        <v>#DIV/0!</v>
      </c>
      <c r="AA80" s="36" t="e">
        <f t="shared" si="136"/>
        <v>#DIV/0!</v>
      </c>
      <c r="AB80" s="36" t="e">
        <f t="shared" si="136"/>
        <v>#DIV/0!</v>
      </c>
      <c r="AC80" s="36" t="e">
        <f t="shared" si="136"/>
        <v>#DIV/0!</v>
      </c>
      <c r="AD80" s="36" t="e">
        <f t="shared" si="136"/>
        <v>#DIV/0!</v>
      </c>
      <c r="AE80" s="36" t="e">
        <f t="shared" si="136"/>
        <v>#DIV/0!</v>
      </c>
      <c r="AF80" s="36" t="e">
        <f t="shared" ref="AF80:AL80" si="137">AF51/AF63</f>
        <v>#DIV/0!</v>
      </c>
      <c r="AG80" s="36" t="e">
        <f t="shared" si="137"/>
        <v>#DIV/0!</v>
      </c>
      <c r="AH80" s="36" t="e">
        <f t="shared" si="137"/>
        <v>#DIV/0!</v>
      </c>
      <c r="AI80" s="36" t="e">
        <f t="shared" si="137"/>
        <v>#DIV/0!</v>
      </c>
      <c r="AJ80" s="36" t="e">
        <f t="shared" si="137"/>
        <v>#DIV/0!</v>
      </c>
      <c r="AK80" s="36" t="e">
        <f t="shared" si="137"/>
        <v>#DIV/0!</v>
      </c>
      <c r="AL80" s="36" t="e">
        <f t="shared" si="137"/>
        <v>#DIV/0!</v>
      </c>
      <c r="AM80" s="36" t="e">
        <f t="shared" ref="AM80:AO81" si="138">AM49/AM63</f>
        <v>#DIV/0!</v>
      </c>
      <c r="AN80" s="36" t="e">
        <f>AN49/AN63</f>
        <v>#DIV/0!</v>
      </c>
      <c r="AO80" s="36" t="e">
        <f t="shared" si="138"/>
        <v>#DIV/0!</v>
      </c>
      <c r="AP80">
        <v>1</v>
      </c>
    </row>
    <row r="81" spans="1:42">
      <c r="A81" s="33" t="s">
        <v>98</v>
      </c>
      <c r="B81" s="36" t="e">
        <f>B53/B65</f>
        <v>#DIV/0!</v>
      </c>
      <c r="C81" s="36" t="e">
        <f t="shared" ref="C81:U81" si="139">C53/C65</f>
        <v>#DIV/0!</v>
      </c>
      <c r="D81" s="36" t="e">
        <f t="shared" si="139"/>
        <v>#DIV/0!</v>
      </c>
      <c r="E81" s="36" t="e">
        <f t="shared" si="139"/>
        <v>#DIV/0!</v>
      </c>
      <c r="F81" s="36" t="e">
        <f t="shared" si="139"/>
        <v>#DIV/0!</v>
      </c>
      <c r="G81" s="36" t="e">
        <f t="shared" si="139"/>
        <v>#DIV/0!</v>
      </c>
      <c r="H81" s="36" t="e">
        <f t="shared" si="139"/>
        <v>#DIV/0!</v>
      </c>
      <c r="I81" s="36" t="e">
        <f t="shared" si="139"/>
        <v>#DIV/0!</v>
      </c>
      <c r="J81" s="36" t="e">
        <f t="shared" si="139"/>
        <v>#DIV/0!</v>
      </c>
      <c r="K81" s="36" t="e">
        <f t="shared" si="139"/>
        <v>#DIV/0!</v>
      </c>
      <c r="L81" s="36" t="e">
        <f t="shared" si="139"/>
        <v>#DIV/0!</v>
      </c>
      <c r="M81" s="36" t="e">
        <f t="shared" si="139"/>
        <v>#DIV/0!</v>
      </c>
      <c r="N81" s="36" t="e">
        <f t="shared" si="139"/>
        <v>#DIV/0!</v>
      </c>
      <c r="O81" s="36" t="e">
        <f t="shared" si="139"/>
        <v>#DIV/0!</v>
      </c>
      <c r="P81" s="36" t="e">
        <f t="shared" si="139"/>
        <v>#DIV/0!</v>
      </c>
      <c r="Q81" s="36" t="e">
        <f t="shared" si="139"/>
        <v>#DIV/0!</v>
      </c>
      <c r="R81" s="36" t="e">
        <f t="shared" si="139"/>
        <v>#DIV/0!</v>
      </c>
      <c r="S81" s="36" t="e">
        <f t="shared" si="139"/>
        <v>#DIV/0!</v>
      </c>
      <c r="T81" s="36" t="e">
        <f t="shared" si="139"/>
        <v>#DIV/0!</v>
      </c>
      <c r="U81" s="36" t="e">
        <f t="shared" si="139"/>
        <v>#DIV/0!</v>
      </c>
      <c r="V81" s="36" t="e">
        <f>V53/V65</f>
        <v>#DIV/0!</v>
      </c>
      <c r="W81" s="36" t="e">
        <f t="shared" ref="W81:AE81" si="140">W53/W65</f>
        <v>#DIV/0!</v>
      </c>
      <c r="X81" s="36" t="e">
        <f t="shared" si="140"/>
        <v>#DIV/0!</v>
      </c>
      <c r="Y81" s="36" t="e">
        <f t="shared" si="140"/>
        <v>#DIV/0!</v>
      </c>
      <c r="Z81" s="36" t="e">
        <f t="shared" si="140"/>
        <v>#DIV/0!</v>
      </c>
      <c r="AA81" s="36" t="e">
        <f t="shared" si="140"/>
        <v>#DIV/0!</v>
      </c>
      <c r="AB81" s="36" t="e">
        <f t="shared" si="140"/>
        <v>#DIV/0!</v>
      </c>
      <c r="AC81" s="36" t="e">
        <f t="shared" si="140"/>
        <v>#DIV/0!</v>
      </c>
      <c r="AD81" s="36" t="e">
        <f t="shared" si="140"/>
        <v>#DIV/0!</v>
      </c>
      <c r="AE81" s="36" t="e">
        <f t="shared" si="140"/>
        <v>#DIV/0!</v>
      </c>
      <c r="AF81" s="36" t="e">
        <f t="shared" ref="AF81:AL81" si="141">AF53/AF65</f>
        <v>#DIV/0!</v>
      </c>
      <c r="AG81" s="36" t="e">
        <f t="shared" si="141"/>
        <v>#DIV/0!</v>
      </c>
      <c r="AH81" s="36" t="e">
        <f t="shared" si="141"/>
        <v>#DIV/0!</v>
      </c>
      <c r="AI81" s="36" t="e">
        <f t="shared" si="141"/>
        <v>#DIV/0!</v>
      </c>
      <c r="AJ81" s="36" t="e">
        <f t="shared" si="141"/>
        <v>#DIV/0!</v>
      </c>
      <c r="AK81" s="36" t="e">
        <f t="shared" si="141"/>
        <v>#DIV/0!</v>
      </c>
      <c r="AL81" s="36" t="e">
        <f t="shared" si="141"/>
        <v>#DIV/0!</v>
      </c>
      <c r="AM81" s="36" t="e">
        <f t="shared" si="138"/>
        <v>#DIV/0!</v>
      </c>
      <c r="AN81" s="36" t="e">
        <f>AN50/AN64</f>
        <v>#DIV/0!</v>
      </c>
      <c r="AO81" s="36" t="e">
        <f t="shared" si="138"/>
        <v>#DIV/0!</v>
      </c>
      <c r="AP81">
        <v>1</v>
      </c>
    </row>
    <row r="82" spans="1:42">
      <c r="A82" s="33" t="s">
        <v>61</v>
      </c>
      <c r="B82" s="36" t="e">
        <f>B55/B67</f>
        <v>#DIV/0!</v>
      </c>
      <c r="C82" s="36" t="e">
        <f>C55/C67</f>
        <v>#DIV/0!</v>
      </c>
      <c r="D82" s="36" t="e">
        <f t="shared" ref="D82:J82" si="142">D55/D67</f>
        <v>#DIV/0!</v>
      </c>
      <c r="E82" s="36" t="e">
        <f t="shared" si="142"/>
        <v>#DIV/0!</v>
      </c>
      <c r="F82" s="36" t="e">
        <f t="shared" si="142"/>
        <v>#DIV/0!</v>
      </c>
      <c r="G82" s="36" t="e">
        <f t="shared" si="142"/>
        <v>#DIV/0!</v>
      </c>
      <c r="H82" s="36" t="e">
        <f t="shared" si="142"/>
        <v>#DIV/0!</v>
      </c>
      <c r="I82" s="36" t="e">
        <f t="shared" si="142"/>
        <v>#DIV/0!</v>
      </c>
      <c r="J82" s="36" t="e">
        <f t="shared" si="142"/>
        <v>#DIV/0!</v>
      </c>
      <c r="K82" s="36" t="e">
        <f t="shared" ref="K82:V82" si="143">K55/K67</f>
        <v>#DIV/0!</v>
      </c>
      <c r="L82" s="36" t="e">
        <f t="shared" si="143"/>
        <v>#DIV/0!</v>
      </c>
      <c r="M82" s="36" t="e">
        <f t="shared" si="143"/>
        <v>#DIV/0!</v>
      </c>
      <c r="N82" s="36" t="e">
        <f t="shared" si="143"/>
        <v>#DIV/0!</v>
      </c>
      <c r="O82" s="36" t="e">
        <f t="shared" si="143"/>
        <v>#DIV/0!</v>
      </c>
      <c r="P82" s="36" t="e">
        <f t="shared" si="143"/>
        <v>#DIV/0!</v>
      </c>
      <c r="Q82" s="36" t="e">
        <f t="shared" si="143"/>
        <v>#DIV/0!</v>
      </c>
      <c r="R82" s="36" t="e">
        <f t="shared" si="143"/>
        <v>#DIV/0!</v>
      </c>
      <c r="S82" s="36" t="e">
        <f t="shared" si="143"/>
        <v>#DIV/0!</v>
      </c>
      <c r="T82" s="36" t="e">
        <f t="shared" si="143"/>
        <v>#DIV/0!</v>
      </c>
      <c r="U82" s="36" t="e">
        <f t="shared" si="143"/>
        <v>#DIV/0!</v>
      </c>
      <c r="V82" s="36" t="e">
        <f t="shared" si="143"/>
        <v>#DIV/0!</v>
      </c>
      <c r="W82" s="36" t="e">
        <f t="shared" ref="W82:AN82" si="144">W55/W67</f>
        <v>#DIV/0!</v>
      </c>
      <c r="X82" s="36" t="e">
        <f t="shared" si="144"/>
        <v>#DIV/0!</v>
      </c>
      <c r="Y82" s="36" t="e">
        <f t="shared" si="144"/>
        <v>#DIV/0!</v>
      </c>
      <c r="Z82" s="36" t="e">
        <f t="shared" si="144"/>
        <v>#DIV/0!</v>
      </c>
      <c r="AA82" s="36" t="e">
        <f t="shared" si="144"/>
        <v>#DIV/0!</v>
      </c>
      <c r="AB82" s="36" t="e">
        <f t="shared" si="144"/>
        <v>#DIV/0!</v>
      </c>
      <c r="AC82" s="36" t="e">
        <f t="shared" si="144"/>
        <v>#DIV/0!</v>
      </c>
      <c r="AD82" s="36" t="e">
        <f t="shared" si="144"/>
        <v>#DIV/0!</v>
      </c>
      <c r="AE82" s="36" t="e">
        <f t="shared" si="144"/>
        <v>#DIV/0!</v>
      </c>
      <c r="AF82" s="36" t="e">
        <f t="shared" ref="AF82:AL82" si="145">AF55/AF67</f>
        <v>#DIV/0!</v>
      </c>
      <c r="AG82" s="36" t="e">
        <f t="shared" si="145"/>
        <v>#DIV/0!</v>
      </c>
      <c r="AH82" s="36" t="e">
        <f t="shared" si="145"/>
        <v>#DIV/0!</v>
      </c>
      <c r="AI82" s="36" t="e">
        <f t="shared" si="145"/>
        <v>#DIV/0!</v>
      </c>
      <c r="AJ82" s="36" t="e">
        <f t="shared" si="145"/>
        <v>#DIV/0!</v>
      </c>
      <c r="AK82" s="36" t="e">
        <f t="shared" si="145"/>
        <v>#DIV/0!</v>
      </c>
      <c r="AL82" s="36" t="e">
        <f t="shared" si="145"/>
        <v>#DIV/0!</v>
      </c>
      <c r="AM82" s="36" t="e">
        <f t="shared" si="144"/>
        <v>#DIV/0!</v>
      </c>
      <c r="AN82" s="36" t="e">
        <f t="shared" si="144"/>
        <v>#DIV/0!</v>
      </c>
      <c r="AO82" s="36" t="e">
        <f>AO55/AO67</f>
        <v>#DIV/0!</v>
      </c>
      <c r="AP82">
        <v>1</v>
      </c>
    </row>
    <row r="84" spans="1:42" ht="15.75">
      <c r="A84" s="67" t="s">
        <v>24</v>
      </c>
      <c r="B84" s="42">
        <f>SUM(C84:AO84)</f>
        <v>0</v>
      </c>
      <c r="C84" s="43">
        <f>SUMIF(Summary!$G:$G,'Seniors Vs Juniors '!C4,Summary!$K:$K)</f>
        <v>0</v>
      </c>
      <c r="D84" s="43">
        <f>SUMIF(Summary!$G:$G,'Seniors Vs Juniors '!D4,Summary!$K:$K)</f>
        <v>0</v>
      </c>
      <c r="E84" s="43">
        <f>SUMIF(Summary!$G:$G,'Seniors Vs Juniors '!E4,Summary!$K:$K)</f>
        <v>0</v>
      </c>
      <c r="F84" s="43">
        <f>SUMIF(Summary!$G:$G,'Seniors Vs Juniors '!F4,Summary!$K:$K)</f>
        <v>0</v>
      </c>
      <c r="G84" s="43">
        <f>SUMIF(Summary!$G:$G,'Seniors Vs Juniors '!G4,Summary!$K:$K)</f>
        <v>0</v>
      </c>
      <c r="H84" s="43">
        <f>SUMIF(Summary!$G:$G,'Seniors Vs Juniors '!H4,Summary!$K:$K)</f>
        <v>0</v>
      </c>
      <c r="I84" s="43">
        <f>SUMIF(Summary!$G:$G,'Seniors Vs Juniors '!I4,Summary!$K:$K)</f>
        <v>0</v>
      </c>
      <c r="J84" s="43">
        <f>SUMIF(Summary!$G:$G,'Seniors Vs Juniors '!J4,Summary!$K:$K)</f>
        <v>0</v>
      </c>
      <c r="K84" s="43">
        <f>SUMIF(Summary!$G:$G,'Seniors Vs Juniors '!K4,Summary!$K:$K)</f>
        <v>0</v>
      </c>
      <c r="L84" s="43">
        <f>SUMIF(Summary!$G:$G,'Seniors Vs Juniors '!L4,Summary!$K:$K)</f>
        <v>0</v>
      </c>
      <c r="M84" s="43">
        <f>SUMIF(Summary!$G:$G,'Seniors Vs Juniors '!M4,Summary!$K:$K)</f>
        <v>0</v>
      </c>
      <c r="N84" s="43">
        <f>SUMIF(Summary!$G:$G,'Seniors Vs Juniors '!N4,Summary!$K:$K)</f>
        <v>0</v>
      </c>
      <c r="O84" s="43">
        <f>SUMIF(Summary!$G:$G,'Seniors Vs Juniors '!O4,Summary!$K:$K)</f>
        <v>0</v>
      </c>
      <c r="P84" s="43">
        <f>SUMIF(Summary!$G:$G,'Seniors Vs Juniors '!P4,Summary!$K:$K)</f>
        <v>0</v>
      </c>
      <c r="Q84" s="43">
        <f>SUMIF(Summary!$G:$G,'Seniors Vs Juniors '!Q4,Summary!$K:$K)</f>
        <v>0</v>
      </c>
      <c r="R84" s="43">
        <f>SUMIF(Summary!$G:$G,'Seniors Vs Juniors '!R4,Summary!$K:$K)</f>
        <v>0</v>
      </c>
      <c r="S84" s="43">
        <f>SUMIF(Summary!$G:$G,'Seniors Vs Juniors '!S4,Summary!$K:$K)</f>
        <v>0</v>
      </c>
      <c r="T84" s="43">
        <f>SUMIF(Summary!$G:$G,'Seniors Vs Juniors '!T4,Summary!$K:$K)</f>
        <v>0</v>
      </c>
      <c r="U84" s="43">
        <f>SUMIF(Summary!$G:$G,'Seniors Vs Juniors '!U4,Summary!$K:$K)</f>
        <v>0</v>
      </c>
      <c r="V84" s="43">
        <f>SUMIF(Summary!$G:$G,'Seniors Vs Juniors '!V4,Summary!$K:$K)</f>
        <v>0</v>
      </c>
      <c r="W84" s="43">
        <f>SUMIF(Summary!$G:$G,'Seniors Vs Juniors '!W4,Summary!$K:$K)</f>
        <v>0</v>
      </c>
      <c r="X84" s="43">
        <f>SUMIF(Summary!$G:$G,'Seniors Vs Juniors '!X4,Summary!$K:$K)</f>
        <v>0</v>
      </c>
      <c r="Y84" s="43">
        <f>SUMIF(Summary!$G:$G,'Seniors Vs Juniors '!Y4,Summary!$K:$K)</f>
        <v>0</v>
      </c>
      <c r="Z84" s="43">
        <f>SUMIF(Summary!$G:$G,'Seniors Vs Juniors '!Z4,Summary!$K:$K)</f>
        <v>0</v>
      </c>
      <c r="AA84" s="43">
        <f>SUMIF(Summary!$G:$G,'Seniors Vs Juniors '!AA4,Summary!$K:$K)</f>
        <v>0</v>
      </c>
      <c r="AB84" s="43">
        <f>SUMIF(Summary!$G:$G,'Seniors Vs Juniors '!AB4,Summary!$K:$K)</f>
        <v>0</v>
      </c>
      <c r="AC84" s="43">
        <f>SUMIF(Summary!$G:$G,'Seniors Vs Juniors '!AC4,Summary!$K:$K)</f>
        <v>0</v>
      </c>
      <c r="AD84" s="43">
        <f>SUMIF(Summary!$G:$G,'Seniors Vs Juniors '!AD4,Summary!$K:$K)</f>
        <v>0</v>
      </c>
      <c r="AE84" s="43">
        <f>SUMIF(Summary!$G:$G,'Seniors Vs Juniors '!AE4,Summary!$K:$K)</f>
        <v>0</v>
      </c>
      <c r="AF84" s="43">
        <f>SUMIF(Summary!$G:$G,'Seniors Vs Juniors '!AF4,Summary!$K:$K)</f>
        <v>0</v>
      </c>
      <c r="AG84" s="43">
        <f>SUMIF(Summary!$G:$G,'Seniors Vs Juniors '!AG4,Summary!$K:$K)</f>
        <v>0</v>
      </c>
      <c r="AH84" s="43">
        <f>SUMIF(Summary!$G:$G,'Seniors Vs Juniors '!AH4,Summary!$K:$K)</f>
        <v>0</v>
      </c>
      <c r="AI84" s="43">
        <f>SUMIF(Summary!$G:$G,'Seniors Vs Juniors '!AI4,Summary!$K:$K)</f>
        <v>0</v>
      </c>
      <c r="AJ84" s="43">
        <f>SUMIF(Summary!$G:$G,'Seniors Vs Juniors '!AJ4,Summary!$K:$K)</f>
        <v>0</v>
      </c>
      <c r="AK84" s="43">
        <f>SUMIF(Summary!$G:$G,'Seniors Vs Juniors '!AK4,Summary!$K:$K)</f>
        <v>0</v>
      </c>
      <c r="AL84" s="43">
        <f>SUMIF(Summary!$G:$G,'Seniors Vs Juniors '!AL4,Summary!$K:$K)</f>
        <v>0</v>
      </c>
      <c r="AM84" s="43">
        <f>SUMIF(Summary!$G:$G,'Seniors Vs Juniors '!AM4,Summary!$K:$K)</f>
        <v>0</v>
      </c>
      <c r="AN84" s="43">
        <f>SUMIF(Summary!$G:$G,'Seniors Vs Juniors '!AN4,Summary!$K:$K)</f>
        <v>0</v>
      </c>
      <c r="AO84" s="43">
        <f>SUMIF(Summary!$G:$G,'Seniors Vs Juniors '!AO4,Summary!$K:$K)</f>
        <v>0</v>
      </c>
      <c r="AP84">
        <v>1</v>
      </c>
    </row>
    <row r="85" spans="1:42" ht="15.75">
      <c r="A85" s="40" t="s">
        <v>80</v>
      </c>
      <c r="B85" s="53" t="e">
        <f>(SUM(Summary!AK2:AK15)/B9)/B5</f>
        <v>#DIV/0!</v>
      </c>
      <c r="C85" s="51" t="e">
        <f>(SUMIF(Summary!$G:$G,C4,Summary!$AK:$AK)/C5)/C9</f>
        <v>#DIV/0!</v>
      </c>
      <c r="D85" s="51" t="e">
        <f>(SUMIF(Summary!$G:$G,D4,Summary!$AK:$AK)/D5)/D9</f>
        <v>#DIV/0!</v>
      </c>
      <c r="E85" s="51" t="e">
        <f>(SUMIF(Summary!$G:$G,E4,Summary!$AK:$AK)/E5)/E9</f>
        <v>#DIV/0!</v>
      </c>
      <c r="F85" s="51" t="e">
        <f>(SUMIF(Summary!$G:$G,F4,Summary!$AK:$AK)/F5)/F9</f>
        <v>#DIV/0!</v>
      </c>
      <c r="G85" s="51" t="e">
        <f>(SUMIF(Summary!$G:$G,G4,Summary!$AK:$AK)/G5)/G9</f>
        <v>#DIV/0!</v>
      </c>
      <c r="H85" s="51" t="e">
        <f>(SUMIF(Summary!$G:$G,H4,Summary!$AK:$AK)/H5)/H9</f>
        <v>#DIV/0!</v>
      </c>
      <c r="I85" s="51" t="e">
        <f>(SUMIF(Summary!$G:$G,I4,Summary!$AK:$AK)/I5)/I9</f>
        <v>#DIV/0!</v>
      </c>
      <c r="J85" s="51" t="e">
        <f>(SUMIF(Summary!$G:$G,J4,Summary!$AK:$AK)/J5)/J9</f>
        <v>#DIV/0!</v>
      </c>
      <c r="K85" s="51" t="e">
        <f>(SUMIF(Summary!$G:$G,K4,Summary!$AK:$AK)/K5)/K9</f>
        <v>#DIV/0!</v>
      </c>
      <c r="L85" s="51" t="e">
        <f>(SUMIF(Summary!$G:$G,L4,Summary!$AK:$AK)/L5)/L9</f>
        <v>#DIV/0!</v>
      </c>
      <c r="M85" s="51" t="e">
        <f>(SUMIF(Summary!$G:$G,M4,Summary!$AK:$AK)/M5)/M9</f>
        <v>#DIV/0!</v>
      </c>
      <c r="N85" s="51" t="e">
        <f>(SUMIF(Summary!$G:$G,N4,Summary!$AK:$AK)/N5)/N9</f>
        <v>#DIV/0!</v>
      </c>
      <c r="O85" s="51" t="e">
        <f>(SUMIF(Summary!$G:$G,O4,Summary!$AK:$AK)/O5)/O9</f>
        <v>#DIV/0!</v>
      </c>
      <c r="P85" s="51" t="e">
        <f>(SUMIF(Summary!$G:$G,P4,Summary!$AK:$AK)/P5)/P9</f>
        <v>#DIV/0!</v>
      </c>
      <c r="Q85" s="51" t="e">
        <f>(SUMIF(Summary!$G:$G,Q4,Summary!$AK:$AK)/Q5)/Q9</f>
        <v>#DIV/0!</v>
      </c>
      <c r="R85" s="51" t="e">
        <f>(SUMIF(Summary!$G:$G,R4,Summary!$AK:$AK)/R5)/R9</f>
        <v>#DIV/0!</v>
      </c>
      <c r="S85" s="51" t="e">
        <f>(SUMIF(Summary!$G:$G,S4,Summary!$AK:$AK)/S5)/S9</f>
        <v>#DIV/0!</v>
      </c>
      <c r="T85" s="51" t="e">
        <f>(SUMIF(Summary!$G:$G,T4,Summary!$AK:$AK)/T5)/T9</f>
        <v>#DIV/0!</v>
      </c>
      <c r="U85" s="51" t="e">
        <f>(SUMIF(Summary!$G:$G,U4,Summary!$AK:$AK)/U5)/U9</f>
        <v>#DIV/0!</v>
      </c>
      <c r="V85" s="51" t="e">
        <f>(SUMIF(Summary!$G:$G,V4,Summary!$AK:$AK)/V5)/V9</f>
        <v>#DIV/0!</v>
      </c>
      <c r="W85" s="51" t="e">
        <f>(SUMIF(Summary!$G:$G,W4,Summary!$AK:$AK)/W5)/W9</f>
        <v>#DIV/0!</v>
      </c>
      <c r="X85" s="51" t="e">
        <f>(SUMIF(Summary!$G:$G,X4,Summary!$AK:$AK)/X5)/X9</f>
        <v>#DIV/0!</v>
      </c>
      <c r="Y85" s="51" t="e">
        <f>(SUMIF(Summary!$G:$G,Y4,Summary!$AK:$AK)/Y5)/Y9</f>
        <v>#DIV/0!</v>
      </c>
      <c r="Z85" s="51" t="e">
        <f>(SUMIF(Summary!$G:$G,Z4,Summary!$AK:$AK)/Z5)/Z9</f>
        <v>#DIV/0!</v>
      </c>
      <c r="AA85" s="51" t="e">
        <f>(SUMIF(Summary!$G:$G,AA4,Summary!$AK:$AK)/AA5)/AA9</f>
        <v>#DIV/0!</v>
      </c>
      <c r="AB85" s="51" t="e">
        <f>(SUMIF(Summary!$G:$G,AB4,Summary!$AK:$AK)/AB5)/AB9</f>
        <v>#DIV/0!</v>
      </c>
      <c r="AC85" s="51" t="e">
        <f>(SUMIF(Summary!$G:$G,AC4,Summary!$AK:$AK)/AC5)/AC9</f>
        <v>#DIV/0!</v>
      </c>
      <c r="AD85" s="51" t="e">
        <f>(SUMIF(Summary!$G:$G,AD4,Summary!$AK:$AK)/AD5)/AD9</f>
        <v>#DIV/0!</v>
      </c>
      <c r="AE85" s="51" t="e">
        <f>(SUMIF(Summary!$G:$G,AE4,Summary!$AK:$AK)/AE5)/AE9</f>
        <v>#DIV/0!</v>
      </c>
      <c r="AF85" s="51" t="e">
        <f>(SUMIF(Summary!$G:$G,AF4,Summary!$AK:$AK)/AF5)/AF9</f>
        <v>#DIV/0!</v>
      </c>
      <c r="AG85" s="51" t="e">
        <f>(SUMIF(Summary!$G:$G,AG4,Summary!$AK:$AK)/AG5)/AG9</f>
        <v>#DIV/0!</v>
      </c>
      <c r="AH85" s="51" t="e">
        <f>(SUMIF(Summary!$G:$G,AH4,Summary!$AK:$AK)/AH5)/AH9</f>
        <v>#DIV/0!</v>
      </c>
      <c r="AI85" s="51" t="e">
        <f>(SUMIF(Summary!$G:$G,AI4,Summary!$AK:$AK)/AI5)/AI9</f>
        <v>#DIV/0!</v>
      </c>
      <c r="AJ85" s="51" t="e">
        <f>(SUMIF(Summary!$G:$G,AJ4,Summary!$AK:$AK)/AJ5)/AJ9</f>
        <v>#DIV/0!</v>
      </c>
      <c r="AK85" s="51" t="e">
        <f>(SUMIF(Summary!$G:$G,AK4,Summary!$AK:$AK)/AK5)/AK9</f>
        <v>#DIV/0!</v>
      </c>
      <c r="AL85" s="51" t="e">
        <f>(SUMIF(Summary!$G:$G,AL4,Summary!$AK:$AK)/AL5)/AL9</f>
        <v>#DIV/0!</v>
      </c>
      <c r="AM85" s="51" t="e">
        <f>(SUMIF(Summary!$G:$G,AM4,Summary!$AK:$AK)/AM5)/AM9</f>
        <v>#DIV/0!</v>
      </c>
      <c r="AN85" s="51" t="e">
        <f>(SUMIF(Summary!$G:$G,AN4,Summary!$AK:$AK)/AN5)/AN9</f>
        <v>#DIV/0!</v>
      </c>
      <c r="AO85" s="51" t="e">
        <f>(SUMIF(Summary!$G:$G,AO4,Summary!$AK:$AK)/AO5)/AO9</f>
        <v>#DIV/0!</v>
      </c>
    </row>
    <row r="86" spans="1:42" ht="15.75">
      <c r="A86" s="40" t="s">
        <v>81</v>
      </c>
      <c r="B86" s="53" t="e">
        <f>(SUM(Summary!AL2:AL15)/B9)/B5</f>
        <v>#DIV/0!</v>
      </c>
      <c r="C86" s="51" t="e">
        <f>(SUMIF(Summary!$G:$G,C4,Summary!$AL:$AL)/C5)/C9</f>
        <v>#DIV/0!</v>
      </c>
      <c r="D86" s="51" t="e">
        <f>(SUMIF(Summary!$G:$G,D4,Summary!$AL:$AL)/D5)/D9</f>
        <v>#DIV/0!</v>
      </c>
      <c r="E86" s="51" t="e">
        <f>(SUMIF(Summary!$G:$G,E4,Summary!$AL:$AL)/E5)/E9</f>
        <v>#DIV/0!</v>
      </c>
      <c r="F86" s="51" t="e">
        <f>(SUMIF(Summary!$G:$G,F4,Summary!$AL:$AL)/F5)/F9</f>
        <v>#DIV/0!</v>
      </c>
      <c r="G86" s="51" t="e">
        <f>(SUMIF(Summary!$G:$G,G4,Summary!$AL:$AL)/G5)/G9</f>
        <v>#DIV/0!</v>
      </c>
      <c r="H86" s="51" t="e">
        <f>(SUMIF(Summary!$G:$G,H4,Summary!$AL:$AL)/H5)/H9</f>
        <v>#DIV/0!</v>
      </c>
      <c r="I86" s="51" t="e">
        <f>(SUMIF(Summary!$G:$G,I4,Summary!$AL:$AL)/I5)/I9</f>
        <v>#DIV/0!</v>
      </c>
      <c r="J86" s="51" t="e">
        <f>(SUMIF(Summary!$G:$G,J4,Summary!$AL:$AL)/J5)/J9</f>
        <v>#DIV/0!</v>
      </c>
      <c r="K86" s="51" t="e">
        <f>(SUMIF(Summary!$G:$G,K4,Summary!$AL:$AL)/K5)/K9</f>
        <v>#DIV/0!</v>
      </c>
      <c r="L86" s="51" t="e">
        <f>(SUMIF(Summary!$G:$G,L4,Summary!$AL:$AL)/L5)/L9</f>
        <v>#DIV/0!</v>
      </c>
      <c r="M86" s="51" t="e">
        <f>(SUMIF(Summary!$G:$G,M4,Summary!$AL:$AL)/M5)/M9</f>
        <v>#DIV/0!</v>
      </c>
      <c r="N86" s="51" t="e">
        <f>(SUMIF(Summary!$G:$G,N4,Summary!$AL:$AL)/N5)/N9</f>
        <v>#DIV/0!</v>
      </c>
      <c r="O86" s="51" t="e">
        <f>(SUMIF(Summary!$G:$G,O4,Summary!$AL:$AL)/O5)/O9</f>
        <v>#DIV/0!</v>
      </c>
      <c r="P86" s="51" t="e">
        <f>(SUMIF(Summary!$G:$G,P4,Summary!$AL:$AL)/P5)/P9</f>
        <v>#DIV/0!</v>
      </c>
      <c r="Q86" s="51" t="e">
        <f>(SUMIF(Summary!$G:$G,Q4,Summary!$AL:$AL)/Q5)/Q9</f>
        <v>#DIV/0!</v>
      </c>
      <c r="R86" s="51" t="e">
        <f>(SUMIF(Summary!$G:$G,R4,Summary!$AL:$AL)/R5)/R9</f>
        <v>#DIV/0!</v>
      </c>
      <c r="S86" s="51" t="e">
        <f>(SUMIF(Summary!$G:$G,S4,Summary!$AL:$AL)/S5)/S9</f>
        <v>#DIV/0!</v>
      </c>
      <c r="T86" s="51" t="e">
        <f>(SUMIF(Summary!$G:$G,T4,Summary!$AL:$AL)/T5)/T9</f>
        <v>#DIV/0!</v>
      </c>
      <c r="U86" s="51" t="e">
        <f>(SUMIF(Summary!$G:$G,U4,Summary!$AL:$AL)/U5)/U9</f>
        <v>#DIV/0!</v>
      </c>
      <c r="V86" s="51" t="e">
        <f>(SUMIF(Summary!$G:$G,V4,Summary!$AL:$AL)/V5)/V9</f>
        <v>#DIV/0!</v>
      </c>
      <c r="W86" s="51" t="e">
        <f>(SUMIF(Summary!$G:$G,W4,Summary!$AL:$AL)/W5)/W9</f>
        <v>#DIV/0!</v>
      </c>
      <c r="X86" s="51" t="e">
        <f>(SUMIF(Summary!$G:$G,X4,Summary!$AL:$AL)/X5)/X9</f>
        <v>#DIV/0!</v>
      </c>
      <c r="Y86" s="51" t="e">
        <f>(SUMIF(Summary!$G:$G,Y4,Summary!$AL:$AL)/Y5)/Y9</f>
        <v>#DIV/0!</v>
      </c>
      <c r="Z86" s="51" t="e">
        <f>(SUMIF(Summary!$G:$G,Z4,Summary!$AL:$AL)/Z5)/Z9</f>
        <v>#DIV/0!</v>
      </c>
      <c r="AA86" s="51" t="e">
        <f>(SUMIF(Summary!$G:$G,AA4,Summary!$AL:$AL)/AA5)/AA9</f>
        <v>#DIV/0!</v>
      </c>
      <c r="AB86" s="51" t="e">
        <f>(SUMIF(Summary!$G:$G,AB4,Summary!$AL:$AL)/AB5)/AB9</f>
        <v>#DIV/0!</v>
      </c>
      <c r="AC86" s="51" t="e">
        <f>(SUMIF(Summary!$G:$G,AC4,Summary!$AL:$AL)/AC5)/AC9</f>
        <v>#DIV/0!</v>
      </c>
      <c r="AD86" s="51" t="e">
        <f>(SUMIF(Summary!$G:$G,AD4,Summary!$AL:$AL)/AD5)/AD9</f>
        <v>#DIV/0!</v>
      </c>
      <c r="AE86" s="51" t="e">
        <f>(SUMIF(Summary!$G:$G,AE4,Summary!$AL:$AL)/AE5)/AE9</f>
        <v>#DIV/0!</v>
      </c>
      <c r="AF86" s="51" t="e">
        <f>(SUMIF(Summary!$G:$G,AF4,Summary!$AL:$AL)/AF5)/AF9</f>
        <v>#DIV/0!</v>
      </c>
      <c r="AG86" s="51" t="e">
        <f>(SUMIF(Summary!$G:$G,AG4,Summary!$AL:$AL)/AG5)/AG9</f>
        <v>#DIV/0!</v>
      </c>
      <c r="AH86" s="51" t="e">
        <f>(SUMIF(Summary!$G:$G,AH4,Summary!$AL:$AL)/AH5)/AH9</f>
        <v>#DIV/0!</v>
      </c>
      <c r="AI86" s="51" t="e">
        <f>(SUMIF(Summary!$G:$G,AI4,Summary!$AL:$AL)/AI5)/AI9</f>
        <v>#DIV/0!</v>
      </c>
      <c r="AJ86" s="51" t="e">
        <f>(SUMIF(Summary!$G:$G,AJ4,Summary!$AL:$AL)/AJ5)/AJ9</f>
        <v>#DIV/0!</v>
      </c>
      <c r="AK86" s="51" t="e">
        <f>(SUMIF(Summary!$G:$G,AK4,Summary!$AL:$AL)/AK5)/AK9</f>
        <v>#DIV/0!</v>
      </c>
      <c r="AL86" s="51" t="e">
        <f>(SUMIF(Summary!$G:$G,AL4,Summary!$AL:$AL)/AL5)/AL9</f>
        <v>#DIV/0!</v>
      </c>
      <c r="AM86" s="51" t="e">
        <f>(SUMIF(Summary!$G:$G,AM4,Summary!$AL:$AL)/AM5)/AM9</f>
        <v>#DIV/0!</v>
      </c>
      <c r="AN86" s="51" t="e">
        <f>(SUMIF(Summary!$G:$G,AN4,Summary!$AL:$AL)/AN5)/AN9</f>
        <v>#DIV/0!</v>
      </c>
      <c r="AO86" s="51" t="e">
        <f>(SUMIF(Summary!$G:$G,AO4,Summary!$AL:$AL)/AO5)/AO9</f>
        <v>#DIV/0!</v>
      </c>
    </row>
    <row r="87" spans="1:42" ht="15.75">
      <c r="A87" s="40" t="s">
        <v>77</v>
      </c>
      <c r="B87" s="53" t="e">
        <f>(SUM(Summary!AM2:AM15)/B9)/B5</f>
        <v>#DIV/0!</v>
      </c>
      <c r="C87" s="51" t="e">
        <f>(SUMIF(Summary!$G:$G,C4,Summary!$AM:$AM)/C5)/C9</f>
        <v>#DIV/0!</v>
      </c>
      <c r="D87" s="51" t="e">
        <f>(SUMIF(Summary!$G:$G,D4,Summary!$AM:$AM)/D5)/D9</f>
        <v>#DIV/0!</v>
      </c>
      <c r="E87" s="51" t="e">
        <f>(SUMIF(Summary!$G:$G,E4,Summary!$AM:$AM)/E5)/E9</f>
        <v>#DIV/0!</v>
      </c>
      <c r="F87" s="51" t="e">
        <f>(SUMIF(Summary!$G:$G,F4,Summary!$AM:$AM)/F5)/F9</f>
        <v>#DIV/0!</v>
      </c>
      <c r="G87" s="51" t="e">
        <f>(SUMIF(Summary!$G:$G,G4,Summary!$AM:$AM)/G5)/G9</f>
        <v>#DIV/0!</v>
      </c>
      <c r="H87" s="51" t="e">
        <f>(SUMIF(Summary!$G:$G,H4,Summary!$AM:$AM)/H5)/H9</f>
        <v>#DIV/0!</v>
      </c>
      <c r="I87" s="51" t="e">
        <f>(SUMIF(Summary!$G:$G,I4,Summary!$AM:$AM)/I5)/I9</f>
        <v>#DIV/0!</v>
      </c>
      <c r="J87" s="51" t="e">
        <f>(SUMIF(Summary!$G:$G,J4,Summary!$AM:$AM)/J5)/J9</f>
        <v>#DIV/0!</v>
      </c>
      <c r="K87" s="51" t="e">
        <f>(SUMIF(Summary!$G:$G,K4,Summary!$AM:$AM)/K5)/K9</f>
        <v>#DIV/0!</v>
      </c>
      <c r="L87" s="51" t="e">
        <f>(SUMIF(Summary!$G:$G,L4,Summary!$AM:$AM)/L5)/L9</f>
        <v>#DIV/0!</v>
      </c>
      <c r="M87" s="51" t="e">
        <f>(SUMIF(Summary!$G:$G,M4,Summary!$AM:$AM)/M5)/M9</f>
        <v>#DIV/0!</v>
      </c>
      <c r="N87" s="51" t="e">
        <f>(SUMIF(Summary!$G:$G,N4,Summary!$AM:$AM)/N5)/N9</f>
        <v>#DIV/0!</v>
      </c>
      <c r="O87" s="51" t="e">
        <f>(SUMIF(Summary!$G:$G,O4,Summary!$AM:$AM)/O5)/O9</f>
        <v>#DIV/0!</v>
      </c>
      <c r="P87" s="51" t="e">
        <f>(SUMIF(Summary!$G:$G,P4,Summary!$AM:$AM)/P5)/P9</f>
        <v>#DIV/0!</v>
      </c>
      <c r="Q87" s="51" t="e">
        <f>(SUMIF(Summary!$G:$G,Q4,Summary!$AM:$AM)/Q5)/Q9</f>
        <v>#DIV/0!</v>
      </c>
      <c r="R87" s="51" t="e">
        <f>(SUMIF(Summary!$G:$G,R4,Summary!$AM:$AM)/R5)/R9</f>
        <v>#DIV/0!</v>
      </c>
      <c r="S87" s="51" t="e">
        <f>(SUMIF(Summary!$G:$G,S4,Summary!$AM:$AM)/S5)/S9</f>
        <v>#DIV/0!</v>
      </c>
      <c r="T87" s="51" t="e">
        <f>(SUMIF(Summary!$G:$G,T4,Summary!$AM:$AM)/T5)/T9</f>
        <v>#DIV/0!</v>
      </c>
      <c r="U87" s="51" t="e">
        <f>(SUMIF(Summary!$G:$G,U4,Summary!$AM:$AM)/U5)/U9</f>
        <v>#DIV/0!</v>
      </c>
      <c r="V87" s="51" t="e">
        <f>(SUMIF(Summary!$G:$G,V4,Summary!$AM:$AM)/V5)/V9</f>
        <v>#DIV/0!</v>
      </c>
      <c r="W87" s="51" t="e">
        <f>(SUMIF(Summary!$G:$G,W4,Summary!$AM:$AM)/W5)/W9</f>
        <v>#DIV/0!</v>
      </c>
      <c r="X87" s="51" t="e">
        <f>(SUMIF(Summary!$G:$G,X4,Summary!$AM:$AM)/X5)/X9</f>
        <v>#DIV/0!</v>
      </c>
      <c r="Y87" s="51" t="e">
        <f>(SUMIF(Summary!$G:$G,Y4,Summary!$AM:$AM)/Y5)/Y9</f>
        <v>#DIV/0!</v>
      </c>
      <c r="Z87" s="51" t="e">
        <f>(SUMIF(Summary!$G:$G,Z4,Summary!$AM:$AM)/Z5)/Z9</f>
        <v>#DIV/0!</v>
      </c>
      <c r="AA87" s="51" t="e">
        <f>(SUMIF(Summary!$G:$G,AA4,Summary!$AM:$AM)/AA5)/AA9</f>
        <v>#DIV/0!</v>
      </c>
      <c r="AB87" s="51" t="e">
        <f>(SUMIF(Summary!$G:$G,AB4,Summary!$AM:$AM)/AB5)/AB9</f>
        <v>#DIV/0!</v>
      </c>
      <c r="AC87" s="51" t="e">
        <f>(SUMIF(Summary!$G:$G,AC4,Summary!$AM:$AM)/AC5)/AC9</f>
        <v>#DIV/0!</v>
      </c>
      <c r="AD87" s="51" t="e">
        <f>(SUMIF(Summary!$G:$G,AD4,Summary!$AM:$AM)/AD5)/AD9</f>
        <v>#DIV/0!</v>
      </c>
      <c r="AE87" s="51" t="e">
        <f>(SUMIF(Summary!$G:$G,AE4,Summary!$AM:$AM)/AE5)/AE9</f>
        <v>#DIV/0!</v>
      </c>
      <c r="AF87" s="51" t="e">
        <f>(SUMIF(Summary!$G:$G,AF4,Summary!$AM:$AM)/AF5)/AF9</f>
        <v>#DIV/0!</v>
      </c>
      <c r="AG87" s="51" t="e">
        <f>(SUMIF(Summary!$G:$G,AG4,Summary!$AM:$AM)/AG5)/AG9</f>
        <v>#DIV/0!</v>
      </c>
      <c r="AH87" s="51" t="e">
        <f>(SUMIF(Summary!$G:$G,AH4,Summary!$AM:$AM)/AH5)/AH9</f>
        <v>#DIV/0!</v>
      </c>
      <c r="AI87" s="51" t="e">
        <f>(SUMIF(Summary!$G:$G,AI4,Summary!$AM:$AM)/AI5)/AI9</f>
        <v>#DIV/0!</v>
      </c>
      <c r="AJ87" s="51" t="e">
        <f>(SUMIF(Summary!$G:$G,AJ4,Summary!$AM:$AM)/AJ5)/AJ9</f>
        <v>#DIV/0!</v>
      </c>
      <c r="AK87" s="51" t="e">
        <f>(SUMIF(Summary!$G:$G,AK4,Summary!$AM:$AM)/AK5)/AK9</f>
        <v>#DIV/0!</v>
      </c>
      <c r="AL87" s="51" t="e">
        <f>(SUMIF(Summary!$G:$G,AL4,Summary!$AM:$AM)/AL5)/AL9</f>
        <v>#DIV/0!</v>
      </c>
      <c r="AM87" s="51" t="e">
        <f>(SUMIF(Summary!$G:$G,AM4,Summary!$AM:$AM)/AM5)/AM9</f>
        <v>#DIV/0!</v>
      </c>
      <c r="AN87" s="51" t="e">
        <f>(SUMIF(Summary!$G:$G,AN4,Summary!$AM:$AM)/AN5)/AN9</f>
        <v>#DIV/0!</v>
      </c>
      <c r="AO87" s="51" t="e">
        <f>(SUMIF(Summary!$G:$G,AO4,Summary!$AM:$AM)/AO5)/AO9</f>
        <v>#DIV/0!</v>
      </c>
    </row>
    <row r="88" spans="1:42" ht="15.75">
      <c r="A88" s="40" t="s">
        <v>78</v>
      </c>
      <c r="B88" s="44" t="e">
        <f>(SUM(Summary!AN2:AN15)/B7)</f>
        <v>#DIV/0!</v>
      </c>
      <c r="C88" s="42" t="e">
        <f>SUMIF(Summary!$G:$G,C4,Summary!$AN:$AN)/C7</f>
        <v>#DIV/0!</v>
      </c>
      <c r="D88" s="42" t="e">
        <f>SUMIF(Summary!$G:$G,D4,Summary!$AN:$AN)/D7</f>
        <v>#DIV/0!</v>
      </c>
      <c r="E88" s="42" t="e">
        <f>SUMIF(Summary!$G:$G,E4,Summary!$AN:$AN)/E7</f>
        <v>#DIV/0!</v>
      </c>
      <c r="F88" s="42" t="e">
        <f>SUMIF(Summary!$G:$G,F4,Summary!$AN:$AN)/F7</f>
        <v>#DIV/0!</v>
      </c>
      <c r="G88" s="42" t="e">
        <f>SUMIF(Summary!$G:$G,G4,Summary!$AN:$AN)/G7</f>
        <v>#DIV/0!</v>
      </c>
      <c r="H88" s="42" t="e">
        <f>SUMIF(Summary!$G:$G,H4,Summary!$AN:$AN)/H7</f>
        <v>#DIV/0!</v>
      </c>
      <c r="I88" s="42" t="e">
        <f>SUMIF(Summary!$G:$G,I4,Summary!$AN:$AN)/I7</f>
        <v>#DIV/0!</v>
      </c>
      <c r="J88" s="42" t="e">
        <f>SUMIF(Summary!$G:$G,J4,Summary!$AN:$AN)/J7</f>
        <v>#DIV/0!</v>
      </c>
      <c r="K88" s="42" t="e">
        <f>SUMIF(Summary!$G:$G,K4,Summary!$AN:$AN)/K7</f>
        <v>#DIV/0!</v>
      </c>
      <c r="L88" s="42" t="e">
        <f>SUMIF(Summary!$G:$G,L4,Summary!$AN:$AN)/L7</f>
        <v>#DIV/0!</v>
      </c>
      <c r="M88" s="42" t="e">
        <f>SUMIF(Summary!$G:$G,M4,Summary!$AN:$AN)/M7</f>
        <v>#DIV/0!</v>
      </c>
      <c r="N88" s="42" t="e">
        <f>SUMIF(Summary!$G:$G,N4,Summary!$AN:$AN)/N7</f>
        <v>#DIV/0!</v>
      </c>
      <c r="O88" s="42" t="e">
        <f>SUMIF(Summary!$G:$G,O4,Summary!$AN:$AN)/O7</f>
        <v>#DIV/0!</v>
      </c>
      <c r="P88" s="42" t="e">
        <f>SUMIF(Summary!$G:$G,P4,Summary!$AN:$AN)/P7</f>
        <v>#DIV/0!</v>
      </c>
      <c r="Q88" s="42" t="e">
        <f>SUMIF(Summary!$G:$G,Q4,Summary!$AN:$AN)/Q7</f>
        <v>#DIV/0!</v>
      </c>
      <c r="R88" s="42" t="e">
        <f>SUMIF(Summary!$G:$G,R4,Summary!$AN:$AN)/R7</f>
        <v>#DIV/0!</v>
      </c>
      <c r="S88" s="42" t="e">
        <f>SUMIF(Summary!$G:$G,S4,Summary!$AN:$AN)/S7</f>
        <v>#DIV/0!</v>
      </c>
      <c r="T88" s="42" t="e">
        <f>SUMIF(Summary!$G:$G,T4,Summary!$AN:$AN)/T7</f>
        <v>#DIV/0!</v>
      </c>
      <c r="U88" s="42" t="e">
        <f>SUMIF(Summary!$G:$G,U4,Summary!$AN:$AN)/U7</f>
        <v>#DIV/0!</v>
      </c>
      <c r="V88" s="42" t="e">
        <f>SUMIF(Summary!$G:$G,V4,Summary!$AN:$AN)/V7</f>
        <v>#DIV/0!</v>
      </c>
      <c r="W88" s="42" t="e">
        <f>SUMIF(Summary!$G:$G,W4,Summary!$AN:$AN)/W7</f>
        <v>#DIV/0!</v>
      </c>
      <c r="X88" s="42" t="e">
        <f>SUMIF(Summary!$G:$G,X4,Summary!$AN:$AN)/X7</f>
        <v>#DIV/0!</v>
      </c>
      <c r="Y88" s="42" t="e">
        <f>SUMIF(Summary!$G:$G,Y4,Summary!$AN:$AN)/Y7</f>
        <v>#DIV/0!</v>
      </c>
      <c r="Z88" s="42" t="e">
        <f>SUMIF(Summary!$G:$G,Z4,Summary!$AN:$AN)/Z7</f>
        <v>#DIV/0!</v>
      </c>
      <c r="AA88" s="42" t="e">
        <f>SUMIF(Summary!$G:$G,AA4,Summary!$AN:$AN)/AA7</f>
        <v>#DIV/0!</v>
      </c>
      <c r="AB88" s="42" t="e">
        <f>SUMIF(Summary!$G:$G,AB4,Summary!$AN:$AN)/AB7</f>
        <v>#DIV/0!</v>
      </c>
      <c r="AC88" s="42" t="e">
        <f>SUMIF(Summary!$G:$G,AC4,Summary!$AN:$AN)/AC7</f>
        <v>#DIV/0!</v>
      </c>
      <c r="AD88" s="42" t="e">
        <f>SUMIF(Summary!$G:$G,AD4,Summary!$AN:$AN)/AD7</f>
        <v>#DIV/0!</v>
      </c>
      <c r="AE88" s="42" t="e">
        <f>SUMIF(Summary!$G:$G,AE4,Summary!$AN:$AN)/AE7</f>
        <v>#DIV/0!</v>
      </c>
      <c r="AF88" s="42" t="e">
        <f>SUMIF(Summary!$G:$G,AF4,Summary!$AN:$AN)/AF7</f>
        <v>#DIV/0!</v>
      </c>
      <c r="AG88" s="42" t="e">
        <f>SUMIF(Summary!$G:$G,AG4,Summary!$AN:$AN)/AG7</f>
        <v>#DIV/0!</v>
      </c>
      <c r="AH88" s="42" t="e">
        <f>SUMIF(Summary!$G:$G,AH4,Summary!$AN:$AN)/AH7</f>
        <v>#DIV/0!</v>
      </c>
      <c r="AI88" s="42" t="e">
        <f>SUMIF(Summary!$G:$G,AI4,Summary!$AN:$AN)/AI7</f>
        <v>#DIV/0!</v>
      </c>
      <c r="AJ88" s="42" t="e">
        <f>SUMIF(Summary!$G:$G,AJ4,Summary!$AN:$AN)/AJ7</f>
        <v>#DIV/0!</v>
      </c>
      <c r="AK88" s="42" t="e">
        <f>SUMIF(Summary!$G:$G,AK4,Summary!$AN:$AN)/AK7</f>
        <v>#DIV/0!</v>
      </c>
      <c r="AL88" s="42" t="e">
        <f>SUMIF(Summary!$G:$G,AL4,Summary!$AN:$AN)/AL7</f>
        <v>#DIV/0!</v>
      </c>
      <c r="AM88" s="42" t="e">
        <f>SUMIF(Summary!$G:$G,AM4,Summary!$AN:$AN)/AM7</f>
        <v>#DIV/0!</v>
      </c>
      <c r="AN88" s="42" t="e">
        <f>SUMIF(Summary!$G:$G,AN4,Summary!$AN:$AN)/AN7</f>
        <v>#DIV/0!</v>
      </c>
      <c r="AO88" s="42" t="e">
        <f>SUMIF(Summary!$G:$G,AO4,Summary!$AN:$AN)/AO7</f>
        <v>#DIV/0!</v>
      </c>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4" tint="0.39997558519241921"/>
  </sheetPr>
  <dimension ref="A1:Q91"/>
  <sheetViews>
    <sheetView showGridLines="0" zoomScale="85" zoomScaleNormal="85"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159" bestFit="1" customWidth="1"/>
    <col min="2" max="2" width="12.140625" style="143" bestFit="1" customWidth="1"/>
    <col min="3" max="4" width="13.28515625" style="143" bestFit="1" customWidth="1"/>
    <col min="5" max="10" width="13.28515625" style="143" hidden="1" customWidth="1"/>
    <col min="11" max="13" width="9.140625" style="143" hidden="1" customWidth="1"/>
    <col min="14" max="16384" width="9.140625" style="143"/>
  </cols>
  <sheetData>
    <row r="1" spans="1:17" hidden="1"/>
    <row r="2" spans="1:17" hidden="1"/>
    <row r="4" spans="1:17" ht="38.25" customHeight="1">
      <c r="A4" s="162" t="s">
        <v>91</v>
      </c>
      <c r="B4" s="163" t="s">
        <v>35</v>
      </c>
      <c r="C4" s="163" t="s">
        <v>295</v>
      </c>
      <c r="D4" s="163" t="s">
        <v>296</v>
      </c>
      <c r="E4" s="163" t="s">
        <v>319</v>
      </c>
      <c r="F4" s="163">
        <v>11</v>
      </c>
      <c r="G4" s="163">
        <v>11</v>
      </c>
      <c r="H4" s="163">
        <v>11</v>
      </c>
      <c r="I4" s="163">
        <v>11</v>
      </c>
      <c r="J4" s="163">
        <v>11</v>
      </c>
      <c r="K4" s="163">
        <v>11</v>
      </c>
      <c r="L4" s="163">
        <v>11</v>
      </c>
      <c r="M4" s="163">
        <v>11</v>
      </c>
      <c r="N4" s="160">
        <v>1</v>
      </c>
    </row>
    <row r="5" spans="1:17">
      <c r="A5" s="164" t="s">
        <v>28</v>
      </c>
      <c r="B5" s="58">
        <f>'Tenurewise KPI'!A3</f>
        <v>25</v>
      </c>
      <c r="C5" s="58">
        <f>B5</f>
        <v>25</v>
      </c>
      <c r="D5" s="58">
        <f t="shared" ref="D5:J5" si="0">C5</f>
        <v>25</v>
      </c>
      <c r="E5" s="58">
        <f t="shared" si="0"/>
        <v>25</v>
      </c>
      <c r="F5" s="58">
        <f t="shared" si="0"/>
        <v>25</v>
      </c>
      <c r="G5" s="58">
        <f t="shared" si="0"/>
        <v>25</v>
      </c>
      <c r="H5" s="58">
        <f t="shared" si="0"/>
        <v>25</v>
      </c>
      <c r="I5" s="58">
        <f t="shared" si="0"/>
        <v>25</v>
      </c>
      <c r="J5" s="58">
        <f t="shared" si="0"/>
        <v>25</v>
      </c>
      <c r="K5" s="58">
        <f>D5</f>
        <v>25</v>
      </c>
      <c r="L5" s="58">
        <f>K5</f>
        <v>25</v>
      </c>
      <c r="M5" s="58">
        <f>L5</f>
        <v>25</v>
      </c>
      <c r="N5" s="8">
        <v>1</v>
      </c>
    </row>
    <row r="6" spans="1:17">
      <c r="A6" s="165" t="s">
        <v>29</v>
      </c>
    </row>
    <row r="7" spans="1:17">
      <c r="A7" s="166" t="s">
        <v>30</v>
      </c>
      <c r="B7" s="161">
        <f>SUM(C7:M7)</f>
        <v>105</v>
      </c>
      <c r="C7" s="22">
        <f>COUNTIFS(Summary!$H:$H,'Western VS Central'!C$4,Summary!$AT:$AT,"Active")</f>
        <v>43</v>
      </c>
      <c r="D7" s="22">
        <f>COUNTIFS(Summary!$H:$H,'Western VS Central'!D$4,Summary!$AT:$AT,"Active")</f>
        <v>62</v>
      </c>
      <c r="E7" s="22">
        <f>COUNTIFS(Summary!$H:$H,'Western VS Central'!E$4,Summary!$AT:$AT,"Active")</f>
        <v>0</v>
      </c>
      <c r="F7" s="22">
        <f>COUNTIF(Summary!$H:$H,'Western VS Central'!F4)</f>
        <v>0</v>
      </c>
      <c r="G7" s="22">
        <f>COUNTIF(Summary!$H:$H,'Western VS Central'!G4)</f>
        <v>0</v>
      </c>
      <c r="H7" s="22">
        <f>COUNTIF(Summary!$H:$H,'Western VS Central'!H4)</f>
        <v>0</v>
      </c>
      <c r="I7" s="22">
        <f>COUNTIF(Summary!$H:$H,'Western VS Central'!I4)</f>
        <v>0</v>
      </c>
      <c r="J7" s="22">
        <f>COUNTIF(Summary!$H:$H,'Western VS Central'!J4)</f>
        <v>0</v>
      </c>
      <c r="K7" s="22">
        <f>COUNTIF(Summary!$H:$H,'Western VS Central'!K4)</f>
        <v>0</v>
      </c>
      <c r="L7" s="22">
        <f>COUNTIF(Summary!$H:$H,'Western VS Central'!L4)</f>
        <v>0</v>
      </c>
      <c r="M7" s="22">
        <f>COUNTIF(Summary!$H:$H,'Western VS Central'!M4)</f>
        <v>0</v>
      </c>
      <c r="N7" s="143">
        <v>1</v>
      </c>
      <c r="Q7" s="17"/>
    </row>
    <row r="8" spans="1:17">
      <c r="A8" s="166" t="s">
        <v>36</v>
      </c>
      <c r="B8" s="161">
        <f>SUM(C8:M8)</f>
        <v>104.92</v>
      </c>
      <c r="C8" s="22">
        <f>SUMIF(Summary!$H:$H,'Western VS Central'!C4,Summary!$F:$F)/C5</f>
        <v>42.96</v>
      </c>
      <c r="D8" s="22">
        <f>SUMIF(Summary!$H:$H,'Western VS Central'!D4,Summary!$F:$F)/D5</f>
        <v>61.96</v>
      </c>
      <c r="E8" s="22">
        <f>SUMIF(Summary!$H:$H,'Western VS Central'!E4,Summary!$F:$F)/E5</f>
        <v>0</v>
      </c>
      <c r="F8" s="22">
        <f>SUMIF(Summary!$H:$H,'Western VS Central'!F4,Summary!$F:$F)/F5</f>
        <v>0</v>
      </c>
      <c r="G8" s="22">
        <f>SUMIF(Summary!$H:$H,'Western VS Central'!G4,Summary!$F:$F)/G5</f>
        <v>0</v>
      </c>
      <c r="H8" s="22">
        <f>SUMIF(Summary!$H:$H,'Western VS Central'!H4,Summary!$F:$F)/H5</f>
        <v>0</v>
      </c>
      <c r="I8" s="22">
        <f>SUMIF(Summary!$H:$H,'Western VS Central'!I4,Summary!$F:$F)/I5</f>
        <v>0</v>
      </c>
      <c r="J8" s="22">
        <f>SUMIF(Summary!$H:$H,'Western VS Central'!J4,Summary!$F:$F)/J5</f>
        <v>0</v>
      </c>
      <c r="K8" s="22">
        <f>SUMIF(Summary!$H:$H,'Western VS Central'!K4,Summary!$F:$F)/K5</f>
        <v>0</v>
      </c>
      <c r="L8" s="22">
        <f>SUMIF(Summary!$H:$H,'Western VS Central'!L4,Summary!$F:$F)/L5</f>
        <v>0</v>
      </c>
      <c r="M8" s="22">
        <f>SUMIF(Summary!$H:$H,'Western VS Central'!M4,Summary!$F:$F)/M5</f>
        <v>0</v>
      </c>
      <c r="N8" s="143">
        <v>1</v>
      </c>
    </row>
    <row r="9" spans="1:17">
      <c r="A9" s="166" t="s">
        <v>31</v>
      </c>
      <c r="B9" s="161">
        <f>SUM(C9:M9)</f>
        <v>92.84</v>
      </c>
      <c r="C9" s="22">
        <f>SUMIF(Summary!$H:$H,'Western VS Central'!C4,Summary!$AE:$AE)/C5</f>
        <v>37.96</v>
      </c>
      <c r="D9" s="22">
        <f>SUMIF(Summary!$H:$H,'Western VS Central'!D4,Summary!$AE:$AE)/D5</f>
        <v>54.88</v>
      </c>
      <c r="E9" s="22">
        <f>SUMIF(Summary!$H:$H,'Western VS Central'!E4,Summary!$AE:$AE)/E5</f>
        <v>0</v>
      </c>
      <c r="F9" s="22">
        <f>SUMIF(Summary!$H:$H,'Western VS Central'!F4,Summary!$AE:$AE)/F5</f>
        <v>0</v>
      </c>
      <c r="G9" s="22">
        <f>SUMIF(Summary!$H:$H,'Western VS Central'!G4,Summary!$AE:$AE)/G5</f>
        <v>0</v>
      </c>
      <c r="H9" s="22">
        <f>SUMIF(Summary!$H:$H,'Western VS Central'!H4,Summary!$AE:$AE)/H5</f>
        <v>0</v>
      </c>
      <c r="I9" s="22">
        <f>SUMIF(Summary!$H:$H,'Western VS Central'!I4,Summary!$AE:$AE)/I5</f>
        <v>0</v>
      </c>
      <c r="J9" s="22">
        <f>SUMIF(Summary!$H:$H,'Western VS Central'!J4,Summary!$AE:$AE)/J5</f>
        <v>0</v>
      </c>
      <c r="K9" s="22">
        <f>SUMIF(Summary!$H:$H,'Western VS Central'!K4,Summary!$AE:$AE)/K5</f>
        <v>0</v>
      </c>
      <c r="L9" s="22">
        <f>SUMIF(Summary!$H:$H,'Western VS Central'!L4,Summary!$AE:$AE)/L5</f>
        <v>0</v>
      </c>
      <c r="M9" s="22">
        <f>SUMIF(Summary!$H:$H,'Western VS Central'!M4,Summary!$AE:$AE)/M5</f>
        <v>0</v>
      </c>
      <c r="N9" s="143">
        <v>1</v>
      </c>
    </row>
    <row r="10" spans="1:17">
      <c r="A10" s="167" t="s">
        <v>32</v>
      </c>
      <c r="B10" s="23">
        <f>1-B9/B8</f>
        <v>0.11513534121235225</v>
      </c>
      <c r="C10" s="23">
        <f>1-C9/C8</f>
        <v>0.11638733705772808</v>
      </c>
      <c r="D10" s="23">
        <f>1-D9/D8</f>
        <v>0.11426726920593933</v>
      </c>
      <c r="E10" s="23" t="e">
        <f>1-E9/E8</f>
        <v>#DIV/0!</v>
      </c>
      <c r="F10" s="23" t="e">
        <f t="shared" ref="F10:J10" si="1">F9/F8</f>
        <v>#DIV/0!</v>
      </c>
      <c r="G10" s="23" t="e">
        <f t="shared" si="1"/>
        <v>#DIV/0!</v>
      </c>
      <c r="H10" s="23" t="e">
        <f t="shared" si="1"/>
        <v>#DIV/0!</v>
      </c>
      <c r="I10" s="23" t="e">
        <f t="shared" si="1"/>
        <v>#DIV/0!</v>
      </c>
      <c r="J10" s="23" t="e">
        <f t="shared" si="1"/>
        <v>#DIV/0!</v>
      </c>
      <c r="K10" s="23" t="e">
        <f>K9/K8</f>
        <v>#DIV/0!</v>
      </c>
      <c r="L10" s="23" t="e">
        <f>L9/L8</f>
        <v>#DIV/0!</v>
      </c>
      <c r="M10" s="23" t="e">
        <f>M9/M8</f>
        <v>#DIV/0!</v>
      </c>
      <c r="N10" s="143">
        <v>1</v>
      </c>
    </row>
    <row r="11" spans="1:17">
      <c r="A11" s="168"/>
      <c r="C11" s="17"/>
      <c r="D11" s="17"/>
      <c r="E11" s="17"/>
      <c r="F11" s="17"/>
      <c r="G11" s="17"/>
      <c r="H11" s="17"/>
      <c r="I11" s="17"/>
      <c r="J11" s="17"/>
      <c r="K11" s="17"/>
      <c r="L11" s="17"/>
      <c r="M11" s="17"/>
      <c r="N11" s="143">
        <v>1</v>
      </c>
    </row>
    <row r="12" spans="1:17" hidden="1">
      <c r="A12" s="176"/>
      <c r="C12" s="17"/>
      <c r="D12" s="17"/>
      <c r="E12" s="17"/>
      <c r="F12" s="17"/>
      <c r="G12" s="17"/>
      <c r="H12" s="17"/>
      <c r="I12" s="17"/>
      <c r="J12" s="17"/>
      <c r="K12" s="17"/>
      <c r="L12" s="17"/>
      <c r="M12" s="17"/>
    </row>
    <row r="13" spans="1:17" hidden="1">
      <c r="A13" s="177"/>
      <c r="C13" s="18"/>
      <c r="D13" s="18"/>
      <c r="E13" s="18"/>
      <c r="F13" s="18"/>
      <c r="G13" s="18"/>
      <c r="H13" s="18"/>
      <c r="I13" s="18"/>
      <c r="J13" s="18"/>
      <c r="K13" s="18"/>
      <c r="L13" s="18"/>
      <c r="M13" s="18"/>
    </row>
    <row r="14" spans="1:17" hidden="1">
      <c r="A14" s="178"/>
    </row>
    <row r="15" spans="1:17">
      <c r="A15" s="179" t="s">
        <v>37</v>
      </c>
      <c r="B15" s="42">
        <f>SUM(C15:M15)</f>
        <v>9820</v>
      </c>
      <c r="C15" s="43">
        <f>SUMIF(Summary!$H:$H,'Western VS Central'!C4,Summary!$AI:$AI)</f>
        <v>3691</v>
      </c>
      <c r="D15" s="43">
        <f>SUMIF(Summary!$H:$H,'Western VS Central'!D4,Summary!$AI:$AI)</f>
        <v>6129</v>
      </c>
      <c r="E15" s="43">
        <f>SUMIF(Summary!$H:$H,'Western VS Central'!E4,Summary!$AI:$AI)</f>
        <v>0</v>
      </c>
      <c r="F15" s="43">
        <f>SUMIF(Summary!$H:$H,'Western VS Central'!F4,Summary!$AI:$AI)</f>
        <v>0</v>
      </c>
      <c r="G15" s="43">
        <f>SUMIF(Summary!$H:$H,'Western VS Central'!G4,Summary!$AI:$AI)</f>
        <v>0</v>
      </c>
      <c r="H15" s="43">
        <f>SUMIF(Summary!$H:$H,'Western VS Central'!H4,Summary!$AI:$AI)</f>
        <v>0</v>
      </c>
      <c r="I15" s="43">
        <f>SUMIF(Summary!$H:$H,'Western VS Central'!I4,Summary!$AI:$AI)</f>
        <v>0</v>
      </c>
      <c r="J15" s="43">
        <f>SUMIF(Summary!$H:$H,'Western VS Central'!J4,Summary!$AI:$AI)</f>
        <v>0</v>
      </c>
      <c r="K15" s="43">
        <f>SUMIF(Summary!$H:$H,'Western VS Central'!K4,Summary!$AI:$AI)</f>
        <v>0</v>
      </c>
      <c r="L15" s="43">
        <f>SUMIF(Summary!$H:$H,'Western VS Central'!L4,Summary!$AI:$AI)</f>
        <v>0</v>
      </c>
      <c r="M15" s="43">
        <f>SUMIF(Summary!$H:$H,'Western VS Central'!M4,Summary!$AI:$AI)</f>
        <v>0</v>
      </c>
      <c r="N15" s="143">
        <v>1</v>
      </c>
    </row>
    <row r="16" spans="1:17">
      <c r="A16" s="179" t="s">
        <v>103</v>
      </c>
      <c r="B16" s="51">
        <f>SUM(C16:M16)</f>
        <v>392.79999999999995</v>
      </c>
      <c r="C16" s="44">
        <f t="shared" ref="C16:M16" si="2">C15/C5</f>
        <v>147.63999999999999</v>
      </c>
      <c r="D16" s="44">
        <f t="shared" si="2"/>
        <v>245.16</v>
      </c>
      <c r="E16" s="44">
        <f t="shared" ref="E16" si="3">E15/E5</f>
        <v>0</v>
      </c>
      <c r="F16" s="44">
        <f t="shared" si="2"/>
        <v>0</v>
      </c>
      <c r="G16" s="44">
        <f t="shared" si="2"/>
        <v>0</v>
      </c>
      <c r="H16" s="44">
        <f t="shared" si="2"/>
        <v>0</v>
      </c>
      <c r="I16" s="44">
        <f t="shared" si="2"/>
        <v>0</v>
      </c>
      <c r="J16" s="44">
        <f t="shared" si="2"/>
        <v>0</v>
      </c>
      <c r="K16" s="44">
        <f t="shared" si="2"/>
        <v>0</v>
      </c>
      <c r="L16" s="44">
        <f t="shared" si="2"/>
        <v>0</v>
      </c>
      <c r="M16" s="44">
        <f t="shared" si="2"/>
        <v>0</v>
      </c>
      <c r="N16" s="143">
        <v>1</v>
      </c>
    </row>
    <row r="17" spans="1:14">
      <c r="A17" s="179" t="s">
        <v>104</v>
      </c>
      <c r="B17" s="51">
        <f>B16/B9</f>
        <v>4.2309349418354154</v>
      </c>
      <c r="C17" s="51">
        <f>C16/C9</f>
        <v>3.8893572181243408</v>
      </c>
      <c r="D17" s="51">
        <f t="shared" ref="D17:J17" si="4">D16/D9</f>
        <v>4.4672011661807574</v>
      </c>
      <c r="E17" s="51" t="e">
        <f t="shared" ref="E17" si="5">E16/E9</f>
        <v>#DIV/0!</v>
      </c>
      <c r="F17" s="51" t="e">
        <f t="shared" si="4"/>
        <v>#DIV/0!</v>
      </c>
      <c r="G17" s="51" t="e">
        <f t="shared" si="4"/>
        <v>#DIV/0!</v>
      </c>
      <c r="H17" s="51" t="e">
        <f t="shared" si="4"/>
        <v>#DIV/0!</v>
      </c>
      <c r="I17" s="51" t="e">
        <f t="shared" si="4"/>
        <v>#DIV/0!</v>
      </c>
      <c r="J17" s="51" t="e">
        <f t="shared" si="4"/>
        <v>#DIV/0!</v>
      </c>
      <c r="K17" s="51" t="e">
        <f>K16/K9</f>
        <v>#DIV/0!</v>
      </c>
      <c r="L17" s="51" t="e">
        <f>L16/L9</f>
        <v>#DIV/0!</v>
      </c>
      <c r="M17" s="51" t="e">
        <f>M16/M9</f>
        <v>#DIV/0!</v>
      </c>
      <c r="N17" s="143">
        <v>1</v>
      </c>
    </row>
    <row r="18" spans="1:14">
      <c r="A18" s="179" t="s">
        <v>105</v>
      </c>
      <c r="B18" s="52">
        <f>B29/B17</f>
        <v>4.7505091649694506E-2</v>
      </c>
      <c r="C18" s="52">
        <f>C29/C17</f>
        <v>5.7166079653210515E-2</v>
      </c>
      <c r="D18" s="52">
        <f t="shared" ref="D18:J18" si="6">D29/D17</f>
        <v>4.1687061510850068E-2</v>
      </c>
      <c r="E18" s="52" t="e">
        <f t="shared" ref="E18" si="7">E29/E17</f>
        <v>#DIV/0!</v>
      </c>
      <c r="F18" s="52" t="e">
        <f t="shared" si="6"/>
        <v>#DIV/0!</v>
      </c>
      <c r="G18" s="52" t="e">
        <f t="shared" si="6"/>
        <v>#DIV/0!</v>
      </c>
      <c r="H18" s="52" t="e">
        <f t="shared" si="6"/>
        <v>#DIV/0!</v>
      </c>
      <c r="I18" s="52" t="e">
        <f t="shared" si="6"/>
        <v>#DIV/0!</v>
      </c>
      <c r="J18" s="52" t="e">
        <f t="shared" si="6"/>
        <v>#DIV/0!</v>
      </c>
      <c r="K18" s="52" t="e">
        <f>K29/K17</f>
        <v>#DIV/0!</v>
      </c>
      <c r="L18" s="52" t="e">
        <f>L29/L17</f>
        <v>#DIV/0!</v>
      </c>
      <c r="M18" s="52" t="e">
        <f>M29/M17</f>
        <v>#DIV/0!</v>
      </c>
      <c r="N18" s="143">
        <v>1</v>
      </c>
    </row>
    <row r="19" spans="1:14">
      <c r="A19" s="180"/>
      <c r="N19" s="143">
        <v>1</v>
      </c>
    </row>
    <row r="20" spans="1:14" hidden="1">
      <c r="A20" s="181"/>
    </row>
    <row r="21" spans="1:14">
      <c r="A21" s="182" t="s">
        <v>38</v>
      </c>
      <c r="B21" s="169">
        <f>SUM(C21:M21)</f>
        <v>626616.7424000001</v>
      </c>
      <c r="C21" s="29">
        <f>SUMIF(Summary!$H:$H,'Western VS Central'!C4,Summary!$J:$J)/C5</f>
        <v>303275.92640000005</v>
      </c>
      <c r="D21" s="29">
        <f>SUMIF(Summary!$H:$H,'Western VS Central'!D4,Summary!$J:$J)/D5</f>
        <v>323340.81599999999</v>
      </c>
      <c r="E21" s="29">
        <f>SUMIF(Summary!$H:$H,'Western VS Central'!E4,Summary!$J:$J)/E5</f>
        <v>0</v>
      </c>
      <c r="F21" s="29">
        <f>SUMIF(Summary!$H:$H,'Western VS Central'!F4,Summary!$J:$J)/F5</f>
        <v>0</v>
      </c>
      <c r="G21" s="29">
        <f>SUMIF(Summary!$H:$H,'Western VS Central'!G4,Summary!$J:$J)/G5</f>
        <v>0</v>
      </c>
      <c r="H21" s="29">
        <f>SUMIF(Summary!$H:$H,'Western VS Central'!H4,Summary!$J:$J)/H5</f>
        <v>0</v>
      </c>
      <c r="I21" s="29">
        <f>SUMIF(Summary!$H:$H,'Western VS Central'!I4,Summary!$J:$J)/I5</f>
        <v>0</v>
      </c>
      <c r="J21" s="29">
        <f>SUMIF(Summary!$H:$H,'Western VS Central'!J4,Summary!$J:$J)/J5</f>
        <v>0</v>
      </c>
      <c r="K21" s="29">
        <f>SUMIF(Summary!$H:$H,'Western VS Central'!K4,Summary!$J:$J)/K5</f>
        <v>0</v>
      </c>
      <c r="L21" s="29">
        <f>SUMIF(Summary!$H:$H,'Western VS Central'!L4,Summary!$J:$J)/L5</f>
        <v>0</v>
      </c>
      <c r="M21" s="29">
        <f>SUMIF(Summary!$H:$H,'Western VS Central'!M4,Summary!$J:$J)/M5</f>
        <v>0</v>
      </c>
      <c r="N21" s="143">
        <v>1</v>
      </c>
    </row>
    <row r="22" spans="1:14">
      <c r="A22" s="182" t="s">
        <v>39</v>
      </c>
      <c r="B22" s="169">
        <f>SUM(C22:M22)</f>
        <v>267252.71999999997</v>
      </c>
      <c r="C22" s="29">
        <f>SUMIF(Summary!$H:$H,'Western VS Central'!C4,Summary!$I:$I)/C5</f>
        <v>150183</v>
      </c>
      <c r="D22" s="29">
        <f>SUMIF(Summary!$H:$H,'Western VS Central'!D4,Summary!$I:$I)/D5</f>
        <v>117069.72</v>
      </c>
      <c r="E22" s="29">
        <f>SUMIF(Summary!$H:$H,'Western VS Central'!E4,Summary!$I:$I)/E5</f>
        <v>0</v>
      </c>
      <c r="F22" s="29">
        <f>SUMIF(Summary!$H:$H,'Western VS Central'!F4,Summary!$I:$I)/F5</f>
        <v>0</v>
      </c>
      <c r="G22" s="29">
        <f>SUMIF(Summary!$H:$H,'Western VS Central'!G4,Summary!$I:$I)/G5</f>
        <v>0</v>
      </c>
      <c r="H22" s="29">
        <f>SUMIF(Summary!$H:$H,'Western VS Central'!H4,Summary!$I:$I)/H5</f>
        <v>0</v>
      </c>
      <c r="I22" s="29">
        <f>SUMIF(Summary!$H:$H,'Western VS Central'!I4,Summary!$I:$I)/I5</f>
        <v>0</v>
      </c>
      <c r="J22" s="29">
        <f>SUMIF(Summary!$H:$H,'Western VS Central'!J4,Summary!$I:$I)/J5</f>
        <v>0</v>
      </c>
      <c r="K22" s="29">
        <f>SUMIF(Summary!$H:$H,'Western VS Central'!K4,Summary!$I:$I)/K5</f>
        <v>0</v>
      </c>
      <c r="L22" s="29">
        <f>SUMIF(Summary!$H:$H,'Western VS Central'!L4,Summary!$I:$I)/L5</f>
        <v>0</v>
      </c>
      <c r="M22" s="29">
        <f>SUMIF(Summary!$H:$H,'Western VS Central'!M4,Summary!$I:$I)/M5</f>
        <v>0</v>
      </c>
      <c r="N22" s="143">
        <v>1</v>
      </c>
    </row>
    <row r="23" spans="1:14">
      <c r="A23" s="182" t="s">
        <v>40</v>
      </c>
      <c r="B23" s="169">
        <f>SUM(C23:M23)</f>
        <v>18.66</v>
      </c>
      <c r="C23" s="29">
        <f>SUMIF(Summary!$H:$H,'Western VS Central'!C4,Summary!$AF:$AF)/C5</f>
        <v>8.44</v>
      </c>
      <c r="D23" s="29">
        <f>SUMIF(Summary!$H:$H,'Western VS Central'!D4,Summary!$AF:$AF)/D5</f>
        <v>10.220000000000001</v>
      </c>
      <c r="E23" s="29">
        <f>SUMIF(Summary!$H:$H,'Western VS Central'!E4,Summary!$AF:$AF)/E5</f>
        <v>0</v>
      </c>
      <c r="F23" s="29">
        <f>SUMIF(Summary!$H:$H,'Western VS Central'!F4,Summary!$AF:$AF)/F5</f>
        <v>0</v>
      </c>
      <c r="G23" s="29">
        <f>SUMIF(Summary!$H:$H,'Western VS Central'!G4,Summary!$AF:$AF)/G5</f>
        <v>0</v>
      </c>
      <c r="H23" s="29">
        <f>SUMIF(Summary!$H:$H,'Western VS Central'!H4,Summary!$AF:$AF)/H5</f>
        <v>0</v>
      </c>
      <c r="I23" s="29">
        <f>SUMIF(Summary!$H:$H,'Western VS Central'!I4,Summary!$AF:$AF)/I5</f>
        <v>0</v>
      </c>
      <c r="J23" s="29">
        <f>SUMIF(Summary!$H:$H,'Western VS Central'!J4,Summary!$AF:$AF)/J5</f>
        <v>0</v>
      </c>
      <c r="K23" s="29">
        <f>SUMIF(Summary!$H:$H,'Western VS Central'!K4,Summary!$AF:$AF)/K5</f>
        <v>0</v>
      </c>
      <c r="L23" s="29">
        <f>SUMIF(Summary!$H:$H,'Western VS Central'!L4,Summary!$AF:$AF)/L5</f>
        <v>0</v>
      </c>
      <c r="M23" s="29">
        <f>SUMIF(Summary!$H:$H,'Western VS Central'!M4,Summary!$AF:$AF)/M5</f>
        <v>0</v>
      </c>
      <c r="N23" s="143">
        <v>1</v>
      </c>
    </row>
    <row r="24" spans="1:14">
      <c r="A24" s="183" t="s">
        <v>64</v>
      </c>
      <c r="B24" s="30">
        <f>B58/B8</f>
        <v>4.4462447579107893</v>
      </c>
      <c r="C24" s="30">
        <f>C58/C8</f>
        <v>4.9115456238361261</v>
      </c>
      <c r="D24" s="30">
        <f t="shared" ref="D24:J24" si="8">D58/D8</f>
        <v>4.1236281471917362</v>
      </c>
      <c r="E24" s="30" t="e">
        <f t="shared" ref="E24" si="9">E58/E8</f>
        <v>#DIV/0!</v>
      </c>
      <c r="F24" s="30" t="e">
        <f t="shared" si="8"/>
        <v>#DIV/0!</v>
      </c>
      <c r="G24" s="30" t="e">
        <f t="shared" si="8"/>
        <v>#DIV/0!</v>
      </c>
      <c r="H24" s="30" t="e">
        <f t="shared" si="8"/>
        <v>#DIV/0!</v>
      </c>
      <c r="I24" s="30" t="e">
        <f t="shared" si="8"/>
        <v>#DIV/0!</v>
      </c>
      <c r="J24" s="30" t="e">
        <f t="shared" si="8"/>
        <v>#DIV/0!</v>
      </c>
      <c r="K24" s="30" t="e">
        <f>K58/K8</f>
        <v>#DIV/0!</v>
      </c>
      <c r="L24" s="30" t="e">
        <f>L58/L8</f>
        <v>#DIV/0!</v>
      </c>
      <c r="M24" s="30" t="e">
        <f>M58/M8</f>
        <v>#DIV/0!</v>
      </c>
      <c r="N24" s="143">
        <v>1</v>
      </c>
    </row>
    <row r="25" spans="1:14">
      <c r="A25" s="180"/>
      <c r="N25" s="143">
        <v>1</v>
      </c>
    </row>
    <row r="26" spans="1:14" hidden="1">
      <c r="A26" s="181"/>
    </row>
    <row r="27" spans="1:14">
      <c r="A27" s="184" t="s">
        <v>65</v>
      </c>
      <c r="B27" s="32">
        <f>B21/B9</f>
        <v>6749.4263507109017</v>
      </c>
      <c r="C27" s="32">
        <f>C21/C9</f>
        <v>7989.3552792413075</v>
      </c>
      <c r="D27" s="32">
        <f t="shared" ref="D27:J27" si="10">D21/D9</f>
        <v>5891.7787172011658</v>
      </c>
      <c r="E27" s="32" t="e">
        <f t="shared" ref="E27" si="11">E21/E9</f>
        <v>#DIV/0!</v>
      </c>
      <c r="F27" s="32" t="e">
        <f t="shared" si="10"/>
        <v>#DIV/0!</v>
      </c>
      <c r="G27" s="32" t="e">
        <f t="shared" si="10"/>
        <v>#DIV/0!</v>
      </c>
      <c r="H27" s="32" t="e">
        <f t="shared" si="10"/>
        <v>#DIV/0!</v>
      </c>
      <c r="I27" s="32" t="e">
        <f t="shared" si="10"/>
        <v>#DIV/0!</v>
      </c>
      <c r="J27" s="32" t="e">
        <f t="shared" si="10"/>
        <v>#DIV/0!</v>
      </c>
      <c r="K27" s="32" t="e">
        <f>K21/K9</f>
        <v>#DIV/0!</v>
      </c>
      <c r="L27" s="32" t="e">
        <f>L21/L9</f>
        <v>#DIV/0!</v>
      </c>
      <c r="M27" s="32" t="e">
        <f>M21/M9</f>
        <v>#DIV/0!</v>
      </c>
      <c r="N27" s="143">
        <v>1</v>
      </c>
    </row>
    <row r="28" spans="1:14">
      <c r="A28" s="184" t="s">
        <v>41</v>
      </c>
      <c r="B28" s="32">
        <f>B22/B9</f>
        <v>2878.6376561826796</v>
      </c>
      <c r="C28" s="32">
        <f>C22/C9</f>
        <v>3956.3487881981032</v>
      </c>
      <c r="D28" s="32">
        <f t="shared" ref="D28:J28" si="12">D22/D9</f>
        <v>2133.1946064139943</v>
      </c>
      <c r="E28" s="32" t="e">
        <f t="shared" ref="E28" si="13">E22/E9</f>
        <v>#DIV/0!</v>
      </c>
      <c r="F28" s="32" t="e">
        <f t="shared" si="12"/>
        <v>#DIV/0!</v>
      </c>
      <c r="G28" s="32" t="e">
        <f t="shared" si="12"/>
        <v>#DIV/0!</v>
      </c>
      <c r="H28" s="32" t="e">
        <f t="shared" si="12"/>
        <v>#DIV/0!</v>
      </c>
      <c r="I28" s="32" t="e">
        <f t="shared" si="12"/>
        <v>#DIV/0!</v>
      </c>
      <c r="J28" s="32" t="e">
        <f t="shared" si="12"/>
        <v>#DIV/0!</v>
      </c>
      <c r="K28" s="32" t="e">
        <f>K22/K9</f>
        <v>#DIV/0!</v>
      </c>
      <c r="L28" s="32" t="e">
        <f>L22/L9</f>
        <v>#DIV/0!</v>
      </c>
      <c r="M28" s="32" t="e">
        <f>M22/M9</f>
        <v>#DIV/0!</v>
      </c>
      <c r="N28" s="143">
        <v>1</v>
      </c>
    </row>
    <row r="29" spans="1:14">
      <c r="A29" s="185" t="s">
        <v>89</v>
      </c>
      <c r="B29" s="53">
        <f>B23/B9</f>
        <v>0.2009909521757863</v>
      </c>
      <c r="C29" s="53">
        <f>C23/C9</f>
        <v>0.22233930453108533</v>
      </c>
      <c r="D29" s="53">
        <f t="shared" ref="D29:J29" si="14">D23/D9</f>
        <v>0.18622448979591838</v>
      </c>
      <c r="E29" s="53" t="e">
        <f t="shared" ref="E29" si="15">E23/E9</f>
        <v>#DIV/0!</v>
      </c>
      <c r="F29" s="53" t="e">
        <f t="shared" si="14"/>
        <v>#DIV/0!</v>
      </c>
      <c r="G29" s="53" t="e">
        <f t="shared" si="14"/>
        <v>#DIV/0!</v>
      </c>
      <c r="H29" s="53" t="e">
        <f t="shared" si="14"/>
        <v>#DIV/0!</v>
      </c>
      <c r="I29" s="53" t="e">
        <f t="shared" si="14"/>
        <v>#DIV/0!</v>
      </c>
      <c r="J29" s="53" t="e">
        <f t="shared" si="14"/>
        <v>#DIV/0!</v>
      </c>
      <c r="K29" s="53" t="e">
        <f>K23/K9</f>
        <v>#DIV/0!</v>
      </c>
      <c r="L29" s="53" t="e">
        <f>L23/L9</f>
        <v>#DIV/0!</v>
      </c>
      <c r="M29" s="53" t="e">
        <f>M23/M9</f>
        <v>#DIV/0!</v>
      </c>
      <c r="N29" s="143">
        <v>1</v>
      </c>
    </row>
    <row r="30" spans="1:14">
      <c r="A30" s="185" t="s">
        <v>42</v>
      </c>
      <c r="B30" s="53">
        <f>B23/B8</f>
        <v>0.17784979031643156</v>
      </c>
      <c r="C30" s="53">
        <f>C23/C8</f>
        <v>0.19646182495344505</v>
      </c>
      <c r="D30" s="53">
        <f t="shared" ref="D30:J30" si="16">D23/D8</f>
        <v>0.16494512588766946</v>
      </c>
      <c r="E30" s="53" t="e">
        <f t="shared" ref="E30" si="17">E23/E8</f>
        <v>#DIV/0!</v>
      </c>
      <c r="F30" s="53" t="e">
        <f t="shared" si="16"/>
        <v>#DIV/0!</v>
      </c>
      <c r="G30" s="53" t="e">
        <f t="shared" si="16"/>
        <v>#DIV/0!</v>
      </c>
      <c r="H30" s="53" t="e">
        <f t="shared" si="16"/>
        <v>#DIV/0!</v>
      </c>
      <c r="I30" s="53" t="e">
        <f t="shared" si="16"/>
        <v>#DIV/0!</v>
      </c>
      <c r="J30" s="53" t="e">
        <f t="shared" si="16"/>
        <v>#DIV/0!</v>
      </c>
      <c r="K30" s="53" t="e">
        <f>K23/K8</f>
        <v>#DIV/0!</v>
      </c>
      <c r="L30" s="53" t="e">
        <f>L23/L8</f>
        <v>#DIV/0!</v>
      </c>
      <c r="M30" s="53" t="e">
        <f>M23/M8</f>
        <v>#DIV/0!</v>
      </c>
      <c r="N30" s="143">
        <v>1</v>
      </c>
    </row>
    <row r="31" spans="1:14">
      <c r="A31" s="186"/>
      <c r="N31" s="143">
        <v>1</v>
      </c>
    </row>
    <row r="32" spans="1:14">
      <c r="A32" s="179" t="s">
        <v>43</v>
      </c>
      <c r="B32" s="42">
        <f>SUM(C32:M32)</f>
        <v>15665418.560000001</v>
      </c>
      <c r="C32" s="42">
        <f>C33+C35+C37+C39+C41</f>
        <v>7581898.1600000001</v>
      </c>
      <c r="D32" s="42">
        <f>D33+D35+D37+D39+D41</f>
        <v>8083520.4000000004</v>
      </c>
      <c r="E32" s="42">
        <f>E33+E35+E37+E39+E41</f>
        <v>0</v>
      </c>
      <c r="F32" s="42">
        <f t="shared" ref="F32:J32" si="18">F33+F35+F37+F41</f>
        <v>0</v>
      </c>
      <c r="G32" s="42">
        <f t="shared" si="18"/>
        <v>0</v>
      </c>
      <c r="H32" s="42">
        <f t="shared" si="18"/>
        <v>0</v>
      </c>
      <c r="I32" s="42">
        <f t="shared" si="18"/>
        <v>0</v>
      </c>
      <c r="J32" s="42">
        <f t="shared" si="18"/>
        <v>0</v>
      </c>
      <c r="K32" s="42">
        <f>K33+K35+K37+K41</f>
        <v>0</v>
      </c>
      <c r="L32" s="42">
        <f>L33+L35+L37+L41</f>
        <v>0</v>
      </c>
      <c r="M32" s="42">
        <f>M33+M35+M37+M41</f>
        <v>0</v>
      </c>
      <c r="N32" s="143">
        <v>1</v>
      </c>
    </row>
    <row r="33" spans="1:17" hidden="1">
      <c r="A33" s="187" t="s">
        <v>44</v>
      </c>
      <c r="B33" s="170">
        <f>SUM(C33:M33)</f>
        <v>0</v>
      </c>
      <c r="C33" s="36">
        <f>SUMIF(Summary!$H:$H,'Western VS Central'!C4,Summary!$L:$L)</f>
        <v>0</v>
      </c>
      <c r="D33" s="36">
        <f>SUMIF(Summary!$H:$H,'Western VS Central'!D4,Summary!$L:$L)</f>
        <v>0</v>
      </c>
      <c r="E33" s="36">
        <f>SUMIF(Summary!$H:$H,'Western VS Central'!E4,Summary!$L:$L)</f>
        <v>0</v>
      </c>
      <c r="F33" s="36">
        <f>SUMIF(Summary!$H:$H,'Western VS Central'!F4,Summary!$L:$L)</f>
        <v>0</v>
      </c>
      <c r="G33" s="36">
        <f>SUMIF(Summary!$H:$H,'Western VS Central'!G4,Summary!$L:$L)</f>
        <v>0</v>
      </c>
      <c r="H33" s="36">
        <f>SUMIF(Summary!$H:$H,'Western VS Central'!H4,Summary!$L:$L)</f>
        <v>0</v>
      </c>
      <c r="I33" s="36">
        <f>SUMIF(Summary!$H:$H,'Western VS Central'!I4,Summary!$L:$L)</f>
        <v>0</v>
      </c>
      <c r="J33" s="36">
        <f>SUMIF(Summary!$H:$H,'Western VS Central'!J4,Summary!$L:$L)</f>
        <v>0</v>
      </c>
      <c r="K33" s="36">
        <f>SUMIF(Summary!$H:$H,'Western VS Central'!K4,Summary!$L:$L)</f>
        <v>0</v>
      </c>
      <c r="L33" s="36">
        <f>SUMIF(Summary!$H:$H,'Western VS Central'!L4,Summary!$L:$L)</f>
        <v>0</v>
      </c>
      <c r="M33" s="36">
        <f>SUMIF(Summary!$H:$H,'Western VS Central'!M4,Summary!$L:$L)</f>
        <v>0</v>
      </c>
      <c r="N33" s="143">
        <v>1</v>
      </c>
    </row>
    <row r="34" spans="1:17" hidden="1">
      <c r="A34" s="188" t="s">
        <v>33</v>
      </c>
      <c r="B34" s="37">
        <f>B33/B$32</f>
        <v>0</v>
      </c>
      <c r="C34" s="37">
        <f>C33/C$32</f>
        <v>0</v>
      </c>
      <c r="D34" s="37">
        <f t="shared" ref="D34:J34" si="19">D33/D$32</f>
        <v>0</v>
      </c>
      <c r="E34" s="37" t="e">
        <f t="shared" ref="E34" si="20">E33/E$32</f>
        <v>#DIV/0!</v>
      </c>
      <c r="F34" s="37" t="e">
        <f t="shared" si="19"/>
        <v>#DIV/0!</v>
      </c>
      <c r="G34" s="37" t="e">
        <f t="shared" si="19"/>
        <v>#DIV/0!</v>
      </c>
      <c r="H34" s="37" t="e">
        <f t="shared" si="19"/>
        <v>#DIV/0!</v>
      </c>
      <c r="I34" s="37" t="e">
        <f t="shared" si="19"/>
        <v>#DIV/0!</v>
      </c>
      <c r="J34" s="37" t="e">
        <f t="shared" si="19"/>
        <v>#DIV/0!</v>
      </c>
      <c r="K34" s="37" t="e">
        <f>K33/K$32</f>
        <v>#DIV/0!</v>
      </c>
      <c r="L34" s="37" t="e">
        <f>L33/L$32</f>
        <v>#DIV/0!</v>
      </c>
      <c r="M34" s="37" t="e">
        <f>M33/M$32</f>
        <v>#DIV/0!</v>
      </c>
      <c r="N34" s="143">
        <v>1</v>
      </c>
    </row>
    <row r="35" spans="1:17">
      <c r="A35" s="187" t="s">
        <v>45</v>
      </c>
      <c r="B35" s="170">
        <f>SUM(C35:M35)</f>
        <v>4583771.0199999996</v>
      </c>
      <c r="C35" s="36">
        <f>SUMIF(Summary!$H:$H,'Western VS Central'!C4,Summary!$O:$O)</f>
        <v>2065660.76</v>
      </c>
      <c r="D35" s="36">
        <f>SUMIF(Summary!$H:$H,'Western VS Central'!D4,Summary!$O:$O)</f>
        <v>2518110.2599999998</v>
      </c>
      <c r="E35" s="36">
        <f>SUMIF(Summary!$H:$H,'Western VS Central'!E4,Summary!$O:$O)</f>
        <v>0</v>
      </c>
      <c r="F35" s="36">
        <f>SUMIF(Summary!$H:$H,'Western VS Central'!F4,Summary!$O:$O)</f>
        <v>0</v>
      </c>
      <c r="G35" s="36">
        <f>SUMIF(Summary!$H:$H,'Western VS Central'!G4,Summary!$O:$O)</f>
        <v>0</v>
      </c>
      <c r="H35" s="36">
        <f>SUMIF(Summary!$H:$H,'Western VS Central'!H4,Summary!$O:$O)</f>
        <v>0</v>
      </c>
      <c r="I35" s="36">
        <f>SUMIF(Summary!$H:$H,'Western VS Central'!I4,Summary!$O:$O)</f>
        <v>0</v>
      </c>
      <c r="J35" s="36">
        <f>SUMIF(Summary!$H:$H,'Western VS Central'!J4,Summary!$O:$O)</f>
        <v>0</v>
      </c>
      <c r="K35" s="36">
        <f>SUMIF(Summary!$H:$H,'Western VS Central'!K4,Summary!$O:$O)</f>
        <v>0</v>
      </c>
      <c r="L35" s="36">
        <f>SUMIF(Summary!$H:$H,'Western VS Central'!L4,Summary!$O:$O)</f>
        <v>0</v>
      </c>
      <c r="M35" s="36">
        <f>SUMIF(Summary!$H:$H,'Western VS Central'!M4,Summary!$O:$O)</f>
        <v>0</v>
      </c>
      <c r="N35" s="143">
        <v>1</v>
      </c>
    </row>
    <row r="36" spans="1:17">
      <c r="A36" s="188" t="s">
        <v>33</v>
      </c>
      <c r="B36" s="37">
        <f>B35/B$32</f>
        <v>0.29260443967352245</v>
      </c>
      <c r="C36" s="37">
        <f>C35/C$32</f>
        <v>0.2724463869612303</v>
      </c>
      <c r="D36" s="37">
        <f t="shared" ref="D36:J36" si="21">D35/D$32</f>
        <v>0.31151158596692596</v>
      </c>
      <c r="E36" s="37" t="e">
        <f t="shared" ref="E36" si="22">E35/E$32</f>
        <v>#DIV/0!</v>
      </c>
      <c r="F36" s="37" t="e">
        <f t="shared" si="21"/>
        <v>#DIV/0!</v>
      </c>
      <c r="G36" s="37" t="e">
        <f t="shared" si="21"/>
        <v>#DIV/0!</v>
      </c>
      <c r="H36" s="37" t="e">
        <f t="shared" si="21"/>
        <v>#DIV/0!</v>
      </c>
      <c r="I36" s="37" t="e">
        <f t="shared" si="21"/>
        <v>#DIV/0!</v>
      </c>
      <c r="J36" s="37" t="e">
        <f t="shared" si="21"/>
        <v>#DIV/0!</v>
      </c>
      <c r="K36" s="37" t="e">
        <f>K35/K$32</f>
        <v>#DIV/0!</v>
      </c>
      <c r="L36" s="37" t="e">
        <f>L35/L$32</f>
        <v>#DIV/0!</v>
      </c>
      <c r="M36" s="37" t="e">
        <f>M35/M$32</f>
        <v>#DIV/0!</v>
      </c>
      <c r="N36" s="143">
        <v>1</v>
      </c>
    </row>
    <row r="37" spans="1:17">
      <c r="A37" s="187" t="s">
        <v>46</v>
      </c>
      <c r="B37" s="170">
        <f>SUM(C37:M37)</f>
        <v>4573070.04</v>
      </c>
      <c r="C37" s="36">
        <f>SUMIF(Summary!$H:$H,'Western VS Central'!C4,Summary!$R:$R)</f>
        <v>1944632.9</v>
      </c>
      <c r="D37" s="36">
        <f>SUMIF(Summary!$H:$H,'Western VS Central'!D4,Summary!$R:$R)</f>
        <v>2628437.14</v>
      </c>
      <c r="E37" s="36">
        <f>SUMIF(Summary!$H:$H,'Western VS Central'!E4,Summary!$R:$R)</f>
        <v>0</v>
      </c>
      <c r="F37" s="36">
        <f>SUMIF(Summary!$H:$H,'Western VS Central'!F4,Summary!$R:$R)</f>
        <v>0</v>
      </c>
      <c r="G37" s="36">
        <f>SUMIF(Summary!$H:$H,'Western VS Central'!G4,Summary!$R:$R)</f>
        <v>0</v>
      </c>
      <c r="H37" s="36">
        <f>SUMIF(Summary!$H:$H,'Western VS Central'!H4,Summary!$R:$R)</f>
        <v>0</v>
      </c>
      <c r="I37" s="36">
        <f>SUMIF(Summary!$H:$H,'Western VS Central'!I4,Summary!$R:$R)</f>
        <v>0</v>
      </c>
      <c r="J37" s="36">
        <f>SUMIF(Summary!$H:$H,'Western VS Central'!J4,Summary!$R:$R)</f>
        <v>0</v>
      </c>
      <c r="K37" s="36">
        <f>SUMIF(Summary!$H:$H,'Western VS Central'!K4,Summary!$R:$R)</f>
        <v>0</v>
      </c>
      <c r="L37" s="36">
        <f>SUMIF(Summary!$H:$H,'Western VS Central'!L4,Summary!$R:$R)</f>
        <v>0</v>
      </c>
      <c r="M37" s="36">
        <f>SUMIF(Summary!$H:$H,'Western VS Central'!M4,Summary!$R:$R)</f>
        <v>0</v>
      </c>
      <c r="N37" s="143">
        <v>1</v>
      </c>
    </row>
    <row r="38" spans="1:17">
      <c r="A38" s="188" t="s">
        <v>33</v>
      </c>
      <c r="B38" s="37">
        <f>B37/B$32</f>
        <v>0.29192134397716341</v>
      </c>
      <c r="C38" s="37">
        <f>C37/C$32</f>
        <v>0.25648364815282615</v>
      </c>
      <c r="D38" s="37">
        <f t="shared" ref="D38:J38" si="23">D37/D$32</f>
        <v>0.32515995629824845</v>
      </c>
      <c r="E38" s="37" t="e">
        <f t="shared" ref="E38" si="24">E37/E$32</f>
        <v>#DIV/0!</v>
      </c>
      <c r="F38" s="37" t="e">
        <f t="shared" si="23"/>
        <v>#DIV/0!</v>
      </c>
      <c r="G38" s="37" t="e">
        <f t="shared" si="23"/>
        <v>#DIV/0!</v>
      </c>
      <c r="H38" s="37" t="e">
        <f t="shared" si="23"/>
        <v>#DIV/0!</v>
      </c>
      <c r="I38" s="37" t="e">
        <f t="shared" si="23"/>
        <v>#DIV/0!</v>
      </c>
      <c r="J38" s="37" t="e">
        <f t="shared" si="23"/>
        <v>#DIV/0!</v>
      </c>
      <c r="K38" s="37" t="e">
        <f>K37/K$32</f>
        <v>#DIV/0!</v>
      </c>
      <c r="L38" s="37" t="e">
        <f>L37/L$32</f>
        <v>#DIV/0!</v>
      </c>
      <c r="M38" s="37" t="e">
        <f>M37/M$32</f>
        <v>#DIV/0!</v>
      </c>
      <c r="N38" s="143">
        <v>1</v>
      </c>
    </row>
    <row r="39" spans="1:17">
      <c r="A39" s="187" t="s">
        <v>95</v>
      </c>
      <c r="B39" s="170">
        <f>SUM(C39:M39)</f>
        <v>1154976</v>
      </c>
      <c r="C39" s="36">
        <f>SUMIF(Summary!$H:$H,'Western VS Central'!C4,Summary!$U:$U)</f>
        <v>383976</v>
      </c>
      <c r="D39" s="36">
        <f>SUMIF(Summary!$H:$H,'Western VS Central'!D4,Summary!$U:$U)</f>
        <v>771000</v>
      </c>
      <c r="E39" s="36">
        <f>SUMIF(Summary!$H:$H,'Western VS Central'!E4,Summary!$U:$U)</f>
        <v>0</v>
      </c>
      <c r="F39" s="36">
        <f>SUMIF(Summary!$H:$H,'Western VS Central'!F6,Summary!$R:$R)</f>
        <v>0</v>
      </c>
      <c r="G39" s="36">
        <f>SUMIF(Summary!$H:$H,'Western VS Central'!G6,Summary!$R:$R)</f>
        <v>0</v>
      </c>
      <c r="H39" s="36">
        <f>SUMIF(Summary!$H:$H,'Western VS Central'!H6,Summary!$R:$R)</f>
        <v>0</v>
      </c>
      <c r="I39" s="36">
        <f>SUMIF(Summary!$H:$H,'Western VS Central'!I6,Summary!$R:$R)</f>
        <v>0</v>
      </c>
      <c r="J39" s="36">
        <f>SUMIF(Summary!$H:$H,'Western VS Central'!J6,Summary!$R:$R)</f>
        <v>0</v>
      </c>
      <c r="K39" s="36">
        <f>SUMIF(Summary!$H:$H,'Western VS Central'!K6,Summary!$R:$R)</f>
        <v>0</v>
      </c>
      <c r="L39" s="36">
        <f>SUMIF(Summary!$H:$H,'Western VS Central'!L6,Summary!$R:$R)</f>
        <v>0</v>
      </c>
      <c r="M39" s="36">
        <f>SUMIF(Summary!$H:$H,'Western VS Central'!M6,Summary!$R:$R)</f>
        <v>0</v>
      </c>
      <c r="N39" s="143">
        <v>1</v>
      </c>
    </row>
    <row r="40" spans="1:17">
      <c r="A40" s="188" t="s">
        <v>33</v>
      </c>
      <c r="B40" s="37">
        <f>B39/B$32</f>
        <v>7.3727745963271599E-2</v>
      </c>
      <c r="C40" s="37">
        <f>C39/C$32</f>
        <v>5.0643782321655451E-2</v>
      </c>
      <c r="D40" s="37">
        <f t="shared" ref="D40:J40" si="25">D39/D$32</f>
        <v>9.5379236007123822E-2</v>
      </c>
      <c r="E40" s="37" t="e">
        <f t="shared" ref="E40" si="26">E39/E$32</f>
        <v>#DIV/0!</v>
      </c>
      <c r="F40" s="37" t="e">
        <f t="shared" si="25"/>
        <v>#DIV/0!</v>
      </c>
      <c r="G40" s="37" t="e">
        <f t="shared" si="25"/>
        <v>#DIV/0!</v>
      </c>
      <c r="H40" s="37" t="e">
        <f t="shared" si="25"/>
        <v>#DIV/0!</v>
      </c>
      <c r="I40" s="37" t="e">
        <f t="shared" si="25"/>
        <v>#DIV/0!</v>
      </c>
      <c r="J40" s="37" t="e">
        <f t="shared" si="25"/>
        <v>#DIV/0!</v>
      </c>
      <c r="K40" s="37" t="e">
        <f>K39/K$32</f>
        <v>#DIV/0!</v>
      </c>
      <c r="L40" s="37" t="e">
        <f>L39/L$32</f>
        <v>#DIV/0!</v>
      </c>
      <c r="M40" s="37" t="e">
        <f>M39/M$32</f>
        <v>#DIV/0!</v>
      </c>
      <c r="N40" s="143">
        <v>1</v>
      </c>
    </row>
    <row r="41" spans="1:17">
      <c r="A41" s="187" t="s">
        <v>47</v>
      </c>
      <c r="B41" s="170">
        <f>SUM(C41:M41)</f>
        <v>5353601.5</v>
      </c>
      <c r="C41" s="171">
        <f>SUMIF(Summary!$H:$H,'Western VS Central'!C4,Summary!$X:$X)</f>
        <v>3187628.5</v>
      </c>
      <c r="D41" s="171">
        <f>SUMIF(Summary!$H:$H,'Western VS Central'!D4,Summary!$X:$X)</f>
        <v>2165973</v>
      </c>
      <c r="E41" s="171">
        <f>SUMIF(Summary!$H:$H,'Western VS Central'!E4,Summary!$X:$X)</f>
        <v>0</v>
      </c>
      <c r="F41" s="171">
        <f>SUMIF(Summary!$H:$H,'Western VS Central'!F4,Summary!$X:$X)</f>
        <v>0</v>
      </c>
      <c r="G41" s="171">
        <f>SUMIF(Summary!$H:$H,'Western VS Central'!G4,Summary!$X:$X)</f>
        <v>0</v>
      </c>
      <c r="H41" s="171">
        <f>SUMIF(Summary!$H:$H,'Western VS Central'!H4,Summary!$X:$X)</f>
        <v>0</v>
      </c>
      <c r="I41" s="171">
        <f>SUMIF(Summary!$H:$H,'Western VS Central'!I4,Summary!$X:$X)</f>
        <v>0</v>
      </c>
      <c r="J41" s="171">
        <f>SUMIF(Summary!$H:$H,'Western VS Central'!J4,Summary!$X:$X)</f>
        <v>0</v>
      </c>
      <c r="K41" s="171">
        <f>SUMIF(Summary!$H:$H,'Western VS Central'!K4,Summary!$X:$X)</f>
        <v>0</v>
      </c>
      <c r="L41" s="171">
        <f>SUMIF(Summary!$H:$H,'Western VS Central'!L4,Summary!$X:$X)</f>
        <v>0</v>
      </c>
      <c r="M41" s="171">
        <f>SUMIF(Summary!$H:$H,'Western VS Central'!M4,Summary!$X:$X)</f>
        <v>0</v>
      </c>
      <c r="N41" s="143">
        <v>1</v>
      </c>
      <c r="Q41" s="212"/>
    </row>
    <row r="42" spans="1:17">
      <c r="A42" s="188" t="s">
        <v>33</v>
      </c>
      <c r="B42" s="37">
        <f>B41/B$32</f>
        <v>0.34174647038604244</v>
      </c>
      <c r="C42" s="37">
        <f>C41/C$32</f>
        <v>0.4204261825642881</v>
      </c>
      <c r="D42" s="37">
        <f t="shared" ref="D42:J42" si="27">D41/D$32</f>
        <v>0.26794922172770169</v>
      </c>
      <c r="E42" s="37" t="e">
        <f t="shared" ref="E42" si="28">E41/E$32</f>
        <v>#DIV/0!</v>
      </c>
      <c r="F42" s="37" t="e">
        <f t="shared" si="27"/>
        <v>#DIV/0!</v>
      </c>
      <c r="G42" s="37" t="e">
        <f t="shared" si="27"/>
        <v>#DIV/0!</v>
      </c>
      <c r="H42" s="37" t="e">
        <f t="shared" si="27"/>
        <v>#DIV/0!</v>
      </c>
      <c r="I42" s="37" t="e">
        <f t="shared" si="27"/>
        <v>#DIV/0!</v>
      </c>
      <c r="J42" s="37" t="e">
        <f t="shared" si="27"/>
        <v>#DIV/0!</v>
      </c>
      <c r="K42" s="37" t="e">
        <f>K41/K$32</f>
        <v>#DIV/0!</v>
      </c>
      <c r="L42" s="37" t="e">
        <f>L41/L$32</f>
        <v>#DIV/0!</v>
      </c>
      <c r="M42" s="37" t="e">
        <f>M41/M$32</f>
        <v>#DIV/0!</v>
      </c>
      <c r="N42" s="143">
        <v>1</v>
      </c>
    </row>
    <row r="43" spans="1:17">
      <c r="N43" s="143">
        <v>1</v>
      </c>
    </row>
    <row r="44" spans="1:17" hidden="1">
      <c r="A44" s="189"/>
    </row>
    <row r="45" spans="1:17" hidden="1">
      <c r="A45" s="190"/>
    </row>
    <row r="46" spans="1:17">
      <c r="A46" s="179" t="s">
        <v>48</v>
      </c>
      <c r="B46" s="42">
        <f>SUM(C46:M46)</f>
        <v>6681318</v>
      </c>
      <c r="C46" s="42">
        <f>C47+C49+C51+C53+C55</f>
        <v>3754575</v>
      </c>
      <c r="D46" s="42">
        <f>D47+D49+D51+D53+D55</f>
        <v>2926743</v>
      </c>
      <c r="E46" s="42">
        <f>E47+E49+E51+E53+E55</f>
        <v>0</v>
      </c>
      <c r="F46" s="42">
        <f t="shared" ref="F46:J46" si="29">F47+F49+F51+F55</f>
        <v>0</v>
      </c>
      <c r="G46" s="42">
        <f t="shared" si="29"/>
        <v>0</v>
      </c>
      <c r="H46" s="42">
        <f t="shared" si="29"/>
        <v>0</v>
      </c>
      <c r="I46" s="42">
        <f t="shared" si="29"/>
        <v>0</v>
      </c>
      <c r="J46" s="42">
        <f t="shared" si="29"/>
        <v>0</v>
      </c>
      <c r="K46" s="42">
        <f>K47+K49+K51+K55</f>
        <v>0</v>
      </c>
      <c r="L46" s="42">
        <f>L47+L49+L51+L55</f>
        <v>0</v>
      </c>
      <c r="M46" s="42">
        <f>M47+M49+M51+M55</f>
        <v>0</v>
      </c>
      <c r="N46" s="143">
        <v>1</v>
      </c>
    </row>
    <row r="47" spans="1:17" hidden="1">
      <c r="A47" s="191" t="s">
        <v>49</v>
      </c>
      <c r="B47" s="172">
        <f>SUM(C47:M47)</f>
        <v>0</v>
      </c>
      <c r="C47" s="47">
        <v>0</v>
      </c>
      <c r="D47" s="47">
        <v>0</v>
      </c>
      <c r="E47" s="47">
        <v>0</v>
      </c>
      <c r="F47" s="47">
        <v>0</v>
      </c>
      <c r="G47" s="47">
        <v>0</v>
      </c>
      <c r="H47" s="47">
        <v>0</v>
      </c>
      <c r="I47" s="47">
        <v>0</v>
      </c>
      <c r="J47" s="47">
        <v>0</v>
      </c>
      <c r="K47" s="47">
        <v>0</v>
      </c>
      <c r="L47" s="47">
        <v>0</v>
      </c>
      <c r="M47" s="47">
        <v>0</v>
      </c>
      <c r="N47" s="143">
        <v>1</v>
      </c>
    </row>
    <row r="48" spans="1:17" hidden="1">
      <c r="A48" s="166" t="s">
        <v>33</v>
      </c>
      <c r="B48" s="48">
        <f>B47/B$46</f>
        <v>0</v>
      </c>
      <c r="C48" s="48">
        <f t="shared" ref="C48:M48" si="30">C47/C$46</f>
        <v>0</v>
      </c>
      <c r="D48" s="48">
        <f t="shared" si="30"/>
        <v>0</v>
      </c>
      <c r="E48" s="48" t="e">
        <f t="shared" ref="E48" si="31">E47/E$46</f>
        <v>#DIV/0!</v>
      </c>
      <c r="F48" s="48" t="e">
        <f t="shared" si="30"/>
        <v>#DIV/0!</v>
      </c>
      <c r="G48" s="48" t="e">
        <f t="shared" si="30"/>
        <v>#DIV/0!</v>
      </c>
      <c r="H48" s="48" t="e">
        <f t="shared" si="30"/>
        <v>#DIV/0!</v>
      </c>
      <c r="I48" s="48" t="e">
        <f t="shared" si="30"/>
        <v>#DIV/0!</v>
      </c>
      <c r="J48" s="48" t="e">
        <f t="shared" si="30"/>
        <v>#DIV/0!</v>
      </c>
      <c r="K48" s="48" t="e">
        <f t="shared" si="30"/>
        <v>#DIV/0!</v>
      </c>
      <c r="L48" s="48" t="e">
        <f t="shared" si="30"/>
        <v>#DIV/0!</v>
      </c>
      <c r="M48" s="48" t="e">
        <f t="shared" si="30"/>
        <v>#DIV/0!</v>
      </c>
      <c r="N48" s="143">
        <v>1</v>
      </c>
    </row>
    <row r="49" spans="1:14">
      <c r="A49" s="191" t="s">
        <v>50</v>
      </c>
      <c r="B49" s="172">
        <f>SUM(C49:M49)</f>
        <v>390565.5</v>
      </c>
      <c r="C49" s="47">
        <f>SUMIF(Summary!$H:$H,'Western VS Central'!C4,Summary!$P:$P)</f>
        <v>178882.5</v>
      </c>
      <c r="D49" s="47">
        <f>SUMIF(Summary!$H:$H,'Western VS Central'!D4,Summary!$P:$P)</f>
        <v>211683</v>
      </c>
      <c r="E49" s="47">
        <f>SUMIF(Summary!$H:$H,'Western VS Central'!E4,Summary!$P:$P)</f>
        <v>0</v>
      </c>
      <c r="F49" s="47">
        <f>SUMIF(Summary!$H:$H,'Western VS Central'!F4,Summary!$P:$P)</f>
        <v>0</v>
      </c>
      <c r="G49" s="47">
        <f>SUMIF(Summary!$H:$H,'Western VS Central'!G4,Summary!$P:$P)</f>
        <v>0</v>
      </c>
      <c r="H49" s="47">
        <f>SUMIF(Summary!$H:$H,'Western VS Central'!H4,Summary!$P:$P)</f>
        <v>0</v>
      </c>
      <c r="I49" s="47">
        <f>SUMIF(Summary!$H:$H,'Western VS Central'!I4,Summary!$P:$P)</f>
        <v>0</v>
      </c>
      <c r="J49" s="47">
        <f>SUMIF(Summary!$H:$H,'Western VS Central'!J4,Summary!$P:$P)</f>
        <v>0</v>
      </c>
      <c r="K49" s="47">
        <f>SUMIF(Summary!$H:$H,'Western VS Central'!K4,Summary!$P:$P)</f>
        <v>0</v>
      </c>
      <c r="L49" s="47">
        <f>SUMIF(Summary!$H:$H,'Western VS Central'!L4,Summary!$P:$P)</f>
        <v>0</v>
      </c>
      <c r="M49" s="47">
        <f>SUMIF(Summary!$H:$H,'Western VS Central'!M4,Summary!$P:$P)</f>
        <v>0</v>
      </c>
      <c r="N49" s="143">
        <v>1</v>
      </c>
    </row>
    <row r="50" spans="1:14">
      <c r="A50" s="166" t="s">
        <v>33</v>
      </c>
      <c r="B50" s="48">
        <f>B49/B$46</f>
        <v>5.8456355467588879E-2</v>
      </c>
      <c r="C50" s="48">
        <f t="shared" ref="C50:M50" si="32">C49/C$46</f>
        <v>4.7643874473142764E-2</v>
      </c>
      <c r="D50" s="48">
        <f t="shared" si="32"/>
        <v>7.2327156842947951E-2</v>
      </c>
      <c r="E50" s="48" t="e">
        <f t="shared" ref="E50" si="33">E49/E$46</f>
        <v>#DIV/0!</v>
      </c>
      <c r="F50" s="48" t="e">
        <f t="shared" si="32"/>
        <v>#DIV/0!</v>
      </c>
      <c r="G50" s="48" t="e">
        <f t="shared" si="32"/>
        <v>#DIV/0!</v>
      </c>
      <c r="H50" s="48" t="e">
        <f t="shared" si="32"/>
        <v>#DIV/0!</v>
      </c>
      <c r="I50" s="48" t="e">
        <f t="shared" si="32"/>
        <v>#DIV/0!</v>
      </c>
      <c r="J50" s="48" t="e">
        <f t="shared" si="32"/>
        <v>#DIV/0!</v>
      </c>
      <c r="K50" s="48" t="e">
        <f t="shared" si="32"/>
        <v>#DIV/0!</v>
      </c>
      <c r="L50" s="48" t="e">
        <f t="shared" si="32"/>
        <v>#DIV/0!</v>
      </c>
      <c r="M50" s="48" t="e">
        <f t="shared" si="32"/>
        <v>#DIV/0!</v>
      </c>
      <c r="N50" s="143">
        <v>1</v>
      </c>
    </row>
    <row r="51" spans="1:14">
      <c r="A51" s="191" t="s">
        <v>51</v>
      </c>
      <c r="B51" s="172">
        <f>SUM(C51:M51)</f>
        <v>762155</v>
      </c>
      <c r="C51" s="47">
        <f>SUMIF(Summary!$H:$H,'Western VS Central'!C4,Summary!$S:$S)</f>
        <v>324068</v>
      </c>
      <c r="D51" s="47">
        <f>SUMIF(Summary!$H:$H,'Western VS Central'!D4,Summary!$S:$S)</f>
        <v>438087</v>
      </c>
      <c r="E51" s="47">
        <f>SUMIF(Summary!$H:$H,'Western VS Central'!E4,Summary!$S:$S)</f>
        <v>0</v>
      </c>
      <c r="F51" s="47">
        <f>SUMIF(Summary!$H:$H,'Western VS Central'!F4,Summary!$S:$S)</f>
        <v>0</v>
      </c>
      <c r="G51" s="47">
        <f>SUMIF(Summary!$H:$H,'Western VS Central'!G4,Summary!$S:$S)</f>
        <v>0</v>
      </c>
      <c r="H51" s="47">
        <f>SUMIF(Summary!$H:$H,'Western VS Central'!H4,Summary!$S:$S)</f>
        <v>0</v>
      </c>
      <c r="I51" s="47">
        <f>SUMIF(Summary!$H:$H,'Western VS Central'!I4,Summary!$S:$S)</f>
        <v>0</v>
      </c>
      <c r="J51" s="47">
        <f>SUMIF(Summary!$H:$H,'Western VS Central'!J4,Summary!$S:$S)</f>
        <v>0</v>
      </c>
      <c r="K51" s="47">
        <f>SUMIF(Summary!$H:$H,'Western VS Central'!K4,Summary!$S:$S)</f>
        <v>0</v>
      </c>
      <c r="L51" s="47">
        <f>SUMIF(Summary!$H:$H,'Western VS Central'!L4,Summary!$S:$S)</f>
        <v>0</v>
      </c>
      <c r="M51" s="47">
        <f>SUMIF(Summary!$H:$H,'Western VS Central'!M4,Summary!$S:$S)</f>
        <v>0</v>
      </c>
      <c r="N51" s="143">
        <v>1</v>
      </c>
    </row>
    <row r="52" spans="1:14">
      <c r="A52" s="166" t="s">
        <v>33</v>
      </c>
      <c r="B52" s="48">
        <f>B51/B$46</f>
        <v>0.11407255275081953</v>
      </c>
      <c r="C52" s="48">
        <f t="shared" ref="C52:M52" si="34">C51/C$46</f>
        <v>8.6312831678685337E-2</v>
      </c>
      <c r="D52" s="48">
        <f t="shared" si="34"/>
        <v>0.14968413693993629</v>
      </c>
      <c r="E52" s="48" t="e">
        <f t="shared" ref="E52" si="35">E51/E$46</f>
        <v>#DIV/0!</v>
      </c>
      <c r="F52" s="48" t="e">
        <f t="shared" si="34"/>
        <v>#DIV/0!</v>
      </c>
      <c r="G52" s="48" t="e">
        <f t="shared" si="34"/>
        <v>#DIV/0!</v>
      </c>
      <c r="H52" s="48" t="e">
        <f t="shared" si="34"/>
        <v>#DIV/0!</v>
      </c>
      <c r="I52" s="48" t="e">
        <f t="shared" si="34"/>
        <v>#DIV/0!</v>
      </c>
      <c r="J52" s="48" t="e">
        <f t="shared" si="34"/>
        <v>#DIV/0!</v>
      </c>
      <c r="K52" s="48" t="e">
        <f t="shared" si="34"/>
        <v>#DIV/0!</v>
      </c>
      <c r="L52" s="48" t="e">
        <f t="shared" si="34"/>
        <v>#DIV/0!</v>
      </c>
      <c r="M52" s="48" t="e">
        <f t="shared" si="34"/>
        <v>#DIV/0!</v>
      </c>
      <c r="N52" s="143">
        <v>1</v>
      </c>
    </row>
    <row r="53" spans="1:14">
      <c r="A53" s="191" t="s">
        <v>96</v>
      </c>
      <c r="B53" s="172">
        <f>SUM(C53:M53)</f>
        <v>174996</v>
      </c>
      <c r="C53" s="47">
        <f>SUMIF(Summary!$H:$H,'Western VS Central'!C4,Summary!$V:$V)</f>
        <v>63996</v>
      </c>
      <c r="D53" s="47">
        <f>SUMIF(Summary!$H:$H,'Western VS Central'!D4,Summary!$V:$V)</f>
        <v>111000</v>
      </c>
      <c r="E53" s="48">
        <f>SUMIF(Summary!$H:$H,'Western VS Central'!E4,Summary!$V:$V)</f>
        <v>0</v>
      </c>
      <c r="F53" s="48"/>
      <c r="G53" s="48"/>
      <c r="H53" s="48"/>
      <c r="I53" s="48"/>
      <c r="J53" s="48"/>
      <c r="K53" s="48"/>
      <c r="L53" s="48"/>
      <c r="M53" s="48"/>
      <c r="N53" s="143">
        <v>1</v>
      </c>
    </row>
    <row r="54" spans="1:14">
      <c r="A54" s="166" t="s">
        <v>33</v>
      </c>
      <c r="B54" s="48">
        <f>B53/B$46</f>
        <v>2.6191838197194027E-2</v>
      </c>
      <c r="C54" s="48">
        <f>C53/C$46</f>
        <v>1.7044805337488263E-2</v>
      </c>
      <c r="D54" s="48">
        <f>D53/D$46</f>
        <v>3.7926117872324284E-2</v>
      </c>
      <c r="E54" s="48" t="e">
        <f>E53/E$46</f>
        <v>#DIV/0!</v>
      </c>
      <c r="F54" s="48"/>
      <c r="G54" s="48"/>
      <c r="H54" s="48"/>
      <c r="I54" s="48"/>
      <c r="J54" s="48"/>
      <c r="K54" s="48"/>
      <c r="L54" s="48"/>
      <c r="M54" s="48"/>
      <c r="N54" s="143">
        <v>1</v>
      </c>
    </row>
    <row r="55" spans="1:14">
      <c r="A55" s="191" t="s">
        <v>52</v>
      </c>
      <c r="B55" s="172">
        <f>SUM(C55:M55)</f>
        <v>5353601.5</v>
      </c>
      <c r="C55" s="173">
        <f>SUMIF(Summary!$H:$H,'Western VS Central'!C4,Summary!$Y:$Y)</f>
        <v>3187628.5</v>
      </c>
      <c r="D55" s="173">
        <f>SUMIF(Summary!$H:$H,'Western VS Central'!D4,Summary!$Y:$Y)</f>
        <v>2165973</v>
      </c>
      <c r="E55" s="173">
        <f>SUMIF(Summary!$H:$H,'Western VS Central'!E4,Summary!$Y:$Y)</f>
        <v>0</v>
      </c>
      <c r="F55" s="173">
        <f>SUMIF(Summary!$H:$H,'Western VS Central'!F4,Summary!$Y:$Y)</f>
        <v>0</v>
      </c>
      <c r="G55" s="173">
        <f>SUMIF(Summary!$H:$H,'Western VS Central'!G4,Summary!$Y:$Y)</f>
        <v>0</v>
      </c>
      <c r="H55" s="173">
        <f>SUMIF(Summary!$H:$H,'Western VS Central'!H4,Summary!$Y:$Y)</f>
        <v>0</v>
      </c>
      <c r="I55" s="173">
        <f>SUMIF(Summary!$H:$H,'Western VS Central'!I4,Summary!$Y:$Y)</f>
        <v>0</v>
      </c>
      <c r="J55" s="173">
        <f>SUMIF(Summary!$H:$H,'Western VS Central'!J4,Summary!$Y:$Y)</f>
        <v>0</v>
      </c>
      <c r="K55" s="173">
        <f>SUMIF(Summary!$H:$H,'Western VS Central'!K4,Summary!$Y:$Y)</f>
        <v>0</v>
      </c>
      <c r="L55" s="173">
        <f>SUMIF(Summary!$H:$H,'Western VS Central'!L4,Summary!$Y:$Y)</f>
        <v>0</v>
      </c>
      <c r="M55" s="173">
        <f>SUMIF(Summary!$H:$H,'Western VS Central'!M4,Summary!$Y:$Y)</f>
        <v>0</v>
      </c>
      <c r="N55" s="143">
        <v>1</v>
      </c>
    </row>
    <row r="56" spans="1:14">
      <c r="A56" s="166" t="s">
        <v>33</v>
      </c>
      <c r="B56" s="48">
        <f>B55/B$46</f>
        <v>0.80127925358439755</v>
      </c>
      <c r="C56" s="48">
        <f t="shared" ref="C56:M56" si="36">C55/C$46</f>
        <v>0.8489984885106836</v>
      </c>
      <c r="D56" s="48">
        <f t="shared" si="36"/>
        <v>0.74006258834479144</v>
      </c>
      <c r="E56" s="48" t="e">
        <f t="shared" ref="E56" si="37">E55/E$46</f>
        <v>#DIV/0!</v>
      </c>
      <c r="F56" s="48" t="e">
        <f t="shared" si="36"/>
        <v>#DIV/0!</v>
      </c>
      <c r="G56" s="48" t="e">
        <f t="shared" si="36"/>
        <v>#DIV/0!</v>
      </c>
      <c r="H56" s="48" t="e">
        <f t="shared" si="36"/>
        <v>#DIV/0!</v>
      </c>
      <c r="I56" s="48" t="e">
        <f t="shared" si="36"/>
        <v>#DIV/0!</v>
      </c>
      <c r="J56" s="48" t="e">
        <f t="shared" si="36"/>
        <v>#DIV/0!</v>
      </c>
      <c r="K56" s="48" t="e">
        <f t="shared" si="36"/>
        <v>#DIV/0!</v>
      </c>
      <c r="L56" s="48" t="e">
        <f t="shared" si="36"/>
        <v>#DIV/0!</v>
      </c>
      <c r="M56" s="48" t="e">
        <f t="shared" si="36"/>
        <v>#DIV/0!</v>
      </c>
      <c r="N56" s="143">
        <v>1</v>
      </c>
    </row>
    <row r="57" spans="1:14">
      <c r="A57" s="192"/>
      <c r="N57" s="143">
        <v>1</v>
      </c>
    </row>
    <row r="58" spans="1:14">
      <c r="A58" s="179" t="s">
        <v>53</v>
      </c>
      <c r="B58" s="42">
        <f>SUM(C58:M58)</f>
        <v>466.5</v>
      </c>
      <c r="C58" s="42">
        <f>C59+C61+C63+C65+C67</f>
        <v>211</v>
      </c>
      <c r="D58" s="42">
        <f>D59+D61+D63+D65+D67</f>
        <v>255.5</v>
      </c>
      <c r="E58" s="42">
        <f>E59+E61+E63+E65+E67</f>
        <v>0</v>
      </c>
      <c r="F58" s="42">
        <f t="shared" ref="F58:J58" si="38">F59+F61+F63+F67</f>
        <v>0</v>
      </c>
      <c r="G58" s="42">
        <f t="shared" si="38"/>
        <v>0</v>
      </c>
      <c r="H58" s="42">
        <f t="shared" si="38"/>
        <v>0</v>
      </c>
      <c r="I58" s="42">
        <f t="shared" si="38"/>
        <v>0</v>
      </c>
      <c r="J58" s="42">
        <f t="shared" si="38"/>
        <v>0</v>
      </c>
      <c r="K58" s="42">
        <f>K59+K61+K63+K67</f>
        <v>0</v>
      </c>
      <c r="L58" s="42">
        <f>L59+L61+L63+L67</f>
        <v>0</v>
      </c>
      <c r="M58" s="42">
        <f>M59+M61+M63+M67</f>
        <v>0</v>
      </c>
      <c r="N58" s="143">
        <v>1</v>
      </c>
    </row>
    <row r="59" spans="1:14" hidden="1">
      <c r="A59" s="191" t="s">
        <v>54</v>
      </c>
      <c r="B59" s="172">
        <f>SUM(C59:M59)</f>
        <v>0</v>
      </c>
      <c r="C59" s="47">
        <f>SUMIF(Summary!$H:$H,'Western VS Central'!C4,Summary!$N:$N)</f>
        <v>0</v>
      </c>
      <c r="D59" s="47">
        <f>SUMIF(Summary!$H:$H,'Western VS Central'!D4,Summary!$N:$N)</f>
        <v>0</v>
      </c>
      <c r="E59" s="47">
        <f>SUMIF(Summary!$H:$H,'Western VS Central'!E4,Summary!$N:$N)</f>
        <v>0</v>
      </c>
      <c r="F59" s="47">
        <f>SUMIF(Summary!$H:$H,'Western VS Central'!F4,Summary!$N:$N)</f>
        <v>0</v>
      </c>
      <c r="G59" s="47">
        <f>SUMIF(Summary!$H:$H,'Western VS Central'!G4,Summary!$N:$N)</f>
        <v>0</v>
      </c>
      <c r="H59" s="47">
        <f>SUMIF(Summary!$H:$H,'Western VS Central'!H4,Summary!$N:$N)</f>
        <v>0</v>
      </c>
      <c r="I59" s="47">
        <f>SUMIF(Summary!$H:$H,'Western VS Central'!I4,Summary!$N:$N)</f>
        <v>0</v>
      </c>
      <c r="J59" s="47">
        <f>SUMIF(Summary!$H:$H,'Western VS Central'!J4,Summary!$N:$N)</f>
        <v>0</v>
      </c>
      <c r="K59" s="47">
        <f>SUMIF(Summary!$H:$H,'Western VS Central'!K4,Summary!$N:$N)</f>
        <v>0</v>
      </c>
      <c r="L59" s="47">
        <f>SUMIF(Summary!$H:$H,'Western VS Central'!L4,Summary!$N:$N)</f>
        <v>0</v>
      </c>
      <c r="M59" s="47">
        <f>SUMIF(Summary!$H:$H,'Western VS Central'!M4,Summary!$N:$N)</f>
        <v>0</v>
      </c>
      <c r="N59" s="143">
        <v>1</v>
      </c>
    </row>
    <row r="60" spans="1:14" hidden="1">
      <c r="A60" s="191" t="s">
        <v>33</v>
      </c>
      <c r="B60" s="48">
        <f>B59/B$58</f>
        <v>0</v>
      </c>
      <c r="C60" s="48">
        <f t="shared" ref="C60:M60" si="39">C59/C$58</f>
        <v>0</v>
      </c>
      <c r="D60" s="48">
        <f t="shared" si="39"/>
        <v>0</v>
      </c>
      <c r="E60" s="48" t="e">
        <f t="shared" ref="E60" si="40">E59/E$58</f>
        <v>#DIV/0!</v>
      </c>
      <c r="F60" s="48" t="e">
        <f t="shared" si="39"/>
        <v>#DIV/0!</v>
      </c>
      <c r="G60" s="48" t="e">
        <f t="shared" si="39"/>
        <v>#DIV/0!</v>
      </c>
      <c r="H60" s="48" t="e">
        <f t="shared" si="39"/>
        <v>#DIV/0!</v>
      </c>
      <c r="I60" s="48" t="e">
        <f t="shared" si="39"/>
        <v>#DIV/0!</v>
      </c>
      <c r="J60" s="48" t="e">
        <f t="shared" si="39"/>
        <v>#DIV/0!</v>
      </c>
      <c r="K60" s="48" t="e">
        <f t="shared" si="39"/>
        <v>#DIV/0!</v>
      </c>
      <c r="L60" s="48" t="e">
        <f t="shared" si="39"/>
        <v>#DIV/0!</v>
      </c>
      <c r="M60" s="48" t="e">
        <f t="shared" si="39"/>
        <v>#DIV/0!</v>
      </c>
      <c r="N60" s="143">
        <v>1</v>
      </c>
    </row>
    <row r="61" spans="1:14">
      <c r="A61" s="191" t="s">
        <v>55</v>
      </c>
      <c r="B61" s="172">
        <f>SUM(C61:M61)</f>
        <v>95</v>
      </c>
      <c r="C61" s="47">
        <f>SUMIF(Summary!$H:$H,'Western VS Central'!C4,Summary!$Q:$Q)</f>
        <v>37.5</v>
      </c>
      <c r="D61" s="47">
        <f>SUMIF(Summary!$H:$H,'Western VS Central'!D4,Summary!$Q:$Q)</f>
        <v>57.5</v>
      </c>
      <c r="E61" s="47">
        <f>SUMIF(Summary!$H:$H,'Western VS Central'!E4,Summary!$Q:$Q)</f>
        <v>0</v>
      </c>
      <c r="F61" s="47">
        <f>SUMIF(Summary!$H:$H,'Western VS Central'!F4,Summary!$Q:$Q)</f>
        <v>0</v>
      </c>
      <c r="G61" s="47">
        <f>SUMIF(Summary!$H:$H,'Western VS Central'!G4,Summary!$Q:$Q)</f>
        <v>0</v>
      </c>
      <c r="H61" s="47">
        <f>SUMIF(Summary!$H:$H,'Western VS Central'!H4,Summary!$Q:$Q)</f>
        <v>0</v>
      </c>
      <c r="I61" s="47">
        <f>SUMIF(Summary!$H:$H,'Western VS Central'!I4,Summary!$Q:$Q)</f>
        <v>0</v>
      </c>
      <c r="J61" s="47">
        <f>SUMIF(Summary!$H:$H,'Western VS Central'!J4,Summary!$Q:$Q)</f>
        <v>0</v>
      </c>
      <c r="K61" s="47">
        <f>SUMIF(Summary!$H:$H,'Western VS Central'!K4,Summary!$Q:$Q)</f>
        <v>0</v>
      </c>
      <c r="L61" s="47">
        <f>SUMIF(Summary!$H:$H,'Western VS Central'!L4,Summary!$Q:$Q)</f>
        <v>0</v>
      </c>
      <c r="M61" s="47">
        <f>SUMIF(Summary!$H:$H,'Western VS Central'!M4,Summary!$Q:$Q)</f>
        <v>0</v>
      </c>
      <c r="N61" s="143">
        <v>1</v>
      </c>
    </row>
    <row r="62" spans="1:14">
      <c r="A62" s="191" t="s">
        <v>33</v>
      </c>
      <c r="B62" s="48">
        <f>B61/B$58</f>
        <v>0.20364415862808147</v>
      </c>
      <c r="C62" s="48">
        <f t="shared" ref="C62:M62" si="41">C61/C$58</f>
        <v>0.17772511848341233</v>
      </c>
      <c r="D62" s="48">
        <f t="shared" si="41"/>
        <v>0.22504892367906065</v>
      </c>
      <c r="E62" s="48" t="e">
        <f t="shared" ref="E62" si="42">E61/E$58</f>
        <v>#DIV/0!</v>
      </c>
      <c r="F62" s="48" t="e">
        <f t="shared" si="41"/>
        <v>#DIV/0!</v>
      </c>
      <c r="G62" s="48" t="e">
        <f t="shared" si="41"/>
        <v>#DIV/0!</v>
      </c>
      <c r="H62" s="48" t="e">
        <f t="shared" si="41"/>
        <v>#DIV/0!</v>
      </c>
      <c r="I62" s="48" t="e">
        <f t="shared" si="41"/>
        <v>#DIV/0!</v>
      </c>
      <c r="J62" s="48" t="e">
        <f t="shared" si="41"/>
        <v>#DIV/0!</v>
      </c>
      <c r="K62" s="48" t="e">
        <f t="shared" si="41"/>
        <v>#DIV/0!</v>
      </c>
      <c r="L62" s="48" t="e">
        <f t="shared" si="41"/>
        <v>#DIV/0!</v>
      </c>
      <c r="M62" s="48" t="e">
        <f t="shared" si="41"/>
        <v>#DIV/0!</v>
      </c>
      <c r="N62" s="143">
        <v>1</v>
      </c>
    </row>
    <row r="63" spans="1:14">
      <c r="A63" s="191" t="s">
        <v>56</v>
      </c>
      <c r="B63" s="172">
        <f>SUM(C63:M63)</f>
        <v>170.5</v>
      </c>
      <c r="C63" s="47">
        <f>SUMIF(Summary!$H:$H,'Western VS Central'!C4,Summary!$T:$T)</f>
        <v>70.5</v>
      </c>
      <c r="D63" s="47">
        <f>SUMIF(Summary!$H:$H,'Western VS Central'!D4,Summary!$T:$T)</f>
        <v>100</v>
      </c>
      <c r="E63" s="47">
        <f>SUMIF(Summary!$H:$H,'Western VS Central'!E4,Summary!$T:$T)</f>
        <v>0</v>
      </c>
      <c r="F63" s="47">
        <f>SUMIF(Summary!$H:$H,'Western VS Central'!F4,Summary!$T:$T)</f>
        <v>0</v>
      </c>
      <c r="G63" s="47">
        <f>SUMIF(Summary!$H:$H,'Western VS Central'!G4,Summary!$T:$T)</f>
        <v>0</v>
      </c>
      <c r="H63" s="47">
        <f>SUMIF(Summary!$H:$H,'Western VS Central'!H4,Summary!$T:$T)</f>
        <v>0</v>
      </c>
      <c r="I63" s="47">
        <f>SUMIF(Summary!$H:$H,'Western VS Central'!I4,Summary!$T:$T)</f>
        <v>0</v>
      </c>
      <c r="J63" s="47">
        <f>SUMIF(Summary!$H:$H,'Western VS Central'!J4,Summary!$T:$T)</f>
        <v>0</v>
      </c>
      <c r="K63" s="47">
        <f>SUMIF(Summary!$H:$H,'Western VS Central'!K4,Summary!$T:$T)</f>
        <v>0</v>
      </c>
      <c r="L63" s="47">
        <f>SUMIF(Summary!$H:$H,'Western VS Central'!L4,Summary!$T:$T)</f>
        <v>0</v>
      </c>
      <c r="M63" s="47">
        <f>SUMIF(Summary!$H:$H,'Western VS Central'!M4,Summary!$T:$T)</f>
        <v>0</v>
      </c>
      <c r="N63" s="143">
        <v>1</v>
      </c>
    </row>
    <row r="64" spans="1:14">
      <c r="A64" s="191" t="s">
        <v>33</v>
      </c>
      <c r="B64" s="48">
        <f>B63/B$58</f>
        <v>0.36548767416934619</v>
      </c>
      <c r="C64" s="48">
        <f t="shared" ref="C64:M64" si="43">C63/C$58</f>
        <v>0.33412322274881517</v>
      </c>
      <c r="D64" s="48">
        <f t="shared" si="43"/>
        <v>0.39138943248532287</v>
      </c>
      <c r="E64" s="48" t="e">
        <f t="shared" ref="E64" si="44">E63/E$58</f>
        <v>#DIV/0!</v>
      </c>
      <c r="F64" s="48" t="e">
        <f t="shared" si="43"/>
        <v>#DIV/0!</v>
      </c>
      <c r="G64" s="48" t="e">
        <f t="shared" si="43"/>
        <v>#DIV/0!</v>
      </c>
      <c r="H64" s="48" t="e">
        <f t="shared" si="43"/>
        <v>#DIV/0!</v>
      </c>
      <c r="I64" s="48" t="e">
        <f t="shared" si="43"/>
        <v>#DIV/0!</v>
      </c>
      <c r="J64" s="48" t="e">
        <f t="shared" si="43"/>
        <v>#DIV/0!</v>
      </c>
      <c r="K64" s="48" t="e">
        <f t="shared" si="43"/>
        <v>#DIV/0!</v>
      </c>
      <c r="L64" s="48" t="e">
        <f t="shared" si="43"/>
        <v>#DIV/0!</v>
      </c>
      <c r="M64" s="48" t="e">
        <f t="shared" si="43"/>
        <v>#DIV/0!</v>
      </c>
      <c r="N64" s="143">
        <v>1</v>
      </c>
    </row>
    <row r="65" spans="1:14">
      <c r="A65" s="191" t="s">
        <v>97</v>
      </c>
      <c r="B65" s="172">
        <f>SUM(C65:M65)</f>
        <v>22.5</v>
      </c>
      <c r="C65" s="47">
        <f>SUMIF(Summary!$H:$H,'Western VS Central'!C4,Summary!$W:$W)</f>
        <v>8</v>
      </c>
      <c r="D65" s="47">
        <f>SUMIF(Summary!$H:$H,'Western VS Central'!D4,Summary!$W:$W)</f>
        <v>14.5</v>
      </c>
      <c r="E65" s="47">
        <f>SUMIF(Summary!$H:$H,'Western VS Central'!E4,Summary!$W:$W)</f>
        <v>0</v>
      </c>
      <c r="F65" s="47">
        <f>SUMIF(Summary!$H:$H,'Western VS Central'!F6,Summary!$T:$T)</f>
        <v>0</v>
      </c>
      <c r="G65" s="47">
        <f>SUMIF(Summary!$H:$H,'Western VS Central'!G6,Summary!$T:$T)</f>
        <v>0</v>
      </c>
      <c r="H65" s="47">
        <f>SUMIF(Summary!$H:$H,'Western VS Central'!H6,Summary!$T:$T)</f>
        <v>0</v>
      </c>
      <c r="I65" s="47">
        <f>SUMIF(Summary!$H:$H,'Western VS Central'!I6,Summary!$T:$T)</f>
        <v>0</v>
      </c>
      <c r="J65" s="47">
        <f>SUMIF(Summary!$H:$H,'Western VS Central'!J6,Summary!$T:$T)</f>
        <v>0</v>
      </c>
      <c r="K65" s="47">
        <f>SUMIF(Summary!$H:$H,'Western VS Central'!K6,Summary!$T:$T)</f>
        <v>0</v>
      </c>
      <c r="L65" s="47">
        <f>SUMIF(Summary!$H:$H,'Western VS Central'!L6,Summary!$T:$T)</f>
        <v>0</v>
      </c>
      <c r="M65" s="47">
        <f>SUMIF(Summary!$H:$H,'Western VS Central'!M6,Summary!$T:$T)</f>
        <v>0</v>
      </c>
      <c r="N65" s="143">
        <v>1</v>
      </c>
    </row>
    <row r="66" spans="1:14">
      <c r="A66" s="191" t="s">
        <v>33</v>
      </c>
      <c r="B66" s="48">
        <f>B65/B$58</f>
        <v>4.8231511254019289E-2</v>
      </c>
      <c r="C66" s="48">
        <f t="shared" ref="C66:M66" si="45">C65/C$58</f>
        <v>3.7914691943127965E-2</v>
      </c>
      <c r="D66" s="48">
        <f t="shared" si="45"/>
        <v>5.6751467710371817E-2</v>
      </c>
      <c r="E66" s="48" t="e">
        <f t="shared" ref="E66" si="46">E65/E$58</f>
        <v>#DIV/0!</v>
      </c>
      <c r="F66" s="48" t="e">
        <f t="shared" si="45"/>
        <v>#DIV/0!</v>
      </c>
      <c r="G66" s="48" t="e">
        <f t="shared" si="45"/>
        <v>#DIV/0!</v>
      </c>
      <c r="H66" s="48" t="e">
        <f t="shared" si="45"/>
        <v>#DIV/0!</v>
      </c>
      <c r="I66" s="48" t="e">
        <f t="shared" si="45"/>
        <v>#DIV/0!</v>
      </c>
      <c r="J66" s="48" t="e">
        <f t="shared" si="45"/>
        <v>#DIV/0!</v>
      </c>
      <c r="K66" s="48" t="e">
        <f t="shared" si="45"/>
        <v>#DIV/0!</v>
      </c>
      <c r="L66" s="48" t="e">
        <f t="shared" si="45"/>
        <v>#DIV/0!</v>
      </c>
      <c r="M66" s="48" t="e">
        <f t="shared" si="45"/>
        <v>#DIV/0!</v>
      </c>
      <c r="N66" s="143">
        <v>1</v>
      </c>
    </row>
    <row r="67" spans="1:14">
      <c r="A67" s="191" t="s">
        <v>57</v>
      </c>
      <c r="B67" s="172">
        <f>SUM(C67:M67)</f>
        <v>178.5</v>
      </c>
      <c r="C67" s="173">
        <f>SUMIF(Summary!$H:$H,'Western VS Central'!C4,Summary!$Z:$Z)</f>
        <v>95</v>
      </c>
      <c r="D67" s="173">
        <f>SUMIF(Summary!$H:$H,'Western VS Central'!D4,Summary!$Z:$Z)</f>
        <v>83.5</v>
      </c>
      <c r="E67" s="173">
        <f>SUMIF(Summary!$H:$H,'Western VS Central'!E4,Summary!$Z:$Z)</f>
        <v>0</v>
      </c>
      <c r="F67" s="173">
        <f>SUMIF(Summary!$H:$H,'Western VS Central'!F4,Summary!$Z:$Z)</f>
        <v>0</v>
      </c>
      <c r="G67" s="173">
        <f>SUMIF(Summary!$H:$H,'Western VS Central'!G4,Summary!$Z:$Z)</f>
        <v>0</v>
      </c>
      <c r="H67" s="173">
        <f>SUMIF(Summary!$H:$H,'Western VS Central'!H4,Summary!$Z:$Z)</f>
        <v>0</v>
      </c>
      <c r="I67" s="173">
        <f>SUMIF(Summary!$H:$H,'Western VS Central'!I4,Summary!$Z:$Z)</f>
        <v>0</v>
      </c>
      <c r="J67" s="173">
        <f>SUMIF(Summary!$H:$H,'Western VS Central'!J4,Summary!$Z:$Z)</f>
        <v>0</v>
      </c>
      <c r="K67" s="173">
        <f>SUMIF(Summary!$H:$H,'Western VS Central'!K4,Summary!$Z:$Z)</f>
        <v>0</v>
      </c>
      <c r="L67" s="173">
        <f>SUMIF(Summary!$H:$H,'Western VS Central'!L4,Summary!$Z:$Z)</f>
        <v>0</v>
      </c>
      <c r="M67" s="173">
        <f>SUMIF(Summary!$H:$H,'Western VS Central'!M4,Summary!$Z:$Z)</f>
        <v>0</v>
      </c>
      <c r="N67" s="143">
        <v>1</v>
      </c>
    </row>
    <row r="68" spans="1:14">
      <c r="A68" s="191" t="s">
        <v>33</v>
      </c>
      <c r="B68" s="48">
        <f>B67/B$58</f>
        <v>0.38263665594855306</v>
      </c>
      <c r="C68" s="48">
        <f t="shared" ref="C68:M68" si="47">C67/C$58</f>
        <v>0.45023696682464454</v>
      </c>
      <c r="D68" s="48">
        <f t="shared" si="47"/>
        <v>0.3268101761252446</v>
      </c>
      <c r="E68" s="48" t="e">
        <f t="shared" ref="E68" si="48">E67/E$58</f>
        <v>#DIV/0!</v>
      </c>
      <c r="F68" s="48" t="e">
        <f t="shared" si="47"/>
        <v>#DIV/0!</v>
      </c>
      <c r="G68" s="48" t="e">
        <f t="shared" si="47"/>
        <v>#DIV/0!</v>
      </c>
      <c r="H68" s="48" t="e">
        <f t="shared" si="47"/>
        <v>#DIV/0!</v>
      </c>
      <c r="I68" s="48" t="e">
        <f t="shared" si="47"/>
        <v>#DIV/0!</v>
      </c>
      <c r="J68" s="48" t="e">
        <f t="shared" si="47"/>
        <v>#DIV/0!</v>
      </c>
      <c r="K68" s="48" t="e">
        <f t="shared" si="47"/>
        <v>#DIV/0!</v>
      </c>
      <c r="L68" s="48" t="e">
        <f t="shared" si="47"/>
        <v>#DIV/0!</v>
      </c>
      <c r="M68" s="48" t="e">
        <f t="shared" si="47"/>
        <v>#DIV/0!</v>
      </c>
      <c r="N68" s="143">
        <v>1</v>
      </c>
    </row>
    <row r="69" spans="1:14">
      <c r="A69" s="192"/>
      <c r="N69" s="143">
        <v>1</v>
      </c>
    </row>
    <row r="70" spans="1:14">
      <c r="A70" s="185" t="s">
        <v>34</v>
      </c>
      <c r="B70" s="44">
        <f t="shared" ref="B70:M70" si="49">B32/B58</f>
        <v>33580.747181136125</v>
      </c>
      <c r="C70" s="44">
        <f t="shared" si="49"/>
        <v>35933.166635071088</v>
      </c>
      <c r="D70" s="44">
        <f t="shared" si="49"/>
        <v>31638.044618395306</v>
      </c>
      <c r="E70" s="44" t="e">
        <f t="shared" ref="E70" si="50">E32/E58</f>
        <v>#DIV/0!</v>
      </c>
      <c r="F70" s="44" t="e">
        <f t="shared" si="49"/>
        <v>#DIV/0!</v>
      </c>
      <c r="G70" s="44" t="e">
        <f t="shared" si="49"/>
        <v>#DIV/0!</v>
      </c>
      <c r="H70" s="44" t="e">
        <f t="shared" si="49"/>
        <v>#DIV/0!</v>
      </c>
      <c r="I70" s="44" t="e">
        <f t="shared" si="49"/>
        <v>#DIV/0!</v>
      </c>
      <c r="J70" s="44" t="e">
        <f t="shared" si="49"/>
        <v>#DIV/0!</v>
      </c>
      <c r="K70" s="44" t="e">
        <f t="shared" si="49"/>
        <v>#DIV/0!</v>
      </c>
      <c r="L70" s="44" t="e">
        <f t="shared" si="49"/>
        <v>#DIV/0!</v>
      </c>
      <c r="M70" s="44" t="e">
        <f t="shared" si="49"/>
        <v>#DIV/0!</v>
      </c>
      <c r="N70" s="174">
        <v>1</v>
      </c>
    </row>
    <row r="71" spans="1:14" hidden="1">
      <c r="A71" s="187" t="s">
        <v>58</v>
      </c>
      <c r="B71" s="36" t="e">
        <f t="shared" ref="B71:M71" si="51">B33/B59</f>
        <v>#DIV/0!</v>
      </c>
      <c r="C71" s="36" t="e">
        <f t="shared" si="51"/>
        <v>#DIV/0!</v>
      </c>
      <c r="D71" s="36" t="e">
        <f t="shared" si="51"/>
        <v>#DIV/0!</v>
      </c>
      <c r="E71" s="36" t="e">
        <f t="shared" ref="E71" si="52">E33/E59</f>
        <v>#DIV/0!</v>
      </c>
      <c r="F71" s="36" t="e">
        <f t="shared" si="51"/>
        <v>#DIV/0!</v>
      </c>
      <c r="G71" s="36" t="e">
        <f t="shared" si="51"/>
        <v>#DIV/0!</v>
      </c>
      <c r="H71" s="36" t="e">
        <f t="shared" si="51"/>
        <v>#DIV/0!</v>
      </c>
      <c r="I71" s="36" t="e">
        <f t="shared" si="51"/>
        <v>#DIV/0!</v>
      </c>
      <c r="J71" s="36" t="e">
        <f t="shared" si="51"/>
        <v>#DIV/0!</v>
      </c>
      <c r="K71" s="36" t="e">
        <f t="shared" si="51"/>
        <v>#DIV/0!</v>
      </c>
      <c r="L71" s="36" t="e">
        <f t="shared" si="51"/>
        <v>#DIV/0!</v>
      </c>
      <c r="M71" s="36" t="e">
        <f t="shared" si="51"/>
        <v>#DIV/0!</v>
      </c>
      <c r="N71" s="174">
        <v>1</v>
      </c>
    </row>
    <row r="72" spans="1:14">
      <c r="A72" s="187" t="s">
        <v>59</v>
      </c>
      <c r="B72" s="36">
        <f>B35/B61</f>
        <v>48250.221263157888</v>
      </c>
      <c r="C72" s="36">
        <f>C35/C61</f>
        <v>55084.286933333336</v>
      </c>
      <c r="D72" s="36">
        <f t="shared" ref="D72:J72" si="53">D35/D61</f>
        <v>43793.221913043475</v>
      </c>
      <c r="E72" s="36" t="e">
        <f t="shared" ref="E72" si="54">E35/E61</f>
        <v>#DIV/0!</v>
      </c>
      <c r="F72" s="36" t="e">
        <f t="shared" si="53"/>
        <v>#DIV/0!</v>
      </c>
      <c r="G72" s="36" t="e">
        <f t="shared" si="53"/>
        <v>#DIV/0!</v>
      </c>
      <c r="H72" s="36" t="e">
        <f t="shared" si="53"/>
        <v>#DIV/0!</v>
      </c>
      <c r="I72" s="36" t="e">
        <f t="shared" si="53"/>
        <v>#DIV/0!</v>
      </c>
      <c r="J72" s="36" t="e">
        <f t="shared" si="53"/>
        <v>#DIV/0!</v>
      </c>
      <c r="K72" s="36" t="e">
        <f>K35/K61</f>
        <v>#DIV/0!</v>
      </c>
      <c r="L72" s="36" t="e">
        <f>L35/L61</f>
        <v>#DIV/0!</v>
      </c>
      <c r="M72" s="36" t="e">
        <f>M35/M61</f>
        <v>#DIV/0!</v>
      </c>
      <c r="N72" s="174">
        <v>1</v>
      </c>
    </row>
    <row r="73" spans="1:14">
      <c r="A73" s="187" t="s">
        <v>60</v>
      </c>
      <c r="B73" s="36">
        <f>B37/B63</f>
        <v>26821.525161290323</v>
      </c>
      <c r="C73" s="36">
        <f>C37/C63</f>
        <v>27583.44539007092</v>
      </c>
      <c r="D73" s="36">
        <f t="shared" ref="D73:J74" si="55">D37/D63</f>
        <v>26284.3714</v>
      </c>
      <c r="E73" s="36" t="e">
        <f t="shared" ref="E73" si="56">E37/E63</f>
        <v>#DIV/0!</v>
      </c>
      <c r="F73" s="36" t="e">
        <f t="shared" si="55"/>
        <v>#DIV/0!</v>
      </c>
      <c r="G73" s="36" t="e">
        <f t="shared" si="55"/>
        <v>#DIV/0!</v>
      </c>
      <c r="H73" s="36" t="e">
        <f t="shared" si="55"/>
        <v>#DIV/0!</v>
      </c>
      <c r="I73" s="36" t="e">
        <f t="shared" si="55"/>
        <v>#DIV/0!</v>
      </c>
      <c r="J73" s="36" t="e">
        <f t="shared" si="55"/>
        <v>#DIV/0!</v>
      </c>
      <c r="K73" s="36" t="e">
        <f t="shared" ref="K73:M74" si="57">K37/K63</f>
        <v>#DIV/0!</v>
      </c>
      <c r="L73" s="36" t="e">
        <f t="shared" si="57"/>
        <v>#DIV/0!</v>
      </c>
      <c r="M73" s="36" t="e">
        <f t="shared" si="57"/>
        <v>#DIV/0!</v>
      </c>
      <c r="N73" s="174">
        <v>1</v>
      </c>
    </row>
    <row r="74" spans="1:14">
      <c r="A74" s="187" t="s">
        <v>98</v>
      </c>
      <c r="B74" s="36">
        <f>B39/B65</f>
        <v>51332.26666666667</v>
      </c>
      <c r="C74" s="36">
        <f>C39/C65</f>
        <v>47997</v>
      </c>
      <c r="D74" s="36">
        <f>D39/D65</f>
        <v>53172.413793103449</v>
      </c>
      <c r="E74" s="36" t="e">
        <f>E39/E65</f>
        <v>#DIV/0!</v>
      </c>
      <c r="F74" s="36" t="e">
        <f t="shared" si="55"/>
        <v>#DIV/0!</v>
      </c>
      <c r="G74" s="36" t="e">
        <f t="shared" si="55"/>
        <v>#DIV/0!</v>
      </c>
      <c r="H74" s="36" t="e">
        <f t="shared" si="55"/>
        <v>#DIV/0!</v>
      </c>
      <c r="I74" s="36" t="e">
        <f t="shared" si="55"/>
        <v>#DIV/0!</v>
      </c>
      <c r="J74" s="36" t="e">
        <f t="shared" si="55"/>
        <v>#DIV/0!</v>
      </c>
      <c r="K74" s="36" t="e">
        <f t="shared" si="57"/>
        <v>#DIV/0!</v>
      </c>
      <c r="L74" s="36" t="e">
        <f t="shared" si="57"/>
        <v>#DIV/0!</v>
      </c>
      <c r="M74" s="36" t="e">
        <f t="shared" si="57"/>
        <v>#DIV/0!</v>
      </c>
      <c r="N74" s="174">
        <v>1</v>
      </c>
    </row>
    <row r="75" spans="1:14">
      <c r="A75" s="187" t="s">
        <v>61</v>
      </c>
      <c r="B75" s="36">
        <f>B41/B67</f>
        <v>29992.165266106444</v>
      </c>
      <c r="C75" s="36">
        <f>C41/C67</f>
        <v>33553.984210526316</v>
      </c>
      <c r="D75" s="36">
        <f t="shared" ref="D75:J75" si="58">D41/D67</f>
        <v>25939.79640718563</v>
      </c>
      <c r="E75" s="36" t="e">
        <f t="shared" ref="E75" si="59">E41/E67</f>
        <v>#DIV/0!</v>
      </c>
      <c r="F75" s="36" t="e">
        <f t="shared" si="58"/>
        <v>#DIV/0!</v>
      </c>
      <c r="G75" s="36" t="e">
        <f t="shared" si="58"/>
        <v>#DIV/0!</v>
      </c>
      <c r="H75" s="36" t="e">
        <f t="shared" si="58"/>
        <v>#DIV/0!</v>
      </c>
      <c r="I75" s="36" t="e">
        <f t="shared" si="58"/>
        <v>#DIV/0!</v>
      </c>
      <c r="J75" s="36" t="e">
        <f t="shared" si="58"/>
        <v>#DIV/0!</v>
      </c>
      <c r="K75" s="36" t="e">
        <f>K41/K67</f>
        <v>#DIV/0!</v>
      </c>
      <c r="L75" s="36" t="e">
        <f>L41/L67</f>
        <v>#DIV/0!</v>
      </c>
      <c r="M75" s="36" t="e">
        <f>M41/M67</f>
        <v>#DIV/0!</v>
      </c>
      <c r="N75" s="174">
        <v>1</v>
      </c>
    </row>
    <row r="76" spans="1:14">
      <c r="A76" s="192"/>
      <c r="N76" s="175">
        <v>1</v>
      </c>
    </row>
    <row r="77" spans="1:14">
      <c r="A77" s="179" t="s">
        <v>62</v>
      </c>
      <c r="B77" s="44">
        <f>B46/B58</f>
        <v>14322.225080385851</v>
      </c>
      <c r="C77" s="44">
        <f>C46/C58</f>
        <v>17794.194312796208</v>
      </c>
      <c r="D77" s="44">
        <f t="shared" ref="D77:J77" si="60">D46/D58</f>
        <v>11454.962818003914</v>
      </c>
      <c r="E77" s="44" t="e">
        <f t="shared" ref="E77" si="61">E46/E58</f>
        <v>#DIV/0!</v>
      </c>
      <c r="F77" s="44" t="e">
        <f t="shared" si="60"/>
        <v>#DIV/0!</v>
      </c>
      <c r="G77" s="44" t="e">
        <f t="shared" si="60"/>
        <v>#DIV/0!</v>
      </c>
      <c r="H77" s="44" t="e">
        <f t="shared" si="60"/>
        <v>#DIV/0!</v>
      </c>
      <c r="I77" s="44" t="e">
        <f t="shared" si="60"/>
        <v>#DIV/0!</v>
      </c>
      <c r="J77" s="44" t="e">
        <f t="shared" si="60"/>
        <v>#DIV/0!</v>
      </c>
      <c r="K77" s="44" t="e">
        <f>K46/K58</f>
        <v>#DIV/0!</v>
      </c>
      <c r="L77" s="44" t="e">
        <f>L46/L58</f>
        <v>#DIV/0!</v>
      </c>
      <c r="M77" s="44" t="e">
        <f>M46/M58</f>
        <v>#DIV/0!</v>
      </c>
      <c r="N77" s="143">
        <v>1</v>
      </c>
    </row>
    <row r="78" spans="1:14">
      <c r="A78" s="187" t="s">
        <v>58</v>
      </c>
      <c r="B78" s="36">
        <v>0</v>
      </c>
      <c r="C78" s="36">
        <v>0</v>
      </c>
      <c r="D78" s="36">
        <v>0</v>
      </c>
      <c r="E78" s="36">
        <v>0</v>
      </c>
      <c r="F78" s="36">
        <v>0</v>
      </c>
      <c r="G78" s="36">
        <v>0</v>
      </c>
      <c r="H78" s="36">
        <v>0</v>
      </c>
      <c r="I78" s="36">
        <v>0</v>
      </c>
      <c r="J78" s="36">
        <v>0</v>
      </c>
      <c r="K78" s="36">
        <v>0</v>
      </c>
      <c r="L78" s="36">
        <v>0</v>
      </c>
      <c r="M78" s="36">
        <v>0</v>
      </c>
      <c r="N78" s="143">
        <v>1</v>
      </c>
    </row>
    <row r="79" spans="1:14">
      <c r="A79" s="187" t="s">
        <v>63</v>
      </c>
      <c r="B79" s="36">
        <f>B49/B61</f>
        <v>4111.2157894736838</v>
      </c>
      <c r="C79" s="36">
        <f>C49/C61</f>
        <v>4770.2</v>
      </c>
      <c r="D79" s="36">
        <f t="shared" ref="D79:J79" si="62">D49/D61</f>
        <v>3681.4434782608696</v>
      </c>
      <c r="E79" s="36" t="e">
        <f t="shared" ref="E79" si="63">E49/E61</f>
        <v>#DIV/0!</v>
      </c>
      <c r="F79" s="36" t="e">
        <f t="shared" si="62"/>
        <v>#DIV/0!</v>
      </c>
      <c r="G79" s="36" t="e">
        <f t="shared" si="62"/>
        <v>#DIV/0!</v>
      </c>
      <c r="H79" s="36" t="e">
        <f t="shared" si="62"/>
        <v>#DIV/0!</v>
      </c>
      <c r="I79" s="36" t="e">
        <f t="shared" si="62"/>
        <v>#DIV/0!</v>
      </c>
      <c r="J79" s="36" t="e">
        <f t="shared" si="62"/>
        <v>#DIV/0!</v>
      </c>
      <c r="K79" s="36" t="e">
        <f>K49/K61</f>
        <v>#DIV/0!</v>
      </c>
      <c r="L79" s="36" t="e">
        <f>L49/L61</f>
        <v>#DIV/0!</v>
      </c>
      <c r="M79" s="36" t="e">
        <f>M49/M61</f>
        <v>#DIV/0!</v>
      </c>
      <c r="N79" s="143">
        <v>1</v>
      </c>
    </row>
    <row r="80" spans="1:14">
      <c r="A80" s="187" t="s">
        <v>60</v>
      </c>
      <c r="B80" s="36">
        <f>B51/B63</f>
        <v>4470.1173020527858</v>
      </c>
      <c r="C80" s="36">
        <f>C51/C63</f>
        <v>4596.7092198581558</v>
      </c>
      <c r="D80" s="36">
        <f>D51/D63</f>
        <v>4380.87</v>
      </c>
      <c r="E80" s="36" t="e">
        <f>E51/E63</f>
        <v>#DIV/0!</v>
      </c>
      <c r="F80" s="36" t="e">
        <f t="shared" ref="F80:J81" si="64">F49/F63</f>
        <v>#DIV/0!</v>
      </c>
      <c r="G80" s="36" t="e">
        <f t="shared" si="64"/>
        <v>#DIV/0!</v>
      </c>
      <c r="H80" s="36" t="e">
        <f t="shared" si="64"/>
        <v>#DIV/0!</v>
      </c>
      <c r="I80" s="36" t="e">
        <f t="shared" si="64"/>
        <v>#DIV/0!</v>
      </c>
      <c r="J80" s="36" t="e">
        <f t="shared" si="64"/>
        <v>#DIV/0!</v>
      </c>
      <c r="K80" s="36" t="e">
        <f t="shared" ref="K80:M81" si="65">K49/K63</f>
        <v>#DIV/0!</v>
      </c>
      <c r="L80" s="36" t="e">
        <f t="shared" si="65"/>
        <v>#DIV/0!</v>
      </c>
      <c r="M80" s="36" t="e">
        <f t="shared" si="65"/>
        <v>#DIV/0!</v>
      </c>
      <c r="N80" s="143">
        <v>1</v>
      </c>
    </row>
    <row r="81" spans="1:14">
      <c r="A81" s="187" t="s">
        <v>98</v>
      </c>
      <c r="B81" s="36">
        <f>B53/B65</f>
        <v>7777.6</v>
      </c>
      <c r="C81" s="36">
        <f>C53/C65</f>
        <v>7999.5</v>
      </c>
      <c r="D81" s="36">
        <f>D53/D65</f>
        <v>7655.1724137931033</v>
      </c>
      <c r="E81" s="36" t="e">
        <f>E53/E65</f>
        <v>#DIV/0!</v>
      </c>
      <c r="F81" s="36" t="e">
        <f t="shared" si="64"/>
        <v>#DIV/0!</v>
      </c>
      <c r="G81" s="36" t="e">
        <f t="shared" si="64"/>
        <v>#DIV/0!</v>
      </c>
      <c r="H81" s="36" t="e">
        <f t="shared" si="64"/>
        <v>#DIV/0!</v>
      </c>
      <c r="I81" s="36" t="e">
        <f t="shared" si="64"/>
        <v>#DIV/0!</v>
      </c>
      <c r="J81" s="36" t="e">
        <f t="shared" si="64"/>
        <v>#DIV/0!</v>
      </c>
      <c r="K81" s="36" t="e">
        <f t="shared" si="65"/>
        <v>#DIV/0!</v>
      </c>
      <c r="L81" s="36" t="e">
        <f t="shared" si="65"/>
        <v>#DIV/0!</v>
      </c>
      <c r="M81" s="36" t="e">
        <f t="shared" si="65"/>
        <v>#DIV/0!</v>
      </c>
      <c r="N81" s="143">
        <v>1</v>
      </c>
    </row>
    <row r="82" spans="1:14">
      <c r="A82" s="187" t="s">
        <v>61</v>
      </c>
      <c r="B82" s="36">
        <f>B55/B67</f>
        <v>29992.165266106444</v>
      </c>
      <c r="C82" s="36">
        <f>C55/C67</f>
        <v>33553.984210526316</v>
      </c>
      <c r="D82" s="36">
        <f t="shared" ref="D82:J82" si="66">D55/D67</f>
        <v>25939.79640718563</v>
      </c>
      <c r="E82" s="36" t="e">
        <f t="shared" ref="E82" si="67">E55/E67</f>
        <v>#DIV/0!</v>
      </c>
      <c r="F82" s="36" t="e">
        <f t="shared" si="66"/>
        <v>#DIV/0!</v>
      </c>
      <c r="G82" s="36" t="e">
        <f t="shared" si="66"/>
        <v>#DIV/0!</v>
      </c>
      <c r="H82" s="36" t="e">
        <f t="shared" si="66"/>
        <v>#DIV/0!</v>
      </c>
      <c r="I82" s="36" t="e">
        <f t="shared" si="66"/>
        <v>#DIV/0!</v>
      </c>
      <c r="J82" s="36" t="e">
        <f t="shared" si="66"/>
        <v>#DIV/0!</v>
      </c>
      <c r="K82" s="36" t="e">
        <f>K55/K67</f>
        <v>#DIV/0!</v>
      </c>
      <c r="L82" s="36" t="e">
        <f>L55/L67</f>
        <v>#DIV/0!</v>
      </c>
      <c r="M82" s="36" t="e">
        <f>M55/M67</f>
        <v>#DIV/0!</v>
      </c>
      <c r="N82" s="143">
        <v>1</v>
      </c>
    </row>
    <row r="84" spans="1:14">
      <c r="A84" s="193" t="s">
        <v>24</v>
      </c>
      <c r="B84" s="42">
        <f>SUM(C84:M84)</f>
        <v>0</v>
      </c>
      <c r="C84" s="43">
        <f>SUMIF(Summary!$H:$H,'Western VS Central'!C4,Summary!$K:$K)</f>
        <v>0</v>
      </c>
      <c r="D84" s="43">
        <f>SUMIF(Summary!$H:$H,'Western VS Central'!D4,Summary!$K:$K)</f>
        <v>0</v>
      </c>
      <c r="E84" s="43">
        <f>SUMIF(Summary!$H:$H,'Western VS Central'!E4,Summary!$K:$K)</f>
        <v>0</v>
      </c>
      <c r="F84" s="43">
        <f>SUMIF(Summary!$H:$H,'Western VS Central'!F4,Summary!$K:$K)</f>
        <v>0</v>
      </c>
      <c r="G84" s="43">
        <f>SUMIF(Summary!$H:$H,'Western VS Central'!G4,Summary!$K:$K)</f>
        <v>0</v>
      </c>
      <c r="H84" s="43">
        <f>SUMIF(Summary!$H:$H,'Western VS Central'!H4,Summary!$K:$K)</f>
        <v>0</v>
      </c>
      <c r="I84" s="43">
        <f>SUMIF(Summary!$H:$H,'Western VS Central'!I4,Summary!$K:$K)</f>
        <v>0</v>
      </c>
      <c r="J84" s="43">
        <f>SUMIF(Summary!$H:$H,'Western VS Central'!J4,Summary!$K:$K)</f>
        <v>0</v>
      </c>
      <c r="K84" s="43">
        <f>SUMIF(Summary!$H:$H,'Western VS Central'!K4,Summary!$K:$K)</f>
        <v>0</v>
      </c>
      <c r="L84" s="43">
        <f>SUMIF(Summary!$H:$H,'Western VS Central'!L4,Summary!$K:$K)</f>
        <v>0</v>
      </c>
      <c r="M84" s="43">
        <f>SUMIF(Summary!$H:$H,'Western VS Central'!M4,Summary!$K:$K)</f>
        <v>0</v>
      </c>
      <c r="N84" s="143">
        <v>1</v>
      </c>
    </row>
    <row r="85" spans="1:14">
      <c r="A85" s="194" t="s">
        <v>80</v>
      </c>
      <c r="B85" s="53">
        <f>(SUM(Summary!AK2:AK15)/B9)/B5</f>
        <v>8.0137871607065925E-2</v>
      </c>
      <c r="C85" s="51">
        <f>(SUMIF(Summary!$H:$H,C4,Summary!$AK:$AK)/C5)/C9</f>
        <v>1.0200210748155953</v>
      </c>
      <c r="D85" s="51">
        <f>(SUMIF(Summary!$H:$H,D4,Summary!$AK:$AK)/D5)/D9</f>
        <v>1.3520408163265305</v>
      </c>
      <c r="E85" s="51" t="e">
        <f>(SUMIF(Summary!$H:$H,E4,Summary!$AK:$AK)/E5)/E9</f>
        <v>#DIV/0!</v>
      </c>
      <c r="F85" s="51" t="e">
        <f>(SUMIF(Summary!$G:$G,F4,Summary!$AK:$AK)/F5)/F9</f>
        <v>#DIV/0!</v>
      </c>
      <c r="G85" s="51" t="e">
        <f>(SUMIF(Summary!$G:$G,G4,Summary!$AK:$AK)/G5)/G9</f>
        <v>#DIV/0!</v>
      </c>
      <c r="H85" s="51" t="e">
        <f>(SUMIF(Summary!$G:$G,H4,Summary!$AK:$AK)/H5)/H9</f>
        <v>#DIV/0!</v>
      </c>
      <c r="I85" s="51" t="e">
        <f>(SUMIF(Summary!$G:$G,I4,Summary!$AK:$AK)/I5)/I9</f>
        <v>#DIV/0!</v>
      </c>
      <c r="J85" s="51" t="e">
        <f>(SUMIF(Summary!$G:$G,J4,Summary!$AK:$AK)/J5)/J9</f>
        <v>#DIV/0!</v>
      </c>
      <c r="K85" s="51" t="e">
        <f>(SUMIF(Summary!$G:$G,K4,Summary!$AK:$AK)/K5)/K9</f>
        <v>#DIV/0!</v>
      </c>
      <c r="N85" s="143">
        <v>1</v>
      </c>
    </row>
    <row r="86" spans="1:14">
      <c r="A86" s="194" t="s">
        <v>81</v>
      </c>
      <c r="B86" s="53">
        <f>(SUM(Summary!AL2:AL15)/B9)/B5</f>
        <v>0.52563550193881947</v>
      </c>
      <c r="C86" s="51">
        <f>(SUMIF(Summary!$H:$H,C4,Summary!$AL:$AL)/C5)/C9</f>
        <v>2.9473129610115909</v>
      </c>
      <c r="D86" s="51">
        <f>(SUMIF(Summary!$H:$H,D4,Summary!$AL:$AL)/D5)/D9</f>
        <v>3.1975218658892124</v>
      </c>
      <c r="E86" s="51" t="e">
        <f>(SUMIF(Summary!$H:$H,E4,Summary!$AL:$AL)/E5)/E9</f>
        <v>#DIV/0!</v>
      </c>
      <c r="F86" s="51" t="e">
        <f>(SUMIF(Summary!$G:$G,F4,Summary!$AL:$AL)/F5)/F9</f>
        <v>#DIV/0!</v>
      </c>
      <c r="G86" s="51" t="e">
        <f>(SUMIF(Summary!$G:$G,G4,Summary!$AL:$AL)/G5)/G9</f>
        <v>#DIV/0!</v>
      </c>
      <c r="H86" s="51" t="e">
        <f>(SUMIF(Summary!$G:$G,H4,Summary!$AL:$AL)/H5)/H9</f>
        <v>#DIV/0!</v>
      </c>
      <c r="I86" s="51" t="e">
        <f>(SUMIF(Summary!$G:$G,I4,Summary!$AL:$AL)/I5)/I9</f>
        <v>#DIV/0!</v>
      </c>
      <c r="J86" s="51" t="e">
        <f>(SUMIF(Summary!$G:$G,J4,Summary!$AL:$AL)/J5)/J9</f>
        <v>#DIV/0!</v>
      </c>
      <c r="K86" s="51" t="e">
        <f>(SUMIF(Summary!$G:$G,K4,Summary!$AL:$AL)/K5)/K9</f>
        <v>#DIV/0!</v>
      </c>
      <c r="N86" s="143">
        <v>1</v>
      </c>
    </row>
    <row r="87" spans="1:14">
      <c r="A87" s="194" t="s">
        <v>77</v>
      </c>
      <c r="B87" s="53">
        <f>(SUM(Summary!AM2:AM15)/B9)/B5</f>
        <v>0</v>
      </c>
      <c r="C87" s="51">
        <f>(SUMIF(Summary!$H:$H,C4,Summary!$AM:$AM)/C5)/C9</f>
        <v>0</v>
      </c>
      <c r="D87" s="51">
        <f>(SUMIF(Summary!$H:$H,D4,Summary!$AM:$AM)/D5)/D9</f>
        <v>0</v>
      </c>
      <c r="E87" s="51" t="e">
        <f>(SUMIF(Summary!$H:$H,E4,Summary!$AM:$AM)/E5)/E9</f>
        <v>#DIV/0!</v>
      </c>
      <c r="F87" s="51" t="e">
        <f>(SUMIF(Summary!$G:$G,F4,Summary!$AM:$AM)/F5)/F9</f>
        <v>#DIV/0!</v>
      </c>
      <c r="G87" s="51" t="e">
        <f>(SUMIF(Summary!$G:$G,G4,Summary!$AM:$AM)/G5)/G9</f>
        <v>#DIV/0!</v>
      </c>
      <c r="H87" s="51" t="e">
        <f>(SUMIF(Summary!$G:$G,H4,Summary!$AM:$AM)/H5)/H9</f>
        <v>#DIV/0!</v>
      </c>
      <c r="I87" s="51" t="e">
        <f>(SUMIF(Summary!$G:$G,I4,Summary!$AM:$AM)/I5)/I9</f>
        <v>#DIV/0!</v>
      </c>
      <c r="J87" s="51" t="e">
        <f>(SUMIF(Summary!$G:$G,J4,Summary!$AM:$AM)/J5)/J9</f>
        <v>#DIV/0!</v>
      </c>
      <c r="K87" s="51" t="e">
        <f>(SUMIF(Summary!$G:$G,K4,Summary!$AM:$AM)/K5)/K9</f>
        <v>#DIV/0!</v>
      </c>
      <c r="N87" s="143">
        <v>1</v>
      </c>
    </row>
    <row r="88" spans="1:14">
      <c r="A88" s="194" t="s">
        <v>78</v>
      </c>
      <c r="B88" s="44">
        <f>(SUM(Summary!AN2:AN15)/B7)</f>
        <v>365.85714285714283</v>
      </c>
      <c r="C88" s="42">
        <f>SUMIF(Summary!$H:$H,C4,Summary!$AN:$AN)/C7</f>
        <v>2384.7674418604652</v>
      </c>
      <c r="D88" s="42">
        <f>SUMIF(Summary!$H:$H,D4,Summary!$AN:$AN)/D7</f>
        <v>2619.1129032258063</v>
      </c>
      <c r="E88" s="42" t="e">
        <f>SUMIF(Summary!$H:$H,E4,Summary!$AN:$AN)/E7</f>
        <v>#DIV/0!</v>
      </c>
      <c r="F88" s="42" t="e">
        <f>SUMIF(Summary!$G:$G,F4,Summary!$AN:$AN)/F7</f>
        <v>#DIV/0!</v>
      </c>
      <c r="G88" s="42" t="e">
        <f>SUMIF(Summary!$G:$G,G4,Summary!$AN:$AN)/G7</f>
        <v>#DIV/0!</v>
      </c>
      <c r="H88" s="42" t="e">
        <f>SUMIF(Summary!$G:$G,H4,Summary!$AN:$AN)/H7</f>
        <v>#DIV/0!</v>
      </c>
      <c r="I88" s="42" t="e">
        <f>SUMIF(Summary!$G:$G,I4,Summary!$AN:$AN)/I7</f>
        <v>#DIV/0!</v>
      </c>
      <c r="J88" s="42" t="e">
        <f>SUMIF(Summary!$G:$G,J4,Summary!$AN:$AN)/J7</f>
        <v>#DIV/0!</v>
      </c>
      <c r="K88" s="42" t="e">
        <f>SUMIF(Summary!$G:$G,K4,Summary!$AN:$AN)/K7</f>
        <v>#DIV/0!</v>
      </c>
      <c r="N88" s="143">
        <v>1</v>
      </c>
    </row>
    <row r="90" spans="1:14">
      <c r="A90" s="290" t="s">
        <v>226</v>
      </c>
      <c r="B90" s="312">
        <f>SUBTOTAL(9,Summary!AW:AW)/B5</f>
        <v>436577.55853702145</v>
      </c>
      <c r="C90" s="312">
        <f>SUMIFS(Summary!$AW:$AW,Summary!$H:$H,'Western VS Central'!C4)/C5</f>
        <v>219334.81292201235</v>
      </c>
      <c r="D90" s="312">
        <f>SUMIFS(Summary!$AW:$AW,Summary!$H:$H,'Western VS Central'!D4)/D5</f>
        <v>217242.74561500887</v>
      </c>
      <c r="E90" s="312">
        <f>SUMIFS(Summary!$AW:$AW,Summary!$H:$H,'Western VS Central'!E4)/E5</f>
        <v>0</v>
      </c>
    </row>
    <row r="91" spans="1:14">
      <c r="A91" s="290" t="s">
        <v>227</v>
      </c>
      <c r="B91" s="312">
        <f>B90/B9</f>
        <v>4702.4726253449098</v>
      </c>
      <c r="C91" s="312">
        <f t="shared" ref="C91:D91" si="68">C90/C9</f>
        <v>5778.0509199687131</v>
      </c>
      <c r="D91" s="312">
        <f t="shared" si="68"/>
        <v>3958.5048399236307</v>
      </c>
      <c r="E91" s="312" t="e">
        <f t="shared" ref="E91" si="69">E90/E9</f>
        <v>#DIV/0!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H52"/>
  <sheetViews>
    <sheetView zoomScale="85" zoomScaleNormal="85" workbookViewId="0">
      <pane xSplit="1" ySplit="1" topLeftCell="P23" activePane="bottomRight" state="frozen"/>
      <selection pane="topRight" activeCell="B1" sqref="B1"/>
      <selection pane="bottomLeft" activeCell="A3" sqref="A3"/>
      <selection pane="bottomRight" activeCell="U38" sqref="U38:U39"/>
    </sheetView>
  </sheetViews>
  <sheetFormatPr defaultColWidth="9.5703125" defaultRowHeight="12.75"/>
  <cols>
    <col min="1" max="1" width="17.28515625" style="258" bestFit="1" customWidth="1"/>
    <col min="2" max="2" width="9.5703125" style="244" bestFit="1" customWidth="1"/>
    <col min="3" max="3" width="7.140625" style="244" bestFit="1" customWidth="1"/>
    <col min="4" max="4" width="11" style="244" bestFit="1" customWidth="1"/>
    <col min="5" max="5" width="9.140625" style="244" bestFit="1" customWidth="1"/>
    <col min="6" max="6" width="10.28515625" style="244" bestFit="1" customWidth="1"/>
    <col min="7" max="7" width="6.42578125" style="244" bestFit="1" customWidth="1"/>
    <col min="8" max="8" width="8" style="244" bestFit="1" customWidth="1"/>
    <col min="9" max="9" width="6.42578125" style="244" bestFit="1" customWidth="1"/>
    <col min="10" max="11" width="10.28515625" style="244" bestFit="1" customWidth="1"/>
    <col min="12" max="12" width="9.28515625" style="244" bestFit="1" customWidth="1"/>
    <col min="13" max="14" width="11.7109375" style="244" bestFit="1" customWidth="1"/>
    <col min="15" max="15" width="9.7109375" style="244" bestFit="1" customWidth="1"/>
    <col min="16" max="16" width="12.42578125" style="244" bestFit="1" customWidth="1"/>
    <col min="17" max="17" width="11.85546875" style="244" bestFit="1" customWidth="1"/>
    <col min="18" max="18" width="9.5703125" style="244"/>
    <col min="19" max="19" width="10.28515625" style="244" bestFit="1" customWidth="1"/>
    <col min="20" max="20" width="9.5703125" style="244" bestFit="1" customWidth="1"/>
    <col min="21" max="21" width="10.5703125" style="244" bestFit="1" customWidth="1"/>
    <col min="22" max="22" width="11" style="244" bestFit="1" customWidth="1"/>
    <col min="23" max="23" width="9.140625" style="244" bestFit="1" customWidth="1"/>
    <col min="24" max="24" width="10.28515625" style="244" bestFit="1" customWidth="1"/>
    <col min="25" max="27" width="10.85546875" style="244" bestFit="1" customWidth="1"/>
    <col min="28" max="29" width="10.28515625" style="244" bestFit="1" customWidth="1"/>
    <col min="30" max="30" width="9.28515625" style="244" bestFit="1" customWidth="1"/>
    <col min="31" max="31" width="12.7109375" style="244" bestFit="1" customWidth="1"/>
    <col min="32" max="32" width="11.7109375" style="244" bestFit="1" customWidth="1"/>
    <col min="33" max="33" width="9.7109375" style="244" bestFit="1" customWidth="1"/>
    <col min="34" max="34" width="9.28515625" style="244" bestFit="1" customWidth="1"/>
    <col min="35" max="35" width="11" style="244" bestFit="1" customWidth="1"/>
    <col min="36" max="36" width="11" style="244" customWidth="1"/>
    <col min="37" max="37" width="9.5703125" style="244"/>
    <col min="38" max="38" width="10.28515625" style="244" bestFit="1" customWidth="1"/>
    <col min="39" max="39" width="9.5703125" style="244"/>
    <col min="40" max="40" width="10.5703125" style="244" bestFit="1" customWidth="1"/>
    <col min="41" max="41" width="11" style="244" bestFit="1" customWidth="1"/>
    <col min="42" max="42" width="9.140625" style="244" bestFit="1" customWidth="1"/>
    <col min="43" max="43" width="10.28515625" style="244" bestFit="1" customWidth="1"/>
    <col min="44" max="46" width="10.85546875" style="244" bestFit="1" customWidth="1"/>
    <col min="47" max="49" width="9.28515625" style="244" bestFit="1" customWidth="1"/>
    <col min="50" max="52" width="9.7109375" style="244" bestFit="1" customWidth="1"/>
    <col min="53" max="53" width="9.28515625" style="244" bestFit="1" customWidth="1"/>
    <col min="54" max="54" width="11" style="244" bestFit="1" customWidth="1"/>
    <col min="55" max="55" width="4.28515625" style="244" customWidth="1"/>
    <col min="56" max="57" width="9.5703125" style="244"/>
    <col min="58" max="58" width="18.42578125" style="244" bestFit="1" customWidth="1"/>
    <col min="59" max="59" width="9.5703125" style="244"/>
    <col min="60" max="60" width="10.5703125" style="244" bestFit="1" customWidth="1"/>
    <col min="61" max="61" width="11" style="244" bestFit="1" customWidth="1"/>
    <col min="62" max="62" width="9.140625" style="244" bestFit="1" customWidth="1"/>
    <col min="63" max="63" width="10.28515625" style="244" bestFit="1" customWidth="1"/>
    <col min="64" max="66" width="10.85546875" style="244" bestFit="1" customWidth="1"/>
    <col min="67" max="68" width="10.28515625" style="244" bestFit="1" customWidth="1"/>
    <col min="69" max="69" width="9.28515625" style="244" bestFit="1" customWidth="1"/>
    <col min="70" max="71" width="10.28515625" style="244" bestFit="1" customWidth="1"/>
    <col min="72" max="72" width="9.7109375" style="244" bestFit="1" customWidth="1"/>
    <col min="73" max="73" width="9.28515625" style="244" bestFit="1" customWidth="1"/>
    <col min="74" max="74" width="11" style="244" bestFit="1" customWidth="1"/>
    <col min="75" max="75" width="9.5703125" style="244"/>
    <col min="76" max="76" width="10.28515625" style="244" bestFit="1" customWidth="1"/>
    <col min="77" max="77" width="9.5703125" style="244"/>
    <col min="78" max="78" width="10.5703125" style="244" bestFit="1" customWidth="1"/>
    <col min="79" max="79" width="11" style="244" bestFit="1" customWidth="1"/>
    <col min="80" max="80" width="9.140625" style="244" bestFit="1" customWidth="1"/>
    <col min="81" max="81" width="10.28515625" style="244" bestFit="1" customWidth="1"/>
    <col min="82" max="84" width="10.85546875" style="244" bestFit="1" customWidth="1"/>
    <col min="85" max="86" width="10.28515625" style="244" bestFit="1" customWidth="1"/>
    <col min="87" max="87" width="9.28515625" style="244" bestFit="1" customWidth="1"/>
    <col min="88" max="89" width="10.28515625" style="244" bestFit="1" customWidth="1"/>
    <col min="90" max="90" width="9.7109375" style="244" bestFit="1" customWidth="1"/>
    <col min="91" max="91" width="9.28515625" style="244" bestFit="1" customWidth="1"/>
    <col min="92" max="92" width="11" style="244" bestFit="1" customWidth="1"/>
    <col min="93" max="93" width="12.28515625" style="244" bestFit="1" customWidth="1"/>
    <col min="94" max="94" width="9.5703125" style="244"/>
    <col min="95" max="95" width="10.28515625" style="244" bestFit="1" customWidth="1"/>
    <col min="96" max="96" width="9.5703125" style="244"/>
    <col min="97" max="97" width="10.5703125" style="244" bestFit="1" customWidth="1"/>
    <col min="98" max="98" width="11" style="244" bestFit="1" customWidth="1"/>
    <col min="99" max="99" width="9.140625" style="244" bestFit="1" customWidth="1"/>
    <col min="100" max="100" width="10.28515625" style="244" bestFit="1" customWidth="1"/>
    <col min="101" max="103" width="10.85546875" style="244" bestFit="1" customWidth="1"/>
    <col min="104" max="106" width="9.28515625" style="244" bestFit="1" customWidth="1"/>
    <col min="107" max="109" width="9.7109375" style="244" bestFit="1" customWidth="1"/>
    <col min="110" max="110" width="9.28515625" style="244" bestFit="1" customWidth="1"/>
    <col min="111" max="111" width="11" style="244" bestFit="1" customWidth="1"/>
    <col min="112" max="112" width="3.140625" style="244" bestFit="1" customWidth="1"/>
    <col min="113" max="271" width="9.5703125" style="244"/>
    <col min="272" max="272" width="13.28515625" style="244" bestFit="1" customWidth="1"/>
    <col min="273" max="273" width="11.28515625" style="244" bestFit="1" customWidth="1"/>
    <col min="274" max="274" width="9.42578125" style="244" customWidth="1"/>
    <col min="275" max="275" width="8.28515625" style="244" customWidth="1"/>
    <col min="276" max="277" width="7.5703125" style="244" bestFit="1" customWidth="1"/>
    <col min="278" max="278" width="8.85546875" style="244" bestFit="1" customWidth="1"/>
    <col min="279" max="279" width="8.85546875" style="244" customWidth="1"/>
    <col min="280" max="280" width="8.42578125" style="244" bestFit="1" customWidth="1"/>
    <col min="281" max="281" width="11" style="244" bestFit="1" customWidth="1"/>
    <col min="282" max="282" width="7.85546875" style="244" bestFit="1" customWidth="1"/>
    <col min="283" max="527" width="9.5703125" style="244"/>
    <col min="528" max="528" width="13.28515625" style="244" bestFit="1" customWidth="1"/>
    <col min="529" max="529" width="11.28515625" style="244" bestFit="1" customWidth="1"/>
    <col min="530" max="530" width="9.42578125" style="244" customWidth="1"/>
    <col min="531" max="531" width="8.28515625" style="244" customWidth="1"/>
    <col min="532" max="533" width="7.5703125" style="244" bestFit="1" customWidth="1"/>
    <col min="534" max="534" width="8.85546875" style="244" bestFit="1" customWidth="1"/>
    <col min="535" max="535" width="8.85546875" style="244" customWidth="1"/>
    <col min="536" max="536" width="8.42578125" style="244" bestFit="1" customWidth="1"/>
    <col min="537" max="537" width="11" style="244" bestFit="1" customWidth="1"/>
    <col min="538" max="538" width="7.85546875" style="244" bestFit="1" customWidth="1"/>
    <col min="539" max="783" width="9.5703125" style="244"/>
    <col min="784" max="784" width="13.28515625" style="244" bestFit="1" customWidth="1"/>
    <col min="785" max="785" width="11.28515625" style="244" bestFit="1" customWidth="1"/>
    <col min="786" max="786" width="9.42578125" style="244" customWidth="1"/>
    <col min="787" max="787" width="8.28515625" style="244" customWidth="1"/>
    <col min="788" max="789" width="7.5703125" style="244" bestFit="1" customWidth="1"/>
    <col min="790" max="790" width="8.85546875" style="244" bestFit="1" customWidth="1"/>
    <col min="791" max="791" width="8.85546875" style="244" customWidth="1"/>
    <col min="792" max="792" width="8.42578125" style="244" bestFit="1" customWidth="1"/>
    <col min="793" max="793" width="11" style="244" bestFit="1" customWidth="1"/>
    <col min="794" max="794" width="7.85546875" style="244" bestFit="1" customWidth="1"/>
    <col min="795" max="1039" width="9.5703125" style="244"/>
    <col min="1040" max="1040" width="13.28515625" style="244" bestFit="1" customWidth="1"/>
    <col min="1041" max="1041" width="11.28515625" style="244" bestFit="1" customWidth="1"/>
    <col min="1042" max="1042" width="9.42578125" style="244" customWidth="1"/>
    <col min="1043" max="1043" width="8.28515625" style="244" customWidth="1"/>
    <col min="1044" max="1045" width="7.5703125" style="244" bestFit="1" customWidth="1"/>
    <col min="1046" max="1046" width="8.85546875" style="244" bestFit="1" customWidth="1"/>
    <col min="1047" max="1047" width="8.85546875" style="244" customWidth="1"/>
    <col min="1048" max="1048" width="8.42578125" style="244" bestFit="1" customWidth="1"/>
    <col min="1049" max="1049" width="11" style="244" bestFit="1" customWidth="1"/>
    <col min="1050" max="1050" width="7.85546875" style="244" bestFit="1" customWidth="1"/>
    <col min="1051" max="1295" width="9.5703125" style="244"/>
    <col min="1296" max="1296" width="13.28515625" style="244" bestFit="1" customWidth="1"/>
    <col min="1297" max="1297" width="11.28515625" style="244" bestFit="1" customWidth="1"/>
    <col min="1298" max="1298" width="9.42578125" style="244" customWidth="1"/>
    <col min="1299" max="1299" width="8.28515625" style="244" customWidth="1"/>
    <col min="1300" max="1301" width="7.5703125" style="244" bestFit="1" customWidth="1"/>
    <col min="1302" max="1302" width="8.85546875" style="244" bestFit="1" customWidth="1"/>
    <col min="1303" max="1303" width="8.85546875" style="244" customWidth="1"/>
    <col min="1304" max="1304" width="8.42578125" style="244" bestFit="1" customWidth="1"/>
    <col min="1305" max="1305" width="11" style="244" bestFit="1" customWidth="1"/>
    <col min="1306" max="1306" width="7.85546875" style="244" bestFit="1" customWidth="1"/>
    <col min="1307" max="1551" width="9.5703125" style="244"/>
    <col min="1552" max="1552" width="13.28515625" style="244" bestFit="1" customWidth="1"/>
    <col min="1553" max="1553" width="11.28515625" style="244" bestFit="1" customWidth="1"/>
    <col min="1554" max="1554" width="9.42578125" style="244" customWidth="1"/>
    <col min="1555" max="1555" width="8.28515625" style="244" customWidth="1"/>
    <col min="1556" max="1557" width="7.5703125" style="244" bestFit="1" customWidth="1"/>
    <col min="1558" max="1558" width="8.85546875" style="244" bestFit="1" customWidth="1"/>
    <col min="1559" max="1559" width="8.85546875" style="244" customWidth="1"/>
    <col min="1560" max="1560" width="8.42578125" style="244" bestFit="1" customWidth="1"/>
    <col min="1561" max="1561" width="11" style="244" bestFit="1" customWidth="1"/>
    <col min="1562" max="1562" width="7.85546875" style="244" bestFit="1" customWidth="1"/>
    <col min="1563" max="1807" width="9.5703125" style="244"/>
    <col min="1808" max="1808" width="13.28515625" style="244" bestFit="1" customWidth="1"/>
    <col min="1809" max="1809" width="11.28515625" style="244" bestFit="1" customWidth="1"/>
    <col min="1810" max="1810" width="9.42578125" style="244" customWidth="1"/>
    <col min="1811" max="1811" width="8.28515625" style="244" customWidth="1"/>
    <col min="1812" max="1813" width="7.5703125" style="244" bestFit="1" customWidth="1"/>
    <col min="1814" max="1814" width="8.85546875" style="244" bestFit="1" customWidth="1"/>
    <col min="1815" max="1815" width="8.85546875" style="244" customWidth="1"/>
    <col min="1816" max="1816" width="8.42578125" style="244" bestFit="1" customWidth="1"/>
    <col min="1817" max="1817" width="11" style="244" bestFit="1" customWidth="1"/>
    <col min="1818" max="1818" width="7.85546875" style="244" bestFit="1" customWidth="1"/>
    <col min="1819" max="2063" width="9.5703125" style="244"/>
    <col min="2064" max="2064" width="13.28515625" style="244" bestFit="1" customWidth="1"/>
    <col min="2065" max="2065" width="11.28515625" style="244" bestFit="1" customWidth="1"/>
    <col min="2066" max="2066" width="9.42578125" style="244" customWidth="1"/>
    <col min="2067" max="2067" width="8.28515625" style="244" customWidth="1"/>
    <col min="2068" max="2069" width="7.5703125" style="244" bestFit="1" customWidth="1"/>
    <col min="2070" max="2070" width="8.85546875" style="244" bestFit="1" customWidth="1"/>
    <col min="2071" max="2071" width="8.85546875" style="244" customWidth="1"/>
    <col min="2072" max="2072" width="8.42578125" style="244" bestFit="1" customWidth="1"/>
    <col min="2073" max="2073" width="11" style="244" bestFit="1" customWidth="1"/>
    <col min="2074" max="2074" width="7.85546875" style="244" bestFit="1" customWidth="1"/>
    <col min="2075" max="2319" width="9.5703125" style="244"/>
    <col min="2320" max="2320" width="13.28515625" style="244" bestFit="1" customWidth="1"/>
    <col min="2321" max="2321" width="11.28515625" style="244" bestFit="1" customWidth="1"/>
    <col min="2322" max="2322" width="9.42578125" style="244" customWidth="1"/>
    <col min="2323" max="2323" width="8.28515625" style="244" customWidth="1"/>
    <col min="2324" max="2325" width="7.5703125" style="244" bestFit="1" customWidth="1"/>
    <col min="2326" max="2326" width="8.85546875" style="244" bestFit="1" customWidth="1"/>
    <col min="2327" max="2327" width="8.85546875" style="244" customWidth="1"/>
    <col min="2328" max="2328" width="8.42578125" style="244" bestFit="1" customWidth="1"/>
    <col min="2329" max="2329" width="11" style="244" bestFit="1" customWidth="1"/>
    <col min="2330" max="2330" width="7.85546875" style="244" bestFit="1" customWidth="1"/>
    <col min="2331" max="2575" width="9.5703125" style="244"/>
    <col min="2576" max="2576" width="13.28515625" style="244" bestFit="1" customWidth="1"/>
    <col min="2577" max="2577" width="11.28515625" style="244" bestFit="1" customWidth="1"/>
    <col min="2578" max="2578" width="9.42578125" style="244" customWidth="1"/>
    <col min="2579" max="2579" width="8.28515625" style="244" customWidth="1"/>
    <col min="2580" max="2581" width="7.5703125" style="244" bestFit="1" customWidth="1"/>
    <col min="2582" max="2582" width="8.85546875" style="244" bestFit="1" customWidth="1"/>
    <col min="2583" max="2583" width="8.85546875" style="244" customWidth="1"/>
    <col min="2584" max="2584" width="8.42578125" style="244" bestFit="1" customWidth="1"/>
    <col min="2585" max="2585" width="11" style="244" bestFit="1" customWidth="1"/>
    <col min="2586" max="2586" width="7.85546875" style="244" bestFit="1" customWidth="1"/>
    <col min="2587" max="2831" width="9.5703125" style="244"/>
    <col min="2832" max="2832" width="13.28515625" style="244" bestFit="1" customWidth="1"/>
    <col min="2833" max="2833" width="11.28515625" style="244" bestFit="1" customWidth="1"/>
    <col min="2834" max="2834" width="9.42578125" style="244" customWidth="1"/>
    <col min="2835" max="2835" width="8.28515625" style="244" customWidth="1"/>
    <col min="2836" max="2837" width="7.5703125" style="244" bestFit="1" customWidth="1"/>
    <col min="2838" max="2838" width="8.85546875" style="244" bestFit="1" customWidth="1"/>
    <col min="2839" max="2839" width="8.85546875" style="244" customWidth="1"/>
    <col min="2840" max="2840" width="8.42578125" style="244" bestFit="1" customWidth="1"/>
    <col min="2841" max="2841" width="11" style="244" bestFit="1" customWidth="1"/>
    <col min="2842" max="2842" width="7.85546875" style="244" bestFit="1" customWidth="1"/>
    <col min="2843" max="3087" width="9.5703125" style="244"/>
    <col min="3088" max="3088" width="13.28515625" style="244" bestFit="1" customWidth="1"/>
    <col min="3089" max="3089" width="11.28515625" style="244" bestFit="1" customWidth="1"/>
    <col min="3090" max="3090" width="9.42578125" style="244" customWidth="1"/>
    <col min="3091" max="3091" width="8.28515625" style="244" customWidth="1"/>
    <col min="3092" max="3093" width="7.5703125" style="244" bestFit="1" customWidth="1"/>
    <col min="3094" max="3094" width="8.85546875" style="244" bestFit="1" customWidth="1"/>
    <col min="3095" max="3095" width="8.85546875" style="244" customWidth="1"/>
    <col min="3096" max="3096" width="8.42578125" style="244" bestFit="1" customWidth="1"/>
    <col min="3097" max="3097" width="11" style="244" bestFit="1" customWidth="1"/>
    <col min="3098" max="3098" width="7.85546875" style="244" bestFit="1" customWidth="1"/>
    <col min="3099" max="3343" width="9.5703125" style="244"/>
    <col min="3344" max="3344" width="13.28515625" style="244" bestFit="1" customWidth="1"/>
    <col min="3345" max="3345" width="11.28515625" style="244" bestFit="1" customWidth="1"/>
    <col min="3346" max="3346" width="9.42578125" style="244" customWidth="1"/>
    <col min="3347" max="3347" width="8.28515625" style="244" customWidth="1"/>
    <col min="3348" max="3349" width="7.5703125" style="244" bestFit="1" customWidth="1"/>
    <col min="3350" max="3350" width="8.85546875" style="244" bestFit="1" customWidth="1"/>
    <col min="3351" max="3351" width="8.85546875" style="244" customWidth="1"/>
    <col min="3352" max="3352" width="8.42578125" style="244" bestFit="1" customWidth="1"/>
    <col min="3353" max="3353" width="11" style="244" bestFit="1" customWidth="1"/>
    <col min="3354" max="3354" width="7.85546875" style="244" bestFit="1" customWidth="1"/>
    <col min="3355" max="3599" width="9.5703125" style="244"/>
    <col min="3600" max="3600" width="13.28515625" style="244" bestFit="1" customWidth="1"/>
    <col min="3601" max="3601" width="11.28515625" style="244" bestFit="1" customWidth="1"/>
    <col min="3602" max="3602" width="9.42578125" style="244" customWidth="1"/>
    <col min="3603" max="3603" width="8.28515625" style="244" customWidth="1"/>
    <col min="3604" max="3605" width="7.5703125" style="244" bestFit="1" customWidth="1"/>
    <col min="3606" max="3606" width="8.85546875" style="244" bestFit="1" customWidth="1"/>
    <col min="3607" max="3607" width="8.85546875" style="244" customWidth="1"/>
    <col min="3608" max="3608" width="8.42578125" style="244" bestFit="1" customWidth="1"/>
    <col min="3609" max="3609" width="11" style="244" bestFit="1" customWidth="1"/>
    <col min="3610" max="3610" width="7.85546875" style="244" bestFit="1" customWidth="1"/>
    <col min="3611" max="3855" width="9.5703125" style="244"/>
    <col min="3856" max="3856" width="13.28515625" style="244" bestFit="1" customWidth="1"/>
    <col min="3857" max="3857" width="11.28515625" style="244" bestFit="1" customWidth="1"/>
    <col min="3858" max="3858" width="9.42578125" style="244" customWidth="1"/>
    <col min="3859" max="3859" width="8.28515625" style="244" customWidth="1"/>
    <col min="3860" max="3861" width="7.5703125" style="244" bestFit="1" customWidth="1"/>
    <col min="3862" max="3862" width="8.85546875" style="244" bestFit="1" customWidth="1"/>
    <col min="3863" max="3863" width="8.85546875" style="244" customWidth="1"/>
    <col min="3864" max="3864" width="8.42578125" style="244" bestFit="1" customWidth="1"/>
    <col min="3865" max="3865" width="11" style="244" bestFit="1" customWidth="1"/>
    <col min="3866" max="3866" width="7.85546875" style="244" bestFit="1" customWidth="1"/>
    <col min="3867" max="4111" width="9.5703125" style="244"/>
    <col min="4112" max="4112" width="13.28515625" style="244" bestFit="1" customWidth="1"/>
    <col min="4113" max="4113" width="11.28515625" style="244" bestFit="1" customWidth="1"/>
    <col min="4114" max="4114" width="9.42578125" style="244" customWidth="1"/>
    <col min="4115" max="4115" width="8.28515625" style="244" customWidth="1"/>
    <col min="4116" max="4117" width="7.5703125" style="244" bestFit="1" customWidth="1"/>
    <col min="4118" max="4118" width="8.85546875" style="244" bestFit="1" customWidth="1"/>
    <col min="4119" max="4119" width="8.85546875" style="244" customWidth="1"/>
    <col min="4120" max="4120" width="8.42578125" style="244" bestFit="1" customWidth="1"/>
    <col min="4121" max="4121" width="11" style="244" bestFit="1" customWidth="1"/>
    <col min="4122" max="4122" width="7.85546875" style="244" bestFit="1" customWidth="1"/>
    <col min="4123" max="4367" width="9.5703125" style="244"/>
    <col min="4368" max="4368" width="13.28515625" style="244" bestFit="1" customWidth="1"/>
    <col min="4369" max="4369" width="11.28515625" style="244" bestFit="1" customWidth="1"/>
    <col min="4370" max="4370" width="9.42578125" style="244" customWidth="1"/>
    <col min="4371" max="4371" width="8.28515625" style="244" customWidth="1"/>
    <col min="4372" max="4373" width="7.5703125" style="244" bestFit="1" customWidth="1"/>
    <col min="4374" max="4374" width="8.85546875" style="244" bestFit="1" customWidth="1"/>
    <col min="4375" max="4375" width="8.85546875" style="244" customWidth="1"/>
    <col min="4376" max="4376" width="8.42578125" style="244" bestFit="1" customWidth="1"/>
    <col min="4377" max="4377" width="11" style="244" bestFit="1" customWidth="1"/>
    <col min="4378" max="4378" width="7.85546875" style="244" bestFit="1" customWidth="1"/>
    <col min="4379" max="4623" width="9.5703125" style="244"/>
    <col min="4624" max="4624" width="13.28515625" style="244" bestFit="1" customWidth="1"/>
    <col min="4625" max="4625" width="11.28515625" style="244" bestFit="1" customWidth="1"/>
    <col min="4626" max="4626" width="9.42578125" style="244" customWidth="1"/>
    <col min="4627" max="4627" width="8.28515625" style="244" customWidth="1"/>
    <col min="4628" max="4629" width="7.5703125" style="244" bestFit="1" customWidth="1"/>
    <col min="4630" max="4630" width="8.85546875" style="244" bestFit="1" customWidth="1"/>
    <col min="4631" max="4631" width="8.85546875" style="244" customWidth="1"/>
    <col min="4632" max="4632" width="8.42578125" style="244" bestFit="1" customWidth="1"/>
    <col min="4633" max="4633" width="11" style="244" bestFit="1" customWidth="1"/>
    <col min="4634" max="4634" width="7.85546875" style="244" bestFit="1" customWidth="1"/>
    <col min="4635" max="4879" width="9.5703125" style="244"/>
    <col min="4880" max="4880" width="13.28515625" style="244" bestFit="1" customWidth="1"/>
    <col min="4881" max="4881" width="11.28515625" style="244" bestFit="1" customWidth="1"/>
    <col min="4882" max="4882" width="9.42578125" style="244" customWidth="1"/>
    <col min="4883" max="4883" width="8.28515625" style="244" customWidth="1"/>
    <col min="4884" max="4885" width="7.5703125" style="244" bestFit="1" customWidth="1"/>
    <col min="4886" max="4886" width="8.85546875" style="244" bestFit="1" customWidth="1"/>
    <col min="4887" max="4887" width="8.85546875" style="244" customWidth="1"/>
    <col min="4888" max="4888" width="8.42578125" style="244" bestFit="1" customWidth="1"/>
    <col min="4889" max="4889" width="11" style="244" bestFit="1" customWidth="1"/>
    <col min="4890" max="4890" width="7.85546875" style="244" bestFit="1" customWidth="1"/>
    <col min="4891" max="5135" width="9.5703125" style="244"/>
    <col min="5136" max="5136" width="13.28515625" style="244" bestFit="1" customWidth="1"/>
    <col min="5137" max="5137" width="11.28515625" style="244" bestFit="1" customWidth="1"/>
    <col min="5138" max="5138" width="9.42578125" style="244" customWidth="1"/>
    <col min="5139" max="5139" width="8.28515625" style="244" customWidth="1"/>
    <col min="5140" max="5141" width="7.5703125" style="244" bestFit="1" customWidth="1"/>
    <col min="5142" max="5142" width="8.85546875" style="244" bestFit="1" customWidth="1"/>
    <col min="5143" max="5143" width="8.85546875" style="244" customWidth="1"/>
    <col min="5144" max="5144" width="8.42578125" style="244" bestFit="1" customWidth="1"/>
    <col min="5145" max="5145" width="11" style="244" bestFit="1" customWidth="1"/>
    <col min="5146" max="5146" width="7.85546875" style="244" bestFit="1" customWidth="1"/>
    <col min="5147" max="5391" width="9.5703125" style="244"/>
    <col min="5392" max="5392" width="13.28515625" style="244" bestFit="1" customWidth="1"/>
    <col min="5393" max="5393" width="11.28515625" style="244" bestFit="1" customWidth="1"/>
    <col min="5394" max="5394" width="9.42578125" style="244" customWidth="1"/>
    <col min="5395" max="5395" width="8.28515625" style="244" customWidth="1"/>
    <col min="5396" max="5397" width="7.5703125" style="244" bestFit="1" customWidth="1"/>
    <col min="5398" max="5398" width="8.85546875" style="244" bestFit="1" customWidth="1"/>
    <col min="5399" max="5399" width="8.85546875" style="244" customWidth="1"/>
    <col min="5400" max="5400" width="8.42578125" style="244" bestFit="1" customWidth="1"/>
    <col min="5401" max="5401" width="11" style="244" bestFit="1" customWidth="1"/>
    <col min="5402" max="5402" width="7.85546875" style="244" bestFit="1" customWidth="1"/>
    <col min="5403" max="5647" width="9.5703125" style="244"/>
    <col min="5648" max="5648" width="13.28515625" style="244" bestFit="1" customWidth="1"/>
    <col min="5649" max="5649" width="11.28515625" style="244" bestFit="1" customWidth="1"/>
    <col min="5650" max="5650" width="9.42578125" style="244" customWidth="1"/>
    <col min="5651" max="5651" width="8.28515625" style="244" customWidth="1"/>
    <col min="5652" max="5653" width="7.5703125" style="244" bestFit="1" customWidth="1"/>
    <col min="5654" max="5654" width="8.85546875" style="244" bestFit="1" customWidth="1"/>
    <col min="5655" max="5655" width="8.85546875" style="244" customWidth="1"/>
    <col min="5656" max="5656" width="8.42578125" style="244" bestFit="1" customWidth="1"/>
    <col min="5657" max="5657" width="11" style="244" bestFit="1" customWidth="1"/>
    <col min="5658" max="5658" width="7.85546875" style="244" bestFit="1" customWidth="1"/>
    <col min="5659" max="5903" width="9.5703125" style="244"/>
    <col min="5904" max="5904" width="13.28515625" style="244" bestFit="1" customWidth="1"/>
    <col min="5905" max="5905" width="11.28515625" style="244" bestFit="1" customWidth="1"/>
    <col min="5906" max="5906" width="9.42578125" style="244" customWidth="1"/>
    <col min="5907" max="5907" width="8.28515625" style="244" customWidth="1"/>
    <col min="5908" max="5909" width="7.5703125" style="244" bestFit="1" customWidth="1"/>
    <col min="5910" max="5910" width="8.85546875" style="244" bestFit="1" customWidth="1"/>
    <col min="5911" max="5911" width="8.85546875" style="244" customWidth="1"/>
    <col min="5912" max="5912" width="8.42578125" style="244" bestFit="1" customWidth="1"/>
    <col min="5913" max="5913" width="11" style="244" bestFit="1" customWidth="1"/>
    <col min="5914" max="5914" width="7.85546875" style="244" bestFit="1" customWidth="1"/>
    <col min="5915" max="6159" width="9.5703125" style="244"/>
    <col min="6160" max="6160" width="13.28515625" style="244" bestFit="1" customWidth="1"/>
    <col min="6161" max="6161" width="11.28515625" style="244" bestFit="1" customWidth="1"/>
    <col min="6162" max="6162" width="9.42578125" style="244" customWidth="1"/>
    <col min="6163" max="6163" width="8.28515625" style="244" customWidth="1"/>
    <col min="6164" max="6165" width="7.5703125" style="244" bestFit="1" customWidth="1"/>
    <col min="6166" max="6166" width="8.85546875" style="244" bestFit="1" customWidth="1"/>
    <col min="6167" max="6167" width="8.85546875" style="244" customWidth="1"/>
    <col min="6168" max="6168" width="8.42578125" style="244" bestFit="1" customWidth="1"/>
    <col min="6169" max="6169" width="11" style="244" bestFit="1" customWidth="1"/>
    <col min="6170" max="6170" width="7.85546875" style="244" bestFit="1" customWidth="1"/>
    <col min="6171" max="6415" width="9.5703125" style="244"/>
    <col min="6416" max="6416" width="13.28515625" style="244" bestFit="1" customWidth="1"/>
    <col min="6417" max="6417" width="11.28515625" style="244" bestFit="1" customWidth="1"/>
    <col min="6418" max="6418" width="9.42578125" style="244" customWidth="1"/>
    <col min="6419" max="6419" width="8.28515625" style="244" customWidth="1"/>
    <col min="6420" max="6421" width="7.5703125" style="244" bestFit="1" customWidth="1"/>
    <col min="6422" max="6422" width="8.85546875" style="244" bestFit="1" customWidth="1"/>
    <col min="6423" max="6423" width="8.85546875" style="244" customWidth="1"/>
    <col min="6424" max="6424" width="8.42578125" style="244" bestFit="1" customWidth="1"/>
    <col min="6425" max="6425" width="11" style="244" bestFit="1" customWidth="1"/>
    <col min="6426" max="6426" width="7.85546875" style="244" bestFit="1" customWidth="1"/>
    <col min="6427" max="6671" width="9.5703125" style="244"/>
    <col min="6672" max="6672" width="13.28515625" style="244" bestFit="1" customWidth="1"/>
    <col min="6673" max="6673" width="11.28515625" style="244" bestFit="1" customWidth="1"/>
    <col min="6674" max="6674" width="9.42578125" style="244" customWidth="1"/>
    <col min="6675" max="6675" width="8.28515625" style="244" customWidth="1"/>
    <col min="6676" max="6677" width="7.5703125" style="244" bestFit="1" customWidth="1"/>
    <col min="6678" max="6678" width="8.85546875" style="244" bestFit="1" customWidth="1"/>
    <col min="6679" max="6679" width="8.85546875" style="244" customWidth="1"/>
    <col min="6680" max="6680" width="8.42578125" style="244" bestFit="1" customWidth="1"/>
    <col min="6681" max="6681" width="11" style="244" bestFit="1" customWidth="1"/>
    <col min="6682" max="6682" width="7.85546875" style="244" bestFit="1" customWidth="1"/>
    <col min="6683" max="6927" width="9.5703125" style="244"/>
    <col min="6928" max="6928" width="13.28515625" style="244" bestFit="1" customWidth="1"/>
    <col min="6929" max="6929" width="11.28515625" style="244" bestFit="1" customWidth="1"/>
    <col min="6930" max="6930" width="9.42578125" style="244" customWidth="1"/>
    <col min="6931" max="6931" width="8.28515625" style="244" customWidth="1"/>
    <col min="6932" max="6933" width="7.5703125" style="244" bestFit="1" customWidth="1"/>
    <col min="6934" max="6934" width="8.85546875" style="244" bestFit="1" customWidth="1"/>
    <col min="6935" max="6935" width="8.85546875" style="244" customWidth="1"/>
    <col min="6936" max="6936" width="8.42578125" style="244" bestFit="1" customWidth="1"/>
    <col min="6937" max="6937" width="11" style="244" bestFit="1" customWidth="1"/>
    <col min="6938" max="6938" width="7.85546875" style="244" bestFit="1" customWidth="1"/>
    <col min="6939" max="7183" width="9.5703125" style="244"/>
    <col min="7184" max="7184" width="13.28515625" style="244" bestFit="1" customWidth="1"/>
    <col min="7185" max="7185" width="11.28515625" style="244" bestFit="1" customWidth="1"/>
    <col min="7186" max="7186" width="9.42578125" style="244" customWidth="1"/>
    <col min="7187" max="7187" width="8.28515625" style="244" customWidth="1"/>
    <col min="7188" max="7189" width="7.5703125" style="244" bestFit="1" customWidth="1"/>
    <col min="7190" max="7190" width="8.85546875" style="244" bestFit="1" customWidth="1"/>
    <col min="7191" max="7191" width="8.85546875" style="244" customWidth="1"/>
    <col min="7192" max="7192" width="8.42578125" style="244" bestFit="1" customWidth="1"/>
    <col min="7193" max="7193" width="11" style="244" bestFit="1" customWidth="1"/>
    <col min="7194" max="7194" width="7.85546875" style="244" bestFit="1" customWidth="1"/>
    <col min="7195" max="7439" width="9.5703125" style="244"/>
    <col min="7440" max="7440" width="13.28515625" style="244" bestFit="1" customWidth="1"/>
    <col min="7441" max="7441" width="11.28515625" style="244" bestFit="1" customWidth="1"/>
    <col min="7442" max="7442" width="9.42578125" style="244" customWidth="1"/>
    <col min="7443" max="7443" width="8.28515625" style="244" customWidth="1"/>
    <col min="7444" max="7445" width="7.5703125" style="244" bestFit="1" customWidth="1"/>
    <col min="7446" max="7446" width="8.85546875" style="244" bestFit="1" customWidth="1"/>
    <col min="7447" max="7447" width="8.85546875" style="244" customWidth="1"/>
    <col min="7448" max="7448" width="8.42578125" style="244" bestFit="1" customWidth="1"/>
    <col min="7449" max="7449" width="11" style="244" bestFit="1" customWidth="1"/>
    <col min="7450" max="7450" width="7.85546875" style="244" bestFit="1" customWidth="1"/>
    <col min="7451" max="7695" width="9.5703125" style="244"/>
    <col min="7696" max="7696" width="13.28515625" style="244" bestFit="1" customWidth="1"/>
    <col min="7697" max="7697" width="11.28515625" style="244" bestFit="1" customWidth="1"/>
    <col min="7698" max="7698" width="9.42578125" style="244" customWidth="1"/>
    <col min="7699" max="7699" width="8.28515625" style="244" customWidth="1"/>
    <col min="7700" max="7701" width="7.5703125" style="244" bestFit="1" customWidth="1"/>
    <col min="7702" max="7702" width="8.85546875" style="244" bestFit="1" customWidth="1"/>
    <col min="7703" max="7703" width="8.85546875" style="244" customWidth="1"/>
    <col min="7704" max="7704" width="8.42578125" style="244" bestFit="1" customWidth="1"/>
    <col min="7705" max="7705" width="11" style="244" bestFit="1" customWidth="1"/>
    <col min="7706" max="7706" width="7.85546875" style="244" bestFit="1" customWidth="1"/>
    <col min="7707" max="7951" width="9.5703125" style="244"/>
    <col min="7952" max="7952" width="13.28515625" style="244" bestFit="1" customWidth="1"/>
    <col min="7953" max="7953" width="11.28515625" style="244" bestFit="1" customWidth="1"/>
    <col min="7954" max="7954" width="9.42578125" style="244" customWidth="1"/>
    <col min="7955" max="7955" width="8.28515625" style="244" customWidth="1"/>
    <col min="7956" max="7957" width="7.5703125" style="244" bestFit="1" customWidth="1"/>
    <col min="7958" max="7958" width="8.85546875" style="244" bestFit="1" customWidth="1"/>
    <col min="7959" max="7959" width="8.85546875" style="244" customWidth="1"/>
    <col min="7960" max="7960" width="8.42578125" style="244" bestFit="1" customWidth="1"/>
    <col min="7961" max="7961" width="11" style="244" bestFit="1" customWidth="1"/>
    <col min="7962" max="7962" width="7.85546875" style="244" bestFit="1" customWidth="1"/>
    <col min="7963" max="8207" width="9.5703125" style="244"/>
    <col min="8208" max="8208" width="13.28515625" style="244" bestFit="1" customWidth="1"/>
    <col min="8209" max="8209" width="11.28515625" style="244" bestFit="1" customWidth="1"/>
    <col min="8210" max="8210" width="9.42578125" style="244" customWidth="1"/>
    <col min="8211" max="8211" width="8.28515625" style="244" customWidth="1"/>
    <col min="8212" max="8213" width="7.5703125" style="244" bestFit="1" customWidth="1"/>
    <col min="8214" max="8214" width="8.85546875" style="244" bestFit="1" customWidth="1"/>
    <col min="8215" max="8215" width="8.85546875" style="244" customWidth="1"/>
    <col min="8216" max="8216" width="8.42578125" style="244" bestFit="1" customWidth="1"/>
    <col min="8217" max="8217" width="11" style="244" bestFit="1" customWidth="1"/>
    <col min="8218" max="8218" width="7.85546875" style="244" bestFit="1" customWidth="1"/>
    <col min="8219" max="8463" width="9.5703125" style="244"/>
    <col min="8464" max="8464" width="13.28515625" style="244" bestFit="1" customWidth="1"/>
    <col min="8465" max="8465" width="11.28515625" style="244" bestFit="1" customWidth="1"/>
    <col min="8466" max="8466" width="9.42578125" style="244" customWidth="1"/>
    <col min="8467" max="8467" width="8.28515625" style="244" customWidth="1"/>
    <col min="8468" max="8469" width="7.5703125" style="244" bestFit="1" customWidth="1"/>
    <col min="8470" max="8470" width="8.85546875" style="244" bestFit="1" customWidth="1"/>
    <col min="8471" max="8471" width="8.85546875" style="244" customWidth="1"/>
    <col min="8472" max="8472" width="8.42578125" style="244" bestFit="1" customWidth="1"/>
    <col min="8473" max="8473" width="11" style="244" bestFit="1" customWidth="1"/>
    <col min="8474" max="8474" width="7.85546875" style="244" bestFit="1" customWidth="1"/>
    <col min="8475" max="8719" width="9.5703125" style="244"/>
    <col min="8720" max="8720" width="13.28515625" style="244" bestFit="1" customWidth="1"/>
    <col min="8721" max="8721" width="11.28515625" style="244" bestFit="1" customWidth="1"/>
    <col min="8722" max="8722" width="9.42578125" style="244" customWidth="1"/>
    <col min="8723" max="8723" width="8.28515625" style="244" customWidth="1"/>
    <col min="8724" max="8725" width="7.5703125" style="244" bestFit="1" customWidth="1"/>
    <col min="8726" max="8726" width="8.85546875" style="244" bestFit="1" customWidth="1"/>
    <col min="8727" max="8727" width="8.85546875" style="244" customWidth="1"/>
    <col min="8728" max="8728" width="8.42578125" style="244" bestFit="1" customWidth="1"/>
    <col min="8729" max="8729" width="11" style="244" bestFit="1" customWidth="1"/>
    <col min="8730" max="8730" width="7.85546875" style="244" bestFit="1" customWidth="1"/>
    <col min="8731" max="8975" width="9.5703125" style="244"/>
    <col min="8976" max="8976" width="13.28515625" style="244" bestFit="1" customWidth="1"/>
    <col min="8977" max="8977" width="11.28515625" style="244" bestFit="1" customWidth="1"/>
    <col min="8978" max="8978" width="9.42578125" style="244" customWidth="1"/>
    <col min="8979" max="8979" width="8.28515625" style="244" customWidth="1"/>
    <col min="8980" max="8981" width="7.5703125" style="244" bestFit="1" customWidth="1"/>
    <col min="8982" max="8982" width="8.85546875" style="244" bestFit="1" customWidth="1"/>
    <col min="8983" max="8983" width="8.85546875" style="244" customWidth="1"/>
    <col min="8984" max="8984" width="8.42578125" style="244" bestFit="1" customWidth="1"/>
    <col min="8985" max="8985" width="11" style="244" bestFit="1" customWidth="1"/>
    <col min="8986" max="8986" width="7.85546875" style="244" bestFit="1" customWidth="1"/>
    <col min="8987" max="9231" width="9.5703125" style="244"/>
    <col min="9232" max="9232" width="13.28515625" style="244" bestFit="1" customWidth="1"/>
    <col min="9233" max="9233" width="11.28515625" style="244" bestFit="1" customWidth="1"/>
    <col min="9234" max="9234" width="9.42578125" style="244" customWidth="1"/>
    <col min="9235" max="9235" width="8.28515625" style="244" customWidth="1"/>
    <col min="9236" max="9237" width="7.5703125" style="244" bestFit="1" customWidth="1"/>
    <col min="9238" max="9238" width="8.85546875" style="244" bestFit="1" customWidth="1"/>
    <col min="9239" max="9239" width="8.85546875" style="244" customWidth="1"/>
    <col min="9240" max="9240" width="8.42578125" style="244" bestFit="1" customWidth="1"/>
    <col min="9241" max="9241" width="11" style="244" bestFit="1" customWidth="1"/>
    <col min="9242" max="9242" width="7.85546875" style="244" bestFit="1" customWidth="1"/>
    <col min="9243" max="9487" width="9.5703125" style="244"/>
    <col min="9488" max="9488" width="13.28515625" style="244" bestFit="1" customWidth="1"/>
    <col min="9489" max="9489" width="11.28515625" style="244" bestFit="1" customWidth="1"/>
    <col min="9490" max="9490" width="9.42578125" style="244" customWidth="1"/>
    <col min="9491" max="9491" width="8.28515625" style="244" customWidth="1"/>
    <col min="9492" max="9493" width="7.5703125" style="244" bestFit="1" customWidth="1"/>
    <col min="9494" max="9494" width="8.85546875" style="244" bestFit="1" customWidth="1"/>
    <col min="9495" max="9495" width="8.85546875" style="244" customWidth="1"/>
    <col min="9496" max="9496" width="8.42578125" style="244" bestFit="1" customWidth="1"/>
    <col min="9497" max="9497" width="11" style="244" bestFit="1" customWidth="1"/>
    <col min="9498" max="9498" width="7.85546875" style="244" bestFit="1" customWidth="1"/>
    <col min="9499" max="9743" width="9.5703125" style="244"/>
    <col min="9744" max="9744" width="13.28515625" style="244" bestFit="1" customWidth="1"/>
    <col min="9745" max="9745" width="11.28515625" style="244" bestFit="1" customWidth="1"/>
    <col min="9746" max="9746" width="9.42578125" style="244" customWidth="1"/>
    <col min="9747" max="9747" width="8.28515625" style="244" customWidth="1"/>
    <col min="9748" max="9749" width="7.5703125" style="244" bestFit="1" customWidth="1"/>
    <col min="9750" max="9750" width="8.85546875" style="244" bestFit="1" customWidth="1"/>
    <col min="9751" max="9751" width="8.85546875" style="244" customWidth="1"/>
    <col min="9752" max="9752" width="8.42578125" style="244" bestFit="1" customWidth="1"/>
    <col min="9753" max="9753" width="11" style="244" bestFit="1" customWidth="1"/>
    <col min="9754" max="9754" width="7.85546875" style="244" bestFit="1" customWidth="1"/>
    <col min="9755" max="9999" width="9.5703125" style="244"/>
    <col min="10000" max="10000" width="13.28515625" style="244" bestFit="1" customWidth="1"/>
    <col min="10001" max="10001" width="11.28515625" style="244" bestFit="1" customWidth="1"/>
    <col min="10002" max="10002" width="9.42578125" style="244" customWidth="1"/>
    <col min="10003" max="10003" width="8.28515625" style="244" customWidth="1"/>
    <col min="10004" max="10005" width="7.5703125" style="244" bestFit="1" customWidth="1"/>
    <col min="10006" max="10006" width="8.85546875" style="244" bestFit="1" customWidth="1"/>
    <col min="10007" max="10007" width="8.85546875" style="244" customWidth="1"/>
    <col min="10008" max="10008" width="8.42578125" style="244" bestFit="1" customWidth="1"/>
    <col min="10009" max="10009" width="11" style="244" bestFit="1" customWidth="1"/>
    <col min="10010" max="10010" width="7.85546875" style="244" bestFit="1" customWidth="1"/>
    <col min="10011" max="10255" width="9.5703125" style="244"/>
    <col min="10256" max="10256" width="13.28515625" style="244" bestFit="1" customWidth="1"/>
    <col min="10257" max="10257" width="11.28515625" style="244" bestFit="1" customWidth="1"/>
    <col min="10258" max="10258" width="9.42578125" style="244" customWidth="1"/>
    <col min="10259" max="10259" width="8.28515625" style="244" customWidth="1"/>
    <col min="10260" max="10261" width="7.5703125" style="244" bestFit="1" customWidth="1"/>
    <col min="10262" max="10262" width="8.85546875" style="244" bestFit="1" customWidth="1"/>
    <col min="10263" max="10263" width="8.85546875" style="244" customWidth="1"/>
    <col min="10264" max="10264" width="8.42578125" style="244" bestFit="1" customWidth="1"/>
    <col min="10265" max="10265" width="11" style="244" bestFit="1" customWidth="1"/>
    <col min="10266" max="10266" width="7.85546875" style="244" bestFit="1" customWidth="1"/>
    <col min="10267" max="10511" width="9.5703125" style="244"/>
    <col min="10512" max="10512" width="13.28515625" style="244" bestFit="1" customWidth="1"/>
    <col min="10513" max="10513" width="11.28515625" style="244" bestFit="1" customWidth="1"/>
    <col min="10514" max="10514" width="9.42578125" style="244" customWidth="1"/>
    <col min="10515" max="10515" width="8.28515625" style="244" customWidth="1"/>
    <col min="10516" max="10517" width="7.5703125" style="244" bestFit="1" customWidth="1"/>
    <col min="10518" max="10518" width="8.85546875" style="244" bestFit="1" customWidth="1"/>
    <col min="10519" max="10519" width="8.85546875" style="244" customWidth="1"/>
    <col min="10520" max="10520" width="8.42578125" style="244" bestFit="1" customWidth="1"/>
    <col min="10521" max="10521" width="11" style="244" bestFit="1" customWidth="1"/>
    <col min="10522" max="10522" width="7.85546875" style="244" bestFit="1" customWidth="1"/>
    <col min="10523" max="10767" width="9.5703125" style="244"/>
    <col min="10768" max="10768" width="13.28515625" style="244" bestFit="1" customWidth="1"/>
    <col min="10769" max="10769" width="11.28515625" style="244" bestFit="1" customWidth="1"/>
    <col min="10770" max="10770" width="9.42578125" style="244" customWidth="1"/>
    <col min="10771" max="10771" width="8.28515625" style="244" customWidth="1"/>
    <col min="10772" max="10773" width="7.5703125" style="244" bestFit="1" customWidth="1"/>
    <col min="10774" max="10774" width="8.85546875" style="244" bestFit="1" customWidth="1"/>
    <col min="10775" max="10775" width="8.85546875" style="244" customWidth="1"/>
    <col min="10776" max="10776" width="8.42578125" style="244" bestFit="1" customWidth="1"/>
    <col min="10777" max="10777" width="11" style="244" bestFit="1" customWidth="1"/>
    <col min="10778" max="10778" width="7.85546875" style="244" bestFit="1" customWidth="1"/>
    <col min="10779" max="11023" width="9.5703125" style="244"/>
    <col min="11024" max="11024" width="13.28515625" style="244" bestFit="1" customWidth="1"/>
    <col min="11025" max="11025" width="11.28515625" style="244" bestFit="1" customWidth="1"/>
    <col min="11026" max="11026" width="9.42578125" style="244" customWidth="1"/>
    <col min="11027" max="11027" width="8.28515625" style="244" customWidth="1"/>
    <col min="11028" max="11029" width="7.5703125" style="244" bestFit="1" customWidth="1"/>
    <col min="11030" max="11030" width="8.85546875" style="244" bestFit="1" customWidth="1"/>
    <col min="11031" max="11031" width="8.85546875" style="244" customWidth="1"/>
    <col min="11032" max="11032" width="8.42578125" style="244" bestFit="1" customWidth="1"/>
    <col min="11033" max="11033" width="11" style="244" bestFit="1" customWidth="1"/>
    <col min="11034" max="11034" width="7.85546875" style="244" bestFit="1" customWidth="1"/>
    <col min="11035" max="11279" width="9.5703125" style="244"/>
    <col min="11280" max="11280" width="13.28515625" style="244" bestFit="1" customWidth="1"/>
    <col min="11281" max="11281" width="11.28515625" style="244" bestFit="1" customWidth="1"/>
    <col min="11282" max="11282" width="9.42578125" style="244" customWidth="1"/>
    <col min="11283" max="11283" width="8.28515625" style="244" customWidth="1"/>
    <col min="11284" max="11285" width="7.5703125" style="244" bestFit="1" customWidth="1"/>
    <col min="11286" max="11286" width="8.85546875" style="244" bestFit="1" customWidth="1"/>
    <col min="11287" max="11287" width="8.85546875" style="244" customWidth="1"/>
    <col min="11288" max="11288" width="8.42578125" style="244" bestFit="1" customWidth="1"/>
    <col min="11289" max="11289" width="11" style="244" bestFit="1" customWidth="1"/>
    <col min="11290" max="11290" width="7.85546875" style="244" bestFit="1" customWidth="1"/>
    <col min="11291" max="11535" width="9.5703125" style="244"/>
    <col min="11536" max="11536" width="13.28515625" style="244" bestFit="1" customWidth="1"/>
    <col min="11537" max="11537" width="11.28515625" style="244" bestFit="1" customWidth="1"/>
    <col min="11538" max="11538" width="9.42578125" style="244" customWidth="1"/>
    <col min="11539" max="11539" width="8.28515625" style="244" customWidth="1"/>
    <col min="11540" max="11541" width="7.5703125" style="244" bestFit="1" customWidth="1"/>
    <col min="11542" max="11542" width="8.85546875" style="244" bestFit="1" customWidth="1"/>
    <col min="11543" max="11543" width="8.85546875" style="244" customWidth="1"/>
    <col min="11544" max="11544" width="8.42578125" style="244" bestFit="1" customWidth="1"/>
    <col min="11545" max="11545" width="11" style="244" bestFit="1" customWidth="1"/>
    <col min="11546" max="11546" width="7.85546875" style="244" bestFit="1" customWidth="1"/>
    <col min="11547" max="11791" width="9.5703125" style="244"/>
    <col min="11792" max="11792" width="13.28515625" style="244" bestFit="1" customWidth="1"/>
    <col min="11793" max="11793" width="11.28515625" style="244" bestFit="1" customWidth="1"/>
    <col min="11794" max="11794" width="9.42578125" style="244" customWidth="1"/>
    <col min="11795" max="11795" width="8.28515625" style="244" customWidth="1"/>
    <col min="11796" max="11797" width="7.5703125" style="244" bestFit="1" customWidth="1"/>
    <col min="11798" max="11798" width="8.85546875" style="244" bestFit="1" customWidth="1"/>
    <col min="11799" max="11799" width="8.85546875" style="244" customWidth="1"/>
    <col min="11800" max="11800" width="8.42578125" style="244" bestFit="1" customWidth="1"/>
    <col min="11801" max="11801" width="11" style="244" bestFit="1" customWidth="1"/>
    <col min="11802" max="11802" width="7.85546875" style="244" bestFit="1" customWidth="1"/>
    <col min="11803" max="12047" width="9.5703125" style="244"/>
    <col min="12048" max="12048" width="13.28515625" style="244" bestFit="1" customWidth="1"/>
    <col min="12049" max="12049" width="11.28515625" style="244" bestFit="1" customWidth="1"/>
    <col min="12050" max="12050" width="9.42578125" style="244" customWidth="1"/>
    <col min="12051" max="12051" width="8.28515625" style="244" customWidth="1"/>
    <col min="12052" max="12053" width="7.5703125" style="244" bestFit="1" customWidth="1"/>
    <col min="12054" max="12054" width="8.85546875" style="244" bestFit="1" customWidth="1"/>
    <col min="12055" max="12055" width="8.85546875" style="244" customWidth="1"/>
    <col min="12056" max="12056" width="8.42578125" style="244" bestFit="1" customWidth="1"/>
    <col min="12057" max="12057" width="11" style="244" bestFit="1" customWidth="1"/>
    <col min="12058" max="12058" width="7.85546875" style="244" bestFit="1" customWidth="1"/>
    <col min="12059" max="12303" width="9.5703125" style="244"/>
    <col min="12304" max="12304" width="13.28515625" style="244" bestFit="1" customWidth="1"/>
    <col min="12305" max="12305" width="11.28515625" style="244" bestFit="1" customWidth="1"/>
    <col min="12306" max="12306" width="9.42578125" style="244" customWidth="1"/>
    <col min="12307" max="12307" width="8.28515625" style="244" customWidth="1"/>
    <col min="12308" max="12309" width="7.5703125" style="244" bestFit="1" customWidth="1"/>
    <col min="12310" max="12310" width="8.85546875" style="244" bestFit="1" customWidth="1"/>
    <col min="12311" max="12311" width="8.85546875" style="244" customWidth="1"/>
    <col min="12312" max="12312" width="8.42578125" style="244" bestFit="1" customWidth="1"/>
    <col min="12313" max="12313" width="11" style="244" bestFit="1" customWidth="1"/>
    <col min="12314" max="12314" width="7.85546875" style="244" bestFit="1" customWidth="1"/>
    <col min="12315" max="12559" width="9.5703125" style="244"/>
    <col min="12560" max="12560" width="13.28515625" style="244" bestFit="1" customWidth="1"/>
    <col min="12561" max="12561" width="11.28515625" style="244" bestFit="1" customWidth="1"/>
    <col min="12562" max="12562" width="9.42578125" style="244" customWidth="1"/>
    <col min="12563" max="12563" width="8.28515625" style="244" customWidth="1"/>
    <col min="12564" max="12565" width="7.5703125" style="244" bestFit="1" customWidth="1"/>
    <col min="12566" max="12566" width="8.85546875" style="244" bestFit="1" customWidth="1"/>
    <col min="12567" max="12567" width="8.85546875" style="244" customWidth="1"/>
    <col min="12568" max="12568" width="8.42578125" style="244" bestFit="1" customWidth="1"/>
    <col min="12569" max="12569" width="11" style="244" bestFit="1" customWidth="1"/>
    <col min="12570" max="12570" width="7.85546875" style="244" bestFit="1" customWidth="1"/>
    <col min="12571" max="12815" width="9.5703125" style="244"/>
    <col min="12816" max="12816" width="13.28515625" style="244" bestFit="1" customWidth="1"/>
    <col min="12817" max="12817" width="11.28515625" style="244" bestFit="1" customWidth="1"/>
    <col min="12818" max="12818" width="9.42578125" style="244" customWidth="1"/>
    <col min="12819" max="12819" width="8.28515625" style="244" customWidth="1"/>
    <col min="12820" max="12821" width="7.5703125" style="244" bestFit="1" customWidth="1"/>
    <col min="12822" max="12822" width="8.85546875" style="244" bestFit="1" customWidth="1"/>
    <col min="12823" max="12823" width="8.85546875" style="244" customWidth="1"/>
    <col min="12824" max="12824" width="8.42578125" style="244" bestFit="1" customWidth="1"/>
    <col min="12825" max="12825" width="11" style="244" bestFit="1" customWidth="1"/>
    <col min="12826" max="12826" width="7.85546875" style="244" bestFit="1" customWidth="1"/>
    <col min="12827" max="13071" width="9.5703125" style="244"/>
    <col min="13072" max="13072" width="13.28515625" style="244" bestFit="1" customWidth="1"/>
    <col min="13073" max="13073" width="11.28515625" style="244" bestFit="1" customWidth="1"/>
    <col min="13074" max="13074" width="9.42578125" style="244" customWidth="1"/>
    <col min="13075" max="13075" width="8.28515625" style="244" customWidth="1"/>
    <col min="13076" max="13077" width="7.5703125" style="244" bestFit="1" customWidth="1"/>
    <col min="13078" max="13078" width="8.85546875" style="244" bestFit="1" customWidth="1"/>
    <col min="13079" max="13079" width="8.85546875" style="244" customWidth="1"/>
    <col min="13080" max="13080" width="8.42578125" style="244" bestFit="1" customWidth="1"/>
    <col min="13081" max="13081" width="11" style="244" bestFit="1" customWidth="1"/>
    <col min="13082" max="13082" width="7.85546875" style="244" bestFit="1" customWidth="1"/>
    <col min="13083" max="13327" width="9.5703125" style="244"/>
    <col min="13328" max="13328" width="13.28515625" style="244" bestFit="1" customWidth="1"/>
    <col min="13329" max="13329" width="11.28515625" style="244" bestFit="1" customWidth="1"/>
    <col min="13330" max="13330" width="9.42578125" style="244" customWidth="1"/>
    <col min="13331" max="13331" width="8.28515625" style="244" customWidth="1"/>
    <col min="13332" max="13333" width="7.5703125" style="244" bestFit="1" customWidth="1"/>
    <col min="13334" max="13334" width="8.85546875" style="244" bestFit="1" customWidth="1"/>
    <col min="13335" max="13335" width="8.85546875" style="244" customWidth="1"/>
    <col min="13336" max="13336" width="8.42578125" style="244" bestFit="1" customWidth="1"/>
    <col min="13337" max="13337" width="11" style="244" bestFit="1" customWidth="1"/>
    <col min="13338" max="13338" width="7.85546875" style="244" bestFit="1" customWidth="1"/>
    <col min="13339" max="13583" width="9.5703125" style="244"/>
    <col min="13584" max="13584" width="13.28515625" style="244" bestFit="1" customWidth="1"/>
    <col min="13585" max="13585" width="11.28515625" style="244" bestFit="1" customWidth="1"/>
    <col min="13586" max="13586" width="9.42578125" style="244" customWidth="1"/>
    <col min="13587" max="13587" width="8.28515625" style="244" customWidth="1"/>
    <col min="13588" max="13589" width="7.5703125" style="244" bestFit="1" customWidth="1"/>
    <col min="13590" max="13590" width="8.85546875" style="244" bestFit="1" customWidth="1"/>
    <col min="13591" max="13591" width="8.85546875" style="244" customWidth="1"/>
    <col min="13592" max="13592" width="8.42578125" style="244" bestFit="1" customWidth="1"/>
    <col min="13593" max="13593" width="11" style="244" bestFit="1" customWidth="1"/>
    <col min="13594" max="13594" width="7.85546875" style="244" bestFit="1" customWidth="1"/>
    <col min="13595" max="13839" width="9.5703125" style="244"/>
    <col min="13840" max="13840" width="13.28515625" style="244" bestFit="1" customWidth="1"/>
    <col min="13841" max="13841" width="11.28515625" style="244" bestFit="1" customWidth="1"/>
    <col min="13842" max="13842" width="9.42578125" style="244" customWidth="1"/>
    <col min="13843" max="13843" width="8.28515625" style="244" customWidth="1"/>
    <col min="13844" max="13845" width="7.5703125" style="244" bestFit="1" customWidth="1"/>
    <col min="13846" max="13846" width="8.85546875" style="244" bestFit="1" customWidth="1"/>
    <col min="13847" max="13847" width="8.85546875" style="244" customWidth="1"/>
    <col min="13848" max="13848" width="8.42578125" style="244" bestFit="1" customWidth="1"/>
    <col min="13849" max="13849" width="11" style="244" bestFit="1" customWidth="1"/>
    <col min="13850" max="13850" width="7.85546875" style="244" bestFit="1" customWidth="1"/>
    <col min="13851" max="14095" width="9.5703125" style="244"/>
    <col min="14096" max="14096" width="13.28515625" style="244" bestFit="1" customWidth="1"/>
    <col min="14097" max="14097" width="11.28515625" style="244" bestFit="1" customWidth="1"/>
    <col min="14098" max="14098" width="9.42578125" style="244" customWidth="1"/>
    <col min="14099" max="14099" width="8.28515625" style="244" customWidth="1"/>
    <col min="14100" max="14101" width="7.5703125" style="244" bestFit="1" customWidth="1"/>
    <col min="14102" max="14102" width="8.85546875" style="244" bestFit="1" customWidth="1"/>
    <col min="14103" max="14103" width="8.85546875" style="244" customWidth="1"/>
    <col min="14104" max="14104" width="8.42578125" style="244" bestFit="1" customWidth="1"/>
    <col min="14105" max="14105" width="11" style="244" bestFit="1" customWidth="1"/>
    <col min="14106" max="14106" width="7.85546875" style="244" bestFit="1" customWidth="1"/>
    <col min="14107" max="14351" width="9.5703125" style="244"/>
    <col min="14352" max="14352" width="13.28515625" style="244" bestFit="1" customWidth="1"/>
    <col min="14353" max="14353" width="11.28515625" style="244" bestFit="1" customWidth="1"/>
    <col min="14354" max="14354" width="9.42578125" style="244" customWidth="1"/>
    <col min="14355" max="14355" width="8.28515625" style="244" customWidth="1"/>
    <col min="14356" max="14357" width="7.5703125" style="244" bestFit="1" customWidth="1"/>
    <col min="14358" max="14358" width="8.85546875" style="244" bestFit="1" customWidth="1"/>
    <col min="14359" max="14359" width="8.85546875" style="244" customWidth="1"/>
    <col min="14360" max="14360" width="8.42578125" style="244" bestFit="1" customWidth="1"/>
    <col min="14361" max="14361" width="11" style="244" bestFit="1" customWidth="1"/>
    <col min="14362" max="14362" width="7.85546875" style="244" bestFit="1" customWidth="1"/>
    <col min="14363" max="14607" width="9.5703125" style="244"/>
    <col min="14608" max="14608" width="13.28515625" style="244" bestFit="1" customWidth="1"/>
    <col min="14609" max="14609" width="11.28515625" style="244" bestFit="1" customWidth="1"/>
    <col min="14610" max="14610" width="9.42578125" style="244" customWidth="1"/>
    <col min="14611" max="14611" width="8.28515625" style="244" customWidth="1"/>
    <col min="14612" max="14613" width="7.5703125" style="244" bestFit="1" customWidth="1"/>
    <col min="14614" max="14614" width="8.85546875" style="244" bestFit="1" customWidth="1"/>
    <col min="14615" max="14615" width="8.85546875" style="244" customWidth="1"/>
    <col min="14616" max="14616" width="8.42578125" style="244" bestFit="1" customWidth="1"/>
    <col min="14617" max="14617" width="11" style="244" bestFit="1" customWidth="1"/>
    <col min="14618" max="14618" width="7.85546875" style="244" bestFit="1" customWidth="1"/>
    <col min="14619" max="14863" width="9.5703125" style="244"/>
    <col min="14864" max="14864" width="13.28515625" style="244" bestFit="1" customWidth="1"/>
    <col min="14865" max="14865" width="11.28515625" style="244" bestFit="1" customWidth="1"/>
    <col min="14866" max="14866" width="9.42578125" style="244" customWidth="1"/>
    <col min="14867" max="14867" width="8.28515625" style="244" customWidth="1"/>
    <col min="14868" max="14869" width="7.5703125" style="244" bestFit="1" customWidth="1"/>
    <col min="14870" max="14870" width="8.85546875" style="244" bestFit="1" customWidth="1"/>
    <col min="14871" max="14871" width="8.85546875" style="244" customWidth="1"/>
    <col min="14872" max="14872" width="8.42578125" style="244" bestFit="1" customWidth="1"/>
    <col min="14873" max="14873" width="11" style="244" bestFit="1" customWidth="1"/>
    <col min="14874" max="14874" width="7.85546875" style="244" bestFit="1" customWidth="1"/>
    <col min="14875" max="15119" width="9.5703125" style="244"/>
    <col min="15120" max="15120" width="13.28515625" style="244" bestFit="1" customWidth="1"/>
    <col min="15121" max="15121" width="11.28515625" style="244" bestFit="1" customWidth="1"/>
    <col min="15122" max="15122" width="9.42578125" style="244" customWidth="1"/>
    <col min="15123" max="15123" width="8.28515625" style="244" customWidth="1"/>
    <col min="15124" max="15125" width="7.5703125" style="244" bestFit="1" customWidth="1"/>
    <col min="15126" max="15126" width="8.85546875" style="244" bestFit="1" customWidth="1"/>
    <col min="15127" max="15127" width="8.85546875" style="244" customWidth="1"/>
    <col min="15128" max="15128" width="8.42578125" style="244" bestFit="1" customWidth="1"/>
    <col min="15129" max="15129" width="11" style="244" bestFit="1" customWidth="1"/>
    <col min="15130" max="15130" width="7.85546875" style="244" bestFit="1" customWidth="1"/>
    <col min="15131" max="15375" width="9.5703125" style="244"/>
    <col min="15376" max="15376" width="13.28515625" style="244" bestFit="1" customWidth="1"/>
    <col min="15377" max="15377" width="11.28515625" style="244" bestFit="1" customWidth="1"/>
    <col min="15378" max="15378" width="9.42578125" style="244" customWidth="1"/>
    <col min="15379" max="15379" width="8.28515625" style="244" customWidth="1"/>
    <col min="15380" max="15381" width="7.5703125" style="244" bestFit="1" customWidth="1"/>
    <col min="15382" max="15382" width="8.85546875" style="244" bestFit="1" customWidth="1"/>
    <col min="15383" max="15383" width="8.85546875" style="244" customWidth="1"/>
    <col min="15384" max="15384" width="8.42578125" style="244" bestFit="1" customWidth="1"/>
    <col min="15385" max="15385" width="11" style="244" bestFit="1" customWidth="1"/>
    <col min="15386" max="15386" width="7.85546875" style="244" bestFit="1" customWidth="1"/>
    <col min="15387" max="15631" width="9.5703125" style="244"/>
    <col min="15632" max="15632" width="13.28515625" style="244" bestFit="1" customWidth="1"/>
    <col min="15633" max="15633" width="11.28515625" style="244" bestFit="1" customWidth="1"/>
    <col min="15634" max="15634" width="9.42578125" style="244" customWidth="1"/>
    <col min="15635" max="15635" width="8.28515625" style="244" customWidth="1"/>
    <col min="15636" max="15637" width="7.5703125" style="244" bestFit="1" customWidth="1"/>
    <col min="15638" max="15638" width="8.85546875" style="244" bestFit="1" customWidth="1"/>
    <col min="15639" max="15639" width="8.85546875" style="244" customWidth="1"/>
    <col min="15640" max="15640" width="8.42578125" style="244" bestFit="1" customWidth="1"/>
    <col min="15641" max="15641" width="11" style="244" bestFit="1" customWidth="1"/>
    <col min="15642" max="15642" width="7.85546875" style="244" bestFit="1" customWidth="1"/>
    <col min="15643" max="15887" width="9.5703125" style="244"/>
    <col min="15888" max="15888" width="13.28515625" style="244" bestFit="1" customWidth="1"/>
    <col min="15889" max="15889" width="11.28515625" style="244" bestFit="1" customWidth="1"/>
    <col min="15890" max="15890" width="9.42578125" style="244" customWidth="1"/>
    <col min="15891" max="15891" width="8.28515625" style="244" customWidth="1"/>
    <col min="15892" max="15893" width="7.5703125" style="244" bestFit="1" customWidth="1"/>
    <col min="15894" max="15894" width="8.85546875" style="244" bestFit="1" customWidth="1"/>
    <col min="15895" max="15895" width="8.85546875" style="244" customWidth="1"/>
    <col min="15896" max="15896" width="8.42578125" style="244" bestFit="1" customWidth="1"/>
    <col min="15897" max="15897" width="11" style="244" bestFit="1" customWidth="1"/>
    <col min="15898" max="15898" width="7.85546875" style="244" bestFit="1" customWidth="1"/>
    <col min="15899" max="16143" width="9.5703125" style="244"/>
    <col min="16144" max="16144" width="13.28515625" style="244" bestFit="1" customWidth="1"/>
    <col min="16145" max="16145" width="11.28515625" style="244" bestFit="1" customWidth="1"/>
    <col min="16146" max="16146" width="9.42578125" style="244" customWidth="1"/>
    <col min="16147" max="16147" width="8.28515625" style="244" customWidth="1"/>
    <col min="16148" max="16149" width="7.5703125" style="244" bestFit="1" customWidth="1"/>
    <col min="16150" max="16150" width="8.85546875" style="244" bestFit="1" customWidth="1"/>
    <col min="16151" max="16151" width="8.85546875" style="244" customWidth="1"/>
    <col min="16152" max="16152" width="8.42578125" style="244" bestFit="1" customWidth="1"/>
    <col min="16153" max="16153" width="11" style="244" bestFit="1" customWidth="1"/>
    <col min="16154" max="16154" width="7.85546875" style="244" bestFit="1" customWidth="1"/>
    <col min="16155" max="16384" width="9.5703125" style="244"/>
  </cols>
  <sheetData>
    <row r="1" spans="1:112" s="228" customFormat="1" ht="18.75">
      <c r="A1" s="226" t="s">
        <v>197</v>
      </c>
      <c r="B1" s="227">
        <f>COUNTIF(G10:G1048576,"&gt;0")</f>
        <v>26</v>
      </c>
      <c r="D1" s="228" t="s">
        <v>285</v>
      </c>
      <c r="BF1" s="226" t="s">
        <v>197</v>
      </c>
      <c r="BG1" s="227">
        <f>COUNTIF(BL10:BL1048576,"&gt;0")</f>
        <v>11</v>
      </c>
      <c r="BI1" s="228" t="s">
        <v>286</v>
      </c>
    </row>
    <row r="2" spans="1:112" s="228" customFormat="1" ht="38.25">
      <c r="A2" s="229"/>
      <c r="B2" s="230" t="str">
        <f>+B9</f>
        <v>Active JDA Count</v>
      </c>
      <c r="C2" s="230" t="str">
        <f t="shared" ref="C2:Q2" si="0">+C9</f>
        <v>Present JDA</v>
      </c>
      <c r="D2" s="230" t="str">
        <f t="shared" si="0"/>
        <v>Absentism %</v>
      </c>
      <c r="E2" s="230" t="str">
        <f t="shared" si="0"/>
        <v>Data Entry</v>
      </c>
      <c r="F2" s="230" t="str">
        <f t="shared" si="0"/>
        <v>Data Entry Per Present JDA</v>
      </c>
      <c r="G2" s="231" t="str">
        <f t="shared" si="0"/>
        <v>Deals Closed (Total)</v>
      </c>
      <c r="H2" s="231" t="str">
        <f t="shared" si="0"/>
        <v>Deals Closed (Regular)</v>
      </c>
      <c r="I2" s="231" t="str">
        <f t="shared" si="0"/>
        <v>Deals Closed (Omni)</v>
      </c>
      <c r="J2" s="232" t="str">
        <f t="shared" si="0"/>
        <v>Collection (Total)</v>
      </c>
      <c r="K2" s="232" t="str">
        <f t="shared" si="0"/>
        <v>Collection (Regular)</v>
      </c>
      <c r="L2" s="232" t="str">
        <f t="shared" si="0"/>
        <v>Collection (Omni)</v>
      </c>
      <c r="M2" s="233" t="str">
        <f t="shared" si="0"/>
        <v>Cont Value (Total)</v>
      </c>
      <c r="N2" s="233" t="str">
        <f t="shared" si="0"/>
        <v>Cont Value (Regular)</v>
      </c>
      <c r="O2" s="233" t="str">
        <f t="shared" si="0"/>
        <v>Cont Value (Omni)</v>
      </c>
      <c r="P2" s="230" t="str">
        <f t="shared" si="0"/>
        <v>Avg Collection Per Day</v>
      </c>
      <c r="Q2" s="230" t="str">
        <f t="shared" si="0"/>
        <v>Avg Contract Value Per Day</v>
      </c>
      <c r="S2" s="229"/>
      <c r="T2" s="230" t="str">
        <f t="shared" ref="T2:AI2" si="1">+T9</f>
        <v>Active JDA Count</v>
      </c>
      <c r="U2" s="230" t="str">
        <f t="shared" si="1"/>
        <v>Present JDA</v>
      </c>
      <c r="V2" s="230" t="str">
        <f t="shared" si="1"/>
        <v>Absentism %</v>
      </c>
      <c r="W2" s="230" t="str">
        <f t="shared" si="1"/>
        <v>Data Entry</v>
      </c>
      <c r="X2" s="230" t="str">
        <f t="shared" si="1"/>
        <v>Data Entry Per Present JDA</v>
      </c>
      <c r="Y2" s="231" t="str">
        <f t="shared" si="1"/>
        <v>Deals Closed (Total)</v>
      </c>
      <c r="Z2" s="231" t="str">
        <f t="shared" si="1"/>
        <v>Deals Closed (Regular)</v>
      </c>
      <c r="AA2" s="231" t="str">
        <f t="shared" si="1"/>
        <v>Deals Closed (Omni)</v>
      </c>
      <c r="AB2" s="232" t="str">
        <f t="shared" si="1"/>
        <v>Collection (Total)</v>
      </c>
      <c r="AC2" s="232" t="str">
        <f t="shared" si="1"/>
        <v>Collection (Regular)</v>
      </c>
      <c r="AD2" s="232" t="str">
        <f t="shared" si="1"/>
        <v>Collection (Omni)</v>
      </c>
      <c r="AE2" s="233" t="str">
        <f t="shared" si="1"/>
        <v>Cont Value (Total)</v>
      </c>
      <c r="AF2" s="233" t="str">
        <f t="shared" si="1"/>
        <v>Cont Value (Regular)</v>
      </c>
      <c r="AG2" s="233" t="str">
        <f t="shared" si="1"/>
        <v>Cont Value (Omni)</v>
      </c>
      <c r="AH2" s="230" t="str">
        <f t="shared" si="1"/>
        <v>Avg Collection Per Day</v>
      </c>
      <c r="AI2" s="230" t="str">
        <f t="shared" si="1"/>
        <v>Avg Contract Value Per Day</v>
      </c>
      <c r="AJ2" s="230" t="s">
        <v>3</v>
      </c>
      <c r="AL2" s="229"/>
      <c r="AM2" s="230" t="str">
        <f t="shared" ref="AM2:BB2" si="2">+AM9</f>
        <v>Active JDA Count</v>
      </c>
      <c r="AN2" s="230" t="str">
        <f t="shared" si="2"/>
        <v>Present JDA</v>
      </c>
      <c r="AO2" s="230" t="str">
        <f t="shared" si="2"/>
        <v>Absentism %</v>
      </c>
      <c r="AP2" s="230" t="str">
        <f t="shared" si="2"/>
        <v>Data Entry</v>
      </c>
      <c r="AQ2" s="230" t="str">
        <f t="shared" si="2"/>
        <v>Data Entry Per Present JDA</v>
      </c>
      <c r="AR2" s="231" t="str">
        <f t="shared" si="2"/>
        <v>Deals Closed (Total)</v>
      </c>
      <c r="AS2" s="231" t="str">
        <f t="shared" si="2"/>
        <v>Deals Closed (Regular)</v>
      </c>
      <c r="AT2" s="231" t="str">
        <f t="shared" si="2"/>
        <v>Deals Closed (Omni)</v>
      </c>
      <c r="AU2" s="232" t="str">
        <f t="shared" si="2"/>
        <v>Collection (Total)</v>
      </c>
      <c r="AV2" s="232" t="str">
        <f t="shared" si="2"/>
        <v>Collection (Regular)</v>
      </c>
      <c r="AW2" s="232" t="str">
        <f t="shared" si="2"/>
        <v>Collection (Omni)</v>
      </c>
      <c r="AX2" s="233" t="str">
        <f t="shared" si="2"/>
        <v>Cont Value (Total)</v>
      </c>
      <c r="AY2" s="233" t="str">
        <f t="shared" si="2"/>
        <v>Cont Value (Regular)</v>
      </c>
      <c r="AZ2" s="233" t="str">
        <f t="shared" si="2"/>
        <v>Cont Value (Omni)</v>
      </c>
      <c r="BA2" s="230" t="str">
        <f t="shared" si="2"/>
        <v>Avg Collection Per Day</v>
      </c>
      <c r="BB2" s="230" t="str">
        <f t="shared" si="2"/>
        <v>Avg Contract Value Per Day</v>
      </c>
      <c r="BF2" s="229"/>
      <c r="BG2" s="230" t="str">
        <f>+BG9</f>
        <v>Active JDA Count</v>
      </c>
      <c r="BH2" s="230" t="str">
        <f t="shared" ref="BH2:BV2" si="3">+BH9</f>
        <v>Present JDA</v>
      </c>
      <c r="BI2" s="230" t="str">
        <f t="shared" si="3"/>
        <v>Absentism %</v>
      </c>
      <c r="BJ2" s="230" t="str">
        <f t="shared" si="3"/>
        <v>Data Entry</v>
      </c>
      <c r="BK2" s="230" t="str">
        <f t="shared" si="3"/>
        <v>Data Entry Per Present JDA</v>
      </c>
      <c r="BL2" s="231" t="str">
        <f t="shared" si="3"/>
        <v>Deals Closed (Total)</v>
      </c>
      <c r="BM2" s="231" t="str">
        <f t="shared" si="3"/>
        <v>Deals Closed (Regular)</v>
      </c>
      <c r="BN2" s="231" t="str">
        <f t="shared" si="3"/>
        <v>Deals Closed (Omni)</v>
      </c>
      <c r="BO2" s="232" t="str">
        <f t="shared" si="3"/>
        <v>Collection (Total)</v>
      </c>
      <c r="BP2" s="232" t="str">
        <f t="shared" si="3"/>
        <v>Collection (Regular)</v>
      </c>
      <c r="BQ2" s="232" t="str">
        <f t="shared" si="3"/>
        <v>Collection (Omni)</v>
      </c>
      <c r="BR2" s="233" t="str">
        <f t="shared" si="3"/>
        <v>Cont Value (Total)</v>
      </c>
      <c r="BS2" s="233" t="str">
        <f t="shared" si="3"/>
        <v>Cont Value (Regular)</v>
      </c>
      <c r="BT2" s="233" t="str">
        <f t="shared" si="3"/>
        <v>Cont Value (Omni)</v>
      </c>
      <c r="BU2" s="230" t="str">
        <f t="shared" si="3"/>
        <v>Avg Collection Per Day</v>
      </c>
      <c r="BV2" s="230" t="str">
        <f t="shared" si="3"/>
        <v>Avg Contract Value Per Day</v>
      </c>
      <c r="BX2" s="229"/>
      <c r="BY2" s="230" t="str">
        <f t="shared" ref="BY2:CN2" si="4">+BY9</f>
        <v>Active JDA Count</v>
      </c>
      <c r="BZ2" s="230" t="str">
        <f t="shared" si="4"/>
        <v>Present JDA</v>
      </c>
      <c r="CA2" s="230" t="str">
        <f t="shared" si="4"/>
        <v>Absentism %</v>
      </c>
      <c r="CB2" s="230" t="str">
        <f t="shared" si="4"/>
        <v>Data Entry</v>
      </c>
      <c r="CC2" s="230" t="str">
        <f t="shared" si="4"/>
        <v>Data Entry Per Present JDA</v>
      </c>
      <c r="CD2" s="231" t="str">
        <f t="shared" si="4"/>
        <v>Deals Closed (Total)</v>
      </c>
      <c r="CE2" s="231" t="str">
        <f t="shared" si="4"/>
        <v>Deals Closed (Regular)</v>
      </c>
      <c r="CF2" s="231" t="str">
        <f t="shared" si="4"/>
        <v>Deals Closed (Omni)</v>
      </c>
      <c r="CG2" s="232" t="str">
        <f t="shared" si="4"/>
        <v>Collection (Total)</v>
      </c>
      <c r="CH2" s="232" t="str">
        <f t="shared" si="4"/>
        <v>Collection (Regular)</v>
      </c>
      <c r="CI2" s="232" t="str">
        <f t="shared" si="4"/>
        <v>Collection (Omni)</v>
      </c>
      <c r="CJ2" s="233" t="str">
        <f t="shared" si="4"/>
        <v>Cont Value (Total)</v>
      </c>
      <c r="CK2" s="233" t="str">
        <f t="shared" si="4"/>
        <v>Cont Value (Regular)</v>
      </c>
      <c r="CL2" s="233" t="str">
        <f t="shared" si="4"/>
        <v>Cont Value (Omni)</v>
      </c>
      <c r="CM2" s="230" t="str">
        <f t="shared" si="4"/>
        <v>Avg Collection Per Day</v>
      </c>
      <c r="CN2" s="230" t="str">
        <f t="shared" si="4"/>
        <v>Avg Contract Value Per Day</v>
      </c>
      <c r="CO2" s="230" t="s">
        <v>3</v>
      </c>
      <c r="CQ2" s="229"/>
      <c r="CR2" s="230" t="str">
        <f t="shared" ref="CR2:DG2" si="5">+CR9</f>
        <v>Active JDA Count</v>
      </c>
      <c r="CS2" s="230" t="str">
        <f t="shared" si="5"/>
        <v>Present JDA</v>
      </c>
      <c r="CT2" s="230" t="str">
        <f t="shared" si="5"/>
        <v>Absentism %</v>
      </c>
      <c r="CU2" s="230" t="str">
        <f t="shared" si="5"/>
        <v>Data Entry</v>
      </c>
      <c r="CV2" s="230" t="str">
        <f t="shared" si="5"/>
        <v>Data Entry Per Present JDA</v>
      </c>
      <c r="CW2" s="231" t="str">
        <f t="shared" si="5"/>
        <v>Deals Closed (Total)</v>
      </c>
      <c r="CX2" s="231" t="str">
        <f t="shared" si="5"/>
        <v>Deals Closed (Regular)</v>
      </c>
      <c r="CY2" s="231" t="str">
        <f t="shared" si="5"/>
        <v>Deals Closed (Omni)</v>
      </c>
      <c r="CZ2" s="232" t="str">
        <f t="shared" si="5"/>
        <v>Collection (Total)</v>
      </c>
      <c r="DA2" s="232" t="str">
        <f t="shared" si="5"/>
        <v>Collection (Regular)</v>
      </c>
      <c r="DB2" s="232" t="str">
        <f t="shared" si="5"/>
        <v>Collection (Omni)</v>
      </c>
      <c r="DC2" s="233" t="str">
        <f t="shared" si="5"/>
        <v>Cont Value (Total)</v>
      </c>
      <c r="DD2" s="233" t="str">
        <f t="shared" si="5"/>
        <v>Cont Value (Regular)</v>
      </c>
      <c r="DE2" s="233" t="str">
        <f t="shared" si="5"/>
        <v>Cont Value (Omni)</v>
      </c>
      <c r="DF2" s="230" t="str">
        <f t="shared" si="5"/>
        <v>Avg Collection Per Day</v>
      </c>
      <c r="DG2" s="230" t="str">
        <f t="shared" si="5"/>
        <v>Avg Contract Value Per Day</v>
      </c>
    </row>
    <row r="3" spans="1:112" s="240" customFormat="1">
      <c r="A3" s="234" t="s">
        <v>85</v>
      </c>
      <c r="B3" s="235">
        <f>SUM(B10:B42)</f>
        <v>3585</v>
      </c>
      <c r="C3" s="235">
        <f>SUM(C10:C42)</f>
        <v>3264</v>
      </c>
      <c r="D3" s="236">
        <f>IFERROR(1-C3/B3,0)</f>
        <v>8.9539748953974874E-2</v>
      </c>
      <c r="E3" s="235">
        <f>SUM(E10:E42)</f>
        <v>17416</v>
      </c>
      <c r="F3" s="235">
        <f>IFERROR(E3/C3,0)</f>
        <v>5.3357843137254903</v>
      </c>
      <c r="G3" s="237">
        <f>SUM(G10:G42)</f>
        <v>604.5</v>
      </c>
      <c r="H3" s="237">
        <f>SUM(H10:H42)</f>
        <v>604.5</v>
      </c>
      <c r="I3" s="237">
        <f>SUM(I10:I42)</f>
        <v>0</v>
      </c>
      <c r="J3" s="238">
        <f t="shared" ref="J3:O3" si="6">SUM(J10:J42)</f>
        <v>6529789</v>
      </c>
      <c r="K3" s="238">
        <f t="shared" si="6"/>
        <v>6529789</v>
      </c>
      <c r="L3" s="238">
        <f t="shared" si="6"/>
        <v>0</v>
      </c>
      <c r="M3" s="239">
        <f t="shared" si="6"/>
        <v>17037838.785</v>
      </c>
      <c r="N3" s="239">
        <f t="shared" si="6"/>
        <v>17037838.785</v>
      </c>
      <c r="O3" s="239">
        <f t="shared" si="6"/>
        <v>0</v>
      </c>
      <c r="P3" s="235">
        <f>IFERROR(J3/G3,0)</f>
        <v>10801.966914805624</v>
      </c>
      <c r="Q3" s="235">
        <f>IFERROR(M3/G3,0)</f>
        <v>28185.010397022332</v>
      </c>
      <c r="S3" s="234" t="s">
        <v>85</v>
      </c>
      <c r="T3" s="235">
        <f>SUM(T10:T42)</f>
        <v>3585</v>
      </c>
      <c r="U3" s="235">
        <f>SUM(U10:U42)</f>
        <v>3264</v>
      </c>
      <c r="V3" s="236">
        <f>IFERROR(1-U3/T3,0)</f>
        <v>8.9539748953974874E-2</v>
      </c>
      <c r="W3" s="235">
        <f>SUM(W10:W42)</f>
        <v>17416</v>
      </c>
      <c r="X3" s="235">
        <f>IFERROR(W3/U3,0)</f>
        <v>5.3357843137254903</v>
      </c>
      <c r="Y3" s="237">
        <f>SUM(Y10:Y42)</f>
        <v>604.5</v>
      </c>
      <c r="Z3" s="237">
        <f>SUM(Z10:Z42)</f>
        <v>604.5</v>
      </c>
      <c r="AA3" s="237">
        <f>SUM(AA10:AA42)</f>
        <v>0</v>
      </c>
      <c r="AB3" s="238">
        <f t="shared" ref="AB3:AG3" si="7">SUM(AB10:AB42)</f>
        <v>6529789</v>
      </c>
      <c r="AC3" s="238">
        <f t="shared" si="7"/>
        <v>6529789</v>
      </c>
      <c r="AD3" s="238">
        <f t="shared" si="7"/>
        <v>0</v>
      </c>
      <c r="AE3" s="239">
        <f t="shared" si="7"/>
        <v>17037838.785</v>
      </c>
      <c r="AF3" s="239">
        <f t="shared" si="7"/>
        <v>17037838.785</v>
      </c>
      <c r="AG3" s="239">
        <f t="shared" si="7"/>
        <v>0</v>
      </c>
      <c r="AH3" s="235">
        <f>IFERROR(AB3/Y3,0)</f>
        <v>10801.966914805624</v>
      </c>
      <c r="AI3" s="235">
        <f>IFERROR(AE3/Y3,0)</f>
        <v>28185.010397022332</v>
      </c>
      <c r="AJ3" s="267">
        <f>Y3/U3</f>
        <v>0.18520220588235295</v>
      </c>
      <c r="AL3" s="234" t="s">
        <v>85</v>
      </c>
      <c r="AM3" s="235">
        <f>SUM(AM10:AM42)</f>
        <v>0</v>
      </c>
      <c r="AN3" s="235">
        <f>SUM(AN10:AN42)</f>
        <v>0</v>
      </c>
      <c r="AO3" s="236">
        <f>IFERROR(1-AN3/AM3,0)</f>
        <v>0</v>
      </c>
      <c r="AP3" s="235">
        <f>SUM(AP10:AP42)</f>
        <v>0</v>
      </c>
      <c r="AQ3" s="235">
        <f>IFERROR(AP3/AN3,0)</f>
        <v>0</v>
      </c>
      <c r="AR3" s="237">
        <f>SUM(AR10:AR42)</f>
        <v>0</v>
      </c>
      <c r="AS3" s="237">
        <f>SUM(AS10:AS42)</f>
        <v>0</v>
      </c>
      <c r="AT3" s="237">
        <f>SUM(AT10:AT42)</f>
        <v>0</v>
      </c>
      <c r="AU3" s="238">
        <f t="shared" ref="AU3:AZ3" si="8">SUM(AU10:AU42)</f>
        <v>0</v>
      </c>
      <c r="AV3" s="238">
        <f t="shared" si="8"/>
        <v>0</v>
      </c>
      <c r="AW3" s="238">
        <f t="shared" si="8"/>
        <v>0</v>
      </c>
      <c r="AX3" s="239">
        <f t="shared" si="8"/>
        <v>0</v>
      </c>
      <c r="AY3" s="239">
        <f t="shared" si="8"/>
        <v>0</v>
      </c>
      <c r="AZ3" s="239">
        <f t="shared" si="8"/>
        <v>0</v>
      </c>
      <c r="BA3" s="235">
        <f>IFERROR(AU3/AR3,0)</f>
        <v>0</v>
      </c>
      <c r="BB3" s="235">
        <f>IFERROR(AX3/AR3,0)</f>
        <v>0</v>
      </c>
      <c r="BF3" s="234" t="s">
        <v>85</v>
      </c>
      <c r="BG3" s="235">
        <f>SUM(BG10:BG42)</f>
        <v>2165</v>
      </c>
      <c r="BH3" s="235">
        <f>SUM(BH10:BH42)</f>
        <v>1964</v>
      </c>
      <c r="BI3" s="236">
        <f>IFERROR(1-BH3/BG3,0)</f>
        <v>9.2840646651270231E-2</v>
      </c>
      <c r="BJ3" s="235">
        <f>SUM(BJ10:BJ42)</f>
        <v>8681</v>
      </c>
      <c r="BK3" s="235">
        <f>IFERROR(BJ3/BH3,0)</f>
        <v>4.4200610997963343</v>
      </c>
      <c r="BL3" s="237">
        <f>SUM(BL10:BL42)</f>
        <v>287.5</v>
      </c>
      <c r="BM3" s="237">
        <f>SUM(BM10:BM42)</f>
        <v>287.5</v>
      </c>
      <c r="BN3" s="237">
        <f>SUM(BN10:BN42)</f>
        <v>0</v>
      </c>
      <c r="BO3" s="238">
        <f t="shared" ref="BO3:BT3" si="9">SUM(BO10:BO42)</f>
        <v>2737065.2542372881</v>
      </c>
      <c r="BP3" s="238">
        <f t="shared" si="9"/>
        <v>2737065.2542372881</v>
      </c>
      <c r="BQ3" s="238">
        <f t="shared" si="9"/>
        <v>0</v>
      </c>
      <c r="BR3" s="239">
        <f t="shared" si="9"/>
        <v>6418849.0199999996</v>
      </c>
      <c r="BS3" s="239">
        <f t="shared" si="9"/>
        <v>6418849.0199999996</v>
      </c>
      <c r="BT3" s="239">
        <f t="shared" si="9"/>
        <v>0</v>
      </c>
      <c r="BU3" s="235">
        <f>IFERROR(BO3/BL3,0)</f>
        <v>9520.2269712601319</v>
      </c>
      <c r="BV3" s="235">
        <f>IFERROR(BR3/BL3,0)</f>
        <v>22326.431373913041</v>
      </c>
      <c r="BX3" s="234" t="s">
        <v>85</v>
      </c>
      <c r="BY3" s="235">
        <f>SUM(BY10:BY42)</f>
        <v>2165</v>
      </c>
      <c r="BZ3" s="235">
        <f>SUM(BZ10:BZ42)</f>
        <v>1964</v>
      </c>
      <c r="CA3" s="236">
        <f>IFERROR(1-BZ3/BY3,0)</f>
        <v>9.2840646651270231E-2</v>
      </c>
      <c r="CB3" s="235">
        <f>SUM(CB10:CB42)</f>
        <v>8681</v>
      </c>
      <c r="CC3" s="235">
        <f>IFERROR(CB3/BZ3,0)</f>
        <v>4.4200610997963343</v>
      </c>
      <c r="CD3" s="237">
        <f>SUM(CD10:CD42)</f>
        <v>287.5</v>
      </c>
      <c r="CE3" s="237">
        <f>SUM(CE10:CE42)</f>
        <v>287.5</v>
      </c>
      <c r="CF3" s="237">
        <f>SUM(CF10:CF42)</f>
        <v>0</v>
      </c>
      <c r="CG3" s="238">
        <f t="shared" ref="CG3:CL3" si="10">SUM(CG10:CG42)</f>
        <v>2737065.2542372881</v>
      </c>
      <c r="CH3" s="238">
        <f t="shared" si="10"/>
        <v>2737065.2542372881</v>
      </c>
      <c r="CI3" s="238">
        <f t="shared" si="10"/>
        <v>0</v>
      </c>
      <c r="CJ3" s="239">
        <f t="shared" si="10"/>
        <v>6418849.0199999996</v>
      </c>
      <c r="CK3" s="239">
        <f t="shared" si="10"/>
        <v>6418849.0199999996</v>
      </c>
      <c r="CL3" s="239">
        <f t="shared" si="10"/>
        <v>0</v>
      </c>
      <c r="CM3" s="235">
        <f>IFERROR(CG3/CD3,0)</f>
        <v>9520.2269712601319</v>
      </c>
      <c r="CN3" s="235">
        <f>IFERROR(CJ3/CD3,0)</f>
        <v>22326.431373913041</v>
      </c>
      <c r="CO3" s="267">
        <f>CD3/BZ3</f>
        <v>0.14638492871690428</v>
      </c>
      <c r="CQ3" s="234" t="s">
        <v>85</v>
      </c>
      <c r="CR3" s="235">
        <f>SUM(CR10:CR42)</f>
        <v>0</v>
      </c>
      <c r="CS3" s="235">
        <f>SUM(CS10:CS42)</f>
        <v>0</v>
      </c>
      <c r="CT3" s="236">
        <f>IFERROR(1-CS3/CR3,0)</f>
        <v>0</v>
      </c>
      <c r="CU3" s="235">
        <f>SUM(CU10:CU42)</f>
        <v>0</v>
      </c>
      <c r="CV3" s="235">
        <f>IFERROR(CU3/CS3,0)</f>
        <v>0</v>
      </c>
      <c r="CW3" s="237">
        <f>SUM(CW10:CW42)</f>
        <v>0</v>
      </c>
      <c r="CX3" s="237">
        <f>SUM(CX10:CX42)</f>
        <v>0</v>
      </c>
      <c r="CY3" s="237">
        <f>SUM(CY10:CY42)</f>
        <v>0</v>
      </c>
      <c r="CZ3" s="238">
        <f t="shared" ref="CZ3:DE3" si="11">SUM(CZ10:CZ42)</f>
        <v>0</v>
      </c>
      <c r="DA3" s="238">
        <f t="shared" si="11"/>
        <v>0</v>
      </c>
      <c r="DB3" s="238">
        <f t="shared" si="11"/>
        <v>0</v>
      </c>
      <c r="DC3" s="239">
        <f t="shared" si="11"/>
        <v>0</v>
      </c>
      <c r="DD3" s="239">
        <f t="shared" si="11"/>
        <v>0</v>
      </c>
      <c r="DE3" s="239">
        <f t="shared" si="11"/>
        <v>0</v>
      </c>
      <c r="DF3" s="235">
        <f>IFERROR(CZ3/CW3,0)</f>
        <v>0</v>
      </c>
      <c r="DG3" s="235">
        <f>IFERROR(DC3/CW3,0)</f>
        <v>0</v>
      </c>
    </row>
    <row r="4" spans="1:112" s="240" customFormat="1">
      <c r="A4" s="234" t="s">
        <v>213</v>
      </c>
      <c r="B4" s="235">
        <f>+B3/$B$1</f>
        <v>137.88461538461539</v>
      </c>
      <c r="C4" s="235">
        <f>+C3/$B$1</f>
        <v>125.53846153846153</v>
      </c>
      <c r="D4" s="236">
        <f>IFERROR(1-C4/B4,0)</f>
        <v>8.9539748953974985E-2</v>
      </c>
      <c r="E4" s="235">
        <f>+E3/$B$1</f>
        <v>669.84615384615381</v>
      </c>
      <c r="F4" s="235">
        <f>IFERROR(E4/C4,0)</f>
        <v>5.3357843137254903</v>
      </c>
      <c r="G4" s="237">
        <f>+G3/$B$1</f>
        <v>23.25</v>
      </c>
      <c r="H4" s="237">
        <f>+H3/$B$1</f>
        <v>23.25</v>
      </c>
      <c r="I4" s="237">
        <f>+I3/$B$1</f>
        <v>0</v>
      </c>
      <c r="J4" s="238">
        <f t="shared" ref="J4:O4" si="12">+J3/$B$1</f>
        <v>251145.73076923078</v>
      </c>
      <c r="K4" s="238">
        <f t="shared" si="12"/>
        <v>251145.73076923078</v>
      </c>
      <c r="L4" s="238">
        <f t="shared" si="12"/>
        <v>0</v>
      </c>
      <c r="M4" s="239">
        <f t="shared" si="12"/>
        <v>655301.49173076928</v>
      </c>
      <c r="N4" s="239">
        <f t="shared" si="12"/>
        <v>655301.49173076928</v>
      </c>
      <c r="O4" s="239">
        <f t="shared" si="12"/>
        <v>0</v>
      </c>
      <c r="P4" s="235">
        <f>IFERROR(J4/G4,0)</f>
        <v>10801.966914805625</v>
      </c>
      <c r="Q4" s="235">
        <f>IFERROR(M4/G4,0)</f>
        <v>28185.010397022335</v>
      </c>
      <c r="S4" s="234" t="s">
        <v>213</v>
      </c>
      <c r="T4" s="235">
        <f>+T3/$B$1</f>
        <v>137.88461538461539</v>
      </c>
      <c r="U4" s="235">
        <f>+U3/$B$1</f>
        <v>125.53846153846153</v>
      </c>
      <c r="V4" s="236">
        <f>IFERROR(1-U4/T4,0)</f>
        <v>8.9539748953974985E-2</v>
      </c>
      <c r="W4" s="235">
        <f>+W3/$B$1</f>
        <v>669.84615384615381</v>
      </c>
      <c r="X4" s="235">
        <f>IFERROR(W4/U4,0)</f>
        <v>5.3357843137254903</v>
      </c>
      <c r="Y4" s="237">
        <f>+Y3/$B$1</f>
        <v>23.25</v>
      </c>
      <c r="Z4" s="237">
        <f>+Z3/$B$1</f>
        <v>23.25</v>
      </c>
      <c r="AA4" s="237">
        <f>+AA3/$B$1</f>
        <v>0</v>
      </c>
      <c r="AB4" s="238">
        <f t="shared" ref="AB4:AG4" si="13">+AB3/$B$1</f>
        <v>251145.73076923078</v>
      </c>
      <c r="AC4" s="238">
        <f t="shared" si="13"/>
        <v>251145.73076923078</v>
      </c>
      <c r="AD4" s="238">
        <f t="shared" si="13"/>
        <v>0</v>
      </c>
      <c r="AE4" s="239">
        <f t="shared" si="13"/>
        <v>655301.49173076928</v>
      </c>
      <c r="AF4" s="239">
        <f t="shared" si="13"/>
        <v>655301.49173076928</v>
      </c>
      <c r="AG4" s="239">
        <f t="shared" si="13"/>
        <v>0</v>
      </c>
      <c r="AH4" s="235">
        <f>IFERROR(AB4/Y4,0)</f>
        <v>10801.966914805625</v>
      </c>
      <c r="AI4" s="235">
        <f>IFERROR(AE4/Y4,0)</f>
        <v>28185.010397022335</v>
      </c>
      <c r="AJ4" s="235"/>
      <c r="AL4" s="234" t="s">
        <v>213</v>
      </c>
      <c r="AM4" s="235">
        <f>+AM3/$B$1</f>
        <v>0</v>
      </c>
      <c r="AN4" s="235">
        <f>+AN3/$B$1</f>
        <v>0</v>
      </c>
      <c r="AO4" s="236">
        <f>IFERROR(1-AN4/AM4,0)</f>
        <v>0</v>
      </c>
      <c r="AP4" s="235">
        <f>+AP3/$B$1</f>
        <v>0</v>
      </c>
      <c r="AQ4" s="235">
        <f>IFERROR(AP4/AN4,0)</f>
        <v>0</v>
      </c>
      <c r="AR4" s="237">
        <f>+AR3/$B$1</f>
        <v>0</v>
      </c>
      <c r="AS4" s="237">
        <f>+AS3/$B$1</f>
        <v>0</v>
      </c>
      <c r="AT4" s="237">
        <f>+AT3/$B$1</f>
        <v>0</v>
      </c>
      <c r="AU4" s="238">
        <f t="shared" ref="AU4:AZ4" si="14">+AU3/$B$1</f>
        <v>0</v>
      </c>
      <c r="AV4" s="238">
        <f t="shared" si="14"/>
        <v>0</v>
      </c>
      <c r="AW4" s="238">
        <f t="shared" si="14"/>
        <v>0</v>
      </c>
      <c r="AX4" s="239">
        <f t="shared" si="14"/>
        <v>0</v>
      </c>
      <c r="AY4" s="239">
        <f t="shared" si="14"/>
        <v>0</v>
      </c>
      <c r="AZ4" s="239">
        <f t="shared" si="14"/>
        <v>0</v>
      </c>
      <c r="BA4" s="235">
        <f>IFERROR(AU4/AR4,0)</f>
        <v>0</v>
      </c>
      <c r="BB4" s="235">
        <f>IFERROR(AX4/AR4,0)</f>
        <v>0</v>
      </c>
      <c r="BF4" s="234" t="s">
        <v>213</v>
      </c>
      <c r="BG4" s="235">
        <f>+BG3/$B$1</f>
        <v>83.269230769230774</v>
      </c>
      <c r="BH4" s="235">
        <f>+BH3/$B$1</f>
        <v>75.538461538461533</v>
      </c>
      <c r="BI4" s="236">
        <f>IFERROR(1-BH4/BG4,0)</f>
        <v>9.2840646651270342E-2</v>
      </c>
      <c r="BJ4" s="235">
        <f>+BJ3/$B$1</f>
        <v>333.88461538461536</v>
      </c>
      <c r="BK4" s="235">
        <f>IFERROR(BJ4/BH4,0)</f>
        <v>4.4200610997963343</v>
      </c>
      <c r="BL4" s="237">
        <f>+BL3/$B$1</f>
        <v>11.057692307692308</v>
      </c>
      <c r="BM4" s="237">
        <f>+BM3/$B$1</f>
        <v>11.057692307692308</v>
      </c>
      <c r="BN4" s="237">
        <f>+BN3/$B$1</f>
        <v>0</v>
      </c>
      <c r="BO4" s="238">
        <f t="shared" ref="BO4:BT4" si="15">+BO3/$B$1</f>
        <v>105271.74054758801</v>
      </c>
      <c r="BP4" s="238">
        <f t="shared" si="15"/>
        <v>105271.74054758801</v>
      </c>
      <c r="BQ4" s="238">
        <f t="shared" si="15"/>
        <v>0</v>
      </c>
      <c r="BR4" s="239">
        <f t="shared" si="15"/>
        <v>246878.80846153846</v>
      </c>
      <c r="BS4" s="239">
        <f t="shared" si="15"/>
        <v>246878.80846153846</v>
      </c>
      <c r="BT4" s="239">
        <f t="shared" si="15"/>
        <v>0</v>
      </c>
      <c r="BU4" s="235">
        <f>IFERROR(BO4/BL4,0)</f>
        <v>9520.2269712601319</v>
      </c>
      <c r="BV4" s="235">
        <f>IFERROR(BR4/BL4,0)</f>
        <v>22326.431373913041</v>
      </c>
      <c r="BX4" s="234" t="s">
        <v>213</v>
      </c>
      <c r="BY4" s="235">
        <f>+BY3/$B$1</f>
        <v>83.269230769230774</v>
      </c>
      <c r="BZ4" s="235">
        <f>+BZ3/$B$1</f>
        <v>75.538461538461533</v>
      </c>
      <c r="CA4" s="236">
        <f>IFERROR(1-BZ4/BY4,0)</f>
        <v>9.2840646651270342E-2</v>
      </c>
      <c r="CB4" s="235">
        <f>+CB3/$B$1</f>
        <v>333.88461538461536</v>
      </c>
      <c r="CC4" s="235">
        <f>IFERROR(CB4/BZ4,0)</f>
        <v>4.4200610997963343</v>
      </c>
      <c r="CD4" s="237">
        <f>+CD3/$B$1</f>
        <v>11.057692307692308</v>
      </c>
      <c r="CE4" s="237">
        <f>+CE3/$B$1</f>
        <v>11.057692307692308</v>
      </c>
      <c r="CF4" s="237">
        <f>+CF3/$B$1</f>
        <v>0</v>
      </c>
      <c r="CG4" s="238">
        <f t="shared" ref="CG4:CL4" si="16">+CG3/$B$1</f>
        <v>105271.74054758801</v>
      </c>
      <c r="CH4" s="238">
        <f t="shared" si="16"/>
        <v>105271.74054758801</v>
      </c>
      <c r="CI4" s="238">
        <f t="shared" si="16"/>
        <v>0</v>
      </c>
      <c r="CJ4" s="239">
        <f t="shared" si="16"/>
        <v>246878.80846153846</v>
      </c>
      <c r="CK4" s="239">
        <f t="shared" si="16"/>
        <v>246878.80846153846</v>
      </c>
      <c r="CL4" s="239">
        <f t="shared" si="16"/>
        <v>0</v>
      </c>
      <c r="CM4" s="235">
        <f>IFERROR(CG4/CD4,0)</f>
        <v>9520.2269712601319</v>
      </c>
      <c r="CN4" s="235">
        <f>IFERROR(CJ4/CD4,0)</f>
        <v>22326.431373913041</v>
      </c>
      <c r="CO4" s="235"/>
      <c r="CQ4" s="234" t="s">
        <v>213</v>
      </c>
      <c r="CR4" s="235">
        <f>+CR3/$B$1</f>
        <v>0</v>
      </c>
      <c r="CS4" s="235">
        <f>+CS3/$B$1</f>
        <v>0</v>
      </c>
      <c r="CT4" s="236">
        <f>IFERROR(1-CS4/CR4,0)</f>
        <v>0</v>
      </c>
      <c r="CU4" s="235">
        <f>+CU3/$B$1</f>
        <v>0</v>
      </c>
      <c r="CV4" s="235">
        <f>IFERROR(CU4/CS4,0)</f>
        <v>0</v>
      </c>
      <c r="CW4" s="237">
        <f>+CW3/$B$1</f>
        <v>0</v>
      </c>
      <c r="CX4" s="237">
        <f>+CX3/$B$1</f>
        <v>0</v>
      </c>
      <c r="CY4" s="237">
        <f>+CY3/$B$1</f>
        <v>0</v>
      </c>
      <c r="CZ4" s="238">
        <f t="shared" ref="CZ4:DE4" si="17">+CZ3/$B$1</f>
        <v>0</v>
      </c>
      <c r="DA4" s="238">
        <f t="shared" si="17"/>
        <v>0</v>
      </c>
      <c r="DB4" s="238">
        <f t="shared" si="17"/>
        <v>0</v>
      </c>
      <c r="DC4" s="239">
        <f t="shared" si="17"/>
        <v>0</v>
      </c>
      <c r="DD4" s="239">
        <f t="shared" si="17"/>
        <v>0</v>
      </c>
      <c r="DE4" s="239">
        <f t="shared" si="17"/>
        <v>0</v>
      </c>
      <c r="DF4" s="235">
        <f>IFERROR(CZ4/CW4,0)</f>
        <v>0</v>
      </c>
      <c r="DG4" s="235">
        <f>IFERROR(DC4/CW4,0)</f>
        <v>0</v>
      </c>
    </row>
    <row r="5" spans="1:112" s="240" customFormat="1">
      <c r="A5" s="241"/>
      <c r="B5" s="242"/>
      <c r="C5" s="242"/>
      <c r="D5" s="242"/>
      <c r="E5" s="242"/>
      <c r="F5" s="242"/>
      <c r="G5" s="242"/>
      <c r="H5" s="242"/>
      <c r="I5" s="242"/>
      <c r="J5" s="242"/>
      <c r="K5" s="242"/>
      <c r="L5" s="242"/>
      <c r="M5" s="242"/>
      <c r="N5" s="242"/>
      <c r="O5" s="242"/>
      <c r="P5" s="242"/>
      <c r="Q5" s="242"/>
      <c r="S5" s="241"/>
      <c r="T5" s="242"/>
      <c r="U5" s="242"/>
      <c r="V5" s="242"/>
      <c r="W5" s="242"/>
      <c r="X5" s="242"/>
      <c r="Y5" s="242"/>
      <c r="Z5" s="242"/>
      <c r="AA5" s="242"/>
      <c r="AB5" s="242"/>
      <c r="AC5" s="242"/>
      <c r="AD5" s="242"/>
      <c r="AE5" s="242"/>
      <c r="AF5" s="242"/>
      <c r="AG5" s="242"/>
      <c r="AH5" s="242"/>
      <c r="AI5" s="242"/>
      <c r="AJ5" s="242"/>
      <c r="AL5" s="241"/>
      <c r="AM5" s="242"/>
      <c r="AN5" s="242"/>
      <c r="AO5" s="242"/>
      <c r="AP5" s="242"/>
      <c r="AQ5" s="242"/>
      <c r="AR5" s="242"/>
      <c r="AS5" s="242"/>
      <c r="AT5" s="242"/>
      <c r="AU5" s="242"/>
      <c r="AV5" s="242"/>
      <c r="AW5" s="242"/>
      <c r="AX5" s="242"/>
      <c r="AY5" s="242"/>
      <c r="AZ5" s="242"/>
      <c r="BA5" s="242"/>
      <c r="BB5" s="242"/>
      <c r="BF5" s="241"/>
      <c r="BG5" s="242"/>
      <c r="BH5" s="242"/>
      <c r="BI5" s="242"/>
      <c r="BJ5" s="242"/>
      <c r="BK5" s="242"/>
      <c r="BL5" s="242"/>
      <c r="BM5" s="242"/>
      <c r="BN5" s="242"/>
      <c r="BO5" s="242"/>
      <c r="BP5" s="242"/>
      <c r="BQ5" s="242"/>
      <c r="BR5" s="242"/>
      <c r="BS5" s="242"/>
      <c r="BT5" s="242"/>
      <c r="BU5" s="242"/>
      <c r="BV5" s="242"/>
      <c r="BX5" s="241"/>
      <c r="BY5" s="242"/>
      <c r="BZ5" s="242"/>
      <c r="CA5" s="242"/>
      <c r="CB5" s="242"/>
      <c r="CC5" s="242"/>
      <c r="CD5" s="242"/>
      <c r="CE5" s="242"/>
      <c r="CF5" s="242"/>
      <c r="CG5" s="242"/>
      <c r="CH5" s="242"/>
      <c r="CI5" s="242"/>
      <c r="CJ5" s="242"/>
      <c r="CK5" s="242"/>
      <c r="CL5" s="242"/>
      <c r="CM5" s="242"/>
      <c r="CN5" s="242"/>
      <c r="CO5" s="242"/>
      <c r="CQ5" s="241"/>
      <c r="CR5" s="242"/>
      <c r="CS5" s="242"/>
      <c r="CT5" s="242"/>
      <c r="CU5" s="242"/>
      <c r="CV5" s="242"/>
      <c r="CW5" s="242"/>
      <c r="CX5" s="242"/>
      <c r="CY5" s="242"/>
      <c r="CZ5" s="242"/>
      <c r="DA5" s="242"/>
      <c r="DB5" s="242"/>
      <c r="DC5" s="242"/>
      <c r="DD5" s="242"/>
      <c r="DE5" s="242"/>
      <c r="DF5" s="242"/>
      <c r="DG5" s="242"/>
    </row>
    <row r="6" spans="1:112" s="240" customFormat="1">
      <c r="A6" s="241"/>
      <c r="B6" s="242"/>
      <c r="C6" s="242"/>
      <c r="D6" s="242"/>
      <c r="E6" s="242"/>
      <c r="F6" s="242"/>
      <c r="G6" s="242"/>
      <c r="H6" s="242"/>
      <c r="I6" s="242"/>
      <c r="J6" s="242"/>
      <c r="K6" s="242"/>
      <c r="L6" s="242"/>
      <c r="M6" s="243"/>
      <c r="N6" s="242"/>
      <c r="O6" s="242"/>
      <c r="P6" s="242"/>
      <c r="Q6" s="242"/>
      <c r="S6" s="241"/>
      <c r="T6" s="242"/>
      <c r="U6" s="242"/>
      <c r="V6" s="242"/>
      <c r="W6" s="242"/>
      <c r="X6" s="242"/>
      <c r="Y6" s="242"/>
      <c r="Z6" s="242"/>
      <c r="AA6" s="242"/>
      <c r="AB6" s="242"/>
      <c r="AC6" s="242"/>
      <c r="AD6" s="242"/>
      <c r="AE6" s="242"/>
      <c r="AF6" s="242"/>
      <c r="AG6" s="242"/>
      <c r="AH6" s="242"/>
      <c r="AI6" s="242"/>
      <c r="AJ6" s="242"/>
      <c r="AL6" s="241"/>
      <c r="AM6" s="242"/>
      <c r="AN6" s="242"/>
      <c r="AO6" s="242"/>
      <c r="AP6" s="242"/>
      <c r="AQ6" s="242"/>
      <c r="AR6" s="242"/>
      <c r="AS6" s="242"/>
      <c r="AT6" s="242"/>
      <c r="AU6" s="242"/>
      <c r="AV6" s="242"/>
      <c r="AW6" s="242"/>
      <c r="AX6" s="242"/>
      <c r="AY6" s="242"/>
      <c r="AZ6" s="242"/>
      <c r="BA6" s="242"/>
      <c r="BB6" s="242"/>
      <c r="BF6" s="241"/>
      <c r="BG6" s="242"/>
      <c r="BH6" s="242"/>
      <c r="BI6" s="242"/>
      <c r="BJ6" s="242"/>
      <c r="BK6" s="242"/>
      <c r="BL6" s="242"/>
      <c r="BM6" s="242"/>
      <c r="BN6" s="242"/>
      <c r="BO6" s="242"/>
      <c r="BP6" s="242"/>
      <c r="BQ6" s="242"/>
      <c r="BR6" s="243"/>
      <c r="BS6" s="242"/>
      <c r="BT6" s="242"/>
      <c r="BU6" s="242"/>
      <c r="BV6" s="242"/>
      <c r="BX6" s="241"/>
      <c r="BY6" s="242"/>
      <c r="BZ6" s="242"/>
      <c r="CA6" s="242"/>
      <c r="CB6" s="242"/>
      <c r="CC6" s="242"/>
      <c r="CD6" s="242"/>
      <c r="CE6" s="242"/>
      <c r="CF6" s="242"/>
      <c r="CG6" s="242"/>
      <c r="CH6" s="242"/>
      <c r="CI6" s="242"/>
      <c r="CJ6" s="242"/>
      <c r="CK6" s="242"/>
      <c r="CL6" s="242"/>
      <c r="CM6" s="242"/>
      <c r="CN6" s="242"/>
      <c r="CO6" s="242"/>
      <c r="CQ6" s="241"/>
      <c r="CR6" s="242"/>
      <c r="CS6" s="242"/>
      <c r="CT6" s="242"/>
      <c r="CU6" s="242"/>
      <c r="CV6" s="242"/>
      <c r="CW6" s="242"/>
      <c r="CX6" s="242"/>
      <c r="CY6" s="242"/>
      <c r="CZ6" s="242"/>
      <c r="DA6" s="242"/>
      <c r="DB6" s="242"/>
      <c r="DC6" s="242"/>
      <c r="DD6" s="242"/>
      <c r="DE6" s="242"/>
      <c r="DF6" s="242"/>
      <c r="DG6" s="242"/>
    </row>
    <row r="7" spans="1:112">
      <c r="A7" s="244"/>
      <c r="G7" s="244">
        <v>1</v>
      </c>
      <c r="BL7" s="244">
        <v>1</v>
      </c>
    </row>
    <row r="8" spans="1:112" s="228" customFormat="1" ht="18.75">
      <c r="A8" s="245"/>
      <c r="B8" s="246" t="s">
        <v>85</v>
      </c>
      <c r="C8" s="246"/>
      <c r="D8" s="246"/>
      <c r="E8" s="246"/>
      <c r="F8" s="246"/>
      <c r="G8" s="246"/>
      <c r="H8" s="246"/>
      <c r="I8" s="246"/>
      <c r="J8" s="246"/>
      <c r="K8" s="246"/>
      <c r="L8" s="246"/>
      <c r="M8" s="246"/>
      <c r="N8" s="246"/>
      <c r="O8" s="246"/>
      <c r="P8" s="246"/>
      <c r="Q8" s="246"/>
      <c r="S8" s="245"/>
      <c r="T8" s="246" t="s">
        <v>194</v>
      </c>
      <c r="U8" s="246"/>
      <c r="V8" s="246"/>
      <c r="W8" s="246"/>
      <c r="X8" s="246"/>
      <c r="Y8" s="246"/>
      <c r="Z8" s="246"/>
      <c r="AA8" s="246"/>
      <c r="AB8" s="246"/>
      <c r="AC8" s="246"/>
      <c r="AD8" s="246"/>
      <c r="AE8" s="246"/>
      <c r="AF8" s="246"/>
      <c r="AG8" s="246"/>
      <c r="AH8" s="246"/>
      <c r="AI8" s="246"/>
      <c r="AJ8" s="246"/>
      <c r="AL8" s="245"/>
      <c r="AM8" s="246" t="s">
        <v>76</v>
      </c>
      <c r="AN8" s="246"/>
      <c r="AO8" s="246"/>
      <c r="AP8" s="246"/>
      <c r="AQ8" s="246"/>
      <c r="AR8" s="246"/>
      <c r="AS8" s="246"/>
      <c r="AT8" s="246"/>
      <c r="AU8" s="246"/>
      <c r="AV8" s="246"/>
      <c r="AW8" s="246"/>
      <c r="AX8" s="246"/>
      <c r="AY8" s="246"/>
      <c r="AZ8" s="246"/>
      <c r="BA8" s="246"/>
      <c r="BB8" s="246"/>
      <c r="BF8" s="245"/>
      <c r="BG8" s="246" t="s">
        <v>85</v>
      </c>
      <c r="BH8" s="246"/>
      <c r="BI8" s="246"/>
      <c r="BJ8" s="246"/>
      <c r="BK8" s="246"/>
      <c r="BL8" s="246"/>
      <c r="BM8" s="246"/>
      <c r="BN8" s="246"/>
      <c r="BO8" s="246"/>
      <c r="BP8" s="246"/>
      <c r="BQ8" s="246"/>
      <c r="BR8" s="246"/>
      <c r="BS8" s="246"/>
      <c r="BT8" s="246"/>
      <c r="BU8" s="246"/>
      <c r="BV8" s="246"/>
      <c r="BX8" s="245"/>
      <c r="BY8" s="246" t="s">
        <v>194</v>
      </c>
      <c r="BZ8" s="246"/>
      <c r="CA8" s="246"/>
      <c r="CB8" s="246"/>
      <c r="CC8" s="246"/>
      <c r="CD8" s="246"/>
      <c r="CE8" s="246"/>
      <c r="CF8" s="246"/>
      <c r="CG8" s="246"/>
      <c r="CH8" s="246"/>
      <c r="CI8" s="246"/>
      <c r="CJ8" s="246"/>
      <c r="CK8" s="246"/>
      <c r="CL8" s="246"/>
      <c r="CM8" s="246"/>
      <c r="CN8" s="246"/>
      <c r="CO8" s="246"/>
      <c r="CQ8" s="245"/>
      <c r="CR8" s="246" t="s">
        <v>76</v>
      </c>
      <c r="CS8" s="246"/>
      <c r="CT8" s="246"/>
      <c r="CU8" s="246"/>
      <c r="CV8" s="246"/>
      <c r="CW8" s="246"/>
      <c r="CX8" s="246"/>
      <c r="CY8" s="246"/>
      <c r="CZ8" s="246"/>
      <c r="DA8" s="246"/>
      <c r="DB8" s="246"/>
      <c r="DC8" s="246"/>
      <c r="DD8" s="246"/>
      <c r="DE8" s="246"/>
      <c r="DF8" s="246"/>
      <c r="DG8" s="246"/>
    </row>
    <row r="9" spans="1:112" s="248" customFormat="1" ht="51">
      <c r="A9" s="247" t="s">
        <v>9</v>
      </c>
      <c r="B9" s="230" t="s">
        <v>198</v>
      </c>
      <c r="C9" s="230" t="s">
        <v>199</v>
      </c>
      <c r="D9" s="230" t="s">
        <v>32</v>
      </c>
      <c r="E9" s="230" t="s">
        <v>200</v>
      </c>
      <c r="F9" s="230" t="s">
        <v>201</v>
      </c>
      <c r="G9" s="231" t="s">
        <v>202</v>
      </c>
      <c r="H9" s="231" t="s">
        <v>203</v>
      </c>
      <c r="I9" s="231" t="s">
        <v>204</v>
      </c>
      <c r="J9" s="232" t="s">
        <v>205</v>
      </c>
      <c r="K9" s="232" t="s">
        <v>206</v>
      </c>
      <c r="L9" s="232" t="s">
        <v>207</v>
      </c>
      <c r="M9" s="233" t="s">
        <v>208</v>
      </c>
      <c r="N9" s="233" t="s">
        <v>209</v>
      </c>
      <c r="O9" s="233" t="s">
        <v>210</v>
      </c>
      <c r="P9" s="230" t="s">
        <v>211</v>
      </c>
      <c r="Q9" s="230" t="s">
        <v>212</v>
      </c>
      <c r="S9" s="247" t="s">
        <v>9</v>
      </c>
      <c r="T9" s="230" t="s">
        <v>198</v>
      </c>
      <c r="U9" s="230" t="s">
        <v>199</v>
      </c>
      <c r="V9" s="230" t="s">
        <v>32</v>
      </c>
      <c r="W9" s="230" t="s">
        <v>200</v>
      </c>
      <c r="X9" s="230" t="s">
        <v>201</v>
      </c>
      <c r="Y9" s="231" t="s">
        <v>202</v>
      </c>
      <c r="Z9" s="231" t="s">
        <v>203</v>
      </c>
      <c r="AA9" s="231" t="s">
        <v>204</v>
      </c>
      <c r="AB9" s="232" t="s">
        <v>205</v>
      </c>
      <c r="AC9" s="232" t="s">
        <v>206</v>
      </c>
      <c r="AD9" s="232" t="s">
        <v>207</v>
      </c>
      <c r="AE9" s="233" t="s">
        <v>208</v>
      </c>
      <c r="AF9" s="233" t="s">
        <v>209</v>
      </c>
      <c r="AG9" s="233" t="s">
        <v>210</v>
      </c>
      <c r="AH9" s="230" t="s">
        <v>211</v>
      </c>
      <c r="AI9" s="230" t="s">
        <v>212</v>
      </c>
      <c r="AJ9" s="230"/>
      <c r="AL9" s="247" t="s">
        <v>9</v>
      </c>
      <c r="AM9" s="230" t="s">
        <v>198</v>
      </c>
      <c r="AN9" s="230" t="s">
        <v>199</v>
      </c>
      <c r="AO9" s="230" t="s">
        <v>32</v>
      </c>
      <c r="AP9" s="230" t="s">
        <v>200</v>
      </c>
      <c r="AQ9" s="230" t="s">
        <v>201</v>
      </c>
      <c r="AR9" s="231" t="s">
        <v>202</v>
      </c>
      <c r="AS9" s="231" t="s">
        <v>203</v>
      </c>
      <c r="AT9" s="231" t="s">
        <v>204</v>
      </c>
      <c r="AU9" s="232" t="s">
        <v>205</v>
      </c>
      <c r="AV9" s="232" t="s">
        <v>206</v>
      </c>
      <c r="AW9" s="232" t="s">
        <v>207</v>
      </c>
      <c r="AX9" s="233" t="s">
        <v>208</v>
      </c>
      <c r="AY9" s="233" t="s">
        <v>209</v>
      </c>
      <c r="AZ9" s="233" t="s">
        <v>210</v>
      </c>
      <c r="BA9" s="230" t="s">
        <v>211</v>
      </c>
      <c r="BB9" s="230" t="s">
        <v>212</v>
      </c>
      <c r="BF9" s="247" t="s">
        <v>9</v>
      </c>
      <c r="BG9" s="230" t="s">
        <v>198</v>
      </c>
      <c r="BH9" s="230" t="s">
        <v>199</v>
      </c>
      <c r="BI9" s="230" t="s">
        <v>32</v>
      </c>
      <c r="BJ9" s="230" t="s">
        <v>200</v>
      </c>
      <c r="BK9" s="230" t="s">
        <v>201</v>
      </c>
      <c r="BL9" s="231" t="s">
        <v>202</v>
      </c>
      <c r="BM9" s="231" t="s">
        <v>203</v>
      </c>
      <c r="BN9" s="231" t="s">
        <v>204</v>
      </c>
      <c r="BO9" s="232" t="s">
        <v>205</v>
      </c>
      <c r="BP9" s="232" t="s">
        <v>206</v>
      </c>
      <c r="BQ9" s="232" t="s">
        <v>207</v>
      </c>
      <c r="BR9" s="233" t="s">
        <v>208</v>
      </c>
      <c r="BS9" s="233" t="s">
        <v>209</v>
      </c>
      <c r="BT9" s="233" t="s">
        <v>210</v>
      </c>
      <c r="BU9" s="230" t="s">
        <v>211</v>
      </c>
      <c r="BV9" s="230" t="s">
        <v>212</v>
      </c>
      <c r="BX9" s="247" t="s">
        <v>9</v>
      </c>
      <c r="BY9" s="230" t="s">
        <v>198</v>
      </c>
      <c r="BZ9" s="230" t="s">
        <v>199</v>
      </c>
      <c r="CA9" s="230" t="s">
        <v>32</v>
      </c>
      <c r="CB9" s="230" t="s">
        <v>200</v>
      </c>
      <c r="CC9" s="230" t="s">
        <v>201</v>
      </c>
      <c r="CD9" s="231" t="s">
        <v>202</v>
      </c>
      <c r="CE9" s="231" t="s">
        <v>203</v>
      </c>
      <c r="CF9" s="231" t="s">
        <v>204</v>
      </c>
      <c r="CG9" s="232" t="s">
        <v>205</v>
      </c>
      <c r="CH9" s="232" t="s">
        <v>206</v>
      </c>
      <c r="CI9" s="232" t="s">
        <v>207</v>
      </c>
      <c r="CJ9" s="233" t="s">
        <v>208</v>
      </c>
      <c r="CK9" s="233" t="s">
        <v>209</v>
      </c>
      <c r="CL9" s="233" t="s">
        <v>210</v>
      </c>
      <c r="CM9" s="230" t="s">
        <v>211</v>
      </c>
      <c r="CN9" s="230" t="s">
        <v>212</v>
      </c>
      <c r="CO9" s="230"/>
      <c r="CQ9" s="247" t="s">
        <v>9</v>
      </c>
      <c r="CR9" s="230" t="s">
        <v>198</v>
      </c>
      <c r="CS9" s="230" t="s">
        <v>199</v>
      </c>
      <c r="CT9" s="230" t="s">
        <v>32</v>
      </c>
      <c r="CU9" s="230" t="s">
        <v>200</v>
      </c>
      <c r="CV9" s="230" t="s">
        <v>201</v>
      </c>
      <c r="CW9" s="231" t="s">
        <v>202</v>
      </c>
      <c r="CX9" s="231" t="s">
        <v>203</v>
      </c>
      <c r="CY9" s="231" t="s">
        <v>204</v>
      </c>
      <c r="CZ9" s="232" t="s">
        <v>205</v>
      </c>
      <c r="DA9" s="232" t="s">
        <v>206</v>
      </c>
      <c r="DB9" s="232" t="s">
        <v>207</v>
      </c>
      <c r="DC9" s="233" t="s">
        <v>208</v>
      </c>
      <c r="DD9" s="233" t="s">
        <v>209</v>
      </c>
      <c r="DE9" s="233" t="s">
        <v>210</v>
      </c>
      <c r="DF9" s="230" t="s">
        <v>211</v>
      </c>
      <c r="DG9" s="230" t="s">
        <v>212</v>
      </c>
    </row>
    <row r="10" spans="1:112">
      <c r="A10" s="249">
        <v>45444</v>
      </c>
      <c r="B10" s="250">
        <f>+T10+AM10</f>
        <v>164</v>
      </c>
      <c r="C10" s="250">
        <f>+U10+AN10</f>
        <v>140</v>
      </c>
      <c r="D10" s="251">
        <f>IFERROR(1-C10/B10,0)</f>
        <v>0.14634146341463417</v>
      </c>
      <c r="E10" s="250">
        <f t="shared" ref="E10:E25" si="18">+W10+AP10</f>
        <v>822</v>
      </c>
      <c r="F10" s="250">
        <f t="shared" ref="F10:F25" si="19">+X10+AQ10</f>
        <v>5.871428571428571</v>
      </c>
      <c r="G10" s="237">
        <f t="shared" ref="G10:G16" si="20">+Y10+AR10</f>
        <v>11</v>
      </c>
      <c r="H10" s="237">
        <f t="shared" ref="H10:H40" si="21">+Z10+AS10</f>
        <v>11</v>
      </c>
      <c r="I10" s="237">
        <f t="shared" ref="I10:I25" si="22">+AA10+AT10</f>
        <v>0</v>
      </c>
      <c r="J10" s="238">
        <f t="shared" ref="J10:J25" si="23">+AB10+AU10</f>
        <v>79598</v>
      </c>
      <c r="K10" s="238">
        <f t="shared" ref="K10:K25" si="24">+AC10+AV10</f>
        <v>79598</v>
      </c>
      <c r="L10" s="238">
        <f t="shared" ref="L10:L25" si="25">+AD10+AW10</f>
        <v>0</v>
      </c>
      <c r="M10" s="239">
        <f t="shared" ref="M10:M24" si="26">+AE10+AX10</f>
        <v>249562</v>
      </c>
      <c r="N10" s="239">
        <f t="shared" ref="N10:N24" si="27">+AF10+AY10</f>
        <v>249562</v>
      </c>
      <c r="O10" s="239">
        <f t="shared" ref="O10:O25" si="28">+AG10+AZ10</f>
        <v>0</v>
      </c>
      <c r="P10" s="250">
        <f>IFERROR(J10/G10,0)</f>
        <v>7236.181818181818</v>
      </c>
      <c r="Q10" s="250">
        <f>IFERROR(M10/G10,0)</f>
        <v>22687.454545454544</v>
      </c>
      <c r="S10" s="249">
        <f>+A10</f>
        <v>45444</v>
      </c>
      <c r="T10" s="252">
        <v>164</v>
      </c>
      <c r="U10" s="252">
        <v>140</v>
      </c>
      <c r="V10" s="253">
        <f>IFERROR(1-U10/T10,0)</f>
        <v>0.14634146341463417</v>
      </c>
      <c r="W10" s="252">
        <v>822</v>
      </c>
      <c r="X10" s="252">
        <f t="shared" ref="X10:X22" si="29">IFERROR(W10/U10,0)</f>
        <v>5.871428571428571</v>
      </c>
      <c r="Y10" s="237">
        <v>11</v>
      </c>
      <c r="Z10" s="237">
        <f t="shared" ref="Z10:Z16" si="30">+Y10-AA10</f>
        <v>11</v>
      </c>
      <c r="AA10" s="237">
        <v>0</v>
      </c>
      <c r="AB10" s="238">
        <v>79598</v>
      </c>
      <c r="AC10" s="238">
        <f>+AB10-AD10</f>
        <v>79598</v>
      </c>
      <c r="AD10" s="238">
        <v>0</v>
      </c>
      <c r="AE10" s="239">
        <v>249562</v>
      </c>
      <c r="AF10" s="239">
        <f>+AE10-AG10</f>
        <v>249562</v>
      </c>
      <c r="AG10" s="239">
        <v>0</v>
      </c>
      <c r="AH10" s="252">
        <f t="shared" ref="AH10:AH16" si="31">IFERROR(AB10/Y10,0)</f>
        <v>7236.181818181818</v>
      </c>
      <c r="AI10" s="252">
        <f t="shared" ref="AI10:AI16" si="32">IFERROR(AE10/Y10,0)</f>
        <v>22687.454545454544</v>
      </c>
      <c r="AJ10" s="266">
        <f t="shared" ref="AJ10:AJ16" si="33">Y10/U10</f>
        <v>7.857142857142857E-2</v>
      </c>
      <c r="AL10" s="249">
        <f>+S10</f>
        <v>45444</v>
      </c>
      <c r="AM10" s="254"/>
      <c r="AN10" s="254"/>
      <c r="AO10" s="255"/>
      <c r="AP10" s="254"/>
      <c r="AQ10" s="254"/>
      <c r="AR10" s="237"/>
      <c r="AS10" s="237"/>
      <c r="AT10" s="237"/>
      <c r="AU10" s="238"/>
      <c r="AV10" s="238"/>
      <c r="AW10" s="238"/>
      <c r="AX10" s="239"/>
      <c r="AY10" s="239"/>
      <c r="AZ10" s="239"/>
      <c r="BA10" s="254"/>
      <c r="BB10" s="254"/>
      <c r="BC10" s="244">
        <f>IF(W10&gt;0,1,0)</f>
        <v>1</v>
      </c>
      <c r="BF10" s="249">
        <v>43314</v>
      </c>
      <c r="BG10" s="250">
        <f>+BY10+CR10</f>
        <v>199</v>
      </c>
      <c r="BH10" s="250">
        <f>+BZ10+CS10</f>
        <v>182</v>
      </c>
      <c r="BI10" s="251">
        <f>IFERROR(1-BH10/BG10,0)</f>
        <v>8.5427135678391997E-2</v>
      </c>
      <c r="BJ10" s="250">
        <f t="shared" ref="BJ10:BJ42" si="34">+CB10+CU10</f>
        <v>807</v>
      </c>
      <c r="BK10" s="250">
        <f t="shared" ref="BK10:BK42" si="35">+CC10+CV10</f>
        <v>0</v>
      </c>
      <c r="BL10" s="237">
        <f t="shared" ref="BL10:BL42" si="36">+CD10+CW10</f>
        <v>27</v>
      </c>
      <c r="BM10" s="237">
        <f t="shared" ref="BM10:BM42" si="37">+CE10+CX10</f>
        <v>27</v>
      </c>
      <c r="BN10" s="237">
        <f t="shared" ref="BN10:BN25" si="38">+CF10+CY10</f>
        <v>0</v>
      </c>
      <c r="BO10" s="238">
        <f t="shared" ref="BO10:BO25" si="39">+CG10+CZ10</f>
        <v>266205.50847457629</v>
      </c>
      <c r="BP10" s="238">
        <f t="shared" ref="BP10:BP42" si="40">+CH10+DA10</f>
        <v>266205.50847457629</v>
      </c>
      <c r="BQ10" s="238">
        <f t="shared" ref="BQ10:BQ42" si="41">+CI10+DB10</f>
        <v>0</v>
      </c>
      <c r="BR10" s="239">
        <f t="shared" ref="BR10:BR42" si="42">+CJ10+DC10</f>
        <v>523675.07000000007</v>
      </c>
      <c r="BS10" s="239">
        <f t="shared" ref="BS10:BS42" si="43">+CK10+DD10</f>
        <v>523675.07000000007</v>
      </c>
      <c r="BT10" s="239">
        <f t="shared" ref="BT10:BT42" si="44">+CL10+DE10</f>
        <v>0</v>
      </c>
      <c r="BU10" s="250">
        <f>IFERROR(BO10/BL10,0)</f>
        <v>9859.4632768361589</v>
      </c>
      <c r="BV10" s="250">
        <f>IFERROR(BR10/BL10,0)</f>
        <v>19395.372962962967</v>
      </c>
      <c r="BX10" s="249">
        <f>+BF10</f>
        <v>43314</v>
      </c>
      <c r="BY10" s="252">
        <v>199</v>
      </c>
      <c r="BZ10" s="252">
        <v>182</v>
      </c>
      <c r="CA10" s="253">
        <f>IFERROR(1-BZ10/BY10,0)</f>
        <v>8.5427135678391997E-2</v>
      </c>
      <c r="CB10" s="252">
        <v>807</v>
      </c>
      <c r="CC10" s="252">
        <f t="shared" ref="CC10:CC22" si="45">IFERROR(CC9/CC7,0)</f>
        <v>0</v>
      </c>
      <c r="CD10" s="237">
        <v>27</v>
      </c>
      <c r="CE10" s="237">
        <f>+CD10-CF10</f>
        <v>27</v>
      </c>
      <c r="CF10" s="237">
        <v>0</v>
      </c>
      <c r="CG10" s="238">
        <v>266205.50847457629</v>
      </c>
      <c r="CH10" s="238">
        <f>+CG10-CI10</f>
        <v>266205.50847457629</v>
      </c>
      <c r="CI10" s="238">
        <v>0</v>
      </c>
      <c r="CJ10" s="239">
        <v>523675.07000000007</v>
      </c>
      <c r="CK10" s="239">
        <f>+CJ10-CL10</f>
        <v>523675.07000000007</v>
      </c>
      <c r="CL10" s="239">
        <v>0</v>
      </c>
      <c r="CM10" s="252">
        <f>IFERROR(CG10/CD10,0)</f>
        <v>9859.4632768361589</v>
      </c>
      <c r="CN10" s="252">
        <f>IFERROR(CJ10/CD10,0)</f>
        <v>19395.372962962967</v>
      </c>
      <c r="CO10" s="266">
        <f>CD10/BZ10</f>
        <v>0.14835164835164835</v>
      </c>
      <c r="CQ10" s="249">
        <f>+BX10</f>
        <v>43314</v>
      </c>
      <c r="CR10" s="254"/>
      <c r="CS10" s="254"/>
      <c r="CT10" s="255"/>
      <c r="CU10" s="254"/>
      <c r="CV10" s="254"/>
      <c r="CW10" s="237"/>
      <c r="CX10" s="237"/>
      <c r="CY10" s="237"/>
      <c r="CZ10" s="238"/>
      <c r="DA10" s="238"/>
      <c r="DB10" s="238"/>
      <c r="DC10" s="239"/>
      <c r="DD10" s="239"/>
      <c r="DE10" s="239"/>
      <c r="DF10" s="254"/>
      <c r="DG10" s="254"/>
      <c r="DH10" s="244">
        <f>IF(CB10&gt;0,1,0)</f>
        <v>1</v>
      </c>
    </row>
    <row r="11" spans="1:112">
      <c r="A11" s="249">
        <f>+A10+1</f>
        <v>45445</v>
      </c>
      <c r="B11" s="250">
        <f t="shared" ref="B11:B47" si="46">+T11+AM11</f>
        <v>164</v>
      </c>
      <c r="C11" s="250">
        <f t="shared" ref="C11:C25" si="47">+U11+AN11</f>
        <v>135</v>
      </c>
      <c r="D11" s="251">
        <f t="shared" ref="D11:D25" si="48">IFERROR(1-C11/B11,0)</f>
        <v>0.17682926829268297</v>
      </c>
      <c r="E11" s="250">
        <f t="shared" si="18"/>
        <v>775</v>
      </c>
      <c r="F11" s="250">
        <f t="shared" si="19"/>
        <v>5.7407407407407405</v>
      </c>
      <c r="G11" s="237">
        <f t="shared" si="20"/>
        <v>13</v>
      </c>
      <c r="H11" s="237">
        <f t="shared" si="21"/>
        <v>13</v>
      </c>
      <c r="I11" s="237">
        <f t="shared" si="22"/>
        <v>0</v>
      </c>
      <c r="J11" s="238">
        <f t="shared" si="23"/>
        <v>173195</v>
      </c>
      <c r="K11" s="238">
        <f t="shared" si="24"/>
        <v>173195</v>
      </c>
      <c r="L11" s="238">
        <f t="shared" si="25"/>
        <v>0</v>
      </c>
      <c r="M11" s="239">
        <f t="shared" si="26"/>
        <v>498916</v>
      </c>
      <c r="N11" s="239">
        <f t="shared" si="27"/>
        <v>498916</v>
      </c>
      <c r="O11" s="239">
        <f t="shared" si="28"/>
        <v>0</v>
      </c>
      <c r="P11" s="250">
        <f t="shared" ref="P11:P25" si="49">IFERROR(J11/G11,0)</f>
        <v>13322.692307692309</v>
      </c>
      <c r="Q11" s="250">
        <f t="shared" ref="Q11:Q25" si="50">IFERROR(M11/G11,0)</f>
        <v>38378.153846153844</v>
      </c>
      <c r="S11" s="249">
        <f t="shared" ref="S11:S42" si="51">+A11</f>
        <v>45445</v>
      </c>
      <c r="T11" s="252">
        <v>164</v>
      </c>
      <c r="U11" s="252">
        <v>135</v>
      </c>
      <c r="V11" s="253">
        <f>IFERROR(1-U11/T11,0)</f>
        <v>0.17682926829268297</v>
      </c>
      <c r="W11" s="252">
        <v>775</v>
      </c>
      <c r="X11" s="252">
        <f t="shared" si="29"/>
        <v>5.7407407407407405</v>
      </c>
      <c r="Y11" s="237">
        <v>13</v>
      </c>
      <c r="Z11" s="237">
        <f t="shared" si="30"/>
        <v>13</v>
      </c>
      <c r="AA11" s="237">
        <v>0</v>
      </c>
      <c r="AB11" s="238">
        <v>173195</v>
      </c>
      <c r="AC11" s="238">
        <f t="shared" ref="AC11:AC42" si="52">+AB11-AD11</f>
        <v>173195</v>
      </c>
      <c r="AD11" s="238">
        <v>0</v>
      </c>
      <c r="AE11" s="239">
        <v>498916</v>
      </c>
      <c r="AF11" s="239">
        <f t="shared" ref="AF11:AF18" si="53">+AE11-AG11</f>
        <v>498916</v>
      </c>
      <c r="AG11" s="239">
        <v>0</v>
      </c>
      <c r="AH11" s="252">
        <f t="shared" si="31"/>
        <v>13322.692307692309</v>
      </c>
      <c r="AI11" s="252">
        <f t="shared" si="32"/>
        <v>38378.153846153844</v>
      </c>
      <c r="AJ11" s="266">
        <f t="shared" si="33"/>
        <v>9.6296296296296297E-2</v>
      </c>
      <c r="AL11" s="249">
        <f>+AL10+1</f>
        <v>45445</v>
      </c>
      <c r="AM11" s="254"/>
      <c r="AN11" s="254"/>
      <c r="AO11" s="255"/>
      <c r="AP11" s="254"/>
      <c r="AQ11" s="254"/>
      <c r="AR11" s="237"/>
      <c r="AS11" s="237"/>
      <c r="AT11" s="237"/>
      <c r="AU11" s="238"/>
      <c r="AV11" s="238"/>
      <c r="AW11" s="238"/>
      <c r="AX11" s="239"/>
      <c r="AY11" s="239"/>
      <c r="AZ11" s="239"/>
      <c r="BA11" s="254"/>
      <c r="BB11" s="254"/>
      <c r="BC11" s="244">
        <f>IF(W11&gt;0,BC10+1,BC10)</f>
        <v>2</v>
      </c>
      <c r="BF11" s="249">
        <f>+BF10+1</f>
        <v>43315</v>
      </c>
      <c r="BG11" s="250">
        <f t="shared" ref="BG11:BG42" si="54">+BY11+CR11</f>
        <v>199</v>
      </c>
      <c r="BH11" s="250">
        <f t="shared" ref="BH11:BH42" si="55">+BZ11+CS11</f>
        <v>179</v>
      </c>
      <c r="BI11" s="251">
        <f t="shared" ref="BI11:BI25" si="56">IFERROR(1-BH11/BG11,0)</f>
        <v>0.10050251256281406</v>
      </c>
      <c r="BJ11" s="250">
        <f t="shared" si="34"/>
        <v>766</v>
      </c>
      <c r="BK11" s="250">
        <f t="shared" si="35"/>
        <v>0</v>
      </c>
      <c r="BL11" s="237">
        <f t="shared" si="36"/>
        <v>35.5</v>
      </c>
      <c r="BM11" s="237">
        <f t="shared" si="37"/>
        <v>35.5</v>
      </c>
      <c r="BN11" s="237">
        <f t="shared" si="38"/>
        <v>0</v>
      </c>
      <c r="BO11" s="238">
        <f t="shared" si="39"/>
        <v>296444.49152542371</v>
      </c>
      <c r="BP11" s="238">
        <f t="shared" si="40"/>
        <v>296444.49152542371</v>
      </c>
      <c r="BQ11" s="238">
        <f t="shared" si="41"/>
        <v>0</v>
      </c>
      <c r="BR11" s="239">
        <f t="shared" si="42"/>
        <v>569749.56000000006</v>
      </c>
      <c r="BS11" s="239">
        <f t="shared" si="43"/>
        <v>569749.56000000006</v>
      </c>
      <c r="BT11" s="239">
        <f t="shared" si="44"/>
        <v>0</v>
      </c>
      <c r="BU11" s="250">
        <f t="shared" ref="BU11:BU25" si="57">IFERROR(BO11/BL11,0)</f>
        <v>8350.5490570541897</v>
      </c>
      <c r="BV11" s="250">
        <f t="shared" ref="BV11:BV25" si="58">IFERROR(BR11/BL11,0)</f>
        <v>16049.283380281691</v>
      </c>
      <c r="BX11" s="249">
        <f t="shared" ref="BX11:BX42" si="59">+BF11</f>
        <v>43315</v>
      </c>
      <c r="BY11" s="252">
        <v>199</v>
      </c>
      <c r="BZ11" s="252">
        <v>179</v>
      </c>
      <c r="CA11" s="253">
        <f t="shared" ref="CA11:CA21" si="60">IFERROR(1-BZ11/BY11,0)</f>
        <v>0.10050251256281406</v>
      </c>
      <c r="CB11" s="252">
        <v>766</v>
      </c>
      <c r="CC11" s="252">
        <f t="shared" si="45"/>
        <v>0</v>
      </c>
      <c r="CD11" s="237">
        <v>35.5</v>
      </c>
      <c r="CE11" s="237">
        <f t="shared" ref="CE11:CE42" si="61">+CD11-CF11</f>
        <v>35.5</v>
      </c>
      <c r="CF11" s="237">
        <v>0</v>
      </c>
      <c r="CG11" s="238">
        <v>296444.49152542371</v>
      </c>
      <c r="CH11" s="238">
        <f t="shared" ref="CH11:CH42" si="62">+CG11-CI11</f>
        <v>296444.49152542371</v>
      </c>
      <c r="CI11" s="238">
        <v>0</v>
      </c>
      <c r="CJ11" s="239">
        <v>569749.56000000006</v>
      </c>
      <c r="CK11" s="239">
        <f t="shared" ref="CK11:CK42" si="63">+CJ11-CL11</f>
        <v>569749.56000000006</v>
      </c>
      <c r="CL11" s="239">
        <v>0</v>
      </c>
      <c r="CM11" s="252">
        <f t="shared" ref="CM11:CM22" si="64">IFERROR(CG11/CD11,0)</f>
        <v>8350.5490570541897</v>
      </c>
      <c r="CN11" s="252">
        <f t="shared" ref="CN11:CN22" si="65">IFERROR(CJ11/CD11,0)</f>
        <v>16049.283380281691</v>
      </c>
      <c r="CO11" s="266">
        <f t="shared" ref="CO11:CO42" si="66">CD11/BZ11</f>
        <v>0.19832402234636873</v>
      </c>
      <c r="CQ11" s="249">
        <f>+CQ10+1</f>
        <v>43315</v>
      </c>
      <c r="CR11" s="254"/>
      <c r="CS11" s="254"/>
      <c r="CT11" s="255"/>
      <c r="CU11" s="254"/>
      <c r="CV11" s="254"/>
      <c r="CW11" s="237"/>
      <c r="CX11" s="237"/>
      <c r="CY11" s="237"/>
      <c r="CZ11" s="238"/>
      <c r="DA11" s="238"/>
      <c r="DB11" s="238"/>
      <c r="DC11" s="239"/>
      <c r="DD11" s="239"/>
      <c r="DE11" s="239"/>
      <c r="DF11" s="254"/>
      <c r="DG11" s="254"/>
      <c r="DH11" s="244">
        <f>IF(CB11&gt;0,DH10+1,DH10)</f>
        <v>2</v>
      </c>
    </row>
    <row r="12" spans="1:112">
      <c r="A12" s="249">
        <f t="shared" ref="A12:A47" si="67">+A11+1</f>
        <v>45446</v>
      </c>
      <c r="B12" s="250">
        <f t="shared" si="46"/>
        <v>164</v>
      </c>
      <c r="C12" s="250">
        <f t="shared" si="47"/>
        <v>131</v>
      </c>
      <c r="D12" s="251">
        <f t="shared" si="48"/>
        <v>0.20121951219512191</v>
      </c>
      <c r="E12" s="250">
        <f t="shared" si="18"/>
        <v>737</v>
      </c>
      <c r="F12" s="250">
        <f t="shared" si="19"/>
        <v>5.6259541984732824</v>
      </c>
      <c r="G12" s="237">
        <f t="shared" si="20"/>
        <v>22</v>
      </c>
      <c r="H12" s="237">
        <f t="shared" si="21"/>
        <v>22</v>
      </c>
      <c r="I12" s="237">
        <f t="shared" si="22"/>
        <v>0</v>
      </c>
      <c r="J12" s="238">
        <f t="shared" si="23"/>
        <v>190592.5</v>
      </c>
      <c r="K12" s="238">
        <f t="shared" si="24"/>
        <v>190592.5</v>
      </c>
      <c r="L12" s="238">
        <f t="shared" si="25"/>
        <v>0</v>
      </c>
      <c r="M12" s="239">
        <f t="shared" si="26"/>
        <v>625057.57000000007</v>
      </c>
      <c r="N12" s="239">
        <f t="shared" si="27"/>
        <v>625057.57000000007</v>
      </c>
      <c r="O12" s="239">
        <f t="shared" si="28"/>
        <v>0</v>
      </c>
      <c r="P12" s="250">
        <f t="shared" si="49"/>
        <v>8663.295454545454</v>
      </c>
      <c r="Q12" s="250">
        <f t="shared" si="50"/>
        <v>28411.707727272729</v>
      </c>
      <c r="S12" s="249">
        <f t="shared" si="51"/>
        <v>45446</v>
      </c>
      <c r="T12" s="252">
        <v>164</v>
      </c>
      <c r="U12" s="252">
        <v>131</v>
      </c>
      <c r="V12" s="253">
        <f t="shared" ref="V12:V42" si="68">IFERROR(1-U12/T12,0)</f>
        <v>0.20121951219512191</v>
      </c>
      <c r="W12" s="252">
        <v>737</v>
      </c>
      <c r="X12" s="252">
        <f t="shared" si="29"/>
        <v>5.6259541984732824</v>
      </c>
      <c r="Y12" s="237">
        <v>22</v>
      </c>
      <c r="Z12" s="237">
        <f t="shared" si="30"/>
        <v>22</v>
      </c>
      <c r="AA12" s="237">
        <v>0</v>
      </c>
      <c r="AB12" s="238">
        <v>190592.5</v>
      </c>
      <c r="AC12" s="238">
        <f t="shared" si="52"/>
        <v>190592.5</v>
      </c>
      <c r="AD12" s="238">
        <v>0</v>
      </c>
      <c r="AE12" s="239">
        <v>625057.57000000007</v>
      </c>
      <c r="AF12" s="239">
        <f t="shared" si="53"/>
        <v>625057.57000000007</v>
      </c>
      <c r="AG12" s="239">
        <v>0</v>
      </c>
      <c r="AH12" s="252">
        <f t="shared" si="31"/>
        <v>8663.295454545454</v>
      </c>
      <c r="AI12" s="252">
        <f t="shared" si="32"/>
        <v>28411.707727272729</v>
      </c>
      <c r="AJ12" s="266">
        <f t="shared" si="33"/>
        <v>0.16793893129770993</v>
      </c>
      <c r="AL12" s="249">
        <f t="shared" ref="AL12:AL40" si="69">+AL11+1</f>
        <v>45446</v>
      </c>
      <c r="AM12" s="254"/>
      <c r="AN12" s="254"/>
      <c r="AO12" s="255"/>
      <c r="AP12" s="254"/>
      <c r="AQ12" s="254"/>
      <c r="AR12" s="237"/>
      <c r="AS12" s="237"/>
      <c r="AT12" s="237"/>
      <c r="AU12" s="238"/>
      <c r="AV12" s="238"/>
      <c r="AW12" s="238"/>
      <c r="AX12" s="239"/>
      <c r="AY12" s="239"/>
      <c r="AZ12" s="239"/>
      <c r="BA12" s="254"/>
      <c r="BB12" s="254"/>
      <c r="BC12" s="244">
        <f t="shared" ref="BC12:BC42" si="70">IF(W12&gt;0,BC11+1,BC11)</f>
        <v>3</v>
      </c>
      <c r="BF12" s="249">
        <f t="shared" ref="BF12:BF47" si="71">+BF11+1</f>
        <v>43316</v>
      </c>
      <c r="BG12" s="250">
        <f t="shared" si="54"/>
        <v>195</v>
      </c>
      <c r="BH12" s="250">
        <f t="shared" si="55"/>
        <v>175</v>
      </c>
      <c r="BI12" s="251">
        <f t="shared" si="56"/>
        <v>0.10256410256410253</v>
      </c>
      <c r="BJ12" s="250">
        <f t="shared" si="34"/>
        <v>773</v>
      </c>
      <c r="BK12" s="250">
        <f t="shared" si="35"/>
        <v>0</v>
      </c>
      <c r="BL12" s="237">
        <f t="shared" si="36"/>
        <v>27.5</v>
      </c>
      <c r="BM12" s="237">
        <f t="shared" si="37"/>
        <v>27.5</v>
      </c>
      <c r="BN12" s="237">
        <f t="shared" si="38"/>
        <v>0</v>
      </c>
      <c r="BO12" s="238">
        <f t="shared" si="39"/>
        <v>323141.10169491527</v>
      </c>
      <c r="BP12" s="238">
        <f t="shared" si="40"/>
        <v>323141.10169491527</v>
      </c>
      <c r="BQ12" s="238">
        <f t="shared" si="41"/>
        <v>0</v>
      </c>
      <c r="BR12" s="239">
        <f t="shared" si="42"/>
        <v>749092.48</v>
      </c>
      <c r="BS12" s="239">
        <f t="shared" si="43"/>
        <v>749092.48</v>
      </c>
      <c r="BT12" s="239">
        <f t="shared" si="44"/>
        <v>0</v>
      </c>
      <c r="BU12" s="250">
        <f t="shared" si="57"/>
        <v>11750.585516178737</v>
      </c>
      <c r="BV12" s="250">
        <f t="shared" si="58"/>
        <v>27239.726545454545</v>
      </c>
      <c r="BX12" s="249">
        <f t="shared" si="59"/>
        <v>43316</v>
      </c>
      <c r="BY12" s="252">
        <v>195</v>
      </c>
      <c r="BZ12" s="252">
        <v>175</v>
      </c>
      <c r="CA12" s="253">
        <f t="shared" si="60"/>
        <v>0.10256410256410253</v>
      </c>
      <c r="CB12" s="252">
        <v>773</v>
      </c>
      <c r="CC12" s="252">
        <f t="shared" si="45"/>
        <v>0</v>
      </c>
      <c r="CD12" s="237">
        <v>27.5</v>
      </c>
      <c r="CE12" s="237">
        <f t="shared" si="61"/>
        <v>27.5</v>
      </c>
      <c r="CF12" s="237">
        <v>0</v>
      </c>
      <c r="CG12" s="238">
        <v>323141.10169491527</v>
      </c>
      <c r="CH12" s="238">
        <f t="shared" si="62"/>
        <v>323141.10169491527</v>
      </c>
      <c r="CI12" s="238">
        <v>0</v>
      </c>
      <c r="CJ12" s="239">
        <v>749092.48</v>
      </c>
      <c r="CK12" s="239">
        <f t="shared" si="63"/>
        <v>749092.48</v>
      </c>
      <c r="CL12" s="239">
        <v>0</v>
      </c>
      <c r="CM12" s="252">
        <f t="shared" si="64"/>
        <v>11750.585516178737</v>
      </c>
      <c r="CN12" s="252">
        <f t="shared" si="65"/>
        <v>27239.726545454545</v>
      </c>
      <c r="CO12" s="266">
        <f t="shared" si="66"/>
        <v>0.15714285714285714</v>
      </c>
      <c r="CQ12" s="249">
        <f t="shared" ref="CQ12:CQ40" si="72">+CQ11+1</f>
        <v>43316</v>
      </c>
      <c r="CR12" s="254"/>
      <c r="CS12" s="254"/>
      <c r="CT12" s="255"/>
      <c r="CU12" s="254"/>
      <c r="CV12" s="254"/>
      <c r="CW12" s="237"/>
      <c r="CX12" s="237"/>
      <c r="CY12" s="237"/>
      <c r="CZ12" s="238"/>
      <c r="DA12" s="238"/>
      <c r="DB12" s="238"/>
      <c r="DC12" s="239"/>
      <c r="DD12" s="239"/>
      <c r="DE12" s="239"/>
      <c r="DF12" s="254"/>
      <c r="DG12" s="254"/>
      <c r="DH12" s="244">
        <f t="shared" ref="DH12:DH42" si="73">IF(CB12&gt;0,DH11+1,DH11)</f>
        <v>3</v>
      </c>
    </row>
    <row r="13" spans="1:112" s="228" customFormat="1" ht="18.75">
      <c r="A13" s="249">
        <f t="shared" si="67"/>
        <v>45447</v>
      </c>
      <c r="B13" s="250">
        <f t="shared" si="46"/>
        <v>0</v>
      </c>
      <c r="C13" s="250">
        <f t="shared" si="47"/>
        <v>0</v>
      </c>
      <c r="D13" s="251">
        <f t="shared" si="48"/>
        <v>0</v>
      </c>
      <c r="E13" s="250">
        <f t="shared" si="18"/>
        <v>0</v>
      </c>
      <c r="F13" s="250">
        <f t="shared" si="19"/>
        <v>0</v>
      </c>
      <c r="G13" s="237">
        <f t="shared" si="20"/>
        <v>0</v>
      </c>
      <c r="H13" s="237">
        <f t="shared" si="21"/>
        <v>0</v>
      </c>
      <c r="I13" s="237">
        <f t="shared" si="22"/>
        <v>0</v>
      </c>
      <c r="J13" s="238">
        <f t="shared" si="23"/>
        <v>0</v>
      </c>
      <c r="K13" s="238">
        <f t="shared" si="24"/>
        <v>0</v>
      </c>
      <c r="L13" s="238">
        <f t="shared" si="25"/>
        <v>0</v>
      </c>
      <c r="M13" s="239">
        <f t="shared" si="26"/>
        <v>0</v>
      </c>
      <c r="N13" s="239">
        <f t="shared" si="27"/>
        <v>0</v>
      </c>
      <c r="O13" s="239">
        <f t="shared" si="28"/>
        <v>0</v>
      </c>
      <c r="P13" s="250">
        <f t="shared" si="49"/>
        <v>0</v>
      </c>
      <c r="Q13" s="250">
        <f t="shared" si="50"/>
        <v>0</v>
      </c>
      <c r="S13" s="249">
        <f t="shared" si="51"/>
        <v>45447</v>
      </c>
      <c r="T13" s="252"/>
      <c r="U13" s="252"/>
      <c r="V13" s="253">
        <f t="shared" si="68"/>
        <v>0</v>
      </c>
      <c r="W13" s="252"/>
      <c r="X13" s="252">
        <f t="shared" si="29"/>
        <v>0</v>
      </c>
      <c r="Y13" s="237"/>
      <c r="Z13" s="237">
        <f t="shared" si="30"/>
        <v>0</v>
      </c>
      <c r="AA13" s="237">
        <v>0</v>
      </c>
      <c r="AB13" s="238"/>
      <c r="AC13" s="238">
        <f t="shared" si="52"/>
        <v>0</v>
      </c>
      <c r="AD13" s="238">
        <v>0</v>
      </c>
      <c r="AE13" s="239"/>
      <c r="AF13" s="239">
        <f t="shared" si="53"/>
        <v>0</v>
      </c>
      <c r="AG13" s="239">
        <v>0</v>
      </c>
      <c r="AH13" s="252">
        <f t="shared" si="31"/>
        <v>0</v>
      </c>
      <c r="AI13" s="252">
        <f t="shared" si="32"/>
        <v>0</v>
      </c>
      <c r="AJ13" s="266" t="e">
        <f t="shared" si="33"/>
        <v>#DIV/0!</v>
      </c>
      <c r="AL13" s="249">
        <f t="shared" si="69"/>
        <v>45447</v>
      </c>
      <c r="AM13" s="254"/>
      <c r="AN13" s="254"/>
      <c r="AO13" s="255"/>
      <c r="AP13" s="254"/>
      <c r="AQ13" s="254"/>
      <c r="AR13" s="237"/>
      <c r="AS13" s="237"/>
      <c r="AT13" s="237"/>
      <c r="AU13" s="238"/>
      <c r="AV13" s="238"/>
      <c r="AW13" s="238"/>
      <c r="AX13" s="239"/>
      <c r="AY13" s="239"/>
      <c r="AZ13" s="239"/>
      <c r="BA13" s="254"/>
      <c r="BB13" s="254"/>
      <c r="BC13" s="244">
        <f t="shared" si="70"/>
        <v>3</v>
      </c>
      <c r="BF13" s="249">
        <f t="shared" si="71"/>
        <v>43317</v>
      </c>
      <c r="BG13" s="250">
        <f t="shared" si="54"/>
        <v>0</v>
      </c>
      <c r="BH13" s="250">
        <f t="shared" si="55"/>
        <v>0</v>
      </c>
      <c r="BI13" s="251">
        <f t="shared" si="56"/>
        <v>0</v>
      </c>
      <c r="BJ13" s="250">
        <f t="shared" si="34"/>
        <v>0</v>
      </c>
      <c r="BK13" s="250">
        <f t="shared" si="35"/>
        <v>0</v>
      </c>
      <c r="BL13" s="237">
        <f t="shared" si="36"/>
        <v>0</v>
      </c>
      <c r="BM13" s="237">
        <f t="shared" si="37"/>
        <v>0</v>
      </c>
      <c r="BN13" s="237">
        <f t="shared" si="38"/>
        <v>0</v>
      </c>
      <c r="BO13" s="238">
        <f t="shared" si="39"/>
        <v>0</v>
      </c>
      <c r="BP13" s="238">
        <f t="shared" si="40"/>
        <v>0</v>
      </c>
      <c r="BQ13" s="238">
        <f t="shared" si="41"/>
        <v>0</v>
      </c>
      <c r="BR13" s="239">
        <f t="shared" si="42"/>
        <v>0</v>
      </c>
      <c r="BS13" s="239">
        <f t="shared" si="43"/>
        <v>0</v>
      </c>
      <c r="BT13" s="239">
        <f t="shared" si="44"/>
        <v>0</v>
      </c>
      <c r="BU13" s="250">
        <f t="shared" si="57"/>
        <v>0</v>
      </c>
      <c r="BV13" s="250">
        <f t="shared" si="58"/>
        <v>0</v>
      </c>
      <c r="BX13" s="249">
        <f t="shared" si="59"/>
        <v>43317</v>
      </c>
      <c r="BY13" s="252"/>
      <c r="BZ13" s="252"/>
      <c r="CA13" s="253">
        <f t="shared" si="60"/>
        <v>0</v>
      </c>
      <c r="CB13" s="252"/>
      <c r="CC13" s="252">
        <f t="shared" si="45"/>
        <v>0</v>
      </c>
      <c r="CD13" s="237"/>
      <c r="CE13" s="237">
        <f t="shared" si="61"/>
        <v>0</v>
      </c>
      <c r="CF13" s="237">
        <v>0</v>
      </c>
      <c r="CG13" s="238"/>
      <c r="CH13" s="238">
        <f t="shared" si="62"/>
        <v>0</v>
      </c>
      <c r="CI13" s="238">
        <v>0</v>
      </c>
      <c r="CJ13" s="239"/>
      <c r="CK13" s="239">
        <f t="shared" si="63"/>
        <v>0</v>
      </c>
      <c r="CL13" s="239">
        <v>0</v>
      </c>
      <c r="CM13" s="252">
        <f t="shared" si="64"/>
        <v>0</v>
      </c>
      <c r="CN13" s="252">
        <f t="shared" si="65"/>
        <v>0</v>
      </c>
      <c r="CO13" s="266" t="e">
        <f t="shared" si="66"/>
        <v>#DIV/0!</v>
      </c>
      <c r="CQ13" s="249">
        <f t="shared" si="72"/>
        <v>43317</v>
      </c>
      <c r="CR13" s="254"/>
      <c r="CS13" s="254"/>
      <c r="CT13" s="255"/>
      <c r="CU13" s="254"/>
      <c r="CV13" s="254"/>
      <c r="CW13" s="237"/>
      <c r="CX13" s="237"/>
      <c r="CY13" s="237"/>
      <c r="CZ13" s="238"/>
      <c r="DA13" s="238"/>
      <c r="DB13" s="238"/>
      <c r="DC13" s="239"/>
      <c r="DD13" s="239"/>
      <c r="DE13" s="239"/>
      <c r="DF13" s="254"/>
      <c r="DG13" s="254"/>
      <c r="DH13" s="244">
        <f t="shared" si="73"/>
        <v>3</v>
      </c>
    </row>
    <row r="14" spans="1:112" s="256" customFormat="1" ht="15.75">
      <c r="A14" s="249">
        <f t="shared" si="67"/>
        <v>45448</v>
      </c>
      <c r="B14" s="250">
        <f t="shared" si="46"/>
        <v>165</v>
      </c>
      <c r="C14" s="250">
        <f t="shared" si="47"/>
        <v>146</v>
      </c>
      <c r="D14" s="251">
        <f t="shared" si="48"/>
        <v>0.11515151515151512</v>
      </c>
      <c r="E14" s="250">
        <f t="shared" si="18"/>
        <v>856</v>
      </c>
      <c r="F14" s="250">
        <f t="shared" si="19"/>
        <v>5.8630136986301373</v>
      </c>
      <c r="G14" s="237">
        <f t="shared" si="20"/>
        <v>23</v>
      </c>
      <c r="H14" s="237">
        <f t="shared" si="21"/>
        <v>23</v>
      </c>
      <c r="I14" s="237">
        <f t="shared" si="22"/>
        <v>0</v>
      </c>
      <c r="J14" s="238">
        <f t="shared" si="23"/>
        <v>267479</v>
      </c>
      <c r="K14" s="238">
        <f t="shared" si="24"/>
        <v>267479</v>
      </c>
      <c r="L14" s="238">
        <f t="shared" si="25"/>
        <v>0</v>
      </c>
      <c r="M14" s="239">
        <f t="shared" si="26"/>
        <v>869577.22499999998</v>
      </c>
      <c r="N14" s="239">
        <f t="shared" si="27"/>
        <v>869577.22499999998</v>
      </c>
      <c r="O14" s="239">
        <f t="shared" si="28"/>
        <v>0</v>
      </c>
      <c r="P14" s="250">
        <f t="shared" si="49"/>
        <v>11629.521739130434</v>
      </c>
      <c r="Q14" s="250">
        <f t="shared" si="50"/>
        <v>37807.705434782605</v>
      </c>
      <c r="S14" s="249">
        <f t="shared" si="51"/>
        <v>45448</v>
      </c>
      <c r="T14" s="252">
        <v>165</v>
      </c>
      <c r="U14" s="252">
        <v>146</v>
      </c>
      <c r="V14" s="253">
        <f t="shared" si="68"/>
        <v>0.11515151515151512</v>
      </c>
      <c r="W14" s="252">
        <v>856</v>
      </c>
      <c r="X14" s="252">
        <f t="shared" si="29"/>
        <v>5.8630136986301373</v>
      </c>
      <c r="Y14" s="237">
        <v>23</v>
      </c>
      <c r="Z14" s="237">
        <f t="shared" si="30"/>
        <v>23</v>
      </c>
      <c r="AA14" s="237">
        <v>0</v>
      </c>
      <c r="AB14" s="238">
        <v>267479</v>
      </c>
      <c r="AC14" s="238">
        <f t="shared" si="52"/>
        <v>267479</v>
      </c>
      <c r="AD14" s="238">
        <v>0</v>
      </c>
      <c r="AE14" s="239">
        <v>869577.22499999998</v>
      </c>
      <c r="AF14" s="239">
        <f t="shared" si="53"/>
        <v>869577.22499999998</v>
      </c>
      <c r="AG14" s="239">
        <v>0</v>
      </c>
      <c r="AH14" s="252">
        <f t="shared" si="31"/>
        <v>11629.521739130434</v>
      </c>
      <c r="AI14" s="252">
        <f t="shared" si="32"/>
        <v>37807.705434782605</v>
      </c>
      <c r="AJ14" s="266">
        <f t="shared" si="33"/>
        <v>0.15753424657534246</v>
      </c>
      <c r="AL14" s="249">
        <f t="shared" si="69"/>
        <v>45448</v>
      </c>
      <c r="AM14" s="254"/>
      <c r="AN14" s="254"/>
      <c r="AO14" s="255"/>
      <c r="AP14" s="254"/>
      <c r="AQ14" s="254"/>
      <c r="AR14" s="237"/>
      <c r="AS14" s="237"/>
      <c r="AT14" s="237"/>
      <c r="AU14" s="238"/>
      <c r="AV14" s="238"/>
      <c r="AW14" s="238"/>
      <c r="AX14" s="239"/>
      <c r="AY14" s="239"/>
      <c r="AZ14" s="239"/>
      <c r="BA14" s="254"/>
      <c r="BB14" s="254"/>
      <c r="BC14" s="244">
        <f t="shared" si="70"/>
        <v>4</v>
      </c>
      <c r="BF14" s="249">
        <f t="shared" si="71"/>
        <v>43318</v>
      </c>
      <c r="BG14" s="250">
        <f t="shared" si="54"/>
        <v>194</v>
      </c>
      <c r="BH14" s="250">
        <f t="shared" si="55"/>
        <v>176</v>
      </c>
      <c r="BI14" s="251">
        <f t="shared" si="56"/>
        <v>9.2783505154639179E-2</v>
      </c>
      <c r="BJ14" s="250">
        <f t="shared" si="34"/>
        <v>779</v>
      </c>
      <c r="BK14" s="250">
        <f t="shared" si="35"/>
        <v>0</v>
      </c>
      <c r="BL14" s="237">
        <f t="shared" si="36"/>
        <v>16</v>
      </c>
      <c r="BM14" s="237">
        <f t="shared" si="37"/>
        <v>16</v>
      </c>
      <c r="BN14" s="237">
        <f t="shared" si="38"/>
        <v>0</v>
      </c>
      <c r="BO14" s="238">
        <f t="shared" si="39"/>
        <v>158822.88135593222</v>
      </c>
      <c r="BP14" s="238">
        <f t="shared" si="40"/>
        <v>158822.88135593222</v>
      </c>
      <c r="BQ14" s="238">
        <f t="shared" si="41"/>
        <v>0</v>
      </c>
      <c r="BR14" s="239">
        <f t="shared" si="42"/>
        <v>360408</v>
      </c>
      <c r="BS14" s="239">
        <f t="shared" si="43"/>
        <v>360408</v>
      </c>
      <c r="BT14" s="239">
        <f t="shared" si="44"/>
        <v>0</v>
      </c>
      <c r="BU14" s="250">
        <f t="shared" si="57"/>
        <v>9926.4300847457635</v>
      </c>
      <c r="BV14" s="250">
        <f t="shared" si="58"/>
        <v>22525.5</v>
      </c>
      <c r="BX14" s="249">
        <f t="shared" si="59"/>
        <v>43318</v>
      </c>
      <c r="BY14" s="252">
        <v>194</v>
      </c>
      <c r="BZ14" s="252">
        <v>176</v>
      </c>
      <c r="CA14" s="253">
        <f t="shared" si="60"/>
        <v>9.2783505154639179E-2</v>
      </c>
      <c r="CB14" s="252">
        <v>779</v>
      </c>
      <c r="CC14" s="252">
        <f t="shared" si="45"/>
        <v>0</v>
      </c>
      <c r="CD14" s="237">
        <v>16</v>
      </c>
      <c r="CE14" s="237">
        <f t="shared" si="61"/>
        <v>16</v>
      </c>
      <c r="CF14" s="237">
        <v>0</v>
      </c>
      <c r="CG14" s="238">
        <v>158822.88135593222</v>
      </c>
      <c r="CH14" s="238">
        <f t="shared" si="62"/>
        <v>158822.88135593222</v>
      </c>
      <c r="CI14" s="238">
        <v>0</v>
      </c>
      <c r="CJ14" s="239">
        <v>360408</v>
      </c>
      <c r="CK14" s="239">
        <f t="shared" si="63"/>
        <v>360408</v>
      </c>
      <c r="CL14" s="239">
        <v>0</v>
      </c>
      <c r="CM14" s="252">
        <f t="shared" si="64"/>
        <v>9926.4300847457635</v>
      </c>
      <c r="CN14" s="252">
        <f t="shared" si="65"/>
        <v>22525.5</v>
      </c>
      <c r="CO14" s="266">
        <f t="shared" si="66"/>
        <v>9.0909090909090912E-2</v>
      </c>
      <c r="CQ14" s="249">
        <f t="shared" si="72"/>
        <v>43318</v>
      </c>
      <c r="CR14" s="254"/>
      <c r="CS14" s="254"/>
      <c r="CT14" s="255"/>
      <c r="CU14" s="254"/>
      <c r="CV14" s="254"/>
      <c r="CW14" s="237"/>
      <c r="CX14" s="237"/>
      <c r="CY14" s="237"/>
      <c r="CZ14" s="238"/>
      <c r="DA14" s="238"/>
      <c r="DB14" s="238"/>
      <c r="DC14" s="239"/>
      <c r="DD14" s="239"/>
      <c r="DE14" s="239"/>
      <c r="DF14" s="254"/>
      <c r="DG14" s="254"/>
      <c r="DH14" s="244">
        <f t="shared" si="73"/>
        <v>4</v>
      </c>
    </row>
    <row r="15" spans="1:112" s="228" customFormat="1" ht="18.75">
      <c r="A15" s="249">
        <f t="shared" si="67"/>
        <v>45449</v>
      </c>
      <c r="B15" s="250">
        <f t="shared" si="46"/>
        <v>159</v>
      </c>
      <c r="C15" s="250">
        <f t="shared" si="47"/>
        <v>141</v>
      </c>
      <c r="D15" s="251">
        <f t="shared" si="48"/>
        <v>0.1132075471698113</v>
      </c>
      <c r="E15" s="250">
        <f t="shared" si="18"/>
        <v>823</v>
      </c>
      <c r="F15" s="250">
        <f t="shared" si="19"/>
        <v>5.8368794326241131</v>
      </c>
      <c r="G15" s="237">
        <f t="shared" si="20"/>
        <v>20</v>
      </c>
      <c r="H15" s="237">
        <f t="shared" si="21"/>
        <v>20</v>
      </c>
      <c r="I15" s="237">
        <f t="shared" si="22"/>
        <v>0</v>
      </c>
      <c r="J15" s="238">
        <f t="shared" si="23"/>
        <v>180714.5</v>
      </c>
      <c r="K15" s="238">
        <f t="shared" si="24"/>
        <v>180714.5</v>
      </c>
      <c r="L15" s="238">
        <f t="shared" si="25"/>
        <v>0</v>
      </c>
      <c r="M15" s="239">
        <f t="shared" si="26"/>
        <v>542850.56000000006</v>
      </c>
      <c r="N15" s="239">
        <f t="shared" si="27"/>
        <v>542850.56000000006</v>
      </c>
      <c r="O15" s="239">
        <f t="shared" si="28"/>
        <v>0</v>
      </c>
      <c r="P15" s="250">
        <f t="shared" si="49"/>
        <v>9035.7250000000004</v>
      </c>
      <c r="Q15" s="250">
        <f t="shared" si="50"/>
        <v>27142.528000000002</v>
      </c>
      <c r="S15" s="249">
        <f t="shared" si="51"/>
        <v>45449</v>
      </c>
      <c r="T15" s="252">
        <v>159</v>
      </c>
      <c r="U15" s="252">
        <v>141</v>
      </c>
      <c r="V15" s="253">
        <f>IFERROR(1-U15/#REF!,0)</f>
        <v>0</v>
      </c>
      <c r="W15" s="252">
        <v>823</v>
      </c>
      <c r="X15" s="252">
        <f t="shared" si="29"/>
        <v>5.8368794326241131</v>
      </c>
      <c r="Y15" s="237">
        <v>20</v>
      </c>
      <c r="Z15" s="237">
        <f t="shared" si="30"/>
        <v>20</v>
      </c>
      <c r="AA15" s="237">
        <v>0</v>
      </c>
      <c r="AB15" s="238">
        <v>180714.5</v>
      </c>
      <c r="AC15" s="238">
        <f t="shared" si="52"/>
        <v>180714.5</v>
      </c>
      <c r="AD15" s="238">
        <v>0</v>
      </c>
      <c r="AE15" s="239">
        <v>542850.56000000006</v>
      </c>
      <c r="AF15" s="239">
        <f t="shared" si="53"/>
        <v>542850.56000000006</v>
      </c>
      <c r="AG15" s="239">
        <v>0</v>
      </c>
      <c r="AH15" s="252">
        <f t="shared" si="31"/>
        <v>9035.7250000000004</v>
      </c>
      <c r="AI15" s="252">
        <f t="shared" si="32"/>
        <v>27142.528000000002</v>
      </c>
      <c r="AJ15" s="266">
        <f t="shared" si="33"/>
        <v>0.14184397163120568</v>
      </c>
      <c r="AL15" s="249">
        <f t="shared" si="69"/>
        <v>45449</v>
      </c>
      <c r="AM15" s="254"/>
      <c r="AN15" s="254"/>
      <c r="AO15" s="255"/>
      <c r="AP15" s="254"/>
      <c r="AQ15" s="254"/>
      <c r="AR15" s="237"/>
      <c r="AS15" s="237"/>
      <c r="AT15" s="237"/>
      <c r="AU15" s="238"/>
      <c r="AV15" s="238"/>
      <c r="AW15" s="238"/>
      <c r="AX15" s="239"/>
      <c r="AY15" s="239"/>
      <c r="AZ15" s="239"/>
      <c r="BA15" s="254"/>
      <c r="BB15" s="254"/>
      <c r="BC15" s="244">
        <f t="shared" si="70"/>
        <v>5</v>
      </c>
      <c r="BF15" s="249">
        <f t="shared" si="71"/>
        <v>43319</v>
      </c>
      <c r="BG15" s="250">
        <f t="shared" si="54"/>
        <v>195</v>
      </c>
      <c r="BH15" s="250">
        <f t="shared" si="55"/>
        <v>182</v>
      </c>
      <c r="BI15" s="251">
        <f t="shared" si="56"/>
        <v>6.6666666666666652E-2</v>
      </c>
      <c r="BJ15" s="250">
        <f t="shared" si="34"/>
        <v>835</v>
      </c>
      <c r="BK15" s="250">
        <f t="shared" si="35"/>
        <v>0</v>
      </c>
      <c r="BL15" s="237">
        <f t="shared" si="36"/>
        <v>25</v>
      </c>
      <c r="BM15" s="237">
        <f t="shared" si="37"/>
        <v>25</v>
      </c>
      <c r="BN15" s="237">
        <f t="shared" si="38"/>
        <v>0</v>
      </c>
      <c r="BO15" s="238">
        <f t="shared" si="39"/>
        <v>211108.47457627117</v>
      </c>
      <c r="BP15" s="238">
        <f t="shared" si="40"/>
        <v>211108.47457627117</v>
      </c>
      <c r="BQ15" s="238">
        <f t="shared" si="41"/>
        <v>0</v>
      </c>
      <c r="BR15" s="239">
        <f t="shared" si="42"/>
        <v>699801.63</v>
      </c>
      <c r="BS15" s="239">
        <f t="shared" si="43"/>
        <v>699801.63</v>
      </c>
      <c r="BT15" s="239">
        <f t="shared" si="44"/>
        <v>0</v>
      </c>
      <c r="BU15" s="250">
        <f t="shared" si="57"/>
        <v>8444.3389830508459</v>
      </c>
      <c r="BV15" s="250">
        <f t="shared" si="58"/>
        <v>27992.065200000001</v>
      </c>
      <c r="BX15" s="249">
        <f t="shared" si="59"/>
        <v>43319</v>
      </c>
      <c r="BY15" s="252">
        <v>195</v>
      </c>
      <c r="BZ15" s="252">
        <v>182</v>
      </c>
      <c r="CA15" s="253">
        <f t="shared" si="60"/>
        <v>6.6666666666666652E-2</v>
      </c>
      <c r="CB15" s="252">
        <v>835</v>
      </c>
      <c r="CC15" s="252">
        <f t="shared" si="45"/>
        <v>0</v>
      </c>
      <c r="CD15" s="237">
        <v>25</v>
      </c>
      <c r="CE15" s="237">
        <f t="shared" si="61"/>
        <v>25</v>
      </c>
      <c r="CF15" s="237">
        <v>0</v>
      </c>
      <c r="CG15" s="238">
        <v>211108.47457627117</v>
      </c>
      <c r="CH15" s="238">
        <f t="shared" si="62"/>
        <v>211108.47457627117</v>
      </c>
      <c r="CI15" s="238">
        <v>0</v>
      </c>
      <c r="CJ15" s="239">
        <v>699801.63</v>
      </c>
      <c r="CK15" s="239">
        <f t="shared" si="63"/>
        <v>699801.63</v>
      </c>
      <c r="CL15" s="239">
        <v>0</v>
      </c>
      <c r="CM15" s="252">
        <f t="shared" si="64"/>
        <v>8444.3389830508459</v>
      </c>
      <c r="CN15" s="252">
        <f t="shared" si="65"/>
        <v>27992.065200000001</v>
      </c>
      <c r="CO15" s="266">
        <f t="shared" si="66"/>
        <v>0.13736263736263737</v>
      </c>
      <c r="CQ15" s="249">
        <f t="shared" si="72"/>
        <v>43319</v>
      </c>
      <c r="CR15" s="254"/>
      <c r="CS15" s="254"/>
      <c r="CT15" s="255"/>
      <c r="CU15" s="254"/>
      <c r="CV15" s="254"/>
      <c r="CW15" s="237"/>
      <c r="CX15" s="237"/>
      <c r="CY15" s="237"/>
      <c r="CZ15" s="238"/>
      <c r="DA15" s="238"/>
      <c r="DB15" s="238"/>
      <c r="DC15" s="239"/>
      <c r="DD15" s="239"/>
      <c r="DE15" s="239"/>
      <c r="DF15" s="254"/>
      <c r="DG15" s="254"/>
      <c r="DH15" s="244">
        <f t="shared" si="73"/>
        <v>5</v>
      </c>
    </row>
    <row r="16" spans="1:112">
      <c r="A16" s="249">
        <f t="shared" si="67"/>
        <v>45450</v>
      </c>
      <c r="B16" s="250">
        <f t="shared" si="46"/>
        <v>159</v>
      </c>
      <c r="C16" s="250">
        <f t="shared" si="47"/>
        <v>138</v>
      </c>
      <c r="D16" s="251">
        <f t="shared" si="48"/>
        <v>0.13207547169811318</v>
      </c>
      <c r="E16" s="250">
        <f t="shared" si="18"/>
        <v>811</v>
      </c>
      <c r="F16" s="250">
        <f t="shared" si="19"/>
        <v>5.8768115942028984</v>
      </c>
      <c r="G16" s="237">
        <f t="shared" si="20"/>
        <v>19.5</v>
      </c>
      <c r="H16" s="237">
        <f t="shared" si="21"/>
        <v>19.5</v>
      </c>
      <c r="I16" s="237">
        <f t="shared" si="22"/>
        <v>0</v>
      </c>
      <c r="J16" s="238">
        <f t="shared" si="23"/>
        <v>255877</v>
      </c>
      <c r="K16" s="238">
        <f t="shared" si="24"/>
        <v>255877</v>
      </c>
      <c r="L16" s="238">
        <f t="shared" si="25"/>
        <v>0</v>
      </c>
      <c r="M16" s="239">
        <f t="shared" si="26"/>
        <v>623040.26</v>
      </c>
      <c r="N16" s="239">
        <f t="shared" si="27"/>
        <v>623040.26</v>
      </c>
      <c r="O16" s="239">
        <f t="shared" si="28"/>
        <v>0</v>
      </c>
      <c r="P16" s="250">
        <f t="shared" si="49"/>
        <v>13121.897435897436</v>
      </c>
      <c r="Q16" s="250">
        <f t="shared" si="50"/>
        <v>31950.782564102563</v>
      </c>
      <c r="S16" s="249">
        <f t="shared" si="51"/>
        <v>45450</v>
      </c>
      <c r="T16" s="252">
        <v>159</v>
      </c>
      <c r="U16" s="252">
        <v>138</v>
      </c>
      <c r="V16" s="253">
        <f>IFERROR(1-U16/T15,0)</f>
        <v>0.13207547169811318</v>
      </c>
      <c r="W16" s="252">
        <v>811</v>
      </c>
      <c r="X16" s="252">
        <f t="shared" si="29"/>
        <v>5.8768115942028984</v>
      </c>
      <c r="Y16" s="237">
        <v>19.5</v>
      </c>
      <c r="Z16" s="237">
        <f t="shared" si="30"/>
        <v>19.5</v>
      </c>
      <c r="AA16" s="237">
        <v>0</v>
      </c>
      <c r="AB16" s="238">
        <v>255877</v>
      </c>
      <c r="AC16" s="238">
        <f t="shared" si="52"/>
        <v>255877</v>
      </c>
      <c r="AD16" s="238">
        <v>0</v>
      </c>
      <c r="AE16" s="239">
        <v>623040.26</v>
      </c>
      <c r="AF16" s="239">
        <f t="shared" si="53"/>
        <v>623040.26</v>
      </c>
      <c r="AG16" s="239">
        <v>0</v>
      </c>
      <c r="AH16" s="252">
        <f t="shared" si="31"/>
        <v>13121.897435897436</v>
      </c>
      <c r="AI16" s="252">
        <f t="shared" si="32"/>
        <v>31950.782564102563</v>
      </c>
      <c r="AJ16" s="266">
        <f t="shared" si="33"/>
        <v>0.14130434782608695</v>
      </c>
      <c r="AL16" s="249">
        <f t="shared" si="69"/>
        <v>45450</v>
      </c>
      <c r="AM16" s="254"/>
      <c r="AN16" s="254"/>
      <c r="AO16" s="255"/>
      <c r="AP16" s="254"/>
      <c r="AQ16" s="254"/>
      <c r="AR16" s="237"/>
      <c r="AS16" s="237"/>
      <c r="AT16" s="237"/>
      <c r="AU16" s="238"/>
      <c r="AV16" s="238"/>
      <c r="AW16" s="238"/>
      <c r="AX16" s="239"/>
      <c r="AY16" s="239"/>
      <c r="AZ16" s="239"/>
      <c r="BA16" s="254"/>
      <c r="BB16" s="254"/>
      <c r="BC16" s="244">
        <f t="shared" si="70"/>
        <v>6</v>
      </c>
      <c r="BF16" s="249">
        <f t="shared" si="71"/>
        <v>43320</v>
      </c>
      <c r="BG16" s="250">
        <f t="shared" si="54"/>
        <v>201</v>
      </c>
      <c r="BH16" s="250">
        <f t="shared" si="55"/>
        <v>183</v>
      </c>
      <c r="BI16" s="251">
        <f t="shared" si="56"/>
        <v>8.9552238805970186E-2</v>
      </c>
      <c r="BJ16" s="250">
        <f t="shared" si="34"/>
        <v>827</v>
      </c>
      <c r="BK16" s="250">
        <f t="shared" si="35"/>
        <v>0</v>
      </c>
      <c r="BL16" s="237">
        <f t="shared" si="36"/>
        <v>35</v>
      </c>
      <c r="BM16" s="237">
        <f t="shared" si="37"/>
        <v>35</v>
      </c>
      <c r="BN16" s="237">
        <f t="shared" si="38"/>
        <v>0</v>
      </c>
      <c r="BO16" s="238">
        <f t="shared" si="39"/>
        <v>336594.06779661018</v>
      </c>
      <c r="BP16" s="238">
        <f t="shared" si="40"/>
        <v>336594.06779661018</v>
      </c>
      <c r="BQ16" s="238">
        <f t="shared" si="41"/>
        <v>0</v>
      </c>
      <c r="BR16" s="239">
        <f t="shared" si="42"/>
        <v>721523.34</v>
      </c>
      <c r="BS16" s="239">
        <f t="shared" si="43"/>
        <v>721523.34</v>
      </c>
      <c r="BT16" s="239">
        <f t="shared" si="44"/>
        <v>0</v>
      </c>
      <c r="BU16" s="250">
        <f t="shared" si="57"/>
        <v>9616.973365617434</v>
      </c>
      <c r="BV16" s="250">
        <f t="shared" si="58"/>
        <v>20614.95257142857</v>
      </c>
      <c r="BX16" s="249">
        <f t="shared" si="59"/>
        <v>43320</v>
      </c>
      <c r="BY16" s="252">
        <v>201</v>
      </c>
      <c r="BZ16" s="252">
        <v>183</v>
      </c>
      <c r="CA16" s="253">
        <f t="shared" si="60"/>
        <v>8.9552238805970186E-2</v>
      </c>
      <c r="CB16" s="252">
        <v>827</v>
      </c>
      <c r="CC16" s="252">
        <f t="shared" si="45"/>
        <v>0</v>
      </c>
      <c r="CD16" s="237">
        <v>35</v>
      </c>
      <c r="CE16" s="237">
        <f t="shared" si="61"/>
        <v>35</v>
      </c>
      <c r="CF16" s="237">
        <v>0</v>
      </c>
      <c r="CG16" s="238">
        <v>336594.06779661018</v>
      </c>
      <c r="CH16" s="238">
        <f t="shared" si="62"/>
        <v>336594.06779661018</v>
      </c>
      <c r="CI16" s="238">
        <v>0</v>
      </c>
      <c r="CJ16" s="239">
        <v>721523.34</v>
      </c>
      <c r="CK16" s="239">
        <f t="shared" si="63"/>
        <v>721523.34</v>
      </c>
      <c r="CL16" s="239">
        <v>0</v>
      </c>
      <c r="CM16" s="252">
        <f t="shared" si="64"/>
        <v>9616.973365617434</v>
      </c>
      <c r="CN16" s="252">
        <f t="shared" si="65"/>
        <v>20614.95257142857</v>
      </c>
      <c r="CO16" s="266">
        <f t="shared" si="66"/>
        <v>0.19125683060109289</v>
      </c>
      <c r="CQ16" s="249">
        <f t="shared" si="72"/>
        <v>43320</v>
      </c>
      <c r="CR16" s="254"/>
      <c r="CS16" s="254"/>
      <c r="CT16" s="255"/>
      <c r="CU16" s="254"/>
      <c r="CV16" s="254"/>
      <c r="CW16" s="237"/>
      <c r="CX16" s="237"/>
      <c r="CY16" s="237"/>
      <c r="CZ16" s="238"/>
      <c r="DA16" s="238"/>
      <c r="DB16" s="238"/>
      <c r="DC16" s="239"/>
      <c r="DD16" s="239"/>
      <c r="DE16" s="239"/>
      <c r="DF16" s="254"/>
      <c r="DG16" s="254"/>
      <c r="DH16" s="244">
        <f t="shared" si="73"/>
        <v>6</v>
      </c>
    </row>
    <row r="17" spans="1:112">
      <c r="A17" s="249">
        <f t="shared" si="67"/>
        <v>45451</v>
      </c>
      <c r="B17" s="250">
        <f t="shared" si="46"/>
        <v>158</v>
      </c>
      <c r="C17" s="250">
        <f t="shared" si="47"/>
        <v>115</v>
      </c>
      <c r="D17" s="251">
        <f t="shared" si="48"/>
        <v>0.27215189873417722</v>
      </c>
      <c r="E17" s="250">
        <f t="shared" si="18"/>
        <v>627</v>
      </c>
      <c r="F17" s="250">
        <f t="shared" si="19"/>
        <v>5.4521739130434783</v>
      </c>
      <c r="G17" s="237">
        <f t="shared" ref="G17:G25" si="74">+Y17+AR17</f>
        <v>16.5</v>
      </c>
      <c r="H17" s="237">
        <f t="shared" si="21"/>
        <v>16.5</v>
      </c>
      <c r="I17" s="237">
        <f t="shared" si="22"/>
        <v>0</v>
      </c>
      <c r="J17" s="238">
        <f t="shared" si="23"/>
        <v>231994</v>
      </c>
      <c r="K17" s="238">
        <f t="shared" si="24"/>
        <v>231994</v>
      </c>
      <c r="L17" s="238">
        <f t="shared" si="25"/>
        <v>0</v>
      </c>
      <c r="M17" s="239">
        <f t="shared" si="26"/>
        <v>540469</v>
      </c>
      <c r="N17" s="239">
        <f t="shared" si="27"/>
        <v>540469</v>
      </c>
      <c r="O17" s="239">
        <f t="shared" si="28"/>
        <v>0</v>
      </c>
      <c r="P17" s="250">
        <f t="shared" si="49"/>
        <v>14060.242424242424</v>
      </c>
      <c r="Q17" s="250">
        <f t="shared" si="50"/>
        <v>32755.696969696968</v>
      </c>
      <c r="S17" s="249">
        <f t="shared" si="51"/>
        <v>45451</v>
      </c>
      <c r="T17" s="252">
        <v>158</v>
      </c>
      <c r="U17" s="252">
        <v>115</v>
      </c>
      <c r="V17" s="253">
        <f t="shared" si="68"/>
        <v>0.27215189873417722</v>
      </c>
      <c r="W17" s="252">
        <v>627</v>
      </c>
      <c r="X17" s="252">
        <f t="shared" si="29"/>
        <v>5.4521739130434783</v>
      </c>
      <c r="Y17" s="237">
        <v>16.5</v>
      </c>
      <c r="Z17" s="237">
        <f t="shared" ref="Z17:Z19" si="75">+Y17-AA17</f>
        <v>16.5</v>
      </c>
      <c r="AA17" s="237">
        <v>0</v>
      </c>
      <c r="AB17" s="238">
        <v>231994</v>
      </c>
      <c r="AC17" s="238">
        <f t="shared" si="52"/>
        <v>231994</v>
      </c>
      <c r="AD17" s="238">
        <v>0</v>
      </c>
      <c r="AE17" s="239">
        <v>540469</v>
      </c>
      <c r="AF17" s="239">
        <f t="shared" si="53"/>
        <v>540469</v>
      </c>
      <c r="AG17" s="239">
        <v>0</v>
      </c>
      <c r="AH17" s="252">
        <f t="shared" ref="AH17:AH28" si="76">IFERROR(AB17/Y17,0)</f>
        <v>14060.242424242424</v>
      </c>
      <c r="AI17" s="252">
        <f t="shared" ref="AI17:AI28" si="77">IFERROR(AE17/Y17,0)</f>
        <v>32755.696969696968</v>
      </c>
      <c r="AJ17" s="266">
        <f t="shared" ref="AJ17:AJ42" si="78">Y17/U17</f>
        <v>0.14347826086956522</v>
      </c>
      <c r="AL17" s="249">
        <f t="shared" si="69"/>
        <v>45451</v>
      </c>
      <c r="AM17" s="254"/>
      <c r="AN17" s="254"/>
      <c r="AO17" s="255"/>
      <c r="AP17" s="254"/>
      <c r="AQ17" s="254"/>
      <c r="AR17" s="237"/>
      <c r="AS17" s="237"/>
      <c r="AT17" s="237"/>
      <c r="AU17" s="238"/>
      <c r="AV17" s="238"/>
      <c r="AW17" s="238"/>
      <c r="AX17" s="239"/>
      <c r="AY17" s="239"/>
      <c r="AZ17" s="239"/>
      <c r="BA17" s="254"/>
      <c r="BB17" s="254"/>
      <c r="BC17" s="244">
        <f t="shared" si="70"/>
        <v>7</v>
      </c>
      <c r="BF17" s="249">
        <f t="shared" si="71"/>
        <v>43321</v>
      </c>
      <c r="BG17" s="250">
        <f t="shared" si="54"/>
        <v>202</v>
      </c>
      <c r="BH17" s="250">
        <f t="shared" si="55"/>
        <v>177</v>
      </c>
      <c r="BI17" s="251">
        <f t="shared" si="56"/>
        <v>0.12376237623762376</v>
      </c>
      <c r="BJ17" s="250">
        <f t="shared" si="34"/>
        <v>737</v>
      </c>
      <c r="BK17" s="250">
        <f t="shared" si="35"/>
        <v>0</v>
      </c>
      <c r="BL17" s="237">
        <f t="shared" si="36"/>
        <v>17.5</v>
      </c>
      <c r="BM17" s="237">
        <f t="shared" si="37"/>
        <v>17.5</v>
      </c>
      <c r="BN17" s="237">
        <f t="shared" si="38"/>
        <v>0</v>
      </c>
      <c r="BO17" s="238">
        <f t="shared" si="39"/>
        <v>153094.06779661015</v>
      </c>
      <c r="BP17" s="238">
        <f t="shared" si="40"/>
        <v>153094.06779661015</v>
      </c>
      <c r="BQ17" s="238">
        <f t="shared" si="41"/>
        <v>0</v>
      </c>
      <c r="BR17" s="239">
        <f t="shared" si="42"/>
        <v>299271.62999999995</v>
      </c>
      <c r="BS17" s="239">
        <f t="shared" si="43"/>
        <v>299271.62999999995</v>
      </c>
      <c r="BT17" s="239">
        <f t="shared" si="44"/>
        <v>0</v>
      </c>
      <c r="BU17" s="250">
        <f t="shared" si="57"/>
        <v>8748.2324455205799</v>
      </c>
      <c r="BV17" s="250">
        <f t="shared" si="58"/>
        <v>17101.235999999997</v>
      </c>
      <c r="BX17" s="249">
        <f t="shared" si="59"/>
        <v>43321</v>
      </c>
      <c r="BY17" s="252">
        <v>202</v>
      </c>
      <c r="BZ17" s="252">
        <v>177</v>
      </c>
      <c r="CA17" s="253">
        <f t="shared" si="60"/>
        <v>0.12376237623762376</v>
      </c>
      <c r="CB17" s="252">
        <v>737</v>
      </c>
      <c r="CC17" s="252">
        <f t="shared" si="45"/>
        <v>0</v>
      </c>
      <c r="CD17" s="237">
        <v>17.5</v>
      </c>
      <c r="CE17" s="237">
        <f t="shared" si="61"/>
        <v>17.5</v>
      </c>
      <c r="CF17" s="237">
        <v>0</v>
      </c>
      <c r="CG17" s="238">
        <v>153094.06779661015</v>
      </c>
      <c r="CH17" s="238">
        <f t="shared" si="62"/>
        <v>153094.06779661015</v>
      </c>
      <c r="CI17" s="238">
        <v>0</v>
      </c>
      <c r="CJ17" s="239">
        <v>299271.62999999995</v>
      </c>
      <c r="CK17" s="239">
        <f t="shared" si="63"/>
        <v>299271.62999999995</v>
      </c>
      <c r="CL17" s="239">
        <v>0</v>
      </c>
      <c r="CM17" s="252">
        <f t="shared" si="64"/>
        <v>8748.2324455205799</v>
      </c>
      <c r="CN17" s="252">
        <f t="shared" si="65"/>
        <v>17101.235999999997</v>
      </c>
      <c r="CO17" s="266">
        <f t="shared" si="66"/>
        <v>9.8870056497175146E-2</v>
      </c>
      <c r="CQ17" s="249">
        <f t="shared" si="72"/>
        <v>43321</v>
      </c>
      <c r="CR17" s="254"/>
      <c r="CS17" s="254"/>
      <c r="CT17" s="255"/>
      <c r="CU17" s="254"/>
      <c r="CV17" s="254"/>
      <c r="CW17" s="237"/>
      <c r="CX17" s="237"/>
      <c r="CY17" s="237"/>
      <c r="CZ17" s="238"/>
      <c r="DA17" s="238"/>
      <c r="DB17" s="238"/>
      <c r="DC17" s="239"/>
      <c r="DD17" s="239"/>
      <c r="DE17" s="239"/>
      <c r="DF17" s="254"/>
      <c r="DG17" s="254"/>
      <c r="DH17" s="244">
        <f t="shared" si="73"/>
        <v>7</v>
      </c>
    </row>
    <row r="18" spans="1:112">
      <c r="A18" s="249">
        <f t="shared" si="67"/>
        <v>45452</v>
      </c>
      <c r="B18" s="250">
        <f t="shared" si="46"/>
        <v>160</v>
      </c>
      <c r="C18" s="250">
        <f t="shared" si="47"/>
        <v>113</v>
      </c>
      <c r="D18" s="251">
        <f t="shared" si="48"/>
        <v>0.29374999999999996</v>
      </c>
      <c r="E18" s="250">
        <f t="shared" si="18"/>
        <v>586</v>
      </c>
      <c r="F18" s="250">
        <f t="shared" si="19"/>
        <v>5.1858407079646014</v>
      </c>
      <c r="G18" s="237">
        <f t="shared" si="74"/>
        <v>14</v>
      </c>
      <c r="H18" s="237">
        <f t="shared" si="21"/>
        <v>14</v>
      </c>
      <c r="I18" s="237">
        <f t="shared" si="22"/>
        <v>0</v>
      </c>
      <c r="J18" s="238">
        <f t="shared" si="23"/>
        <v>158420.5</v>
      </c>
      <c r="K18" s="238">
        <f t="shared" si="24"/>
        <v>158420.5</v>
      </c>
      <c r="L18" s="238">
        <f t="shared" si="25"/>
        <v>0</v>
      </c>
      <c r="M18" s="239">
        <f t="shared" si="26"/>
        <v>461433.51</v>
      </c>
      <c r="N18" s="239">
        <f t="shared" si="27"/>
        <v>461433.51</v>
      </c>
      <c r="O18" s="239">
        <f t="shared" si="28"/>
        <v>0</v>
      </c>
      <c r="P18" s="250">
        <f t="shared" si="49"/>
        <v>11315.75</v>
      </c>
      <c r="Q18" s="250">
        <f t="shared" si="50"/>
        <v>32959.536428571431</v>
      </c>
      <c r="S18" s="249">
        <f t="shared" si="51"/>
        <v>45452</v>
      </c>
      <c r="T18" s="252">
        <v>160</v>
      </c>
      <c r="U18" s="252">
        <v>113</v>
      </c>
      <c r="V18" s="253">
        <f t="shared" si="68"/>
        <v>0.29374999999999996</v>
      </c>
      <c r="W18" s="252">
        <v>586</v>
      </c>
      <c r="X18" s="252">
        <f t="shared" si="29"/>
        <v>5.1858407079646014</v>
      </c>
      <c r="Y18" s="237">
        <v>14</v>
      </c>
      <c r="Z18" s="237">
        <f t="shared" si="75"/>
        <v>14</v>
      </c>
      <c r="AA18" s="237">
        <v>0</v>
      </c>
      <c r="AB18" s="238">
        <v>158420.5</v>
      </c>
      <c r="AC18" s="238">
        <f t="shared" si="52"/>
        <v>158420.5</v>
      </c>
      <c r="AD18" s="238">
        <v>0</v>
      </c>
      <c r="AE18" s="239">
        <v>461433.51</v>
      </c>
      <c r="AF18" s="239">
        <f t="shared" si="53"/>
        <v>461433.51</v>
      </c>
      <c r="AG18" s="239">
        <v>0</v>
      </c>
      <c r="AH18" s="252">
        <f t="shared" si="76"/>
        <v>11315.75</v>
      </c>
      <c r="AI18" s="252">
        <f t="shared" si="77"/>
        <v>32959.536428571431</v>
      </c>
      <c r="AJ18" s="266">
        <f t="shared" si="78"/>
        <v>0.12389380530973451</v>
      </c>
      <c r="AL18" s="249">
        <f t="shared" si="69"/>
        <v>45452</v>
      </c>
      <c r="AM18" s="254"/>
      <c r="AN18" s="254"/>
      <c r="AO18" s="255"/>
      <c r="AP18" s="254"/>
      <c r="AQ18" s="254"/>
      <c r="AR18" s="237"/>
      <c r="AS18" s="237"/>
      <c r="AT18" s="237"/>
      <c r="AU18" s="238"/>
      <c r="AV18" s="238"/>
      <c r="AW18" s="238"/>
      <c r="AX18" s="239"/>
      <c r="AY18" s="239"/>
      <c r="AZ18" s="239"/>
      <c r="BA18" s="254"/>
      <c r="BB18" s="254"/>
      <c r="BC18" s="244">
        <f t="shared" si="70"/>
        <v>8</v>
      </c>
      <c r="BF18" s="249">
        <f t="shared" si="71"/>
        <v>43322</v>
      </c>
      <c r="BG18" s="250">
        <f t="shared" si="54"/>
        <v>198</v>
      </c>
      <c r="BH18" s="250">
        <f t="shared" si="55"/>
        <v>175</v>
      </c>
      <c r="BI18" s="251">
        <f t="shared" si="56"/>
        <v>0.11616161616161613</v>
      </c>
      <c r="BJ18" s="250">
        <f t="shared" si="34"/>
        <v>779</v>
      </c>
      <c r="BK18" s="250">
        <f t="shared" si="35"/>
        <v>0</v>
      </c>
      <c r="BL18" s="237">
        <f t="shared" si="36"/>
        <v>23</v>
      </c>
      <c r="BM18" s="237">
        <f t="shared" si="37"/>
        <v>23</v>
      </c>
      <c r="BN18" s="237">
        <f t="shared" si="38"/>
        <v>0</v>
      </c>
      <c r="BO18" s="238">
        <f t="shared" si="39"/>
        <v>248439.83050847458</v>
      </c>
      <c r="BP18" s="238">
        <f t="shared" si="40"/>
        <v>248439.83050847458</v>
      </c>
      <c r="BQ18" s="238">
        <f t="shared" si="41"/>
        <v>0</v>
      </c>
      <c r="BR18" s="239">
        <f t="shared" si="42"/>
        <v>543903.17999999993</v>
      </c>
      <c r="BS18" s="239">
        <f t="shared" si="43"/>
        <v>543903.17999999993</v>
      </c>
      <c r="BT18" s="239">
        <f t="shared" si="44"/>
        <v>0</v>
      </c>
      <c r="BU18" s="250">
        <f t="shared" si="57"/>
        <v>10801.731761238025</v>
      </c>
      <c r="BV18" s="250">
        <f t="shared" si="58"/>
        <v>23647.964347826084</v>
      </c>
      <c r="BX18" s="249">
        <f t="shared" si="59"/>
        <v>43322</v>
      </c>
      <c r="BY18" s="252">
        <v>198</v>
      </c>
      <c r="BZ18" s="252">
        <v>175</v>
      </c>
      <c r="CA18" s="253">
        <f t="shared" si="60"/>
        <v>0.11616161616161613</v>
      </c>
      <c r="CB18" s="252">
        <v>779</v>
      </c>
      <c r="CC18" s="252">
        <f t="shared" si="45"/>
        <v>0</v>
      </c>
      <c r="CD18" s="237">
        <v>23</v>
      </c>
      <c r="CE18" s="237">
        <f t="shared" si="61"/>
        <v>23</v>
      </c>
      <c r="CF18" s="237">
        <v>0</v>
      </c>
      <c r="CG18" s="238">
        <v>248439.83050847458</v>
      </c>
      <c r="CH18" s="238">
        <f t="shared" si="62"/>
        <v>248439.83050847458</v>
      </c>
      <c r="CI18" s="238">
        <v>0</v>
      </c>
      <c r="CJ18" s="239">
        <v>543903.17999999993</v>
      </c>
      <c r="CK18" s="239">
        <f t="shared" si="63"/>
        <v>543903.17999999993</v>
      </c>
      <c r="CL18" s="239">
        <v>0</v>
      </c>
      <c r="CM18" s="252">
        <f t="shared" si="64"/>
        <v>10801.731761238025</v>
      </c>
      <c r="CN18" s="252">
        <f t="shared" si="65"/>
        <v>23647.964347826084</v>
      </c>
      <c r="CO18" s="266">
        <f t="shared" si="66"/>
        <v>0.13142857142857142</v>
      </c>
      <c r="CQ18" s="249">
        <f t="shared" si="72"/>
        <v>43322</v>
      </c>
      <c r="CR18" s="254"/>
      <c r="CS18" s="254"/>
      <c r="CT18" s="255"/>
      <c r="CU18" s="254"/>
      <c r="CV18" s="254"/>
      <c r="CW18" s="237"/>
      <c r="CX18" s="237"/>
      <c r="CY18" s="237"/>
      <c r="CZ18" s="238"/>
      <c r="DA18" s="238"/>
      <c r="DB18" s="238"/>
      <c r="DC18" s="239"/>
      <c r="DD18" s="239"/>
      <c r="DE18" s="239"/>
      <c r="DF18" s="254"/>
      <c r="DG18" s="254"/>
      <c r="DH18" s="244">
        <f t="shared" si="73"/>
        <v>8</v>
      </c>
    </row>
    <row r="19" spans="1:112">
      <c r="A19" s="249">
        <f t="shared" si="67"/>
        <v>45453</v>
      </c>
      <c r="B19" s="250">
        <f t="shared" si="46"/>
        <v>130</v>
      </c>
      <c r="C19" s="250">
        <f t="shared" si="47"/>
        <v>118</v>
      </c>
      <c r="D19" s="251">
        <f t="shared" si="48"/>
        <v>9.2307692307692313E-2</v>
      </c>
      <c r="E19" s="250">
        <f t="shared" si="18"/>
        <v>651</v>
      </c>
      <c r="F19" s="250">
        <f t="shared" si="19"/>
        <v>5.5169491525423728</v>
      </c>
      <c r="G19" s="237">
        <f t="shared" si="74"/>
        <v>12.5</v>
      </c>
      <c r="H19" s="237">
        <f t="shared" si="21"/>
        <v>12.5</v>
      </c>
      <c r="I19" s="237">
        <f t="shared" si="22"/>
        <v>0</v>
      </c>
      <c r="J19" s="238">
        <f t="shared" si="23"/>
        <v>168047.5</v>
      </c>
      <c r="K19" s="238">
        <f t="shared" si="24"/>
        <v>168047.5</v>
      </c>
      <c r="L19" s="238">
        <f t="shared" si="25"/>
        <v>0</v>
      </c>
      <c r="M19" s="239">
        <f t="shared" si="26"/>
        <v>397745.51</v>
      </c>
      <c r="N19" s="239">
        <f t="shared" si="27"/>
        <v>397745.51</v>
      </c>
      <c r="O19" s="239">
        <f t="shared" si="28"/>
        <v>0</v>
      </c>
      <c r="P19" s="250">
        <f t="shared" si="49"/>
        <v>13443.8</v>
      </c>
      <c r="Q19" s="250">
        <f t="shared" si="50"/>
        <v>31819.640800000001</v>
      </c>
      <c r="S19" s="249">
        <f t="shared" si="51"/>
        <v>45453</v>
      </c>
      <c r="T19" s="252">
        <v>130</v>
      </c>
      <c r="U19" s="252">
        <v>118</v>
      </c>
      <c r="V19" s="253">
        <f t="shared" ref="V19" si="79">IFERROR(1-U19/T19,0)</f>
        <v>9.2307692307692313E-2</v>
      </c>
      <c r="W19" s="252">
        <v>651</v>
      </c>
      <c r="X19" s="252">
        <f t="shared" ref="X19" si="80">IFERROR(W19/U19,0)</f>
        <v>5.5169491525423728</v>
      </c>
      <c r="Y19" s="237">
        <v>12.5</v>
      </c>
      <c r="Z19" s="237">
        <f t="shared" si="75"/>
        <v>12.5</v>
      </c>
      <c r="AA19" s="237">
        <v>0</v>
      </c>
      <c r="AB19" s="238">
        <v>168047.5</v>
      </c>
      <c r="AC19" s="238">
        <f t="shared" ref="AC19" si="81">+AB19-AD19</f>
        <v>168047.5</v>
      </c>
      <c r="AD19" s="238">
        <v>0</v>
      </c>
      <c r="AE19" s="239">
        <v>397745.51</v>
      </c>
      <c r="AF19" s="239">
        <f t="shared" ref="AF19" si="82">+AE19-AG19</f>
        <v>397745.51</v>
      </c>
      <c r="AG19" s="239">
        <v>0</v>
      </c>
      <c r="AH19" s="252">
        <f t="shared" si="76"/>
        <v>13443.8</v>
      </c>
      <c r="AI19" s="252">
        <f t="shared" si="77"/>
        <v>31819.640800000001</v>
      </c>
      <c r="AJ19" s="266">
        <f t="shared" si="78"/>
        <v>0.1059322033898305</v>
      </c>
      <c r="AL19" s="249">
        <f t="shared" si="69"/>
        <v>45453</v>
      </c>
      <c r="AM19" s="254"/>
      <c r="AN19" s="254"/>
      <c r="AO19" s="255"/>
      <c r="AP19" s="254"/>
      <c r="AQ19" s="254"/>
      <c r="AR19" s="237"/>
      <c r="AS19" s="237"/>
      <c r="AT19" s="237"/>
      <c r="AU19" s="238"/>
      <c r="AV19" s="238"/>
      <c r="AW19" s="238"/>
      <c r="AX19" s="239"/>
      <c r="AY19" s="239"/>
      <c r="AZ19" s="239"/>
      <c r="BA19" s="254"/>
      <c r="BB19" s="254"/>
      <c r="BC19" s="244">
        <f t="shared" si="70"/>
        <v>9</v>
      </c>
      <c r="BF19" s="249">
        <f t="shared" si="71"/>
        <v>43323</v>
      </c>
      <c r="BG19" s="250">
        <f t="shared" si="54"/>
        <v>197</v>
      </c>
      <c r="BH19" s="250">
        <f t="shared" si="55"/>
        <v>177</v>
      </c>
      <c r="BI19" s="251">
        <f t="shared" si="56"/>
        <v>0.10152284263959388</v>
      </c>
      <c r="BJ19" s="250">
        <f t="shared" si="34"/>
        <v>764</v>
      </c>
      <c r="BK19" s="250">
        <f t="shared" si="35"/>
        <v>0</v>
      </c>
      <c r="BL19" s="237">
        <f t="shared" si="36"/>
        <v>21.5</v>
      </c>
      <c r="BM19" s="237">
        <f t="shared" si="37"/>
        <v>21.5</v>
      </c>
      <c r="BN19" s="237">
        <f t="shared" si="38"/>
        <v>0</v>
      </c>
      <c r="BO19" s="238">
        <f t="shared" si="39"/>
        <v>190179.23728813557</v>
      </c>
      <c r="BP19" s="238">
        <f t="shared" si="40"/>
        <v>190179.23728813557</v>
      </c>
      <c r="BQ19" s="238">
        <f t="shared" si="41"/>
        <v>0</v>
      </c>
      <c r="BR19" s="239">
        <f t="shared" si="42"/>
        <v>622686.47</v>
      </c>
      <c r="BS19" s="239">
        <f t="shared" si="43"/>
        <v>622686.47</v>
      </c>
      <c r="BT19" s="239">
        <f t="shared" si="44"/>
        <v>0</v>
      </c>
      <c r="BU19" s="250">
        <f t="shared" si="57"/>
        <v>8845.5459203783994</v>
      </c>
      <c r="BV19" s="250">
        <f t="shared" si="58"/>
        <v>28962.161395348838</v>
      </c>
      <c r="BX19" s="249">
        <f t="shared" si="59"/>
        <v>43323</v>
      </c>
      <c r="BY19" s="252">
        <v>197</v>
      </c>
      <c r="BZ19" s="252">
        <v>177</v>
      </c>
      <c r="CA19" s="253">
        <f t="shared" si="60"/>
        <v>0.10152284263959388</v>
      </c>
      <c r="CB19" s="252">
        <v>764</v>
      </c>
      <c r="CC19" s="252">
        <f t="shared" si="45"/>
        <v>0</v>
      </c>
      <c r="CD19" s="237">
        <v>21.5</v>
      </c>
      <c r="CE19" s="237">
        <f t="shared" si="61"/>
        <v>21.5</v>
      </c>
      <c r="CF19" s="237">
        <v>0</v>
      </c>
      <c r="CG19" s="238">
        <v>190179.23728813557</v>
      </c>
      <c r="CH19" s="238">
        <f t="shared" si="62"/>
        <v>190179.23728813557</v>
      </c>
      <c r="CI19" s="238">
        <v>0</v>
      </c>
      <c r="CJ19" s="239">
        <v>622686.47</v>
      </c>
      <c r="CK19" s="239">
        <f t="shared" si="63"/>
        <v>622686.47</v>
      </c>
      <c r="CL19" s="239">
        <v>0</v>
      </c>
      <c r="CM19" s="252">
        <f t="shared" si="64"/>
        <v>8845.5459203783994</v>
      </c>
      <c r="CN19" s="252">
        <f t="shared" si="65"/>
        <v>28962.161395348838</v>
      </c>
      <c r="CO19" s="266">
        <f t="shared" si="66"/>
        <v>0.12146892655367232</v>
      </c>
      <c r="CQ19" s="249">
        <f t="shared" si="72"/>
        <v>43323</v>
      </c>
      <c r="CR19" s="254"/>
      <c r="CS19" s="254"/>
      <c r="CT19" s="255"/>
      <c r="CU19" s="254"/>
      <c r="CV19" s="254"/>
      <c r="CW19" s="237"/>
      <c r="CX19" s="237"/>
      <c r="CY19" s="237"/>
      <c r="CZ19" s="238"/>
      <c r="DA19" s="238"/>
      <c r="DB19" s="238"/>
      <c r="DC19" s="239"/>
      <c r="DD19" s="239"/>
      <c r="DE19" s="239"/>
      <c r="DF19" s="254"/>
      <c r="DG19" s="254"/>
      <c r="DH19" s="244">
        <f t="shared" si="73"/>
        <v>9</v>
      </c>
    </row>
    <row r="20" spans="1:112" s="228" customFormat="1" ht="18.75">
      <c r="A20" s="249">
        <f t="shared" si="67"/>
        <v>45454</v>
      </c>
      <c r="B20" s="250">
        <f t="shared" si="46"/>
        <v>0</v>
      </c>
      <c r="C20" s="250">
        <f t="shared" si="47"/>
        <v>0</v>
      </c>
      <c r="D20" s="251">
        <f t="shared" si="48"/>
        <v>0</v>
      </c>
      <c r="E20" s="250">
        <f t="shared" si="18"/>
        <v>0</v>
      </c>
      <c r="F20" s="250">
        <f t="shared" si="19"/>
        <v>0</v>
      </c>
      <c r="G20" s="237">
        <f t="shared" si="74"/>
        <v>0</v>
      </c>
      <c r="H20" s="237">
        <f t="shared" si="21"/>
        <v>0</v>
      </c>
      <c r="I20" s="237">
        <f t="shared" si="22"/>
        <v>0</v>
      </c>
      <c r="J20" s="238">
        <f t="shared" si="23"/>
        <v>0</v>
      </c>
      <c r="K20" s="238">
        <f t="shared" si="24"/>
        <v>0</v>
      </c>
      <c r="L20" s="238">
        <f t="shared" si="25"/>
        <v>0</v>
      </c>
      <c r="M20" s="239">
        <f t="shared" si="26"/>
        <v>0</v>
      </c>
      <c r="N20" s="239">
        <f t="shared" si="27"/>
        <v>0</v>
      </c>
      <c r="O20" s="239">
        <f t="shared" si="28"/>
        <v>0</v>
      </c>
      <c r="P20" s="250">
        <f t="shared" si="49"/>
        <v>0</v>
      </c>
      <c r="Q20" s="250">
        <f t="shared" si="50"/>
        <v>0</v>
      </c>
      <c r="S20" s="249">
        <f t="shared" si="51"/>
        <v>45454</v>
      </c>
      <c r="T20" s="252"/>
      <c r="U20" s="252"/>
      <c r="V20" s="253"/>
      <c r="W20" s="252"/>
      <c r="X20" s="252"/>
      <c r="Y20" s="237"/>
      <c r="Z20" s="237"/>
      <c r="AA20" s="237"/>
      <c r="AB20" s="238"/>
      <c r="AC20" s="238"/>
      <c r="AD20" s="238"/>
      <c r="AE20" s="239"/>
      <c r="AF20" s="239"/>
      <c r="AG20" s="239">
        <v>0</v>
      </c>
      <c r="AH20" s="252">
        <f t="shared" si="76"/>
        <v>0</v>
      </c>
      <c r="AI20" s="252">
        <f t="shared" si="77"/>
        <v>0</v>
      </c>
      <c r="AJ20" s="266" t="e">
        <f t="shared" si="78"/>
        <v>#DIV/0!</v>
      </c>
      <c r="AL20" s="249">
        <f t="shared" si="69"/>
        <v>45454</v>
      </c>
      <c r="AM20" s="254"/>
      <c r="AN20" s="254"/>
      <c r="AO20" s="255"/>
      <c r="AP20" s="254"/>
      <c r="AQ20" s="254"/>
      <c r="AR20" s="237"/>
      <c r="AS20" s="237"/>
      <c r="AT20" s="237"/>
      <c r="AU20" s="238"/>
      <c r="AV20" s="238"/>
      <c r="AW20" s="238"/>
      <c r="AX20" s="239"/>
      <c r="AY20" s="239"/>
      <c r="AZ20" s="239"/>
      <c r="BA20" s="254"/>
      <c r="BB20" s="254"/>
      <c r="BC20" s="244">
        <f t="shared" si="70"/>
        <v>9</v>
      </c>
      <c r="BF20" s="249">
        <f t="shared" si="71"/>
        <v>43324</v>
      </c>
      <c r="BG20" s="250">
        <f t="shared" si="54"/>
        <v>0</v>
      </c>
      <c r="BH20" s="250">
        <f t="shared" si="55"/>
        <v>0</v>
      </c>
      <c r="BI20" s="251">
        <f t="shared" si="56"/>
        <v>0</v>
      </c>
      <c r="BJ20" s="250">
        <f t="shared" si="34"/>
        <v>0</v>
      </c>
      <c r="BK20" s="250">
        <f t="shared" si="35"/>
        <v>0</v>
      </c>
      <c r="BL20" s="237">
        <f t="shared" si="36"/>
        <v>0</v>
      </c>
      <c r="BM20" s="237">
        <f t="shared" si="37"/>
        <v>0</v>
      </c>
      <c r="BN20" s="237">
        <f t="shared" si="38"/>
        <v>0</v>
      </c>
      <c r="BO20" s="238">
        <f t="shared" si="39"/>
        <v>0</v>
      </c>
      <c r="BP20" s="238">
        <f t="shared" si="40"/>
        <v>0</v>
      </c>
      <c r="BQ20" s="238">
        <f t="shared" si="41"/>
        <v>0</v>
      </c>
      <c r="BR20" s="239">
        <f t="shared" si="42"/>
        <v>0</v>
      </c>
      <c r="BS20" s="239">
        <f t="shared" si="43"/>
        <v>0</v>
      </c>
      <c r="BT20" s="239">
        <f t="shared" si="44"/>
        <v>0</v>
      </c>
      <c r="BU20" s="250">
        <f t="shared" si="57"/>
        <v>0</v>
      </c>
      <c r="BV20" s="250">
        <f t="shared" si="58"/>
        <v>0</v>
      </c>
      <c r="BX20" s="249">
        <f t="shared" si="59"/>
        <v>43324</v>
      </c>
      <c r="BY20" s="252"/>
      <c r="BZ20" s="252"/>
      <c r="CA20" s="253">
        <f t="shared" si="60"/>
        <v>0</v>
      </c>
      <c r="CB20" s="252"/>
      <c r="CC20" s="252">
        <f t="shared" si="45"/>
        <v>0</v>
      </c>
      <c r="CD20" s="237"/>
      <c r="CE20" s="237">
        <f t="shared" si="61"/>
        <v>0</v>
      </c>
      <c r="CF20" s="237">
        <v>0</v>
      </c>
      <c r="CG20" s="238"/>
      <c r="CH20" s="238">
        <f t="shared" si="62"/>
        <v>0</v>
      </c>
      <c r="CI20" s="238">
        <v>0</v>
      </c>
      <c r="CJ20" s="239"/>
      <c r="CK20" s="239">
        <f t="shared" si="63"/>
        <v>0</v>
      </c>
      <c r="CL20" s="239">
        <v>0</v>
      </c>
      <c r="CM20" s="252">
        <f t="shared" si="64"/>
        <v>0</v>
      </c>
      <c r="CN20" s="252">
        <f t="shared" si="65"/>
        <v>0</v>
      </c>
      <c r="CO20" s="266" t="e">
        <f t="shared" si="66"/>
        <v>#DIV/0!</v>
      </c>
      <c r="CQ20" s="249">
        <f t="shared" si="72"/>
        <v>43324</v>
      </c>
      <c r="CR20" s="254"/>
      <c r="CS20" s="254"/>
      <c r="CT20" s="255"/>
      <c r="CU20" s="254"/>
      <c r="CV20" s="254"/>
      <c r="CW20" s="237"/>
      <c r="CX20" s="237"/>
      <c r="CY20" s="237"/>
      <c r="CZ20" s="238"/>
      <c r="DA20" s="238"/>
      <c r="DB20" s="238"/>
      <c r="DC20" s="239"/>
      <c r="DD20" s="239"/>
      <c r="DE20" s="239"/>
      <c r="DF20" s="254"/>
      <c r="DG20" s="254"/>
      <c r="DH20" s="244">
        <f t="shared" si="73"/>
        <v>9</v>
      </c>
    </row>
    <row r="21" spans="1:112" s="256" customFormat="1" ht="15.75">
      <c r="A21" s="249">
        <f t="shared" si="67"/>
        <v>45455</v>
      </c>
      <c r="B21" s="250">
        <f t="shared" si="46"/>
        <v>128</v>
      </c>
      <c r="C21" s="250">
        <f t="shared" si="47"/>
        <v>118</v>
      </c>
      <c r="D21" s="251">
        <f t="shared" si="48"/>
        <v>7.8125E-2</v>
      </c>
      <c r="E21" s="250">
        <f t="shared" si="18"/>
        <v>657</v>
      </c>
      <c r="F21" s="250">
        <f t="shared" si="19"/>
        <v>5.5677966101694913</v>
      </c>
      <c r="G21" s="237">
        <f t="shared" si="74"/>
        <v>20</v>
      </c>
      <c r="H21" s="237">
        <f t="shared" si="21"/>
        <v>20</v>
      </c>
      <c r="I21" s="237">
        <f t="shared" si="22"/>
        <v>0</v>
      </c>
      <c r="J21" s="238">
        <f t="shared" si="23"/>
        <v>347459.5</v>
      </c>
      <c r="K21" s="238">
        <f t="shared" si="24"/>
        <v>347459.5</v>
      </c>
      <c r="L21" s="238">
        <f t="shared" si="25"/>
        <v>0</v>
      </c>
      <c r="M21" s="239">
        <f t="shared" si="26"/>
        <v>661784.59</v>
      </c>
      <c r="N21" s="239">
        <f t="shared" si="27"/>
        <v>661784.59</v>
      </c>
      <c r="O21" s="239">
        <f t="shared" si="28"/>
        <v>0</v>
      </c>
      <c r="P21" s="250">
        <f t="shared" si="49"/>
        <v>17372.974999999999</v>
      </c>
      <c r="Q21" s="250">
        <f t="shared" si="50"/>
        <v>33089.229500000001</v>
      </c>
      <c r="S21" s="249">
        <f t="shared" si="51"/>
        <v>45455</v>
      </c>
      <c r="T21" s="252">
        <v>128</v>
      </c>
      <c r="U21" s="252">
        <v>118</v>
      </c>
      <c r="V21" s="253">
        <f t="shared" si="68"/>
        <v>7.8125E-2</v>
      </c>
      <c r="W21" s="252">
        <v>657</v>
      </c>
      <c r="X21" s="252">
        <f t="shared" si="29"/>
        <v>5.5677966101694913</v>
      </c>
      <c r="Y21" s="237">
        <v>20</v>
      </c>
      <c r="Z21" s="237">
        <f t="shared" ref="Z21" si="83">+Y21-AA21</f>
        <v>20</v>
      </c>
      <c r="AA21" s="237">
        <v>0</v>
      </c>
      <c r="AB21" s="238">
        <v>347459.5</v>
      </c>
      <c r="AC21" s="238">
        <f t="shared" ref="AC21" si="84">+AB21-AD21</f>
        <v>347459.5</v>
      </c>
      <c r="AD21" s="238">
        <v>0</v>
      </c>
      <c r="AE21" s="239">
        <v>661784.59</v>
      </c>
      <c r="AF21" s="239">
        <f t="shared" ref="AF21" si="85">+AE21-AG21</f>
        <v>661784.59</v>
      </c>
      <c r="AG21" s="239">
        <v>0</v>
      </c>
      <c r="AH21" s="252">
        <f t="shared" si="76"/>
        <v>17372.974999999999</v>
      </c>
      <c r="AI21" s="252">
        <f t="shared" si="77"/>
        <v>33089.229500000001</v>
      </c>
      <c r="AJ21" s="266">
        <f t="shared" si="78"/>
        <v>0.16949152542372881</v>
      </c>
      <c r="AL21" s="249">
        <f t="shared" si="69"/>
        <v>45455</v>
      </c>
      <c r="AM21" s="254"/>
      <c r="AN21" s="254"/>
      <c r="AO21" s="255"/>
      <c r="AP21" s="254"/>
      <c r="AQ21" s="254"/>
      <c r="AR21" s="237"/>
      <c r="AS21" s="237"/>
      <c r="AT21" s="237"/>
      <c r="AU21" s="238"/>
      <c r="AV21" s="238"/>
      <c r="AW21" s="238"/>
      <c r="AX21" s="239"/>
      <c r="AY21" s="239"/>
      <c r="AZ21" s="239"/>
      <c r="BA21" s="254"/>
      <c r="BB21" s="254"/>
      <c r="BC21" s="244">
        <f t="shared" si="70"/>
        <v>10</v>
      </c>
      <c r="BF21" s="249">
        <f t="shared" si="71"/>
        <v>43325</v>
      </c>
      <c r="BG21" s="250">
        <f t="shared" si="54"/>
        <v>193</v>
      </c>
      <c r="BH21" s="250">
        <f t="shared" si="55"/>
        <v>181</v>
      </c>
      <c r="BI21" s="251">
        <f t="shared" si="56"/>
        <v>6.2176165803108807E-2</v>
      </c>
      <c r="BJ21" s="250">
        <f t="shared" si="34"/>
        <v>825</v>
      </c>
      <c r="BK21" s="250">
        <f t="shared" si="35"/>
        <v>0</v>
      </c>
      <c r="BL21" s="237">
        <f t="shared" si="36"/>
        <v>27.5</v>
      </c>
      <c r="BM21" s="237">
        <f t="shared" si="37"/>
        <v>27.5</v>
      </c>
      <c r="BN21" s="237">
        <f t="shared" si="38"/>
        <v>0</v>
      </c>
      <c r="BO21" s="238">
        <f t="shared" si="39"/>
        <v>280922.03389830515</v>
      </c>
      <c r="BP21" s="238">
        <f t="shared" si="40"/>
        <v>280922.03389830515</v>
      </c>
      <c r="BQ21" s="238">
        <f t="shared" si="41"/>
        <v>0</v>
      </c>
      <c r="BR21" s="239">
        <f t="shared" si="42"/>
        <v>718483.31</v>
      </c>
      <c r="BS21" s="239">
        <f t="shared" si="43"/>
        <v>718483.31</v>
      </c>
      <c r="BT21" s="239">
        <f t="shared" si="44"/>
        <v>0</v>
      </c>
      <c r="BU21" s="250">
        <f t="shared" si="57"/>
        <v>10215.346687211097</v>
      </c>
      <c r="BV21" s="250">
        <f t="shared" si="58"/>
        <v>26126.66581818182</v>
      </c>
      <c r="BX21" s="249">
        <f t="shared" si="59"/>
        <v>43325</v>
      </c>
      <c r="BY21" s="252">
        <v>193</v>
      </c>
      <c r="BZ21" s="252">
        <v>181</v>
      </c>
      <c r="CA21" s="253">
        <f t="shared" si="60"/>
        <v>6.2176165803108807E-2</v>
      </c>
      <c r="CB21" s="252">
        <v>825</v>
      </c>
      <c r="CC21" s="252">
        <f t="shared" si="45"/>
        <v>0</v>
      </c>
      <c r="CD21" s="237">
        <v>27.5</v>
      </c>
      <c r="CE21" s="237">
        <f t="shared" si="61"/>
        <v>27.5</v>
      </c>
      <c r="CF21" s="237">
        <v>0</v>
      </c>
      <c r="CG21" s="238">
        <v>280922.03389830515</v>
      </c>
      <c r="CH21" s="238">
        <f t="shared" si="62"/>
        <v>280922.03389830515</v>
      </c>
      <c r="CI21" s="238">
        <v>0</v>
      </c>
      <c r="CJ21" s="239">
        <v>718483.31</v>
      </c>
      <c r="CK21" s="239">
        <f t="shared" si="63"/>
        <v>718483.31</v>
      </c>
      <c r="CL21" s="239">
        <v>0</v>
      </c>
      <c r="CM21" s="252">
        <f t="shared" si="64"/>
        <v>10215.346687211097</v>
      </c>
      <c r="CN21" s="252">
        <f t="shared" si="65"/>
        <v>26126.66581818182</v>
      </c>
      <c r="CO21" s="266">
        <f t="shared" si="66"/>
        <v>0.15193370165745856</v>
      </c>
      <c r="CQ21" s="249">
        <f t="shared" si="72"/>
        <v>43325</v>
      </c>
      <c r="CR21" s="254"/>
      <c r="CS21" s="254"/>
      <c r="CT21" s="255"/>
      <c r="CU21" s="254"/>
      <c r="CV21" s="254"/>
      <c r="CW21" s="237"/>
      <c r="CX21" s="237"/>
      <c r="CY21" s="237"/>
      <c r="CZ21" s="238"/>
      <c r="DA21" s="238"/>
      <c r="DB21" s="238"/>
      <c r="DC21" s="239"/>
      <c r="DD21" s="239"/>
      <c r="DE21" s="239"/>
      <c r="DF21" s="254"/>
      <c r="DG21" s="254"/>
      <c r="DH21" s="244">
        <f t="shared" si="73"/>
        <v>10</v>
      </c>
    </row>
    <row r="22" spans="1:112" s="228" customFormat="1" ht="18.75">
      <c r="A22" s="249">
        <f t="shared" si="67"/>
        <v>45456</v>
      </c>
      <c r="B22" s="250">
        <f t="shared" si="46"/>
        <v>127</v>
      </c>
      <c r="C22" s="250">
        <f t="shared" si="47"/>
        <v>119</v>
      </c>
      <c r="D22" s="251">
        <f t="shared" si="48"/>
        <v>6.2992125984251968E-2</v>
      </c>
      <c r="E22" s="250">
        <f t="shared" si="18"/>
        <v>698</v>
      </c>
      <c r="F22" s="250">
        <f t="shared" si="19"/>
        <v>5.8655462184873945</v>
      </c>
      <c r="G22" s="237">
        <f t="shared" si="74"/>
        <v>16</v>
      </c>
      <c r="H22" s="237">
        <f t="shared" si="21"/>
        <v>16</v>
      </c>
      <c r="I22" s="237">
        <f t="shared" si="22"/>
        <v>0</v>
      </c>
      <c r="J22" s="238">
        <f t="shared" si="23"/>
        <v>236299</v>
      </c>
      <c r="K22" s="238">
        <f t="shared" si="24"/>
        <v>236299</v>
      </c>
      <c r="L22" s="238">
        <f t="shared" si="25"/>
        <v>0</v>
      </c>
      <c r="M22" s="239">
        <f t="shared" si="26"/>
        <v>595790.01</v>
      </c>
      <c r="N22" s="239">
        <f t="shared" si="27"/>
        <v>595790.01</v>
      </c>
      <c r="O22" s="239">
        <f t="shared" si="28"/>
        <v>0</v>
      </c>
      <c r="P22" s="250">
        <f t="shared" si="49"/>
        <v>14768.6875</v>
      </c>
      <c r="Q22" s="250">
        <f t="shared" si="50"/>
        <v>37236.875625000001</v>
      </c>
      <c r="S22" s="249">
        <f t="shared" si="51"/>
        <v>45456</v>
      </c>
      <c r="T22" s="252">
        <v>127</v>
      </c>
      <c r="U22" s="252">
        <v>119</v>
      </c>
      <c r="V22" s="253">
        <f>IFERROR(1-U22/T22,0)</f>
        <v>6.2992125984251968E-2</v>
      </c>
      <c r="W22" s="252">
        <v>698</v>
      </c>
      <c r="X22" s="252">
        <f t="shared" si="29"/>
        <v>5.8655462184873945</v>
      </c>
      <c r="Y22" s="237">
        <v>16</v>
      </c>
      <c r="Z22" s="237">
        <f t="shared" ref="Z22:Z23" si="86">+Y22-AA22</f>
        <v>16</v>
      </c>
      <c r="AA22" s="237">
        <v>0</v>
      </c>
      <c r="AB22" s="238">
        <v>236299</v>
      </c>
      <c r="AC22" s="238">
        <f t="shared" ref="AC22:AC23" si="87">+AB22-AD22</f>
        <v>236299</v>
      </c>
      <c r="AD22" s="238">
        <v>0</v>
      </c>
      <c r="AE22" s="239">
        <v>595790.01</v>
      </c>
      <c r="AF22" s="239">
        <f t="shared" ref="AF22:AF42" si="88">+AE22-AG22</f>
        <v>595790.01</v>
      </c>
      <c r="AG22" s="239"/>
      <c r="AH22" s="252">
        <f t="shared" si="76"/>
        <v>14768.6875</v>
      </c>
      <c r="AI22" s="252">
        <f t="shared" si="77"/>
        <v>37236.875625000001</v>
      </c>
      <c r="AJ22" s="266">
        <f t="shared" si="78"/>
        <v>0.13445378151260504</v>
      </c>
      <c r="AL22" s="249">
        <f t="shared" si="69"/>
        <v>45456</v>
      </c>
      <c r="AM22" s="254"/>
      <c r="AN22" s="254"/>
      <c r="AO22" s="255"/>
      <c r="AP22" s="254"/>
      <c r="AQ22" s="254"/>
      <c r="AR22" s="237"/>
      <c r="AS22" s="237"/>
      <c r="AT22" s="237"/>
      <c r="AU22" s="238"/>
      <c r="AV22" s="238"/>
      <c r="AW22" s="238"/>
      <c r="AX22" s="239"/>
      <c r="AY22" s="239"/>
      <c r="AZ22" s="239"/>
      <c r="BA22" s="254"/>
      <c r="BB22" s="254"/>
      <c r="BC22" s="244">
        <f t="shared" si="70"/>
        <v>11</v>
      </c>
      <c r="BF22" s="249">
        <f t="shared" si="71"/>
        <v>43326</v>
      </c>
      <c r="BG22" s="250">
        <f t="shared" si="54"/>
        <v>192</v>
      </c>
      <c r="BH22" s="250">
        <f t="shared" si="55"/>
        <v>177</v>
      </c>
      <c r="BI22" s="251">
        <f t="shared" si="56"/>
        <v>7.8125E-2</v>
      </c>
      <c r="BJ22" s="250">
        <f t="shared" si="34"/>
        <v>789</v>
      </c>
      <c r="BK22" s="250">
        <f t="shared" si="35"/>
        <v>0</v>
      </c>
      <c r="BL22" s="237">
        <f t="shared" si="36"/>
        <v>32</v>
      </c>
      <c r="BM22" s="237">
        <f t="shared" si="37"/>
        <v>32</v>
      </c>
      <c r="BN22" s="237">
        <f t="shared" si="38"/>
        <v>0</v>
      </c>
      <c r="BO22" s="238">
        <f t="shared" si="39"/>
        <v>272113.55932203389</v>
      </c>
      <c r="BP22" s="238">
        <f t="shared" si="40"/>
        <v>272113.55932203389</v>
      </c>
      <c r="BQ22" s="238">
        <f t="shared" si="41"/>
        <v>0</v>
      </c>
      <c r="BR22" s="239">
        <f t="shared" si="42"/>
        <v>610254.35</v>
      </c>
      <c r="BS22" s="239">
        <f t="shared" si="43"/>
        <v>610254.35</v>
      </c>
      <c r="BT22" s="239">
        <f t="shared" si="44"/>
        <v>0</v>
      </c>
      <c r="BU22" s="250">
        <f t="shared" si="57"/>
        <v>8503.5487288135591</v>
      </c>
      <c r="BV22" s="250">
        <f t="shared" si="58"/>
        <v>19070.448437499999</v>
      </c>
      <c r="BX22" s="249">
        <f t="shared" si="59"/>
        <v>43326</v>
      </c>
      <c r="BY22" s="252">
        <v>192</v>
      </c>
      <c r="BZ22" s="252">
        <v>177</v>
      </c>
      <c r="CA22" s="253">
        <f>IFERROR(1-BZ22/BY22,0)</f>
        <v>7.8125E-2</v>
      </c>
      <c r="CB22" s="252">
        <v>789</v>
      </c>
      <c r="CC22" s="252">
        <f t="shared" si="45"/>
        <v>0</v>
      </c>
      <c r="CD22" s="237">
        <v>32</v>
      </c>
      <c r="CE22" s="237">
        <f t="shared" si="61"/>
        <v>32</v>
      </c>
      <c r="CF22" s="237"/>
      <c r="CG22" s="238">
        <v>272113.55932203389</v>
      </c>
      <c r="CH22" s="238">
        <f t="shared" si="62"/>
        <v>272113.55932203389</v>
      </c>
      <c r="CI22" s="238"/>
      <c r="CJ22" s="239">
        <v>610254.35</v>
      </c>
      <c r="CK22" s="239">
        <f t="shared" si="63"/>
        <v>610254.35</v>
      </c>
      <c r="CL22" s="239"/>
      <c r="CM22" s="252">
        <f t="shared" si="64"/>
        <v>8503.5487288135591</v>
      </c>
      <c r="CN22" s="252">
        <f t="shared" si="65"/>
        <v>19070.448437499999</v>
      </c>
      <c r="CO22" s="266">
        <f t="shared" si="66"/>
        <v>0.1807909604519774</v>
      </c>
      <c r="CQ22" s="249">
        <f t="shared" si="72"/>
        <v>43326</v>
      </c>
      <c r="CR22" s="254"/>
      <c r="CS22" s="254"/>
      <c r="CT22" s="255"/>
      <c r="CU22" s="254"/>
      <c r="CV22" s="254"/>
      <c r="CW22" s="237"/>
      <c r="CX22" s="237"/>
      <c r="CY22" s="237"/>
      <c r="CZ22" s="238"/>
      <c r="DA22" s="238"/>
      <c r="DB22" s="238"/>
      <c r="DC22" s="239"/>
      <c r="DD22" s="239"/>
      <c r="DE22" s="239"/>
      <c r="DF22" s="254"/>
      <c r="DG22" s="254"/>
      <c r="DH22" s="244">
        <f t="shared" si="73"/>
        <v>11</v>
      </c>
    </row>
    <row r="23" spans="1:112">
      <c r="A23" s="249">
        <f t="shared" si="67"/>
        <v>45457</v>
      </c>
      <c r="B23" s="250">
        <f t="shared" si="46"/>
        <v>125</v>
      </c>
      <c r="C23" s="250">
        <f t="shared" si="47"/>
        <v>119</v>
      </c>
      <c r="D23" s="251">
        <f t="shared" si="48"/>
        <v>4.8000000000000043E-2</v>
      </c>
      <c r="E23" s="250">
        <f t="shared" si="18"/>
        <v>698</v>
      </c>
      <c r="F23" s="250">
        <f t="shared" si="19"/>
        <v>5.8655462184873945</v>
      </c>
      <c r="G23" s="237">
        <f t="shared" si="74"/>
        <v>19.5</v>
      </c>
      <c r="H23" s="237">
        <f t="shared" si="21"/>
        <v>19.5</v>
      </c>
      <c r="I23" s="237">
        <f t="shared" si="22"/>
        <v>0</v>
      </c>
      <c r="J23" s="238">
        <f t="shared" si="23"/>
        <v>273383</v>
      </c>
      <c r="K23" s="238">
        <f t="shared" si="24"/>
        <v>273383</v>
      </c>
      <c r="L23" s="238">
        <f t="shared" si="25"/>
        <v>0</v>
      </c>
      <c r="M23" s="239">
        <f t="shared" si="26"/>
        <v>619568</v>
      </c>
      <c r="N23" s="239">
        <f t="shared" si="27"/>
        <v>619568</v>
      </c>
      <c r="O23" s="239">
        <f t="shared" si="28"/>
        <v>0</v>
      </c>
      <c r="P23" s="250">
        <f t="shared" si="49"/>
        <v>14019.641025641025</v>
      </c>
      <c r="Q23" s="250">
        <f t="shared" si="50"/>
        <v>31772.717948717949</v>
      </c>
      <c r="S23" s="249">
        <f t="shared" si="51"/>
        <v>45457</v>
      </c>
      <c r="T23" s="252">
        <v>125</v>
      </c>
      <c r="U23" s="252">
        <v>119</v>
      </c>
      <c r="V23" s="253">
        <f>IFERROR(1-U23/T23,0)</f>
        <v>4.8000000000000043E-2</v>
      </c>
      <c r="W23" s="252">
        <v>698</v>
      </c>
      <c r="X23" s="252">
        <f t="shared" ref="X23" si="89">IFERROR(W23/U23,0)</f>
        <v>5.8655462184873945</v>
      </c>
      <c r="Y23" s="237">
        <v>19.5</v>
      </c>
      <c r="Z23" s="237">
        <f t="shared" si="86"/>
        <v>19.5</v>
      </c>
      <c r="AA23" s="237"/>
      <c r="AB23" s="238">
        <v>273383</v>
      </c>
      <c r="AC23" s="238">
        <f t="shared" si="87"/>
        <v>273383</v>
      </c>
      <c r="AD23" s="238"/>
      <c r="AE23" s="239">
        <v>619568</v>
      </c>
      <c r="AF23" s="239">
        <f t="shared" si="88"/>
        <v>619568</v>
      </c>
      <c r="AG23" s="239">
        <v>0</v>
      </c>
      <c r="AH23" s="252">
        <f>IFERROR(AB23/Y23,0)</f>
        <v>14019.641025641025</v>
      </c>
      <c r="AI23" s="252">
        <f>IFERROR(AE23/Y23,0)</f>
        <v>31772.717948717949</v>
      </c>
      <c r="AJ23" s="266">
        <f t="shared" si="78"/>
        <v>0.1638655462184874</v>
      </c>
      <c r="AL23" s="249">
        <f t="shared" si="69"/>
        <v>45457</v>
      </c>
      <c r="AM23" s="254"/>
      <c r="AN23" s="254"/>
      <c r="AO23" s="255"/>
      <c r="AP23" s="254"/>
      <c r="AQ23" s="254"/>
      <c r="AR23" s="237"/>
      <c r="AS23" s="237"/>
      <c r="AT23" s="237"/>
      <c r="AU23" s="238"/>
      <c r="AV23" s="238"/>
      <c r="AW23" s="238"/>
      <c r="AX23" s="239"/>
      <c r="AY23" s="239"/>
      <c r="AZ23" s="239"/>
      <c r="BA23" s="254"/>
      <c r="BB23" s="254"/>
      <c r="BC23" s="244">
        <f t="shared" si="70"/>
        <v>12</v>
      </c>
      <c r="BF23" s="249">
        <f t="shared" si="71"/>
        <v>43327</v>
      </c>
      <c r="BG23" s="250">
        <f t="shared" si="54"/>
        <v>0</v>
      </c>
      <c r="BH23" s="250">
        <f t="shared" si="55"/>
        <v>0</v>
      </c>
      <c r="BI23" s="251">
        <f t="shared" si="56"/>
        <v>0</v>
      </c>
      <c r="BJ23" s="250">
        <f t="shared" si="34"/>
        <v>0</v>
      </c>
      <c r="BK23" s="250">
        <f t="shared" si="35"/>
        <v>0</v>
      </c>
      <c r="BL23" s="237">
        <f t="shared" si="36"/>
        <v>0</v>
      </c>
      <c r="BM23" s="237">
        <f t="shared" si="37"/>
        <v>0</v>
      </c>
      <c r="BN23" s="237">
        <f t="shared" si="38"/>
        <v>0</v>
      </c>
      <c r="BO23" s="238">
        <f t="shared" si="39"/>
        <v>0</v>
      </c>
      <c r="BP23" s="238">
        <f t="shared" si="40"/>
        <v>0</v>
      </c>
      <c r="BQ23" s="238">
        <f t="shared" si="41"/>
        <v>0</v>
      </c>
      <c r="BR23" s="239">
        <f t="shared" si="42"/>
        <v>0</v>
      </c>
      <c r="BS23" s="239">
        <f t="shared" si="43"/>
        <v>0</v>
      </c>
      <c r="BT23" s="239">
        <f t="shared" si="44"/>
        <v>0</v>
      </c>
      <c r="BU23" s="250">
        <f t="shared" si="57"/>
        <v>0</v>
      </c>
      <c r="BV23" s="250">
        <f t="shared" si="58"/>
        <v>0</v>
      </c>
      <c r="BX23" s="249">
        <f t="shared" si="59"/>
        <v>43327</v>
      </c>
      <c r="BY23" s="252"/>
      <c r="BZ23" s="252"/>
      <c r="CA23" s="253">
        <f>IFERROR(1-BZ23/BY23,0)</f>
        <v>0</v>
      </c>
      <c r="CB23" s="252"/>
      <c r="CC23" s="252">
        <f t="shared" ref="CC23:CC42" si="90">IFERROR(CB23/BZ23,0)</f>
        <v>0</v>
      </c>
      <c r="CD23" s="237"/>
      <c r="CE23" s="237">
        <f t="shared" si="61"/>
        <v>0</v>
      </c>
      <c r="CF23" s="237">
        <v>0</v>
      </c>
      <c r="CG23" s="238"/>
      <c r="CH23" s="238">
        <f t="shared" si="62"/>
        <v>0</v>
      </c>
      <c r="CI23" s="238">
        <v>0</v>
      </c>
      <c r="CJ23" s="239"/>
      <c r="CK23" s="239">
        <f t="shared" si="63"/>
        <v>0</v>
      </c>
      <c r="CL23" s="239">
        <v>0</v>
      </c>
      <c r="CM23" s="252">
        <f>IFERROR(CG23/CD23,0)</f>
        <v>0</v>
      </c>
      <c r="CN23" s="252">
        <f>IFERROR(CJ23/CD23,0)</f>
        <v>0</v>
      </c>
      <c r="CO23" s="266" t="e">
        <f t="shared" si="66"/>
        <v>#DIV/0!</v>
      </c>
      <c r="CQ23" s="249">
        <f t="shared" si="72"/>
        <v>43327</v>
      </c>
      <c r="CR23" s="254"/>
      <c r="CS23" s="254"/>
      <c r="CT23" s="255"/>
      <c r="CU23" s="254"/>
      <c r="CV23" s="254"/>
      <c r="CW23" s="237"/>
      <c r="CX23" s="237"/>
      <c r="CY23" s="237"/>
      <c r="CZ23" s="238"/>
      <c r="DA23" s="238"/>
      <c r="DB23" s="238"/>
      <c r="DC23" s="239"/>
      <c r="DD23" s="239"/>
      <c r="DE23" s="239"/>
      <c r="DF23" s="254"/>
      <c r="DG23" s="254"/>
      <c r="DH23" s="244">
        <f t="shared" si="73"/>
        <v>11</v>
      </c>
    </row>
    <row r="24" spans="1:112">
      <c r="A24" s="249">
        <f t="shared" si="67"/>
        <v>45458</v>
      </c>
      <c r="B24" s="250">
        <f t="shared" si="46"/>
        <v>125</v>
      </c>
      <c r="C24" s="250">
        <f t="shared" si="47"/>
        <v>115</v>
      </c>
      <c r="D24" s="251">
        <f t="shared" si="48"/>
        <v>7.999999999999996E-2</v>
      </c>
      <c r="E24" s="250">
        <f t="shared" si="18"/>
        <v>643</v>
      </c>
      <c r="F24" s="250">
        <f t="shared" si="19"/>
        <v>5.5913043478260871</v>
      </c>
      <c r="G24" s="237">
        <f t="shared" si="74"/>
        <v>20.5</v>
      </c>
      <c r="H24" s="237">
        <f t="shared" si="21"/>
        <v>20.5</v>
      </c>
      <c r="I24" s="237">
        <f t="shared" si="22"/>
        <v>0</v>
      </c>
      <c r="J24" s="238">
        <f t="shared" si="23"/>
        <v>202255.5</v>
      </c>
      <c r="K24" s="238">
        <f t="shared" si="24"/>
        <v>202255.5</v>
      </c>
      <c r="L24" s="238">
        <f t="shared" si="25"/>
        <v>0</v>
      </c>
      <c r="M24" s="239">
        <f t="shared" si="26"/>
        <v>686216.28</v>
      </c>
      <c r="N24" s="239">
        <f t="shared" si="27"/>
        <v>686216.28</v>
      </c>
      <c r="O24" s="239">
        <f t="shared" si="28"/>
        <v>0</v>
      </c>
      <c r="P24" s="250">
        <f t="shared" si="49"/>
        <v>9866.121951219513</v>
      </c>
      <c r="Q24" s="250">
        <f t="shared" si="50"/>
        <v>33473.964878048784</v>
      </c>
      <c r="S24" s="249">
        <f t="shared" si="51"/>
        <v>45458</v>
      </c>
      <c r="T24" s="252">
        <v>125</v>
      </c>
      <c r="U24" s="252">
        <v>115</v>
      </c>
      <c r="V24" s="253">
        <f t="shared" si="68"/>
        <v>7.999999999999996E-2</v>
      </c>
      <c r="W24" s="252">
        <v>643</v>
      </c>
      <c r="X24" s="252">
        <f t="shared" ref="X24:X42" si="91">IFERROR(W24/U24,0)</f>
        <v>5.5913043478260871</v>
      </c>
      <c r="Y24" s="237">
        <v>20.5</v>
      </c>
      <c r="Z24" s="237">
        <f t="shared" ref="Z24:Z42" si="92">+Y24-AA24</f>
        <v>20.5</v>
      </c>
      <c r="AA24" s="237">
        <v>0</v>
      </c>
      <c r="AB24" s="238">
        <v>202255.5</v>
      </c>
      <c r="AC24" s="238">
        <f t="shared" si="52"/>
        <v>202255.5</v>
      </c>
      <c r="AD24" s="238">
        <v>0</v>
      </c>
      <c r="AE24" s="239">
        <v>686216.28</v>
      </c>
      <c r="AF24" s="239">
        <f t="shared" si="88"/>
        <v>686216.28</v>
      </c>
      <c r="AG24" s="239">
        <v>0</v>
      </c>
      <c r="AH24" s="252">
        <f t="shared" si="76"/>
        <v>9866.121951219513</v>
      </c>
      <c r="AI24" s="252">
        <f t="shared" si="77"/>
        <v>33473.964878048784</v>
      </c>
      <c r="AJ24" s="266">
        <f t="shared" si="78"/>
        <v>0.17826086956521739</v>
      </c>
      <c r="AL24" s="249">
        <f t="shared" si="69"/>
        <v>45458</v>
      </c>
      <c r="AM24" s="254"/>
      <c r="AN24" s="254"/>
      <c r="AO24" s="255"/>
      <c r="AP24" s="254"/>
      <c r="AQ24" s="254"/>
      <c r="AR24" s="237"/>
      <c r="AS24" s="237"/>
      <c r="AT24" s="237"/>
      <c r="AU24" s="238"/>
      <c r="AV24" s="238"/>
      <c r="AW24" s="238"/>
      <c r="AX24" s="239"/>
      <c r="AY24" s="239"/>
      <c r="AZ24" s="239"/>
      <c r="BA24" s="254"/>
      <c r="BB24" s="254"/>
      <c r="BC24" s="244">
        <f t="shared" si="70"/>
        <v>13</v>
      </c>
      <c r="BF24" s="249">
        <f t="shared" si="71"/>
        <v>43328</v>
      </c>
      <c r="BG24" s="250">
        <f t="shared" si="54"/>
        <v>0</v>
      </c>
      <c r="BH24" s="250">
        <f t="shared" si="55"/>
        <v>0</v>
      </c>
      <c r="BI24" s="251">
        <f t="shared" si="56"/>
        <v>0</v>
      </c>
      <c r="BJ24" s="250">
        <f t="shared" si="34"/>
        <v>0</v>
      </c>
      <c r="BK24" s="250">
        <f t="shared" si="35"/>
        <v>0</v>
      </c>
      <c r="BL24" s="237">
        <f t="shared" si="36"/>
        <v>0</v>
      </c>
      <c r="BM24" s="237">
        <f t="shared" si="37"/>
        <v>0</v>
      </c>
      <c r="BN24" s="237">
        <f t="shared" si="38"/>
        <v>0</v>
      </c>
      <c r="BO24" s="238">
        <f t="shared" si="39"/>
        <v>0</v>
      </c>
      <c r="BP24" s="238">
        <f t="shared" si="40"/>
        <v>0</v>
      </c>
      <c r="BQ24" s="238">
        <f t="shared" si="41"/>
        <v>0</v>
      </c>
      <c r="BR24" s="239">
        <f t="shared" si="42"/>
        <v>0</v>
      </c>
      <c r="BS24" s="239">
        <f t="shared" si="43"/>
        <v>0</v>
      </c>
      <c r="BT24" s="239">
        <f t="shared" si="44"/>
        <v>0</v>
      </c>
      <c r="BU24" s="250">
        <f t="shared" si="57"/>
        <v>0</v>
      </c>
      <c r="BV24" s="250">
        <f t="shared" si="58"/>
        <v>0</v>
      </c>
      <c r="BX24" s="249">
        <f t="shared" si="59"/>
        <v>43328</v>
      </c>
      <c r="BY24" s="252"/>
      <c r="BZ24" s="252"/>
      <c r="CA24" s="253">
        <f t="shared" ref="CA24:CA42" si="93">IFERROR(1-BZ24/BY24,0)</f>
        <v>0</v>
      </c>
      <c r="CB24" s="252"/>
      <c r="CC24" s="252">
        <f t="shared" si="90"/>
        <v>0</v>
      </c>
      <c r="CD24" s="237"/>
      <c r="CE24" s="237">
        <f t="shared" si="61"/>
        <v>0</v>
      </c>
      <c r="CF24" s="237">
        <v>0</v>
      </c>
      <c r="CG24" s="238"/>
      <c r="CH24" s="238">
        <f t="shared" si="62"/>
        <v>0</v>
      </c>
      <c r="CI24" s="238">
        <v>0</v>
      </c>
      <c r="CJ24" s="239"/>
      <c r="CK24" s="239">
        <f t="shared" si="63"/>
        <v>0</v>
      </c>
      <c r="CL24" s="239">
        <v>0</v>
      </c>
      <c r="CM24" s="252">
        <f t="shared" ref="CM24:CM30" si="94">IFERROR(CG24/CD24,0)</f>
        <v>0</v>
      </c>
      <c r="CN24" s="252">
        <f t="shared" ref="CN24:CN30" si="95">IFERROR(CJ24/CD24,0)</f>
        <v>0</v>
      </c>
      <c r="CO24" s="266" t="e">
        <f t="shared" si="66"/>
        <v>#DIV/0!</v>
      </c>
      <c r="CQ24" s="249">
        <f t="shared" si="72"/>
        <v>43328</v>
      </c>
      <c r="CR24" s="254"/>
      <c r="CS24" s="254"/>
      <c r="CT24" s="255"/>
      <c r="CU24" s="254"/>
      <c r="CV24" s="254"/>
      <c r="CW24" s="237"/>
      <c r="CX24" s="237"/>
      <c r="CY24" s="237"/>
      <c r="CZ24" s="238"/>
      <c r="DA24" s="238"/>
      <c r="DB24" s="238"/>
      <c r="DC24" s="239"/>
      <c r="DD24" s="239"/>
      <c r="DE24" s="239"/>
      <c r="DF24" s="254"/>
      <c r="DG24" s="254"/>
      <c r="DH24" s="244">
        <f t="shared" si="73"/>
        <v>11</v>
      </c>
    </row>
    <row r="25" spans="1:112">
      <c r="A25" s="249">
        <f t="shared" si="67"/>
        <v>45459</v>
      </c>
      <c r="B25" s="250">
        <f t="shared" si="46"/>
        <v>121</v>
      </c>
      <c r="C25" s="250">
        <f t="shared" si="47"/>
        <v>120</v>
      </c>
      <c r="D25" s="251">
        <f t="shared" si="48"/>
        <v>8.2644628099173278E-3</v>
      </c>
      <c r="E25" s="250">
        <f t="shared" si="18"/>
        <v>629</v>
      </c>
      <c r="F25" s="250">
        <f t="shared" si="19"/>
        <v>5.2416666666666663</v>
      </c>
      <c r="G25" s="237">
        <f t="shared" si="74"/>
        <v>22</v>
      </c>
      <c r="H25" s="237">
        <f t="shared" si="21"/>
        <v>22</v>
      </c>
      <c r="I25" s="237">
        <f t="shared" si="22"/>
        <v>0</v>
      </c>
      <c r="J25" s="238">
        <f t="shared" si="23"/>
        <v>237044.5</v>
      </c>
      <c r="K25" s="238">
        <f t="shared" si="24"/>
        <v>237044.5</v>
      </c>
      <c r="L25" s="238">
        <f t="shared" si="25"/>
        <v>0</v>
      </c>
      <c r="M25" s="239">
        <f t="shared" ref="M25" si="96">+AE25+AX25</f>
        <v>653696.49</v>
      </c>
      <c r="N25" s="239">
        <f t="shared" ref="N25" si="97">+AF25+AY25</f>
        <v>653696.49</v>
      </c>
      <c r="O25" s="239">
        <f t="shared" si="28"/>
        <v>0</v>
      </c>
      <c r="P25" s="250">
        <f t="shared" si="49"/>
        <v>10774.75</v>
      </c>
      <c r="Q25" s="250">
        <f t="shared" si="50"/>
        <v>29713.476818181818</v>
      </c>
      <c r="S25" s="249">
        <f t="shared" si="51"/>
        <v>45459</v>
      </c>
      <c r="T25" s="252">
        <v>121</v>
      </c>
      <c r="U25" s="252">
        <v>120</v>
      </c>
      <c r="V25" s="253">
        <f t="shared" si="68"/>
        <v>8.2644628099173278E-3</v>
      </c>
      <c r="W25" s="252">
        <v>629</v>
      </c>
      <c r="X25" s="252">
        <f t="shared" si="91"/>
        <v>5.2416666666666663</v>
      </c>
      <c r="Y25" s="237">
        <v>22</v>
      </c>
      <c r="Z25" s="237">
        <f t="shared" si="92"/>
        <v>22</v>
      </c>
      <c r="AA25" s="237">
        <v>0</v>
      </c>
      <c r="AB25" s="238">
        <v>237044.5</v>
      </c>
      <c r="AC25" s="238">
        <f t="shared" si="52"/>
        <v>237044.5</v>
      </c>
      <c r="AD25" s="238">
        <v>0</v>
      </c>
      <c r="AE25" s="239">
        <v>653696.49</v>
      </c>
      <c r="AF25" s="239">
        <f t="shared" si="88"/>
        <v>653696.49</v>
      </c>
      <c r="AG25" s="239">
        <v>0</v>
      </c>
      <c r="AH25" s="252">
        <f t="shared" si="76"/>
        <v>10774.75</v>
      </c>
      <c r="AI25" s="252">
        <f t="shared" si="77"/>
        <v>29713.476818181818</v>
      </c>
      <c r="AJ25" s="266">
        <f t="shared" si="78"/>
        <v>0.18333333333333332</v>
      </c>
      <c r="AL25" s="249">
        <f t="shared" si="69"/>
        <v>45459</v>
      </c>
      <c r="AM25" s="254"/>
      <c r="AN25" s="254"/>
      <c r="AO25" s="255"/>
      <c r="AP25" s="254"/>
      <c r="AQ25" s="254"/>
      <c r="AR25" s="237"/>
      <c r="AS25" s="237"/>
      <c r="AT25" s="237"/>
      <c r="AU25" s="238"/>
      <c r="AV25" s="238"/>
      <c r="AW25" s="238"/>
      <c r="AX25" s="239"/>
      <c r="AY25" s="239"/>
      <c r="AZ25" s="239"/>
      <c r="BA25" s="254"/>
      <c r="BB25" s="254"/>
      <c r="BC25" s="244">
        <f t="shared" si="70"/>
        <v>14</v>
      </c>
      <c r="BF25" s="249">
        <f t="shared" si="71"/>
        <v>43329</v>
      </c>
      <c r="BG25" s="250">
        <f t="shared" si="54"/>
        <v>0</v>
      </c>
      <c r="BH25" s="250">
        <f t="shared" si="55"/>
        <v>0</v>
      </c>
      <c r="BI25" s="251">
        <f t="shared" si="56"/>
        <v>0</v>
      </c>
      <c r="BJ25" s="250">
        <f t="shared" si="34"/>
        <v>0</v>
      </c>
      <c r="BK25" s="250">
        <f t="shared" si="35"/>
        <v>0</v>
      </c>
      <c r="BL25" s="237">
        <f t="shared" si="36"/>
        <v>0</v>
      </c>
      <c r="BM25" s="237">
        <f t="shared" si="37"/>
        <v>0</v>
      </c>
      <c r="BN25" s="237">
        <f t="shared" si="38"/>
        <v>0</v>
      </c>
      <c r="BO25" s="238">
        <f t="shared" si="39"/>
        <v>0</v>
      </c>
      <c r="BP25" s="238">
        <f t="shared" si="40"/>
        <v>0</v>
      </c>
      <c r="BQ25" s="238">
        <f t="shared" si="41"/>
        <v>0</v>
      </c>
      <c r="BR25" s="239">
        <f t="shared" si="42"/>
        <v>0</v>
      </c>
      <c r="BS25" s="239">
        <f t="shared" si="43"/>
        <v>0</v>
      </c>
      <c r="BT25" s="239">
        <f t="shared" si="44"/>
        <v>0</v>
      </c>
      <c r="BU25" s="250">
        <f t="shared" si="57"/>
        <v>0</v>
      </c>
      <c r="BV25" s="250">
        <f t="shared" si="58"/>
        <v>0</v>
      </c>
      <c r="BX25" s="249">
        <f t="shared" si="59"/>
        <v>43329</v>
      </c>
      <c r="BY25" s="252"/>
      <c r="BZ25" s="252"/>
      <c r="CA25" s="253">
        <f t="shared" si="93"/>
        <v>0</v>
      </c>
      <c r="CB25" s="252"/>
      <c r="CC25" s="252">
        <f t="shared" si="90"/>
        <v>0</v>
      </c>
      <c r="CD25" s="237"/>
      <c r="CE25" s="237">
        <f t="shared" si="61"/>
        <v>0</v>
      </c>
      <c r="CF25" s="237">
        <v>0</v>
      </c>
      <c r="CG25" s="238"/>
      <c r="CH25" s="238">
        <f t="shared" si="62"/>
        <v>0</v>
      </c>
      <c r="CI25" s="238">
        <v>0</v>
      </c>
      <c r="CJ25" s="239"/>
      <c r="CK25" s="239">
        <f t="shared" si="63"/>
        <v>0</v>
      </c>
      <c r="CL25" s="239">
        <v>0</v>
      </c>
      <c r="CM25" s="252">
        <f t="shared" si="94"/>
        <v>0</v>
      </c>
      <c r="CN25" s="252">
        <f t="shared" si="95"/>
        <v>0</v>
      </c>
      <c r="CO25" s="266" t="e">
        <f t="shared" si="66"/>
        <v>#DIV/0!</v>
      </c>
      <c r="CQ25" s="249">
        <f t="shared" si="72"/>
        <v>43329</v>
      </c>
      <c r="CR25" s="254"/>
      <c r="CS25" s="254"/>
      <c r="CT25" s="255"/>
      <c r="CU25" s="254"/>
      <c r="CV25" s="254"/>
      <c r="CW25" s="237"/>
      <c r="CX25" s="237"/>
      <c r="CY25" s="237"/>
      <c r="CZ25" s="238"/>
      <c r="DA25" s="238"/>
      <c r="DB25" s="238"/>
      <c r="DC25" s="239"/>
      <c r="DD25" s="239"/>
      <c r="DE25" s="239"/>
      <c r="DF25" s="254"/>
      <c r="DG25" s="254"/>
      <c r="DH25" s="244">
        <f t="shared" si="73"/>
        <v>11</v>
      </c>
    </row>
    <row r="26" spans="1:112">
      <c r="A26" s="249">
        <f t="shared" si="67"/>
        <v>45460</v>
      </c>
      <c r="B26" s="250">
        <f t="shared" si="46"/>
        <v>121</v>
      </c>
      <c r="C26" s="250">
        <f t="shared" ref="C26:C28" si="98">+U26+AN26</f>
        <v>120</v>
      </c>
      <c r="D26" s="251">
        <f>IFERROR(1-C26/B26,0)</f>
        <v>8.2644628099173278E-3</v>
      </c>
      <c r="E26" s="250">
        <f t="shared" ref="E26:G28" si="99">+W26+AP26</f>
        <v>660</v>
      </c>
      <c r="F26" s="250">
        <f t="shared" si="99"/>
        <v>5.5</v>
      </c>
      <c r="G26" s="237">
        <f t="shared" si="99"/>
        <v>22.5</v>
      </c>
      <c r="H26" s="237">
        <f t="shared" si="21"/>
        <v>22.5</v>
      </c>
      <c r="I26" s="237">
        <f>+AA26+AT26</f>
        <v>0</v>
      </c>
      <c r="J26" s="238">
        <f>+AB26+AU26</f>
        <v>327997.5</v>
      </c>
      <c r="K26" s="238">
        <f t="shared" ref="K26:K40" si="100">+AC26+AV26</f>
        <v>327997.5</v>
      </c>
      <c r="L26" s="238">
        <f t="shared" ref="L26:L40" si="101">+AD26+AW26</f>
        <v>0</v>
      </c>
      <c r="M26" s="239">
        <f t="shared" ref="M26:N28" si="102">+AE26+AX26</f>
        <v>720078.5</v>
      </c>
      <c r="N26" s="239">
        <f t="shared" si="102"/>
        <v>720078.5</v>
      </c>
      <c r="O26" s="239">
        <f t="shared" ref="O26:O40" si="103">+AG26+AZ26</f>
        <v>0</v>
      </c>
      <c r="P26" s="250">
        <f>IFERROR(J26/G26,0)</f>
        <v>14577.666666666666</v>
      </c>
      <c r="Q26" s="250">
        <f>IFERROR(M26/G26,0)</f>
        <v>32003.488888888889</v>
      </c>
      <c r="S26" s="249">
        <f t="shared" si="51"/>
        <v>45460</v>
      </c>
      <c r="T26" s="252">
        <v>121</v>
      </c>
      <c r="U26" s="252">
        <v>120</v>
      </c>
      <c r="V26" s="253">
        <f t="shared" ref="V26:V27" si="104">IFERROR(1-U26/T26,0)</f>
        <v>8.2644628099173278E-3</v>
      </c>
      <c r="W26" s="252">
        <v>660</v>
      </c>
      <c r="X26" s="252">
        <f t="shared" ref="X26:X27" si="105">IFERROR(W26/U26,0)</f>
        <v>5.5</v>
      </c>
      <c r="Y26" s="237">
        <v>22.5</v>
      </c>
      <c r="Z26" s="237">
        <f t="shared" si="92"/>
        <v>22.5</v>
      </c>
      <c r="AA26" s="237">
        <v>0</v>
      </c>
      <c r="AB26" s="238">
        <v>327997.5</v>
      </c>
      <c r="AC26" s="238">
        <f t="shared" si="52"/>
        <v>327997.5</v>
      </c>
      <c r="AD26" s="238">
        <v>0</v>
      </c>
      <c r="AE26" s="239">
        <v>720078.5</v>
      </c>
      <c r="AF26" s="239">
        <f t="shared" si="88"/>
        <v>720078.5</v>
      </c>
      <c r="AG26" s="239">
        <v>0</v>
      </c>
      <c r="AH26" s="252">
        <f t="shared" si="76"/>
        <v>14577.666666666666</v>
      </c>
      <c r="AI26" s="252">
        <f t="shared" si="77"/>
        <v>32003.488888888889</v>
      </c>
      <c r="AJ26" s="266">
        <f t="shared" si="78"/>
        <v>0.1875</v>
      </c>
      <c r="AL26" s="249">
        <f t="shared" si="69"/>
        <v>45460</v>
      </c>
      <c r="AM26" s="254"/>
      <c r="AN26" s="254"/>
      <c r="AO26" s="255"/>
      <c r="AP26" s="254"/>
      <c r="AQ26" s="254"/>
      <c r="AR26" s="237"/>
      <c r="AS26" s="237"/>
      <c r="AT26" s="237"/>
      <c r="AU26" s="238"/>
      <c r="AV26" s="238"/>
      <c r="AW26" s="238"/>
      <c r="AX26" s="239"/>
      <c r="AY26" s="239"/>
      <c r="AZ26" s="239"/>
      <c r="BA26" s="254"/>
      <c r="BB26" s="254"/>
      <c r="BC26" s="244">
        <f t="shared" si="70"/>
        <v>15</v>
      </c>
      <c r="BF26" s="249">
        <f t="shared" si="71"/>
        <v>43330</v>
      </c>
      <c r="BG26" s="250">
        <f t="shared" si="54"/>
        <v>0</v>
      </c>
      <c r="BH26" s="250">
        <f t="shared" si="55"/>
        <v>0</v>
      </c>
      <c r="BI26" s="251">
        <f>IFERROR(1-BH26/BG26,0)</f>
        <v>0</v>
      </c>
      <c r="BJ26" s="250">
        <f t="shared" si="34"/>
        <v>0</v>
      </c>
      <c r="BK26" s="250">
        <f t="shared" si="35"/>
        <v>0</v>
      </c>
      <c r="BL26" s="237">
        <f t="shared" si="36"/>
        <v>0</v>
      </c>
      <c r="BM26" s="237">
        <f t="shared" si="37"/>
        <v>0</v>
      </c>
      <c r="BN26" s="237">
        <f>+CF26+CY26</f>
        <v>0</v>
      </c>
      <c r="BO26" s="238">
        <f>+CG26+CZ26</f>
        <v>0</v>
      </c>
      <c r="BP26" s="238">
        <f t="shared" si="40"/>
        <v>0</v>
      </c>
      <c r="BQ26" s="238">
        <f t="shared" si="41"/>
        <v>0</v>
      </c>
      <c r="BR26" s="239">
        <f t="shared" si="42"/>
        <v>0</v>
      </c>
      <c r="BS26" s="239">
        <f t="shared" si="43"/>
        <v>0</v>
      </c>
      <c r="BT26" s="239">
        <f t="shared" si="44"/>
        <v>0</v>
      </c>
      <c r="BU26" s="250">
        <f>IFERROR(BO26/BL26,0)</f>
        <v>0</v>
      </c>
      <c r="BV26" s="250">
        <f>IFERROR(BR26/BL26,0)</f>
        <v>0</v>
      </c>
      <c r="BX26" s="249">
        <f t="shared" si="59"/>
        <v>43330</v>
      </c>
      <c r="BY26" s="252"/>
      <c r="BZ26" s="252"/>
      <c r="CA26" s="253">
        <f t="shared" si="93"/>
        <v>0</v>
      </c>
      <c r="CB26" s="252"/>
      <c r="CC26" s="252">
        <f t="shared" si="90"/>
        <v>0</v>
      </c>
      <c r="CD26" s="237"/>
      <c r="CE26" s="237">
        <f t="shared" si="61"/>
        <v>0</v>
      </c>
      <c r="CF26" s="237">
        <v>0</v>
      </c>
      <c r="CG26" s="238"/>
      <c r="CH26" s="238">
        <f t="shared" si="62"/>
        <v>0</v>
      </c>
      <c r="CI26" s="238">
        <v>0</v>
      </c>
      <c r="CJ26" s="239"/>
      <c r="CK26" s="239">
        <f t="shared" si="63"/>
        <v>0</v>
      </c>
      <c r="CL26" s="239">
        <v>0</v>
      </c>
      <c r="CM26" s="252">
        <f t="shared" si="94"/>
        <v>0</v>
      </c>
      <c r="CN26" s="252">
        <f t="shared" si="95"/>
        <v>0</v>
      </c>
      <c r="CO26" s="266" t="e">
        <f t="shared" si="66"/>
        <v>#DIV/0!</v>
      </c>
      <c r="CQ26" s="249">
        <f t="shared" si="72"/>
        <v>43330</v>
      </c>
      <c r="CR26" s="254"/>
      <c r="CS26" s="254"/>
      <c r="CT26" s="255"/>
      <c r="CU26" s="254"/>
      <c r="CV26" s="254"/>
      <c r="CW26" s="237"/>
      <c r="CX26" s="237"/>
      <c r="CY26" s="237"/>
      <c r="CZ26" s="238"/>
      <c r="DA26" s="238"/>
      <c r="DB26" s="238"/>
      <c r="DC26" s="239"/>
      <c r="DD26" s="239"/>
      <c r="DE26" s="239"/>
      <c r="DF26" s="254"/>
      <c r="DG26" s="254"/>
      <c r="DH26" s="244">
        <f t="shared" si="73"/>
        <v>11</v>
      </c>
    </row>
    <row r="27" spans="1:112" s="257" customFormat="1">
      <c r="A27" s="249">
        <f t="shared" si="67"/>
        <v>45461</v>
      </c>
      <c r="B27" s="250">
        <f t="shared" si="46"/>
        <v>0</v>
      </c>
      <c r="C27" s="250">
        <f t="shared" si="98"/>
        <v>0</v>
      </c>
      <c r="D27" s="251">
        <f>IFERROR(1-C27/B27,0)</f>
        <v>0</v>
      </c>
      <c r="E27" s="250">
        <f t="shared" si="99"/>
        <v>0</v>
      </c>
      <c r="F27" s="250">
        <f t="shared" si="99"/>
        <v>0</v>
      </c>
      <c r="G27" s="237">
        <f t="shared" si="99"/>
        <v>0</v>
      </c>
      <c r="H27" s="237">
        <f t="shared" si="21"/>
        <v>0</v>
      </c>
      <c r="I27" s="237">
        <f>+AA27+AT27</f>
        <v>0</v>
      </c>
      <c r="J27" s="238">
        <f>+AB27+AU27</f>
        <v>0</v>
      </c>
      <c r="K27" s="238">
        <f t="shared" si="100"/>
        <v>0</v>
      </c>
      <c r="L27" s="238">
        <f t="shared" si="101"/>
        <v>0</v>
      </c>
      <c r="M27" s="239">
        <f t="shared" si="102"/>
        <v>0</v>
      </c>
      <c r="N27" s="239">
        <f t="shared" si="102"/>
        <v>0</v>
      </c>
      <c r="O27" s="239">
        <f t="shared" si="103"/>
        <v>0</v>
      </c>
      <c r="P27" s="250">
        <f>IFERROR(J27/G27,0)</f>
        <v>0</v>
      </c>
      <c r="Q27" s="250">
        <f>IFERROR(M27/G27,0)</f>
        <v>0</v>
      </c>
      <c r="S27" s="249">
        <f t="shared" si="51"/>
        <v>45461</v>
      </c>
      <c r="T27" s="252"/>
      <c r="U27" s="252"/>
      <c r="V27" s="253">
        <f t="shared" si="104"/>
        <v>0</v>
      </c>
      <c r="W27" s="252"/>
      <c r="X27" s="252">
        <f t="shared" si="105"/>
        <v>0</v>
      </c>
      <c r="Y27" s="237"/>
      <c r="Z27" s="237">
        <f t="shared" si="92"/>
        <v>0</v>
      </c>
      <c r="AA27" s="237">
        <v>0</v>
      </c>
      <c r="AB27" s="238"/>
      <c r="AC27" s="238">
        <f t="shared" si="52"/>
        <v>0</v>
      </c>
      <c r="AD27" s="238">
        <v>0</v>
      </c>
      <c r="AE27" s="239"/>
      <c r="AF27" s="239">
        <f t="shared" si="88"/>
        <v>0</v>
      </c>
      <c r="AG27" s="239">
        <v>0</v>
      </c>
      <c r="AH27" s="252">
        <f t="shared" si="76"/>
        <v>0</v>
      </c>
      <c r="AI27" s="252">
        <f t="shared" si="77"/>
        <v>0</v>
      </c>
      <c r="AJ27" s="266" t="e">
        <f t="shared" si="78"/>
        <v>#DIV/0!</v>
      </c>
      <c r="AL27" s="249">
        <f t="shared" si="69"/>
        <v>45461</v>
      </c>
      <c r="AM27" s="254"/>
      <c r="AN27" s="254"/>
      <c r="AO27" s="255"/>
      <c r="AP27" s="254"/>
      <c r="AQ27" s="254"/>
      <c r="AR27" s="237"/>
      <c r="AS27" s="237"/>
      <c r="AT27" s="237"/>
      <c r="AU27" s="238"/>
      <c r="AV27" s="238"/>
      <c r="AW27" s="238"/>
      <c r="AX27" s="239"/>
      <c r="AY27" s="239"/>
      <c r="AZ27" s="239"/>
      <c r="BA27" s="254"/>
      <c r="BB27" s="254"/>
      <c r="BC27" s="244">
        <f t="shared" si="70"/>
        <v>15</v>
      </c>
      <c r="BF27" s="249">
        <f t="shared" si="71"/>
        <v>43331</v>
      </c>
      <c r="BG27" s="250">
        <f t="shared" si="54"/>
        <v>0</v>
      </c>
      <c r="BH27" s="250">
        <f t="shared" si="55"/>
        <v>0</v>
      </c>
      <c r="BI27" s="251">
        <f>IFERROR(1-BH27/BG27,0)</f>
        <v>0</v>
      </c>
      <c r="BJ27" s="250">
        <f t="shared" si="34"/>
        <v>0</v>
      </c>
      <c r="BK27" s="250">
        <f t="shared" si="35"/>
        <v>0</v>
      </c>
      <c r="BL27" s="237">
        <f t="shared" si="36"/>
        <v>0</v>
      </c>
      <c r="BM27" s="237">
        <f t="shared" si="37"/>
        <v>0</v>
      </c>
      <c r="BN27" s="237">
        <f>+CF27+CY27</f>
        <v>0</v>
      </c>
      <c r="BO27" s="238">
        <f>+CG27+CZ27</f>
        <v>0</v>
      </c>
      <c r="BP27" s="238">
        <f t="shared" si="40"/>
        <v>0</v>
      </c>
      <c r="BQ27" s="238">
        <f t="shared" si="41"/>
        <v>0</v>
      </c>
      <c r="BR27" s="239">
        <f t="shared" si="42"/>
        <v>0</v>
      </c>
      <c r="BS27" s="239">
        <f t="shared" si="43"/>
        <v>0</v>
      </c>
      <c r="BT27" s="239">
        <f t="shared" si="44"/>
        <v>0</v>
      </c>
      <c r="BU27" s="250">
        <f>IFERROR(BO27/BL27,0)</f>
        <v>0</v>
      </c>
      <c r="BV27" s="250">
        <f>IFERROR(BR27/BL27,0)</f>
        <v>0</v>
      </c>
      <c r="BX27" s="249">
        <f t="shared" si="59"/>
        <v>43331</v>
      </c>
      <c r="BY27" s="252"/>
      <c r="BZ27" s="252"/>
      <c r="CA27" s="253">
        <f t="shared" si="93"/>
        <v>0</v>
      </c>
      <c r="CB27" s="252"/>
      <c r="CC27" s="252">
        <f t="shared" si="90"/>
        <v>0</v>
      </c>
      <c r="CD27" s="237"/>
      <c r="CE27" s="237">
        <f t="shared" si="61"/>
        <v>0</v>
      </c>
      <c r="CF27" s="237">
        <v>0</v>
      </c>
      <c r="CG27" s="238"/>
      <c r="CH27" s="238">
        <f t="shared" si="62"/>
        <v>0</v>
      </c>
      <c r="CI27" s="238">
        <v>0</v>
      </c>
      <c r="CJ27" s="239"/>
      <c r="CK27" s="239">
        <f t="shared" si="63"/>
        <v>0</v>
      </c>
      <c r="CL27" s="239">
        <v>0</v>
      </c>
      <c r="CM27" s="252">
        <f t="shared" si="94"/>
        <v>0</v>
      </c>
      <c r="CN27" s="252">
        <f t="shared" si="95"/>
        <v>0</v>
      </c>
      <c r="CO27" s="266" t="e">
        <f t="shared" si="66"/>
        <v>#DIV/0!</v>
      </c>
      <c r="CQ27" s="249">
        <f t="shared" si="72"/>
        <v>43331</v>
      </c>
      <c r="CR27" s="254"/>
      <c r="CS27" s="254"/>
      <c r="CT27" s="255"/>
      <c r="CU27" s="254"/>
      <c r="CV27" s="254"/>
      <c r="CW27" s="237"/>
      <c r="CX27" s="237"/>
      <c r="CY27" s="237"/>
      <c r="CZ27" s="238"/>
      <c r="DA27" s="238"/>
      <c r="DB27" s="238"/>
      <c r="DC27" s="239"/>
      <c r="DD27" s="239"/>
      <c r="DE27" s="239"/>
      <c r="DF27" s="254"/>
      <c r="DG27" s="254"/>
      <c r="DH27" s="244">
        <f t="shared" si="73"/>
        <v>11</v>
      </c>
    </row>
    <row r="28" spans="1:112" s="256" customFormat="1" ht="15.75">
      <c r="A28" s="249">
        <f t="shared" si="67"/>
        <v>45462</v>
      </c>
      <c r="B28" s="250">
        <f t="shared" si="46"/>
        <v>120</v>
      </c>
      <c r="C28" s="250">
        <f t="shared" si="98"/>
        <v>118</v>
      </c>
      <c r="D28" s="251">
        <f>IFERROR(1-C28/B28,0)</f>
        <v>1.6666666666666718E-2</v>
      </c>
      <c r="E28" s="250">
        <f t="shared" si="99"/>
        <v>621</v>
      </c>
      <c r="F28" s="250">
        <f t="shared" si="99"/>
        <v>5.2627118644067794</v>
      </c>
      <c r="G28" s="237">
        <f t="shared" si="99"/>
        <v>17.5</v>
      </c>
      <c r="H28" s="237">
        <f t="shared" si="21"/>
        <v>17.5</v>
      </c>
      <c r="I28" s="237"/>
      <c r="J28" s="238">
        <f>+AB28+AU28</f>
        <v>349930.5</v>
      </c>
      <c r="K28" s="238">
        <f t="shared" si="100"/>
        <v>349930.5</v>
      </c>
      <c r="L28" s="238">
        <f t="shared" si="101"/>
        <v>0</v>
      </c>
      <c r="M28" s="239">
        <f t="shared" si="102"/>
        <v>564421</v>
      </c>
      <c r="N28" s="239">
        <f t="shared" si="102"/>
        <v>564421</v>
      </c>
      <c r="O28" s="239">
        <f t="shared" si="103"/>
        <v>0</v>
      </c>
      <c r="P28" s="250">
        <f>IFERROR(J28/G28,0)</f>
        <v>19996.028571428571</v>
      </c>
      <c r="Q28" s="250">
        <f>IFERROR(M28/G28,0)</f>
        <v>32252.628571428573</v>
      </c>
      <c r="S28" s="249">
        <f t="shared" si="51"/>
        <v>45462</v>
      </c>
      <c r="T28" s="252">
        <v>120</v>
      </c>
      <c r="U28" s="252">
        <v>118</v>
      </c>
      <c r="V28" s="253">
        <f t="shared" si="68"/>
        <v>1.6666666666666718E-2</v>
      </c>
      <c r="W28" s="252">
        <v>621</v>
      </c>
      <c r="X28" s="252">
        <f t="shared" si="91"/>
        <v>5.2627118644067794</v>
      </c>
      <c r="Y28" s="237">
        <v>17.5</v>
      </c>
      <c r="Z28" s="237">
        <f t="shared" si="92"/>
        <v>17.5</v>
      </c>
      <c r="AA28" s="237">
        <v>0</v>
      </c>
      <c r="AB28" s="238">
        <v>349930.5</v>
      </c>
      <c r="AC28" s="238">
        <f t="shared" si="52"/>
        <v>349930.5</v>
      </c>
      <c r="AD28" s="238">
        <v>0</v>
      </c>
      <c r="AE28" s="239">
        <v>564421</v>
      </c>
      <c r="AF28" s="239">
        <f t="shared" si="88"/>
        <v>564421</v>
      </c>
      <c r="AG28" s="239">
        <v>0</v>
      </c>
      <c r="AH28" s="252">
        <f t="shared" si="76"/>
        <v>19996.028571428571</v>
      </c>
      <c r="AI28" s="252">
        <f t="shared" si="77"/>
        <v>32252.628571428573</v>
      </c>
      <c r="AJ28" s="266">
        <f t="shared" si="78"/>
        <v>0.14830508474576271</v>
      </c>
      <c r="AL28" s="249">
        <f t="shared" si="69"/>
        <v>45462</v>
      </c>
      <c r="AM28" s="254"/>
      <c r="AN28" s="254"/>
      <c r="AO28" s="255"/>
      <c r="AP28" s="254"/>
      <c r="AQ28" s="254"/>
      <c r="AR28" s="237"/>
      <c r="AS28" s="237"/>
      <c r="AT28" s="237"/>
      <c r="AU28" s="238"/>
      <c r="AV28" s="238"/>
      <c r="AW28" s="238"/>
      <c r="AX28" s="239"/>
      <c r="AY28" s="239"/>
      <c r="AZ28" s="239"/>
      <c r="BA28" s="254"/>
      <c r="BB28" s="254"/>
      <c r="BC28" s="244">
        <f t="shared" si="70"/>
        <v>16</v>
      </c>
      <c r="BF28" s="249">
        <f t="shared" si="71"/>
        <v>43332</v>
      </c>
      <c r="BG28" s="250">
        <f t="shared" si="54"/>
        <v>0</v>
      </c>
      <c r="BH28" s="250">
        <f t="shared" si="55"/>
        <v>0</v>
      </c>
      <c r="BI28" s="251">
        <f>IFERROR(1-BH28/BG28,0)</f>
        <v>0</v>
      </c>
      <c r="BJ28" s="250">
        <f t="shared" si="34"/>
        <v>0</v>
      </c>
      <c r="BK28" s="250">
        <f t="shared" si="35"/>
        <v>0</v>
      </c>
      <c r="BL28" s="237">
        <f t="shared" si="36"/>
        <v>0</v>
      </c>
      <c r="BM28" s="237">
        <f t="shared" si="37"/>
        <v>0</v>
      </c>
      <c r="BN28" s="237"/>
      <c r="BO28" s="238">
        <f>+CG28+CZ28</f>
        <v>0</v>
      </c>
      <c r="BP28" s="238">
        <f t="shared" si="40"/>
        <v>0</v>
      </c>
      <c r="BQ28" s="238">
        <f t="shared" si="41"/>
        <v>0</v>
      </c>
      <c r="BR28" s="239">
        <f t="shared" si="42"/>
        <v>0</v>
      </c>
      <c r="BS28" s="239">
        <f t="shared" si="43"/>
        <v>0</v>
      </c>
      <c r="BT28" s="239">
        <f t="shared" si="44"/>
        <v>0</v>
      </c>
      <c r="BU28" s="250">
        <f>IFERROR(BO28/BL28,0)</f>
        <v>0</v>
      </c>
      <c r="BV28" s="250">
        <f>IFERROR(BR28/BL28,0)</f>
        <v>0</v>
      </c>
      <c r="BX28" s="249">
        <f t="shared" si="59"/>
        <v>43332</v>
      </c>
      <c r="BY28" s="252"/>
      <c r="BZ28" s="252"/>
      <c r="CA28" s="253">
        <f t="shared" si="93"/>
        <v>0</v>
      </c>
      <c r="CB28" s="252"/>
      <c r="CC28" s="252">
        <f t="shared" si="90"/>
        <v>0</v>
      </c>
      <c r="CD28" s="237"/>
      <c r="CE28" s="237">
        <f t="shared" si="61"/>
        <v>0</v>
      </c>
      <c r="CF28" s="237">
        <v>0</v>
      </c>
      <c r="CG28" s="238"/>
      <c r="CH28" s="238">
        <f t="shared" si="62"/>
        <v>0</v>
      </c>
      <c r="CI28" s="238">
        <v>0</v>
      </c>
      <c r="CJ28" s="239"/>
      <c r="CK28" s="239">
        <f t="shared" si="63"/>
        <v>0</v>
      </c>
      <c r="CL28" s="239">
        <v>0</v>
      </c>
      <c r="CM28" s="252">
        <f t="shared" si="94"/>
        <v>0</v>
      </c>
      <c r="CN28" s="252">
        <f t="shared" si="95"/>
        <v>0</v>
      </c>
      <c r="CO28" s="266" t="e">
        <f t="shared" si="66"/>
        <v>#DIV/0!</v>
      </c>
      <c r="CQ28" s="249">
        <f t="shared" si="72"/>
        <v>43332</v>
      </c>
      <c r="CR28" s="254"/>
      <c r="CS28" s="254"/>
      <c r="CT28" s="255"/>
      <c r="CU28" s="254"/>
      <c r="CV28" s="254"/>
      <c r="CW28" s="237"/>
      <c r="CX28" s="237"/>
      <c r="CY28" s="237"/>
      <c r="CZ28" s="238"/>
      <c r="DA28" s="238"/>
      <c r="DB28" s="238"/>
      <c r="DC28" s="239"/>
      <c r="DD28" s="239"/>
      <c r="DE28" s="239"/>
      <c r="DF28" s="254"/>
      <c r="DG28" s="254"/>
      <c r="DH28" s="244">
        <f t="shared" si="73"/>
        <v>11</v>
      </c>
    </row>
    <row r="29" spans="1:112" s="228" customFormat="1" ht="18.75">
      <c r="A29" s="249">
        <f t="shared" si="67"/>
        <v>45463</v>
      </c>
      <c r="B29" s="250">
        <f t="shared" si="46"/>
        <v>120</v>
      </c>
      <c r="C29" s="250">
        <f t="shared" ref="C29:C40" si="106">+U29+AN29</f>
        <v>119</v>
      </c>
      <c r="D29" s="251">
        <f t="shared" ref="D29:D40" si="107">IFERROR(1-C29/B29,0)</f>
        <v>8.3333333333333037E-3</v>
      </c>
      <c r="E29" s="250">
        <f t="shared" ref="E29:E40" si="108">+W29+AP29</f>
        <v>668</v>
      </c>
      <c r="F29" s="250">
        <f t="shared" ref="F29:F40" si="109">+X29+AQ29</f>
        <v>5.6134453781512601</v>
      </c>
      <c r="G29" s="237">
        <f t="shared" ref="G29:G40" si="110">+Y29+AR29</f>
        <v>19.5</v>
      </c>
      <c r="H29" s="237">
        <f t="shared" si="21"/>
        <v>19.5</v>
      </c>
      <c r="I29" s="237"/>
      <c r="J29" s="238">
        <f t="shared" ref="J29:J40" si="111">+AB29+AU29</f>
        <v>177322.5</v>
      </c>
      <c r="K29" s="238">
        <f t="shared" si="100"/>
        <v>177322.5</v>
      </c>
      <c r="L29" s="238">
        <f t="shared" si="101"/>
        <v>0</v>
      </c>
      <c r="M29" s="239">
        <f t="shared" ref="M29:M40" si="112">+AE29+AX29</f>
        <v>851054</v>
      </c>
      <c r="N29" s="239">
        <f t="shared" ref="N29:N40" si="113">+AF29+AY29</f>
        <v>851054</v>
      </c>
      <c r="O29" s="239">
        <f t="shared" si="103"/>
        <v>0</v>
      </c>
      <c r="P29" s="250">
        <f t="shared" ref="P29:P40" si="114">IFERROR(J29/G29,0)</f>
        <v>9093.461538461539</v>
      </c>
      <c r="Q29" s="250">
        <f t="shared" ref="Q29:Q40" si="115">IFERROR(M29/G29,0)</f>
        <v>43643.794871794875</v>
      </c>
      <c r="S29" s="249">
        <f t="shared" si="51"/>
        <v>45463</v>
      </c>
      <c r="T29" s="252">
        <v>120</v>
      </c>
      <c r="U29" s="252">
        <v>119</v>
      </c>
      <c r="V29" s="253">
        <f t="shared" si="68"/>
        <v>8.3333333333333037E-3</v>
      </c>
      <c r="W29" s="252">
        <v>668</v>
      </c>
      <c r="X29" s="252">
        <f t="shared" si="91"/>
        <v>5.6134453781512601</v>
      </c>
      <c r="Y29" s="237">
        <v>19.5</v>
      </c>
      <c r="Z29" s="237">
        <f t="shared" si="92"/>
        <v>19.5</v>
      </c>
      <c r="AA29" s="237"/>
      <c r="AB29" s="238">
        <v>177322.5</v>
      </c>
      <c r="AC29" s="238">
        <f t="shared" si="52"/>
        <v>177322.5</v>
      </c>
      <c r="AD29" s="238"/>
      <c r="AE29" s="239">
        <v>851054</v>
      </c>
      <c r="AF29" s="239">
        <f t="shared" si="88"/>
        <v>851054</v>
      </c>
      <c r="AG29" s="239"/>
      <c r="AH29" s="252">
        <f t="shared" ref="AH29" si="116">IFERROR(AB29/Y29,0)</f>
        <v>9093.461538461539</v>
      </c>
      <c r="AI29" s="252">
        <f t="shared" ref="AI29" si="117">IFERROR(AE29/Y29,0)</f>
        <v>43643.794871794875</v>
      </c>
      <c r="AJ29" s="266">
        <f t="shared" si="78"/>
        <v>0.1638655462184874</v>
      </c>
      <c r="AL29" s="249">
        <f t="shared" si="69"/>
        <v>45463</v>
      </c>
      <c r="AM29" s="254"/>
      <c r="AN29" s="254"/>
      <c r="AO29" s="255"/>
      <c r="AP29" s="254"/>
      <c r="AQ29" s="254"/>
      <c r="AR29" s="237"/>
      <c r="AS29" s="237"/>
      <c r="AT29" s="237"/>
      <c r="AU29" s="238"/>
      <c r="AV29" s="238"/>
      <c r="AW29" s="238"/>
      <c r="AX29" s="239"/>
      <c r="AY29" s="239"/>
      <c r="AZ29" s="239"/>
      <c r="BA29" s="254"/>
      <c r="BB29" s="254"/>
      <c r="BC29" s="244">
        <f t="shared" si="70"/>
        <v>17</v>
      </c>
      <c r="BF29" s="249">
        <f t="shared" si="71"/>
        <v>43333</v>
      </c>
      <c r="BG29" s="250">
        <f t="shared" si="54"/>
        <v>0</v>
      </c>
      <c r="BH29" s="250">
        <f t="shared" si="55"/>
        <v>0</v>
      </c>
      <c r="BI29" s="251">
        <f t="shared" ref="BI29:BI42" si="118">IFERROR(1-BH29/BG29,0)</f>
        <v>0</v>
      </c>
      <c r="BJ29" s="250">
        <f t="shared" si="34"/>
        <v>0</v>
      </c>
      <c r="BK29" s="250">
        <f t="shared" si="35"/>
        <v>0</v>
      </c>
      <c r="BL29" s="237">
        <f t="shared" si="36"/>
        <v>0</v>
      </c>
      <c r="BM29" s="237">
        <f t="shared" si="37"/>
        <v>0</v>
      </c>
      <c r="BN29" s="237"/>
      <c r="BO29" s="238">
        <f t="shared" ref="BO29:BO42" si="119">+CG29+CZ29</f>
        <v>0</v>
      </c>
      <c r="BP29" s="238">
        <f t="shared" si="40"/>
        <v>0</v>
      </c>
      <c r="BQ29" s="238">
        <f t="shared" si="41"/>
        <v>0</v>
      </c>
      <c r="BR29" s="239">
        <f t="shared" si="42"/>
        <v>0</v>
      </c>
      <c r="BS29" s="239">
        <f t="shared" si="43"/>
        <v>0</v>
      </c>
      <c r="BT29" s="239">
        <f t="shared" si="44"/>
        <v>0</v>
      </c>
      <c r="BU29" s="250">
        <f t="shared" ref="BU29:BU42" si="120">IFERROR(BO29/BL29,0)</f>
        <v>0</v>
      </c>
      <c r="BV29" s="250">
        <f t="shared" ref="BV29:BV42" si="121">IFERROR(BR29/BL29,0)</f>
        <v>0</v>
      </c>
      <c r="BX29" s="249">
        <f t="shared" si="59"/>
        <v>43333</v>
      </c>
      <c r="BY29" s="252"/>
      <c r="BZ29" s="252"/>
      <c r="CA29" s="253">
        <f t="shared" si="93"/>
        <v>0</v>
      </c>
      <c r="CB29" s="252"/>
      <c r="CC29" s="252">
        <f t="shared" si="90"/>
        <v>0</v>
      </c>
      <c r="CD29" s="237"/>
      <c r="CE29" s="237">
        <f t="shared" si="61"/>
        <v>0</v>
      </c>
      <c r="CF29" s="237"/>
      <c r="CG29" s="238"/>
      <c r="CH29" s="238">
        <f t="shared" si="62"/>
        <v>0</v>
      </c>
      <c r="CI29" s="238"/>
      <c r="CJ29" s="239"/>
      <c r="CK29" s="239">
        <f t="shared" si="63"/>
        <v>0</v>
      </c>
      <c r="CL29" s="239"/>
      <c r="CM29" s="252">
        <f t="shared" si="94"/>
        <v>0</v>
      </c>
      <c r="CN29" s="252">
        <f t="shared" si="95"/>
        <v>0</v>
      </c>
      <c r="CO29" s="266" t="e">
        <f t="shared" si="66"/>
        <v>#DIV/0!</v>
      </c>
      <c r="CQ29" s="249">
        <f t="shared" si="72"/>
        <v>43333</v>
      </c>
      <c r="CR29" s="254"/>
      <c r="CS29" s="254"/>
      <c r="CT29" s="255"/>
      <c r="CU29" s="254"/>
      <c r="CV29" s="254"/>
      <c r="CW29" s="237"/>
      <c r="CX29" s="237"/>
      <c r="CY29" s="237"/>
      <c r="CZ29" s="238"/>
      <c r="DA29" s="238"/>
      <c r="DB29" s="238"/>
      <c r="DC29" s="239"/>
      <c r="DD29" s="239"/>
      <c r="DE29" s="239"/>
      <c r="DF29" s="254"/>
      <c r="DG29" s="254"/>
      <c r="DH29" s="244">
        <f t="shared" si="73"/>
        <v>11</v>
      </c>
    </row>
    <row r="30" spans="1:112">
      <c r="A30" s="249">
        <f t="shared" si="67"/>
        <v>45464</v>
      </c>
      <c r="B30" s="250">
        <f t="shared" si="46"/>
        <v>120</v>
      </c>
      <c r="C30" s="250">
        <f t="shared" si="106"/>
        <v>116</v>
      </c>
      <c r="D30" s="251">
        <f t="shared" si="107"/>
        <v>3.3333333333333326E-2</v>
      </c>
      <c r="E30" s="250">
        <f t="shared" si="108"/>
        <v>640</v>
      </c>
      <c r="F30" s="250">
        <f t="shared" si="109"/>
        <v>5.5172413793103452</v>
      </c>
      <c r="G30" s="237">
        <f t="shared" si="110"/>
        <v>12</v>
      </c>
      <c r="H30" s="237">
        <f t="shared" si="21"/>
        <v>12</v>
      </c>
      <c r="I30" s="237"/>
      <c r="J30" s="238">
        <f t="shared" si="111"/>
        <v>87351</v>
      </c>
      <c r="K30" s="238">
        <f t="shared" si="100"/>
        <v>87351</v>
      </c>
      <c r="L30" s="238">
        <f t="shared" si="101"/>
        <v>0</v>
      </c>
      <c r="M30" s="239">
        <f t="shared" si="112"/>
        <v>513456</v>
      </c>
      <c r="N30" s="239">
        <f t="shared" si="113"/>
        <v>513456</v>
      </c>
      <c r="O30" s="239">
        <f t="shared" si="103"/>
        <v>0</v>
      </c>
      <c r="P30" s="250">
        <f t="shared" si="114"/>
        <v>7279.25</v>
      </c>
      <c r="Q30" s="250">
        <f t="shared" si="115"/>
        <v>42788</v>
      </c>
      <c r="S30" s="249">
        <f t="shared" si="51"/>
        <v>45464</v>
      </c>
      <c r="T30" s="252">
        <v>120</v>
      </c>
      <c r="U30" s="252">
        <v>116</v>
      </c>
      <c r="V30" s="253">
        <f t="shared" ref="V30" si="122">IFERROR(1-U30/T30,0)</f>
        <v>3.3333333333333326E-2</v>
      </c>
      <c r="W30" s="252">
        <v>640</v>
      </c>
      <c r="X30" s="252">
        <f t="shared" si="91"/>
        <v>5.5172413793103452</v>
      </c>
      <c r="Y30" s="237">
        <v>12</v>
      </c>
      <c r="Z30" s="237">
        <f t="shared" si="92"/>
        <v>12</v>
      </c>
      <c r="AA30" s="237">
        <v>0</v>
      </c>
      <c r="AB30" s="238">
        <v>87351</v>
      </c>
      <c r="AC30" s="238">
        <f t="shared" si="52"/>
        <v>87351</v>
      </c>
      <c r="AD30" s="238">
        <v>0</v>
      </c>
      <c r="AE30" s="239">
        <v>513456</v>
      </c>
      <c r="AF30" s="239">
        <f t="shared" si="88"/>
        <v>513456</v>
      </c>
      <c r="AG30" s="239">
        <v>0</v>
      </c>
      <c r="AH30" s="252">
        <f t="shared" ref="AH30" si="123">IFERROR(AB30/Y30,0)</f>
        <v>7279.25</v>
      </c>
      <c r="AI30" s="252">
        <f t="shared" ref="AI30" si="124">IFERROR(AE30/Y30,0)</f>
        <v>42788</v>
      </c>
      <c r="AJ30" s="266">
        <f t="shared" si="78"/>
        <v>0.10344827586206896</v>
      </c>
      <c r="AL30" s="249">
        <f t="shared" si="69"/>
        <v>45464</v>
      </c>
      <c r="AM30" s="254"/>
      <c r="AN30" s="254"/>
      <c r="AO30" s="255"/>
      <c r="AP30" s="254"/>
      <c r="AQ30" s="254"/>
      <c r="AR30" s="237"/>
      <c r="AS30" s="237"/>
      <c r="AT30" s="237"/>
      <c r="AU30" s="238"/>
      <c r="AV30" s="238"/>
      <c r="AW30" s="238"/>
      <c r="AX30" s="239"/>
      <c r="AY30" s="239"/>
      <c r="AZ30" s="239"/>
      <c r="BA30" s="254"/>
      <c r="BB30" s="254"/>
      <c r="BC30" s="244">
        <f t="shared" si="70"/>
        <v>18</v>
      </c>
      <c r="BF30" s="249">
        <f t="shared" si="71"/>
        <v>43334</v>
      </c>
      <c r="BG30" s="250">
        <f t="shared" si="54"/>
        <v>0</v>
      </c>
      <c r="BH30" s="250">
        <f t="shared" si="55"/>
        <v>0</v>
      </c>
      <c r="BI30" s="251">
        <f t="shared" si="118"/>
        <v>0</v>
      </c>
      <c r="BJ30" s="250">
        <f t="shared" si="34"/>
        <v>0</v>
      </c>
      <c r="BK30" s="250">
        <f t="shared" si="35"/>
        <v>0</v>
      </c>
      <c r="BL30" s="237">
        <f t="shared" si="36"/>
        <v>0</v>
      </c>
      <c r="BM30" s="237">
        <f t="shared" si="37"/>
        <v>0</v>
      </c>
      <c r="BN30" s="237"/>
      <c r="BO30" s="238">
        <f t="shared" si="119"/>
        <v>0</v>
      </c>
      <c r="BP30" s="238">
        <f t="shared" si="40"/>
        <v>0</v>
      </c>
      <c r="BQ30" s="238">
        <f t="shared" si="41"/>
        <v>0</v>
      </c>
      <c r="BR30" s="239">
        <f t="shared" si="42"/>
        <v>0</v>
      </c>
      <c r="BS30" s="239">
        <f t="shared" si="43"/>
        <v>0</v>
      </c>
      <c r="BT30" s="239">
        <f t="shared" si="44"/>
        <v>0</v>
      </c>
      <c r="BU30" s="250">
        <f t="shared" si="120"/>
        <v>0</v>
      </c>
      <c r="BV30" s="250">
        <f t="shared" si="121"/>
        <v>0</v>
      </c>
      <c r="BX30" s="249">
        <f t="shared" si="59"/>
        <v>43334</v>
      </c>
      <c r="BY30" s="252"/>
      <c r="BZ30" s="252"/>
      <c r="CA30" s="253">
        <f t="shared" si="93"/>
        <v>0</v>
      </c>
      <c r="CB30" s="252"/>
      <c r="CC30" s="252">
        <f t="shared" si="90"/>
        <v>0</v>
      </c>
      <c r="CD30" s="237"/>
      <c r="CE30" s="237">
        <f t="shared" si="61"/>
        <v>0</v>
      </c>
      <c r="CF30" s="237">
        <v>0</v>
      </c>
      <c r="CG30" s="238"/>
      <c r="CH30" s="238">
        <f t="shared" si="62"/>
        <v>0</v>
      </c>
      <c r="CI30" s="238">
        <v>0</v>
      </c>
      <c r="CJ30" s="239"/>
      <c r="CK30" s="239">
        <f t="shared" si="63"/>
        <v>0</v>
      </c>
      <c r="CL30" s="239">
        <v>0</v>
      </c>
      <c r="CM30" s="252">
        <f t="shared" si="94"/>
        <v>0</v>
      </c>
      <c r="CN30" s="252">
        <f t="shared" si="95"/>
        <v>0</v>
      </c>
      <c r="CO30" s="266" t="e">
        <f t="shared" si="66"/>
        <v>#DIV/0!</v>
      </c>
      <c r="CQ30" s="249">
        <f t="shared" si="72"/>
        <v>43334</v>
      </c>
      <c r="CR30" s="254"/>
      <c r="CS30" s="254"/>
      <c r="CT30" s="255"/>
      <c r="CU30" s="254"/>
      <c r="CV30" s="254"/>
      <c r="CW30" s="237"/>
      <c r="CX30" s="237"/>
      <c r="CY30" s="237"/>
      <c r="CZ30" s="238"/>
      <c r="DA30" s="238"/>
      <c r="DB30" s="238"/>
      <c r="DC30" s="239"/>
      <c r="DD30" s="239"/>
      <c r="DE30" s="239"/>
      <c r="DF30" s="254"/>
      <c r="DG30" s="254"/>
      <c r="DH30" s="244">
        <f t="shared" si="73"/>
        <v>11</v>
      </c>
    </row>
    <row r="31" spans="1:112">
      <c r="A31" s="249">
        <f t="shared" si="67"/>
        <v>45465</v>
      </c>
      <c r="B31" s="250">
        <f t="shared" si="46"/>
        <v>127</v>
      </c>
      <c r="C31" s="250">
        <f t="shared" ref="C31:C38" si="125">+U31+AN31</f>
        <v>116</v>
      </c>
      <c r="D31" s="251">
        <f t="shared" si="107"/>
        <v>8.6614173228346414E-2</v>
      </c>
      <c r="E31" s="250">
        <f t="shared" si="108"/>
        <v>586</v>
      </c>
      <c r="F31" s="250">
        <f t="shared" si="109"/>
        <v>5.0517241379310347</v>
      </c>
      <c r="G31" s="237">
        <f t="shared" si="110"/>
        <v>13</v>
      </c>
      <c r="H31" s="237">
        <f t="shared" si="21"/>
        <v>13</v>
      </c>
      <c r="I31" s="237"/>
      <c r="J31" s="238">
        <f t="shared" si="111"/>
        <v>232743.5</v>
      </c>
      <c r="K31" s="238">
        <f t="shared" si="100"/>
        <v>232743.5</v>
      </c>
      <c r="L31" s="238">
        <f t="shared" si="101"/>
        <v>0</v>
      </c>
      <c r="M31" s="239">
        <f t="shared" si="112"/>
        <v>528694.5</v>
      </c>
      <c r="N31" s="239">
        <f t="shared" si="113"/>
        <v>528694.5</v>
      </c>
      <c r="O31" s="239">
        <f t="shared" si="103"/>
        <v>0</v>
      </c>
      <c r="P31" s="250">
        <f t="shared" si="114"/>
        <v>17903.346153846152</v>
      </c>
      <c r="Q31" s="250">
        <f t="shared" si="115"/>
        <v>40668.807692307695</v>
      </c>
      <c r="S31" s="249">
        <f t="shared" si="51"/>
        <v>45465</v>
      </c>
      <c r="T31" s="252">
        <v>127</v>
      </c>
      <c r="U31" s="252">
        <v>116</v>
      </c>
      <c r="V31" s="253">
        <f t="shared" ref="V31:V38" si="126">IFERROR(1-U31/T31,0)</f>
        <v>8.6614173228346414E-2</v>
      </c>
      <c r="W31" s="252">
        <v>586</v>
      </c>
      <c r="X31" s="252">
        <f t="shared" ref="X31:X38" si="127">IFERROR(W31/U31,0)</f>
        <v>5.0517241379310347</v>
      </c>
      <c r="Y31" s="237">
        <v>13</v>
      </c>
      <c r="Z31" s="237">
        <f t="shared" si="92"/>
        <v>13</v>
      </c>
      <c r="AA31" s="237">
        <v>0</v>
      </c>
      <c r="AB31" s="238">
        <v>232743.5</v>
      </c>
      <c r="AC31" s="238">
        <f t="shared" si="52"/>
        <v>232743.5</v>
      </c>
      <c r="AD31" s="238">
        <v>0</v>
      </c>
      <c r="AE31" s="239">
        <v>528694.5</v>
      </c>
      <c r="AF31" s="239">
        <f t="shared" ref="AF31" si="128">+AE31-AG31</f>
        <v>528694.5</v>
      </c>
      <c r="AG31" s="239">
        <v>0</v>
      </c>
      <c r="AH31" s="252">
        <f>IFERROR(AB31/Y31,0)</f>
        <v>17903.346153846152</v>
      </c>
      <c r="AI31" s="252">
        <f>IFERROR(AE31/Y31,0)</f>
        <v>40668.807692307695</v>
      </c>
      <c r="AJ31" s="266">
        <f t="shared" ref="AJ31:AJ38" si="129">Y31/U31</f>
        <v>0.11206896551724138</v>
      </c>
      <c r="AL31" s="249">
        <f t="shared" si="69"/>
        <v>45465</v>
      </c>
      <c r="AM31" s="254"/>
      <c r="AN31" s="254"/>
      <c r="AO31" s="255"/>
      <c r="AP31" s="254"/>
      <c r="AQ31" s="254"/>
      <c r="AR31" s="237"/>
      <c r="AS31" s="237"/>
      <c r="AT31" s="237"/>
      <c r="AU31" s="238"/>
      <c r="AV31" s="238"/>
      <c r="AW31" s="238"/>
      <c r="AX31" s="239"/>
      <c r="AY31" s="239"/>
      <c r="AZ31" s="239"/>
      <c r="BA31" s="254"/>
      <c r="BB31" s="254"/>
      <c r="BC31" s="244">
        <f t="shared" si="70"/>
        <v>19</v>
      </c>
      <c r="BF31" s="249">
        <f t="shared" si="71"/>
        <v>43335</v>
      </c>
      <c r="BG31" s="250">
        <f t="shared" si="54"/>
        <v>0</v>
      </c>
      <c r="BH31" s="250">
        <f t="shared" si="55"/>
        <v>0</v>
      </c>
      <c r="BI31" s="251">
        <f t="shared" si="118"/>
        <v>0</v>
      </c>
      <c r="BJ31" s="250">
        <f t="shared" si="34"/>
        <v>0</v>
      </c>
      <c r="BK31" s="250">
        <f t="shared" si="35"/>
        <v>0</v>
      </c>
      <c r="BL31" s="237">
        <f t="shared" si="36"/>
        <v>0</v>
      </c>
      <c r="BM31" s="237">
        <f t="shared" si="37"/>
        <v>0</v>
      </c>
      <c r="BN31" s="237"/>
      <c r="BO31" s="238">
        <f t="shared" si="119"/>
        <v>0</v>
      </c>
      <c r="BP31" s="238">
        <f t="shared" si="40"/>
        <v>0</v>
      </c>
      <c r="BQ31" s="238">
        <f t="shared" si="41"/>
        <v>0</v>
      </c>
      <c r="BR31" s="239">
        <f t="shared" si="42"/>
        <v>0</v>
      </c>
      <c r="BS31" s="239">
        <f t="shared" si="43"/>
        <v>0</v>
      </c>
      <c r="BT31" s="239">
        <f t="shared" si="44"/>
        <v>0</v>
      </c>
      <c r="BU31" s="250">
        <f t="shared" si="120"/>
        <v>0</v>
      </c>
      <c r="BV31" s="250">
        <f t="shared" si="121"/>
        <v>0</v>
      </c>
      <c r="BX31" s="249">
        <f t="shared" si="59"/>
        <v>43335</v>
      </c>
      <c r="BY31" s="252"/>
      <c r="BZ31" s="252"/>
      <c r="CA31" s="253">
        <f t="shared" si="93"/>
        <v>0</v>
      </c>
      <c r="CB31" s="252"/>
      <c r="CC31" s="252">
        <f t="shared" si="90"/>
        <v>0</v>
      </c>
      <c r="CD31" s="237"/>
      <c r="CE31" s="237">
        <f t="shared" si="61"/>
        <v>0</v>
      </c>
      <c r="CF31" s="237">
        <v>0</v>
      </c>
      <c r="CG31" s="238"/>
      <c r="CH31" s="238">
        <f t="shared" si="62"/>
        <v>0</v>
      </c>
      <c r="CI31" s="238">
        <v>0</v>
      </c>
      <c r="CJ31" s="239"/>
      <c r="CK31" s="239">
        <f t="shared" si="63"/>
        <v>0</v>
      </c>
      <c r="CL31" s="239">
        <v>0</v>
      </c>
      <c r="CM31" s="252">
        <f>IFERROR(CG31/CD31,0)</f>
        <v>0</v>
      </c>
      <c r="CN31" s="252">
        <f>IFERROR(CJ31/CD31,0)</f>
        <v>0</v>
      </c>
      <c r="CO31" s="266" t="e">
        <f t="shared" si="66"/>
        <v>#DIV/0!</v>
      </c>
      <c r="CQ31" s="249">
        <f t="shared" si="72"/>
        <v>43335</v>
      </c>
      <c r="CR31" s="254"/>
      <c r="CS31" s="254"/>
      <c r="CT31" s="255"/>
      <c r="CU31" s="254"/>
      <c r="CV31" s="254"/>
      <c r="CW31" s="237"/>
      <c r="CX31" s="237"/>
      <c r="CY31" s="237"/>
      <c r="CZ31" s="238"/>
      <c r="DA31" s="238"/>
      <c r="DB31" s="238"/>
      <c r="DC31" s="239"/>
      <c r="DD31" s="239"/>
      <c r="DE31" s="239"/>
      <c r="DF31" s="254"/>
      <c r="DG31" s="254"/>
      <c r="DH31" s="244">
        <f t="shared" si="73"/>
        <v>11</v>
      </c>
    </row>
    <row r="32" spans="1:112">
      <c r="A32" s="249">
        <f t="shared" si="67"/>
        <v>45466</v>
      </c>
      <c r="B32" s="250">
        <f t="shared" si="46"/>
        <v>127</v>
      </c>
      <c r="C32" s="250">
        <f t="shared" si="125"/>
        <v>125</v>
      </c>
      <c r="D32" s="251">
        <f t="shared" si="107"/>
        <v>1.5748031496062964E-2</v>
      </c>
      <c r="E32" s="250">
        <f t="shared" si="108"/>
        <v>553</v>
      </c>
      <c r="F32" s="250">
        <f t="shared" si="109"/>
        <v>4.4240000000000004</v>
      </c>
      <c r="G32" s="237">
        <f t="shared" si="110"/>
        <v>119.5</v>
      </c>
      <c r="H32" s="237">
        <f t="shared" si="21"/>
        <v>119.5</v>
      </c>
      <c r="I32" s="237"/>
      <c r="J32" s="238">
        <f t="shared" si="111"/>
        <v>1115308</v>
      </c>
      <c r="K32" s="238">
        <f t="shared" si="100"/>
        <v>1115308</v>
      </c>
      <c r="L32" s="238">
        <f t="shared" si="101"/>
        <v>0</v>
      </c>
      <c r="M32" s="239">
        <f t="shared" si="112"/>
        <v>2595853.23</v>
      </c>
      <c r="N32" s="239">
        <f t="shared" si="113"/>
        <v>2595853.23</v>
      </c>
      <c r="O32" s="239">
        <f t="shared" si="103"/>
        <v>0</v>
      </c>
      <c r="P32" s="250">
        <f t="shared" si="114"/>
        <v>9333.1213389121331</v>
      </c>
      <c r="Q32" s="250">
        <f t="shared" si="115"/>
        <v>21722.621171548119</v>
      </c>
      <c r="S32" s="249">
        <f t="shared" si="51"/>
        <v>45466</v>
      </c>
      <c r="T32" s="252">
        <v>127</v>
      </c>
      <c r="U32" s="252">
        <v>125</v>
      </c>
      <c r="V32" s="253">
        <f t="shared" si="126"/>
        <v>1.5748031496062964E-2</v>
      </c>
      <c r="W32" s="252">
        <v>553</v>
      </c>
      <c r="X32" s="252">
        <f t="shared" si="127"/>
        <v>4.4240000000000004</v>
      </c>
      <c r="Y32" s="237">
        <v>119.5</v>
      </c>
      <c r="Z32" s="237">
        <f t="shared" si="92"/>
        <v>119.5</v>
      </c>
      <c r="AA32" s="237">
        <v>0</v>
      </c>
      <c r="AB32" s="238">
        <v>1115308</v>
      </c>
      <c r="AC32" s="238">
        <f t="shared" si="52"/>
        <v>1115308</v>
      </c>
      <c r="AD32" s="238">
        <v>0</v>
      </c>
      <c r="AE32" s="239">
        <v>2595853.23</v>
      </c>
      <c r="AF32" s="239">
        <f t="shared" ref="AF32:AF33" si="130">+AE32-AG32</f>
        <v>2595853.23</v>
      </c>
      <c r="AG32" s="239">
        <v>0</v>
      </c>
      <c r="AH32" s="252">
        <f t="shared" ref="AH32:AH42" si="131">IFERROR(AB32/Y32,0)</f>
        <v>9333.1213389121331</v>
      </c>
      <c r="AI32" s="252">
        <f>IFERROR(AE32/Y32,0)</f>
        <v>21722.621171548119</v>
      </c>
      <c r="AJ32" s="266">
        <f t="shared" si="129"/>
        <v>0.95599999999999996</v>
      </c>
      <c r="AL32" s="249">
        <f t="shared" si="69"/>
        <v>45466</v>
      </c>
      <c r="AM32" s="254"/>
      <c r="AN32" s="254"/>
      <c r="AO32" s="255"/>
      <c r="AP32" s="254"/>
      <c r="AQ32" s="254"/>
      <c r="AR32" s="237"/>
      <c r="AS32" s="237"/>
      <c r="AT32" s="237"/>
      <c r="AU32" s="238"/>
      <c r="AV32" s="238"/>
      <c r="AW32" s="238"/>
      <c r="AX32" s="239"/>
      <c r="AY32" s="239"/>
      <c r="AZ32" s="239"/>
      <c r="BA32" s="254"/>
      <c r="BB32" s="254"/>
      <c r="BC32" s="244">
        <f t="shared" si="70"/>
        <v>20</v>
      </c>
      <c r="BF32" s="249">
        <f t="shared" si="71"/>
        <v>43336</v>
      </c>
      <c r="BG32" s="250">
        <f t="shared" si="54"/>
        <v>0</v>
      </c>
      <c r="BH32" s="250">
        <f t="shared" si="55"/>
        <v>0</v>
      </c>
      <c r="BI32" s="251">
        <f t="shared" si="118"/>
        <v>0</v>
      </c>
      <c r="BJ32" s="250">
        <f t="shared" si="34"/>
        <v>0</v>
      </c>
      <c r="BK32" s="250">
        <f t="shared" si="35"/>
        <v>0</v>
      </c>
      <c r="BL32" s="237">
        <f t="shared" si="36"/>
        <v>0</v>
      </c>
      <c r="BM32" s="237">
        <f t="shared" si="37"/>
        <v>0</v>
      </c>
      <c r="BN32" s="237"/>
      <c r="BO32" s="238">
        <f t="shared" si="119"/>
        <v>0</v>
      </c>
      <c r="BP32" s="238">
        <f t="shared" si="40"/>
        <v>0</v>
      </c>
      <c r="BQ32" s="238">
        <f t="shared" si="41"/>
        <v>0</v>
      </c>
      <c r="BR32" s="239">
        <f t="shared" si="42"/>
        <v>0</v>
      </c>
      <c r="BS32" s="239">
        <f t="shared" si="43"/>
        <v>0</v>
      </c>
      <c r="BT32" s="239">
        <f t="shared" si="44"/>
        <v>0</v>
      </c>
      <c r="BU32" s="250">
        <f t="shared" si="120"/>
        <v>0</v>
      </c>
      <c r="BV32" s="250">
        <f t="shared" si="121"/>
        <v>0</v>
      </c>
      <c r="BX32" s="249">
        <f t="shared" si="59"/>
        <v>43336</v>
      </c>
      <c r="BY32" s="252"/>
      <c r="BZ32" s="252"/>
      <c r="CA32" s="253">
        <f t="shared" si="93"/>
        <v>0</v>
      </c>
      <c r="CB32" s="252"/>
      <c r="CC32" s="252">
        <f t="shared" si="90"/>
        <v>0</v>
      </c>
      <c r="CD32" s="237"/>
      <c r="CE32" s="237">
        <f t="shared" si="61"/>
        <v>0</v>
      </c>
      <c r="CF32" s="237">
        <v>0</v>
      </c>
      <c r="CG32" s="238"/>
      <c r="CH32" s="238">
        <f t="shared" si="62"/>
        <v>0</v>
      </c>
      <c r="CI32" s="238">
        <v>0</v>
      </c>
      <c r="CJ32" s="239"/>
      <c r="CK32" s="239">
        <f t="shared" si="63"/>
        <v>0</v>
      </c>
      <c r="CL32" s="239">
        <v>0</v>
      </c>
      <c r="CM32" s="252">
        <f t="shared" ref="CM32:CM42" si="132">IFERROR(CG32/CD32,0)</f>
        <v>0</v>
      </c>
      <c r="CN32" s="252">
        <f>IFERROR(CJ32/CD32,0)</f>
        <v>0</v>
      </c>
      <c r="CO32" s="266" t="e">
        <f t="shared" si="66"/>
        <v>#DIV/0!</v>
      </c>
      <c r="CQ32" s="249">
        <f t="shared" si="72"/>
        <v>43336</v>
      </c>
      <c r="CR32" s="254"/>
      <c r="CS32" s="254"/>
      <c r="CT32" s="255"/>
      <c r="CU32" s="254"/>
      <c r="CV32" s="254"/>
      <c r="CW32" s="237"/>
      <c r="CX32" s="237"/>
      <c r="CY32" s="237"/>
      <c r="CZ32" s="238"/>
      <c r="DA32" s="238"/>
      <c r="DB32" s="238"/>
      <c r="DC32" s="239"/>
      <c r="DD32" s="239"/>
      <c r="DE32" s="239"/>
      <c r="DF32" s="254"/>
      <c r="DG32" s="254"/>
      <c r="DH32" s="244">
        <f t="shared" si="73"/>
        <v>11</v>
      </c>
    </row>
    <row r="33" spans="1:112">
      <c r="A33" s="249">
        <f t="shared" si="67"/>
        <v>45467</v>
      </c>
      <c r="B33" s="250">
        <f t="shared" si="46"/>
        <v>136</v>
      </c>
      <c r="C33" s="250">
        <f t="shared" si="125"/>
        <v>125</v>
      </c>
      <c r="D33" s="251">
        <f t="shared" si="107"/>
        <v>8.0882352941176516E-2</v>
      </c>
      <c r="E33" s="250">
        <f t="shared" si="108"/>
        <v>516</v>
      </c>
      <c r="F33" s="250">
        <f t="shared" si="109"/>
        <v>4.1280000000000001</v>
      </c>
      <c r="G33" s="237">
        <f t="shared" si="110"/>
        <v>51</v>
      </c>
      <c r="H33" s="237">
        <f t="shared" si="21"/>
        <v>51</v>
      </c>
      <c r="I33" s="237"/>
      <c r="J33" s="238">
        <f t="shared" si="111"/>
        <v>324002</v>
      </c>
      <c r="K33" s="238">
        <f t="shared" si="100"/>
        <v>324002</v>
      </c>
      <c r="L33" s="238">
        <f t="shared" si="101"/>
        <v>0</v>
      </c>
      <c r="M33" s="239">
        <f t="shared" si="112"/>
        <v>1041269.96</v>
      </c>
      <c r="N33" s="239">
        <f t="shared" si="113"/>
        <v>1041269.96</v>
      </c>
      <c r="O33" s="239">
        <f t="shared" si="103"/>
        <v>0</v>
      </c>
      <c r="P33" s="250">
        <f t="shared" si="114"/>
        <v>6352.9803921568628</v>
      </c>
      <c r="Q33" s="250">
        <f t="shared" si="115"/>
        <v>20417.058039215684</v>
      </c>
      <c r="S33" s="249">
        <f t="shared" si="51"/>
        <v>45467</v>
      </c>
      <c r="T33" s="252">
        <v>136</v>
      </c>
      <c r="U33" s="252">
        <v>125</v>
      </c>
      <c r="V33" s="253">
        <f t="shared" si="126"/>
        <v>8.0882352941176516E-2</v>
      </c>
      <c r="W33" s="252">
        <v>516</v>
      </c>
      <c r="X33" s="252">
        <f t="shared" si="127"/>
        <v>4.1280000000000001</v>
      </c>
      <c r="Y33" s="237">
        <v>51</v>
      </c>
      <c r="Z33" s="237">
        <f t="shared" si="92"/>
        <v>51</v>
      </c>
      <c r="AA33" s="237"/>
      <c r="AB33" s="238">
        <v>324002</v>
      </c>
      <c r="AC33" s="238">
        <f t="shared" si="52"/>
        <v>324002</v>
      </c>
      <c r="AD33" s="238">
        <v>0</v>
      </c>
      <c r="AE33" s="239">
        <v>1041269.96</v>
      </c>
      <c r="AF33" s="239">
        <f t="shared" si="130"/>
        <v>1041269.96</v>
      </c>
      <c r="AG33" s="239">
        <v>0</v>
      </c>
      <c r="AH33" s="252">
        <f t="shared" si="131"/>
        <v>6352.9803921568628</v>
      </c>
      <c r="AI33" s="252">
        <f t="shared" ref="AI33:AI42" si="133">IFERROR(AE33/Y33,0)</f>
        <v>20417.058039215684</v>
      </c>
      <c r="AJ33" s="266">
        <f t="shared" si="129"/>
        <v>0.40799999999999997</v>
      </c>
      <c r="AL33" s="249">
        <f t="shared" si="69"/>
        <v>45467</v>
      </c>
      <c r="AM33" s="254"/>
      <c r="AN33" s="254"/>
      <c r="AO33" s="255"/>
      <c r="AP33" s="254"/>
      <c r="AQ33" s="254"/>
      <c r="AR33" s="237"/>
      <c r="AS33" s="237"/>
      <c r="AT33" s="237"/>
      <c r="AU33" s="238"/>
      <c r="AV33" s="238"/>
      <c r="AW33" s="238"/>
      <c r="AX33" s="239"/>
      <c r="AY33" s="239"/>
      <c r="AZ33" s="239"/>
      <c r="BA33" s="254"/>
      <c r="BB33" s="254"/>
      <c r="BC33" s="244">
        <f t="shared" si="70"/>
        <v>21</v>
      </c>
      <c r="BF33" s="249">
        <f t="shared" si="71"/>
        <v>43337</v>
      </c>
      <c r="BG33" s="250">
        <f t="shared" si="54"/>
        <v>0</v>
      </c>
      <c r="BH33" s="250">
        <f t="shared" si="55"/>
        <v>0</v>
      </c>
      <c r="BI33" s="251">
        <f t="shared" si="118"/>
        <v>0</v>
      </c>
      <c r="BJ33" s="250">
        <f t="shared" si="34"/>
        <v>0</v>
      </c>
      <c r="BK33" s="250">
        <f t="shared" si="35"/>
        <v>0</v>
      </c>
      <c r="BL33" s="237">
        <f t="shared" si="36"/>
        <v>0</v>
      </c>
      <c r="BM33" s="237">
        <f t="shared" si="37"/>
        <v>0</v>
      </c>
      <c r="BN33" s="237"/>
      <c r="BO33" s="238">
        <f t="shared" si="119"/>
        <v>0</v>
      </c>
      <c r="BP33" s="238">
        <f t="shared" si="40"/>
        <v>0</v>
      </c>
      <c r="BQ33" s="238">
        <f t="shared" si="41"/>
        <v>0</v>
      </c>
      <c r="BR33" s="239">
        <f t="shared" si="42"/>
        <v>0</v>
      </c>
      <c r="BS33" s="239">
        <f t="shared" si="43"/>
        <v>0</v>
      </c>
      <c r="BT33" s="239">
        <f t="shared" si="44"/>
        <v>0</v>
      </c>
      <c r="BU33" s="250">
        <f t="shared" si="120"/>
        <v>0</v>
      </c>
      <c r="BV33" s="250">
        <f t="shared" si="121"/>
        <v>0</v>
      </c>
      <c r="BX33" s="249">
        <f t="shared" si="59"/>
        <v>43337</v>
      </c>
      <c r="BY33" s="252"/>
      <c r="BZ33" s="252"/>
      <c r="CA33" s="253">
        <f t="shared" si="93"/>
        <v>0</v>
      </c>
      <c r="CB33" s="252"/>
      <c r="CC33" s="252">
        <f t="shared" si="90"/>
        <v>0</v>
      </c>
      <c r="CD33" s="237"/>
      <c r="CE33" s="237">
        <f t="shared" si="61"/>
        <v>0</v>
      </c>
      <c r="CF33" s="237">
        <v>0</v>
      </c>
      <c r="CG33" s="238"/>
      <c r="CH33" s="238">
        <f t="shared" si="62"/>
        <v>0</v>
      </c>
      <c r="CI33" s="238">
        <v>0</v>
      </c>
      <c r="CJ33" s="239"/>
      <c r="CK33" s="239">
        <f t="shared" si="63"/>
        <v>0</v>
      </c>
      <c r="CL33" s="239">
        <v>0</v>
      </c>
      <c r="CM33" s="252">
        <f t="shared" si="132"/>
        <v>0</v>
      </c>
      <c r="CN33" s="252">
        <f t="shared" ref="CN33:CN42" si="134">IFERROR(CJ33/CD33,0)</f>
        <v>0</v>
      </c>
      <c r="CO33" s="266" t="e">
        <f t="shared" si="66"/>
        <v>#DIV/0!</v>
      </c>
      <c r="CQ33" s="249">
        <f t="shared" si="72"/>
        <v>43337</v>
      </c>
      <c r="CR33" s="254"/>
      <c r="CS33" s="254"/>
      <c r="CT33" s="255"/>
      <c r="CU33" s="254"/>
      <c r="CV33" s="254"/>
      <c r="CW33" s="237"/>
      <c r="CX33" s="237"/>
      <c r="CY33" s="237"/>
      <c r="CZ33" s="238"/>
      <c r="DA33" s="238"/>
      <c r="DB33" s="238"/>
      <c r="DC33" s="239"/>
      <c r="DD33" s="239"/>
      <c r="DE33" s="239"/>
      <c r="DF33" s="254"/>
      <c r="DG33" s="254"/>
      <c r="DH33" s="244">
        <f t="shared" si="73"/>
        <v>11</v>
      </c>
    </row>
    <row r="34" spans="1:112">
      <c r="A34" s="249">
        <f t="shared" si="67"/>
        <v>45468</v>
      </c>
      <c r="B34" s="250">
        <f t="shared" si="46"/>
        <v>0</v>
      </c>
      <c r="C34" s="250">
        <f t="shared" si="125"/>
        <v>0</v>
      </c>
      <c r="D34" s="251">
        <f t="shared" si="107"/>
        <v>0</v>
      </c>
      <c r="E34" s="250">
        <f t="shared" si="108"/>
        <v>0</v>
      </c>
      <c r="F34" s="250">
        <f t="shared" si="109"/>
        <v>0</v>
      </c>
      <c r="G34" s="237">
        <f t="shared" si="110"/>
        <v>0</v>
      </c>
      <c r="H34" s="237">
        <f t="shared" si="21"/>
        <v>0</v>
      </c>
      <c r="I34" s="237"/>
      <c r="J34" s="238">
        <f t="shared" si="111"/>
        <v>0</v>
      </c>
      <c r="K34" s="238">
        <f t="shared" si="100"/>
        <v>0</v>
      </c>
      <c r="L34" s="238">
        <f t="shared" si="101"/>
        <v>0</v>
      </c>
      <c r="M34" s="239">
        <f t="shared" si="112"/>
        <v>0</v>
      </c>
      <c r="N34" s="239">
        <f t="shared" si="113"/>
        <v>0</v>
      </c>
      <c r="O34" s="239">
        <f t="shared" si="103"/>
        <v>0</v>
      </c>
      <c r="P34" s="250">
        <f t="shared" si="114"/>
        <v>0</v>
      </c>
      <c r="Q34" s="250">
        <f t="shared" si="115"/>
        <v>0</v>
      </c>
      <c r="S34" s="249">
        <f t="shared" si="51"/>
        <v>45468</v>
      </c>
      <c r="T34" s="252"/>
      <c r="U34" s="252"/>
      <c r="V34" s="253">
        <f t="shared" si="126"/>
        <v>0</v>
      </c>
      <c r="W34" s="252"/>
      <c r="X34" s="252">
        <f t="shared" si="127"/>
        <v>0</v>
      </c>
      <c r="Y34" s="237"/>
      <c r="Z34" s="237">
        <f t="shared" si="92"/>
        <v>0</v>
      </c>
      <c r="AA34" s="237">
        <v>0</v>
      </c>
      <c r="AB34" s="238"/>
      <c r="AC34" s="238">
        <f t="shared" si="52"/>
        <v>0</v>
      </c>
      <c r="AD34" s="238">
        <v>0</v>
      </c>
      <c r="AE34" s="239"/>
      <c r="AF34" s="239">
        <f t="shared" si="88"/>
        <v>0</v>
      </c>
      <c r="AG34" s="239">
        <v>0</v>
      </c>
      <c r="AH34" s="252">
        <f t="shared" si="131"/>
        <v>0</v>
      </c>
      <c r="AI34" s="252">
        <f t="shared" si="133"/>
        <v>0</v>
      </c>
      <c r="AJ34" s="266" t="e">
        <f t="shared" si="129"/>
        <v>#DIV/0!</v>
      </c>
      <c r="AL34" s="249">
        <f t="shared" si="69"/>
        <v>45468</v>
      </c>
      <c r="AM34" s="254"/>
      <c r="AN34" s="254"/>
      <c r="AO34" s="255"/>
      <c r="AP34" s="254"/>
      <c r="AQ34" s="254"/>
      <c r="AR34" s="237"/>
      <c r="AS34" s="237"/>
      <c r="AT34" s="237"/>
      <c r="AU34" s="238"/>
      <c r="AV34" s="238"/>
      <c r="AW34" s="238"/>
      <c r="AX34" s="239"/>
      <c r="AY34" s="239"/>
      <c r="AZ34" s="239"/>
      <c r="BA34" s="254"/>
      <c r="BB34" s="254"/>
      <c r="BC34" s="244">
        <f t="shared" si="70"/>
        <v>21</v>
      </c>
      <c r="BF34" s="249">
        <f t="shared" si="71"/>
        <v>43338</v>
      </c>
      <c r="BG34" s="250">
        <f t="shared" si="54"/>
        <v>0</v>
      </c>
      <c r="BH34" s="250">
        <f t="shared" si="55"/>
        <v>0</v>
      </c>
      <c r="BI34" s="251">
        <f t="shared" si="118"/>
        <v>0</v>
      </c>
      <c r="BJ34" s="250">
        <f t="shared" si="34"/>
        <v>0</v>
      </c>
      <c r="BK34" s="250">
        <f t="shared" si="35"/>
        <v>0</v>
      </c>
      <c r="BL34" s="237">
        <f t="shared" si="36"/>
        <v>0</v>
      </c>
      <c r="BM34" s="237">
        <f t="shared" si="37"/>
        <v>0</v>
      </c>
      <c r="BN34" s="237"/>
      <c r="BO34" s="238">
        <f t="shared" si="119"/>
        <v>0</v>
      </c>
      <c r="BP34" s="238">
        <f t="shared" si="40"/>
        <v>0</v>
      </c>
      <c r="BQ34" s="238">
        <f t="shared" si="41"/>
        <v>0</v>
      </c>
      <c r="BR34" s="239">
        <f t="shared" si="42"/>
        <v>0</v>
      </c>
      <c r="BS34" s="239">
        <f t="shared" si="43"/>
        <v>0</v>
      </c>
      <c r="BT34" s="239">
        <f t="shared" si="44"/>
        <v>0</v>
      </c>
      <c r="BU34" s="250">
        <f t="shared" si="120"/>
        <v>0</v>
      </c>
      <c r="BV34" s="250">
        <f t="shared" si="121"/>
        <v>0</v>
      </c>
      <c r="BX34" s="249">
        <f t="shared" si="59"/>
        <v>43338</v>
      </c>
      <c r="BY34" s="252"/>
      <c r="BZ34" s="252"/>
      <c r="CA34" s="253">
        <f t="shared" si="93"/>
        <v>0</v>
      </c>
      <c r="CB34" s="252"/>
      <c r="CC34" s="252">
        <f t="shared" si="90"/>
        <v>0</v>
      </c>
      <c r="CD34" s="237"/>
      <c r="CE34" s="237">
        <f t="shared" si="61"/>
        <v>0</v>
      </c>
      <c r="CF34" s="237">
        <v>0</v>
      </c>
      <c r="CG34" s="238"/>
      <c r="CH34" s="238">
        <f t="shared" si="62"/>
        <v>0</v>
      </c>
      <c r="CI34" s="238">
        <v>0</v>
      </c>
      <c r="CJ34" s="239"/>
      <c r="CK34" s="239">
        <f t="shared" si="63"/>
        <v>0</v>
      </c>
      <c r="CL34" s="239">
        <v>0</v>
      </c>
      <c r="CM34" s="252">
        <f t="shared" si="132"/>
        <v>0</v>
      </c>
      <c r="CN34" s="252">
        <f t="shared" si="134"/>
        <v>0</v>
      </c>
      <c r="CO34" s="266" t="e">
        <f t="shared" si="66"/>
        <v>#DIV/0!</v>
      </c>
      <c r="CQ34" s="249">
        <f t="shared" si="72"/>
        <v>43338</v>
      </c>
      <c r="CR34" s="254"/>
      <c r="CS34" s="254"/>
      <c r="CT34" s="255"/>
      <c r="CU34" s="254"/>
      <c r="CV34" s="254"/>
      <c r="CW34" s="237"/>
      <c r="CX34" s="237"/>
      <c r="CY34" s="237"/>
      <c r="CZ34" s="238"/>
      <c r="DA34" s="238"/>
      <c r="DB34" s="238"/>
      <c r="DC34" s="239"/>
      <c r="DD34" s="239"/>
      <c r="DE34" s="239"/>
      <c r="DF34" s="254"/>
      <c r="DG34" s="254"/>
      <c r="DH34" s="244">
        <f t="shared" si="73"/>
        <v>11</v>
      </c>
    </row>
    <row r="35" spans="1:112" s="256" customFormat="1" ht="15.75">
      <c r="A35" s="249">
        <f t="shared" si="67"/>
        <v>45469</v>
      </c>
      <c r="B35" s="250">
        <f t="shared" si="46"/>
        <v>135</v>
      </c>
      <c r="C35" s="250">
        <f t="shared" si="125"/>
        <v>135</v>
      </c>
      <c r="D35" s="251">
        <f t="shared" si="107"/>
        <v>0</v>
      </c>
      <c r="E35" s="250">
        <f t="shared" si="108"/>
        <v>646</v>
      </c>
      <c r="F35" s="250">
        <f t="shared" si="109"/>
        <v>4.7851851851851848</v>
      </c>
      <c r="G35" s="237">
        <f t="shared" si="110"/>
        <v>30</v>
      </c>
      <c r="H35" s="237">
        <f t="shared" si="21"/>
        <v>30</v>
      </c>
      <c r="I35" s="237"/>
      <c r="J35" s="238">
        <f t="shared" si="111"/>
        <v>213533</v>
      </c>
      <c r="K35" s="238">
        <f t="shared" si="100"/>
        <v>213533</v>
      </c>
      <c r="L35" s="238">
        <f t="shared" si="101"/>
        <v>0</v>
      </c>
      <c r="M35" s="239">
        <f t="shared" si="112"/>
        <v>564175.14</v>
      </c>
      <c r="N35" s="239">
        <f t="shared" si="113"/>
        <v>564175.14</v>
      </c>
      <c r="O35" s="239">
        <f t="shared" si="103"/>
        <v>0</v>
      </c>
      <c r="P35" s="250">
        <f t="shared" si="114"/>
        <v>7117.7666666666664</v>
      </c>
      <c r="Q35" s="250">
        <f t="shared" si="115"/>
        <v>18805.838</v>
      </c>
      <c r="S35" s="249">
        <f t="shared" si="51"/>
        <v>45469</v>
      </c>
      <c r="T35" s="252">
        <v>135</v>
      </c>
      <c r="U35" s="252">
        <v>135</v>
      </c>
      <c r="V35" s="253">
        <f t="shared" si="126"/>
        <v>0</v>
      </c>
      <c r="W35" s="252">
        <v>646</v>
      </c>
      <c r="X35" s="252">
        <f t="shared" si="127"/>
        <v>4.7851851851851848</v>
      </c>
      <c r="Y35" s="237">
        <v>30</v>
      </c>
      <c r="Z35" s="237">
        <f t="shared" si="92"/>
        <v>30</v>
      </c>
      <c r="AA35" s="237">
        <v>0</v>
      </c>
      <c r="AB35" s="238">
        <v>213533</v>
      </c>
      <c r="AC35" s="238">
        <f t="shared" si="52"/>
        <v>213533</v>
      </c>
      <c r="AD35" s="238">
        <v>0</v>
      </c>
      <c r="AE35" s="239">
        <v>564175.14</v>
      </c>
      <c r="AF35" s="239">
        <f t="shared" si="88"/>
        <v>564175.14</v>
      </c>
      <c r="AG35" s="239">
        <v>0</v>
      </c>
      <c r="AH35" s="252">
        <f t="shared" si="131"/>
        <v>7117.7666666666664</v>
      </c>
      <c r="AI35" s="252">
        <f t="shared" si="133"/>
        <v>18805.838</v>
      </c>
      <c r="AJ35" s="266">
        <f t="shared" si="129"/>
        <v>0.22222222222222221</v>
      </c>
      <c r="AL35" s="249">
        <f t="shared" si="69"/>
        <v>45469</v>
      </c>
      <c r="AM35" s="254"/>
      <c r="AN35" s="254"/>
      <c r="AO35" s="255"/>
      <c r="AP35" s="254"/>
      <c r="AQ35" s="254"/>
      <c r="AR35" s="237"/>
      <c r="AS35" s="237"/>
      <c r="AT35" s="237"/>
      <c r="AU35" s="238"/>
      <c r="AV35" s="238"/>
      <c r="AW35" s="238"/>
      <c r="AX35" s="239"/>
      <c r="AY35" s="239"/>
      <c r="AZ35" s="239"/>
      <c r="BA35" s="254"/>
      <c r="BB35" s="254"/>
      <c r="BC35" s="244">
        <f t="shared" si="70"/>
        <v>22</v>
      </c>
      <c r="BF35" s="249">
        <f t="shared" si="71"/>
        <v>43339</v>
      </c>
      <c r="BG35" s="250">
        <f t="shared" si="54"/>
        <v>0</v>
      </c>
      <c r="BH35" s="250">
        <f t="shared" si="55"/>
        <v>0</v>
      </c>
      <c r="BI35" s="251">
        <f t="shared" si="118"/>
        <v>0</v>
      </c>
      <c r="BJ35" s="250">
        <f t="shared" si="34"/>
        <v>0</v>
      </c>
      <c r="BK35" s="250">
        <f t="shared" si="35"/>
        <v>0</v>
      </c>
      <c r="BL35" s="237">
        <f t="shared" si="36"/>
        <v>0</v>
      </c>
      <c r="BM35" s="237">
        <f t="shared" si="37"/>
        <v>0</v>
      </c>
      <c r="BN35" s="237"/>
      <c r="BO35" s="238">
        <f t="shared" si="119"/>
        <v>0</v>
      </c>
      <c r="BP35" s="238">
        <f t="shared" si="40"/>
        <v>0</v>
      </c>
      <c r="BQ35" s="238">
        <f t="shared" si="41"/>
        <v>0</v>
      </c>
      <c r="BR35" s="239">
        <f t="shared" si="42"/>
        <v>0</v>
      </c>
      <c r="BS35" s="239">
        <f t="shared" si="43"/>
        <v>0</v>
      </c>
      <c r="BT35" s="239">
        <f t="shared" si="44"/>
        <v>0</v>
      </c>
      <c r="BU35" s="250">
        <f t="shared" si="120"/>
        <v>0</v>
      </c>
      <c r="BV35" s="250">
        <f t="shared" si="121"/>
        <v>0</v>
      </c>
      <c r="BX35" s="249">
        <f t="shared" si="59"/>
        <v>43339</v>
      </c>
      <c r="BY35" s="252"/>
      <c r="BZ35" s="252"/>
      <c r="CA35" s="253">
        <f t="shared" si="93"/>
        <v>0</v>
      </c>
      <c r="CB35" s="252"/>
      <c r="CC35" s="252">
        <f t="shared" si="90"/>
        <v>0</v>
      </c>
      <c r="CD35" s="237"/>
      <c r="CE35" s="237">
        <f t="shared" si="61"/>
        <v>0</v>
      </c>
      <c r="CF35" s="237">
        <v>0</v>
      </c>
      <c r="CG35" s="238"/>
      <c r="CH35" s="238">
        <f t="shared" si="62"/>
        <v>0</v>
      </c>
      <c r="CI35" s="238">
        <v>0</v>
      </c>
      <c r="CJ35" s="239"/>
      <c r="CK35" s="239">
        <f t="shared" si="63"/>
        <v>0</v>
      </c>
      <c r="CL35" s="239">
        <v>0</v>
      </c>
      <c r="CM35" s="252">
        <f t="shared" si="132"/>
        <v>0</v>
      </c>
      <c r="CN35" s="252">
        <f t="shared" si="134"/>
        <v>0</v>
      </c>
      <c r="CO35" s="266" t="e">
        <f t="shared" si="66"/>
        <v>#DIV/0!</v>
      </c>
      <c r="CQ35" s="249">
        <f t="shared" si="72"/>
        <v>43339</v>
      </c>
      <c r="CR35" s="254"/>
      <c r="CS35" s="254"/>
      <c r="CT35" s="255"/>
      <c r="CU35" s="254"/>
      <c r="CV35" s="254"/>
      <c r="CW35" s="237"/>
      <c r="CX35" s="237"/>
      <c r="CY35" s="237"/>
      <c r="CZ35" s="238"/>
      <c r="DA35" s="238"/>
      <c r="DB35" s="238"/>
      <c r="DC35" s="239"/>
      <c r="DD35" s="239"/>
      <c r="DE35" s="239"/>
      <c r="DF35" s="254"/>
      <c r="DG35" s="254"/>
      <c r="DH35" s="244">
        <f t="shared" si="73"/>
        <v>11</v>
      </c>
    </row>
    <row r="36" spans="1:112" s="228" customFormat="1" ht="18.75">
      <c r="A36" s="249">
        <f t="shared" si="67"/>
        <v>45470</v>
      </c>
      <c r="B36" s="250">
        <f t="shared" si="46"/>
        <v>134</v>
      </c>
      <c r="C36" s="250">
        <f t="shared" si="125"/>
        <v>137</v>
      </c>
      <c r="D36" s="251">
        <f t="shared" si="107"/>
        <v>-2.2388059701492491E-2</v>
      </c>
      <c r="E36" s="250">
        <f t="shared" si="108"/>
        <v>671</v>
      </c>
      <c r="F36" s="250">
        <f t="shared" si="109"/>
        <v>4.8978102189781021</v>
      </c>
      <c r="G36" s="237">
        <f t="shared" si="110"/>
        <v>20.499999999999996</v>
      </c>
      <c r="H36" s="237">
        <f t="shared" si="21"/>
        <v>20.499999999999996</v>
      </c>
      <c r="I36" s="237"/>
      <c r="J36" s="238">
        <f t="shared" si="111"/>
        <v>337581</v>
      </c>
      <c r="K36" s="238">
        <f t="shared" si="100"/>
        <v>337581</v>
      </c>
      <c r="L36" s="238">
        <f t="shared" si="101"/>
        <v>0</v>
      </c>
      <c r="M36" s="239">
        <f t="shared" si="112"/>
        <v>640414.95500000007</v>
      </c>
      <c r="N36" s="239">
        <f t="shared" si="113"/>
        <v>640414.95500000007</v>
      </c>
      <c r="O36" s="239">
        <f t="shared" si="103"/>
        <v>0</v>
      </c>
      <c r="P36" s="250">
        <f t="shared" si="114"/>
        <v>16467.365853658539</v>
      </c>
      <c r="Q36" s="250">
        <f t="shared" si="115"/>
        <v>31239.753902439032</v>
      </c>
      <c r="S36" s="249">
        <f t="shared" si="51"/>
        <v>45470</v>
      </c>
      <c r="T36" s="252">
        <v>134</v>
      </c>
      <c r="U36" s="252">
        <v>137</v>
      </c>
      <c r="V36" s="253">
        <f t="shared" si="126"/>
        <v>-2.2388059701492491E-2</v>
      </c>
      <c r="W36" s="252">
        <v>671</v>
      </c>
      <c r="X36" s="252">
        <f t="shared" si="127"/>
        <v>4.8978102189781021</v>
      </c>
      <c r="Y36" s="237">
        <v>20.499999999999996</v>
      </c>
      <c r="Z36" s="237">
        <f t="shared" si="92"/>
        <v>20.499999999999996</v>
      </c>
      <c r="AA36" s="237"/>
      <c r="AB36" s="238">
        <v>337581</v>
      </c>
      <c r="AC36" s="238">
        <f t="shared" si="52"/>
        <v>337581</v>
      </c>
      <c r="AD36" s="238"/>
      <c r="AE36" s="239">
        <v>640414.95500000007</v>
      </c>
      <c r="AF36" s="239">
        <f t="shared" si="88"/>
        <v>640414.95500000007</v>
      </c>
      <c r="AG36" s="239">
        <v>0</v>
      </c>
      <c r="AH36" s="252">
        <f t="shared" ref="AH36:AH37" si="135">IFERROR(AB36/Y36,0)</f>
        <v>16467.365853658539</v>
      </c>
      <c r="AI36" s="252">
        <f t="shared" ref="AI36:AI37" si="136">IFERROR(AE36/Y36,0)</f>
        <v>31239.753902439032</v>
      </c>
      <c r="AJ36" s="266">
        <f t="shared" si="129"/>
        <v>0.14963503649635035</v>
      </c>
      <c r="AL36" s="249">
        <f t="shared" si="69"/>
        <v>45470</v>
      </c>
      <c r="AM36" s="254"/>
      <c r="AN36" s="254"/>
      <c r="AO36" s="255"/>
      <c r="AP36" s="254"/>
      <c r="AQ36" s="254"/>
      <c r="AR36" s="237"/>
      <c r="AS36" s="237"/>
      <c r="AT36" s="237"/>
      <c r="AU36" s="238"/>
      <c r="AV36" s="238"/>
      <c r="AW36" s="238"/>
      <c r="AX36" s="239"/>
      <c r="AY36" s="239"/>
      <c r="AZ36" s="239"/>
      <c r="BA36" s="254"/>
      <c r="BB36" s="254"/>
      <c r="BC36" s="244">
        <f t="shared" si="70"/>
        <v>23</v>
      </c>
      <c r="BF36" s="249">
        <f t="shared" si="71"/>
        <v>43340</v>
      </c>
      <c r="BG36" s="250">
        <f t="shared" si="54"/>
        <v>0</v>
      </c>
      <c r="BH36" s="250">
        <f t="shared" si="55"/>
        <v>0</v>
      </c>
      <c r="BI36" s="251">
        <f t="shared" si="118"/>
        <v>0</v>
      </c>
      <c r="BJ36" s="250">
        <f t="shared" si="34"/>
        <v>0</v>
      </c>
      <c r="BK36" s="250">
        <f t="shared" si="35"/>
        <v>0</v>
      </c>
      <c r="BL36" s="237">
        <f t="shared" si="36"/>
        <v>0</v>
      </c>
      <c r="BM36" s="237">
        <f t="shared" si="37"/>
        <v>0</v>
      </c>
      <c r="BN36" s="237"/>
      <c r="BO36" s="238">
        <f t="shared" si="119"/>
        <v>0</v>
      </c>
      <c r="BP36" s="238">
        <f t="shared" si="40"/>
        <v>0</v>
      </c>
      <c r="BQ36" s="238">
        <f t="shared" si="41"/>
        <v>0</v>
      </c>
      <c r="BR36" s="239">
        <f t="shared" si="42"/>
        <v>0</v>
      </c>
      <c r="BS36" s="239">
        <f t="shared" si="43"/>
        <v>0</v>
      </c>
      <c r="BT36" s="239">
        <f t="shared" si="44"/>
        <v>0</v>
      </c>
      <c r="BU36" s="250">
        <f t="shared" si="120"/>
        <v>0</v>
      </c>
      <c r="BV36" s="250">
        <f t="shared" si="121"/>
        <v>0</v>
      </c>
      <c r="BX36" s="249">
        <f t="shared" si="59"/>
        <v>43340</v>
      </c>
      <c r="BY36" s="252"/>
      <c r="BZ36" s="252"/>
      <c r="CA36" s="253">
        <f t="shared" si="93"/>
        <v>0</v>
      </c>
      <c r="CB36" s="252"/>
      <c r="CC36" s="252">
        <f t="shared" si="90"/>
        <v>0</v>
      </c>
      <c r="CD36" s="237"/>
      <c r="CE36" s="237">
        <f t="shared" si="61"/>
        <v>0</v>
      </c>
      <c r="CF36" s="237"/>
      <c r="CG36" s="238"/>
      <c r="CH36" s="238">
        <f t="shared" si="62"/>
        <v>0</v>
      </c>
      <c r="CI36" s="238"/>
      <c r="CJ36" s="239"/>
      <c r="CK36" s="239">
        <f t="shared" si="63"/>
        <v>0</v>
      </c>
      <c r="CL36" s="239">
        <v>0</v>
      </c>
      <c r="CM36" s="252">
        <f t="shared" si="132"/>
        <v>0</v>
      </c>
      <c r="CN36" s="252">
        <f t="shared" si="134"/>
        <v>0</v>
      </c>
      <c r="CO36" s="266" t="e">
        <f t="shared" si="66"/>
        <v>#DIV/0!</v>
      </c>
      <c r="CQ36" s="249">
        <f t="shared" si="72"/>
        <v>43340</v>
      </c>
      <c r="CR36" s="254"/>
      <c r="CS36" s="254"/>
      <c r="CT36" s="255"/>
      <c r="CU36" s="254"/>
      <c r="CV36" s="254"/>
      <c r="CW36" s="237"/>
      <c r="CX36" s="237"/>
      <c r="CY36" s="237"/>
      <c r="CZ36" s="238"/>
      <c r="DA36" s="238"/>
      <c r="DB36" s="238"/>
      <c r="DC36" s="239"/>
      <c r="DD36" s="239"/>
      <c r="DE36" s="239"/>
      <c r="DF36" s="254"/>
      <c r="DG36" s="254"/>
      <c r="DH36" s="244">
        <f t="shared" si="73"/>
        <v>11</v>
      </c>
    </row>
    <row r="37" spans="1:112">
      <c r="A37" s="249">
        <f t="shared" si="67"/>
        <v>45471</v>
      </c>
      <c r="B37" s="250">
        <f t="shared" si="46"/>
        <v>132</v>
      </c>
      <c r="C37" s="250">
        <f t="shared" si="125"/>
        <v>127</v>
      </c>
      <c r="D37" s="251">
        <f t="shared" si="107"/>
        <v>3.7878787878787845E-2</v>
      </c>
      <c r="E37" s="250">
        <f t="shared" si="108"/>
        <v>629</v>
      </c>
      <c r="F37" s="250">
        <f t="shared" si="109"/>
        <v>4.9527559055118111</v>
      </c>
      <c r="G37" s="237">
        <f t="shared" si="110"/>
        <v>16.5</v>
      </c>
      <c r="H37" s="237">
        <f t="shared" si="21"/>
        <v>16.5</v>
      </c>
      <c r="I37" s="237"/>
      <c r="J37" s="238">
        <f t="shared" si="111"/>
        <v>88146.5</v>
      </c>
      <c r="K37" s="238">
        <f t="shared" si="100"/>
        <v>88146.5</v>
      </c>
      <c r="L37" s="238">
        <f t="shared" si="101"/>
        <v>0</v>
      </c>
      <c r="M37" s="239">
        <f t="shared" si="112"/>
        <v>319468.495</v>
      </c>
      <c r="N37" s="239">
        <f t="shared" si="113"/>
        <v>319468.495</v>
      </c>
      <c r="O37" s="239">
        <f t="shared" si="103"/>
        <v>0</v>
      </c>
      <c r="P37" s="250">
        <f t="shared" si="114"/>
        <v>5342.212121212121</v>
      </c>
      <c r="Q37" s="250">
        <f t="shared" si="115"/>
        <v>19361.726969696971</v>
      </c>
      <c r="S37" s="249">
        <f t="shared" si="51"/>
        <v>45471</v>
      </c>
      <c r="T37" s="252">
        <v>132</v>
      </c>
      <c r="U37" s="252">
        <v>127</v>
      </c>
      <c r="V37" s="253">
        <f t="shared" si="126"/>
        <v>3.7878787878787845E-2</v>
      </c>
      <c r="W37" s="252">
        <v>629</v>
      </c>
      <c r="X37" s="252">
        <f t="shared" si="127"/>
        <v>4.9527559055118111</v>
      </c>
      <c r="Y37" s="237">
        <v>16.5</v>
      </c>
      <c r="Z37" s="237">
        <f t="shared" si="92"/>
        <v>16.5</v>
      </c>
      <c r="AA37" s="237"/>
      <c r="AB37" s="238">
        <v>88146.5</v>
      </c>
      <c r="AC37" s="238">
        <f t="shared" si="52"/>
        <v>88146.5</v>
      </c>
      <c r="AD37" s="238"/>
      <c r="AE37" s="239">
        <v>319468.495</v>
      </c>
      <c r="AF37" s="239">
        <f t="shared" si="88"/>
        <v>319468.495</v>
      </c>
      <c r="AG37" s="239"/>
      <c r="AH37" s="252">
        <f t="shared" si="135"/>
        <v>5342.212121212121</v>
      </c>
      <c r="AI37" s="252">
        <f t="shared" si="136"/>
        <v>19361.726969696971</v>
      </c>
      <c r="AJ37" s="266">
        <f t="shared" si="129"/>
        <v>0.12992125984251968</v>
      </c>
      <c r="AL37" s="249">
        <f t="shared" si="69"/>
        <v>45471</v>
      </c>
      <c r="AM37" s="254"/>
      <c r="AN37" s="254"/>
      <c r="AO37" s="255"/>
      <c r="AP37" s="254"/>
      <c r="AQ37" s="254"/>
      <c r="AR37" s="237"/>
      <c r="AS37" s="237"/>
      <c r="AT37" s="237"/>
      <c r="AU37" s="238"/>
      <c r="AV37" s="238"/>
      <c r="AW37" s="238"/>
      <c r="AX37" s="239"/>
      <c r="AY37" s="239"/>
      <c r="AZ37" s="239"/>
      <c r="BA37" s="254"/>
      <c r="BB37" s="254"/>
      <c r="BC37" s="244">
        <f t="shared" si="70"/>
        <v>24</v>
      </c>
      <c r="BF37" s="249">
        <f t="shared" si="71"/>
        <v>43341</v>
      </c>
      <c r="BG37" s="250">
        <f t="shared" si="54"/>
        <v>0</v>
      </c>
      <c r="BH37" s="250">
        <f t="shared" si="55"/>
        <v>0</v>
      </c>
      <c r="BI37" s="251">
        <f t="shared" si="118"/>
        <v>0</v>
      </c>
      <c r="BJ37" s="250">
        <f t="shared" si="34"/>
        <v>0</v>
      </c>
      <c r="BK37" s="250">
        <f t="shared" si="35"/>
        <v>0</v>
      </c>
      <c r="BL37" s="237">
        <f t="shared" si="36"/>
        <v>0</v>
      </c>
      <c r="BM37" s="237">
        <f t="shared" si="37"/>
        <v>0</v>
      </c>
      <c r="BN37" s="237"/>
      <c r="BO37" s="238">
        <f t="shared" si="119"/>
        <v>0</v>
      </c>
      <c r="BP37" s="238">
        <f t="shared" si="40"/>
        <v>0</v>
      </c>
      <c r="BQ37" s="238">
        <f t="shared" si="41"/>
        <v>0</v>
      </c>
      <c r="BR37" s="239">
        <f t="shared" si="42"/>
        <v>0</v>
      </c>
      <c r="BS37" s="239">
        <f t="shared" si="43"/>
        <v>0</v>
      </c>
      <c r="BT37" s="239">
        <f t="shared" si="44"/>
        <v>0</v>
      </c>
      <c r="BU37" s="250">
        <f t="shared" si="120"/>
        <v>0</v>
      </c>
      <c r="BV37" s="250">
        <f t="shared" si="121"/>
        <v>0</v>
      </c>
      <c r="BX37" s="249">
        <f t="shared" si="59"/>
        <v>43341</v>
      </c>
      <c r="BY37" s="252"/>
      <c r="BZ37" s="252"/>
      <c r="CA37" s="253">
        <f t="shared" si="93"/>
        <v>0</v>
      </c>
      <c r="CB37" s="252"/>
      <c r="CC37" s="252">
        <f t="shared" si="90"/>
        <v>0</v>
      </c>
      <c r="CD37" s="237"/>
      <c r="CE37" s="237">
        <f t="shared" si="61"/>
        <v>0</v>
      </c>
      <c r="CF37" s="237"/>
      <c r="CG37" s="238"/>
      <c r="CH37" s="238">
        <f t="shared" si="62"/>
        <v>0</v>
      </c>
      <c r="CI37" s="238"/>
      <c r="CJ37" s="239"/>
      <c r="CK37" s="239">
        <f t="shared" si="63"/>
        <v>0</v>
      </c>
      <c r="CL37" s="239"/>
      <c r="CM37" s="252">
        <f t="shared" si="132"/>
        <v>0</v>
      </c>
      <c r="CN37" s="252">
        <f t="shared" si="134"/>
        <v>0</v>
      </c>
      <c r="CO37" s="266" t="e">
        <f t="shared" si="66"/>
        <v>#DIV/0!</v>
      </c>
      <c r="CQ37" s="249">
        <f t="shared" si="72"/>
        <v>43341</v>
      </c>
      <c r="CR37" s="254"/>
      <c r="CS37" s="254"/>
      <c r="CT37" s="255"/>
      <c r="CU37" s="254"/>
      <c r="CV37" s="254"/>
      <c r="CW37" s="237"/>
      <c r="CX37" s="237"/>
      <c r="CY37" s="237"/>
      <c r="CZ37" s="238"/>
      <c r="DA37" s="238"/>
      <c r="DB37" s="238"/>
      <c r="DC37" s="239"/>
      <c r="DD37" s="239"/>
      <c r="DE37" s="239"/>
      <c r="DF37" s="254"/>
      <c r="DG37" s="254"/>
      <c r="DH37" s="244">
        <f t="shared" si="73"/>
        <v>11</v>
      </c>
    </row>
    <row r="38" spans="1:112">
      <c r="A38" s="249">
        <f t="shared" si="67"/>
        <v>45472</v>
      </c>
      <c r="B38" s="250">
        <f t="shared" si="46"/>
        <v>132</v>
      </c>
      <c r="C38" s="250">
        <f t="shared" si="125"/>
        <v>116</v>
      </c>
      <c r="D38" s="251">
        <f t="shared" si="107"/>
        <v>0.12121212121212122</v>
      </c>
      <c r="E38" s="250">
        <f t="shared" si="108"/>
        <v>554</v>
      </c>
      <c r="F38" s="250">
        <f t="shared" si="109"/>
        <v>4.7758620689655169</v>
      </c>
      <c r="G38" s="237">
        <f t="shared" si="110"/>
        <v>15</v>
      </c>
      <c r="H38" s="237">
        <f t="shared" si="21"/>
        <v>15</v>
      </c>
      <c r="I38" s="237"/>
      <c r="J38" s="238">
        <f t="shared" si="111"/>
        <v>113349</v>
      </c>
      <c r="K38" s="238">
        <f t="shared" si="100"/>
        <v>113349</v>
      </c>
      <c r="L38" s="238">
        <f t="shared" si="101"/>
        <v>0</v>
      </c>
      <c r="M38" s="239">
        <f t="shared" si="112"/>
        <v>324655</v>
      </c>
      <c r="N38" s="239">
        <f t="shared" si="113"/>
        <v>324655</v>
      </c>
      <c r="O38" s="239">
        <f t="shared" si="103"/>
        <v>0</v>
      </c>
      <c r="P38" s="250">
        <f t="shared" si="114"/>
        <v>7556.6</v>
      </c>
      <c r="Q38" s="250">
        <f t="shared" si="115"/>
        <v>21643.666666666668</v>
      </c>
      <c r="S38" s="249">
        <f t="shared" si="51"/>
        <v>45472</v>
      </c>
      <c r="T38" s="252">
        <v>132</v>
      </c>
      <c r="U38" s="252">
        <v>116</v>
      </c>
      <c r="V38" s="253">
        <f t="shared" si="126"/>
        <v>0.12121212121212122</v>
      </c>
      <c r="W38" s="252">
        <v>554</v>
      </c>
      <c r="X38" s="252">
        <f t="shared" si="127"/>
        <v>4.7758620689655169</v>
      </c>
      <c r="Y38" s="237">
        <v>15</v>
      </c>
      <c r="Z38" s="237">
        <f t="shared" ref="Z38" si="137">+Y38-AA38</f>
        <v>15</v>
      </c>
      <c r="AA38" s="237"/>
      <c r="AB38" s="238">
        <v>113349</v>
      </c>
      <c r="AC38" s="238">
        <f t="shared" ref="AC38" si="138">+AB38-AD38</f>
        <v>113349</v>
      </c>
      <c r="AD38" s="238"/>
      <c r="AE38" s="239">
        <v>324655</v>
      </c>
      <c r="AF38" s="239">
        <f t="shared" ref="AF38" si="139">+AE38-AG38</f>
        <v>324655</v>
      </c>
      <c r="AG38" s="239">
        <v>0</v>
      </c>
      <c r="AH38" s="252">
        <f t="shared" si="131"/>
        <v>7556.6</v>
      </c>
      <c r="AI38" s="252">
        <f t="shared" si="133"/>
        <v>21643.666666666668</v>
      </c>
      <c r="AJ38" s="266">
        <f t="shared" si="129"/>
        <v>0.12931034482758622</v>
      </c>
      <c r="AL38" s="249">
        <f t="shared" si="69"/>
        <v>45472</v>
      </c>
      <c r="AM38" s="254"/>
      <c r="AN38" s="254"/>
      <c r="AO38" s="255"/>
      <c r="AP38" s="254"/>
      <c r="AQ38" s="254"/>
      <c r="AR38" s="237"/>
      <c r="AS38" s="237"/>
      <c r="AT38" s="237"/>
      <c r="AU38" s="238"/>
      <c r="AV38" s="238"/>
      <c r="AW38" s="238"/>
      <c r="AX38" s="239"/>
      <c r="AY38" s="239"/>
      <c r="AZ38" s="239"/>
      <c r="BA38" s="254"/>
      <c r="BB38" s="254"/>
      <c r="BC38" s="244">
        <f t="shared" si="70"/>
        <v>25</v>
      </c>
      <c r="BF38" s="249">
        <f t="shared" si="71"/>
        <v>43342</v>
      </c>
      <c r="BG38" s="250">
        <f t="shared" si="54"/>
        <v>0</v>
      </c>
      <c r="BH38" s="250">
        <f t="shared" si="55"/>
        <v>0</v>
      </c>
      <c r="BI38" s="251">
        <f t="shared" si="118"/>
        <v>0</v>
      </c>
      <c r="BJ38" s="250">
        <f t="shared" si="34"/>
        <v>0</v>
      </c>
      <c r="BK38" s="250">
        <f t="shared" si="35"/>
        <v>0</v>
      </c>
      <c r="BL38" s="237">
        <f t="shared" si="36"/>
        <v>0</v>
      </c>
      <c r="BM38" s="237">
        <f t="shared" si="37"/>
        <v>0</v>
      </c>
      <c r="BN38" s="237"/>
      <c r="BO38" s="238">
        <f t="shared" si="119"/>
        <v>0</v>
      </c>
      <c r="BP38" s="238">
        <f t="shared" si="40"/>
        <v>0</v>
      </c>
      <c r="BQ38" s="238">
        <f t="shared" si="41"/>
        <v>0</v>
      </c>
      <c r="BR38" s="239">
        <f t="shared" si="42"/>
        <v>0</v>
      </c>
      <c r="BS38" s="239">
        <f t="shared" si="43"/>
        <v>0</v>
      </c>
      <c r="BT38" s="239">
        <f t="shared" si="44"/>
        <v>0</v>
      </c>
      <c r="BU38" s="250">
        <f t="shared" si="120"/>
        <v>0</v>
      </c>
      <c r="BV38" s="250">
        <f t="shared" si="121"/>
        <v>0</v>
      </c>
      <c r="BX38" s="249">
        <f t="shared" si="59"/>
        <v>43342</v>
      </c>
      <c r="BY38" s="252"/>
      <c r="BZ38" s="252"/>
      <c r="CA38" s="253">
        <f t="shared" si="93"/>
        <v>0</v>
      </c>
      <c r="CB38" s="252"/>
      <c r="CC38" s="252">
        <f t="shared" si="90"/>
        <v>0</v>
      </c>
      <c r="CD38" s="237"/>
      <c r="CE38" s="237">
        <f t="shared" si="61"/>
        <v>0</v>
      </c>
      <c r="CF38" s="237">
        <v>0</v>
      </c>
      <c r="CG38" s="238"/>
      <c r="CH38" s="238">
        <f t="shared" si="62"/>
        <v>0</v>
      </c>
      <c r="CI38" s="238">
        <v>0</v>
      </c>
      <c r="CJ38" s="239"/>
      <c r="CK38" s="239">
        <f t="shared" si="63"/>
        <v>0</v>
      </c>
      <c r="CL38" s="239">
        <v>0</v>
      </c>
      <c r="CM38" s="252">
        <f t="shared" si="132"/>
        <v>0</v>
      </c>
      <c r="CN38" s="252">
        <f t="shared" si="134"/>
        <v>0</v>
      </c>
      <c r="CO38" s="266" t="e">
        <f t="shared" si="66"/>
        <v>#DIV/0!</v>
      </c>
      <c r="CQ38" s="249">
        <f t="shared" si="72"/>
        <v>43342</v>
      </c>
      <c r="CR38" s="254"/>
      <c r="CS38" s="254"/>
      <c r="CT38" s="255"/>
      <c r="CU38" s="254"/>
      <c r="CV38" s="254"/>
      <c r="CW38" s="237"/>
      <c r="CX38" s="237"/>
      <c r="CY38" s="237"/>
      <c r="CZ38" s="238"/>
      <c r="DA38" s="238"/>
      <c r="DB38" s="238"/>
      <c r="DC38" s="239"/>
      <c r="DD38" s="239"/>
      <c r="DE38" s="239"/>
      <c r="DF38" s="254"/>
      <c r="DG38" s="254"/>
      <c r="DH38" s="244">
        <f t="shared" si="73"/>
        <v>11</v>
      </c>
    </row>
    <row r="39" spans="1:112">
      <c r="A39" s="249">
        <f t="shared" si="67"/>
        <v>45473</v>
      </c>
      <c r="B39" s="250">
        <f t="shared" si="46"/>
        <v>132</v>
      </c>
      <c r="C39" s="250">
        <f t="shared" si="106"/>
        <v>142</v>
      </c>
      <c r="D39" s="251">
        <f t="shared" si="107"/>
        <v>-7.575757575757569E-2</v>
      </c>
      <c r="E39" s="250">
        <f t="shared" si="108"/>
        <v>659</v>
      </c>
      <c r="F39" s="250">
        <f t="shared" si="109"/>
        <v>4.640845070422535</v>
      </c>
      <c r="G39" s="237">
        <f t="shared" si="110"/>
        <v>18</v>
      </c>
      <c r="H39" s="237">
        <f t="shared" si="21"/>
        <v>18</v>
      </c>
      <c r="I39" s="237"/>
      <c r="J39" s="238">
        <f t="shared" si="111"/>
        <v>160165</v>
      </c>
      <c r="K39" s="238">
        <f t="shared" si="100"/>
        <v>160165</v>
      </c>
      <c r="L39" s="238">
        <f t="shared" si="101"/>
        <v>0</v>
      </c>
      <c r="M39" s="239">
        <f t="shared" si="112"/>
        <v>348591</v>
      </c>
      <c r="N39" s="239">
        <f t="shared" si="113"/>
        <v>348591</v>
      </c>
      <c r="O39" s="239">
        <f t="shared" si="103"/>
        <v>0</v>
      </c>
      <c r="P39" s="250">
        <f t="shared" si="114"/>
        <v>8898.0555555555547</v>
      </c>
      <c r="Q39" s="250">
        <f t="shared" si="115"/>
        <v>19366.166666666668</v>
      </c>
      <c r="S39" s="249">
        <f t="shared" si="51"/>
        <v>45473</v>
      </c>
      <c r="T39" s="252">
        <v>132</v>
      </c>
      <c r="U39" s="252">
        <v>142</v>
      </c>
      <c r="V39" s="253">
        <f t="shared" si="68"/>
        <v>-7.575757575757569E-2</v>
      </c>
      <c r="W39" s="252">
        <v>659</v>
      </c>
      <c r="X39" s="252">
        <f t="shared" ref="X39" si="140">IFERROR(W39/U39,0)</f>
        <v>4.640845070422535</v>
      </c>
      <c r="Y39" s="237">
        <v>18</v>
      </c>
      <c r="Z39" s="237">
        <f t="shared" si="92"/>
        <v>18</v>
      </c>
      <c r="AA39" s="237">
        <v>0</v>
      </c>
      <c r="AB39" s="238">
        <v>160165</v>
      </c>
      <c r="AC39" s="238">
        <f t="shared" si="52"/>
        <v>160165</v>
      </c>
      <c r="AD39" s="238">
        <v>0</v>
      </c>
      <c r="AE39" s="239">
        <v>348591</v>
      </c>
      <c r="AF39" s="239">
        <f t="shared" si="88"/>
        <v>348591</v>
      </c>
      <c r="AG39" s="239">
        <v>0</v>
      </c>
      <c r="AH39" s="252">
        <f t="shared" si="131"/>
        <v>8898.0555555555547</v>
      </c>
      <c r="AI39" s="252">
        <f t="shared" si="133"/>
        <v>19366.166666666668</v>
      </c>
      <c r="AJ39" s="266">
        <f t="shared" si="78"/>
        <v>0.12676056338028169</v>
      </c>
      <c r="AL39" s="249">
        <f t="shared" si="69"/>
        <v>45473</v>
      </c>
      <c r="AM39" s="254"/>
      <c r="AN39" s="254"/>
      <c r="AO39" s="255"/>
      <c r="AP39" s="254"/>
      <c r="AQ39" s="254"/>
      <c r="AR39" s="237"/>
      <c r="AS39" s="237"/>
      <c r="AT39" s="237"/>
      <c r="AU39" s="238"/>
      <c r="AV39" s="238"/>
      <c r="AW39" s="238"/>
      <c r="AX39" s="239"/>
      <c r="AY39" s="239"/>
      <c r="AZ39" s="239"/>
      <c r="BA39" s="254"/>
      <c r="BB39" s="254"/>
      <c r="BC39" s="244">
        <f t="shared" si="70"/>
        <v>26</v>
      </c>
      <c r="BF39" s="249">
        <f t="shared" si="71"/>
        <v>43343</v>
      </c>
      <c r="BG39" s="250">
        <f t="shared" si="54"/>
        <v>0</v>
      </c>
      <c r="BH39" s="250">
        <f t="shared" si="55"/>
        <v>0</v>
      </c>
      <c r="BI39" s="251">
        <f t="shared" si="118"/>
        <v>0</v>
      </c>
      <c r="BJ39" s="250">
        <f t="shared" si="34"/>
        <v>0</v>
      </c>
      <c r="BK39" s="250">
        <f t="shared" si="35"/>
        <v>0</v>
      </c>
      <c r="BL39" s="237">
        <f t="shared" si="36"/>
        <v>0</v>
      </c>
      <c r="BM39" s="237">
        <f t="shared" si="37"/>
        <v>0</v>
      </c>
      <c r="BN39" s="237"/>
      <c r="BO39" s="238">
        <f t="shared" si="119"/>
        <v>0</v>
      </c>
      <c r="BP39" s="238">
        <f t="shared" si="40"/>
        <v>0</v>
      </c>
      <c r="BQ39" s="238">
        <f t="shared" si="41"/>
        <v>0</v>
      </c>
      <c r="BR39" s="239">
        <f t="shared" si="42"/>
        <v>0</v>
      </c>
      <c r="BS39" s="239">
        <f t="shared" si="43"/>
        <v>0</v>
      </c>
      <c r="BT39" s="239">
        <f t="shared" si="44"/>
        <v>0</v>
      </c>
      <c r="BU39" s="250">
        <f t="shared" si="120"/>
        <v>0</v>
      </c>
      <c r="BV39" s="250">
        <f t="shared" si="121"/>
        <v>0</v>
      </c>
      <c r="BX39" s="249">
        <f t="shared" si="59"/>
        <v>43343</v>
      </c>
      <c r="BY39" s="252"/>
      <c r="BZ39" s="252"/>
      <c r="CA39" s="253">
        <f t="shared" si="93"/>
        <v>0</v>
      </c>
      <c r="CB39" s="252"/>
      <c r="CC39" s="252">
        <f t="shared" si="90"/>
        <v>0</v>
      </c>
      <c r="CD39" s="237"/>
      <c r="CE39" s="237">
        <f t="shared" si="61"/>
        <v>0</v>
      </c>
      <c r="CF39" s="237">
        <v>0</v>
      </c>
      <c r="CG39" s="238"/>
      <c r="CH39" s="238">
        <f t="shared" si="62"/>
        <v>0</v>
      </c>
      <c r="CI39" s="238">
        <v>0</v>
      </c>
      <c r="CJ39" s="239"/>
      <c r="CK39" s="239">
        <f t="shared" si="63"/>
        <v>0</v>
      </c>
      <c r="CL39" s="239">
        <v>0</v>
      </c>
      <c r="CM39" s="252">
        <f t="shared" si="132"/>
        <v>0</v>
      </c>
      <c r="CN39" s="252">
        <f t="shared" si="134"/>
        <v>0</v>
      </c>
      <c r="CO39" s="266" t="e">
        <f t="shared" si="66"/>
        <v>#DIV/0!</v>
      </c>
      <c r="CQ39" s="249">
        <f t="shared" si="72"/>
        <v>43343</v>
      </c>
      <c r="CR39" s="254"/>
      <c r="CS39" s="254"/>
      <c r="CT39" s="255"/>
      <c r="CU39" s="254"/>
      <c r="CV39" s="254"/>
      <c r="CW39" s="237"/>
      <c r="CX39" s="237"/>
      <c r="CY39" s="237"/>
      <c r="CZ39" s="238"/>
      <c r="DA39" s="238"/>
      <c r="DB39" s="238"/>
      <c r="DC39" s="239"/>
      <c r="DD39" s="239"/>
      <c r="DE39" s="239"/>
      <c r="DF39" s="254"/>
      <c r="DG39" s="254"/>
      <c r="DH39" s="244">
        <f t="shared" si="73"/>
        <v>11</v>
      </c>
    </row>
    <row r="40" spans="1:112">
      <c r="A40" s="249">
        <f t="shared" si="67"/>
        <v>45474</v>
      </c>
      <c r="B40" s="250">
        <f t="shared" si="46"/>
        <v>0</v>
      </c>
      <c r="C40" s="250">
        <f t="shared" si="106"/>
        <v>0</v>
      </c>
      <c r="D40" s="251">
        <f t="shared" si="107"/>
        <v>0</v>
      </c>
      <c r="E40" s="250">
        <f t="shared" si="108"/>
        <v>0</v>
      </c>
      <c r="F40" s="250">
        <f t="shared" si="109"/>
        <v>0</v>
      </c>
      <c r="G40" s="237">
        <f t="shared" si="110"/>
        <v>0</v>
      </c>
      <c r="H40" s="237">
        <f t="shared" si="21"/>
        <v>0</v>
      </c>
      <c r="I40" s="237"/>
      <c r="J40" s="238">
        <f t="shared" si="111"/>
        <v>0</v>
      </c>
      <c r="K40" s="238">
        <f t="shared" si="100"/>
        <v>0</v>
      </c>
      <c r="L40" s="238">
        <f t="shared" si="101"/>
        <v>0</v>
      </c>
      <c r="M40" s="239">
        <f t="shared" si="112"/>
        <v>0</v>
      </c>
      <c r="N40" s="239">
        <f t="shared" si="113"/>
        <v>0</v>
      </c>
      <c r="O40" s="239">
        <f t="shared" si="103"/>
        <v>0</v>
      </c>
      <c r="P40" s="250">
        <f t="shared" si="114"/>
        <v>0</v>
      </c>
      <c r="Q40" s="250">
        <f t="shared" si="115"/>
        <v>0</v>
      </c>
      <c r="S40" s="249">
        <f t="shared" si="51"/>
        <v>45474</v>
      </c>
      <c r="T40" s="252"/>
      <c r="U40" s="252"/>
      <c r="V40" s="253">
        <f t="shared" si="68"/>
        <v>0</v>
      </c>
      <c r="W40" s="252"/>
      <c r="X40" s="252">
        <f t="shared" si="91"/>
        <v>0</v>
      </c>
      <c r="Y40" s="237"/>
      <c r="Z40" s="237">
        <f t="shared" si="92"/>
        <v>0</v>
      </c>
      <c r="AA40" s="237">
        <v>0</v>
      </c>
      <c r="AB40" s="238"/>
      <c r="AC40" s="238">
        <f t="shared" si="52"/>
        <v>0</v>
      </c>
      <c r="AD40" s="238">
        <v>0</v>
      </c>
      <c r="AE40" s="239"/>
      <c r="AF40" s="239">
        <f t="shared" si="88"/>
        <v>0</v>
      </c>
      <c r="AG40" s="239">
        <v>0</v>
      </c>
      <c r="AH40" s="252">
        <f t="shared" si="131"/>
        <v>0</v>
      </c>
      <c r="AI40" s="252">
        <f t="shared" si="133"/>
        <v>0</v>
      </c>
      <c r="AJ40" s="266" t="e">
        <f t="shared" si="78"/>
        <v>#DIV/0!</v>
      </c>
      <c r="AL40" s="249">
        <f t="shared" si="69"/>
        <v>45474</v>
      </c>
      <c r="AM40" s="254"/>
      <c r="AN40" s="254"/>
      <c r="AO40" s="255"/>
      <c r="AP40" s="254"/>
      <c r="AQ40" s="254"/>
      <c r="AR40" s="237"/>
      <c r="AS40" s="237"/>
      <c r="AT40" s="237"/>
      <c r="AU40" s="238"/>
      <c r="AV40" s="238"/>
      <c r="AW40" s="238"/>
      <c r="AX40" s="239"/>
      <c r="AY40" s="239"/>
      <c r="AZ40" s="239"/>
      <c r="BA40" s="254"/>
      <c r="BB40" s="254"/>
      <c r="BC40" s="244">
        <f t="shared" si="70"/>
        <v>26</v>
      </c>
      <c r="BF40" s="249">
        <f t="shared" si="71"/>
        <v>43344</v>
      </c>
      <c r="BG40" s="250">
        <f t="shared" si="54"/>
        <v>0</v>
      </c>
      <c r="BH40" s="250">
        <f t="shared" si="55"/>
        <v>0</v>
      </c>
      <c r="BI40" s="251">
        <f t="shared" si="118"/>
        <v>0</v>
      </c>
      <c r="BJ40" s="250">
        <f t="shared" si="34"/>
        <v>0</v>
      </c>
      <c r="BK40" s="250">
        <f t="shared" si="35"/>
        <v>0</v>
      </c>
      <c r="BL40" s="237">
        <f t="shared" si="36"/>
        <v>0</v>
      </c>
      <c r="BM40" s="237">
        <f t="shared" si="37"/>
        <v>0</v>
      </c>
      <c r="BN40" s="237"/>
      <c r="BO40" s="238">
        <f t="shared" si="119"/>
        <v>0</v>
      </c>
      <c r="BP40" s="238">
        <f t="shared" si="40"/>
        <v>0</v>
      </c>
      <c r="BQ40" s="238">
        <f t="shared" si="41"/>
        <v>0</v>
      </c>
      <c r="BR40" s="239">
        <f t="shared" si="42"/>
        <v>0</v>
      </c>
      <c r="BS40" s="239">
        <f t="shared" si="43"/>
        <v>0</v>
      </c>
      <c r="BT40" s="239">
        <f t="shared" si="44"/>
        <v>0</v>
      </c>
      <c r="BU40" s="250">
        <f t="shared" si="120"/>
        <v>0</v>
      </c>
      <c r="BV40" s="250">
        <f t="shared" si="121"/>
        <v>0</v>
      </c>
      <c r="BX40" s="249">
        <f t="shared" si="59"/>
        <v>43344</v>
      </c>
      <c r="BY40" s="252"/>
      <c r="BZ40" s="252"/>
      <c r="CA40" s="253">
        <f t="shared" si="93"/>
        <v>0</v>
      </c>
      <c r="CB40" s="252"/>
      <c r="CC40" s="252">
        <f t="shared" si="90"/>
        <v>0</v>
      </c>
      <c r="CD40" s="237"/>
      <c r="CE40" s="237">
        <f t="shared" si="61"/>
        <v>0</v>
      </c>
      <c r="CF40" s="237">
        <v>0</v>
      </c>
      <c r="CG40" s="238"/>
      <c r="CH40" s="238">
        <f t="shared" si="62"/>
        <v>0</v>
      </c>
      <c r="CI40" s="238">
        <v>0</v>
      </c>
      <c r="CJ40" s="239"/>
      <c r="CK40" s="239">
        <f t="shared" si="63"/>
        <v>0</v>
      </c>
      <c r="CL40" s="239">
        <v>0</v>
      </c>
      <c r="CM40" s="252">
        <f t="shared" si="132"/>
        <v>0</v>
      </c>
      <c r="CN40" s="252">
        <f t="shared" si="134"/>
        <v>0</v>
      </c>
      <c r="CO40" s="266" t="e">
        <f t="shared" si="66"/>
        <v>#DIV/0!</v>
      </c>
      <c r="CQ40" s="249">
        <f t="shared" si="72"/>
        <v>43344</v>
      </c>
      <c r="CR40" s="254"/>
      <c r="CS40" s="254"/>
      <c r="CT40" s="255"/>
      <c r="CU40" s="254"/>
      <c r="CV40" s="254"/>
      <c r="CW40" s="237"/>
      <c r="CX40" s="237"/>
      <c r="CY40" s="237"/>
      <c r="CZ40" s="238"/>
      <c r="DA40" s="238"/>
      <c r="DB40" s="238"/>
      <c r="DC40" s="239"/>
      <c r="DD40" s="239"/>
      <c r="DE40" s="239"/>
      <c r="DF40" s="254"/>
      <c r="DG40" s="254"/>
      <c r="DH40" s="244">
        <f t="shared" si="73"/>
        <v>11</v>
      </c>
    </row>
    <row r="41" spans="1:112" s="228" customFormat="1" ht="18.75">
      <c r="A41" s="249">
        <f t="shared" si="67"/>
        <v>45475</v>
      </c>
      <c r="B41" s="250">
        <f t="shared" si="46"/>
        <v>0</v>
      </c>
      <c r="C41" s="250">
        <f t="shared" ref="C41:C42" si="141">+U41+AN41</f>
        <v>0</v>
      </c>
      <c r="D41" s="251">
        <f t="shared" ref="D41:D42" si="142">IFERROR(1-C41/B41,0)</f>
        <v>0</v>
      </c>
      <c r="E41" s="250">
        <f t="shared" ref="E41:E42" si="143">+W41+AP41</f>
        <v>0</v>
      </c>
      <c r="F41" s="250">
        <f t="shared" ref="F41:F42" si="144">+X41+AQ41</f>
        <v>0</v>
      </c>
      <c r="G41" s="237">
        <f t="shared" ref="G41:G42" si="145">+Y41+AR41</f>
        <v>0</v>
      </c>
      <c r="H41" s="237">
        <f t="shared" ref="H41:H42" si="146">+Z41+AS41</f>
        <v>0</v>
      </c>
      <c r="I41" s="237"/>
      <c r="J41" s="238">
        <f t="shared" ref="J41:J42" si="147">+AB41+AU41</f>
        <v>0</v>
      </c>
      <c r="K41" s="238">
        <f t="shared" ref="K41:K42" si="148">+AC41+AV41</f>
        <v>0</v>
      </c>
      <c r="L41" s="238">
        <f t="shared" ref="L41:L42" si="149">+AD41+AW41</f>
        <v>0</v>
      </c>
      <c r="M41" s="239">
        <f t="shared" ref="M41:M42" si="150">+AE41+AX41</f>
        <v>0</v>
      </c>
      <c r="N41" s="239">
        <f t="shared" ref="N41:N42" si="151">+AF41+AY41</f>
        <v>0</v>
      </c>
      <c r="O41" s="239">
        <f t="shared" ref="O41:O42" si="152">+AG41+AZ41</f>
        <v>0</v>
      </c>
      <c r="P41" s="250">
        <f t="shared" ref="P41:P42" si="153">IFERROR(J41/G41,0)</f>
        <v>0</v>
      </c>
      <c r="Q41" s="250">
        <f t="shared" ref="Q41:Q42" si="154">IFERROR(M41/G41,0)</f>
        <v>0</v>
      </c>
      <c r="S41" s="249">
        <f t="shared" si="51"/>
        <v>45475</v>
      </c>
      <c r="T41" s="252"/>
      <c r="U41" s="252"/>
      <c r="V41" s="253">
        <f t="shared" si="68"/>
        <v>0</v>
      </c>
      <c r="W41" s="252"/>
      <c r="X41" s="252">
        <f t="shared" si="91"/>
        <v>0</v>
      </c>
      <c r="Y41" s="237"/>
      <c r="Z41" s="237">
        <f t="shared" si="92"/>
        <v>0</v>
      </c>
      <c r="AA41" s="237">
        <v>0</v>
      </c>
      <c r="AB41" s="238"/>
      <c r="AC41" s="238">
        <f t="shared" si="52"/>
        <v>0</v>
      </c>
      <c r="AD41" s="238">
        <v>0</v>
      </c>
      <c r="AE41" s="239"/>
      <c r="AF41" s="239">
        <f t="shared" si="88"/>
        <v>0</v>
      </c>
      <c r="AG41" s="239">
        <v>0</v>
      </c>
      <c r="AH41" s="252">
        <f t="shared" si="131"/>
        <v>0</v>
      </c>
      <c r="AI41" s="252">
        <f t="shared" si="133"/>
        <v>0</v>
      </c>
      <c r="AJ41" s="266" t="e">
        <f t="shared" si="78"/>
        <v>#DIV/0!</v>
      </c>
      <c r="AL41" s="249"/>
      <c r="AM41" s="254"/>
      <c r="AN41" s="254"/>
      <c r="AO41" s="255"/>
      <c r="AP41" s="254"/>
      <c r="AQ41" s="254"/>
      <c r="AR41" s="237"/>
      <c r="AS41" s="237"/>
      <c r="AT41" s="237"/>
      <c r="AU41" s="238"/>
      <c r="AV41" s="238"/>
      <c r="AW41" s="238"/>
      <c r="AX41" s="239"/>
      <c r="AY41" s="239"/>
      <c r="AZ41" s="239"/>
      <c r="BA41" s="254"/>
      <c r="BB41" s="254"/>
      <c r="BC41" s="244">
        <f t="shared" si="70"/>
        <v>26</v>
      </c>
      <c r="BF41" s="249">
        <f t="shared" si="71"/>
        <v>43345</v>
      </c>
      <c r="BG41" s="250">
        <f t="shared" si="54"/>
        <v>0</v>
      </c>
      <c r="BH41" s="250">
        <f t="shared" si="55"/>
        <v>0</v>
      </c>
      <c r="BI41" s="251">
        <f t="shared" si="118"/>
        <v>0</v>
      </c>
      <c r="BJ41" s="250">
        <f t="shared" si="34"/>
        <v>0</v>
      </c>
      <c r="BK41" s="250">
        <f t="shared" si="35"/>
        <v>0</v>
      </c>
      <c r="BL41" s="237">
        <f t="shared" si="36"/>
        <v>0</v>
      </c>
      <c r="BM41" s="237">
        <f t="shared" si="37"/>
        <v>0</v>
      </c>
      <c r="BN41" s="237"/>
      <c r="BO41" s="238">
        <f t="shared" si="119"/>
        <v>0</v>
      </c>
      <c r="BP41" s="238">
        <f t="shared" si="40"/>
        <v>0</v>
      </c>
      <c r="BQ41" s="238">
        <f t="shared" si="41"/>
        <v>0</v>
      </c>
      <c r="BR41" s="239">
        <f t="shared" si="42"/>
        <v>0</v>
      </c>
      <c r="BS41" s="239">
        <f t="shared" si="43"/>
        <v>0</v>
      </c>
      <c r="BT41" s="239">
        <f t="shared" si="44"/>
        <v>0</v>
      </c>
      <c r="BU41" s="250">
        <f t="shared" si="120"/>
        <v>0</v>
      </c>
      <c r="BV41" s="250">
        <f t="shared" si="121"/>
        <v>0</v>
      </c>
      <c r="BX41" s="249">
        <f t="shared" si="59"/>
        <v>43345</v>
      </c>
      <c r="BY41" s="252"/>
      <c r="BZ41" s="252"/>
      <c r="CA41" s="253">
        <f t="shared" si="93"/>
        <v>0</v>
      </c>
      <c r="CB41" s="252"/>
      <c r="CC41" s="252">
        <f t="shared" si="90"/>
        <v>0</v>
      </c>
      <c r="CD41" s="237"/>
      <c r="CE41" s="237">
        <f t="shared" si="61"/>
        <v>0</v>
      </c>
      <c r="CF41" s="237">
        <v>0</v>
      </c>
      <c r="CG41" s="238"/>
      <c r="CH41" s="238">
        <f t="shared" si="62"/>
        <v>0</v>
      </c>
      <c r="CI41" s="238">
        <v>0</v>
      </c>
      <c r="CJ41" s="239"/>
      <c r="CK41" s="239">
        <f t="shared" si="63"/>
        <v>0</v>
      </c>
      <c r="CL41" s="239">
        <v>0</v>
      </c>
      <c r="CM41" s="252">
        <f t="shared" si="132"/>
        <v>0</v>
      </c>
      <c r="CN41" s="252">
        <f t="shared" si="134"/>
        <v>0</v>
      </c>
      <c r="CO41" s="266" t="e">
        <f t="shared" si="66"/>
        <v>#DIV/0!</v>
      </c>
      <c r="CQ41" s="249"/>
      <c r="CR41" s="254"/>
      <c r="CS41" s="254"/>
      <c r="CT41" s="255"/>
      <c r="CU41" s="254"/>
      <c r="CV41" s="254"/>
      <c r="CW41" s="237"/>
      <c r="CX41" s="237"/>
      <c r="CY41" s="237"/>
      <c r="CZ41" s="238"/>
      <c r="DA41" s="238"/>
      <c r="DB41" s="238"/>
      <c r="DC41" s="239"/>
      <c r="DD41" s="239"/>
      <c r="DE41" s="239"/>
      <c r="DF41" s="254"/>
      <c r="DG41" s="254"/>
      <c r="DH41" s="244">
        <f t="shared" si="73"/>
        <v>11</v>
      </c>
    </row>
    <row r="42" spans="1:112">
      <c r="A42" s="249">
        <f t="shared" si="67"/>
        <v>45476</v>
      </c>
      <c r="B42" s="250">
        <f t="shared" si="46"/>
        <v>0</v>
      </c>
      <c r="C42" s="250">
        <f t="shared" si="141"/>
        <v>0</v>
      </c>
      <c r="D42" s="251">
        <f t="shared" si="142"/>
        <v>0</v>
      </c>
      <c r="E42" s="250">
        <f t="shared" si="143"/>
        <v>0</v>
      </c>
      <c r="F42" s="250">
        <f t="shared" si="144"/>
        <v>0</v>
      </c>
      <c r="G42" s="237">
        <f t="shared" si="145"/>
        <v>0</v>
      </c>
      <c r="H42" s="237">
        <f t="shared" si="146"/>
        <v>0</v>
      </c>
      <c r="I42" s="237"/>
      <c r="J42" s="238">
        <f t="shared" si="147"/>
        <v>0</v>
      </c>
      <c r="K42" s="238">
        <f t="shared" si="148"/>
        <v>0</v>
      </c>
      <c r="L42" s="238">
        <f t="shared" si="149"/>
        <v>0</v>
      </c>
      <c r="M42" s="239">
        <f t="shared" si="150"/>
        <v>0</v>
      </c>
      <c r="N42" s="239">
        <f t="shared" si="151"/>
        <v>0</v>
      </c>
      <c r="O42" s="239">
        <f t="shared" si="152"/>
        <v>0</v>
      </c>
      <c r="P42" s="250">
        <f t="shared" si="153"/>
        <v>0</v>
      </c>
      <c r="Q42" s="250">
        <f t="shared" si="154"/>
        <v>0</v>
      </c>
      <c r="S42" s="249">
        <f t="shared" si="51"/>
        <v>45476</v>
      </c>
      <c r="T42" s="252"/>
      <c r="U42" s="252"/>
      <c r="V42" s="253">
        <f t="shared" si="68"/>
        <v>0</v>
      </c>
      <c r="W42" s="252"/>
      <c r="X42" s="252">
        <f t="shared" si="91"/>
        <v>0</v>
      </c>
      <c r="Y42" s="237"/>
      <c r="Z42" s="237">
        <f t="shared" si="92"/>
        <v>0</v>
      </c>
      <c r="AA42" s="237">
        <v>0</v>
      </c>
      <c r="AB42" s="238"/>
      <c r="AC42" s="238">
        <f t="shared" si="52"/>
        <v>0</v>
      </c>
      <c r="AD42" s="238">
        <v>0</v>
      </c>
      <c r="AE42" s="239"/>
      <c r="AF42" s="239">
        <f t="shared" si="88"/>
        <v>0</v>
      </c>
      <c r="AG42" s="239">
        <v>0</v>
      </c>
      <c r="AH42" s="252">
        <f t="shared" si="131"/>
        <v>0</v>
      </c>
      <c r="AI42" s="252">
        <f t="shared" si="133"/>
        <v>0</v>
      </c>
      <c r="AJ42" s="266" t="e">
        <f t="shared" si="78"/>
        <v>#DIV/0!</v>
      </c>
      <c r="AL42" s="249"/>
      <c r="AM42" s="254"/>
      <c r="AN42" s="254"/>
      <c r="AO42" s="255"/>
      <c r="AP42" s="254"/>
      <c r="AQ42" s="254"/>
      <c r="AR42" s="237"/>
      <c r="AS42" s="237"/>
      <c r="AT42" s="237"/>
      <c r="AU42" s="238"/>
      <c r="AV42" s="238"/>
      <c r="AW42" s="238"/>
      <c r="AX42" s="239"/>
      <c r="AY42" s="239"/>
      <c r="AZ42" s="239"/>
      <c r="BA42" s="254"/>
      <c r="BB42" s="254"/>
      <c r="BC42" s="244">
        <f t="shared" si="70"/>
        <v>26</v>
      </c>
      <c r="BF42" s="249">
        <f t="shared" si="71"/>
        <v>43346</v>
      </c>
      <c r="BG42" s="250">
        <f t="shared" si="54"/>
        <v>0</v>
      </c>
      <c r="BH42" s="250">
        <f t="shared" si="55"/>
        <v>0</v>
      </c>
      <c r="BI42" s="251">
        <f t="shared" si="118"/>
        <v>0</v>
      </c>
      <c r="BJ42" s="250">
        <f t="shared" si="34"/>
        <v>0</v>
      </c>
      <c r="BK42" s="250">
        <f t="shared" si="35"/>
        <v>0</v>
      </c>
      <c r="BL42" s="237">
        <f t="shared" si="36"/>
        <v>0</v>
      </c>
      <c r="BM42" s="237">
        <f t="shared" si="37"/>
        <v>0</v>
      </c>
      <c r="BN42" s="237"/>
      <c r="BO42" s="238">
        <f t="shared" si="119"/>
        <v>0</v>
      </c>
      <c r="BP42" s="238">
        <f t="shared" si="40"/>
        <v>0</v>
      </c>
      <c r="BQ42" s="238">
        <f t="shared" si="41"/>
        <v>0</v>
      </c>
      <c r="BR42" s="239">
        <f t="shared" si="42"/>
        <v>0</v>
      </c>
      <c r="BS42" s="239">
        <f t="shared" si="43"/>
        <v>0</v>
      </c>
      <c r="BT42" s="239">
        <f t="shared" si="44"/>
        <v>0</v>
      </c>
      <c r="BU42" s="250">
        <f t="shared" si="120"/>
        <v>0</v>
      </c>
      <c r="BV42" s="250">
        <f t="shared" si="121"/>
        <v>0</v>
      </c>
      <c r="BX42" s="249">
        <f t="shared" si="59"/>
        <v>43346</v>
      </c>
      <c r="BY42" s="252"/>
      <c r="BZ42" s="252"/>
      <c r="CA42" s="253">
        <f t="shared" si="93"/>
        <v>0</v>
      </c>
      <c r="CB42" s="252"/>
      <c r="CC42" s="252">
        <f t="shared" si="90"/>
        <v>0</v>
      </c>
      <c r="CD42" s="237"/>
      <c r="CE42" s="237">
        <f t="shared" si="61"/>
        <v>0</v>
      </c>
      <c r="CF42" s="237">
        <v>0</v>
      </c>
      <c r="CG42" s="238"/>
      <c r="CH42" s="238">
        <f t="shared" si="62"/>
        <v>0</v>
      </c>
      <c r="CI42" s="238">
        <v>0</v>
      </c>
      <c r="CJ42" s="239"/>
      <c r="CK42" s="239">
        <f t="shared" si="63"/>
        <v>0</v>
      </c>
      <c r="CL42" s="239">
        <v>0</v>
      </c>
      <c r="CM42" s="252">
        <f t="shared" si="132"/>
        <v>0</v>
      </c>
      <c r="CN42" s="252">
        <f t="shared" si="134"/>
        <v>0</v>
      </c>
      <c r="CO42" s="266" t="e">
        <f t="shared" si="66"/>
        <v>#DIV/0!</v>
      </c>
      <c r="CQ42" s="249"/>
      <c r="CR42" s="254"/>
      <c r="CS42" s="254"/>
      <c r="CT42" s="255"/>
      <c r="CU42" s="254"/>
      <c r="CV42" s="254"/>
      <c r="CW42" s="237"/>
      <c r="CX42" s="237"/>
      <c r="CY42" s="237"/>
      <c r="CZ42" s="238"/>
      <c r="DA42" s="238"/>
      <c r="DB42" s="238"/>
      <c r="DC42" s="239"/>
      <c r="DD42" s="239"/>
      <c r="DE42" s="239"/>
      <c r="DF42" s="254"/>
      <c r="DG42" s="254"/>
      <c r="DH42" s="244">
        <f t="shared" si="73"/>
        <v>11</v>
      </c>
    </row>
    <row r="43" spans="1:112">
      <c r="A43" s="249">
        <f t="shared" si="67"/>
        <v>45477</v>
      </c>
      <c r="B43" s="250">
        <f t="shared" si="46"/>
        <v>0</v>
      </c>
      <c r="C43" s="250">
        <f t="shared" ref="C43:C47" si="155">+U43+AN43</f>
        <v>0</v>
      </c>
      <c r="D43" s="251">
        <f t="shared" ref="D43:D47" si="156">IFERROR(1-C43/B43,0)</f>
        <v>0</v>
      </c>
      <c r="E43" s="250">
        <f t="shared" ref="E43:E47" si="157">+W43+AP43</f>
        <v>0</v>
      </c>
      <c r="F43" s="250">
        <f t="shared" ref="F43:F47" si="158">+X43+AQ43</f>
        <v>0</v>
      </c>
      <c r="G43" s="237">
        <f t="shared" ref="G43:G47" si="159">+Y43+AR43</f>
        <v>0</v>
      </c>
      <c r="H43" s="237">
        <f t="shared" ref="H43:H47" si="160">+Z43+AS43</f>
        <v>0</v>
      </c>
      <c r="I43" s="237"/>
      <c r="J43" s="238">
        <f t="shared" ref="J43:J47" si="161">+AB43+AU43</f>
        <v>0</v>
      </c>
      <c r="K43" s="238">
        <f t="shared" ref="K43:K47" si="162">+AC43+AV43</f>
        <v>0</v>
      </c>
      <c r="L43" s="238">
        <f t="shared" ref="L43:L47" si="163">+AD43+AW43</f>
        <v>0</v>
      </c>
      <c r="M43" s="239">
        <f t="shared" ref="M43:M47" si="164">+AE43+AX43</f>
        <v>0</v>
      </c>
      <c r="N43" s="239">
        <f t="shared" ref="N43:N47" si="165">+AF43+AY43</f>
        <v>0</v>
      </c>
      <c r="O43" s="239">
        <f t="shared" ref="O43:O47" si="166">+AG43+AZ43</f>
        <v>0</v>
      </c>
      <c r="P43" s="250">
        <f t="shared" ref="P43:P47" si="167">IFERROR(J43/G43,0)</f>
        <v>0</v>
      </c>
      <c r="Q43" s="250">
        <f t="shared" ref="Q43:Q47" si="168">IFERROR(M43/G43,0)</f>
        <v>0</v>
      </c>
      <c r="S43" s="249">
        <f t="shared" ref="S43:S47" si="169">+A43</f>
        <v>45477</v>
      </c>
      <c r="T43" s="252"/>
      <c r="U43" s="252"/>
      <c r="V43" s="253">
        <f t="shared" ref="V43:V47" si="170">IFERROR(1-U43/T43,0)</f>
        <v>0</v>
      </c>
      <c r="W43" s="252"/>
      <c r="X43" s="252">
        <f t="shared" ref="X43:X47" si="171">IFERROR(W43/U43,0)</f>
        <v>0</v>
      </c>
      <c r="Y43" s="237"/>
      <c r="Z43" s="237">
        <f t="shared" ref="Z43:Z47" si="172">+Y43-AA43</f>
        <v>0</v>
      </c>
      <c r="AA43" s="237">
        <v>0</v>
      </c>
      <c r="AB43" s="238"/>
      <c r="AC43" s="238">
        <f t="shared" ref="AC43:AC47" si="173">+AB43-AD43</f>
        <v>0</v>
      </c>
      <c r="AD43" s="238">
        <v>0</v>
      </c>
      <c r="AE43" s="239"/>
      <c r="AF43" s="239">
        <f t="shared" ref="AF43:AF47" si="174">+AE43-AG43</f>
        <v>0</v>
      </c>
      <c r="AG43" s="239">
        <v>0</v>
      </c>
      <c r="AH43" s="252">
        <f t="shared" ref="AH43:AH47" si="175">IFERROR(AB43/Y43,0)</f>
        <v>0</v>
      </c>
      <c r="AI43" s="252">
        <f t="shared" ref="AI43:AI47" si="176">IFERROR(AE43/Y43,0)</f>
        <v>0</v>
      </c>
      <c r="AJ43" s="266" t="e">
        <f t="shared" ref="AJ43:AJ47" si="177">Y43/U43</f>
        <v>#DIV/0!</v>
      </c>
      <c r="AL43" s="249"/>
      <c r="AM43" s="254"/>
      <c r="AN43" s="254"/>
      <c r="AO43" s="255"/>
      <c r="AP43" s="254"/>
      <c r="AQ43" s="254"/>
      <c r="AR43" s="237"/>
      <c r="AS43" s="237"/>
      <c r="AT43" s="237"/>
      <c r="AU43" s="238"/>
      <c r="AV43" s="238"/>
      <c r="AW43" s="238"/>
      <c r="AX43" s="239"/>
      <c r="AY43" s="239"/>
      <c r="AZ43" s="239"/>
      <c r="BA43" s="254"/>
      <c r="BB43" s="254"/>
      <c r="BC43" s="244">
        <f t="shared" ref="BC43:BC47" si="178">IF(W43&gt;0,BC42+1,BC42)</f>
        <v>26</v>
      </c>
      <c r="BF43" s="249">
        <f t="shared" si="71"/>
        <v>43347</v>
      </c>
      <c r="BG43" s="250">
        <f t="shared" ref="BG43:BG47" si="179">+BY43+CR43</f>
        <v>0</v>
      </c>
      <c r="BH43" s="250">
        <f t="shared" ref="BH43:BH47" si="180">+BZ43+CS43</f>
        <v>0</v>
      </c>
      <c r="BI43" s="251">
        <f t="shared" ref="BI43:BI47" si="181">IFERROR(1-BH43/BG43,0)</f>
        <v>0</v>
      </c>
      <c r="BJ43" s="250">
        <f t="shared" ref="BJ43:BJ47" si="182">+CB43+CU43</f>
        <v>0</v>
      </c>
      <c r="BK43" s="250">
        <f t="shared" ref="BK43:BK47" si="183">+CC43+CV43</f>
        <v>0</v>
      </c>
      <c r="BL43" s="237">
        <f t="shared" ref="BL43:BL47" si="184">+CD43+CW43</f>
        <v>0</v>
      </c>
      <c r="BM43" s="237">
        <f t="shared" ref="BM43:BM47" si="185">+CE43+CX43</f>
        <v>0</v>
      </c>
      <c r="BN43" s="237"/>
      <c r="BO43" s="238">
        <f t="shared" ref="BO43:BO47" si="186">+CG43+CZ43</f>
        <v>0</v>
      </c>
      <c r="BP43" s="238">
        <f t="shared" ref="BP43:BP47" si="187">+CH43+DA43</f>
        <v>0</v>
      </c>
      <c r="BQ43" s="238">
        <f t="shared" ref="BQ43:BQ47" si="188">+CI43+DB43</f>
        <v>0</v>
      </c>
      <c r="BR43" s="239">
        <f t="shared" ref="BR43:BR47" si="189">+CJ43+DC43</f>
        <v>0</v>
      </c>
      <c r="BS43" s="239">
        <f t="shared" ref="BS43:BS47" si="190">+CK43+DD43</f>
        <v>0</v>
      </c>
      <c r="BT43" s="239">
        <f t="shared" ref="BT43:BT47" si="191">+CL43+DE43</f>
        <v>0</v>
      </c>
      <c r="BU43" s="250">
        <f t="shared" ref="BU43:BU47" si="192">IFERROR(BO43/BL43,0)</f>
        <v>0</v>
      </c>
      <c r="BV43" s="250">
        <f t="shared" ref="BV43:BV47" si="193">IFERROR(BR43/BL43,0)</f>
        <v>0</v>
      </c>
      <c r="BX43" s="249">
        <f t="shared" ref="BX43:BX47" si="194">+BF43</f>
        <v>43347</v>
      </c>
      <c r="BY43" s="252"/>
      <c r="BZ43" s="252"/>
      <c r="CA43" s="253">
        <f t="shared" ref="CA43:CA47" si="195">IFERROR(1-BZ43/BY43,0)</f>
        <v>0</v>
      </c>
      <c r="CB43" s="252"/>
      <c r="CC43" s="252">
        <f t="shared" ref="CC43:CC47" si="196">IFERROR(CB43/BZ43,0)</f>
        <v>0</v>
      </c>
      <c r="CD43" s="237"/>
      <c r="CE43" s="237">
        <f t="shared" ref="CE43:CE47" si="197">+CD43-CF43</f>
        <v>0</v>
      </c>
      <c r="CF43" s="237">
        <v>0</v>
      </c>
      <c r="CG43" s="238"/>
      <c r="CH43" s="238">
        <f t="shared" ref="CH43:CH47" si="198">+CG43-CI43</f>
        <v>0</v>
      </c>
      <c r="CI43" s="238">
        <v>0</v>
      </c>
      <c r="CJ43" s="239"/>
      <c r="CK43" s="239">
        <f t="shared" ref="CK43:CK47" si="199">+CJ43-CL43</f>
        <v>0</v>
      </c>
      <c r="CL43" s="239">
        <v>0</v>
      </c>
      <c r="CM43" s="252">
        <f t="shared" ref="CM43:CM47" si="200">IFERROR(CG43/CD43,0)</f>
        <v>0</v>
      </c>
      <c r="CN43" s="252">
        <f t="shared" ref="CN43:CN47" si="201">IFERROR(CJ43/CD43,0)</f>
        <v>0</v>
      </c>
      <c r="CO43" s="266" t="e">
        <f t="shared" ref="CO43:CO47" si="202">CD43/BZ43</f>
        <v>#DIV/0!</v>
      </c>
      <c r="CQ43" s="249"/>
      <c r="CR43" s="254"/>
      <c r="CS43" s="254"/>
      <c r="CT43" s="255"/>
      <c r="CU43" s="254"/>
      <c r="CV43" s="254"/>
      <c r="CW43" s="237"/>
      <c r="CX43" s="237"/>
      <c r="CY43" s="237"/>
      <c r="CZ43" s="238"/>
      <c r="DA43" s="238"/>
      <c r="DB43" s="238"/>
      <c r="DC43" s="239"/>
      <c r="DD43" s="239"/>
      <c r="DE43" s="239"/>
      <c r="DF43" s="254"/>
      <c r="DG43" s="254"/>
      <c r="DH43" s="244">
        <f t="shared" ref="DH43:DH47" si="203">IF(CB43&gt;0,DH42+1,DH42)</f>
        <v>11</v>
      </c>
    </row>
    <row r="44" spans="1:112">
      <c r="A44" s="249">
        <f t="shared" si="67"/>
        <v>45478</v>
      </c>
      <c r="B44" s="250">
        <f t="shared" si="46"/>
        <v>0</v>
      </c>
      <c r="C44" s="250">
        <f t="shared" si="155"/>
        <v>0</v>
      </c>
      <c r="D44" s="251">
        <f t="shared" si="156"/>
        <v>0</v>
      </c>
      <c r="E44" s="250">
        <f t="shared" si="157"/>
        <v>0</v>
      </c>
      <c r="F44" s="250">
        <f t="shared" si="158"/>
        <v>0</v>
      </c>
      <c r="G44" s="237">
        <f t="shared" si="159"/>
        <v>0</v>
      </c>
      <c r="H44" s="237">
        <f t="shared" si="160"/>
        <v>0</v>
      </c>
      <c r="I44" s="237"/>
      <c r="J44" s="238">
        <f t="shared" si="161"/>
        <v>0</v>
      </c>
      <c r="K44" s="238">
        <f t="shared" si="162"/>
        <v>0</v>
      </c>
      <c r="L44" s="238">
        <f t="shared" si="163"/>
        <v>0</v>
      </c>
      <c r="M44" s="239">
        <f t="shared" si="164"/>
        <v>0</v>
      </c>
      <c r="N44" s="239">
        <f t="shared" si="165"/>
        <v>0</v>
      </c>
      <c r="O44" s="239">
        <f t="shared" si="166"/>
        <v>0</v>
      </c>
      <c r="P44" s="250">
        <f t="shared" si="167"/>
        <v>0</v>
      </c>
      <c r="Q44" s="250">
        <f t="shared" si="168"/>
        <v>0</v>
      </c>
      <c r="S44" s="249">
        <f t="shared" si="169"/>
        <v>45478</v>
      </c>
      <c r="T44" s="252"/>
      <c r="U44" s="252"/>
      <c r="V44" s="253">
        <f t="shared" si="170"/>
        <v>0</v>
      </c>
      <c r="W44" s="252"/>
      <c r="X44" s="252">
        <f t="shared" si="171"/>
        <v>0</v>
      </c>
      <c r="Y44" s="237"/>
      <c r="Z44" s="237">
        <f t="shared" si="172"/>
        <v>0</v>
      </c>
      <c r="AA44" s="237">
        <v>0</v>
      </c>
      <c r="AB44" s="238"/>
      <c r="AC44" s="238">
        <f t="shared" si="173"/>
        <v>0</v>
      </c>
      <c r="AD44" s="238">
        <v>0</v>
      </c>
      <c r="AE44" s="239"/>
      <c r="AF44" s="239">
        <f t="shared" si="174"/>
        <v>0</v>
      </c>
      <c r="AG44" s="239">
        <v>0</v>
      </c>
      <c r="AH44" s="252">
        <f t="shared" si="175"/>
        <v>0</v>
      </c>
      <c r="AI44" s="252">
        <f t="shared" si="176"/>
        <v>0</v>
      </c>
      <c r="AJ44" s="266" t="e">
        <f t="shared" si="177"/>
        <v>#DIV/0!</v>
      </c>
      <c r="AL44" s="249"/>
      <c r="AM44" s="254"/>
      <c r="AN44" s="254"/>
      <c r="AO44" s="255"/>
      <c r="AP44" s="254"/>
      <c r="AQ44" s="254"/>
      <c r="AR44" s="237"/>
      <c r="AS44" s="237"/>
      <c r="AT44" s="237"/>
      <c r="AU44" s="238"/>
      <c r="AV44" s="238"/>
      <c r="AW44" s="238"/>
      <c r="AX44" s="239"/>
      <c r="AY44" s="239"/>
      <c r="AZ44" s="239"/>
      <c r="BA44" s="254"/>
      <c r="BB44" s="254"/>
      <c r="BC44" s="244">
        <f t="shared" si="178"/>
        <v>26</v>
      </c>
      <c r="BF44" s="249">
        <f t="shared" si="71"/>
        <v>43348</v>
      </c>
      <c r="BG44" s="250">
        <f t="shared" si="179"/>
        <v>0</v>
      </c>
      <c r="BH44" s="250">
        <f t="shared" si="180"/>
        <v>0</v>
      </c>
      <c r="BI44" s="251">
        <f t="shared" si="181"/>
        <v>0</v>
      </c>
      <c r="BJ44" s="250">
        <f t="shared" si="182"/>
        <v>0</v>
      </c>
      <c r="BK44" s="250">
        <f t="shared" si="183"/>
        <v>0</v>
      </c>
      <c r="BL44" s="237">
        <f t="shared" si="184"/>
        <v>0</v>
      </c>
      <c r="BM44" s="237">
        <f t="shared" si="185"/>
        <v>0</v>
      </c>
      <c r="BN44" s="237"/>
      <c r="BO44" s="238">
        <f t="shared" si="186"/>
        <v>0</v>
      </c>
      <c r="BP44" s="238">
        <f t="shared" si="187"/>
        <v>0</v>
      </c>
      <c r="BQ44" s="238">
        <f t="shared" si="188"/>
        <v>0</v>
      </c>
      <c r="BR44" s="239">
        <f t="shared" si="189"/>
        <v>0</v>
      </c>
      <c r="BS44" s="239">
        <f t="shared" si="190"/>
        <v>0</v>
      </c>
      <c r="BT44" s="239">
        <f t="shared" si="191"/>
        <v>0</v>
      </c>
      <c r="BU44" s="250">
        <f t="shared" si="192"/>
        <v>0</v>
      </c>
      <c r="BV44" s="250">
        <f t="shared" si="193"/>
        <v>0</v>
      </c>
      <c r="BX44" s="249">
        <f t="shared" si="194"/>
        <v>43348</v>
      </c>
      <c r="BY44" s="252"/>
      <c r="BZ44" s="252"/>
      <c r="CA44" s="253">
        <f t="shared" si="195"/>
        <v>0</v>
      </c>
      <c r="CB44" s="252"/>
      <c r="CC44" s="252">
        <f t="shared" si="196"/>
        <v>0</v>
      </c>
      <c r="CD44" s="237"/>
      <c r="CE44" s="237">
        <f t="shared" si="197"/>
        <v>0</v>
      </c>
      <c r="CF44" s="237">
        <v>0</v>
      </c>
      <c r="CG44" s="238"/>
      <c r="CH44" s="238">
        <f t="shared" si="198"/>
        <v>0</v>
      </c>
      <c r="CI44" s="238">
        <v>0</v>
      </c>
      <c r="CJ44" s="239"/>
      <c r="CK44" s="239">
        <f t="shared" si="199"/>
        <v>0</v>
      </c>
      <c r="CL44" s="239">
        <v>0</v>
      </c>
      <c r="CM44" s="252">
        <f t="shared" si="200"/>
        <v>0</v>
      </c>
      <c r="CN44" s="252">
        <f t="shared" si="201"/>
        <v>0</v>
      </c>
      <c r="CO44" s="266" t="e">
        <f t="shared" si="202"/>
        <v>#DIV/0!</v>
      </c>
      <c r="CQ44" s="249"/>
      <c r="CR44" s="254"/>
      <c r="CS44" s="254"/>
      <c r="CT44" s="255"/>
      <c r="CU44" s="254"/>
      <c r="CV44" s="254"/>
      <c r="CW44" s="237"/>
      <c r="CX44" s="237"/>
      <c r="CY44" s="237"/>
      <c r="CZ44" s="238"/>
      <c r="DA44" s="238"/>
      <c r="DB44" s="238"/>
      <c r="DC44" s="239"/>
      <c r="DD44" s="239"/>
      <c r="DE44" s="239"/>
      <c r="DF44" s="254"/>
      <c r="DG44" s="254"/>
      <c r="DH44" s="244">
        <f t="shared" si="203"/>
        <v>11</v>
      </c>
    </row>
    <row r="45" spans="1:112">
      <c r="A45" s="249">
        <f t="shared" si="67"/>
        <v>45479</v>
      </c>
      <c r="B45" s="250">
        <f t="shared" si="46"/>
        <v>0</v>
      </c>
      <c r="C45" s="250">
        <f t="shared" si="155"/>
        <v>0</v>
      </c>
      <c r="D45" s="251">
        <f t="shared" si="156"/>
        <v>0</v>
      </c>
      <c r="E45" s="250">
        <f t="shared" si="157"/>
        <v>0</v>
      </c>
      <c r="F45" s="250">
        <f t="shared" si="158"/>
        <v>0</v>
      </c>
      <c r="G45" s="237">
        <f t="shared" si="159"/>
        <v>0</v>
      </c>
      <c r="H45" s="237">
        <f t="shared" si="160"/>
        <v>0</v>
      </c>
      <c r="I45" s="237"/>
      <c r="J45" s="238">
        <f t="shared" si="161"/>
        <v>0</v>
      </c>
      <c r="K45" s="238">
        <f t="shared" si="162"/>
        <v>0</v>
      </c>
      <c r="L45" s="238">
        <f t="shared" si="163"/>
        <v>0</v>
      </c>
      <c r="M45" s="239">
        <f t="shared" si="164"/>
        <v>0</v>
      </c>
      <c r="N45" s="239">
        <f t="shared" si="165"/>
        <v>0</v>
      </c>
      <c r="O45" s="239">
        <f t="shared" si="166"/>
        <v>0</v>
      </c>
      <c r="P45" s="250">
        <f t="shared" si="167"/>
        <v>0</v>
      </c>
      <c r="Q45" s="250">
        <f t="shared" si="168"/>
        <v>0</v>
      </c>
      <c r="S45" s="249">
        <f t="shared" si="169"/>
        <v>45479</v>
      </c>
      <c r="T45" s="252"/>
      <c r="U45" s="252"/>
      <c r="V45" s="253">
        <f t="shared" si="170"/>
        <v>0</v>
      </c>
      <c r="W45" s="252"/>
      <c r="X45" s="252">
        <f t="shared" si="171"/>
        <v>0</v>
      </c>
      <c r="Y45" s="237"/>
      <c r="Z45" s="237">
        <f t="shared" si="172"/>
        <v>0</v>
      </c>
      <c r="AA45" s="237">
        <v>0</v>
      </c>
      <c r="AB45" s="238"/>
      <c r="AC45" s="238">
        <f t="shared" si="173"/>
        <v>0</v>
      </c>
      <c r="AD45" s="238">
        <v>0</v>
      </c>
      <c r="AE45" s="239"/>
      <c r="AF45" s="239">
        <f t="shared" si="174"/>
        <v>0</v>
      </c>
      <c r="AG45" s="239">
        <v>0</v>
      </c>
      <c r="AH45" s="252">
        <f t="shared" si="175"/>
        <v>0</v>
      </c>
      <c r="AI45" s="252">
        <f t="shared" si="176"/>
        <v>0</v>
      </c>
      <c r="AJ45" s="266" t="e">
        <f t="shared" si="177"/>
        <v>#DIV/0!</v>
      </c>
      <c r="AL45" s="249"/>
      <c r="AM45" s="254"/>
      <c r="AN45" s="254"/>
      <c r="AO45" s="255"/>
      <c r="AP45" s="254"/>
      <c r="AQ45" s="254"/>
      <c r="AR45" s="237"/>
      <c r="AS45" s="237"/>
      <c r="AT45" s="237"/>
      <c r="AU45" s="238"/>
      <c r="AV45" s="238"/>
      <c r="AW45" s="238"/>
      <c r="AX45" s="239"/>
      <c r="AY45" s="239"/>
      <c r="AZ45" s="239"/>
      <c r="BA45" s="254"/>
      <c r="BB45" s="254"/>
      <c r="BC45" s="244">
        <f t="shared" si="178"/>
        <v>26</v>
      </c>
      <c r="BF45" s="249">
        <f t="shared" si="71"/>
        <v>43349</v>
      </c>
      <c r="BG45" s="250">
        <f t="shared" si="179"/>
        <v>0</v>
      </c>
      <c r="BH45" s="250">
        <f t="shared" si="180"/>
        <v>0</v>
      </c>
      <c r="BI45" s="251">
        <f t="shared" si="181"/>
        <v>0</v>
      </c>
      <c r="BJ45" s="250">
        <f t="shared" si="182"/>
        <v>0</v>
      </c>
      <c r="BK45" s="250">
        <f t="shared" si="183"/>
        <v>0</v>
      </c>
      <c r="BL45" s="237">
        <f t="shared" si="184"/>
        <v>0</v>
      </c>
      <c r="BM45" s="237">
        <f t="shared" si="185"/>
        <v>0</v>
      </c>
      <c r="BN45" s="237"/>
      <c r="BO45" s="238">
        <f t="shared" si="186"/>
        <v>0</v>
      </c>
      <c r="BP45" s="238">
        <f t="shared" si="187"/>
        <v>0</v>
      </c>
      <c r="BQ45" s="238">
        <f t="shared" si="188"/>
        <v>0</v>
      </c>
      <c r="BR45" s="239">
        <f t="shared" si="189"/>
        <v>0</v>
      </c>
      <c r="BS45" s="239">
        <f t="shared" si="190"/>
        <v>0</v>
      </c>
      <c r="BT45" s="239">
        <f t="shared" si="191"/>
        <v>0</v>
      </c>
      <c r="BU45" s="250">
        <f t="shared" si="192"/>
        <v>0</v>
      </c>
      <c r="BV45" s="250">
        <f t="shared" si="193"/>
        <v>0</v>
      </c>
      <c r="BX45" s="249">
        <f t="shared" si="194"/>
        <v>43349</v>
      </c>
      <c r="BY45" s="252"/>
      <c r="BZ45" s="252"/>
      <c r="CA45" s="253">
        <f t="shared" si="195"/>
        <v>0</v>
      </c>
      <c r="CB45" s="252"/>
      <c r="CC45" s="252">
        <f t="shared" si="196"/>
        <v>0</v>
      </c>
      <c r="CD45" s="237"/>
      <c r="CE45" s="237">
        <f t="shared" si="197"/>
        <v>0</v>
      </c>
      <c r="CF45" s="237">
        <v>0</v>
      </c>
      <c r="CG45" s="238"/>
      <c r="CH45" s="238">
        <f t="shared" si="198"/>
        <v>0</v>
      </c>
      <c r="CI45" s="238">
        <v>0</v>
      </c>
      <c r="CJ45" s="239"/>
      <c r="CK45" s="239">
        <f t="shared" si="199"/>
        <v>0</v>
      </c>
      <c r="CL45" s="239">
        <v>0</v>
      </c>
      <c r="CM45" s="252">
        <f t="shared" si="200"/>
        <v>0</v>
      </c>
      <c r="CN45" s="252">
        <f t="shared" si="201"/>
        <v>0</v>
      </c>
      <c r="CO45" s="266" t="e">
        <f t="shared" si="202"/>
        <v>#DIV/0!</v>
      </c>
      <c r="CQ45" s="249"/>
      <c r="CR45" s="254"/>
      <c r="CS45" s="254"/>
      <c r="CT45" s="255"/>
      <c r="CU45" s="254"/>
      <c r="CV45" s="254"/>
      <c r="CW45" s="237"/>
      <c r="CX45" s="237"/>
      <c r="CY45" s="237"/>
      <c r="CZ45" s="238"/>
      <c r="DA45" s="238"/>
      <c r="DB45" s="238"/>
      <c r="DC45" s="239"/>
      <c r="DD45" s="239"/>
      <c r="DE45" s="239"/>
      <c r="DF45" s="254"/>
      <c r="DG45" s="254"/>
      <c r="DH45" s="244">
        <f t="shared" si="203"/>
        <v>11</v>
      </c>
    </row>
    <row r="46" spans="1:112">
      <c r="A46" s="249">
        <f t="shared" si="67"/>
        <v>45480</v>
      </c>
      <c r="B46" s="250">
        <f t="shared" si="46"/>
        <v>0</v>
      </c>
      <c r="C46" s="250">
        <f t="shared" si="155"/>
        <v>0</v>
      </c>
      <c r="D46" s="251">
        <f t="shared" si="156"/>
        <v>0</v>
      </c>
      <c r="E46" s="250">
        <f t="shared" si="157"/>
        <v>0</v>
      </c>
      <c r="F46" s="250">
        <f t="shared" si="158"/>
        <v>0</v>
      </c>
      <c r="G46" s="237">
        <f t="shared" si="159"/>
        <v>0</v>
      </c>
      <c r="H46" s="237">
        <f t="shared" si="160"/>
        <v>0</v>
      </c>
      <c r="I46" s="237"/>
      <c r="J46" s="238">
        <f t="shared" si="161"/>
        <v>0</v>
      </c>
      <c r="K46" s="238">
        <f t="shared" si="162"/>
        <v>0</v>
      </c>
      <c r="L46" s="238">
        <f t="shared" si="163"/>
        <v>0</v>
      </c>
      <c r="M46" s="239">
        <f t="shared" si="164"/>
        <v>0</v>
      </c>
      <c r="N46" s="239">
        <f t="shared" si="165"/>
        <v>0</v>
      </c>
      <c r="O46" s="239">
        <f t="shared" si="166"/>
        <v>0</v>
      </c>
      <c r="P46" s="250">
        <f t="shared" si="167"/>
        <v>0</v>
      </c>
      <c r="Q46" s="250">
        <f t="shared" si="168"/>
        <v>0</v>
      </c>
      <c r="S46" s="249">
        <f t="shared" si="169"/>
        <v>45480</v>
      </c>
      <c r="T46" s="252"/>
      <c r="U46" s="252"/>
      <c r="V46" s="253">
        <f t="shared" si="170"/>
        <v>0</v>
      </c>
      <c r="W46" s="252"/>
      <c r="X46" s="252">
        <f t="shared" si="171"/>
        <v>0</v>
      </c>
      <c r="Y46" s="237"/>
      <c r="Z46" s="237">
        <f t="shared" si="172"/>
        <v>0</v>
      </c>
      <c r="AA46" s="237">
        <v>0</v>
      </c>
      <c r="AB46" s="238"/>
      <c r="AC46" s="238">
        <f t="shared" si="173"/>
        <v>0</v>
      </c>
      <c r="AD46" s="238">
        <v>0</v>
      </c>
      <c r="AE46" s="239"/>
      <c r="AF46" s="239">
        <f t="shared" si="174"/>
        <v>0</v>
      </c>
      <c r="AG46" s="239">
        <v>0</v>
      </c>
      <c r="AH46" s="252">
        <f t="shared" si="175"/>
        <v>0</v>
      </c>
      <c r="AI46" s="252">
        <f t="shared" si="176"/>
        <v>0</v>
      </c>
      <c r="AJ46" s="266" t="e">
        <f t="shared" si="177"/>
        <v>#DIV/0!</v>
      </c>
      <c r="AL46" s="249"/>
      <c r="AM46" s="254"/>
      <c r="AN46" s="254"/>
      <c r="AO46" s="255"/>
      <c r="AP46" s="254"/>
      <c r="AQ46" s="254"/>
      <c r="AR46" s="237"/>
      <c r="AS46" s="237"/>
      <c r="AT46" s="237"/>
      <c r="AU46" s="238"/>
      <c r="AV46" s="238"/>
      <c r="AW46" s="238"/>
      <c r="AX46" s="239"/>
      <c r="AY46" s="239"/>
      <c r="AZ46" s="239"/>
      <c r="BA46" s="254"/>
      <c r="BB46" s="254"/>
      <c r="BC46" s="244">
        <f t="shared" si="178"/>
        <v>26</v>
      </c>
      <c r="BF46" s="249">
        <f t="shared" si="71"/>
        <v>43350</v>
      </c>
      <c r="BG46" s="250">
        <f t="shared" si="179"/>
        <v>0</v>
      </c>
      <c r="BH46" s="250">
        <f t="shared" si="180"/>
        <v>0</v>
      </c>
      <c r="BI46" s="251">
        <f t="shared" si="181"/>
        <v>0</v>
      </c>
      <c r="BJ46" s="250">
        <f t="shared" si="182"/>
        <v>0</v>
      </c>
      <c r="BK46" s="250">
        <f t="shared" si="183"/>
        <v>0</v>
      </c>
      <c r="BL46" s="237">
        <f t="shared" si="184"/>
        <v>0</v>
      </c>
      <c r="BM46" s="237">
        <f t="shared" si="185"/>
        <v>0</v>
      </c>
      <c r="BN46" s="237"/>
      <c r="BO46" s="238">
        <f t="shared" si="186"/>
        <v>0</v>
      </c>
      <c r="BP46" s="238">
        <f t="shared" si="187"/>
        <v>0</v>
      </c>
      <c r="BQ46" s="238">
        <f t="shared" si="188"/>
        <v>0</v>
      </c>
      <c r="BR46" s="239">
        <f t="shared" si="189"/>
        <v>0</v>
      </c>
      <c r="BS46" s="239">
        <f t="shared" si="190"/>
        <v>0</v>
      </c>
      <c r="BT46" s="239">
        <f t="shared" si="191"/>
        <v>0</v>
      </c>
      <c r="BU46" s="250">
        <f t="shared" si="192"/>
        <v>0</v>
      </c>
      <c r="BV46" s="250">
        <f t="shared" si="193"/>
        <v>0</v>
      </c>
      <c r="BX46" s="249">
        <f t="shared" si="194"/>
        <v>43350</v>
      </c>
      <c r="BY46" s="252"/>
      <c r="BZ46" s="252"/>
      <c r="CA46" s="253">
        <f t="shared" si="195"/>
        <v>0</v>
      </c>
      <c r="CB46" s="252"/>
      <c r="CC46" s="252">
        <f t="shared" si="196"/>
        <v>0</v>
      </c>
      <c r="CD46" s="237"/>
      <c r="CE46" s="237">
        <f t="shared" si="197"/>
        <v>0</v>
      </c>
      <c r="CF46" s="237">
        <v>0</v>
      </c>
      <c r="CG46" s="238"/>
      <c r="CH46" s="238">
        <f t="shared" si="198"/>
        <v>0</v>
      </c>
      <c r="CI46" s="238">
        <v>0</v>
      </c>
      <c r="CJ46" s="239"/>
      <c r="CK46" s="239">
        <f t="shared" si="199"/>
        <v>0</v>
      </c>
      <c r="CL46" s="239">
        <v>0</v>
      </c>
      <c r="CM46" s="252">
        <f t="shared" si="200"/>
        <v>0</v>
      </c>
      <c r="CN46" s="252">
        <f t="shared" si="201"/>
        <v>0</v>
      </c>
      <c r="CO46" s="266" t="e">
        <f t="shared" si="202"/>
        <v>#DIV/0!</v>
      </c>
      <c r="CQ46" s="249"/>
      <c r="CR46" s="254"/>
      <c r="CS46" s="254"/>
      <c r="CT46" s="255"/>
      <c r="CU46" s="254"/>
      <c r="CV46" s="254"/>
      <c r="CW46" s="237"/>
      <c r="CX46" s="237"/>
      <c r="CY46" s="237"/>
      <c r="CZ46" s="238"/>
      <c r="DA46" s="238"/>
      <c r="DB46" s="238"/>
      <c r="DC46" s="239"/>
      <c r="DD46" s="239"/>
      <c r="DE46" s="239"/>
      <c r="DF46" s="254"/>
      <c r="DG46" s="254"/>
      <c r="DH46" s="244">
        <f t="shared" si="203"/>
        <v>11</v>
      </c>
    </row>
    <row r="47" spans="1:112">
      <c r="A47" s="249">
        <f t="shared" si="67"/>
        <v>45481</v>
      </c>
      <c r="B47" s="250">
        <f t="shared" si="46"/>
        <v>0</v>
      </c>
      <c r="C47" s="250">
        <f t="shared" si="155"/>
        <v>0</v>
      </c>
      <c r="D47" s="251">
        <f t="shared" si="156"/>
        <v>0</v>
      </c>
      <c r="E47" s="250">
        <f t="shared" si="157"/>
        <v>0</v>
      </c>
      <c r="F47" s="250">
        <f t="shared" si="158"/>
        <v>0</v>
      </c>
      <c r="G47" s="237">
        <f t="shared" si="159"/>
        <v>0</v>
      </c>
      <c r="H47" s="237">
        <f t="shared" si="160"/>
        <v>0</v>
      </c>
      <c r="I47" s="237"/>
      <c r="J47" s="238">
        <f t="shared" si="161"/>
        <v>0</v>
      </c>
      <c r="K47" s="238">
        <f t="shared" si="162"/>
        <v>0</v>
      </c>
      <c r="L47" s="238">
        <f t="shared" si="163"/>
        <v>0</v>
      </c>
      <c r="M47" s="239">
        <f t="shared" si="164"/>
        <v>0</v>
      </c>
      <c r="N47" s="239">
        <f t="shared" si="165"/>
        <v>0</v>
      </c>
      <c r="O47" s="239">
        <f t="shared" si="166"/>
        <v>0</v>
      </c>
      <c r="P47" s="250">
        <f t="shared" si="167"/>
        <v>0</v>
      </c>
      <c r="Q47" s="250">
        <f t="shared" si="168"/>
        <v>0</v>
      </c>
      <c r="S47" s="249">
        <f t="shared" si="169"/>
        <v>45481</v>
      </c>
      <c r="T47" s="252"/>
      <c r="U47" s="252"/>
      <c r="V47" s="253">
        <f t="shared" si="170"/>
        <v>0</v>
      </c>
      <c r="W47" s="252"/>
      <c r="X47" s="252">
        <f t="shared" si="171"/>
        <v>0</v>
      </c>
      <c r="Y47" s="237"/>
      <c r="Z47" s="237">
        <f t="shared" si="172"/>
        <v>0</v>
      </c>
      <c r="AA47" s="237">
        <v>0</v>
      </c>
      <c r="AB47" s="238"/>
      <c r="AC47" s="238">
        <f t="shared" si="173"/>
        <v>0</v>
      </c>
      <c r="AD47" s="238">
        <v>0</v>
      </c>
      <c r="AE47" s="239"/>
      <c r="AF47" s="239">
        <f t="shared" si="174"/>
        <v>0</v>
      </c>
      <c r="AG47" s="239">
        <v>0</v>
      </c>
      <c r="AH47" s="252">
        <f t="shared" si="175"/>
        <v>0</v>
      </c>
      <c r="AI47" s="252">
        <f t="shared" si="176"/>
        <v>0</v>
      </c>
      <c r="AJ47" s="266" t="e">
        <f t="shared" si="177"/>
        <v>#DIV/0!</v>
      </c>
      <c r="AL47" s="249"/>
      <c r="AM47" s="254"/>
      <c r="AN47" s="254"/>
      <c r="AO47" s="255"/>
      <c r="AP47" s="254"/>
      <c r="AQ47" s="254"/>
      <c r="AR47" s="237"/>
      <c r="AS47" s="237"/>
      <c r="AT47" s="237"/>
      <c r="AU47" s="238"/>
      <c r="AV47" s="238"/>
      <c r="AW47" s="238"/>
      <c r="AX47" s="239"/>
      <c r="AY47" s="239"/>
      <c r="AZ47" s="239"/>
      <c r="BA47" s="254"/>
      <c r="BB47" s="254"/>
      <c r="BC47" s="244">
        <f t="shared" si="178"/>
        <v>26</v>
      </c>
      <c r="BF47" s="249">
        <f t="shared" si="71"/>
        <v>43351</v>
      </c>
      <c r="BG47" s="250">
        <f t="shared" si="179"/>
        <v>0</v>
      </c>
      <c r="BH47" s="250">
        <f t="shared" si="180"/>
        <v>0</v>
      </c>
      <c r="BI47" s="251">
        <f t="shared" si="181"/>
        <v>0</v>
      </c>
      <c r="BJ47" s="250">
        <f t="shared" si="182"/>
        <v>0</v>
      </c>
      <c r="BK47" s="250">
        <f t="shared" si="183"/>
        <v>0</v>
      </c>
      <c r="BL47" s="237">
        <f t="shared" si="184"/>
        <v>0</v>
      </c>
      <c r="BM47" s="237">
        <f t="shared" si="185"/>
        <v>0</v>
      </c>
      <c r="BN47" s="237"/>
      <c r="BO47" s="238">
        <f t="shared" si="186"/>
        <v>0</v>
      </c>
      <c r="BP47" s="238">
        <f t="shared" si="187"/>
        <v>0</v>
      </c>
      <c r="BQ47" s="238">
        <f t="shared" si="188"/>
        <v>0</v>
      </c>
      <c r="BR47" s="239">
        <f t="shared" si="189"/>
        <v>0</v>
      </c>
      <c r="BS47" s="239">
        <f t="shared" si="190"/>
        <v>0</v>
      </c>
      <c r="BT47" s="239">
        <f t="shared" si="191"/>
        <v>0</v>
      </c>
      <c r="BU47" s="250">
        <f t="shared" si="192"/>
        <v>0</v>
      </c>
      <c r="BV47" s="250">
        <f t="shared" si="193"/>
        <v>0</v>
      </c>
      <c r="BX47" s="249">
        <f t="shared" si="194"/>
        <v>43351</v>
      </c>
      <c r="BY47" s="252"/>
      <c r="BZ47" s="252"/>
      <c r="CA47" s="253">
        <f t="shared" si="195"/>
        <v>0</v>
      </c>
      <c r="CB47" s="252"/>
      <c r="CC47" s="252">
        <f t="shared" si="196"/>
        <v>0</v>
      </c>
      <c r="CD47" s="237"/>
      <c r="CE47" s="237">
        <f t="shared" si="197"/>
        <v>0</v>
      </c>
      <c r="CF47" s="237">
        <v>0</v>
      </c>
      <c r="CG47" s="238"/>
      <c r="CH47" s="238">
        <f t="shared" si="198"/>
        <v>0</v>
      </c>
      <c r="CI47" s="238">
        <v>0</v>
      </c>
      <c r="CJ47" s="239"/>
      <c r="CK47" s="239">
        <f t="shared" si="199"/>
        <v>0</v>
      </c>
      <c r="CL47" s="239">
        <v>0</v>
      </c>
      <c r="CM47" s="252">
        <f t="shared" si="200"/>
        <v>0</v>
      </c>
      <c r="CN47" s="252">
        <f t="shared" si="201"/>
        <v>0</v>
      </c>
      <c r="CO47" s="266" t="e">
        <f t="shared" si="202"/>
        <v>#DIV/0!</v>
      </c>
      <c r="CQ47" s="249"/>
      <c r="CR47" s="254"/>
      <c r="CS47" s="254"/>
      <c r="CT47" s="255"/>
      <c r="CU47" s="254"/>
      <c r="CV47" s="254"/>
      <c r="CW47" s="237"/>
      <c r="CX47" s="237"/>
      <c r="CY47" s="237"/>
      <c r="CZ47" s="238"/>
      <c r="DA47" s="238"/>
      <c r="DB47" s="238"/>
      <c r="DC47" s="239"/>
      <c r="DD47" s="239"/>
      <c r="DE47" s="239"/>
      <c r="DF47" s="254"/>
      <c r="DG47" s="254"/>
      <c r="DH47" s="244">
        <f t="shared" si="203"/>
        <v>11</v>
      </c>
    </row>
    <row r="48" spans="1:112">
      <c r="BF48" s="258"/>
    </row>
    <row r="49" spans="1:63">
      <c r="BF49" s="258"/>
    </row>
    <row r="50" spans="1:63">
      <c r="BF50" s="258"/>
    </row>
    <row r="51" spans="1:63" ht="13.5" thickBot="1">
      <c r="BF51" s="258"/>
    </row>
    <row r="52" spans="1:63" ht="15.75" thickTop="1">
      <c r="A52" s="262" t="s">
        <v>214</v>
      </c>
      <c r="B52" s="263">
        <v>0.32</v>
      </c>
      <c r="C52" s="263">
        <v>0.32</v>
      </c>
      <c r="D52" s="263">
        <v>0.32</v>
      </c>
      <c r="E52" s="263">
        <v>0.32</v>
      </c>
      <c r="F52" s="264">
        <v>0</v>
      </c>
      <c r="BF52" s="262" t="s">
        <v>214</v>
      </c>
      <c r="BG52" s="263">
        <v>0.32</v>
      </c>
      <c r="BH52" s="263">
        <v>0.32</v>
      </c>
      <c r="BI52" s="263">
        <v>0.32</v>
      </c>
      <c r="BJ52" s="263">
        <v>0.32</v>
      </c>
      <c r="BK52" s="264">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W94"/>
  <sheetViews>
    <sheetView showGridLines="0" zoomScale="85" zoomScaleNormal="85" workbookViewId="0">
      <pane xSplit="1" ySplit="6" topLeftCell="B7" activePane="bottomRight" state="frozen"/>
      <selection activeCell="A3" sqref="A3"/>
      <selection pane="topRight" activeCell="A3" sqref="A3"/>
      <selection pane="bottomLeft" activeCell="A3" sqref="A3"/>
      <selection pane="bottomRight" activeCell="A3" sqref="A3"/>
    </sheetView>
  </sheetViews>
  <sheetFormatPr defaultRowHeight="15"/>
  <cols>
    <col min="1" max="1" width="33.140625" style="64" bestFit="1" customWidth="1"/>
    <col min="2" max="2" width="13.28515625" bestFit="1" customWidth="1"/>
    <col min="3" max="4" width="13.28515625" customWidth="1"/>
    <col min="5" max="6" width="17.140625" customWidth="1"/>
    <col min="7" max="22" width="13.28515625" customWidth="1"/>
    <col min="23" max="23" width="9.140625" customWidth="1"/>
  </cols>
  <sheetData>
    <row r="1" spans="1:23" hidden="1"/>
    <row r="2" spans="1:23" hidden="1"/>
    <row r="3" spans="1:23" ht="15.75" thickBot="1"/>
    <row r="4" spans="1:23" ht="15.75" thickBot="1">
      <c r="B4" s="314" t="s">
        <v>265</v>
      </c>
      <c r="C4" s="315" t="s">
        <v>266</v>
      </c>
      <c r="D4" s="315" t="s">
        <v>267</v>
      </c>
      <c r="E4" s="315" t="str">
        <f t="shared" ref="E4:V4" si="0">B4</f>
        <v>June'17</v>
      </c>
      <c r="F4" s="315" t="str">
        <f t="shared" si="0"/>
        <v>May'17</v>
      </c>
      <c r="G4" s="315" t="str">
        <f t="shared" si="0"/>
        <v xml:space="preserve"> %</v>
      </c>
      <c r="H4" s="315" t="str">
        <f t="shared" si="0"/>
        <v>June'17</v>
      </c>
      <c r="I4" s="315" t="str">
        <f t="shared" si="0"/>
        <v>May'17</v>
      </c>
      <c r="J4" s="315" t="str">
        <f t="shared" si="0"/>
        <v xml:space="preserve"> %</v>
      </c>
      <c r="K4" s="315" t="str">
        <f t="shared" si="0"/>
        <v>June'17</v>
      </c>
      <c r="L4" s="315" t="str">
        <f t="shared" si="0"/>
        <v>May'17</v>
      </c>
      <c r="M4" s="315" t="str">
        <f t="shared" si="0"/>
        <v xml:space="preserve"> %</v>
      </c>
      <c r="N4" s="315" t="str">
        <f t="shared" si="0"/>
        <v>June'17</v>
      </c>
      <c r="O4" s="315" t="str">
        <f t="shared" si="0"/>
        <v>May'17</v>
      </c>
      <c r="P4" s="315" t="str">
        <f t="shared" si="0"/>
        <v xml:space="preserve"> %</v>
      </c>
      <c r="Q4" s="315" t="str">
        <f t="shared" si="0"/>
        <v>June'17</v>
      </c>
      <c r="R4" s="315" t="str">
        <f t="shared" si="0"/>
        <v>May'17</v>
      </c>
      <c r="S4" s="315" t="str">
        <f t="shared" si="0"/>
        <v xml:space="preserve"> %</v>
      </c>
      <c r="T4" s="315" t="str">
        <f t="shared" si="0"/>
        <v>June'17</v>
      </c>
      <c r="U4" s="315" t="str">
        <f t="shared" si="0"/>
        <v>May'17</v>
      </c>
      <c r="V4" s="315" t="str">
        <f t="shared" si="0"/>
        <v xml:space="preserve"> %</v>
      </c>
    </row>
    <row r="5" spans="1:23" ht="26.25">
      <c r="A5" s="136" t="s">
        <v>91</v>
      </c>
      <c r="B5" s="280" t="s">
        <v>128</v>
      </c>
      <c r="C5" s="280" t="str">
        <f>B5</f>
        <v>Vinaykumar Gaud</v>
      </c>
      <c r="D5" s="280" t="s">
        <v>193</v>
      </c>
      <c r="E5" s="280" t="s">
        <v>141</v>
      </c>
      <c r="F5" s="280" t="str">
        <f>E5</f>
        <v>Ashwini Kumar Pandey</v>
      </c>
      <c r="G5" s="280" t="s">
        <v>193</v>
      </c>
      <c r="H5" s="280" t="s">
        <v>121</v>
      </c>
      <c r="I5" s="280" t="str">
        <f>H5</f>
        <v>Intezar Sayed</v>
      </c>
      <c r="J5" s="280" t="s">
        <v>193</v>
      </c>
      <c r="K5" s="280" t="s">
        <v>219</v>
      </c>
      <c r="L5" s="280" t="str">
        <f>K5</f>
        <v>Rohit Pandey</v>
      </c>
      <c r="M5" s="280" t="s">
        <v>193</v>
      </c>
      <c r="N5" s="280" t="s">
        <v>222</v>
      </c>
      <c r="O5" s="280" t="str">
        <f>N5</f>
        <v>Viral Bhagat</v>
      </c>
      <c r="P5" s="280" t="s">
        <v>193</v>
      </c>
      <c r="Q5" s="280" t="s">
        <v>137</v>
      </c>
      <c r="R5" s="280" t="str">
        <f>Q5</f>
        <v>Rushikesh Kale</v>
      </c>
      <c r="S5" s="280" t="s">
        <v>193</v>
      </c>
      <c r="T5" s="280" t="s">
        <v>228</v>
      </c>
      <c r="U5" s="280" t="str">
        <f>T5</f>
        <v>Tanveer Ahmed</v>
      </c>
      <c r="V5" s="280" t="s">
        <v>193</v>
      </c>
      <c r="W5" s="60">
        <v>1</v>
      </c>
    </row>
    <row r="6" spans="1:23" ht="15.75">
      <c r="A6" s="57" t="s">
        <v>28</v>
      </c>
      <c r="B6" s="313">
        <f>'Tenurewise KPI'!A3</f>
        <v>25</v>
      </c>
      <c r="C6" s="313">
        <f>B6</f>
        <v>25</v>
      </c>
      <c r="D6" s="284">
        <f>+C6/B6-1</f>
        <v>0</v>
      </c>
      <c r="E6" s="58">
        <f>B6</f>
        <v>25</v>
      </c>
      <c r="F6" s="58">
        <f>E6</f>
        <v>25</v>
      </c>
      <c r="G6" s="284">
        <f>+F6/E6-1</f>
        <v>0</v>
      </c>
      <c r="H6" s="58">
        <f>E6</f>
        <v>25</v>
      </c>
      <c r="I6" s="58">
        <f>H6</f>
        <v>25</v>
      </c>
      <c r="J6" s="284">
        <f>+I6/H6-1</f>
        <v>0</v>
      </c>
      <c r="K6" s="58">
        <f>H6</f>
        <v>25</v>
      </c>
      <c r="L6" s="58">
        <f>K6</f>
        <v>25</v>
      </c>
      <c r="M6" s="284">
        <f>+L6/K6-1</f>
        <v>0</v>
      </c>
      <c r="N6" s="58">
        <f>K6</f>
        <v>25</v>
      </c>
      <c r="O6" s="58">
        <f>N6</f>
        <v>25</v>
      </c>
      <c r="P6" s="284">
        <f>+O6/N6-1</f>
        <v>0</v>
      </c>
      <c r="Q6" s="58">
        <f>N6</f>
        <v>25</v>
      </c>
      <c r="R6" s="58">
        <f>Q6</f>
        <v>25</v>
      </c>
      <c r="S6" s="284">
        <f>+R6/Q6-1</f>
        <v>0</v>
      </c>
      <c r="T6" s="58">
        <f>Q6</f>
        <v>25</v>
      </c>
      <c r="U6" s="58">
        <f t="shared" ref="U6" si="1">T6</f>
        <v>25</v>
      </c>
      <c r="V6" s="284">
        <f>+U6/T6-1</f>
        <v>0</v>
      </c>
      <c r="W6" s="8">
        <v>1</v>
      </c>
    </row>
    <row r="7" spans="1:23">
      <c r="A7" s="24" t="s">
        <v>29</v>
      </c>
      <c r="D7" s="276"/>
      <c r="G7" s="276"/>
      <c r="J7" s="276"/>
      <c r="M7" s="276"/>
      <c r="P7" s="276"/>
      <c r="S7" s="276"/>
      <c r="V7" s="276"/>
    </row>
    <row r="8" spans="1:23" ht="15.75">
      <c r="A8" s="19" t="s">
        <v>30</v>
      </c>
      <c r="B8" s="22">
        <f>COUNTIFS(Summary!$C:$C,'Comparison Mgr''s Wisr '!B$5,Summary!$AT:$AT,"Active")</f>
        <v>0</v>
      </c>
      <c r="C8" s="22">
        <v>19</v>
      </c>
      <c r="D8" s="48">
        <f>+B8/C8-1</f>
        <v>-1</v>
      </c>
      <c r="E8" s="22">
        <f>COUNTIFS(Summary!$C:$C,'Comparison Mgr''s Wisr '!E$5,Summary!$AT:$AT,"Active")</f>
        <v>0</v>
      </c>
      <c r="F8" s="22">
        <v>21</v>
      </c>
      <c r="G8" s="48">
        <f>+E8/F8-1</f>
        <v>-1</v>
      </c>
      <c r="H8" s="22">
        <f>COUNTIFS(Summary!$C:$C,'Comparison Mgr''s Wisr '!H$5,Summary!$AT:$AT,"Active")</f>
        <v>15</v>
      </c>
      <c r="I8" s="22">
        <v>22</v>
      </c>
      <c r="J8" s="48">
        <f>+H8/I8-1</f>
        <v>-0.31818181818181823</v>
      </c>
      <c r="K8" s="22">
        <f>COUNTIFS(Summary!$C:$C,'Comparison Mgr''s Wisr '!K$5,Summary!$AT:$AT,"Active")</f>
        <v>0</v>
      </c>
      <c r="L8" s="22">
        <v>22</v>
      </c>
      <c r="M8" s="48">
        <f>+K8/L8-1</f>
        <v>-1</v>
      </c>
      <c r="N8" s="22">
        <f>COUNTIFS(Summary!$C:$C,'Comparison Mgr''s Wisr '!N$5,Summary!$AT:$AT,"Active")</f>
        <v>0</v>
      </c>
      <c r="O8" s="22">
        <v>26</v>
      </c>
      <c r="P8" s="48">
        <f>+N8/O8-1</f>
        <v>-1</v>
      </c>
      <c r="Q8" s="22">
        <f>COUNTIFS(Summary!$C:$C,'Comparison Mgr''s Wisr '!Q$5,Summary!$AT:$AT,"Active")</f>
        <v>20</v>
      </c>
      <c r="R8" s="22">
        <v>21</v>
      </c>
      <c r="S8" s="48">
        <f>+Q8/R8-1</f>
        <v>-4.7619047619047672E-2</v>
      </c>
      <c r="T8" s="22">
        <f>COUNTIFS(Summary!$C:$C,'Comparison Mgr''s Wisr '!T$5,Summary!$AT:$AT,"Active")</f>
        <v>0</v>
      </c>
      <c r="U8" s="22">
        <v>19</v>
      </c>
      <c r="V8" s="48">
        <f>+T8/U8-1</f>
        <v>-1</v>
      </c>
      <c r="W8">
        <v>1</v>
      </c>
    </row>
    <row r="9" spans="1:23" ht="15.75">
      <c r="A9" s="50" t="s">
        <v>36</v>
      </c>
      <c r="B9" s="22">
        <f>SUMIF(Summary!$C:$C,'Comparison Mgr''s Wisr '!B5,Summary!$F:$F)/B6</f>
        <v>0</v>
      </c>
      <c r="C9" s="22">
        <v>18.321428571428573</v>
      </c>
      <c r="D9" s="48">
        <f t="shared" ref="D9:D72" si="2">+B9/C9-1</f>
        <v>-1</v>
      </c>
      <c r="E9" s="22">
        <f>SUMIF(Summary!$C:$C,'Comparison Mgr''s Wisr '!E5,Summary!$F:$F)/E6</f>
        <v>0</v>
      </c>
      <c r="F9" s="22">
        <v>18.75</v>
      </c>
      <c r="G9" s="48">
        <f t="shared" ref="G9:G72" si="3">+E9/F9-1</f>
        <v>-1</v>
      </c>
      <c r="H9" s="22">
        <f>SUMIF(Summary!$C:$C,'Comparison Mgr''s Wisr '!H5,Summary!$F:$F)/H6</f>
        <v>16.079999999999998</v>
      </c>
      <c r="I9" s="22">
        <v>22.785714285714285</v>
      </c>
      <c r="J9" s="48">
        <f t="shared" ref="J9:J72" si="4">+H9/I9-1</f>
        <v>-0.29429467084639505</v>
      </c>
      <c r="K9" s="22">
        <f>SUMIF(Summary!$C:$C,'Comparison Mgr''s Wisr '!K5,Summary!$F:$F)/K6</f>
        <v>0</v>
      </c>
      <c r="L9" s="22">
        <v>20.607142857142858</v>
      </c>
      <c r="M9" s="48">
        <f t="shared" ref="M9:M72" si="5">+K9/L9-1</f>
        <v>-1</v>
      </c>
      <c r="N9" s="22">
        <f>SUMIF(Summary!$C:$C,'Comparison Mgr''s Wisr '!N5,Summary!$F:$F)/N6</f>
        <v>0</v>
      </c>
      <c r="O9" s="22">
        <v>25.607142857142858</v>
      </c>
      <c r="P9" s="48">
        <f t="shared" ref="P9:P72" si="6">+N9/O9-1</f>
        <v>-1</v>
      </c>
      <c r="Q9" s="22">
        <f>SUMIF(Summary!$C:$C,'Comparison Mgr''s Wisr '!Q5,Summary!$F:$F)/Q6</f>
        <v>19.920000000000002</v>
      </c>
      <c r="R9" s="22">
        <v>18.928571428571427</v>
      </c>
      <c r="S9" s="48">
        <f t="shared" ref="S9:S72" si="7">+Q9/R9-1</f>
        <v>5.2377358490566239E-2</v>
      </c>
      <c r="T9" s="22">
        <f>SUMIF(Summary!$C:$C,'Comparison Mgr''s Wisr '!T5,Summary!$F:$F)/T6</f>
        <v>0</v>
      </c>
      <c r="U9" s="22">
        <v>19.285714285714285</v>
      </c>
      <c r="V9" s="48">
        <f t="shared" ref="V9:V72" si="8">+T9/U9-1</f>
        <v>-1</v>
      </c>
      <c r="W9">
        <v>1</v>
      </c>
    </row>
    <row r="10" spans="1:23" ht="15.75">
      <c r="A10" s="50" t="s">
        <v>31</v>
      </c>
      <c r="B10" s="22">
        <f>SUMIF(Summary!$C:$C,'Comparison Mgr''s Wisr '!B5,Summary!$AE:$AE)/B6</f>
        <v>0</v>
      </c>
      <c r="C10" s="22">
        <v>15.821428571428571</v>
      </c>
      <c r="D10" s="48">
        <f t="shared" si="2"/>
        <v>-1</v>
      </c>
      <c r="E10" s="22">
        <f>SUMIF(Summary!$C:$C,'Comparison Mgr''s Wisr '!E5,Summary!$AE:$AE)/E6</f>
        <v>0</v>
      </c>
      <c r="F10" s="22">
        <v>15.785714285714286</v>
      </c>
      <c r="G10" s="48">
        <f t="shared" si="3"/>
        <v>-1</v>
      </c>
      <c r="H10" s="22">
        <f>SUMIF(Summary!$C:$C,'Comparison Mgr''s Wisr '!H5,Summary!$AE:$AE)/H6</f>
        <v>13.56</v>
      </c>
      <c r="I10" s="22">
        <v>16.642857142857142</v>
      </c>
      <c r="J10" s="48">
        <f t="shared" si="4"/>
        <v>-0.18523605150214584</v>
      </c>
      <c r="K10" s="22">
        <f>SUMIF(Summary!$C:$C,'Comparison Mgr''s Wisr '!K5,Summary!$AE:$AE)/K6</f>
        <v>0</v>
      </c>
      <c r="L10" s="22">
        <v>18.357142857142858</v>
      </c>
      <c r="M10" s="48">
        <f t="shared" si="5"/>
        <v>-1</v>
      </c>
      <c r="N10" s="22">
        <f>SUMIF(Summary!$C:$C,'Comparison Mgr''s Wisr '!N5,Summary!$AE:$AE)/N6</f>
        <v>0</v>
      </c>
      <c r="O10" s="22">
        <v>22.321428571428573</v>
      </c>
      <c r="P10" s="48">
        <f t="shared" si="6"/>
        <v>-1</v>
      </c>
      <c r="Q10" s="22">
        <f>SUMIF(Summary!$C:$C,'Comparison Mgr''s Wisr '!Q5,Summary!$AE:$AE)/Q6</f>
        <v>16.920000000000002</v>
      </c>
      <c r="R10" s="22">
        <v>17.178571428571427</v>
      </c>
      <c r="S10" s="48">
        <f t="shared" si="7"/>
        <v>-1.5051975051974864E-2</v>
      </c>
      <c r="T10" s="22">
        <f>SUMIF(Summary!$C:$C,'Comparison Mgr''s Wisr '!T5,Summary!$AE:$AE)/T6</f>
        <v>0</v>
      </c>
      <c r="U10" s="22">
        <v>16.392857142857142</v>
      </c>
      <c r="V10" s="48">
        <f t="shared" si="8"/>
        <v>-1</v>
      </c>
      <c r="W10">
        <v>1</v>
      </c>
    </row>
    <row r="11" spans="1:23" ht="15.75">
      <c r="A11" s="20" t="s">
        <v>32</v>
      </c>
      <c r="B11" s="77" t="e">
        <f>1-B10/B9</f>
        <v>#DIV/0!</v>
      </c>
      <c r="C11" s="77">
        <v>0.13645224171539971</v>
      </c>
      <c r="D11" s="48" t="e">
        <f t="shared" si="2"/>
        <v>#DIV/0!</v>
      </c>
      <c r="E11" s="77" t="e">
        <f>1-E10/E9</f>
        <v>#DIV/0!</v>
      </c>
      <c r="F11" s="77">
        <v>0.15809523809523807</v>
      </c>
      <c r="G11" s="48" t="e">
        <f t="shared" si="3"/>
        <v>#DIV/0!</v>
      </c>
      <c r="H11" s="77">
        <f t="shared" ref="H11:T11" si="9">1-H10/H9</f>
        <v>0.15671641791044766</v>
      </c>
      <c r="I11" s="77">
        <v>0.26959247648902818</v>
      </c>
      <c r="J11" s="48">
        <f t="shared" si="4"/>
        <v>-0.41869142658799063</v>
      </c>
      <c r="K11" s="77" t="e">
        <f t="shared" si="9"/>
        <v>#DIV/0!</v>
      </c>
      <c r="L11" s="77">
        <v>0.10918544194107449</v>
      </c>
      <c r="M11" s="48" t="e">
        <f t="shared" si="5"/>
        <v>#DIV/0!</v>
      </c>
      <c r="N11" s="77" t="e">
        <f t="shared" si="9"/>
        <v>#DIV/0!</v>
      </c>
      <c r="O11" s="77">
        <v>0.12831241283124128</v>
      </c>
      <c r="P11" s="48" t="e">
        <f t="shared" si="6"/>
        <v>#DIV/0!</v>
      </c>
      <c r="Q11" s="77">
        <f t="shared" si="9"/>
        <v>0.1506024096385542</v>
      </c>
      <c r="R11" s="77">
        <v>9.2452830188679225E-2</v>
      </c>
      <c r="S11" s="48">
        <f t="shared" si="7"/>
        <v>0.62896483894762745</v>
      </c>
      <c r="T11" s="77" t="e">
        <f t="shared" si="9"/>
        <v>#DIV/0!</v>
      </c>
      <c r="U11" s="77">
        <v>0.15000000000000002</v>
      </c>
      <c r="V11" s="48" t="e">
        <f t="shared" si="8"/>
        <v>#DIV/0!</v>
      </c>
      <c r="W11">
        <v>1</v>
      </c>
    </row>
    <row r="12" spans="1:23">
      <c r="A12" s="61"/>
      <c r="B12" s="17"/>
      <c r="C12" s="17"/>
      <c r="D12" s="17"/>
      <c r="E12" s="17"/>
      <c r="F12" s="17"/>
      <c r="G12" s="17"/>
      <c r="H12" s="17"/>
      <c r="I12" s="17"/>
      <c r="J12" s="17"/>
      <c r="K12" s="17"/>
      <c r="L12" s="17"/>
      <c r="M12" s="17"/>
      <c r="N12" s="17"/>
      <c r="O12" s="17"/>
      <c r="P12" s="17"/>
      <c r="Q12" s="17"/>
      <c r="R12" s="17"/>
      <c r="S12" s="17"/>
      <c r="T12" s="17"/>
      <c r="U12" s="17"/>
      <c r="V12" s="17"/>
      <c r="W12" s="17"/>
    </row>
    <row r="13" spans="1:23">
      <c r="A13" s="16"/>
      <c r="B13" s="17"/>
      <c r="C13" s="17"/>
      <c r="D13" s="17"/>
      <c r="E13" s="17"/>
      <c r="F13" s="17"/>
      <c r="G13" s="17"/>
      <c r="H13" s="17"/>
      <c r="I13" s="17"/>
      <c r="J13" s="17"/>
      <c r="K13" s="17"/>
      <c r="L13" s="17"/>
      <c r="M13" s="17"/>
      <c r="N13" s="17"/>
      <c r="O13" s="17"/>
      <c r="P13" s="17"/>
      <c r="Q13" s="17"/>
      <c r="R13" s="17"/>
      <c r="S13" s="17"/>
      <c r="T13" s="17"/>
      <c r="U13" s="17"/>
      <c r="V13" s="17"/>
      <c r="W13" s="17"/>
    </row>
    <row r="14" spans="1:23" ht="15.75">
      <c r="A14" s="14"/>
      <c r="B14" s="18"/>
      <c r="C14" s="18"/>
      <c r="D14" s="18"/>
      <c r="E14" s="18"/>
      <c r="F14" s="18"/>
      <c r="G14" s="18"/>
      <c r="H14" s="18"/>
      <c r="I14" s="18"/>
      <c r="J14" s="18"/>
      <c r="K14" s="18"/>
      <c r="L14" s="18"/>
      <c r="M14" s="18"/>
      <c r="N14" s="18"/>
      <c r="O14" s="18"/>
      <c r="P14" s="18"/>
      <c r="Q14" s="18"/>
      <c r="R14" s="18"/>
      <c r="S14" s="18"/>
      <c r="T14" s="18"/>
      <c r="U14" s="18"/>
      <c r="V14" s="18"/>
      <c r="W14" s="18"/>
    </row>
    <row r="15" spans="1:23">
      <c r="A15" s="41"/>
    </row>
    <row r="16" spans="1:23" ht="15.75">
      <c r="A16" s="62" t="s">
        <v>37</v>
      </c>
      <c r="B16" s="43">
        <f>SUMIF(Summary!$C:$C,'Comparison Mgr''s Wisr '!B5,Summary!$AI:$AI)</f>
        <v>0</v>
      </c>
      <c r="C16" s="43">
        <v>2064</v>
      </c>
      <c r="D16" s="48">
        <f t="shared" si="2"/>
        <v>-1</v>
      </c>
      <c r="E16" s="43">
        <f>SUMIF(Summary!$C:$C,'Comparison Mgr''s Wisr '!E5,Summary!$AI:$AI)</f>
        <v>0</v>
      </c>
      <c r="F16" s="43">
        <v>1978</v>
      </c>
      <c r="G16" s="48">
        <f t="shared" si="3"/>
        <v>-1</v>
      </c>
      <c r="H16" s="43">
        <f>SUMIF(Summary!$C:$C,'Comparison Mgr''s Wisr '!H5,Summary!$AI:$AI)</f>
        <v>1239</v>
      </c>
      <c r="I16" s="43">
        <v>1982</v>
      </c>
      <c r="J16" s="48">
        <f t="shared" si="4"/>
        <v>-0.37487386478304741</v>
      </c>
      <c r="K16" s="43">
        <f>SUMIF(Summary!$C:$C,'Comparison Mgr''s Wisr '!K5,Summary!$AI:$AI)</f>
        <v>0</v>
      </c>
      <c r="L16" s="43">
        <v>2170</v>
      </c>
      <c r="M16" s="48">
        <f t="shared" si="5"/>
        <v>-1</v>
      </c>
      <c r="N16" s="43">
        <f>SUMIF(Summary!$C:$C,'Comparison Mgr''s Wisr '!N5,Summary!$AI:$AI)</f>
        <v>0</v>
      </c>
      <c r="O16" s="43">
        <v>2979</v>
      </c>
      <c r="P16" s="48">
        <f t="shared" si="6"/>
        <v>-1</v>
      </c>
      <c r="Q16" s="43">
        <f>SUMIF(Summary!$C:$C,'Comparison Mgr''s Wisr '!Q5,Summary!$AI:$AI)</f>
        <v>2158</v>
      </c>
      <c r="R16" s="43">
        <v>1858</v>
      </c>
      <c r="S16" s="48">
        <f t="shared" si="7"/>
        <v>0.16146393972012918</v>
      </c>
      <c r="T16" s="43">
        <f>SUMIF(Summary!$C:$C,'Comparison Mgr''s Wisr '!T5,Summary!$AI:$AI)</f>
        <v>0</v>
      </c>
      <c r="U16" s="43">
        <v>2368</v>
      </c>
      <c r="V16" s="48">
        <f t="shared" si="8"/>
        <v>-1</v>
      </c>
      <c r="W16">
        <v>1</v>
      </c>
    </row>
    <row r="17" spans="1:23" ht="15.75">
      <c r="A17" s="62" t="s">
        <v>103</v>
      </c>
      <c r="B17" s="44">
        <f>B16/B6</f>
        <v>0</v>
      </c>
      <c r="C17" s="44">
        <v>73.714285714285708</v>
      </c>
      <c r="D17" s="48">
        <f t="shared" si="2"/>
        <v>-1</v>
      </c>
      <c r="E17" s="44">
        <f>E16/E6</f>
        <v>0</v>
      </c>
      <c r="F17" s="44">
        <v>70.642857142857139</v>
      </c>
      <c r="G17" s="48">
        <f t="shared" si="3"/>
        <v>-1</v>
      </c>
      <c r="H17" s="44">
        <f t="shared" ref="H17:T17" si="10">H16/H6</f>
        <v>49.56</v>
      </c>
      <c r="I17" s="44">
        <v>70.785714285714292</v>
      </c>
      <c r="J17" s="48">
        <f t="shared" si="4"/>
        <v>-0.29985872855701312</v>
      </c>
      <c r="K17" s="44">
        <f t="shared" si="10"/>
        <v>0</v>
      </c>
      <c r="L17" s="44">
        <v>77.5</v>
      </c>
      <c r="M17" s="48">
        <f t="shared" si="5"/>
        <v>-1</v>
      </c>
      <c r="N17" s="44">
        <f t="shared" si="10"/>
        <v>0</v>
      </c>
      <c r="O17" s="44">
        <v>106.39285714285714</v>
      </c>
      <c r="P17" s="48">
        <f t="shared" si="6"/>
        <v>-1</v>
      </c>
      <c r="Q17" s="44">
        <f t="shared" si="10"/>
        <v>86.32</v>
      </c>
      <c r="R17" s="44">
        <v>66.357142857142861</v>
      </c>
      <c r="S17" s="48">
        <f t="shared" si="7"/>
        <v>0.30083961248654445</v>
      </c>
      <c r="T17" s="44">
        <f t="shared" si="10"/>
        <v>0</v>
      </c>
      <c r="U17" s="44">
        <v>84.571428571428569</v>
      </c>
      <c r="V17" s="48">
        <f t="shared" si="8"/>
        <v>-1</v>
      </c>
      <c r="W17">
        <v>1</v>
      </c>
    </row>
    <row r="18" spans="1:23" ht="15.75">
      <c r="A18" s="62" t="s">
        <v>104</v>
      </c>
      <c r="B18" s="51" t="e">
        <f>B17/B10</f>
        <v>#DIV/0!</v>
      </c>
      <c r="C18" s="51">
        <v>4.6591422121896162</v>
      </c>
      <c r="D18" s="48" t="e">
        <f t="shared" si="2"/>
        <v>#DIV/0!</v>
      </c>
      <c r="E18" s="51" t="e">
        <f>E17/E10</f>
        <v>#DIV/0!</v>
      </c>
      <c r="F18" s="51">
        <v>4.4751131221719449</v>
      </c>
      <c r="G18" s="48" t="e">
        <f t="shared" si="3"/>
        <v>#DIV/0!</v>
      </c>
      <c r="H18" s="51">
        <f t="shared" ref="H18:T18" si="11">H17/H10</f>
        <v>3.6548672566371683</v>
      </c>
      <c r="I18" s="51">
        <v>4.2532188841201721</v>
      </c>
      <c r="J18" s="48">
        <f t="shared" si="4"/>
        <v>-0.14068206781386472</v>
      </c>
      <c r="K18" s="51" t="e">
        <f t="shared" si="11"/>
        <v>#DIV/0!</v>
      </c>
      <c r="L18" s="51">
        <v>4.2217898832684826</v>
      </c>
      <c r="M18" s="48" t="e">
        <f t="shared" si="5"/>
        <v>#DIV/0!</v>
      </c>
      <c r="N18" s="51" t="e">
        <f t="shared" si="11"/>
        <v>#DIV/0!</v>
      </c>
      <c r="O18" s="51">
        <v>4.7663999999999991</v>
      </c>
      <c r="P18" s="48" t="e">
        <f t="shared" si="6"/>
        <v>#DIV/0!</v>
      </c>
      <c r="Q18" s="51">
        <f t="shared" si="11"/>
        <v>5.1016548463356965</v>
      </c>
      <c r="R18" s="51">
        <v>3.8627858627858633</v>
      </c>
      <c r="S18" s="48">
        <f t="shared" si="7"/>
        <v>0.32071904256591477</v>
      </c>
      <c r="T18" s="51" t="e">
        <f t="shared" si="11"/>
        <v>#DIV/0!</v>
      </c>
      <c r="U18" s="51">
        <v>5.159041394335512</v>
      </c>
      <c r="V18" s="48" t="e">
        <f t="shared" si="8"/>
        <v>#DIV/0!</v>
      </c>
      <c r="W18">
        <v>1</v>
      </c>
    </row>
    <row r="19" spans="1:23" ht="15.75">
      <c r="A19" s="62" t="s">
        <v>105</v>
      </c>
      <c r="B19" s="52" t="e">
        <f>B30/B18</f>
        <v>#DIV/0!</v>
      </c>
      <c r="C19" s="52">
        <v>4.7480620155038761E-2</v>
      </c>
      <c r="D19" s="48" t="e">
        <f t="shared" si="2"/>
        <v>#DIV/0!</v>
      </c>
      <c r="E19" s="52" t="e">
        <f>E30/E18</f>
        <v>#DIV/0!</v>
      </c>
      <c r="F19" s="52">
        <v>5.5611729019211333E-2</v>
      </c>
      <c r="G19" s="48" t="e">
        <f t="shared" si="3"/>
        <v>#DIV/0!</v>
      </c>
      <c r="H19" s="52">
        <f t="shared" ref="H19:T19" si="12">H30/H18</f>
        <v>6.8200161420500394E-2</v>
      </c>
      <c r="I19" s="52">
        <v>5.7769929364278508E-2</v>
      </c>
      <c r="J19" s="48">
        <f t="shared" si="4"/>
        <v>0.1805477723618496</v>
      </c>
      <c r="K19" s="52" t="e">
        <f t="shared" si="12"/>
        <v>#DIV/0!</v>
      </c>
      <c r="L19" s="52">
        <v>4.1474654377880178E-2</v>
      </c>
      <c r="M19" s="48" t="e">
        <f t="shared" si="5"/>
        <v>#DIV/0!</v>
      </c>
      <c r="N19" s="52" t="e">
        <f t="shared" si="12"/>
        <v>#DIV/0!</v>
      </c>
      <c r="O19" s="52">
        <v>5.7066129573682449E-2</v>
      </c>
      <c r="P19" s="48" t="e">
        <f t="shared" si="6"/>
        <v>#DIV/0!</v>
      </c>
      <c r="Q19" s="52">
        <f t="shared" si="12"/>
        <v>5.3290083410565334E-2</v>
      </c>
      <c r="R19" s="52">
        <v>6.3509149623250813E-2</v>
      </c>
      <c r="S19" s="48">
        <f t="shared" si="7"/>
        <v>-0.16090699172177647</v>
      </c>
      <c r="T19" s="52" t="e">
        <f t="shared" si="12"/>
        <v>#DIV/0!</v>
      </c>
      <c r="U19" s="52">
        <v>4.8775337837837836E-2</v>
      </c>
      <c r="V19" s="48" t="e">
        <f t="shared" si="8"/>
        <v>#DIV/0!</v>
      </c>
      <c r="W19">
        <v>1</v>
      </c>
    </row>
    <row r="20" spans="1:23">
      <c r="A20" s="25"/>
      <c r="W20">
        <v>1</v>
      </c>
    </row>
    <row r="21" spans="1:23" ht="15.75">
      <c r="A21" s="63"/>
    </row>
    <row r="22" spans="1:23">
      <c r="A22" s="26" t="s">
        <v>38</v>
      </c>
      <c r="B22" s="29">
        <f>SUMIF(Summary!$C:$C,'Comparison Mgr''s Wisr '!B5,Summary!$J:$J)/B6</f>
        <v>0</v>
      </c>
      <c r="C22" s="29">
        <v>86447.115000000005</v>
      </c>
      <c r="D22" s="48">
        <f t="shared" si="2"/>
        <v>-1</v>
      </c>
      <c r="E22" s="29">
        <f>SUMIF(Summary!$C:$C,'Comparison Mgr''s Wisr '!E5,Summary!$J:$J)/E6</f>
        <v>0</v>
      </c>
      <c r="F22" s="29">
        <v>101669.55535714286</v>
      </c>
      <c r="G22" s="48">
        <f t="shared" si="3"/>
        <v>-1</v>
      </c>
      <c r="H22" s="29">
        <f>SUMIF(Summary!$C:$C,'Comparison Mgr''s Wisr '!H5,Summary!$J:$J)/H6</f>
        <v>121534.3276</v>
      </c>
      <c r="I22" s="29">
        <v>68880.843571428573</v>
      </c>
      <c r="J22" s="48">
        <f t="shared" si="4"/>
        <v>0.76441404167721072</v>
      </c>
      <c r="K22" s="29">
        <f>SUMIF(Summary!$C:$C,'Comparison Mgr''s Wisr '!K5,Summary!$J:$J)/K6</f>
        <v>0</v>
      </c>
      <c r="L22" s="29">
        <v>54440.676428571423</v>
      </c>
      <c r="M22" s="48">
        <f t="shared" si="5"/>
        <v>-1</v>
      </c>
      <c r="N22" s="29">
        <f>SUMIF(Summary!$C:$C,'Comparison Mgr''s Wisr '!N5,Summary!$J:$J)/N6</f>
        <v>0</v>
      </c>
      <c r="O22" s="29">
        <v>143638.12498789348</v>
      </c>
      <c r="P22" s="48">
        <f t="shared" si="6"/>
        <v>-1</v>
      </c>
      <c r="Q22" s="29">
        <f>SUMIF(Summary!$C:$C,'Comparison Mgr''s Wisr '!Q5,Summary!$J:$J)/Q6</f>
        <v>140851.44199999998</v>
      </c>
      <c r="R22" s="29">
        <v>68028.845714285708</v>
      </c>
      <c r="S22" s="48">
        <f t="shared" si="7"/>
        <v>1.0704664399505148</v>
      </c>
      <c r="T22" s="29">
        <f>SUMIF(Summary!$C:$C,'Comparison Mgr''s Wisr '!T5,Summary!$J:$J)/T6</f>
        <v>0</v>
      </c>
      <c r="U22" s="29">
        <v>71218.267857142855</v>
      </c>
      <c r="V22" s="48">
        <f t="shared" si="8"/>
        <v>-1</v>
      </c>
      <c r="W22">
        <v>1</v>
      </c>
    </row>
    <row r="23" spans="1:23">
      <c r="A23" s="26" t="s">
        <v>39</v>
      </c>
      <c r="B23" s="29">
        <f>SUMIF(Summary!$C:$C,'Comparison Mgr''s Wisr '!B5,Summary!$I:$I)/B6</f>
        <v>0</v>
      </c>
      <c r="C23" s="29">
        <v>37251.452784503635</v>
      </c>
      <c r="D23" s="48">
        <f t="shared" si="2"/>
        <v>-1</v>
      </c>
      <c r="E23" s="29">
        <f>SUMIF(Summary!$C:$C,'Comparison Mgr''s Wisr '!E5,Summary!$I:$I)/E6</f>
        <v>0</v>
      </c>
      <c r="F23" s="29">
        <v>35889.70944309928</v>
      </c>
      <c r="G23" s="48">
        <f t="shared" si="3"/>
        <v>-1</v>
      </c>
      <c r="H23" s="29">
        <f>SUMIF(Summary!$C:$C,'Comparison Mgr''s Wisr '!H5,Summary!$I:$I)/H6</f>
        <v>61078.559999999998</v>
      </c>
      <c r="I23" s="29">
        <v>44675.030266343812</v>
      </c>
      <c r="J23" s="48">
        <f t="shared" si="4"/>
        <v>0.36717445149698924</v>
      </c>
      <c r="K23" s="29">
        <f>SUMIF(Summary!$C:$C,'Comparison Mgr''s Wisr '!K5,Summary!$I:$I)/K6</f>
        <v>0</v>
      </c>
      <c r="L23" s="29">
        <v>33144.763922518163</v>
      </c>
      <c r="M23" s="48">
        <f t="shared" si="5"/>
        <v>-1</v>
      </c>
      <c r="N23" s="29">
        <f>SUMIF(Summary!$C:$C,'Comparison Mgr''s Wisr '!N5,Summary!$I:$I)/N6</f>
        <v>0</v>
      </c>
      <c r="O23" s="29">
        <v>57786.531476997588</v>
      </c>
      <c r="P23" s="48">
        <f t="shared" si="6"/>
        <v>-1</v>
      </c>
      <c r="Q23" s="29">
        <f>SUMIF(Summary!$C:$C,'Comparison Mgr''s Wisr '!Q5,Summary!$I:$I)/Q6</f>
        <v>56122.92</v>
      </c>
      <c r="R23" s="29">
        <v>51048.516949152538</v>
      </c>
      <c r="S23" s="48">
        <f t="shared" si="7"/>
        <v>9.9403535187944314E-2</v>
      </c>
      <c r="T23" s="29">
        <f>SUMIF(Summary!$C:$C,'Comparison Mgr''s Wisr '!T5,Summary!$I:$I)/T6</f>
        <v>0</v>
      </c>
      <c r="U23" s="29">
        <v>33379.630750605327</v>
      </c>
      <c r="V23" s="48">
        <f t="shared" si="8"/>
        <v>-1</v>
      </c>
      <c r="W23">
        <v>1</v>
      </c>
    </row>
    <row r="24" spans="1:23">
      <c r="A24" s="26" t="s">
        <v>40</v>
      </c>
      <c r="B24" s="29">
        <f>SUMIF(Summary!$C:$C,'Comparison Mgr''s Wisr '!B5,Summary!$AF:$AF)/B6</f>
        <v>0</v>
      </c>
      <c r="C24" s="29">
        <v>3.5</v>
      </c>
      <c r="D24" s="48">
        <f t="shared" si="2"/>
        <v>-1</v>
      </c>
      <c r="E24" s="29">
        <f>SUMIF(Summary!$C:$C,'Comparison Mgr''s Wisr '!E5,Summary!$AF:$AF)/E6</f>
        <v>0</v>
      </c>
      <c r="F24" s="29">
        <v>3.9285714285714284</v>
      </c>
      <c r="G24" s="48">
        <f t="shared" si="3"/>
        <v>-1</v>
      </c>
      <c r="H24" s="29">
        <f>SUMIF(Summary!$C:$C,'Comparison Mgr''s Wisr '!H5,Summary!$AF:$AF)/H6</f>
        <v>3.38</v>
      </c>
      <c r="I24" s="29">
        <v>4.0892857142857144</v>
      </c>
      <c r="J24" s="48">
        <f t="shared" si="4"/>
        <v>-0.17344978165938874</v>
      </c>
      <c r="K24" s="29">
        <f>SUMIF(Summary!$C:$C,'Comparison Mgr''s Wisr '!K5,Summary!$AF:$AF)/K6</f>
        <v>0</v>
      </c>
      <c r="L24" s="29">
        <v>3.2142857142857144</v>
      </c>
      <c r="M24" s="48">
        <f t="shared" si="5"/>
        <v>-1</v>
      </c>
      <c r="N24" s="29">
        <f>SUMIF(Summary!$C:$C,'Comparison Mgr''s Wisr '!N5,Summary!$AF:$AF)/N6</f>
        <v>0</v>
      </c>
      <c r="O24" s="29">
        <v>6.0714285714285712</v>
      </c>
      <c r="P24" s="48">
        <f t="shared" si="6"/>
        <v>-1</v>
      </c>
      <c r="Q24" s="29">
        <f>SUMIF(Summary!$C:$C,'Comparison Mgr''s Wisr '!Q5,Summary!$AF:$AF)/Q6</f>
        <v>4.5999999999999996</v>
      </c>
      <c r="R24" s="29">
        <v>4.2142857142857144</v>
      </c>
      <c r="S24" s="48">
        <f t="shared" si="7"/>
        <v>9.1525423728813449E-2</v>
      </c>
      <c r="T24" s="29">
        <f>SUMIF(Summary!$C:$C,'Comparison Mgr''s Wisr '!T5,Summary!$AF:$AF)/T6</f>
        <v>0</v>
      </c>
      <c r="U24" s="29">
        <v>4.125</v>
      </c>
      <c r="V24" s="48">
        <f t="shared" si="8"/>
        <v>-1</v>
      </c>
      <c r="W24">
        <v>1</v>
      </c>
    </row>
    <row r="25" spans="1:23" ht="15.75">
      <c r="A25" s="27" t="s">
        <v>64</v>
      </c>
      <c r="B25" s="30" t="e">
        <f>B59/B9</f>
        <v>#DIV/0!</v>
      </c>
      <c r="C25" s="30">
        <v>5.348927875243664</v>
      </c>
      <c r="D25" s="48" t="e">
        <f t="shared" si="2"/>
        <v>#DIV/0!</v>
      </c>
      <c r="E25" s="30" t="e">
        <f>E59/E9</f>
        <v>#DIV/0!</v>
      </c>
      <c r="F25" s="30">
        <v>5.8666666666666663</v>
      </c>
      <c r="G25" s="48" t="e">
        <f t="shared" si="3"/>
        <v>#DIV/0!</v>
      </c>
      <c r="H25" s="30">
        <f t="shared" ref="H25:T25" si="13">H59/H9</f>
        <v>5.2549751243781104</v>
      </c>
      <c r="I25" s="30">
        <v>5.0250783699059562</v>
      </c>
      <c r="J25" s="48">
        <f t="shared" si="4"/>
        <v>4.5749884389655104E-2</v>
      </c>
      <c r="K25" s="30" t="e">
        <f t="shared" si="13"/>
        <v>#DIV/0!</v>
      </c>
      <c r="L25" s="30">
        <v>4.3674176776429805</v>
      </c>
      <c r="M25" s="48" t="e">
        <f t="shared" si="5"/>
        <v>#DIV/0!</v>
      </c>
      <c r="N25" s="30" t="e">
        <f t="shared" si="13"/>
        <v>#DIV/0!</v>
      </c>
      <c r="O25" s="30">
        <v>6.6387726638772664</v>
      </c>
      <c r="P25" s="48" t="e">
        <f t="shared" si="6"/>
        <v>#DIV/0!</v>
      </c>
      <c r="Q25" s="30">
        <f t="shared" si="13"/>
        <v>5.7730923694779115</v>
      </c>
      <c r="R25" s="30">
        <v>6.2339622641509438</v>
      </c>
      <c r="S25" s="48">
        <f t="shared" si="7"/>
        <v>-7.3928887462683779E-2</v>
      </c>
      <c r="T25" s="30" t="e">
        <f t="shared" si="13"/>
        <v>#DIV/0!</v>
      </c>
      <c r="U25" s="30">
        <v>5.9888888888888889</v>
      </c>
      <c r="V25" s="48" t="e">
        <f t="shared" si="8"/>
        <v>#DIV/0!</v>
      </c>
      <c r="W25">
        <v>1</v>
      </c>
    </row>
    <row r="26" spans="1:23">
      <c r="A26" s="25"/>
      <c r="W26">
        <v>1</v>
      </c>
    </row>
    <row r="27" spans="1:23" ht="15.75">
      <c r="A27" s="63"/>
    </row>
    <row r="28" spans="1:23">
      <c r="A28" s="31" t="s">
        <v>65</v>
      </c>
      <c r="B28" s="32" t="e">
        <f>B22/B10</f>
        <v>#DIV/0!</v>
      </c>
      <c r="C28" s="32">
        <v>5463.926004514673</v>
      </c>
      <c r="D28" s="48" t="e">
        <f t="shared" si="2"/>
        <v>#DIV/0!</v>
      </c>
      <c r="E28" s="32" t="e">
        <f>E22/E10</f>
        <v>#DIV/0!</v>
      </c>
      <c r="F28" s="32">
        <v>6440.6053167420814</v>
      </c>
      <c r="G28" s="48" t="e">
        <f t="shared" si="3"/>
        <v>#DIV/0!</v>
      </c>
      <c r="H28" s="32">
        <f t="shared" ref="H28:T28" si="14">H22/H10</f>
        <v>8962.7085250737455</v>
      </c>
      <c r="I28" s="32">
        <v>4138.7631330472104</v>
      </c>
      <c r="J28" s="48">
        <f t="shared" si="4"/>
        <v>1.1655524215696906</v>
      </c>
      <c r="K28" s="32" t="e">
        <f t="shared" si="14"/>
        <v>#DIV/0!</v>
      </c>
      <c r="L28" s="32">
        <v>2965.6399610894937</v>
      </c>
      <c r="M28" s="48" t="e">
        <f t="shared" si="5"/>
        <v>#DIV/0!</v>
      </c>
      <c r="N28" s="32" t="e">
        <f t="shared" si="14"/>
        <v>#DIV/0!</v>
      </c>
      <c r="O28" s="32">
        <v>6434.9879994576277</v>
      </c>
      <c r="P28" s="48" t="e">
        <f t="shared" si="6"/>
        <v>#DIV/0!</v>
      </c>
      <c r="Q28" s="32">
        <f t="shared" si="14"/>
        <v>8324.5533096926702</v>
      </c>
      <c r="R28" s="32">
        <v>3960.0991268191269</v>
      </c>
      <c r="S28" s="48">
        <f t="shared" si="7"/>
        <v>1.1021073066873472</v>
      </c>
      <c r="T28" s="32" t="e">
        <f t="shared" si="14"/>
        <v>#DIV/0!</v>
      </c>
      <c r="U28" s="32">
        <v>4344.4694989106756</v>
      </c>
      <c r="V28" s="48" t="e">
        <f t="shared" si="8"/>
        <v>#DIV/0!</v>
      </c>
      <c r="W28">
        <v>1</v>
      </c>
    </row>
    <row r="29" spans="1:23">
      <c r="A29" s="31" t="s">
        <v>41</v>
      </c>
      <c r="B29" s="32" t="e">
        <f>B23/B10</f>
        <v>#DIV/0!</v>
      </c>
      <c r="C29" s="32">
        <v>2354.4936297203203</v>
      </c>
      <c r="D29" s="48" t="e">
        <f t="shared" si="2"/>
        <v>#DIV/0!</v>
      </c>
      <c r="E29" s="32" t="e">
        <f>E23/E10</f>
        <v>#DIV/0!</v>
      </c>
      <c r="F29" s="32">
        <v>2273.5562543139813</v>
      </c>
      <c r="G29" s="48" t="e">
        <f t="shared" si="3"/>
        <v>#DIV/0!</v>
      </c>
      <c r="H29" s="32">
        <f t="shared" ref="H29:T29" si="15">H23/H10</f>
        <v>4504.3185840707965</v>
      </c>
      <c r="I29" s="32">
        <v>2684.3365825270962</v>
      </c>
      <c r="J29" s="48">
        <f t="shared" si="4"/>
        <v>0.6780006700315977</v>
      </c>
      <c r="K29" s="32" t="e">
        <f t="shared" si="15"/>
        <v>#DIV/0!</v>
      </c>
      <c r="L29" s="32">
        <v>1805.5513420827015</v>
      </c>
      <c r="M29" s="48" t="e">
        <f t="shared" si="5"/>
        <v>#DIV/0!</v>
      </c>
      <c r="N29" s="32" t="e">
        <f t="shared" si="15"/>
        <v>#DIV/0!</v>
      </c>
      <c r="O29" s="32">
        <v>2588.8366101694919</v>
      </c>
      <c r="P29" s="48" t="e">
        <f t="shared" si="6"/>
        <v>#DIV/0!</v>
      </c>
      <c r="Q29" s="32">
        <f t="shared" si="15"/>
        <v>3316.9574468085102</v>
      </c>
      <c r="R29" s="32">
        <v>2971.639240283308</v>
      </c>
      <c r="S29" s="48">
        <f t="shared" si="7"/>
        <v>0.11620461927009695</v>
      </c>
      <c r="T29" s="32" t="e">
        <f t="shared" si="15"/>
        <v>#DIV/0!</v>
      </c>
      <c r="U29" s="32">
        <v>2036.2301982940069</v>
      </c>
      <c r="V29" s="48" t="e">
        <f t="shared" si="8"/>
        <v>#DIV/0!</v>
      </c>
      <c r="W29">
        <v>1</v>
      </c>
    </row>
    <row r="30" spans="1:23">
      <c r="A30" s="93" t="s">
        <v>89</v>
      </c>
      <c r="B30" s="53" t="e">
        <f>B24/B10</f>
        <v>#DIV/0!</v>
      </c>
      <c r="C30" s="53">
        <v>0.22121896162528218</v>
      </c>
      <c r="D30" s="48" t="e">
        <f t="shared" si="2"/>
        <v>#DIV/0!</v>
      </c>
      <c r="E30" s="53" t="e">
        <f>E24/E10</f>
        <v>#DIV/0!</v>
      </c>
      <c r="F30" s="53">
        <v>0.24886877828054296</v>
      </c>
      <c r="G30" s="48" t="e">
        <f t="shared" si="3"/>
        <v>#DIV/0!</v>
      </c>
      <c r="H30" s="53">
        <f t="shared" ref="H30:T30" si="16">H24/H10</f>
        <v>0.24926253687315633</v>
      </c>
      <c r="I30" s="53">
        <v>0.24570815450643779</v>
      </c>
      <c r="J30" s="48">
        <f t="shared" si="4"/>
        <v>1.4465870592933028E-2</v>
      </c>
      <c r="K30" s="53" t="e">
        <f t="shared" si="16"/>
        <v>#DIV/0!</v>
      </c>
      <c r="L30" s="53">
        <v>0.17509727626459143</v>
      </c>
      <c r="M30" s="48" t="e">
        <f t="shared" si="5"/>
        <v>#DIV/0!</v>
      </c>
      <c r="N30" s="53" t="e">
        <f t="shared" si="16"/>
        <v>#DIV/0!</v>
      </c>
      <c r="O30" s="53">
        <v>0.27199999999999996</v>
      </c>
      <c r="P30" s="48" t="e">
        <f t="shared" si="6"/>
        <v>#DIV/0!</v>
      </c>
      <c r="Q30" s="53">
        <f t="shared" si="16"/>
        <v>0.27186761229314416</v>
      </c>
      <c r="R30" s="53">
        <v>0.24532224532224536</v>
      </c>
      <c r="S30" s="48">
        <f t="shared" si="7"/>
        <v>0.10820611451696882</v>
      </c>
      <c r="T30" s="53" t="e">
        <f t="shared" si="16"/>
        <v>#DIV/0!</v>
      </c>
      <c r="U30" s="53">
        <v>0.25163398692810457</v>
      </c>
      <c r="V30" s="48" t="e">
        <f t="shared" si="8"/>
        <v>#DIV/0!</v>
      </c>
      <c r="W30">
        <v>1</v>
      </c>
    </row>
    <row r="31" spans="1:23" ht="15.75">
      <c r="A31" s="39" t="s">
        <v>42</v>
      </c>
      <c r="B31" s="53" t="e">
        <f>B24/B9</f>
        <v>#DIV/0!</v>
      </c>
      <c r="C31" s="53">
        <v>0.19103313840155944</v>
      </c>
      <c r="D31" s="48" t="e">
        <f t="shared" si="2"/>
        <v>#DIV/0!</v>
      </c>
      <c r="E31" s="53" t="e">
        <f>E24/E9</f>
        <v>#DIV/0!</v>
      </c>
      <c r="F31" s="53">
        <v>0.2095238095238095</v>
      </c>
      <c r="G31" s="48" t="e">
        <f t="shared" si="3"/>
        <v>#DIV/0!</v>
      </c>
      <c r="H31" s="53">
        <f t="shared" ref="H31:T31" si="17">H24/H9</f>
        <v>0.21019900497512439</v>
      </c>
      <c r="I31" s="53">
        <v>0.17946708463949845</v>
      </c>
      <c r="J31" s="48">
        <f t="shared" si="4"/>
        <v>0.17123987051641354</v>
      </c>
      <c r="K31" s="53" t="e">
        <f t="shared" si="17"/>
        <v>#DIV/0!</v>
      </c>
      <c r="L31" s="53">
        <v>0.15597920277296362</v>
      </c>
      <c r="M31" s="48" t="e">
        <f t="shared" si="5"/>
        <v>#DIV/0!</v>
      </c>
      <c r="N31" s="53" t="e">
        <f t="shared" si="17"/>
        <v>#DIV/0!</v>
      </c>
      <c r="O31" s="53">
        <v>0.23709902370990235</v>
      </c>
      <c r="P31" s="48" t="e">
        <f t="shared" si="6"/>
        <v>#DIV/0!</v>
      </c>
      <c r="Q31" s="53">
        <f t="shared" si="17"/>
        <v>0.23092369477911642</v>
      </c>
      <c r="R31" s="53">
        <v>0.2226415094339623</v>
      </c>
      <c r="S31" s="48">
        <f t="shared" si="7"/>
        <v>3.7199646041794043E-2</v>
      </c>
      <c r="T31" s="53" t="e">
        <f t="shared" si="17"/>
        <v>#DIV/0!</v>
      </c>
      <c r="U31" s="53">
        <v>0.21388888888888891</v>
      </c>
      <c r="V31" s="48" t="e">
        <f t="shared" si="8"/>
        <v>#DIV/0!</v>
      </c>
      <c r="W31">
        <v>1</v>
      </c>
    </row>
    <row r="32" spans="1:23">
      <c r="A32" s="54"/>
      <c r="D32" s="48"/>
      <c r="G32" s="48"/>
      <c r="J32" s="48"/>
      <c r="M32" s="48"/>
      <c r="P32" s="48" t="e">
        <f t="shared" si="6"/>
        <v>#DIV/0!</v>
      </c>
      <c r="S32" s="48" t="e">
        <f t="shared" si="7"/>
        <v>#DIV/0!</v>
      </c>
      <c r="V32" s="48" t="e">
        <f t="shared" si="8"/>
        <v>#DIV/0!</v>
      </c>
      <c r="W32">
        <v>1</v>
      </c>
    </row>
    <row r="33" spans="1:23" ht="15.75">
      <c r="A33" s="62" t="s">
        <v>43</v>
      </c>
      <c r="B33" s="42">
        <f>B34+B36+B38+B42+B40</f>
        <v>0</v>
      </c>
      <c r="C33" s="42">
        <v>2420519.2200000002</v>
      </c>
      <c r="D33" s="48">
        <f t="shared" si="2"/>
        <v>-1</v>
      </c>
      <c r="E33" s="42">
        <f t="shared" ref="E33:T33" si="18">E34+E36+E38+E42+E40</f>
        <v>0</v>
      </c>
      <c r="F33" s="42">
        <v>2846747.55</v>
      </c>
      <c r="G33" s="48">
        <f t="shared" si="3"/>
        <v>-1</v>
      </c>
      <c r="H33" s="42">
        <f t="shared" si="18"/>
        <v>3038358.19</v>
      </c>
      <c r="I33" s="42">
        <v>1928663.62</v>
      </c>
      <c r="J33" s="48">
        <f t="shared" si="4"/>
        <v>0.57536968006893807</v>
      </c>
      <c r="K33" s="42">
        <f t="shared" si="18"/>
        <v>0</v>
      </c>
      <c r="L33" s="42">
        <v>1524338.94</v>
      </c>
      <c r="M33" s="48">
        <f t="shared" si="5"/>
        <v>-1</v>
      </c>
      <c r="N33" s="42">
        <f t="shared" si="18"/>
        <v>0</v>
      </c>
      <c r="O33" s="42">
        <v>4021867.4996610172</v>
      </c>
      <c r="P33" s="48">
        <f t="shared" si="6"/>
        <v>-1</v>
      </c>
      <c r="Q33" s="42">
        <f t="shared" si="18"/>
        <v>3521286.05</v>
      </c>
      <c r="R33" s="42">
        <v>1904807.68</v>
      </c>
      <c r="S33" s="48">
        <f t="shared" si="7"/>
        <v>0.848630749955817</v>
      </c>
      <c r="T33" s="42">
        <f t="shared" si="18"/>
        <v>0</v>
      </c>
      <c r="U33" s="42">
        <v>1994111.5</v>
      </c>
      <c r="V33" s="48">
        <f t="shared" si="8"/>
        <v>-1</v>
      </c>
      <c r="W33">
        <v>1</v>
      </c>
    </row>
    <row r="34" spans="1:23">
      <c r="A34" s="33" t="s">
        <v>44</v>
      </c>
      <c r="B34" s="36">
        <f>SUMIF(Summary!$C:$C,'Comparison Mgr''s Wisr '!B5,Summary!$L:$L)</f>
        <v>0</v>
      </c>
      <c r="C34" s="36">
        <v>0</v>
      </c>
      <c r="D34" s="48" t="e">
        <f t="shared" si="2"/>
        <v>#DIV/0!</v>
      </c>
      <c r="E34" s="36">
        <f>SUMIF(Summary!$C:$C,'Comparison Mgr''s Wisr '!E5,Summary!$L:$L)</f>
        <v>0</v>
      </c>
      <c r="F34" s="36">
        <v>0</v>
      </c>
      <c r="G34" s="48" t="e">
        <f t="shared" si="3"/>
        <v>#DIV/0!</v>
      </c>
      <c r="H34" s="36">
        <f>SUMIF(Summary!$C:$C,'Comparison Mgr''s Wisr '!H5,Summary!$L:$L)</f>
        <v>0</v>
      </c>
      <c r="I34" s="36">
        <v>0</v>
      </c>
      <c r="J34" s="48" t="e">
        <f t="shared" si="4"/>
        <v>#DIV/0!</v>
      </c>
      <c r="K34" s="36">
        <f>SUMIF(Summary!$C:$C,'Comparison Mgr''s Wisr '!K5,Summary!$L:$L)</f>
        <v>0</v>
      </c>
      <c r="L34" s="36">
        <v>0</v>
      </c>
      <c r="M34" s="48" t="e">
        <f t="shared" si="5"/>
        <v>#DIV/0!</v>
      </c>
      <c r="N34" s="36">
        <f>SUMIF(Summary!$C:$C,'Comparison Mgr''s Wisr '!N5,Summary!$L:$L)</f>
        <v>0</v>
      </c>
      <c r="O34" s="36">
        <v>0</v>
      </c>
      <c r="P34" s="48" t="e">
        <f t="shared" si="6"/>
        <v>#DIV/0!</v>
      </c>
      <c r="Q34" s="36">
        <f>SUMIF(Summary!$C:$C,'Comparison Mgr''s Wisr '!Q5,Summary!$L:$L)</f>
        <v>0</v>
      </c>
      <c r="R34" s="36">
        <v>0</v>
      </c>
      <c r="S34" s="48" t="e">
        <f t="shared" si="7"/>
        <v>#DIV/0!</v>
      </c>
      <c r="T34" s="36">
        <f>SUMIF(Summary!$C:$C,'Comparison Mgr''s Wisr '!T5,Summary!$L:$L)</f>
        <v>0</v>
      </c>
      <c r="U34" s="36">
        <v>0</v>
      </c>
      <c r="V34" s="48" t="e">
        <f t="shared" si="8"/>
        <v>#DIV/0!</v>
      </c>
      <c r="W34">
        <v>1</v>
      </c>
    </row>
    <row r="35" spans="1:23" ht="15.75">
      <c r="A35" s="34" t="s">
        <v>33</v>
      </c>
      <c r="B35" s="37" t="e">
        <f>B34/B$33</f>
        <v>#DIV/0!</v>
      </c>
      <c r="C35" s="37">
        <v>0</v>
      </c>
      <c r="D35" s="48" t="e">
        <f t="shared" si="2"/>
        <v>#DIV/0!</v>
      </c>
      <c r="E35" s="37" t="e">
        <f>E34/E$33</f>
        <v>#DIV/0!</v>
      </c>
      <c r="F35" s="37">
        <v>0</v>
      </c>
      <c r="G35" s="48" t="e">
        <f t="shared" si="3"/>
        <v>#DIV/0!</v>
      </c>
      <c r="H35" s="37">
        <f t="shared" ref="H35:T35" si="19">H34/H$33</f>
        <v>0</v>
      </c>
      <c r="I35" s="37">
        <v>0</v>
      </c>
      <c r="J35" s="48" t="e">
        <f t="shared" si="4"/>
        <v>#DIV/0!</v>
      </c>
      <c r="K35" s="37" t="e">
        <f t="shared" si="19"/>
        <v>#DIV/0!</v>
      </c>
      <c r="L35" s="37">
        <v>0</v>
      </c>
      <c r="M35" s="48" t="e">
        <f t="shared" si="5"/>
        <v>#DIV/0!</v>
      </c>
      <c r="N35" s="37" t="e">
        <f t="shared" si="19"/>
        <v>#DIV/0!</v>
      </c>
      <c r="O35" s="37">
        <v>0</v>
      </c>
      <c r="P35" s="48" t="e">
        <f t="shared" si="6"/>
        <v>#DIV/0!</v>
      </c>
      <c r="Q35" s="37">
        <f t="shared" si="19"/>
        <v>0</v>
      </c>
      <c r="R35" s="37">
        <v>0</v>
      </c>
      <c r="S35" s="48" t="e">
        <f t="shared" si="7"/>
        <v>#DIV/0!</v>
      </c>
      <c r="T35" s="37" t="e">
        <f t="shared" si="19"/>
        <v>#DIV/0!</v>
      </c>
      <c r="U35" s="37">
        <v>0</v>
      </c>
      <c r="V35" s="48" t="e">
        <f t="shared" si="8"/>
        <v>#DIV/0!</v>
      </c>
      <c r="W35">
        <v>1</v>
      </c>
    </row>
    <row r="36" spans="1:23">
      <c r="A36" s="33" t="s">
        <v>45</v>
      </c>
      <c r="B36" s="36">
        <f>SUMIF(Summary!$C:$C,'Comparison Mgr''s Wisr '!B5,Summary!$O:$O)</f>
        <v>0</v>
      </c>
      <c r="C36" s="36">
        <v>1211943.8</v>
      </c>
      <c r="D36" s="48">
        <f t="shared" si="2"/>
        <v>-1</v>
      </c>
      <c r="E36" s="36">
        <f>SUMIF(Summary!$C:$C,'Comparison Mgr''s Wisr '!E5,Summary!$O:$O)</f>
        <v>0</v>
      </c>
      <c r="F36" s="36">
        <v>1562401.66</v>
      </c>
      <c r="G36" s="48">
        <f t="shared" si="3"/>
        <v>-1</v>
      </c>
      <c r="H36" s="36">
        <f>SUMIF(Summary!$C:$C,'Comparison Mgr''s Wisr '!H5,Summary!$O:$O)</f>
        <v>799775.19</v>
      </c>
      <c r="I36" s="36">
        <v>518580.80000000005</v>
      </c>
      <c r="J36" s="48">
        <f t="shared" si="4"/>
        <v>0.5422383358581726</v>
      </c>
      <c r="K36" s="36">
        <f>SUMIF(Summary!$C:$C,'Comparison Mgr''s Wisr '!K5,Summary!$O:$O)</f>
        <v>0</v>
      </c>
      <c r="L36" s="36">
        <v>402000</v>
      </c>
      <c r="M36" s="48">
        <f t="shared" si="5"/>
        <v>-1</v>
      </c>
      <c r="N36" s="36">
        <f>SUMIF(Summary!$C:$C,'Comparison Mgr''s Wisr '!N5,Summary!$O:$O)</f>
        <v>0</v>
      </c>
      <c r="O36" s="36">
        <v>1734190.59</v>
      </c>
      <c r="P36" s="48">
        <f t="shared" si="6"/>
        <v>-1</v>
      </c>
      <c r="Q36" s="36">
        <f>SUMIF(Summary!$C:$C,'Comparison Mgr''s Wisr '!Q5,Summary!$O:$O)</f>
        <v>1406095.5899999999</v>
      </c>
      <c r="R36" s="36">
        <v>126000</v>
      </c>
      <c r="S36" s="48">
        <f t="shared" si="7"/>
        <v>10.159488809523808</v>
      </c>
      <c r="T36" s="36">
        <f>SUMIF(Summary!$C:$C,'Comparison Mgr''s Wisr '!T5,Summary!$O:$O)</f>
        <v>0</v>
      </c>
      <c r="U36" s="36">
        <v>753566.80999999994</v>
      </c>
      <c r="V36" s="48">
        <f t="shared" si="8"/>
        <v>-1</v>
      </c>
      <c r="W36">
        <v>1</v>
      </c>
    </row>
    <row r="37" spans="1:23" ht="15.75">
      <c r="A37" s="34" t="s">
        <v>33</v>
      </c>
      <c r="B37" s="37" t="e">
        <f>B36/B$33</f>
        <v>#DIV/0!</v>
      </c>
      <c r="C37" s="37">
        <v>0.50069579699515876</v>
      </c>
      <c r="D37" s="48" t="e">
        <f t="shared" si="2"/>
        <v>#DIV/0!</v>
      </c>
      <c r="E37" s="37" t="e">
        <f>E36/E$33</f>
        <v>#DIV/0!</v>
      </c>
      <c r="F37" s="37">
        <v>0.54883744784464639</v>
      </c>
      <c r="G37" s="48" t="e">
        <f t="shared" si="3"/>
        <v>#DIV/0!</v>
      </c>
      <c r="H37" s="37">
        <f t="shared" ref="H37:T37" si="20">H36/H$33</f>
        <v>0.26322610435868327</v>
      </c>
      <c r="I37" s="37">
        <v>0.26888089484469047</v>
      </c>
      <c r="J37" s="48">
        <f t="shared" si="4"/>
        <v>-2.1030837796316759E-2</v>
      </c>
      <c r="K37" s="37" t="e">
        <f t="shared" si="20"/>
        <v>#DIV/0!</v>
      </c>
      <c r="L37" s="37">
        <v>0.26372087562100854</v>
      </c>
      <c r="M37" s="48" t="e">
        <f t="shared" si="5"/>
        <v>#DIV/0!</v>
      </c>
      <c r="N37" s="37" t="e">
        <f t="shared" si="20"/>
        <v>#DIV/0!</v>
      </c>
      <c r="O37" s="37">
        <v>0.4311903836081537</v>
      </c>
      <c r="P37" s="48" t="e">
        <f t="shared" si="6"/>
        <v>#DIV/0!</v>
      </c>
      <c r="Q37" s="37">
        <f t="shared" si="20"/>
        <v>0.39931308335487253</v>
      </c>
      <c r="R37" s="37">
        <v>6.6148410321403159E-2</v>
      </c>
      <c r="S37" s="48">
        <f t="shared" si="7"/>
        <v>5.0366240309431856</v>
      </c>
      <c r="T37" s="37" t="e">
        <f t="shared" si="20"/>
        <v>#DIV/0!</v>
      </c>
      <c r="U37" s="37">
        <v>0.37789602537270356</v>
      </c>
      <c r="V37" s="48" t="e">
        <f t="shared" si="8"/>
        <v>#DIV/0!</v>
      </c>
      <c r="W37">
        <v>1</v>
      </c>
    </row>
    <row r="38" spans="1:23">
      <c r="A38" s="33" t="s">
        <v>46</v>
      </c>
      <c r="B38" s="36">
        <f>SUMIF(Summary!$C:$C,'Comparison Mgr''s Wisr '!B5,Summary!$R:$R)</f>
        <v>0</v>
      </c>
      <c r="C38" s="36">
        <v>60600</v>
      </c>
      <c r="D38" s="48">
        <f t="shared" si="2"/>
        <v>-1</v>
      </c>
      <c r="E38" s="36">
        <f>SUMIF(Summary!$C:$C,'Comparison Mgr''s Wisr '!E5,Summary!$R:$R)</f>
        <v>0</v>
      </c>
      <c r="F38" s="36">
        <v>260604</v>
      </c>
      <c r="G38" s="48">
        <f t="shared" si="3"/>
        <v>-1</v>
      </c>
      <c r="H38" s="36">
        <f>SUMIF(Summary!$C:$C,'Comparison Mgr''s Wisr '!H5,Summary!$R:$R)</f>
        <v>792259</v>
      </c>
      <c r="I38" s="36">
        <v>0</v>
      </c>
      <c r="J38" s="48" t="e">
        <f t="shared" si="4"/>
        <v>#DIV/0!</v>
      </c>
      <c r="K38" s="36">
        <f>SUMIF(Summary!$C:$C,'Comparison Mgr''s Wisr '!K5,Summary!$R:$R)</f>
        <v>0</v>
      </c>
      <c r="L38" s="36">
        <v>24000</v>
      </c>
      <c r="M38" s="48">
        <f t="shared" si="5"/>
        <v>-1</v>
      </c>
      <c r="N38" s="36">
        <f>SUMIF(Summary!$C:$C,'Comparison Mgr''s Wisr '!N5,Summary!$R:$R)</f>
        <v>0</v>
      </c>
      <c r="O38" s="36">
        <v>186467.52000000002</v>
      </c>
      <c r="P38" s="48">
        <f t="shared" si="6"/>
        <v>-1</v>
      </c>
      <c r="Q38" s="36">
        <f>SUMIF(Summary!$C:$C,'Comparison Mgr''s Wisr '!Q5,Summary!$R:$R)</f>
        <v>732279.46</v>
      </c>
      <c r="R38" s="36">
        <v>203800</v>
      </c>
      <c r="S38" s="48">
        <f t="shared" si="7"/>
        <v>2.5931278704612364</v>
      </c>
      <c r="T38" s="36">
        <f>SUMIF(Summary!$C:$C,'Comparison Mgr''s Wisr '!T5,Summary!$R:$R)</f>
        <v>0</v>
      </c>
      <c r="U38" s="36">
        <v>60000</v>
      </c>
      <c r="V38" s="48">
        <f t="shared" si="8"/>
        <v>-1</v>
      </c>
      <c r="W38">
        <v>1</v>
      </c>
    </row>
    <row r="39" spans="1:23" ht="15.75">
      <c r="A39" s="34" t="s">
        <v>33</v>
      </c>
      <c r="B39" s="37" t="e">
        <f>B38/B$33</f>
        <v>#DIV/0!</v>
      </c>
      <c r="C39" s="37">
        <v>2.5035950757705611E-2</v>
      </c>
      <c r="D39" s="48" t="e">
        <f t="shared" si="2"/>
        <v>#DIV/0!</v>
      </c>
      <c r="E39" s="37" t="e">
        <f>E38/E$33</f>
        <v>#DIV/0!</v>
      </c>
      <c r="F39" s="37">
        <v>9.1544471514518388E-2</v>
      </c>
      <c r="G39" s="48" t="e">
        <f t="shared" si="3"/>
        <v>#DIV/0!</v>
      </c>
      <c r="H39" s="37">
        <f t="shared" ref="H39:T39" si="21">H38/H$33</f>
        <v>0.26075233743260534</v>
      </c>
      <c r="I39" s="37">
        <v>0</v>
      </c>
      <c r="J39" s="48" t="e">
        <f t="shared" si="4"/>
        <v>#DIV/0!</v>
      </c>
      <c r="K39" s="37" t="e">
        <f t="shared" si="21"/>
        <v>#DIV/0!</v>
      </c>
      <c r="L39" s="37">
        <v>1.5744529887821407E-2</v>
      </c>
      <c r="M39" s="48" t="e">
        <f t="shared" si="5"/>
        <v>#DIV/0!</v>
      </c>
      <c r="N39" s="37" t="e">
        <f t="shared" si="21"/>
        <v>#DIV/0!</v>
      </c>
      <c r="O39" s="37">
        <v>4.636341699862475E-2</v>
      </c>
      <c r="P39" s="48" t="e">
        <f t="shared" si="6"/>
        <v>#DIV/0!</v>
      </c>
      <c r="Q39" s="37">
        <f t="shared" si="21"/>
        <v>0.20795795899625932</v>
      </c>
      <c r="R39" s="37">
        <v>0.10699242875795209</v>
      </c>
      <c r="S39" s="48">
        <f t="shared" si="7"/>
        <v>0.94366985973110817</v>
      </c>
      <c r="T39" s="37" t="e">
        <f t="shared" si="21"/>
        <v>#DIV/0!</v>
      </c>
      <c r="U39" s="37">
        <v>3.0088588326179354E-2</v>
      </c>
      <c r="V39" s="48" t="e">
        <f t="shared" si="8"/>
        <v>#DIV/0!</v>
      </c>
      <c r="W39">
        <v>1</v>
      </c>
    </row>
    <row r="40" spans="1:23">
      <c r="A40" s="33" t="s">
        <v>95</v>
      </c>
      <c r="B40" s="36">
        <f>SUMIF(Summary!$C:$C,'Comparison Mgr''s Wisr '!B5,Summary!$U:$U)</f>
        <v>0</v>
      </c>
      <c r="C40" s="36">
        <v>250311.4</v>
      </c>
      <c r="D40" s="48">
        <f t="shared" si="2"/>
        <v>-1</v>
      </c>
      <c r="E40" s="36">
        <f>SUMIF(Summary!$C:$C,'Comparison Mgr''s Wisr '!E5,Summary!$U:$U)</f>
        <v>0</v>
      </c>
      <c r="F40" s="36">
        <v>180248</v>
      </c>
      <c r="G40" s="48">
        <f t="shared" si="3"/>
        <v>-1</v>
      </c>
      <c r="H40" s="36">
        <f>SUMIF(Summary!$C:$C,'Comparison Mgr''s Wisr '!H5,Summary!$U:$U)</f>
        <v>144000</v>
      </c>
      <c r="I40" s="36">
        <v>263085.64</v>
      </c>
      <c r="J40" s="48">
        <f t="shared" si="4"/>
        <v>-0.45264971512698304</v>
      </c>
      <c r="K40" s="36">
        <f>SUMIF(Summary!$C:$C,'Comparison Mgr''s Wisr '!K5,Summary!$U:$U)</f>
        <v>0</v>
      </c>
      <c r="L40" s="36">
        <v>208742.39999999999</v>
      </c>
      <c r="M40" s="48">
        <f t="shared" si="5"/>
        <v>-1</v>
      </c>
      <c r="N40" s="36">
        <f>SUMIF(Summary!$C:$C,'Comparison Mgr''s Wisr '!N5,Summary!$U:$U)</f>
        <v>0</v>
      </c>
      <c r="O40" s="36">
        <v>624580.69999999995</v>
      </c>
      <c r="P40" s="48">
        <f t="shared" si="6"/>
        <v>-1</v>
      </c>
      <c r="Q40" s="36">
        <f>SUMIF(Summary!$C:$C,'Comparison Mgr''s Wisr '!Q5,Summary!$U:$U)</f>
        <v>243000</v>
      </c>
      <c r="R40" s="36">
        <v>180000</v>
      </c>
      <c r="S40" s="48">
        <f t="shared" si="7"/>
        <v>0.35000000000000009</v>
      </c>
      <c r="T40" s="36">
        <f>SUMIF(Summary!$C:$C,'Comparison Mgr''s Wisr '!T5,Summary!$U:$U)</f>
        <v>0</v>
      </c>
      <c r="U40" s="36">
        <v>440200</v>
      </c>
      <c r="V40" s="48">
        <f t="shared" si="8"/>
        <v>-1</v>
      </c>
      <c r="W40">
        <v>1</v>
      </c>
    </row>
    <row r="41" spans="1:23" ht="15.75">
      <c r="A41" s="34" t="s">
        <v>33</v>
      </c>
      <c r="B41" s="37" t="e">
        <f>B40/B$33</f>
        <v>#DIV/0!</v>
      </c>
      <c r="C41" s="37">
        <v>0.10341227532165598</v>
      </c>
      <c r="D41" s="48" t="e">
        <f t="shared" si="2"/>
        <v>#DIV/0!</v>
      </c>
      <c r="E41" s="37" t="e">
        <f>E40/E$33</f>
        <v>#DIV/0!</v>
      </c>
      <c r="F41" s="37">
        <v>6.3317170502175377E-2</v>
      </c>
      <c r="G41" s="48" t="e">
        <f t="shared" si="3"/>
        <v>#DIV/0!</v>
      </c>
      <c r="H41" s="37">
        <f t="shared" ref="H41:T41" si="22">H40/H$33</f>
        <v>4.7394017095792121E-2</v>
      </c>
      <c r="I41" s="37">
        <v>0.13640825557750708</v>
      </c>
      <c r="J41" s="48">
        <f t="shared" si="4"/>
        <v>-0.65255756042666446</v>
      </c>
      <c r="K41" s="37" t="e">
        <f t="shared" si="22"/>
        <v>#DIV/0!</v>
      </c>
      <c r="L41" s="37">
        <v>0.13693962315231545</v>
      </c>
      <c r="M41" s="48" t="e">
        <f t="shared" si="5"/>
        <v>#DIV/0!</v>
      </c>
      <c r="N41" s="37" t="e">
        <f t="shared" si="22"/>
        <v>#DIV/0!</v>
      </c>
      <c r="O41" s="37">
        <v>0.15529619015361462</v>
      </c>
      <c r="P41" s="48" t="e">
        <f t="shared" si="6"/>
        <v>#DIV/0!</v>
      </c>
      <c r="Q41" s="37">
        <f t="shared" si="22"/>
        <v>6.9008878162567913E-2</v>
      </c>
      <c r="R41" s="37">
        <v>9.4497729030575947E-2</v>
      </c>
      <c r="S41" s="48">
        <f t="shared" si="7"/>
        <v>-0.26972977159864642</v>
      </c>
      <c r="T41" s="37" t="e">
        <f t="shared" si="22"/>
        <v>#DIV/0!</v>
      </c>
      <c r="U41" s="37">
        <v>0.22074994301973586</v>
      </c>
      <c r="V41" s="48" t="e">
        <f t="shared" si="8"/>
        <v>#DIV/0!</v>
      </c>
      <c r="W41">
        <v>1</v>
      </c>
    </row>
    <row r="42" spans="1:23">
      <c r="A42" s="33" t="s">
        <v>47</v>
      </c>
      <c r="B42" s="38">
        <f>SUMIF(Summary!$C:$C,'Comparison Mgr''s Wisr '!B5,Summary!$X:$X)</f>
        <v>0</v>
      </c>
      <c r="C42" s="38">
        <v>897664.02</v>
      </c>
      <c r="D42" s="48">
        <f t="shared" si="2"/>
        <v>-1</v>
      </c>
      <c r="E42" s="38">
        <f>SUMIF(Summary!$C:$C,'Comparison Mgr''s Wisr '!E5,Summary!$X:$X)</f>
        <v>0</v>
      </c>
      <c r="F42" s="38">
        <v>843493.89</v>
      </c>
      <c r="G42" s="48">
        <f t="shared" si="3"/>
        <v>-1</v>
      </c>
      <c r="H42" s="38">
        <f>SUMIF(Summary!$C:$C,'Comparison Mgr''s Wisr '!H5,Summary!$X:$X)</f>
        <v>1302324</v>
      </c>
      <c r="I42" s="38">
        <v>1146997.1800000002</v>
      </c>
      <c r="J42" s="48">
        <f t="shared" si="4"/>
        <v>0.13542040269009181</v>
      </c>
      <c r="K42" s="38">
        <f>SUMIF(Summary!$C:$C,'Comparison Mgr''s Wisr '!K5,Summary!$X:$X)</f>
        <v>0</v>
      </c>
      <c r="L42" s="38">
        <v>889596.54</v>
      </c>
      <c r="M42" s="48">
        <f t="shared" si="5"/>
        <v>-1</v>
      </c>
      <c r="N42" s="38">
        <f>SUMIF(Summary!$C:$C,'Comparison Mgr''s Wisr '!N5,Summary!$X:$X)</f>
        <v>0</v>
      </c>
      <c r="O42" s="38">
        <v>1476628.6896610169</v>
      </c>
      <c r="P42" s="48">
        <f t="shared" si="6"/>
        <v>-1</v>
      </c>
      <c r="Q42" s="38">
        <f>SUMIF(Summary!$C:$C,'Comparison Mgr''s Wisr '!Q5,Summary!$X:$X)</f>
        <v>1139911</v>
      </c>
      <c r="R42" s="38">
        <v>1395007.68</v>
      </c>
      <c r="S42" s="48">
        <f t="shared" si="7"/>
        <v>-0.18286399684910692</v>
      </c>
      <c r="T42" s="38">
        <f>SUMIF(Summary!$C:$C,'Comparison Mgr''s Wisr '!T5,Summary!$X:$X)</f>
        <v>0</v>
      </c>
      <c r="U42" s="38">
        <v>740344.69000000006</v>
      </c>
      <c r="V42" s="48">
        <f t="shared" si="8"/>
        <v>-1</v>
      </c>
      <c r="W42">
        <v>1</v>
      </c>
    </row>
    <row r="43" spans="1:23" ht="15.75">
      <c r="A43" s="34" t="s">
        <v>33</v>
      </c>
      <c r="B43" s="37" t="e">
        <f>B42/B$33</f>
        <v>#DIV/0!</v>
      </c>
      <c r="C43" s="37">
        <v>0.37085597692547961</v>
      </c>
      <c r="D43" s="48" t="e">
        <f t="shared" si="2"/>
        <v>#DIV/0!</v>
      </c>
      <c r="E43" s="37" t="e">
        <f>E42/E$33</f>
        <v>#DIV/0!</v>
      </c>
      <c r="F43" s="37">
        <v>0.29630091013865983</v>
      </c>
      <c r="G43" s="48" t="e">
        <f t="shared" si="3"/>
        <v>#DIV/0!</v>
      </c>
      <c r="H43" s="37">
        <f t="shared" ref="H43:T43" si="23">H42/H$33</f>
        <v>0.42862754111291929</v>
      </c>
      <c r="I43" s="37">
        <v>0.59471084957780251</v>
      </c>
      <c r="J43" s="48">
        <f t="shared" si="4"/>
        <v>-0.27926732559661416</v>
      </c>
      <c r="K43" s="37" t="e">
        <f t="shared" si="23"/>
        <v>#DIV/0!</v>
      </c>
      <c r="L43" s="37">
        <v>0.58359497133885463</v>
      </c>
      <c r="M43" s="48" t="e">
        <f t="shared" si="5"/>
        <v>#DIV/0!</v>
      </c>
      <c r="N43" s="37" t="e">
        <f t="shared" si="23"/>
        <v>#DIV/0!</v>
      </c>
      <c r="O43" s="37">
        <v>0.36715000923960683</v>
      </c>
      <c r="P43" s="48" t="e">
        <f t="shared" si="6"/>
        <v>#DIV/0!</v>
      </c>
      <c r="Q43" s="37">
        <f t="shared" si="23"/>
        <v>0.32372007948630022</v>
      </c>
      <c r="R43" s="37">
        <v>0.73236143189006886</v>
      </c>
      <c r="S43" s="48">
        <f t="shared" si="7"/>
        <v>-0.55797770692150239</v>
      </c>
      <c r="T43" s="37" t="e">
        <f t="shared" si="23"/>
        <v>#DIV/0!</v>
      </c>
      <c r="U43" s="37">
        <v>0.37126544328138122</v>
      </c>
      <c r="V43" s="48" t="e">
        <f t="shared" si="8"/>
        <v>#DIV/0!</v>
      </c>
      <c r="W43">
        <v>1</v>
      </c>
    </row>
    <row r="44" spans="1:23">
      <c r="W44">
        <v>1</v>
      </c>
    </row>
    <row r="45" spans="1:23">
      <c r="A45" s="15"/>
    </row>
    <row r="46" spans="1:23" ht="15.75">
      <c r="A46" s="65"/>
    </row>
    <row r="47" spans="1:23" ht="15.75">
      <c r="A47" s="62" t="s">
        <v>48</v>
      </c>
      <c r="B47" s="42">
        <f>B48+B50+B52+B56+B54</f>
        <v>0</v>
      </c>
      <c r="C47" s="42">
        <v>1043040.6779661018</v>
      </c>
      <c r="D47" s="48">
        <f t="shared" si="2"/>
        <v>-1</v>
      </c>
      <c r="E47" s="42">
        <f t="shared" ref="E47:T47" si="24">E48+E50+E52+E56+E54</f>
        <v>0</v>
      </c>
      <c r="F47" s="42">
        <v>1004911.8644067796</v>
      </c>
      <c r="G47" s="48">
        <f t="shared" si="3"/>
        <v>-1</v>
      </c>
      <c r="H47" s="42">
        <f t="shared" si="24"/>
        <v>1526964</v>
      </c>
      <c r="I47" s="42">
        <v>1250900.8474576271</v>
      </c>
      <c r="J47" s="48">
        <f t="shared" si="4"/>
        <v>0.220691474550883</v>
      </c>
      <c r="K47" s="42">
        <f t="shared" si="24"/>
        <v>0</v>
      </c>
      <c r="L47" s="42">
        <v>928053.3898305085</v>
      </c>
      <c r="M47" s="48">
        <f t="shared" si="5"/>
        <v>-1</v>
      </c>
      <c r="N47" s="42">
        <f t="shared" si="24"/>
        <v>0</v>
      </c>
      <c r="O47" s="42">
        <v>1618022.881355932</v>
      </c>
      <c r="P47" s="48">
        <f t="shared" si="6"/>
        <v>-1</v>
      </c>
      <c r="Q47" s="42">
        <f t="shared" si="24"/>
        <v>1403073</v>
      </c>
      <c r="R47" s="42">
        <v>1429358.4745762711</v>
      </c>
      <c r="S47" s="48">
        <f t="shared" si="7"/>
        <v>-1.838970072504964E-2</v>
      </c>
      <c r="T47" s="42">
        <f t="shared" si="24"/>
        <v>0</v>
      </c>
      <c r="U47" s="42">
        <v>934629.6610169491</v>
      </c>
      <c r="V47" s="48">
        <f t="shared" si="8"/>
        <v>-1</v>
      </c>
      <c r="W47">
        <v>1</v>
      </c>
    </row>
    <row r="48" spans="1:23">
      <c r="A48" s="45" t="s">
        <v>49</v>
      </c>
      <c r="B48" s="47">
        <v>0</v>
      </c>
      <c r="C48" s="47">
        <v>0</v>
      </c>
      <c r="D48" s="48" t="e">
        <f t="shared" si="2"/>
        <v>#DIV/0!</v>
      </c>
      <c r="E48" s="47">
        <v>0</v>
      </c>
      <c r="F48" s="47">
        <v>0</v>
      </c>
      <c r="G48" s="48" t="e">
        <f t="shared" si="3"/>
        <v>#DIV/0!</v>
      </c>
      <c r="H48" s="47">
        <v>0</v>
      </c>
      <c r="I48" s="47">
        <v>0</v>
      </c>
      <c r="J48" s="48" t="e">
        <f t="shared" si="4"/>
        <v>#DIV/0!</v>
      </c>
      <c r="K48" s="47">
        <v>0</v>
      </c>
      <c r="L48" s="47">
        <v>0</v>
      </c>
      <c r="M48" s="48" t="e">
        <f t="shared" si="5"/>
        <v>#DIV/0!</v>
      </c>
      <c r="N48" s="47">
        <v>0</v>
      </c>
      <c r="O48" s="47">
        <v>0</v>
      </c>
      <c r="P48" s="48" t="e">
        <f t="shared" si="6"/>
        <v>#DIV/0!</v>
      </c>
      <c r="Q48" s="47">
        <v>0</v>
      </c>
      <c r="R48" s="47">
        <v>0</v>
      </c>
      <c r="S48" s="48" t="e">
        <f t="shared" si="7"/>
        <v>#DIV/0!</v>
      </c>
      <c r="T48" s="47">
        <v>0</v>
      </c>
      <c r="U48" s="47">
        <v>0</v>
      </c>
      <c r="V48" s="48" t="e">
        <f t="shared" si="8"/>
        <v>#DIV/0!</v>
      </c>
      <c r="W48">
        <v>1</v>
      </c>
    </row>
    <row r="49" spans="1:23" ht="15.75">
      <c r="A49" s="50" t="s">
        <v>33</v>
      </c>
      <c r="B49" s="48" t="e">
        <f>B48/B$47</f>
        <v>#DIV/0!</v>
      </c>
      <c r="C49" s="48">
        <v>0</v>
      </c>
      <c r="D49" s="48" t="e">
        <f t="shared" si="2"/>
        <v>#DIV/0!</v>
      </c>
      <c r="E49" s="48" t="e">
        <f>E48/E$47</f>
        <v>#DIV/0!</v>
      </c>
      <c r="F49" s="48">
        <v>0</v>
      </c>
      <c r="G49" s="48" t="e">
        <f t="shared" si="3"/>
        <v>#DIV/0!</v>
      </c>
      <c r="H49" s="48">
        <f t="shared" ref="H49:T49" si="25">H48/H$47</f>
        <v>0</v>
      </c>
      <c r="I49" s="48">
        <v>0</v>
      </c>
      <c r="J49" s="48" t="e">
        <f t="shared" si="4"/>
        <v>#DIV/0!</v>
      </c>
      <c r="K49" s="48" t="e">
        <f t="shared" si="25"/>
        <v>#DIV/0!</v>
      </c>
      <c r="L49" s="48">
        <v>0</v>
      </c>
      <c r="M49" s="48" t="e">
        <f t="shared" si="5"/>
        <v>#DIV/0!</v>
      </c>
      <c r="N49" s="48" t="e">
        <f t="shared" si="25"/>
        <v>#DIV/0!</v>
      </c>
      <c r="O49" s="48">
        <v>0</v>
      </c>
      <c r="P49" s="48" t="e">
        <f t="shared" si="6"/>
        <v>#DIV/0!</v>
      </c>
      <c r="Q49" s="48">
        <f t="shared" si="25"/>
        <v>0</v>
      </c>
      <c r="R49" s="48">
        <v>0</v>
      </c>
      <c r="S49" s="48" t="e">
        <f t="shared" si="7"/>
        <v>#DIV/0!</v>
      </c>
      <c r="T49" s="48" t="e">
        <f t="shared" si="25"/>
        <v>#DIV/0!</v>
      </c>
      <c r="U49" s="48">
        <v>0</v>
      </c>
      <c r="V49" s="48" t="e">
        <f t="shared" si="8"/>
        <v>#DIV/0!</v>
      </c>
      <c r="W49">
        <v>1</v>
      </c>
    </row>
    <row r="50" spans="1:23">
      <c r="A50" s="45" t="s">
        <v>50</v>
      </c>
      <c r="B50" s="47">
        <f>SUMIF(Summary!$C:$C,'Comparison Mgr''s Wisr '!B5,Summary!$P:$P)</f>
        <v>0</v>
      </c>
      <c r="C50" s="47">
        <v>100238.13559322036</v>
      </c>
      <c r="D50" s="48">
        <f t="shared" si="2"/>
        <v>-1</v>
      </c>
      <c r="E50" s="47">
        <f>SUMIF(Summary!$C:$C,'Comparison Mgr''s Wisr '!E5,Summary!$P:$P)</f>
        <v>0</v>
      </c>
      <c r="F50" s="47">
        <v>144920.33898305087</v>
      </c>
      <c r="G50" s="48">
        <f t="shared" si="3"/>
        <v>-1</v>
      </c>
      <c r="H50" s="47">
        <f>SUMIF(Summary!$C:$C,'Comparison Mgr''s Wisr '!H5,Summary!$P:$P)</f>
        <v>68640</v>
      </c>
      <c r="I50" s="47">
        <v>46115.254237288136</v>
      </c>
      <c r="J50" s="48">
        <f t="shared" si="4"/>
        <v>0.48844457512496331</v>
      </c>
      <c r="K50" s="47">
        <f>SUMIF(Summary!$C:$C,'Comparison Mgr''s Wisr '!K5,Summary!$P:$P)</f>
        <v>0</v>
      </c>
      <c r="L50" s="47">
        <v>33703.389830508473</v>
      </c>
      <c r="M50" s="48">
        <f t="shared" si="5"/>
        <v>-1</v>
      </c>
      <c r="N50" s="47">
        <f>SUMIF(Summary!$C:$C,'Comparison Mgr''s Wisr '!N5,Summary!$P:$P)</f>
        <v>0</v>
      </c>
      <c r="O50" s="47">
        <v>140719.49152542371</v>
      </c>
      <c r="P50" s="48">
        <f t="shared" si="6"/>
        <v>-1</v>
      </c>
      <c r="Q50" s="47">
        <f>SUMIF(Summary!$C:$C,'Comparison Mgr''s Wisr '!Q5,Summary!$P:$P)</f>
        <v>118109</v>
      </c>
      <c r="R50" s="47">
        <v>10500</v>
      </c>
      <c r="S50" s="48">
        <f t="shared" si="7"/>
        <v>10.24847619047619</v>
      </c>
      <c r="T50" s="47">
        <f>SUMIF(Summary!$C:$C,'Comparison Mgr''s Wisr '!T5,Summary!$P:$P)</f>
        <v>0</v>
      </c>
      <c r="U50" s="47">
        <v>64648.305084745763</v>
      </c>
      <c r="V50" s="48">
        <f t="shared" si="8"/>
        <v>-1</v>
      </c>
      <c r="W50">
        <v>1</v>
      </c>
    </row>
    <row r="51" spans="1:23" ht="15.75">
      <c r="A51" s="50" t="s">
        <v>33</v>
      </c>
      <c r="B51" s="48" t="e">
        <f>B50/B$47</f>
        <v>#DIV/0!</v>
      </c>
      <c r="C51" s="48">
        <v>9.6101846946834074E-2</v>
      </c>
      <c r="D51" s="48" t="e">
        <f t="shared" si="2"/>
        <v>#DIV/0!</v>
      </c>
      <c r="E51" s="48" t="e">
        <f>E50/E$47</f>
        <v>#DIV/0!</v>
      </c>
      <c r="F51" s="48">
        <v>0.14421198924604234</v>
      </c>
      <c r="G51" s="48" t="e">
        <f t="shared" si="3"/>
        <v>#DIV/0!</v>
      </c>
      <c r="H51" s="48">
        <f t="shared" ref="H51:T51" si="26">H50/H$47</f>
        <v>4.4951943857222565E-2</v>
      </c>
      <c r="I51" s="48">
        <v>3.6865635138879575E-2</v>
      </c>
      <c r="J51" s="48">
        <f t="shared" si="4"/>
        <v>0.21934543343361335</v>
      </c>
      <c r="K51" s="48" t="e">
        <f t="shared" si="26"/>
        <v>#DIV/0!</v>
      </c>
      <c r="L51" s="48">
        <v>3.6316218657057829E-2</v>
      </c>
      <c r="M51" s="48" t="e">
        <f t="shared" si="5"/>
        <v>#DIV/0!</v>
      </c>
      <c r="N51" s="48" t="e">
        <f t="shared" si="26"/>
        <v>#DIV/0!</v>
      </c>
      <c r="O51" s="48">
        <v>8.6970025669537057E-2</v>
      </c>
      <c r="P51" s="48" t="e">
        <f t="shared" si="6"/>
        <v>#DIV/0!</v>
      </c>
      <c r="Q51" s="48">
        <f t="shared" si="26"/>
        <v>8.4178798964843593E-2</v>
      </c>
      <c r="R51" s="48">
        <v>7.3459528779949287E-3</v>
      </c>
      <c r="S51" s="48">
        <f t="shared" si="7"/>
        <v>10.459207588576326</v>
      </c>
      <c r="T51" s="48" t="e">
        <f t="shared" si="26"/>
        <v>#DIV/0!</v>
      </c>
      <c r="U51" s="48">
        <v>6.9169969434100156E-2</v>
      </c>
      <c r="V51" s="48" t="e">
        <f t="shared" si="8"/>
        <v>#DIV/0!</v>
      </c>
      <c r="W51">
        <v>1</v>
      </c>
    </row>
    <row r="52" spans="1:23">
      <c r="A52" s="45" t="s">
        <v>51</v>
      </c>
      <c r="B52" s="47">
        <f>SUMIF(Summary!$C:$C,'Comparison Mgr''s Wisr '!B5,Summary!$S:$S)</f>
        <v>0</v>
      </c>
      <c r="C52" s="47">
        <v>14000</v>
      </c>
      <c r="D52" s="48">
        <f t="shared" si="2"/>
        <v>-1</v>
      </c>
      <c r="E52" s="47">
        <f>SUMIF(Summary!$C:$C,'Comparison Mgr''s Wisr '!E5,Summary!$S:$S)</f>
        <v>0</v>
      </c>
      <c r="F52" s="47">
        <v>44301.694915254237</v>
      </c>
      <c r="G52" s="48">
        <f t="shared" si="3"/>
        <v>-1</v>
      </c>
      <c r="H52" s="47">
        <f>SUMIF(Summary!$C:$C,'Comparison Mgr''s Wisr '!H5,Summary!$S:$S)</f>
        <v>132000</v>
      </c>
      <c r="I52" s="47">
        <v>0</v>
      </c>
      <c r="J52" s="48" t="e">
        <f t="shared" si="4"/>
        <v>#DIV/0!</v>
      </c>
      <c r="K52" s="47">
        <f>SUMIF(Summary!$C:$C,'Comparison Mgr''s Wisr '!K5,Summary!$S:$S)</f>
        <v>0</v>
      </c>
      <c r="L52" s="47">
        <v>2542.3728813559323</v>
      </c>
      <c r="M52" s="48">
        <f t="shared" si="5"/>
        <v>-1</v>
      </c>
      <c r="N52" s="47">
        <f>SUMIF(Summary!$C:$C,'Comparison Mgr''s Wisr '!N5,Summary!$S:$S)</f>
        <v>0</v>
      </c>
      <c r="O52" s="47">
        <v>39369.491525423728</v>
      </c>
      <c r="P52" s="48">
        <f t="shared" si="6"/>
        <v>-1</v>
      </c>
      <c r="Q52" s="47">
        <f>SUMIF(Summary!$C:$C,'Comparison Mgr''s Wisr '!Q5,Summary!$S:$S)</f>
        <v>122053</v>
      </c>
      <c r="R52" s="47">
        <v>36885.593220338982</v>
      </c>
      <c r="S52" s="48">
        <f t="shared" si="7"/>
        <v>2.3089612866168872</v>
      </c>
      <c r="T52" s="47">
        <f>SUMIF(Summary!$C:$C,'Comparison Mgr''s Wisr '!T5,Summary!$S:$S)</f>
        <v>0</v>
      </c>
      <c r="U52" s="47">
        <v>9000</v>
      </c>
      <c r="V52" s="48">
        <f t="shared" si="8"/>
        <v>-1</v>
      </c>
      <c r="W52">
        <v>1</v>
      </c>
    </row>
    <row r="53" spans="1:23" ht="15.75">
      <c r="A53" s="50" t="s">
        <v>33</v>
      </c>
      <c r="B53" s="48" t="e">
        <f>B52/B$47</f>
        <v>#DIV/0!</v>
      </c>
      <c r="C53" s="48">
        <v>1.3422295309996521E-2</v>
      </c>
      <c r="D53" s="48" t="e">
        <f t="shared" si="2"/>
        <v>#DIV/0!</v>
      </c>
      <c r="E53" s="48" t="e">
        <f>E52/E$47</f>
        <v>#DIV/0!</v>
      </c>
      <c r="F53" s="48">
        <v>4.4085154613441098E-2</v>
      </c>
      <c r="G53" s="48" t="e">
        <f t="shared" si="3"/>
        <v>#DIV/0!</v>
      </c>
      <c r="H53" s="48">
        <f t="shared" ref="H53:T53" si="27">H52/H$47</f>
        <v>8.6446045879274167E-2</v>
      </c>
      <c r="I53" s="48">
        <v>0</v>
      </c>
      <c r="J53" s="48" t="e">
        <f t="shared" si="4"/>
        <v>#DIV/0!</v>
      </c>
      <c r="K53" s="48" t="e">
        <f t="shared" si="27"/>
        <v>#DIV/0!</v>
      </c>
      <c r="L53" s="48">
        <v>2.7394683422472589E-3</v>
      </c>
      <c r="M53" s="48" t="e">
        <f t="shared" si="5"/>
        <v>#DIV/0!</v>
      </c>
      <c r="N53" s="48" t="e">
        <f t="shared" si="27"/>
        <v>#DIV/0!</v>
      </c>
      <c r="O53" s="48">
        <v>2.4331850914513269E-2</v>
      </c>
      <c r="P53" s="48" t="e">
        <f t="shared" si="6"/>
        <v>#DIV/0!</v>
      </c>
      <c r="Q53" s="48">
        <f t="shared" si="27"/>
        <v>8.6989771736752111E-2</v>
      </c>
      <c r="R53" s="48">
        <v>2.5805698064142797E-2</v>
      </c>
      <c r="S53" s="48">
        <f t="shared" si="7"/>
        <v>2.3709520866488405</v>
      </c>
      <c r="T53" s="48" t="e">
        <f t="shared" si="27"/>
        <v>#DIV/0!</v>
      </c>
      <c r="U53" s="48">
        <v>9.6294825377222747E-3</v>
      </c>
      <c r="V53" s="48" t="e">
        <f t="shared" si="8"/>
        <v>#DIV/0!</v>
      </c>
      <c r="W53">
        <v>1</v>
      </c>
    </row>
    <row r="54" spans="1:23">
      <c r="A54" s="45" t="s">
        <v>96</v>
      </c>
      <c r="B54" s="47">
        <f>SUMIF(Summary!$C:$C,'Comparison Mgr''s Wisr '!B5,Summary!$V:$V)</f>
        <v>0</v>
      </c>
      <c r="C54" s="47">
        <v>69601.694915254237</v>
      </c>
      <c r="D54" s="48">
        <f t="shared" si="2"/>
        <v>-1</v>
      </c>
      <c r="E54" s="47">
        <f>SUMIF(Summary!$C:$C,'Comparison Mgr''s Wisr '!E5,Summary!$V:$V)</f>
        <v>0</v>
      </c>
      <c r="F54" s="47">
        <v>50084.745762711864</v>
      </c>
      <c r="G54" s="48">
        <f t="shared" si="3"/>
        <v>-1</v>
      </c>
      <c r="H54" s="47">
        <f>SUMIF(Summary!$C:$C,'Comparison Mgr''s Wisr '!H5,Summary!$V:$V)</f>
        <v>24000</v>
      </c>
      <c r="I54" s="47">
        <v>87822.03389830509</v>
      </c>
      <c r="J54" s="48">
        <f t="shared" si="4"/>
        <v>-0.72672006175817816</v>
      </c>
      <c r="K54" s="47">
        <f>SUMIF(Summary!$C:$C,'Comparison Mgr''s Wisr '!K5,Summary!$V:$V)</f>
        <v>0</v>
      </c>
      <c r="L54" s="47">
        <v>55297.457627118645</v>
      </c>
      <c r="M54" s="48">
        <f t="shared" si="5"/>
        <v>-1</v>
      </c>
      <c r="N54" s="47">
        <f>SUMIF(Summary!$C:$C,'Comparison Mgr''s Wisr '!N5,Summary!$V:$V)</f>
        <v>0</v>
      </c>
      <c r="O54" s="47">
        <v>173269.49152542374</v>
      </c>
      <c r="P54" s="48">
        <f t="shared" si="6"/>
        <v>-1</v>
      </c>
      <c r="Q54" s="47">
        <f>SUMIF(Summary!$C:$C,'Comparison Mgr''s Wisr '!Q5,Summary!$V:$V)</f>
        <v>23000</v>
      </c>
      <c r="R54" s="47">
        <v>52627.118644067799</v>
      </c>
      <c r="S54" s="48">
        <f t="shared" si="7"/>
        <v>-0.562962962962963</v>
      </c>
      <c r="T54" s="47">
        <f>SUMIF(Summary!$C:$C,'Comparison Mgr''s Wisr '!T5,Summary!$V:$V)</f>
        <v>0</v>
      </c>
      <c r="U54" s="47">
        <v>134200</v>
      </c>
      <c r="V54" s="48">
        <f t="shared" si="8"/>
        <v>-1</v>
      </c>
      <c r="W54">
        <v>1</v>
      </c>
    </row>
    <row r="55" spans="1:23" ht="15.75">
      <c r="A55" s="50" t="s">
        <v>33</v>
      </c>
      <c r="B55" s="48" t="e">
        <f>B54/B$47</f>
        <v>#DIV/0!</v>
      </c>
      <c r="C55" s="48">
        <v>6.6729607373487543E-2</v>
      </c>
      <c r="D55" s="48" t="e">
        <f t="shared" si="2"/>
        <v>#DIV/0!</v>
      </c>
      <c r="E55" s="48" t="e">
        <f>E54/E$47</f>
        <v>#DIV/0!</v>
      </c>
      <c r="F55" s="48">
        <v>4.9839938741571062E-2</v>
      </c>
      <c r="G55" s="48" t="e">
        <f t="shared" si="3"/>
        <v>#DIV/0!</v>
      </c>
      <c r="H55" s="48">
        <f t="shared" ref="H55:T55" si="28">H54/H$47</f>
        <v>1.5717462887140758E-2</v>
      </c>
      <c r="I55" s="48">
        <v>7.0207030458727046E-2</v>
      </c>
      <c r="J55" s="48">
        <f t="shared" si="4"/>
        <v>-0.776126937937068</v>
      </c>
      <c r="K55" s="48" t="e">
        <f t="shared" si="28"/>
        <v>#DIV/0!</v>
      </c>
      <c r="L55" s="48">
        <v>5.9584349599991961E-2</v>
      </c>
      <c r="M55" s="48" t="e">
        <f t="shared" si="5"/>
        <v>#DIV/0!</v>
      </c>
      <c r="N55" s="48" t="e">
        <f t="shared" si="28"/>
        <v>#DIV/0!</v>
      </c>
      <c r="O55" s="48">
        <v>0.10708717010245296</v>
      </c>
      <c r="P55" s="48" t="e">
        <f t="shared" si="6"/>
        <v>#DIV/0!</v>
      </c>
      <c r="Q55" s="48">
        <f t="shared" si="28"/>
        <v>1.6392589694192675E-2</v>
      </c>
      <c r="R55" s="48">
        <v>3.6818698444187656E-2</v>
      </c>
      <c r="S55" s="48">
        <f t="shared" si="7"/>
        <v>-0.5547754161097872</v>
      </c>
      <c r="T55" s="48" t="e">
        <f t="shared" si="28"/>
        <v>#DIV/0!</v>
      </c>
      <c r="U55" s="48">
        <v>0.14358628406248103</v>
      </c>
      <c r="V55" s="48" t="e">
        <f t="shared" si="8"/>
        <v>#DIV/0!</v>
      </c>
      <c r="W55">
        <v>1</v>
      </c>
    </row>
    <row r="56" spans="1:23">
      <c r="A56" s="45" t="s">
        <v>52</v>
      </c>
      <c r="B56" s="49">
        <f>SUMIF(Summary!$C:$C,'Comparison Mgr''s Wisr '!B5,Summary!$Y:$Y)</f>
        <v>0</v>
      </c>
      <c r="C56" s="49">
        <v>859200.84745762718</v>
      </c>
      <c r="D56" s="48">
        <f t="shared" si="2"/>
        <v>-1</v>
      </c>
      <c r="E56" s="49">
        <f>SUMIF(Summary!$C:$C,'Comparison Mgr''s Wisr '!E5,Summary!$Y:$Y)</f>
        <v>0</v>
      </c>
      <c r="F56" s="49">
        <v>765605.08474576275</v>
      </c>
      <c r="G56" s="48">
        <f t="shared" si="3"/>
        <v>-1</v>
      </c>
      <c r="H56" s="49">
        <f>SUMIF(Summary!$C:$C,'Comparison Mgr''s Wisr '!H5,Summary!$Y:$Y)</f>
        <v>1302324</v>
      </c>
      <c r="I56" s="49">
        <v>1116963.5593220338</v>
      </c>
      <c r="J56" s="48">
        <f t="shared" si="4"/>
        <v>0.16595030261369925</v>
      </c>
      <c r="K56" s="49">
        <f>SUMIF(Summary!$C:$C,'Comparison Mgr''s Wisr '!K5,Summary!$Y:$Y)</f>
        <v>0</v>
      </c>
      <c r="L56" s="49">
        <v>836510.16949152539</v>
      </c>
      <c r="M56" s="48">
        <f t="shared" si="5"/>
        <v>-1</v>
      </c>
      <c r="N56" s="49">
        <f>SUMIF(Summary!$C:$C,'Comparison Mgr''s Wisr '!N5,Summary!$Y:$Y)</f>
        <v>0</v>
      </c>
      <c r="O56" s="49">
        <v>1264664.4067796608</v>
      </c>
      <c r="P56" s="48">
        <f t="shared" si="6"/>
        <v>-1</v>
      </c>
      <c r="Q56" s="49">
        <f>SUMIF(Summary!$C:$C,'Comparison Mgr''s Wisr '!Q5,Summary!$Y:$Y)</f>
        <v>1139911</v>
      </c>
      <c r="R56" s="49">
        <v>1329345.7627118644</v>
      </c>
      <c r="S56" s="48">
        <f t="shared" si="7"/>
        <v>-0.14250225037421238</v>
      </c>
      <c r="T56" s="49">
        <f>SUMIF(Summary!$C:$C,'Comparison Mgr''s Wisr '!T5,Summary!$Y:$Y)</f>
        <v>0</v>
      </c>
      <c r="U56" s="49">
        <v>726781.35593220335</v>
      </c>
      <c r="V56" s="48">
        <f t="shared" si="8"/>
        <v>-1</v>
      </c>
      <c r="W56">
        <v>1</v>
      </c>
    </row>
    <row r="57" spans="1:23" ht="15.75">
      <c r="A57" s="50" t="s">
        <v>33</v>
      </c>
      <c r="B57" s="48" t="e">
        <f>B56/B$47</f>
        <v>#DIV/0!</v>
      </c>
      <c r="C57" s="48">
        <v>0.82374625036968185</v>
      </c>
      <c r="D57" s="48" t="e">
        <f t="shared" si="2"/>
        <v>#DIV/0!</v>
      </c>
      <c r="E57" s="48" t="e">
        <f>E56/E$47</f>
        <v>#DIV/0!</v>
      </c>
      <c r="F57" s="48">
        <v>0.76186291739894563</v>
      </c>
      <c r="G57" s="48" t="e">
        <f t="shared" si="3"/>
        <v>#DIV/0!</v>
      </c>
      <c r="H57" s="48">
        <f t="shared" ref="H57:T57" si="29">H56/H$47</f>
        <v>0.85288454737636255</v>
      </c>
      <c r="I57" s="48">
        <v>0.89292733440239336</v>
      </c>
      <c r="J57" s="48">
        <f t="shared" si="4"/>
        <v>-4.4844396048005497E-2</v>
      </c>
      <c r="K57" s="48" t="e">
        <f t="shared" si="29"/>
        <v>#DIV/0!</v>
      </c>
      <c r="L57" s="48">
        <v>0.9013599634007029</v>
      </c>
      <c r="M57" s="48" t="e">
        <f t="shared" si="5"/>
        <v>#DIV/0!</v>
      </c>
      <c r="N57" s="48" t="e">
        <f t="shared" si="29"/>
        <v>#DIV/0!</v>
      </c>
      <c r="O57" s="48">
        <v>0.78161095331349673</v>
      </c>
      <c r="P57" s="48" t="e">
        <f t="shared" si="6"/>
        <v>#DIV/0!</v>
      </c>
      <c r="Q57" s="48">
        <f t="shared" si="29"/>
        <v>0.81243883960421159</v>
      </c>
      <c r="R57" s="48">
        <v>0.93002965061367471</v>
      </c>
      <c r="S57" s="48">
        <f t="shared" si="7"/>
        <v>-0.12643770113336872</v>
      </c>
      <c r="T57" s="48" t="e">
        <f t="shared" si="29"/>
        <v>#DIV/0!</v>
      </c>
      <c r="U57" s="48">
        <v>0.77761426396569655</v>
      </c>
      <c r="V57" s="48" t="e">
        <f t="shared" si="8"/>
        <v>#DIV/0!</v>
      </c>
      <c r="W57">
        <v>1</v>
      </c>
    </row>
    <row r="58" spans="1:23" ht="15.75">
      <c r="A58" s="66"/>
      <c r="W58">
        <v>1</v>
      </c>
    </row>
    <row r="59" spans="1:23" ht="15.75">
      <c r="A59" s="62" t="s">
        <v>53</v>
      </c>
      <c r="B59" s="42">
        <f>B60+B62+B64+B68+B66</f>
        <v>0</v>
      </c>
      <c r="C59" s="42">
        <v>98</v>
      </c>
      <c r="D59" s="48">
        <f t="shared" si="2"/>
        <v>-1</v>
      </c>
      <c r="E59" s="42">
        <f t="shared" ref="E59:T59" si="30">E60+E62+E64+E68+E66</f>
        <v>0</v>
      </c>
      <c r="F59" s="42">
        <v>110</v>
      </c>
      <c r="G59" s="48">
        <f t="shared" si="3"/>
        <v>-1</v>
      </c>
      <c r="H59" s="42">
        <f t="shared" si="30"/>
        <v>84.5</v>
      </c>
      <c r="I59" s="42">
        <v>114.5</v>
      </c>
      <c r="J59" s="48">
        <f t="shared" si="4"/>
        <v>-0.26200873362445409</v>
      </c>
      <c r="K59" s="42">
        <f t="shared" si="30"/>
        <v>0</v>
      </c>
      <c r="L59" s="42">
        <v>90</v>
      </c>
      <c r="M59" s="48">
        <f t="shared" si="5"/>
        <v>-1</v>
      </c>
      <c r="N59" s="42">
        <f t="shared" si="30"/>
        <v>0</v>
      </c>
      <c r="O59" s="42">
        <v>170</v>
      </c>
      <c r="P59" s="48">
        <f t="shared" si="6"/>
        <v>-1</v>
      </c>
      <c r="Q59" s="42">
        <f t="shared" si="30"/>
        <v>115</v>
      </c>
      <c r="R59" s="42">
        <v>118</v>
      </c>
      <c r="S59" s="48">
        <f t="shared" si="7"/>
        <v>-2.5423728813559365E-2</v>
      </c>
      <c r="T59" s="42">
        <f t="shared" si="30"/>
        <v>0</v>
      </c>
      <c r="U59" s="42">
        <v>115.5</v>
      </c>
      <c r="V59" s="48">
        <f t="shared" si="8"/>
        <v>-1</v>
      </c>
      <c r="W59">
        <v>1</v>
      </c>
    </row>
    <row r="60" spans="1:23">
      <c r="A60" s="45" t="s">
        <v>54</v>
      </c>
      <c r="B60" s="47">
        <f>SUMIF(Summary!$C:$C,'Comparison Mgr''s Wisr '!B5,Summary!$N:$N)</f>
        <v>0</v>
      </c>
      <c r="C60" s="47">
        <v>0</v>
      </c>
      <c r="D60" s="48" t="e">
        <f t="shared" si="2"/>
        <v>#DIV/0!</v>
      </c>
      <c r="E60" s="47">
        <f>SUMIF(Summary!$C:$C,'Comparison Mgr''s Wisr '!E5,Summary!$N:$N)</f>
        <v>0</v>
      </c>
      <c r="F60" s="47">
        <v>0</v>
      </c>
      <c r="G60" s="48" t="e">
        <f t="shared" si="3"/>
        <v>#DIV/0!</v>
      </c>
      <c r="H60" s="47">
        <f>SUMIF(Summary!$C:$C,'Comparison Mgr''s Wisr '!H5,Summary!$N:$N)</f>
        <v>0</v>
      </c>
      <c r="I60" s="47">
        <v>0</v>
      </c>
      <c r="J60" s="48" t="e">
        <f t="shared" si="4"/>
        <v>#DIV/0!</v>
      </c>
      <c r="K60" s="47">
        <f>SUMIF(Summary!$C:$C,'Comparison Mgr''s Wisr '!K5,Summary!$N:$N)</f>
        <v>0</v>
      </c>
      <c r="L60" s="47">
        <v>0</v>
      </c>
      <c r="M60" s="48" t="e">
        <f t="shared" si="5"/>
        <v>#DIV/0!</v>
      </c>
      <c r="N60" s="47">
        <f>SUMIF(Summary!$C:$C,'Comparison Mgr''s Wisr '!N5,Summary!$N:$N)</f>
        <v>0</v>
      </c>
      <c r="O60" s="47">
        <v>0</v>
      </c>
      <c r="P60" s="48" t="e">
        <f t="shared" si="6"/>
        <v>#DIV/0!</v>
      </c>
      <c r="Q60" s="47">
        <f>SUMIF(Summary!$C:$C,'Comparison Mgr''s Wisr '!Q5,Summary!$N:$N)</f>
        <v>0</v>
      </c>
      <c r="R60" s="47">
        <v>0</v>
      </c>
      <c r="S60" s="48" t="e">
        <f t="shared" si="7"/>
        <v>#DIV/0!</v>
      </c>
      <c r="T60" s="47">
        <f>SUMIF(Summary!$C:$C,'Comparison Mgr''s Wisr '!T5,Summary!$N:$N)</f>
        <v>0</v>
      </c>
      <c r="U60" s="47">
        <v>0</v>
      </c>
      <c r="V60" s="48" t="e">
        <f t="shared" si="8"/>
        <v>#DIV/0!</v>
      </c>
      <c r="W60">
        <v>1</v>
      </c>
    </row>
    <row r="61" spans="1:23">
      <c r="A61" s="45" t="s">
        <v>33</v>
      </c>
      <c r="B61" s="48" t="e">
        <f>B60/B$59</f>
        <v>#DIV/0!</v>
      </c>
      <c r="C61" s="48">
        <v>0</v>
      </c>
      <c r="D61" s="48" t="e">
        <f t="shared" si="2"/>
        <v>#DIV/0!</v>
      </c>
      <c r="E61" s="48" t="e">
        <f>E60/E$59</f>
        <v>#DIV/0!</v>
      </c>
      <c r="F61" s="48">
        <v>0</v>
      </c>
      <c r="G61" s="48" t="e">
        <f t="shared" si="3"/>
        <v>#DIV/0!</v>
      </c>
      <c r="H61" s="48">
        <f t="shared" ref="H61:T61" si="31">H60/H$59</f>
        <v>0</v>
      </c>
      <c r="I61" s="48">
        <v>0</v>
      </c>
      <c r="J61" s="48" t="e">
        <f t="shared" si="4"/>
        <v>#DIV/0!</v>
      </c>
      <c r="K61" s="48" t="e">
        <f t="shared" si="31"/>
        <v>#DIV/0!</v>
      </c>
      <c r="L61" s="48">
        <v>0</v>
      </c>
      <c r="M61" s="48" t="e">
        <f t="shared" si="5"/>
        <v>#DIV/0!</v>
      </c>
      <c r="N61" s="48" t="e">
        <f t="shared" si="31"/>
        <v>#DIV/0!</v>
      </c>
      <c r="O61" s="48">
        <v>0</v>
      </c>
      <c r="P61" s="48" t="e">
        <f t="shared" si="6"/>
        <v>#DIV/0!</v>
      </c>
      <c r="Q61" s="48">
        <f t="shared" si="31"/>
        <v>0</v>
      </c>
      <c r="R61" s="48">
        <v>0</v>
      </c>
      <c r="S61" s="48" t="e">
        <f t="shared" si="7"/>
        <v>#DIV/0!</v>
      </c>
      <c r="T61" s="48" t="e">
        <f t="shared" si="31"/>
        <v>#DIV/0!</v>
      </c>
      <c r="U61" s="48">
        <v>0</v>
      </c>
      <c r="V61" s="48" t="e">
        <f t="shared" si="8"/>
        <v>#DIV/0!</v>
      </c>
      <c r="W61">
        <v>1</v>
      </c>
    </row>
    <row r="62" spans="1:23">
      <c r="A62" s="45" t="s">
        <v>55</v>
      </c>
      <c r="B62" s="47">
        <f>SUMIF(Summary!$C:$C,'Comparison Mgr''s Wisr '!B5,Summary!$Q:$Q)</f>
        <v>0</v>
      </c>
      <c r="C62" s="47">
        <v>22</v>
      </c>
      <c r="D62" s="48">
        <f t="shared" si="2"/>
        <v>-1</v>
      </c>
      <c r="E62" s="47">
        <f>SUMIF(Summary!$C:$C,'Comparison Mgr''s Wisr '!E5,Summary!$Q:$Q)</f>
        <v>0</v>
      </c>
      <c r="F62" s="47">
        <v>28</v>
      </c>
      <c r="G62" s="48">
        <f t="shared" si="3"/>
        <v>-1</v>
      </c>
      <c r="H62" s="47">
        <f>SUMIF(Summary!$C:$C,'Comparison Mgr''s Wisr '!H5,Summary!$Q:$Q)</f>
        <v>16</v>
      </c>
      <c r="I62" s="47">
        <v>13</v>
      </c>
      <c r="J62" s="48">
        <f t="shared" si="4"/>
        <v>0.23076923076923084</v>
      </c>
      <c r="K62" s="47">
        <f>SUMIF(Summary!$C:$C,'Comparison Mgr''s Wisr '!K5,Summary!$Q:$Q)</f>
        <v>0</v>
      </c>
      <c r="L62" s="47">
        <v>13</v>
      </c>
      <c r="M62" s="48">
        <f t="shared" si="5"/>
        <v>-1</v>
      </c>
      <c r="N62" s="47">
        <f>SUMIF(Summary!$C:$C,'Comparison Mgr''s Wisr '!N5,Summary!$Q:$Q)</f>
        <v>0</v>
      </c>
      <c r="O62" s="47">
        <v>33</v>
      </c>
      <c r="P62" s="48">
        <f t="shared" si="6"/>
        <v>-1</v>
      </c>
      <c r="Q62" s="47">
        <f>SUMIF(Summary!$C:$C,'Comparison Mgr''s Wisr '!Q5,Summary!$Q:$Q)</f>
        <v>36.5</v>
      </c>
      <c r="R62" s="47">
        <v>4</v>
      </c>
      <c r="S62" s="48">
        <f t="shared" si="7"/>
        <v>8.125</v>
      </c>
      <c r="T62" s="47">
        <f>SUMIF(Summary!$C:$C,'Comparison Mgr''s Wisr '!T5,Summary!$Q:$Q)</f>
        <v>0</v>
      </c>
      <c r="U62" s="47">
        <v>20</v>
      </c>
      <c r="V62" s="48">
        <f t="shared" si="8"/>
        <v>-1</v>
      </c>
      <c r="W62">
        <v>1</v>
      </c>
    </row>
    <row r="63" spans="1:23">
      <c r="A63" s="45" t="s">
        <v>33</v>
      </c>
      <c r="B63" s="48" t="e">
        <f>B62/B$59</f>
        <v>#DIV/0!</v>
      </c>
      <c r="C63" s="48">
        <v>0.22448979591836735</v>
      </c>
      <c r="D63" s="48" t="e">
        <f t="shared" si="2"/>
        <v>#DIV/0!</v>
      </c>
      <c r="E63" s="48" t="e">
        <f>E62/E$59</f>
        <v>#DIV/0!</v>
      </c>
      <c r="F63" s="48">
        <v>0.25454545454545452</v>
      </c>
      <c r="G63" s="48" t="e">
        <f t="shared" si="3"/>
        <v>#DIV/0!</v>
      </c>
      <c r="H63" s="48">
        <f t="shared" ref="H63:T63" si="32">H62/H$59</f>
        <v>0.1893491124260355</v>
      </c>
      <c r="I63" s="48">
        <v>0.11353711790393013</v>
      </c>
      <c r="J63" s="48">
        <f t="shared" si="4"/>
        <v>0.66772872098315883</v>
      </c>
      <c r="K63" s="48" t="e">
        <f t="shared" si="32"/>
        <v>#DIV/0!</v>
      </c>
      <c r="L63" s="48">
        <v>0.14444444444444443</v>
      </c>
      <c r="M63" s="48" t="e">
        <f t="shared" si="5"/>
        <v>#DIV/0!</v>
      </c>
      <c r="N63" s="48" t="e">
        <f t="shared" si="32"/>
        <v>#DIV/0!</v>
      </c>
      <c r="O63" s="48">
        <v>0.19411764705882353</v>
      </c>
      <c r="P63" s="48" t="e">
        <f t="shared" si="6"/>
        <v>#DIV/0!</v>
      </c>
      <c r="Q63" s="48">
        <f t="shared" si="32"/>
        <v>0.31739130434782609</v>
      </c>
      <c r="R63" s="48">
        <v>3.3898305084745763E-2</v>
      </c>
      <c r="S63" s="48">
        <f t="shared" si="7"/>
        <v>8.3630434782608702</v>
      </c>
      <c r="T63" s="48" t="e">
        <f t="shared" si="32"/>
        <v>#DIV/0!</v>
      </c>
      <c r="U63" s="48">
        <v>0.17316017316017315</v>
      </c>
      <c r="V63" s="48" t="e">
        <f t="shared" si="8"/>
        <v>#DIV/0!</v>
      </c>
      <c r="W63">
        <v>1</v>
      </c>
    </row>
    <row r="64" spans="1:23">
      <c r="A64" s="45" t="s">
        <v>56</v>
      </c>
      <c r="B64" s="47">
        <f>SUMIF(Summary!$C:$C,'Comparison Mgr''s Wisr '!B5,Summary!$T:$T)</f>
        <v>0</v>
      </c>
      <c r="C64" s="47">
        <v>2</v>
      </c>
      <c r="D64" s="48">
        <f t="shared" si="2"/>
        <v>-1</v>
      </c>
      <c r="E64" s="47">
        <f>SUMIF(Summary!$C:$C,'Comparison Mgr''s Wisr '!E5,Summary!$T:$T)</f>
        <v>0</v>
      </c>
      <c r="F64" s="47">
        <v>10</v>
      </c>
      <c r="G64" s="48">
        <f t="shared" si="3"/>
        <v>-1</v>
      </c>
      <c r="H64" s="47">
        <f>SUMIF(Summary!$C:$C,'Comparison Mgr''s Wisr '!H5,Summary!$T:$T)</f>
        <v>27.5</v>
      </c>
      <c r="I64" s="47">
        <v>0</v>
      </c>
      <c r="J64" s="48" t="e">
        <f t="shared" si="4"/>
        <v>#DIV/0!</v>
      </c>
      <c r="K64" s="47">
        <f>SUMIF(Summary!$C:$C,'Comparison Mgr''s Wisr '!K5,Summary!$T:$T)</f>
        <v>0</v>
      </c>
      <c r="L64" s="47">
        <v>1</v>
      </c>
      <c r="M64" s="48">
        <f t="shared" si="5"/>
        <v>-1</v>
      </c>
      <c r="N64" s="47">
        <f>SUMIF(Summary!$C:$C,'Comparison Mgr''s Wisr '!N5,Summary!$T:$T)</f>
        <v>0</v>
      </c>
      <c r="O64" s="47">
        <v>7</v>
      </c>
      <c r="P64" s="48">
        <f t="shared" si="6"/>
        <v>-1</v>
      </c>
      <c r="Q64" s="47">
        <f>SUMIF(Summary!$C:$C,'Comparison Mgr''s Wisr '!Q5,Summary!$T:$T)</f>
        <v>31</v>
      </c>
      <c r="R64" s="47">
        <v>7</v>
      </c>
      <c r="S64" s="48">
        <f t="shared" si="7"/>
        <v>3.4285714285714288</v>
      </c>
      <c r="T64" s="47">
        <f>SUMIF(Summary!$C:$C,'Comparison Mgr''s Wisr '!T5,Summary!$T:$T)</f>
        <v>0</v>
      </c>
      <c r="U64" s="47">
        <v>2</v>
      </c>
      <c r="V64" s="48">
        <f t="shared" si="8"/>
        <v>-1</v>
      </c>
      <c r="W64">
        <v>1</v>
      </c>
    </row>
    <row r="65" spans="1:23">
      <c r="A65" s="45" t="s">
        <v>33</v>
      </c>
      <c r="B65" s="48" t="e">
        <f>B64/B$59</f>
        <v>#DIV/0!</v>
      </c>
      <c r="C65" s="48">
        <v>2.0408163265306121E-2</v>
      </c>
      <c r="D65" s="48" t="e">
        <f t="shared" si="2"/>
        <v>#DIV/0!</v>
      </c>
      <c r="E65" s="48" t="e">
        <f>E64/E$59</f>
        <v>#DIV/0!</v>
      </c>
      <c r="F65" s="48">
        <v>9.0909090909090912E-2</v>
      </c>
      <c r="G65" s="48" t="e">
        <f t="shared" si="3"/>
        <v>#DIV/0!</v>
      </c>
      <c r="H65" s="48">
        <f t="shared" ref="H65:T65" si="33">H64/H$59</f>
        <v>0.32544378698224852</v>
      </c>
      <c r="I65" s="48">
        <v>0</v>
      </c>
      <c r="J65" s="48" t="e">
        <f t="shared" si="4"/>
        <v>#DIV/0!</v>
      </c>
      <c r="K65" s="48" t="e">
        <f t="shared" si="33"/>
        <v>#DIV/0!</v>
      </c>
      <c r="L65" s="48">
        <v>1.1111111111111112E-2</v>
      </c>
      <c r="M65" s="48" t="e">
        <f t="shared" si="5"/>
        <v>#DIV/0!</v>
      </c>
      <c r="N65" s="48" t="e">
        <f t="shared" si="33"/>
        <v>#DIV/0!</v>
      </c>
      <c r="O65" s="48">
        <v>4.1176470588235294E-2</v>
      </c>
      <c r="P65" s="48" t="e">
        <f t="shared" si="6"/>
        <v>#DIV/0!</v>
      </c>
      <c r="Q65" s="48">
        <f t="shared" si="33"/>
        <v>0.26956521739130435</v>
      </c>
      <c r="R65" s="48">
        <v>5.9322033898305086E-2</v>
      </c>
      <c r="S65" s="48">
        <f t="shared" si="7"/>
        <v>3.5440993788819872</v>
      </c>
      <c r="T65" s="48" t="e">
        <f t="shared" si="33"/>
        <v>#DIV/0!</v>
      </c>
      <c r="U65" s="48">
        <v>1.7316017316017316E-2</v>
      </c>
      <c r="V65" s="48" t="e">
        <f t="shared" si="8"/>
        <v>#DIV/0!</v>
      </c>
      <c r="W65">
        <v>1</v>
      </c>
    </row>
    <row r="66" spans="1:23">
      <c r="A66" s="45" t="s">
        <v>97</v>
      </c>
      <c r="B66" s="47">
        <f>SUMIF(Summary!$C:$C,'Comparison Mgr''s Wisr '!B5,Summary!$W:$W)</f>
        <v>0</v>
      </c>
      <c r="C66" s="47">
        <v>13</v>
      </c>
      <c r="D66" s="48">
        <f t="shared" si="2"/>
        <v>-1</v>
      </c>
      <c r="E66" s="47">
        <f>SUMIF(Summary!$C:$C,'Comparison Mgr''s Wisr '!E5,Summary!$W:$W)</f>
        <v>0</v>
      </c>
      <c r="F66" s="47">
        <v>10</v>
      </c>
      <c r="G66" s="48">
        <f t="shared" si="3"/>
        <v>-1</v>
      </c>
      <c r="H66" s="47">
        <f>SUMIF(Summary!$C:$C,'Comparison Mgr''s Wisr '!H5,Summary!$W:$W)</f>
        <v>3</v>
      </c>
      <c r="I66" s="47">
        <v>16</v>
      </c>
      <c r="J66" s="48">
        <f t="shared" si="4"/>
        <v>-0.8125</v>
      </c>
      <c r="K66" s="47">
        <f>SUMIF(Summary!$C:$C,'Comparison Mgr''s Wisr '!K5,Summary!$W:$W)</f>
        <v>0</v>
      </c>
      <c r="L66" s="47">
        <v>10</v>
      </c>
      <c r="M66" s="48">
        <f t="shared" si="5"/>
        <v>-1</v>
      </c>
      <c r="N66" s="47">
        <f>SUMIF(Summary!$C:$C,'Comparison Mgr''s Wisr '!N5,Summary!$W:$W)</f>
        <v>0</v>
      </c>
      <c r="O66" s="47">
        <v>32</v>
      </c>
      <c r="P66" s="48">
        <f t="shared" si="6"/>
        <v>-1</v>
      </c>
      <c r="Q66" s="47">
        <f>SUMIF(Summary!$C:$C,'Comparison Mgr''s Wisr '!Q5,Summary!$W:$W)</f>
        <v>5.5</v>
      </c>
      <c r="R66" s="47">
        <v>10</v>
      </c>
      <c r="S66" s="48">
        <f t="shared" si="7"/>
        <v>-0.44999999999999996</v>
      </c>
      <c r="T66" s="47">
        <f>SUMIF(Summary!$C:$C,'Comparison Mgr''s Wisr '!T5,Summary!$W:$W)</f>
        <v>0</v>
      </c>
      <c r="U66" s="47">
        <v>27</v>
      </c>
      <c r="V66" s="48">
        <f t="shared" si="8"/>
        <v>-1</v>
      </c>
      <c r="W66">
        <v>1</v>
      </c>
    </row>
    <row r="67" spans="1:23">
      <c r="A67" s="45" t="s">
        <v>33</v>
      </c>
      <c r="B67" s="48" t="e">
        <f>B66/B$59</f>
        <v>#DIV/0!</v>
      </c>
      <c r="C67" s="48">
        <v>0.1326530612244898</v>
      </c>
      <c r="D67" s="48" t="e">
        <f t="shared" si="2"/>
        <v>#DIV/0!</v>
      </c>
      <c r="E67" s="48" t="e">
        <f>E66/E$59</f>
        <v>#DIV/0!</v>
      </c>
      <c r="F67" s="48">
        <v>9.0909090909090912E-2</v>
      </c>
      <c r="G67" s="48" t="e">
        <f t="shared" si="3"/>
        <v>#DIV/0!</v>
      </c>
      <c r="H67" s="48">
        <f t="shared" ref="H67:T67" si="34">H66/H$59</f>
        <v>3.5502958579881658E-2</v>
      </c>
      <c r="I67" s="48">
        <v>0.13973799126637554</v>
      </c>
      <c r="J67" s="48">
        <f t="shared" si="4"/>
        <v>-0.74593195266272194</v>
      </c>
      <c r="K67" s="48" t="e">
        <f t="shared" si="34"/>
        <v>#DIV/0!</v>
      </c>
      <c r="L67" s="48">
        <v>0.1111111111111111</v>
      </c>
      <c r="M67" s="48" t="e">
        <f t="shared" si="5"/>
        <v>#DIV/0!</v>
      </c>
      <c r="N67" s="48" t="e">
        <f t="shared" si="34"/>
        <v>#DIV/0!</v>
      </c>
      <c r="O67" s="48">
        <v>0.18823529411764706</v>
      </c>
      <c r="P67" s="48" t="e">
        <f t="shared" si="6"/>
        <v>#DIV/0!</v>
      </c>
      <c r="Q67" s="48">
        <f t="shared" si="34"/>
        <v>4.7826086956521741E-2</v>
      </c>
      <c r="R67" s="48">
        <v>8.4745762711864403E-2</v>
      </c>
      <c r="S67" s="48">
        <f t="shared" si="7"/>
        <v>-0.43565217391304345</v>
      </c>
      <c r="T67" s="48" t="e">
        <f t="shared" si="34"/>
        <v>#DIV/0!</v>
      </c>
      <c r="U67" s="48">
        <v>0.23376623376623376</v>
      </c>
      <c r="V67" s="48" t="e">
        <f t="shared" si="8"/>
        <v>#DIV/0!</v>
      </c>
      <c r="W67">
        <v>1</v>
      </c>
    </row>
    <row r="68" spans="1:23">
      <c r="A68" s="45" t="s">
        <v>57</v>
      </c>
      <c r="B68" s="49">
        <f>SUMIF(Summary!$C:$C,'Comparison Mgr''s Wisr '!B5,Summary!$Z:$Z)</f>
        <v>0</v>
      </c>
      <c r="C68" s="49">
        <v>61</v>
      </c>
      <c r="D68" s="48">
        <f t="shared" si="2"/>
        <v>-1</v>
      </c>
      <c r="E68" s="49">
        <f>SUMIF(Summary!$C:$C,'Comparison Mgr''s Wisr '!E5,Summary!$Z:$Z)</f>
        <v>0</v>
      </c>
      <c r="F68" s="49">
        <v>62</v>
      </c>
      <c r="G68" s="48">
        <f t="shared" si="3"/>
        <v>-1</v>
      </c>
      <c r="H68" s="49">
        <f>SUMIF(Summary!$C:$C,'Comparison Mgr''s Wisr '!H5,Summary!$Z:$Z)</f>
        <v>38</v>
      </c>
      <c r="I68" s="49">
        <v>85.5</v>
      </c>
      <c r="J68" s="48">
        <f t="shared" si="4"/>
        <v>-0.55555555555555558</v>
      </c>
      <c r="K68" s="49">
        <f>SUMIF(Summary!$C:$C,'Comparison Mgr''s Wisr '!K5,Summary!$Z:$Z)</f>
        <v>0</v>
      </c>
      <c r="L68" s="49">
        <v>66</v>
      </c>
      <c r="M68" s="48">
        <f t="shared" si="5"/>
        <v>-1</v>
      </c>
      <c r="N68" s="49">
        <f>SUMIF(Summary!$C:$C,'Comparison Mgr''s Wisr '!N5,Summary!$Z:$Z)</f>
        <v>0</v>
      </c>
      <c r="O68" s="49">
        <v>98</v>
      </c>
      <c r="P68" s="48">
        <f t="shared" si="6"/>
        <v>-1</v>
      </c>
      <c r="Q68" s="49">
        <f>SUMIF(Summary!$C:$C,'Comparison Mgr''s Wisr '!Q5,Summary!$Z:$Z)</f>
        <v>42</v>
      </c>
      <c r="R68" s="49">
        <v>97</v>
      </c>
      <c r="S68" s="48">
        <f t="shared" si="7"/>
        <v>-0.5670103092783505</v>
      </c>
      <c r="T68" s="49">
        <f>SUMIF(Summary!$C:$C,'Comparison Mgr''s Wisr '!T5,Summary!$Z:$Z)</f>
        <v>0</v>
      </c>
      <c r="U68" s="49">
        <v>66.5</v>
      </c>
      <c r="V68" s="48">
        <f t="shared" si="8"/>
        <v>-1</v>
      </c>
      <c r="W68">
        <v>1</v>
      </c>
    </row>
    <row r="69" spans="1:23">
      <c r="A69" s="45" t="s">
        <v>33</v>
      </c>
      <c r="B69" s="48" t="e">
        <f>B68/B$59</f>
        <v>#DIV/0!</v>
      </c>
      <c r="C69" s="48">
        <v>0.62244897959183676</v>
      </c>
      <c r="D69" s="48" t="e">
        <f t="shared" si="2"/>
        <v>#DIV/0!</v>
      </c>
      <c r="E69" s="48" t="e">
        <f>E68/E$59</f>
        <v>#DIV/0!</v>
      </c>
      <c r="F69" s="48">
        <v>0.5636363636363636</v>
      </c>
      <c r="G69" s="48" t="e">
        <f t="shared" si="3"/>
        <v>#DIV/0!</v>
      </c>
      <c r="H69" s="48">
        <f t="shared" ref="H69:T69" si="35">H68/H$59</f>
        <v>0.44970414201183434</v>
      </c>
      <c r="I69" s="48">
        <v>0.74672489082969429</v>
      </c>
      <c r="J69" s="48">
        <f t="shared" si="4"/>
        <v>-0.3977646285338593</v>
      </c>
      <c r="K69" s="48" t="e">
        <f t="shared" si="35"/>
        <v>#DIV/0!</v>
      </c>
      <c r="L69" s="48">
        <v>0.73333333333333328</v>
      </c>
      <c r="M69" s="48" t="e">
        <f t="shared" si="5"/>
        <v>#DIV/0!</v>
      </c>
      <c r="N69" s="48" t="e">
        <f t="shared" si="35"/>
        <v>#DIV/0!</v>
      </c>
      <c r="O69" s="48">
        <v>0.57647058823529407</v>
      </c>
      <c r="P69" s="48" t="e">
        <f t="shared" si="6"/>
        <v>#DIV/0!</v>
      </c>
      <c r="Q69" s="48">
        <f t="shared" si="35"/>
        <v>0.36521739130434783</v>
      </c>
      <c r="R69" s="48">
        <v>0.82203389830508478</v>
      </c>
      <c r="S69" s="48">
        <f t="shared" si="7"/>
        <v>-0.55571492604213357</v>
      </c>
      <c r="T69" s="48" t="e">
        <f t="shared" si="35"/>
        <v>#DIV/0!</v>
      </c>
      <c r="U69" s="48">
        <v>0.5757575757575758</v>
      </c>
      <c r="V69" s="48" t="e">
        <f t="shared" si="8"/>
        <v>#DIV/0!</v>
      </c>
      <c r="W69">
        <v>1</v>
      </c>
    </row>
    <row r="70" spans="1:23" ht="15.75">
      <c r="A70" s="66"/>
      <c r="W70">
        <v>1</v>
      </c>
    </row>
    <row r="71" spans="1:23" ht="15.75">
      <c r="A71" s="39" t="s">
        <v>34</v>
      </c>
      <c r="B71" s="44" t="e">
        <f t="shared" ref="B71:T72" si="36">B33/B59</f>
        <v>#DIV/0!</v>
      </c>
      <c r="C71" s="44">
        <v>24699.175714285717</v>
      </c>
      <c r="D71" s="48" t="e">
        <f t="shared" si="2"/>
        <v>#DIV/0!</v>
      </c>
      <c r="E71" s="44" t="e">
        <f t="shared" si="36"/>
        <v>#DIV/0!</v>
      </c>
      <c r="F71" s="44">
        <v>25879.523181818182</v>
      </c>
      <c r="G71" s="48" t="e">
        <f t="shared" si="3"/>
        <v>#DIV/0!</v>
      </c>
      <c r="H71" s="44">
        <f t="shared" si="36"/>
        <v>35956.90165680473</v>
      </c>
      <c r="I71" s="44">
        <v>16844.223755458515</v>
      </c>
      <c r="J71" s="48">
        <f t="shared" si="4"/>
        <v>1.1346725250638272</v>
      </c>
      <c r="K71" s="44" t="e">
        <f t="shared" si="36"/>
        <v>#DIV/0!</v>
      </c>
      <c r="L71" s="44">
        <v>16937.099333333332</v>
      </c>
      <c r="M71" s="48" t="e">
        <f t="shared" si="5"/>
        <v>#DIV/0!</v>
      </c>
      <c r="N71" s="44" t="e">
        <f t="shared" si="36"/>
        <v>#DIV/0!</v>
      </c>
      <c r="O71" s="44">
        <v>23658.044115653043</v>
      </c>
      <c r="P71" s="48" t="e">
        <f t="shared" si="6"/>
        <v>#DIV/0!</v>
      </c>
      <c r="Q71" s="44">
        <f t="shared" si="36"/>
        <v>30619.878695652173</v>
      </c>
      <c r="R71" s="44">
        <v>16142.437966101694</v>
      </c>
      <c r="S71" s="48">
        <f t="shared" si="7"/>
        <v>0.89685589995466453</v>
      </c>
      <c r="T71" s="44" t="e">
        <f t="shared" si="36"/>
        <v>#DIV/0!</v>
      </c>
      <c r="U71" s="44">
        <v>17265.034632034633</v>
      </c>
      <c r="V71" s="48" t="e">
        <f t="shared" si="8"/>
        <v>#DIV/0!</v>
      </c>
      <c r="W71" s="55">
        <v>1</v>
      </c>
    </row>
    <row r="72" spans="1:23">
      <c r="A72" s="33" t="s">
        <v>58</v>
      </c>
      <c r="B72" s="36" t="e">
        <f t="shared" si="36"/>
        <v>#DIV/0!</v>
      </c>
      <c r="C72" s="36" t="e">
        <v>#DIV/0!</v>
      </c>
      <c r="D72" s="48" t="e">
        <f t="shared" si="2"/>
        <v>#DIV/0!</v>
      </c>
      <c r="E72" s="36" t="e">
        <f t="shared" si="36"/>
        <v>#DIV/0!</v>
      </c>
      <c r="F72" s="36" t="e">
        <v>#DIV/0!</v>
      </c>
      <c r="G72" s="48" t="e">
        <f t="shared" si="3"/>
        <v>#DIV/0!</v>
      </c>
      <c r="H72" s="36" t="e">
        <f t="shared" si="36"/>
        <v>#DIV/0!</v>
      </c>
      <c r="I72" s="36" t="e">
        <v>#DIV/0!</v>
      </c>
      <c r="J72" s="48" t="e">
        <f t="shared" si="4"/>
        <v>#DIV/0!</v>
      </c>
      <c r="K72" s="36" t="e">
        <f t="shared" si="36"/>
        <v>#DIV/0!</v>
      </c>
      <c r="L72" s="36" t="e">
        <v>#DIV/0!</v>
      </c>
      <c r="M72" s="48" t="e">
        <f t="shared" si="5"/>
        <v>#DIV/0!</v>
      </c>
      <c r="N72" s="36" t="e">
        <f t="shared" si="36"/>
        <v>#DIV/0!</v>
      </c>
      <c r="O72" s="36" t="e">
        <v>#DIV/0!</v>
      </c>
      <c r="P72" s="48" t="e">
        <f t="shared" si="6"/>
        <v>#DIV/0!</v>
      </c>
      <c r="Q72" s="36" t="e">
        <f t="shared" si="36"/>
        <v>#DIV/0!</v>
      </c>
      <c r="R72" s="36" t="e">
        <v>#DIV/0!</v>
      </c>
      <c r="S72" s="48" t="e">
        <f t="shared" si="7"/>
        <v>#DIV/0!</v>
      </c>
      <c r="T72" s="36" t="e">
        <f t="shared" si="36"/>
        <v>#DIV/0!</v>
      </c>
      <c r="U72" s="36" t="e">
        <v>#DIV/0!</v>
      </c>
      <c r="V72" s="48" t="e">
        <f t="shared" si="8"/>
        <v>#DIV/0!</v>
      </c>
      <c r="W72" s="55">
        <v>1</v>
      </c>
    </row>
    <row r="73" spans="1:23">
      <c r="A73" s="33" t="s">
        <v>59</v>
      </c>
      <c r="B73" s="36" t="e">
        <f>B36/B62</f>
        <v>#DIV/0!</v>
      </c>
      <c r="C73" s="36">
        <v>55088.354545454546</v>
      </c>
      <c r="D73" s="48" t="e">
        <f t="shared" ref="D73:D94" si="37">+B73/C73-1</f>
        <v>#DIV/0!</v>
      </c>
      <c r="E73" s="36" t="e">
        <f>E36/E62</f>
        <v>#DIV/0!</v>
      </c>
      <c r="F73" s="36">
        <v>55800.059285714284</v>
      </c>
      <c r="G73" s="48" t="e">
        <f t="shared" ref="G73:G94" si="38">+E73/F73-1</f>
        <v>#DIV/0!</v>
      </c>
      <c r="H73" s="36">
        <f t="shared" ref="H73:T73" si="39">H36/H62</f>
        <v>49985.949374999997</v>
      </c>
      <c r="I73" s="36">
        <v>39890.830769230772</v>
      </c>
      <c r="J73" s="48">
        <f t="shared" ref="J73:J94" si="40">+H73/I73-1</f>
        <v>0.25306864788476524</v>
      </c>
      <c r="K73" s="36" t="e">
        <f t="shared" si="39"/>
        <v>#DIV/0!</v>
      </c>
      <c r="L73" s="36">
        <v>30923.076923076922</v>
      </c>
      <c r="M73" s="48" t="e">
        <f t="shared" ref="M73:M94" si="41">+K73/L73-1</f>
        <v>#DIV/0!</v>
      </c>
      <c r="N73" s="36" t="e">
        <f t="shared" si="39"/>
        <v>#DIV/0!</v>
      </c>
      <c r="O73" s="36">
        <v>52551.23</v>
      </c>
      <c r="P73" s="48" t="e">
        <f t="shared" ref="P73:P94" si="42">+N73/O73-1</f>
        <v>#DIV/0!</v>
      </c>
      <c r="Q73" s="36">
        <f t="shared" si="39"/>
        <v>38523.166849315065</v>
      </c>
      <c r="R73" s="36">
        <v>31500</v>
      </c>
      <c r="S73" s="48">
        <f t="shared" ref="S73:S94" si="43">+Q73/R73-1</f>
        <v>0.22295767775603381</v>
      </c>
      <c r="T73" s="36" t="e">
        <f t="shared" si="39"/>
        <v>#DIV/0!</v>
      </c>
      <c r="U73" s="36">
        <v>37678.340499999998</v>
      </c>
      <c r="V73" s="48" t="e">
        <f t="shared" ref="V73:V94" si="44">+T73/U73-1</f>
        <v>#DIV/0!</v>
      </c>
      <c r="W73" s="55">
        <v>1</v>
      </c>
    </row>
    <row r="74" spans="1:23">
      <c r="A74" s="33" t="s">
        <v>60</v>
      </c>
      <c r="B74" s="36" t="e">
        <f>B38/B64</f>
        <v>#DIV/0!</v>
      </c>
      <c r="C74" s="36">
        <v>30300</v>
      </c>
      <c r="D74" s="48" t="e">
        <f t="shared" si="37"/>
        <v>#DIV/0!</v>
      </c>
      <c r="E74" s="36" t="e">
        <f>E38/E64</f>
        <v>#DIV/0!</v>
      </c>
      <c r="F74" s="36">
        <v>26060.400000000001</v>
      </c>
      <c r="G74" s="48" t="e">
        <f t="shared" si="38"/>
        <v>#DIV/0!</v>
      </c>
      <c r="H74" s="36">
        <f t="shared" ref="H74:T74" si="45">H38/H64</f>
        <v>28809.418181818182</v>
      </c>
      <c r="I74" s="36" t="e">
        <v>#DIV/0!</v>
      </c>
      <c r="J74" s="48" t="e">
        <f t="shared" si="40"/>
        <v>#DIV/0!</v>
      </c>
      <c r="K74" s="36" t="e">
        <f t="shared" si="45"/>
        <v>#DIV/0!</v>
      </c>
      <c r="L74" s="36">
        <v>24000</v>
      </c>
      <c r="M74" s="48" t="e">
        <f t="shared" si="41"/>
        <v>#DIV/0!</v>
      </c>
      <c r="N74" s="36" t="e">
        <f t="shared" si="45"/>
        <v>#DIV/0!</v>
      </c>
      <c r="O74" s="36">
        <v>26638.217142857146</v>
      </c>
      <c r="P74" s="48" t="e">
        <f t="shared" si="42"/>
        <v>#DIV/0!</v>
      </c>
      <c r="Q74" s="36">
        <f t="shared" si="45"/>
        <v>23621.918064516129</v>
      </c>
      <c r="R74" s="36">
        <v>29114.285714285714</v>
      </c>
      <c r="S74" s="48">
        <f t="shared" si="43"/>
        <v>-0.18864854537972076</v>
      </c>
      <c r="T74" s="36" t="e">
        <f t="shared" si="45"/>
        <v>#DIV/0!</v>
      </c>
      <c r="U74" s="36">
        <v>30000</v>
      </c>
      <c r="V74" s="48" t="e">
        <f t="shared" si="44"/>
        <v>#DIV/0!</v>
      </c>
      <c r="W74" s="55">
        <v>1</v>
      </c>
    </row>
    <row r="75" spans="1:23">
      <c r="A75" s="33" t="s">
        <v>98</v>
      </c>
      <c r="B75" s="36" t="e">
        <f>B40/B66</f>
        <v>#DIV/0!</v>
      </c>
      <c r="C75" s="36">
        <v>19254.723076923077</v>
      </c>
      <c r="D75" s="48" t="e">
        <f t="shared" si="37"/>
        <v>#DIV/0!</v>
      </c>
      <c r="E75" s="36" t="e">
        <f>E40/E66</f>
        <v>#DIV/0!</v>
      </c>
      <c r="F75" s="36">
        <v>18024.8</v>
      </c>
      <c r="G75" s="48" t="e">
        <f t="shared" si="38"/>
        <v>#DIV/0!</v>
      </c>
      <c r="H75" s="36">
        <f t="shared" ref="H75:T75" si="46">H40/H66</f>
        <v>48000</v>
      </c>
      <c r="I75" s="36">
        <v>16442.852500000001</v>
      </c>
      <c r="J75" s="48">
        <f t="shared" si="40"/>
        <v>1.9192015193227574</v>
      </c>
      <c r="K75" s="36" t="e">
        <f t="shared" si="46"/>
        <v>#DIV/0!</v>
      </c>
      <c r="L75" s="36">
        <v>20874.239999999998</v>
      </c>
      <c r="M75" s="48" t="e">
        <f t="shared" si="41"/>
        <v>#DIV/0!</v>
      </c>
      <c r="N75" s="36" t="e">
        <f t="shared" si="46"/>
        <v>#DIV/0!</v>
      </c>
      <c r="O75" s="36">
        <v>19518.146874999999</v>
      </c>
      <c r="P75" s="48" t="e">
        <f t="shared" si="42"/>
        <v>#DIV/0!</v>
      </c>
      <c r="Q75" s="36">
        <f t="shared" si="46"/>
        <v>44181.818181818184</v>
      </c>
      <c r="R75" s="36">
        <v>18000</v>
      </c>
      <c r="S75" s="48">
        <f t="shared" si="43"/>
        <v>1.4545454545454546</v>
      </c>
      <c r="T75" s="36" t="e">
        <f t="shared" si="46"/>
        <v>#DIV/0!</v>
      </c>
      <c r="U75" s="36">
        <v>16303.703703703704</v>
      </c>
      <c r="V75" s="48" t="e">
        <f t="shared" si="44"/>
        <v>#DIV/0!</v>
      </c>
      <c r="W75" s="55"/>
    </row>
    <row r="76" spans="1:23">
      <c r="A76" s="33" t="s">
        <v>61</v>
      </c>
      <c r="B76" s="36" t="e">
        <f>B42/B68</f>
        <v>#DIV/0!</v>
      </c>
      <c r="C76" s="36">
        <v>14715.803606557378</v>
      </c>
      <c r="D76" s="48" t="e">
        <f t="shared" si="37"/>
        <v>#DIV/0!</v>
      </c>
      <c r="E76" s="36" t="e">
        <f>E42/E68</f>
        <v>#DIV/0!</v>
      </c>
      <c r="F76" s="36">
        <v>13604.740161290323</v>
      </c>
      <c r="G76" s="48" t="e">
        <f t="shared" si="38"/>
        <v>#DIV/0!</v>
      </c>
      <c r="H76" s="36">
        <f t="shared" ref="H76:T76" si="47">H42/H68</f>
        <v>34271.684210526313</v>
      </c>
      <c r="I76" s="36">
        <v>13415.171695906434</v>
      </c>
      <c r="J76" s="48">
        <f t="shared" si="40"/>
        <v>1.5546959060527068</v>
      </c>
      <c r="K76" s="36" t="e">
        <f t="shared" si="47"/>
        <v>#DIV/0!</v>
      </c>
      <c r="L76" s="36">
        <v>13478.735454545455</v>
      </c>
      <c r="M76" s="48" t="e">
        <f t="shared" si="41"/>
        <v>#DIV/0!</v>
      </c>
      <c r="N76" s="36" t="e">
        <f t="shared" si="47"/>
        <v>#DIV/0!</v>
      </c>
      <c r="O76" s="36">
        <v>15067.63969041854</v>
      </c>
      <c r="P76" s="48" t="e">
        <f t="shared" si="42"/>
        <v>#DIV/0!</v>
      </c>
      <c r="Q76" s="36">
        <f t="shared" si="47"/>
        <v>27140.738095238095</v>
      </c>
      <c r="R76" s="36">
        <v>14381.522474226804</v>
      </c>
      <c r="S76" s="48">
        <f t="shared" si="43"/>
        <v>0.88719505489611028</v>
      </c>
      <c r="T76" s="36" t="e">
        <f t="shared" si="47"/>
        <v>#DIV/0!</v>
      </c>
      <c r="U76" s="36">
        <v>11133.002857142857</v>
      </c>
      <c r="V76" s="48" t="e">
        <f t="shared" si="44"/>
        <v>#DIV/0!</v>
      </c>
      <c r="W76" s="55">
        <v>1</v>
      </c>
    </row>
    <row r="77" spans="1:23" ht="15.75">
      <c r="A77" s="66"/>
      <c r="W77" s="56">
        <v>1</v>
      </c>
    </row>
    <row r="78" spans="1:23" ht="15.75">
      <c r="A78" s="62" t="s">
        <v>62</v>
      </c>
      <c r="B78" s="44" t="e">
        <f>B47/B59</f>
        <v>#DIV/0!</v>
      </c>
      <c r="C78" s="44">
        <v>10643.272224143895</v>
      </c>
      <c r="D78" s="48" t="e">
        <f t="shared" si="37"/>
        <v>#DIV/0!</v>
      </c>
      <c r="E78" s="44" t="e">
        <f>E47/E59</f>
        <v>#DIV/0!</v>
      </c>
      <c r="F78" s="44">
        <v>9135.5624036979971</v>
      </c>
      <c r="G78" s="48" t="e">
        <f t="shared" si="38"/>
        <v>#DIV/0!</v>
      </c>
      <c r="H78" s="44">
        <f t="shared" ref="H78:T78" si="48">H47/H59</f>
        <v>18070.579881656806</v>
      </c>
      <c r="I78" s="44">
        <v>10924.898231070978</v>
      </c>
      <c r="J78" s="48">
        <f t="shared" si="40"/>
        <v>0.65407306314882985</v>
      </c>
      <c r="K78" s="44" t="e">
        <f t="shared" si="48"/>
        <v>#DIV/0!</v>
      </c>
      <c r="L78" s="44">
        <v>10311.704331450095</v>
      </c>
      <c r="M78" s="48" t="e">
        <f t="shared" si="41"/>
        <v>#DIV/0!</v>
      </c>
      <c r="N78" s="44" t="e">
        <f t="shared" si="48"/>
        <v>#DIV/0!</v>
      </c>
      <c r="O78" s="44">
        <v>9517.7816550348944</v>
      </c>
      <c r="P78" s="48" t="e">
        <f t="shared" si="42"/>
        <v>#DIV/0!</v>
      </c>
      <c r="Q78" s="44">
        <f t="shared" si="48"/>
        <v>12200.634782608695</v>
      </c>
      <c r="R78" s="44">
        <v>12113.207411663314</v>
      </c>
      <c r="S78" s="48">
        <f t="shared" si="43"/>
        <v>7.2175244734273836E-3</v>
      </c>
      <c r="T78" s="44" t="e">
        <f t="shared" si="48"/>
        <v>#DIV/0!</v>
      </c>
      <c r="U78" s="44">
        <v>8092.031697116442</v>
      </c>
      <c r="V78" s="48" t="e">
        <f t="shared" si="44"/>
        <v>#DIV/0!</v>
      </c>
      <c r="W78">
        <v>1</v>
      </c>
    </row>
    <row r="79" spans="1:23">
      <c r="A79" s="33" t="s">
        <v>58</v>
      </c>
      <c r="B79" s="36">
        <v>0</v>
      </c>
      <c r="C79" s="36">
        <v>0</v>
      </c>
      <c r="D79" s="48" t="e">
        <f t="shared" si="37"/>
        <v>#DIV/0!</v>
      </c>
      <c r="E79" s="36">
        <v>0</v>
      </c>
      <c r="F79" s="36">
        <v>0</v>
      </c>
      <c r="G79" s="48" t="e">
        <f t="shared" si="38"/>
        <v>#DIV/0!</v>
      </c>
      <c r="H79" s="36">
        <v>0</v>
      </c>
      <c r="I79" s="36">
        <v>0</v>
      </c>
      <c r="J79" s="48" t="e">
        <f t="shared" si="40"/>
        <v>#DIV/0!</v>
      </c>
      <c r="K79" s="36">
        <v>0</v>
      </c>
      <c r="L79" s="36">
        <v>0</v>
      </c>
      <c r="M79" s="48" t="e">
        <f t="shared" si="41"/>
        <v>#DIV/0!</v>
      </c>
      <c r="N79" s="36">
        <v>0</v>
      </c>
      <c r="O79" s="36">
        <v>0</v>
      </c>
      <c r="P79" s="48" t="e">
        <f t="shared" si="42"/>
        <v>#DIV/0!</v>
      </c>
      <c r="Q79" s="36">
        <v>0</v>
      </c>
      <c r="R79" s="36">
        <v>0</v>
      </c>
      <c r="S79" s="48" t="e">
        <f t="shared" si="43"/>
        <v>#DIV/0!</v>
      </c>
      <c r="T79" s="36">
        <v>0</v>
      </c>
      <c r="U79" s="36">
        <v>0</v>
      </c>
      <c r="V79" s="48" t="e">
        <f t="shared" si="44"/>
        <v>#DIV/0!</v>
      </c>
      <c r="W79">
        <v>1</v>
      </c>
    </row>
    <row r="80" spans="1:23">
      <c r="A80" s="33" t="s">
        <v>63</v>
      </c>
      <c r="B80" s="36" t="e">
        <f>B50/B62</f>
        <v>#DIV/0!</v>
      </c>
      <c r="C80" s="36">
        <v>4556.2788906009255</v>
      </c>
      <c r="D80" s="48" t="e">
        <f t="shared" si="37"/>
        <v>#DIV/0!</v>
      </c>
      <c r="E80" s="36" t="e">
        <f>E50/E62</f>
        <v>#DIV/0!</v>
      </c>
      <c r="F80" s="36">
        <v>5175.7263922518168</v>
      </c>
      <c r="G80" s="48" t="e">
        <f t="shared" si="38"/>
        <v>#DIV/0!</v>
      </c>
      <c r="H80" s="36">
        <f t="shared" ref="H80:T80" si="49">H50/H62</f>
        <v>4290</v>
      </c>
      <c r="I80" s="36">
        <v>3547.3272490221643</v>
      </c>
      <c r="J80" s="48">
        <f t="shared" si="40"/>
        <v>0.20936121728903268</v>
      </c>
      <c r="K80" s="36" t="e">
        <f t="shared" si="49"/>
        <v>#DIV/0!</v>
      </c>
      <c r="L80" s="36">
        <v>2592.5684485006518</v>
      </c>
      <c r="M80" s="48" t="e">
        <f t="shared" si="41"/>
        <v>#DIV/0!</v>
      </c>
      <c r="N80" s="36" t="e">
        <f t="shared" si="49"/>
        <v>#DIV/0!</v>
      </c>
      <c r="O80" s="36">
        <v>4264.2270159219306</v>
      </c>
      <c r="P80" s="48" t="e">
        <f t="shared" si="42"/>
        <v>#DIV/0!</v>
      </c>
      <c r="Q80" s="36">
        <f t="shared" si="49"/>
        <v>3235.8630136986303</v>
      </c>
      <c r="R80" s="36">
        <v>2625</v>
      </c>
      <c r="S80" s="48">
        <f t="shared" si="43"/>
        <v>0.23270971950424002</v>
      </c>
      <c r="T80" s="36" t="e">
        <f t="shared" si="49"/>
        <v>#DIV/0!</v>
      </c>
      <c r="U80" s="36">
        <v>3232.4152542372881</v>
      </c>
      <c r="V80" s="48" t="e">
        <f t="shared" si="44"/>
        <v>#DIV/0!</v>
      </c>
      <c r="W80">
        <v>1</v>
      </c>
    </row>
    <row r="81" spans="1:23">
      <c r="A81" s="33" t="s">
        <v>60</v>
      </c>
      <c r="B81" s="36" t="e">
        <f>B52/B64</f>
        <v>#DIV/0!</v>
      </c>
      <c r="C81" s="36">
        <v>7000</v>
      </c>
      <c r="D81" s="48" t="e">
        <f t="shared" si="37"/>
        <v>#DIV/0!</v>
      </c>
      <c r="E81" s="36" t="e">
        <f>E52/E64</f>
        <v>#DIV/0!</v>
      </c>
      <c r="F81" s="36">
        <v>4430.1694915254238</v>
      </c>
      <c r="G81" s="48" t="e">
        <f t="shared" si="38"/>
        <v>#DIV/0!</v>
      </c>
      <c r="H81" s="36">
        <f t="shared" ref="H81:T81" si="50">H52/H64</f>
        <v>4800</v>
      </c>
      <c r="I81" s="36" t="e">
        <v>#DIV/0!</v>
      </c>
      <c r="J81" s="48" t="e">
        <f t="shared" si="40"/>
        <v>#DIV/0!</v>
      </c>
      <c r="K81" s="36" t="e">
        <f t="shared" si="50"/>
        <v>#DIV/0!</v>
      </c>
      <c r="L81" s="36">
        <v>2542.3728813559323</v>
      </c>
      <c r="M81" s="48" t="e">
        <f t="shared" si="41"/>
        <v>#DIV/0!</v>
      </c>
      <c r="N81" s="36" t="e">
        <f t="shared" si="50"/>
        <v>#DIV/0!</v>
      </c>
      <c r="O81" s="36">
        <v>5624.2130750605329</v>
      </c>
      <c r="P81" s="48" t="e">
        <f t="shared" si="42"/>
        <v>#DIV/0!</v>
      </c>
      <c r="Q81" s="36">
        <f t="shared" si="50"/>
        <v>3937.1935483870966</v>
      </c>
      <c r="R81" s="36">
        <v>5269.3704600484261</v>
      </c>
      <c r="S81" s="48">
        <f t="shared" si="43"/>
        <v>-0.25281519334457392</v>
      </c>
      <c r="T81" s="36" t="e">
        <f t="shared" si="50"/>
        <v>#DIV/0!</v>
      </c>
      <c r="U81" s="36">
        <v>4500</v>
      </c>
      <c r="V81" s="48" t="e">
        <f t="shared" si="44"/>
        <v>#DIV/0!</v>
      </c>
      <c r="W81">
        <v>1</v>
      </c>
    </row>
    <row r="82" spans="1:23">
      <c r="A82" s="33" t="s">
        <v>98</v>
      </c>
      <c r="B82" s="36" t="e">
        <f>B54/B66</f>
        <v>#DIV/0!</v>
      </c>
      <c r="C82" s="36">
        <v>5353.9765319426333</v>
      </c>
      <c r="D82" s="48" t="e">
        <f t="shared" si="37"/>
        <v>#DIV/0!</v>
      </c>
      <c r="E82" s="36" t="e">
        <f>E54/E66</f>
        <v>#DIV/0!</v>
      </c>
      <c r="F82" s="36">
        <v>5008.4745762711864</v>
      </c>
      <c r="G82" s="48" t="e">
        <f t="shared" si="38"/>
        <v>#DIV/0!</v>
      </c>
      <c r="H82" s="36">
        <f t="shared" ref="H82:T82" si="51">H54/H66</f>
        <v>8000</v>
      </c>
      <c r="I82" s="36">
        <v>5488.8771186440681</v>
      </c>
      <c r="J82" s="48">
        <f t="shared" si="40"/>
        <v>0.45749300395638315</v>
      </c>
      <c r="K82" s="36" t="e">
        <f t="shared" si="51"/>
        <v>#DIV/0!</v>
      </c>
      <c r="L82" s="36">
        <v>5529.7457627118647</v>
      </c>
      <c r="M82" s="48" t="e">
        <f t="shared" si="41"/>
        <v>#DIV/0!</v>
      </c>
      <c r="N82" s="36" t="e">
        <f t="shared" si="51"/>
        <v>#DIV/0!</v>
      </c>
      <c r="O82" s="36">
        <v>5414.6716101694919</v>
      </c>
      <c r="P82" s="48" t="e">
        <f t="shared" si="42"/>
        <v>#DIV/0!</v>
      </c>
      <c r="Q82" s="36">
        <f t="shared" si="51"/>
        <v>4181.818181818182</v>
      </c>
      <c r="R82" s="36">
        <v>5262.7118644067796</v>
      </c>
      <c r="S82" s="48">
        <f t="shared" si="43"/>
        <v>-0.20538720538720534</v>
      </c>
      <c r="T82" s="36" t="e">
        <f t="shared" si="51"/>
        <v>#DIV/0!</v>
      </c>
      <c r="U82" s="36">
        <v>4970.3703703703704</v>
      </c>
      <c r="V82" s="48" t="e">
        <f t="shared" si="44"/>
        <v>#DIV/0!</v>
      </c>
    </row>
    <row r="83" spans="1:23">
      <c r="A83" s="33" t="s">
        <v>61</v>
      </c>
      <c r="B83" s="36" t="e">
        <f>B56/B68</f>
        <v>#DIV/0!</v>
      </c>
      <c r="C83" s="36">
        <v>14085.259794387332</v>
      </c>
      <c r="D83" s="48" t="e">
        <f t="shared" si="37"/>
        <v>#DIV/0!</v>
      </c>
      <c r="E83" s="36" t="e">
        <f>E56/E68</f>
        <v>#DIV/0!</v>
      </c>
      <c r="F83" s="36">
        <v>12348.469108802625</v>
      </c>
      <c r="G83" s="48" t="e">
        <f t="shared" si="38"/>
        <v>#DIV/0!</v>
      </c>
      <c r="H83" s="36">
        <f t="shared" ref="H83:T83" si="52">H56/H68</f>
        <v>34271.684210526313</v>
      </c>
      <c r="I83" s="36">
        <v>13063.901278620278</v>
      </c>
      <c r="J83" s="48">
        <f t="shared" si="40"/>
        <v>1.623388180880823</v>
      </c>
      <c r="K83" s="36" t="e">
        <f t="shared" si="52"/>
        <v>#DIV/0!</v>
      </c>
      <c r="L83" s="36">
        <v>12674.396507447354</v>
      </c>
      <c r="M83" s="48" t="e">
        <f t="shared" si="41"/>
        <v>#DIV/0!</v>
      </c>
      <c r="N83" s="36" t="e">
        <f t="shared" si="52"/>
        <v>#DIV/0!</v>
      </c>
      <c r="O83" s="36">
        <v>12904.738844690417</v>
      </c>
      <c r="P83" s="48" t="e">
        <f t="shared" si="42"/>
        <v>#DIV/0!</v>
      </c>
      <c r="Q83" s="36">
        <f t="shared" si="52"/>
        <v>27140.738095238095</v>
      </c>
      <c r="R83" s="36">
        <v>13704.59549187489</v>
      </c>
      <c r="S83" s="48">
        <f t="shared" si="43"/>
        <v>0.98041146937384305</v>
      </c>
      <c r="T83" s="36" t="e">
        <f t="shared" si="52"/>
        <v>#DIV/0!</v>
      </c>
      <c r="U83" s="36">
        <v>10929.042946348922</v>
      </c>
      <c r="V83" s="48" t="e">
        <f t="shared" si="44"/>
        <v>#DIV/0!</v>
      </c>
      <c r="W83">
        <v>1</v>
      </c>
    </row>
    <row r="84" spans="1:23">
      <c r="A84"/>
    </row>
    <row r="85" spans="1:23" ht="15.75">
      <c r="A85" s="67" t="s">
        <v>24</v>
      </c>
      <c r="B85" s="43">
        <f>SUMIF(Summary!$C:$C,'Comparison Mgr''s Wisr '!B5,Summary!$K:$K)</f>
        <v>0</v>
      </c>
      <c r="C85" s="43">
        <v>0</v>
      </c>
      <c r="D85" s="48" t="e">
        <f t="shared" si="37"/>
        <v>#DIV/0!</v>
      </c>
      <c r="E85" s="43">
        <f>SUMIF(Summary!$C:$C,'Comparison Mgr''s Wisr '!E5,Summary!$K:$K)</f>
        <v>0</v>
      </c>
      <c r="F85" s="43">
        <v>0</v>
      </c>
      <c r="G85" s="48" t="e">
        <f t="shared" si="38"/>
        <v>#DIV/0!</v>
      </c>
      <c r="H85" s="43">
        <f>SUMIF(Summary!$C:$C,'Comparison Mgr''s Wisr '!H5,Summary!$K:$K)</f>
        <v>0</v>
      </c>
      <c r="I85" s="43">
        <v>0</v>
      </c>
      <c r="J85" s="48" t="e">
        <f t="shared" si="40"/>
        <v>#DIV/0!</v>
      </c>
      <c r="K85" s="43">
        <f>SUMIF(Summary!$C:$C,'Comparison Mgr''s Wisr '!K5,Summary!$K:$K)</f>
        <v>0</v>
      </c>
      <c r="L85" s="43">
        <v>0</v>
      </c>
      <c r="M85" s="48" t="e">
        <f t="shared" si="41"/>
        <v>#DIV/0!</v>
      </c>
      <c r="N85" s="43">
        <f>SUMIF(Summary!$C:$C,'Comparison Mgr''s Wisr '!N5,Summary!$K:$K)</f>
        <v>0</v>
      </c>
      <c r="O85" s="43">
        <v>0</v>
      </c>
      <c r="P85" s="48" t="e">
        <f t="shared" si="42"/>
        <v>#DIV/0!</v>
      </c>
      <c r="Q85" s="43">
        <f>SUMIF(Summary!$C:$C,'Comparison Mgr''s Wisr '!Q5,Summary!$K:$K)</f>
        <v>0</v>
      </c>
      <c r="R85" s="43">
        <v>0</v>
      </c>
      <c r="S85" s="48" t="e">
        <f t="shared" si="43"/>
        <v>#DIV/0!</v>
      </c>
      <c r="T85" s="43">
        <f>SUMIF(Summary!$C:$C,'Comparison Mgr''s Wisr '!T5,Summary!$K:$K)</f>
        <v>0</v>
      </c>
      <c r="U85" s="43">
        <v>0</v>
      </c>
      <c r="V85" s="48" t="e">
        <f t="shared" si="44"/>
        <v>#DIV/0!</v>
      </c>
      <c r="W85">
        <v>1</v>
      </c>
    </row>
    <row r="86" spans="1:23" ht="15.75">
      <c r="A86" s="40" t="s">
        <v>80</v>
      </c>
      <c r="B86" s="51" t="e">
        <f>(SUMIF(Summary!$C:$C,B5,Summary!$AK:$AK)/B6)/B10</f>
        <v>#DIV/0!</v>
      </c>
      <c r="C86" s="51">
        <v>0.54401805869074493</v>
      </c>
      <c r="D86" s="48" t="e">
        <f t="shared" si="37"/>
        <v>#DIV/0!</v>
      </c>
      <c r="E86" s="51" t="e">
        <f>(SUMIF(Summary!$C:$C,E5,Summary!$AK:$AK)/E6)/E10</f>
        <v>#DIV/0!</v>
      </c>
      <c r="F86" s="51">
        <v>0.52714932126696823</v>
      </c>
      <c r="G86" s="48" t="e">
        <f t="shared" si="38"/>
        <v>#DIV/0!</v>
      </c>
      <c r="H86" s="51">
        <f>(SUMIF(Summary!$C:$C,H5,Summary!$AK:$AK)/H6)/H10</f>
        <v>0.84070796460176989</v>
      </c>
      <c r="I86" s="51">
        <v>0.53862660944206009</v>
      </c>
      <c r="J86" s="48">
        <f t="shared" si="40"/>
        <v>0.56083630081444125</v>
      </c>
      <c r="K86" s="51" t="e">
        <f>(SUMIF(Summary!$C:$C,K5,Summary!$AK:$AK)/K6)/K10</f>
        <v>#DIV/0!</v>
      </c>
      <c r="L86" s="51">
        <v>0.62840466926070038</v>
      </c>
      <c r="M86" s="48" t="e">
        <f t="shared" si="41"/>
        <v>#DIV/0!</v>
      </c>
      <c r="N86" s="51" t="e">
        <f>(SUMIF(Summary!$C:$C,N5,Summary!$AK:$AK)/N6)/N10</f>
        <v>#DIV/0!</v>
      </c>
      <c r="O86" s="51">
        <v>0.97439999999999993</v>
      </c>
      <c r="P86" s="48" t="e">
        <f t="shared" si="42"/>
        <v>#DIV/0!</v>
      </c>
      <c r="Q86" s="51">
        <f>(SUMIF(Summary!$C:$C,Q5,Summary!$AK:$AK)/Q6)/Q10</f>
        <v>0.87234042553191482</v>
      </c>
      <c r="R86" s="51">
        <v>0.75883575883575893</v>
      </c>
      <c r="S86" s="48">
        <f t="shared" si="43"/>
        <v>0.14957738268726284</v>
      </c>
      <c r="T86" s="51" t="e">
        <f>(SUMIF(Summary!$C:$C,T5,Summary!$AK:$AK)/T6)/T10</f>
        <v>#DIV/0!</v>
      </c>
      <c r="U86" s="51">
        <v>0.50762527233115473</v>
      </c>
      <c r="V86" s="48" t="e">
        <f t="shared" si="44"/>
        <v>#DIV/0!</v>
      </c>
    </row>
    <row r="87" spans="1:23" ht="15.75">
      <c r="A87" s="40" t="s">
        <v>81</v>
      </c>
      <c r="B87" s="51" t="e">
        <f>(SUMIF(Summary!$C:$C,B5,Summary!$AL:$AL)/B6)/B10</f>
        <v>#DIV/0!</v>
      </c>
      <c r="C87" s="51">
        <v>4.6862302483069973</v>
      </c>
      <c r="D87" s="48" t="e">
        <f t="shared" si="37"/>
        <v>#DIV/0!</v>
      </c>
      <c r="E87" s="51" t="e">
        <f>(SUMIF(Summary!$C:$C,E5,Summary!$AL:$AL)/E6)/E10</f>
        <v>#DIV/0!</v>
      </c>
      <c r="F87" s="51">
        <v>4.2081447963800906</v>
      </c>
      <c r="G87" s="48" t="e">
        <f t="shared" si="38"/>
        <v>#DIV/0!</v>
      </c>
      <c r="H87" s="51">
        <f>(SUMIF(Summary!$C:$C,H5,Summary!$AL:$AL)/H6)/H10</f>
        <v>2.8938053097345131</v>
      </c>
      <c r="I87" s="51">
        <v>4</v>
      </c>
      <c r="J87" s="48">
        <f t="shared" si="40"/>
        <v>-0.27654867256637172</v>
      </c>
      <c r="K87" s="51" t="e">
        <f>(SUMIF(Summary!$C:$C,K5,Summary!$AL:$AL)/K6)/K10</f>
        <v>#DIV/0!</v>
      </c>
      <c r="L87" s="51">
        <v>3.8968871595330743</v>
      </c>
      <c r="M87" s="48" t="e">
        <f t="shared" si="41"/>
        <v>#DIV/0!</v>
      </c>
      <c r="N87" s="51" t="e">
        <f>(SUMIF(Summary!$C:$C,N5,Summary!$AL:$AL)/N6)/N10</f>
        <v>#DIV/0!</v>
      </c>
      <c r="O87" s="51">
        <v>3.9791999999999996</v>
      </c>
      <c r="P87" s="48" t="e">
        <f t="shared" si="42"/>
        <v>#DIV/0!</v>
      </c>
      <c r="Q87" s="51">
        <f>(SUMIF(Summary!$C:$C,Q5,Summary!$AL:$AL)/Q6)/Q10</f>
        <v>4.3096926713947985</v>
      </c>
      <c r="R87" s="51">
        <v>3.3118503118503124</v>
      </c>
      <c r="S87" s="48">
        <f t="shared" si="43"/>
        <v>0.30129452287564207</v>
      </c>
      <c r="T87" s="51" t="e">
        <f>(SUMIF(Summary!$C:$C,T5,Summary!$AL:$AL)/T6)/T10</f>
        <v>#DIV/0!</v>
      </c>
      <c r="U87" s="51">
        <v>5.1263616557734206</v>
      </c>
      <c r="V87" s="48" t="e">
        <f t="shared" si="44"/>
        <v>#DIV/0!</v>
      </c>
    </row>
    <row r="88" spans="1:23" ht="15.75">
      <c r="A88" s="40" t="s">
        <v>77</v>
      </c>
      <c r="B88" s="51" t="e">
        <f>(SUMIF(Summary!$C:$C,B5,Summary!$AM:$AM)/B6)/B10</f>
        <v>#DIV/0!</v>
      </c>
      <c r="C88" s="51">
        <v>0.94356659142212196</v>
      </c>
      <c r="D88" s="48" t="e">
        <f t="shared" si="37"/>
        <v>#DIV/0!</v>
      </c>
      <c r="E88" s="51" t="e">
        <f>(SUMIF(Summary!$C:$C,E5,Summary!$AM:$AM)/E6)/E10</f>
        <v>#DIV/0!</v>
      </c>
      <c r="F88" s="51">
        <v>2.9660633484162893</v>
      </c>
      <c r="G88" s="48" t="e">
        <f t="shared" si="38"/>
        <v>#DIV/0!</v>
      </c>
      <c r="H88" s="51">
        <f>(SUMIF(Summary!$C:$C,H5,Summary!$AM:$AM)/H6)/H10</f>
        <v>0</v>
      </c>
      <c r="I88" s="51">
        <v>2.255364806866953</v>
      </c>
      <c r="J88" s="48">
        <f t="shared" si="40"/>
        <v>-1</v>
      </c>
      <c r="K88" s="51" t="e">
        <f>(SUMIF(Summary!$C:$C,K5,Summary!$AM:$AM)/K6)/K10</f>
        <v>#DIV/0!</v>
      </c>
      <c r="L88" s="51">
        <v>2.1887159533073932</v>
      </c>
      <c r="M88" s="48" t="e">
        <f t="shared" si="41"/>
        <v>#DIV/0!</v>
      </c>
      <c r="N88" s="51" t="e">
        <f>(SUMIF(Summary!$C:$C,N5,Summary!$AM:$AM)/N6)/N10</f>
        <v>#DIV/0!</v>
      </c>
      <c r="O88" s="51">
        <v>2.4223999999999997</v>
      </c>
      <c r="P88" s="48" t="e">
        <f t="shared" si="42"/>
        <v>#DIV/0!</v>
      </c>
      <c r="Q88" s="51">
        <f>(SUMIF(Summary!$C:$C,Q5,Summary!$AM:$AM)/Q6)/Q10</f>
        <v>0</v>
      </c>
      <c r="R88" s="51">
        <v>2.1226611226611229</v>
      </c>
      <c r="S88" s="48">
        <f t="shared" si="43"/>
        <v>-1</v>
      </c>
      <c r="T88" s="51" t="e">
        <f>(SUMIF(Summary!$C:$C,T5,Summary!$AM:$AM)/T6)/T10</f>
        <v>#DIV/0!</v>
      </c>
      <c r="U88" s="51">
        <v>2.5272331154684098</v>
      </c>
      <c r="V88" s="48" t="e">
        <f t="shared" si="44"/>
        <v>#DIV/0!</v>
      </c>
    </row>
    <row r="89" spans="1:23" ht="15.75">
      <c r="A89" s="40" t="s">
        <v>78</v>
      </c>
      <c r="B89" s="42" t="e">
        <f>SUMIF(Summary!$C:$C,B5,Summary!$AN:$AN)/B8</f>
        <v>#DIV/0!</v>
      </c>
      <c r="C89" s="42">
        <v>0</v>
      </c>
      <c r="D89" s="48" t="e">
        <f t="shared" si="37"/>
        <v>#DIV/0!</v>
      </c>
      <c r="E89" s="42" t="e">
        <f>SUMIF(Summary!$C:$C,E5,Summary!$AN:$AN)/E8</f>
        <v>#DIV/0!</v>
      </c>
      <c r="F89" s="42">
        <v>0</v>
      </c>
      <c r="G89" s="48" t="e">
        <f t="shared" si="38"/>
        <v>#DIV/0!</v>
      </c>
      <c r="H89" s="42">
        <f>SUMIF(Summary!$C:$C,H5,Summary!$AN:$AN)/H8</f>
        <v>2367</v>
      </c>
      <c r="I89" s="42">
        <v>0</v>
      </c>
      <c r="J89" s="48" t="e">
        <f t="shared" si="40"/>
        <v>#DIV/0!</v>
      </c>
      <c r="K89" s="42" t="e">
        <f>SUMIF(Summary!$C:$C,K5,Summary!$AN:$AN)/K8</f>
        <v>#DIV/0!</v>
      </c>
      <c r="L89" s="42">
        <v>0</v>
      </c>
      <c r="M89" s="48" t="e">
        <f t="shared" si="41"/>
        <v>#DIV/0!</v>
      </c>
      <c r="N89" s="42" t="e">
        <f>SUMIF(Summary!$C:$C,N5,Summary!$AN:$AN)/N8</f>
        <v>#DIV/0!</v>
      </c>
      <c r="O89" s="42">
        <v>0</v>
      </c>
      <c r="P89" s="48" t="e">
        <f t="shared" si="42"/>
        <v>#DIV/0!</v>
      </c>
      <c r="Q89" s="42">
        <f>SUMIF(Summary!$C:$C,Q5,Summary!$AN:$AN)/Q8</f>
        <v>2892.25</v>
      </c>
      <c r="R89" s="42">
        <v>0</v>
      </c>
      <c r="S89" s="48" t="e">
        <f t="shared" si="43"/>
        <v>#DIV/0!</v>
      </c>
      <c r="T89" s="42" t="e">
        <f>SUMIF(Summary!$C:$C,T5,Summary!$AN:$AN)/T8</f>
        <v>#DIV/0!</v>
      </c>
      <c r="U89" s="42">
        <v>0</v>
      </c>
      <c r="V89" s="48" t="e">
        <f t="shared" si="44"/>
        <v>#DIV/0!</v>
      </c>
    </row>
    <row r="93" spans="1:23">
      <c r="A93" s="290" t="s">
        <v>226</v>
      </c>
      <c r="B93" s="312">
        <f>(B23*85.31%)+((B22-B23)*41.75%)</f>
        <v>0</v>
      </c>
      <c r="C93" s="312">
        <v>52001.765996761504</v>
      </c>
      <c r="D93" s="48">
        <f t="shared" si="37"/>
        <v>-1</v>
      </c>
      <c r="E93" s="312">
        <f>(E23*85.31%)+((E22-E23)*41.75%)</f>
        <v>0</v>
      </c>
      <c r="F93" s="312">
        <v>57775.534264754839</v>
      </c>
      <c r="G93" s="48">
        <f t="shared" si="38"/>
        <v>-1</v>
      </c>
      <c r="H93" s="312">
        <f>(H23*85.31%)+((H22-H23)*41.75%)</f>
        <v>77346.402509000007</v>
      </c>
      <c r="I93" s="312">
        <v>47838.457617826869</v>
      </c>
      <c r="J93" s="48">
        <f t="shared" si="40"/>
        <v>0.6168247548218837</v>
      </c>
      <c r="K93" s="312">
        <f>(K23*85.31%)+((K22-K23)*41.75%)</f>
        <v>0</v>
      </c>
      <c r="L93" s="312">
        <v>36885.111080236078</v>
      </c>
      <c r="M93" s="48">
        <f t="shared" si="41"/>
        <v>-1</v>
      </c>
      <c r="N93" s="312">
        <f>(N23*85.31%)+((N22-N23)*41.75%)</f>
        <v>0</v>
      </c>
      <c r="O93" s="312">
        <v>84649.544776271185</v>
      </c>
      <c r="P93" s="48">
        <f t="shared" si="42"/>
        <v>-1</v>
      </c>
      <c r="Q93" s="312">
        <f>(Q23*85.31%)+((Q22-Q23)*41.75%)</f>
        <v>83252.620986999988</v>
      </c>
      <c r="R93" s="312">
        <v>50204.864674697325</v>
      </c>
      <c r="S93" s="48">
        <f t="shared" si="43"/>
        <v>0.65825804982118297</v>
      </c>
      <c r="T93" s="312">
        <f>(T23*85.31%)+((T22-T23)*41.75%)</f>
        <v>0</v>
      </c>
      <c r="U93" s="312">
        <v>43990.067123940673</v>
      </c>
      <c r="V93" s="48">
        <f t="shared" si="44"/>
        <v>-1</v>
      </c>
    </row>
    <row r="94" spans="1:23">
      <c r="A94" s="290" t="s">
        <v>227</v>
      </c>
      <c r="B94" s="312" t="e">
        <f>(B29*85.31%)+((B28-B29)*41.75%)</f>
        <v>#DIV/0!</v>
      </c>
      <c r="C94" s="312">
        <v>3286.7933361384244</v>
      </c>
      <c r="D94" s="48" t="e">
        <f t="shared" si="37"/>
        <v>#DIV/0!</v>
      </c>
      <c r="E94" s="312" t="e">
        <f>(E29*85.31%)+((E28-E29)*41.75%)</f>
        <v>#DIV/0!</v>
      </c>
      <c r="F94" s="312">
        <v>3659.9885959573203</v>
      </c>
      <c r="G94" s="48" t="e">
        <f t="shared" si="38"/>
        <v>#DIV/0!</v>
      </c>
      <c r="H94" s="312">
        <f>(H29*85.31%)+((H28-H29)*41.75%)</f>
        <v>5704.0119844395276</v>
      </c>
      <c r="I94" s="312">
        <v>2874.4137624445329</v>
      </c>
      <c r="J94" s="48">
        <f t="shared" si="40"/>
        <v>0.98440880675041531</v>
      </c>
      <c r="K94" s="312" t="e">
        <f>(K29*85.31%)+((K28-K29)*41.75%)</f>
        <v>#DIV/0!</v>
      </c>
      <c r="L94" s="312">
        <v>2009.3056619583854</v>
      </c>
      <c r="M94" s="48" t="e">
        <f t="shared" si="41"/>
        <v>#DIV/0!</v>
      </c>
      <c r="N94" s="312" t="e">
        <f>(N29*85.31%)+((N28-N29)*41.75%)</f>
        <v>#DIV/0!</v>
      </c>
      <c r="O94" s="312">
        <v>3792.2996059769494</v>
      </c>
      <c r="P94" s="48" t="e">
        <f t="shared" si="42"/>
        <v>#DIV/0!</v>
      </c>
      <c r="Q94" s="312">
        <f>(Q29*85.31%)+((Q28-Q29)*41.75%)</f>
        <v>4920.3676706264769</v>
      </c>
      <c r="R94" s="312">
        <v>2922.528504971986</v>
      </c>
      <c r="S94" s="48">
        <f t="shared" si="43"/>
        <v>0.68359954821848401</v>
      </c>
      <c r="T94" s="312" t="e">
        <f>(T29*85.31%)+((T28-T29)*41.75%)</f>
        <v>#DIV/0!</v>
      </c>
      <c r="U94" s="312">
        <v>2683.4899334865768</v>
      </c>
      <c r="V94" s="48" t="e">
        <f t="shared" si="44"/>
        <v>#DIV/0!</v>
      </c>
    </row>
  </sheetData>
  <conditionalFormatting sqref="D1:D3 D6:D11 D16:D57 D59:D69 D71:D76 D78:D83 D85:D1048576">
    <cfRule type="cellIs" dxfId="66" priority="63" operator="greaterThan">
      <formula>0.1</formula>
    </cfRule>
    <cfRule type="cellIs" dxfId="65" priority="64" stopIfTrue="1" operator="lessThan">
      <formula>0</formula>
    </cfRule>
  </conditionalFormatting>
  <conditionalFormatting sqref="G1:G3 G6:G11 G16:G43 G47:G57 G59:G69 G71:G76 G78:G83 G85:G89 G93:G1048576">
    <cfRule type="cellIs" dxfId="64" priority="61" stopIfTrue="1" operator="greaterThan">
      <formula>0.01</formula>
    </cfRule>
    <cfRule type="cellIs" dxfId="63" priority="62" operator="lessThan">
      <formula>0</formula>
    </cfRule>
  </conditionalFormatting>
  <conditionalFormatting sqref="J1:J3 J6:J11 J16:J43 J47:J57 J59:J69 J71:J76 J78:J83 J85:J89 J93:J1048576">
    <cfRule type="cellIs" dxfId="62" priority="59" operator="greaterThan">
      <formula>0.1</formula>
    </cfRule>
    <cfRule type="cellIs" dxfId="61" priority="60" stopIfTrue="1" operator="lessThan">
      <formula>0</formula>
    </cfRule>
  </conditionalFormatting>
  <conditionalFormatting sqref="M1:M3 M6:M11 M16:M25 M28:M43 M47:M57 M59:M69 M71:M76 M78:M83 M85:M89 M93:M1048576">
    <cfRule type="cellIs" dxfId="60" priority="57" operator="greaterThan">
      <formula>0.1</formula>
    </cfRule>
    <cfRule type="cellIs" dxfId="59" priority="58" stopIfTrue="1" operator="lessThan">
      <formula>0</formula>
    </cfRule>
  </conditionalFormatting>
  <conditionalFormatting sqref="P1:P3 P6:P11 P16:P25 P28:P43 P47:P57 P59:P69 P71:P76 P78:P83 P85:P89 P93:P1048576">
    <cfRule type="cellIs" dxfId="58" priority="55" operator="greaterThan">
      <formula>0.1</formula>
    </cfRule>
    <cfRule type="cellIs" dxfId="57" priority="56" stopIfTrue="1" operator="lessThan">
      <formula>0</formula>
    </cfRule>
  </conditionalFormatting>
  <conditionalFormatting sqref="S1:S3 S6:S11 S16:S25 S28:S43 S47:S57 S59:S69 S71:S76 S78:S83 S85:S89 S93:S1048576">
    <cfRule type="cellIs" dxfId="56" priority="53" operator="greaterThan">
      <formula>0.1</formula>
    </cfRule>
    <cfRule type="cellIs" dxfId="55" priority="54" stopIfTrue="1" operator="lessThan">
      <formula>0</formula>
    </cfRule>
  </conditionalFormatting>
  <conditionalFormatting sqref="V1:V3 V6:V11 V16:V25 V28:V43 V47:V57 V59:V69 V71:V76 V78:V83 V85:V89 V93:V1048576">
    <cfRule type="cellIs" dxfId="54" priority="51" operator="greaterThan">
      <formula>0.1</formula>
    </cfRule>
    <cfRule type="cellIs" dxfId="53" priority="52" stopIfTrue="1" operator="lessThan">
      <formula>0</formula>
    </cfRule>
  </conditionalFormatting>
  <conditionalFormatting sqref="P20:P21">
    <cfRule type="cellIs" dxfId="52" priority="49" operator="greaterThan">
      <formula>0.1</formula>
    </cfRule>
    <cfRule type="cellIs" dxfId="51" priority="50" stopIfTrue="1" operator="lessThan">
      <formula>0</formula>
    </cfRule>
  </conditionalFormatting>
  <conditionalFormatting sqref="S20:S21">
    <cfRule type="cellIs" dxfId="50" priority="47" operator="greaterThan">
      <formula>0.1</formula>
    </cfRule>
    <cfRule type="cellIs" dxfId="49" priority="48" stopIfTrue="1" operator="lessThan">
      <formula>0</formula>
    </cfRule>
  </conditionalFormatting>
  <conditionalFormatting sqref="S20:S21">
    <cfRule type="cellIs" dxfId="48" priority="45" operator="greaterThan">
      <formula>0.1</formula>
    </cfRule>
    <cfRule type="cellIs" dxfId="47" priority="46" stopIfTrue="1" operator="lessThan">
      <formula>0</formula>
    </cfRule>
  </conditionalFormatting>
  <conditionalFormatting sqref="V20:V21">
    <cfRule type="cellIs" dxfId="46" priority="43" operator="greaterThan">
      <formula>0.1</formula>
    </cfRule>
    <cfRule type="cellIs" dxfId="45" priority="44" stopIfTrue="1" operator="lessThan">
      <formula>0</formula>
    </cfRule>
  </conditionalFormatting>
  <conditionalFormatting sqref="V20:V21">
    <cfRule type="cellIs" dxfId="44" priority="41" operator="greaterThan">
      <formula>0.1</formula>
    </cfRule>
    <cfRule type="cellIs" dxfId="43" priority="42" stopIfTrue="1" operator="lessThan">
      <formula>0</formula>
    </cfRule>
  </conditionalFormatting>
  <conditionalFormatting sqref="J1:J3 J6:J11 J16:J43 J47:J57 J59:J69 J71:J76 J78:J83 J85:J89 J93:J1048576">
    <cfRule type="cellIs" dxfId="42" priority="39" stopIfTrue="1" operator="greaterThan">
      <formula>0.01</formula>
    </cfRule>
    <cfRule type="cellIs" dxfId="41" priority="40" operator="lessThan">
      <formula>0</formula>
    </cfRule>
  </conditionalFormatting>
  <conditionalFormatting sqref="M1:M3 M6:M11 M16:M43 M47:M57 M59:M69 M71:M76 M78:M83 M85:M89 M93:M1048576">
    <cfRule type="cellIs" dxfId="40" priority="37" operator="greaterThan">
      <formula>0.1</formula>
    </cfRule>
    <cfRule type="cellIs" dxfId="39" priority="38" stopIfTrue="1" operator="lessThan">
      <formula>0</formula>
    </cfRule>
  </conditionalFormatting>
  <conditionalFormatting sqref="M1:M3 M6:M11 M16:M43 M47:M57 M59:M69 M71:M76 M78:M83 M85:M89 M93:M1048576">
    <cfRule type="cellIs" dxfId="38" priority="35" stopIfTrue="1" operator="greaterThan">
      <formula>0.01</formula>
    </cfRule>
    <cfRule type="cellIs" dxfId="37" priority="36" operator="lessThan">
      <formula>0</formula>
    </cfRule>
  </conditionalFormatting>
  <conditionalFormatting sqref="P1:P3 P6:P11 P16:P25 P28:P43 P47:P57 P59:P69 P71:P76 P78:P83 P85:P89 P93:P1048576">
    <cfRule type="cellIs" dxfId="36" priority="33" operator="greaterThan">
      <formula>0.1</formula>
    </cfRule>
    <cfRule type="cellIs" dxfId="35" priority="34" stopIfTrue="1" operator="lessThan">
      <formula>0</formula>
    </cfRule>
  </conditionalFormatting>
  <conditionalFormatting sqref="P1:P3 P6:P11 P16:P43 P47:P57 P59:P69 P71:P76 P78:P83 P85:P89 P93:P1048576">
    <cfRule type="cellIs" dxfId="34" priority="31" operator="greaterThan">
      <formula>0.1</formula>
    </cfRule>
    <cfRule type="cellIs" dxfId="33" priority="32" stopIfTrue="1" operator="lessThan">
      <formula>0</formula>
    </cfRule>
  </conditionalFormatting>
  <conditionalFormatting sqref="P1:P3 P6:P11 P16:P43 P47:P57 P59:P69 P71:P76 P78:P83 P85:P89 P93:P1048576">
    <cfRule type="cellIs" dxfId="32" priority="29" stopIfTrue="1" operator="greaterThan">
      <formula>0.01</formula>
    </cfRule>
    <cfRule type="cellIs" dxfId="31" priority="30" operator="lessThan">
      <formula>0</formula>
    </cfRule>
  </conditionalFormatting>
  <conditionalFormatting sqref="S1:S3 S6:S11 S16:S25 S28:S43 S47:S57 S59:S69 S71:S76 S78:S83 S85:S89 S93:S1048576">
    <cfRule type="cellIs" dxfId="30" priority="27" operator="greaterThan">
      <formula>0.1</formula>
    </cfRule>
    <cfRule type="cellIs" dxfId="29" priority="28" stopIfTrue="1" operator="lessThan">
      <formula>0</formula>
    </cfRule>
  </conditionalFormatting>
  <conditionalFormatting sqref="S20:S21">
    <cfRule type="cellIs" dxfId="28" priority="25" operator="greaterThan">
      <formula>0.1</formula>
    </cfRule>
    <cfRule type="cellIs" dxfId="27" priority="26" stopIfTrue="1" operator="lessThan">
      <formula>0</formula>
    </cfRule>
  </conditionalFormatting>
  <conditionalFormatting sqref="S1:S3 S6:S11 S16:S25 S28:S43 S47:S57 S59:S69 S71:S76 S78:S83 S85:S89 S93:S1048576">
    <cfRule type="cellIs" dxfId="26" priority="23" operator="greaterThan">
      <formula>0.1</formula>
    </cfRule>
    <cfRule type="cellIs" dxfId="25" priority="24" stopIfTrue="1" operator="lessThan">
      <formula>0</formula>
    </cfRule>
  </conditionalFormatting>
  <conditionalFormatting sqref="S1:S3 S6:S11 S16:S43 S47:S57 S59:S69 S71:S76 S78:S83 S85:S89 S93:S1048576">
    <cfRule type="cellIs" dxfId="24" priority="21" operator="greaterThan">
      <formula>0.1</formula>
    </cfRule>
    <cfRule type="cellIs" dxfId="23" priority="22" stopIfTrue="1" operator="lessThan">
      <formula>0</formula>
    </cfRule>
  </conditionalFormatting>
  <conditionalFormatting sqref="S1:S3 S6:S11 S16:S43 S47:S57 S59:S69 S71:S76 S78:S83 S85:S89 S93:S1048576">
    <cfRule type="cellIs" dxfId="22" priority="19" stopIfTrue="1" operator="greaterThan">
      <formula>0.01</formula>
    </cfRule>
    <cfRule type="cellIs" dxfId="21" priority="20" operator="lessThan">
      <formula>0</formula>
    </cfRule>
  </conditionalFormatting>
  <conditionalFormatting sqref="V1:V3 V6:V11 V16:V25 V28:V43 V47:V57 V59:V69 V71:V76 V78:V83 V85:V89 V93:V1048576">
    <cfRule type="cellIs" dxfId="20" priority="17" operator="greaterThan">
      <formula>0.1</formula>
    </cfRule>
    <cfRule type="cellIs" dxfId="19" priority="18" stopIfTrue="1" operator="lessThan">
      <formula>0</formula>
    </cfRule>
  </conditionalFormatting>
  <conditionalFormatting sqref="V20:V21">
    <cfRule type="cellIs" dxfId="18" priority="15" operator="greaterThan">
      <formula>0.1</formula>
    </cfRule>
    <cfRule type="cellIs" dxfId="17" priority="16" stopIfTrue="1" operator="lessThan">
      <formula>0</formula>
    </cfRule>
  </conditionalFormatting>
  <conditionalFormatting sqref="V20:V21">
    <cfRule type="cellIs" dxfId="16" priority="13" operator="greaterThan">
      <formula>0.1</formula>
    </cfRule>
    <cfRule type="cellIs" dxfId="15" priority="14" stopIfTrue="1" operator="lessThan">
      <formula>0</formula>
    </cfRule>
  </conditionalFormatting>
  <conditionalFormatting sqref="V1:V3 V6:V11 V16:V25 V28:V43 V47:V57 V59:V69 V71:V76 V78:V83 V85:V89 V93:V1048576">
    <cfRule type="cellIs" dxfId="14" priority="11" operator="greaterThan">
      <formula>0.1</formula>
    </cfRule>
    <cfRule type="cellIs" dxfId="13" priority="12" stopIfTrue="1" operator="lessThan">
      <formula>0</formula>
    </cfRule>
  </conditionalFormatting>
  <conditionalFormatting sqref="V20:V21">
    <cfRule type="cellIs" dxfId="12" priority="9" operator="greaterThan">
      <formula>0.1</formula>
    </cfRule>
    <cfRule type="cellIs" dxfId="11" priority="10" stopIfTrue="1" operator="lessThan">
      <formula>0</formula>
    </cfRule>
  </conditionalFormatting>
  <conditionalFormatting sqref="V1:V3 V6:V11 V16:V25 V28:V43 V47:V57 V59:V69 V71:V76 V78:V83 V85:V89 V93:V1048576">
    <cfRule type="cellIs" dxfId="10" priority="7" operator="greaterThan">
      <formula>0.1</formula>
    </cfRule>
    <cfRule type="cellIs" dxfId="9" priority="8" stopIfTrue="1" operator="lessThan">
      <formula>0</formula>
    </cfRule>
  </conditionalFormatting>
  <conditionalFormatting sqref="V1:V3 V6:V11 V16:V43 V47:V57 V59:V69 V71:V76 V78:V83 V85:V89 V93:V1048576">
    <cfRule type="cellIs" dxfId="8" priority="5" operator="greaterThan">
      <formula>0.1</formula>
    </cfRule>
    <cfRule type="cellIs" dxfId="7" priority="6" stopIfTrue="1" operator="lessThan">
      <formula>0</formula>
    </cfRule>
  </conditionalFormatting>
  <conditionalFormatting sqref="V1:V3 V6:V11 V16:V43 V47:V57 V59:V69 V71:V76 V78:V83 V85:V89 V93:V1048576">
    <cfRule type="cellIs" dxfId="6" priority="3" stopIfTrue="1" operator="greaterThan">
      <formula>0.01</formula>
    </cfRule>
    <cfRule type="cellIs" dxfId="5" priority="4" operator="lessThan">
      <formula>0</formula>
    </cfRule>
  </conditionalFormatting>
  <conditionalFormatting sqref="D93">
    <cfRule type="cellIs" dxfId="4" priority="1" stopIfTrue="1" operator="greaterThan">
      <formula>0.01</formula>
    </cfRule>
    <cfRule type="cellIs" dxfId="3" priority="2" operator="less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sheetPr>
  <dimension ref="A1:BO88"/>
  <sheetViews>
    <sheetView showGridLines="0" zoomScale="85" zoomScaleNormal="85"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64" bestFit="1" customWidth="1"/>
    <col min="2" max="2" width="12.28515625" bestFit="1" customWidth="1"/>
    <col min="3" max="26" width="14.42578125" customWidth="1"/>
    <col min="27" max="53" width="14.42578125" hidden="1" customWidth="1"/>
    <col min="54" max="54" width="16" hidden="1" customWidth="1"/>
    <col min="55" max="55" width="15.85546875" hidden="1" customWidth="1"/>
    <col min="56" max="56" width="17.28515625" hidden="1" customWidth="1"/>
    <col min="57" max="65" width="17.85546875" hidden="1" customWidth="1"/>
    <col min="66" max="66" width="11.5703125" hidden="1" customWidth="1"/>
    <col min="67" max="67" width="9.140625" customWidth="1"/>
  </cols>
  <sheetData>
    <row r="1" spans="1:67" hidden="1"/>
    <row r="2" spans="1:67" hidden="1"/>
    <row r="3" spans="1:67" ht="26.25" customHeight="1"/>
    <row r="4" spans="1:67" ht="39">
      <c r="A4" s="136" t="s">
        <v>91</v>
      </c>
      <c r="B4" s="59" t="s">
        <v>35</v>
      </c>
      <c r="C4" s="59" t="s">
        <v>338</v>
      </c>
      <c r="D4" s="59" t="s">
        <v>283</v>
      </c>
      <c r="E4" s="59" t="s">
        <v>304</v>
      </c>
      <c r="F4" s="59" t="s">
        <v>305</v>
      </c>
      <c r="G4" s="59" t="s">
        <v>299</v>
      </c>
      <c r="H4" s="59" t="s">
        <v>520</v>
      </c>
      <c r="I4" s="59" t="s">
        <v>368</v>
      </c>
      <c r="J4" s="59" t="s">
        <v>351</v>
      </c>
      <c r="K4" s="59" t="s">
        <v>352</v>
      </c>
      <c r="L4" s="59" t="s">
        <v>353</v>
      </c>
      <c r="M4" s="59" t="s">
        <v>521</v>
      </c>
      <c r="N4" s="59" t="s">
        <v>507</v>
      </c>
      <c r="O4" s="59" t="s">
        <v>364</v>
      </c>
      <c r="P4" s="59" t="s">
        <v>376</v>
      </c>
      <c r="Q4" s="59" t="s">
        <v>365</v>
      </c>
      <c r="R4" s="59" t="s">
        <v>522</v>
      </c>
      <c r="S4" s="59" t="s">
        <v>316</v>
      </c>
      <c r="T4" s="59" t="s">
        <v>317</v>
      </c>
      <c r="U4" s="59" t="s">
        <v>331</v>
      </c>
      <c r="V4" s="59" t="s">
        <v>318</v>
      </c>
      <c r="W4" s="59" t="s">
        <v>523</v>
      </c>
      <c r="X4" s="59" t="s">
        <v>328</v>
      </c>
      <c r="Y4" s="59" t="s">
        <v>329</v>
      </c>
      <c r="Z4" s="59" t="s">
        <v>333</v>
      </c>
      <c r="AA4" s="10" t="s">
        <v>297</v>
      </c>
      <c r="AB4" s="10" t="s">
        <v>524</v>
      </c>
      <c r="AC4" s="10" t="s">
        <v>231</v>
      </c>
      <c r="AD4" s="10" t="s">
        <v>382</v>
      </c>
      <c r="AE4" s="10" t="s">
        <v>323</v>
      </c>
      <c r="AF4" s="10" t="s">
        <v>298</v>
      </c>
      <c r="AG4" s="59">
        <v>11</v>
      </c>
      <c r="AH4" s="59">
        <v>1</v>
      </c>
      <c r="AI4" s="59">
        <v>11</v>
      </c>
      <c r="AJ4" s="59">
        <v>11</v>
      </c>
      <c r="AK4" s="59">
        <v>11</v>
      </c>
      <c r="AL4" s="59">
        <v>11</v>
      </c>
      <c r="AM4" s="59">
        <v>11</v>
      </c>
      <c r="AN4" s="59">
        <v>11</v>
      </c>
      <c r="AO4" s="59">
        <v>11</v>
      </c>
      <c r="AP4" s="59">
        <v>11</v>
      </c>
      <c r="AQ4" s="59">
        <v>11</v>
      </c>
      <c r="AR4" s="59">
        <v>11</v>
      </c>
      <c r="AS4" s="59">
        <v>1</v>
      </c>
      <c r="AT4" s="59">
        <v>1</v>
      </c>
      <c r="AU4" s="59">
        <v>1</v>
      </c>
      <c r="AV4" s="59">
        <v>1</v>
      </c>
      <c r="AW4" s="59">
        <v>1</v>
      </c>
      <c r="AX4" s="59">
        <v>1</v>
      </c>
      <c r="AY4" s="59">
        <v>1</v>
      </c>
      <c r="AZ4" s="59">
        <v>1</v>
      </c>
      <c r="BA4" s="59">
        <v>1</v>
      </c>
      <c r="BB4" s="59">
        <v>1</v>
      </c>
      <c r="BC4" s="59">
        <v>1</v>
      </c>
      <c r="BD4" s="59">
        <v>1</v>
      </c>
      <c r="BE4" s="59">
        <v>1</v>
      </c>
      <c r="BF4" s="59">
        <v>1</v>
      </c>
      <c r="BG4" s="59">
        <v>1</v>
      </c>
      <c r="BH4" s="59">
        <v>1</v>
      </c>
      <c r="BI4" s="59">
        <v>1</v>
      </c>
      <c r="BJ4" s="59">
        <v>1</v>
      </c>
      <c r="BK4" s="59">
        <v>1</v>
      </c>
      <c r="BL4" s="59">
        <v>1</v>
      </c>
      <c r="BM4" s="59">
        <v>1</v>
      </c>
      <c r="BN4" s="59">
        <v>1</v>
      </c>
      <c r="BO4" s="60">
        <v>1</v>
      </c>
    </row>
    <row r="5" spans="1:67" ht="15.75">
      <c r="A5" s="57" t="s">
        <v>28</v>
      </c>
      <c r="B5" s="58">
        <f>'Tenurewise KPI'!A3</f>
        <v>25</v>
      </c>
      <c r="C5" s="58">
        <f>B5</f>
        <v>25</v>
      </c>
      <c r="D5" s="58">
        <f t="shared" ref="D5:L5" si="0">C5</f>
        <v>25</v>
      </c>
      <c r="E5" s="58">
        <f t="shared" si="0"/>
        <v>25</v>
      </c>
      <c r="F5" s="58">
        <f>D5</f>
        <v>25</v>
      </c>
      <c r="G5" s="58">
        <f t="shared" si="0"/>
        <v>25</v>
      </c>
      <c r="H5" s="58">
        <f t="shared" si="0"/>
        <v>25</v>
      </c>
      <c r="I5" s="58">
        <f t="shared" si="0"/>
        <v>25</v>
      </c>
      <c r="J5" s="58">
        <f>H5</f>
        <v>25</v>
      </c>
      <c r="K5" s="58">
        <f t="shared" si="0"/>
        <v>25</v>
      </c>
      <c r="L5" s="58">
        <f t="shared" si="0"/>
        <v>25</v>
      </c>
      <c r="M5" s="58">
        <f>D5</f>
        <v>25</v>
      </c>
      <c r="N5" s="58">
        <f>E5</f>
        <v>25</v>
      </c>
      <c r="O5" s="58">
        <f>F5</f>
        <v>25</v>
      </c>
      <c r="P5" s="58">
        <f>G5</f>
        <v>25</v>
      </c>
      <c r="Q5" s="58">
        <f>H5</f>
        <v>25</v>
      </c>
      <c r="R5" s="58">
        <f t="shared" ref="R5" si="1">J5</f>
        <v>25</v>
      </c>
      <c r="S5" s="58">
        <f t="shared" ref="S5:Y5" si="2">L5</f>
        <v>25</v>
      </c>
      <c r="T5" s="58">
        <f t="shared" si="2"/>
        <v>25</v>
      </c>
      <c r="U5" s="58">
        <f t="shared" si="2"/>
        <v>25</v>
      </c>
      <c r="V5" s="58">
        <f t="shared" si="2"/>
        <v>25</v>
      </c>
      <c r="W5" s="58">
        <f t="shared" si="2"/>
        <v>25</v>
      </c>
      <c r="X5" s="58">
        <f t="shared" si="2"/>
        <v>25</v>
      </c>
      <c r="Y5" s="58">
        <f t="shared" si="2"/>
        <v>25</v>
      </c>
      <c r="Z5" s="58">
        <f t="shared" ref="Z5:BA5" si="3">S5</f>
        <v>25</v>
      </c>
      <c r="AA5" s="58">
        <f t="shared" si="3"/>
        <v>25</v>
      </c>
      <c r="AB5" s="58">
        <f t="shared" si="3"/>
        <v>25</v>
      </c>
      <c r="AC5" s="58">
        <f t="shared" si="3"/>
        <v>25</v>
      </c>
      <c r="AD5" s="58">
        <f t="shared" si="3"/>
        <v>25</v>
      </c>
      <c r="AE5" s="58">
        <f t="shared" si="3"/>
        <v>25</v>
      </c>
      <c r="AF5" s="58">
        <f t="shared" si="3"/>
        <v>25</v>
      </c>
      <c r="AG5" s="58">
        <f t="shared" si="3"/>
        <v>25</v>
      </c>
      <c r="AH5" s="58">
        <f t="shared" si="3"/>
        <v>25</v>
      </c>
      <c r="AI5" s="58">
        <f t="shared" si="3"/>
        <v>25</v>
      </c>
      <c r="AJ5" s="58">
        <f t="shared" si="3"/>
        <v>25</v>
      </c>
      <c r="AK5" s="58">
        <f t="shared" si="3"/>
        <v>25</v>
      </c>
      <c r="AL5" s="58">
        <f t="shared" si="3"/>
        <v>25</v>
      </c>
      <c r="AM5" s="58">
        <f t="shared" si="3"/>
        <v>25</v>
      </c>
      <c r="AN5" s="58">
        <f t="shared" si="3"/>
        <v>25</v>
      </c>
      <c r="AO5" s="58">
        <f t="shared" si="3"/>
        <v>25</v>
      </c>
      <c r="AP5" s="58">
        <f t="shared" si="3"/>
        <v>25</v>
      </c>
      <c r="AQ5" s="58">
        <f t="shared" si="3"/>
        <v>25</v>
      </c>
      <c r="AR5" s="58">
        <f t="shared" si="3"/>
        <v>25</v>
      </c>
      <c r="AS5" s="58">
        <f t="shared" si="3"/>
        <v>25</v>
      </c>
      <c r="AT5" s="58">
        <f t="shared" si="3"/>
        <v>25</v>
      </c>
      <c r="AU5" s="58">
        <f t="shared" si="3"/>
        <v>25</v>
      </c>
      <c r="AV5" s="58">
        <f t="shared" si="3"/>
        <v>25</v>
      </c>
      <c r="AW5" s="58">
        <f t="shared" si="3"/>
        <v>25</v>
      </c>
      <c r="AX5" s="58">
        <f t="shared" si="3"/>
        <v>25</v>
      </c>
      <c r="AY5" s="58">
        <f t="shared" si="3"/>
        <v>25</v>
      </c>
      <c r="AZ5" s="58">
        <f t="shared" si="3"/>
        <v>25</v>
      </c>
      <c r="BA5" s="58">
        <f t="shared" si="3"/>
        <v>25</v>
      </c>
      <c r="BB5" s="58">
        <f t="shared" ref="BB5" si="4">AU5</f>
        <v>25</v>
      </c>
      <c r="BC5" s="58">
        <f t="shared" ref="BC5" si="5">AV5</f>
        <v>25</v>
      </c>
      <c r="BD5" s="58">
        <f t="shared" ref="BD5" si="6">AW5</f>
        <v>25</v>
      </c>
      <c r="BE5" s="58">
        <f t="shared" ref="BE5" si="7">AX5</f>
        <v>25</v>
      </c>
      <c r="BF5" s="58">
        <f t="shared" ref="BF5" si="8">AY5</f>
        <v>25</v>
      </c>
      <c r="BG5" s="58">
        <f t="shared" ref="BG5" si="9">AZ5</f>
        <v>25</v>
      </c>
      <c r="BH5" s="58">
        <f t="shared" ref="BH5" si="10">BA5</f>
        <v>25</v>
      </c>
      <c r="BI5" s="58">
        <f t="shared" ref="BI5" si="11">BB5</f>
        <v>25</v>
      </c>
      <c r="BJ5" s="58">
        <f t="shared" ref="BJ5" si="12">BC5</f>
        <v>25</v>
      </c>
      <c r="BK5" s="58"/>
      <c r="BL5" s="58"/>
      <c r="BM5" s="58"/>
      <c r="BN5" s="58">
        <f>AY5</f>
        <v>25</v>
      </c>
      <c r="BO5" s="8">
        <v>1</v>
      </c>
    </row>
    <row r="6" spans="1:67">
      <c r="A6" s="24" t="s">
        <v>29</v>
      </c>
    </row>
    <row r="7" spans="1:67" ht="15.75">
      <c r="A7" s="19" t="s">
        <v>30</v>
      </c>
      <c r="B7" s="21">
        <f ca="1">SUM(C7:BN7)</f>
        <v>105</v>
      </c>
      <c r="C7" s="22">
        <f ca="1">COUNTIFS(Summary!$AO:$AO,'Mgr''s n Tenurewise'!C$4,Summary!$AT:$AT,"Active")</f>
        <v>1</v>
      </c>
      <c r="D7" s="22">
        <f ca="1">COUNTIFS(Summary!$AO:$AO,'Mgr''s n Tenurewise'!D$4,Summary!$AT:$AT,"Active")</f>
        <v>2</v>
      </c>
      <c r="E7" s="22">
        <f ca="1">COUNTIFS(Summary!$AO:$AO,'Mgr''s n Tenurewise'!E$4,Summary!$AT:$AT,"Active")</f>
        <v>7</v>
      </c>
      <c r="F7" s="22">
        <f ca="1">COUNTIFS(Summary!$AO:$AO,'Mgr''s n Tenurewise'!F$4,Summary!$AT:$AT,"Active")</f>
        <v>2</v>
      </c>
      <c r="G7" s="22">
        <f ca="1">COUNTIFS(Summary!$AO:$AO,'Mgr''s n Tenurewise'!G$4,Summary!$AT:$AT,"Active")</f>
        <v>3</v>
      </c>
      <c r="H7" s="22">
        <f ca="1">COUNTIFS(Summary!$AO:$AO,'Mgr''s n Tenurewise'!H$4,Summary!$AT:$AT,"Active")</f>
        <v>4</v>
      </c>
      <c r="I7" s="22">
        <f ca="1">COUNTIFS(Summary!$AO:$AO,'Mgr''s n Tenurewise'!I$4,Summary!$AT:$AT,"Active")</f>
        <v>5</v>
      </c>
      <c r="J7" s="22">
        <f ca="1">COUNTIFS(Summary!$AO:$AO,'Mgr''s n Tenurewise'!J$4,Summary!$AT:$AT,"Active")</f>
        <v>6</v>
      </c>
      <c r="K7" s="22">
        <f ca="1">COUNTIFS(Summary!$AO:$AO,'Mgr''s n Tenurewise'!K$4,Summary!$AT:$AT,"Active")</f>
        <v>7</v>
      </c>
      <c r="L7" s="22">
        <f ca="1">COUNTIFS(Summary!$AO:$AO,'Mgr''s n Tenurewise'!L$4,Summary!$AT:$AT,"Active")</f>
        <v>2</v>
      </c>
      <c r="M7" s="22">
        <f ca="1">COUNTIFS(Summary!$AO:$AO,'Mgr''s n Tenurewise'!M$4,Summary!$AT:$AT,"Active")</f>
        <v>2</v>
      </c>
      <c r="N7" s="22">
        <f ca="1">COUNTIFS(Summary!$AO:$AO,'Mgr''s n Tenurewise'!N$4,Summary!$AT:$AT,"Active")</f>
        <v>1</v>
      </c>
      <c r="O7" s="22">
        <f ca="1">COUNTIFS(Summary!$AO:$AO,'Mgr''s n Tenurewise'!O$4,Summary!$AT:$AT,"Active")</f>
        <v>3</v>
      </c>
      <c r="P7" s="22">
        <f ca="1">COUNTIFS(Summary!$AO:$AO,'Mgr''s n Tenurewise'!P$4,Summary!$AT:$AT,"Active")</f>
        <v>6</v>
      </c>
      <c r="Q7" s="22">
        <f ca="1">COUNTIFS(Summary!$AO:$AO,'Mgr''s n Tenurewise'!Q$4,Summary!$AT:$AT,"Active")</f>
        <v>0</v>
      </c>
      <c r="R7" s="22">
        <f ca="1">COUNTIFS(Summary!$AO:$AO,'Mgr''s n Tenurewise'!R$4,Summary!$AT:$AT,"Active")</f>
        <v>2</v>
      </c>
      <c r="S7" s="22">
        <f ca="1">COUNTIFS(Summary!$AO:$AO,'Mgr''s n Tenurewise'!S$4,Summary!$AT:$AT,"Active")</f>
        <v>1</v>
      </c>
      <c r="T7" s="22">
        <f ca="1">COUNTIFS(Summary!$AO:$AO,'Mgr''s n Tenurewise'!T$4,Summary!$AT:$AT,"Active")</f>
        <v>2</v>
      </c>
      <c r="U7" s="22">
        <f ca="1">COUNTIFS(Summary!$AO:$AO,'Mgr''s n Tenurewise'!U$4,Summary!$AT:$AT,"Active")</f>
        <v>4</v>
      </c>
      <c r="V7" s="22">
        <f ca="1">COUNTIFS(Summary!$AO:$AO,'Mgr''s n Tenurewise'!V$4,Summary!$AT:$AT,"Active")</f>
        <v>6</v>
      </c>
      <c r="W7" s="22">
        <f ca="1">COUNTIFS(Summary!$AO:$AO,'Mgr''s n Tenurewise'!W$4,Summary!$AT:$AT,"Active")</f>
        <v>6</v>
      </c>
      <c r="X7" s="22">
        <f ca="1">COUNTIFS(Summary!$AO:$AO,'Mgr''s n Tenurewise'!X$4,Summary!$AT:$AT,"Active")</f>
        <v>0</v>
      </c>
      <c r="Y7" s="22">
        <f ca="1">COUNTIFS(Summary!$AO:$AO,'Mgr''s n Tenurewise'!Y$4,Summary!$AT:$AT,"Active")</f>
        <v>2</v>
      </c>
      <c r="Z7" s="22">
        <f ca="1">COUNTIFS(Summary!$AO:$AO,'Mgr''s n Tenurewise'!Z$4,Summary!$AT:$AT,"Active")</f>
        <v>1</v>
      </c>
      <c r="AA7" s="22">
        <f ca="1">COUNTIFS(Summary!$AO:$AO,'Mgr''s n Tenurewise'!AA$4,Summary!$AT:$AT,"Active")</f>
        <v>10</v>
      </c>
      <c r="AB7" s="22">
        <f ca="1">COUNTIFS(Summary!$AO:$AO,'Mgr''s n Tenurewise'!AB$4,Summary!$AT:$AT,"Active")</f>
        <v>3</v>
      </c>
      <c r="AC7" s="22">
        <f ca="1">COUNTIFS(Summary!$AO:$AO,'Mgr''s n Tenurewise'!AC$4,Summary!$AT:$AT,"Active")</f>
        <v>2</v>
      </c>
      <c r="AD7" s="22">
        <f ca="1">COUNTIFS(Summary!$AO:$AO,'Mgr''s n Tenurewise'!AD$4,Summary!$AT:$AT,"Active")</f>
        <v>4</v>
      </c>
      <c r="AE7" s="22">
        <f ca="1">COUNTIFS(Summary!$AO:$AO,'Mgr''s n Tenurewise'!AE$4,Summary!$AT:$AT,"Active")</f>
        <v>4</v>
      </c>
      <c r="AF7" s="22">
        <f ca="1">COUNTIFS(Summary!$AO:$AO,'Mgr''s n Tenurewise'!AF$4,Summary!$AT:$AT,"Active")</f>
        <v>7</v>
      </c>
      <c r="AG7" s="22">
        <f ca="1">COUNTIFS(Summary!$AO:$AO,'Mgr''s n Tenurewise'!AG$4,Summary!$AT:$AT,"Active")</f>
        <v>0</v>
      </c>
      <c r="AH7" s="22">
        <f ca="1">COUNTIFS(Summary!$AO:$AO,'Mgr''s n Tenurewise'!AH$4,Summary!$AT:$AT,"Active")</f>
        <v>0</v>
      </c>
      <c r="AI7" s="22">
        <f ca="1">COUNTIFS(Summary!$AO:$AO,'Mgr''s n Tenurewise'!AI$4,Summary!$AT:$AT,"Active")</f>
        <v>0</v>
      </c>
      <c r="AJ7" s="22">
        <f ca="1">COUNTIFS(Summary!$AO:$AO,'Mgr''s n Tenurewise'!AJ$4,Summary!$AT:$AT,"Active")</f>
        <v>0</v>
      </c>
      <c r="AK7" s="22">
        <f ca="1">COUNTIFS(Summary!$AO:$AO,'Mgr''s n Tenurewise'!AK$4,Summary!$AT:$AT,"Active")</f>
        <v>0</v>
      </c>
      <c r="AL7" s="22">
        <f ca="1">COUNTIFS(Summary!$AO:$AO,'Mgr''s n Tenurewise'!AL$4,Summary!$AT:$AT,"Active")</f>
        <v>0</v>
      </c>
      <c r="AM7" s="22">
        <f ca="1">COUNTIFS(Summary!$AO:$AO,'Mgr''s n Tenurewise'!AM$4,Summary!$AT:$AT,"Active")</f>
        <v>0</v>
      </c>
      <c r="AN7" s="22">
        <f ca="1">COUNTIFS(Summary!$AO:$AO,'Mgr''s n Tenurewise'!AN$4,Summary!$AT:$AT,"Active")</f>
        <v>0</v>
      </c>
      <c r="AO7" s="22">
        <f ca="1">COUNTIFS(Summary!$AO:$AO,'Mgr''s n Tenurewise'!AO$4,Summary!$AT:$AT,"Active")</f>
        <v>0</v>
      </c>
      <c r="AP7" s="22">
        <f ca="1">COUNTIFS(Summary!$AO:$AO,'Mgr''s n Tenurewise'!AP$4,Summary!$AT:$AT,"Active")</f>
        <v>0</v>
      </c>
      <c r="AQ7" s="22">
        <f ca="1">COUNTIFS(Summary!$AO:$AO,'Mgr''s n Tenurewise'!AQ$4,Summary!$AT:$AT,"Active")</f>
        <v>0</v>
      </c>
      <c r="AR7" s="22">
        <f ca="1">COUNTIFS(Summary!$AO:$AO,'Mgr''s n Tenurewise'!AR$4,Summary!$AT:$AT,"Active")</f>
        <v>0</v>
      </c>
      <c r="AS7" s="22">
        <f ca="1">COUNTIFS(Summary!$AO:$AO,'Mgr''s n Tenurewise'!AS$4,Summary!$AT:$AT,"Active")</f>
        <v>0</v>
      </c>
      <c r="AT7" s="22">
        <f ca="1">COUNTIFS(Summary!$AO:$AO,'Mgr''s n Tenurewise'!AT$4,Summary!$AT:$AT,"Active")</f>
        <v>0</v>
      </c>
      <c r="AU7" s="22">
        <f ca="1">COUNTIFS(Summary!$AO:$AO,'Mgr''s n Tenurewise'!AU$4,Summary!$AT:$AT,"Active")</f>
        <v>0</v>
      </c>
      <c r="AV7" s="22">
        <f ca="1">COUNTIFS(Summary!$AO:$AO,'Mgr''s n Tenurewise'!AV$4,Summary!$AT:$AT,"Active")</f>
        <v>0</v>
      </c>
      <c r="AW7" s="22">
        <f ca="1">COUNTIFS(Summary!$AO:$AO,'Mgr''s n Tenurewise'!AW$4,Summary!$AT:$AT,"Active")</f>
        <v>0</v>
      </c>
      <c r="AX7" s="22">
        <f ca="1">COUNTIFS(Summary!$AO:$AO,'Mgr''s n Tenurewise'!AX$4,Summary!$AT:$AT,"Active")</f>
        <v>0</v>
      </c>
      <c r="AY7" s="22">
        <f ca="1">COUNTIFS(Summary!$AO:$AO,'Mgr''s n Tenurewise'!AY$4,Summary!$AT:$AT,"Active")</f>
        <v>0</v>
      </c>
      <c r="AZ7" s="22">
        <f ca="1">COUNTIFS(Summary!$AO:$AO,'Mgr''s n Tenurewise'!AZ$4,Summary!$AT:$AT,"Active")</f>
        <v>0</v>
      </c>
      <c r="BA7" s="22">
        <f ca="1">COUNTIFS(Summary!$AO:$AO,'Mgr''s n Tenurewise'!BA$4,Summary!$AT:$AT,"Active")</f>
        <v>0</v>
      </c>
      <c r="BB7" s="22">
        <f ca="1">COUNTIFS(Summary!$AO:$AO,'Mgr''s n Tenurewise'!BB$4,Summary!$AT:$AT,"Active")</f>
        <v>0</v>
      </c>
      <c r="BC7" s="22">
        <f ca="1">COUNTIFS(Summary!$AO:$AO,'Mgr''s n Tenurewise'!BC$4,Summary!$AT:$AT,"Active")</f>
        <v>0</v>
      </c>
      <c r="BD7" s="22">
        <f ca="1">COUNTIFS(Summary!$AO:$AO,'Mgr''s n Tenurewise'!BD$4,Summary!$AT:$AT,"Active")</f>
        <v>0</v>
      </c>
      <c r="BE7" s="22">
        <f ca="1">COUNTIFS(Summary!$AO:$AO,'Mgr''s n Tenurewise'!BE$4,Summary!$AT:$AT,"Active")</f>
        <v>0</v>
      </c>
      <c r="BF7" s="22">
        <f ca="1">COUNTIFS(Summary!$AO:$AO,'Mgr''s n Tenurewise'!BF$4,Summary!$AT:$AT,"Active")</f>
        <v>0</v>
      </c>
      <c r="BG7" s="22">
        <f ca="1">COUNTIFS(Summary!$AO:$AO,'Mgr''s n Tenurewise'!BG$4,Summary!$AT:$AT,"Active")</f>
        <v>0</v>
      </c>
      <c r="BH7" s="22">
        <f ca="1">COUNTIFS(Summary!$AO:$AO,'Mgr''s n Tenurewise'!BH$4,Summary!$AT:$AT,"Active")</f>
        <v>0</v>
      </c>
      <c r="BI7" s="22">
        <f ca="1">COUNTIFS(Summary!$AO:$AO,'Mgr''s n Tenurewise'!BI$4,Summary!$AT:$AT,"Active")</f>
        <v>0</v>
      </c>
      <c r="BJ7" s="22">
        <f ca="1">COUNTIFS(Summary!$AO:$AO,'Mgr''s n Tenurewise'!BJ$4,Summary!$AT:$AT,"Active")</f>
        <v>0</v>
      </c>
      <c r="BK7" s="22"/>
      <c r="BL7" s="22"/>
      <c r="BM7" s="22"/>
      <c r="BN7" s="22">
        <f ca="1">COUNTIF(Summary!$AO:$AO,'Mgr''s n Tenurewise'!BN4)</f>
        <v>0</v>
      </c>
      <c r="BO7">
        <v>1</v>
      </c>
    </row>
    <row r="8" spans="1:67" ht="15.75">
      <c r="A8" s="50" t="s">
        <v>36</v>
      </c>
      <c r="B8" s="21">
        <f ca="1">SUM(C8:BN8)</f>
        <v>104.92</v>
      </c>
      <c r="C8" s="22">
        <f ca="1">SUMIF(Summary!$AO:$AO,'Mgr''s n Tenurewise'!C4,Summary!$F:$F)/C5</f>
        <v>0.44</v>
      </c>
      <c r="D8" s="22">
        <f ca="1">SUMIF(Summary!$AO:$AO,'Mgr''s n Tenurewise'!D4,Summary!$F:$F)/D5</f>
        <v>3.08</v>
      </c>
      <c r="E8" s="22">
        <f ca="1">SUMIF(Summary!$AO:$AO,'Mgr''s n Tenurewise'!E4,Summary!$F:$F)/E5</f>
        <v>7.56</v>
      </c>
      <c r="F8" s="22">
        <f ca="1">SUMIF(Summary!$AO:$AO,'Mgr''s n Tenurewise'!F4,Summary!$F:$F)/F5</f>
        <v>2.2799999999999998</v>
      </c>
      <c r="G8" s="22">
        <f ca="1">SUMIF(Summary!$AO:$AO,'Mgr''s n Tenurewise'!G4,Summary!$F:$F)/G5</f>
        <v>4.4800000000000004</v>
      </c>
      <c r="H8" s="22">
        <f ca="1">SUMIF(Summary!$AO:$AO,'Mgr''s n Tenurewise'!H4,Summary!$F:$F)/H5</f>
        <v>1.04</v>
      </c>
      <c r="I8" s="22">
        <f ca="1">SUMIF(Summary!$AO:$AO,'Mgr''s n Tenurewise'!I4,Summary!$F:$F)/I5</f>
        <v>5.68</v>
      </c>
      <c r="J8" s="22">
        <f ca="1">SUMIF(Summary!$AO:$AO,'Mgr''s n Tenurewise'!J4,Summary!$F:$F)/J5</f>
        <v>6.44</v>
      </c>
      <c r="K8" s="22">
        <f ca="1">SUMIF(Summary!$AO:$AO,'Mgr''s n Tenurewise'!K4,Summary!$F:$F)/K5</f>
        <v>7</v>
      </c>
      <c r="L8" s="22">
        <f ca="1">SUMIF(Summary!$AO:$AO,'Mgr''s n Tenurewise'!L4,Summary!$F:$F)/L5</f>
        <v>2</v>
      </c>
      <c r="M8" s="22">
        <f ca="1">SUMIF(Summary!$AO:$AO,'Mgr''s n Tenurewise'!M4,Summary!$F:$F)/M5</f>
        <v>0.88</v>
      </c>
      <c r="N8" s="22">
        <f ca="1">SUMIF(Summary!$AO:$AO,'Mgr''s n Tenurewise'!N4,Summary!$F:$F)/N5</f>
        <v>1</v>
      </c>
      <c r="O8" s="22">
        <f ca="1">SUMIF(Summary!$AO:$AO,'Mgr''s n Tenurewise'!O4,Summary!$F:$F)/O5</f>
        <v>3.48</v>
      </c>
      <c r="P8" s="22">
        <f ca="1">SUMIF(Summary!$AO:$AO,'Mgr''s n Tenurewise'!P4,Summary!$F:$F)/P5</f>
        <v>6</v>
      </c>
      <c r="Q8" s="22">
        <f ca="1">SUMIF(Summary!$AO:$AO,'Mgr''s n Tenurewise'!Q4,Summary!$F:$F)/Q5</f>
        <v>0</v>
      </c>
      <c r="R8" s="22">
        <f ca="1">SUMIF(Summary!$AO:$AO,'Mgr''s n Tenurewise'!R4,Summary!$F:$F)/R5</f>
        <v>0.64</v>
      </c>
      <c r="S8" s="22">
        <f ca="1">SUMIF(Summary!$AO:$AO,'Mgr''s n Tenurewise'!S4,Summary!$F:$F)/S5</f>
        <v>1</v>
      </c>
      <c r="T8" s="22">
        <f ca="1">SUMIF(Summary!$AO:$AO,'Mgr''s n Tenurewise'!T4,Summary!$F:$F)/T5</f>
        <v>3</v>
      </c>
      <c r="U8" s="22">
        <f ca="1">SUMIF(Summary!$AO:$AO,'Mgr''s n Tenurewise'!U4,Summary!$F:$F)/U5</f>
        <v>4.28</v>
      </c>
      <c r="V8" s="22">
        <f ca="1">SUMIF(Summary!$AO:$AO,'Mgr''s n Tenurewise'!V4,Summary!$F:$F)/V5</f>
        <v>7.16</v>
      </c>
      <c r="W8" s="22">
        <f ca="1">SUMIF(Summary!$AO:$AO,'Mgr''s n Tenurewise'!W4,Summary!$F:$F)/W5</f>
        <v>1.92</v>
      </c>
      <c r="X8" s="22">
        <f ca="1">SUMIF(Summary!$AO:$AO,'Mgr''s n Tenurewise'!X4,Summary!$F:$F)/X5</f>
        <v>0.32</v>
      </c>
      <c r="Y8" s="22">
        <f ca="1">SUMIF(Summary!$AO:$AO,'Mgr''s n Tenurewise'!Y4,Summary!$F:$F)/Y5</f>
        <v>2</v>
      </c>
      <c r="Z8" s="22">
        <f ca="1">SUMIF(Summary!$AO:$AO,'Mgr''s n Tenurewise'!Z4,Summary!$F:$F)/Z5</f>
        <v>1</v>
      </c>
      <c r="AA8" s="22">
        <f ca="1">SUMIF(Summary!$AO:$AO,'Mgr''s n Tenurewise'!AA4,Summary!$F:$F)/AA5</f>
        <v>12.32</v>
      </c>
      <c r="AB8" s="22">
        <f ca="1">SUMIF(Summary!$AO:$AO,'Mgr''s n Tenurewise'!AB4,Summary!$F:$F)/AB5</f>
        <v>0.6</v>
      </c>
      <c r="AC8" s="22">
        <f ca="1">SUMIF(Summary!$AO:$AO,'Mgr''s n Tenurewise'!AC4,Summary!$F:$F)/AC5</f>
        <v>2</v>
      </c>
      <c r="AD8" s="22">
        <f ca="1">SUMIF(Summary!$AO:$AO,'Mgr''s n Tenurewise'!AD4,Summary!$F:$F)/AD5</f>
        <v>4.5599999999999996</v>
      </c>
      <c r="AE8" s="22">
        <f ca="1">SUMIF(Summary!$AO:$AO,'Mgr''s n Tenurewise'!AE4,Summary!$F:$F)/AE5</f>
        <v>4</v>
      </c>
      <c r="AF8" s="22">
        <f ca="1">SUMIF(Summary!$AO:$AO,'Mgr''s n Tenurewise'!AF4,Summary!$F:$F)/AF5</f>
        <v>8.76</v>
      </c>
      <c r="AG8" s="22">
        <f ca="1">SUMIF(Summary!$AO:$AO,'Mgr''s n Tenurewise'!AG4,Summary!$F:$F)/AG5</f>
        <v>0</v>
      </c>
      <c r="AH8" s="22">
        <f ca="1">SUMIF(Summary!$AO:$AO,'Mgr''s n Tenurewise'!AH4,Summary!$F:$F)/AH5</f>
        <v>0</v>
      </c>
      <c r="AI8" s="22">
        <f ca="1">SUMIF(Summary!$AO:$AO,'Mgr''s n Tenurewise'!AI4,Summary!$F:$F)/AI5</f>
        <v>0</v>
      </c>
      <c r="AJ8" s="22">
        <f ca="1">SUMIF(Summary!$AO:$AO,'Mgr''s n Tenurewise'!AJ4,Summary!$F:$F)/AJ5</f>
        <v>0</v>
      </c>
      <c r="AK8" s="22">
        <f ca="1">SUMIF(Summary!$AO:$AO,'Mgr''s n Tenurewise'!AK4,Summary!$F:$F)/AK5</f>
        <v>0</v>
      </c>
      <c r="AL8" s="22">
        <f ca="1">SUMIF(Summary!$AO:$AO,'Mgr''s n Tenurewise'!AL4,Summary!$F:$F)/AL5</f>
        <v>0</v>
      </c>
      <c r="AM8" s="22">
        <f ca="1">SUMIF(Summary!$AO:$AO,'Mgr''s n Tenurewise'!AM4,Summary!$F:$F)/AM5</f>
        <v>0</v>
      </c>
      <c r="AN8" s="22">
        <f ca="1">SUMIF(Summary!$AO:$AO,'Mgr''s n Tenurewise'!AN4,Summary!$F:$F)/AN5</f>
        <v>0</v>
      </c>
      <c r="AO8" s="22">
        <f ca="1">SUMIF(Summary!$AO:$AO,'Mgr''s n Tenurewise'!AO4,Summary!$F:$F)/AO5</f>
        <v>0</v>
      </c>
      <c r="AP8" s="22">
        <f ca="1">SUMIF(Summary!$AO:$AO,'Mgr''s n Tenurewise'!AP4,Summary!$F:$F)/AP5</f>
        <v>0</v>
      </c>
      <c r="AQ8" s="22">
        <f ca="1">SUMIF(Summary!$AO:$AO,'Mgr''s n Tenurewise'!AQ4,Summary!$F:$F)/AQ5</f>
        <v>0</v>
      </c>
      <c r="AR8" s="22">
        <f ca="1">SUMIF(Summary!$AO:$AO,'Mgr''s n Tenurewise'!AR4,Summary!$F:$F)/AR5</f>
        <v>0</v>
      </c>
      <c r="AS8" s="22">
        <f ca="1">SUMIF(Summary!$AO:$AO,'Mgr''s n Tenurewise'!AS4,Summary!$F:$F)/AS5</f>
        <v>0</v>
      </c>
      <c r="AT8" s="22">
        <f ca="1">SUMIF(Summary!$AO:$AO,'Mgr''s n Tenurewise'!AT4,Summary!$F:$F)/AT5</f>
        <v>0</v>
      </c>
      <c r="AU8" s="22">
        <f ca="1">SUMIF(Summary!$AO:$AO,'Mgr''s n Tenurewise'!AU4,Summary!$F:$F)/AU5</f>
        <v>0</v>
      </c>
      <c r="AV8" s="22">
        <f ca="1">SUMIF(Summary!$AO:$AO,'Mgr''s n Tenurewise'!AV4,Summary!$F:$F)/AV5</f>
        <v>0</v>
      </c>
      <c r="AW8" s="22">
        <f ca="1">SUMIF(Summary!$AO:$AO,'Mgr''s n Tenurewise'!AW4,Summary!$F:$F)/AW5</f>
        <v>0</v>
      </c>
      <c r="AX8" s="22">
        <f ca="1">SUMIF(Summary!$AO:$AO,'Mgr''s n Tenurewise'!AX4,Summary!$F:$F)/AX5</f>
        <v>0</v>
      </c>
      <c r="AY8" s="22">
        <f ca="1">SUMIF(Summary!$AO:$AO,'Mgr''s n Tenurewise'!AY4,Summary!$F:$F)/AY5</f>
        <v>0</v>
      </c>
      <c r="AZ8" s="22">
        <f ca="1">SUMIF(Summary!$AO:$AO,'Mgr''s n Tenurewise'!AZ4,Summary!$F:$F)/AZ5</f>
        <v>0</v>
      </c>
      <c r="BA8" s="22">
        <f ca="1">SUMIF(Summary!$AO:$AO,'Mgr''s n Tenurewise'!BA4,Summary!$F:$F)/BA5</f>
        <v>0</v>
      </c>
      <c r="BB8" s="22">
        <f ca="1">SUMIF(Summary!$AO:$AO,'Mgr''s n Tenurewise'!BB4,Summary!$F:$F)/BB5</f>
        <v>0</v>
      </c>
      <c r="BC8" s="22">
        <f ca="1">SUMIF(Summary!$AO:$AO,'Mgr''s n Tenurewise'!BC4,Summary!$F:$F)/BC5</f>
        <v>0</v>
      </c>
      <c r="BD8" s="22">
        <f ca="1">SUMIF(Summary!$AO:$AO,'Mgr''s n Tenurewise'!BD4,Summary!$F:$F)/BD5</f>
        <v>0</v>
      </c>
      <c r="BE8" s="22">
        <f ca="1">SUMIF(Summary!$AO:$AO,'Mgr''s n Tenurewise'!BE4,Summary!$F:$F)/BE5</f>
        <v>0</v>
      </c>
      <c r="BF8" s="22">
        <f ca="1">SUMIF(Summary!$AO:$AO,'Mgr''s n Tenurewise'!BF4,Summary!$F:$F)/BF5</f>
        <v>0</v>
      </c>
      <c r="BG8" s="22">
        <f ca="1">SUMIF(Summary!$AO:$AO,'Mgr''s n Tenurewise'!BG4,Summary!$F:$F)/BG5</f>
        <v>0</v>
      </c>
      <c r="BH8" s="22">
        <f ca="1">SUMIF(Summary!$AO:$AO,'Mgr''s n Tenurewise'!BH4,Summary!$F:$F)/BH5</f>
        <v>0</v>
      </c>
      <c r="BI8" s="22">
        <f ca="1">SUMIF(Summary!$AO:$AO,'Mgr''s n Tenurewise'!BI4,Summary!$F:$F)/BI5</f>
        <v>0</v>
      </c>
      <c r="BJ8" s="22">
        <f ca="1">SUMIF(Summary!$AO:$AO,'Mgr''s n Tenurewise'!BJ4,Summary!$F:$F)/BJ5</f>
        <v>0</v>
      </c>
      <c r="BK8" s="22"/>
      <c r="BL8" s="22"/>
      <c r="BM8" s="22"/>
      <c r="BN8" s="22">
        <f ca="1">SUMIF(Summary!$AO:$AO,'Mgr''s n Tenurewise'!BN4,Summary!$F:$F)/BN5</f>
        <v>0</v>
      </c>
      <c r="BO8">
        <v>1</v>
      </c>
    </row>
    <row r="9" spans="1:67" ht="15.75">
      <c r="A9" s="50" t="s">
        <v>31</v>
      </c>
      <c r="B9" s="21">
        <f ca="1">SUM(C9:BN9)</f>
        <v>92.84</v>
      </c>
      <c r="C9" s="22">
        <f ca="1">SUMIF(Summary!$AO:$AO,'Mgr''s n Tenurewise'!C4,Summary!$AE:$AE)/C5</f>
        <v>0.44</v>
      </c>
      <c r="D9" s="22">
        <f ca="1">SUMIF(Summary!$AO:$AO,'Mgr''s n Tenurewise'!D4,Summary!$AE:$AE)/D5</f>
        <v>2.36</v>
      </c>
      <c r="E9" s="22">
        <f ca="1">SUMIF(Summary!$AO:$AO,'Mgr''s n Tenurewise'!E4,Summary!$AE:$AE)/E5</f>
        <v>6.76</v>
      </c>
      <c r="F9" s="22">
        <f ca="1">SUMIF(Summary!$AO:$AO,'Mgr''s n Tenurewise'!F4,Summary!$AE:$AE)/F5</f>
        <v>2.2400000000000002</v>
      </c>
      <c r="G9" s="22">
        <f ca="1">SUMIF(Summary!$AO:$AO,'Mgr''s n Tenurewise'!G4,Summary!$AE:$AE)/G5</f>
        <v>4.2</v>
      </c>
      <c r="H9" s="22">
        <f ca="1">SUMIF(Summary!$AO:$AO,'Mgr''s n Tenurewise'!H4,Summary!$AE:$AE)/H5</f>
        <v>1.04</v>
      </c>
      <c r="I9" s="22">
        <f ca="1">SUMIF(Summary!$AO:$AO,'Mgr''s n Tenurewise'!I4,Summary!$AE:$AE)/I5</f>
        <v>5.24</v>
      </c>
      <c r="J9" s="22">
        <f ca="1">SUMIF(Summary!$AO:$AO,'Mgr''s n Tenurewise'!J4,Summary!$AE:$AE)/J5</f>
        <v>5.92</v>
      </c>
      <c r="K9" s="22">
        <f ca="1">SUMIF(Summary!$AO:$AO,'Mgr''s n Tenurewise'!K4,Summary!$AE:$AE)/K5</f>
        <v>6</v>
      </c>
      <c r="L9" s="22">
        <f ca="1">SUMIF(Summary!$AO:$AO,'Mgr''s n Tenurewise'!L4,Summary!$AE:$AE)/L5</f>
        <v>1.8</v>
      </c>
      <c r="M9" s="22">
        <f ca="1">SUMIF(Summary!$AO:$AO,'Mgr''s n Tenurewise'!M4,Summary!$AE:$AE)/M5</f>
        <v>0.88</v>
      </c>
      <c r="N9" s="22">
        <f ca="1">SUMIF(Summary!$AO:$AO,'Mgr''s n Tenurewise'!N4,Summary!$AE:$AE)/N5</f>
        <v>0.84</v>
      </c>
      <c r="O9" s="22">
        <f ca="1">SUMIF(Summary!$AO:$AO,'Mgr''s n Tenurewise'!O4,Summary!$AE:$AE)/O5</f>
        <v>3.04</v>
      </c>
      <c r="P9" s="22">
        <f ca="1">SUMIF(Summary!$AO:$AO,'Mgr''s n Tenurewise'!P4,Summary!$AE:$AE)/P5</f>
        <v>5.72</v>
      </c>
      <c r="Q9" s="22">
        <f ca="1">SUMIF(Summary!$AO:$AO,'Mgr''s n Tenurewise'!Q4,Summary!$AE:$AE)/Q5</f>
        <v>0</v>
      </c>
      <c r="R9" s="22">
        <f ca="1">SUMIF(Summary!$AO:$AO,'Mgr''s n Tenurewise'!R4,Summary!$AE:$AE)/R5</f>
        <v>0.64</v>
      </c>
      <c r="S9" s="22">
        <f ca="1">SUMIF(Summary!$AO:$AO,'Mgr''s n Tenurewise'!S4,Summary!$AE:$AE)/S5</f>
        <v>1</v>
      </c>
      <c r="T9" s="22">
        <f ca="1">SUMIF(Summary!$AO:$AO,'Mgr''s n Tenurewise'!T4,Summary!$AE:$AE)/T5</f>
        <v>2.4</v>
      </c>
      <c r="U9" s="22">
        <f ca="1">SUMIF(Summary!$AO:$AO,'Mgr''s n Tenurewise'!U4,Summary!$AE:$AE)/U5</f>
        <v>3.76</v>
      </c>
      <c r="V9" s="22">
        <f ca="1">SUMIF(Summary!$AO:$AO,'Mgr''s n Tenurewise'!V4,Summary!$AE:$AE)/V5</f>
        <v>5.76</v>
      </c>
      <c r="W9" s="22">
        <f ca="1">SUMIF(Summary!$AO:$AO,'Mgr''s n Tenurewise'!W4,Summary!$AE:$AE)/W5</f>
        <v>1.84</v>
      </c>
      <c r="X9" s="22">
        <f ca="1">SUMIF(Summary!$AO:$AO,'Mgr''s n Tenurewise'!X4,Summary!$AE:$AE)/X5</f>
        <v>0.32</v>
      </c>
      <c r="Y9" s="22">
        <f ca="1">SUMIF(Summary!$AO:$AO,'Mgr''s n Tenurewise'!Y4,Summary!$AE:$AE)/Y5</f>
        <v>1.88</v>
      </c>
      <c r="Z9" s="22">
        <f ca="1">SUMIF(Summary!$AO:$AO,'Mgr''s n Tenurewise'!Z4,Summary!$AE:$AE)/Z5</f>
        <v>1</v>
      </c>
      <c r="AA9" s="22">
        <f ca="1">SUMIF(Summary!$AO:$AO,'Mgr''s n Tenurewise'!AA4,Summary!$AE:$AE)/AA5</f>
        <v>10.84</v>
      </c>
      <c r="AB9" s="22">
        <f ca="1">SUMIF(Summary!$AO:$AO,'Mgr''s n Tenurewise'!AB4,Summary!$AE:$AE)/AB5</f>
        <v>0.36</v>
      </c>
      <c r="AC9" s="22">
        <f ca="1">SUMIF(Summary!$AO:$AO,'Mgr''s n Tenurewise'!AC4,Summary!$AE:$AE)/AC5</f>
        <v>1.32</v>
      </c>
      <c r="AD9" s="22">
        <f ca="1">SUMIF(Summary!$AO:$AO,'Mgr''s n Tenurewise'!AD4,Summary!$AE:$AE)/AD5</f>
        <v>4.28</v>
      </c>
      <c r="AE9" s="22">
        <f ca="1">SUMIF(Summary!$AO:$AO,'Mgr''s n Tenurewise'!AE4,Summary!$AE:$AE)/AE5</f>
        <v>3.28</v>
      </c>
      <c r="AF9" s="22">
        <f ca="1">SUMIF(Summary!$AO:$AO,'Mgr''s n Tenurewise'!AF4,Summary!$AE:$AE)/AF5</f>
        <v>7.68</v>
      </c>
      <c r="AG9" s="22">
        <f ca="1">SUMIF(Summary!$AO:$AO,'Mgr''s n Tenurewise'!AG4,Summary!$AE:$AE)/AG5</f>
        <v>0</v>
      </c>
      <c r="AH9" s="22">
        <f ca="1">SUMIF(Summary!$AO:$AO,'Mgr''s n Tenurewise'!AH4,Summary!$AE:$AE)/AH5</f>
        <v>0</v>
      </c>
      <c r="AI9" s="22">
        <f ca="1">SUMIF(Summary!$AO:$AO,'Mgr''s n Tenurewise'!AI4,Summary!$AE:$AE)/AI5</f>
        <v>0</v>
      </c>
      <c r="AJ9" s="22">
        <f ca="1">SUMIF(Summary!$AO:$AO,'Mgr''s n Tenurewise'!AJ4,Summary!$AE:$AE)/AJ5</f>
        <v>0</v>
      </c>
      <c r="AK9" s="22">
        <f ca="1">SUMIF(Summary!$AO:$AO,'Mgr''s n Tenurewise'!AK4,Summary!$AE:$AE)/AK5</f>
        <v>0</v>
      </c>
      <c r="AL9" s="22">
        <f ca="1">SUMIF(Summary!$AO:$AO,'Mgr''s n Tenurewise'!AL4,Summary!$AE:$AE)/AL5</f>
        <v>0</v>
      </c>
      <c r="AM9" s="22">
        <f ca="1">SUMIF(Summary!$AO:$AO,'Mgr''s n Tenurewise'!AM4,Summary!$AE:$AE)/AM5</f>
        <v>0</v>
      </c>
      <c r="AN9" s="22">
        <f ca="1">SUMIF(Summary!$AO:$AO,'Mgr''s n Tenurewise'!AN4,Summary!$AE:$AE)/AN5</f>
        <v>0</v>
      </c>
      <c r="AO9" s="22">
        <f ca="1">SUMIF(Summary!$AO:$AO,'Mgr''s n Tenurewise'!AO4,Summary!$AE:$AE)/AO5</f>
        <v>0</v>
      </c>
      <c r="AP9" s="22">
        <f ca="1">SUMIF(Summary!$AO:$AO,'Mgr''s n Tenurewise'!AP4,Summary!$AE:$AE)/AP5</f>
        <v>0</v>
      </c>
      <c r="AQ9" s="22">
        <f ca="1">SUMIF(Summary!$AO:$AO,'Mgr''s n Tenurewise'!AQ4,Summary!$AE:$AE)/AQ5</f>
        <v>0</v>
      </c>
      <c r="AR9" s="22">
        <f ca="1">SUMIF(Summary!$AO:$AO,'Mgr''s n Tenurewise'!AR4,Summary!$AE:$AE)/AR5</f>
        <v>0</v>
      </c>
      <c r="AS9" s="22">
        <f ca="1">SUMIF(Summary!$AO:$AO,'Mgr''s n Tenurewise'!AS4,Summary!$AE:$AE)/AS5</f>
        <v>0</v>
      </c>
      <c r="AT9" s="22">
        <f ca="1">SUMIF(Summary!$AO:$AO,'Mgr''s n Tenurewise'!AT4,Summary!$AE:$AE)/AT5</f>
        <v>0</v>
      </c>
      <c r="AU9" s="22">
        <f ca="1">SUMIF(Summary!$AO:$AO,'Mgr''s n Tenurewise'!AU4,Summary!$AE:$AE)/AU5</f>
        <v>0</v>
      </c>
      <c r="AV9" s="22">
        <f ca="1">SUMIF(Summary!$AO:$AO,'Mgr''s n Tenurewise'!AV4,Summary!$AE:$AE)/AV5</f>
        <v>0</v>
      </c>
      <c r="AW9" s="22">
        <f ca="1">SUMIF(Summary!$AO:$AO,'Mgr''s n Tenurewise'!AW4,Summary!$AE:$AE)/AW5</f>
        <v>0</v>
      </c>
      <c r="AX9" s="22">
        <f ca="1">SUMIF(Summary!$AO:$AO,'Mgr''s n Tenurewise'!AX4,Summary!$AE:$AE)/AX5</f>
        <v>0</v>
      </c>
      <c r="AY9" s="22">
        <f ca="1">SUMIF(Summary!$AO:$AO,'Mgr''s n Tenurewise'!AY4,Summary!$AE:$AE)/AY5</f>
        <v>0</v>
      </c>
      <c r="AZ9" s="22">
        <f ca="1">SUMIF(Summary!$AO:$AO,'Mgr''s n Tenurewise'!AZ4,Summary!$AE:$AE)/AZ5</f>
        <v>0</v>
      </c>
      <c r="BA9" s="22">
        <f ca="1">SUMIF(Summary!$AO:$AO,'Mgr''s n Tenurewise'!BA4,Summary!$AE:$AE)/BA5</f>
        <v>0</v>
      </c>
      <c r="BB9" s="22">
        <f ca="1">SUMIF(Summary!$AO:$AO,'Mgr''s n Tenurewise'!BB4,Summary!$AE:$AE)/BB5</f>
        <v>0</v>
      </c>
      <c r="BC9" s="22">
        <f ca="1">SUMIF(Summary!$AO:$AO,'Mgr''s n Tenurewise'!BC4,Summary!$AE:$AE)/BC5</f>
        <v>0</v>
      </c>
      <c r="BD9" s="22">
        <f ca="1">SUMIF(Summary!$AO:$AO,'Mgr''s n Tenurewise'!BD4,Summary!$AE:$AE)/BD5</f>
        <v>0</v>
      </c>
      <c r="BE9" s="22">
        <f ca="1">SUMIF(Summary!$AO:$AO,'Mgr''s n Tenurewise'!BE4,Summary!$AE:$AE)/BE5</f>
        <v>0</v>
      </c>
      <c r="BF9" s="22">
        <f ca="1">SUMIF(Summary!$AO:$AO,'Mgr''s n Tenurewise'!BF4,Summary!$AE:$AE)/BF5</f>
        <v>0</v>
      </c>
      <c r="BG9" s="22">
        <f ca="1">SUMIF(Summary!$AO:$AO,'Mgr''s n Tenurewise'!BG4,Summary!$AE:$AE)/BG5</f>
        <v>0</v>
      </c>
      <c r="BH9" s="22">
        <f ca="1">SUMIF(Summary!$AO:$AO,'Mgr''s n Tenurewise'!BH4,Summary!$AE:$AE)/BH5</f>
        <v>0</v>
      </c>
      <c r="BI9" s="22">
        <f ca="1">SUMIF(Summary!$AO:$AO,'Mgr''s n Tenurewise'!BI4,Summary!$AE:$AE)/BI5</f>
        <v>0</v>
      </c>
      <c r="BJ9" s="22">
        <f ca="1">SUMIF(Summary!$AO:$AO,'Mgr''s n Tenurewise'!BJ4,Summary!$AE:$AE)/BJ5</f>
        <v>0</v>
      </c>
      <c r="BK9" s="22"/>
      <c r="BL9" s="22"/>
      <c r="BM9" s="22"/>
      <c r="BN9" s="22">
        <f ca="1">SUMIF(Summary!$AO:$AO,'Mgr''s n Tenurewise'!BN4,Summary!$AE:$AE)/BN5</f>
        <v>0</v>
      </c>
      <c r="BO9">
        <v>1</v>
      </c>
    </row>
    <row r="10" spans="1:67" ht="15.75">
      <c r="A10" s="20" t="s">
        <v>32</v>
      </c>
      <c r="B10" s="77">
        <f ca="1">1-B9/B8</f>
        <v>0.11513534121235225</v>
      </c>
      <c r="C10" s="77">
        <f ca="1">1-C9/C8</f>
        <v>0</v>
      </c>
      <c r="D10" s="77">
        <f t="shared" ref="D10:BJ10" ca="1" si="13">1-D9/D8</f>
        <v>0.23376623376623384</v>
      </c>
      <c r="E10" s="77">
        <f t="shared" ca="1" si="13"/>
        <v>0.10582010582010581</v>
      </c>
      <c r="F10" s="77">
        <f t="shared" ca="1" si="13"/>
        <v>1.754385964912264E-2</v>
      </c>
      <c r="G10" s="77">
        <f t="shared" ca="1" si="13"/>
        <v>6.25E-2</v>
      </c>
      <c r="H10" s="77">
        <f t="shared" ca="1" si="13"/>
        <v>0</v>
      </c>
      <c r="I10" s="77">
        <f t="shared" ca="1" si="13"/>
        <v>7.7464788732394263E-2</v>
      </c>
      <c r="J10" s="77">
        <f t="shared" ca="1" si="13"/>
        <v>8.0745341614906874E-2</v>
      </c>
      <c r="K10" s="23">
        <f t="shared" ca="1" si="13"/>
        <v>0.1428571428571429</v>
      </c>
      <c r="L10" s="23">
        <f t="shared" ca="1" si="13"/>
        <v>9.9999999999999978E-2</v>
      </c>
      <c r="M10" s="23">
        <f t="shared" ca="1" si="13"/>
        <v>0</v>
      </c>
      <c r="N10" s="23">
        <f t="shared" ca="1" si="13"/>
        <v>0.16000000000000003</v>
      </c>
      <c r="O10" s="23">
        <f t="shared" ca="1" si="13"/>
        <v>0.12643678160919536</v>
      </c>
      <c r="P10" s="23">
        <f t="shared" ca="1" si="13"/>
        <v>4.6666666666666745E-2</v>
      </c>
      <c r="Q10" s="23" t="e">
        <f t="shared" ca="1" si="13"/>
        <v>#DIV/0!</v>
      </c>
      <c r="R10" s="23">
        <f t="shared" ca="1" si="13"/>
        <v>0</v>
      </c>
      <c r="S10" s="23">
        <f t="shared" ca="1" si="13"/>
        <v>0</v>
      </c>
      <c r="T10" s="23">
        <f t="shared" ca="1" si="13"/>
        <v>0.20000000000000007</v>
      </c>
      <c r="U10" s="23">
        <f t="shared" ca="1" si="13"/>
        <v>0.12149532710280386</v>
      </c>
      <c r="V10" s="23">
        <f t="shared" ca="1" si="13"/>
        <v>0.19553072625698331</v>
      </c>
      <c r="W10" s="23">
        <f t="shared" ca="1" si="13"/>
        <v>4.166666666666663E-2</v>
      </c>
      <c r="X10" s="23">
        <f t="shared" ca="1" si="13"/>
        <v>0</v>
      </c>
      <c r="Y10" s="23">
        <f t="shared" ca="1" si="13"/>
        <v>6.0000000000000053E-2</v>
      </c>
      <c r="Z10" s="23">
        <f t="shared" ca="1" si="13"/>
        <v>0</v>
      </c>
      <c r="AA10" s="23">
        <f t="shared" ca="1" si="13"/>
        <v>0.1201298701298702</v>
      </c>
      <c r="AB10" s="23">
        <f t="shared" ca="1" si="13"/>
        <v>0.4</v>
      </c>
      <c r="AC10" s="23">
        <f t="shared" ca="1" si="13"/>
        <v>0.33999999999999997</v>
      </c>
      <c r="AD10" s="23">
        <f t="shared" ca="1" si="13"/>
        <v>6.1403508771929682E-2</v>
      </c>
      <c r="AE10" s="23">
        <f t="shared" ca="1" si="13"/>
        <v>0.18000000000000005</v>
      </c>
      <c r="AF10" s="23">
        <f t="shared" ca="1" si="13"/>
        <v>0.12328767123287676</v>
      </c>
      <c r="AG10" s="23" t="e">
        <f t="shared" ca="1" si="13"/>
        <v>#DIV/0!</v>
      </c>
      <c r="AH10" s="23" t="e">
        <f t="shared" ca="1" si="13"/>
        <v>#DIV/0!</v>
      </c>
      <c r="AI10" s="23" t="e">
        <f t="shared" ca="1" si="13"/>
        <v>#DIV/0!</v>
      </c>
      <c r="AJ10" s="23" t="e">
        <f t="shared" ca="1" si="13"/>
        <v>#DIV/0!</v>
      </c>
      <c r="AK10" s="23" t="e">
        <f t="shared" ca="1" si="13"/>
        <v>#DIV/0!</v>
      </c>
      <c r="AL10" s="23" t="e">
        <f t="shared" ca="1" si="13"/>
        <v>#DIV/0!</v>
      </c>
      <c r="AM10" s="23" t="e">
        <f t="shared" ca="1" si="13"/>
        <v>#DIV/0!</v>
      </c>
      <c r="AN10" s="23" t="e">
        <f t="shared" ca="1" si="13"/>
        <v>#DIV/0!</v>
      </c>
      <c r="AO10" s="23" t="e">
        <f t="shared" ca="1" si="13"/>
        <v>#DIV/0!</v>
      </c>
      <c r="AP10" s="23" t="e">
        <f t="shared" ca="1" si="13"/>
        <v>#DIV/0!</v>
      </c>
      <c r="AQ10" s="23" t="e">
        <f t="shared" ca="1" si="13"/>
        <v>#DIV/0!</v>
      </c>
      <c r="AR10" s="23" t="e">
        <f t="shared" ca="1" si="13"/>
        <v>#DIV/0!</v>
      </c>
      <c r="AS10" s="23" t="e">
        <f t="shared" ca="1" si="13"/>
        <v>#DIV/0!</v>
      </c>
      <c r="AT10" s="23" t="e">
        <f t="shared" ca="1" si="13"/>
        <v>#DIV/0!</v>
      </c>
      <c r="AU10" s="23" t="e">
        <f t="shared" ca="1" si="13"/>
        <v>#DIV/0!</v>
      </c>
      <c r="AV10" s="23" t="e">
        <f t="shared" ca="1" si="13"/>
        <v>#DIV/0!</v>
      </c>
      <c r="AW10" s="23" t="e">
        <f t="shared" ca="1" si="13"/>
        <v>#DIV/0!</v>
      </c>
      <c r="AX10" s="23" t="e">
        <f t="shared" ca="1" si="13"/>
        <v>#DIV/0!</v>
      </c>
      <c r="AY10" s="23" t="e">
        <f t="shared" ca="1" si="13"/>
        <v>#DIV/0!</v>
      </c>
      <c r="AZ10" s="23" t="e">
        <f t="shared" ca="1" si="13"/>
        <v>#DIV/0!</v>
      </c>
      <c r="BA10" s="23" t="e">
        <f t="shared" ca="1" si="13"/>
        <v>#DIV/0!</v>
      </c>
      <c r="BB10" s="23" t="e">
        <f t="shared" ca="1" si="13"/>
        <v>#DIV/0!</v>
      </c>
      <c r="BC10" s="23" t="e">
        <f t="shared" ca="1" si="13"/>
        <v>#DIV/0!</v>
      </c>
      <c r="BD10" s="23" t="e">
        <f t="shared" ca="1" si="13"/>
        <v>#DIV/0!</v>
      </c>
      <c r="BE10" s="23" t="e">
        <f t="shared" ca="1" si="13"/>
        <v>#DIV/0!</v>
      </c>
      <c r="BF10" s="23" t="e">
        <f t="shared" ca="1" si="13"/>
        <v>#DIV/0!</v>
      </c>
      <c r="BG10" s="23" t="e">
        <f t="shared" ca="1" si="13"/>
        <v>#DIV/0!</v>
      </c>
      <c r="BH10" s="23" t="e">
        <f t="shared" ca="1" si="13"/>
        <v>#DIV/0!</v>
      </c>
      <c r="BI10" s="23" t="e">
        <f t="shared" ca="1" si="13"/>
        <v>#DIV/0!</v>
      </c>
      <c r="BJ10" s="23" t="e">
        <f t="shared" ca="1" si="13"/>
        <v>#DIV/0!</v>
      </c>
      <c r="BK10" s="23"/>
      <c r="BL10" s="23"/>
      <c r="BM10" s="23"/>
      <c r="BN10" s="23" t="e">
        <f ca="1">BN9/BN8</f>
        <v>#DIV/0!</v>
      </c>
      <c r="BO10">
        <v>1</v>
      </c>
    </row>
    <row r="11" spans="1:67" hidden="1">
      <c r="A11" s="61"/>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v>1</v>
      </c>
    </row>
    <row r="12" spans="1:67" hidden="1">
      <c r="A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row>
    <row r="13" spans="1:67" ht="15.75" hidden="1">
      <c r="A13" s="14"/>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row>
    <row r="14" spans="1:67">
      <c r="A14" s="41"/>
    </row>
    <row r="15" spans="1:67" ht="15.75">
      <c r="A15" s="62" t="s">
        <v>37</v>
      </c>
      <c r="B15" s="42">
        <f ca="1">SUM(C15:BN15)</f>
        <v>9820</v>
      </c>
      <c r="C15" s="43">
        <f ca="1">SUMIF(Summary!$AO:$AO,'Mgr''s n Tenurewise'!C4,Summary!$AI:$AI)</f>
        <v>63</v>
      </c>
      <c r="D15" s="43">
        <f ca="1">SUMIF(Summary!$AO:$AO,'Mgr''s n Tenurewise'!D4,Summary!$AI:$AI)</f>
        <v>242</v>
      </c>
      <c r="E15" s="43">
        <f ca="1">SUMIF(Summary!$AO:$AO,'Mgr''s n Tenurewise'!E4,Summary!$AI:$AI)</f>
        <v>838</v>
      </c>
      <c r="F15" s="43">
        <f ca="1">SUMIF(Summary!$AO:$AO,'Mgr''s n Tenurewise'!F4,Summary!$AI:$AI)</f>
        <v>300</v>
      </c>
      <c r="G15" s="43">
        <f ca="1">SUMIF(Summary!$AO:$AO,'Mgr''s n Tenurewise'!G4,Summary!$AI:$AI)</f>
        <v>339</v>
      </c>
      <c r="H15" s="43">
        <f ca="1">SUMIF(Summary!$AO:$AO,'Mgr''s n Tenurewise'!H4,Summary!$AI:$AI)</f>
        <v>89</v>
      </c>
      <c r="I15" s="43">
        <f ca="1">SUMIF(Summary!$AO:$AO,'Mgr''s n Tenurewise'!I4,Summary!$AI:$AI)</f>
        <v>500</v>
      </c>
      <c r="J15" s="43">
        <f ca="1">SUMIF(Summary!$AO:$AO,'Mgr''s n Tenurewise'!J4,Summary!$AI:$AI)</f>
        <v>662</v>
      </c>
      <c r="K15" s="43">
        <f ca="1">SUMIF(Summary!$AO:$AO,'Mgr''s n Tenurewise'!K4,Summary!$AI:$AI)</f>
        <v>503</v>
      </c>
      <c r="L15" s="43">
        <f ca="1">SUMIF(Summary!$AO:$AO,'Mgr''s n Tenurewise'!L4,Summary!$AI:$AI)</f>
        <v>223</v>
      </c>
      <c r="M15" s="43">
        <f ca="1">SUMIF(Summary!$AO:$AO,'Mgr''s n Tenurewise'!M4,Summary!$AI:$AI)</f>
        <v>100</v>
      </c>
      <c r="N15" s="43">
        <f ca="1">SUMIF(Summary!$AO:$AO,'Mgr''s n Tenurewise'!N4,Summary!$AI:$AI)</f>
        <v>48</v>
      </c>
      <c r="O15" s="43">
        <f ca="1">SUMIF(Summary!$AO:$AO,'Mgr''s n Tenurewise'!O4,Summary!$AI:$AI)</f>
        <v>306</v>
      </c>
      <c r="P15" s="43">
        <f ca="1">SUMIF(Summary!$AO:$AO,'Mgr''s n Tenurewise'!P4,Summary!$AI:$AI)</f>
        <v>660</v>
      </c>
      <c r="Q15" s="43">
        <f ca="1">SUMIF(Summary!$AO:$AO,'Mgr''s n Tenurewise'!Q4,Summary!$AI:$AI)</f>
        <v>0</v>
      </c>
      <c r="R15" s="43">
        <f ca="1">SUMIF(Summary!$AO:$AO,'Mgr''s n Tenurewise'!R4,Summary!$AI:$AI)</f>
        <v>74</v>
      </c>
      <c r="S15" s="43">
        <f ca="1">SUMIF(Summary!$AO:$AO,'Mgr''s n Tenurewise'!S4,Summary!$AI:$AI)</f>
        <v>95</v>
      </c>
      <c r="T15" s="43">
        <f ca="1">SUMIF(Summary!$AO:$AO,'Mgr''s n Tenurewise'!T4,Summary!$AI:$AI)</f>
        <v>245</v>
      </c>
      <c r="U15" s="43">
        <f ca="1">SUMIF(Summary!$AO:$AO,'Mgr''s n Tenurewise'!U4,Summary!$AI:$AI)</f>
        <v>368</v>
      </c>
      <c r="V15" s="43">
        <f ca="1">SUMIF(Summary!$AO:$AO,'Mgr''s n Tenurewise'!V4,Summary!$AI:$AI)</f>
        <v>457</v>
      </c>
      <c r="W15" s="43">
        <f ca="1">SUMIF(Summary!$AO:$AO,'Mgr''s n Tenurewise'!W4,Summary!$AI:$AI)</f>
        <v>190</v>
      </c>
      <c r="X15" s="43">
        <f ca="1">SUMIF(Summary!$AO:$AO,'Mgr''s n Tenurewise'!X4,Summary!$AI:$AI)</f>
        <v>42</v>
      </c>
      <c r="Y15" s="43">
        <f ca="1">SUMIF(Summary!$AO:$AO,'Mgr''s n Tenurewise'!Y4,Summary!$AI:$AI)</f>
        <v>227</v>
      </c>
      <c r="Z15" s="43">
        <f ca="1">SUMIF(Summary!$AO:$AO,'Mgr''s n Tenurewise'!Z4,Summary!$AI:$AI)</f>
        <v>131</v>
      </c>
      <c r="AA15" s="43">
        <f ca="1">SUMIF(Summary!$AO:$AO,'Mgr''s n Tenurewise'!AA4,Summary!$AI:$AI)</f>
        <v>960</v>
      </c>
      <c r="AB15" s="43">
        <f ca="1">SUMIF(Summary!$AO:$AO,'Mgr''s n Tenurewise'!AB4,Summary!$AI:$AI)</f>
        <v>22</v>
      </c>
      <c r="AC15" s="43">
        <f ca="1">SUMIF(Summary!$AO:$AO,'Mgr''s n Tenurewise'!AC4,Summary!$AI:$AI)</f>
        <v>178</v>
      </c>
      <c r="AD15" s="43">
        <f ca="1">SUMIF(Summary!$AO:$AO,'Mgr''s n Tenurewise'!AD4,Summary!$AI:$AI)</f>
        <v>577</v>
      </c>
      <c r="AE15" s="43">
        <f ca="1">SUMIF(Summary!$AO:$AO,'Mgr''s n Tenurewise'!AE4,Summary!$AI:$AI)</f>
        <v>462</v>
      </c>
      <c r="AF15" s="43">
        <f ca="1">SUMIF(Summary!$AO:$AO,'Mgr''s n Tenurewise'!AF4,Summary!$AI:$AI)</f>
        <v>919</v>
      </c>
      <c r="AG15" s="43">
        <f ca="1">SUMIF(Summary!$AO:$AO,'Mgr''s n Tenurewise'!AG4,Summary!$AI:$AI)</f>
        <v>0</v>
      </c>
      <c r="AH15" s="43">
        <f ca="1">SUMIF(Summary!$AO:$AO,'Mgr''s n Tenurewise'!AH4,Summary!$AI:$AI)</f>
        <v>0</v>
      </c>
      <c r="AI15" s="43">
        <f ca="1">SUMIF(Summary!$AO:$AO,'Mgr''s n Tenurewise'!AI4,Summary!$AI:$AI)</f>
        <v>0</v>
      </c>
      <c r="AJ15" s="43">
        <f ca="1">SUMIF(Summary!$AO:$AO,'Mgr''s n Tenurewise'!AJ4,Summary!$AI:$AI)</f>
        <v>0</v>
      </c>
      <c r="AK15" s="43">
        <f ca="1">SUMIF(Summary!$AO:$AO,'Mgr''s n Tenurewise'!AK4,Summary!$AI:$AI)</f>
        <v>0</v>
      </c>
      <c r="AL15" s="43">
        <f ca="1">SUMIF(Summary!$AO:$AO,'Mgr''s n Tenurewise'!AL4,Summary!$AI:$AI)</f>
        <v>0</v>
      </c>
      <c r="AM15" s="43">
        <f ca="1">SUMIF(Summary!$AO:$AO,'Mgr''s n Tenurewise'!AM4,Summary!$AI:$AI)</f>
        <v>0</v>
      </c>
      <c r="AN15" s="43">
        <f ca="1">SUMIF(Summary!$AO:$AO,'Mgr''s n Tenurewise'!AN4,Summary!$AI:$AI)</f>
        <v>0</v>
      </c>
      <c r="AO15" s="43">
        <f ca="1">SUMIF(Summary!$AO:$AO,'Mgr''s n Tenurewise'!AO4,Summary!$AI:$AI)</f>
        <v>0</v>
      </c>
      <c r="AP15" s="43">
        <f ca="1">SUMIF(Summary!$AO:$AO,'Mgr''s n Tenurewise'!AP4,Summary!$AI:$AI)</f>
        <v>0</v>
      </c>
      <c r="AQ15" s="43">
        <f ca="1">SUMIF(Summary!$AO:$AO,'Mgr''s n Tenurewise'!AQ4,Summary!$AI:$AI)</f>
        <v>0</v>
      </c>
      <c r="AR15" s="43">
        <f ca="1">SUMIF(Summary!$AO:$AO,'Mgr''s n Tenurewise'!AR4,Summary!$AI:$AI)</f>
        <v>0</v>
      </c>
      <c r="AS15" s="43">
        <f ca="1">SUMIF(Summary!$AO:$AO,'Mgr''s n Tenurewise'!AS4,Summary!$AI:$AI)</f>
        <v>0</v>
      </c>
      <c r="AT15" s="43">
        <f ca="1">SUMIF(Summary!$AO:$AO,'Mgr''s n Tenurewise'!AT4,Summary!$AI:$AI)</f>
        <v>0</v>
      </c>
      <c r="AU15" s="43">
        <f ca="1">SUMIF(Summary!$AO:$AO,'Mgr''s n Tenurewise'!AU4,Summary!$AI:$AI)</f>
        <v>0</v>
      </c>
      <c r="AV15" s="43">
        <f ca="1">SUMIF(Summary!$AO:$AO,'Mgr''s n Tenurewise'!AV4,Summary!$AI:$AI)</f>
        <v>0</v>
      </c>
      <c r="AW15" s="43">
        <f ca="1">SUMIF(Summary!$AO:$AO,'Mgr''s n Tenurewise'!AW4,Summary!$AI:$AI)</f>
        <v>0</v>
      </c>
      <c r="AX15" s="43">
        <f ca="1">SUMIF(Summary!$AO:$AO,'Mgr''s n Tenurewise'!AX4,Summary!$AI:$AI)</f>
        <v>0</v>
      </c>
      <c r="AY15" s="43">
        <f ca="1">SUMIF(Summary!$AO:$AO,'Mgr''s n Tenurewise'!AY4,Summary!$AI:$AI)</f>
        <v>0</v>
      </c>
      <c r="AZ15" s="43">
        <f ca="1">SUMIF(Summary!$AO:$AO,'Mgr''s n Tenurewise'!AZ4,Summary!$AI:$AI)</f>
        <v>0</v>
      </c>
      <c r="BA15" s="43">
        <f ca="1">SUMIF(Summary!$AO:$AO,'Mgr''s n Tenurewise'!BA4,Summary!$AI:$AI)</f>
        <v>0</v>
      </c>
      <c r="BB15" s="43">
        <f ca="1">SUMIF(Summary!$AO:$AO,'Mgr''s n Tenurewise'!BB4,Summary!$AI:$AI)</f>
        <v>0</v>
      </c>
      <c r="BC15" s="43">
        <f ca="1">SUMIF(Summary!$AO:$AO,'Mgr''s n Tenurewise'!BC4,Summary!$AI:$AI)</f>
        <v>0</v>
      </c>
      <c r="BD15" s="43">
        <f ca="1">SUMIF(Summary!$AO:$AO,'Mgr''s n Tenurewise'!BD4,Summary!$AI:$AI)</f>
        <v>0</v>
      </c>
      <c r="BE15" s="43">
        <f ca="1">SUMIF(Summary!$AO:$AO,'Mgr''s n Tenurewise'!BE4,Summary!$AI:$AI)</f>
        <v>0</v>
      </c>
      <c r="BF15" s="43">
        <f ca="1">SUMIF(Summary!$AO:$AO,'Mgr''s n Tenurewise'!BF4,Summary!$AI:$AI)</f>
        <v>0</v>
      </c>
      <c r="BG15" s="43">
        <f ca="1">SUMIF(Summary!$AO:$AO,'Mgr''s n Tenurewise'!BG4,Summary!$AI:$AI)</f>
        <v>0</v>
      </c>
      <c r="BH15" s="43">
        <f ca="1">SUMIF(Summary!$AO:$AO,'Mgr''s n Tenurewise'!BH4,Summary!$AI:$AI)</f>
        <v>0</v>
      </c>
      <c r="BI15" s="43">
        <f ca="1">SUMIF(Summary!$AO:$AO,'Mgr''s n Tenurewise'!BI4,Summary!$AI:$AI)</f>
        <v>0</v>
      </c>
      <c r="BJ15" s="43">
        <f ca="1">SUMIF(Summary!$AO:$AO,'Mgr''s n Tenurewise'!BJ4,Summary!$AI:$AI)</f>
        <v>0</v>
      </c>
      <c r="BK15" s="43"/>
      <c r="BL15" s="43"/>
      <c r="BM15" s="43"/>
      <c r="BN15" s="43">
        <f ca="1">SUMIF(Summary!$AO:$AO,'Mgr''s n Tenurewise'!BN4,Summary!$AI:$AI)</f>
        <v>0</v>
      </c>
      <c r="BO15">
        <v>1</v>
      </c>
    </row>
    <row r="16" spans="1:67" ht="15.75">
      <c r="A16" s="62" t="s">
        <v>103</v>
      </c>
      <c r="B16" s="51">
        <f ca="1">SUM(C16:BN16)</f>
        <v>392.8</v>
      </c>
      <c r="C16" s="44">
        <f ca="1">C15/C5</f>
        <v>2.52</v>
      </c>
      <c r="D16" s="44">
        <f t="shared" ref="D16:BJ16" ca="1" si="14">D15/D5</f>
        <v>9.68</v>
      </c>
      <c r="E16" s="44">
        <f t="shared" ca="1" si="14"/>
        <v>33.520000000000003</v>
      </c>
      <c r="F16" s="44">
        <f t="shared" ca="1" si="14"/>
        <v>12</v>
      </c>
      <c r="G16" s="44">
        <f t="shared" ca="1" si="14"/>
        <v>13.56</v>
      </c>
      <c r="H16" s="44">
        <f t="shared" ca="1" si="14"/>
        <v>3.56</v>
      </c>
      <c r="I16" s="44">
        <f t="shared" ca="1" si="14"/>
        <v>20</v>
      </c>
      <c r="J16" s="44">
        <f t="shared" ca="1" si="14"/>
        <v>26.48</v>
      </c>
      <c r="K16" s="44">
        <f t="shared" ca="1" si="14"/>
        <v>20.12</v>
      </c>
      <c r="L16" s="44">
        <f t="shared" ca="1" si="14"/>
        <v>8.92</v>
      </c>
      <c r="M16" s="44">
        <f t="shared" ca="1" si="14"/>
        <v>4</v>
      </c>
      <c r="N16" s="44">
        <f t="shared" ca="1" si="14"/>
        <v>1.92</v>
      </c>
      <c r="O16" s="44">
        <f t="shared" ca="1" si="14"/>
        <v>12.24</v>
      </c>
      <c r="P16" s="44">
        <f t="shared" ca="1" si="14"/>
        <v>26.4</v>
      </c>
      <c r="Q16" s="44">
        <f t="shared" ca="1" si="14"/>
        <v>0</v>
      </c>
      <c r="R16" s="44">
        <f t="shared" ca="1" si="14"/>
        <v>2.96</v>
      </c>
      <c r="S16" s="44">
        <f t="shared" ca="1" si="14"/>
        <v>3.8</v>
      </c>
      <c r="T16" s="44">
        <f t="shared" ca="1" si="14"/>
        <v>9.8000000000000007</v>
      </c>
      <c r="U16" s="44">
        <f t="shared" ca="1" si="14"/>
        <v>14.72</v>
      </c>
      <c r="V16" s="44">
        <f t="shared" ca="1" si="14"/>
        <v>18.28</v>
      </c>
      <c r="W16" s="44">
        <f t="shared" ca="1" si="14"/>
        <v>7.6</v>
      </c>
      <c r="X16" s="44">
        <f t="shared" ca="1" si="14"/>
        <v>1.68</v>
      </c>
      <c r="Y16" s="44">
        <f t="shared" ca="1" si="14"/>
        <v>9.08</v>
      </c>
      <c r="Z16" s="44">
        <f t="shared" ca="1" si="14"/>
        <v>5.24</v>
      </c>
      <c r="AA16" s="44">
        <f t="shared" ca="1" si="14"/>
        <v>38.4</v>
      </c>
      <c r="AB16" s="44">
        <f t="shared" ca="1" si="14"/>
        <v>0.88</v>
      </c>
      <c r="AC16" s="44">
        <f t="shared" ca="1" si="14"/>
        <v>7.12</v>
      </c>
      <c r="AD16" s="44">
        <f t="shared" ca="1" si="14"/>
        <v>23.08</v>
      </c>
      <c r="AE16" s="44">
        <f t="shared" ca="1" si="14"/>
        <v>18.48</v>
      </c>
      <c r="AF16" s="44">
        <f t="shared" ca="1" si="14"/>
        <v>36.76</v>
      </c>
      <c r="AG16" s="44">
        <f t="shared" ca="1" si="14"/>
        <v>0</v>
      </c>
      <c r="AH16" s="44">
        <f t="shared" ca="1" si="14"/>
        <v>0</v>
      </c>
      <c r="AI16" s="44">
        <f t="shared" ca="1" si="14"/>
        <v>0</v>
      </c>
      <c r="AJ16" s="44">
        <f t="shared" ca="1" si="14"/>
        <v>0</v>
      </c>
      <c r="AK16" s="44">
        <f t="shared" ca="1" si="14"/>
        <v>0</v>
      </c>
      <c r="AL16" s="44">
        <f t="shared" ca="1" si="14"/>
        <v>0</v>
      </c>
      <c r="AM16" s="44">
        <f t="shared" ca="1" si="14"/>
        <v>0</v>
      </c>
      <c r="AN16" s="44">
        <f t="shared" ca="1" si="14"/>
        <v>0</v>
      </c>
      <c r="AO16" s="44">
        <f t="shared" ca="1" si="14"/>
        <v>0</v>
      </c>
      <c r="AP16" s="44">
        <f t="shared" ca="1" si="14"/>
        <v>0</v>
      </c>
      <c r="AQ16" s="44">
        <f t="shared" ca="1" si="14"/>
        <v>0</v>
      </c>
      <c r="AR16" s="44">
        <f t="shared" ca="1" si="14"/>
        <v>0</v>
      </c>
      <c r="AS16" s="44">
        <f t="shared" ca="1" si="14"/>
        <v>0</v>
      </c>
      <c r="AT16" s="44">
        <f t="shared" ca="1" si="14"/>
        <v>0</v>
      </c>
      <c r="AU16" s="44">
        <f t="shared" ca="1" si="14"/>
        <v>0</v>
      </c>
      <c r="AV16" s="44">
        <f t="shared" ca="1" si="14"/>
        <v>0</v>
      </c>
      <c r="AW16" s="44">
        <f t="shared" ca="1" si="14"/>
        <v>0</v>
      </c>
      <c r="AX16" s="44">
        <f t="shared" ca="1" si="14"/>
        <v>0</v>
      </c>
      <c r="AY16" s="44">
        <f t="shared" ca="1" si="14"/>
        <v>0</v>
      </c>
      <c r="AZ16" s="44">
        <f t="shared" ca="1" si="14"/>
        <v>0</v>
      </c>
      <c r="BA16" s="44">
        <f t="shared" ca="1" si="14"/>
        <v>0</v>
      </c>
      <c r="BB16" s="44">
        <f t="shared" ca="1" si="14"/>
        <v>0</v>
      </c>
      <c r="BC16" s="44">
        <f t="shared" ca="1" si="14"/>
        <v>0</v>
      </c>
      <c r="BD16" s="44">
        <f t="shared" ca="1" si="14"/>
        <v>0</v>
      </c>
      <c r="BE16" s="44">
        <f t="shared" ca="1" si="14"/>
        <v>0</v>
      </c>
      <c r="BF16" s="44">
        <f t="shared" ca="1" si="14"/>
        <v>0</v>
      </c>
      <c r="BG16" s="44">
        <f t="shared" ca="1" si="14"/>
        <v>0</v>
      </c>
      <c r="BH16" s="44">
        <f t="shared" ca="1" si="14"/>
        <v>0</v>
      </c>
      <c r="BI16" s="44">
        <f t="shared" ca="1" si="14"/>
        <v>0</v>
      </c>
      <c r="BJ16" s="44">
        <f t="shared" ca="1" si="14"/>
        <v>0</v>
      </c>
      <c r="BK16" s="44"/>
      <c r="BL16" s="44"/>
      <c r="BM16" s="44"/>
      <c r="BN16" s="44">
        <f ca="1">BN15/BN5</f>
        <v>0</v>
      </c>
      <c r="BO16">
        <v>1</v>
      </c>
    </row>
    <row r="17" spans="1:67" ht="15.75">
      <c r="A17" s="62" t="s">
        <v>104</v>
      </c>
      <c r="B17" s="51">
        <f ca="1">B16/B9</f>
        <v>4.2309349418354154</v>
      </c>
      <c r="C17" s="51">
        <f ca="1">C16/C9</f>
        <v>5.7272727272727275</v>
      </c>
      <c r="D17" s="51">
        <f t="shared" ref="D17:BJ17" ca="1" si="15">D16/D9</f>
        <v>4.101694915254237</v>
      </c>
      <c r="E17" s="51">
        <f t="shared" ca="1" si="15"/>
        <v>4.9585798816568056</v>
      </c>
      <c r="F17" s="51">
        <f t="shared" ca="1" si="15"/>
        <v>5.3571428571428568</v>
      </c>
      <c r="G17" s="51">
        <f t="shared" ca="1" si="15"/>
        <v>3.2285714285714286</v>
      </c>
      <c r="H17" s="51">
        <f t="shared" ca="1" si="15"/>
        <v>3.4230769230769229</v>
      </c>
      <c r="I17" s="51">
        <f t="shared" ca="1" si="15"/>
        <v>3.8167938931297707</v>
      </c>
      <c r="J17" s="51">
        <f t="shared" ca="1" si="15"/>
        <v>4.4729729729729728</v>
      </c>
      <c r="K17" s="51">
        <f t="shared" ca="1" si="15"/>
        <v>3.3533333333333335</v>
      </c>
      <c r="L17" s="51">
        <f t="shared" ca="1" si="15"/>
        <v>4.9555555555555557</v>
      </c>
      <c r="M17" s="51">
        <f t="shared" ca="1" si="15"/>
        <v>4.5454545454545459</v>
      </c>
      <c r="N17" s="51">
        <f t="shared" ca="1" si="15"/>
        <v>2.2857142857142856</v>
      </c>
      <c r="O17" s="51">
        <f t="shared" ca="1" si="15"/>
        <v>4.0263157894736841</v>
      </c>
      <c r="P17" s="51">
        <f t="shared" ca="1" si="15"/>
        <v>4.615384615384615</v>
      </c>
      <c r="Q17" s="51" t="e">
        <f t="shared" ca="1" si="15"/>
        <v>#DIV/0!</v>
      </c>
      <c r="R17" s="51">
        <f t="shared" ca="1" si="15"/>
        <v>4.625</v>
      </c>
      <c r="S17" s="51">
        <f t="shared" ca="1" si="15"/>
        <v>3.8</v>
      </c>
      <c r="T17" s="51">
        <f t="shared" ca="1" si="15"/>
        <v>4.0833333333333339</v>
      </c>
      <c r="U17" s="51">
        <f t="shared" ca="1" si="15"/>
        <v>3.9148936170212769</v>
      </c>
      <c r="V17" s="51">
        <f t="shared" ca="1" si="15"/>
        <v>3.1736111111111116</v>
      </c>
      <c r="W17" s="51">
        <f t="shared" ca="1" si="15"/>
        <v>4.1304347826086953</v>
      </c>
      <c r="X17" s="51">
        <f t="shared" ca="1" si="15"/>
        <v>5.25</v>
      </c>
      <c r="Y17" s="51">
        <f t="shared" ca="1" si="15"/>
        <v>4.8297872340425538</v>
      </c>
      <c r="Z17" s="51">
        <f t="shared" ca="1" si="15"/>
        <v>5.24</v>
      </c>
      <c r="AA17" s="51">
        <f t="shared" ca="1" si="15"/>
        <v>3.5424354243542435</v>
      </c>
      <c r="AB17" s="51">
        <f t="shared" ca="1" si="15"/>
        <v>2.4444444444444446</v>
      </c>
      <c r="AC17" s="51">
        <f t="shared" ca="1" si="15"/>
        <v>5.3939393939393936</v>
      </c>
      <c r="AD17" s="51">
        <f t="shared" ca="1" si="15"/>
        <v>5.3925233644859807</v>
      </c>
      <c r="AE17" s="51">
        <f t="shared" ca="1" si="15"/>
        <v>5.6341463414634152</v>
      </c>
      <c r="AF17" s="51">
        <f t="shared" ca="1" si="15"/>
        <v>4.786458333333333</v>
      </c>
      <c r="AG17" s="51" t="e">
        <f t="shared" ca="1" si="15"/>
        <v>#DIV/0!</v>
      </c>
      <c r="AH17" s="51" t="e">
        <f t="shared" ca="1" si="15"/>
        <v>#DIV/0!</v>
      </c>
      <c r="AI17" s="51" t="e">
        <f t="shared" ca="1" si="15"/>
        <v>#DIV/0!</v>
      </c>
      <c r="AJ17" s="51" t="e">
        <f t="shared" ca="1" si="15"/>
        <v>#DIV/0!</v>
      </c>
      <c r="AK17" s="51" t="e">
        <f t="shared" ca="1" si="15"/>
        <v>#DIV/0!</v>
      </c>
      <c r="AL17" s="51" t="e">
        <f t="shared" ca="1" si="15"/>
        <v>#DIV/0!</v>
      </c>
      <c r="AM17" s="51" t="e">
        <f t="shared" ca="1" si="15"/>
        <v>#DIV/0!</v>
      </c>
      <c r="AN17" s="51" t="e">
        <f t="shared" ca="1" si="15"/>
        <v>#DIV/0!</v>
      </c>
      <c r="AO17" s="51" t="e">
        <f t="shared" ca="1" si="15"/>
        <v>#DIV/0!</v>
      </c>
      <c r="AP17" s="51" t="e">
        <f t="shared" ca="1" si="15"/>
        <v>#DIV/0!</v>
      </c>
      <c r="AQ17" s="51" t="e">
        <f t="shared" ca="1" si="15"/>
        <v>#DIV/0!</v>
      </c>
      <c r="AR17" s="51" t="e">
        <f t="shared" ca="1" si="15"/>
        <v>#DIV/0!</v>
      </c>
      <c r="AS17" s="51" t="e">
        <f t="shared" ca="1" si="15"/>
        <v>#DIV/0!</v>
      </c>
      <c r="AT17" s="51" t="e">
        <f t="shared" ca="1" si="15"/>
        <v>#DIV/0!</v>
      </c>
      <c r="AU17" s="51" t="e">
        <f t="shared" ca="1" si="15"/>
        <v>#DIV/0!</v>
      </c>
      <c r="AV17" s="51" t="e">
        <f t="shared" ca="1" si="15"/>
        <v>#DIV/0!</v>
      </c>
      <c r="AW17" s="51" t="e">
        <f t="shared" ca="1" si="15"/>
        <v>#DIV/0!</v>
      </c>
      <c r="AX17" s="51" t="e">
        <f t="shared" ca="1" si="15"/>
        <v>#DIV/0!</v>
      </c>
      <c r="AY17" s="51" t="e">
        <f t="shared" ca="1" si="15"/>
        <v>#DIV/0!</v>
      </c>
      <c r="AZ17" s="51" t="e">
        <f t="shared" ca="1" si="15"/>
        <v>#DIV/0!</v>
      </c>
      <c r="BA17" s="51" t="e">
        <f t="shared" ca="1" si="15"/>
        <v>#DIV/0!</v>
      </c>
      <c r="BB17" s="51" t="e">
        <f t="shared" ca="1" si="15"/>
        <v>#DIV/0!</v>
      </c>
      <c r="BC17" s="51" t="e">
        <f t="shared" ca="1" si="15"/>
        <v>#DIV/0!</v>
      </c>
      <c r="BD17" s="51" t="e">
        <f t="shared" ca="1" si="15"/>
        <v>#DIV/0!</v>
      </c>
      <c r="BE17" s="51" t="e">
        <f t="shared" ca="1" si="15"/>
        <v>#DIV/0!</v>
      </c>
      <c r="BF17" s="51" t="e">
        <f t="shared" ca="1" si="15"/>
        <v>#DIV/0!</v>
      </c>
      <c r="BG17" s="51" t="e">
        <f t="shared" ca="1" si="15"/>
        <v>#DIV/0!</v>
      </c>
      <c r="BH17" s="51" t="e">
        <f t="shared" ca="1" si="15"/>
        <v>#DIV/0!</v>
      </c>
      <c r="BI17" s="51" t="e">
        <f t="shared" ca="1" si="15"/>
        <v>#DIV/0!</v>
      </c>
      <c r="BJ17" s="51" t="e">
        <f t="shared" ca="1" si="15"/>
        <v>#DIV/0!</v>
      </c>
      <c r="BK17" s="51"/>
      <c r="BL17" s="51"/>
      <c r="BM17" s="51"/>
      <c r="BN17" s="51" t="e">
        <f ca="1">BN16/BN9</f>
        <v>#DIV/0!</v>
      </c>
      <c r="BO17">
        <v>1</v>
      </c>
    </row>
    <row r="18" spans="1:67" ht="15.75">
      <c r="A18" s="62" t="s">
        <v>105</v>
      </c>
      <c r="B18" s="52">
        <f ca="1">B29/B17</f>
        <v>4.7505091649694492E-2</v>
      </c>
      <c r="C18" s="52">
        <f ca="1">C29/C17</f>
        <v>0</v>
      </c>
      <c r="D18" s="52">
        <f t="shared" ref="D18:BJ18" ca="1" si="16">D29/D17</f>
        <v>3.7190082644628107E-2</v>
      </c>
      <c r="E18" s="52">
        <f t="shared" ca="1" si="16"/>
        <v>1.0739856801909307E-2</v>
      </c>
      <c r="F18" s="52">
        <f t="shared" ca="1" si="16"/>
        <v>2.6666666666666668E-2</v>
      </c>
      <c r="G18" s="52">
        <f t="shared" ca="1" si="16"/>
        <v>0.12241887905604719</v>
      </c>
      <c r="H18" s="52">
        <f t="shared" ca="1" si="16"/>
        <v>1.1235955056179777E-2</v>
      </c>
      <c r="I18" s="52">
        <f t="shared" ca="1" si="16"/>
        <v>4.3000000000000003E-2</v>
      </c>
      <c r="J18" s="52">
        <f t="shared" ca="1" si="16"/>
        <v>2.1148036253776436E-2</v>
      </c>
      <c r="K18" s="52">
        <f t="shared" ca="1" si="16"/>
        <v>4.0755467196819078E-2</v>
      </c>
      <c r="L18" s="52">
        <f t="shared" ca="1" si="16"/>
        <v>4.9327354260089683E-2</v>
      </c>
      <c r="M18" s="52">
        <f t="shared" ca="1" si="16"/>
        <v>0</v>
      </c>
      <c r="N18" s="52">
        <f t="shared" ca="1" si="16"/>
        <v>8.3333333333333343E-2</v>
      </c>
      <c r="O18" s="52">
        <f t="shared" ca="1" si="16"/>
        <v>1.3071895424836602E-2</v>
      </c>
      <c r="P18" s="52">
        <f t="shared" ca="1" si="16"/>
        <v>2.4242424242424246E-2</v>
      </c>
      <c r="Q18" s="52" t="e">
        <f t="shared" ca="1" si="16"/>
        <v>#DIV/0!</v>
      </c>
      <c r="R18" s="52">
        <f t="shared" ca="1" si="16"/>
        <v>0</v>
      </c>
      <c r="S18" s="52">
        <f t="shared" ca="1" si="16"/>
        <v>4.736842105263158E-2</v>
      </c>
      <c r="T18" s="52">
        <f t="shared" ca="1" si="16"/>
        <v>2.8571428571428571E-2</v>
      </c>
      <c r="U18" s="52">
        <f t="shared" ca="1" si="16"/>
        <v>2.1739130434782612E-2</v>
      </c>
      <c r="V18" s="52">
        <f t="shared" ca="1" si="16"/>
        <v>0.14223194748358861</v>
      </c>
      <c r="W18" s="52">
        <f t="shared" ca="1" si="16"/>
        <v>5.263157894736842E-3</v>
      </c>
      <c r="X18" s="52">
        <f t="shared" ca="1" si="16"/>
        <v>0</v>
      </c>
      <c r="Y18" s="52">
        <f t="shared" ca="1" si="16"/>
        <v>1.3215859030837001E-2</v>
      </c>
      <c r="Z18" s="52">
        <f t="shared" ca="1" si="16"/>
        <v>2.2900763358778622E-2</v>
      </c>
      <c r="AA18" s="52">
        <f t="shared" ca="1" si="16"/>
        <v>0.10468749999999999</v>
      </c>
      <c r="AB18" s="52">
        <f t="shared" ca="1" si="16"/>
        <v>0</v>
      </c>
      <c r="AC18" s="52">
        <f t="shared" ca="1" si="16"/>
        <v>2.8089887640449441E-2</v>
      </c>
      <c r="AD18" s="52">
        <f t="shared" ca="1" si="16"/>
        <v>3.292894280762565E-2</v>
      </c>
      <c r="AE18" s="52">
        <f t="shared" ca="1" si="16"/>
        <v>3.6796536796536793E-2</v>
      </c>
      <c r="AF18" s="52">
        <f t="shared" ca="1" si="16"/>
        <v>8.052230685527749E-2</v>
      </c>
      <c r="AG18" s="52" t="e">
        <f t="shared" ca="1" si="16"/>
        <v>#DIV/0!</v>
      </c>
      <c r="AH18" s="52" t="e">
        <f t="shared" ca="1" si="16"/>
        <v>#DIV/0!</v>
      </c>
      <c r="AI18" s="52" t="e">
        <f t="shared" ca="1" si="16"/>
        <v>#DIV/0!</v>
      </c>
      <c r="AJ18" s="52" t="e">
        <f t="shared" ca="1" si="16"/>
        <v>#DIV/0!</v>
      </c>
      <c r="AK18" s="52" t="e">
        <f t="shared" ca="1" si="16"/>
        <v>#DIV/0!</v>
      </c>
      <c r="AL18" s="52" t="e">
        <f t="shared" ca="1" si="16"/>
        <v>#DIV/0!</v>
      </c>
      <c r="AM18" s="52" t="e">
        <f t="shared" ca="1" si="16"/>
        <v>#DIV/0!</v>
      </c>
      <c r="AN18" s="52" t="e">
        <f t="shared" ca="1" si="16"/>
        <v>#DIV/0!</v>
      </c>
      <c r="AO18" s="52" t="e">
        <f t="shared" ca="1" si="16"/>
        <v>#DIV/0!</v>
      </c>
      <c r="AP18" s="52" t="e">
        <f t="shared" ca="1" si="16"/>
        <v>#DIV/0!</v>
      </c>
      <c r="AQ18" s="52" t="e">
        <f t="shared" ca="1" si="16"/>
        <v>#DIV/0!</v>
      </c>
      <c r="AR18" s="52" t="e">
        <f t="shared" ca="1" si="16"/>
        <v>#DIV/0!</v>
      </c>
      <c r="AS18" s="52" t="e">
        <f t="shared" ca="1" si="16"/>
        <v>#DIV/0!</v>
      </c>
      <c r="AT18" s="52" t="e">
        <f t="shared" ca="1" si="16"/>
        <v>#DIV/0!</v>
      </c>
      <c r="AU18" s="52" t="e">
        <f t="shared" ca="1" si="16"/>
        <v>#DIV/0!</v>
      </c>
      <c r="AV18" s="52" t="e">
        <f t="shared" ca="1" si="16"/>
        <v>#DIV/0!</v>
      </c>
      <c r="AW18" s="52" t="e">
        <f t="shared" ca="1" si="16"/>
        <v>#DIV/0!</v>
      </c>
      <c r="AX18" s="52" t="e">
        <f t="shared" ca="1" si="16"/>
        <v>#DIV/0!</v>
      </c>
      <c r="AY18" s="52" t="e">
        <f t="shared" ca="1" si="16"/>
        <v>#DIV/0!</v>
      </c>
      <c r="AZ18" s="52" t="e">
        <f t="shared" ca="1" si="16"/>
        <v>#DIV/0!</v>
      </c>
      <c r="BA18" s="52" t="e">
        <f t="shared" ca="1" si="16"/>
        <v>#DIV/0!</v>
      </c>
      <c r="BB18" s="52" t="e">
        <f t="shared" ca="1" si="16"/>
        <v>#DIV/0!</v>
      </c>
      <c r="BC18" s="52" t="e">
        <f t="shared" ca="1" si="16"/>
        <v>#DIV/0!</v>
      </c>
      <c r="BD18" s="52" t="e">
        <f t="shared" ca="1" si="16"/>
        <v>#DIV/0!</v>
      </c>
      <c r="BE18" s="52" t="e">
        <f t="shared" ca="1" si="16"/>
        <v>#DIV/0!</v>
      </c>
      <c r="BF18" s="52" t="e">
        <f t="shared" ca="1" si="16"/>
        <v>#DIV/0!</v>
      </c>
      <c r="BG18" s="52" t="e">
        <f t="shared" ca="1" si="16"/>
        <v>#DIV/0!</v>
      </c>
      <c r="BH18" s="52" t="e">
        <f t="shared" ca="1" si="16"/>
        <v>#DIV/0!</v>
      </c>
      <c r="BI18" s="52" t="e">
        <f t="shared" ca="1" si="16"/>
        <v>#DIV/0!</v>
      </c>
      <c r="BJ18" s="52" t="e">
        <f t="shared" ca="1" si="16"/>
        <v>#DIV/0!</v>
      </c>
      <c r="BK18" s="52"/>
      <c r="BL18" s="52"/>
      <c r="BM18" s="52"/>
      <c r="BN18" s="52" t="e">
        <f ca="1">BN29/BN17</f>
        <v>#DIV/0!</v>
      </c>
      <c r="BO18">
        <v>1</v>
      </c>
    </row>
    <row r="19" spans="1:67" hidden="1">
      <c r="A19" s="25"/>
      <c r="BO19">
        <v>1</v>
      </c>
    </row>
    <row r="20" spans="1:67" ht="15.75">
      <c r="A20" s="63"/>
    </row>
    <row r="21" spans="1:67">
      <c r="A21" s="26" t="s">
        <v>38</v>
      </c>
      <c r="B21" s="28">
        <f ca="1">SUM(C21:BN21)</f>
        <v>626616.74239999999</v>
      </c>
      <c r="C21" s="29">
        <f ca="1">SUMIF(Summary!$AO:$AO,'Mgr''s n Tenurewise'!C4,Summary!$J:$J)/C5</f>
        <v>0</v>
      </c>
      <c r="D21" s="29">
        <f ca="1">SUMIF(Summary!$AO:$AO,'Mgr''s n Tenurewise'!D4,Summary!$J:$J)/D5</f>
        <v>15394.738000000001</v>
      </c>
      <c r="E21" s="29">
        <f ca="1">SUMIF(Summary!$AO:$AO,'Mgr''s n Tenurewise'!E4,Summary!$J:$J)/E5</f>
        <v>7828.28</v>
      </c>
      <c r="F21" s="29">
        <f ca="1">SUMIF(Summary!$AO:$AO,'Mgr''s n Tenurewise'!F4,Summary!$J:$J)/F5</f>
        <v>8216</v>
      </c>
      <c r="G21" s="29">
        <f ca="1">SUMIF(Summary!$AO:$AO,'Mgr''s n Tenurewise'!G4,Summary!$J:$J)/G5</f>
        <v>72807.603999999992</v>
      </c>
      <c r="H21" s="29">
        <f ca="1">SUMIF(Summary!$AO:$AO,'Mgr''s n Tenurewise'!H4,Summary!$J:$J)/H5</f>
        <v>480</v>
      </c>
      <c r="I21" s="29">
        <f ca="1">SUMIF(Summary!$AO:$AO,'Mgr''s n Tenurewise'!I4,Summary!$J:$J)/I5</f>
        <v>18211.463599999999</v>
      </c>
      <c r="J21" s="29">
        <f ca="1">SUMIF(Summary!$AO:$AO,'Mgr''s n Tenurewise'!J4,Summary!$J:$J)/J5</f>
        <v>10456.08</v>
      </c>
      <c r="K21" s="29">
        <f ca="1">SUMIF(Summary!$AO:$AO,'Mgr''s n Tenurewise'!K4,Summary!$J:$J)/K5</f>
        <v>25662.321200000002</v>
      </c>
      <c r="L21" s="29">
        <f ca="1">SUMIF(Summary!$AO:$AO,'Mgr''s n Tenurewise'!L4,Summary!$J:$J)/L5</f>
        <v>17010.1672</v>
      </c>
      <c r="M21" s="29">
        <f ca="1">SUMIF(Summary!$AO:$AO,'Mgr''s n Tenurewise'!M4,Summary!$J:$J)/M5</f>
        <v>0</v>
      </c>
      <c r="N21" s="29">
        <f ca="1">SUMIF(Summary!$AO:$AO,'Mgr''s n Tenurewise'!N4,Summary!$J:$J)/N5</f>
        <v>3479.52</v>
      </c>
      <c r="O21" s="29">
        <f ca="1">SUMIF(Summary!$AO:$AO,'Mgr''s n Tenurewise'!O4,Summary!$J:$J)/O5</f>
        <v>8302.68</v>
      </c>
      <c r="P21" s="29">
        <f ca="1">SUMIF(Summary!$AO:$AO,'Mgr''s n Tenurewise'!P4,Summary!$J:$J)/P5</f>
        <v>15143.44</v>
      </c>
      <c r="Q21" s="29">
        <f ca="1">SUMIF(Summary!$AO:$AO,'Mgr''s n Tenurewise'!Q4,Summary!$J:$J)/Q5</f>
        <v>0</v>
      </c>
      <c r="R21" s="29">
        <f ca="1">SUMIF(Summary!$AO:$AO,'Mgr''s n Tenurewise'!R4,Summary!$J:$J)/R5</f>
        <v>0</v>
      </c>
      <c r="S21" s="29">
        <f ca="1">SUMIF(Summary!$AO:$AO,'Mgr''s n Tenurewise'!S4,Summary!$J:$J)/S5</f>
        <v>5964.8</v>
      </c>
      <c r="T21" s="29">
        <f ca="1">SUMIF(Summary!$AO:$AO,'Mgr''s n Tenurewise'!T4,Summary!$J:$J)/T5</f>
        <v>6608.44</v>
      </c>
      <c r="U21" s="29">
        <f ca="1">SUMIF(Summary!$AO:$AO,'Mgr''s n Tenurewise'!U4,Summary!$J:$J)/U5</f>
        <v>7908</v>
      </c>
      <c r="V21" s="29">
        <f ca="1">SUMIF(Summary!$AO:$AO,'Mgr''s n Tenurewise'!V4,Summary!$J:$J)/V5</f>
        <v>101053.0876</v>
      </c>
      <c r="W21" s="29">
        <f ca="1">SUMIF(Summary!$AO:$AO,'Mgr''s n Tenurewise'!W4,Summary!$J:$J)/W5</f>
        <v>480</v>
      </c>
      <c r="X21" s="29">
        <f ca="1">SUMIF(Summary!$AO:$AO,'Mgr''s n Tenurewise'!X4,Summary!$J:$J)/X5</f>
        <v>0</v>
      </c>
      <c r="Y21" s="29">
        <f ca="1">SUMIF(Summary!$AO:$AO,'Mgr''s n Tenurewise'!Y4,Summary!$J:$J)/Y5</f>
        <v>3676.32</v>
      </c>
      <c r="Z21" s="29">
        <f ca="1">SUMIF(Summary!$AO:$AO,'Mgr''s n Tenurewise'!Z4,Summary!$J:$J)/Z5</f>
        <v>1920</v>
      </c>
      <c r="AA21" s="29">
        <f ca="1">SUMIF(Summary!$AO:$AO,'Mgr''s n Tenurewise'!AA4,Summary!$J:$J)/AA5</f>
        <v>155162.35879999999</v>
      </c>
      <c r="AB21" s="29">
        <f ca="1">SUMIF(Summary!$AO:$AO,'Mgr''s n Tenurewise'!AB4,Summary!$J:$J)/AB5</f>
        <v>0</v>
      </c>
      <c r="AC21" s="29">
        <f ca="1">SUMIF(Summary!$AO:$AO,'Mgr''s n Tenurewise'!AC4,Summary!$J:$J)/AC5</f>
        <v>4787.5200000000004</v>
      </c>
      <c r="AD21" s="29">
        <f ca="1">SUMIF(Summary!$AO:$AO,'Mgr''s n Tenurewise'!AD4,Summary!$J:$J)/AD5</f>
        <v>18140.247599999999</v>
      </c>
      <c r="AE21" s="29">
        <f ca="1">SUMIF(Summary!$AO:$AO,'Mgr''s n Tenurewise'!AE4,Summary!$J:$J)/AE5</f>
        <v>19798.293599999997</v>
      </c>
      <c r="AF21" s="29">
        <f ca="1">SUMIF(Summary!$AO:$AO,'Mgr''s n Tenurewise'!AF4,Summary!$J:$J)/AF5</f>
        <v>98125.380799999999</v>
      </c>
      <c r="AG21" s="29">
        <f ca="1">SUMIF(Summary!$AO:$AO,'Mgr''s n Tenurewise'!AG4,Summary!$J:$J)/AG5</f>
        <v>0</v>
      </c>
      <c r="AH21" s="29">
        <f ca="1">SUMIF(Summary!$AO:$AO,'Mgr''s n Tenurewise'!AH4,Summary!$J:$J)/AH5</f>
        <v>0</v>
      </c>
      <c r="AI21" s="29">
        <f ca="1">SUMIF(Summary!$AO:$AO,'Mgr''s n Tenurewise'!AI4,Summary!$J:$J)/AI5</f>
        <v>0</v>
      </c>
      <c r="AJ21" s="29">
        <f ca="1">SUMIF(Summary!$AO:$AO,'Mgr''s n Tenurewise'!AJ4,Summary!$J:$J)/AJ5</f>
        <v>0</v>
      </c>
      <c r="AK21" s="29">
        <f ca="1">SUMIF(Summary!$AO:$AO,'Mgr''s n Tenurewise'!AK4,Summary!$J:$J)/AK5</f>
        <v>0</v>
      </c>
      <c r="AL21" s="29">
        <f ca="1">SUMIF(Summary!$AO:$AO,'Mgr''s n Tenurewise'!AL4,Summary!$J:$J)/AL5</f>
        <v>0</v>
      </c>
      <c r="AM21" s="29">
        <f ca="1">SUMIF(Summary!$AO:$AO,'Mgr''s n Tenurewise'!AM4,Summary!$J:$J)/AM5</f>
        <v>0</v>
      </c>
      <c r="AN21" s="29">
        <f ca="1">SUMIF(Summary!$AO:$AO,'Mgr''s n Tenurewise'!AN4,Summary!$J:$J)/AN5</f>
        <v>0</v>
      </c>
      <c r="AO21" s="29">
        <f ca="1">SUMIF(Summary!$AO:$AO,'Mgr''s n Tenurewise'!AO4,Summary!$J:$J)/AO5</f>
        <v>0</v>
      </c>
      <c r="AP21" s="29">
        <f ca="1">SUMIF(Summary!$AO:$AO,'Mgr''s n Tenurewise'!AP4,Summary!$J:$J)/AP5</f>
        <v>0</v>
      </c>
      <c r="AQ21" s="29">
        <f ca="1">SUMIF(Summary!$AO:$AO,'Mgr''s n Tenurewise'!AQ4,Summary!$J:$J)/AQ5</f>
        <v>0</v>
      </c>
      <c r="AR21" s="29">
        <f ca="1">SUMIF(Summary!$AO:$AO,'Mgr''s n Tenurewise'!AR4,Summary!$J:$J)/AR5</f>
        <v>0</v>
      </c>
      <c r="AS21" s="29">
        <f ca="1">SUMIF(Summary!$AO:$AO,'Mgr''s n Tenurewise'!AS4,Summary!$J:$J)/AS5</f>
        <v>0</v>
      </c>
      <c r="AT21" s="29">
        <f ca="1">SUMIF(Summary!$AO:$AO,'Mgr''s n Tenurewise'!AT4,Summary!$J:$J)/AT5</f>
        <v>0</v>
      </c>
      <c r="AU21" s="29">
        <f ca="1">SUMIF(Summary!$AO:$AO,'Mgr''s n Tenurewise'!AU4,Summary!$J:$J)/AU5</f>
        <v>0</v>
      </c>
      <c r="AV21" s="29">
        <f ca="1">SUMIF(Summary!$AO:$AO,'Mgr''s n Tenurewise'!AV4,Summary!$J:$J)/AV5</f>
        <v>0</v>
      </c>
      <c r="AW21" s="29">
        <f ca="1">SUMIF(Summary!$AO:$AO,'Mgr''s n Tenurewise'!AW4,Summary!$J:$J)/AW5</f>
        <v>0</v>
      </c>
      <c r="AX21" s="29">
        <f ca="1">SUMIF(Summary!$AO:$AO,'Mgr''s n Tenurewise'!AX4,Summary!$J:$J)/AX5</f>
        <v>0</v>
      </c>
      <c r="AY21" s="29">
        <f ca="1">SUMIF(Summary!$AO:$AO,'Mgr''s n Tenurewise'!AY4,Summary!$J:$J)/AY5</f>
        <v>0</v>
      </c>
      <c r="AZ21" s="29">
        <f ca="1">SUMIF(Summary!$AO:$AO,'Mgr''s n Tenurewise'!AZ4,Summary!$J:$J)/AZ5</f>
        <v>0</v>
      </c>
      <c r="BA21" s="29">
        <f ca="1">SUMIF(Summary!$AO:$AO,'Mgr''s n Tenurewise'!BA4,Summary!$J:$J)/BA5</f>
        <v>0</v>
      </c>
      <c r="BB21" s="29">
        <f ca="1">SUMIF(Summary!$AO:$AO,'Mgr''s n Tenurewise'!BB4,Summary!$J:$J)/BB5</f>
        <v>0</v>
      </c>
      <c r="BC21" s="29">
        <f ca="1">SUMIF(Summary!$AO:$AO,'Mgr''s n Tenurewise'!BC4,Summary!$J:$J)/BC5</f>
        <v>0</v>
      </c>
      <c r="BD21" s="29">
        <f ca="1">SUMIF(Summary!$AO:$AO,'Mgr''s n Tenurewise'!BD4,Summary!$J:$J)/BD5</f>
        <v>0</v>
      </c>
      <c r="BE21" s="29">
        <f ca="1">SUMIF(Summary!$AO:$AO,'Mgr''s n Tenurewise'!BE4,Summary!$J:$J)/BE5</f>
        <v>0</v>
      </c>
      <c r="BF21" s="29">
        <f ca="1">SUMIF(Summary!$AO:$AO,'Mgr''s n Tenurewise'!BF4,Summary!$J:$J)/BF5</f>
        <v>0</v>
      </c>
      <c r="BG21" s="29">
        <f ca="1">SUMIF(Summary!$AO:$AO,'Mgr''s n Tenurewise'!BG4,Summary!$J:$J)/BG5</f>
        <v>0</v>
      </c>
      <c r="BH21" s="29">
        <f ca="1">SUMIF(Summary!$AO:$AO,'Mgr''s n Tenurewise'!BH4,Summary!$J:$J)/BH5</f>
        <v>0</v>
      </c>
      <c r="BI21" s="29">
        <f ca="1">SUMIF(Summary!$AO:$AO,'Mgr''s n Tenurewise'!BI4,Summary!$J:$J)/BI5</f>
        <v>0</v>
      </c>
      <c r="BJ21" s="29">
        <f ca="1">SUMIF(Summary!$AO:$AO,'Mgr''s n Tenurewise'!BJ4,Summary!$J:$J)/BJ5</f>
        <v>0</v>
      </c>
      <c r="BK21" s="29"/>
      <c r="BL21" s="29"/>
      <c r="BM21" s="29"/>
      <c r="BN21" s="29">
        <f ca="1">SUMIF(Summary!$AO:$AO,'Mgr''s n Tenurewise'!BN4,Summary!$J:$J)/BN5</f>
        <v>0</v>
      </c>
      <c r="BO21">
        <v>1</v>
      </c>
    </row>
    <row r="22" spans="1:67">
      <c r="A22" s="26" t="s">
        <v>39</v>
      </c>
      <c r="B22" s="28">
        <f ca="1">SUM(C22:BN22)</f>
        <v>267252.72000000009</v>
      </c>
      <c r="C22" s="29">
        <f ca="1">SUMIF(Summary!$AO:$AO,'Mgr''s n Tenurewise'!C4,Summary!$I:$I)/C5</f>
        <v>0</v>
      </c>
      <c r="D22" s="29">
        <f ca="1">SUMIF(Summary!$AO:$AO,'Mgr''s n Tenurewise'!D4,Summary!$I:$I)/D5</f>
        <v>4847.16</v>
      </c>
      <c r="E22" s="29">
        <f ca="1">SUMIF(Summary!$AO:$AO,'Mgr''s n Tenurewise'!E4,Summary!$I:$I)/E5</f>
        <v>4428.76</v>
      </c>
      <c r="F22" s="29">
        <f ca="1">SUMIF(Summary!$AO:$AO,'Mgr''s n Tenurewise'!F4,Summary!$I:$I)/F5</f>
        <v>1416</v>
      </c>
      <c r="G22" s="29">
        <f ca="1">SUMIF(Summary!$AO:$AO,'Mgr''s n Tenurewise'!G4,Summary!$I:$I)/G5</f>
        <v>30587.119999999999</v>
      </c>
      <c r="H22" s="29">
        <f ca="1">SUMIF(Summary!$AO:$AO,'Mgr''s n Tenurewise'!H4,Summary!$I:$I)/H5</f>
        <v>80</v>
      </c>
      <c r="I22" s="29">
        <f ca="1">SUMIF(Summary!$AO:$AO,'Mgr''s n Tenurewise'!I4,Summary!$I:$I)/I5</f>
        <v>4638.3599999999997</v>
      </c>
      <c r="J22" s="29">
        <f ca="1">SUMIF(Summary!$AO:$AO,'Mgr''s n Tenurewise'!J4,Summary!$I:$I)/J5</f>
        <v>2659.48</v>
      </c>
      <c r="K22" s="29">
        <f ca="1">SUMIF(Summary!$AO:$AO,'Mgr''s n Tenurewise'!K4,Summary!$I:$I)/K5</f>
        <v>5863.92</v>
      </c>
      <c r="L22" s="29">
        <f ca="1">SUMIF(Summary!$AO:$AO,'Mgr''s n Tenurewise'!L4,Summary!$I:$I)/L5</f>
        <v>2949.48</v>
      </c>
      <c r="M22" s="29">
        <f ca="1">SUMIF(Summary!$AO:$AO,'Mgr''s n Tenurewise'!M4,Summary!$I:$I)/M5</f>
        <v>0</v>
      </c>
      <c r="N22" s="29">
        <f ca="1">SUMIF(Summary!$AO:$AO,'Mgr''s n Tenurewise'!N4,Summary!$I:$I)/N5</f>
        <v>500</v>
      </c>
      <c r="O22" s="29">
        <f ca="1">SUMIF(Summary!$AO:$AO,'Mgr''s n Tenurewise'!O4,Summary!$I:$I)/O5</f>
        <v>1943.48</v>
      </c>
      <c r="P22" s="29">
        <f ca="1">SUMIF(Summary!$AO:$AO,'Mgr''s n Tenurewise'!P4,Summary!$I:$I)/P5</f>
        <v>3567.24</v>
      </c>
      <c r="Q22" s="29">
        <f ca="1">SUMIF(Summary!$AO:$AO,'Mgr''s n Tenurewise'!Q4,Summary!$I:$I)/Q5</f>
        <v>0</v>
      </c>
      <c r="R22" s="29">
        <f ca="1">SUMIF(Summary!$AO:$AO,'Mgr''s n Tenurewise'!R4,Summary!$I:$I)/R5</f>
        <v>0</v>
      </c>
      <c r="S22" s="29">
        <f ca="1">SUMIF(Summary!$AO:$AO,'Mgr''s n Tenurewise'!S4,Summary!$I:$I)/S5</f>
        <v>3214.12</v>
      </c>
      <c r="T22" s="29">
        <f ca="1">SUMIF(Summary!$AO:$AO,'Mgr''s n Tenurewise'!T4,Summary!$I:$I)/T5</f>
        <v>2683.88</v>
      </c>
      <c r="U22" s="29">
        <f ca="1">SUMIF(Summary!$AO:$AO,'Mgr''s n Tenurewise'!U4,Summary!$I:$I)/U5</f>
        <v>3106.16</v>
      </c>
      <c r="V22" s="29">
        <f ca="1">SUMIF(Summary!$AO:$AO,'Mgr''s n Tenurewise'!V4,Summary!$I:$I)/V5</f>
        <v>52074.400000000001</v>
      </c>
      <c r="W22" s="29">
        <f ca="1">SUMIF(Summary!$AO:$AO,'Mgr''s n Tenurewise'!W4,Summary!$I:$I)/W5</f>
        <v>80</v>
      </c>
      <c r="X22" s="29">
        <f ca="1">SUMIF(Summary!$AO:$AO,'Mgr''s n Tenurewise'!X4,Summary!$I:$I)/X5</f>
        <v>0</v>
      </c>
      <c r="Y22" s="29">
        <f ca="1">SUMIF(Summary!$AO:$AO,'Mgr''s n Tenurewise'!Y4,Summary!$I:$I)/Y5</f>
        <v>612.79999999999995</v>
      </c>
      <c r="Z22" s="29">
        <f ca="1">SUMIF(Summary!$AO:$AO,'Mgr''s n Tenurewise'!Z4,Summary!$I:$I)/Z5</f>
        <v>520</v>
      </c>
      <c r="AA22" s="29">
        <f ca="1">SUMIF(Summary!$AO:$AO,'Mgr''s n Tenurewise'!AA4,Summary!$I:$I)/AA5</f>
        <v>85357.440000000002</v>
      </c>
      <c r="AB22" s="29">
        <f ca="1">SUMIF(Summary!$AO:$AO,'Mgr''s n Tenurewise'!AB4,Summary!$I:$I)/AB5</f>
        <v>0</v>
      </c>
      <c r="AC22" s="29">
        <f ca="1">SUMIF(Summary!$AO:$AO,'Mgr''s n Tenurewise'!AC4,Summary!$I:$I)/AC5</f>
        <v>2373</v>
      </c>
      <c r="AD22" s="29">
        <f ca="1">SUMIF(Summary!$AO:$AO,'Mgr''s n Tenurewise'!AD4,Summary!$I:$I)/AD5</f>
        <v>6264.28</v>
      </c>
      <c r="AE22" s="29">
        <f ca="1">SUMIF(Summary!$AO:$AO,'Mgr''s n Tenurewise'!AE4,Summary!$I:$I)/AE5</f>
        <v>6026.92</v>
      </c>
      <c r="AF22" s="29">
        <f ca="1">SUMIF(Summary!$AO:$AO,'Mgr''s n Tenurewise'!AF4,Summary!$I:$I)/AF5</f>
        <v>41458.720000000001</v>
      </c>
      <c r="AG22" s="29">
        <f ca="1">SUMIF(Summary!$AO:$AO,'Mgr''s n Tenurewise'!AG4,Summary!$I:$I)/AG5</f>
        <v>0</v>
      </c>
      <c r="AH22" s="29">
        <f ca="1">SUMIF(Summary!$AO:$AO,'Mgr''s n Tenurewise'!AH4,Summary!$I:$I)/AH5</f>
        <v>0</v>
      </c>
      <c r="AI22" s="29">
        <f ca="1">SUMIF(Summary!$AO:$AO,'Mgr''s n Tenurewise'!AI4,Summary!$I:$I)/AI5</f>
        <v>0</v>
      </c>
      <c r="AJ22" s="29">
        <f ca="1">SUMIF(Summary!$AO:$AO,'Mgr''s n Tenurewise'!AJ4,Summary!$I:$I)/AJ5</f>
        <v>0</v>
      </c>
      <c r="AK22" s="29">
        <f ca="1">SUMIF(Summary!$AO:$AO,'Mgr''s n Tenurewise'!AK4,Summary!$I:$I)/AK5</f>
        <v>0</v>
      </c>
      <c r="AL22" s="29">
        <f ca="1">SUMIF(Summary!$AO:$AO,'Mgr''s n Tenurewise'!AL4,Summary!$I:$I)/AL5</f>
        <v>0</v>
      </c>
      <c r="AM22" s="29">
        <f ca="1">SUMIF(Summary!$AO:$AO,'Mgr''s n Tenurewise'!AM4,Summary!$I:$I)/AM5</f>
        <v>0</v>
      </c>
      <c r="AN22" s="29">
        <f ca="1">SUMIF(Summary!$AO:$AO,'Mgr''s n Tenurewise'!AN4,Summary!$I:$I)/AN5</f>
        <v>0</v>
      </c>
      <c r="AO22" s="29">
        <f ca="1">SUMIF(Summary!$AO:$AO,'Mgr''s n Tenurewise'!AO4,Summary!$I:$I)/AO5</f>
        <v>0</v>
      </c>
      <c r="AP22" s="29">
        <f ca="1">SUMIF(Summary!$AO:$AO,'Mgr''s n Tenurewise'!AP4,Summary!$I:$I)/AP5</f>
        <v>0</v>
      </c>
      <c r="AQ22" s="29">
        <f ca="1">SUMIF(Summary!$AO:$AO,'Mgr''s n Tenurewise'!AQ4,Summary!$I:$I)/AQ5</f>
        <v>0</v>
      </c>
      <c r="AR22" s="29">
        <f ca="1">SUMIF(Summary!$AO:$AO,'Mgr''s n Tenurewise'!AR4,Summary!$I:$I)/AR5</f>
        <v>0</v>
      </c>
      <c r="AS22" s="29">
        <f ca="1">SUMIF(Summary!$AO:$AO,'Mgr''s n Tenurewise'!AS4,Summary!$I:$I)/AS5</f>
        <v>0</v>
      </c>
      <c r="AT22" s="29">
        <f ca="1">SUMIF(Summary!$AO:$AO,'Mgr''s n Tenurewise'!AT4,Summary!$I:$I)/AT5</f>
        <v>0</v>
      </c>
      <c r="AU22" s="29">
        <f ca="1">SUMIF(Summary!$AO:$AO,'Mgr''s n Tenurewise'!AU4,Summary!$I:$I)/AU5</f>
        <v>0</v>
      </c>
      <c r="AV22" s="29">
        <f ca="1">SUMIF(Summary!$AO:$AO,'Mgr''s n Tenurewise'!AV4,Summary!$I:$I)/AV5</f>
        <v>0</v>
      </c>
      <c r="AW22" s="29">
        <f ca="1">SUMIF(Summary!$AO:$AO,'Mgr''s n Tenurewise'!AW4,Summary!$I:$I)/AW5</f>
        <v>0</v>
      </c>
      <c r="AX22" s="29">
        <f ca="1">SUMIF(Summary!$AO:$AO,'Mgr''s n Tenurewise'!AX4,Summary!$I:$I)/AX5</f>
        <v>0</v>
      </c>
      <c r="AY22" s="29">
        <f ca="1">SUMIF(Summary!$AO:$AO,'Mgr''s n Tenurewise'!AY4,Summary!$I:$I)/AY5</f>
        <v>0</v>
      </c>
      <c r="AZ22" s="29">
        <f ca="1">SUMIF(Summary!$AO:$AO,'Mgr''s n Tenurewise'!AZ4,Summary!$I:$I)/AZ5</f>
        <v>0</v>
      </c>
      <c r="BA22" s="29">
        <f ca="1">SUMIF(Summary!$AO:$AO,'Mgr''s n Tenurewise'!BA4,Summary!$I:$I)/BA5</f>
        <v>0</v>
      </c>
      <c r="BB22" s="29">
        <f ca="1">SUMIF(Summary!$AO:$AO,'Mgr''s n Tenurewise'!BB4,Summary!$I:$I)/BB5</f>
        <v>0</v>
      </c>
      <c r="BC22" s="29">
        <f ca="1">SUMIF(Summary!$AO:$AO,'Mgr''s n Tenurewise'!BC4,Summary!$I:$I)/BC5</f>
        <v>0</v>
      </c>
      <c r="BD22" s="29">
        <f ca="1">SUMIF(Summary!$AO:$AO,'Mgr''s n Tenurewise'!BD4,Summary!$I:$I)/BD5</f>
        <v>0</v>
      </c>
      <c r="BE22" s="29">
        <f ca="1">SUMIF(Summary!$AO:$AO,'Mgr''s n Tenurewise'!BE4,Summary!$I:$I)/BE5</f>
        <v>0</v>
      </c>
      <c r="BF22" s="29">
        <f ca="1">SUMIF(Summary!$AO:$AO,'Mgr''s n Tenurewise'!BF4,Summary!$I:$I)/BF5</f>
        <v>0</v>
      </c>
      <c r="BG22" s="29">
        <f ca="1">SUMIF(Summary!$AO:$AO,'Mgr''s n Tenurewise'!BG4,Summary!$I:$I)/BG5</f>
        <v>0</v>
      </c>
      <c r="BH22" s="29">
        <f ca="1">SUMIF(Summary!$AO:$AO,'Mgr''s n Tenurewise'!BH4,Summary!$I:$I)/BH5</f>
        <v>0</v>
      </c>
      <c r="BI22" s="29">
        <f ca="1">SUMIF(Summary!$AO:$AO,'Mgr''s n Tenurewise'!BI4,Summary!$I:$I)/BI5</f>
        <v>0</v>
      </c>
      <c r="BJ22" s="29">
        <f ca="1">SUMIF(Summary!$AO:$AO,'Mgr''s n Tenurewise'!BJ4,Summary!$I:$I)/BJ5</f>
        <v>0</v>
      </c>
      <c r="BK22" s="29"/>
      <c r="BL22" s="29"/>
      <c r="BM22" s="29"/>
      <c r="BN22" s="29">
        <f ca="1">SUMIF(Summary!$AO:$AO,'Mgr''s n Tenurewise'!BN4,Summary!$I:$I)/BN5</f>
        <v>0</v>
      </c>
      <c r="BO22">
        <v>1</v>
      </c>
    </row>
    <row r="23" spans="1:67">
      <c r="A23" s="26" t="s">
        <v>40</v>
      </c>
      <c r="B23" s="28">
        <f ca="1">SUM(C23:BN23)</f>
        <v>18.659999999999997</v>
      </c>
      <c r="C23" s="29">
        <f ca="1">SUMIF(Summary!$AO:$AO,'Mgr''s n Tenurewise'!C4,Summary!$AF:$AF)/C5</f>
        <v>0</v>
      </c>
      <c r="D23" s="29">
        <f ca="1">SUMIF(Summary!$AO:$AO,'Mgr''s n Tenurewise'!D4,Summary!$AF:$AF)/D5</f>
        <v>0.36</v>
      </c>
      <c r="E23" s="29">
        <f ca="1">SUMIF(Summary!$AO:$AO,'Mgr''s n Tenurewise'!E4,Summary!$AF:$AF)/E5</f>
        <v>0.36</v>
      </c>
      <c r="F23" s="29">
        <f ca="1">SUMIF(Summary!$AO:$AO,'Mgr''s n Tenurewise'!F4,Summary!$AF:$AF)/F5</f>
        <v>0.32</v>
      </c>
      <c r="G23" s="29">
        <f ca="1">SUMIF(Summary!$AO:$AO,'Mgr''s n Tenurewise'!G4,Summary!$AF:$AF)/G5</f>
        <v>1.66</v>
      </c>
      <c r="H23" s="29">
        <f ca="1">SUMIF(Summary!$AO:$AO,'Mgr''s n Tenurewise'!H4,Summary!$AF:$AF)/H5</f>
        <v>0.04</v>
      </c>
      <c r="I23" s="29">
        <f ca="1">SUMIF(Summary!$AO:$AO,'Mgr''s n Tenurewise'!I4,Summary!$AF:$AF)/I5</f>
        <v>0.86</v>
      </c>
      <c r="J23" s="29">
        <f ca="1">SUMIF(Summary!$AO:$AO,'Mgr''s n Tenurewise'!J4,Summary!$AF:$AF)/J5</f>
        <v>0.56000000000000005</v>
      </c>
      <c r="K23" s="29">
        <f ca="1">SUMIF(Summary!$AO:$AO,'Mgr''s n Tenurewise'!K4,Summary!$AF:$AF)/K5</f>
        <v>0.82</v>
      </c>
      <c r="L23" s="29">
        <f ca="1">SUMIF(Summary!$AO:$AO,'Mgr''s n Tenurewise'!L4,Summary!$AF:$AF)/L5</f>
        <v>0.44</v>
      </c>
      <c r="M23" s="29">
        <f ca="1">SUMIF(Summary!$AO:$AO,'Mgr''s n Tenurewise'!M4,Summary!$AF:$AF)/M5</f>
        <v>0</v>
      </c>
      <c r="N23" s="29">
        <f ca="1">SUMIF(Summary!$AO:$AO,'Mgr''s n Tenurewise'!N4,Summary!$AF:$AF)/N5</f>
        <v>0.16</v>
      </c>
      <c r="O23" s="29">
        <f ca="1">SUMIF(Summary!$AO:$AO,'Mgr''s n Tenurewise'!O4,Summary!$AF:$AF)/O5</f>
        <v>0.16</v>
      </c>
      <c r="P23" s="29">
        <f ca="1">SUMIF(Summary!$AO:$AO,'Mgr''s n Tenurewise'!P4,Summary!$AF:$AF)/P5</f>
        <v>0.64</v>
      </c>
      <c r="Q23" s="29">
        <f ca="1">SUMIF(Summary!$AO:$AO,'Mgr''s n Tenurewise'!Q4,Summary!$AF:$AF)/Q5</f>
        <v>0</v>
      </c>
      <c r="R23" s="29">
        <f ca="1">SUMIF(Summary!$AO:$AO,'Mgr''s n Tenurewise'!R4,Summary!$AF:$AF)/R5</f>
        <v>0</v>
      </c>
      <c r="S23" s="29">
        <f ca="1">SUMIF(Summary!$AO:$AO,'Mgr''s n Tenurewise'!S4,Summary!$AF:$AF)/S5</f>
        <v>0.18</v>
      </c>
      <c r="T23" s="29">
        <f ca="1">SUMIF(Summary!$AO:$AO,'Mgr''s n Tenurewise'!T4,Summary!$AF:$AF)/T5</f>
        <v>0.28000000000000003</v>
      </c>
      <c r="U23" s="29">
        <f ca="1">SUMIF(Summary!$AO:$AO,'Mgr''s n Tenurewise'!U4,Summary!$AF:$AF)/U5</f>
        <v>0.32</v>
      </c>
      <c r="V23" s="29">
        <f ca="1">SUMIF(Summary!$AO:$AO,'Mgr''s n Tenurewise'!V4,Summary!$AF:$AF)/V5</f>
        <v>2.6</v>
      </c>
      <c r="W23" s="29">
        <f ca="1">SUMIF(Summary!$AO:$AO,'Mgr''s n Tenurewise'!W4,Summary!$AF:$AF)/W5</f>
        <v>0.04</v>
      </c>
      <c r="X23" s="29">
        <f ca="1">SUMIF(Summary!$AO:$AO,'Mgr''s n Tenurewise'!X4,Summary!$AF:$AF)/X5</f>
        <v>0</v>
      </c>
      <c r="Y23" s="29">
        <f ca="1">SUMIF(Summary!$AO:$AO,'Mgr''s n Tenurewise'!Y4,Summary!$AF:$AF)/Y5</f>
        <v>0.12</v>
      </c>
      <c r="Z23" s="29">
        <f ca="1">SUMIF(Summary!$AO:$AO,'Mgr''s n Tenurewise'!Z4,Summary!$AF:$AF)/Z5</f>
        <v>0.12</v>
      </c>
      <c r="AA23" s="29">
        <f ca="1">SUMIF(Summary!$AO:$AO,'Mgr''s n Tenurewise'!AA4,Summary!$AF:$AF)/AA5</f>
        <v>4.0199999999999996</v>
      </c>
      <c r="AB23" s="29">
        <f ca="1">SUMIF(Summary!$AO:$AO,'Mgr''s n Tenurewise'!AB4,Summary!$AF:$AF)/AB5</f>
        <v>0</v>
      </c>
      <c r="AC23" s="29">
        <f ca="1">SUMIF(Summary!$AO:$AO,'Mgr''s n Tenurewise'!AC4,Summary!$AF:$AF)/AC5</f>
        <v>0.2</v>
      </c>
      <c r="AD23" s="29">
        <f ca="1">SUMIF(Summary!$AO:$AO,'Mgr''s n Tenurewise'!AD4,Summary!$AF:$AF)/AD5</f>
        <v>0.76</v>
      </c>
      <c r="AE23" s="29">
        <f ca="1">SUMIF(Summary!$AO:$AO,'Mgr''s n Tenurewise'!AE4,Summary!$AF:$AF)/AE5</f>
        <v>0.68</v>
      </c>
      <c r="AF23" s="29">
        <f ca="1">SUMIF(Summary!$AO:$AO,'Mgr''s n Tenurewise'!AF4,Summary!$AF:$AF)/AF5</f>
        <v>2.96</v>
      </c>
      <c r="AG23" s="29">
        <f ca="1">SUMIF(Summary!$AO:$AO,'Mgr''s n Tenurewise'!AG4,Summary!$AF:$AF)/AG5</f>
        <v>0</v>
      </c>
      <c r="AH23" s="29">
        <f ca="1">SUMIF(Summary!$AO:$AO,'Mgr''s n Tenurewise'!AH4,Summary!$AF:$AF)/AH5</f>
        <v>0</v>
      </c>
      <c r="AI23" s="29">
        <f ca="1">SUMIF(Summary!$AO:$AO,'Mgr''s n Tenurewise'!AI4,Summary!$AF:$AF)/AI5</f>
        <v>0</v>
      </c>
      <c r="AJ23" s="29">
        <f ca="1">SUMIF(Summary!$AO:$AO,'Mgr''s n Tenurewise'!AJ4,Summary!$AF:$AF)/AJ5</f>
        <v>0</v>
      </c>
      <c r="AK23" s="29">
        <f ca="1">SUMIF(Summary!$AO:$AO,'Mgr''s n Tenurewise'!AK4,Summary!$AF:$AF)/AK5</f>
        <v>0</v>
      </c>
      <c r="AL23" s="29">
        <f ca="1">SUMIF(Summary!$AO:$AO,'Mgr''s n Tenurewise'!AL4,Summary!$AF:$AF)/AL5</f>
        <v>0</v>
      </c>
      <c r="AM23" s="29">
        <f ca="1">SUMIF(Summary!$AO:$AO,'Mgr''s n Tenurewise'!AM4,Summary!$AF:$AF)/AM5</f>
        <v>0</v>
      </c>
      <c r="AN23" s="29">
        <f ca="1">SUMIF(Summary!$AO:$AO,'Mgr''s n Tenurewise'!AN4,Summary!$AF:$AF)/AN5</f>
        <v>0</v>
      </c>
      <c r="AO23" s="29">
        <f ca="1">SUMIF(Summary!$AO:$AO,'Mgr''s n Tenurewise'!AO4,Summary!$AF:$AF)/AO5</f>
        <v>0</v>
      </c>
      <c r="AP23" s="29">
        <f ca="1">SUMIF(Summary!$AO:$AO,'Mgr''s n Tenurewise'!AP4,Summary!$AF:$AF)/AP5</f>
        <v>0</v>
      </c>
      <c r="AQ23" s="29">
        <f ca="1">SUMIF(Summary!$AO:$AO,'Mgr''s n Tenurewise'!AQ4,Summary!$AF:$AF)/AQ5</f>
        <v>0</v>
      </c>
      <c r="AR23" s="29">
        <f ca="1">SUMIF(Summary!$AO:$AO,'Mgr''s n Tenurewise'!AR4,Summary!$AF:$AF)/AR5</f>
        <v>0</v>
      </c>
      <c r="AS23" s="29">
        <f ca="1">SUMIF(Summary!$AO:$AO,'Mgr''s n Tenurewise'!AS4,Summary!$AF:$AF)/AS5</f>
        <v>0</v>
      </c>
      <c r="AT23" s="29">
        <f ca="1">SUMIF(Summary!$AO:$AO,'Mgr''s n Tenurewise'!AT4,Summary!$AF:$AF)/AT5</f>
        <v>0</v>
      </c>
      <c r="AU23" s="29">
        <f ca="1">SUMIF(Summary!$AO:$AO,'Mgr''s n Tenurewise'!AU4,Summary!$AF:$AF)/AU5</f>
        <v>0</v>
      </c>
      <c r="AV23" s="29">
        <f ca="1">SUMIF(Summary!$AO:$AO,'Mgr''s n Tenurewise'!AV4,Summary!$AF:$AF)/AV5</f>
        <v>0</v>
      </c>
      <c r="AW23" s="29">
        <f ca="1">SUMIF(Summary!$AO:$AO,'Mgr''s n Tenurewise'!AW4,Summary!$AF:$AF)/AW5</f>
        <v>0</v>
      </c>
      <c r="AX23" s="29">
        <f ca="1">SUMIF(Summary!$AO:$AO,'Mgr''s n Tenurewise'!AX4,Summary!$AF:$AF)/AX5</f>
        <v>0</v>
      </c>
      <c r="AY23" s="29">
        <f ca="1">SUMIF(Summary!$AO:$AO,'Mgr''s n Tenurewise'!AY4,Summary!$AF:$AF)/AY5</f>
        <v>0</v>
      </c>
      <c r="AZ23" s="29">
        <f ca="1">SUMIF(Summary!$AO:$AO,'Mgr''s n Tenurewise'!AZ4,Summary!$AF:$AF)/AZ5</f>
        <v>0</v>
      </c>
      <c r="BA23" s="29">
        <f ca="1">SUMIF(Summary!$AO:$AO,'Mgr''s n Tenurewise'!BA4,Summary!$AF:$AF)/BA5</f>
        <v>0</v>
      </c>
      <c r="BB23" s="29">
        <f ca="1">SUMIF(Summary!$AO:$AO,'Mgr''s n Tenurewise'!BB4,Summary!$AF:$AF)/BB5</f>
        <v>0</v>
      </c>
      <c r="BC23" s="29">
        <f ca="1">SUMIF(Summary!$AO:$AO,'Mgr''s n Tenurewise'!BC4,Summary!$AF:$AF)/BC5</f>
        <v>0</v>
      </c>
      <c r="BD23" s="29">
        <f ca="1">SUMIF(Summary!$AO:$AO,'Mgr''s n Tenurewise'!BD4,Summary!$AF:$AF)/BD5</f>
        <v>0</v>
      </c>
      <c r="BE23" s="29">
        <f ca="1">SUMIF(Summary!$AO:$AO,'Mgr''s n Tenurewise'!BE4,Summary!$AF:$AF)/BE5</f>
        <v>0</v>
      </c>
      <c r="BF23" s="29">
        <f ca="1">SUMIF(Summary!$AO:$AO,'Mgr''s n Tenurewise'!BF4,Summary!$AF:$AF)/BF5</f>
        <v>0</v>
      </c>
      <c r="BG23" s="29">
        <f ca="1">SUMIF(Summary!$AO:$AO,'Mgr''s n Tenurewise'!BG4,Summary!$AF:$AF)/BG5</f>
        <v>0</v>
      </c>
      <c r="BH23" s="29">
        <f ca="1">SUMIF(Summary!$AO:$AO,'Mgr''s n Tenurewise'!BH4,Summary!$AF:$AF)/BH5</f>
        <v>0</v>
      </c>
      <c r="BI23" s="29">
        <f ca="1">SUMIF(Summary!$AO:$AO,'Mgr''s n Tenurewise'!BI4,Summary!$AF:$AF)/BI5</f>
        <v>0</v>
      </c>
      <c r="BJ23" s="29">
        <f ca="1">SUMIF(Summary!$AO:$AO,'Mgr''s n Tenurewise'!BJ4,Summary!$AF:$AF)/BJ5</f>
        <v>0</v>
      </c>
      <c r="BK23" s="29"/>
      <c r="BL23" s="29"/>
      <c r="BM23" s="29"/>
      <c r="BN23" s="29">
        <f ca="1">SUMIF(Summary!$AO:$AO,'Mgr''s n Tenurewise'!BN4,Summary!$AF:$AF)/BN5</f>
        <v>0</v>
      </c>
      <c r="BO23">
        <v>1</v>
      </c>
    </row>
    <row r="24" spans="1:67" ht="15.75">
      <c r="A24" s="27" t="s">
        <v>64</v>
      </c>
      <c r="B24" s="30">
        <f ca="1">B58/B8</f>
        <v>4.4462447579107893</v>
      </c>
      <c r="C24" s="30">
        <f ca="1">C58/C8</f>
        <v>0</v>
      </c>
      <c r="D24" s="30">
        <f t="shared" ref="D24:BJ24" ca="1" si="17">D58/D8</f>
        <v>2.9220779220779218</v>
      </c>
      <c r="E24" s="30">
        <f t="shared" ca="1" si="17"/>
        <v>1.1904761904761905</v>
      </c>
      <c r="F24" s="30">
        <f t="shared" ca="1" si="17"/>
        <v>3.5087719298245617</v>
      </c>
      <c r="G24" s="30">
        <f t="shared" ca="1" si="17"/>
        <v>9.2633928571428559</v>
      </c>
      <c r="H24" s="30">
        <f t="shared" ca="1" si="17"/>
        <v>0.96153846153846145</v>
      </c>
      <c r="I24" s="30">
        <f t="shared" ca="1" si="17"/>
        <v>3.785211267605634</v>
      </c>
      <c r="J24" s="30">
        <f t="shared" ca="1" si="17"/>
        <v>2.1739130434782608</v>
      </c>
      <c r="K24" s="30">
        <f t="shared" ca="1" si="17"/>
        <v>2.9285714285714284</v>
      </c>
      <c r="L24" s="30">
        <f t="shared" ca="1" si="17"/>
        <v>5.5</v>
      </c>
      <c r="M24" s="30">
        <f t="shared" ca="1" si="17"/>
        <v>0</v>
      </c>
      <c r="N24" s="30">
        <f t="shared" ca="1" si="17"/>
        <v>4</v>
      </c>
      <c r="O24" s="30">
        <f t="shared" ca="1" si="17"/>
        <v>1.1494252873563218</v>
      </c>
      <c r="P24" s="30">
        <f t="shared" ca="1" si="17"/>
        <v>2.6666666666666665</v>
      </c>
      <c r="Q24" s="30" t="e">
        <f t="shared" ca="1" si="17"/>
        <v>#DIV/0!</v>
      </c>
      <c r="R24" s="30">
        <f t="shared" ca="1" si="17"/>
        <v>0</v>
      </c>
      <c r="S24" s="30">
        <f t="shared" ca="1" si="17"/>
        <v>4.5</v>
      </c>
      <c r="T24" s="30">
        <f t="shared" ca="1" si="17"/>
        <v>2.3333333333333335</v>
      </c>
      <c r="U24" s="30">
        <f t="shared" ca="1" si="17"/>
        <v>1.8691588785046729</v>
      </c>
      <c r="V24" s="30">
        <f t="shared" ca="1" si="17"/>
        <v>9.078212290502794</v>
      </c>
      <c r="W24" s="30">
        <f t="shared" ca="1" si="17"/>
        <v>0.52083333333333337</v>
      </c>
      <c r="X24" s="30">
        <f t="shared" ca="1" si="17"/>
        <v>0</v>
      </c>
      <c r="Y24" s="30">
        <f t="shared" ca="1" si="17"/>
        <v>1.5</v>
      </c>
      <c r="Z24" s="30">
        <f t="shared" ca="1" si="17"/>
        <v>3</v>
      </c>
      <c r="AA24" s="30">
        <f t="shared" ca="1" si="17"/>
        <v>8.1574675324675319</v>
      </c>
      <c r="AB24" s="30">
        <f t="shared" ca="1" si="17"/>
        <v>0</v>
      </c>
      <c r="AC24" s="30">
        <f t="shared" ca="1" si="17"/>
        <v>2.5</v>
      </c>
      <c r="AD24" s="30">
        <f t="shared" ca="1" si="17"/>
        <v>4.166666666666667</v>
      </c>
      <c r="AE24" s="30">
        <f t="shared" ca="1" si="17"/>
        <v>4.25</v>
      </c>
      <c r="AF24" s="30">
        <f t="shared" ca="1" si="17"/>
        <v>8.4474885844748862</v>
      </c>
      <c r="AG24" s="30" t="e">
        <f t="shared" ca="1" si="17"/>
        <v>#DIV/0!</v>
      </c>
      <c r="AH24" s="30" t="e">
        <f t="shared" ca="1" si="17"/>
        <v>#DIV/0!</v>
      </c>
      <c r="AI24" s="30" t="e">
        <f t="shared" ca="1" si="17"/>
        <v>#DIV/0!</v>
      </c>
      <c r="AJ24" s="30" t="e">
        <f t="shared" ca="1" si="17"/>
        <v>#DIV/0!</v>
      </c>
      <c r="AK24" s="30" t="e">
        <f t="shared" ca="1" si="17"/>
        <v>#DIV/0!</v>
      </c>
      <c r="AL24" s="30" t="e">
        <f t="shared" ca="1" si="17"/>
        <v>#DIV/0!</v>
      </c>
      <c r="AM24" s="30" t="e">
        <f t="shared" ca="1" si="17"/>
        <v>#DIV/0!</v>
      </c>
      <c r="AN24" s="30" t="e">
        <f t="shared" ca="1" si="17"/>
        <v>#DIV/0!</v>
      </c>
      <c r="AO24" s="30" t="e">
        <f t="shared" ca="1" si="17"/>
        <v>#DIV/0!</v>
      </c>
      <c r="AP24" s="30" t="e">
        <f t="shared" ca="1" si="17"/>
        <v>#DIV/0!</v>
      </c>
      <c r="AQ24" s="30" t="e">
        <f t="shared" ca="1" si="17"/>
        <v>#DIV/0!</v>
      </c>
      <c r="AR24" s="30" t="e">
        <f t="shared" ca="1" si="17"/>
        <v>#DIV/0!</v>
      </c>
      <c r="AS24" s="30" t="e">
        <f t="shared" ca="1" si="17"/>
        <v>#DIV/0!</v>
      </c>
      <c r="AT24" s="30" t="e">
        <f t="shared" ca="1" si="17"/>
        <v>#DIV/0!</v>
      </c>
      <c r="AU24" s="30" t="e">
        <f t="shared" ca="1" si="17"/>
        <v>#DIV/0!</v>
      </c>
      <c r="AV24" s="30" t="e">
        <f t="shared" ca="1" si="17"/>
        <v>#DIV/0!</v>
      </c>
      <c r="AW24" s="30" t="e">
        <f t="shared" ca="1" si="17"/>
        <v>#DIV/0!</v>
      </c>
      <c r="AX24" s="30" t="e">
        <f t="shared" ca="1" si="17"/>
        <v>#DIV/0!</v>
      </c>
      <c r="AY24" s="30" t="e">
        <f t="shared" ca="1" si="17"/>
        <v>#DIV/0!</v>
      </c>
      <c r="AZ24" s="30" t="e">
        <f t="shared" ca="1" si="17"/>
        <v>#DIV/0!</v>
      </c>
      <c r="BA24" s="30" t="e">
        <f t="shared" ca="1" si="17"/>
        <v>#DIV/0!</v>
      </c>
      <c r="BB24" s="30" t="e">
        <f t="shared" ca="1" si="17"/>
        <v>#DIV/0!</v>
      </c>
      <c r="BC24" s="30" t="e">
        <f t="shared" ca="1" si="17"/>
        <v>#DIV/0!</v>
      </c>
      <c r="BD24" s="30" t="e">
        <f t="shared" ca="1" si="17"/>
        <v>#DIV/0!</v>
      </c>
      <c r="BE24" s="30" t="e">
        <f t="shared" ca="1" si="17"/>
        <v>#DIV/0!</v>
      </c>
      <c r="BF24" s="30" t="e">
        <f t="shared" ca="1" si="17"/>
        <v>#DIV/0!</v>
      </c>
      <c r="BG24" s="30" t="e">
        <f t="shared" ca="1" si="17"/>
        <v>#DIV/0!</v>
      </c>
      <c r="BH24" s="30" t="e">
        <f t="shared" ca="1" si="17"/>
        <v>#DIV/0!</v>
      </c>
      <c r="BI24" s="30" t="e">
        <f t="shared" ca="1" si="17"/>
        <v>#DIV/0!</v>
      </c>
      <c r="BJ24" s="30" t="e">
        <f t="shared" ca="1" si="17"/>
        <v>#DIV/0!</v>
      </c>
      <c r="BK24" s="30"/>
      <c r="BL24" s="30"/>
      <c r="BM24" s="30"/>
      <c r="BN24" s="30" t="e">
        <f ca="1">BN58/BN8</f>
        <v>#DIV/0!</v>
      </c>
      <c r="BO24">
        <v>1</v>
      </c>
    </row>
    <row r="25" spans="1:67" hidden="1">
      <c r="A25" s="25"/>
      <c r="BO25">
        <v>1</v>
      </c>
    </row>
    <row r="26" spans="1:67" ht="15.75">
      <c r="A26" s="63"/>
    </row>
    <row r="27" spans="1:67">
      <c r="A27" s="31" t="s">
        <v>65</v>
      </c>
      <c r="B27" s="32">
        <f ca="1">B21/B9</f>
        <v>6749.4263507108999</v>
      </c>
      <c r="C27" s="32">
        <f ca="1">C21/C9</f>
        <v>0</v>
      </c>
      <c r="D27" s="32">
        <f t="shared" ref="D27:BJ27" ca="1" si="18">D21/D9</f>
        <v>6523.1940677966113</v>
      </c>
      <c r="E27" s="32">
        <f t="shared" ca="1" si="18"/>
        <v>1158.0295857988165</v>
      </c>
      <c r="F27" s="32">
        <f t="shared" ca="1" si="18"/>
        <v>3667.8571428571427</v>
      </c>
      <c r="G27" s="32">
        <f t="shared" ca="1" si="18"/>
        <v>17335.143809523808</v>
      </c>
      <c r="H27" s="32">
        <f t="shared" ca="1" si="18"/>
        <v>461.53846153846155</v>
      </c>
      <c r="I27" s="32">
        <f t="shared" ca="1" si="18"/>
        <v>3475.4701526717554</v>
      </c>
      <c r="J27" s="32">
        <f t="shared" ca="1" si="18"/>
        <v>1766.2297297297298</v>
      </c>
      <c r="K27" s="32">
        <f t="shared" ca="1" si="18"/>
        <v>4277.0535333333337</v>
      </c>
      <c r="L27" s="32">
        <f t="shared" ca="1" si="18"/>
        <v>9450.0928888888884</v>
      </c>
      <c r="M27" s="32">
        <f t="shared" ca="1" si="18"/>
        <v>0</v>
      </c>
      <c r="N27" s="32">
        <f t="shared" ca="1" si="18"/>
        <v>4142.2857142857147</v>
      </c>
      <c r="O27" s="32">
        <f t="shared" ca="1" si="18"/>
        <v>2731.1447368421054</v>
      </c>
      <c r="P27" s="32">
        <f t="shared" ca="1" si="18"/>
        <v>2647.4545454545455</v>
      </c>
      <c r="Q27" s="32" t="e">
        <f t="shared" ca="1" si="18"/>
        <v>#DIV/0!</v>
      </c>
      <c r="R27" s="32">
        <f t="shared" ca="1" si="18"/>
        <v>0</v>
      </c>
      <c r="S27" s="32">
        <f t="shared" ca="1" si="18"/>
        <v>5964.8</v>
      </c>
      <c r="T27" s="32">
        <f t="shared" ca="1" si="18"/>
        <v>2753.5166666666664</v>
      </c>
      <c r="U27" s="32">
        <f t="shared" ca="1" si="18"/>
        <v>2103.1914893617022</v>
      </c>
      <c r="V27" s="32">
        <f t="shared" ca="1" si="18"/>
        <v>17543.938819444444</v>
      </c>
      <c r="W27" s="32">
        <f t="shared" ca="1" si="18"/>
        <v>260.86956521739131</v>
      </c>
      <c r="X27" s="32">
        <f t="shared" ca="1" si="18"/>
        <v>0</v>
      </c>
      <c r="Y27" s="32">
        <f t="shared" ca="1" si="18"/>
        <v>1955.4893617021278</v>
      </c>
      <c r="Z27" s="32">
        <f t="shared" ca="1" si="18"/>
        <v>1920</v>
      </c>
      <c r="AA27" s="32">
        <f t="shared" ca="1" si="18"/>
        <v>14313.870738007379</v>
      </c>
      <c r="AB27" s="32">
        <f t="shared" ca="1" si="18"/>
        <v>0</v>
      </c>
      <c r="AC27" s="32">
        <f t="shared" ca="1" si="18"/>
        <v>3626.909090909091</v>
      </c>
      <c r="AD27" s="32">
        <f t="shared" ca="1" si="18"/>
        <v>4238.3756074766352</v>
      </c>
      <c r="AE27" s="32">
        <f t="shared" ca="1" si="18"/>
        <v>6036.0651219512192</v>
      </c>
      <c r="AF27" s="32">
        <f t="shared" ca="1" si="18"/>
        <v>12776.742291666667</v>
      </c>
      <c r="AG27" s="32" t="e">
        <f t="shared" ca="1" si="18"/>
        <v>#DIV/0!</v>
      </c>
      <c r="AH27" s="32" t="e">
        <f t="shared" ca="1" si="18"/>
        <v>#DIV/0!</v>
      </c>
      <c r="AI27" s="32" t="e">
        <f t="shared" ca="1" si="18"/>
        <v>#DIV/0!</v>
      </c>
      <c r="AJ27" s="32" t="e">
        <f t="shared" ca="1" si="18"/>
        <v>#DIV/0!</v>
      </c>
      <c r="AK27" s="32" t="e">
        <f t="shared" ca="1" si="18"/>
        <v>#DIV/0!</v>
      </c>
      <c r="AL27" s="32" t="e">
        <f t="shared" ca="1" si="18"/>
        <v>#DIV/0!</v>
      </c>
      <c r="AM27" s="32" t="e">
        <f t="shared" ca="1" si="18"/>
        <v>#DIV/0!</v>
      </c>
      <c r="AN27" s="32" t="e">
        <f t="shared" ca="1" si="18"/>
        <v>#DIV/0!</v>
      </c>
      <c r="AO27" s="32" t="e">
        <f t="shared" ca="1" si="18"/>
        <v>#DIV/0!</v>
      </c>
      <c r="AP27" s="32" t="e">
        <f t="shared" ca="1" si="18"/>
        <v>#DIV/0!</v>
      </c>
      <c r="AQ27" s="32" t="e">
        <f t="shared" ca="1" si="18"/>
        <v>#DIV/0!</v>
      </c>
      <c r="AR27" s="32" t="e">
        <f t="shared" ca="1" si="18"/>
        <v>#DIV/0!</v>
      </c>
      <c r="AS27" s="32" t="e">
        <f t="shared" ca="1" si="18"/>
        <v>#DIV/0!</v>
      </c>
      <c r="AT27" s="32" t="e">
        <f t="shared" ca="1" si="18"/>
        <v>#DIV/0!</v>
      </c>
      <c r="AU27" s="32" t="e">
        <f t="shared" ca="1" si="18"/>
        <v>#DIV/0!</v>
      </c>
      <c r="AV27" s="32" t="e">
        <f t="shared" ca="1" si="18"/>
        <v>#DIV/0!</v>
      </c>
      <c r="AW27" s="32" t="e">
        <f t="shared" ca="1" si="18"/>
        <v>#DIV/0!</v>
      </c>
      <c r="AX27" s="32" t="e">
        <f t="shared" ca="1" si="18"/>
        <v>#DIV/0!</v>
      </c>
      <c r="AY27" s="32" t="e">
        <f t="shared" ca="1" si="18"/>
        <v>#DIV/0!</v>
      </c>
      <c r="AZ27" s="32" t="e">
        <f t="shared" ca="1" si="18"/>
        <v>#DIV/0!</v>
      </c>
      <c r="BA27" s="32" t="e">
        <f t="shared" ca="1" si="18"/>
        <v>#DIV/0!</v>
      </c>
      <c r="BB27" s="32" t="e">
        <f t="shared" ca="1" si="18"/>
        <v>#DIV/0!</v>
      </c>
      <c r="BC27" s="32" t="e">
        <f t="shared" ca="1" si="18"/>
        <v>#DIV/0!</v>
      </c>
      <c r="BD27" s="32" t="e">
        <f t="shared" ca="1" si="18"/>
        <v>#DIV/0!</v>
      </c>
      <c r="BE27" s="32" t="e">
        <f t="shared" ca="1" si="18"/>
        <v>#DIV/0!</v>
      </c>
      <c r="BF27" s="32" t="e">
        <f t="shared" ca="1" si="18"/>
        <v>#DIV/0!</v>
      </c>
      <c r="BG27" s="32" t="e">
        <f t="shared" ca="1" si="18"/>
        <v>#DIV/0!</v>
      </c>
      <c r="BH27" s="32" t="e">
        <f t="shared" ca="1" si="18"/>
        <v>#DIV/0!</v>
      </c>
      <c r="BI27" s="32" t="e">
        <f t="shared" ca="1" si="18"/>
        <v>#DIV/0!</v>
      </c>
      <c r="BJ27" s="32" t="e">
        <f t="shared" ca="1" si="18"/>
        <v>#DIV/0!</v>
      </c>
      <c r="BK27" s="32"/>
      <c r="BL27" s="32"/>
      <c r="BM27" s="32"/>
      <c r="BN27" s="32" t="e">
        <f ca="1">BN21/BN9</f>
        <v>#DIV/0!</v>
      </c>
      <c r="BO27">
        <v>1</v>
      </c>
    </row>
    <row r="28" spans="1:67">
      <c r="A28" s="31" t="s">
        <v>41</v>
      </c>
      <c r="B28" s="32">
        <f ca="1">B22/B9</f>
        <v>2878.6376561826805</v>
      </c>
      <c r="C28" s="32">
        <f ca="1">C22/C9</f>
        <v>0</v>
      </c>
      <c r="D28" s="32">
        <f t="shared" ref="D28:BJ28" ca="1" si="19">D22/D9</f>
        <v>2053.8813559322034</v>
      </c>
      <c r="E28" s="32">
        <f t="shared" ca="1" si="19"/>
        <v>655.14201183431953</v>
      </c>
      <c r="F28" s="32">
        <f t="shared" ca="1" si="19"/>
        <v>632.14285714285711</v>
      </c>
      <c r="G28" s="32">
        <f t="shared" ca="1" si="19"/>
        <v>7282.6476190476187</v>
      </c>
      <c r="H28" s="32">
        <f t="shared" ca="1" si="19"/>
        <v>76.92307692307692</v>
      </c>
      <c r="I28" s="32">
        <f t="shared" ca="1" si="19"/>
        <v>885.1832061068701</v>
      </c>
      <c r="J28" s="32">
        <f t="shared" ca="1" si="19"/>
        <v>449.23648648648651</v>
      </c>
      <c r="K28" s="32">
        <f t="shared" ca="1" si="19"/>
        <v>977.32</v>
      </c>
      <c r="L28" s="32">
        <f t="shared" ca="1" si="19"/>
        <v>1638.6</v>
      </c>
      <c r="M28" s="32">
        <f t="shared" ca="1" si="19"/>
        <v>0</v>
      </c>
      <c r="N28" s="32">
        <f t="shared" ca="1" si="19"/>
        <v>595.2380952380953</v>
      </c>
      <c r="O28" s="32">
        <f t="shared" ca="1" si="19"/>
        <v>639.3026315789474</v>
      </c>
      <c r="P28" s="32">
        <f t="shared" ca="1" si="19"/>
        <v>623.64335664335658</v>
      </c>
      <c r="Q28" s="32" t="e">
        <f t="shared" ca="1" si="19"/>
        <v>#DIV/0!</v>
      </c>
      <c r="R28" s="32">
        <f t="shared" ca="1" si="19"/>
        <v>0</v>
      </c>
      <c r="S28" s="32">
        <f t="shared" ca="1" si="19"/>
        <v>3214.12</v>
      </c>
      <c r="T28" s="32">
        <f t="shared" ca="1" si="19"/>
        <v>1118.2833333333335</v>
      </c>
      <c r="U28" s="32">
        <f t="shared" ca="1" si="19"/>
        <v>826.10638297872345</v>
      </c>
      <c r="V28" s="32">
        <f t="shared" ca="1" si="19"/>
        <v>9040.6944444444453</v>
      </c>
      <c r="W28" s="32">
        <f t="shared" ca="1" si="19"/>
        <v>43.478260869565219</v>
      </c>
      <c r="X28" s="32">
        <f t="shared" ca="1" si="19"/>
        <v>0</v>
      </c>
      <c r="Y28" s="32">
        <f t="shared" ca="1" si="19"/>
        <v>325.95744680851061</v>
      </c>
      <c r="Z28" s="32">
        <f t="shared" ca="1" si="19"/>
        <v>520</v>
      </c>
      <c r="AA28" s="32">
        <f t="shared" ca="1" si="19"/>
        <v>7874.3025830258302</v>
      </c>
      <c r="AB28" s="32">
        <f t="shared" ca="1" si="19"/>
        <v>0</v>
      </c>
      <c r="AC28" s="32">
        <f t="shared" ca="1" si="19"/>
        <v>1797.7272727272727</v>
      </c>
      <c r="AD28" s="32">
        <f t="shared" ca="1" si="19"/>
        <v>1463.6168224299065</v>
      </c>
      <c r="AE28" s="32">
        <f t="shared" ca="1" si="19"/>
        <v>1837.4756097560976</v>
      </c>
      <c r="AF28" s="32">
        <f t="shared" ca="1" si="19"/>
        <v>5398.2708333333339</v>
      </c>
      <c r="AG28" s="32" t="e">
        <f t="shared" ca="1" si="19"/>
        <v>#DIV/0!</v>
      </c>
      <c r="AH28" s="32" t="e">
        <f t="shared" ca="1" si="19"/>
        <v>#DIV/0!</v>
      </c>
      <c r="AI28" s="32" t="e">
        <f t="shared" ca="1" si="19"/>
        <v>#DIV/0!</v>
      </c>
      <c r="AJ28" s="32" t="e">
        <f t="shared" ca="1" si="19"/>
        <v>#DIV/0!</v>
      </c>
      <c r="AK28" s="32" t="e">
        <f t="shared" ca="1" si="19"/>
        <v>#DIV/0!</v>
      </c>
      <c r="AL28" s="32" t="e">
        <f t="shared" ca="1" si="19"/>
        <v>#DIV/0!</v>
      </c>
      <c r="AM28" s="32" t="e">
        <f t="shared" ca="1" si="19"/>
        <v>#DIV/0!</v>
      </c>
      <c r="AN28" s="32" t="e">
        <f t="shared" ca="1" si="19"/>
        <v>#DIV/0!</v>
      </c>
      <c r="AO28" s="32" t="e">
        <f t="shared" ca="1" si="19"/>
        <v>#DIV/0!</v>
      </c>
      <c r="AP28" s="32" t="e">
        <f t="shared" ca="1" si="19"/>
        <v>#DIV/0!</v>
      </c>
      <c r="AQ28" s="32" t="e">
        <f t="shared" ca="1" si="19"/>
        <v>#DIV/0!</v>
      </c>
      <c r="AR28" s="32" t="e">
        <f t="shared" ca="1" si="19"/>
        <v>#DIV/0!</v>
      </c>
      <c r="AS28" s="32" t="e">
        <f t="shared" ca="1" si="19"/>
        <v>#DIV/0!</v>
      </c>
      <c r="AT28" s="32" t="e">
        <f t="shared" ca="1" si="19"/>
        <v>#DIV/0!</v>
      </c>
      <c r="AU28" s="32" t="e">
        <f t="shared" ca="1" si="19"/>
        <v>#DIV/0!</v>
      </c>
      <c r="AV28" s="32" t="e">
        <f t="shared" ca="1" si="19"/>
        <v>#DIV/0!</v>
      </c>
      <c r="AW28" s="32" t="e">
        <f t="shared" ca="1" si="19"/>
        <v>#DIV/0!</v>
      </c>
      <c r="AX28" s="32" t="e">
        <f t="shared" ca="1" si="19"/>
        <v>#DIV/0!</v>
      </c>
      <c r="AY28" s="32" t="e">
        <f t="shared" ca="1" si="19"/>
        <v>#DIV/0!</v>
      </c>
      <c r="AZ28" s="32" t="e">
        <f t="shared" ca="1" si="19"/>
        <v>#DIV/0!</v>
      </c>
      <c r="BA28" s="32" t="e">
        <f t="shared" ca="1" si="19"/>
        <v>#DIV/0!</v>
      </c>
      <c r="BB28" s="32" t="e">
        <f t="shared" ca="1" si="19"/>
        <v>#DIV/0!</v>
      </c>
      <c r="BC28" s="32" t="e">
        <f t="shared" ca="1" si="19"/>
        <v>#DIV/0!</v>
      </c>
      <c r="BD28" s="32" t="e">
        <f t="shared" ca="1" si="19"/>
        <v>#DIV/0!</v>
      </c>
      <c r="BE28" s="32" t="e">
        <f t="shared" ca="1" si="19"/>
        <v>#DIV/0!</v>
      </c>
      <c r="BF28" s="32" t="e">
        <f t="shared" ca="1" si="19"/>
        <v>#DIV/0!</v>
      </c>
      <c r="BG28" s="32" t="e">
        <f t="shared" ca="1" si="19"/>
        <v>#DIV/0!</v>
      </c>
      <c r="BH28" s="32" t="e">
        <f t="shared" ca="1" si="19"/>
        <v>#DIV/0!</v>
      </c>
      <c r="BI28" s="32" t="e">
        <f t="shared" ca="1" si="19"/>
        <v>#DIV/0!</v>
      </c>
      <c r="BJ28" s="32" t="e">
        <f t="shared" ca="1" si="19"/>
        <v>#DIV/0!</v>
      </c>
      <c r="BK28" s="32"/>
      <c r="BL28" s="32"/>
      <c r="BM28" s="32"/>
      <c r="BN28" s="32" t="e">
        <f ca="1">BN22/BN9</f>
        <v>#DIV/0!</v>
      </c>
      <c r="BO28">
        <v>1</v>
      </c>
    </row>
    <row r="29" spans="1:67">
      <c r="A29" s="93" t="s">
        <v>89</v>
      </c>
      <c r="B29" s="53">
        <f ca="1">B23/B9</f>
        <v>0.20099095217578625</v>
      </c>
      <c r="C29" s="53">
        <f ca="1">C23/C9</f>
        <v>0</v>
      </c>
      <c r="D29" s="53">
        <f t="shared" ref="D29:BJ29" ca="1" si="20">D23/D9</f>
        <v>0.15254237288135594</v>
      </c>
      <c r="E29" s="53">
        <f t="shared" ca="1" si="20"/>
        <v>5.3254437869822487E-2</v>
      </c>
      <c r="F29" s="53">
        <f t="shared" ca="1" si="20"/>
        <v>0.14285714285714285</v>
      </c>
      <c r="G29" s="53">
        <f t="shared" ca="1" si="20"/>
        <v>0.39523809523809522</v>
      </c>
      <c r="H29" s="53">
        <f t="shared" ca="1" si="20"/>
        <v>3.8461538461538464E-2</v>
      </c>
      <c r="I29" s="53">
        <f t="shared" ca="1" si="20"/>
        <v>0.16412213740458015</v>
      </c>
      <c r="J29" s="53">
        <f t="shared" ca="1" si="20"/>
        <v>9.45945945945946E-2</v>
      </c>
      <c r="K29" s="53">
        <f t="shared" ca="1" si="20"/>
        <v>0.13666666666666666</v>
      </c>
      <c r="L29" s="53">
        <f t="shared" ca="1" si="20"/>
        <v>0.24444444444444444</v>
      </c>
      <c r="M29" s="53">
        <f t="shared" ca="1" si="20"/>
        <v>0</v>
      </c>
      <c r="N29" s="53">
        <f t="shared" ca="1" si="20"/>
        <v>0.19047619047619049</v>
      </c>
      <c r="O29" s="53">
        <f t="shared" ca="1" si="20"/>
        <v>5.2631578947368418E-2</v>
      </c>
      <c r="P29" s="53">
        <f t="shared" ca="1" si="20"/>
        <v>0.1118881118881119</v>
      </c>
      <c r="Q29" s="53" t="e">
        <f t="shared" ca="1" si="20"/>
        <v>#DIV/0!</v>
      </c>
      <c r="R29" s="53">
        <f t="shared" ca="1" si="20"/>
        <v>0</v>
      </c>
      <c r="S29" s="53">
        <f t="shared" ca="1" si="20"/>
        <v>0.18</v>
      </c>
      <c r="T29" s="53">
        <f t="shared" ca="1" si="20"/>
        <v>0.11666666666666668</v>
      </c>
      <c r="U29" s="53">
        <f t="shared" ca="1" si="20"/>
        <v>8.5106382978723416E-2</v>
      </c>
      <c r="V29" s="53">
        <f t="shared" ca="1" si="20"/>
        <v>0.4513888888888889</v>
      </c>
      <c r="W29" s="53">
        <f t="shared" ca="1" si="20"/>
        <v>2.1739130434782608E-2</v>
      </c>
      <c r="X29" s="53">
        <f t="shared" ca="1" si="20"/>
        <v>0</v>
      </c>
      <c r="Y29" s="53">
        <f t="shared" ca="1" si="20"/>
        <v>6.3829787234042548E-2</v>
      </c>
      <c r="Z29" s="53">
        <f t="shared" ca="1" si="20"/>
        <v>0.12</v>
      </c>
      <c r="AA29" s="53">
        <f t="shared" ca="1" si="20"/>
        <v>0.37084870848708484</v>
      </c>
      <c r="AB29" s="53">
        <f t="shared" ca="1" si="20"/>
        <v>0</v>
      </c>
      <c r="AC29" s="53">
        <f t="shared" ca="1" si="20"/>
        <v>0.15151515151515152</v>
      </c>
      <c r="AD29" s="53">
        <f t="shared" ca="1" si="20"/>
        <v>0.17757009345794392</v>
      </c>
      <c r="AE29" s="53">
        <f t="shared" ca="1" si="20"/>
        <v>0.20731707317073172</v>
      </c>
      <c r="AF29" s="53">
        <f t="shared" ca="1" si="20"/>
        <v>0.38541666666666669</v>
      </c>
      <c r="AG29" s="53" t="e">
        <f t="shared" ca="1" si="20"/>
        <v>#DIV/0!</v>
      </c>
      <c r="AH29" s="53" t="e">
        <f t="shared" ca="1" si="20"/>
        <v>#DIV/0!</v>
      </c>
      <c r="AI29" s="53" t="e">
        <f t="shared" ca="1" si="20"/>
        <v>#DIV/0!</v>
      </c>
      <c r="AJ29" s="53" t="e">
        <f t="shared" ca="1" si="20"/>
        <v>#DIV/0!</v>
      </c>
      <c r="AK29" s="53" t="e">
        <f t="shared" ca="1" si="20"/>
        <v>#DIV/0!</v>
      </c>
      <c r="AL29" s="53" t="e">
        <f t="shared" ca="1" si="20"/>
        <v>#DIV/0!</v>
      </c>
      <c r="AM29" s="53" t="e">
        <f t="shared" ca="1" si="20"/>
        <v>#DIV/0!</v>
      </c>
      <c r="AN29" s="53" t="e">
        <f t="shared" ca="1" si="20"/>
        <v>#DIV/0!</v>
      </c>
      <c r="AO29" s="53" t="e">
        <f t="shared" ca="1" si="20"/>
        <v>#DIV/0!</v>
      </c>
      <c r="AP29" s="53" t="e">
        <f t="shared" ca="1" si="20"/>
        <v>#DIV/0!</v>
      </c>
      <c r="AQ29" s="53" t="e">
        <f t="shared" ca="1" si="20"/>
        <v>#DIV/0!</v>
      </c>
      <c r="AR29" s="53" t="e">
        <f t="shared" ca="1" si="20"/>
        <v>#DIV/0!</v>
      </c>
      <c r="AS29" s="53" t="e">
        <f t="shared" ca="1" si="20"/>
        <v>#DIV/0!</v>
      </c>
      <c r="AT29" s="53" t="e">
        <f t="shared" ca="1" si="20"/>
        <v>#DIV/0!</v>
      </c>
      <c r="AU29" s="53" t="e">
        <f t="shared" ca="1" si="20"/>
        <v>#DIV/0!</v>
      </c>
      <c r="AV29" s="53" t="e">
        <f t="shared" ca="1" si="20"/>
        <v>#DIV/0!</v>
      </c>
      <c r="AW29" s="53" t="e">
        <f t="shared" ca="1" si="20"/>
        <v>#DIV/0!</v>
      </c>
      <c r="AX29" s="53" t="e">
        <f t="shared" ca="1" si="20"/>
        <v>#DIV/0!</v>
      </c>
      <c r="AY29" s="53" t="e">
        <f t="shared" ca="1" si="20"/>
        <v>#DIV/0!</v>
      </c>
      <c r="AZ29" s="53" t="e">
        <f t="shared" ca="1" si="20"/>
        <v>#DIV/0!</v>
      </c>
      <c r="BA29" s="53" t="e">
        <f t="shared" ca="1" si="20"/>
        <v>#DIV/0!</v>
      </c>
      <c r="BB29" s="53" t="e">
        <f t="shared" ca="1" si="20"/>
        <v>#DIV/0!</v>
      </c>
      <c r="BC29" s="53" t="e">
        <f t="shared" ca="1" si="20"/>
        <v>#DIV/0!</v>
      </c>
      <c r="BD29" s="53" t="e">
        <f t="shared" ca="1" si="20"/>
        <v>#DIV/0!</v>
      </c>
      <c r="BE29" s="53" t="e">
        <f t="shared" ca="1" si="20"/>
        <v>#DIV/0!</v>
      </c>
      <c r="BF29" s="53" t="e">
        <f t="shared" ca="1" si="20"/>
        <v>#DIV/0!</v>
      </c>
      <c r="BG29" s="53" t="e">
        <f t="shared" ca="1" si="20"/>
        <v>#DIV/0!</v>
      </c>
      <c r="BH29" s="53" t="e">
        <f t="shared" ca="1" si="20"/>
        <v>#DIV/0!</v>
      </c>
      <c r="BI29" s="53" t="e">
        <f t="shared" ca="1" si="20"/>
        <v>#DIV/0!</v>
      </c>
      <c r="BJ29" s="53" t="e">
        <f t="shared" ca="1" si="20"/>
        <v>#DIV/0!</v>
      </c>
      <c r="BK29" s="53"/>
      <c r="BL29" s="53"/>
      <c r="BM29" s="53"/>
      <c r="BN29" s="53" t="e">
        <f ca="1">BN23/BN9</f>
        <v>#DIV/0!</v>
      </c>
      <c r="BO29">
        <v>1</v>
      </c>
    </row>
    <row r="30" spans="1:67" ht="15.75">
      <c r="A30" s="39" t="s">
        <v>42</v>
      </c>
      <c r="B30" s="53">
        <f ca="1">B23/B8</f>
        <v>0.17784979031643153</v>
      </c>
      <c r="C30" s="53">
        <f ca="1">C23/C8</f>
        <v>0</v>
      </c>
      <c r="D30" s="53">
        <f t="shared" ref="D30:BJ30" ca="1" si="21">D23/D8</f>
        <v>0.11688311688311688</v>
      </c>
      <c r="E30" s="53">
        <f t="shared" ca="1" si="21"/>
        <v>4.7619047619047616E-2</v>
      </c>
      <c r="F30" s="53">
        <f t="shared" ca="1" si="21"/>
        <v>0.14035087719298248</v>
      </c>
      <c r="G30" s="53">
        <f t="shared" ca="1" si="21"/>
        <v>0.37053571428571425</v>
      </c>
      <c r="H30" s="53">
        <f t="shared" ca="1" si="21"/>
        <v>3.8461538461538464E-2</v>
      </c>
      <c r="I30" s="53">
        <f t="shared" ca="1" si="21"/>
        <v>0.15140845070422534</v>
      </c>
      <c r="J30" s="53">
        <f t="shared" ca="1" si="21"/>
        <v>8.6956521739130432E-2</v>
      </c>
      <c r="K30" s="53">
        <f t="shared" ca="1" si="21"/>
        <v>0.11714285714285713</v>
      </c>
      <c r="L30" s="53">
        <f t="shared" ca="1" si="21"/>
        <v>0.22</v>
      </c>
      <c r="M30" s="53">
        <f t="shared" ca="1" si="21"/>
        <v>0</v>
      </c>
      <c r="N30" s="53">
        <f t="shared" ca="1" si="21"/>
        <v>0.16</v>
      </c>
      <c r="O30" s="53">
        <f t="shared" ca="1" si="21"/>
        <v>4.5977011494252873E-2</v>
      </c>
      <c r="P30" s="53">
        <f t="shared" ca="1" si="21"/>
        <v>0.10666666666666667</v>
      </c>
      <c r="Q30" s="53" t="e">
        <f t="shared" ca="1" si="21"/>
        <v>#DIV/0!</v>
      </c>
      <c r="R30" s="53">
        <f t="shared" ca="1" si="21"/>
        <v>0</v>
      </c>
      <c r="S30" s="53">
        <f t="shared" ca="1" si="21"/>
        <v>0.18</v>
      </c>
      <c r="T30" s="53">
        <f t="shared" ca="1" si="21"/>
        <v>9.3333333333333338E-2</v>
      </c>
      <c r="U30" s="53">
        <f t="shared" ca="1" si="21"/>
        <v>7.476635514018691E-2</v>
      </c>
      <c r="V30" s="53">
        <f t="shared" ca="1" si="21"/>
        <v>0.36312849162011174</v>
      </c>
      <c r="W30" s="53">
        <f t="shared" ca="1" si="21"/>
        <v>2.0833333333333336E-2</v>
      </c>
      <c r="X30" s="53">
        <f t="shared" ca="1" si="21"/>
        <v>0</v>
      </c>
      <c r="Y30" s="53">
        <f t="shared" ca="1" si="21"/>
        <v>0.06</v>
      </c>
      <c r="Z30" s="53">
        <f t="shared" ca="1" si="21"/>
        <v>0.12</v>
      </c>
      <c r="AA30" s="53">
        <f t="shared" ca="1" si="21"/>
        <v>0.32629870129870125</v>
      </c>
      <c r="AB30" s="53">
        <f t="shared" ca="1" si="21"/>
        <v>0</v>
      </c>
      <c r="AC30" s="53">
        <f t="shared" ca="1" si="21"/>
        <v>0.1</v>
      </c>
      <c r="AD30" s="53">
        <f t="shared" ca="1" si="21"/>
        <v>0.16666666666666669</v>
      </c>
      <c r="AE30" s="53">
        <f t="shared" ca="1" si="21"/>
        <v>0.17</v>
      </c>
      <c r="AF30" s="53">
        <f t="shared" ca="1" si="21"/>
        <v>0.33789954337899542</v>
      </c>
      <c r="AG30" s="53" t="e">
        <f t="shared" ca="1" si="21"/>
        <v>#DIV/0!</v>
      </c>
      <c r="AH30" s="53" t="e">
        <f t="shared" ca="1" si="21"/>
        <v>#DIV/0!</v>
      </c>
      <c r="AI30" s="53" t="e">
        <f t="shared" ca="1" si="21"/>
        <v>#DIV/0!</v>
      </c>
      <c r="AJ30" s="53" t="e">
        <f t="shared" ca="1" si="21"/>
        <v>#DIV/0!</v>
      </c>
      <c r="AK30" s="53" t="e">
        <f t="shared" ca="1" si="21"/>
        <v>#DIV/0!</v>
      </c>
      <c r="AL30" s="53" t="e">
        <f t="shared" ca="1" si="21"/>
        <v>#DIV/0!</v>
      </c>
      <c r="AM30" s="53" t="e">
        <f t="shared" ca="1" si="21"/>
        <v>#DIV/0!</v>
      </c>
      <c r="AN30" s="53" t="e">
        <f t="shared" ca="1" si="21"/>
        <v>#DIV/0!</v>
      </c>
      <c r="AO30" s="53" t="e">
        <f t="shared" ca="1" si="21"/>
        <v>#DIV/0!</v>
      </c>
      <c r="AP30" s="53" t="e">
        <f t="shared" ca="1" si="21"/>
        <v>#DIV/0!</v>
      </c>
      <c r="AQ30" s="53" t="e">
        <f t="shared" ca="1" si="21"/>
        <v>#DIV/0!</v>
      </c>
      <c r="AR30" s="53" t="e">
        <f t="shared" ca="1" si="21"/>
        <v>#DIV/0!</v>
      </c>
      <c r="AS30" s="53" t="e">
        <f t="shared" ca="1" si="21"/>
        <v>#DIV/0!</v>
      </c>
      <c r="AT30" s="53" t="e">
        <f t="shared" ca="1" si="21"/>
        <v>#DIV/0!</v>
      </c>
      <c r="AU30" s="53" t="e">
        <f t="shared" ca="1" si="21"/>
        <v>#DIV/0!</v>
      </c>
      <c r="AV30" s="53" t="e">
        <f t="shared" ca="1" si="21"/>
        <v>#DIV/0!</v>
      </c>
      <c r="AW30" s="53" t="e">
        <f t="shared" ca="1" si="21"/>
        <v>#DIV/0!</v>
      </c>
      <c r="AX30" s="53" t="e">
        <f t="shared" ca="1" si="21"/>
        <v>#DIV/0!</v>
      </c>
      <c r="AY30" s="53" t="e">
        <f t="shared" ca="1" si="21"/>
        <v>#DIV/0!</v>
      </c>
      <c r="AZ30" s="53" t="e">
        <f t="shared" ca="1" si="21"/>
        <v>#DIV/0!</v>
      </c>
      <c r="BA30" s="53" t="e">
        <f t="shared" ca="1" si="21"/>
        <v>#DIV/0!</v>
      </c>
      <c r="BB30" s="53" t="e">
        <f t="shared" ca="1" si="21"/>
        <v>#DIV/0!</v>
      </c>
      <c r="BC30" s="53" t="e">
        <f t="shared" ca="1" si="21"/>
        <v>#DIV/0!</v>
      </c>
      <c r="BD30" s="53" t="e">
        <f t="shared" ca="1" si="21"/>
        <v>#DIV/0!</v>
      </c>
      <c r="BE30" s="53" t="e">
        <f t="shared" ca="1" si="21"/>
        <v>#DIV/0!</v>
      </c>
      <c r="BF30" s="53" t="e">
        <f t="shared" ca="1" si="21"/>
        <v>#DIV/0!</v>
      </c>
      <c r="BG30" s="53" t="e">
        <f t="shared" ca="1" si="21"/>
        <v>#DIV/0!</v>
      </c>
      <c r="BH30" s="53" t="e">
        <f t="shared" ca="1" si="21"/>
        <v>#DIV/0!</v>
      </c>
      <c r="BI30" s="53" t="e">
        <f t="shared" ca="1" si="21"/>
        <v>#DIV/0!</v>
      </c>
      <c r="BJ30" s="53" t="e">
        <f t="shared" ca="1" si="21"/>
        <v>#DIV/0!</v>
      </c>
      <c r="BK30" s="53"/>
      <c r="BL30" s="53"/>
      <c r="BM30" s="53"/>
      <c r="BN30" s="53" t="e">
        <f ca="1">BN23/BN8</f>
        <v>#DIV/0!</v>
      </c>
      <c r="BO30">
        <v>1</v>
      </c>
    </row>
    <row r="31" spans="1:67">
      <c r="A31" s="54"/>
      <c r="BO31">
        <v>1</v>
      </c>
    </row>
    <row r="32" spans="1:67" ht="15.75">
      <c r="A32" s="62" t="s">
        <v>43</v>
      </c>
      <c r="B32" s="42">
        <f ca="1">SUM(C32:BN32)</f>
        <v>15665418.559999999</v>
      </c>
      <c r="C32" s="42">
        <f ca="1">C33+C35+C37+C39+C41</f>
        <v>0</v>
      </c>
      <c r="D32" s="42">
        <f t="shared" ref="D32:BJ32" ca="1" si="22">D33+D35+D37+D39+D41</f>
        <v>384868.45</v>
      </c>
      <c r="E32" s="42">
        <f t="shared" ca="1" si="22"/>
        <v>195707</v>
      </c>
      <c r="F32" s="42">
        <f t="shared" ca="1" si="22"/>
        <v>205400</v>
      </c>
      <c r="G32" s="42">
        <f t="shared" ca="1" si="22"/>
        <v>1820190.1</v>
      </c>
      <c r="H32" s="42">
        <f t="shared" ca="1" si="22"/>
        <v>12000</v>
      </c>
      <c r="I32" s="42">
        <f t="shared" ca="1" si="22"/>
        <v>455286.58999999997</v>
      </c>
      <c r="J32" s="42">
        <f t="shared" ca="1" si="22"/>
        <v>261402</v>
      </c>
      <c r="K32" s="42">
        <f t="shared" ca="1" si="22"/>
        <v>641558.03</v>
      </c>
      <c r="L32" s="42">
        <f t="shared" ca="1" si="22"/>
        <v>425254.18</v>
      </c>
      <c r="M32" s="42">
        <f t="shared" ca="1" si="22"/>
        <v>0</v>
      </c>
      <c r="N32" s="42">
        <f t="shared" ca="1" si="22"/>
        <v>86988</v>
      </c>
      <c r="O32" s="42">
        <f t="shared" ca="1" si="22"/>
        <v>207567</v>
      </c>
      <c r="P32" s="42">
        <f t="shared" ca="1" si="22"/>
        <v>378586</v>
      </c>
      <c r="Q32" s="42">
        <f t="shared" ca="1" si="22"/>
        <v>0</v>
      </c>
      <c r="R32" s="42">
        <f t="shared" ca="1" si="22"/>
        <v>0</v>
      </c>
      <c r="S32" s="42">
        <f t="shared" ca="1" si="22"/>
        <v>149120</v>
      </c>
      <c r="T32" s="42">
        <f t="shared" ca="1" si="22"/>
        <v>165211</v>
      </c>
      <c r="U32" s="42">
        <f t="shared" ca="1" si="22"/>
        <v>197700</v>
      </c>
      <c r="V32" s="42">
        <f t="shared" ca="1" si="22"/>
        <v>2526327.19</v>
      </c>
      <c r="W32" s="42">
        <f t="shared" ca="1" si="22"/>
        <v>12000</v>
      </c>
      <c r="X32" s="42">
        <f t="shared" ca="1" si="22"/>
        <v>0</v>
      </c>
      <c r="Y32" s="42">
        <f t="shared" ca="1" si="22"/>
        <v>91908</v>
      </c>
      <c r="Z32" s="42">
        <f t="shared" ca="1" si="22"/>
        <v>48000</v>
      </c>
      <c r="AA32" s="42">
        <f t="shared" ca="1" si="22"/>
        <v>3879058.97</v>
      </c>
      <c r="AB32" s="42">
        <f t="shared" ca="1" si="22"/>
        <v>0</v>
      </c>
      <c r="AC32" s="42">
        <f t="shared" ca="1" si="22"/>
        <v>119688</v>
      </c>
      <c r="AD32" s="42">
        <f t="shared" ca="1" si="22"/>
        <v>453506.19</v>
      </c>
      <c r="AE32" s="42">
        <f t="shared" ca="1" si="22"/>
        <v>494957.33999999997</v>
      </c>
      <c r="AF32" s="42">
        <f t="shared" ca="1" si="22"/>
        <v>2453134.52</v>
      </c>
      <c r="AG32" s="42">
        <f t="shared" ca="1" si="22"/>
        <v>0</v>
      </c>
      <c r="AH32" s="42">
        <f t="shared" ca="1" si="22"/>
        <v>0</v>
      </c>
      <c r="AI32" s="42">
        <f t="shared" ca="1" si="22"/>
        <v>0</v>
      </c>
      <c r="AJ32" s="42">
        <f t="shared" ca="1" si="22"/>
        <v>0</v>
      </c>
      <c r="AK32" s="42">
        <f t="shared" ca="1" si="22"/>
        <v>0</v>
      </c>
      <c r="AL32" s="42">
        <f t="shared" ca="1" si="22"/>
        <v>0</v>
      </c>
      <c r="AM32" s="42">
        <f t="shared" ca="1" si="22"/>
        <v>0</v>
      </c>
      <c r="AN32" s="42">
        <f t="shared" ca="1" si="22"/>
        <v>0</v>
      </c>
      <c r="AO32" s="42">
        <f t="shared" ca="1" si="22"/>
        <v>0</v>
      </c>
      <c r="AP32" s="42">
        <f t="shared" ca="1" si="22"/>
        <v>0</v>
      </c>
      <c r="AQ32" s="42">
        <f t="shared" ca="1" si="22"/>
        <v>0</v>
      </c>
      <c r="AR32" s="42">
        <f t="shared" ca="1" si="22"/>
        <v>0</v>
      </c>
      <c r="AS32" s="42">
        <f t="shared" ca="1" si="22"/>
        <v>0</v>
      </c>
      <c r="AT32" s="42">
        <f t="shared" ca="1" si="22"/>
        <v>0</v>
      </c>
      <c r="AU32" s="42">
        <f t="shared" ca="1" si="22"/>
        <v>0</v>
      </c>
      <c r="AV32" s="42">
        <f t="shared" ca="1" si="22"/>
        <v>0</v>
      </c>
      <c r="AW32" s="42">
        <f t="shared" ca="1" si="22"/>
        <v>0</v>
      </c>
      <c r="AX32" s="42">
        <f t="shared" ca="1" si="22"/>
        <v>0</v>
      </c>
      <c r="AY32" s="42">
        <f t="shared" ca="1" si="22"/>
        <v>0</v>
      </c>
      <c r="AZ32" s="42">
        <f t="shared" ca="1" si="22"/>
        <v>0</v>
      </c>
      <c r="BA32" s="42">
        <f t="shared" ca="1" si="22"/>
        <v>0</v>
      </c>
      <c r="BB32" s="42">
        <f t="shared" ca="1" si="22"/>
        <v>0</v>
      </c>
      <c r="BC32" s="42">
        <f t="shared" ca="1" si="22"/>
        <v>0</v>
      </c>
      <c r="BD32" s="42">
        <f t="shared" ca="1" si="22"/>
        <v>0</v>
      </c>
      <c r="BE32" s="42">
        <f t="shared" ca="1" si="22"/>
        <v>0</v>
      </c>
      <c r="BF32" s="42">
        <f t="shared" ca="1" si="22"/>
        <v>0</v>
      </c>
      <c r="BG32" s="42">
        <f t="shared" ca="1" si="22"/>
        <v>0</v>
      </c>
      <c r="BH32" s="42">
        <f t="shared" ca="1" si="22"/>
        <v>0</v>
      </c>
      <c r="BI32" s="42">
        <f t="shared" ca="1" si="22"/>
        <v>0</v>
      </c>
      <c r="BJ32" s="42">
        <f t="shared" ca="1" si="22"/>
        <v>0</v>
      </c>
      <c r="BK32" s="42"/>
      <c r="BL32" s="42"/>
      <c r="BM32" s="42"/>
      <c r="BN32" s="42">
        <f ca="1">BN33+BN35+BN37+BN41</f>
        <v>0</v>
      </c>
      <c r="BO32">
        <v>1</v>
      </c>
    </row>
    <row r="33" spans="1:67">
      <c r="A33" s="33" t="s">
        <v>44</v>
      </c>
      <c r="B33" s="35">
        <f ca="1">SUM(C33:BN33)</f>
        <v>0</v>
      </c>
      <c r="C33" s="36">
        <f ca="1">SUMIF(Summary!$AO:$AO,'Mgr''s n Tenurewise'!C4,Summary!$L:$L)</f>
        <v>0</v>
      </c>
      <c r="D33" s="36">
        <f ca="1">SUMIF(Summary!$AO:$AO,'Mgr''s n Tenurewise'!D4,Summary!$L:$L)</f>
        <v>0</v>
      </c>
      <c r="E33" s="36">
        <f ca="1">SUMIF(Summary!$AO:$AO,'Mgr''s n Tenurewise'!E4,Summary!$L:$L)</f>
        <v>0</v>
      </c>
      <c r="F33" s="36">
        <f ca="1">SUMIF(Summary!$AO:$AO,'Mgr''s n Tenurewise'!F4,Summary!$L:$L)</f>
        <v>0</v>
      </c>
      <c r="G33" s="36">
        <f ca="1">SUMIF(Summary!$AO:$AO,'Mgr''s n Tenurewise'!G4,Summary!$L:$L)</f>
        <v>0</v>
      </c>
      <c r="H33" s="36">
        <f ca="1">SUMIF(Summary!$AO:$AO,'Mgr''s n Tenurewise'!H4,Summary!$L:$L)</f>
        <v>0</v>
      </c>
      <c r="I33" s="36">
        <f ca="1">SUMIF(Summary!$AO:$AO,'Mgr''s n Tenurewise'!I4,Summary!$L:$L)</f>
        <v>0</v>
      </c>
      <c r="J33" s="36">
        <f ca="1">SUMIF(Summary!$AO:$AO,'Mgr''s n Tenurewise'!J4,Summary!$L:$L)</f>
        <v>0</v>
      </c>
      <c r="K33" s="36">
        <f ca="1">SUMIF(Summary!$AO:$AO,'Mgr''s n Tenurewise'!K4,Summary!$L:$L)</f>
        <v>0</v>
      </c>
      <c r="L33" s="36">
        <f ca="1">SUMIF(Summary!$AO:$AO,'Mgr''s n Tenurewise'!L4,Summary!$L:$L)</f>
        <v>0</v>
      </c>
      <c r="M33" s="36">
        <f ca="1">SUMIF(Summary!$AO:$AO,'Mgr''s n Tenurewise'!M4,Summary!$L:$L)</f>
        <v>0</v>
      </c>
      <c r="N33" s="36">
        <f ca="1">SUMIF(Summary!$AO:$AO,'Mgr''s n Tenurewise'!N4,Summary!$L:$L)</f>
        <v>0</v>
      </c>
      <c r="O33" s="36">
        <f ca="1">SUMIF(Summary!$AO:$AO,'Mgr''s n Tenurewise'!O4,Summary!$L:$L)</f>
        <v>0</v>
      </c>
      <c r="P33" s="36">
        <f ca="1">SUMIF(Summary!$AO:$AO,'Mgr''s n Tenurewise'!P4,Summary!$L:$L)</f>
        <v>0</v>
      </c>
      <c r="Q33" s="36">
        <f ca="1">SUMIF(Summary!$AO:$AO,'Mgr''s n Tenurewise'!Q4,Summary!$L:$L)</f>
        <v>0</v>
      </c>
      <c r="R33" s="36">
        <f ca="1">SUMIF(Summary!$AO:$AO,'Mgr''s n Tenurewise'!R4,Summary!$L:$L)</f>
        <v>0</v>
      </c>
      <c r="S33" s="36">
        <f ca="1">SUMIF(Summary!$AO:$AO,'Mgr''s n Tenurewise'!S4,Summary!$L:$L)</f>
        <v>0</v>
      </c>
      <c r="T33" s="36">
        <f ca="1">SUMIF(Summary!$AO:$AO,'Mgr''s n Tenurewise'!T4,Summary!$L:$L)</f>
        <v>0</v>
      </c>
      <c r="U33" s="36">
        <f ca="1">SUMIF(Summary!$AO:$AO,'Mgr''s n Tenurewise'!U4,Summary!$L:$L)</f>
        <v>0</v>
      </c>
      <c r="V33" s="36">
        <f ca="1">SUMIF(Summary!$AO:$AO,'Mgr''s n Tenurewise'!V4,Summary!$L:$L)</f>
        <v>0</v>
      </c>
      <c r="W33" s="36">
        <f ca="1">SUMIF(Summary!$AO:$AO,'Mgr''s n Tenurewise'!W4,Summary!$L:$L)</f>
        <v>0</v>
      </c>
      <c r="X33" s="36">
        <f ca="1">SUMIF(Summary!$AO:$AO,'Mgr''s n Tenurewise'!X4,Summary!$L:$L)</f>
        <v>0</v>
      </c>
      <c r="Y33" s="36">
        <f ca="1">SUMIF(Summary!$AO:$AO,'Mgr''s n Tenurewise'!Y4,Summary!$L:$L)</f>
        <v>0</v>
      </c>
      <c r="Z33" s="36">
        <f ca="1">SUMIF(Summary!$AO:$AO,'Mgr''s n Tenurewise'!Z4,Summary!$L:$L)</f>
        <v>0</v>
      </c>
      <c r="AA33" s="36">
        <f ca="1">SUMIF(Summary!$AO:$AO,'Mgr''s n Tenurewise'!AA4,Summary!$L:$L)</f>
        <v>0</v>
      </c>
      <c r="AB33" s="36">
        <f ca="1">SUMIF(Summary!$AO:$AO,'Mgr''s n Tenurewise'!AB4,Summary!$L:$L)</f>
        <v>0</v>
      </c>
      <c r="AC33" s="36">
        <f ca="1">SUMIF(Summary!$AO:$AO,'Mgr''s n Tenurewise'!AC4,Summary!$L:$L)</f>
        <v>0</v>
      </c>
      <c r="AD33" s="36">
        <f ca="1">SUMIF(Summary!$AO:$AO,'Mgr''s n Tenurewise'!AD4,Summary!$L:$L)</f>
        <v>0</v>
      </c>
      <c r="AE33" s="36">
        <f ca="1">SUMIF(Summary!$AO:$AO,'Mgr''s n Tenurewise'!AE4,Summary!$L:$L)</f>
        <v>0</v>
      </c>
      <c r="AF33" s="36">
        <f ca="1">SUMIF(Summary!$AO:$AO,'Mgr''s n Tenurewise'!AF4,Summary!$L:$L)</f>
        <v>0</v>
      </c>
      <c r="AG33" s="36">
        <f ca="1">SUMIF(Summary!$AO:$AO,'Mgr''s n Tenurewise'!AG4,Summary!$L:$L)</f>
        <v>0</v>
      </c>
      <c r="AH33" s="36">
        <f ca="1">SUMIF(Summary!$AO:$AO,'Mgr''s n Tenurewise'!AH4,Summary!$L:$L)</f>
        <v>0</v>
      </c>
      <c r="AI33" s="36">
        <f ca="1">SUMIF(Summary!$AO:$AO,'Mgr''s n Tenurewise'!AI4,Summary!$L:$L)</f>
        <v>0</v>
      </c>
      <c r="AJ33" s="36">
        <f ca="1">SUMIF(Summary!$AO:$AO,'Mgr''s n Tenurewise'!AJ4,Summary!$L:$L)</f>
        <v>0</v>
      </c>
      <c r="AK33" s="36">
        <f ca="1">SUMIF(Summary!$AO:$AO,'Mgr''s n Tenurewise'!AK4,Summary!$L:$L)</f>
        <v>0</v>
      </c>
      <c r="AL33" s="36">
        <f ca="1">SUMIF(Summary!$AO:$AO,'Mgr''s n Tenurewise'!AL4,Summary!$L:$L)</f>
        <v>0</v>
      </c>
      <c r="AM33" s="36">
        <f ca="1">SUMIF(Summary!$AO:$AO,'Mgr''s n Tenurewise'!AM4,Summary!$L:$L)</f>
        <v>0</v>
      </c>
      <c r="AN33" s="36">
        <f ca="1">SUMIF(Summary!$AO:$AO,'Mgr''s n Tenurewise'!AN4,Summary!$L:$L)</f>
        <v>0</v>
      </c>
      <c r="AO33" s="36">
        <f ca="1">SUMIF(Summary!$AO:$AO,'Mgr''s n Tenurewise'!AO4,Summary!$L:$L)</f>
        <v>0</v>
      </c>
      <c r="AP33" s="36">
        <f ca="1">SUMIF(Summary!$AO:$AO,'Mgr''s n Tenurewise'!AP4,Summary!$L:$L)</f>
        <v>0</v>
      </c>
      <c r="AQ33" s="36">
        <f ca="1">SUMIF(Summary!$AO:$AO,'Mgr''s n Tenurewise'!AQ4,Summary!$L:$L)</f>
        <v>0</v>
      </c>
      <c r="AR33" s="36">
        <f ca="1">SUMIF(Summary!$AO:$AO,'Mgr''s n Tenurewise'!AR4,Summary!$L:$L)</f>
        <v>0</v>
      </c>
      <c r="AS33" s="36">
        <f ca="1">SUMIF(Summary!$AO:$AO,'Mgr''s n Tenurewise'!AS4,Summary!$L:$L)</f>
        <v>0</v>
      </c>
      <c r="AT33" s="36">
        <f ca="1">SUMIF(Summary!$AO:$AO,'Mgr''s n Tenurewise'!AT4,Summary!$L:$L)</f>
        <v>0</v>
      </c>
      <c r="AU33" s="36">
        <f ca="1">SUMIF(Summary!$AO:$AO,'Mgr''s n Tenurewise'!AU4,Summary!$L:$L)</f>
        <v>0</v>
      </c>
      <c r="AV33" s="36">
        <f ca="1">SUMIF(Summary!$AO:$AO,'Mgr''s n Tenurewise'!AV4,Summary!$L:$L)</f>
        <v>0</v>
      </c>
      <c r="AW33" s="36">
        <f ca="1">SUMIF(Summary!$AO:$AO,'Mgr''s n Tenurewise'!AW4,Summary!$L:$L)</f>
        <v>0</v>
      </c>
      <c r="AX33" s="36">
        <f ca="1">SUMIF(Summary!$AO:$AO,'Mgr''s n Tenurewise'!AX4,Summary!$L:$L)</f>
        <v>0</v>
      </c>
      <c r="AY33" s="36">
        <f ca="1">SUMIF(Summary!$AO:$AO,'Mgr''s n Tenurewise'!AY4,Summary!$L:$L)</f>
        <v>0</v>
      </c>
      <c r="AZ33" s="36">
        <f ca="1">SUMIF(Summary!$AO:$AO,'Mgr''s n Tenurewise'!AZ4,Summary!$L:$L)</f>
        <v>0</v>
      </c>
      <c r="BA33" s="36">
        <f ca="1">SUMIF(Summary!$AO:$AO,'Mgr''s n Tenurewise'!BA4,Summary!$L:$L)</f>
        <v>0</v>
      </c>
      <c r="BB33" s="36">
        <f ca="1">SUMIF(Summary!$AO:$AO,'Mgr''s n Tenurewise'!BB4,Summary!$L:$L)</f>
        <v>0</v>
      </c>
      <c r="BC33" s="36">
        <f ca="1">SUMIF(Summary!$AO:$AO,'Mgr''s n Tenurewise'!BC4,Summary!$L:$L)</f>
        <v>0</v>
      </c>
      <c r="BD33" s="36">
        <f ca="1">SUMIF(Summary!$AO:$AO,'Mgr''s n Tenurewise'!BD4,Summary!$L:$L)</f>
        <v>0</v>
      </c>
      <c r="BE33" s="36">
        <f ca="1">SUMIF(Summary!$AO:$AO,'Mgr''s n Tenurewise'!BE4,Summary!$L:$L)</f>
        <v>0</v>
      </c>
      <c r="BF33" s="36">
        <f ca="1">SUMIF(Summary!$AO:$AO,'Mgr''s n Tenurewise'!BF4,Summary!$L:$L)</f>
        <v>0</v>
      </c>
      <c r="BG33" s="36">
        <f ca="1">SUMIF(Summary!$AO:$AO,'Mgr''s n Tenurewise'!BG4,Summary!$L:$L)</f>
        <v>0</v>
      </c>
      <c r="BH33" s="36">
        <f ca="1">SUMIF(Summary!$AO:$AO,'Mgr''s n Tenurewise'!BH4,Summary!$L:$L)</f>
        <v>0</v>
      </c>
      <c r="BI33" s="36">
        <f ca="1">SUMIF(Summary!$AO:$AO,'Mgr''s n Tenurewise'!BI4,Summary!$L:$L)</f>
        <v>0</v>
      </c>
      <c r="BJ33" s="36">
        <f ca="1">SUMIF(Summary!$AO:$AO,'Mgr''s n Tenurewise'!BJ4,Summary!$L:$L)</f>
        <v>0</v>
      </c>
      <c r="BK33" s="36"/>
      <c r="BL33" s="36"/>
      <c r="BM33" s="36"/>
      <c r="BN33" s="36">
        <f ca="1">SUMIF(Summary!$AO:$AO,'Mgr''s n Tenurewise'!BN4,Summary!$L:$L)</f>
        <v>0</v>
      </c>
      <c r="BO33">
        <v>1</v>
      </c>
    </row>
    <row r="34" spans="1:67" ht="15.75">
      <c r="A34" s="34" t="s">
        <v>33</v>
      </c>
      <c r="B34" s="37">
        <f ca="1">B33/B$32</f>
        <v>0</v>
      </c>
      <c r="C34" s="37" t="e">
        <f ca="1">C33/C$32</f>
        <v>#DIV/0!</v>
      </c>
      <c r="D34" s="37">
        <f t="shared" ref="D34:BJ34" ca="1" si="23">D33/D$32</f>
        <v>0</v>
      </c>
      <c r="E34" s="37">
        <f t="shared" ca="1" si="23"/>
        <v>0</v>
      </c>
      <c r="F34" s="37">
        <f t="shared" ca="1" si="23"/>
        <v>0</v>
      </c>
      <c r="G34" s="37">
        <f t="shared" ca="1" si="23"/>
        <v>0</v>
      </c>
      <c r="H34" s="37">
        <f t="shared" ca="1" si="23"/>
        <v>0</v>
      </c>
      <c r="I34" s="37">
        <f t="shared" ca="1" si="23"/>
        <v>0</v>
      </c>
      <c r="J34" s="37">
        <f t="shared" ca="1" si="23"/>
        <v>0</v>
      </c>
      <c r="K34" s="37">
        <f t="shared" ca="1" si="23"/>
        <v>0</v>
      </c>
      <c r="L34" s="37">
        <f t="shared" ca="1" si="23"/>
        <v>0</v>
      </c>
      <c r="M34" s="37" t="e">
        <f t="shared" ca="1" si="23"/>
        <v>#DIV/0!</v>
      </c>
      <c r="N34" s="37">
        <f t="shared" ca="1" si="23"/>
        <v>0</v>
      </c>
      <c r="O34" s="37">
        <f t="shared" ca="1" si="23"/>
        <v>0</v>
      </c>
      <c r="P34" s="37">
        <f t="shared" ca="1" si="23"/>
        <v>0</v>
      </c>
      <c r="Q34" s="37" t="e">
        <f t="shared" ca="1" si="23"/>
        <v>#DIV/0!</v>
      </c>
      <c r="R34" s="37" t="e">
        <f t="shared" ca="1" si="23"/>
        <v>#DIV/0!</v>
      </c>
      <c r="S34" s="37">
        <f t="shared" ca="1" si="23"/>
        <v>0</v>
      </c>
      <c r="T34" s="37">
        <f t="shared" ca="1" si="23"/>
        <v>0</v>
      </c>
      <c r="U34" s="37">
        <f t="shared" ca="1" si="23"/>
        <v>0</v>
      </c>
      <c r="V34" s="37">
        <f t="shared" ca="1" si="23"/>
        <v>0</v>
      </c>
      <c r="W34" s="37">
        <f t="shared" ca="1" si="23"/>
        <v>0</v>
      </c>
      <c r="X34" s="37" t="e">
        <f t="shared" ca="1" si="23"/>
        <v>#DIV/0!</v>
      </c>
      <c r="Y34" s="37">
        <f t="shared" ca="1" si="23"/>
        <v>0</v>
      </c>
      <c r="Z34" s="37">
        <f t="shared" ca="1" si="23"/>
        <v>0</v>
      </c>
      <c r="AA34" s="37">
        <f t="shared" ca="1" si="23"/>
        <v>0</v>
      </c>
      <c r="AB34" s="37" t="e">
        <f t="shared" ca="1" si="23"/>
        <v>#DIV/0!</v>
      </c>
      <c r="AC34" s="37">
        <f t="shared" ca="1" si="23"/>
        <v>0</v>
      </c>
      <c r="AD34" s="37">
        <f t="shared" ca="1" si="23"/>
        <v>0</v>
      </c>
      <c r="AE34" s="37">
        <f t="shared" ca="1" si="23"/>
        <v>0</v>
      </c>
      <c r="AF34" s="37">
        <f t="shared" ca="1" si="23"/>
        <v>0</v>
      </c>
      <c r="AG34" s="37" t="e">
        <f t="shared" ca="1" si="23"/>
        <v>#DIV/0!</v>
      </c>
      <c r="AH34" s="37" t="e">
        <f t="shared" ca="1" si="23"/>
        <v>#DIV/0!</v>
      </c>
      <c r="AI34" s="37" t="e">
        <f t="shared" ca="1" si="23"/>
        <v>#DIV/0!</v>
      </c>
      <c r="AJ34" s="37" t="e">
        <f t="shared" ca="1" si="23"/>
        <v>#DIV/0!</v>
      </c>
      <c r="AK34" s="37" t="e">
        <f t="shared" ca="1" si="23"/>
        <v>#DIV/0!</v>
      </c>
      <c r="AL34" s="37" t="e">
        <f t="shared" ca="1" si="23"/>
        <v>#DIV/0!</v>
      </c>
      <c r="AM34" s="37" t="e">
        <f t="shared" ca="1" si="23"/>
        <v>#DIV/0!</v>
      </c>
      <c r="AN34" s="37" t="e">
        <f t="shared" ca="1" si="23"/>
        <v>#DIV/0!</v>
      </c>
      <c r="AO34" s="37" t="e">
        <f t="shared" ca="1" si="23"/>
        <v>#DIV/0!</v>
      </c>
      <c r="AP34" s="37" t="e">
        <f t="shared" ca="1" si="23"/>
        <v>#DIV/0!</v>
      </c>
      <c r="AQ34" s="37" t="e">
        <f t="shared" ca="1" si="23"/>
        <v>#DIV/0!</v>
      </c>
      <c r="AR34" s="37" t="e">
        <f t="shared" ca="1" si="23"/>
        <v>#DIV/0!</v>
      </c>
      <c r="AS34" s="37" t="e">
        <f t="shared" ca="1" si="23"/>
        <v>#DIV/0!</v>
      </c>
      <c r="AT34" s="37" t="e">
        <f t="shared" ca="1" si="23"/>
        <v>#DIV/0!</v>
      </c>
      <c r="AU34" s="37" t="e">
        <f t="shared" ca="1" si="23"/>
        <v>#DIV/0!</v>
      </c>
      <c r="AV34" s="37" t="e">
        <f t="shared" ca="1" si="23"/>
        <v>#DIV/0!</v>
      </c>
      <c r="AW34" s="37" t="e">
        <f t="shared" ca="1" si="23"/>
        <v>#DIV/0!</v>
      </c>
      <c r="AX34" s="37" t="e">
        <f t="shared" ca="1" si="23"/>
        <v>#DIV/0!</v>
      </c>
      <c r="AY34" s="37" t="e">
        <f t="shared" ca="1" si="23"/>
        <v>#DIV/0!</v>
      </c>
      <c r="AZ34" s="37" t="e">
        <f t="shared" ca="1" si="23"/>
        <v>#DIV/0!</v>
      </c>
      <c r="BA34" s="37" t="e">
        <f t="shared" ca="1" si="23"/>
        <v>#DIV/0!</v>
      </c>
      <c r="BB34" s="37" t="e">
        <f t="shared" ca="1" si="23"/>
        <v>#DIV/0!</v>
      </c>
      <c r="BC34" s="37" t="e">
        <f t="shared" ca="1" si="23"/>
        <v>#DIV/0!</v>
      </c>
      <c r="BD34" s="37" t="e">
        <f t="shared" ca="1" si="23"/>
        <v>#DIV/0!</v>
      </c>
      <c r="BE34" s="37" t="e">
        <f t="shared" ca="1" si="23"/>
        <v>#DIV/0!</v>
      </c>
      <c r="BF34" s="37" t="e">
        <f t="shared" ca="1" si="23"/>
        <v>#DIV/0!</v>
      </c>
      <c r="BG34" s="37" t="e">
        <f t="shared" ca="1" si="23"/>
        <v>#DIV/0!</v>
      </c>
      <c r="BH34" s="37" t="e">
        <f t="shared" ca="1" si="23"/>
        <v>#DIV/0!</v>
      </c>
      <c r="BI34" s="37" t="e">
        <f t="shared" ca="1" si="23"/>
        <v>#DIV/0!</v>
      </c>
      <c r="BJ34" s="37" t="e">
        <f t="shared" ca="1" si="23"/>
        <v>#DIV/0!</v>
      </c>
      <c r="BK34" s="37"/>
      <c r="BL34" s="37"/>
      <c r="BM34" s="37"/>
      <c r="BN34" s="37" t="e">
        <f ca="1">BN33/BN$32</f>
        <v>#DIV/0!</v>
      </c>
      <c r="BO34">
        <v>1</v>
      </c>
    </row>
    <row r="35" spans="1:67">
      <c r="A35" s="33" t="s">
        <v>45</v>
      </c>
      <c r="B35" s="35">
        <f ca="1">SUM(C35:BN35)</f>
        <v>4583771.0199999996</v>
      </c>
      <c r="C35" s="36">
        <f ca="1">SUMIF(Summary!$AO:$AO,'Mgr''s n Tenurewise'!C4,Summary!$O:$O)</f>
        <v>0</v>
      </c>
      <c r="D35" s="36">
        <f ca="1">SUMIF(Summary!$AO:$AO,'Mgr''s n Tenurewise'!D4,Summary!$O:$O)</f>
        <v>198000</v>
      </c>
      <c r="E35" s="36">
        <f ca="1">SUMIF(Summary!$AO:$AO,'Mgr''s n Tenurewise'!E4,Summary!$O:$O)</f>
        <v>0</v>
      </c>
      <c r="F35" s="36">
        <f ca="1">SUMIF(Summary!$AO:$AO,'Mgr''s n Tenurewise'!F4,Summary!$O:$O)</f>
        <v>0</v>
      </c>
      <c r="G35" s="36">
        <f ca="1">SUMIF(Summary!$AO:$AO,'Mgr''s n Tenurewise'!G4,Summary!$O:$O)</f>
        <v>437759.43000000005</v>
      </c>
      <c r="H35" s="36">
        <f ca="1">SUMIF(Summary!$AO:$AO,'Mgr''s n Tenurewise'!H4,Summary!$O:$O)</f>
        <v>0</v>
      </c>
      <c r="I35" s="36">
        <f ca="1">SUMIF(Summary!$AO:$AO,'Mgr''s n Tenurewise'!I4,Summary!$O:$O)</f>
        <v>134628</v>
      </c>
      <c r="J35" s="36">
        <f ca="1">SUMIF(Summary!$AO:$AO,'Mgr''s n Tenurewise'!J4,Summary!$O:$O)</f>
        <v>0</v>
      </c>
      <c r="K35" s="36">
        <f ca="1">SUMIF(Summary!$AO:$AO,'Mgr''s n Tenurewise'!K4,Summary!$O:$O)</f>
        <v>229970.03</v>
      </c>
      <c r="L35" s="36">
        <f ca="1">SUMIF(Summary!$AO:$AO,'Mgr''s n Tenurewise'!L4,Summary!$O:$O)</f>
        <v>111657.20999999999</v>
      </c>
      <c r="M35" s="36">
        <f ca="1">SUMIF(Summary!$AO:$AO,'Mgr''s n Tenurewise'!M4,Summary!$O:$O)</f>
        <v>0</v>
      </c>
      <c r="N35" s="36">
        <f ca="1">SUMIF(Summary!$AO:$AO,'Mgr''s n Tenurewise'!N4,Summary!$O:$O)</f>
        <v>24000</v>
      </c>
      <c r="O35" s="36">
        <f ca="1">SUMIF(Summary!$AO:$AO,'Mgr''s n Tenurewise'!O4,Summary!$O:$O)</f>
        <v>0</v>
      </c>
      <c r="P35" s="36">
        <f ca="1">SUMIF(Summary!$AO:$AO,'Mgr''s n Tenurewise'!P4,Summary!$O:$O)</f>
        <v>36000</v>
      </c>
      <c r="Q35" s="36">
        <f ca="1">SUMIF(Summary!$AO:$AO,'Mgr''s n Tenurewise'!Q4,Summary!$O:$O)</f>
        <v>0</v>
      </c>
      <c r="R35" s="36">
        <f ca="1">SUMIF(Summary!$AO:$AO,'Mgr''s n Tenurewise'!R4,Summary!$O:$O)</f>
        <v>0</v>
      </c>
      <c r="S35" s="36">
        <f ca="1">SUMIF(Summary!$AO:$AO,'Mgr''s n Tenurewise'!S4,Summary!$O:$O)</f>
        <v>0</v>
      </c>
      <c r="T35" s="36">
        <f ca="1">SUMIF(Summary!$AO:$AO,'Mgr''s n Tenurewise'!T4,Summary!$O:$O)</f>
        <v>53355</v>
      </c>
      <c r="U35" s="36">
        <f ca="1">SUMIF(Summary!$AO:$AO,'Mgr''s n Tenurewise'!U4,Summary!$O:$O)</f>
        <v>0</v>
      </c>
      <c r="V35" s="36">
        <f ca="1">SUMIF(Summary!$AO:$AO,'Mgr''s n Tenurewise'!V4,Summary!$O:$O)</f>
        <v>746420.19</v>
      </c>
      <c r="W35" s="36">
        <f ca="1">SUMIF(Summary!$AO:$AO,'Mgr''s n Tenurewise'!W4,Summary!$O:$O)</f>
        <v>0</v>
      </c>
      <c r="X35" s="36">
        <f ca="1">SUMIF(Summary!$AO:$AO,'Mgr''s n Tenurewise'!X4,Summary!$O:$O)</f>
        <v>0</v>
      </c>
      <c r="Y35" s="36">
        <f ca="1">SUMIF(Summary!$AO:$AO,'Mgr''s n Tenurewise'!Y4,Summary!$O:$O)</f>
        <v>0</v>
      </c>
      <c r="Z35" s="36">
        <f ca="1">SUMIF(Summary!$AO:$AO,'Mgr''s n Tenurewise'!Z4,Summary!$O:$O)</f>
        <v>0</v>
      </c>
      <c r="AA35" s="36">
        <f ca="1">SUMIF(Summary!$AO:$AO,'Mgr''s n Tenurewise'!AA4,Summary!$O:$O)</f>
        <v>1205885.57</v>
      </c>
      <c r="AB35" s="36">
        <f ca="1">SUMIF(Summary!$AO:$AO,'Mgr''s n Tenurewise'!AB4,Summary!$O:$O)</f>
        <v>0</v>
      </c>
      <c r="AC35" s="36">
        <f ca="1">SUMIF(Summary!$AO:$AO,'Mgr''s n Tenurewise'!AC4,Summary!$O:$O)</f>
        <v>65988</v>
      </c>
      <c r="AD35" s="36">
        <f ca="1">SUMIF(Summary!$AO:$AO,'Mgr''s n Tenurewise'!AD4,Summary!$O:$O)</f>
        <v>84000.19</v>
      </c>
      <c r="AE35" s="36">
        <f ca="1">SUMIF(Summary!$AO:$AO,'Mgr''s n Tenurewise'!AE4,Summary!$O:$O)</f>
        <v>316175.33999999997</v>
      </c>
      <c r="AF35" s="36">
        <f ca="1">SUMIF(Summary!$AO:$AO,'Mgr''s n Tenurewise'!AF4,Summary!$O:$O)</f>
        <v>939932.06</v>
      </c>
      <c r="AG35" s="36">
        <f ca="1">SUMIF(Summary!$AO:$AO,'Mgr''s n Tenurewise'!AG4,Summary!$O:$O)</f>
        <v>0</v>
      </c>
      <c r="AH35" s="36">
        <f ca="1">SUMIF(Summary!$AO:$AO,'Mgr''s n Tenurewise'!AH4,Summary!$O:$O)</f>
        <v>0</v>
      </c>
      <c r="AI35" s="36">
        <f ca="1">SUMIF(Summary!$AO:$AO,'Mgr''s n Tenurewise'!AI4,Summary!$O:$O)</f>
        <v>0</v>
      </c>
      <c r="AJ35" s="36">
        <f ca="1">SUMIF(Summary!$AO:$AO,'Mgr''s n Tenurewise'!AJ4,Summary!$O:$O)</f>
        <v>0</v>
      </c>
      <c r="AK35" s="36">
        <f ca="1">SUMIF(Summary!$AO:$AO,'Mgr''s n Tenurewise'!AK4,Summary!$O:$O)</f>
        <v>0</v>
      </c>
      <c r="AL35" s="36">
        <f ca="1">SUMIF(Summary!$AO:$AO,'Mgr''s n Tenurewise'!AL4,Summary!$O:$O)</f>
        <v>0</v>
      </c>
      <c r="AM35" s="36">
        <f ca="1">SUMIF(Summary!$AO:$AO,'Mgr''s n Tenurewise'!AM4,Summary!$O:$O)</f>
        <v>0</v>
      </c>
      <c r="AN35" s="36">
        <f ca="1">SUMIF(Summary!$AO:$AO,'Mgr''s n Tenurewise'!AN4,Summary!$O:$O)</f>
        <v>0</v>
      </c>
      <c r="AO35" s="36">
        <f ca="1">SUMIF(Summary!$AO:$AO,'Mgr''s n Tenurewise'!AO4,Summary!$O:$O)</f>
        <v>0</v>
      </c>
      <c r="AP35" s="36">
        <f ca="1">SUMIF(Summary!$AO:$AO,'Mgr''s n Tenurewise'!AP4,Summary!$O:$O)</f>
        <v>0</v>
      </c>
      <c r="AQ35" s="36">
        <f ca="1">SUMIF(Summary!$AO:$AO,'Mgr''s n Tenurewise'!AQ4,Summary!$O:$O)</f>
        <v>0</v>
      </c>
      <c r="AR35" s="36">
        <f ca="1">SUMIF(Summary!$AO:$AO,'Mgr''s n Tenurewise'!AR4,Summary!$O:$O)</f>
        <v>0</v>
      </c>
      <c r="AS35" s="36">
        <f ca="1">SUMIF(Summary!$AO:$AO,'Mgr''s n Tenurewise'!AS4,Summary!$O:$O)</f>
        <v>0</v>
      </c>
      <c r="AT35" s="36">
        <f ca="1">SUMIF(Summary!$AO:$AO,'Mgr''s n Tenurewise'!AT4,Summary!$O:$O)</f>
        <v>0</v>
      </c>
      <c r="AU35" s="36">
        <f ca="1">SUMIF(Summary!$AO:$AO,'Mgr''s n Tenurewise'!AU4,Summary!$O:$O)</f>
        <v>0</v>
      </c>
      <c r="AV35" s="36">
        <f ca="1">SUMIF(Summary!$AO:$AO,'Mgr''s n Tenurewise'!AV4,Summary!$O:$O)</f>
        <v>0</v>
      </c>
      <c r="AW35" s="36">
        <f ca="1">SUMIF(Summary!$AO:$AO,'Mgr''s n Tenurewise'!AW4,Summary!$O:$O)</f>
        <v>0</v>
      </c>
      <c r="AX35" s="36">
        <f ca="1">SUMIF(Summary!$AO:$AO,'Mgr''s n Tenurewise'!AX4,Summary!$O:$O)</f>
        <v>0</v>
      </c>
      <c r="AY35" s="36">
        <f ca="1">SUMIF(Summary!$AO:$AO,'Mgr''s n Tenurewise'!AY4,Summary!$O:$O)</f>
        <v>0</v>
      </c>
      <c r="AZ35" s="36">
        <f ca="1">SUMIF(Summary!$AO:$AO,'Mgr''s n Tenurewise'!AZ4,Summary!$O:$O)</f>
        <v>0</v>
      </c>
      <c r="BA35" s="36">
        <f ca="1">SUMIF(Summary!$AO:$AO,'Mgr''s n Tenurewise'!BA4,Summary!$O:$O)</f>
        <v>0</v>
      </c>
      <c r="BB35" s="36">
        <f ca="1">SUMIF(Summary!$AO:$AO,'Mgr''s n Tenurewise'!BB4,Summary!$O:$O)</f>
        <v>0</v>
      </c>
      <c r="BC35" s="36">
        <f ca="1">SUMIF(Summary!$AO:$AO,'Mgr''s n Tenurewise'!BC4,Summary!$O:$O)</f>
        <v>0</v>
      </c>
      <c r="BD35" s="36">
        <f ca="1">SUMIF(Summary!$AO:$AO,'Mgr''s n Tenurewise'!BD4,Summary!$O:$O)</f>
        <v>0</v>
      </c>
      <c r="BE35" s="36">
        <f ca="1">SUMIF(Summary!$AO:$AO,'Mgr''s n Tenurewise'!BE4,Summary!$O:$O)</f>
        <v>0</v>
      </c>
      <c r="BF35" s="36">
        <f ca="1">SUMIF(Summary!$AO:$AO,'Mgr''s n Tenurewise'!BF4,Summary!$O:$O)</f>
        <v>0</v>
      </c>
      <c r="BG35" s="36">
        <f ca="1">SUMIF(Summary!$AO:$AO,'Mgr''s n Tenurewise'!BG4,Summary!$O:$O)</f>
        <v>0</v>
      </c>
      <c r="BH35" s="36">
        <f ca="1">SUMIF(Summary!$AO:$AO,'Mgr''s n Tenurewise'!BH4,Summary!$O:$O)</f>
        <v>0</v>
      </c>
      <c r="BI35" s="36">
        <f ca="1">SUMIF(Summary!$AO:$AO,'Mgr''s n Tenurewise'!BI4,Summary!$O:$O)</f>
        <v>0</v>
      </c>
      <c r="BJ35" s="36">
        <f ca="1">SUMIF(Summary!$AO:$AO,'Mgr''s n Tenurewise'!BJ4,Summary!$O:$O)</f>
        <v>0</v>
      </c>
      <c r="BK35" s="36"/>
      <c r="BL35" s="36"/>
      <c r="BM35" s="36"/>
      <c r="BN35" s="36">
        <f ca="1">SUMIF(Summary!$AO:$AO,'Mgr''s n Tenurewise'!BN4,Summary!$O:$O)</f>
        <v>0</v>
      </c>
      <c r="BO35">
        <v>1</v>
      </c>
    </row>
    <row r="36" spans="1:67" ht="15.75">
      <c r="A36" s="34" t="s">
        <v>33</v>
      </c>
      <c r="B36" s="37">
        <f ca="1">B35/B$32</f>
        <v>0.29260443967352251</v>
      </c>
      <c r="C36" s="37" t="e">
        <f ca="1">C35/C$32</f>
        <v>#DIV/0!</v>
      </c>
      <c r="D36" s="37">
        <f t="shared" ref="D36:BJ36" ca="1" si="24">D35/D$32</f>
        <v>0.51446149976699829</v>
      </c>
      <c r="E36" s="37">
        <f t="shared" ca="1" si="24"/>
        <v>0</v>
      </c>
      <c r="F36" s="37">
        <f t="shared" ca="1" si="24"/>
        <v>0</v>
      </c>
      <c r="G36" s="37">
        <f t="shared" ca="1" si="24"/>
        <v>0.24050203877056581</v>
      </c>
      <c r="H36" s="37">
        <f t="shared" ca="1" si="24"/>
        <v>0</v>
      </c>
      <c r="I36" s="37">
        <f t="shared" ca="1" si="24"/>
        <v>0.29569946261760094</v>
      </c>
      <c r="J36" s="37">
        <f t="shared" ca="1" si="24"/>
        <v>0</v>
      </c>
      <c r="K36" s="37">
        <f t="shared" ca="1" si="24"/>
        <v>0.35845553986753154</v>
      </c>
      <c r="L36" s="37">
        <f t="shared" ca="1" si="24"/>
        <v>0.26256581416789365</v>
      </c>
      <c r="M36" s="37" t="e">
        <f t="shared" ca="1" si="24"/>
        <v>#DIV/0!</v>
      </c>
      <c r="N36" s="37">
        <f t="shared" ca="1" si="24"/>
        <v>0.27590012415505588</v>
      </c>
      <c r="O36" s="37">
        <f t="shared" ca="1" si="24"/>
        <v>0</v>
      </c>
      <c r="P36" s="37">
        <f t="shared" ca="1" si="24"/>
        <v>9.5090679528561539E-2</v>
      </c>
      <c r="Q36" s="37" t="e">
        <f t="shared" ca="1" si="24"/>
        <v>#DIV/0!</v>
      </c>
      <c r="R36" s="37" t="e">
        <f t="shared" ca="1" si="24"/>
        <v>#DIV/0!</v>
      </c>
      <c r="S36" s="37">
        <f t="shared" ca="1" si="24"/>
        <v>0</v>
      </c>
      <c r="T36" s="37">
        <f t="shared" ca="1" si="24"/>
        <v>0.32295065098570919</v>
      </c>
      <c r="U36" s="37">
        <f t="shared" ca="1" si="24"/>
        <v>0</v>
      </c>
      <c r="V36" s="37">
        <f t="shared" ca="1" si="24"/>
        <v>0.29545665856527475</v>
      </c>
      <c r="W36" s="37">
        <f t="shared" ca="1" si="24"/>
        <v>0</v>
      </c>
      <c r="X36" s="37" t="e">
        <f t="shared" ca="1" si="24"/>
        <v>#DIV/0!</v>
      </c>
      <c r="Y36" s="37">
        <f t="shared" ca="1" si="24"/>
        <v>0</v>
      </c>
      <c r="Z36" s="37">
        <f t="shared" ca="1" si="24"/>
        <v>0</v>
      </c>
      <c r="AA36" s="37">
        <f t="shared" ca="1" si="24"/>
        <v>0.31087064654755686</v>
      </c>
      <c r="AB36" s="37" t="e">
        <f t="shared" ca="1" si="24"/>
        <v>#DIV/0!</v>
      </c>
      <c r="AC36" s="37">
        <f t="shared" ca="1" si="24"/>
        <v>0.55133346701423702</v>
      </c>
      <c r="AD36" s="37">
        <f t="shared" ca="1" si="24"/>
        <v>0.18522391061520022</v>
      </c>
      <c r="AE36" s="37">
        <f t="shared" ca="1" si="24"/>
        <v>0.63879311295797736</v>
      </c>
      <c r="AF36" s="37">
        <f t="shared" ca="1" si="24"/>
        <v>0.38315553115285339</v>
      </c>
      <c r="AG36" s="37" t="e">
        <f t="shared" ca="1" si="24"/>
        <v>#DIV/0!</v>
      </c>
      <c r="AH36" s="37" t="e">
        <f t="shared" ca="1" si="24"/>
        <v>#DIV/0!</v>
      </c>
      <c r="AI36" s="37" t="e">
        <f t="shared" ca="1" si="24"/>
        <v>#DIV/0!</v>
      </c>
      <c r="AJ36" s="37" t="e">
        <f t="shared" ca="1" si="24"/>
        <v>#DIV/0!</v>
      </c>
      <c r="AK36" s="37" t="e">
        <f t="shared" ca="1" si="24"/>
        <v>#DIV/0!</v>
      </c>
      <c r="AL36" s="37" t="e">
        <f t="shared" ca="1" si="24"/>
        <v>#DIV/0!</v>
      </c>
      <c r="AM36" s="37" t="e">
        <f t="shared" ca="1" si="24"/>
        <v>#DIV/0!</v>
      </c>
      <c r="AN36" s="37" t="e">
        <f t="shared" ca="1" si="24"/>
        <v>#DIV/0!</v>
      </c>
      <c r="AO36" s="37" t="e">
        <f t="shared" ca="1" si="24"/>
        <v>#DIV/0!</v>
      </c>
      <c r="AP36" s="37" t="e">
        <f t="shared" ca="1" si="24"/>
        <v>#DIV/0!</v>
      </c>
      <c r="AQ36" s="37" t="e">
        <f t="shared" ca="1" si="24"/>
        <v>#DIV/0!</v>
      </c>
      <c r="AR36" s="37" t="e">
        <f t="shared" ca="1" si="24"/>
        <v>#DIV/0!</v>
      </c>
      <c r="AS36" s="37" t="e">
        <f t="shared" ca="1" si="24"/>
        <v>#DIV/0!</v>
      </c>
      <c r="AT36" s="37" t="e">
        <f t="shared" ca="1" si="24"/>
        <v>#DIV/0!</v>
      </c>
      <c r="AU36" s="37" t="e">
        <f t="shared" ca="1" si="24"/>
        <v>#DIV/0!</v>
      </c>
      <c r="AV36" s="37" t="e">
        <f t="shared" ca="1" si="24"/>
        <v>#DIV/0!</v>
      </c>
      <c r="AW36" s="37" t="e">
        <f t="shared" ca="1" si="24"/>
        <v>#DIV/0!</v>
      </c>
      <c r="AX36" s="37" t="e">
        <f t="shared" ca="1" si="24"/>
        <v>#DIV/0!</v>
      </c>
      <c r="AY36" s="37" t="e">
        <f t="shared" ca="1" si="24"/>
        <v>#DIV/0!</v>
      </c>
      <c r="AZ36" s="37" t="e">
        <f t="shared" ca="1" si="24"/>
        <v>#DIV/0!</v>
      </c>
      <c r="BA36" s="37" t="e">
        <f t="shared" ca="1" si="24"/>
        <v>#DIV/0!</v>
      </c>
      <c r="BB36" s="37" t="e">
        <f t="shared" ca="1" si="24"/>
        <v>#DIV/0!</v>
      </c>
      <c r="BC36" s="37" t="e">
        <f t="shared" ca="1" si="24"/>
        <v>#DIV/0!</v>
      </c>
      <c r="BD36" s="37" t="e">
        <f t="shared" ca="1" si="24"/>
        <v>#DIV/0!</v>
      </c>
      <c r="BE36" s="37" t="e">
        <f t="shared" ca="1" si="24"/>
        <v>#DIV/0!</v>
      </c>
      <c r="BF36" s="37" t="e">
        <f t="shared" ca="1" si="24"/>
        <v>#DIV/0!</v>
      </c>
      <c r="BG36" s="37" t="e">
        <f t="shared" ca="1" si="24"/>
        <v>#DIV/0!</v>
      </c>
      <c r="BH36" s="37" t="e">
        <f t="shared" ca="1" si="24"/>
        <v>#DIV/0!</v>
      </c>
      <c r="BI36" s="37" t="e">
        <f t="shared" ca="1" si="24"/>
        <v>#DIV/0!</v>
      </c>
      <c r="BJ36" s="37" t="e">
        <f t="shared" ca="1" si="24"/>
        <v>#DIV/0!</v>
      </c>
      <c r="BK36" s="37"/>
      <c r="BL36" s="37"/>
      <c r="BM36" s="37"/>
      <c r="BN36" s="37" t="e">
        <f ca="1">BN35/BN$32</f>
        <v>#DIV/0!</v>
      </c>
      <c r="BO36">
        <v>1</v>
      </c>
    </row>
    <row r="37" spans="1:67">
      <c r="A37" s="33" t="s">
        <v>46</v>
      </c>
      <c r="B37" s="35">
        <f ca="1">SUM(C37:BN37)</f>
        <v>4573070.0399999991</v>
      </c>
      <c r="C37" s="36">
        <f ca="1">SUMIF(Summary!$AO:$AO,'Mgr''s n Tenurewise'!C4,Summary!$R:$R)</f>
        <v>0</v>
      </c>
      <c r="D37" s="36">
        <f ca="1">SUMIF(Summary!$AO:$AO,'Mgr''s n Tenurewise'!D4,Summary!$R:$R)</f>
        <v>98628.45</v>
      </c>
      <c r="E37" s="36">
        <f ca="1">SUMIF(Summary!$AO:$AO,'Mgr''s n Tenurewise'!E4,Summary!$R:$R)</f>
        <v>101988</v>
      </c>
      <c r="F37" s="36">
        <f ca="1">SUMIF(Summary!$AO:$AO,'Mgr''s n Tenurewise'!F4,Summary!$R:$R)</f>
        <v>204000</v>
      </c>
      <c r="G37" s="36">
        <f ca="1">SUMIF(Summary!$AO:$AO,'Mgr''s n Tenurewise'!G4,Summary!$R:$R)</f>
        <v>425158.67</v>
      </c>
      <c r="H37" s="36">
        <f ca="1">SUMIF(Summary!$AO:$AO,'Mgr''s n Tenurewise'!H4,Summary!$R:$R)</f>
        <v>12000</v>
      </c>
      <c r="I37" s="36">
        <f ca="1">SUMIF(Summary!$AO:$AO,'Mgr''s n Tenurewise'!I4,Summary!$R:$R)</f>
        <v>259104.59</v>
      </c>
      <c r="J37" s="36">
        <f ca="1">SUMIF(Summary!$AO:$AO,'Mgr''s n Tenurewise'!J4,Summary!$R:$R)</f>
        <v>233902</v>
      </c>
      <c r="K37" s="36">
        <f ca="1">SUMIF(Summary!$AO:$AO,'Mgr''s n Tenurewise'!K4,Summary!$R:$R)</f>
        <v>221988</v>
      </c>
      <c r="L37" s="36">
        <f ca="1">SUMIF(Summary!$AO:$AO,'Mgr''s n Tenurewise'!L4,Summary!$R:$R)</f>
        <v>250999.97</v>
      </c>
      <c r="M37" s="36">
        <f ca="1">SUMIF(Summary!$AO:$AO,'Mgr''s n Tenurewise'!M4,Summary!$R:$R)</f>
        <v>0</v>
      </c>
      <c r="N37" s="36">
        <f ca="1">SUMIF(Summary!$AO:$AO,'Mgr''s n Tenurewise'!N4,Summary!$R:$R)</f>
        <v>62988</v>
      </c>
      <c r="O37" s="36">
        <f ca="1">SUMIF(Summary!$AO:$AO,'Mgr''s n Tenurewise'!O4,Summary!$R:$R)</f>
        <v>142800</v>
      </c>
      <c r="P37" s="36">
        <f ca="1">SUMIF(Summary!$AO:$AO,'Mgr''s n Tenurewise'!P4,Summary!$R:$R)</f>
        <v>307686</v>
      </c>
      <c r="Q37" s="36">
        <f ca="1">SUMIF(Summary!$AO:$AO,'Mgr''s n Tenurewise'!Q4,Summary!$R:$R)</f>
        <v>0</v>
      </c>
      <c r="R37" s="36">
        <f ca="1">SUMIF(Summary!$AO:$AO,'Mgr''s n Tenurewise'!R4,Summary!$R:$R)</f>
        <v>0</v>
      </c>
      <c r="S37" s="36">
        <f ca="1">SUMIF(Summary!$AO:$AO,'Mgr''s n Tenurewise'!S4,Summary!$R:$R)</f>
        <v>82520</v>
      </c>
      <c r="T37" s="36">
        <f ca="1">SUMIF(Summary!$AO:$AO,'Mgr''s n Tenurewise'!T4,Summary!$R:$R)</f>
        <v>59996</v>
      </c>
      <c r="U37" s="36">
        <f ca="1">SUMIF(Summary!$AO:$AO,'Mgr''s n Tenurewise'!U4,Summary!$R:$R)</f>
        <v>144000</v>
      </c>
      <c r="V37" s="36">
        <f ca="1">SUMIF(Summary!$AO:$AO,'Mgr''s n Tenurewise'!V4,Summary!$R:$R)</f>
        <v>505743</v>
      </c>
      <c r="W37" s="36">
        <f ca="1">SUMIF(Summary!$AO:$AO,'Mgr''s n Tenurewise'!W4,Summary!$R:$R)</f>
        <v>12000</v>
      </c>
      <c r="X37" s="36">
        <f ca="1">SUMIF(Summary!$AO:$AO,'Mgr''s n Tenurewise'!X4,Summary!$R:$R)</f>
        <v>0</v>
      </c>
      <c r="Y37" s="36">
        <f ca="1">SUMIF(Summary!$AO:$AO,'Mgr''s n Tenurewise'!Y4,Summary!$R:$R)</f>
        <v>91908</v>
      </c>
      <c r="Z37" s="36">
        <f ca="1">SUMIF(Summary!$AO:$AO,'Mgr''s n Tenurewise'!Z4,Summary!$R:$R)</f>
        <v>42000</v>
      </c>
      <c r="AA37" s="36">
        <f ca="1">SUMIF(Summary!$AO:$AO,'Mgr''s n Tenurewise'!AA4,Summary!$R:$R)</f>
        <v>581379.9</v>
      </c>
      <c r="AB37" s="36">
        <f ca="1">SUMIF(Summary!$AO:$AO,'Mgr''s n Tenurewise'!AB4,Summary!$R:$R)</f>
        <v>0</v>
      </c>
      <c r="AC37" s="36">
        <f ca="1">SUMIF(Summary!$AO:$AO,'Mgr''s n Tenurewise'!AC4,Summary!$R:$R)</f>
        <v>0</v>
      </c>
      <c r="AD37" s="36">
        <f ca="1">SUMIF(Summary!$AO:$AO,'Mgr''s n Tenurewise'!AD4,Summary!$R:$R)</f>
        <v>263880</v>
      </c>
      <c r="AE37" s="36">
        <f ca="1">SUMIF(Summary!$AO:$AO,'Mgr''s n Tenurewise'!AE4,Summary!$R:$R)</f>
        <v>65355</v>
      </c>
      <c r="AF37" s="36">
        <f ca="1">SUMIF(Summary!$AO:$AO,'Mgr''s n Tenurewise'!AF4,Summary!$R:$R)</f>
        <v>403044.45999999996</v>
      </c>
      <c r="AG37" s="36">
        <f ca="1">SUMIF(Summary!$AO:$AO,'Mgr''s n Tenurewise'!AG4,Summary!$R:$R)</f>
        <v>0</v>
      </c>
      <c r="AH37" s="36">
        <f ca="1">SUMIF(Summary!$AO:$AO,'Mgr''s n Tenurewise'!AH4,Summary!$R:$R)</f>
        <v>0</v>
      </c>
      <c r="AI37" s="36">
        <f ca="1">SUMIF(Summary!$AO:$AO,'Mgr''s n Tenurewise'!AI4,Summary!$R:$R)</f>
        <v>0</v>
      </c>
      <c r="AJ37" s="36">
        <f ca="1">SUMIF(Summary!$AO:$AO,'Mgr''s n Tenurewise'!AJ4,Summary!$R:$R)</f>
        <v>0</v>
      </c>
      <c r="AK37" s="36">
        <f ca="1">SUMIF(Summary!$AO:$AO,'Mgr''s n Tenurewise'!AK4,Summary!$R:$R)</f>
        <v>0</v>
      </c>
      <c r="AL37" s="36">
        <f ca="1">SUMIF(Summary!$AO:$AO,'Mgr''s n Tenurewise'!AL4,Summary!$R:$R)</f>
        <v>0</v>
      </c>
      <c r="AM37" s="36">
        <f ca="1">SUMIF(Summary!$AO:$AO,'Mgr''s n Tenurewise'!AM4,Summary!$R:$R)</f>
        <v>0</v>
      </c>
      <c r="AN37" s="36">
        <f ca="1">SUMIF(Summary!$AO:$AO,'Mgr''s n Tenurewise'!AN4,Summary!$R:$R)</f>
        <v>0</v>
      </c>
      <c r="AO37" s="36">
        <f ca="1">SUMIF(Summary!$AO:$AO,'Mgr''s n Tenurewise'!AO4,Summary!$R:$R)</f>
        <v>0</v>
      </c>
      <c r="AP37" s="36">
        <f ca="1">SUMIF(Summary!$AO:$AO,'Mgr''s n Tenurewise'!AP4,Summary!$R:$R)</f>
        <v>0</v>
      </c>
      <c r="AQ37" s="36">
        <f ca="1">SUMIF(Summary!$AO:$AO,'Mgr''s n Tenurewise'!AQ4,Summary!$R:$R)</f>
        <v>0</v>
      </c>
      <c r="AR37" s="36">
        <f ca="1">SUMIF(Summary!$AO:$AO,'Mgr''s n Tenurewise'!AR4,Summary!$R:$R)</f>
        <v>0</v>
      </c>
      <c r="AS37" s="36">
        <f ca="1">SUMIF(Summary!$AO:$AO,'Mgr''s n Tenurewise'!AS4,Summary!$R:$R)</f>
        <v>0</v>
      </c>
      <c r="AT37" s="36">
        <f ca="1">SUMIF(Summary!$AO:$AO,'Mgr''s n Tenurewise'!AT4,Summary!$R:$R)</f>
        <v>0</v>
      </c>
      <c r="AU37" s="36">
        <f ca="1">SUMIF(Summary!$AO:$AO,'Mgr''s n Tenurewise'!AU4,Summary!$R:$R)</f>
        <v>0</v>
      </c>
      <c r="AV37" s="36">
        <f ca="1">SUMIF(Summary!$AO:$AO,'Mgr''s n Tenurewise'!AV4,Summary!$R:$R)</f>
        <v>0</v>
      </c>
      <c r="AW37" s="36">
        <f ca="1">SUMIF(Summary!$AO:$AO,'Mgr''s n Tenurewise'!AW4,Summary!$R:$R)</f>
        <v>0</v>
      </c>
      <c r="AX37" s="36">
        <f ca="1">SUMIF(Summary!$AO:$AO,'Mgr''s n Tenurewise'!AX4,Summary!$R:$R)</f>
        <v>0</v>
      </c>
      <c r="AY37" s="36">
        <f ca="1">SUMIF(Summary!$AO:$AO,'Mgr''s n Tenurewise'!AY4,Summary!$R:$R)</f>
        <v>0</v>
      </c>
      <c r="AZ37" s="36">
        <f ca="1">SUMIF(Summary!$AO:$AO,'Mgr''s n Tenurewise'!AZ4,Summary!$R:$R)</f>
        <v>0</v>
      </c>
      <c r="BA37" s="36">
        <f ca="1">SUMIF(Summary!$AO:$AO,'Mgr''s n Tenurewise'!BA4,Summary!$R:$R)</f>
        <v>0</v>
      </c>
      <c r="BB37" s="36">
        <f ca="1">SUMIF(Summary!$AO:$AO,'Mgr''s n Tenurewise'!BB4,Summary!$R:$R)</f>
        <v>0</v>
      </c>
      <c r="BC37" s="36">
        <f ca="1">SUMIF(Summary!$AO:$AO,'Mgr''s n Tenurewise'!BC4,Summary!$R:$R)</f>
        <v>0</v>
      </c>
      <c r="BD37" s="36">
        <f ca="1">SUMIF(Summary!$AO:$AO,'Mgr''s n Tenurewise'!BD4,Summary!$R:$R)</f>
        <v>0</v>
      </c>
      <c r="BE37" s="36">
        <f ca="1">SUMIF(Summary!$AO:$AO,'Mgr''s n Tenurewise'!BE4,Summary!$R:$R)</f>
        <v>0</v>
      </c>
      <c r="BF37" s="36">
        <f ca="1">SUMIF(Summary!$AO:$AO,'Mgr''s n Tenurewise'!BF4,Summary!$R:$R)</f>
        <v>0</v>
      </c>
      <c r="BG37" s="36">
        <f ca="1">SUMIF(Summary!$AO:$AO,'Mgr''s n Tenurewise'!BG4,Summary!$R:$R)</f>
        <v>0</v>
      </c>
      <c r="BH37" s="36">
        <f ca="1">SUMIF(Summary!$AO:$AO,'Mgr''s n Tenurewise'!BH4,Summary!$R:$R)</f>
        <v>0</v>
      </c>
      <c r="BI37" s="36">
        <f ca="1">SUMIF(Summary!$AO:$AO,'Mgr''s n Tenurewise'!BI4,Summary!$R:$R)</f>
        <v>0</v>
      </c>
      <c r="BJ37" s="36">
        <f ca="1">SUMIF(Summary!$AO:$AO,'Mgr''s n Tenurewise'!BJ4,Summary!$R:$R)</f>
        <v>0</v>
      </c>
      <c r="BK37" s="36"/>
      <c r="BL37" s="36"/>
      <c r="BM37" s="36"/>
      <c r="BN37" s="36">
        <f ca="1">SUMIF(Summary!$AO:$AO,'Mgr''s n Tenurewise'!BN4,Summary!$R:$R)</f>
        <v>0</v>
      </c>
      <c r="BO37">
        <v>1</v>
      </c>
    </row>
    <row r="38" spans="1:67" ht="15.75">
      <c r="A38" s="34" t="s">
        <v>33</v>
      </c>
      <c r="B38" s="37">
        <f ca="1">B37/B$32</f>
        <v>0.29192134397716341</v>
      </c>
      <c r="C38" s="37" t="e">
        <f ca="1">C37/C$32</f>
        <v>#DIV/0!</v>
      </c>
      <c r="D38" s="37">
        <f t="shared" ref="D38:BJ38" ca="1" si="25">D37/D$32</f>
        <v>0.25626535508431514</v>
      </c>
      <c r="E38" s="37">
        <f t="shared" ca="1" si="25"/>
        <v>0.52112596892293073</v>
      </c>
      <c r="F38" s="37">
        <f t="shared" ca="1" si="25"/>
        <v>0.99318403115871468</v>
      </c>
      <c r="G38" s="37">
        <f t="shared" ca="1" si="25"/>
        <v>0.2335792673523496</v>
      </c>
      <c r="H38" s="37">
        <f t="shared" ca="1" si="25"/>
        <v>1</v>
      </c>
      <c r="I38" s="37">
        <f t="shared" ca="1" si="25"/>
        <v>0.56910217803691521</v>
      </c>
      <c r="J38" s="37">
        <f t="shared" ca="1" si="25"/>
        <v>0.89479805051223782</v>
      </c>
      <c r="K38" s="37">
        <f t="shared" ca="1" si="25"/>
        <v>0.34601390617774669</v>
      </c>
      <c r="L38" s="37">
        <f t="shared" ca="1" si="25"/>
        <v>0.59023516241509966</v>
      </c>
      <c r="M38" s="37" t="e">
        <f t="shared" ca="1" si="25"/>
        <v>#DIV/0!</v>
      </c>
      <c r="N38" s="37">
        <f t="shared" ca="1" si="25"/>
        <v>0.72409987584494417</v>
      </c>
      <c r="O38" s="37">
        <f t="shared" ca="1" si="25"/>
        <v>0.68797063116969459</v>
      </c>
      <c r="P38" s="37">
        <f t="shared" ca="1" si="25"/>
        <v>0.81272418948402736</v>
      </c>
      <c r="Q38" s="37" t="e">
        <f t="shared" ca="1" si="25"/>
        <v>#DIV/0!</v>
      </c>
      <c r="R38" s="37" t="e">
        <f t="shared" ca="1" si="25"/>
        <v>#DIV/0!</v>
      </c>
      <c r="S38" s="37">
        <f t="shared" ca="1" si="25"/>
        <v>0.55337982832618027</v>
      </c>
      <c r="T38" s="37">
        <f t="shared" ca="1" si="25"/>
        <v>0.36314773229385455</v>
      </c>
      <c r="U38" s="37">
        <f t="shared" ca="1" si="25"/>
        <v>0.72837632776934746</v>
      </c>
      <c r="V38" s="37">
        <f t="shared" ca="1" si="25"/>
        <v>0.20018903410527755</v>
      </c>
      <c r="W38" s="37">
        <f t="shared" ca="1" si="25"/>
        <v>1</v>
      </c>
      <c r="X38" s="37" t="e">
        <f t="shared" ca="1" si="25"/>
        <v>#DIV/0!</v>
      </c>
      <c r="Y38" s="37">
        <f t="shared" ca="1" si="25"/>
        <v>1</v>
      </c>
      <c r="Z38" s="37">
        <f t="shared" ca="1" si="25"/>
        <v>0.875</v>
      </c>
      <c r="AA38" s="37">
        <f t="shared" ca="1" si="25"/>
        <v>0.14987653049265193</v>
      </c>
      <c r="AB38" s="37" t="e">
        <f t="shared" ca="1" si="25"/>
        <v>#DIV/0!</v>
      </c>
      <c r="AC38" s="37">
        <f t="shared" ca="1" si="25"/>
        <v>0</v>
      </c>
      <c r="AD38" s="37">
        <f t="shared" ca="1" si="25"/>
        <v>0.58186636879201137</v>
      </c>
      <c r="AE38" s="37">
        <f t="shared" ca="1" si="25"/>
        <v>0.13204168262258725</v>
      </c>
      <c r="AF38" s="37">
        <f t="shared" ca="1" si="25"/>
        <v>0.16429774099791314</v>
      </c>
      <c r="AG38" s="37" t="e">
        <f t="shared" ca="1" si="25"/>
        <v>#DIV/0!</v>
      </c>
      <c r="AH38" s="37" t="e">
        <f t="shared" ca="1" si="25"/>
        <v>#DIV/0!</v>
      </c>
      <c r="AI38" s="37" t="e">
        <f t="shared" ca="1" si="25"/>
        <v>#DIV/0!</v>
      </c>
      <c r="AJ38" s="37" t="e">
        <f t="shared" ca="1" si="25"/>
        <v>#DIV/0!</v>
      </c>
      <c r="AK38" s="37" t="e">
        <f t="shared" ca="1" si="25"/>
        <v>#DIV/0!</v>
      </c>
      <c r="AL38" s="37" t="e">
        <f t="shared" ca="1" si="25"/>
        <v>#DIV/0!</v>
      </c>
      <c r="AM38" s="37" t="e">
        <f t="shared" ca="1" si="25"/>
        <v>#DIV/0!</v>
      </c>
      <c r="AN38" s="37" t="e">
        <f t="shared" ca="1" si="25"/>
        <v>#DIV/0!</v>
      </c>
      <c r="AO38" s="37" t="e">
        <f t="shared" ca="1" si="25"/>
        <v>#DIV/0!</v>
      </c>
      <c r="AP38" s="37" t="e">
        <f t="shared" ca="1" si="25"/>
        <v>#DIV/0!</v>
      </c>
      <c r="AQ38" s="37" t="e">
        <f t="shared" ca="1" si="25"/>
        <v>#DIV/0!</v>
      </c>
      <c r="AR38" s="37" t="e">
        <f t="shared" ca="1" si="25"/>
        <v>#DIV/0!</v>
      </c>
      <c r="AS38" s="37" t="e">
        <f t="shared" ca="1" si="25"/>
        <v>#DIV/0!</v>
      </c>
      <c r="AT38" s="37" t="e">
        <f t="shared" ca="1" si="25"/>
        <v>#DIV/0!</v>
      </c>
      <c r="AU38" s="37" t="e">
        <f t="shared" ca="1" si="25"/>
        <v>#DIV/0!</v>
      </c>
      <c r="AV38" s="37" t="e">
        <f t="shared" ca="1" si="25"/>
        <v>#DIV/0!</v>
      </c>
      <c r="AW38" s="37" t="e">
        <f t="shared" ca="1" si="25"/>
        <v>#DIV/0!</v>
      </c>
      <c r="AX38" s="37" t="e">
        <f t="shared" ca="1" si="25"/>
        <v>#DIV/0!</v>
      </c>
      <c r="AY38" s="37" t="e">
        <f t="shared" ca="1" si="25"/>
        <v>#DIV/0!</v>
      </c>
      <c r="AZ38" s="37" t="e">
        <f t="shared" ca="1" si="25"/>
        <v>#DIV/0!</v>
      </c>
      <c r="BA38" s="37" t="e">
        <f t="shared" ca="1" si="25"/>
        <v>#DIV/0!</v>
      </c>
      <c r="BB38" s="37" t="e">
        <f t="shared" ca="1" si="25"/>
        <v>#DIV/0!</v>
      </c>
      <c r="BC38" s="37" t="e">
        <f t="shared" ca="1" si="25"/>
        <v>#DIV/0!</v>
      </c>
      <c r="BD38" s="37" t="e">
        <f t="shared" ca="1" si="25"/>
        <v>#DIV/0!</v>
      </c>
      <c r="BE38" s="37" t="e">
        <f t="shared" ca="1" si="25"/>
        <v>#DIV/0!</v>
      </c>
      <c r="BF38" s="37" t="e">
        <f t="shared" ca="1" si="25"/>
        <v>#DIV/0!</v>
      </c>
      <c r="BG38" s="37" t="e">
        <f t="shared" ca="1" si="25"/>
        <v>#DIV/0!</v>
      </c>
      <c r="BH38" s="37" t="e">
        <f t="shared" ca="1" si="25"/>
        <v>#DIV/0!</v>
      </c>
      <c r="BI38" s="37" t="e">
        <f t="shared" ca="1" si="25"/>
        <v>#DIV/0!</v>
      </c>
      <c r="BJ38" s="37" t="e">
        <f t="shared" ca="1" si="25"/>
        <v>#DIV/0!</v>
      </c>
      <c r="BK38" s="37"/>
      <c r="BL38" s="37"/>
      <c r="BM38" s="37"/>
      <c r="BN38" s="37" t="e">
        <f ca="1">BN37/BN$32</f>
        <v>#DIV/0!</v>
      </c>
      <c r="BO38">
        <v>1</v>
      </c>
    </row>
    <row r="39" spans="1:67">
      <c r="A39" s="33" t="s">
        <v>95</v>
      </c>
      <c r="B39" s="35">
        <f ca="1">SUM(C39:BN39)</f>
        <v>1154976</v>
      </c>
      <c r="C39" s="36">
        <f ca="1">SUMIF(Summary!$AO:$AO,'Mgr''s n Tenurewise'!C4,Summary!$U:$U)</f>
        <v>0</v>
      </c>
      <c r="D39" s="36">
        <f ca="1">SUMIF(Summary!$AO:$AO,'Mgr''s n Tenurewise'!D4,Summary!$U:$U)</f>
        <v>0</v>
      </c>
      <c r="E39" s="36">
        <f ca="1">SUMIF(Summary!$AO:$AO,'Mgr''s n Tenurewise'!E4,Summary!$U:$U)</f>
        <v>0</v>
      </c>
      <c r="F39" s="36">
        <f ca="1">SUMIF(Summary!$AO:$AO,'Mgr''s n Tenurewise'!F4,Summary!$U:$U)</f>
        <v>0</v>
      </c>
      <c r="G39" s="36">
        <f ca="1">SUMIF(Summary!$AO:$AO,'Mgr''s n Tenurewise'!G4,Summary!$U:$U)</f>
        <v>360000</v>
      </c>
      <c r="H39" s="36">
        <f ca="1">SUMIF(Summary!$AO:$AO,'Mgr''s n Tenurewise'!H4,Summary!$U:$U)</f>
        <v>0</v>
      </c>
      <c r="I39" s="36">
        <f ca="1">SUMIF(Summary!$AO:$AO,'Mgr''s n Tenurewise'!I4,Summary!$U:$U)</f>
        <v>0</v>
      </c>
      <c r="J39" s="36">
        <f ca="1">SUMIF(Summary!$AO:$AO,'Mgr''s n Tenurewise'!J4,Summary!$U:$U)</f>
        <v>0</v>
      </c>
      <c r="K39" s="36">
        <f ca="1">SUMIF(Summary!$AO:$AO,'Mgr''s n Tenurewise'!K4,Summary!$U:$U)</f>
        <v>120000</v>
      </c>
      <c r="L39" s="36">
        <f ca="1">SUMIF(Summary!$AO:$AO,'Mgr''s n Tenurewise'!L4,Summary!$U:$U)</f>
        <v>48000</v>
      </c>
      <c r="M39" s="36">
        <f ca="1">SUMIF(Summary!$AO:$AO,'Mgr''s n Tenurewise'!M4,Summary!$U:$U)</f>
        <v>0</v>
      </c>
      <c r="N39" s="36">
        <f ca="1">SUMIF(Summary!$AO:$AO,'Mgr''s n Tenurewise'!N4,Summary!$U:$U)</f>
        <v>0</v>
      </c>
      <c r="O39" s="36">
        <f ca="1">SUMIF(Summary!$AO:$AO,'Mgr''s n Tenurewise'!O4,Summary!$U:$U)</f>
        <v>47976</v>
      </c>
      <c r="P39" s="36">
        <f ca="1">SUMIF(Summary!$AO:$AO,'Mgr''s n Tenurewise'!P4,Summary!$U:$U)</f>
        <v>0</v>
      </c>
      <c r="Q39" s="36">
        <f ca="1">SUMIF(Summary!$AO:$AO,'Mgr''s n Tenurewise'!Q4,Summary!$U:$U)</f>
        <v>0</v>
      </c>
      <c r="R39" s="36">
        <f ca="1">SUMIF(Summary!$AO:$AO,'Mgr''s n Tenurewise'!R4,Summary!$U:$U)</f>
        <v>0</v>
      </c>
      <c r="S39" s="36">
        <f ca="1">SUMIF(Summary!$AO:$AO,'Mgr''s n Tenurewise'!S4,Summary!$U:$U)</f>
        <v>0</v>
      </c>
      <c r="T39" s="36">
        <f ca="1">SUMIF(Summary!$AO:$AO,'Mgr''s n Tenurewise'!T4,Summary!$U:$U)</f>
        <v>0</v>
      </c>
      <c r="U39" s="36">
        <f ca="1">SUMIF(Summary!$AO:$AO,'Mgr''s n Tenurewise'!U4,Summary!$U:$U)</f>
        <v>0</v>
      </c>
      <c r="V39" s="36">
        <f ca="1">SUMIF(Summary!$AO:$AO,'Mgr''s n Tenurewise'!V4,Summary!$U:$U)</f>
        <v>144000</v>
      </c>
      <c r="W39" s="36">
        <f ca="1">SUMIF(Summary!$AO:$AO,'Mgr''s n Tenurewise'!W4,Summary!$U:$U)</f>
        <v>0</v>
      </c>
      <c r="X39" s="36">
        <f ca="1">SUMIF(Summary!$AO:$AO,'Mgr''s n Tenurewise'!X4,Summary!$U:$U)</f>
        <v>0</v>
      </c>
      <c r="Y39" s="36">
        <f ca="1">SUMIF(Summary!$AO:$AO,'Mgr''s n Tenurewise'!Y4,Summary!$U:$U)</f>
        <v>0</v>
      </c>
      <c r="Z39" s="36">
        <f ca="1">SUMIF(Summary!$AO:$AO,'Mgr''s n Tenurewise'!Z4,Summary!$U:$U)</f>
        <v>0</v>
      </c>
      <c r="AA39" s="36">
        <f ca="1">SUMIF(Summary!$AO:$AO,'Mgr''s n Tenurewise'!AA4,Summary!$U:$U)</f>
        <v>192000</v>
      </c>
      <c r="AB39" s="36">
        <f ca="1">SUMIF(Summary!$AO:$AO,'Mgr''s n Tenurewise'!AB4,Summary!$U:$U)</f>
        <v>0</v>
      </c>
      <c r="AC39" s="36">
        <f ca="1">SUMIF(Summary!$AO:$AO,'Mgr''s n Tenurewise'!AC4,Summary!$U:$U)</f>
        <v>0</v>
      </c>
      <c r="AD39" s="36">
        <f ca="1">SUMIF(Summary!$AO:$AO,'Mgr''s n Tenurewise'!AD4,Summary!$U:$U)</f>
        <v>0</v>
      </c>
      <c r="AE39" s="36">
        <f ca="1">SUMIF(Summary!$AO:$AO,'Mgr''s n Tenurewise'!AE4,Summary!$U:$U)</f>
        <v>0</v>
      </c>
      <c r="AF39" s="36">
        <f ca="1">SUMIF(Summary!$AO:$AO,'Mgr''s n Tenurewise'!AF4,Summary!$U:$U)</f>
        <v>243000</v>
      </c>
      <c r="AG39" s="36">
        <f ca="1">SUMIF(Summary!$AO:$AO,'Mgr''s n Tenurewise'!AG4,Summary!$U:$U)</f>
        <v>0</v>
      </c>
      <c r="AH39" s="36">
        <f ca="1">SUMIF(Summary!$AO:$AO,'Mgr''s n Tenurewise'!AH4,Summary!$U:$U)</f>
        <v>0</v>
      </c>
      <c r="AI39" s="36">
        <f ca="1">SUMIF(Summary!$AO:$AO,'Mgr''s n Tenurewise'!AI4,Summary!$U:$U)</f>
        <v>0</v>
      </c>
      <c r="AJ39" s="36">
        <f ca="1">SUMIF(Summary!$AO:$AO,'Mgr''s n Tenurewise'!AJ4,Summary!$U:$U)</f>
        <v>0</v>
      </c>
      <c r="AK39" s="36">
        <f ca="1">SUMIF(Summary!$AO:$AO,'Mgr''s n Tenurewise'!AK4,Summary!$U:$U)</f>
        <v>0</v>
      </c>
      <c r="AL39" s="36">
        <f ca="1">SUMIF(Summary!$AO:$AO,'Mgr''s n Tenurewise'!AL4,Summary!$U:$U)</f>
        <v>0</v>
      </c>
      <c r="AM39" s="36">
        <f ca="1">SUMIF(Summary!$AO:$AO,'Mgr''s n Tenurewise'!AM4,Summary!$U:$U)</f>
        <v>0</v>
      </c>
      <c r="AN39" s="36">
        <f ca="1">SUMIF(Summary!$AO:$AO,'Mgr''s n Tenurewise'!AN4,Summary!$U:$U)</f>
        <v>0</v>
      </c>
      <c r="AO39" s="36">
        <f ca="1">SUMIF(Summary!$AO:$AO,'Mgr''s n Tenurewise'!AO4,Summary!$U:$U)</f>
        <v>0</v>
      </c>
      <c r="AP39" s="36">
        <f ca="1">SUMIF(Summary!$AO:$AO,'Mgr''s n Tenurewise'!AP4,Summary!$U:$U)</f>
        <v>0</v>
      </c>
      <c r="AQ39" s="36">
        <f ca="1">SUMIF(Summary!$AO:$AO,'Mgr''s n Tenurewise'!AQ4,Summary!$U:$U)</f>
        <v>0</v>
      </c>
      <c r="AR39" s="36">
        <f ca="1">SUMIF(Summary!$AO:$AO,'Mgr''s n Tenurewise'!AR4,Summary!$U:$U)</f>
        <v>0</v>
      </c>
      <c r="AS39" s="36">
        <f ca="1">SUMIF(Summary!$AO:$AO,'Mgr''s n Tenurewise'!AS4,Summary!$U:$U)</f>
        <v>0</v>
      </c>
      <c r="AT39" s="36">
        <f ca="1">SUMIF(Summary!$AO:$AO,'Mgr''s n Tenurewise'!AT4,Summary!$U:$U)</f>
        <v>0</v>
      </c>
      <c r="AU39" s="36">
        <f ca="1">SUMIF(Summary!$AO:$AO,'Mgr''s n Tenurewise'!AU4,Summary!$U:$U)</f>
        <v>0</v>
      </c>
      <c r="AV39" s="36">
        <f ca="1">SUMIF(Summary!$AO:$AO,'Mgr''s n Tenurewise'!AV4,Summary!$U:$U)</f>
        <v>0</v>
      </c>
      <c r="AW39" s="36">
        <f ca="1">SUMIF(Summary!$AO:$AO,'Mgr''s n Tenurewise'!AW4,Summary!$U:$U)</f>
        <v>0</v>
      </c>
      <c r="AX39" s="36">
        <f ca="1">SUMIF(Summary!$AO:$AO,'Mgr''s n Tenurewise'!AX4,Summary!$U:$U)</f>
        <v>0</v>
      </c>
      <c r="AY39" s="36">
        <f ca="1">SUMIF(Summary!$AO:$AO,'Mgr''s n Tenurewise'!AY4,Summary!$U:$U)</f>
        <v>0</v>
      </c>
      <c r="AZ39" s="36">
        <f ca="1">SUMIF(Summary!$AO:$AO,'Mgr''s n Tenurewise'!AZ4,Summary!$U:$U)</f>
        <v>0</v>
      </c>
      <c r="BA39" s="36">
        <f ca="1">SUMIF(Summary!$AO:$AO,'Mgr''s n Tenurewise'!BA4,Summary!$U:$U)</f>
        <v>0</v>
      </c>
      <c r="BB39" s="36">
        <f ca="1">SUMIF(Summary!$AO:$AO,'Mgr''s n Tenurewise'!BB4,Summary!$U:$U)</f>
        <v>0</v>
      </c>
      <c r="BC39" s="36">
        <f ca="1">SUMIF(Summary!$AO:$AO,'Mgr''s n Tenurewise'!BC4,Summary!$U:$U)</f>
        <v>0</v>
      </c>
      <c r="BD39" s="36">
        <f ca="1">SUMIF(Summary!$AO:$AO,'Mgr''s n Tenurewise'!BD4,Summary!$U:$U)</f>
        <v>0</v>
      </c>
      <c r="BE39" s="36">
        <f ca="1">SUMIF(Summary!$AO:$AO,'Mgr''s n Tenurewise'!BE4,Summary!$U:$U)</f>
        <v>0</v>
      </c>
      <c r="BF39" s="36">
        <f ca="1">SUMIF(Summary!$AO:$AO,'Mgr''s n Tenurewise'!BF4,Summary!$U:$U)</f>
        <v>0</v>
      </c>
      <c r="BG39" s="36">
        <f ca="1">SUMIF(Summary!$AO:$AO,'Mgr''s n Tenurewise'!BG4,Summary!$U:$U)</f>
        <v>0</v>
      </c>
      <c r="BH39" s="36">
        <f ca="1">SUMIF(Summary!$AO:$AO,'Mgr''s n Tenurewise'!BH4,Summary!$U:$U)</f>
        <v>0</v>
      </c>
      <c r="BI39" s="36">
        <f ca="1">SUMIF(Summary!$AO:$AO,'Mgr''s n Tenurewise'!BI4,Summary!$U:$U)</f>
        <v>0</v>
      </c>
      <c r="BJ39" s="36">
        <f ca="1">SUMIF(Summary!$AO:$AO,'Mgr''s n Tenurewise'!BJ4,Summary!$U:$U)</f>
        <v>0</v>
      </c>
      <c r="BK39" s="36"/>
      <c r="BL39" s="36"/>
      <c r="BM39" s="36"/>
      <c r="BN39" s="36">
        <f ca="1">SUMIF(Summary!$AO:$AO,'Mgr''s n Tenurewise'!BN6,Summary!$R:$R)</f>
        <v>0</v>
      </c>
      <c r="BO39">
        <v>1</v>
      </c>
    </row>
    <row r="40" spans="1:67" ht="15.75">
      <c r="A40" s="34" t="s">
        <v>33</v>
      </c>
      <c r="B40" s="37">
        <f ca="1">B39/B$32</f>
        <v>7.3727745963271613E-2</v>
      </c>
      <c r="C40" s="37" t="e">
        <f ca="1">C39/C$32</f>
        <v>#DIV/0!</v>
      </c>
      <c r="D40" s="37">
        <f t="shared" ref="D40:BJ40" ca="1" si="26">D39/D$32</f>
        <v>0</v>
      </c>
      <c r="E40" s="37">
        <f t="shared" ca="1" si="26"/>
        <v>0</v>
      </c>
      <c r="F40" s="37">
        <f t="shared" ca="1" si="26"/>
        <v>0</v>
      </c>
      <c r="G40" s="37">
        <f t="shared" ca="1" si="26"/>
        <v>0.19778153941173507</v>
      </c>
      <c r="H40" s="37">
        <f t="shared" ca="1" si="26"/>
        <v>0</v>
      </c>
      <c r="I40" s="37">
        <f t="shared" ca="1" si="26"/>
        <v>0</v>
      </c>
      <c r="J40" s="37">
        <f t="shared" ca="1" si="26"/>
        <v>0</v>
      </c>
      <c r="K40" s="37">
        <f t="shared" ca="1" si="26"/>
        <v>0.18704465440172263</v>
      </c>
      <c r="L40" s="37">
        <f t="shared" ca="1" si="26"/>
        <v>0.11287367004834614</v>
      </c>
      <c r="M40" s="37" t="e">
        <f t="shared" ca="1" si="26"/>
        <v>#DIV/0!</v>
      </c>
      <c r="N40" s="37">
        <f t="shared" ca="1" si="26"/>
        <v>0</v>
      </c>
      <c r="O40" s="37">
        <f t="shared" ca="1" si="26"/>
        <v>0.23113500700978479</v>
      </c>
      <c r="P40" s="37">
        <f t="shared" ca="1" si="26"/>
        <v>0</v>
      </c>
      <c r="Q40" s="37" t="e">
        <f t="shared" ca="1" si="26"/>
        <v>#DIV/0!</v>
      </c>
      <c r="R40" s="37" t="e">
        <f t="shared" ca="1" si="26"/>
        <v>#DIV/0!</v>
      </c>
      <c r="S40" s="37">
        <f t="shared" ca="1" si="26"/>
        <v>0</v>
      </c>
      <c r="T40" s="37">
        <f t="shared" ca="1" si="26"/>
        <v>0</v>
      </c>
      <c r="U40" s="37">
        <f t="shared" ca="1" si="26"/>
        <v>0</v>
      </c>
      <c r="V40" s="37">
        <f t="shared" ca="1" si="26"/>
        <v>5.6999742776785774E-2</v>
      </c>
      <c r="W40" s="37">
        <f t="shared" ca="1" si="26"/>
        <v>0</v>
      </c>
      <c r="X40" s="37" t="e">
        <f t="shared" ca="1" si="26"/>
        <v>#DIV/0!</v>
      </c>
      <c r="Y40" s="37">
        <f t="shared" ca="1" si="26"/>
        <v>0</v>
      </c>
      <c r="Z40" s="37">
        <f t="shared" ca="1" si="26"/>
        <v>0</v>
      </c>
      <c r="AA40" s="37">
        <f t="shared" ca="1" si="26"/>
        <v>4.9496540651971573E-2</v>
      </c>
      <c r="AB40" s="37" t="e">
        <f t="shared" ca="1" si="26"/>
        <v>#DIV/0!</v>
      </c>
      <c r="AC40" s="37">
        <f t="shared" ca="1" si="26"/>
        <v>0</v>
      </c>
      <c r="AD40" s="37">
        <f t="shared" ca="1" si="26"/>
        <v>0</v>
      </c>
      <c r="AE40" s="37">
        <f t="shared" ca="1" si="26"/>
        <v>0</v>
      </c>
      <c r="AF40" s="37">
        <f t="shared" ca="1" si="26"/>
        <v>9.9056940424123177E-2</v>
      </c>
      <c r="AG40" s="37" t="e">
        <f t="shared" ca="1" si="26"/>
        <v>#DIV/0!</v>
      </c>
      <c r="AH40" s="37" t="e">
        <f t="shared" ca="1" si="26"/>
        <v>#DIV/0!</v>
      </c>
      <c r="AI40" s="37" t="e">
        <f t="shared" ca="1" si="26"/>
        <v>#DIV/0!</v>
      </c>
      <c r="AJ40" s="37" t="e">
        <f t="shared" ca="1" si="26"/>
        <v>#DIV/0!</v>
      </c>
      <c r="AK40" s="37" t="e">
        <f t="shared" ca="1" si="26"/>
        <v>#DIV/0!</v>
      </c>
      <c r="AL40" s="37" t="e">
        <f t="shared" ca="1" si="26"/>
        <v>#DIV/0!</v>
      </c>
      <c r="AM40" s="37" t="e">
        <f t="shared" ca="1" si="26"/>
        <v>#DIV/0!</v>
      </c>
      <c r="AN40" s="37" t="e">
        <f t="shared" ca="1" si="26"/>
        <v>#DIV/0!</v>
      </c>
      <c r="AO40" s="37" t="e">
        <f t="shared" ca="1" si="26"/>
        <v>#DIV/0!</v>
      </c>
      <c r="AP40" s="37" t="e">
        <f t="shared" ca="1" si="26"/>
        <v>#DIV/0!</v>
      </c>
      <c r="AQ40" s="37" t="e">
        <f t="shared" ca="1" si="26"/>
        <v>#DIV/0!</v>
      </c>
      <c r="AR40" s="37" t="e">
        <f t="shared" ca="1" si="26"/>
        <v>#DIV/0!</v>
      </c>
      <c r="AS40" s="37" t="e">
        <f t="shared" ca="1" si="26"/>
        <v>#DIV/0!</v>
      </c>
      <c r="AT40" s="37" t="e">
        <f t="shared" ca="1" si="26"/>
        <v>#DIV/0!</v>
      </c>
      <c r="AU40" s="37" t="e">
        <f t="shared" ca="1" si="26"/>
        <v>#DIV/0!</v>
      </c>
      <c r="AV40" s="37" t="e">
        <f t="shared" ca="1" si="26"/>
        <v>#DIV/0!</v>
      </c>
      <c r="AW40" s="37" t="e">
        <f t="shared" ca="1" si="26"/>
        <v>#DIV/0!</v>
      </c>
      <c r="AX40" s="37" t="e">
        <f t="shared" ca="1" si="26"/>
        <v>#DIV/0!</v>
      </c>
      <c r="AY40" s="37" t="e">
        <f t="shared" ca="1" si="26"/>
        <v>#DIV/0!</v>
      </c>
      <c r="AZ40" s="37" t="e">
        <f t="shared" ca="1" si="26"/>
        <v>#DIV/0!</v>
      </c>
      <c r="BA40" s="37" t="e">
        <f t="shared" ca="1" si="26"/>
        <v>#DIV/0!</v>
      </c>
      <c r="BB40" s="37" t="e">
        <f t="shared" ca="1" si="26"/>
        <v>#DIV/0!</v>
      </c>
      <c r="BC40" s="37" t="e">
        <f t="shared" ca="1" si="26"/>
        <v>#DIV/0!</v>
      </c>
      <c r="BD40" s="37" t="e">
        <f t="shared" ca="1" si="26"/>
        <v>#DIV/0!</v>
      </c>
      <c r="BE40" s="37" t="e">
        <f t="shared" ca="1" si="26"/>
        <v>#DIV/0!</v>
      </c>
      <c r="BF40" s="37" t="e">
        <f t="shared" ca="1" si="26"/>
        <v>#DIV/0!</v>
      </c>
      <c r="BG40" s="37" t="e">
        <f t="shared" ca="1" si="26"/>
        <v>#DIV/0!</v>
      </c>
      <c r="BH40" s="37" t="e">
        <f t="shared" ca="1" si="26"/>
        <v>#DIV/0!</v>
      </c>
      <c r="BI40" s="37" t="e">
        <f t="shared" ca="1" si="26"/>
        <v>#DIV/0!</v>
      </c>
      <c r="BJ40" s="37" t="e">
        <f t="shared" ca="1" si="26"/>
        <v>#DIV/0!</v>
      </c>
      <c r="BK40" s="37"/>
      <c r="BL40" s="37"/>
      <c r="BM40" s="37"/>
      <c r="BN40" s="37" t="e">
        <f ca="1">BN39/BN$32</f>
        <v>#DIV/0!</v>
      </c>
      <c r="BO40">
        <v>1</v>
      </c>
    </row>
    <row r="41" spans="1:67" s="129" customFormat="1">
      <c r="A41" s="141" t="s">
        <v>47</v>
      </c>
      <c r="B41" s="126">
        <f ca="1">SUM(C41:BN41)</f>
        <v>5353601.5</v>
      </c>
      <c r="C41" s="126">
        <f ca="1">SUMIF(Summary!$AO:$AO,'Mgr''s n Tenurewise'!C4,Summary!$X:$X)</f>
        <v>0</v>
      </c>
      <c r="D41" s="126">
        <f ca="1">SUMIF(Summary!$AO:$AO,'Mgr''s n Tenurewise'!D4,Summary!$X:$X)</f>
        <v>88240</v>
      </c>
      <c r="E41" s="126">
        <f ca="1">SUMIF(Summary!$AO:$AO,'Mgr''s n Tenurewise'!E4,Summary!$X:$X)</f>
        <v>93719</v>
      </c>
      <c r="F41" s="126">
        <f ca="1">SUMIF(Summary!$AO:$AO,'Mgr''s n Tenurewise'!F4,Summary!$X:$X)</f>
        <v>1400</v>
      </c>
      <c r="G41" s="126">
        <f ca="1">SUMIF(Summary!$AO:$AO,'Mgr''s n Tenurewise'!G4,Summary!$X:$X)</f>
        <v>597272</v>
      </c>
      <c r="H41" s="126">
        <f ca="1">SUMIF(Summary!$AO:$AO,'Mgr''s n Tenurewise'!H4,Summary!$X:$X)</f>
        <v>0</v>
      </c>
      <c r="I41" s="126">
        <f ca="1">SUMIF(Summary!$AO:$AO,'Mgr''s n Tenurewise'!I4,Summary!$X:$X)</f>
        <v>61554</v>
      </c>
      <c r="J41" s="126">
        <f ca="1">SUMIF(Summary!$AO:$AO,'Mgr''s n Tenurewise'!J4,Summary!$X:$X)</f>
        <v>27500</v>
      </c>
      <c r="K41" s="126">
        <f ca="1">SUMIF(Summary!$AO:$AO,'Mgr''s n Tenurewise'!K4,Summary!$X:$X)</f>
        <v>69600</v>
      </c>
      <c r="L41" s="126">
        <f ca="1">SUMIF(Summary!$AO:$AO,'Mgr''s n Tenurewise'!L4,Summary!$X:$X)</f>
        <v>14597</v>
      </c>
      <c r="M41" s="126">
        <f ca="1">SUMIF(Summary!$AO:$AO,'Mgr''s n Tenurewise'!M4,Summary!$X:$X)</f>
        <v>0</v>
      </c>
      <c r="N41" s="126">
        <f ca="1">SUMIF(Summary!$AO:$AO,'Mgr''s n Tenurewise'!N4,Summary!$X:$X)</f>
        <v>0</v>
      </c>
      <c r="O41" s="126">
        <f ca="1">SUMIF(Summary!$AO:$AO,'Mgr''s n Tenurewise'!O4,Summary!$X:$X)</f>
        <v>16791</v>
      </c>
      <c r="P41" s="126">
        <f ca="1">SUMIF(Summary!$AO:$AO,'Mgr''s n Tenurewise'!P4,Summary!$X:$X)</f>
        <v>34900</v>
      </c>
      <c r="Q41" s="126">
        <f ca="1">SUMIF(Summary!$AO:$AO,'Mgr''s n Tenurewise'!Q4,Summary!$X:$X)</f>
        <v>0</v>
      </c>
      <c r="R41" s="126">
        <f ca="1">SUMIF(Summary!$AO:$AO,'Mgr''s n Tenurewise'!R4,Summary!$X:$X)</f>
        <v>0</v>
      </c>
      <c r="S41" s="126">
        <f ca="1">SUMIF(Summary!$AO:$AO,'Mgr''s n Tenurewise'!S4,Summary!$X:$X)</f>
        <v>66600</v>
      </c>
      <c r="T41" s="126">
        <f ca="1">SUMIF(Summary!$AO:$AO,'Mgr''s n Tenurewise'!T4,Summary!$X:$X)</f>
        <v>51860</v>
      </c>
      <c r="U41" s="126">
        <f ca="1">SUMIF(Summary!$AO:$AO,'Mgr''s n Tenurewise'!U4,Summary!$X:$X)</f>
        <v>53700</v>
      </c>
      <c r="V41" s="126">
        <f ca="1">SUMIF(Summary!$AO:$AO,'Mgr''s n Tenurewise'!V4,Summary!$X:$X)</f>
        <v>1130164</v>
      </c>
      <c r="W41" s="126">
        <f ca="1">SUMIF(Summary!$AO:$AO,'Mgr''s n Tenurewise'!W4,Summary!$X:$X)</f>
        <v>0</v>
      </c>
      <c r="X41" s="126">
        <f ca="1">SUMIF(Summary!$AO:$AO,'Mgr''s n Tenurewise'!X4,Summary!$X:$X)</f>
        <v>0</v>
      </c>
      <c r="Y41" s="126">
        <f ca="1">SUMIF(Summary!$AO:$AO,'Mgr''s n Tenurewise'!Y4,Summary!$X:$X)</f>
        <v>0</v>
      </c>
      <c r="Z41" s="126">
        <f ca="1">SUMIF(Summary!$AO:$AO,'Mgr''s n Tenurewise'!Z4,Summary!$X:$X)</f>
        <v>6000</v>
      </c>
      <c r="AA41" s="126">
        <f ca="1">SUMIF(Summary!$AO:$AO,'Mgr''s n Tenurewise'!AA4,Summary!$X:$X)</f>
        <v>1899793.5</v>
      </c>
      <c r="AB41" s="126">
        <f ca="1">SUMIF(Summary!$AO:$AO,'Mgr''s n Tenurewise'!AB4,Summary!$X:$X)</f>
        <v>0</v>
      </c>
      <c r="AC41" s="126">
        <f ca="1">SUMIF(Summary!$AO:$AO,'Mgr''s n Tenurewise'!AC4,Summary!$X:$X)</f>
        <v>53700</v>
      </c>
      <c r="AD41" s="126">
        <f ca="1">SUMIF(Summary!$AO:$AO,'Mgr''s n Tenurewise'!AD4,Summary!$X:$X)</f>
        <v>105626</v>
      </c>
      <c r="AE41" s="126">
        <f ca="1">SUMIF(Summary!$AO:$AO,'Mgr''s n Tenurewise'!AE4,Summary!$X:$X)</f>
        <v>113427</v>
      </c>
      <c r="AF41" s="126">
        <f ca="1">SUMIF(Summary!$AO:$AO,'Mgr''s n Tenurewise'!AF4,Summary!$X:$X)</f>
        <v>867158</v>
      </c>
      <c r="AG41" s="126">
        <f ca="1">SUMIF(Summary!$AO:$AO,'Mgr''s n Tenurewise'!AG4,Summary!$X:$X)</f>
        <v>0</v>
      </c>
      <c r="AH41" s="126">
        <f ca="1">SUMIF(Summary!$AO:$AO,'Mgr''s n Tenurewise'!AH4,Summary!$X:$X)</f>
        <v>0</v>
      </c>
      <c r="AI41" s="126">
        <f ca="1">SUMIF(Summary!$AO:$AO,'Mgr''s n Tenurewise'!AI4,Summary!$X:$X)</f>
        <v>0</v>
      </c>
      <c r="AJ41" s="126">
        <f ca="1">SUMIF(Summary!$AO:$AO,'Mgr''s n Tenurewise'!AJ4,Summary!$X:$X)</f>
        <v>0</v>
      </c>
      <c r="AK41" s="126">
        <f ca="1">SUMIF(Summary!$AO:$AO,'Mgr''s n Tenurewise'!AK4,Summary!$X:$X)</f>
        <v>0</v>
      </c>
      <c r="AL41" s="126">
        <f ca="1">SUMIF(Summary!$AO:$AO,'Mgr''s n Tenurewise'!AL4,Summary!$X:$X)</f>
        <v>0</v>
      </c>
      <c r="AM41" s="126">
        <f ca="1">SUMIF(Summary!$AO:$AO,'Mgr''s n Tenurewise'!AM4,Summary!$X:$X)</f>
        <v>0</v>
      </c>
      <c r="AN41" s="126">
        <f ca="1">SUMIF(Summary!$AO:$AO,'Mgr''s n Tenurewise'!AN4,Summary!$X:$X)</f>
        <v>0</v>
      </c>
      <c r="AO41" s="126">
        <f ca="1">SUMIF(Summary!$AO:$AO,'Mgr''s n Tenurewise'!AO4,Summary!$X:$X)</f>
        <v>0</v>
      </c>
      <c r="AP41" s="126">
        <f ca="1">SUMIF(Summary!$AO:$AO,'Mgr''s n Tenurewise'!AP4,Summary!$X:$X)</f>
        <v>0</v>
      </c>
      <c r="AQ41" s="126">
        <f ca="1">SUMIF(Summary!$AO:$AO,'Mgr''s n Tenurewise'!AQ4,Summary!$X:$X)</f>
        <v>0</v>
      </c>
      <c r="AR41" s="126">
        <f ca="1">SUMIF(Summary!$AO:$AO,'Mgr''s n Tenurewise'!AR4,Summary!$X:$X)</f>
        <v>0</v>
      </c>
      <c r="AS41" s="126">
        <f ca="1">SUMIF(Summary!$AO:$AO,'Mgr''s n Tenurewise'!AS4,Summary!$X:$X)</f>
        <v>0</v>
      </c>
      <c r="AT41" s="126">
        <f ca="1">SUMIF(Summary!$AO:$AO,'Mgr''s n Tenurewise'!AT4,Summary!$X:$X)</f>
        <v>0</v>
      </c>
      <c r="AU41" s="126">
        <f ca="1">SUMIF(Summary!$AO:$AO,'Mgr''s n Tenurewise'!AU4,Summary!$X:$X)</f>
        <v>0</v>
      </c>
      <c r="AV41" s="126">
        <f ca="1">SUMIF(Summary!$AO:$AO,'Mgr''s n Tenurewise'!AV4,Summary!$X:$X)</f>
        <v>0</v>
      </c>
      <c r="AW41" s="126">
        <f ca="1">SUMIF(Summary!$AO:$AO,'Mgr''s n Tenurewise'!AW4,Summary!$X:$X)</f>
        <v>0</v>
      </c>
      <c r="AX41" s="126">
        <f ca="1">SUMIF(Summary!$AO:$AO,'Mgr''s n Tenurewise'!AX4,Summary!$X:$X)</f>
        <v>0</v>
      </c>
      <c r="AY41" s="126">
        <f ca="1">SUMIF(Summary!$AO:$AO,'Mgr''s n Tenurewise'!AY4,Summary!$X:$X)</f>
        <v>0</v>
      </c>
      <c r="AZ41" s="126">
        <f ca="1">SUMIF(Summary!$AO:$AO,'Mgr''s n Tenurewise'!AZ4,Summary!$X:$X)</f>
        <v>0</v>
      </c>
      <c r="BA41" s="126">
        <f ca="1">SUMIF(Summary!$AO:$AO,'Mgr''s n Tenurewise'!BA4,Summary!$X:$X)</f>
        <v>0</v>
      </c>
      <c r="BB41" s="126">
        <f ca="1">SUMIF(Summary!$AO:$AO,'Mgr''s n Tenurewise'!BB4,Summary!$X:$X)</f>
        <v>0</v>
      </c>
      <c r="BC41" s="126">
        <f ca="1">SUMIF(Summary!$AO:$AO,'Mgr''s n Tenurewise'!BC4,Summary!$X:$X)</f>
        <v>0</v>
      </c>
      <c r="BD41" s="126">
        <f ca="1">SUMIF(Summary!$AO:$AO,'Mgr''s n Tenurewise'!BD4,Summary!$X:$X)</f>
        <v>0</v>
      </c>
      <c r="BE41" s="126">
        <f ca="1">SUMIF(Summary!$AO:$AO,'Mgr''s n Tenurewise'!BE4,Summary!$X:$X)</f>
        <v>0</v>
      </c>
      <c r="BF41" s="126">
        <f ca="1">SUMIF(Summary!$AO:$AO,'Mgr''s n Tenurewise'!BF4,Summary!$X:$X)</f>
        <v>0</v>
      </c>
      <c r="BG41" s="126">
        <f ca="1">SUMIF(Summary!$AO:$AO,'Mgr''s n Tenurewise'!BG4,Summary!$X:$X)</f>
        <v>0</v>
      </c>
      <c r="BH41" s="126">
        <f ca="1">SUMIF(Summary!$AO:$AO,'Mgr''s n Tenurewise'!BH4,Summary!$X:$X)</f>
        <v>0</v>
      </c>
      <c r="BI41" s="126">
        <f ca="1">SUMIF(Summary!$AO:$AO,'Mgr''s n Tenurewise'!BI4,Summary!$X:$X)</f>
        <v>0</v>
      </c>
      <c r="BJ41" s="126">
        <f ca="1">SUMIF(Summary!$AO:$AO,'Mgr''s n Tenurewise'!BJ4,Summary!$X:$X)</f>
        <v>0</v>
      </c>
      <c r="BK41" s="126"/>
      <c r="BL41" s="126"/>
      <c r="BM41" s="126"/>
      <c r="BN41" s="126">
        <f ca="1">SUMIF(Summary!$AO:$AO,'Mgr''s n Tenurewise'!BN4,Summary!$X:$X)</f>
        <v>0</v>
      </c>
      <c r="BO41" s="129">
        <v>1</v>
      </c>
    </row>
    <row r="42" spans="1:67" ht="15.75">
      <c r="A42" s="34" t="s">
        <v>33</v>
      </c>
      <c r="B42" s="37">
        <f ca="1">B41/B$32</f>
        <v>0.3417464703860425</v>
      </c>
      <c r="C42" s="37" t="e">
        <f ca="1">C41/C$32</f>
        <v>#DIV/0!</v>
      </c>
      <c r="D42" s="37">
        <f t="shared" ref="D42:BJ42" ca="1" si="27">D41/D$32</f>
        <v>0.22927314514868652</v>
      </c>
      <c r="E42" s="37">
        <f t="shared" ca="1" si="27"/>
        <v>0.47887403107706927</v>
      </c>
      <c r="F42" s="37">
        <f t="shared" ca="1" si="27"/>
        <v>6.815968841285297E-3</v>
      </c>
      <c r="G42" s="37">
        <f t="shared" ca="1" si="27"/>
        <v>0.32813715446534952</v>
      </c>
      <c r="H42" s="37">
        <f t="shared" ca="1" si="27"/>
        <v>0</v>
      </c>
      <c r="I42" s="37">
        <f t="shared" ca="1" si="27"/>
        <v>0.13519835934548391</v>
      </c>
      <c r="J42" s="37">
        <f t="shared" ca="1" si="27"/>
        <v>0.10520194948776214</v>
      </c>
      <c r="K42" s="37">
        <f t="shared" ca="1" si="27"/>
        <v>0.10848589955299912</v>
      </c>
      <c r="L42" s="37">
        <f t="shared" ca="1" si="27"/>
        <v>3.4325353368660598E-2</v>
      </c>
      <c r="M42" s="37" t="e">
        <f t="shared" ca="1" si="27"/>
        <v>#DIV/0!</v>
      </c>
      <c r="N42" s="37">
        <f t="shared" ca="1" si="27"/>
        <v>0</v>
      </c>
      <c r="O42" s="37">
        <f t="shared" ca="1" si="27"/>
        <v>8.0894361820520608E-2</v>
      </c>
      <c r="P42" s="37">
        <f t="shared" ca="1" si="27"/>
        <v>9.2185130987411046E-2</v>
      </c>
      <c r="Q42" s="37" t="e">
        <f t="shared" ca="1" si="27"/>
        <v>#DIV/0!</v>
      </c>
      <c r="R42" s="37" t="e">
        <f t="shared" ca="1" si="27"/>
        <v>#DIV/0!</v>
      </c>
      <c r="S42" s="37">
        <f t="shared" ca="1" si="27"/>
        <v>0.44662017167381973</v>
      </c>
      <c r="T42" s="37">
        <f t="shared" ca="1" si="27"/>
        <v>0.31390161672043632</v>
      </c>
      <c r="U42" s="37">
        <f t="shared" ca="1" si="27"/>
        <v>0.27162367223065248</v>
      </c>
      <c r="V42" s="37">
        <f t="shared" ca="1" si="27"/>
        <v>0.44735456455266193</v>
      </c>
      <c r="W42" s="37">
        <f t="shared" ca="1" si="27"/>
        <v>0</v>
      </c>
      <c r="X42" s="37" t="e">
        <f t="shared" ca="1" si="27"/>
        <v>#DIV/0!</v>
      </c>
      <c r="Y42" s="37">
        <f t="shared" ca="1" si="27"/>
        <v>0</v>
      </c>
      <c r="Z42" s="37">
        <f t="shared" ca="1" si="27"/>
        <v>0.125</v>
      </c>
      <c r="AA42" s="37">
        <f t="shared" ca="1" si="27"/>
        <v>0.48975628230781959</v>
      </c>
      <c r="AB42" s="37" t="e">
        <f t="shared" ca="1" si="27"/>
        <v>#DIV/0!</v>
      </c>
      <c r="AC42" s="37">
        <f t="shared" ca="1" si="27"/>
        <v>0.44866653298576298</v>
      </c>
      <c r="AD42" s="37">
        <f t="shared" ca="1" si="27"/>
        <v>0.23290972059278839</v>
      </c>
      <c r="AE42" s="37">
        <f t="shared" ca="1" si="27"/>
        <v>0.22916520441943544</v>
      </c>
      <c r="AF42" s="37">
        <f t="shared" ca="1" si="27"/>
        <v>0.35348978742511028</v>
      </c>
      <c r="AG42" s="37" t="e">
        <f t="shared" ca="1" si="27"/>
        <v>#DIV/0!</v>
      </c>
      <c r="AH42" s="37" t="e">
        <f t="shared" ca="1" si="27"/>
        <v>#DIV/0!</v>
      </c>
      <c r="AI42" s="37" t="e">
        <f t="shared" ca="1" si="27"/>
        <v>#DIV/0!</v>
      </c>
      <c r="AJ42" s="37" t="e">
        <f t="shared" ca="1" si="27"/>
        <v>#DIV/0!</v>
      </c>
      <c r="AK42" s="37" t="e">
        <f t="shared" ca="1" si="27"/>
        <v>#DIV/0!</v>
      </c>
      <c r="AL42" s="37" t="e">
        <f t="shared" ca="1" si="27"/>
        <v>#DIV/0!</v>
      </c>
      <c r="AM42" s="37" t="e">
        <f t="shared" ca="1" si="27"/>
        <v>#DIV/0!</v>
      </c>
      <c r="AN42" s="37" t="e">
        <f t="shared" ca="1" si="27"/>
        <v>#DIV/0!</v>
      </c>
      <c r="AO42" s="37" t="e">
        <f t="shared" ca="1" si="27"/>
        <v>#DIV/0!</v>
      </c>
      <c r="AP42" s="37" t="e">
        <f t="shared" ca="1" si="27"/>
        <v>#DIV/0!</v>
      </c>
      <c r="AQ42" s="37" t="e">
        <f t="shared" ca="1" si="27"/>
        <v>#DIV/0!</v>
      </c>
      <c r="AR42" s="37" t="e">
        <f t="shared" ca="1" si="27"/>
        <v>#DIV/0!</v>
      </c>
      <c r="AS42" s="37" t="e">
        <f t="shared" ca="1" si="27"/>
        <v>#DIV/0!</v>
      </c>
      <c r="AT42" s="37" t="e">
        <f t="shared" ca="1" si="27"/>
        <v>#DIV/0!</v>
      </c>
      <c r="AU42" s="37" t="e">
        <f t="shared" ca="1" si="27"/>
        <v>#DIV/0!</v>
      </c>
      <c r="AV42" s="37" t="e">
        <f t="shared" ca="1" si="27"/>
        <v>#DIV/0!</v>
      </c>
      <c r="AW42" s="37" t="e">
        <f t="shared" ca="1" si="27"/>
        <v>#DIV/0!</v>
      </c>
      <c r="AX42" s="37" t="e">
        <f t="shared" ca="1" si="27"/>
        <v>#DIV/0!</v>
      </c>
      <c r="AY42" s="37" t="e">
        <f t="shared" ca="1" si="27"/>
        <v>#DIV/0!</v>
      </c>
      <c r="AZ42" s="37" t="e">
        <f t="shared" ca="1" si="27"/>
        <v>#DIV/0!</v>
      </c>
      <c r="BA42" s="37" t="e">
        <f t="shared" ca="1" si="27"/>
        <v>#DIV/0!</v>
      </c>
      <c r="BB42" s="37" t="e">
        <f t="shared" ca="1" si="27"/>
        <v>#DIV/0!</v>
      </c>
      <c r="BC42" s="37" t="e">
        <f t="shared" ca="1" si="27"/>
        <v>#DIV/0!</v>
      </c>
      <c r="BD42" s="37" t="e">
        <f t="shared" ca="1" si="27"/>
        <v>#DIV/0!</v>
      </c>
      <c r="BE42" s="37" t="e">
        <f t="shared" ca="1" si="27"/>
        <v>#DIV/0!</v>
      </c>
      <c r="BF42" s="37" t="e">
        <f t="shared" ca="1" si="27"/>
        <v>#DIV/0!</v>
      </c>
      <c r="BG42" s="37" t="e">
        <f t="shared" ca="1" si="27"/>
        <v>#DIV/0!</v>
      </c>
      <c r="BH42" s="37" t="e">
        <f t="shared" ca="1" si="27"/>
        <v>#DIV/0!</v>
      </c>
      <c r="BI42" s="37" t="e">
        <f t="shared" ca="1" si="27"/>
        <v>#DIV/0!</v>
      </c>
      <c r="BJ42" s="37" t="e">
        <f t="shared" ca="1" si="27"/>
        <v>#DIV/0!</v>
      </c>
      <c r="BK42" s="37"/>
      <c r="BL42" s="37"/>
      <c r="BM42" s="37"/>
      <c r="BN42" s="37" t="e">
        <f ca="1">BN41/BN$32</f>
        <v>#DIV/0!</v>
      </c>
      <c r="BO42">
        <v>1</v>
      </c>
    </row>
    <row r="43" spans="1:67" hidden="1">
      <c r="BO43">
        <v>1</v>
      </c>
    </row>
    <row r="44" spans="1:67" hidden="1">
      <c r="A44" s="15"/>
    </row>
    <row r="45" spans="1:67" ht="15.75">
      <c r="A45" s="65"/>
    </row>
    <row r="46" spans="1:67" ht="15.75">
      <c r="A46" s="62" t="s">
        <v>48</v>
      </c>
      <c r="B46" s="42">
        <f ca="1">SUM(C46:BN46)</f>
        <v>6681318</v>
      </c>
      <c r="C46" s="42">
        <f ca="1">C47+C49+C51+C53+C55</f>
        <v>0</v>
      </c>
      <c r="D46" s="42">
        <f t="shared" ref="D46:BJ46" ca="1" si="28">D47+D49+D51+D53+D55</f>
        <v>121179</v>
      </c>
      <c r="E46" s="42">
        <f t="shared" ca="1" si="28"/>
        <v>110719</v>
      </c>
      <c r="F46" s="42">
        <f t="shared" ca="1" si="28"/>
        <v>35400</v>
      </c>
      <c r="G46" s="42">
        <f t="shared" ca="1" si="28"/>
        <v>764678</v>
      </c>
      <c r="H46" s="42">
        <f t="shared" ca="1" si="28"/>
        <v>2000</v>
      </c>
      <c r="I46" s="42">
        <f t="shared" ca="1" si="28"/>
        <v>115959</v>
      </c>
      <c r="J46" s="42">
        <f t="shared" ca="1" si="28"/>
        <v>66487</v>
      </c>
      <c r="K46" s="42">
        <f t="shared" ca="1" si="28"/>
        <v>146598</v>
      </c>
      <c r="L46" s="42">
        <f t="shared" ca="1" si="28"/>
        <v>73737</v>
      </c>
      <c r="M46" s="42">
        <f t="shared" ca="1" si="28"/>
        <v>0</v>
      </c>
      <c r="N46" s="42">
        <f t="shared" ca="1" si="28"/>
        <v>12500</v>
      </c>
      <c r="O46" s="42">
        <f t="shared" ca="1" si="28"/>
        <v>48587</v>
      </c>
      <c r="P46" s="42">
        <f t="shared" ca="1" si="28"/>
        <v>89181</v>
      </c>
      <c r="Q46" s="42">
        <f t="shared" ca="1" si="28"/>
        <v>0</v>
      </c>
      <c r="R46" s="42">
        <f t="shared" ca="1" si="28"/>
        <v>0</v>
      </c>
      <c r="S46" s="42">
        <f t="shared" ca="1" si="28"/>
        <v>80353</v>
      </c>
      <c r="T46" s="42">
        <f t="shared" ca="1" si="28"/>
        <v>67097</v>
      </c>
      <c r="U46" s="42">
        <f t="shared" ca="1" si="28"/>
        <v>77654</v>
      </c>
      <c r="V46" s="42">
        <f t="shared" ca="1" si="28"/>
        <v>1301860</v>
      </c>
      <c r="W46" s="42">
        <f t="shared" ca="1" si="28"/>
        <v>2000</v>
      </c>
      <c r="X46" s="42">
        <f t="shared" ca="1" si="28"/>
        <v>0</v>
      </c>
      <c r="Y46" s="42">
        <f t="shared" ca="1" si="28"/>
        <v>15320</v>
      </c>
      <c r="Z46" s="42">
        <f t="shared" ca="1" si="28"/>
        <v>13000</v>
      </c>
      <c r="AA46" s="42">
        <f t="shared" ca="1" si="28"/>
        <v>2133936</v>
      </c>
      <c r="AB46" s="42">
        <f t="shared" ca="1" si="28"/>
        <v>0</v>
      </c>
      <c r="AC46" s="42">
        <f t="shared" ca="1" si="28"/>
        <v>59325</v>
      </c>
      <c r="AD46" s="42">
        <f t="shared" ca="1" si="28"/>
        <v>156607</v>
      </c>
      <c r="AE46" s="42">
        <f t="shared" ca="1" si="28"/>
        <v>150673</v>
      </c>
      <c r="AF46" s="42">
        <f t="shared" ca="1" si="28"/>
        <v>1036468</v>
      </c>
      <c r="AG46" s="42">
        <f t="shared" ca="1" si="28"/>
        <v>0</v>
      </c>
      <c r="AH46" s="42">
        <f t="shared" ca="1" si="28"/>
        <v>0</v>
      </c>
      <c r="AI46" s="42">
        <f t="shared" ca="1" si="28"/>
        <v>0</v>
      </c>
      <c r="AJ46" s="42">
        <f t="shared" ca="1" si="28"/>
        <v>0</v>
      </c>
      <c r="AK46" s="42">
        <f t="shared" ca="1" si="28"/>
        <v>0</v>
      </c>
      <c r="AL46" s="42">
        <f t="shared" ca="1" si="28"/>
        <v>0</v>
      </c>
      <c r="AM46" s="42">
        <f t="shared" ca="1" si="28"/>
        <v>0</v>
      </c>
      <c r="AN46" s="42">
        <f t="shared" ca="1" si="28"/>
        <v>0</v>
      </c>
      <c r="AO46" s="42">
        <f t="shared" ca="1" si="28"/>
        <v>0</v>
      </c>
      <c r="AP46" s="42">
        <f t="shared" ca="1" si="28"/>
        <v>0</v>
      </c>
      <c r="AQ46" s="42">
        <f t="shared" ca="1" si="28"/>
        <v>0</v>
      </c>
      <c r="AR46" s="42">
        <f t="shared" ca="1" si="28"/>
        <v>0</v>
      </c>
      <c r="AS46" s="42">
        <f t="shared" ca="1" si="28"/>
        <v>0</v>
      </c>
      <c r="AT46" s="42">
        <f t="shared" ca="1" si="28"/>
        <v>0</v>
      </c>
      <c r="AU46" s="42">
        <f t="shared" ca="1" si="28"/>
        <v>0</v>
      </c>
      <c r="AV46" s="42">
        <f t="shared" ca="1" si="28"/>
        <v>0</v>
      </c>
      <c r="AW46" s="42">
        <f t="shared" ca="1" si="28"/>
        <v>0</v>
      </c>
      <c r="AX46" s="42">
        <f t="shared" ca="1" si="28"/>
        <v>0</v>
      </c>
      <c r="AY46" s="42">
        <f t="shared" ca="1" si="28"/>
        <v>0</v>
      </c>
      <c r="AZ46" s="42">
        <f t="shared" ca="1" si="28"/>
        <v>0</v>
      </c>
      <c r="BA46" s="42">
        <f t="shared" ca="1" si="28"/>
        <v>0</v>
      </c>
      <c r="BB46" s="42">
        <f t="shared" ca="1" si="28"/>
        <v>0</v>
      </c>
      <c r="BC46" s="42">
        <f t="shared" ca="1" si="28"/>
        <v>0</v>
      </c>
      <c r="BD46" s="42">
        <f t="shared" ca="1" si="28"/>
        <v>0</v>
      </c>
      <c r="BE46" s="42">
        <f t="shared" ca="1" si="28"/>
        <v>0</v>
      </c>
      <c r="BF46" s="42">
        <f t="shared" ca="1" si="28"/>
        <v>0</v>
      </c>
      <c r="BG46" s="42">
        <f t="shared" ca="1" si="28"/>
        <v>0</v>
      </c>
      <c r="BH46" s="42">
        <f t="shared" ca="1" si="28"/>
        <v>0</v>
      </c>
      <c r="BI46" s="42">
        <f t="shared" ca="1" si="28"/>
        <v>0</v>
      </c>
      <c r="BJ46" s="42">
        <f t="shared" ca="1" si="28"/>
        <v>0</v>
      </c>
      <c r="BK46" s="42"/>
      <c r="BL46" s="42"/>
      <c r="BM46" s="42"/>
      <c r="BN46" s="42">
        <f ca="1">BN47+BN49+BN51+BN55</f>
        <v>0</v>
      </c>
      <c r="BO46">
        <v>1</v>
      </c>
    </row>
    <row r="47" spans="1:67">
      <c r="A47" s="45" t="s">
        <v>49</v>
      </c>
      <c r="B47" s="46">
        <f>SUM(C47:BN47)</f>
        <v>0</v>
      </c>
      <c r="C47" s="47">
        <v>0</v>
      </c>
      <c r="D47" s="47">
        <v>0</v>
      </c>
      <c r="E47" s="47">
        <v>0</v>
      </c>
      <c r="F47" s="47">
        <v>0</v>
      </c>
      <c r="G47" s="47">
        <v>0</v>
      </c>
      <c r="H47" s="47">
        <v>0</v>
      </c>
      <c r="I47" s="47">
        <v>0</v>
      </c>
      <c r="J47" s="47">
        <v>0</v>
      </c>
      <c r="K47" s="47">
        <v>0</v>
      </c>
      <c r="L47" s="47">
        <v>0</v>
      </c>
      <c r="M47" s="47">
        <v>0</v>
      </c>
      <c r="N47" s="47">
        <v>0</v>
      </c>
      <c r="O47" s="47">
        <v>0</v>
      </c>
      <c r="P47" s="47">
        <v>0</v>
      </c>
      <c r="Q47" s="47">
        <v>0</v>
      </c>
      <c r="R47" s="47">
        <v>0</v>
      </c>
      <c r="S47" s="47">
        <v>0</v>
      </c>
      <c r="T47" s="47">
        <v>0</v>
      </c>
      <c r="U47" s="47">
        <v>0</v>
      </c>
      <c r="V47" s="47">
        <v>0</v>
      </c>
      <c r="W47" s="47">
        <v>0</v>
      </c>
      <c r="X47" s="47">
        <v>0</v>
      </c>
      <c r="Y47" s="47">
        <v>0</v>
      </c>
      <c r="Z47" s="47">
        <v>0</v>
      </c>
      <c r="AA47" s="47">
        <v>0</v>
      </c>
      <c r="AB47" s="47">
        <v>0</v>
      </c>
      <c r="AC47" s="47">
        <v>0</v>
      </c>
      <c r="AD47" s="47">
        <v>0</v>
      </c>
      <c r="AE47" s="47">
        <v>0</v>
      </c>
      <c r="AF47" s="47">
        <v>0</v>
      </c>
      <c r="AG47" s="47">
        <v>0</v>
      </c>
      <c r="AH47" s="47">
        <v>0</v>
      </c>
      <c r="AI47" s="47">
        <v>0</v>
      </c>
      <c r="AJ47" s="47">
        <v>0</v>
      </c>
      <c r="AK47" s="47">
        <v>0</v>
      </c>
      <c r="AL47" s="47">
        <v>0</v>
      </c>
      <c r="AM47" s="47">
        <v>0</v>
      </c>
      <c r="AN47" s="47">
        <v>0</v>
      </c>
      <c r="AO47" s="47">
        <v>0</v>
      </c>
      <c r="AP47" s="47">
        <v>0</v>
      </c>
      <c r="AQ47" s="47">
        <v>0</v>
      </c>
      <c r="AR47" s="47">
        <v>0</v>
      </c>
      <c r="AS47" s="47">
        <v>0</v>
      </c>
      <c r="AT47" s="47">
        <v>0</v>
      </c>
      <c r="AU47" s="47">
        <v>0</v>
      </c>
      <c r="AV47" s="47">
        <v>0</v>
      </c>
      <c r="AW47" s="47">
        <v>0</v>
      </c>
      <c r="AX47" s="47">
        <v>0</v>
      </c>
      <c r="AY47" s="47">
        <v>0</v>
      </c>
      <c r="AZ47" s="47">
        <v>0</v>
      </c>
      <c r="BA47" s="47">
        <v>0</v>
      </c>
      <c r="BB47" s="47">
        <v>0</v>
      </c>
      <c r="BC47" s="47">
        <v>0</v>
      </c>
      <c r="BD47" s="47">
        <v>0</v>
      </c>
      <c r="BE47" s="47">
        <v>0</v>
      </c>
      <c r="BF47" s="47">
        <v>0</v>
      </c>
      <c r="BG47" s="47">
        <v>0</v>
      </c>
      <c r="BH47" s="47">
        <v>0</v>
      </c>
      <c r="BI47" s="47">
        <v>0</v>
      </c>
      <c r="BJ47" s="47">
        <v>0</v>
      </c>
      <c r="BK47" s="47"/>
      <c r="BL47" s="47"/>
      <c r="BM47" s="47"/>
      <c r="BN47" s="47">
        <v>0</v>
      </c>
      <c r="BO47">
        <v>1</v>
      </c>
    </row>
    <row r="48" spans="1:67" ht="15.75">
      <c r="A48" s="50" t="s">
        <v>33</v>
      </c>
      <c r="B48" s="48">
        <f ca="1">B47/B$46</f>
        <v>0</v>
      </c>
      <c r="C48" s="48" t="e">
        <f ca="1">C47/C$46</f>
        <v>#DIV/0!</v>
      </c>
      <c r="D48" s="48">
        <f t="shared" ref="D48:BJ48" ca="1" si="29">D47/D$46</f>
        <v>0</v>
      </c>
      <c r="E48" s="48">
        <f t="shared" ca="1" si="29"/>
        <v>0</v>
      </c>
      <c r="F48" s="48">
        <f t="shared" ca="1" si="29"/>
        <v>0</v>
      </c>
      <c r="G48" s="48">
        <f t="shared" ca="1" si="29"/>
        <v>0</v>
      </c>
      <c r="H48" s="48">
        <f t="shared" ca="1" si="29"/>
        <v>0</v>
      </c>
      <c r="I48" s="48">
        <f t="shared" ca="1" si="29"/>
        <v>0</v>
      </c>
      <c r="J48" s="48">
        <f t="shared" ca="1" si="29"/>
        <v>0</v>
      </c>
      <c r="K48" s="48">
        <f t="shared" ca="1" si="29"/>
        <v>0</v>
      </c>
      <c r="L48" s="48">
        <f t="shared" ca="1" si="29"/>
        <v>0</v>
      </c>
      <c r="M48" s="48" t="e">
        <f t="shared" ca="1" si="29"/>
        <v>#DIV/0!</v>
      </c>
      <c r="N48" s="48">
        <f t="shared" ca="1" si="29"/>
        <v>0</v>
      </c>
      <c r="O48" s="48">
        <f t="shared" ca="1" si="29"/>
        <v>0</v>
      </c>
      <c r="P48" s="48">
        <f t="shared" ca="1" si="29"/>
        <v>0</v>
      </c>
      <c r="Q48" s="48" t="e">
        <f t="shared" ca="1" si="29"/>
        <v>#DIV/0!</v>
      </c>
      <c r="R48" s="48" t="e">
        <f t="shared" ca="1" si="29"/>
        <v>#DIV/0!</v>
      </c>
      <c r="S48" s="48">
        <f t="shared" ca="1" si="29"/>
        <v>0</v>
      </c>
      <c r="T48" s="48">
        <f t="shared" ca="1" si="29"/>
        <v>0</v>
      </c>
      <c r="U48" s="48">
        <f t="shared" ca="1" si="29"/>
        <v>0</v>
      </c>
      <c r="V48" s="48">
        <f t="shared" ca="1" si="29"/>
        <v>0</v>
      </c>
      <c r="W48" s="48">
        <f t="shared" ca="1" si="29"/>
        <v>0</v>
      </c>
      <c r="X48" s="48" t="e">
        <f t="shared" ca="1" si="29"/>
        <v>#DIV/0!</v>
      </c>
      <c r="Y48" s="48">
        <f t="shared" ca="1" si="29"/>
        <v>0</v>
      </c>
      <c r="Z48" s="48">
        <f t="shared" ca="1" si="29"/>
        <v>0</v>
      </c>
      <c r="AA48" s="48">
        <f t="shared" ca="1" si="29"/>
        <v>0</v>
      </c>
      <c r="AB48" s="48" t="e">
        <f t="shared" ca="1" si="29"/>
        <v>#DIV/0!</v>
      </c>
      <c r="AC48" s="48">
        <f t="shared" ca="1" si="29"/>
        <v>0</v>
      </c>
      <c r="AD48" s="48">
        <f t="shared" ca="1" si="29"/>
        <v>0</v>
      </c>
      <c r="AE48" s="48">
        <f t="shared" ca="1" si="29"/>
        <v>0</v>
      </c>
      <c r="AF48" s="48">
        <f t="shared" ca="1" si="29"/>
        <v>0</v>
      </c>
      <c r="AG48" s="48" t="e">
        <f t="shared" ca="1" si="29"/>
        <v>#DIV/0!</v>
      </c>
      <c r="AH48" s="48" t="e">
        <f t="shared" ca="1" si="29"/>
        <v>#DIV/0!</v>
      </c>
      <c r="AI48" s="48" t="e">
        <f t="shared" ca="1" si="29"/>
        <v>#DIV/0!</v>
      </c>
      <c r="AJ48" s="48" t="e">
        <f t="shared" ca="1" si="29"/>
        <v>#DIV/0!</v>
      </c>
      <c r="AK48" s="48" t="e">
        <f t="shared" ca="1" si="29"/>
        <v>#DIV/0!</v>
      </c>
      <c r="AL48" s="48" t="e">
        <f t="shared" ca="1" si="29"/>
        <v>#DIV/0!</v>
      </c>
      <c r="AM48" s="48" t="e">
        <f t="shared" ca="1" si="29"/>
        <v>#DIV/0!</v>
      </c>
      <c r="AN48" s="48" t="e">
        <f t="shared" ca="1" si="29"/>
        <v>#DIV/0!</v>
      </c>
      <c r="AO48" s="48" t="e">
        <f t="shared" ca="1" si="29"/>
        <v>#DIV/0!</v>
      </c>
      <c r="AP48" s="48" t="e">
        <f t="shared" ca="1" si="29"/>
        <v>#DIV/0!</v>
      </c>
      <c r="AQ48" s="48" t="e">
        <f t="shared" ca="1" si="29"/>
        <v>#DIV/0!</v>
      </c>
      <c r="AR48" s="48" t="e">
        <f t="shared" ca="1" si="29"/>
        <v>#DIV/0!</v>
      </c>
      <c r="AS48" s="48" t="e">
        <f t="shared" ca="1" si="29"/>
        <v>#DIV/0!</v>
      </c>
      <c r="AT48" s="48" t="e">
        <f t="shared" ca="1" si="29"/>
        <v>#DIV/0!</v>
      </c>
      <c r="AU48" s="48" t="e">
        <f t="shared" ca="1" si="29"/>
        <v>#DIV/0!</v>
      </c>
      <c r="AV48" s="48" t="e">
        <f t="shared" ca="1" si="29"/>
        <v>#DIV/0!</v>
      </c>
      <c r="AW48" s="48" t="e">
        <f t="shared" ca="1" si="29"/>
        <v>#DIV/0!</v>
      </c>
      <c r="AX48" s="48" t="e">
        <f t="shared" ca="1" si="29"/>
        <v>#DIV/0!</v>
      </c>
      <c r="AY48" s="48" t="e">
        <f t="shared" ca="1" si="29"/>
        <v>#DIV/0!</v>
      </c>
      <c r="AZ48" s="48" t="e">
        <f t="shared" ca="1" si="29"/>
        <v>#DIV/0!</v>
      </c>
      <c r="BA48" s="48" t="e">
        <f t="shared" ca="1" si="29"/>
        <v>#DIV/0!</v>
      </c>
      <c r="BB48" s="48" t="e">
        <f t="shared" ca="1" si="29"/>
        <v>#DIV/0!</v>
      </c>
      <c r="BC48" s="48" t="e">
        <f t="shared" ca="1" si="29"/>
        <v>#DIV/0!</v>
      </c>
      <c r="BD48" s="48" t="e">
        <f t="shared" ca="1" si="29"/>
        <v>#DIV/0!</v>
      </c>
      <c r="BE48" s="48" t="e">
        <f t="shared" ca="1" si="29"/>
        <v>#DIV/0!</v>
      </c>
      <c r="BF48" s="48" t="e">
        <f t="shared" ca="1" si="29"/>
        <v>#DIV/0!</v>
      </c>
      <c r="BG48" s="48" t="e">
        <f t="shared" ca="1" si="29"/>
        <v>#DIV/0!</v>
      </c>
      <c r="BH48" s="48" t="e">
        <f t="shared" ca="1" si="29"/>
        <v>#DIV/0!</v>
      </c>
      <c r="BI48" s="48" t="e">
        <f t="shared" ca="1" si="29"/>
        <v>#DIV/0!</v>
      </c>
      <c r="BJ48" s="48" t="e">
        <f t="shared" ca="1" si="29"/>
        <v>#DIV/0!</v>
      </c>
      <c r="BK48" s="48"/>
      <c r="BL48" s="48"/>
      <c r="BM48" s="48"/>
      <c r="BN48" s="48" t="e">
        <f ca="1">BN47/BN$46</f>
        <v>#DIV/0!</v>
      </c>
      <c r="BO48">
        <v>1</v>
      </c>
    </row>
    <row r="49" spans="1:67">
      <c r="A49" s="45" t="s">
        <v>50</v>
      </c>
      <c r="B49" s="46">
        <f ca="1">SUM(C49:BN49)</f>
        <v>390565.5</v>
      </c>
      <c r="C49" s="47">
        <f ca="1">SUMIF(Summary!$AO:$AO,'Mgr''s n Tenurewise'!C4,Summary!$P:$P)</f>
        <v>0</v>
      </c>
      <c r="D49" s="47">
        <f ca="1">SUMIF(Summary!$AO:$AO,'Mgr''s n Tenurewise'!D4,Summary!$P:$P)</f>
        <v>16501</v>
      </c>
      <c r="E49" s="47">
        <f ca="1">SUMIF(Summary!$AO:$AO,'Mgr''s n Tenurewise'!E4,Summary!$P:$P)</f>
        <v>0</v>
      </c>
      <c r="F49" s="47">
        <f ca="1">SUMIF(Summary!$AO:$AO,'Mgr''s n Tenurewise'!F4,Summary!$P:$P)</f>
        <v>0</v>
      </c>
      <c r="G49" s="47">
        <f ca="1">SUMIF(Summary!$AO:$AO,'Mgr''s n Tenurewise'!G4,Summary!$P:$P)</f>
        <v>36545</v>
      </c>
      <c r="H49" s="47">
        <f ca="1">SUMIF(Summary!$AO:$AO,'Mgr''s n Tenurewise'!H4,Summary!$P:$P)</f>
        <v>0</v>
      </c>
      <c r="I49" s="47">
        <f ca="1">SUMIF(Summary!$AO:$AO,'Mgr''s n Tenurewise'!I4,Summary!$P:$P)</f>
        <v>11221</v>
      </c>
      <c r="J49" s="47">
        <f ca="1">SUMIF(Summary!$AO:$AO,'Mgr''s n Tenurewise'!J4,Summary!$P:$P)</f>
        <v>0</v>
      </c>
      <c r="K49" s="47">
        <f ca="1">SUMIF(Summary!$AO:$AO,'Mgr''s n Tenurewise'!K4,Summary!$P:$P)</f>
        <v>20000</v>
      </c>
      <c r="L49" s="47">
        <f ca="1">SUMIF(Summary!$AO:$AO,'Mgr''s n Tenurewise'!L4,Summary!$P:$P)</f>
        <v>9307</v>
      </c>
      <c r="M49" s="47">
        <f ca="1">SUMIF(Summary!$AO:$AO,'Mgr''s n Tenurewise'!M4,Summary!$P:$P)</f>
        <v>0</v>
      </c>
      <c r="N49" s="47">
        <f ca="1">SUMIF(Summary!$AO:$AO,'Mgr''s n Tenurewise'!N4,Summary!$P:$P)</f>
        <v>2000</v>
      </c>
      <c r="O49" s="47">
        <f ca="1">SUMIF(Summary!$AO:$AO,'Mgr''s n Tenurewise'!O4,Summary!$P:$P)</f>
        <v>0</v>
      </c>
      <c r="P49" s="47">
        <f ca="1">SUMIF(Summary!$AO:$AO,'Mgr''s n Tenurewise'!P4,Summary!$P:$P)</f>
        <v>3000</v>
      </c>
      <c r="Q49" s="47">
        <f ca="1">SUMIF(Summary!$AO:$AO,'Mgr''s n Tenurewise'!Q4,Summary!$P:$P)</f>
        <v>0</v>
      </c>
      <c r="R49" s="47">
        <f ca="1">SUMIF(Summary!$AO:$AO,'Mgr''s n Tenurewise'!R4,Summary!$P:$P)</f>
        <v>0</v>
      </c>
      <c r="S49" s="47">
        <f ca="1">SUMIF(Summary!$AO:$AO,'Mgr''s n Tenurewise'!S4,Summary!$P:$P)</f>
        <v>0</v>
      </c>
      <c r="T49" s="47">
        <f ca="1">SUMIF(Summary!$AO:$AO,'Mgr''s n Tenurewise'!T4,Summary!$P:$P)</f>
        <v>5237</v>
      </c>
      <c r="U49" s="47">
        <f ca="1">SUMIF(Summary!$AO:$AO,'Mgr''s n Tenurewise'!U4,Summary!$P:$P)</f>
        <v>0</v>
      </c>
      <c r="V49" s="47">
        <f ca="1">SUMIF(Summary!$AO:$AO,'Mgr''s n Tenurewise'!V4,Summary!$P:$P)</f>
        <v>63403</v>
      </c>
      <c r="W49" s="47">
        <f ca="1">SUMIF(Summary!$AO:$AO,'Mgr''s n Tenurewise'!W4,Summary!$P:$P)</f>
        <v>0</v>
      </c>
      <c r="X49" s="47">
        <f ca="1">SUMIF(Summary!$AO:$AO,'Mgr''s n Tenurewise'!X4,Summary!$P:$P)</f>
        <v>0</v>
      </c>
      <c r="Y49" s="47">
        <f ca="1">SUMIF(Summary!$AO:$AO,'Mgr''s n Tenurewise'!Y4,Summary!$P:$P)</f>
        <v>0</v>
      </c>
      <c r="Z49" s="47">
        <f ca="1">SUMIF(Summary!$AO:$AO,'Mgr''s n Tenurewise'!Z4,Summary!$P:$P)</f>
        <v>0</v>
      </c>
      <c r="AA49" s="47">
        <f ca="1">SUMIF(Summary!$AO:$AO,'Mgr''s n Tenurewise'!AA4,Summary!$P:$P)</f>
        <v>105242.5</v>
      </c>
      <c r="AB49" s="47">
        <f ca="1">SUMIF(Summary!$AO:$AO,'Mgr''s n Tenurewise'!AB4,Summary!$P:$P)</f>
        <v>0</v>
      </c>
      <c r="AC49" s="47">
        <f ca="1">SUMIF(Summary!$AO:$AO,'Mgr''s n Tenurewise'!AC4,Summary!$P:$P)</f>
        <v>5625</v>
      </c>
      <c r="AD49" s="47">
        <f ca="1">SUMIF(Summary!$AO:$AO,'Mgr''s n Tenurewise'!AD4,Summary!$P:$P)</f>
        <v>7000</v>
      </c>
      <c r="AE49" s="47">
        <f ca="1">SUMIF(Summary!$AO:$AO,'Mgr''s n Tenurewise'!AE4,Summary!$P:$P)</f>
        <v>26350</v>
      </c>
      <c r="AF49" s="47">
        <f ca="1">SUMIF(Summary!$AO:$AO,'Mgr''s n Tenurewise'!AF4,Summary!$P:$P)</f>
        <v>79134</v>
      </c>
      <c r="AG49" s="47">
        <f ca="1">SUMIF(Summary!$AO:$AO,'Mgr''s n Tenurewise'!AG4,Summary!$P:$P)</f>
        <v>0</v>
      </c>
      <c r="AH49" s="47">
        <f ca="1">SUMIF(Summary!$AO:$AO,'Mgr''s n Tenurewise'!AH4,Summary!$P:$P)</f>
        <v>0</v>
      </c>
      <c r="AI49" s="47">
        <f ca="1">SUMIF(Summary!$AO:$AO,'Mgr''s n Tenurewise'!AI4,Summary!$P:$P)</f>
        <v>0</v>
      </c>
      <c r="AJ49" s="47">
        <f ca="1">SUMIF(Summary!$AO:$AO,'Mgr''s n Tenurewise'!AJ4,Summary!$P:$P)</f>
        <v>0</v>
      </c>
      <c r="AK49" s="47">
        <f ca="1">SUMIF(Summary!$AO:$AO,'Mgr''s n Tenurewise'!AK4,Summary!$P:$P)</f>
        <v>0</v>
      </c>
      <c r="AL49" s="47">
        <f ca="1">SUMIF(Summary!$AO:$AO,'Mgr''s n Tenurewise'!AL4,Summary!$P:$P)</f>
        <v>0</v>
      </c>
      <c r="AM49" s="47">
        <f ca="1">SUMIF(Summary!$AO:$AO,'Mgr''s n Tenurewise'!AM4,Summary!$P:$P)</f>
        <v>0</v>
      </c>
      <c r="AN49" s="47">
        <f ca="1">SUMIF(Summary!$AO:$AO,'Mgr''s n Tenurewise'!AN4,Summary!$P:$P)</f>
        <v>0</v>
      </c>
      <c r="AO49" s="47">
        <f ca="1">SUMIF(Summary!$AO:$AO,'Mgr''s n Tenurewise'!AO4,Summary!$P:$P)</f>
        <v>0</v>
      </c>
      <c r="AP49" s="47">
        <f ca="1">SUMIF(Summary!$AO:$AO,'Mgr''s n Tenurewise'!AP4,Summary!$P:$P)</f>
        <v>0</v>
      </c>
      <c r="AQ49" s="47">
        <f ca="1">SUMIF(Summary!$AO:$AO,'Mgr''s n Tenurewise'!AQ4,Summary!$P:$P)</f>
        <v>0</v>
      </c>
      <c r="AR49" s="47">
        <f ca="1">SUMIF(Summary!$AO:$AO,'Mgr''s n Tenurewise'!AR4,Summary!$P:$P)</f>
        <v>0</v>
      </c>
      <c r="AS49" s="47">
        <f ca="1">SUMIF(Summary!$AO:$AO,'Mgr''s n Tenurewise'!AS4,Summary!$P:$P)</f>
        <v>0</v>
      </c>
      <c r="AT49" s="47">
        <f ca="1">SUMIF(Summary!$AO:$AO,'Mgr''s n Tenurewise'!AT4,Summary!$P:$P)</f>
        <v>0</v>
      </c>
      <c r="AU49" s="47">
        <f ca="1">SUMIF(Summary!$AO:$AO,'Mgr''s n Tenurewise'!AU4,Summary!$P:$P)</f>
        <v>0</v>
      </c>
      <c r="AV49" s="47">
        <f ca="1">SUMIF(Summary!$AO:$AO,'Mgr''s n Tenurewise'!AV4,Summary!$P:$P)</f>
        <v>0</v>
      </c>
      <c r="AW49" s="47">
        <f ca="1">SUMIF(Summary!$AO:$AO,'Mgr''s n Tenurewise'!AW4,Summary!$P:$P)</f>
        <v>0</v>
      </c>
      <c r="AX49" s="47">
        <f ca="1">SUMIF(Summary!$AO:$AO,'Mgr''s n Tenurewise'!AX4,Summary!$P:$P)</f>
        <v>0</v>
      </c>
      <c r="AY49" s="47">
        <f ca="1">SUMIF(Summary!$AO:$AO,'Mgr''s n Tenurewise'!AY4,Summary!$P:$P)</f>
        <v>0</v>
      </c>
      <c r="AZ49" s="47">
        <f ca="1">SUMIF(Summary!$AO:$AO,'Mgr''s n Tenurewise'!AZ4,Summary!$P:$P)</f>
        <v>0</v>
      </c>
      <c r="BA49" s="47">
        <f ca="1">SUMIF(Summary!$AO:$AO,'Mgr''s n Tenurewise'!BA4,Summary!$P:$P)</f>
        <v>0</v>
      </c>
      <c r="BB49" s="47">
        <f ca="1">SUMIF(Summary!$AO:$AO,'Mgr''s n Tenurewise'!BB4,Summary!$P:$P)</f>
        <v>0</v>
      </c>
      <c r="BC49" s="47">
        <f ca="1">SUMIF(Summary!$AO:$AO,'Mgr''s n Tenurewise'!BC4,Summary!$P:$P)</f>
        <v>0</v>
      </c>
      <c r="BD49" s="47">
        <f ca="1">SUMIF(Summary!$AO:$AO,'Mgr''s n Tenurewise'!BD4,Summary!$P:$P)</f>
        <v>0</v>
      </c>
      <c r="BE49" s="47">
        <f ca="1">SUMIF(Summary!$AO:$AO,'Mgr''s n Tenurewise'!BE4,Summary!$P:$P)</f>
        <v>0</v>
      </c>
      <c r="BF49" s="47">
        <f ca="1">SUMIF(Summary!$AO:$AO,'Mgr''s n Tenurewise'!BF4,Summary!$P:$P)</f>
        <v>0</v>
      </c>
      <c r="BG49" s="47">
        <f ca="1">SUMIF(Summary!$AO:$AO,'Mgr''s n Tenurewise'!BG4,Summary!$P:$P)</f>
        <v>0</v>
      </c>
      <c r="BH49" s="47">
        <f ca="1">SUMIF(Summary!$AO:$AO,'Mgr''s n Tenurewise'!BH4,Summary!$P:$P)</f>
        <v>0</v>
      </c>
      <c r="BI49" s="47">
        <f ca="1">SUMIF(Summary!$AO:$AO,'Mgr''s n Tenurewise'!BI4,Summary!$P:$P)</f>
        <v>0</v>
      </c>
      <c r="BJ49" s="47">
        <f ca="1">SUMIF(Summary!$AO:$AO,'Mgr''s n Tenurewise'!BJ4,Summary!$P:$P)</f>
        <v>0</v>
      </c>
      <c r="BK49" s="47"/>
      <c r="BL49" s="47"/>
      <c r="BM49" s="47"/>
      <c r="BN49" s="47">
        <f ca="1">SUMIF(Summary!$AO:$AO,'Mgr''s n Tenurewise'!BN4,Summary!$P:$P)</f>
        <v>0</v>
      </c>
      <c r="BO49">
        <v>1</v>
      </c>
    </row>
    <row r="50" spans="1:67" ht="15.75">
      <c r="A50" s="50" t="s">
        <v>33</v>
      </c>
      <c r="B50" s="48">
        <f ca="1">B49/B$46</f>
        <v>5.8456355467588879E-2</v>
      </c>
      <c r="C50" s="48" t="e">
        <f ca="1">C49/C$46</f>
        <v>#DIV/0!</v>
      </c>
      <c r="D50" s="48">
        <f t="shared" ref="D50:BJ50" ca="1" si="30">D49/D$46</f>
        <v>0.13617045857780638</v>
      </c>
      <c r="E50" s="48">
        <f t="shared" ca="1" si="30"/>
        <v>0</v>
      </c>
      <c r="F50" s="48">
        <f t="shared" ca="1" si="30"/>
        <v>0</v>
      </c>
      <c r="G50" s="48">
        <f t="shared" ca="1" si="30"/>
        <v>4.7791357931050715E-2</v>
      </c>
      <c r="H50" s="48">
        <f t="shared" ca="1" si="30"/>
        <v>0</v>
      </c>
      <c r="I50" s="48">
        <f t="shared" ca="1" si="30"/>
        <v>9.6766960736122246E-2</v>
      </c>
      <c r="J50" s="48">
        <f t="shared" ca="1" si="30"/>
        <v>0</v>
      </c>
      <c r="K50" s="48">
        <f t="shared" ca="1" si="30"/>
        <v>0.13642750924296376</v>
      </c>
      <c r="L50" s="48">
        <f t="shared" ca="1" si="30"/>
        <v>0.12621885891750409</v>
      </c>
      <c r="M50" s="48" t="e">
        <f t="shared" ca="1" si="30"/>
        <v>#DIV/0!</v>
      </c>
      <c r="N50" s="48">
        <f t="shared" ca="1" si="30"/>
        <v>0.16</v>
      </c>
      <c r="O50" s="48">
        <f t="shared" ca="1" si="30"/>
        <v>0</v>
      </c>
      <c r="P50" s="48">
        <f t="shared" ca="1" si="30"/>
        <v>3.363945234971575E-2</v>
      </c>
      <c r="Q50" s="48" t="e">
        <f t="shared" ca="1" si="30"/>
        <v>#DIV/0!</v>
      </c>
      <c r="R50" s="48" t="e">
        <f t="shared" ca="1" si="30"/>
        <v>#DIV/0!</v>
      </c>
      <c r="S50" s="48">
        <f t="shared" ca="1" si="30"/>
        <v>0</v>
      </c>
      <c r="T50" s="48">
        <f t="shared" ca="1" si="30"/>
        <v>7.8051179635453147E-2</v>
      </c>
      <c r="U50" s="48">
        <f t="shared" ca="1" si="30"/>
        <v>0</v>
      </c>
      <c r="V50" s="48">
        <f t="shared" ca="1" si="30"/>
        <v>4.8701857342571396E-2</v>
      </c>
      <c r="W50" s="48">
        <f t="shared" ca="1" si="30"/>
        <v>0</v>
      </c>
      <c r="X50" s="48" t="e">
        <f t="shared" ca="1" si="30"/>
        <v>#DIV/0!</v>
      </c>
      <c r="Y50" s="48">
        <f t="shared" ca="1" si="30"/>
        <v>0</v>
      </c>
      <c r="Z50" s="48">
        <f t="shared" ca="1" si="30"/>
        <v>0</v>
      </c>
      <c r="AA50" s="48">
        <f t="shared" ca="1" si="30"/>
        <v>4.9318489401744006E-2</v>
      </c>
      <c r="AB50" s="48" t="e">
        <f t="shared" ca="1" si="30"/>
        <v>#DIV/0!</v>
      </c>
      <c r="AC50" s="48">
        <f t="shared" ca="1" si="30"/>
        <v>9.4816687737041716E-2</v>
      </c>
      <c r="AD50" s="48">
        <f t="shared" ca="1" si="30"/>
        <v>4.4697874296806654E-2</v>
      </c>
      <c r="AE50" s="48">
        <f t="shared" ca="1" si="30"/>
        <v>0.17488202929522875</v>
      </c>
      <c r="AF50" s="48">
        <f t="shared" ca="1" si="30"/>
        <v>7.6349679874342477E-2</v>
      </c>
      <c r="AG50" s="48" t="e">
        <f t="shared" ca="1" si="30"/>
        <v>#DIV/0!</v>
      </c>
      <c r="AH50" s="48" t="e">
        <f t="shared" ca="1" si="30"/>
        <v>#DIV/0!</v>
      </c>
      <c r="AI50" s="48" t="e">
        <f t="shared" ca="1" si="30"/>
        <v>#DIV/0!</v>
      </c>
      <c r="AJ50" s="48" t="e">
        <f t="shared" ca="1" si="30"/>
        <v>#DIV/0!</v>
      </c>
      <c r="AK50" s="48" t="e">
        <f t="shared" ca="1" si="30"/>
        <v>#DIV/0!</v>
      </c>
      <c r="AL50" s="48" t="e">
        <f t="shared" ca="1" si="30"/>
        <v>#DIV/0!</v>
      </c>
      <c r="AM50" s="48" t="e">
        <f t="shared" ca="1" si="30"/>
        <v>#DIV/0!</v>
      </c>
      <c r="AN50" s="48" t="e">
        <f t="shared" ca="1" si="30"/>
        <v>#DIV/0!</v>
      </c>
      <c r="AO50" s="48" t="e">
        <f t="shared" ca="1" si="30"/>
        <v>#DIV/0!</v>
      </c>
      <c r="AP50" s="48" t="e">
        <f t="shared" ca="1" si="30"/>
        <v>#DIV/0!</v>
      </c>
      <c r="AQ50" s="48" t="e">
        <f t="shared" ca="1" si="30"/>
        <v>#DIV/0!</v>
      </c>
      <c r="AR50" s="48" t="e">
        <f t="shared" ca="1" si="30"/>
        <v>#DIV/0!</v>
      </c>
      <c r="AS50" s="48" t="e">
        <f t="shared" ca="1" si="30"/>
        <v>#DIV/0!</v>
      </c>
      <c r="AT50" s="48" t="e">
        <f t="shared" ca="1" si="30"/>
        <v>#DIV/0!</v>
      </c>
      <c r="AU50" s="48" t="e">
        <f t="shared" ca="1" si="30"/>
        <v>#DIV/0!</v>
      </c>
      <c r="AV50" s="48" t="e">
        <f t="shared" ca="1" si="30"/>
        <v>#DIV/0!</v>
      </c>
      <c r="AW50" s="48" t="e">
        <f t="shared" ca="1" si="30"/>
        <v>#DIV/0!</v>
      </c>
      <c r="AX50" s="48" t="e">
        <f t="shared" ca="1" si="30"/>
        <v>#DIV/0!</v>
      </c>
      <c r="AY50" s="48" t="e">
        <f t="shared" ca="1" si="30"/>
        <v>#DIV/0!</v>
      </c>
      <c r="AZ50" s="48" t="e">
        <f t="shared" ca="1" si="30"/>
        <v>#DIV/0!</v>
      </c>
      <c r="BA50" s="48" t="e">
        <f t="shared" ca="1" si="30"/>
        <v>#DIV/0!</v>
      </c>
      <c r="BB50" s="48" t="e">
        <f t="shared" ca="1" si="30"/>
        <v>#DIV/0!</v>
      </c>
      <c r="BC50" s="48" t="e">
        <f t="shared" ca="1" si="30"/>
        <v>#DIV/0!</v>
      </c>
      <c r="BD50" s="48" t="e">
        <f t="shared" ca="1" si="30"/>
        <v>#DIV/0!</v>
      </c>
      <c r="BE50" s="48" t="e">
        <f t="shared" ca="1" si="30"/>
        <v>#DIV/0!</v>
      </c>
      <c r="BF50" s="48" t="e">
        <f t="shared" ca="1" si="30"/>
        <v>#DIV/0!</v>
      </c>
      <c r="BG50" s="48" t="e">
        <f t="shared" ca="1" si="30"/>
        <v>#DIV/0!</v>
      </c>
      <c r="BH50" s="48" t="e">
        <f t="shared" ca="1" si="30"/>
        <v>#DIV/0!</v>
      </c>
      <c r="BI50" s="48" t="e">
        <f t="shared" ca="1" si="30"/>
        <v>#DIV/0!</v>
      </c>
      <c r="BJ50" s="48" t="e">
        <f t="shared" ca="1" si="30"/>
        <v>#DIV/0!</v>
      </c>
      <c r="BK50" s="48"/>
      <c r="BL50" s="48"/>
      <c r="BM50" s="48"/>
      <c r="BN50" s="48" t="e">
        <f ca="1">BN49/BN$46</f>
        <v>#DIV/0!</v>
      </c>
      <c r="BO50">
        <v>1</v>
      </c>
    </row>
    <row r="51" spans="1:67">
      <c r="A51" s="45" t="s">
        <v>51</v>
      </c>
      <c r="B51" s="46">
        <f ca="1">SUM(C51:BN51)</f>
        <v>762155</v>
      </c>
      <c r="C51" s="47">
        <f ca="1">SUMIF(Summary!$AO:$AO,'Mgr''s n Tenurewise'!C4,Summary!$S:$S)</f>
        <v>0</v>
      </c>
      <c r="D51" s="47">
        <f ca="1">SUMIF(Summary!$AO:$AO,'Mgr''s n Tenurewise'!D4,Summary!$S:$S)</f>
        <v>16438</v>
      </c>
      <c r="E51" s="47">
        <f ca="1">SUMIF(Summary!$AO:$AO,'Mgr''s n Tenurewise'!E4,Summary!$S:$S)</f>
        <v>17000</v>
      </c>
      <c r="F51" s="47">
        <f ca="1">SUMIF(Summary!$AO:$AO,'Mgr''s n Tenurewise'!F4,Summary!$S:$S)</f>
        <v>34000</v>
      </c>
      <c r="G51" s="47">
        <f ca="1">SUMIF(Summary!$AO:$AO,'Mgr''s n Tenurewise'!G4,Summary!$S:$S)</f>
        <v>70861</v>
      </c>
      <c r="H51" s="47">
        <f ca="1">SUMIF(Summary!$AO:$AO,'Mgr''s n Tenurewise'!H4,Summary!$S:$S)</f>
        <v>2000</v>
      </c>
      <c r="I51" s="47">
        <f ca="1">SUMIF(Summary!$AO:$AO,'Mgr''s n Tenurewise'!I4,Summary!$S:$S)</f>
        <v>43184</v>
      </c>
      <c r="J51" s="47">
        <f ca="1">SUMIF(Summary!$AO:$AO,'Mgr''s n Tenurewise'!J4,Summary!$S:$S)</f>
        <v>38987</v>
      </c>
      <c r="K51" s="47">
        <f ca="1">SUMIF(Summary!$AO:$AO,'Mgr''s n Tenurewise'!K4,Summary!$S:$S)</f>
        <v>36998</v>
      </c>
      <c r="L51" s="47">
        <f ca="1">SUMIF(Summary!$AO:$AO,'Mgr''s n Tenurewise'!L4,Summary!$S:$S)</f>
        <v>41833</v>
      </c>
      <c r="M51" s="47">
        <f ca="1">SUMIF(Summary!$AO:$AO,'Mgr''s n Tenurewise'!M4,Summary!$S:$S)</f>
        <v>0</v>
      </c>
      <c r="N51" s="47">
        <f ca="1">SUMIF(Summary!$AO:$AO,'Mgr''s n Tenurewise'!N4,Summary!$S:$S)</f>
        <v>10500</v>
      </c>
      <c r="O51" s="47">
        <f ca="1">SUMIF(Summary!$AO:$AO,'Mgr''s n Tenurewise'!O4,Summary!$S:$S)</f>
        <v>23800</v>
      </c>
      <c r="P51" s="47">
        <f ca="1">SUMIF(Summary!$AO:$AO,'Mgr''s n Tenurewise'!P4,Summary!$S:$S)</f>
        <v>51281</v>
      </c>
      <c r="Q51" s="47">
        <f ca="1">SUMIF(Summary!$AO:$AO,'Mgr''s n Tenurewise'!Q4,Summary!$S:$S)</f>
        <v>0</v>
      </c>
      <c r="R51" s="47">
        <f ca="1">SUMIF(Summary!$AO:$AO,'Mgr''s n Tenurewise'!R4,Summary!$S:$S)</f>
        <v>0</v>
      </c>
      <c r="S51" s="47">
        <f ca="1">SUMIF(Summary!$AO:$AO,'Mgr''s n Tenurewise'!S4,Summary!$S:$S)</f>
        <v>13753</v>
      </c>
      <c r="T51" s="47">
        <f ca="1">SUMIF(Summary!$AO:$AO,'Mgr''s n Tenurewise'!T4,Summary!$S:$S)</f>
        <v>10000</v>
      </c>
      <c r="U51" s="47">
        <f ca="1">SUMIF(Summary!$AO:$AO,'Mgr''s n Tenurewise'!U4,Summary!$S:$S)</f>
        <v>23954</v>
      </c>
      <c r="V51" s="47">
        <f ca="1">SUMIF(Summary!$AO:$AO,'Mgr''s n Tenurewise'!V4,Summary!$S:$S)</f>
        <v>84293</v>
      </c>
      <c r="W51" s="47">
        <f ca="1">SUMIF(Summary!$AO:$AO,'Mgr''s n Tenurewise'!W4,Summary!$S:$S)</f>
        <v>2000</v>
      </c>
      <c r="X51" s="47">
        <f ca="1">SUMIF(Summary!$AO:$AO,'Mgr''s n Tenurewise'!X4,Summary!$S:$S)</f>
        <v>0</v>
      </c>
      <c r="Y51" s="47">
        <f ca="1">SUMIF(Summary!$AO:$AO,'Mgr''s n Tenurewise'!Y4,Summary!$S:$S)</f>
        <v>15320</v>
      </c>
      <c r="Z51" s="47">
        <f ca="1">SUMIF(Summary!$AO:$AO,'Mgr''s n Tenurewise'!Z4,Summary!$S:$S)</f>
        <v>7000</v>
      </c>
      <c r="AA51" s="47">
        <f ca="1">SUMIF(Summary!$AO:$AO,'Mgr''s n Tenurewise'!AA4,Summary!$S:$S)</f>
        <v>96900</v>
      </c>
      <c r="AB51" s="47">
        <f ca="1">SUMIF(Summary!$AO:$AO,'Mgr''s n Tenurewise'!AB4,Summary!$S:$S)</f>
        <v>0</v>
      </c>
      <c r="AC51" s="47">
        <f ca="1">SUMIF(Summary!$AO:$AO,'Mgr''s n Tenurewise'!AC4,Summary!$S:$S)</f>
        <v>0</v>
      </c>
      <c r="AD51" s="47">
        <f ca="1">SUMIF(Summary!$AO:$AO,'Mgr''s n Tenurewise'!AD4,Summary!$S:$S)</f>
        <v>43981</v>
      </c>
      <c r="AE51" s="47">
        <f ca="1">SUMIF(Summary!$AO:$AO,'Mgr''s n Tenurewise'!AE4,Summary!$S:$S)</f>
        <v>10896</v>
      </c>
      <c r="AF51" s="47">
        <f ca="1">SUMIF(Summary!$AO:$AO,'Mgr''s n Tenurewise'!AF4,Summary!$S:$S)</f>
        <v>67176</v>
      </c>
      <c r="AG51" s="47">
        <f ca="1">SUMIF(Summary!$AO:$AO,'Mgr''s n Tenurewise'!AG4,Summary!$S:$S)</f>
        <v>0</v>
      </c>
      <c r="AH51" s="47">
        <f ca="1">SUMIF(Summary!$AO:$AO,'Mgr''s n Tenurewise'!AH4,Summary!$S:$S)</f>
        <v>0</v>
      </c>
      <c r="AI51" s="47">
        <f ca="1">SUMIF(Summary!$AO:$AO,'Mgr''s n Tenurewise'!AI4,Summary!$S:$S)</f>
        <v>0</v>
      </c>
      <c r="AJ51" s="47">
        <f ca="1">SUMIF(Summary!$AO:$AO,'Mgr''s n Tenurewise'!AJ4,Summary!$S:$S)</f>
        <v>0</v>
      </c>
      <c r="AK51" s="47">
        <f ca="1">SUMIF(Summary!$AO:$AO,'Mgr''s n Tenurewise'!AK4,Summary!$S:$S)</f>
        <v>0</v>
      </c>
      <c r="AL51" s="47">
        <f ca="1">SUMIF(Summary!$AO:$AO,'Mgr''s n Tenurewise'!AL4,Summary!$S:$S)</f>
        <v>0</v>
      </c>
      <c r="AM51" s="47">
        <f ca="1">SUMIF(Summary!$AO:$AO,'Mgr''s n Tenurewise'!AM4,Summary!$S:$S)</f>
        <v>0</v>
      </c>
      <c r="AN51" s="47">
        <f ca="1">SUMIF(Summary!$AO:$AO,'Mgr''s n Tenurewise'!AN4,Summary!$S:$S)</f>
        <v>0</v>
      </c>
      <c r="AO51" s="47">
        <f ca="1">SUMIF(Summary!$AO:$AO,'Mgr''s n Tenurewise'!AO4,Summary!$S:$S)</f>
        <v>0</v>
      </c>
      <c r="AP51" s="47">
        <f ca="1">SUMIF(Summary!$AO:$AO,'Mgr''s n Tenurewise'!AP4,Summary!$S:$S)</f>
        <v>0</v>
      </c>
      <c r="AQ51" s="47">
        <f ca="1">SUMIF(Summary!$AO:$AO,'Mgr''s n Tenurewise'!AQ4,Summary!$S:$S)</f>
        <v>0</v>
      </c>
      <c r="AR51" s="47">
        <f ca="1">SUMIF(Summary!$AO:$AO,'Mgr''s n Tenurewise'!AR4,Summary!$S:$S)</f>
        <v>0</v>
      </c>
      <c r="AS51" s="47">
        <f ca="1">SUMIF(Summary!$AO:$AO,'Mgr''s n Tenurewise'!AS4,Summary!$S:$S)</f>
        <v>0</v>
      </c>
      <c r="AT51" s="47">
        <f ca="1">SUMIF(Summary!$AO:$AO,'Mgr''s n Tenurewise'!AT4,Summary!$S:$S)</f>
        <v>0</v>
      </c>
      <c r="AU51" s="47">
        <f ca="1">SUMIF(Summary!$AO:$AO,'Mgr''s n Tenurewise'!AU4,Summary!$S:$S)</f>
        <v>0</v>
      </c>
      <c r="AV51" s="47">
        <f ca="1">SUMIF(Summary!$AO:$AO,'Mgr''s n Tenurewise'!AV4,Summary!$S:$S)</f>
        <v>0</v>
      </c>
      <c r="AW51" s="47">
        <f ca="1">SUMIF(Summary!$AO:$AO,'Mgr''s n Tenurewise'!AW4,Summary!$S:$S)</f>
        <v>0</v>
      </c>
      <c r="AX51" s="47">
        <f ca="1">SUMIF(Summary!$AO:$AO,'Mgr''s n Tenurewise'!AX4,Summary!$S:$S)</f>
        <v>0</v>
      </c>
      <c r="AY51" s="47">
        <f ca="1">SUMIF(Summary!$AO:$AO,'Mgr''s n Tenurewise'!AY4,Summary!$S:$S)</f>
        <v>0</v>
      </c>
      <c r="AZ51" s="47">
        <f ca="1">SUMIF(Summary!$AO:$AO,'Mgr''s n Tenurewise'!AZ4,Summary!$S:$S)</f>
        <v>0</v>
      </c>
      <c r="BA51" s="47">
        <f ca="1">SUMIF(Summary!$AO:$AO,'Mgr''s n Tenurewise'!BA4,Summary!$S:$S)</f>
        <v>0</v>
      </c>
      <c r="BB51" s="47">
        <f ca="1">SUMIF(Summary!$AO:$AO,'Mgr''s n Tenurewise'!BB4,Summary!$S:$S)</f>
        <v>0</v>
      </c>
      <c r="BC51" s="47">
        <f ca="1">SUMIF(Summary!$AO:$AO,'Mgr''s n Tenurewise'!BC4,Summary!$S:$S)</f>
        <v>0</v>
      </c>
      <c r="BD51" s="47">
        <f ca="1">SUMIF(Summary!$AO:$AO,'Mgr''s n Tenurewise'!BD4,Summary!$S:$S)</f>
        <v>0</v>
      </c>
      <c r="BE51" s="47">
        <f ca="1">SUMIF(Summary!$AO:$AO,'Mgr''s n Tenurewise'!BE4,Summary!$S:$S)</f>
        <v>0</v>
      </c>
      <c r="BF51" s="47">
        <f ca="1">SUMIF(Summary!$AO:$AO,'Mgr''s n Tenurewise'!BF4,Summary!$S:$S)</f>
        <v>0</v>
      </c>
      <c r="BG51" s="47">
        <f ca="1">SUMIF(Summary!$AO:$AO,'Mgr''s n Tenurewise'!BG4,Summary!$S:$S)</f>
        <v>0</v>
      </c>
      <c r="BH51" s="47">
        <f ca="1">SUMIF(Summary!$AO:$AO,'Mgr''s n Tenurewise'!BH4,Summary!$S:$S)</f>
        <v>0</v>
      </c>
      <c r="BI51" s="47">
        <f ca="1">SUMIF(Summary!$AO:$AO,'Mgr''s n Tenurewise'!BI4,Summary!$S:$S)</f>
        <v>0</v>
      </c>
      <c r="BJ51" s="47">
        <f ca="1">SUMIF(Summary!$AO:$AO,'Mgr''s n Tenurewise'!BJ4,Summary!$S:$S)</f>
        <v>0</v>
      </c>
      <c r="BK51" s="47"/>
      <c r="BL51" s="47"/>
      <c r="BM51" s="47"/>
      <c r="BN51" s="47">
        <f ca="1">SUMIF(Summary!$AO:$AO,'Mgr''s n Tenurewise'!BN4,Summary!$S:$S)</f>
        <v>0</v>
      </c>
      <c r="BO51">
        <v>1</v>
      </c>
    </row>
    <row r="52" spans="1:67" ht="15.75">
      <c r="A52" s="50" t="s">
        <v>33</v>
      </c>
      <c r="B52" s="48">
        <f ca="1">B51/B$46</f>
        <v>0.11407255275081953</v>
      </c>
      <c r="C52" s="48" t="e">
        <f ca="1">C51/C$46</f>
        <v>#DIV/0!</v>
      </c>
      <c r="D52" s="48">
        <f t="shared" ref="D52:BJ52" ca="1" si="31">D51/D$46</f>
        <v>0.13565056651730084</v>
      </c>
      <c r="E52" s="48">
        <f t="shared" ca="1" si="31"/>
        <v>0.1535418491857766</v>
      </c>
      <c r="F52" s="48">
        <f t="shared" ca="1" si="31"/>
        <v>0.96045197740112997</v>
      </c>
      <c r="G52" s="48">
        <f t="shared" ca="1" si="31"/>
        <v>9.2667763424604865E-2</v>
      </c>
      <c r="H52" s="48">
        <f t="shared" ca="1" si="31"/>
        <v>1</v>
      </c>
      <c r="I52" s="48">
        <f t="shared" ca="1" si="31"/>
        <v>0.37240748885381902</v>
      </c>
      <c r="J52" s="48">
        <f t="shared" ca="1" si="31"/>
        <v>0.58638530840615455</v>
      </c>
      <c r="K52" s="48">
        <f t="shared" ca="1" si="31"/>
        <v>0.25237724934855865</v>
      </c>
      <c r="L52" s="48">
        <f t="shared" ca="1" si="31"/>
        <v>0.56732712206897484</v>
      </c>
      <c r="M52" s="48" t="e">
        <f t="shared" ca="1" si="31"/>
        <v>#DIV/0!</v>
      </c>
      <c r="N52" s="48">
        <f t="shared" ca="1" si="31"/>
        <v>0.84</v>
      </c>
      <c r="O52" s="48">
        <f t="shared" ca="1" si="31"/>
        <v>0.48984296210920619</v>
      </c>
      <c r="P52" s="48">
        <f t="shared" ca="1" si="31"/>
        <v>0.57502158531525771</v>
      </c>
      <c r="Q52" s="48" t="e">
        <f t="shared" ca="1" si="31"/>
        <v>#DIV/0!</v>
      </c>
      <c r="R52" s="48" t="e">
        <f t="shared" ca="1" si="31"/>
        <v>#DIV/0!</v>
      </c>
      <c r="S52" s="48">
        <f t="shared" ca="1" si="31"/>
        <v>0.17115726855251204</v>
      </c>
      <c r="T52" s="48">
        <f t="shared" ca="1" si="31"/>
        <v>0.14903795996840397</v>
      </c>
      <c r="U52" s="48">
        <f t="shared" ca="1" si="31"/>
        <v>0.30847090941870348</v>
      </c>
      <c r="V52" s="48">
        <f t="shared" ca="1" si="31"/>
        <v>6.4748129599188853E-2</v>
      </c>
      <c r="W52" s="48">
        <f t="shared" ca="1" si="31"/>
        <v>1</v>
      </c>
      <c r="X52" s="48" t="e">
        <f t="shared" ca="1" si="31"/>
        <v>#DIV/0!</v>
      </c>
      <c r="Y52" s="48">
        <f t="shared" ca="1" si="31"/>
        <v>1</v>
      </c>
      <c r="Z52" s="48">
        <f t="shared" ca="1" si="31"/>
        <v>0.53846153846153844</v>
      </c>
      <c r="AA52" s="48">
        <f t="shared" ca="1" si="31"/>
        <v>4.5409046944238252E-2</v>
      </c>
      <c r="AB52" s="48" t="e">
        <f t="shared" ca="1" si="31"/>
        <v>#DIV/0!</v>
      </c>
      <c r="AC52" s="48">
        <f t="shared" ca="1" si="31"/>
        <v>0</v>
      </c>
      <c r="AD52" s="48">
        <f t="shared" ca="1" si="31"/>
        <v>0.28083674420683624</v>
      </c>
      <c r="AE52" s="48">
        <f t="shared" ca="1" si="31"/>
        <v>7.2315544258095346E-2</v>
      </c>
      <c r="AF52" s="48">
        <f t="shared" ca="1" si="31"/>
        <v>6.4812420643956203E-2</v>
      </c>
      <c r="AG52" s="48" t="e">
        <f t="shared" ca="1" si="31"/>
        <v>#DIV/0!</v>
      </c>
      <c r="AH52" s="48" t="e">
        <f t="shared" ca="1" si="31"/>
        <v>#DIV/0!</v>
      </c>
      <c r="AI52" s="48" t="e">
        <f t="shared" ca="1" si="31"/>
        <v>#DIV/0!</v>
      </c>
      <c r="AJ52" s="48" t="e">
        <f t="shared" ca="1" si="31"/>
        <v>#DIV/0!</v>
      </c>
      <c r="AK52" s="48" t="e">
        <f t="shared" ca="1" si="31"/>
        <v>#DIV/0!</v>
      </c>
      <c r="AL52" s="48" t="e">
        <f t="shared" ca="1" si="31"/>
        <v>#DIV/0!</v>
      </c>
      <c r="AM52" s="48" t="e">
        <f t="shared" ca="1" si="31"/>
        <v>#DIV/0!</v>
      </c>
      <c r="AN52" s="48" t="e">
        <f t="shared" ca="1" si="31"/>
        <v>#DIV/0!</v>
      </c>
      <c r="AO52" s="48" t="e">
        <f t="shared" ca="1" si="31"/>
        <v>#DIV/0!</v>
      </c>
      <c r="AP52" s="48" t="e">
        <f t="shared" ca="1" si="31"/>
        <v>#DIV/0!</v>
      </c>
      <c r="AQ52" s="48" t="e">
        <f t="shared" ca="1" si="31"/>
        <v>#DIV/0!</v>
      </c>
      <c r="AR52" s="48" t="e">
        <f t="shared" ca="1" si="31"/>
        <v>#DIV/0!</v>
      </c>
      <c r="AS52" s="48" t="e">
        <f t="shared" ca="1" si="31"/>
        <v>#DIV/0!</v>
      </c>
      <c r="AT52" s="48" t="e">
        <f t="shared" ca="1" si="31"/>
        <v>#DIV/0!</v>
      </c>
      <c r="AU52" s="48" t="e">
        <f t="shared" ca="1" si="31"/>
        <v>#DIV/0!</v>
      </c>
      <c r="AV52" s="48" t="e">
        <f t="shared" ca="1" si="31"/>
        <v>#DIV/0!</v>
      </c>
      <c r="AW52" s="48" t="e">
        <f t="shared" ca="1" si="31"/>
        <v>#DIV/0!</v>
      </c>
      <c r="AX52" s="48" t="e">
        <f t="shared" ca="1" si="31"/>
        <v>#DIV/0!</v>
      </c>
      <c r="AY52" s="48" t="e">
        <f t="shared" ca="1" si="31"/>
        <v>#DIV/0!</v>
      </c>
      <c r="AZ52" s="48" t="e">
        <f t="shared" ca="1" si="31"/>
        <v>#DIV/0!</v>
      </c>
      <c r="BA52" s="48" t="e">
        <f t="shared" ca="1" si="31"/>
        <v>#DIV/0!</v>
      </c>
      <c r="BB52" s="48" t="e">
        <f t="shared" ca="1" si="31"/>
        <v>#DIV/0!</v>
      </c>
      <c r="BC52" s="48" t="e">
        <f t="shared" ca="1" si="31"/>
        <v>#DIV/0!</v>
      </c>
      <c r="BD52" s="48" t="e">
        <f t="shared" ca="1" si="31"/>
        <v>#DIV/0!</v>
      </c>
      <c r="BE52" s="48" t="e">
        <f t="shared" ca="1" si="31"/>
        <v>#DIV/0!</v>
      </c>
      <c r="BF52" s="48" t="e">
        <f t="shared" ca="1" si="31"/>
        <v>#DIV/0!</v>
      </c>
      <c r="BG52" s="48" t="e">
        <f t="shared" ca="1" si="31"/>
        <v>#DIV/0!</v>
      </c>
      <c r="BH52" s="48" t="e">
        <f t="shared" ca="1" si="31"/>
        <v>#DIV/0!</v>
      </c>
      <c r="BI52" s="48" t="e">
        <f t="shared" ca="1" si="31"/>
        <v>#DIV/0!</v>
      </c>
      <c r="BJ52" s="48" t="e">
        <f t="shared" ca="1" si="31"/>
        <v>#DIV/0!</v>
      </c>
      <c r="BK52" s="48"/>
      <c r="BL52" s="48"/>
      <c r="BM52" s="48"/>
      <c r="BN52" s="48" t="e">
        <f ca="1">BN51/BN$46</f>
        <v>#DIV/0!</v>
      </c>
      <c r="BO52">
        <v>1</v>
      </c>
    </row>
    <row r="53" spans="1:67">
      <c r="A53" s="45" t="s">
        <v>96</v>
      </c>
      <c r="B53" s="46">
        <f ca="1">SUM(C53:BN53)</f>
        <v>174996</v>
      </c>
      <c r="C53" s="47">
        <f ca="1">SUMIF(Summary!$AO:$AO,'Mgr''s n Tenurewise'!C4,Summary!$V:$V)</f>
        <v>0</v>
      </c>
      <c r="D53" s="47">
        <f ca="1">SUMIF(Summary!$AO:$AO,'Mgr''s n Tenurewise'!D4,Summary!$V:$V)</f>
        <v>0</v>
      </c>
      <c r="E53" s="47">
        <f ca="1">SUMIF(Summary!$AO:$AO,'Mgr''s n Tenurewise'!E4,Summary!$V:$V)</f>
        <v>0</v>
      </c>
      <c r="F53" s="47">
        <f ca="1">SUMIF(Summary!$AO:$AO,'Mgr''s n Tenurewise'!F4,Summary!$V:$V)</f>
        <v>0</v>
      </c>
      <c r="G53" s="47">
        <f ca="1">SUMIF(Summary!$AO:$AO,'Mgr''s n Tenurewise'!G4,Summary!$V:$V)</f>
        <v>60000</v>
      </c>
      <c r="H53" s="47">
        <f ca="1">SUMIF(Summary!$AO:$AO,'Mgr''s n Tenurewise'!H4,Summary!$V:$V)</f>
        <v>0</v>
      </c>
      <c r="I53" s="47">
        <f ca="1">SUMIF(Summary!$AO:$AO,'Mgr''s n Tenurewise'!I4,Summary!$V:$V)</f>
        <v>0</v>
      </c>
      <c r="J53" s="47">
        <f ca="1">SUMIF(Summary!$AO:$AO,'Mgr''s n Tenurewise'!J4,Summary!$V:$V)</f>
        <v>0</v>
      </c>
      <c r="K53" s="47">
        <f ca="1">SUMIF(Summary!$AO:$AO,'Mgr''s n Tenurewise'!K4,Summary!$V:$V)</f>
        <v>20000</v>
      </c>
      <c r="L53" s="47">
        <f ca="1">SUMIF(Summary!$AO:$AO,'Mgr''s n Tenurewise'!L4,Summary!$V:$V)</f>
        <v>8000</v>
      </c>
      <c r="M53" s="47">
        <f ca="1">SUMIF(Summary!$AO:$AO,'Mgr''s n Tenurewise'!M4,Summary!$V:$V)</f>
        <v>0</v>
      </c>
      <c r="N53" s="47">
        <f ca="1">SUMIF(Summary!$AO:$AO,'Mgr''s n Tenurewise'!N4,Summary!$V:$V)</f>
        <v>0</v>
      </c>
      <c r="O53" s="47">
        <f ca="1">SUMIF(Summary!$AO:$AO,'Mgr''s n Tenurewise'!O4,Summary!$V:$V)</f>
        <v>7996</v>
      </c>
      <c r="P53" s="47">
        <f ca="1">SUMIF(Summary!$AO:$AO,'Mgr''s n Tenurewise'!P4,Summary!$V:$V)</f>
        <v>0</v>
      </c>
      <c r="Q53" s="47">
        <f ca="1">SUMIF(Summary!$AO:$AO,'Mgr''s n Tenurewise'!Q4,Summary!$V:$V)</f>
        <v>0</v>
      </c>
      <c r="R53" s="47">
        <f ca="1">SUMIF(Summary!$AO:$AO,'Mgr''s n Tenurewise'!R4,Summary!$V:$V)</f>
        <v>0</v>
      </c>
      <c r="S53" s="47">
        <f ca="1">SUMIF(Summary!$AO:$AO,'Mgr''s n Tenurewise'!S4,Summary!$V:$V)</f>
        <v>0</v>
      </c>
      <c r="T53" s="47">
        <f ca="1">SUMIF(Summary!$AO:$AO,'Mgr''s n Tenurewise'!T4,Summary!$V:$V)</f>
        <v>0</v>
      </c>
      <c r="U53" s="47">
        <f ca="1">SUMIF(Summary!$AO:$AO,'Mgr''s n Tenurewise'!U4,Summary!$V:$V)</f>
        <v>0</v>
      </c>
      <c r="V53" s="47">
        <f ca="1">SUMIF(Summary!$AO:$AO,'Mgr''s n Tenurewise'!V4,Summary!$V:$V)</f>
        <v>24000</v>
      </c>
      <c r="W53" s="47">
        <f ca="1">SUMIF(Summary!$AO:$AO,'Mgr''s n Tenurewise'!W4,Summary!$V:$V)</f>
        <v>0</v>
      </c>
      <c r="X53" s="47">
        <f ca="1">SUMIF(Summary!$AO:$AO,'Mgr''s n Tenurewise'!X4,Summary!$V:$V)</f>
        <v>0</v>
      </c>
      <c r="Y53" s="47">
        <f ca="1">SUMIF(Summary!$AO:$AO,'Mgr''s n Tenurewise'!Y4,Summary!$V:$V)</f>
        <v>0</v>
      </c>
      <c r="Z53" s="47">
        <f ca="1">SUMIF(Summary!$AO:$AO,'Mgr''s n Tenurewise'!Z4,Summary!$V:$V)</f>
        <v>0</v>
      </c>
      <c r="AA53" s="47">
        <f ca="1">SUMIF(Summary!$AO:$AO,'Mgr''s n Tenurewise'!AA4,Summary!$V:$V)</f>
        <v>32000</v>
      </c>
      <c r="AB53" s="47">
        <f ca="1">SUMIF(Summary!$AO:$AO,'Mgr''s n Tenurewise'!AB4,Summary!$V:$V)</f>
        <v>0</v>
      </c>
      <c r="AC53" s="47">
        <f ca="1">SUMIF(Summary!$AO:$AO,'Mgr''s n Tenurewise'!AC4,Summary!$V:$V)</f>
        <v>0</v>
      </c>
      <c r="AD53" s="47">
        <f ca="1">SUMIF(Summary!$AO:$AO,'Mgr''s n Tenurewise'!AD4,Summary!$V:$V)</f>
        <v>0</v>
      </c>
      <c r="AE53" s="47">
        <f ca="1">SUMIF(Summary!$AO:$AO,'Mgr''s n Tenurewise'!AE4,Summary!$V:$V)</f>
        <v>0</v>
      </c>
      <c r="AF53" s="47">
        <f ca="1">SUMIF(Summary!$AO:$AO,'Mgr''s n Tenurewise'!AF4,Summary!$V:$V)</f>
        <v>23000</v>
      </c>
      <c r="AG53" s="47">
        <f ca="1">SUMIF(Summary!$AO:$AO,'Mgr''s n Tenurewise'!AG4,Summary!$V:$V)</f>
        <v>0</v>
      </c>
      <c r="AH53" s="47">
        <f ca="1">SUMIF(Summary!$AO:$AO,'Mgr''s n Tenurewise'!AH4,Summary!$V:$V)</f>
        <v>0</v>
      </c>
      <c r="AI53" s="47">
        <f ca="1">SUMIF(Summary!$AO:$AO,'Mgr''s n Tenurewise'!AI4,Summary!$V:$V)</f>
        <v>0</v>
      </c>
      <c r="AJ53" s="47">
        <f ca="1">SUMIF(Summary!$AO:$AO,'Mgr''s n Tenurewise'!AJ4,Summary!$V:$V)</f>
        <v>0</v>
      </c>
      <c r="AK53" s="47">
        <f ca="1">SUMIF(Summary!$AO:$AO,'Mgr''s n Tenurewise'!AK4,Summary!$V:$V)</f>
        <v>0</v>
      </c>
      <c r="AL53" s="47">
        <f ca="1">SUMIF(Summary!$AO:$AO,'Mgr''s n Tenurewise'!AL4,Summary!$V:$V)</f>
        <v>0</v>
      </c>
      <c r="AM53" s="47">
        <f ca="1">SUMIF(Summary!$AO:$AO,'Mgr''s n Tenurewise'!AM4,Summary!$V:$V)</f>
        <v>0</v>
      </c>
      <c r="AN53" s="47">
        <f ca="1">SUMIF(Summary!$AO:$AO,'Mgr''s n Tenurewise'!AN4,Summary!$V:$V)</f>
        <v>0</v>
      </c>
      <c r="AO53" s="47">
        <f ca="1">SUMIF(Summary!$AO:$AO,'Mgr''s n Tenurewise'!AO4,Summary!$V:$V)</f>
        <v>0</v>
      </c>
      <c r="AP53" s="47">
        <f ca="1">SUMIF(Summary!$AO:$AO,'Mgr''s n Tenurewise'!AP4,Summary!$V:$V)</f>
        <v>0</v>
      </c>
      <c r="AQ53" s="47">
        <f ca="1">SUMIF(Summary!$AO:$AO,'Mgr''s n Tenurewise'!AQ4,Summary!$V:$V)</f>
        <v>0</v>
      </c>
      <c r="AR53" s="47">
        <f ca="1">SUMIF(Summary!$AO:$AO,'Mgr''s n Tenurewise'!AR4,Summary!$V:$V)</f>
        <v>0</v>
      </c>
      <c r="AS53" s="47">
        <f ca="1">SUMIF(Summary!$AO:$AO,'Mgr''s n Tenurewise'!AS4,Summary!$V:$V)</f>
        <v>0</v>
      </c>
      <c r="AT53" s="47">
        <f ca="1">SUMIF(Summary!$AO:$AO,'Mgr''s n Tenurewise'!AT4,Summary!$V:$V)</f>
        <v>0</v>
      </c>
      <c r="AU53" s="47">
        <f ca="1">SUMIF(Summary!$AO:$AO,'Mgr''s n Tenurewise'!AU4,Summary!$V:$V)</f>
        <v>0</v>
      </c>
      <c r="AV53" s="47">
        <f ca="1">SUMIF(Summary!$AO:$AO,'Mgr''s n Tenurewise'!AV4,Summary!$V:$V)</f>
        <v>0</v>
      </c>
      <c r="AW53" s="47">
        <f ca="1">SUMIF(Summary!$AO:$AO,'Mgr''s n Tenurewise'!AW4,Summary!$V:$V)</f>
        <v>0</v>
      </c>
      <c r="AX53" s="47">
        <f ca="1">SUMIF(Summary!$AO:$AO,'Mgr''s n Tenurewise'!AX4,Summary!$V:$V)</f>
        <v>0</v>
      </c>
      <c r="AY53" s="47">
        <f ca="1">SUMIF(Summary!$AO:$AO,'Mgr''s n Tenurewise'!AY4,Summary!$V:$V)</f>
        <v>0</v>
      </c>
      <c r="AZ53" s="47">
        <f ca="1">SUMIF(Summary!$AO:$AO,'Mgr''s n Tenurewise'!AZ4,Summary!$V:$V)</f>
        <v>0</v>
      </c>
      <c r="BA53" s="47">
        <f ca="1">SUMIF(Summary!$AO:$AO,'Mgr''s n Tenurewise'!BA4,Summary!$V:$V)</f>
        <v>0</v>
      </c>
      <c r="BB53" s="47">
        <f ca="1">SUMIF(Summary!$AO:$AO,'Mgr''s n Tenurewise'!BB4,Summary!$V:$V)</f>
        <v>0</v>
      </c>
      <c r="BC53" s="47">
        <f ca="1">SUMIF(Summary!$AO:$AO,'Mgr''s n Tenurewise'!BC4,Summary!$V:$V)</f>
        <v>0</v>
      </c>
      <c r="BD53" s="47">
        <f ca="1">SUMIF(Summary!$AO:$AO,'Mgr''s n Tenurewise'!BD4,Summary!$V:$V)</f>
        <v>0</v>
      </c>
      <c r="BE53" s="47">
        <f ca="1">SUMIF(Summary!$AO:$AO,'Mgr''s n Tenurewise'!BE4,Summary!$V:$V)</f>
        <v>0</v>
      </c>
      <c r="BF53" s="47">
        <f ca="1">SUMIF(Summary!$AO:$AO,'Mgr''s n Tenurewise'!BF4,Summary!$V:$V)</f>
        <v>0</v>
      </c>
      <c r="BG53" s="47">
        <f ca="1">SUMIF(Summary!$AO:$AO,'Mgr''s n Tenurewise'!BG4,Summary!$V:$V)</f>
        <v>0</v>
      </c>
      <c r="BH53" s="47">
        <f ca="1">SUMIF(Summary!$AO:$AO,'Mgr''s n Tenurewise'!BH4,Summary!$V:$V)</f>
        <v>0</v>
      </c>
      <c r="BI53" s="47">
        <f ca="1">SUMIF(Summary!$AO:$AO,'Mgr''s n Tenurewise'!BI4,Summary!$V:$V)</f>
        <v>0</v>
      </c>
      <c r="BJ53" s="47">
        <f ca="1">SUMIF(Summary!$AO:$AO,'Mgr''s n Tenurewise'!BJ4,Summary!$V:$V)</f>
        <v>0</v>
      </c>
      <c r="BK53" s="47"/>
      <c r="BL53" s="47"/>
      <c r="BM53" s="47"/>
      <c r="BN53" s="47">
        <f ca="1">SUMIF(Summary!$AO:$AO,'Mgr''s n Tenurewise'!BN6,Summary!$S:$S)</f>
        <v>0</v>
      </c>
      <c r="BO53">
        <v>1</v>
      </c>
    </row>
    <row r="54" spans="1:67" ht="15.75">
      <c r="A54" s="50" t="s">
        <v>33</v>
      </c>
      <c r="B54" s="48">
        <f ca="1">B53/B$46</f>
        <v>2.6191838197194027E-2</v>
      </c>
      <c r="C54" s="48" t="e">
        <f ca="1">C53/C$46</f>
        <v>#DIV/0!</v>
      </c>
      <c r="D54" s="48">
        <f t="shared" ref="D54:BJ54" ca="1" si="32">D53/D$46</f>
        <v>0</v>
      </c>
      <c r="E54" s="48">
        <f t="shared" ca="1" si="32"/>
        <v>0</v>
      </c>
      <c r="F54" s="48">
        <f t="shared" ca="1" si="32"/>
        <v>0</v>
      </c>
      <c r="G54" s="48">
        <f t="shared" ca="1" si="32"/>
        <v>7.8464399394254841E-2</v>
      </c>
      <c r="H54" s="48">
        <f t="shared" ca="1" si="32"/>
        <v>0</v>
      </c>
      <c r="I54" s="48">
        <f t="shared" ca="1" si="32"/>
        <v>0</v>
      </c>
      <c r="J54" s="48">
        <f t="shared" ca="1" si="32"/>
        <v>0</v>
      </c>
      <c r="K54" s="48">
        <f t="shared" ca="1" si="32"/>
        <v>0.13642750924296376</v>
      </c>
      <c r="L54" s="48">
        <f t="shared" ca="1" si="32"/>
        <v>0.10849370058450981</v>
      </c>
      <c r="M54" s="48" t="e">
        <f t="shared" ca="1" si="32"/>
        <v>#DIV/0!</v>
      </c>
      <c r="N54" s="48">
        <f t="shared" ca="1" si="32"/>
        <v>0</v>
      </c>
      <c r="O54" s="48">
        <f t="shared" ca="1" si="32"/>
        <v>0.16457076995904255</v>
      </c>
      <c r="P54" s="48">
        <f t="shared" ca="1" si="32"/>
        <v>0</v>
      </c>
      <c r="Q54" s="48" t="e">
        <f t="shared" ca="1" si="32"/>
        <v>#DIV/0!</v>
      </c>
      <c r="R54" s="48" t="e">
        <f t="shared" ca="1" si="32"/>
        <v>#DIV/0!</v>
      </c>
      <c r="S54" s="48">
        <f t="shared" ca="1" si="32"/>
        <v>0</v>
      </c>
      <c r="T54" s="48">
        <f t="shared" ca="1" si="32"/>
        <v>0</v>
      </c>
      <c r="U54" s="48">
        <f t="shared" ca="1" si="32"/>
        <v>0</v>
      </c>
      <c r="V54" s="48">
        <f t="shared" ca="1" si="32"/>
        <v>1.8435161998986066E-2</v>
      </c>
      <c r="W54" s="48">
        <f t="shared" ca="1" si="32"/>
        <v>0</v>
      </c>
      <c r="X54" s="48" t="e">
        <f t="shared" ca="1" si="32"/>
        <v>#DIV/0!</v>
      </c>
      <c r="Y54" s="48">
        <f t="shared" ca="1" si="32"/>
        <v>0</v>
      </c>
      <c r="Z54" s="48">
        <f t="shared" ca="1" si="32"/>
        <v>0</v>
      </c>
      <c r="AA54" s="48">
        <f t="shared" ca="1" si="32"/>
        <v>1.4995763696755666E-2</v>
      </c>
      <c r="AB54" s="48" t="e">
        <f t="shared" ca="1" si="32"/>
        <v>#DIV/0!</v>
      </c>
      <c r="AC54" s="48">
        <f t="shared" ca="1" si="32"/>
        <v>0</v>
      </c>
      <c r="AD54" s="48">
        <f t="shared" ca="1" si="32"/>
        <v>0</v>
      </c>
      <c r="AE54" s="48">
        <f t="shared" ca="1" si="32"/>
        <v>0</v>
      </c>
      <c r="AF54" s="48">
        <f t="shared" ca="1" si="32"/>
        <v>2.2190747808904857E-2</v>
      </c>
      <c r="AG54" s="48" t="e">
        <f t="shared" ca="1" si="32"/>
        <v>#DIV/0!</v>
      </c>
      <c r="AH54" s="48" t="e">
        <f t="shared" ca="1" si="32"/>
        <v>#DIV/0!</v>
      </c>
      <c r="AI54" s="48" t="e">
        <f t="shared" ca="1" si="32"/>
        <v>#DIV/0!</v>
      </c>
      <c r="AJ54" s="48" t="e">
        <f t="shared" ca="1" si="32"/>
        <v>#DIV/0!</v>
      </c>
      <c r="AK54" s="48" t="e">
        <f t="shared" ca="1" si="32"/>
        <v>#DIV/0!</v>
      </c>
      <c r="AL54" s="48" t="e">
        <f t="shared" ca="1" si="32"/>
        <v>#DIV/0!</v>
      </c>
      <c r="AM54" s="48" t="e">
        <f t="shared" ca="1" si="32"/>
        <v>#DIV/0!</v>
      </c>
      <c r="AN54" s="48" t="e">
        <f t="shared" ca="1" si="32"/>
        <v>#DIV/0!</v>
      </c>
      <c r="AO54" s="48" t="e">
        <f t="shared" ca="1" si="32"/>
        <v>#DIV/0!</v>
      </c>
      <c r="AP54" s="48" t="e">
        <f t="shared" ca="1" si="32"/>
        <v>#DIV/0!</v>
      </c>
      <c r="AQ54" s="48" t="e">
        <f t="shared" ca="1" si="32"/>
        <v>#DIV/0!</v>
      </c>
      <c r="AR54" s="48" t="e">
        <f t="shared" ca="1" si="32"/>
        <v>#DIV/0!</v>
      </c>
      <c r="AS54" s="48" t="e">
        <f t="shared" ca="1" si="32"/>
        <v>#DIV/0!</v>
      </c>
      <c r="AT54" s="48" t="e">
        <f t="shared" ca="1" si="32"/>
        <v>#DIV/0!</v>
      </c>
      <c r="AU54" s="48" t="e">
        <f t="shared" ca="1" si="32"/>
        <v>#DIV/0!</v>
      </c>
      <c r="AV54" s="48" t="e">
        <f t="shared" ca="1" si="32"/>
        <v>#DIV/0!</v>
      </c>
      <c r="AW54" s="48" t="e">
        <f t="shared" ca="1" si="32"/>
        <v>#DIV/0!</v>
      </c>
      <c r="AX54" s="48" t="e">
        <f t="shared" ca="1" si="32"/>
        <v>#DIV/0!</v>
      </c>
      <c r="AY54" s="48" t="e">
        <f t="shared" ca="1" si="32"/>
        <v>#DIV/0!</v>
      </c>
      <c r="AZ54" s="48" t="e">
        <f t="shared" ca="1" si="32"/>
        <v>#DIV/0!</v>
      </c>
      <c r="BA54" s="48" t="e">
        <f t="shared" ca="1" si="32"/>
        <v>#DIV/0!</v>
      </c>
      <c r="BB54" s="48" t="e">
        <f t="shared" ca="1" si="32"/>
        <v>#DIV/0!</v>
      </c>
      <c r="BC54" s="48" t="e">
        <f t="shared" ca="1" si="32"/>
        <v>#DIV/0!</v>
      </c>
      <c r="BD54" s="48" t="e">
        <f t="shared" ca="1" si="32"/>
        <v>#DIV/0!</v>
      </c>
      <c r="BE54" s="48" t="e">
        <f t="shared" ca="1" si="32"/>
        <v>#DIV/0!</v>
      </c>
      <c r="BF54" s="48" t="e">
        <f t="shared" ca="1" si="32"/>
        <v>#DIV/0!</v>
      </c>
      <c r="BG54" s="48" t="e">
        <f t="shared" ca="1" si="32"/>
        <v>#DIV/0!</v>
      </c>
      <c r="BH54" s="48" t="e">
        <f t="shared" ca="1" si="32"/>
        <v>#DIV/0!</v>
      </c>
      <c r="BI54" s="48" t="e">
        <f t="shared" ca="1" si="32"/>
        <v>#DIV/0!</v>
      </c>
      <c r="BJ54" s="48" t="e">
        <f t="shared" ca="1" si="32"/>
        <v>#DIV/0!</v>
      </c>
      <c r="BK54" s="48"/>
      <c r="BL54" s="48"/>
      <c r="BM54" s="48"/>
      <c r="BN54" s="48" t="e">
        <f ca="1">BN53/BN$46</f>
        <v>#DIV/0!</v>
      </c>
      <c r="BO54">
        <v>1</v>
      </c>
    </row>
    <row r="55" spans="1:67" s="129" customFormat="1">
      <c r="A55" s="127" t="s">
        <v>52</v>
      </c>
      <c r="B55" s="128">
        <f ca="1">SUM(C55:BN55)</f>
        <v>5353601.5</v>
      </c>
      <c r="C55" s="128">
        <f ca="1">SUMIF(Summary!$AO:$AO,'Mgr''s n Tenurewise'!C4,Summary!$Y:$Y)</f>
        <v>0</v>
      </c>
      <c r="D55" s="128">
        <f ca="1">SUMIF(Summary!$AO:$AO,'Mgr''s n Tenurewise'!D4,Summary!$Y:$Y)</f>
        <v>88240</v>
      </c>
      <c r="E55" s="128">
        <f ca="1">SUMIF(Summary!$AO:$AO,'Mgr''s n Tenurewise'!E4,Summary!$Y:$Y)</f>
        <v>93719</v>
      </c>
      <c r="F55" s="128">
        <f ca="1">SUMIF(Summary!$AO:$AO,'Mgr''s n Tenurewise'!F4,Summary!$Y:$Y)</f>
        <v>1400</v>
      </c>
      <c r="G55" s="128">
        <f ca="1">SUMIF(Summary!$AO:$AO,'Mgr''s n Tenurewise'!G4,Summary!$Y:$Y)</f>
        <v>597272</v>
      </c>
      <c r="H55" s="128">
        <f ca="1">SUMIF(Summary!$AO:$AO,'Mgr''s n Tenurewise'!H4,Summary!$Y:$Y)</f>
        <v>0</v>
      </c>
      <c r="I55" s="128">
        <f ca="1">SUMIF(Summary!$AO:$AO,'Mgr''s n Tenurewise'!I4,Summary!$Y:$Y)</f>
        <v>61554</v>
      </c>
      <c r="J55" s="128">
        <f ca="1">SUMIF(Summary!$AO:$AO,'Mgr''s n Tenurewise'!J4,Summary!$Y:$Y)</f>
        <v>27500</v>
      </c>
      <c r="K55" s="128">
        <f ca="1">SUMIF(Summary!$AO:$AO,'Mgr''s n Tenurewise'!K4,Summary!$Y:$Y)</f>
        <v>69600</v>
      </c>
      <c r="L55" s="128">
        <f ca="1">SUMIF(Summary!$AO:$AO,'Mgr''s n Tenurewise'!L4,Summary!$Y:$Y)</f>
        <v>14597</v>
      </c>
      <c r="M55" s="128">
        <f ca="1">SUMIF(Summary!$AO:$AO,'Mgr''s n Tenurewise'!M4,Summary!$Y:$Y)</f>
        <v>0</v>
      </c>
      <c r="N55" s="128">
        <f ca="1">SUMIF(Summary!$AO:$AO,'Mgr''s n Tenurewise'!N4,Summary!$Y:$Y)</f>
        <v>0</v>
      </c>
      <c r="O55" s="128">
        <f ca="1">SUMIF(Summary!$AO:$AO,'Mgr''s n Tenurewise'!O4,Summary!$Y:$Y)</f>
        <v>16791</v>
      </c>
      <c r="P55" s="128">
        <f ca="1">SUMIF(Summary!$AO:$AO,'Mgr''s n Tenurewise'!P4,Summary!$Y:$Y)</f>
        <v>34900</v>
      </c>
      <c r="Q55" s="128">
        <f ca="1">SUMIF(Summary!$AO:$AO,'Mgr''s n Tenurewise'!Q4,Summary!$Y:$Y)</f>
        <v>0</v>
      </c>
      <c r="R55" s="128">
        <f ca="1">SUMIF(Summary!$AO:$AO,'Mgr''s n Tenurewise'!R4,Summary!$Y:$Y)</f>
        <v>0</v>
      </c>
      <c r="S55" s="128">
        <f ca="1">SUMIF(Summary!$AO:$AO,'Mgr''s n Tenurewise'!S4,Summary!$Y:$Y)</f>
        <v>66600</v>
      </c>
      <c r="T55" s="128">
        <f ca="1">SUMIF(Summary!$AO:$AO,'Mgr''s n Tenurewise'!T4,Summary!$Y:$Y)</f>
        <v>51860</v>
      </c>
      <c r="U55" s="128">
        <f ca="1">SUMIF(Summary!$AO:$AO,'Mgr''s n Tenurewise'!U4,Summary!$Y:$Y)</f>
        <v>53700</v>
      </c>
      <c r="V55" s="128">
        <f ca="1">SUMIF(Summary!$AO:$AO,'Mgr''s n Tenurewise'!V4,Summary!$Y:$Y)</f>
        <v>1130164</v>
      </c>
      <c r="W55" s="128">
        <f ca="1">SUMIF(Summary!$AO:$AO,'Mgr''s n Tenurewise'!W4,Summary!$Y:$Y)</f>
        <v>0</v>
      </c>
      <c r="X55" s="128">
        <f ca="1">SUMIF(Summary!$AO:$AO,'Mgr''s n Tenurewise'!X4,Summary!$Y:$Y)</f>
        <v>0</v>
      </c>
      <c r="Y55" s="128">
        <f ca="1">SUMIF(Summary!$AO:$AO,'Mgr''s n Tenurewise'!Y4,Summary!$Y:$Y)</f>
        <v>0</v>
      </c>
      <c r="Z55" s="128">
        <f ca="1">SUMIF(Summary!$AO:$AO,'Mgr''s n Tenurewise'!Z4,Summary!$Y:$Y)</f>
        <v>6000</v>
      </c>
      <c r="AA55" s="128">
        <f ca="1">SUMIF(Summary!$AO:$AO,'Mgr''s n Tenurewise'!AA4,Summary!$Y:$Y)</f>
        <v>1899793.5</v>
      </c>
      <c r="AB55" s="128">
        <f ca="1">SUMIF(Summary!$AO:$AO,'Mgr''s n Tenurewise'!AB4,Summary!$Y:$Y)</f>
        <v>0</v>
      </c>
      <c r="AC55" s="128">
        <f ca="1">SUMIF(Summary!$AO:$AO,'Mgr''s n Tenurewise'!AC4,Summary!$Y:$Y)</f>
        <v>53700</v>
      </c>
      <c r="AD55" s="128">
        <f ca="1">SUMIF(Summary!$AO:$AO,'Mgr''s n Tenurewise'!AD4,Summary!$Y:$Y)</f>
        <v>105626</v>
      </c>
      <c r="AE55" s="128">
        <f ca="1">SUMIF(Summary!$AO:$AO,'Mgr''s n Tenurewise'!AE4,Summary!$Y:$Y)</f>
        <v>113427</v>
      </c>
      <c r="AF55" s="128">
        <f ca="1">SUMIF(Summary!$AO:$AO,'Mgr''s n Tenurewise'!AF4,Summary!$Y:$Y)</f>
        <v>867158</v>
      </c>
      <c r="AG55" s="128">
        <f ca="1">SUMIF(Summary!$AO:$AO,'Mgr''s n Tenurewise'!AG4,Summary!$Y:$Y)</f>
        <v>0</v>
      </c>
      <c r="AH55" s="128">
        <f ca="1">SUMIF(Summary!$AO:$AO,'Mgr''s n Tenurewise'!AH4,Summary!$Y:$Y)</f>
        <v>0</v>
      </c>
      <c r="AI55" s="128">
        <f ca="1">SUMIF(Summary!$AO:$AO,'Mgr''s n Tenurewise'!AI4,Summary!$Y:$Y)</f>
        <v>0</v>
      </c>
      <c r="AJ55" s="128">
        <f ca="1">SUMIF(Summary!$AO:$AO,'Mgr''s n Tenurewise'!AJ4,Summary!$Y:$Y)</f>
        <v>0</v>
      </c>
      <c r="AK55" s="128">
        <f ca="1">SUMIF(Summary!$AO:$AO,'Mgr''s n Tenurewise'!AK4,Summary!$Y:$Y)</f>
        <v>0</v>
      </c>
      <c r="AL55" s="128">
        <f ca="1">SUMIF(Summary!$AO:$AO,'Mgr''s n Tenurewise'!AL4,Summary!$Y:$Y)</f>
        <v>0</v>
      </c>
      <c r="AM55" s="128">
        <f ca="1">SUMIF(Summary!$AO:$AO,'Mgr''s n Tenurewise'!AM4,Summary!$Y:$Y)</f>
        <v>0</v>
      </c>
      <c r="AN55" s="128">
        <f ca="1">SUMIF(Summary!$AO:$AO,'Mgr''s n Tenurewise'!AN4,Summary!$Y:$Y)</f>
        <v>0</v>
      </c>
      <c r="AO55" s="128">
        <f ca="1">SUMIF(Summary!$AO:$AO,'Mgr''s n Tenurewise'!AO4,Summary!$Y:$Y)</f>
        <v>0</v>
      </c>
      <c r="AP55" s="128">
        <f ca="1">SUMIF(Summary!$AO:$AO,'Mgr''s n Tenurewise'!AP4,Summary!$Y:$Y)</f>
        <v>0</v>
      </c>
      <c r="AQ55" s="128">
        <f ca="1">SUMIF(Summary!$AO:$AO,'Mgr''s n Tenurewise'!AQ4,Summary!$Y:$Y)</f>
        <v>0</v>
      </c>
      <c r="AR55" s="128">
        <f ca="1">SUMIF(Summary!$AO:$AO,'Mgr''s n Tenurewise'!AR4,Summary!$Y:$Y)</f>
        <v>0</v>
      </c>
      <c r="AS55" s="128">
        <f ca="1">SUMIF(Summary!$AO:$AO,'Mgr''s n Tenurewise'!AS4,Summary!$Y:$Y)</f>
        <v>0</v>
      </c>
      <c r="AT55" s="128">
        <f ca="1">SUMIF(Summary!$AO:$AO,'Mgr''s n Tenurewise'!AT4,Summary!$Y:$Y)</f>
        <v>0</v>
      </c>
      <c r="AU55" s="128">
        <f ca="1">SUMIF(Summary!$AO:$AO,'Mgr''s n Tenurewise'!AU4,Summary!$Y:$Y)</f>
        <v>0</v>
      </c>
      <c r="AV55" s="128">
        <f ca="1">SUMIF(Summary!$AO:$AO,'Mgr''s n Tenurewise'!AV4,Summary!$Y:$Y)</f>
        <v>0</v>
      </c>
      <c r="AW55" s="128">
        <f ca="1">SUMIF(Summary!$AO:$AO,'Mgr''s n Tenurewise'!AW4,Summary!$Y:$Y)</f>
        <v>0</v>
      </c>
      <c r="AX55" s="128">
        <f ca="1">SUMIF(Summary!$AO:$AO,'Mgr''s n Tenurewise'!AX4,Summary!$Y:$Y)</f>
        <v>0</v>
      </c>
      <c r="AY55" s="128">
        <f ca="1">SUMIF(Summary!$AO:$AO,'Mgr''s n Tenurewise'!AY4,Summary!$Y:$Y)</f>
        <v>0</v>
      </c>
      <c r="AZ55" s="128">
        <f ca="1">SUMIF(Summary!$AO:$AO,'Mgr''s n Tenurewise'!AZ4,Summary!$Y:$Y)</f>
        <v>0</v>
      </c>
      <c r="BA55" s="128">
        <f ca="1">SUMIF(Summary!$AO:$AO,'Mgr''s n Tenurewise'!BA4,Summary!$Y:$Y)</f>
        <v>0</v>
      </c>
      <c r="BB55" s="128">
        <f ca="1">SUMIF(Summary!$AO:$AO,'Mgr''s n Tenurewise'!BB4,Summary!$Y:$Y)</f>
        <v>0</v>
      </c>
      <c r="BC55" s="128">
        <f ca="1">SUMIF(Summary!$AO:$AO,'Mgr''s n Tenurewise'!BC4,Summary!$Y:$Y)</f>
        <v>0</v>
      </c>
      <c r="BD55" s="128">
        <f ca="1">SUMIF(Summary!$AO:$AO,'Mgr''s n Tenurewise'!BD4,Summary!$Y:$Y)</f>
        <v>0</v>
      </c>
      <c r="BE55" s="128">
        <f ca="1">SUMIF(Summary!$AO:$AO,'Mgr''s n Tenurewise'!BE4,Summary!$Y:$Y)</f>
        <v>0</v>
      </c>
      <c r="BF55" s="128">
        <f ca="1">SUMIF(Summary!$AO:$AO,'Mgr''s n Tenurewise'!BF4,Summary!$Y:$Y)</f>
        <v>0</v>
      </c>
      <c r="BG55" s="128">
        <f ca="1">SUMIF(Summary!$AO:$AO,'Mgr''s n Tenurewise'!BG4,Summary!$Y:$Y)</f>
        <v>0</v>
      </c>
      <c r="BH55" s="128">
        <f ca="1">SUMIF(Summary!$AO:$AO,'Mgr''s n Tenurewise'!BH4,Summary!$Y:$Y)</f>
        <v>0</v>
      </c>
      <c r="BI55" s="128">
        <f ca="1">SUMIF(Summary!$AO:$AO,'Mgr''s n Tenurewise'!BI4,Summary!$Y:$Y)</f>
        <v>0</v>
      </c>
      <c r="BJ55" s="128">
        <f ca="1">SUMIF(Summary!$AO:$AO,'Mgr''s n Tenurewise'!BJ4,Summary!$Y:$Y)</f>
        <v>0</v>
      </c>
      <c r="BK55" s="128"/>
      <c r="BL55" s="128"/>
      <c r="BM55" s="128"/>
      <c r="BN55" s="128">
        <f ca="1">SUMIF(Summary!$AO:$AO,'Mgr''s n Tenurewise'!BN4,Summary!$Y:$Y)</f>
        <v>0</v>
      </c>
      <c r="BO55" s="129">
        <v>1</v>
      </c>
    </row>
    <row r="56" spans="1:67" ht="15.75">
      <c r="A56" s="50" t="s">
        <v>33</v>
      </c>
      <c r="B56" s="48">
        <f ca="1">B55/B$46</f>
        <v>0.80127925358439755</v>
      </c>
      <c r="C56" s="48" t="e">
        <f ca="1">C55/C$46</f>
        <v>#DIV/0!</v>
      </c>
      <c r="D56" s="48">
        <f t="shared" ref="D56:BJ56" ca="1" si="33">D55/D$46</f>
        <v>0.72817897490489281</v>
      </c>
      <c r="E56" s="48">
        <f t="shared" ca="1" si="33"/>
        <v>0.84645815081422338</v>
      </c>
      <c r="F56" s="48">
        <f t="shared" ca="1" si="33"/>
        <v>3.954802259887006E-2</v>
      </c>
      <c r="G56" s="48">
        <f t="shared" ca="1" si="33"/>
        <v>0.78107647925008961</v>
      </c>
      <c r="H56" s="48">
        <f t="shared" ca="1" si="33"/>
        <v>0</v>
      </c>
      <c r="I56" s="48">
        <f t="shared" ca="1" si="33"/>
        <v>0.53082555041005874</v>
      </c>
      <c r="J56" s="48">
        <f t="shared" ca="1" si="33"/>
        <v>0.4136146915938454</v>
      </c>
      <c r="K56" s="48">
        <f t="shared" ca="1" si="33"/>
        <v>0.47476773216551388</v>
      </c>
      <c r="L56" s="48">
        <f t="shared" ca="1" si="33"/>
        <v>0.19796031842901121</v>
      </c>
      <c r="M56" s="48" t="e">
        <f t="shared" ca="1" si="33"/>
        <v>#DIV/0!</v>
      </c>
      <c r="N56" s="48">
        <f t="shared" ca="1" si="33"/>
        <v>0</v>
      </c>
      <c r="O56" s="48">
        <f t="shared" ca="1" si="33"/>
        <v>0.34558626793175129</v>
      </c>
      <c r="P56" s="48">
        <f t="shared" ca="1" si="33"/>
        <v>0.39133896233502652</v>
      </c>
      <c r="Q56" s="48" t="e">
        <f t="shared" ca="1" si="33"/>
        <v>#DIV/0!</v>
      </c>
      <c r="R56" s="48" t="e">
        <f t="shared" ca="1" si="33"/>
        <v>#DIV/0!</v>
      </c>
      <c r="S56" s="48">
        <f t="shared" ca="1" si="33"/>
        <v>0.82884273144748799</v>
      </c>
      <c r="T56" s="48">
        <f t="shared" ca="1" si="33"/>
        <v>0.77291086039614287</v>
      </c>
      <c r="U56" s="48">
        <f t="shared" ca="1" si="33"/>
        <v>0.69152909058129652</v>
      </c>
      <c r="V56" s="48">
        <f t="shared" ca="1" si="33"/>
        <v>0.86811485105925368</v>
      </c>
      <c r="W56" s="48">
        <f t="shared" ca="1" si="33"/>
        <v>0</v>
      </c>
      <c r="X56" s="48" t="e">
        <f t="shared" ca="1" si="33"/>
        <v>#DIV/0!</v>
      </c>
      <c r="Y56" s="48">
        <f t="shared" ca="1" si="33"/>
        <v>0</v>
      </c>
      <c r="Z56" s="48">
        <f t="shared" ca="1" si="33"/>
        <v>0.46153846153846156</v>
      </c>
      <c r="AA56" s="48">
        <f t="shared" ca="1" si="33"/>
        <v>0.89027669995726211</v>
      </c>
      <c r="AB56" s="48" t="e">
        <f t="shared" ca="1" si="33"/>
        <v>#DIV/0!</v>
      </c>
      <c r="AC56" s="48">
        <f t="shared" ca="1" si="33"/>
        <v>0.90518331226295823</v>
      </c>
      <c r="AD56" s="48">
        <f t="shared" ca="1" si="33"/>
        <v>0.67446538149635715</v>
      </c>
      <c r="AE56" s="48">
        <f t="shared" ca="1" si="33"/>
        <v>0.75280242644667594</v>
      </c>
      <c r="AF56" s="48">
        <f t="shared" ca="1" si="33"/>
        <v>0.83664715167279646</v>
      </c>
      <c r="AG56" s="48" t="e">
        <f t="shared" ca="1" si="33"/>
        <v>#DIV/0!</v>
      </c>
      <c r="AH56" s="48" t="e">
        <f t="shared" ca="1" si="33"/>
        <v>#DIV/0!</v>
      </c>
      <c r="AI56" s="48" t="e">
        <f t="shared" ca="1" si="33"/>
        <v>#DIV/0!</v>
      </c>
      <c r="AJ56" s="48" t="e">
        <f t="shared" ca="1" si="33"/>
        <v>#DIV/0!</v>
      </c>
      <c r="AK56" s="48" t="e">
        <f t="shared" ca="1" si="33"/>
        <v>#DIV/0!</v>
      </c>
      <c r="AL56" s="48" t="e">
        <f t="shared" ca="1" si="33"/>
        <v>#DIV/0!</v>
      </c>
      <c r="AM56" s="48" t="e">
        <f t="shared" ca="1" si="33"/>
        <v>#DIV/0!</v>
      </c>
      <c r="AN56" s="48" t="e">
        <f t="shared" ca="1" si="33"/>
        <v>#DIV/0!</v>
      </c>
      <c r="AO56" s="48" t="e">
        <f t="shared" ca="1" si="33"/>
        <v>#DIV/0!</v>
      </c>
      <c r="AP56" s="48" t="e">
        <f t="shared" ca="1" si="33"/>
        <v>#DIV/0!</v>
      </c>
      <c r="AQ56" s="48" t="e">
        <f t="shared" ca="1" si="33"/>
        <v>#DIV/0!</v>
      </c>
      <c r="AR56" s="48" t="e">
        <f t="shared" ca="1" si="33"/>
        <v>#DIV/0!</v>
      </c>
      <c r="AS56" s="48" t="e">
        <f t="shared" ca="1" si="33"/>
        <v>#DIV/0!</v>
      </c>
      <c r="AT56" s="48" t="e">
        <f t="shared" ca="1" si="33"/>
        <v>#DIV/0!</v>
      </c>
      <c r="AU56" s="48" t="e">
        <f t="shared" ca="1" si="33"/>
        <v>#DIV/0!</v>
      </c>
      <c r="AV56" s="48" t="e">
        <f t="shared" ca="1" si="33"/>
        <v>#DIV/0!</v>
      </c>
      <c r="AW56" s="48" t="e">
        <f t="shared" ca="1" si="33"/>
        <v>#DIV/0!</v>
      </c>
      <c r="AX56" s="48" t="e">
        <f t="shared" ca="1" si="33"/>
        <v>#DIV/0!</v>
      </c>
      <c r="AY56" s="48" t="e">
        <f t="shared" ca="1" si="33"/>
        <v>#DIV/0!</v>
      </c>
      <c r="AZ56" s="48" t="e">
        <f t="shared" ca="1" si="33"/>
        <v>#DIV/0!</v>
      </c>
      <c r="BA56" s="48" t="e">
        <f t="shared" ca="1" si="33"/>
        <v>#DIV/0!</v>
      </c>
      <c r="BB56" s="48" t="e">
        <f t="shared" ca="1" si="33"/>
        <v>#DIV/0!</v>
      </c>
      <c r="BC56" s="48" t="e">
        <f t="shared" ca="1" si="33"/>
        <v>#DIV/0!</v>
      </c>
      <c r="BD56" s="48" t="e">
        <f t="shared" ca="1" si="33"/>
        <v>#DIV/0!</v>
      </c>
      <c r="BE56" s="48" t="e">
        <f t="shared" ca="1" si="33"/>
        <v>#DIV/0!</v>
      </c>
      <c r="BF56" s="48" t="e">
        <f t="shared" ca="1" si="33"/>
        <v>#DIV/0!</v>
      </c>
      <c r="BG56" s="48" t="e">
        <f t="shared" ca="1" si="33"/>
        <v>#DIV/0!</v>
      </c>
      <c r="BH56" s="48" t="e">
        <f t="shared" ca="1" si="33"/>
        <v>#DIV/0!</v>
      </c>
      <c r="BI56" s="48" t="e">
        <f t="shared" ca="1" si="33"/>
        <v>#DIV/0!</v>
      </c>
      <c r="BJ56" s="48" t="e">
        <f t="shared" ca="1" si="33"/>
        <v>#DIV/0!</v>
      </c>
      <c r="BK56" s="48"/>
      <c r="BL56" s="48"/>
      <c r="BM56" s="48"/>
      <c r="BN56" s="48" t="e">
        <f ca="1">BN55/BN$46</f>
        <v>#DIV/0!</v>
      </c>
      <c r="BO56">
        <v>1</v>
      </c>
    </row>
    <row r="57" spans="1:67" ht="15.75">
      <c r="A57" s="66"/>
      <c r="BO57">
        <v>1</v>
      </c>
    </row>
    <row r="58" spans="1:67" ht="15.75">
      <c r="A58" s="62" t="s">
        <v>53</v>
      </c>
      <c r="B58" s="42">
        <f ca="1">SUM(C58:BN58)</f>
        <v>466.5</v>
      </c>
      <c r="C58" s="42">
        <f ca="1">C59+C61+C63+C65+C67</f>
        <v>0</v>
      </c>
      <c r="D58" s="42">
        <f t="shared" ref="D58:BJ58" ca="1" si="34">D59+D61+D63+D65+D67</f>
        <v>9</v>
      </c>
      <c r="E58" s="42">
        <f t="shared" ca="1" si="34"/>
        <v>9</v>
      </c>
      <c r="F58" s="42">
        <f t="shared" ca="1" si="34"/>
        <v>8</v>
      </c>
      <c r="G58" s="42">
        <f t="shared" ca="1" si="34"/>
        <v>41.5</v>
      </c>
      <c r="H58" s="42">
        <f t="shared" ca="1" si="34"/>
        <v>1</v>
      </c>
      <c r="I58" s="42">
        <f t="shared" ca="1" si="34"/>
        <v>21.5</v>
      </c>
      <c r="J58" s="42">
        <f t="shared" ca="1" si="34"/>
        <v>14</v>
      </c>
      <c r="K58" s="42">
        <f t="shared" ca="1" si="34"/>
        <v>20.5</v>
      </c>
      <c r="L58" s="42">
        <f t="shared" ca="1" si="34"/>
        <v>11</v>
      </c>
      <c r="M58" s="42">
        <f t="shared" ca="1" si="34"/>
        <v>0</v>
      </c>
      <c r="N58" s="42">
        <f t="shared" ca="1" si="34"/>
        <v>4</v>
      </c>
      <c r="O58" s="42">
        <f t="shared" ca="1" si="34"/>
        <v>4</v>
      </c>
      <c r="P58" s="42">
        <f t="shared" ca="1" si="34"/>
        <v>16</v>
      </c>
      <c r="Q58" s="42">
        <f t="shared" ca="1" si="34"/>
        <v>0</v>
      </c>
      <c r="R58" s="42">
        <f t="shared" ca="1" si="34"/>
        <v>0</v>
      </c>
      <c r="S58" s="42">
        <f t="shared" ca="1" si="34"/>
        <v>4.5</v>
      </c>
      <c r="T58" s="42">
        <f t="shared" ca="1" si="34"/>
        <v>7</v>
      </c>
      <c r="U58" s="42">
        <f t="shared" ca="1" si="34"/>
        <v>8</v>
      </c>
      <c r="V58" s="42">
        <f t="shared" ca="1" si="34"/>
        <v>65</v>
      </c>
      <c r="W58" s="42">
        <f t="shared" ca="1" si="34"/>
        <v>1</v>
      </c>
      <c r="X58" s="42">
        <f t="shared" ca="1" si="34"/>
        <v>0</v>
      </c>
      <c r="Y58" s="42">
        <f t="shared" ca="1" si="34"/>
        <v>3</v>
      </c>
      <c r="Z58" s="42">
        <f t="shared" ca="1" si="34"/>
        <v>3</v>
      </c>
      <c r="AA58" s="42">
        <f t="shared" ca="1" si="34"/>
        <v>100.5</v>
      </c>
      <c r="AB58" s="42">
        <f t="shared" ca="1" si="34"/>
        <v>0</v>
      </c>
      <c r="AC58" s="42">
        <f t="shared" ca="1" si="34"/>
        <v>5</v>
      </c>
      <c r="AD58" s="42">
        <f t="shared" ca="1" si="34"/>
        <v>19</v>
      </c>
      <c r="AE58" s="42">
        <f t="shared" ca="1" si="34"/>
        <v>17</v>
      </c>
      <c r="AF58" s="42">
        <f t="shared" ca="1" si="34"/>
        <v>74</v>
      </c>
      <c r="AG58" s="42">
        <f t="shared" ca="1" si="34"/>
        <v>0</v>
      </c>
      <c r="AH58" s="42">
        <f t="shared" ca="1" si="34"/>
        <v>0</v>
      </c>
      <c r="AI58" s="42">
        <f t="shared" ca="1" si="34"/>
        <v>0</v>
      </c>
      <c r="AJ58" s="42">
        <f t="shared" ca="1" si="34"/>
        <v>0</v>
      </c>
      <c r="AK58" s="42">
        <f t="shared" ca="1" si="34"/>
        <v>0</v>
      </c>
      <c r="AL58" s="42">
        <f t="shared" ca="1" si="34"/>
        <v>0</v>
      </c>
      <c r="AM58" s="42">
        <f t="shared" ca="1" si="34"/>
        <v>0</v>
      </c>
      <c r="AN58" s="42">
        <f t="shared" ca="1" si="34"/>
        <v>0</v>
      </c>
      <c r="AO58" s="42">
        <f t="shared" ca="1" si="34"/>
        <v>0</v>
      </c>
      <c r="AP58" s="42">
        <f t="shared" ca="1" si="34"/>
        <v>0</v>
      </c>
      <c r="AQ58" s="42">
        <f t="shared" ca="1" si="34"/>
        <v>0</v>
      </c>
      <c r="AR58" s="42">
        <f t="shared" ca="1" si="34"/>
        <v>0</v>
      </c>
      <c r="AS58" s="42">
        <f t="shared" ca="1" si="34"/>
        <v>0</v>
      </c>
      <c r="AT58" s="42">
        <f t="shared" ca="1" si="34"/>
        <v>0</v>
      </c>
      <c r="AU58" s="42">
        <f t="shared" ca="1" si="34"/>
        <v>0</v>
      </c>
      <c r="AV58" s="42">
        <f t="shared" ca="1" si="34"/>
        <v>0</v>
      </c>
      <c r="AW58" s="42">
        <f t="shared" ca="1" si="34"/>
        <v>0</v>
      </c>
      <c r="AX58" s="42">
        <f t="shared" ca="1" si="34"/>
        <v>0</v>
      </c>
      <c r="AY58" s="42">
        <f t="shared" ca="1" si="34"/>
        <v>0</v>
      </c>
      <c r="AZ58" s="42">
        <f t="shared" ca="1" si="34"/>
        <v>0</v>
      </c>
      <c r="BA58" s="42">
        <f t="shared" ca="1" si="34"/>
        <v>0</v>
      </c>
      <c r="BB58" s="42">
        <f t="shared" ca="1" si="34"/>
        <v>0</v>
      </c>
      <c r="BC58" s="42">
        <f t="shared" ca="1" si="34"/>
        <v>0</v>
      </c>
      <c r="BD58" s="42">
        <f t="shared" ca="1" si="34"/>
        <v>0</v>
      </c>
      <c r="BE58" s="42">
        <f t="shared" ca="1" si="34"/>
        <v>0</v>
      </c>
      <c r="BF58" s="42">
        <f t="shared" ca="1" si="34"/>
        <v>0</v>
      </c>
      <c r="BG58" s="42">
        <f t="shared" ca="1" si="34"/>
        <v>0</v>
      </c>
      <c r="BH58" s="42">
        <f t="shared" ca="1" si="34"/>
        <v>0</v>
      </c>
      <c r="BI58" s="42">
        <f t="shared" ca="1" si="34"/>
        <v>0</v>
      </c>
      <c r="BJ58" s="42">
        <f t="shared" ca="1" si="34"/>
        <v>0</v>
      </c>
      <c r="BK58" s="42"/>
      <c r="BL58" s="42"/>
      <c r="BM58" s="42"/>
      <c r="BN58" s="42">
        <f ca="1">BN59+BN61+BN63+BN67</f>
        <v>0</v>
      </c>
      <c r="BO58">
        <v>1</v>
      </c>
    </row>
    <row r="59" spans="1:67">
      <c r="A59" s="45" t="s">
        <v>54</v>
      </c>
      <c r="B59" s="46">
        <f ca="1">SUM(C59:BN59)</f>
        <v>0</v>
      </c>
      <c r="C59" s="47">
        <f ca="1">SUMIF(Summary!$AO:$AO,'Mgr''s n Tenurewise'!C4,Summary!$N:$N)</f>
        <v>0</v>
      </c>
      <c r="D59" s="47">
        <f ca="1">SUMIF(Summary!$AO:$AO,'Mgr''s n Tenurewise'!D4,Summary!$N:$N)</f>
        <v>0</v>
      </c>
      <c r="E59" s="47">
        <f ca="1">SUMIF(Summary!$AO:$AO,'Mgr''s n Tenurewise'!E4,Summary!$N:$N)</f>
        <v>0</v>
      </c>
      <c r="F59" s="47">
        <f ca="1">SUMIF(Summary!$AO:$AO,'Mgr''s n Tenurewise'!F4,Summary!$N:$N)</f>
        <v>0</v>
      </c>
      <c r="G59" s="47">
        <f ca="1">SUMIF(Summary!$AO:$AO,'Mgr''s n Tenurewise'!G4,Summary!$N:$N)</f>
        <v>0</v>
      </c>
      <c r="H59" s="47">
        <f ca="1">SUMIF(Summary!$AO:$AO,'Mgr''s n Tenurewise'!H4,Summary!$N:$N)</f>
        <v>0</v>
      </c>
      <c r="I59" s="47">
        <f ca="1">SUMIF(Summary!$AO:$AO,'Mgr''s n Tenurewise'!I4,Summary!$N:$N)</f>
        <v>0</v>
      </c>
      <c r="J59" s="47">
        <f ca="1">SUMIF(Summary!$AO:$AO,'Mgr''s n Tenurewise'!J4,Summary!$N:$N)</f>
        <v>0</v>
      </c>
      <c r="K59" s="47">
        <f ca="1">SUMIF(Summary!$AO:$AO,'Mgr''s n Tenurewise'!K4,Summary!$N:$N)</f>
        <v>0</v>
      </c>
      <c r="L59" s="47">
        <f ca="1">SUMIF(Summary!$AO:$AO,'Mgr''s n Tenurewise'!L4,Summary!$N:$N)</f>
        <v>0</v>
      </c>
      <c r="M59" s="47">
        <f ca="1">SUMIF(Summary!$AO:$AO,'Mgr''s n Tenurewise'!M4,Summary!$N:$N)</f>
        <v>0</v>
      </c>
      <c r="N59" s="47">
        <f ca="1">SUMIF(Summary!$AO:$AO,'Mgr''s n Tenurewise'!N4,Summary!$N:$N)</f>
        <v>0</v>
      </c>
      <c r="O59" s="47">
        <f ca="1">SUMIF(Summary!$AO:$AO,'Mgr''s n Tenurewise'!O4,Summary!$N:$N)</f>
        <v>0</v>
      </c>
      <c r="P59" s="47">
        <f ca="1">SUMIF(Summary!$AO:$AO,'Mgr''s n Tenurewise'!P4,Summary!$N:$N)</f>
        <v>0</v>
      </c>
      <c r="Q59" s="47">
        <f ca="1">SUMIF(Summary!$AO:$AO,'Mgr''s n Tenurewise'!Q4,Summary!$N:$N)</f>
        <v>0</v>
      </c>
      <c r="R59" s="47">
        <f ca="1">SUMIF(Summary!$AO:$AO,'Mgr''s n Tenurewise'!R4,Summary!$N:$N)</f>
        <v>0</v>
      </c>
      <c r="S59" s="47">
        <f ca="1">SUMIF(Summary!$AO:$AO,'Mgr''s n Tenurewise'!S4,Summary!$N:$N)</f>
        <v>0</v>
      </c>
      <c r="T59" s="47">
        <f ca="1">SUMIF(Summary!$AO:$AO,'Mgr''s n Tenurewise'!T4,Summary!$N:$N)</f>
        <v>0</v>
      </c>
      <c r="U59" s="47">
        <f ca="1">SUMIF(Summary!$AO:$AO,'Mgr''s n Tenurewise'!U4,Summary!$N:$N)</f>
        <v>0</v>
      </c>
      <c r="V59" s="47">
        <f ca="1">SUMIF(Summary!$AO:$AO,'Mgr''s n Tenurewise'!V4,Summary!$N:$N)</f>
        <v>0</v>
      </c>
      <c r="W59" s="47">
        <f ca="1">SUMIF(Summary!$AO:$AO,'Mgr''s n Tenurewise'!W4,Summary!$N:$N)</f>
        <v>0</v>
      </c>
      <c r="X59" s="47">
        <f ca="1">SUMIF(Summary!$AO:$AO,'Mgr''s n Tenurewise'!X4,Summary!$N:$N)</f>
        <v>0</v>
      </c>
      <c r="Y59" s="47">
        <f ca="1">SUMIF(Summary!$AO:$AO,'Mgr''s n Tenurewise'!Y4,Summary!$N:$N)</f>
        <v>0</v>
      </c>
      <c r="Z59" s="47">
        <f ca="1">SUMIF(Summary!$AO:$AO,'Mgr''s n Tenurewise'!Z4,Summary!$N:$N)</f>
        <v>0</v>
      </c>
      <c r="AA59" s="47">
        <f ca="1">SUMIF(Summary!$AO:$AO,'Mgr''s n Tenurewise'!AA4,Summary!$N:$N)</f>
        <v>0</v>
      </c>
      <c r="AB59" s="47">
        <f ca="1">SUMIF(Summary!$AO:$AO,'Mgr''s n Tenurewise'!AB4,Summary!$N:$N)</f>
        <v>0</v>
      </c>
      <c r="AC59" s="47">
        <f ca="1">SUMIF(Summary!$AO:$AO,'Mgr''s n Tenurewise'!AC4,Summary!$N:$N)</f>
        <v>0</v>
      </c>
      <c r="AD59" s="47">
        <f ca="1">SUMIF(Summary!$AO:$AO,'Mgr''s n Tenurewise'!AD4,Summary!$N:$N)</f>
        <v>0</v>
      </c>
      <c r="AE59" s="47">
        <f ca="1">SUMIF(Summary!$AO:$AO,'Mgr''s n Tenurewise'!AE4,Summary!$N:$N)</f>
        <v>0</v>
      </c>
      <c r="AF59" s="47">
        <f ca="1">SUMIF(Summary!$AO:$AO,'Mgr''s n Tenurewise'!AF4,Summary!$N:$N)</f>
        <v>0</v>
      </c>
      <c r="AG59" s="47">
        <f ca="1">SUMIF(Summary!$AO:$AO,'Mgr''s n Tenurewise'!AG4,Summary!$N:$N)</f>
        <v>0</v>
      </c>
      <c r="AH59" s="47">
        <f ca="1">SUMIF(Summary!$AO:$AO,'Mgr''s n Tenurewise'!AH4,Summary!$N:$N)</f>
        <v>0</v>
      </c>
      <c r="AI59" s="47">
        <f ca="1">SUMIF(Summary!$AO:$AO,'Mgr''s n Tenurewise'!AI4,Summary!$N:$N)</f>
        <v>0</v>
      </c>
      <c r="AJ59" s="47">
        <f ca="1">SUMIF(Summary!$AO:$AO,'Mgr''s n Tenurewise'!AJ4,Summary!$N:$N)</f>
        <v>0</v>
      </c>
      <c r="AK59" s="47">
        <f ca="1">SUMIF(Summary!$AO:$AO,'Mgr''s n Tenurewise'!AK4,Summary!$N:$N)</f>
        <v>0</v>
      </c>
      <c r="AL59" s="47">
        <f ca="1">SUMIF(Summary!$AO:$AO,'Mgr''s n Tenurewise'!AL4,Summary!$N:$N)</f>
        <v>0</v>
      </c>
      <c r="AM59" s="47">
        <f ca="1">SUMIF(Summary!$AO:$AO,'Mgr''s n Tenurewise'!AM4,Summary!$N:$N)</f>
        <v>0</v>
      </c>
      <c r="AN59" s="47">
        <f ca="1">SUMIF(Summary!$AO:$AO,'Mgr''s n Tenurewise'!AN4,Summary!$N:$N)</f>
        <v>0</v>
      </c>
      <c r="AO59" s="47">
        <f ca="1">SUMIF(Summary!$AO:$AO,'Mgr''s n Tenurewise'!AO4,Summary!$N:$N)</f>
        <v>0</v>
      </c>
      <c r="AP59" s="47">
        <f ca="1">SUMIF(Summary!$AO:$AO,'Mgr''s n Tenurewise'!AP4,Summary!$N:$N)</f>
        <v>0</v>
      </c>
      <c r="AQ59" s="47">
        <f ca="1">SUMIF(Summary!$AO:$AO,'Mgr''s n Tenurewise'!AQ4,Summary!$N:$N)</f>
        <v>0</v>
      </c>
      <c r="AR59" s="47">
        <f ca="1">SUMIF(Summary!$AO:$AO,'Mgr''s n Tenurewise'!AR4,Summary!$N:$N)</f>
        <v>0</v>
      </c>
      <c r="AS59" s="47">
        <f ca="1">SUMIF(Summary!$AO:$AO,'Mgr''s n Tenurewise'!AS4,Summary!$N:$N)</f>
        <v>0</v>
      </c>
      <c r="AT59" s="47">
        <f ca="1">SUMIF(Summary!$AO:$AO,'Mgr''s n Tenurewise'!AT4,Summary!$N:$N)</f>
        <v>0</v>
      </c>
      <c r="AU59" s="47">
        <f ca="1">SUMIF(Summary!$AO:$AO,'Mgr''s n Tenurewise'!AU4,Summary!$N:$N)</f>
        <v>0</v>
      </c>
      <c r="AV59" s="47">
        <f ca="1">SUMIF(Summary!$AO:$AO,'Mgr''s n Tenurewise'!AV4,Summary!$N:$N)</f>
        <v>0</v>
      </c>
      <c r="AW59" s="47">
        <f ca="1">SUMIF(Summary!$AO:$AO,'Mgr''s n Tenurewise'!AW4,Summary!$N:$N)</f>
        <v>0</v>
      </c>
      <c r="AX59" s="47">
        <f ca="1">SUMIF(Summary!$AO:$AO,'Mgr''s n Tenurewise'!AX4,Summary!$N:$N)</f>
        <v>0</v>
      </c>
      <c r="AY59" s="47">
        <f ca="1">SUMIF(Summary!$AO:$AO,'Mgr''s n Tenurewise'!AY4,Summary!$N:$N)</f>
        <v>0</v>
      </c>
      <c r="AZ59" s="47">
        <f ca="1">SUMIF(Summary!$AO:$AO,'Mgr''s n Tenurewise'!AZ4,Summary!$N:$N)</f>
        <v>0</v>
      </c>
      <c r="BA59" s="47">
        <f ca="1">SUMIF(Summary!$AO:$AO,'Mgr''s n Tenurewise'!BA4,Summary!$N:$N)</f>
        <v>0</v>
      </c>
      <c r="BB59" s="47">
        <f ca="1">SUMIF(Summary!$AO:$AO,'Mgr''s n Tenurewise'!BB4,Summary!$N:$N)</f>
        <v>0</v>
      </c>
      <c r="BC59" s="47">
        <f ca="1">SUMIF(Summary!$AO:$AO,'Mgr''s n Tenurewise'!BC4,Summary!$N:$N)</f>
        <v>0</v>
      </c>
      <c r="BD59" s="47">
        <f ca="1">SUMIF(Summary!$AO:$AO,'Mgr''s n Tenurewise'!BD4,Summary!$N:$N)</f>
        <v>0</v>
      </c>
      <c r="BE59" s="47">
        <f ca="1">SUMIF(Summary!$AO:$AO,'Mgr''s n Tenurewise'!BE4,Summary!$N:$N)</f>
        <v>0</v>
      </c>
      <c r="BF59" s="47">
        <f ca="1">SUMIF(Summary!$AO:$AO,'Mgr''s n Tenurewise'!BF4,Summary!$N:$N)</f>
        <v>0</v>
      </c>
      <c r="BG59" s="47">
        <f ca="1">SUMIF(Summary!$AO:$AO,'Mgr''s n Tenurewise'!BG4,Summary!$N:$N)</f>
        <v>0</v>
      </c>
      <c r="BH59" s="47">
        <f ca="1">SUMIF(Summary!$AO:$AO,'Mgr''s n Tenurewise'!BH4,Summary!$N:$N)</f>
        <v>0</v>
      </c>
      <c r="BI59" s="47">
        <f ca="1">SUMIF(Summary!$AO:$AO,'Mgr''s n Tenurewise'!BI4,Summary!$N:$N)</f>
        <v>0</v>
      </c>
      <c r="BJ59" s="47">
        <f ca="1">SUMIF(Summary!$AO:$AO,'Mgr''s n Tenurewise'!BJ4,Summary!$N:$N)</f>
        <v>0</v>
      </c>
      <c r="BK59" s="47"/>
      <c r="BL59" s="47"/>
      <c r="BM59" s="47"/>
      <c r="BN59" s="47">
        <f ca="1">SUMIF(Summary!$AO:$AO,'Mgr''s n Tenurewise'!BN4,Summary!$N:$N)</f>
        <v>0</v>
      </c>
      <c r="BO59">
        <v>1</v>
      </c>
    </row>
    <row r="60" spans="1:67">
      <c r="A60" s="45" t="s">
        <v>33</v>
      </c>
      <c r="B60" s="48">
        <f ca="1">B59/B$58</f>
        <v>0</v>
      </c>
      <c r="C60" s="48" t="e">
        <f ca="1">C59/C$58</f>
        <v>#DIV/0!</v>
      </c>
      <c r="D60" s="48">
        <f t="shared" ref="D60:BJ60" ca="1" si="35">D59/D$58</f>
        <v>0</v>
      </c>
      <c r="E60" s="48">
        <f t="shared" ca="1" si="35"/>
        <v>0</v>
      </c>
      <c r="F60" s="48">
        <f t="shared" ca="1" si="35"/>
        <v>0</v>
      </c>
      <c r="G60" s="48">
        <f t="shared" ca="1" si="35"/>
        <v>0</v>
      </c>
      <c r="H60" s="48">
        <f t="shared" ca="1" si="35"/>
        <v>0</v>
      </c>
      <c r="I60" s="48">
        <f t="shared" ca="1" si="35"/>
        <v>0</v>
      </c>
      <c r="J60" s="48">
        <f t="shared" ca="1" si="35"/>
        <v>0</v>
      </c>
      <c r="K60" s="48">
        <f t="shared" ca="1" si="35"/>
        <v>0</v>
      </c>
      <c r="L60" s="48">
        <f t="shared" ca="1" si="35"/>
        <v>0</v>
      </c>
      <c r="M60" s="48" t="e">
        <f t="shared" ca="1" si="35"/>
        <v>#DIV/0!</v>
      </c>
      <c r="N60" s="48">
        <f t="shared" ca="1" si="35"/>
        <v>0</v>
      </c>
      <c r="O60" s="48">
        <f t="shared" ca="1" si="35"/>
        <v>0</v>
      </c>
      <c r="P60" s="48">
        <f t="shared" ca="1" si="35"/>
        <v>0</v>
      </c>
      <c r="Q60" s="48" t="e">
        <f t="shared" ca="1" si="35"/>
        <v>#DIV/0!</v>
      </c>
      <c r="R60" s="48" t="e">
        <f t="shared" ca="1" si="35"/>
        <v>#DIV/0!</v>
      </c>
      <c r="S60" s="48">
        <f t="shared" ca="1" si="35"/>
        <v>0</v>
      </c>
      <c r="T60" s="48">
        <f t="shared" ca="1" si="35"/>
        <v>0</v>
      </c>
      <c r="U60" s="48">
        <f t="shared" ca="1" si="35"/>
        <v>0</v>
      </c>
      <c r="V60" s="48">
        <f t="shared" ca="1" si="35"/>
        <v>0</v>
      </c>
      <c r="W60" s="48">
        <f t="shared" ca="1" si="35"/>
        <v>0</v>
      </c>
      <c r="X60" s="48" t="e">
        <f t="shared" ca="1" si="35"/>
        <v>#DIV/0!</v>
      </c>
      <c r="Y60" s="48">
        <f t="shared" ca="1" si="35"/>
        <v>0</v>
      </c>
      <c r="Z60" s="48">
        <f t="shared" ca="1" si="35"/>
        <v>0</v>
      </c>
      <c r="AA60" s="48">
        <f t="shared" ca="1" si="35"/>
        <v>0</v>
      </c>
      <c r="AB60" s="48" t="e">
        <f t="shared" ca="1" si="35"/>
        <v>#DIV/0!</v>
      </c>
      <c r="AC60" s="48">
        <f t="shared" ca="1" si="35"/>
        <v>0</v>
      </c>
      <c r="AD60" s="48">
        <f t="shared" ca="1" si="35"/>
        <v>0</v>
      </c>
      <c r="AE60" s="48">
        <f t="shared" ca="1" si="35"/>
        <v>0</v>
      </c>
      <c r="AF60" s="48">
        <f t="shared" ca="1" si="35"/>
        <v>0</v>
      </c>
      <c r="AG60" s="48" t="e">
        <f t="shared" ca="1" si="35"/>
        <v>#DIV/0!</v>
      </c>
      <c r="AH60" s="48" t="e">
        <f t="shared" ca="1" si="35"/>
        <v>#DIV/0!</v>
      </c>
      <c r="AI60" s="48" t="e">
        <f t="shared" ca="1" si="35"/>
        <v>#DIV/0!</v>
      </c>
      <c r="AJ60" s="48" t="e">
        <f t="shared" ca="1" si="35"/>
        <v>#DIV/0!</v>
      </c>
      <c r="AK60" s="48" t="e">
        <f t="shared" ca="1" si="35"/>
        <v>#DIV/0!</v>
      </c>
      <c r="AL60" s="48" t="e">
        <f t="shared" ca="1" si="35"/>
        <v>#DIV/0!</v>
      </c>
      <c r="AM60" s="48" t="e">
        <f t="shared" ca="1" si="35"/>
        <v>#DIV/0!</v>
      </c>
      <c r="AN60" s="48" t="e">
        <f t="shared" ca="1" si="35"/>
        <v>#DIV/0!</v>
      </c>
      <c r="AO60" s="48" t="e">
        <f t="shared" ca="1" si="35"/>
        <v>#DIV/0!</v>
      </c>
      <c r="AP60" s="48" t="e">
        <f t="shared" ca="1" si="35"/>
        <v>#DIV/0!</v>
      </c>
      <c r="AQ60" s="48" t="e">
        <f t="shared" ca="1" si="35"/>
        <v>#DIV/0!</v>
      </c>
      <c r="AR60" s="48" t="e">
        <f t="shared" ca="1" si="35"/>
        <v>#DIV/0!</v>
      </c>
      <c r="AS60" s="48" t="e">
        <f t="shared" ca="1" si="35"/>
        <v>#DIV/0!</v>
      </c>
      <c r="AT60" s="48" t="e">
        <f t="shared" ca="1" si="35"/>
        <v>#DIV/0!</v>
      </c>
      <c r="AU60" s="48" t="e">
        <f t="shared" ca="1" si="35"/>
        <v>#DIV/0!</v>
      </c>
      <c r="AV60" s="48" t="e">
        <f t="shared" ca="1" si="35"/>
        <v>#DIV/0!</v>
      </c>
      <c r="AW60" s="48" t="e">
        <f t="shared" ca="1" si="35"/>
        <v>#DIV/0!</v>
      </c>
      <c r="AX60" s="48" t="e">
        <f t="shared" ca="1" si="35"/>
        <v>#DIV/0!</v>
      </c>
      <c r="AY60" s="48" t="e">
        <f t="shared" ca="1" si="35"/>
        <v>#DIV/0!</v>
      </c>
      <c r="AZ60" s="48" t="e">
        <f t="shared" ca="1" si="35"/>
        <v>#DIV/0!</v>
      </c>
      <c r="BA60" s="48" t="e">
        <f t="shared" ca="1" si="35"/>
        <v>#DIV/0!</v>
      </c>
      <c r="BB60" s="48" t="e">
        <f t="shared" ca="1" si="35"/>
        <v>#DIV/0!</v>
      </c>
      <c r="BC60" s="48" t="e">
        <f t="shared" ca="1" si="35"/>
        <v>#DIV/0!</v>
      </c>
      <c r="BD60" s="48" t="e">
        <f t="shared" ca="1" si="35"/>
        <v>#DIV/0!</v>
      </c>
      <c r="BE60" s="48" t="e">
        <f t="shared" ca="1" si="35"/>
        <v>#DIV/0!</v>
      </c>
      <c r="BF60" s="48" t="e">
        <f t="shared" ca="1" si="35"/>
        <v>#DIV/0!</v>
      </c>
      <c r="BG60" s="48" t="e">
        <f t="shared" ca="1" si="35"/>
        <v>#DIV/0!</v>
      </c>
      <c r="BH60" s="48" t="e">
        <f t="shared" ca="1" si="35"/>
        <v>#DIV/0!</v>
      </c>
      <c r="BI60" s="48" t="e">
        <f t="shared" ca="1" si="35"/>
        <v>#DIV/0!</v>
      </c>
      <c r="BJ60" s="48" t="e">
        <f t="shared" ca="1" si="35"/>
        <v>#DIV/0!</v>
      </c>
      <c r="BK60" s="48"/>
      <c r="BL60" s="48"/>
      <c r="BM60" s="48"/>
      <c r="BN60" s="48" t="e">
        <f ca="1">BN59/BN$58</f>
        <v>#DIV/0!</v>
      </c>
      <c r="BO60">
        <v>1</v>
      </c>
    </row>
    <row r="61" spans="1:67">
      <c r="A61" s="45" t="s">
        <v>55</v>
      </c>
      <c r="B61" s="46">
        <f ca="1">SUM(C61:BN61)</f>
        <v>95</v>
      </c>
      <c r="C61" s="47">
        <f ca="1">SUMIF(Summary!$AO:$AO,'Mgr''s n Tenurewise'!C4,Summary!$Q:$Q)</f>
        <v>0</v>
      </c>
      <c r="D61" s="47">
        <f ca="1">SUMIF(Summary!$AO:$AO,'Mgr''s n Tenurewise'!D4,Summary!$Q:$Q)</f>
        <v>3</v>
      </c>
      <c r="E61" s="47">
        <f ca="1">SUMIF(Summary!$AO:$AO,'Mgr''s n Tenurewise'!E4,Summary!$Q:$Q)</f>
        <v>0</v>
      </c>
      <c r="F61" s="47">
        <f ca="1">SUMIF(Summary!$AO:$AO,'Mgr''s n Tenurewise'!F4,Summary!$Q:$Q)</f>
        <v>0</v>
      </c>
      <c r="G61" s="47">
        <f ca="1">SUMIF(Summary!$AO:$AO,'Mgr''s n Tenurewise'!G4,Summary!$Q:$Q)</f>
        <v>5</v>
      </c>
      <c r="H61" s="47">
        <f ca="1">SUMIF(Summary!$AO:$AO,'Mgr''s n Tenurewise'!H4,Summary!$Q:$Q)</f>
        <v>0</v>
      </c>
      <c r="I61" s="47">
        <f ca="1">SUMIF(Summary!$AO:$AO,'Mgr''s n Tenurewise'!I4,Summary!$Q:$Q)</f>
        <v>5</v>
      </c>
      <c r="J61" s="47">
        <f ca="1">SUMIF(Summary!$AO:$AO,'Mgr''s n Tenurewise'!J4,Summary!$Q:$Q)</f>
        <v>0</v>
      </c>
      <c r="K61" s="47">
        <f ca="1">SUMIF(Summary!$AO:$AO,'Mgr''s n Tenurewise'!K4,Summary!$Q:$Q)</f>
        <v>4</v>
      </c>
      <c r="L61" s="47">
        <f ca="1">SUMIF(Summary!$AO:$AO,'Mgr''s n Tenurewise'!L4,Summary!$Q:$Q)</f>
        <v>4</v>
      </c>
      <c r="M61" s="47">
        <f ca="1">SUMIF(Summary!$AO:$AO,'Mgr''s n Tenurewise'!M4,Summary!$Q:$Q)</f>
        <v>0</v>
      </c>
      <c r="N61" s="47">
        <f ca="1">SUMIF(Summary!$AO:$AO,'Mgr''s n Tenurewise'!N4,Summary!$Q:$Q)</f>
        <v>1</v>
      </c>
      <c r="O61" s="47">
        <f ca="1">SUMIF(Summary!$AO:$AO,'Mgr''s n Tenurewise'!O4,Summary!$Q:$Q)</f>
        <v>0</v>
      </c>
      <c r="P61" s="47">
        <f ca="1">SUMIF(Summary!$AO:$AO,'Mgr''s n Tenurewise'!P4,Summary!$Q:$Q)</f>
        <v>1</v>
      </c>
      <c r="Q61" s="47">
        <f ca="1">SUMIF(Summary!$AO:$AO,'Mgr''s n Tenurewise'!Q4,Summary!$Q:$Q)</f>
        <v>0</v>
      </c>
      <c r="R61" s="47">
        <f ca="1">SUMIF(Summary!$AO:$AO,'Mgr''s n Tenurewise'!R4,Summary!$Q:$Q)</f>
        <v>0</v>
      </c>
      <c r="S61" s="47">
        <f ca="1">SUMIF(Summary!$AO:$AO,'Mgr''s n Tenurewise'!S4,Summary!$Q:$Q)</f>
        <v>0</v>
      </c>
      <c r="T61" s="47">
        <f ca="1">SUMIF(Summary!$AO:$AO,'Mgr''s n Tenurewise'!T4,Summary!$Q:$Q)</f>
        <v>2</v>
      </c>
      <c r="U61" s="47">
        <f ca="1">SUMIF(Summary!$AO:$AO,'Mgr''s n Tenurewise'!U4,Summary!$Q:$Q)</f>
        <v>0</v>
      </c>
      <c r="V61" s="47">
        <f ca="1">SUMIF(Summary!$AO:$AO,'Mgr''s n Tenurewise'!V4,Summary!$Q:$Q)</f>
        <v>14</v>
      </c>
      <c r="W61" s="47">
        <f ca="1">SUMIF(Summary!$AO:$AO,'Mgr''s n Tenurewise'!W4,Summary!$Q:$Q)</f>
        <v>0</v>
      </c>
      <c r="X61" s="47">
        <f ca="1">SUMIF(Summary!$AO:$AO,'Mgr''s n Tenurewise'!X4,Summary!$Q:$Q)</f>
        <v>0</v>
      </c>
      <c r="Y61" s="47">
        <f ca="1">SUMIF(Summary!$AO:$AO,'Mgr''s n Tenurewise'!Y4,Summary!$Q:$Q)</f>
        <v>0</v>
      </c>
      <c r="Z61" s="47">
        <f ca="1">SUMIF(Summary!$AO:$AO,'Mgr''s n Tenurewise'!Z4,Summary!$Q:$Q)</f>
        <v>0</v>
      </c>
      <c r="AA61" s="47">
        <f ca="1">SUMIF(Summary!$AO:$AO,'Mgr''s n Tenurewise'!AA4,Summary!$Q:$Q)</f>
        <v>19.5</v>
      </c>
      <c r="AB61" s="47">
        <f ca="1">SUMIF(Summary!$AO:$AO,'Mgr''s n Tenurewise'!AB4,Summary!$Q:$Q)</f>
        <v>0</v>
      </c>
      <c r="AC61" s="47">
        <f ca="1">SUMIF(Summary!$AO:$AO,'Mgr''s n Tenurewise'!AC4,Summary!$Q:$Q)</f>
        <v>3</v>
      </c>
      <c r="AD61" s="47">
        <f ca="1">SUMIF(Summary!$AO:$AO,'Mgr''s n Tenurewise'!AD4,Summary!$Q:$Q)</f>
        <v>3</v>
      </c>
      <c r="AE61" s="47">
        <f ca="1">SUMIF(Summary!$AO:$AO,'Mgr''s n Tenurewise'!AE4,Summary!$Q:$Q)</f>
        <v>9.5</v>
      </c>
      <c r="AF61" s="47">
        <f ca="1">SUMIF(Summary!$AO:$AO,'Mgr''s n Tenurewise'!AF4,Summary!$Q:$Q)</f>
        <v>21</v>
      </c>
      <c r="AG61" s="47">
        <f ca="1">SUMIF(Summary!$AO:$AO,'Mgr''s n Tenurewise'!AG4,Summary!$Q:$Q)</f>
        <v>0</v>
      </c>
      <c r="AH61" s="47">
        <f ca="1">SUMIF(Summary!$AO:$AO,'Mgr''s n Tenurewise'!AH4,Summary!$Q:$Q)</f>
        <v>0</v>
      </c>
      <c r="AI61" s="47">
        <f ca="1">SUMIF(Summary!$AO:$AO,'Mgr''s n Tenurewise'!AI4,Summary!$Q:$Q)</f>
        <v>0</v>
      </c>
      <c r="AJ61" s="47">
        <f ca="1">SUMIF(Summary!$AO:$AO,'Mgr''s n Tenurewise'!AJ4,Summary!$Q:$Q)</f>
        <v>0</v>
      </c>
      <c r="AK61" s="47">
        <f ca="1">SUMIF(Summary!$AO:$AO,'Mgr''s n Tenurewise'!AK4,Summary!$Q:$Q)</f>
        <v>0</v>
      </c>
      <c r="AL61" s="47">
        <f ca="1">SUMIF(Summary!$AO:$AO,'Mgr''s n Tenurewise'!AL4,Summary!$Q:$Q)</f>
        <v>0</v>
      </c>
      <c r="AM61" s="47">
        <f ca="1">SUMIF(Summary!$AO:$AO,'Mgr''s n Tenurewise'!AM4,Summary!$Q:$Q)</f>
        <v>0</v>
      </c>
      <c r="AN61" s="47">
        <f ca="1">SUMIF(Summary!$AO:$AO,'Mgr''s n Tenurewise'!AN4,Summary!$Q:$Q)</f>
        <v>0</v>
      </c>
      <c r="AO61" s="47">
        <f ca="1">SUMIF(Summary!$AO:$AO,'Mgr''s n Tenurewise'!AO4,Summary!$Q:$Q)</f>
        <v>0</v>
      </c>
      <c r="AP61" s="47">
        <f ca="1">SUMIF(Summary!$AO:$AO,'Mgr''s n Tenurewise'!AP4,Summary!$Q:$Q)</f>
        <v>0</v>
      </c>
      <c r="AQ61" s="47">
        <f ca="1">SUMIF(Summary!$AO:$AO,'Mgr''s n Tenurewise'!AQ4,Summary!$Q:$Q)</f>
        <v>0</v>
      </c>
      <c r="AR61" s="47">
        <f ca="1">SUMIF(Summary!$AO:$AO,'Mgr''s n Tenurewise'!AR4,Summary!$Q:$Q)</f>
        <v>0</v>
      </c>
      <c r="AS61" s="47">
        <f ca="1">SUMIF(Summary!$AO:$AO,'Mgr''s n Tenurewise'!AS4,Summary!$Q:$Q)</f>
        <v>0</v>
      </c>
      <c r="AT61" s="47">
        <f ca="1">SUMIF(Summary!$AO:$AO,'Mgr''s n Tenurewise'!AT4,Summary!$Q:$Q)</f>
        <v>0</v>
      </c>
      <c r="AU61" s="47">
        <f ca="1">SUMIF(Summary!$AO:$AO,'Mgr''s n Tenurewise'!AU4,Summary!$Q:$Q)</f>
        <v>0</v>
      </c>
      <c r="AV61" s="47">
        <f ca="1">SUMIF(Summary!$AO:$AO,'Mgr''s n Tenurewise'!AV4,Summary!$Q:$Q)</f>
        <v>0</v>
      </c>
      <c r="AW61" s="47">
        <f ca="1">SUMIF(Summary!$AO:$AO,'Mgr''s n Tenurewise'!AW4,Summary!$Q:$Q)</f>
        <v>0</v>
      </c>
      <c r="AX61" s="47">
        <f ca="1">SUMIF(Summary!$AO:$AO,'Mgr''s n Tenurewise'!AX4,Summary!$Q:$Q)</f>
        <v>0</v>
      </c>
      <c r="AY61" s="47">
        <f ca="1">SUMIF(Summary!$AO:$AO,'Mgr''s n Tenurewise'!AY4,Summary!$Q:$Q)</f>
        <v>0</v>
      </c>
      <c r="AZ61" s="47">
        <f ca="1">SUMIF(Summary!$AO:$AO,'Mgr''s n Tenurewise'!AZ4,Summary!$Q:$Q)</f>
        <v>0</v>
      </c>
      <c r="BA61" s="47">
        <f ca="1">SUMIF(Summary!$AO:$AO,'Mgr''s n Tenurewise'!BA4,Summary!$Q:$Q)</f>
        <v>0</v>
      </c>
      <c r="BB61" s="47">
        <f ca="1">SUMIF(Summary!$AO:$AO,'Mgr''s n Tenurewise'!BB4,Summary!$Q:$Q)</f>
        <v>0</v>
      </c>
      <c r="BC61" s="47">
        <f ca="1">SUMIF(Summary!$AO:$AO,'Mgr''s n Tenurewise'!BC4,Summary!$Q:$Q)</f>
        <v>0</v>
      </c>
      <c r="BD61" s="47">
        <f ca="1">SUMIF(Summary!$AO:$AO,'Mgr''s n Tenurewise'!BD4,Summary!$Q:$Q)</f>
        <v>0</v>
      </c>
      <c r="BE61" s="47">
        <f ca="1">SUMIF(Summary!$AO:$AO,'Mgr''s n Tenurewise'!BE4,Summary!$Q:$Q)</f>
        <v>0</v>
      </c>
      <c r="BF61" s="47">
        <f ca="1">SUMIF(Summary!$AO:$AO,'Mgr''s n Tenurewise'!BF4,Summary!$Q:$Q)</f>
        <v>0</v>
      </c>
      <c r="BG61" s="47">
        <f ca="1">SUMIF(Summary!$AO:$AO,'Mgr''s n Tenurewise'!BG4,Summary!$Q:$Q)</f>
        <v>0</v>
      </c>
      <c r="BH61" s="47">
        <f ca="1">SUMIF(Summary!$AO:$AO,'Mgr''s n Tenurewise'!BH4,Summary!$Q:$Q)</f>
        <v>0</v>
      </c>
      <c r="BI61" s="47">
        <f ca="1">SUMIF(Summary!$AO:$AO,'Mgr''s n Tenurewise'!BI4,Summary!$Q:$Q)</f>
        <v>0</v>
      </c>
      <c r="BJ61" s="47">
        <f ca="1">SUMIF(Summary!$AO:$AO,'Mgr''s n Tenurewise'!BJ4,Summary!$Q:$Q)</f>
        <v>0</v>
      </c>
      <c r="BK61" s="47"/>
      <c r="BL61" s="47"/>
      <c r="BM61" s="47"/>
      <c r="BN61" s="47">
        <f ca="1">SUMIF(Summary!$AO:$AO,'Mgr''s n Tenurewise'!BN4,Summary!$Q:$Q)</f>
        <v>0</v>
      </c>
      <c r="BO61">
        <v>1</v>
      </c>
    </row>
    <row r="62" spans="1:67">
      <c r="A62" s="45" t="s">
        <v>33</v>
      </c>
      <c r="B62" s="48">
        <f ca="1">B61/B$58</f>
        <v>0.20364415862808147</v>
      </c>
      <c r="C62" s="48" t="e">
        <f ca="1">C61/C$58</f>
        <v>#DIV/0!</v>
      </c>
      <c r="D62" s="48">
        <f t="shared" ref="D62:BJ62" ca="1" si="36">D61/D$58</f>
        <v>0.33333333333333331</v>
      </c>
      <c r="E62" s="48">
        <f t="shared" ca="1" si="36"/>
        <v>0</v>
      </c>
      <c r="F62" s="48">
        <f t="shared" ca="1" si="36"/>
        <v>0</v>
      </c>
      <c r="G62" s="48">
        <f t="shared" ca="1" si="36"/>
        <v>0.12048192771084337</v>
      </c>
      <c r="H62" s="48">
        <f t="shared" ca="1" si="36"/>
        <v>0</v>
      </c>
      <c r="I62" s="48">
        <f t="shared" ca="1" si="36"/>
        <v>0.23255813953488372</v>
      </c>
      <c r="J62" s="48">
        <f t="shared" ca="1" si="36"/>
        <v>0</v>
      </c>
      <c r="K62" s="48">
        <f t="shared" ca="1" si="36"/>
        <v>0.1951219512195122</v>
      </c>
      <c r="L62" s="48">
        <f t="shared" ca="1" si="36"/>
        <v>0.36363636363636365</v>
      </c>
      <c r="M62" s="48" t="e">
        <f t="shared" ca="1" si="36"/>
        <v>#DIV/0!</v>
      </c>
      <c r="N62" s="48">
        <f t="shared" ca="1" si="36"/>
        <v>0.25</v>
      </c>
      <c r="O62" s="48">
        <f t="shared" ca="1" si="36"/>
        <v>0</v>
      </c>
      <c r="P62" s="48">
        <f t="shared" ca="1" si="36"/>
        <v>6.25E-2</v>
      </c>
      <c r="Q62" s="48" t="e">
        <f t="shared" ca="1" si="36"/>
        <v>#DIV/0!</v>
      </c>
      <c r="R62" s="48" t="e">
        <f t="shared" ca="1" si="36"/>
        <v>#DIV/0!</v>
      </c>
      <c r="S62" s="48">
        <f t="shared" ca="1" si="36"/>
        <v>0</v>
      </c>
      <c r="T62" s="48">
        <f t="shared" ca="1" si="36"/>
        <v>0.2857142857142857</v>
      </c>
      <c r="U62" s="48">
        <f t="shared" ca="1" si="36"/>
        <v>0</v>
      </c>
      <c r="V62" s="48">
        <f t="shared" ca="1" si="36"/>
        <v>0.2153846153846154</v>
      </c>
      <c r="W62" s="48">
        <f t="shared" ca="1" si="36"/>
        <v>0</v>
      </c>
      <c r="X62" s="48" t="e">
        <f t="shared" ca="1" si="36"/>
        <v>#DIV/0!</v>
      </c>
      <c r="Y62" s="48">
        <f t="shared" ca="1" si="36"/>
        <v>0</v>
      </c>
      <c r="Z62" s="48">
        <f t="shared" ca="1" si="36"/>
        <v>0</v>
      </c>
      <c r="AA62" s="48">
        <f t="shared" ca="1" si="36"/>
        <v>0.19402985074626866</v>
      </c>
      <c r="AB62" s="48" t="e">
        <f t="shared" ca="1" si="36"/>
        <v>#DIV/0!</v>
      </c>
      <c r="AC62" s="48">
        <f t="shared" ca="1" si="36"/>
        <v>0.6</v>
      </c>
      <c r="AD62" s="48">
        <f t="shared" ca="1" si="36"/>
        <v>0.15789473684210525</v>
      </c>
      <c r="AE62" s="48">
        <f t="shared" ca="1" si="36"/>
        <v>0.55882352941176472</v>
      </c>
      <c r="AF62" s="48">
        <f t="shared" ca="1" si="36"/>
        <v>0.28378378378378377</v>
      </c>
      <c r="AG62" s="48" t="e">
        <f t="shared" ca="1" si="36"/>
        <v>#DIV/0!</v>
      </c>
      <c r="AH62" s="48" t="e">
        <f t="shared" ca="1" si="36"/>
        <v>#DIV/0!</v>
      </c>
      <c r="AI62" s="48" t="e">
        <f t="shared" ca="1" si="36"/>
        <v>#DIV/0!</v>
      </c>
      <c r="AJ62" s="48" t="e">
        <f t="shared" ca="1" si="36"/>
        <v>#DIV/0!</v>
      </c>
      <c r="AK62" s="48" t="e">
        <f t="shared" ca="1" si="36"/>
        <v>#DIV/0!</v>
      </c>
      <c r="AL62" s="48" t="e">
        <f t="shared" ca="1" si="36"/>
        <v>#DIV/0!</v>
      </c>
      <c r="AM62" s="48" t="e">
        <f t="shared" ca="1" si="36"/>
        <v>#DIV/0!</v>
      </c>
      <c r="AN62" s="48" t="e">
        <f t="shared" ca="1" si="36"/>
        <v>#DIV/0!</v>
      </c>
      <c r="AO62" s="48" t="e">
        <f t="shared" ca="1" si="36"/>
        <v>#DIV/0!</v>
      </c>
      <c r="AP62" s="48" t="e">
        <f t="shared" ca="1" si="36"/>
        <v>#DIV/0!</v>
      </c>
      <c r="AQ62" s="48" t="e">
        <f t="shared" ca="1" si="36"/>
        <v>#DIV/0!</v>
      </c>
      <c r="AR62" s="48" t="e">
        <f t="shared" ca="1" si="36"/>
        <v>#DIV/0!</v>
      </c>
      <c r="AS62" s="48" t="e">
        <f t="shared" ca="1" si="36"/>
        <v>#DIV/0!</v>
      </c>
      <c r="AT62" s="48" t="e">
        <f t="shared" ca="1" si="36"/>
        <v>#DIV/0!</v>
      </c>
      <c r="AU62" s="48" t="e">
        <f t="shared" ca="1" si="36"/>
        <v>#DIV/0!</v>
      </c>
      <c r="AV62" s="48" t="e">
        <f t="shared" ca="1" si="36"/>
        <v>#DIV/0!</v>
      </c>
      <c r="AW62" s="48" t="e">
        <f t="shared" ca="1" si="36"/>
        <v>#DIV/0!</v>
      </c>
      <c r="AX62" s="48" t="e">
        <f t="shared" ca="1" si="36"/>
        <v>#DIV/0!</v>
      </c>
      <c r="AY62" s="48" t="e">
        <f t="shared" ca="1" si="36"/>
        <v>#DIV/0!</v>
      </c>
      <c r="AZ62" s="48" t="e">
        <f t="shared" ca="1" si="36"/>
        <v>#DIV/0!</v>
      </c>
      <c r="BA62" s="48" t="e">
        <f t="shared" ca="1" si="36"/>
        <v>#DIV/0!</v>
      </c>
      <c r="BB62" s="48" t="e">
        <f t="shared" ca="1" si="36"/>
        <v>#DIV/0!</v>
      </c>
      <c r="BC62" s="48" t="e">
        <f t="shared" ca="1" si="36"/>
        <v>#DIV/0!</v>
      </c>
      <c r="BD62" s="48" t="e">
        <f t="shared" ca="1" si="36"/>
        <v>#DIV/0!</v>
      </c>
      <c r="BE62" s="48" t="e">
        <f t="shared" ca="1" si="36"/>
        <v>#DIV/0!</v>
      </c>
      <c r="BF62" s="48" t="e">
        <f t="shared" ca="1" si="36"/>
        <v>#DIV/0!</v>
      </c>
      <c r="BG62" s="48" t="e">
        <f t="shared" ca="1" si="36"/>
        <v>#DIV/0!</v>
      </c>
      <c r="BH62" s="48" t="e">
        <f t="shared" ca="1" si="36"/>
        <v>#DIV/0!</v>
      </c>
      <c r="BI62" s="48" t="e">
        <f t="shared" ca="1" si="36"/>
        <v>#DIV/0!</v>
      </c>
      <c r="BJ62" s="48" t="e">
        <f t="shared" ca="1" si="36"/>
        <v>#DIV/0!</v>
      </c>
      <c r="BK62" s="48"/>
      <c r="BL62" s="48"/>
      <c r="BM62" s="48"/>
      <c r="BN62" s="48" t="e">
        <f ca="1">BN61/BN$58</f>
        <v>#DIV/0!</v>
      </c>
      <c r="BO62">
        <v>1</v>
      </c>
    </row>
    <row r="63" spans="1:67">
      <c r="A63" s="45" t="s">
        <v>56</v>
      </c>
      <c r="B63" s="46">
        <f ca="1">SUM(C63:BN63)</f>
        <v>170.5</v>
      </c>
      <c r="C63" s="47">
        <f ca="1">SUMIF(Summary!$AO:$AO,'Mgr''s n Tenurewise'!C4,Summary!$T:$T)</f>
        <v>0</v>
      </c>
      <c r="D63" s="47">
        <f ca="1">SUMIF(Summary!$AO:$AO,'Mgr''s n Tenurewise'!D4,Summary!$T:$T)</f>
        <v>3</v>
      </c>
      <c r="E63" s="47">
        <f ca="1">SUMIF(Summary!$AO:$AO,'Mgr''s n Tenurewise'!E4,Summary!$T:$T)</f>
        <v>4</v>
      </c>
      <c r="F63" s="47">
        <f ca="1">SUMIF(Summary!$AO:$AO,'Mgr''s n Tenurewise'!F4,Summary!$T:$T)</f>
        <v>8</v>
      </c>
      <c r="G63" s="47">
        <f ca="1">SUMIF(Summary!$AO:$AO,'Mgr''s n Tenurewise'!G4,Summary!$T:$T)</f>
        <v>14</v>
      </c>
      <c r="H63" s="47">
        <f ca="1">SUMIF(Summary!$AO:$AO,'Mgr''s n Tenurewise'!H4,Summary!$T:$T)</f>
        <v>1</v>
      </c>
      <c r="I63" s="47">
        <f ca="1">SUMIF(Summary!$AO:$AO,'Mgr''s n Tenurewise'!I4,Summary!$T:$T)</f>
        <v>11.5</v>
      </c>
      <c r="J63" s="47">
        <f ca="1">SUMIF(Summary!$AO:$AO,'Mgr''s n Tenurewise'!J4,Summary!$T:$T)</f>
        <v>11</v>
      </c>
      <c r="K63" s="47">
        <f ca="1">SUMIF(Summary!$AO:$AO,'Mgr''s n Tenurewise'!K4,Summary!$T:$T)</f>
        <v>8.5</v>
      </c>
      <c r="L63" s="47">
        <f ca="1">SUMIF(Summary!$AO:$AO,'Mgr''s n Tenurewise'!L4,Summary!$T:$T)</f>
        <v>5</v>
      </c>
      <c r="M63" s="47">
        <f ca="1">SUMIF(Summary!$AO:$AO,'Mgr''s n Tenurewise'!M4,Summary!$T:$T)</f>
        <v>0</v>
      </c>
      <c r="N63" s="47">
        <f ca="1">SUMIF(Summary!$AO:$AO,'Mgr''s n Tenurewise'!N4,Summary!$T:$T)</f>
        <v>3</v>
      </c>
      <c r="O63" s="47">
        <f ca="1">SUMIF(Summary!$AO:$AO,'Mgr''s n Tenurewise'!O4,Summary!$T:$T)</f>
        <v>2</v>
      </c>
      <c r="P63" s="47">
        <f ca="1">SUMIF(Summary!$AO:$AO,'Mgr''s n Tenurewise'!P4,Summary!$T:$T)</f>
        <v>14</v>
      </c>
      <c r="Q63" s="47">
        <f ca="1">SUMIF(Summary!$AO:$AO,'Mgr''s n Tenurewise'!Q4,Summary!$T:$T)</f>
        <v>0</v>
      </c>
      <c r="R63" s="47">
        <f ca="1">SUMIF(Summary!$AO:$AO,'Mgr''s n Tenurewise'!R4,Summary!$T:$T)</f>
        <v>0</v>
      </c>
      <c r="S63" s="47">
        <f ca="1">SUMIF(Summary!$AO:$AO,'Mgr''s n Tenurewise'!S4,Summary!$T:$T)</f>
        <v>2</v>
      </c>
      <c r="T63" s="47">
        <f ca="1">SUMIF(Summary!$AO:$AO,'Mgr''s n Tenurewise'!T4,Summary!$T:$T)</f>
        <v>2</v>
      </c>
      <c r="U63" s="47">
        <f ca="1">SUMIF(Summary!$AO:$AO,'Mgr''s n Tenurewise'!U4,Summary!$T:$T)</f>
        <v>6</v>
      </c>
      <c r="V63" s="47">
        <f ca="1">SUMIF(Summary!$AO:$AO,'Mgr''s n Tenurewise'!V4,Summary!$T:$T)</f>
        <v>17.5</v>
      </c>
      <c r="W63" s="47">
        <f ca="1">SUMIF(Summary!$AO:$AO,'Mgr''s n Tenurewise'!W4,Summary!$T:$T)</f>
        <v>1</v>
      </c>
      <c r="X63" s="47">
        <f ca="1">SUMIF(Summary!$AO:$AO,'Mgr''s n Tenurewise'!X4,Summary!$T:$T)</f>
        <v>0</v>
      </c>
      <c r="Y63" s="47">
        <f ca="1">SUMIF(Summary!$AO:$AO,'Mgr''s n Tenurewise'!Y4,Summary!$T:$T)</f>
        <v>3</v>
      </c>
      <c r="Z63" s="47">
        <f ca="1">SUMIF(Summary!$AO:$AO,'Mgr''s n Tenurewise'!Z4,Summary!$T:$T)</f>
        <v>2</v>
      </c>
      <c r="AA63" s="47">
        <f ca="1">SUMIF(Summary!$AO:$AO,'Mgr''s n Tenurewise'!AA4,Summary!$T:$T)</f>
        <v>21</v>
      </c>
      <c r="AB63" s="47">
        <f ca="1">SUMIF(Summary!$AO:$AO,'Mgr''s n Tenurewise'!AB4,Summary!$T:$T)</f>
        <v>0</v>
      </c>
      <c r="AC63" s="47">
        <f ca="1">SUMIF(Summary!$AO:$AO,'Mgr''s n Tenurewise'!AC4,Summary!$T:$T)</f>
        <v>0</v>
      </c>
      <c r="AD63" s="47">
        <f ca="1">SUMIF(Summary!$AO:$AO,'Mgr''s n Tenurewise'!AD4,Summary!$T:$T)</f>
        <v>11</v>
      </c>
      <c r="AE63" s="47">
        <f ca="1">SUMIF(Summary!$AO:$AO,'Mgr''s n Tenurewise'!AE4,Summary!$T:$T)</f>
        <v>2.5</v>
      </c>
      <c r="AF63" s="47">
        <f ca="1">SUMIF(Summary!$AO:$AO,'Mgr''s n Tenurewise'!AF4,Summary!$T:$T)</f>
        <v>17.5</v>
      </c>
      <c r="AG63" s="47">
        <f ca="1">SUMIF(Summary!$AO:$AO,'Mgr''s n Tenurewise'!AG4,Summary!$T:$T)</f>
        <v>0</v>
      </c>
      <c r="AH63" s="47">
        <f ca="1">SUMIF(Summary!$AO:$AO,'Mgr''s n Tenurewise'!AH4,Summary!$T:$T)</f>
        <v>0</v>
      </c>
      <c r="AI63" s="47">
        <f ca="1">SUMIF(Summary!$AO:$AO,'Mgr''s n Tenurewise'!AI4,Summary!$T:$T)</f>
        <v>0</v>
      </c>
      <c r="AJ63" s="47">
        <f ca="1">SUMIF(Summary!$AO:$AO,'Mgr''s n Tenurewise'!AJ4,Summary!$T:$T)</f>
        <v>0</v>
      </c>
      <c r="AK63" s="47">
        <f ca="1">SUMIF(Summary!$AO:$AO,'Mgr''s n Tenurewise'!AK4,Summary!$T:$T)</f>
        <v>0</v>
      </c>
      <c r="AL63" s="47">
        <f ca="1">SUMIF(Summary!$AO:$AO,'Mgr''s n Tenurewise'!AL4,Summary!$T:$T)</f>
        <v>0</v>
      </c>
      <c r="AM63" s="47">
        <f ca="1">SUMIF(Summary!$AO:$AO,'Mgr''s n Tenurewise'!AM4,Summary!$T:$T)</f>
        <v>0</v>
      </c>
      <c r="AN63" s="47">
        <f ca="1">SUMIF(Summary!$AO:$AO,'Mgr''s n Tenurewise'!AN4,Summary!$T:$T)</f>
        <v>0</v>
      </c>
      <c r="AO63" s="47">
        <f ca="1">SUMIF(Summary!$AO:$AO,'Mgr''s n Tenurewise'!AO4,Summary!$T:$T)</f>
        <v>0</v>
      </c>
      <c r="AP63" s="47">
        <f ca="1">SUMIF(Summary!$AO:$AO,'Mgr''s n Tenurewise'!AP4,Summary!$T:$T)</f>
        <v>0</v>
      </c>
      <c r="AQ63" s="47">
        <f ca="1">SUMIF(Summary!$AO:$AO,'Mgr''s n Tenurewise'!AQ4,Summary!$T:$T)</f>
        <v>0</v>
      </c>
      <c r="AR63" s="47">
        <f ca="1">SUMIF(Summary!$AO:$AO,'Mgr''s n Tenurewise'!AR4,Summary!$T:$T)</f>
        <v>0</v>
      </c>
      <c r="AS63" s="47">
        <f ca="1">SUMIF(Summary!$AO:$AO,'Mgr''s n Tenurewise'!AS4,Summary!$T:$T)</f>
        <v>0</v>
      </c>
      <c r="AT63" s="47">
        <f ca="1">SUMIF(Summary!$AO:$AO,'Mgr''s n Tenurewise'!AT4,Summary!$T:$T)</f>
        <v>0</v>
      </c>
      <c r="AU63" s="47">
        <f ca="1">SUMIF(Summary!$AO:$AO,'Mgr''s n Tenurewise'!AU4,Summary!$T:$T)</f>
        <v>0</v>
      </c>
      <c r="AV63" s="47">
        <f ca="1">SUMIF(Summary!$AO:$AO,'Mgr''s n Tenurewise'!AV4,Summary!$T:$T)</f>
        <v>0</v>
      </c>
      <c r="AW63" s="47">
        <f ca="1">SUMIF(Summary!$AO:$AO,'Mgr''s n Tenurewise'!AW4,Summary!$T:$T)</f>
        <v>0</v>
      </c>
      <c r="AX63" s="47">
        <f ca="1">SUMIF(Summary!$AO:$AO,'Mgr''s n Tenurewise'!AX4,Summary!$T:$T)</f>
        <v>0</v>
      </c>
      <c r="AY63" s="47">
        <f ca="1">SUMIF(Summary!$AO:$AO,'Mgr''s n Tenurewise'!AY4,Summary!$T:$T)</f>
        <v>0</v>
      </c>
      <c r="AZ63" s="47">
        <f ca="1">SUMIF(Summary!$AO:$AO,'Mgr''s n Tenurewise'!AZ4,Summary!$T:$T)</f>
        <v>0</v>
      </c>
      <c r="BA63" s="47">
        <f ca="1">SUMIF(Summary!$AO:$AO,'Mgr''s n Tenurewise'!BA4,Summary!$T:$T)</f>
        <v>0</v>
      </c>
      <c r="BB63" s="47">
        <f ca="1">SUMIF(Summary!$AO:$AO,'Mgr''s n Tenurewise'!BB4,Summary!$T:$T)</f>
        <v>0</v>
      </c>
      <c r="BC63" s="47">
        <f ca="1">SUMIF(Summary!$AO:$AO,'Mgr''s n Tenurewise'!BC4,Summary!$T:$T)</f>
        <v>0</v>
      </c>
      <c r="BD63" s="47">
        <f ca="1">SUMIF(Summary!$AO:$AO,'Mgr''s n Tenurewise'!BD4,Summary!$T:$T)</f>
        <v>0</v>
      </c>
      <c r="BE63" s="47">
        <f ca="1">SUMIF(Summary!$AO:$AO,'Mgr''s n Tenurewise'!BE4,Summary!$T:$T)</f>
        <v>0</v>
      </c>
      <c r="BF63" s="47">
        <f ca="1">SUMIF(Summary!$AO:$AO,'Mgr''s n Tenurewise'!BF4,Summary!$T:$T)</f>
        <v>0</v>
      </c>
      <c r="BG63" s="47">
        <f ca="1">SUMIF(Summary!$AO:$AO,'Mgr''s n Tenurewise'!BG4,Summary!$T:$T)</f>
        <v>0</v>
      </c>
      <c r="BH63" s="47">
        <f ca="1">SUMIF(Summary!$AO:$AO,'Mgr''s n Tenurewise'!BH4,Summary!$T:$T)</f>
        <v>0</v>
      </c>
      <c r="BI63" s="47">
        <f ca="1">SUMIF(Summary!$AO:$AO,'Mgr''s n Tenurewise'!BI4,Summary!$T:$T)</f>
        <v>0</v>
      </c>
      <c r="BJ63" s="47">
        <f ca="1">SUMIF(Summary!$AO:$AO,'Mgr''s n Tenurewise'!BJ4,Summary!$T:$T)</f>
        <v>0</v>
      </c>
      <c r="BK63" s="47"/>
      <c r="BL63" s="47"/>
      <c r="BM63" s="47"/>
      <c r="BN63" s="47">
        <f ca="1">SUMIF(Summary!$AO:$AO,'Mgr''s n Tenurewise'!BN4,Summary!$T:$T)</f>
        <v>0</v>
      </c>
      <c r="BO63">
        <v>1</v>
      </c>
    </row>
    <row r="64" spans="1:67">
      <c r="A64" s="45" t="s">
        <v>33</v>
      </c>
      <c r="B64" s="48">
        <f ca="1">B63/B$58</f>
        <v>0.36548767416934619</v>
      </c>
      <c r="C64" s="48" t="e">
        <f ca="1">C63/C$58</f>
        <v>#DIV/0!</v>
      </c>
      <c r="D64" s="48">
        <f t="shared" ref="D64:BJ64" ca="1" si="37">D63/D$58</f>
        <v>0.33333333333333331</v>
      </c>
      <c r="E64" s="48">
        <f t="shared" ca="1" si="37"/>
        <v>0.44444444444444442</v>
      </c>
      <c r="F64" s="48">
        <f t="shared" ca="1" si="37"/>
        <v>1</v>
      </c>
      <c r="G64" s="48">
        <f t="shared" ca="1" si="37"/>
        <v>0.33734939759036142</v>
      </c>
      <c r="H64" s="48">
        <f t="shared" ca="1" si="37"/>
        <v>1</v>
      </c>
      <c r="I64" s="48">
        <f t="shared" ca="1" si="37"/>
        <v>0.53488372093023251</v>
      </c>
      <c r="J64" s="48">
        <f t="shared" ca="1" si="37"/>
        <v>0.7857142857142857</v>
      </c>
      <c r="K64" s="48">
        <f t="shared" ca="1" si="37"/>
        <v>0.41463414634146339</v>
      </c>
      <c r="L64" s="48">
        <f t="shared" ca="1" si="37"/>
        <v>0.45454545454545453</v>
      </c>
      <c r="M64" s="48" t="e">
        <f t="shared" ca="1" si="37"/>
        <v>#DIV/0!</v>
      </c>
      <c r="N64" s="48">
        <f t="shared" ca="1" si="37"/>
        <v>0.75</v>
      </c>
      <c r="O64" s="48">
        <f t="shared" ca="1" si="37"/>
        <v>0.5</v>
      </c>
      <c r="P64" s="48">
        <f t="shared" ca="1" si="37"/>
        <v>0.875</v>
      </c>
      <c r="Q64" s="48" t="e">
        <f t="shared" ca="1" si="37"/>
        <v>#DIV/0!</v>
      </c>
      <c r="R64" s="48" t="e">
        <f t="shared" ca="1" si="37"/>
        <v>#DIV/0!</v>
      </c>
      <c r="S64" s="48">
        <f t="shared" ca="1" si="37"/>
        <v>0.44444444444444442</v>
      </c>
      <c r="T64" s="48">
        <f t="shared" ca="1" si="37"/>
        <v>0.2857142857142857</v>
      </c>
      <c r="U64" s="48">
        <f t="shared" ca="1" si="37"/>
        <v>0.75</v>
      </c>
      <c r="V64" s="48">
        <f t="shared" ca="1" si="37"/>
        <v>0.26923076923076922</v>
      </c>
      <c r="W64" s="48">
        <f t="shared" ca="1" si="37"/>
        <v>1</v>
      </c>
      <c r="X64" s="48" t="e">
        <f t="shared" ca="1" si="37"/>
        <v>#DIV/0!</v>
      </c>
      <c r="Y64" s="48">
        <f t="shared" ca="1" si="37"/>
        <v>1</v>
      </c>
      <c r="Z64" s="48">
        <f t="shared" ca="1" si="37"/>
        <v>0.66666666666666663</v>
      </c>
      <c r="AA64" s="48">
        <f t="shared" ca="1" si="37"/>
        <v>0.20895522388059701</v>
      </c>
      <c r="AB64" s="48" t="e">
        <f t="shared" ca="1" si="37"/>
        <v>#DIV/0!</v>
      </c>
      <c r="AC64" s="48">
        <f t="shared" ca="1" si="37"/>
        <v>0</v>
      </c>
      <c r="AD64" s="48">
        <f t="shared" ca="1" si="37"/>
        <v>0.57894736842105265</v>
      </c>
      <c r="AE64" s="48">
        <f t="shared" ca="1" si="37"/>
        <v>0.14705882352941177</v>
      </c>
      <c r="AF64" s="48">
        <f t="shared" ca="1" si="37"/>
        <v>0.23648648648648649</v>
      </c>
      <c r="AG64" s="48" t="e">
        <f t="shared" ca="1" si="37"/>
        <v>#DIV/0!</v>
      </c>
      <c r="AH64" s="48" t="e">
        <f t="shared" ca="1" si="37"/>
        <v>#DIV/0!</v>
      </c>
      <c r="AI64" s="48" t="e">
        <f t="shared" ca="1" si="37"/>
        <v>#DIV/0!</v>
      </c>
      <c r="AJ64" s="48" t="e">
        <f t="shared" ca="1" si="37"/>
        <v>#DIV/0!</v>
      </c>
      <c r="AK64" s="48" t="e">
        <f t="shared" ca="1" si="37"/>
        <v>#DIV/0!</v>
      </c>
      <c r="AL64" s="48" t="e">
        <f t="shared" ca="1" si="37"/>
        <v>#DIV/0!</v>
      </c>
      <c r="AM64" s="48" t="e">
        <f t="shared" ca="1" si="37"/>
        <v>#DIV/0!</v>
      </c>
      <c r="AN64" s="48" t="e">
        <f t="shared" ca="1" si="37"/>
        <v>#DIV/0!</v>
      </c>
      <c r="AO64" s="48" t="e">
        <f t="shared" ca="1" si="37"/>
        <v>#DIV/0!</v>
      </c>
      <c r="AP64" s="48" t="e">
        <f t="shared" ca="1" si="37"/>
        <v>#DIV/0!</v>
      </c>
      <c r="AQ64" s="48" t="e">
        <f t="shared" ca="1" si="37"/>
        <v>#DIV/0!</v>
      </c>
      <c r="AR64" s="48" t="e">
        <f t="shared" ca="1" si="37"/>
        <v>#DIV/0!</v>
      </c>
      <c r="AS64" s="48" t="e">
        <f t="shared" ca="1" si="37"/>
        <v>#DIV/0!</v>
      </c>
      <c r="AT64" s="48" t="e">
        <f t="shared" ca="1" si="37"/>
        <v>#DIV/0!</v>
      </c>
      <c r="AU64" s="48" t="e">
        <f t="shared" ca="1" si="37"/>
        <v>#DIV/0!</v>
      </c>
      <c r="AV64" s="48" t="e">
        <f t="shared" ca="1" si="37"/>
        <v>#DIV/0!</v>
      </c>
      <c r="AW64" s="48" t="e">
        <f t="shared" ca="1" si="37"/>
        <v>#DIV/0!</v>
      </c>
      <c r="AX64" s="48" t="e">
        <f t="shared" ca="1" si="37"/>
        <v>#DIV/0!</v>
      </c>
      <c r="AY64" s="48" t="e">
        <f t="shared" ca="1" si="37"/>
        <v>#DIV/0!</v>
      </c>
      <c r="AZ64" s="48" t="e">
        <f t="shared" ca="1" si="37"/>
        <v>#DIV/0!</v>
      </c>
      <c r="BA64" s="48" t="e">
        <f t="shared" ca="1" si="37"/>
        <v>#DIV/0!</v>
      </c>
      <c r="BB64" s="48" t="e">
        <f t="shared" ca="1" si="37"/>
        <v>#DIV/0!</v>
      </c>
      <c r="BC64" s="48" t="e">
        <f t="shared" ca="1" si="37"/>
        <v>#DIV/0!</v>
      </c>
      <c r="BD64" s="48" t="e">
        <f t="shared" ca="1" si="37"/>
        <v>#DIV/0!</v>
      </c>
      <c r="BE64" s="48" t="e">
        <f t="shared" ca="1" si="37"/>
        <v>#DIV/0!</v>
      </c>
      <c r="BF64" s="48" t="e">
        <f t="shared" ca="1" si="37"/>
        <v>#DIV/0!</v>
      </c>
      <c r="BG64" s="48" t="e">
        <f t="shared" ca="1" si="37"/>
        <v>#DIV/0!</v>
      </c>
      <c r="BH64" s="48" t="e">
        <f t="shared" ca="1" si="37"/>
        <v>#DIV/0!</v>
      </c>
      <c r="BI64" s="48" t="e">
        <f t="shared" ca="1" si="37"/>
        <v>#DIV/0!</v>
      </c>
      <c r="BJ64" s="48" t="e">
        <f t="shared" ca="1" si="37"/>
        <v>#DIV/0!</v>
      </c>
      <c r="BK64" s="48"/>
      <c r="BL64" s="48"/>
      <c r="BM64" s="48"/>
      <c r="BN64" s="48" t="e">
        <f ca="1">BN63/BN$58</f>
        <v>#DIV/0!</v>
      </c>
      <c r="BO64">
        <v>1</v>
      </c>
    </row>
    <row r="65" spans="1:67">
      <c r="A65" s="45" t="s">
        <v>97</v>
      </c>
      <c r="B65" s="46">
        <f ca="1">SUM(C65:BN65)</f>
        <v>22.5</v>
      </c>
      <c r="C65" s="47">
        <f ca="1">SUMIF(Summary!$AO:$AO,'Mgr''s n Tenurewise'!C4,Summary!$W:$W)</f>
        <v>0</v>
      </c>
      <c r="D65" s="47">
        <f ca="1">SUMIF(Summary!$AO:$AO,'Mgr''s n Tenurewise'!D4,Summary!$W:$W)</f>
        <v>0</v>
      </c>
      <c r="E65" s="47">
        <f ca="1">SUMIF(Summary!$AO:$AO,'Mgr''s n Tenurewise'!E4,Summary!$W:$W)</f>
        <v>0</v>
      </c>
      <c r="F65" s="47">
        <f ca="1">SUMIF(Summary!$AO:$AO,'Mgr''s n Tenurewise'!F4,Summary!$W:$W)</f>
        <v>0</v>
      </c>
      <c r="G65" s="47">
        <f ca="1">SUMIF(Summary!$AO:$AO,'Mgr''s n Tenurewise'!G4,Summary!$W:$W)</f>
        <v>6</v>
      </c>
      <c r="H65" s="47">
        <f ca="1">SUMIF(Summary!$AO:$AO,'Mgr''s n Tenurewise'!H4,Summary!$W:$W)</f>
        <v>0</v>
      </c>
      <c r="I65" s="47">
        <f ca="1">SUMIF(Summary!$AO:$AO,'Mgr''s n Tenurewise'!I4,Summary!$W:$W)</f>
        <v>0</v>
      </c>
      <c r="J65" s="47">
        <f ca="1">SUMIF(Summary!$AO:$AO,'Mgr''s n Tenurewise'!J4,Summary!$W:$W)</f>
        <v>0</v>
      </c>
      <c r="K65" s="47">
        <f ca="1">SUMIF(Summary!$AO:$AO,'Mgr''s n Tenurewise'!K4,Summary!$W:$W)</f>
        <v>2</v>
      </c>
      <c r="L65" s="47">
        <f ca="1">SUMIF(Summary!$AO:$AO,'Mgr''s n Tenurewise'!L4,Summary!$W:$W)</f>
        <v>1</v>
      </c>
      <c r="M65" s="47">
        <f ca="1">SUMIF(Summary!$AO:$AO,'Mgr''s n Tenurewise'!M4,Summary!$W:$W)</f>
        <v>0</v>
      </c>
      <c r="N65" s="47">
        <f ca="1">SUMIF(Summary!$AO:$AO,'Mgr''s n Tenurewise'!N4,Summary!$W:$W)</f>
        <v>0</v>
      </c>
      <c r="O65" s="47">
        <f ca="1">SUMIF(Summary!$AO:$AO,'Mgr''s n Tenurewise'!O4,Summary!$W:$W)</f>
        <v>1</v>
      </c>
      <c r="P65" s="47">
        <f ca="1">SUMIF(Summary!$AO:$AO,'Mgr''s n Tenurewise'!P4,Summary!$W:$W)</f>
        <v>0</v>
      </c>
      <c r="Q65" s="47">
        <f ca="1">SUMIF(Summary!$AO:$AO,'Mgr''s n Tenurewise'!Q4,Summary!$W:$W)</f>
        <v>0</v>
      </c>
      <c r="R65" s="47">
        <f ca="1">SUMIF(Summary!$AO:$AO,'Mgr''s n Tenurewise'!R4,Summary!$W:$W)</f>
        <v>0</v>
      </c>
      <c r="S65" s="47">
        <f ca="1">SUMIF(Summary!$AO:$AO,'Mgr''s n Tenurewise'!S4,Summary!$W:$W)</f>
        <v>0</v>
      </c>
      <c r="T65" s="47">
        <f ca="1">SUMIF(Summary!$AO:$AO,'Mgr''s n Tenurewise'!T4,Summary!$W:$W)</f>
        <v>0</v>
      </c>
      <c r="U65" s="47">
        <f ca="1">SUMIF(Summary!$AO:$AO,'Mgr''s n Tenurewise'!U4,Summary!$W:$W)</f>
        <v>0</v>
      </c>
      <c r="V65" s="47">
        <f ca="1">SUMIF(Summary!$AO:$AO,'Mgr''s n Tenurewise'!V4,Summary!$W:$W)</f>
        <v>3</v>
      </c>
      <c r="W65" s="47">
        <f ca="1">SUMIF(Summary!$AO:$AO,'Mgr''s n Tenurewise'!W4,Summary!$W:$W)</f>
        <v>0</v>
      </c>
      <c r="X65" s="47">
        <f ca="1">SUMIF(Summary!$AO:$AO,'Mgr''s n Tenurewise'!X4,Summary!$W:$W)</f>
        <v>0</v>
      </c>
      <c r="Y65" s="47">
        <f ca="1">SUMIF(Summary!$AO:$AO,'Mgr''s n Tenurewise'!Y4,Summary!$W:$W)</f>
        <v>0</v>
      </c>
      <c r="Z65" s="47">
        <f ca="1">SUMIF(Summary!$AO:$AO,'Mgr''s n Tenurewise'!Z4,Summary!$W:$W)</f>
        <v>0</v>
      </c>
      <c r="AA65" s="47">
        <f ca="1">SUMIF(Summary!$AO:$AO,'Mgr''s n Tenurewise'!AA4,Summary!$W:$W)</f>
        <v>4</v>
      </c>
      <c r="AB65" s="47">
        <f ca="1">SUMIF(Summary!$AO:$AO,'Mgr''s n Tenurewise'!AB4,Summary!$W:$W)</f>
        <v>0</v>
      </c>
      <c r="AC65" s="47">
        <f ca="1">SUMIF(Summary!$AO:$AO,'Mgr''s n Tenurewise'!AC4,Summary!$W:$W)</f>
        <v>0</v>
      </c>
      <c r="AD65" s="47">
        <f ca="1">SUMIF(Summary!$AO:$AO,'Mgr''s n Tenurewise'!AD4,Summary!$W:$W)</f>
        <v>0</v>
      </c>
      <c r="AE65" s="47">
        <f ca="1">SUMIF(Summary!$AO:$AO,'Mgr''s n Tenurewise'!AE4,Summary!$W:$W)</f>
        <v>0</v>
      </c>
      <c r="AF65" s="47">
        <f ca="1">SUMIF(Summary!$AO:$AO,'Mgr''s n Tenurewise'!AF4,Summary!$W:$W)</f>
        <v>5.5</v>
      </c>
      <c r="AG65" s="47">
        <f ca="1">SUMIF(Summary!$AO:$AO,'Mgr''s n Tenurewise'!AG4,Summary!$W:$W)</f>
        <v>0</v>
      </c>
      <c r="AH65" s="47">
        <f ca="1">SUMIF(Summary!$AO:$AO,'Mgr''s n Tenurewise'!AH4,Summary!$W:$W)</f>
        <v>0</v>
      </c>
      <c r="AI65" s="47">
        <f ca="1">SUMIF(Summary!$AO:$AO,'Mgr''s n Tenurewise'!AI4,Summary!$W:$W)</f>
        <v>0</v>
      </c>
      <c r="AJ65" s="47">
        <f ca="1">SUMIF(Summary!$AO:$AO,'Mgr''s n Tenurewise'!AJ4,Summary!$W:$W)</f>
        <v>0</v>
      </c>
      <c r="AK65" s="47">
        <f ca="1">SUMIF(Summary!$AO:$AO,'Mgr''s n Tenurewise'!AK4,Summary!$W:$W)</f>
        <v>0</v>
      </c>
      <c r="AL65" s="47">
        <f ca="1">SUMIF(Summary!$AO:$AO,'Mgr''s n Tenurewise'!AL4,Summary!$W:$W)</f>
        <v>0</v>
      </c>
      <c r="AM65" s="47">
        <f ca="1">SUMIF(Summary!$AO:$AO,'Mgr''s n Tenurewise'!AM4,Summary!$W:$W)</f>
        <v>0</v>
      </c>
      <c r="AN65" s="47">
        <f ca="1">SUMIF(Summary!$AO:$AO,'Mgr''s n Tenurewise'!AN4,Summary!$W:$W)</f>
        <v>0</v>
      </c>
      <c r="AO65" s="47">
        <f ca="1">SUMIF(Summary!$AO:$AO,'Mgr''s n Tenurewise'!AO4,Summary!$W:$W)</f>
        <v>0</v>
      </c>
      <c r="AP65" s="47">
        <f ca="1">SUMIF(Summary!$AO:$AO,'Mgr''s n Tenurewise'!AP4,Summary!$W:$W)</f>
        <v>0</v>
      </c>
      <c r="AQ65" s="47">
        <f ca="1">SUMIF(Summary!$AO:$AO,'Mgr''s n Tenurewise'!AQ4,Summary!$W:$W)</f>
        <v>0</v>
      </c>
      <c r="AR65" s="47">
        <f ca="1">SUMIF(Summary!$AO:$AO,'Mgr''s n Tenurewise'!AR4,Summary!$W:$W)</f>
        <v>0</v>
      </c>
      <c r="AS65" s="47">
        <f ca="1">SUMIF(Summary!$AO:$AO,'Mgr''s n Tenurewise'!AS4,Summary!$W:$W)</f>
        <v>0</v>
      </c>
      <c r="AT65" s="47">
        <f ca="1">SUMIF(Summary!$AO:$AO,'Mgr''s n Tenurewise'!AT4,Summary!$W:$W)</f>
        <v>0</v>
      </c>
      <c r="AU65" s="47">
        <f ca="1">SUMIF(Summary!$AO:$AO,'Mgr''s n Tenurewise'!AU4,Summary!$W:$W)</f>
        <v>0</v>
      </c>
      <c r="AV65" s="47">
        <f ca="1">SUMIF(Summary!$AO:$AO,'Mgr''s n Tenurewise'!AV4,Summary!$W:$W)</f>
        <v>0</v>
      </c>
      <c r="AW65" s="47">
        <f ca="1">SUMIF(Summary!$AO:$AO,'Mgr''s n Tenurewise'!AW4,Summary!$W:$W)</f>
        <v>0</v>
      </c>
      <c r="AX65" s="47">
        <f ca="1">SUMIF(Summary!$AO:$AO,'Mgr''s n Tenurewise'!AX4,Summary!$W:$W)</f>
        <v>0</v>
      </c>
      <c r="AY65" s="47">
        <f ca="1">SUMIF(Summary!$AO:$AO,'Mgr''s n Tenurewise'!AY4,Summary!$W:$W)</f>
        <v>0</v>
      </c>
      <c r="AZ65" s="47">
        <f ca="1">SUMIF(Summary!$AO:$AO,'Mgr''s n Tenurewise'!AZ4,Summary!$W:$W)</f>
        <v>0</v>
      </c>
      <c r="BA65" s="47">
        <f ca="1">SUMIF(Summary!$AO:$AO,'Mgr''s n Tenurewise'!BA4,Summary!$W:$W)</f>
        <v>0</v>
      </c>
      <c r="BB65" s="47">
        <f ca="1">SUMIF(Summary!$AO:$AO,'Mgr''s n Tenurewise'!BB4,Summary!$W:$W)</f>
        <v>0</v>
      </c>
      <c r="BC65" s="47">
        <f ca="1">SUMIF(Summary!$AO:$AO,'Mgr''s n Tenurewise'!BC4,Summary!$W:$W)</f>
        <v>0</v>
      </c>
      <c r="BD65" s="47">
        <f ca="1">SUMIF(Summary!$AO:$AO,'Mgr''s n Tenurewise'!BD4,Summary!$W:$W)</f>
        <v>0</v>
      </c>
      <c r="BE65" s="47">
        <f ca="1">SUMIF(Summary!$AO:$AO,'Mgr''s n Tenurewise'!BE4,Summary!$W:$W)</f>
        <v>0</v>
      </c>
      <c r="BF65" s="47">
        <f ca="1">SUMIF(Summary!$AO:$AO,'Mgr''s n Tenurewise'!BF4,Summary!$W:$W)</f>
        <v>0</v>
      </c>
      <c r="BG65" s="47">
        <f ca="1">SUMIF(Summary!$AO:$AO,'Mgr''s n Tenurewise'!BG4,Summary!$W:$W)</f>
        <v>0</v>
      </c>
      <c r="BH65" s="47">
        <f ca="1">SUMIF(Summary!$AO:$AO,'Mgr''s n Tenurewise'!BH4,Summary!$W:$W)</f>
        <v>0</v>
      </c>
      <c r="BI65" s="47">
        <f ca="1">SUMIF(Summary!$AO:$AO,'Mgr''s n Tenurewise'!BI4,Summary!$W:$W)</f>
        <v>0</v>
      </c>
      <c r="BJ65" s="47">
        <f ca="1">SUMIF(Summary!$AO:$AO,'Mgr''s n Tenurewise'!BJ4,Summary!$W:$W)</f>
        <v>0</v>
      </c>
      <c r="BK65" s="47"/>
      <c r="BL65" s="47"/>
      <c r="BM65" s="47"/>
      <c r="BN65" s="47">
        <f ca="1">SUMIF(Summary!$AO:$AO,'Mgr''s n Tenurewise'!BN6,Summary!$T:$T)</f>
        <v>0</v>
      </c>
      <c r="BO65">
        <v>1</v>
      </c>
    </row>
    <row r="66" spans="1:67">
      <c r="A66" s="45" t="s">
        <v>33</v>
      </c>
      <c r="B66" s="48">
        <f ca="1">B65/B$58</f>
        <v>4.8231511254019289E-2</v>
      </c>
      <c r="C66" s="48" t="e">
        <f ca="1">C65/C$58</f>
        <v>#DIV/0!</v>
      </c>
      <c r="D66" s="48">
        <f t="shared" ref="D66:BJ66" ca="1" si="38">D65/D$58</f>
        <v>0</v>
      </c>
      <c r="E66" s="48">
        <f t="shared" ca="1" si="38"/>
        <v>0</v>
      </c>
      <c r="F66" s="48">
        <f t="shared" ca="1" si="38"/>
        <v>0</v>
      </c>
      <c r="G66" s="48">
        <f t="shared" ca="1" si="38"/>
        <v>0.14457831325301204</v>
      </c>
      <c r="H66" s="48">
        <f t="shared" ca="1" si="38"/>
        <v>0</v>
      </c>
      <c r="I66" s="48">
        <f t="shared" ca="1" si="38"/>
        <v>0</v>
      </c>
      <c r="J66" s="48">
        <f t="shared" ca="1" si="38"/>
        <v>0</v>
      </c>
      <c r="K66" s="48">
        <f t="shared" ca="1" si="38"/>
        <v>9.7560975609756101E-2</v>
      </c>
      <c r="L66" s="48">
        <f t="shared" ca="1" si="38"/>
        <v>9.0909090909090912E-2</v>
      </c>
      <c r="M66" s="48" t="e">
        <f t="shared" ca="1" si="38"/>
        <v>#DIV/0!</v>
      </c>
      <c r="N66" s="48">
        <f t="shared" ca="1" si="38"/>
        <v>0</v>
      </c>
      <c r="O66" s="48">
        <f t="shared" ca="1" si="38"/>
        <v>0.25</v>
      </c>
      <c r="P66" s="48">
        <f t="shared" ca="1" si="38"/>
        <v>0</v>
      </c>
      <c r="Q66" s="48" t="e">
        <f t="shared" ca="1" si="38"/>
        <v>#DIV/0!</v>
      </c>
      <c r="R66" s="48" t="e">
        <f t="shared" ca="1" si="38"/>
        <v>#DIV/0!</v>
      </c>
      <c r="S66" s="48">
        <f t="shared" ca="1" si="38"/>
        <v>0</v>
      </c>
      <c r="T66" s="48">
        <f t="shared" ca="1" si="38"/>
        <v>0</v>
      </c>
      <c r="U66" s="48">
        <f t="shared" ca="1" si="38"/>
        <v>0</v>
      </c>
      <c r="V66" s="48">
        <f t="shared" ca="1" si="38"/>
        <v>4.6153846153846156E-2</v>
      </c>
      <c r="W66" s="48">
        <f t="shared" ca="1" si="38"/>
        <v>0</v>
      </c>
      <c r="X66" s="48" t="e">
        <f t="shared" ca="1" si="38"/>
        <v>#DIV/0!</v>
      </c>
      <c r="Y66" s="48">
        <f t="shared" ca="1" si="38"/>
        <v>0</v>
      </c>
      <c r="Z66" s="48">
        <f t="shared" ca="1" si="38"/>
        <v>0</v>
      </c>
      <c r="AA66" s="48">
        <f t="shared" ca="1" si="38"/>
        <v>3.9800995024875621E-2</v>
      </c>
      <c r="AB66" s="48" t="e">
        <f t="shared" ca="1" si="38"/>
        <v>#DIV/0!</v>
      </c>
      <c r="AC66" s="48">
        <f t="shared" ca="1" si="38"/>
        <v>0</v>
      </c>
      <c r="AD66" s="48">
        <f t="shared" ca="1" si="38"/>
        <v>0</v>
      </c>
      <c r="AE66" s="48">
        <f t="shared" ca="1" si="38"/>
        <v>0</v>
      </c>
      <c r="AF66" s="48">
        <f t="shared" ca="1" si="38"/>
        <v>7.4324324324324328E-2</v>
      </c>
      <c r="AG66" s="48" t="e">
        <f t="shared" ca="1" si="38"/>
        <v>#DIV/0!</v>
      </c>
      <c r="AH66" s="48" t="e">
        <f t="shared" ca="1" si="38"/>
        <v>#DIV/0!</v>
      </c>
      <c r="AI66" s="48" t="e">
        <f t="shared" ca="1" si="38"/>
        <v>#DIV/0!</v>
      </c>
      <c r="AJ66" s="48" t="e">
        <f t="shared" ca="1" si="38"/>
        <v>#DIV/0!</v>
      </c>
      <c r="AK66" s="48" t="e">
        <f t="shared" ca="1" si="38"/>
        <v>#DIV/0!</v>
      </c>
      <c r="AL66" s="48" t="e">
        <f t="shared" ca="1" si="38"/>
        <v>#DIV/0!</v>
      </c>
      <c r="AM66" s="48" t="e">
        <f t="shared" ca="1" si="38"/>
        <v>#DIV/0!</v>
      </c>
      <c r="AN66" s="48" t="e">
        <f t="shared" ca="1" si="38"/>
        <v>#DIV/0!</v>
      </c>
      <c r="AO66" s="48" t="e">
        <f t="shared" ca="1" si="38"/>
        <v>#DIV/0!</v>
      </c>
      <c r="AP66" s="48" t="e">
        <f t="shared" ca="1" si="38"/>
        <v>#DIV/0!</v>
      </c>
      <c r="AQ66" s="48" t="e">
        <f t="shared" ca="1" si="38"/>
        <v>#DIV/0!</v>
      </c>
      <c r="AR66" s="48" t="e">
        <f t="shared" ca="1" si="38"/>
        <v>#DIV/0!</v>
      </c>
      <c r="AS66" s="48" t="e">
        <f t="shared" ca="1" si="38"/>
        <v>#DIV/0!</v>
      </c>
      <c r="AT66" s="48" t="e">
        <f t="shared" ca="1" si="38"/>
        <v>#DIV/0!</v>
      </c>
      <c r="AU66" s="48" t="e">
        <f t="shared" ca="1" si="38"/>
        <v>#DIV/0!</v>
      </c>
      <c r="AV66" s="48" t="e">
        <f t="shared" ca="1" si="38"/>
        <v>#DIV/0!</v>
      </c>
      <c r="AW66" s="48" t="e">
        <f t="shared" ca="1" si="38"/>
        <v>#DIV/0!</v>
      </c>
      <c r="AX66" s="48" t="e">
        <f t="shared" ca="1" si="38"/>
        <v>#DIV/0!</v>
      </c>
      <c r="AY66" s="48" t="e">
        <f t="shared" ca="1" si="38"/>
        <v>#DIV/0!</v>
      </c>
      <c r="AZ66" s="48" t="e">
        <f t="shared" ca="1" si="38"/>
        <v>#DIV/0!</v>
      </c>
      <c r="BA66" s="48" t="e">
        <f t="shared" ca="1" si="38"/>
        <v>#DIV/0!</v>
      </c>
      <c r="BB66" s="48" t="e">
        <f t="shared" ca="1" si="38"/>
        <v>#DIV/0!</v>
      </c>
      <c r="BC66" s="48" t="e">
        <f t="shared" ca="1" si="38"/>
        <v>#DIV/0!</v>
      </c>
      <c r="BD66" s="48" t="e">
        <f t="shared" ca="1" si="38"/>
        <v>#DIV/0!</v>
      </c>
      <c r="BE66" s="48" t="e">
        <f t="shared" ca="1" si="38"/>
        <v>#DIV/0!</v>
      </c>
      <c r="BF66" s="48" t="e">
        <f t="shared" ca="1" si="38"/>
        <v>#DIV/0!</v>
      </c>
      <c r="BG66" s="48" t="e">
        <f t="shared" ca="1" si="38"/>
        <v>#DIV/0!</v>
      </c>
      <c r="BH66" s="48" t="e">
        <f t="shared" ca="1" si="38"/>
        <v>#DIV/0!</v>
      </c>
      <c r="BI66" s="48" t="e">
        <f t="shared" ca="1" si="38"/>
        <v>#DIV/0!</v>
      </c>
      <c r="BJ66" s="48" t="e">
        <f t="shared" ca="1" si="38"/>
        <v>#DIV/0!</v>
      </c>
      <c r="BK66" s="48"/>
      <c r="BL66" s="48"/>
      <c r="BM66" s="48"/>
      <c r="BN66" s="48" t="e">
        <f ca="1">BN65/BN$58</f>
        <v>#DIV/0!</v>
      </c>
      <c r="BO66">
        <v>1</v>
      </c>
    </row>
    <row r="67" spans="1:67">
      <c r="A67" s="45" t="s">
        <v>57</v>
      </c>
      <c r="B67" s="46">
        <f ca="1">SUM(C67:BN67)</f>
        <v>178.5</v>
      </c>
      <c r="C67" s="49">
        <f ca="1">SUMIF(Summary!$AO:$AO,'Mgr''s n Tenurewise'!C4,Summary!$Z:$Z)</f>
        <v>0</v>
      </c>
      <c r="D67" s="49">
        <f ca="1">SUMIF(Summary!$AO:$AO,'Mgr''s n Tenurewise'!D4,Summary!$Z:$Z)</f>
        <v>3</v>
      </c>
      <c r="E67" s="49">
        <f ca="1">SUMIF(Summary!$AO:$AO,'Mgr''s n Tenurewise'!E4,Summary!$Z:$Z)</f>
        <v>5</v>
      </c>
      <c r="F67" s="49">
        <f ca="1">SUMIF(Summary!$AO:$AO,'Mgr''s n Tenurewise'!F4,Summary!$Z:$Z)</f>
        <v>0</v>
      </c>
      <c r="G67" s="49">
        <f ca="1">SUMIF(Summary!$AO:$AO,'Mgr''s n Tenurewise'!G4,Summary!$Z:$Z)</f>
        <v>16.5</v>
      </c>
      <c r="H67" s="49">
        <f ca="1">SUMIF(Summary!$AO:$AO,'Mgr''s n Tenurewise'!H4,Summary!$Z:$Z)</f>
        <v>0</v>
      </c>
      <c r="I67" s="49">
        <f ca="1">SUMIF(Summary!$AO:$AO,'Mgr''s n Tenurewise'!I4,Summary!$Z:$Z)</f>
        <v>5</v>
      </c>
      <c r="J67" s="49">
        <f ca="1">SUMIF(Summary!$AO:$AO,'Mgr''s n Tenurewise'!J4,Summary!$Z:$Z)</f>
        <v>3</v>
      </c>
      <c r="K67" s="49">
        <f ca="1">SUMIF(Summary!$AO:$AO,'Mgr''s n Tenurewise'!K4,Summary!$Z:$Z)</f>
        <v>6</v>
      </c>
      <c r="L67" s="49">
        <f ca="1">SUMIF(Summary!$AO:$AO,'Mgr''s n Tenurewise'!L4,Summary!$Z:$Z)</f>
        <v>1</v>
      </c>
      <c r="M67" s="49">
        <f ca="1">SUMIF(Summary!$AO:$AO,'Mgr''s n Tenurewise'!M4,Summary!$Z:$Z)</f>
        <v>0</v>
      </c>
      <c r="N67" s="49">
        <f ca="1">SUMIF(Summary!$AO:$AO,'Mgr''s n Tenurewise'!N4,Summary!$Z:$Z)</f>
        <v>0</v>
      </c>
      <c r="O67" s="49">
        <f ca="1">SUMIF(Summary!$AO:$AO,'Mgr''s n Tenurewise'!O4,Summary!$Z:$Z)</f>
        <v>1</v>
      </c>
      <c r="P67" s="49">
        <f ca="1">SUMIF(Summary!$AO:$AO,'Mgr''s n Tenurewise'!P4,Summary!$Z:$Z)</f>
        <v>1</v>
      </c>
      <c r="Q67" s="49">
        <f ca="1">SUMIF(Summary!$AO:$AO,'Mgr''s n Tenurewise'!Q4,Summary!$Z:$Z)</f>
        <v>0</v>
      </c>
      <c r="R67" s="49">
        <f ca="1">SUMIF(Summary!$AO:$AO,'Mgr''s n Tenurewise'!R4,Summary!$Z:$Z)</f>
        <v>0</v>
      </c>
      <c r="S67" s="49">
        <f ca="1">SUMIF(Summary!$AO:$AO,'Mgr''s n Tenurewise'!S4,Summary!$Z:$Z)</f>
        <v>2.5</v>
      </c>
      <c r="T67" s="49">
        <f ca="1">SUMIF(Summary!$AO:$AO,'Mgr''s n Tenurewise'!T4,Summary!$Z:$Z)</f>
        <v>3</v>
      </c>
      <c r="U67" s="49">
        <f ca="1">SUMIF(Summary!$AO:$AO,'Mgr''s n Tenurewise'!U4,Summary!$Z:$Z)</f>
        <v>2</v>
      </c>
      <c r="V67" s="49">
        <f ca="1">SUMIF(Summary!$AO:$AO,'Mgr''s n Tenurewise'!V4,Summary!$Z:$Z)</f>
        <v>30.5</v>
      </c>
      <c r="W67" s="49">
        <f ca="1">SUMIF(Summary!$AO:$AO,'Mgr''s n Tenurewise'!W4,Summary!$Z:$Z)</f>
        <v>0</v>
      </c>
      <c r="X67" s="49">
        <f ca="1">SUMIF(Summary!$AO:$AO,'Mgr''s n Tenurewise'!X4,Summary!$Z:$Z)</f>
        <v>0</v>
      </c>
      <c r="Y67" s="49">
        <f ca="1">SUMIF(Summary!$AO:$AO,'Mgr''s n Tenurewise'!Y4,Summary!$Z:$Z)</f>
        <v>0</v>
      </c>
      <c r="Z67" s="49">
        <f ca="1">SUMIF(Summary!$AO:$AO,'Mgr''s n Tenurewise'!Z4,Summary!$Z:$Z)</f>
        <v>1</v>
      </c>
      <c r="AA67" s="49">
        <f ca="1">SUMIF(Summary!$AO:$AO,'Mgr''s n Tenurewise'!AA4,Summary!$Z:$Z)</f>
        <v>56</v>
      </c>
      <c r="AB67" s="49">
        <f ca="1">SUMIF(Summary!$AO:$AO,'Mgr''s n Tenurewise'!AB4,Summary!$Z:$Z)</f>
        <v>0</v>
      </c>
      <c r="AC67" s="49">
        <f ca="1">SUMIF(Summary!$AO:$AO,'Mgr''s n Tenurewise'!AC4,Summary!$Z:$Z)</f>
        <v>2</v>
      </c>
      <c r="AD67" s="49">
        <f ca="1">SUMIF(Summary!$AO:$AO,'Mgr''s n Tenurewise'!AD4,Summary!$Z:$Z)</f>
        <v>5</v>
      </c>
      <c r="AE67" s="49">
        <f ca="1">SUMIF(Summary!$AO:$AO,'Mgr''s n Tenurewise'!AE4,Summary!$Z:$Z)</f>
        <v>5</v>
      </c>
      <c r="AF67" s="49">
        <f ca="1">SUMIF(Summary!$AO:$AO,'Mgr''s n Tenurewise'!AF4,Summary!$Z:$Z)</f>
        <v>30</v>
      </c>
      <c r="AG67" s="49">
        <f ca="1">SUMIF(Summary!$AO:$AO,'Mgr''s n Tenurewise'!AG4,Summary!$Z:$Z)</f>
        <v>0</v>
      </c>
      <c r="AH67" s="49">
        <f ca="1">SUMIF(Summary!$AO:$AO,'Mgr''s n Tenurewise'!AH4,Summary!$Z:$Z)</f>
        <v>0</v>
      </c>
      <c r="AI67" s="49">
        <f ca="1">SUMIF(Summary!$AO:$AO,'Mgr''s n Tenurewise'!AI4,Summary!$Z:$Z)</f>
        <v>0</v>
      </c>
      <c r="AJ67" s="49">
        <f ca="1">SUMIF(Summary!$AO:$AO,'Mgr''s n Tenurewise'!AJ4,Summary!$Z:$Z)</f>
        <v>0</v>
      </c>
      <c r="AK67" s="49">
        <f ca="1">SUMIF(Summary!$AO:$AO,'Mgr''s n Tenurewise'!AK4,Summary!$Z:$Z)</f>
        <v>0</v>
      </c>
      <c r="AL67" s="49">
        <f ca="1">SUMIF(Summary!$AO:$AO,'Mgr''s n Tenurewise'!AL4,Summary!$Z:$Z)</f>
        <v>0</v>
      </c>
      <c r="AM67" s="49">
        <f ca="1">SUMIF(Summary!$AO:$AO,'Mgr''s n Tenurewise'!AM4,Summary!$Z:$Z)</f>
        <v>0</v>
      </c>
      <c r="AN67" s="49">
        <f ca="1">SUMIF(Summary!$AO:$AO,'Mgr''s n Tenurewise'!AN4,Summary!$Z:$Z)</f>
        <v>0</v>
      </c>
      <c r="AO67" s="49">
        <f ca="1">SUMIF(Summary!$AO:$AO,'Mgr''s n Tenurewise'!AO4,Summary!$Z:$Z)</f>
        <v>0</v>
      </c>
      <c r="AP67" s="49">
        <f ca="1">SUMIF(Summary!$AO:$AO,'Mgr''s n Tenurewise'!AP4,Summary!$Z:$Z)</f>
        <v>0</v>
      </c>
      <c r="AQ67" s="49">
        <f ca="1">SUMIF(Summary!$AO:$AO,'Mgr''s n Tenurewise'!AQ4,Summary!$Z:$Z)</f>
        <v>0</v>
      </c>
      <c r="AR67" s="49">
        <f ca="1">SUMIF(Summary!$AO:$AO,'Mgr''s n Tenurewise'!AR4,Summary!$Z:$Z)</f>
        <v>0</v>
      </c>
      <c r="AS67" s="49">
        <f ca="1">SUMIF(Summary!$AO:$AO,'Mgr''s n Tenurewise'!AS4,Summary!$Z:$Z)</f>
        <v>0</v>
      </c>
      <c r="AT67" s="49">
        <f ca="1">SUMIF(Summary!$AO:$AO,'Mgr''s n Tenurewise'!AT4,Summary!$Z:$Z)</f>
        <v>0</v>
      </c>
      <c r="AU67" s="49">
        <f ca="1">SUMIF(Summary!$AO:$AO,'Mgr''s n Tenurewise'!AU4,Summary!$Z:$Z)</f>
        <v>0</v>
      </c>
      <c r="AV67" s="49">
        <f ca="1">SUMIF(Summary!$AO:$AO,'Mgr''s n Tenurewise'!AV4,Summary!$Z:$Z)</f>
        <v>0</v>
      </c>
      <c r="AW67" s="49">
        <f ca="1">SUMIF(Summary!$AO:$AO,'Mgr''s n Tenurewise'!AW4,Summary!$Z:$Z)</f>
        <v>0</v>
      </c>
      <c r="AX67" s="49">
        <f ca="1">SUMIF(Summary!$AO:$AO,'Mgr''s n Tenurewise'!AX4,Summary!$Z:$Z)</f>
        <v>0</v>
      </c>
      <c r="AY67" s="49">
        <f ca="1">SUMIF(Summary!$AO:$AO,'Mgr''s n Tenurewise'!AY4,Summary!$Z:$Z)</f>
        <v>0</v>
      </c>
      <c r="AZ67" s="49">
        <f ca="1">SUMIF(Summary!$AO:$AO,'Mgr''s n Tenurewise'!AZ4,Summary!$Z:$Z)</f>
        <v>0</v>
      </c>
      <c r="BA67" s="49">
        <f ca="1">SUMIF(Summary!$AO:$AO,'Mgr''s n Tenurewise'!BA4,Summary!$Z:$Z)</f>
        <v>0</v>
      </c>
      <c r="BB67" s="49">
        <f ca="1">SUMIF(Summary!$AO:$AO,'Mgr''s n Tenurewise'!BB4,Summary!$Z:$Z)</f>
        <v>0</v>
      </c>
      <c r="BC67" s="49">
        <f ca="1">SUMIF(Summary!$AO:$AO,'Mgr''s n Tenurewise'!BC4,Summary!$Z:$Z)</f>
        <v>0</v>
      </c>
      <c r="BD67" s="49">
        <f ca="1">SUMIF(Summary!$AO:$AO,'Mgr''s n Tenurewise'!BD4,Summary!$Z:$Z)</f>
        <v>0</v>
      </c>
      <c r="BE67" s="49">
        <f ca="1">SUMIF(Summary!$AO:$AO,'Mgr''s n Tenurewise'!BE4,Summary!$Z:$Z)</f>
        <v>0</v>
      </c>
      <c r="BF67" s="49">
        <f ca="1">SUMIF(Summary!$AO:$AO,'Mgr''s n Tenurewise'!BF4,Summary!$Z:$Z)</f>
        <v>0</v>
      </c>
      <c r="BG67" s="49">
        <f ca="1">SUMIF(Summary!$AO:$AO,'Mgr''s n Tenurewise'!BG4,Summary!$Z:$Z)</f>
        <v>0</v>
      </c>
      <c r="BH67" s="49">
        <f ca="1">SUMIF(Summary!$AO:$AO,'Mgr''s n Tenurewise'!BH4,Summary!$Z:$Z)</f>
        <v>0</v>
      </c>
      <c r="BI67" s="49">
        <f ca="1">SUMIF(Summary!$AO:$AO,'Mgr''s n Tenurewise'!BI4,Summary!$Z:$Z)</f>
        <v>0</v>
      </c>
      <c r="BJ67" s="49">
        <f ca="1">SUMIF(Summary!$AO:$AO,'Mgr''s n Tenurewise'!BJ4,Summary!$Z:$Z)</f>
        <v>0</v>
      </c>
      <c r="BK67" s="49"/>
      <c r="BL67" s="49"/>
      <c r="BM67" s="49"/>
      <c r="BN67" s="49">
        <f ca="1">SUMIF(Summary!$AO:$AO,'Mgr''s n Tenurewise'!BN4,Summary!$Z:$Z)</f>
        <v>0</v>
      </c>
      <c r="BO67">
        <v>1</v>
      </c>
    </row>
    <row r="68" spans="1:67">
      <c r="A68" s="45" t="s">
        <v>33</v>
      </c>
      <c r="B68" s="48">
        <f ca="1">B67/B$58</f>
        <v>0.38263665594855306</v>
      </c>
      <c r="C68" s="48" t="e">
        <f ca="1">C67/C$58</f>
        <v>#DIV/0!</v>
      </c>
      <c r="D68" s="48">
        <f t="shared" ref="D68:BJ68" ca="1" si="39">D67/D$58</f>
        <v>0.33333333333333331</v>
      </c>
      <c r="E68" s="48">
        <f t="shared" ca="1" si="39"/>
        <v>0.55555555555555558</v>
      </c>
      <c r="F68" s="48">
        <f t="shared" ca="1" si="39"/>
        <v>0</v>
      </c>
      <c r="G68" s="48">
        <f t="shared" ca="1" si="39"/>
        <v>0.39759036144578314</v>
      </c>
      <c r="H68" s="48">
        <f t="shared" ca="1" si="39"/>
        <v>0</v>
      </c>
      <c r="I68" s="48">
        <f t="shared" ca="1" si="39"/>
        <v>0.23255813953488372</v>
      </c>
      <c r="J68" s="48">
        <f t="shared" ca="1" si="39"/>
        <v>0.21428571428571427</v>
      </c>
      <c r="K68" s="48">
        <f t="shared" ca="1" si="39"/>
        <v>0.29268292682926828</v>
      </c>
      <c r="L68" s="48">
        <f t="shared" ca="1" si="39"/>
        <v>9.0909090909090912E-2</v>
      </c>
      <c r="M68" s="48" t="e">
        <f t="shared" ca="1" si="39"/>
        <v>#DIV/0!</v>
      </c>
      <c r="N68" s="48">
        <f t="shared" ca="1" si="39"/>
        <v>0</v>
      </c>
      <c r="O68" s="48">
        <f t="shared" ca="1" si="39"/>
        <v>0.25</v>
      </c>
      <c r="P68" s="48">
        <f t="shared" ca="1" si="39"/>
        <v>6.25E-2</v>
      </c>
      <c r="Q68" s="48" t="e">
        <f t="shared" ca="1" si="39"/>
        <v>#DIV/0!</v>
      </c>
      <c r="R68" s="48" t="e">
        <f t="shared" ca="1" si="39"/>
        <v>#DIV/0!</v>
      </c>
      <c r="S68" s="48">
        <f t="shared" ca="1" si="39"/>
        <v>0.55555555555555558</v>
      </c>
      <c r="T68" s="48">
        <f t="shared" ca="1" si="39"/>
        <v>0.42857142857142855</v>
      </c>
      <c r="U68" s="48">
        <f t="shared" ca="1" si="39"/>
        <v>0.25</v>
      </c>
      <c r="V68" s="48">
        <f t="shared" ca="1" si="39"/>
        <v>0.46923076923076923</v>
      </c>
      <c r="W68" s="48">
        <f t="shared" ca="1" si="39"/>
        <v>0</v>
      </c>
      <c r="X68" s="48" t="e">
        <f t="shared" ca="1" si="39"/>
        <v>#DIV/0!</v>
      </c>
      <c r="Y68" s="48">
        <f t="shared" ca="1" si="39"/>
        <v>0</v>
      </c>
      <c r="Z68" s="48">
        <f t="shared" ca="1" si="39"/>
        <v>0.33333333333333331</v>
      </c>
      <c r="AA68" s="48">
        <f t="shared" ca="1" si="39"/>
        <v>0.55721393034825872</v>
      </c>
      <c r="AB68" s="48" t="e">
        <f t="shared" ca="1" si="39"/>
        <v>#DIV/0!</v>
      </c>
      <c r="AC68" s="48">
        <f t="shared" ca="1" si="39"/>
        <v>0.4</v>
      </c>
      <c r="AD68" s="48">
        <f t="shared" ca="1" si="39"/>
        <v>0.26315789473684209</v>
      </c>
      <c r="AE68" s="48">
        <f t="shared" ca="1" si="39"/>
        <v>0.29411764705882354</v>
      </c>
      <c r="AF68" s="48">
        <f t="shared" ca="1" si="39"/>
        <v>0.40540540540540543</v>
      </c>
      <c r="AG68" s="48" t="e">
        <f t="shared" ca="1" si="39"/>
        <v>#DIV/0!</v>
      </c>
      <c r="AH68" s="48" t="e">
        <f t="shared" ca="1" si="39"/>
        <v>#DIV/0!</v>
      </c>
      <c r="AI68" s="48" t="e">
        <f t="shared" ca="1" si="39"/>
        <v>#DIV/0!</v>
      </c>
      <c r="AJ68" s="48" t="e">
        <f t="shared" ca="1" si="39"/>
        <v>#DIV/0!</v>
      </c>
      <c r="AK68" s="48" t="e">
        <f t="shared" ca="1" si="39"/>
        <v>#DIV/0!</v>
      </c>
      <c r="AL68" s="48" t="e">
        <f t="shared" ca="1" si="39"/>
        <v>#DIV/0!</v>
      </c>
      <c r="AM68" s="48" t="e">
        <f t="shared" ca="1" si="39"/>
        <v>#DIV/0!</v>
      </c>
      <c r="AN68" s="48" t="e">
        <f t="shared" ca="1" si="39"/>
        <v>#DIV/0!</v>
      </c>
      <c r="AO68" s="48" t="e">
        <f t="shared" ca="1" si="39"/>
        <v>#DIV/0!</v>
      </c>
      <c r="AP68" s="48" t="e">
        <f t="shared" ca="1" si="39"/>
        <v>#DIV/0!</v>
      </c>
      <c r="AQ68" s="48" t="e">
        <f t="shared" ca="1" si="39"/>
        <v>#DIV/0!</v>
      </c>
      <c r="AR68" s="48" t="e">
        <f t="shared" ca="1" si="39"/>
        <v>#DIV/0!</v>
      </c>
      <c r="AS68" s="48" t="e">
        <f t="shared" ca="1" si="39"/>
        <v>#DIV/0!</v>
      </c>
      <c r="AT68" s="48" t="e">
        <f t="shared" ca="1" si="39"/>
        <v>#DIV/0!</v>
      </c>
      <c r="AU68" s="48" t="e">
        <f t="shared" ca="1" si="39"/>
        <v>#DIV/0!</v>
      </c>
      <c r="AV68" s="48" t="e">
        <f t="shared" ca="1" si="39"/>
        <v>#DIV/0!</v>
      </c>
      <c r="AW68" s="48" t="e">
        <f t="shared" ca="1" si="39"/>
        <v>#DIV/0!</v>
      </c>
      <c r="AX68" s="48" t="e">
        <f t="shared" ca="1" si="39"/>
        <v>#DIV/0!</v>
      </c>
      <c r="AY68" s="48" t="e">
        <f t="shared" ca="1" si="39"/>
        <v>#DIV/0!</v>
      </c>
      <c r="AZ68" s="48" t="e">
        <f t="shared" ca="1" si="39"/>
        <v>#DIV/0!</v>
      </c>
      <c r="BA68" s="48" t="e">
        <f t="shared" ca="1" si="39"/>
        <v>#DIV/0!</v>
      </c>
      <c r="BB68" s="48" t="e">
        <f t="shared" ca="1" si="39"/>
        <v>#DIV/0!</v>
      </c>
      <c r="BC68" s="48" t="e">
        <f t="shared" ca="1" si="39"/>
        <v>#DIV/0!</v>
      </c>
      <c r="BD68" s="48" t="e">
        <f t="shared" ca="1" si="39"/>
        <v>#DIV/0!</v>
      </c>
      <c r="BE68" s="48" t="e">
        <f t="shared" ca="1" si="39"/>
        <v>#DIV/0!</v>
      </c>
      <c r="BF68" s="48" t="e">
        <f t="shared" ca="1" si="39"/>
        <v>#DIV/0!</v>
      </c>
      <c r="BG68" s="48" t="e">
        <f t="shared" ca="1" si="39"/>
        <v>#DIV/0!</v>
      </c>
      <c r="BH68" s="48" t="e">
        <f t="shared" ca="1" si="39"/>
        <v>#DIV/0!</v>
      </c>
      <c r="BI68" s="48" t="e">
        <f t="shared" ca="1" si="39"/>
        <v>#DIV/0!</v>
      </c>
      <c r="BJ68" s="48" t="e">
        <f t="shared" ca="1" si="39"/>
        <v>#DIV/0!</v>
      </c>
      <c r="BK68" s="48"/>
      <c r="BL68" s="48"/>
      <c r="BM68" s="48"/>
      <c r="BN68" s="48" t="e">
        <f ca="1">BN67/BN$58</f>
        <v>#DIV/0!</v>
      </c>
      <c r="BO68">
        <v>1</v>
      </c>
    </row>
    <row r="69" spans="1:67" ht="15.75">
      <c r="A69" s="66"/>
      <c r="BO69">
        <v>1</v>
      </c>
    </row>
    <row r="70" spans="1:67" ht="15.75">
      <c r="A70" s="39" t="s">
        <v>34</v>
      </c>
      <c r="B70" s="44">
        <f ca="1">B32/B58</f>
        <v>33580.747181136117</v>
      </c>
      <c r="C70" s="44" t="e">
        <f ca="1">C32/C58</f>
        <v>#DIV/0!</v>
      </c>
      <c r="D70" s="44">
        <f t="shared" ref="D70:BJ70" ca="1" si="40">D32/D58</f>
        <v>42763.161111111112</v>
      </c>
      <c r="E70" s="44">
        <f t="shared" ca="1" si="40"/>
        <v>21745.222222222223</v>
      </c>
      <c r="F70" s="44">
        <f t="shared" ca="1" si="40"/>
        <v>25675</v>
      </c>
      <c r="G70" s="44">
        <f t="shared" ca="1" si="40"/>
        <v>43860.002409638553</v>
      </c>
      <c r="H70" s="44">
        <f t="shared" ca="1" si="40"/>
        <v>12000</v>
      </c>
      <c r="I70" s="44">
        <f t="shared" ca="1" si="40"/>
        <v>21176.120465116277</v>
      </c>
      <c r="J70" s="44">
        <f t="shared" ca="1" si="40"/>
        <v>18671.571428571428</v>
      </c>
      <c r="K70" s="44">
        <f t="shared" ca="1" si="40"/>
        <v>31295.513658536587</v>
      </c>
      <c r="L70" s="44">
        <f t="shared" ca="1" si="40"/>
        <v>38659.470909090909</v>
      </c>
      <c r="M70" s="44" t="e">
        <f t="shared" ca="1" si="40"/>
        <v>#DIV/0!</v>
      </c>
      <c r="N70" s="44">
        <f t="shared" ca="1" si="40"/>
        <v>21747</v>
      </c>
      <c r="O70" s="44">
        <f t="shared" ca="1" si="40"/>
        <v>51891.75</v>
      </c>
      <c r="P70" s="44">
        <f t="shared" ca="1" si="40"/>
        <v>23661.625</v>
      </c>
      <c r="Q70" s="44" t="e">
        <f t="shared" ca="1" si="40"/>
        <v>#DIV/0!</v>
      </c>
      <c r="R70" s="44" t="e">
        <f t="shared" ca="1" si="40"/>
        <v>#DIV/0!</v>
      </c>
      <c r="S70" s="44">
        <f t="shared" ca="1" si="40"/>
        <v>33137.777777777781</v>
      </c>
      <c r="T70" s="44">
        <f t="shared" ca="1" si="40"/>
        <v>23601.571428571428</v>
      </c>
      <c r="U70" s="44">
        <f t="shared" ca="1" si="40"/>
        <v>24712.5</v>
      </c>
      <c r="V70" s="44">
        <f t="shared" ca="1" si="40"/>
        <v>38866.572153846151</v>
      </c>
      <c r="W70" s="44">
        <f t="shared" ca="1" si="40"/>
        <v>12000</v>
      </c>
      <c r="X70" s="44" t="e">
        <f t="shared" ca="1" si="40"/>
        <v>#DIV/0!</v>
      </c>
      <c r="Y70" s="44">
        <f t="shared" ca="1" si="40"/>
        <v>30636</v>
      </c>
      <c r="Z70" s="44">
        <f t="shared" ca="1" si="40"/>
        <v>16000</v>
      </c>
      <c r="AA70" s="44">
        <f t="shared" ca="1" si="40"/>
        <v>38597.601691542288</v>
      </c>
      <c r="AB70" s="44" t="e">
        <f t="shared" ca="1" si="40"/>
        <v>#DIV/0!</v>
      </c>
      <c r="AC70" s="44">
        <f t="shared" ca="1" si="40"/>
        <v>23937.599999999999</v>
      </c>
      <c r="AD70" s="44">
        <f t="shared" ca="1" si="40"/>
        <v>23868.746842105262</v>
      </c>
      <c r="AE70" s="44">
        <f t="shared" ca="1" si="40"/>
        <v>29115.137647058822</v>
      </c>
      <c r="AF70" s="44">
        <f t="shared" ca="1" si="40"/>
        <v>33150.46648648649</v>
      </c>
      <c r="AG70" s="44" t="e">
        <f t="shared" ca="1" si="40"/>
        <v>#DIV/0!</v>
      </c>
      <c r="AH70" s="44" t="e">
        <f t="shared" ca="1" si="40"/>
        <v>#DIV/0!</v>
      </c>
      <c r="AI70" s="44" t="e">
        <f t="shared" ca="1" si="40"/>
        <v>#DIV/0!</v>
      </c>
      <c r="AJ70" s="44" t="e">
        <f t="shared" ca="1" si="40"/>
        <v>#DIV/0!</v>
      </c>
      <c r="AK70" s="44" t="e">
        <f t="shared" ca="1" si="40"/>
        <v>#DIV/0!</v>
      </c>
      <c r="AL70" s="44" t="e">
        <f t="shared" ca="1" si="40"/>
        <v>#DIV/0!</v>
      </c>
      <c r="AM70" s="44" t="e">
        <f t="shared" ca="1" si="40"/>
        <v>#DIV/0!</v>
      </c>
      <c r="AN70" s="44" t="e">
        <f t="shared" ca="1" si="40"/>
        <v>#DIV/0!</v>
      </c>
      <c r="AO70" s="44" t="e">
        <f t="shared" ca="1" si="40"/>
        <v>#DIV/0!</v>
      </c>
      <c r="AP70" s="44" t="e">
        <f t="shared" ca="1" si="40"/>
        <v>#DIV/0!</v>
      </c>
      <c r="AQ70" s="44" t="e">
        <f t="shared" ca="1" si="40"/>
        <v>#DIV/0!</v>
      </c>
      <c r="AR70" s="44" t="e">
        <f t="shared" ca="1" si="40"/>
        <v>#DIV/0!</v>
      </c>
      <c r="AS70" s="44" t="e">
        <f t="shared" ca="1" si="40"/>
        <v>#DIV/0!</v>
      </c>
      <c r="AT70" s="44" t="e">
        <f t="shared" ca="1" si="40"/>
        <v>#DIV/0!</v>
      </c>
      <c r="AU70" s="44" t="e">
        <f t="shared" ca="1" si="40"/>
        <v>#DIV/0!</v>
      </c>
      <c r="AV70" s="44" t="e">
        <f t="shared" ca="1" si="40"/>
        <v>#DIV/0!</v>
      </c>
      <c r="AW70" s="44" t="e">
        <f t="shared" ca="1" si="40"/>
        <v>#DIV/0!</v>
      </c>
      <c r="AX70" s="44" t="e">
        <f t="shared" ca="1" si="40"/>
        <v>#DIV/0!</v>
      </c>
      <c r="AY70" s="44" t="e">
        <f t="shared" ca="1" si="40"/>
        <v>#DIV/0!</v>
      </c>
      <c r="AZ70" s="44" t="e">
        <f t="shared" ca="1" si="40"/>
        <v>#DIV/0!</v>
      </c>
      <c r="BA70" s="44" t="e">
        <f t="shared" ca="1" si="40"/>
        <v>#DIV/0!</v>
      </c>
      <c r="BB70" s="44" t="e">
        <f t="shared" ca="1" si="40"/>
        <v>#DIV/0!</v>
      </c>
      <c r="BC70" s="44" t="e">
        <f t="shared" ca="1" si="40"/>
        <v>#DIV/0!</v>
      </c>
      <c r="BD70" s="44" t="e">
        <f t="shared" ca="1" si="40"/>
        <v>#DIV/0!</v>
      </c>
      <c r="BE70" s="44" t="e">
        <f t="shared" ca="1" si="40"/>
        <v>#DIV/0!</v>
      </c>
      <c r="BF70" s="44" t="e">
        <f t="shared" ca="1" si="40"/>
        <v>#DIV/0!</v>
      </c>
      <c r="BG70" s="44" t="e">
        <f t="shared" ca="1" si="40"/>
        <v>#DIV/0!</v>
      </c>
      <c r="BH70" s="44" t="e">
        <f t="shared" ca="1" si="40"/>
        <v>#DIV/0!</v>
      </c>
      <c r="BI70" s="44" t="e">
        <f t="shared" ca="1" si="40"/>
        <v>#DIV/0!</v>
      </c>
      <c r="BJ70" s="44" t="e">
        <f t="shared" ca="1" si="40"/>
        <v>#DIV/0!</v>
      </c>
      <c r="BK70" s="44"/>
      <c r="BL70" s="44"/>
      <c r="BM70" s="44"/>
      <c r="BN70" s="44" t="e">
        <f t="shared" ref="BN70:BN71" ca="1" si="41">BN32/BN58</f>
        <v>#DIV/0!</v>
      </c>
      <c r="BO70" s="55">
        <v>1</v>
      </c>
    </row>
    <row r="71" spans="1:67">
      <c r="A71" s="33" t="s">
        <v>58</v>
      </c>
      <c r="B71" s="36" t="e">
        <f ca="1">B33/B59</f>
        <v>#DIV/0!</v>
      </c>
      <c r="C71" s="36" t="e">
        <f ca="1">C33/C59</f>
        <v>#DIV/0!</v>
      </c>
      <c r="D71" s="36" t="e">
        <f t="shared" ref="D71:BJ71" ca="1" si="42">D33/D59</f>
        <v>#DIV/0!</v>
      </c>
      <c r="E71" s="36" t="e">
        <f t="shared" ca="1" si="42"/>
        <v>#DIV/0!</v>
      </c>
      <c r="F71" s="36" t="e">
        <f t="shared" ca="1" si="42"/>
        <v>#DIV/0!</v>
      </c>
      <c r="G71" s="36" t="e">
        <f t="shared" ca="1" si="42"/>
        <v>#DIV/0!</v>
      </c>
      <c r="H71" s="36" t="e">
        <f t="shared" ca="1" si="42"/>
        <v>#DIV/0!</v>
      </c>
      <c r="I71" s="36" t="e">
        <f t="shared" ca="1" si="42"/>
        <v>#DIV/0!</v>
      </c>
      <c r="J71" s="36" t="e">
        <f t="shared" ca="1" si="42"/>
        <v>#DIV/0!</v>
      </c>
      <c r="K71" s="36" t="e">
        <f t="shared" ca="1" si="42"/>
        <v>#DIV/0!</v>
      </c>
      <c r="L71" s="36" t="e">
        <f t="shared" ca="1" si="42"/>
        <v>#DIV/0!</v>
      </c>
      <c r="M71" s="36" t="e">
        <f t="shared" ca="1" si="42"/>
        <v>#DIV/0!</v>
      </c>
      <c r="N71" s="36" t="e">
        <f t="shared" ca="1" si="42"/>
        <v>#DIV/0!</v>
      </c>
      <c r="O71" s="36" t="e">
        <f t="shared" ca="1" si="42"/>
        <v>#DIV/0!</v>
      </c>
      <c r="P71" s="36" t="e">
        <f t="shared" ca="1" si="42"/>
        <v>#DIV/0!</v>
      </c>
      <c r="Q71" s="36" t="e">
        <f t="shared" ca="1" si="42"/>
        <v>#DIV/0!</v>
      </c>
      <c r="R71" s="36" t="e">
        <f t="shared" ca="1" si="42"/>
        <v>#DIV/0!</v>
      </c>
      <c r="S71" s="36" t="e">
        <f t="shared" ca="1" si="42"/>
        <v>#DIV/0!</v>
      </c>
      <c r="T71" s="36" t="e">
        <f t="shared" ca="1" si="42"/>
        <v>#DIV/0!</v>
      </c>
      <c r="U71" s="36" t="e">
        <f t="shared" ca="1" si="42"/>
        <v>#DIV/0!</v>
      </c>
      <c r="V71" s="36" t="e">
        <f t="shared" ca="1" si="42"/>
        <v>#DIV/0!</v>
      </c>
      <c r="W71" s="36" t="e">
        <f t="shared" ca="1" si="42"/>
        <v>#DIV/0!</v>
      </c>
      <c r="X71" s="36" t="e">
        <f t="shared" ca="1" si="42"/>
        <v>#DIV/0!</v>
      </c>
      <c r="Y71" s="36" t="e">
        <f t="shared" ca="1" si="42"/>
        <v>#DIV/0!</v>
      </c>
      <c r="Z71" s="36" t="e">
        <f t="shared" ca="1" si="42"/>
        <v>#DIV/0!</v>
      </c>
      <c r="AA71" s="36" t="e">
        <f t="shared" ca="1" si="42"/>
        <v>#DIV/0!</v>
      </c>
      <c r="AB71" s="36" t="e">
        <f t="shared" ca="1" si="42"/>
        <v>#DIV/0!</v>
      </c>
      <c r="AC71" s="36" t="e">
        <f t="shared" ca="1" si="42"/>
        <v>#DIV/0!</v>
      </c>
      <c r="AD71" s="36" t="e">
        <f t="shared" ca="1" si="42"/>
        <v>#DIV/0!</v>
      </c>
      <c r="AE71" s="36" t="e">
        <f t="shared" ca="1" si="42"/>
        <v>#DIV/0!</v>
      </c>
      <c r="AF71" s="36" t="e">
        <f t="shared" ca="1" si="42"/>
        <v>#DIV/0!</v>
      </c>
      <c r="AG71" s="36" t="e">
        <f t="shared" ca="1" si="42"/>
        <v>#DIV/0!</v>
      </c>
      <c r="AH71" s="36" t="e">
        <f t="shared" ca="1" si="42"/>
        <v>#DIV/0!</v>
      </c>
      <c r="AI71" s="36" t="e">
        <f t="shared" ca="1" si="42"/>
        <v>#DIV/0!</v>
      </c>
      <c r="AJ71" s="36" t="e">
        <f t="shared" ca="1" si="42"/>
        <v>#DIV/0!</v>
      </c>
      <c r="AK71" s="36" t="e">
        <f t="shared" ca="1" si="42"/>
        <v>#DIV/0!</v>
      </c>
      <c r="AL71" s="36" t="e">
        <f t="shared" ca="1" si="42"/>
        <v>#DIV/0!</v>
      </c>
      <c r="AM71" s="36" t="e">
        <f t="shared" ca="1" si="42"/>
        <v>#DIV/0!</v>
      </c>
      <c r="AN71" s="36" t="e">
        <f t="shared" ca="1" si="42"/>
        <v>#DIV/0!</v>
      </c>
      <c r="AO71" s="36" t="e">
        <f t="shared" ca="1" si="42"/>
        <v>#DIV/0!</v>
      </c>
      <c r="AP71" s="36" t="e">
        <f t="shared" ca="1" si="42"/>
        <v>#DIV/0!</v>
      </c>
      <c r="AQ71" s="36" t="e">
        <f t="shared" ca="1" si="42"/>
        <v>#DIV/0!</v>
      </c>
      <c r="AR71" s="36" t="e">
        <f t="shared" ca="1" si="42"/>
        <v>#DIV/0!</v>
      </c>
      <c r="AS71" s="36" t="e">
        <f t="shared" ca="1" si="42"/>
        <v>#DIV/0!</v>
      </c>
      <c r="AT71" s="36" t="e">
        <f t="shared" ca="1" si="42"/>
        <v>#DIV/0!</v>
      </c>
      <c r="AU71" s="36" t="e">
        <f t="shared" ca="1" si="42"/>
        <v>#DIV/0!</v>
      </c>
      <c r="AV71" s="36" t="e">
        <f t="shared" ca="1" si="42"/>
        <v>#DIV/0!</v>
      </c>
      <c r="AW71" s="36" t="e">
        <f t="shared" ca="1" si="42"/>
        <v>#DIV/0!</v>
      </c>
      <c r="AX71" s="36" t="e">
        <f t="shared" ca="1" si="42"/>
        <v>#DIV/0!</v>
      </c>
      <c r="AY71" s="36" t="e">
        <f t="shared" ca="1" si="42"/>
        <v>#DIV/0!</v>
      </c>
      <c r="AZ71" s="36" t="e">
        <f t="shared" ca="1" si="42"/>
        <v>#DIV/0!</v>
      </c>
      <c r="BA71" s="36" t="e">
        <f t="shared" ca="1" si="42"/>
        <v>#DIV/0!</v>
      </c>
      <c r="BB71" s="36" t="e">
        <f t="shared" ca="1" si="42"/>
        <v>#DIV/0!</v>
      </c>
      <c r="BC71" s="36" t="e">
        <f t="shared" ca="1" si="42"/>
        <v>#DIV/0!</v>
      </c>
      <c r="BD71" s="36" t="e">
        <f t="shared" ca="1" si="42"/>
        <v>#DIV/0!</v>
      </c>
      <c r="BE71" s="36" t="e">
        <f t="shared" ca="1" si="42"/>
        <v>#DIV/0!</v>
      </c>
      <c r="BF71" s="36" t="e">
        <f t="shared" ca="1" si="42"/>
        <v>#DIV/0!</v>
      </c>
      <c r="BG71" s="36" t="e">
        <f t="shared" ca="1" si="42"/>
        <v>#DIV/0!</v>
      </c>
      <c r="BH71" s="36" t="e">
        <f t="shared" ca="1" si="42"/>
        <v>#DIV/0!</v>
      </c>
      <c r="BI71" s="36" t="e">
        <f t="shared" ca="1" si="42"/>
        <v>#DIV/0!</v>
      </c>
      <c r="BJ71" s="36" t="e">
        <f t="shared" ca="1" si="42"/>
        <v>#DIV/0!</v>
      </c>
      <c r="BK71" s="36"/>
      <c r="BL71" s="36"/>
      <c r="BM71" s="36"/>
      <c r="BN71" s="36" t="e">
        <f t="shared" ca="1" si="41"/>
        <v>#DIV/0!</v>
      </c>
      <c r="BO71" s="55">
        <v>1</v>
      </c>
    </row>
    <row r="72" spans="1:67">
      <c r="A72" s="33" t="s">
        <v>59</v>
      </c>
      <c r="B72" s="36">
        <f ca="1">B35/B61</f>
        <v>48250.221263157888</v>
      </c>
      <c r="C72" s="36" t="e">
        <f ca="1">C35/C61</f>
        <v>#DIV/0!</v>
      </c>
      <c r="D72" s="36">
        <f t="shared" ref="D72:BJ72" ca="1" si="43">D35/D61</f>
        <v>66000</v>
      </c>
      <c r="E72" s="36" t="e">
        <f t="shared" ca="1" si="43"/>
        <v>#DIV/0!</v>
      </c>
      <c r="F72" s="36" t="e">
        <f t="shared" ca="1" si="43"/>
        <v>#DIV/0!</v>
      </c>
      <c r="G72" s="36">
        <f t="shared" ca="1" si="43"/>
        <v>87551.886000000013</v>
      </c>
      <c r="H72" s="36" t="e">
        <f t="shared" ca="1" si="43"/>
        <v>#DIV/0!</v>
      </c>
      <c r="I72" s="36">
        <f t="shared" ca="1" si="43"/>
        <v>26925.599999999999</v>
      </c>
      <c r="J72" s="36" t="e">
        <f t="shared" ca="1" si="43"/>
        <v>#DIV/0!</v>
      </c>
      <c r="K72" s="36">
        <f t="shared" ca="1" si="43"/>
        <v>57492.5075</v>
      </c>
      <c r="L72" s="36">
        <f t="shared" ca="1" si="43"/>
        <v>27914.302499999998</v>
      </c>
      <c r="M72" s="36" t="e">
        <f t="shared" ca="1" si="43"/>
        <v>#DIV/0!</v>
      </c>
      <c r="N72" s="36">
        <f t="shared" ca="1" si="43"/>
        <v>24000</v>
      </c>
      <c r="O72" s="36" t="e">
        <f t="shared" ca="1" si="43"/>
        <v>#DIV/0!</v>
      </c>
      <c r="P72" s="36">
        <f t="shared" ca="1" si="43"/>
        <v>36000</v>
      </c>
      <c r="Q72" s="36" t="e">
        <f t="shared" ca="1" si="43"/>
        <v>#DIV/0!</v>
      </c>
      <c r="R72" s="36" t="e">
        <f t="shared" ca="1" si="43"/>
        <v>#DIV/0!</v>
      </c>
      <c r="S72" s="36" t="e">
        <f t="shared" ca="1" si="43"/>
        <v>#DIV/0!</v>
      </c>
      <c r="T72" s="36">
        <f t="shared" ca="1" si="43"/>
        <v>26677.5</v>
      </c>
      <c r="U72" s="36" t="e">
        <f t="shared" ca="1" si="43"/>
        <v>#DIV/0!</v>
      </c>
      <c r="V72" s="36">
        <f t="shared" ca="1" si="43"/>
        <v>53315.727857142854</v>
      </c>
      <c r="W72" s="36" t="e">
        <f t="shared" ca="1" si="43"/>
        <v>#DIV/0!</v>
      </c>
      <c r="X72" s="36" t="e">
        <f t="shared" ca="1" si="43"/>
        <v>#DIV/0!</v>
      </c>
      <c r="Y72" s="36" t="e">
        <f t="shared" ca="1" si="43"/>
        <v>#DIV/0!</v>
      </c>
      <c r="Z72" s="36" t="e">
        <f t="shared" ca="1" si="43"/>
        <v>#DIV/0!</v>
      </c>
      <c r="AA72" s="36">
        <f t="shared" ca="1" si="43"/>
        <v>61840.285641025643</v>
      </c>
      <c r="AB72" s="36" t="e">
        <f t="shared" ca="1" si="43"/>
        <v>#DIV/0!</v>
      </c>
      <c r="AC72" s="36">
        <f t="shared" ca="1" si="43"/>
        <v>21996</v>
      </c>
      <c r="AD72" s="36">
        <f t="shared" ca="1" si="43"/>
        <v>28000.063333333335</v>
      </c>
      <c r="AE72" s="36">
        <f t="shared" ca="1" si="43"/>
        <v>33281.614736842101</v>
      </c>
      <c r="AF72" s="36">
        <f t="shared" ca="1" si="43"/>
        <v>44758.669523809527</v>
      </c>
      <c r="AG72" s="36" t="e">
        <f t="shared" ca="1" si="43"/>
        <v>#DIV/0!</v>
      </c>
      <c r="AH72" s="36" t="e">
        <f t="shared" ca="1" si="43"/>
        <v>#DIV/0!</v>
      </c>
      <c r="AI72" s="36" t="e">
        <f t="shared" ca="1" si="43"/>
        <v>#DIV/0!</v>
      </c>
      <c r="AJ72" s="36" t="e">
        <f t="shared" ca="1" si="43"/>
        <v>#DIV/0!</v>
      </c>
      <c r="AK72" s="36" t="e">
        <f t="shared" ca="1" si="43"/>
        <v>#DIV/0!</v>
      </c>
      <c r="AL72" s="36" t="e">
        <f t="shared" ca="1" si="43"/>
        <v>#DIV/0!</v>
      </c>
      <c r="AM72" s="36" t="e">
        <f t="shared" ca="1" si="43"/>
        <v>#DIV/0!</v>
      </c>
      <c r="AN72" s="36" t="e">
        <f t="shared" ca="1" si="43"/>
        <v>#DIV/0!</v>
      </c>
      <c r="AO72" s="36" t="e">
        <f t="shared" ca="1" si="43"/>
        <v>#DIV/0!</v>
      </c>
      <c r="AP72" s="36" t="e">
        <f t="shared" ca="1" si="43"/>
        <v>#DIV/0!</v>
      </c>
      <c r="AQ72" s="36" t="e">
        <f t="shared" ca="1" si="43"/>
        <v>#DIV/0!</v>
      </c>
      <c r="AR72" s="36" t="e">
        <f t="shared" ca="1" si="43"/>
        <v>#DIV/0!</v>
      </c>
      <c r="AS72" s="36" t="e">
        <f t="shared" ca="1" si="43"/>
        <v>#DIV/0!</v>
      </c>
      <c r="AT72" s="36" t="e">
        <f t="shared" ca="1" si="43"/>
        <v>#DIV/0!</v>
      </c>
      <c r="AU72" s="36" t="e">
        <f t="shared" ca="1" si="43"/>
        <v>#DIV/0!</v>
      </c>
      <c r="AV72" s="36" t="e">
        <f t="shared" ca="1" si="43"/>
        <v>#DIV/0!</v>
      </c>
      <c r="AW72" s="36" t="e">
        <f t="shared" ca="1" si="43"/>
        <v>#DIV/0!</v>
      </c>
      <c r="AX72" s="36" t="e">
        <f t="shared" ca="1" si="43"/>
        <v>#DIV/0!</v>
      </c>
      <c r="AY72" s="36" t="e">
        <f t="shared" ca="1" si="43"/>
        <v>#DIV/0!</v>
      </c>
      <c r="AZ72" s="36" t="e">
        <f t="shared" ca="1" si="43"/>
        <v>#DIV/0!</v>
      </c>
      <c r="BA72" s="36" t="e">
        <f t="shared" ca="1" si="43"/>
        <v>#DIV/0!</v>
      </c>
      <c r="BB72" s="36" t="e">
        <f t="shared" ca="1" si="43"/>
        <v>#DIV/0!</v>
      </c>
      <c r="BC72" s="36" t="e">
        <f t="shared" ca="1" si="43"/>
        <v>#DIV/0!</v>
      </c>
      <c r="BD72" s="36" t="e">
        <f t="shared" ca="1" si="43"/>
        <v>#DIV/0!</v>
      </c>
      <c r="BE72" s="36" t="e">
        <f t="shared" ca="1" si="43"/>
        <v>#DIV/0!</v>
      </c>
      <c r="BF72" s="36" t="e">
        <f t="shared" ca="1" si="43"/>
        <v>#DIV/0!</v>
      </c>
      <c r="BG72" s="36" t="e">
        <f t="shared" ca="1" si="43"/>
        <v>#DIV/0!</v>
      </c>
      <c r="BH72" s="36" t="e">
        <f t="shared" ca="1" si="43"/>
        <v>#DIV/0!</v>
      </c>
      <c r="BI72" s="36" t="e">
        <f t="shared" ca="1" si="43"/>
        <v>#DIV/0!</v>
      </c>
      <c r="BJ72" s="36" t="e">
        <f t="shared" ca="1" si="43"/>
        <v>#DIV/0!</v>
      </c>
      <c r="BK72" s="36"/>
      <c r="BL72" s="36"/>
      <c r="BM72" s="36"/>
      <c r="BN72" s="36" t="e">
        <f ca="1">BN35/BN61</f>
        <v>#DIV/0!</v>
      </c>
      <c r="BO72" s="55">
        <v>1</v>
      </c>
    </row>
    <row r="73" spans="1:67">
      <c r="A73" s="33" t="s">
        <v>60</v>
      </c>
      <c r="B73" s="36">
        <f ca="1">B37/B63</f>
        <v>26821.525161290316</v>
      </c>
      <c r="C73" s="36" t="e">
        <f ca="1">C37/C63</f>
        <v>#DIV/0!</v>
      </c>
      <c r="D73" s="36">
        <f t="shared" ref="D73:BJ73" ca="1" si="44">D37/D63</f>
        <v>32876.15</v>
      </c>
      <c r="E73" s="36">
        <f t="shared" ca="1" si="44"/>
        <v>25497</v>
      </c>
      <c r="F73" s="36">
        <f t="shared" ca="1" si="44"/>
        <v>25500</v>
      </c>
      <c r="G73" s="36">
        <f t="shared" ca="1" si="44"/>
        <v>30368.476428571426</v>
      </c>
      <c r="H73" s="36">
        <f t="shared" ca="1" si="44"/>
        <v>12000</v>
      </c>
      <c r="I73" s="36">
        <f t="shared" ca="1" si="44"/>
        <v>22530.83391304348</v>
      </c>
      <c r="J73" s="36">
        <f t="shared" ca="1" si="44"/>
        <v>21263.81818181818</v>
      </c>
      <c r="K73" s="36">
        <f t="shared" ca="1" si="44"/>
        <v>26116.235294117647</v>
      </c>
      <c r="L73" s="36">
        <f t="shared" ca="1" si="44"/>
        <v>50199.993999999999</v>
      </c>
      <c r="M73" s="36" t="e">
        <f t="shared" ca="1" si="44"/>
        <v>#DIV/0!</v>
      </c>
      <c r="N73" s="36">
        <f t="shared" ca="1" si="44"/>
        <v>20996</v>
      </c>
      <c r="O73" s="36">
        <f t="shared" ca="1" si="44"/>
        <v>71400</v>
      </c>
      <c r="P73" s="36">
        <f t="shared" ca="1" si="44"/>
        <v>21977.571428571428</v>
      </c>
      <c r="Q73" s="36" t="e">
        <f t="shared" ca="1" si="44"/>
        <v>#DIV/0!</v>
      </c>
      <c r="R73" s="36" t="e">
        <f t="shared" ca="1" si="44"/>
        <v>#DIV/0!</v>
      </c>
      <c r="S73" s="36">
        <f t="shared" ca="1" si="44"/>
        <v>41260</v>
      </c>
      <c r="T73" s="36">
        <f t="shared" ca="1" si="44"/>
        <v>29998</v>
      </c>
      <c r="U73" s="36">
        <f t="shared" ca="1" si="44"/>
        <v>24000</v>
      </c>
      <c r="V73" s="36">
        <f t="shared" ca="1" si="44"/>
        <v>28899.599999999999</v>
      </c>
      <c r="W73" s="36">
        <f t="shared" ca="1" si="44"/>
        <v>12000</v>
      </c>
      <c r="X73" s="36" t="e">
        <f t="shared" ca="1" si="44"/>
        <v>#DIV/0!</v>
      </c>
      <c r="Y73" s="36">
        <f t="shared" ca="1" si="44"/>
        <v>30636</v>
      </c>
      <c r="Z73" s="36">
        <f t="shared" ca="1" si="44"/>
        <v>21000</v>
      </c>
      <c r="AA73" s="36">
        <f t="shared" ca="1" si="44"/>
        <v>27684.757142857143</v>
      </c>
      <c r="AB73" s="36" t="e">
        <f t="shared" ca="1" si="44"/>
        <v>#DIV/0!</v>
      </c>
      <c r="AC73" s="36" t="e">
        <f t="shared" ca="1" si="44"/>
        <v>#DIV/0!</v>
      </c>
      <c r="AD73" s="36">
        <f t="shared" ca="1" si="44"/>
        <v>23989.090909090908</v>
      </c>
      <c r="AE73" s="36">
        <f t="shared" ca="1" si="44"/>
        <v>26142</v>
      </c>
      <c r="AF73" s="36">
        <f t="shared" ca="1" si="44"/>
        <v>23031.111999999997</v>
      </c>
      <c r="AG73" s="36" t="e">
        <f t="shared" ca="1" si="44"/>
        <v>#DIV/0!</v>
      </c>
      <c r="AH73" s="36" t="e">
        <f t="shared" ca="1" si="44"/>
        <v>#DIV/0!</v>
      </c>
      <c r="AI73" s="36" t="e">
        <f t="shared" ca="1" si="44"/>
        <v>#DIV/0!</v>
      </c>
      <c r="AJ73" s="36" t="e">
        <f t="shared" ca="1" si="44"/>
        <v>#DIV/0!</v>
      </c>
      <c r="AK73" s="36" t="e">
        <f t="shared" ca="1" si="44"/>
        <v>#DIV/0!</v>
      </c>
      <c r="AL73" s="36" t="e">
        <f t="shared" ca="1" si="44"/>
        <v>#DIV/0!</v>
      </c>
      <c r="AM73" s="36" t="e">
        <f t="shared" ca="1" si="44"/>
        <v>#DIV/0!</v>
      </c>
      <c r="AN73" s="36" t="e">
        <f t="shared" ca="1" si="44"/>
        <v>#DIV/0!</v>
      </c>
      <c r="AO73" s="36" t="e">
        <f t="shared" ca="1" si="44"/>
        <v>#DIV/0!</v>
      </c>
      <c r="AP73" s="36" t="e">
        <f t="shared" ca="1" si="44"/>
        <v>#DIV/0!</v>
      </c>
      <c r="AQ73" s="36" t="e">
        <f t="shared" ca="1" si="44"/>
        <v>#DIV/0!</v>
      </c>
      <c r="AR73" s="36" t="e">
        <f t="shared" ca="1" si="44"/>
        <v>#DIV/0!</v>
      </c>
      <c r="AS73" s="36" t="e">
        <f t="shared" ca="1" si="44"/>
        <v>#DIV/0!</v>
      </c>
      <c r="AT73" s="36" t="e">
        <f t="shared" ca="1" si="44"/>
        <v>#DIV/0!</v>
      </c>
      <c r="AU73" s="36" t="e">
        <f t="shared" ca="1" si="44"/>
        <v>#DIV/0!</v>
      </c>
      <c r="AV73" s="36" t="e">
        <f t="shared" ca="1" si="44"/>
        <v>#DIV/0!</v>
      </c>
      <c r="AW73" s="36" t="e">
        <f t="shared" ca="1" si="44"/>
        <v>#DIV/0!</v>
      </c>
      <c r="AX73" s="36" t="e">
        <f t="shared" ca="1" si="44"/>
        <v>#DIV/0!</v>
      </c>
      <c r="AY73" s="36" t="e">
        <f t="shared" ca="1" si="44"/>
        <v>#DIV/0!</v>
      </c>
      <c r="AZ73" s="36" t="e">
        <f t="shared" ca="1" si="44"/>
        <v>#DIV/0!</v>
      </c>
      <c r="BA73" s="36" t="e">
        <f t="shared" ca="1" si="44"/>
        <v>#DIV/0!</v>
      </c>
      <c r="BB73" s="36" t="e">
        <f t="shared" ca="1" si="44"/>
        <v>#DIV/0!</v>
      </c>
      <c r="BC73" s="36" t="e">
        <f t="shared" ca="1" si="44"/>
        <v>#DIV/0!</v>
      </c>
      <c r="BD73" s="36" t="e">
        <f t="shared" ca="1" si="44"/>
        <v>#DIV/0!</v>
      </c>
      <c r="BE73" s="36" t="e">
        <f t="shared" ca="1" si="44"/>
        <v>#DIV/0!</v>
      </c>
      <c r="BF73" s="36" t="e">
        <f t="shared" ca="1" si="44"/>
        <v>#DIV/0!</v>
      </c>
      <c r="BG73" s="36" t="e">
        <f t="shared" ca="1" si="44"/>
        <v>#DIV/0!</v>
      </c>
      <c r="BH73" s="36" t="e">
        <f t="shared" ca="1" si="44"/>
        <v>#DIV/0!</v>
      </c>
      <c r="BI73" s="36" t="e">
        <f t="shared" ca="1" si="44"/>
        <v>#DIV/0!</v>
      </c>
      <c r="BJ73" s="36" t="e">
        <f t="shared" ca="1" si="44"/>
        <v>#DIV/0!</v>
      </c>
      <c r="BK73" s="36"/>
      <c r="BL73" s="36"/>
      <c r="BM73" s="36"/>
      <c r="BN73" s="36" t="e">
        <f t="shared" ref="BN73:BN74" ca="1" si="45">BN37/BN63</f>
        <v>#DIV/0!</v>
      </c>
      <c r="BO73" s="55">
        <v>1</v>
      </c>
    </row>
    <row r="74" spans="1:67">
      <c r="A74" s="33" t="s">
        <v>98</v>
      </c>
      <c r="B74" s="36">
        <f ca="1">B39/B65</f>
        <v>51332.26666666667</v>
      </c>
      <c r="C74" s="36" t="e">
        <f ca="1">C39/C65</f>
        <v>#DIV/0!</v>
      </c>
      <c r="D74" s="36" t="e">
        <f t="shared" ref="D74:BJ74" ca="1" si="46">D39/D65</f>
        <v>#DIV/0!</v>
      </c>
      <c r="E74" s="36" t="e">
        <f t="shared" ca="1" si="46"/>
        <v>#DIV/0!</v>
      </c>
      <c r="F74" s="36" t="e">
        <f t="shared" ca="1" si="46"/>
        <v>#DIV/0!</v>
      </c>
      <c r="G74" s="36">
        <f t="shared" ca="1" si="46"/>
        <v>60000</v>
      </c>
      <c r="H74" s="36" t="e">
        <f t="shared" ca="1" si="46"/>
        <v>#DIV/0!</v>
      </c>
      <c r="I74" s="36" t="e">
        <f t="shared" ca="1" si="46"/>
        <v>#DIV/0!</v>
      </c>
      <c r="J74" s="36" t="e">
        <f t="shared" ca="1" si="46"/>
        <v>#DIV/0!</v>
      </c>
      <c r="K74" s="36">
        <f t="shared" ca="1" si="46"/>
        <v>60000</v>
      </c>
      <c r="L74" s="36">
        <f t="shared" ca="1" si="46"/>
        <v>48000</v>
      </c>
      <c r="M74" s="36" t="e">
        <f t="shared" ca="1" si="46"/>
        <v>#DIV/0!</v>
      </c>
      <c r="N74" s="36" t="e">
        <f t="shared" ca="1" si="46"/>
        <v>#DIV/0!</v>
      </c>
      <c r="O74" s="36">
        <f t="shared" ca="1" si="46"/>
        <v>47976</v>
      </c>
      <c r="P74" s="36" t="e">
        <f t="shared" ca="1" si="46"/>
        <v>#DIV/0!</v>
      </c>
      <c r="Q74" s="36" t="e">
        <f t="shared" ca="1" si="46"/>
        <v>#DIV/0!</v>
      </c>
      <c r="R74" s="36" t="e">
        <f t="shared" ca="1" si="46"/>
        <v>#DIV/0!</v>
      </c>
      <c r="S74" s="36" t="e">
        <f t="shared" ca="1" si="46"/>
        <v>#DIV/0!</v>
      </c>
      <c r="T74" s="36" t="e">
        <f t="shared" ca="1" si="46"/>
        <v>#DIV/0!</v>
      </c>
      <c r="U74" s="36" t="e">
        <f t="shared" ca="1" si="46"/>
        <v>#DIV/0!</v>
      </c>
      <c r="V74" s="36">
        <f t="shared" ca="1" si="46"/>
        <v>48000</v>
      </c>
      <c r="W74" s="36" t="e">
        <f t="shared" ca="1" si="46"/>
        <v>#DIV/0!</v>
      </c>
      <c r="X74" s="36" t="e">
        <f t="shared" ca="1" si="46"/>
        <v>#DIV/0!</v>
      </c>
      <c r="Y74" s="36" t="e">
        <f t="shared" ca="1" si="46"/>
        <v>#DIV/0!</v>
      </c>
      <c r="Z74" s="36" t="e">
        <f t="shared" ca="1" si="46"/>
        <v>#DIV/0!</v>
      </c>
      <c r="AA74" s="36">
        <f t="shared" ca="1" si="46"/>
        <v>48000</v>
      </c>
      <c r="AB74" s="36" t="e">
        <f t="shared" ca="1" si="46"/>
        <v>#DIV/0!</v>
      </c>
      <c r="AC74" s="36" t="e">
        <f t="shared" ca="1" si="46"/>
        <v>#DIV/0!</v>
      </c>
      <c r="AD74" s="36" t="e">
        <f t="shared" ca="1" si="46"/>
        <v>#DIV/0!</v>
      </c>
      <c r="AE74" s="36" t="e">
        <f t="shared" ca="1" si="46"/>
        <v>#DIV/0!</v>
      </c>
      <c r="AF74" s="36">
        <f t="shared" ca="1" si="46"/>
        <v>44181.818181818184</v>
      </c>
      <c r="AG74" s="36" t="e">
        <f t="shared" ca="1" si="46"/>
        <v>#DIV/0!</v>
      </c>
      <c r="AH74" s="36" t="e">
        <f t="shared" ca="1" si="46"/>
        <v>#DIV/0!</v>
      </c>
      <c r="AI74" s="36" t="e">
        <f t="shared" ca="1" si="46"/>
        <v>#DIV/0!</v>
      </c>
      <c r="AJ74" s="36" t="e">
        <f t="shared" ca="1" si="46"/>
        <v>#DIV/0!</v>
      </c>
      <c r="AK74" s="36" t="e">
        <f t="shared" ca="1" si="46"/>
        <v>#DIV/0!</v>
      </c>
      <c r="AL74" s="36" t="e">
        <f t="shared" ca="1" si="46"/>
        <v>#DIV/0!</v>
      </c>
      <c r="AM74" s="36" t="e">
        <f t="shared" ca="1" si="46"/>
        <v>#DIV/0!</v>
      </c>
      <c r="AN74" s="36" t="e">
        <f t="shared" ca="1" si="46"/>
        <v>#DIV/0!</v>
      </c>
      <c r="AO74" s="36" t="e">
        <f t="shared" ca="1" si="46"/>
        <v>#DIV/0!</v>
      </c>
      <c r="AP74" s="36" t="e">
        <f t="shared" ca="1" si="46"/>
        <v>#DIV/0!</v>
      </c>
      <c r="AQ74" s="36" t="e">
        <f t="shared" ca="1" si="46"/>
        <v>#DIV/0!</v>
      </c>
      <c r="AR74" s="36" t="e">
        <f t="shared" ca="1" si="46"/>
        <v>#DIV/0!</v>
      </c>
      <c r="AS74" s="36" t="e">
        <f t="shared" ca="1" si="46"/>
        <v>#DIV/0!</v>
      </c>
      <c r="AT74" s="36" t="e">
        <f t="shared" ca="1" si="46"/>
        <v>#DIV/0!</v>
      </c>
      <c r="AU74" s="36" t="e">
        <f t="shared" ca="1" si="46"/>
        <v>#DIV/0!</v>
      </c>
      <c r="AV74" s="36" t="e">
        <f t="shared" ca="1" si="46"/>
        <v>#DIV/0!</v>
      </c>
      <c r="AW74" s="36" t="e">
        <f t="shared" ca="1" si="46"/>
        <v>#DIV/0!</v>
      </c>
      <c r="AX74" s="36" t="e">
        <f t="shared" ca="1" si="46"/>
        <v>#DIV/0!</v>
      </c>
      <c r="AY74" s="36" t="e">
        <f t="shared" ca="1" si="46"/>
        <v>#DIV/0!</v>
      </c>
      <c r="AZ74" s="36" t="e">
        <f t="shared" ca="1" si="46"/>
        <v>#DIV/0!</v>
      </c>
      <c r="BA74" s="36" t="e">
        <f t="shared" ca="1" si="46"/>
        <v>#DIV/0!</v>
      </c>
      <c r="BB74" s="36" t="e">
        <f t="shared" ca="1" si="46"/>
        <v>#DIV/0!</v>
      </c>
      <c r="BC74" s="36" t="e">
        <f t="shared" ca="1" si="46"/>
        <v>#DIV/0!</v>
      </c>
      <c r="BD74" s="36" t="e">
        <f t="shared" ca="1" si="46"/>
        <v>#DIV/0!</v>
      </c>
      <c r="BE74" s="36" t="e">
        <f t="shared" ca="1" si="46"/>
        <v>#DIV/0!</v>
      </c>
      <c r="BF74" s="36" t="e">
        <f t="shared" ca="1" si="46"/>
        <v>#DIV/0!</v>
      </c>
      <c r="BG74" s="36" t="e">
        <f t="shared" ca="1" si="46"/>
        <v>#DIV/0!</v>
      </c>
      <c r="BH74" s="36" t="e">
        <f t="shared" ca="1" si="46"/>
        <v>#DIV/0!</v>
      </c>
      <c r="BI74" s="36" t="e">
        <f t="shared" ca="1" si="46"/>
        <v>#DIV/0!</v>
      </c>
      <c r="BJ74" s="36" t="e">
        <f t="shared" ca="1" si="46"/>
        <v>#DIV/0!</v>
      </c>
      <c r="BK74" s="36"/>
      <c r="BL74" s="36"/>
      <c r="BM74" s="36"/>
      <c r="BN74" s="36" t="e">
        <f t="shared" ca="1" si="45"/>
        <v>#DIV/0!</v>
      </c>
      <c r="BO74" s="55">
        <v>1</v>
      </c>
    </row>
    <row r="75" spans="1:67">
      <c r="A75" s="33" t="s">
        <v>61</v>
      </c>
      <c r="B75" s="36">
        <f ca="1">B41/B67</f>
        <v>29992.165266106444</v>
      </c>
      <c r="C75" s="36" t="e">
        <f ca="1">C41/C67</f>
        <v>#DIV/0!</v>
      </c>
      <c r="D75" s="36">
        <f t="shared" ref="D75:BJ75" ca="1" si="47">D41/D67</f>
        <v>29413.333333333332</v>
      </c>
      <c r="E75" s="36">
        <f t="shared" ca="1" si="47"/>
        <v>18743.8</v>
      </c>
      <c r="F75" s="36" t="e">
        <f t="shared" ca="1" si="47"/>
        <v>#DIV/0!</v>
      </c>
      <c r="G75" s="36">
        <f t="shared" ca="1" si="47"/>
        <v>36198.303030303032</v>
      </c>
      <c r="H75" s="36" t="e">
        <f t="shared" ca="1" si="47"/>
        <v>#DIV/0!</v>
      </c>
      <c r="I75" s="36">
        <f t="shared" ca="1" si="47"/>
        <v>12310.8</v>
      </c>
      <c r="J75" s="36">
        <f t="shared" ca="1" si="47"/>
        <v>9166.6666666666661</v>
      </c>
      <c r="K75" s="36">
        <f t="shared" ca="1" si="47"/>
        <v>11600</v>
      </c>
      <c r="L75" s="36">
        <f t="shared" ca="1" si="47"/>
        <v>14597</v>
      </c>
      <c r="M75" s="36" t="e">
        <f t="shared" ca="1" si="47"/>
        <v>#DIV/0!</v>
      </c>
      <c r="N75" s="36" t="e">
        <f t="shared" ca="1" si="47"/>
        <v>#DIV/0!</v>
      </c>
      <c r="O75" s="36">
        <f t="shared" ca="1" si="47"/>
        <v>16791</v>
      </c>
      <c r="P75" s="36">
        <f t="shared" ca="1" si="47"/>
        <v>34900</v>
      </c>
      <c r="Q75" s="36" t="e">
        <f t="shared" ca="1" si="47"/>
        <v>#DIV/0!</v>
      </c>
      <c r="R75" s="36" t="e">
        <f t="shared" ca="1" si="47"/>
        <v>#DIV/0!</v>
      </c>
      <c r="S75" s="36">
        <f t="shared" ca="1" si="47"/>
        <v>26640</v>
      </c>
      <c r="T75" s="36">
        <f t="shared" ca="1" si="47"/>
        <v>17286.666666666668</v>
      </c>
      <c r="U75" s="36">
        <f t="shared" ca="1" si="47"/>
        <v>26850</v>
      </c>
      <c r="V75" s="36">
        <f t="shared" ca="1" si="47"/>
        <v>37054.557377049183</v>
      </c>
      <c r="W75" s="36" t="e">
        <f t="shared" ca="1" si="47"/>
        <v>#DIV/0!</v>
      </c>
      <c r="X75" s="36" t="e">
        <f t="shared" ca="1" si="47"/>
        <v>#DIV/0!</v>
      </c>
      <c r="Y75" s="36" t="e">
        <f t="shared" ca="1" si="47"/>
        <v>#DIV/0!</v>
      </c>
      <c r="Z75" s="36">
        <f t="shared" ca="1" si="47"/>
        <v>6000</v>
      </c>
      <c r="AA75" s="36">
        <f t="shared" ca="1" si="47"/>
        <v>33924.883928571428</v>
      </c>
      <c r="AB75" s="36" t="e">
        <f t="shared" ca="1" si="47"/>
        <v>#DIV/0!</v>
      </c>
      <c r="AC75" s="36">
        <f t="shared" ca="1" si="47"/>
        <v>26850</v>
      </c>
      <c r="AD75" s="36">
        <f t="shared" ca="1" si="47"/>
        <v>21125.200000000001</v>
      </c>
      <c r="AE75" s="36">
        <f t="shared" ca="1" si="47"/>
        <v>22685.4</v>
      </c>
      <c r="AF75" s="36">
        <f t="shared" ca="1" si="47"/>
        <v>28905.266666666666</v>
      </c>
      <c r="AG75" s="36" t="e">
        <f t="shared" ca="1" si="47"/>
        <v>#DIV/0!</v>
      </c>
      <c r="AH75" s="36" t="e">
        <f t="shared" ca="1" si="47"/>
        <v>#DIV/0!</v>
      </c>
      <c r="AI75" s="36" t="e">
        <f t="shared" ca="1" si="47"/>
        <v>#DIV/0!</v>
      </c>
      <c r="AJ75" s="36" t="e">
        <f t="shared" ca="1" si="47"/>
        <v>#DIV/0!</v>
      </c>
      <c r="AK75" s="36" t="e">
        <f t="shared" ca="1" si="47"/>
        <v>#DIV/0!</v>
      </c>
      <c r="AL75" s="36" t="e">
        <f t="shared" ca="1" si="47"/>
        <v>#DIV/0!</v>
      </c>
      <c r="AM75" s="36" t="e">
        <f t="shared" ca="1" si="47"/>
        <v>#DIV/0!</v>
      </c>
      <c r="AN75" s="36" t="e">
        <f t="shared" ca="1" si="47"/>
        <v>#DIV/0!</v>
      </c>
      <c r="AO75" s="36" t="e">
        <f t="shared" ca="1" si="47"/>
        <v>#DIV/0!</v>
      </c>
      <c r="AP75" s="36" t="e">
        <f t="shared" ca="1" si="47"/>
        <v>#DIV/0!</v>
      </c>
      <c r="AQ75" s="36" t="e">
        <f t="shared" ca="1" si="47"/>
        <v>#DIV/0!</v>
      </c>
      <c r="AR75" s="36" t="e">
        <f t="shared" ca="1" si="47"/>
        <v>#DIV/0!</v>
      </c>
      <c r="AS75" s="36" t="e">
        <f t="shared" ca="1" si="47"/>
        <v>#DIV/0!</v>
      </c>
      <c r="AT75" s="36" t="e">
        <f t="shared" ca="1" si="47"/>
        <v>#DIV/0!</v>
      </c>
      <c r="AU75" s="36" t="e">
        <f t="shared" ca="1" si="47"/>
        <v>#DIV/0!</v>
      </c>
      <c r="AV75" s="36" t="e">
        <f t="shared" ca="1" si="47"/>
        <v>#DIV/0!</v>
      </c>
      <c r="AW75" s="36" t="e">
        <f t="shared" ca="1" si="47"/>
        <v>#DIV/0!</v>
      </c>
      <c r="AX75" s="36" t="e">
        <f t="shared" ca="1" si="47"/>
        <v>#DIV/0!</v>
      </c>
      <c r="AY75" s="36" t="e">
        <f t="shared" ca="1" si="47"/>
        <v>#DIV/0!</v>
      </c>
      <c r="AZ75" s="36" t="e">
        <f t="shared" ca="1" si="47"/>
        <v>#DIV/0!</v>
      </c>
      <c r="BA75" s="36" t="e">
        <f t="shared" ca="1" si="47"/>
        <v>#DIV/0!</v>
      </c>
      <c r="BB75" s="36" t="e">
        <f t="shared" ca="1" si="47"/>
        <v>#DIV/0!</v>
      </c>
      <c r="BC75" s="36" t="e">
        <f t="shared" ca="1" si="47"/>
        <v>#DIV/0!</v>
      </c>
      <c r="BD75" s="36" t="e">
        <f t="shared" ca="1" si="47"/>
        <v>#DIV/0!</v>
      </c>
      <c r="BE75" s="36" t="e">
        <f t="shared" ca="1" si="47"/>
        <v>#DIV/0!</v>
      </c>
      <c r="BF75" s="36" t="e">
        <f t="shared" ca="1" si="47"/>
        <v>#DIV/0!</v>
      </c>
      <c r="BG75" s="36" t="e">
        <f t="shared" ca="1" si="47"/>
        <v>#DIV/0!</v>
      </c>
      <c r="BH75" s="36" t="e">
        <f t="shared" ca="1" si="47"/>
        <v>#DIV/0!</v>
      </c>
      <c r="BI75" s="36" t="e">
        <f t="shared" ca="1" si="47"/>
        <v>#DIV/0!</v>
      </c>
      <c r="BJ75" s="36" t="e">
        <f t="shared" ca="1" si="47"/>
        <v>#DIV/0!</v>
      </c>
      <c r="BK75" s="36"/>
      <c r="BL75" s="36"/>
      <c r="BM75" s="36"/>
      <c r="BN75" s="36" t="e">
        <f ca="1">BN41/BN67</f>
        <v>#DIV/0!</v>
      </c>
      <c r="BO75" s="55">
        <v>1</v>
      </c>
    </row>
    <row r="76" spans="1:67" ht="15.75">
      <c r="A76" s="66"/>
      <c r="BO76" s="56">
        <v>1</v>
      </c>
    </row>
    <row r="77" spans="1:67" ht="15.75">
      <c r="A77" s="62" t="s">
        <v>62</v>
      </c>
      <c r="B77" s="44">
        <f ca="1">B46/B58</f>
        <v>14322.225080385851</v>
      </c>
      <c r="C77" s="44" t="e">
        <f ca="1">C46/C58</f>
        <v>#DIV/0!</v>
      </c>
      <c r="D77" s="44">
        <f t="shared" ref="D77:BJ77" ca="1" si="48">D46/D58</f>
        <v>13464.333333333334</v>
      </c>
      <c r="E77" s="44">
        <f t="shared" ca="1" si="48"/>
        <v>12302.111111111111</v>
      </c>
      <c r="F77" s="44">
        <f t="shared" ca="1" si="48"/>
        <v>4425</v>
      </c>
      <c r="G77" s="44">
        <f t="shared" ca="1" si="48"/>
        <v>18425.975903614457</v>
      </c>
      <c r="H77" s="44">
        <f t="shared" ca="1" si="48"/>
        <v>2000</v>
      </c>
      <c r="I77" s="44">
        <f t="shared" ca="1" si="48"/>
        <v>5393.4418604651164</v>
      </c>
      <c r="J77" s="44">
        <f t="shared" ca="1" si="48"/>
        <v>4749.0714285714284</v>
      </c>
      <c r="K77" s="44">
        <f t="shared" ca="1" si="48"/>
        <v>7151.1219512195121</v>
      </c>
      <c r="L77" s="44">
        <f t="shared" ca="1" si="48"/>
        <v>6703.363636363636</v>
      </c>
      <c r="M77" s="44" t="e">
        <f t="shared" ca="1" si="48"/>
        <v>#DIV/0!</v>
      </c>
      <c r="N77" s="44">
        <f t="shared" ca="1" si="48"/>
        <v>3125</v>
      </c>
      <c r="O77" s="44">
        <f t="shared" ca="1" si="48"/>
        <v>12146.75</v>
      </c>
      <c r="P77" s="44">
        <f t="shared" ca="1" si="48"/>
        <v>5573.8125</v>
      </c>
      <c r="Q77" s="44" t="e">
        <f t="shared" ca="1" si="48"/>
        <v>#DIV/0!</v>
      </c>
      <c r="R77" s="44" t="e">
        <f t="shared" ca="1" si="48"/>
        <v>#DIV/0!</v>
      </c>
      <c r="S77" s="44">
        <f t="shared" ca="1" si="48"/>
        <v>17856.222222222223</v>
      </c>
      <c r="T77" s="44">
        <f t="shared" ca="1" si="48"/>
        <v>9585.2857142857138</v>
      </c>
      <c r="U77" s="44">
        <f t="shared" ca="1" si="48"/>
        <v>9706.75</v>
      </c>
      <c r="V77" s="44">
        <f t="shared" ca="1" si="48"/>
        <v>20028.615384615383</v>
      </c>
      <c r="W77" s="44">
        <f t="shared" ca="1" si="48"/>
        <v>2000</v>
      </c>
      <c r="X77" s="44" t="e">
        <f t="shared" ca="1" si="48"/>
        <v>#DIV/0!</v>
      </c>
      <c r="Y77" s="44">
        <f t="shared" ca="1" si="48"/>
        <v>5106.666666666667</v>
      </c>
      <c r="Z77" s="44">
        <f t="shared" ca="1" si="48"/>
        <v>4333.333333333333</v>
      </c>
      <c r="AA77" s="44">
        <f t="shared" ca="1" si="48"/>
        <v>21233.194029850747</v>
      </c>
      <c r="AB77" s="44" t="e">
        <f t="shared" ca="1" si="48"/>
        <v>#DIV/0!</v>
      </c>
      <c r="AC77" s="44">
        <f t="shared" ca="1" si="48"/>
        <v>11865</v>
      </c>
      <c r="AD77" s="44">
        <f t="shared" ca="1" si="48"/>
        <v>8242.4736842105267</v>
      </c>
      <c r="AE77" s="44">
        <f t="shared" ca="1" si="48"/>
        <v>8863.1176470588234</v>
      </c>
      <c r="AF77" s="44">
        <f t="shared" ca="1" si="48"/>
        <v>14006.324324324325</v>
      </c>
      <c r="AG77" s="44" t="e">
        <f t="shared" ca="1" si="48"/>
        <v>#DIV/0!</v>
      </c>
      <c r="AH77" s="44" t="e">
        <f t="shared" ca="1" si="48"/>
        <v>#DIV/0!</v>
      </c>
      <c r="AI77" s="44" t="e">
        <f t="shared" ca="1" si="48"/>
        <v>#DIV/0!</v>
      </c>
      <c r="AJ77" s="44" t="e">
        <f t="shared" ca="1" si="48"/>
        <v>#DIV/0!</v>
      </c>
      <c r="AK77" s="44" t="e">
        <f t="shared" ca="1" si="48"/>
        <v>#DIV/0!</v>
      </c>
      <c r="AL77" s="44" t="e">
        <f t="shared" ca="1" si="48"/>
        <v>#DIV/0!</v>
      </c>
      <c r="AM77" s="44" t="e">
        <f t="shared" ca="1" si="48"/>
        <v>#DIV/0!</v>
      </c>
      <c r="AN77" s="44" t="e">
        <f t="shared" ca="1" si="48"/>
        <v>#DIV/0!</v>
      </c>
      <c r="AO77" s="44" t="e">
        <f t="shared" ca="1" si="48"/>
        <v>#DIV/0!</v>
      </c>
      <c r="AP77" s="44" t="e">
        <f t="shared" ca="1" si="48"/>
        <v>#DIV/0!</v>
      </c>
      <c r="AQ77" s="44" t="e">
        <f t="shared" ca="1" si="48"/>
        <v>#DIV/0!</v>
      </c>
      <c r="AR77" s="44" t="e">
        <f t="shared" ca="1" si="48"/>
        <v>#DIV/0!</v>
      </c>
      <c r="AS77" s="44" t="e">
        <f t="shared" ca="1" si="48"/>
        <v>#DIV/0!</v>
      </c>
      <c r="AT77" s="44" t="e">
        <f t="shared" ca="1" si="48"/>
        <v>#DIV/0!</v>
      </c>
      <c r="AU77" s="44" t="e">
        <f t="shared" ca="1" si="48"/>
        <v>#DIV/0!</v>
      </c>
      <c r="AV77" s="44" t="e">
        <f t="shared" ca="1" si="48"/>
        <v>#DIV/0!</v>
      </c>
      <c r="AW77" s="44" t="e">
        <f t="shared" ca="1" si="48"/>
        <v>#DIV/0!</v>
      </c>
      <c r="AX77" s="44" t="e">
        <f t="shared" ca="1" si="48"/>
        <v>#DIV/0!</v>
      </c>
      <c r="AY77" s="44" t="e">
        <f t="shared" ca="1" si="48"/>
        <v>#DIV/0!</v>
      </c>
      <c r="AZ77" s="44" t="e">
        <f t="shared" ca="1" si="48"/>
        <v>#DIV/0!</v>
      </c>
      <c r="BA77" s="44" t="e">
        <f t="shared" ca="1" si="48"/>
        <v>#DIV/0!</v>
      </c>
      <c r="BB77" s="44" t="e">
        <f t="shared" ca="1" si="48"/>
        <v>#DIV/0!</v>
      </c>
      <c r="BC77" s="44" t="e">
        <f t="shared" ca="1" si="48"/>
        <v>#DIV/0!</v>
      </c>
      <c r="BD77" s="44" t="e">
        <f t="shared" ca="1" si="48"/>
        <v>#DIV/0!</v>
      </c>
      <c r="BE77" s="44" t="e">
        <f t="shared" ca="1" si="48"/>
        <v>#DIV/0!</v>
      </c>
      <c r="BF77" s="44" t="e">
        <f t="shared" ca="1" si="48"/>
        <v>#DIV/0!</v>
      </c>
      <c r="BG77" s="44" t="e">
        <f t="shared" ca="1" si="48"/>
        <v>#DIV/0!</v>
      </c>
      <c r="BH77" s="44" t="e">
        <f t="shared" ca="1" si="48"/>
        <v>#DIV/0!</v>
      </c>
      <c r="BI77" s="44" t="e">
        <f t="shared" ca="1" si="48"/>
        <v>#DIV/0!</v>
      </c>
      <c r="BJ77" s="44" t="e">
        <f t="shared" ca="1" si="48"/>
        <v>#DIV/0!</v>
      </c>
      <c r="BK77" s="44"/>
      <c r="BL77" s="44"/>
      <c r="BM77" s="44"/>
      <c r="BN77" s="44" t="e">
        <f ca="1">BN46/BN58</f>
        <v>#DIV/0!</v>
      </c>
      <c r="BO77">
        <v>1</v>
      </c>
    </row>
    <row r="78" spans="1:67">
      <c r="A78" s="33"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36">
        <v>0</v>
      </c>
      <c r="BA78" s="36">
        <v>0</v>
      </c>
      <c r="BB78" s="36">
        <v>0</v>
      </c>
      <c r="BC78" s="36">
        <v>0</v>
      </c>
      <c r="BD78" s="36">
        <v>0</v>
      </c>
      <c r="BE78" s="36">
        <v>0</v>
      </c>
      <c r="BF78" s="36">
        <v>0</v>
      </c>
      <c r="BG78" s="36">
        <v>0</v>
      </c>
      <c r="BH78" s="36">
        <v>0</v>
      </c>
      <c r="BI78" s="36">
        <v>0</v>
      </c>
      <c r="BJ78" s="36">
        <v>0</v>
      </c>
      <c r="BK78" s="36"/>
      <c r="BL78" s="36"/>
      <c r="BM78" s="36"/>
      <c r="BN78" s="36">
        <v>0</v>
      </c>
      <c r="BO78">
        <v>1</v>
      </c>
    </row>
    <row r="79" spans="1:67">
      <c r="A79" s="33" t="s">
        <v>63</v>
      </c>
      <c r="B79" s="36">
        <f ca="1">B49/B61</f>
        <v>4111.2157894736838</v>
      </c>
      <c r="C79" s="36" t="e">
        <f ca="1">C49/C61</f>
        <v>#DIV/0!</v>
      </c>
      <c r="D79" s="36">
        <f t="shared" ref="D79:BJ79" ca="1" si="49">D49/D61</f>
        <v>5500.333333333333</v>
      </c>
      <c r="E79" s="36" t="e">
        <f t="shared" ca="1" si="49"/>
        <v>#DIV/0!</v>
      </c>
      <c r="F79" s="36" t="e">
        <f t="shared" ca="1" si="49"/>
        <v>#DIV/0!</v>
      </c>
      <c r="G79" s="36">
        <f t="shared" ca="1" si="49"/>
        <v>7309</v>
      </c>
      <c r="H79" s="36" t="e">
        <f t="shared" ca="1" si="49"/>
        <v>#DIV/0!</v>
      </c>
      <c r="I79" s="36">
        <f t="shared" ca="1" si="49"/>
        <v>2244.1999999999998</v>
      </c>
      <c r="J79" s="36" t="e">
        <f t="shared" ca="1" si="49"/>
        <v>#DIV/0!</v>
      </c>
      <c r="K79" s="36">
        <f t="shared" ca="1" si="49"/>
        <v>5000</v>
      </c>
      <c r="L79" s="36">
        <f t="shared" ca="1" si="49"/>
        <v>2326.75</v>
      </c>
      <c r="M79" s="36" t="e">
        <f t="shared" ca="1" si="49"/>
        <v>#DIV/0!</v>
      </c>
      <c r="N79" s="36">
        <f t="shared" ca="1" si="49"/>
        <v>2000</v>
      </c>
      <c r="O79" s="36" t="e">
        <f t="shared" ca="1" si="49"/>
        <v>#DIV/0!</v>
      </c>
      <c r="P79" s="36">
        <f t="shared" ca="1" si="49"/>
        <v>3000</v>
      </c>
      <c r="Q79" s="36" t="e">
        <f t="shared" ca="1" si="49"/>
        <v>#DIV/0!</v>
      </c>
      <c r="R79" s="36" t="e">
        <f t="shared" ca="1" si="49"/>
        <v>#DIV/0!</v>
      </c>
      <c r="S79" s="36" t="e">
        <f t="shared" ca="1" si="49"/>
        <v>#DIV/0!</v>
      </c>
      <c r="T79" s="36">
        <f t="shared" ca="1" si="49"/>
        <v>2618.5</v>
      </c>
      <c r="U79" s="36" t="e">
        <f t="shared" ca="1" si="49"/>
        <v>#DIV/0!</v>
      </c>
      <c r="V79" s="36">
        <f t="shared" ca="1" si="49"/>
        <v>4528.7857142857147</v>
      </c>
      <c r="W79" s="36" t="e">
        <f t="shared" ca="1" si="49"/>
        <v>#DIV/0!</v>
      </c>
      <c r="X79" s="36" t="e">
        <f t="shared" ca="1" si="49"/>
        <v>#DIV/0!</v>
      </c>
      <c r="Y79" s="36" t="e">
        <f t="shared" ca="1" si="49"/>
        <v>#DIV/0!</v>
      </c>
      <c r="Z79" s="36" t="e">
        <f t="shared" ca="1" si="49"/>
        <v>#DIV/0!</v>
      </c>
      <c r="AA79" s="36">
        <f t="shared" ca="1" si="49"/>
        <v>5397.0512820512822</v>
      </c>
      <c r="AB79" s="36" t="e">
        <f t="shared" ca="1" si="49"/>
        <v>#DIV/0!</v>
      </c>
      <c r="AC79" s="36">
        <f t="shared" ca="1" si="49"/>
        <v>1875</v>
      </c>
      <c r="AD79" s="36">
        <f t="shared" ca="1" si="49"/>
        <v>2333.3333333333335</v>
      </c>
      <c r="AE79" s="36">
        <f t="shared" ca="1" si="49"/>
        <v>2773.6842105263158</v>
      </c>
      <c r="AF79" s="36">
        <f t="shared" ca="1" si="49"/>
        <v>3768.2857142857142</v>
      </c>
      <c r="AG79" s="36" t="e">
        <f t="shared" ca="1" si="49"/>
        <v>#DIV/0!</v>
      </c>
      <c r="AH79" s="36" t="e">
        <f t="shared" ca="1" si="49"/>
        <v>#DIV/0!</v>
      </c>
      <c r="AI79" s="36" t="e">
        <f t="shared" ca="1" si="49"/>
        <v>#DIV/0!</v>
      </c>
      <c r="AJ79" s="36" t="e">
        <f t="shared" ca="1" si="49"/>
        <v>#DIV/0!</v>
      </c>
      <c r="AK79" s="36" t="e">
        <f t="shared" ca="1" si="49"/>
        <v>#DIV/0!</v>
      </c>
      <c r="AL79" s="36" t="e">
        <f t="shared" ca="1" si="49"/>
        <v>#DIV/0!</v>
      </c>
      <c r="AM79" s="36" t="e">
        <f t="shared" ca="1" si="49"/>
        <v>#DIV/0!</v>
      </c>
      <c r="AN79" s="36" t="e">
        <f t="shared" ca="1" si="49"/>
        <v>#DIV/0!</v>
      </c>
      <c r="AO79" s="36" t="e">
        <f t="shared" ca="1" si="49"/>
        <v>#DIV/0!</v>
      </c>
      <c r="AP79" s="36" t="e">
        <f t="shared" ca="1" si="49"/>
        <v>#DIV/0!</v>
      </c>
      <c r="AQ79" s="36" t="e">
        <f t="shared" ca="1" si="49"/>
        <v>#DIV/0!</v>
      </c>
      <c r="AR79" s="36" t="e">
        <f t="shared" ca="1" si="49"/>
        <v>#DIV/0!</v>
      </c>
      <c r="AS79" s="36" t="e">
        <f t="shared" ca="1" si="49"/>
        <v>#DIV/0!</v>
      </c>
      <c r="AT79" s="36" t="e">
        <f t="shared" ca="1" si="49"/>
        <v>#DIV/0!</v>
      </c>
      <c r="AU79" s="36" t="e">
        <f t="shared" ca="1" si="49"/>
        <v>#DIV/0!</v>
      </c>
      <c r="AV79" s="36" t="e">
        <f t="shared" ca="1" si="49"/>
        <v>#DIV/0!</v>
      </c>
      <c r="AW79" s="36" t="e">
        <f t="shared" ca="1" si="49"/>
        <v>#DIV/0!</v>
      </c>
      <c r="AX79" s="36" t="e">
        <f t="shared" ca="1" si="49"/>
        <v>#DIV/0!</v>
      </c>
      <c r="AY79" s="36" t="e">
        <f t="shared" ca="1" si="49"/>
        <v>#DIV/0!</v>
      </c>
      <c r="AZ79" s="36" t="e">
        <f t="shared" ca="1" si="49"/>
        <v>#DIV/0!</v>
      </c>
      <c r="BA79" s="36" t="e">
        <f t="shared" ca="1" si="49"/>
        <v>#DIV/0!</v>
      </c>
      <c r="BB79" s="36" t="e">
        <f t="shared" ca="1" si="49"/>
        <v>#DIV/0!</v>
      </c>
      <c r="BC79" s="36" t="e">
        <f t="shared" ca="1" si="49"/>
        <v>#DIV/0!</v>
      </c>
      <c r="BD79" s="36" t="e">
        <f t="shared" ca="1" si="49"/>
        <v>#DIV/0!</v>
      </c>
      <c r="BE79" s="36" t="e">
        <f t="shared" ca="1" si="49"/>
        <v>#DIV/0!</v>
      </c>
      <c r="BF79" s="36" t="e">
        <f t="shared" ca="1" si="49"/>
        <v>#DIV/0!</v>
      </c>
      <c r="BG79" s="36" t="e">
        <f t="shared" ca="1" si="49"/>
        <v>#DIV/0!</v>
      </c>
      <c r="BH79" s="36" t="e">
        <f t="shared" ca="1" si="49"/>
        <v>#DIV/0!</v>
      </c>
      <c r="BI79" s="36" t="e">
        <f t="shared" ca="1" si="49"/>
        <v>#DIV/0!</v>
      </c>
      <c r="BJ79" s="36" t="e">
        <f t="shared" ca="1" si="49"/>
        <v>#DIV/0!</v>
      </c>
      <c r="BK79" s="36"/>
      <c r="BL79" s="36"/>
      <c r="BM79" s="36"/>
      <c r="BN79" s="36" t="e">
        <f ca="1">BN49/BN61</f>
        <v>#DIV/0!</v>
      </c>
      <c r="BO79">
        <v>1</v>
      </c>
    </row>
    <row r="80" spans="1:67">
      <c r="A80" s="33" t="s">
        <v>60</v>
      </c>
      <c r="B80" s="36">
        <f ca="1">B51/B63</f>
        <v>4470.1173020527858</v>
      </c>
      <c r="C80" s="36" t="e">
        <f ca="1">C51/C63</f>
        <v>#DIV/0!</v>
      </c>
      <c r="D80" s="36">
        <f t="shared" ref="D80:BJ80" ca="1" si="50">D51/D63</f>
        <v>5479.333333333333</v>
      </c>
      <c r="E80" s="36">
        <f t="shared" ca="1" si="50"/>
        <v>4250</v>
      </c>
      <c r="F80" s="36">
        <f t="shared" ca="1" si="50"/>
        <v>4250</v>
      </c>
      <c r="G80" s="36">
        <f t="shared" ca="1" si="50"/>
        <v>5061.5</v>
      </c>
      <c r="H80" s="36">
        <f t="shared" ca="1" si="50"/>
        <v>2000</v>
      </c>
      <c r="I80" s="36">
        <f t="shared" ca="1" si="50"/>
        <v>3755.1304347826085</v>
      </c>
      <c r="J80" s="36">
        <f t="shared" ca="1" si="50"/>
        <v>3544.2727272727275</v>
      </c>
      <c r="K80" s="36">
        <f t="shared" ca="1" si="50"/>
        <v>4352.7058823529414</v>
      </c>
      <c r="L80" s="36">
        <f t="shared" ca="1" si="50"/>
        <v>8366.6</v>
      </c>
      <c r="M80" s="36" t="e">
        <f t="shared" ca="1" si="50"/>
        <v>#DIV/0!</v>
      </c>
      <c r="N80" s="36">
        <f t="shared" ca="1" si="50"/>
        <v>3500</v>
      </c>
      <c r="O80" s="36">
        <f t="shared" ca="1" si="50"/>
        <v>11900</v>
      </c>
      <c r="P80" s="36">
        <f t="shared" ca="1" si="50"/>
        <v>3662.9285714285716</v>
      </c>
      <c r="Q80" s="36" t="e">
        <f t="shared" ca="1" si="50"/>
        <v>#DIV/0!</v>
      </c>
      <c r="R80" s="36" t="e">
        <f t="shared" ca="1" si="50"/>
        <v>#DIV/0!</v>
      </c>
      <c r="S80" s="36">
        <f t="shared" ca="1" si="50"/>
        <v>6876.5</v>
      </c>
      <c r="T80" s="36">
        <f t="shared" ca="1" si="50"/>
        <v>5000</v>
      </c>
      <c r="U80" s="36">
        <f t="shared" ca="1" si="50"/>
        <v>3992.3333333333335</v>
      </c>
      <c r="V80" s="36">
        <f t="shared" ca="1" si="50"/>
        <v>4816.7428571428572</v>
      </c>
      <c r="W80" s="36">
        <f t="shared" ca="1" si="50"/>
        <v>2000</v>
      </c>
      <c r="X80" s="36" t="e">
        <f t="shared" ca="1" si="50"/>
        <v>#DIV/0!</v>
      </c>
      <c r="Y80" s="36">
        <f t="shared" ca="1" si="50"/>
        <v>5106.666666666667</v>
      </c>
      <c r="Z80" s="36">
        <f t="shared" ca="1" si="50"/>
        <v>3500</v>
      </c>
      <c r="AA80" s="36">
        <f t="shared" ca="1" si="50"/>
        <v>4614.2857142857147</v>
      </c>
      <c r="AB80" s="36" t="e">
        <f t="shared" ca="1" si="50"/>
        <v>#DIV/0!</v>
      </c>
      <c r="AC80" s="36" t="e">
        <f t="shared" ca="1" si="50"/>
        <v>#DIV/0!</v>
      </c>
      <c r="AD80" s="36">
        <f t="shared" ca="1" si="50"/>
        <v>3998.2727272727275</v>
      </c>
      <c r="AE80" s="36">
        <f t="shared" ca="1" si="50"/>
        <v>4358.3999999999996</v>
      </c>
      <c r="AF80" s="36">
        <f t="shared" ca="1" si="50"/>
        <v>3838.6285714285714</v>
      </c>
      <c r="AG80" s="36" t="e">
        <f t="shared" ca="1" si="50"/>
        <v>#DIV/0!</v>
      </c>
      <c r="AH80" s="36" t="e">
        <f t="shared" ca="1" si="50"/>
        <v>#DIV/0!</v>
      </c>
      <c r="AI80" s="36" t="e">
        <f t="shared" ca="1" si="50"/>
        <v>#DIV/0!</v>
      </c>
      <c r="AJ80" s="36" t="e">
        <f t="shared" ca="1" si="50"/>
        <v>#DIV/0!</v>
      </c>
      <c r="AK80" s="36" t="e">
        <f t="shared" ca="1" si="50"/>
        <v>#DIV/0!</v>
      </c>
      <c r="AL80" s="36" t="e">
        <f t="shared" ca="1" si="50"/>
        <v>#DIV/0!</v>
      </c>
      <c r="AM80" s="36" t="e">
        <f t="shared" ca="1" si="50"/>
        <v>#DIV/0!</v>
      </c>
      <c r="AN80" s="36" t="e">
        <f t="shared" ca="1" si="50"/>
        <v>#DIV/0!</v>
      </c>
      <c r="AO80" s="36" t="e">
        <f t="shared" ca="1" si="50"/>
        <v>#DIV/0!</v>
      </c>
      <c r="AP80" s="36" t="e">
        <f t="shared" ca="1" si="50"/>
        <v>#DIV/0!</v>
      </c>
      <c r="AQ80" s="36" t="e">
        <f t="shared" ca="1" si="50"/>
        <v>#DIV/0!</v>
      </c>
      <c r="AR80" s="36" t="e">
        <f t="shared" ca="1" si="50"/>
        <v>#DIV/0!</v>
      </c>
      <c r="AS80" s="36" t="e">
        <f t="shared" ca="1" si="50"/>
        <v>#DIV/0!</v>
      </c>
      <c r="AT80" s="36" t="e">
        <f t="shared" ca="1" si="50"/>
        <v>#DIV/0!</v>
      </c>
      <c r="AU80" s="36" t="e">
        <f t="shared" ca="1" si="50"/>
        <v>#DIV/0!</v>
      </c>
      <c r="AV80" s="36" t="e">
        <f t="shared" ca="1" si="50"/>
        <v>#DIV/0!</v>
      </c>
      <c r="AW80" s="36" t="e">
        <f t="shared" ca="1" si="50"/>
        <v>#DIV/0!</v>
      </c>
      <c r="AX80" s="36" t="e">
        <f t="shared" ca="1" si="50"/>
        <v>#DIV/0!</v>
      </c>
      <c r="AY80" s="36" t="e">
        <f t="shared" ca="1" si="50"/>
        <v>#DIV/0!</v>
      </c>
      <c r="AZ80" s="36" t="e">
        <f t="shared" ca="1" si="50"/>
        <v>#DIV/0!</v>
      </c>
      <c r="BA80" s="36" t="e">
        <f t="shared" ca="1" si="50"/>
        <v>#DIV/0!</v>
      </c>
      <c r="BB80" s="36" t="e">
        <f t="shared" ca="1" si="50"/>
        <v>#DIV/0!</v>
      </c>
      <c r="BC80" s="36" t="e">
        <f t="shared" ca="1" si="50"/>
        <v>#DIV/0!</v>
      </c>
      <c r="BD80" s="36" t="e">
        <f t="shared" ca="1" si="50"/>
        <v>#DIV/0!</v>
      </c>
      <c r="BE80" s="36" t="e">
        <f t="shared" ca="1" si="50"/>
        <v>#DIV/0!</v>
      </c>
      <c r="BF80" s="36" t="e">
        <f t="shared" ca="1" si="50"/>
        <v>#DIV/0!</v>
      </c>
      <c r="BG80" s="36" t="e">
        <f t="shared" ca="1" si="50"/>
        <v>#DIV/0!</v>
      </c>
      <c r="BH80" s="36" t="e">
        <f t="shared" ca="1" si="50"/>
        <v>#DIV/0!</v>
      </c>
      <c r="BI80" s="36" t="e">
        <f t="shared" ca="1" si="50"/>
        <v>#DIV/0!</v>
      </c>
      <c r="BJ80" s="36" t="e">
        <f t="shared" ca="1" si="50"/>
        <v>#DIV/0!</v>
      </c>
      <c r="BK80" s="36"/>
      <c r="BL80" s="36"/>
      <c r="BM80" s="36"/>
      <c r="BN80" s="36" t="e">
        <f t="shared" ref="BN80:BN81" ca="1" si="51">BN49/BN63</f>
        <v>#DIV/0!</v>
      </c>
      <c r="BO80">
        <v>1</v>
      </c>
    </row>
    <row r="81" spans="1:67">
      <c r="A81" s="33" t="s">
        <v>98</v>
      </c>
      <c r="B81" s="36">
        <f ca="1">B53/B65</f>
        <v>7777.6</v>
      </c>
      <c r="C81" s="36" t="e">
        <f ca="1">C53/C65</f>
        <v>#DIV/0!</v>
      </c>
      <c r="D81" s="36" t="e">
        <f t="shared" ref="D81:BJ81" ca="1" si="52">D53/D65</f>
        <v>#DIV/0!</v>
      </c>
      <c r="E81" s="36" t="e">
        <f t="shared" ca="1" si="52"/>
        <v>#DIV/0!</v>
      </c>
      <c r="F81" s="36" t="e">
        <f t="shared" ca="1" si="52"/>
        <v>#DIV/0!</v>
      </c>
      <c r="G81" s="36">
        <f t="shared" ca="1" si="52"/>
        <v>10000</v>
      </c>
      <c r="H81" s="36" t="e">
        <f t="shared" ca="1" si="52"/>
        <v>#DIV/0!</v>
      </c>
      <c r="I81" s="36" t="e">
        <f t="shared" ca="1" si="52"/>
        <v>#DIV/0!</v>
      </c>
      <c r="J81" s="36" t="e">
        <f t="shared" ca="1" si="52"/>
        <v>#DIV/0!</v>
      </c>
      <c r="K81" s="36">
        <f t="shared" ca="1" si="52"/>
        <v>10000</v>
      </c>
      <c r="L81" s="36">
        <f t="shared" ca="1" si="52"/>
        <v>8000</v>
      </c>
      <c r="M81" s="36" t="e">
        <f t="shared" ca="1" si="52"/>
        <v>#DIV/0!</v>
      </c>
      <c r="N81" s="36" t="e">
        <f t="shared" ca="1" si="52"/>
        <v>#DIV/0!</v>
      </c>
      <c r="O81" s="36">
        <f t="shared" ca="1" si="52"/>
        <v>7996</v>
      </c>
      <c r="P81" s="36" t="e">
        <f t="shared" ca="1" si="52"/>
        <v>#DIV/0!</v>
      </c>
      <c r="Q81" s="36" t="e">
        <f t="shared" ca="1" si="52"/>
        <v>#DIV/0!</v>
      </c>
      <c r="R81" s="36" t="e">
        <f t="shared" ca="1" si="52"/>
        <v>#DIV/0!</v>
      </c>
      <c r="S81" s="36" t="e">
        <f t="shared" ca="1" si="52"/>
        <v>#DIV/0!</v>
      </c>
      <c r="T81" s="36" t="e">
        <f t="shared" ca="1" si="52"/>
        <v>#DIV/0!</v>
      </c>
      <c r="U81" s="36" t="e">
        <f t="shared" ca="1" si="52"/>
        <v>#DIV/0!</v>
      </c>
      <c r="V81" s="36">
        <f t="shared" ca="1" si="52"/>
        <v>8000</v>
      </c>
      <c r="W81" s="36" t="e">
        <f t="shared" ca="1" si="52"/>
        <v>#DIV/0!</v>
      </c>
      <c r="X81" s="36" t="e">
        <f t="shared" ca="1" si="52"/>
        <v>#DIV/0!</v>
      </c>
      <c r="Y81" s="36" t="e">
        <f t="shared" ca="1" si="52"/>
        <v>#DIV/0!</v>
      </c>
      <c r="Z81" s="36" t="e">
        <f t="shared" ca="1" si="52"/>
        <v>#DIV/0!</v>
      </c>
      <c r="AA81" s="36">
        <f t="shared" ca="1" si="52"/>
        <v>8000</v>
      </c>
      <c r="AB81" s="36" t="e">
        <f t="shared" ca="1" si="52"/>
        <v>#DIV/0!</v>
      </c>
      <c r="AC81" s="36" t="e">
        <f t="shared" ca="1" si="52"/>
        <v>#DIV/0!</v>
      </c>
      <c r="AD81" s="36" t="e">
        <f t="shared" ca="1" si="52"/>
        <v>#DIV/0!</v>
      </c>
      <c r="AE81" s="36" t="e">
        <f t="shared" ca="1" si="52"/>
        <v>#DIV/0!</v>
      </c>
      <c r="AF81" s="36">
        <f t="shared" ca="1" si="52"/>
        <v>4181.818181818182</v>
      </c>
      <c r="AG81" s="36" t="e">
        <f t="shared" ca="1" si="52"/>
        <v>#DIV/0!</v>
      </c>
      <c r="AH81" s="36" t="e">
        <f t="shared" ca="1" si="52"/>
        <v>#DIV/0!</v>
      </c>
      <c r="AI81" s="36" t="e">
        <f t="shared" ca="1" si="52"/>
        <v>#DIV/0!</v>
      </c>
      <c r="AJ81" s="36" t="e">
        <f t="shared" ca="1" si="52"/>
        <v>#DIV/0!</v>
      </c>
      <c r="AK81" s="36" t="e">
        <f t="shared" ca="1" si="52"/>
        <v>#DIV/0!</v>
      </c>
      <c r="AL81" s="36" t="e">
        <f t="shared" ca="1" si="52"/>
        <v>#DIV/0!</v>
      </c>
      <c r="AM81" s="36" t="e">
        <f t="shared" ca="1" si="52"/>
        <v>#DIV/0!</v>
      </c>
      <c r="AN81" s="36" t="e">
        <f t="shared" ca="1" si="52"/>
        <v>#DIV/0!</v>
      </c>
      <c r="AO81" s="36" t="e">
        <f t="shared" ca="1" si="52"/>
        <v>#DIV/0!</v>
      </c>
      <c r="AP81" s="36" t="e">
        <f t="shared" ca="1" si="52"/>
        <v>#DIV/0!</v>
      </c>
      <c r="AQ81" s="36" t="e">
        <f t="shared" ca="1" si="52"/>
        <v>#DIV/0!</v>
      </c>
      <c r="AR81" s="36" t="e">
        <f t="shared" ca="1" si="52"/>
        <v>#DIV/0!</v>
      </c>
      <c r="AS81" s="36" t="e">
        <f t="shared" ca="1" si="52"/>
        <v>#DIV/0!</v>
      </c>
      <c r="AT81" s="36" t="e">
        <f t="shared" ca="1" si="52"/>
        <v>#DIV/0!</v>
      </c>
      <c r="AU81" s="36" t="e">
        <f t="shared" ca="1" si="52"/>
        <v>#DIV/0!</v>
      </c>
      <c r="AV81" s="36" t="e">
        <f t="shared" ca="1" si="52"/>
        <v>#DIV/0!</v>
      </c>
      <c r="AW81" s="36" t="e">
        <f t="shared" ca="1" si="52"/>
        <v>#DIV/0!</v>
      </c>
      <c r="AX81" s="36" t="e">
        <f t="shared" ca="1" si="52"/>
        <v>#DIV/0!</v>
      </c>
      <c r="AY81" s="36" t="e">
        <f t="shared" ca="1" si="52"/>
        <v>#DIV/0!</v>
      </c>
      <c r="AZ81" s="36" t="e">
        <f t="shared" ca="1" si="52"/>
        <v>#DIV/0!</v>
      </c>
      <c r="BA81" s="36" t="e">
        <f t="shared" ca="1" si="52"/>
        <v>#DIV/0!</v>
      </c>
      <c r="BB81" s="36" t="e">
        <f t="shared" ca="1" si="52"/>
        <v>#DIV/0!</v>
      </c>
      <c r="BC81" s="36" t="e">
        <f t="shared" ca="1" si="52"/>
        <v>#DIV/0!</v>
      </c>
      <c r="BD81" s="36" t="e">
        <f t="shared" ca="1" si="52"/>
        <v>#DIV/0!</v>
      </c>
      <c r="BE81" s="36" t="e">
        <f t="shared" ca="1" si="52"/>
        <v>#DIV/0!</v>
      </c>
      <c r="BF81" s="36" t="e">
        <f t="shared" ca="1" si="52"/>
        <v>#DIV/0!</v>
      </c>
      <c r="BG81" s="36" t="e">
        <f t="shared" ca="1" si="52"/>
        <v>#DIV/0!</v>
      </c>
      <c r="BH81" s="36" t="e">
        <f t="shared" ca="1" si="52"/>
        <v>#DIV/0!</v>
      </c>
      <c r="BI81" s="36" t="e">
        <f t="shared" ca="1" si="52"/>
        <v>#DIV/0!</v>
      </c>
      <c r="BJ81" s="36" t="e">
        <f t="shared" ca="1" si="52"/>
        <v>#DIV/0!</v>
      </c>
      <c r="BK81" s="36"/>
      <c r="BL81" s="36"/>
      <c r="BM81" s="36"/>
      <c r="BN81" s="36" t="e">
        <f t="shared" ca="1" si="51"/>
        <v>#DIV/0!</v>
      </c>
      <c r="BO81">
        <v>1</v>
      </c>
    </row>
    <row r="82" spans="1:67">
      <c r="A82" s="33" t="s">
        <v>61</v>
      </c>
      <c r="B82" s="36">
        <f ca="1">B55/B67</f>
        <v>29992.165266106444</v>
      </c>
      <c r="C82" s="36" t="e">
        <f ca="1">C55/C67</f>
        <v>#DIV/0!</v>
      </c>
      <c r="D82" s="36">
        <f t="shared" ref="D82:BJ82" ca="1" si="53">D55/D67</f>
        <v>29413.333333333332</v>
      </c>
      <c r="E82" s="36">
        <f t="shared" ca="1" si="53"/>
        <v>18743.8</v>
      </c>
      <c r="F82" s="36" t="e">
        <f t="shared" ca="1" si="53"/>
        <v>#DIV/0!</v>
      </c>
      <c r="G82" s="36">
        <f t="shared" ca="1" si="53"/>
        <v>36198.303030303032</v>
      </c>
      <c r="H82" s="36" t="e">
        <f t="shared" ca="1" si="53"/>
        <v>#DIV/0!</v>
      </c>
      <c r="I82" s="36">
        <f t="shared" ca="1" si="53"/>
        <v>12310.8</v>
      </c>
      <c r="J82" s="36">
        <f t="shared" ca="1" si="53"/>
        <v>9166.6666666666661</v>
      </c>
      <c r="K82" s="36">
        <f t="shared" ca="1" si="53"/>
        <v>11600</v>
      </c>
      <c r="L82" s="36">
        <f t="shared" ca="1" si="53"/>
        <v>14597</v>
      </c>
      <c r="M82" s="36" t="e">
        <f t="shared" ca="1" si="53"/>
        <v>#DIV/0!</v>
      </c>
      <c r="N82" s="36" t="e">
        <f t="shared" ca="1" si="53"/>
        <v>#DIV/0!</v>
      </c>
      <c r="O82" s="36">
        <f t="shared" ca="1" si="53"/>
        <v>16791</v>
      </c>
      <c r="P82" s="36">
        <f t="shared" ca="1" si="53"/>
        <v>34900</v>
      </c>
      <c r="Q82" s="36" t="e">
        <f t="shared" ca="1" si="53"/>
        <v>#DIV/0!</v>
      </c>
      <c r="R82" s="36" t="e">
        <f t="shared" ca="1" si="53"/>
        <v>#DIV/0!</v>
      </c>
      <c r="S82" s="36">
        <f t="shared" ca="1" si="53"/>
        <v>26640</v>
      </c>
      <c r="T82" s="36">
        <f t="shared" ca="1" si="53"/>
        <v>17286.666666666668</v>
      </c>
      <c r="U82" s="36">
        <f t="shared" ca="1" si="53"/>
        <v>26850</v>
      </c>
      <c r="V82" s="36">
        <f t="shared" ca="1" si="53"/>
        <v>37054.557377049183</v>
      </c>
      <c r="W82" s="36" t="e">
        <f t="shared" ca="1" si="53"/>
        <v>#DIV/0!</v>
      </c>
      <c r="X82" s="36" t="e">
        <f t="shared" ca="1" si="53"/>
        <v>#DIV/0!</v>
      </c>
      <c r="Y82" s="36" t="e">
        <f t="shared" ca="1" si="53"/>
        <v>#DIV/0!</v>
      </c>
      <c r="Z82" s="36">
        <f t="shared" ca="1" si="53"/>
        <v>6000</v>
      </c>
      <c r="AA82" s="36">
        <f t="shared" ca="1" si="53"/>
        <v>33924.883928571428</v>
      </c>
      <c r="AB82" s="36" t="e">
        <f t="shared" ca="1" si="53"/>
        <v>#DIV/0!</v>
      </c>
      <c r="AC82" s="36">
        <f t="shared" ca="1" si="53"/>
        <v>26850</v>
      </c>
      <c r="AD82" s="36">
        <f t="shared" ca="1" si="53"/>
        <v>21125.200000000001</v>
      </c>
      <c r="AE82" s="36">
        <f t="shared" ca="1" si="53"/>
        <v>22685.4</v>
      </c>
      <c r="AF82" s="36">
        <f t="shared" ca="1" si="53"/>
        <v>28905.266666666666</v>
      </c>
      <c r="AG82" s="36" t="e">
        <f t="shared" ca="1" si="53"/>
        <v>#DIV/0!</v>
      </c>
      <c r="AH82" s="36" t="e">
        <f t="shared" ca="1" si="53"/>
        <v>#DIV/0!</v>
      </c>
      <c r="AI82" s="36" t="e">
        <f t="shared" ca="1" si="53"/>
        <v>#DIV/0!</v>
      </c>
      <c r="AJ82" s="36" t="e">
        <f t="shared" ca="1" si="53"/>
        <v>#DIV/0!</v>
      </c>
      <c r="AK82" s="36" t="e">
        <f t="shared" ca="1" si="53"/>
        <v>#DIV/0!</v>
      </c>
      <c r="AL82" s="36" t="e">
        <f t="shared" ca="1" si="53"/>
        <v>#DIV/0!</v>
      </c>
      <c r="AM82" s="36" t="e">
        <f t="shared" ca="1" si="53"/>
        <v>#DIV/0!</v>
      </c>
      <c r="AN82" s="36" t="e">
        <f t="shared" ca="1" si="53"/>
        <v>#DIV/0!</v>
      </c>
      <c r="AO82" s="36" t="e">
        <f t="shared" ca="1" si="53"/>
        <v>#DIV/0!</v>
      </c>
      <c r="AP82" s="36" t="e">
        <f t="shared" ca="1" si="53"/>
        <v>#DIV/0!</v>
      </c>
      <c r="AQ82" s="36" t="e">
        <f t="shared" ca="1" si="53"/>
        <v>#DIV/0!</v>
      </c>
      <c r="AR82" s="36" t="e">
        <f t="shared" ca="1" si="53"/>
        <v>#DIV/0!</v>
      </c>
      <c r="AS82" s="36" t="e">
        <f t="shared" ca="1" si="53"/>
        <v>#DIV/0!</v>
      </c>
      <c r="AT82" s="36" t="e">
        <f t="shared" ca="1" si="53"/>
        <v>#DIV/0!</v>
      </c>
      <c r="AU82" s="36" t="e">
        <f t="shared" ca="1" si="53"/>
        <v>#DIV/0!</v>
      </c>
      <c r="AV82" s="36" t="e">
        <f t="shared" ca="1" si="53"/>
        <v>#DIV/0!</v>
      </c>
      <c r="AW82" s="36" t="e">
        <f t="shared" ca="1" si="53"/>
        <v>#DIV/0!</v>
      </c>
      <c r="AX82" s="36" t="e">
        <f t="shared" ca="1" si="53"/>
        <v>#DIV/0!</v>
      </c>
      <c r="AY82" s="36" t="e">
        <f t="shared" ca="1" si="53"/>
        <v>#DIV/0!</v>
      </c>
      <c r="AZ82" s="36" t="e">
        <f t="shared" ca="1" si="53"/>
        <v>#DIV/0!</v>
      </c>
      <c r="BA82" s="36" t="e">
        <f t="shared" ca="1" si="53"/>
        <v>#DIV/0!</v>
      </c>
      <c r="BB82" s="36" t="e">
        <f t="shared" ca="1" si="53"/>
        <v>#DIV/0!</v>
      </c>
      <c r="BC82" s="36" t="e">
        <f t="shared" ca="1" si="53"/>
        <v>#DIV/0!</v>
      </c>
      <c r="BD82" s="36" t="e">
        <f t="shared" ca="1" si="53"/>
        <v>#DIV/0!</v>
      </c>
      <c r="BE82" s="36" t="e">
        <f t="shared" ca="1" si="53"/>
        <v>#DIV/0!</v>
      </c>
      <c r="BF82" s="36" t="e">
        <f t="shared" ca="1" si="53"/>
        <v>#DIV/0!</v>
      </c>
      <c r="BG82" s="36" t="e">
        <f t="shared" ca="1" si="53"/>
        <v>#DIV/0!</v>
      </c>
      <c r="BH82" s="36" t="e">
        <f t="shared" ca="1" si="53"/>
        <v>#DIV/0!</v>
      </c>
      <c r="BI82" s="36" t="e">
        <f t="shared" ca="1" si="53"/>
        <v>#DIV/0!</v>
      </c>
      <c r="BJ82" s="36" t="e">
        <f t="shared" ca="1" si="53"/>
        <v>#DIV/0!</v>
      </c>
      <c r="BK82" s="36"/>
      <c r="BL82" s="36"/>
      <c r="BM82" s="36"/>
      <c r="BN82" s="36" t="e">
        <f ca="1">BN55/BN67</f>
        <v>#DIV/0!</v>
      </c>
      <c r="BO82">
        <v>1</v>
      </c>
    </row>
    <row r="83" spans="1:67">
      <c r="A83"/>
    </row>
    <row r="84" spans="1:67" ht="15.75">
      <c r="A84" s="67" t="s">
        <v>24</v>
      </c>
      <c r="B84" s="42">
        <f ca="1">SUM(C84:BN84)</f>
        <v>0</v>
      </c>
      <c r="C84" s="43">
        <f ca="1">SUMIF(Summary!$AO:$AO,'Mgr''s n Tenurewise'!C4,Summary!$K:$K)</f>
        <v>0</v>
      </c>
      <c r="D84" s="43">
        <f ca="1">SUMIF(Summary!$AO:$AO,'Mgr''s n Tenurewise'!D4,Summary!$K:$K)</f>
        <v>0</v>
      </c>
      <c r="E84" s="43">
        <f ca="1">SUMIF(Summary!$AO:$AO,'Mgr''s n Tenurewise'!E4,Summary!$K:$K)</f>
        <v>0</v>
      </c>
      <c r="F84" s="43">
        <f ca="1">SUMIF(Summary!$AO:$AO,'Mgr''s n Tenurewise'!F4,Summary!$K:$K)</f>
        <v>0</v>
      </c>
      <c r="G84" s="43">
        <f ca="1">SUMIF(Summary!$AO:$AO,'Mgr''s n Tenurewise'!G4,Summary!$K:$K)</f>
        <v>0</v>
      </c>
      <c r="H84" s="43">
        <f ca="1">SUMIF(Summary!$AO:$AO,'Mgr''s n Tenurewise'!H4,Summary!$K:$K)</f>
        <v>0</v>
      </c>
      <c r="I84" s="43">
        <f ca="1">SUMIF(Summary!$AO:$AO,'Mgr''s n Tenurewise'!I4,Summary!$K:$K)</f>
        <v>0</v>
      </c>
      <c r="J84" s="43">
        <f ca="1">SUMIF(Summary!$AO:$AO,'Mgr''s n Tenurewise'!J4,Summary!$K:$K)</f>
        <v>0</v>
      </c>
      <c r="K84" s="43">
        <f ca="1">SUMIF(Summary!$AO:$AO,'Mgr''s n Tenurewise'!K4,Summary!$K:$K)</f>
        <v>0</v>
      </c>
      <c r="L84" s="43">
        <f ca="1">SUMIF(Summary!$AO:$AO,'Mgr''s n Tenurewise'!L4,Summary!$K:$K)</f>
        <v>0</v>
      </c>
      <c r="M84" s="43">
        <f ca="1">SUMIF(Summary!$AO:$AO,'Mgr''s n Tenurewise'!M4,Summary!$K:$K)</f>
        <v>0</v>
      </c>
      <c r="N84" s="43">
        <f ca="1">SUMIF(Summary!$AO:$AO,'Mgr''s n Tenurewise'!N4,Summary!$K:$K)</f>
        <v>0</v>
      </c>
      <c r="O84" s="43">
        <f ca="1">SUMIF(Summary!$AO:$AO,'Mgr''s n Tenurewise'!O4,Summary!$K:$K)</f>
        <v>0</v>
      </c>
      <c r="P84" s="43">
        <f ca="1">SUMIF(Summary!$AO:$AO,'Mgr''s n Tenurewise'!P4,Summary!$K:$K)</f>
        <v>0</v>
      </c>
      <c r="Q84" s="43">
        <f ca="1">SUMIF(Summary!$AO:$AO,'Mgr''s n Tenurewise'!Q4,Summary!$K:$K)</f>
        <v>0</v>
      </c>
      <c r="R84" s="43">
        <f ca="1">SUMIF(Summary!$AO:$AO,'Mgr''s n Tenurewise'!R4,Summary!$K:$K)</f>
        <v>0</v>
      </c>
      <c r="S84" s="43">
        <f ca="1">SUMIF(Summary!$AO:$AO,'Mgr''s n Tenurewise'!S4,Summary!$K:$K)</f>
        <v>0</v>
      </c>
      <c r="T84" s="43">
        <f ca="1">SUMIF(Summary!$AO:$AO,'Mgr''s n Tenurewise'!T4,Summary!$K:$K)</f>
        <v>0</v>
      </c>
      <c r="U84" s="43">
        <f ca="1">SUMIF(Summary!$AO:$AO,'Mgr''s n Tenurewise'!U4,Summary!$K:$K)</f>
        <v>0</v>
      </c>
      <c r="V84" s="43">
        <f ca="1">SUMIF(Summary!$AO:$AO,'Mgr''s n Tenurewise'!V4,Summary!$K:$K)</f>
        <v>0</v>
      </c>
      <c r="W84" s="43">
        <f ca="1">SUMIF(Summary!$AO:$AO,'Mgr''s n Tenurewise'!W4,Summary!$K:$K)</f>
        <v>0</v>
      </c>
      <c r="X84" s="43">
        <f ca="1">SUMIF(Summary!$AO:$AO,'Mgr''s n Tenurewise'!X4,Summary!$K:$K)</f>
        <v>0</v>
      </c>
      <c r="Y84" s="43">
        <f ca="1">SUMIF(Summary!$AO:$AO,'Mgr''s n Tenurewise'!Y4,Summary!$K:$K)</f>
        <v>0</v>
      </c>
      <c r="Z84" s="43">
        <f ca="1">SUMIF(Summary!$AO:$AO,'Mgr''s n Tenurewise'!Z4,Summary!$K:$K)</f>
        <v>0</v>
      </c>
      <c r="AA84" s="43">
        <f ca="1">SUMIF(Summary!$AO:$AO,'Mgr''s n Tenurewise'!AA4,Summary!$K:$K)</f>
        <v>0</v>
      </c>
      <c r="AB84" s="43">
        <f ca="1">SUMIF(Summary!$AO:$AO,'Mgr''s n Tenurewise'!AB4,Summary!$K:$K)</f>
        <v>0</v>
      </c>
      <c r="AC84" s="43">
        <f ca="1">SUMIF(Summary!$AO:$AO,'Mgr''s n Tenurewise'!AC4,Summary!$K:$K)</f>
        <v>0</v>
      </c>
      <c r="AD84" s="43">
        <f ca="1">SUMIF(Summary!$AO:$AO,'Mgr''s n Tenurewise'!AD4,Summary!$K:$K)</f>
        <v>0</v>
      </c>
      <c r="AE84" s="43">
        <f ca="1">SUMIF(Summary!$AO:$AO,'Mgr''s n Tenurewise'!AE4,Summary!$K:$K)</f>
        <v>0</v>
      </c>
      <c r="AF84" s="43">
        <f ca="1">SUMIF(Summary!$AO:$AO,'Mgr''s n Tenurewise'!AF4,Summary!$K:$K)</f>
        <v>0</v>
      </c>
      <c r="AG84" s="43">
        <f ca="1">SUMIF(Summary!$AO:$AO,'Mgr''s n Tenurewise'!AG4,Summary!$K:$K)</f>
        <v>0</v>
      </c>
      <c r="AH84" s="43">
        <f ca="1">SUMIF(Summary!$AO:$AO,'Mgr''s n Tenurewise'!AH4,Summary!$K:$K)</f>
        <v>0</v>
      </c>
      <c r="AI84" s="43">
        <f ca="1">SUMIF(Summary!$AO:$AO,'Mgr''s n Tenurewise'!AI4,Summary!$K:$K)</f>
        <v>0</v>
      </c>
      <c r="AJ84" s="43">
        <f ca="1">SUMIF(Summary!$AO:$AO,'Mgr''s n Tenurewise'!AJ4,Summary!$K:$K)</f>
        <v>0</v>
      </c>
      <c r="AK84" s="43">
        <f ca="1">SUMIF(Summary!$AO:$AO,'Mgr''s n Tenurewise'!AK4,Summary!$K:$K)</f>
        <v>0</v>
      </c>
      <c r="AL84" s="43">
        <f ca="1">SUMIF(Summary!$AO:$AO,'Mgr''s n Tenurewise'!AL4,Summary!$K:$K)</f>
        <v>0</v>
      </c>
      <c r="AM84" s="43">
        <f ca="1">SUMIF(Summary!$AO:$AO,'Mgr''s n Tenurewise'!AM4,Summary!$K:$K)</f>
        <v>0</v>
      </c>
      <c r="AN84" s="43">
        <f ca="1">SUMIF(Summary!$AO:$AO,'Mgr''s n Tenurewise'!AN4,Summary!$K:$K)</f>
        <v>0</v>
      </c>
      <c r="AO84" s="43">
        <f ca="1">SUMIF(Summary!$AO:$AO,'Mgr''s n Tenurewise'!AO4,Summary!$K:$K)</f>
        <v>0</v>
      </c>
      <c r="AP84" s="43">
        <f ca="1">SUMIF(Summary!$AO:$AO,'Mgr''s n Tenurewise'!AP4,Summary!$K:$K)</f>
        <v>0</v>
      </c>
      <c r="AQ84" s="43">
        <f ca="1">SUMIF(Summary!$AO:$AO,'Mgr''s n Tenurewise'!AQ4,Summary!$K:$K)</f>
        <v>0</v>
      </c>
      <c r="AR84" s="43">
        <f ca="1">SUMIF(Summary!$AO:$AO,'Mgr''s n Tenurewise'!AR4,Summary!$K:$K)</f>
        <v>0</v>
      </c>
      <c r="AS84" s="43">
        <f ca="1">SUMIF(Summary!$AO:$AO,'Mgr''s n Tenurewise'!AS4,Summary!$K:$K)</f>
        <v>0</v>
      </c>
      <c r="AT84" s="43">
        <f ca="1">SUMIF(Summary!$AO:$AO,'Mgr''s n Tenurewise'!AT4,Summary!$K:$K)</f>
        <v>0</v>
      </c>
      <c r="AU84" s="43">
        <f ca="1">SUMIF(Summary!$AO:$AO,'Mgr''s n Tenurewise'!AU4,Summary!$K:$K)</f>
        <v>0</v>
      </c>
      <c r="AV84" s="43">
        <f ca="1">SUMIF(Summary!$AO:$AO,'Mgr''s n Tenurewise'!AV4,Summary!$K:$K)</f>
        <v>0</v>
      </c>
      <c r="AW84" s="43">
        <f ca="1">SUMIF(Summary!$AO:$AO,'Mgr''s n Tenurewise'!AW4,Summary!$K:$K)</f>
        <v>0</v>
      </c>
      <c r="AX84" s="43">
        <f ca="1">SUMIF(Summary!$AO:$AO,'Mgr''s n Tenurewise'!AX4,Summary!$K:$K)</f>
        <v>0</v>
      </c>
      <c r="AY84" s="43">
        <f ca="1">SUMIF(Summary!$AO:$AO,'Mgr''s n Tenurewise'!AY4,Summary!$K:$K)</f>
        <v>0</v>
      </c>
      <c r="AZ84" s="43">
        <f ca="1">SUMIF(Summary!$AO:$AO,'Mgr''s n Tenurewise'!AZ4,Summary!$K:$K)</f>
        <v>0</v>
      </c>
      <c r="BA84" s="43">
        <f ca="1">SUMIF(Summary!$AO:$AO,'Mgr''s n Tenurewise'!BA4,Summary!$K:$K)</f>
        <v>0</v>
      </c>
      <c r="BB84" s="43">
        <f ca="1">SUMIF(Summary!$AO:$AO,'Mgr''s n Tenurewise'!BB4,Summary!$K:$K)</f>
        <v>0</v>
      </c>
      <c r="BC84" s="43">
        <f ca="1">SUMIF(Summary!$AO:$AO,'Mgr''s n Tenurewise'!BC4,Summary!$K:$K)</f>
        <v>0</v>
      </c>
      <c r="BD84" s="43">
        <f ca="1">SUMIF(Summary!$AO:$AO,'Mgr''s n Tenurewise'!BD4,Summary!$K:$K)</f>
        <v>0</v>
      </c>
      <c r="BE84" s="43">
        <f ca="1">SUMIF(Summary!$AO:$AO,'Mgr''s n Tenurewise'!BE4,Summary!$K:$K)</f>
        <v>0</v>
      </c>
      <c r="BF84" s="43">
        <f ca="1">SUMIF(Summary!$AO:$AO,'Mgr''s n Tenurewise'!BF4,Summary!$K:$K)</f>
        <v>0</v>
      </c>
      <c r="BG84" s="43">
        <f ca="1">SUMIF(Summary!$AO:$AO,'Mgr''s n Tenurewise'!BG4,Summary!$K:$K)</f>
        <v>0</v>
      </c>
      <c r="BH84" s="43">
        <f ca="1">SUMIF(Summary!$AO:$AO,'Mgr''s n Tenurewise'!BH4,Summary!$K:$K)</f>
        <v>0</v>
      </c>
      <c r="BI84" s="43">
        <f ca="1">SUMIF(Summary!$AO:$AO,'Mgr''s n Tenurewise'!BI4,Summary!$K:$K)</f>
        <v>0</v>
      </c>
      <c r="BJ84" s="43">
        <f ca="1">SUMIF(Summary!$AO:$AO,'Mgr''s n Tenurewise'!BJ4,Summary!$K:$K)</f>
        <v>0</v>
      </c>
      <c r="BK84" s="43"/>
      <c r="BL84" s="43"/>
      <c r="BM84" s="43"/>
      <c r="BN84" s="43">
        <f ca="1">SUMIF(Summary!$AO:$AO,'Mgr''s n Tenurewise'!BN4,Summary!$K:$K)</f>
        <v>0</v>
      </c>
      <c r="BO84">
        <v>1</v>
      </c>
    </row>
    <row r="85" spans="1:67" ht="15.75">
      <c r="A85" s="40" t="s">
        <v>80</v>
      </c>
      <c r="B85" s="53">
        <f ca="1">(SUM(Summary!AK2:AK15)/B9)/B5</f>
        <v>8.0137871607065925E-2</v>
      </c>
      <c r="C85" s="51">
        <f ca="1">(SUMIF(Summary!$AO:$AO,C4,Summary!$AK:$AK)/C5)/C9</f>
        <v>1.9090909090909089</v>
      </c>
      <c r="D85" s="51">
        <f ca="1">(SUMIF(Summary!$AO:$AO,D4,Summary!$AK:$AK)/D5)/D9</f>
        <v>1.0847457627118644</v>
      </c>
      <c r="E85" s="51">
        <f ca="1">(SUMIF(Summary!$AO:$AO,E4,Summary!$AK:$AK)/E5)/E9</f>
        <v>2.0355029585798818</v>
      </c>
      <c r="F85" s="51">
        <f ca="1">(SUMIF(Summary!$AO:$AO,F4,Summary!$AK:$AK)/F5)/F9</f>
        <v>2.2857142857142856</v>
      </c>
      <c r="G85" s="51">
        <f ca="1">(SUMIF(Summary!$AO:$AO,G4,Summary!$AK:$AK)/G5)/G9</f>
        <v>0.50476190476190474</v>
      </c>
      <c r="H85" s="51">
        <f ca="1">(SUMIF(Summary!$AO:$AO,H4,Summary!$AK:$AK)/H5)/H9</f>
        <v>1.5384615384615385</v>
      </c>
      <c r="I85" s="51">
        <f ca="1">(SUMIF(Summary!$AO:$AO,I4,Summary!$AK:$AK)/I5)/I9</f>
        <v>0.80152671755725191</v>
      </c>
      <c r="J85" s="51">
        <f ca="1">(SUMIF(Summary!$AO:$AO,J4,Summary!$AK:$AK)/J5)/J9</f>
        <v>2.689189189189189</v>
      </c>
      <c r="K85" s="51">
        <f ca="1">(SUMIF(Summary!$AO:$AO,K4,Summary!$AK:$AK)/K5)/K9</f>
        <v>1.4733333333333334</v>
      </c>
      <c r="L85" s="51">
        <f ca="1">(SUMIF(Summary!$AO:$AO,L4,Summary!$AK:$AK)/L5)/L9</f>
        <v>1.1555555555555557</v>
      </c>
      <c r="M85" s="51">
        <f ca="1">(SUMIF(Summary!$AO:$AO,M4,Summary!$AK:$AK)/M5)/M9</f>
        <v>1.2727272727272729</v>
      </c>
      <c r="N85" s="51">
        <f ca="1">(SUMIF(Summary!$AO:$AO,N4,Summary!$AK:$AK)/N5)/N9</f>
        <v>1.6190476190476193</v>
      </c>
      <c r="O85" s="51">
        <f ca="1">(SUMIF(Summary!$AO:$AO,O4,Summary!$AK:$AK)/O5)/O9</f>
        <v>1.3947368421052633</v>
      </c>
      <c r="P85" s="51">
        <f ca="1">(SUMIF(Summary!$AO:$AO,P4,Summary!$AK:$AK)/P5)/P9</f>
        <v>1.7062937062937062</v>
      </c>
      <c r="Q85" s="51" t="e">
        <f ca="1">(SUMIF(Summary!$AO:$AO,Q4,Summary!$AK:$AK)/Q5)/Q9</f>
        <v>#DIV/0!</v>
      </c>
      <c r="R85" s="51">
        <f ca="1">(SUMIF(Summary!$AO:$AO,R4,Summary!$AK:$AK)/R5)/R9</f>
        <v>1.5</v>
      </c>
      <c r="S85" s="51">
        <f ca="1">(SUMIF(Summary!$AO:$AO,S4,Summary!$AK:$AK)/S5)/S9</f>
        <v>0.64</v>
      </c>
      <c r="T85" s="51">
        <f ca="1">(SUMIF(Summary!$AO:$AO,T4,Summary!$AK:$AK)/T5)/T9</f>
        <v>1.0166666666666666</v>
      </c>
      <c r="U85" s="51">
        <f ca="1">(SUMIF(Summary!$AO:$AO,U4,Summary!$AK:$AK)/U5)/U9</f>
        <v>1.2978723404255319</v>
      </c>
      <c r="V85" s="51">
        <f ca="1">(SUMIF(Summary!$AO:$AO,V4,Summary!$AK:$AK)/V5)/V9</f>
        <v>0.43055555555555558</v>
      </c>
      <c r="W85" s="51">
        <f ca="1">(SUMIF(Summary!$AO:$AO,W4,Summary!$AK:$AK)/W5)/W9</f>
        <v>1.4782608695652175</v>
      </c>
      <c r="X85" s="51">
        <f ca="1">(SUMIF(Summary!$AO:$AO,X4,Summary!$AK:$AK)/X5)/X9</f>
        <v>0.125</v>
      </c>
      <c r="Y85" s="51">
        <f ca="1">(SUMIF(Summary!$AO:$AO,Y4,Summary!$AK:$AK)/Y5)/Y9</f>
        <v>1.595744680851064</v>
      </c>
      <c r="Z85" s="51">
        <f ca="1">(SUMIF(Summary!$AO:$AO,Z4,Summary!$AK:$AK)/Z5)/Z9</f>
        <v>2.16</v>
      </c>
      <c r="AA85" s="51">
        <f ca="1">(SUMIF(Summary!$AO:$AO,AA4,Summary!$AK:$AK)/AA5)/AA9</f>
        <v>0.4907749077490775</v>
      </c>
      <c r="AB85" s="51">
        <f ca="1">(SUMIF(Summary!$AO:$AO,AB4,Summary!$AK:$AK)/AB5)/AB9</f>
        <v>0.11111111111111112</v>
      </c>
      <c r="AC85" s="51">
        <f ca="1">(SUMIF(Summary!$AO:$AO,AC4,Summary!$AK:$AK)/AC5)/AC9</f>
        <v>0.27272727272727271</v>
      </c>
      <c r="AD85" s="51">
        <f ca="1">(SUMIF(Summary!$AO:$AO,AD4,Summary!$AK:$AK)/AD5)/AD9</f>
        <v>1.9065420560747663</v>
      </c>
      <c r="AE85" s="51">
        <f ca="1">(SUMIF(Summary!$AO:$AO,AE4,Summary!$AK:$AK)/AE5)/AE9</f>
        <v>0.70731707317073167</v>
      </c>
      <c r="AF85" s="51">
        <f ca="1">(SUMIF(Summary!$AO:$AO,AF4,Summary!$AK:$AK)/AF5)/AF9</f>
        <v>0.50520833333333337</v>
      </c>
      <c r="AG85" s="51" t="e">
        <f ca="1">(SUMIF(Summary!$AO:$AO,AG4,Summary!$AK:$AK)/AG5)/AG9</f>
        <v>#DIV/0!</v>
      </c>
      <c r="AH85" s="51" t="e">
        <f ca="1">(SUMIF(Summary!$AO:$AO,AH4,Summary!$AK:$AK)/AH5)/AH9</f>
        <v>#DIV/0!</v>
      </c>
      <c r="AI85" s="51" t="e">
        <f ca="1">(SUMIF(Summary!$AO:$AO,AI4,Summary!$AK:$AK)/AI5)/AI9</f>
        <v>#DIV/0!</v>
      </c>
      <c r="AJ85" s="51" t="e">
        <f ca="1">(SUMIF(Summary!$AO:$AO,AJ4,Summary!$AK:$AK)/AJ5)/AJ9</f>
        <v>#DIV/0!</v>
      </c>
      <c r="AK85" s="51" t="e">
        <f ca="1">(SUMIF(Summary!$AO:$AO,AK4,Summary!$AK:$AK)/AK5)/AK9</f>
        <v>#DIV/0!</v>
      </c>
      <c r="AL85" s="51" t="e">
        <f ca="1">(SUMIF(Summary!$AO:$AO,AL4,Summary!$AK:$AK)/AL5)/AL9</f>
        <v>#DIV/0!</v>
      </c>
      <c r="AM85" s="51" t="e">
        <f ca="1">(SUMIF(Summary!$AO:$AO,AM4,Summary!$AK:$AK)/AM5)/AM9</f>
        <v>#DIV/0!</v>
      </c>
      <c r="AN85" s="51" t="e">
        <f ca="1">(SUMIF(Summary!$AO:$AO,AN4,Summary!$AK:$AK)/AN5)/AN9</f>
        <v>#DIV/0!</v>
      </c>
      <c r="AO85" s="51" t="e">
        <f ca="1">(SUMIF(Summary!$AO:$AO,AO4,Summary!$AK:$AK)/AO5)/AO9</f>
        <v>#DIV/0!</v>
      </c>
      <c r="AP85" s="51" t="e">
        <f ca="1">(SUMIF(Summary!$AO:$AO,AP4,Summary!$AK:$AK)/AP5)/AP9</f>
        <v>#DIV/0!</v>
      </c>
      <c r="AQ85" s="51" t="e">
        <f ca="1">(SUMIF(Summary!$AO:$AO,AQ4,Summary!$AK:$AK)/AQ5)/AQ9</f>
        <v>#DIV/0!</v>
      </c>
      <c r="AR85" s="51" t="e">
        <f ca="1">(SUMIF(Summary!$AO:$AO,AR4,Summary!$AK:$AK)/AR5)/AR9</f>
        <v>#DIV/0!</v>
      </c>
      <c r="AS85" s="51" t="e">
        <f ca="1">(SUMIF(Summary!$AO:$AO,AS4,Summary!$AK:$AK)/AS5)/AS9</f>
        <v>#DIV/0!</v>
      </c>
      <c r="AT85" s="51" t="e">
        <f ca="1">(SUMIF(Summary!$AO:$AO,AT4,Summary!$AK:$AK)/AT5)/AT9</f>
        <v>#DIV/0!</v>
      </c>
      <c r="AU85" s="51" t="e">
        <f ca="1">(SUMIF(Summary!$AO:$AO,AU4,Summary!$AK:$AK)/AU5)/AU9</f>
        <v>#DIV/0!</v>
      </c>
      <c r="AV85" s="51" t="e">
        <f ca="1">(SUMIF(Summary!$AO:$AO,AV4,Summary!$AK:$AK)/AV5)/AV9</f>
        <v>#DIV/0!</v>
      </c>
      <c r="AW85" s="51" t="e">
        <f ca="1">(SUMIF(Summary!$AO:$AO,AW4,Summary!$AK:$AK)/AW5)/AW9</f>
        <v>#DIV/0!</v>
      </c>
      <c r="AX85" s="51" t="e">
        <f ca="1">(SUMIF(Summary!$AO:$AO,AX4,Summary!$AK:$AK)/AX5)/AX9</f>
        <v>#DIV/0!</v>
      </c>
      <c r="AY85" s="51" t="e">
        <f ca="1">(SUMIF(Summary!$AO:$AO,AY4,Summary!$AK:$AK)/AY5)/AY9</f>
        <v>#DIV/0!</v>
      </c>
      <c r="AZ85" s="51" t="e">
        <f ca="1">(SUMIF(Summary!$AO:$AO,AZ4,Summary!$AK:$AK)/AZ5)/AZ9</f>
        <v>#DIV/0!</v>
      </c>
      <c r="BA85" s="51" t="e">
        <f ca="1">(SUMIF(Summary!$AO:$AO,BA4,Summary!$AK:$AK)/BA5)/BA9</f>
        <v>#DIV/0!</v>
      </c>
      <c r="BB85" s="51" t="e">
        <f ca="1">(SUMIF(Summary!$AO:$AO,BB4,Summary!$AK:$AK)/BB5)/BB9</f>
        <v>#DIV/0!</v>
      </c>
      <c r="BC85" s="51" t="e">
        <f ca="1">(SUMIF(Summary!$AO:$AO,BC4,Summary!$AK:$AK)/BC5)/BC9</f>
        <v>#DIV/0!</v>
      </c>
      <c r="BD85" s="51" t="e">
        <f ca="1">(SUMIF(Summary!$AO:$AO,BD4,Summary!$AK:$AK)/BD5)/BD9</f>
        <v>#DIV/0!</v>
      </c>
      <c r="BE85" s="51" t="e">
        <f ca="1">(SUMIF(Summary!$AO:$AO,BE4,Summary!$AK:$AK)/BE5)/BE9</f>
        <v>#DIV/0!</v>
      </c>
      <c r="BF85" s="51" t="e">
        <f ca="1">(SUMIF(Summary!$AO:$AO,BF4,Summary!$AK:$AK)/BF5)/BF9</f>
        <v>#DIV/0!</v>
      </c>
      <c r="BG85" s="51" t="e">
        <f ca="1">(SUMIF(Summary!$AO:$AO,BG4,Summary!$AK:$AK)/BG5)/BG9</f>
        <v>#DIV/0!</v>
      </c>
      <c r="BH85" s="51" t="e">
        <f ca="1">(SUMIF(Summary!$AO:$AO,BH4,Summary!$AK:$AK)/BH5)/BH9</f>
        <v>#DIV/0!</v>
      </c>
      <c r="BI85" s="51" t="e">
        <f ca="1">(SUMIF(Summary!$AO:$AO,BI4,Summary!$AK:$AK)/BI5)/BI9</f>
        <v>#DIV/0!</v>
      </c>
      <c r="BJ85" s="51" t="e">
        <f ca="1">(SUMIF(Summary!$AO:$AO,BJ4,Summary!$AK:$AK)/BJ5)/BJ9</f>
        <v>#DIV/0!</v>
      </c>
      <c r="BK85" s="51"/>
      <c r="BL85" s="51"/>
      <c r="BM85" s="51"/>
      <c r="BN85" s="51" t="e">
        <f ca="1">(SUMIF(Summary!$G:$G,BN4,Summary!$AK:$AK)/BN5)/BN9</f>
        <v>#DIV/0!</v>
      </c>
    </row>
    <row r="86" spans="1:67" ht="15.75">
      <c r="A86" s="40" t="s">
        <v>81</v>
      </c>
      <c r="B86" s="53">
        <f ca="1">(SUM(Summary!AL2:AL15)/B9)/B5</f>
        <v>0.52563550193881947</v>
      </c>
      <c r="C86" s="51">
        <f ca="1">(SUMIF(Summary!$AO:$AO,C4,Summary!$AL:$AL)/C5)/C9</f>
        <v>3.8181818181818179</v>
      </c>
      <c r="D86" s="51">
        <f ca="1">(SUMIF(Summary!$AO:$AO,D4,Summary!$AL:$AL)/D5)/D9</f>
        <v>3.1016949152542375</v>
      </c>
      <c r="E86" s="51">
        <f ca="1">(SUMIF(Summary!$AO:$AO,E4,Summary!$AL:$AL)/E5)/E9</f>
        <v>3.0118343195266273</v>
      </c>
      <c r="F86" s="51">
        <f ca="1">(SUMIF(Summary!$AO:$AO,F4,Summary!$AL:$AL)/F5)/F9</f>
        <v>3.1607142857142856</v>
      </c>
      <c r="G86" s="51">
        <f ca="1">(SUMIF(Summary!$AO:$AO,G4,Summary!$AL:$AL)/G5)/G9</f>
        <v>2.8571428571428572</v>
      </c>
      <c r="H86" s="51">
        <f ca="1">(SUMIF(Summary!$AO:$AO,H4,Summary!$AL:$AL)/H5)/H9</f>
        <v>1.9230769230769229</v>
      </c>
      <c r="I86" s="51">
        <f ca="1">(SUMIF(Summary!$AO:$AO,I4,Summary!$AL:$AL)/I5)/I9</f>
        <v>3.1068702290076335</v>
      </c>
      <c r="J86" s="51">
        <f ca="1">(SUMIF(Summary!$AO:$AO,J4,Summary!$AL:$AL)/J5)/J9</f>
        <v>1.8513513513513515</v>
      </c>
      <c r="K86" s="51">
        <f ca="1">(SUMIF(Summary!$AO:$AO,K4,Summary!$AL:$AL)/K5)/K9</f>
        <v>1.92</v>
      </c>
      <c r="L86" s="51">
        <f ca="1">(SUMIF(Summary!$AO:$AO,L4,Summary!$AL:$AL)/L5)/L9</f>
        <v>3.9777777777777779</v>
      </c>
      <c r="M86" s="51">
        <f ca="1">(SUMIF(Summary!$AO:$AO,M4,Summary!$AL:$AL)/M5)/M9</f>
        <v>3.4090909090909092</v>
      </c>
      <c r="N86" s="51">
        <f ca="1">(SUMIF(Summary!$AO:$AO,N4,Summary!$AL:$AL)/N5)/N9</f>
        <v>0.8571428571428571</v>
      </c>
      <c r="O86" s="51">
        <f ca="1">(SUMIF(Summary!$AO:$AO,O4,Summary!$AL:$AL)/O5)/O9</f>
        <v>2.6842105263157894</v>
      </c>
      <c r="P86" s="51">
        <f ca="1">(SUMIF(Summary!$AO:$AO,P4,Summary!$AL:$AL)/P5)/P9</f>
        <v>2.9650349650349654</v>
      </c>
      <c r="Q86" s="51" t="e">
        <f ca="1">(SUMIF(Summary!$AO:$AO,Q4,Summary!$AL:$AL)/Q5)/Q9</f>
        <v>#DIV/0!</v>
      </c>
      <c r="R86" s="51">
        <f ca="1">(SUMIF(Summary!$AO:$AO,R4,Summary!$AL:$AL)/R5)/R9</f>
        <v>3.1875</v>
      </c>
      <c r="S86" s="51">
        <f ca="1">(SUMIF(Summary!$AO:$AO,S4,Summary!$AL:$AL)/S5)/S9</f>
        <v>3.24</v>
      </c>
      <c r="T86" s="51">
        <f ca="1">(SUMIF(Summary!$AO:$AO,T4,Summary!$AL:$AL)/T5)/T9</f>
        <v>3.1</v>
      </c>
      <c r="U86" s="51">
        <f ca="1">(SUMIF(Summary!$AO:$AO,U4,Summary!$AL:$AL)/U5)/U9</f>
        <v>2.6595744680851063</v>
      </c>
      <c r="V86" s="51">
        <f ca="1">(SUMIF(Summary!$AO:$AO,V4,Summary!$AL:$AL)/V5)/V9</f>
        <v>2.8680555555555558</v>
      </c>
      <c r="W86" s="51">
        <f ca="1">(SUMIF(Summary!$AO:$AO,W4,Summary!$AL:$AL)/W5)/W9</f>
        <v>2.7391304347826084</v>
      </c>
      <c r="X86" s="51">
        <f ca="1">(SUMIF(Summary!$AO:$AO,X4,Summary!$AL:$AL)/X5)/X9</f>
        <v>5.25</v>
      </c>
      <c r="Y86" s="51">
        <f ca="1">(SUMIF(Summary!$AO:$AO,Y4,Summary!$AL:$AL)/Y5)/Y9</f>
        <v>3.2765957446808511</v>
      </c>
      <c r="Z86" s="51">
        <f ca="1">(SUMIF(Summary!$AO:$AO,Z4,Summary!$AL:$AL)/Z5)/Z9</f>
        <v>3.16</v>
      </c>
      <c r="AA86" s="51">
        <f ca="1">(SUMIF(Summary!$AO:$AO,AA4,Summary!$AL:$AL)/AA5)/AA9</f>
        <v>3.1328413284132841</v>
      </c>
      <c r="AB86" s="51">
        <f ca="1">(SUMIF(Summary!$AO:$AO,AB4,Summary!$AL:$AL)/AB5)/AB9</f>
        <v>2.3333333333333335</v>
      </c>
      <c r="AC86" s="51">
        <f ca="1">(SUMIF(Summary!$AO:$AO,AC4,Summary!$AL:$AL)/AC5)/AC9</f>
        <v>5.1515151515151514</v>
      </c>
      <c r="AD86" s="51">
        <f ca="1">(SUMIF(Summary!$AO:$AO,AD4,Summary!$AL:$AL)/AD5)/AD9</f>
        <v>3.5327102803738315</v>
      </c>
      <c r="AE86" s="51">
        <f ca="1">(SUMIF(Summary!$AO:$AO,AE4,Summary!$AL:$AL)/AE5)/AE9</f>
        <v>5.036585365853659</v>
      </c>
      <c r="AF86" s="51">
        <f ca="1">(SUMIF(Summary!$AO:$AO,AF4,Summary!$AL:$AL)/AF5)/AF9</f>
        <v>4.3802083333333339</v>
      </c>
      <c r="AG86" s="51" t="e">
        <f ca="1">(SUMIF(Summary!$AO:$AO,AG4,Summary!$AL:$AL)/AG5)/AG9</f>
        <v>#DIV/0!</v>
      </c>
      <c r="AH86" s="51" t="e">
        <f ca="1">(SUMIF(Summary!$AO:$AO,AH4,Summary!$AL:$AL)/AH5)/AH9</f>
        <v>#DIV/0!</v>
      </c>
      <c r="AI86" s="51" t="e">
        <f ca="1">(SUMIF(Summary!$AO:$AO,AI4,Summary!$AL:$AL)/AI5)/AI9</f>
        <v>#DIV/0!</v>
      </c>
      <c r="AJ86" s="51" t="e">
        <f ca="1">(SUMIF(Summary!$AO:$AO,AJ4,Summary!$AL:$AL)/AJ5)/AJ9</f>
        <v>#DIV/0!</v>
      </c>
      <c r="AK86" s="51" t="e">
        <f ca="1">(SUMIF(Summary!$AO:$AO,AK4,Summary!$AL:$AL)/AK5)/AK9</f>
        <v>#DIV/0!</v>
      </c>
      <c r="AL86" s="51" t="e">
        <f ca="1">(SUMIF(Summary!$AO:$AO,AL4,Summary!$AL:$AL)/AL5)/AL9</f>
        <v>#DIV/0!</v>
      </c>
      <c r="AM86" s="51" t="e">
        <f ca="1">(SUMIF(Summary!$AO:$AO,AM4,Summary!$AL:$AL)/AM5)/AM9</f>
        <v>#DIV/0!</v>
      </c>
      <c r="AN86" s="51" t="e">
        <f ca="1">(SUMIF(Summary!$AO:$AO,AN4,Summary!$AL:$AL)/AN5)/AN9</f>
        <v>#DIV/0!</v>
      </c>
      <c r="AO86" s="51" t="e">
        <f ca="1">(SUMIF(Summary!$AO:$AO,AO4,Summary!$AL:$AL)/AO5)/AO9</f>
        <v>#DIV/0!</v>
      </c>
      <c r="AP86" s="51" t="e">
        <f ca="1">(SUMIF(Summary!$AO:$AO,AP4,Summary!$AL:$AL)/AP5)/AP9</f>
        <v>#DIV/0!</v>
      </c>
      <c r="AQ86" s="51" t="e">
        <f ca="1">(SUMIF(Summary!$AO:$AO,AQ4,Summary!$AL:$AL)/AQ5)/AQ9</f>
        <v>#DIV/0!</v>
      </c>
      <c r="AR86" s="51" t="e">
        <f ca="1">(SUMIF(Summary!$AO:$AO,AR4,Summary!$AL:$AL)/AR5)/AR9</f>
        <v>#DIV/0!</v>
      </c>
      <c r="AS86" s="51" t="e">
        <f ca="1">(SUMIF(Summary!$AO:$AO,AS4,Summary!$AL:$AL)/AS5)/AS9</f>
        <v>#DIV/0!</v>
      </c>
      <c r="AT86" s="51" t="e">
        <f ca="1">(SUMIF(Summary!$AO:$AO,AT4,Summary!$AL:$AL)/AT5)/AT9</f>
        <v>#DIV/0!</v>
      </c>
      <c r="AU86" s="51" t="e">
        <f ca="1">(SUMIF(Summary!$AO:$AO,AU4,Summary!$AL:$AL)/AU5)/AU9</f>
        <v>#DIV/0!</v>
      </c>
      <c r="AV86" s="51" t="e">
        <f ca="1">(SUMIF(Summary!$AO:$AO,AV4,Summary!$AL:$AL)/AV5)/AV9</f>
        <v>#DIV/0!</v>
      </c>
      <c r="AW86" s="51" t="e">
        <f ca="1">(SUMIF(Summary!$AO:$AO,AW4,Summary!$AL:$AL)/AW5)/AW9</f>
        <v>#DIV/0!</v>
      </c>
      <c r="AX86" s="51" t="e">
        <f ca="1">(SUMIF(Summary!$AO:$AO,AX4,Summary!$AL:$AL)/AX5)/AX9</f>
        <v>#DIV/0!</v>
      </c>
      <c r="AY86" s="51" t="e">
        <f ca="1">(SUMIF(Summary!$AO:$AO,AY4,Summary!$AL:$AL)/AY5)/AY9</f>
        <v>#DIV/0!</v>
      </c>
      <c r="AZ86" s="51" t="e">
        <f ca="1">(SUMIF(Summary!$AO:$AO,AZ4,Summary!$AL:$AL)/AZ5)/AZ9</f>
        <v>#DIV/0!</v>
      </c>
      <c r="BA86" s="51" t="e">
        <f ca="1">(SUMIF(Summary!$AO:$AO,BA4,Summary!$AL:$AL)/BA5)/BA9</f>
        <v>#DIV/0!</v>
      </c>
      <c r="BB86" s="51" t="e">
        <f ca="1">(SUMIF(Summary!$AO:$AO,BB4,Summary!$AL:$AL)/BB5)/BB9</f>
        <v>#DIV/0!</v>
      </c>
      <c r="BC86" s="51" t="e">
        <f ca="1">(SUMIF(Summary!$AO:$AO,BC4,Summary!$AL:$AL)/BC5)/BC9</f>
        <v>#DIV/0!</v>
      </c>
      <c r="BD86" s="51" t="e">
        <f ca="1">(SUMIF(Summary!$AO:$AO,BD4,Summary!$AL:$AL)/BD5)/BD9</f>
        <v>#DIV/0!</v>
      </c>
      <c r="BE86" s="51" t="e">
        <f ca="1">(SUMIF(Summary!$AO:$AO,BE4,Summary!$AL:$AL)/BE5)/BE9</f>
        <v>#DIV/0!</v>
      </c>
      <c r="BF86" s="51" t="e">
        <f ca="1">(SUMIF(Summary!$AO:$AO,BF4,Summary!$AL:$AL)/BF5)/BF9</f>
        <v>#DIV/0!</v>
      </c>
      <c r="BG86" s="51" t="e">
        <f ca="1">(SUMIF(Summary!$AO:$AO,BG4,Summary!$AL:$AL)/BG5)/BG9</f>
        <v>#DIV/0!</v>
      </c>
      <c r="BH86" s="51" t="e">
        <f ca="1">(SUMIF(Summary!$AO:$AO,BH4,Summary!$AL:$AL)/BH5)/BH9</f>
        <v>#DIV/0!</v>
      </c>
      <c r="BI86" s="51" t="e">
        <f ca="1">(SUMIF(Summary!$AO:$AO,BI4,Summary!$AL:$AL)/BI5)/BI9</f>
        <v>#DIV/0!</v>
      </c>
      <c r="BJ86" s="51" t="e">
        <f ca="1">(SUMIF(Summary!$AO:$AO,BJ4,Summary!$AL:$AL)/BJ5)/BJ9</f>
        <v>#DIV/0!</v>
      </c>
      <c r="BK86" s="51"/>
      <c r="BL86" s="51"/>
      <c r="BM86" s="51"/>
      <c r="BN86" s="51" t="e">
        <f ca="1">(SUMIF(Summary!$G:$G,BN4,Summary!$AL:$AL)/BN5)/BN9</f>
        <v>#DIV/0!</v>
      </c>
    </row>
    <row r="87" spans="1:67" ht="15.75">
      <c r="A87" s="40" t="s">
        <v>77</v>
      </c>
      <c r="B87" s="53">
        <f ca="1">(SUM(Summary!AM2:AM15)/B9)/B5</f>
        <v>0</v>
      </c>
      <c r="C87" s="51">
        <f ca="1">(SUMIF(Summary!$AO:$AO,C4,Summary!$AM:$AM)/C5)/C9</f>
        <v>0</v>
      </c>
      <c r="D87" s="51">
        <f ca="1">(SUMIF(Summary!$AO:$AO,D4,Summary!$AM:$AM)/D5)/D9</f>
        <v>0</v>
      </c>
      <c r="E87" s="51">
        <f ca="1">(SUMIF(Summary!$AO:$AO,E4,Summary!$AM:$AM)/E5)/E9</f>
        <v>0</v>
      </c>
      <c r="F87" s="51">
        <f ca="1">(SUMIF(Summary!$AO:$AO,F4,Summary!$AM:$AM)/F5)/F9</f>
        <v>0</v>
      </c>
      <c r="G87" s="51">
        <f ca="1">(SUMIF(Summary!$AO:$AO,G4,Summary!$AM:$AM)/G5)/G9</f>
        <v>0</v>
      </c>
      <c r="H87" s="51">
        <f ca="1">(SUMIF(Summary!$AO:$AO,H4,Summary!$AM:$AM)/H5)/H9</f>
        <v>0</v>
      </c>
      <c r="I87" s="51">
        <f ca="1">(SUMIF(Summary!$AO:$AO,I4,Summary!$AM:$AM)/I5)/I9</f>
        <v>0</v>
      </c>
      <c r="J87" s="51">
        <f ca="1">(SUMIF(Summary!$AO:$AO,J4,Summary!$AM:$AM)/J5)/J9</f>
        <v>0</v>
      </c>
      <c r="K87" s="51">
        <f ca="1">(SUMIF(Summary!$AO:$AO,K4,Summary!$AM:$AM)/K5)/K9</f>
        <v>0</v>
      </c>
      <c r="L87" s="51">
        <f ca="1">(SUMIF(Summary!$AO:$AO,L4,Summary!$AM:$AM)/L5)/L9</f>
        <v>0</v>
      </c>
      <c r="M87" s="51">
        <f ca="1">(SUMIF(Summary!$AO:$AO,M4,Summary!$AM:$AM)/M5)/M9</f>
        <v>0</v>
      </c>
      <c r="N87" s="51">
        <f ca="1">(SUMIF(Summary!$AO:$AO,N4,Summary!$AM:$AM)/N5)/N9</f>
        <v>0</v>
      </c>
      <c r="O87" s="51">
        <f ca="1">(SUMIF(Summary!$AO:$AO,O4,Summary!$AM:$AM)/O5)/O9</f>
        <v>0</v>
      </c>
      <c r="P87" s="51">
        <f ca="1">(SUMIF(Summary!$AO:$AO,P4,Summary!$AM:$AM)/P5)/P9</f>
        <v>0</v>
      </c>
      <c r="Q87" s="51" t="e">
        <f ca="1">(SUMIF(Summary!$AO:$AO,Q4,Summary!$AM:$AM)/Q5)/Q9</f>
        <v>#DIV/0!</v>
      </c>
      <c r="R87" s="51">
        <f ca="1">(SUMIF(Summary!$AO:$AO,R4,Summary!$AM:$AM)/R5)/R9</f>
        <v>0</v>
      </c>
      <c r="S87" s="51">
        <f ca="1">(SUMIF(Summary!$AO:$AO,S4,Summary!$AM:$AM)/S5)/S9</f>
        <v>0</v>
      </c>
      <c r="T87" s="51">
        <f ca="1">(SUMIF(Summary!$AO:$AO,T4,Summary!$AM:$AM)/T5)/T9</f>
        <v>0</v>
      </c>
      <c r="U87" s="51">
        <f ca="1">(SUMIF(Summary!$AO:$AO,U4,Summary!$AM:$AM)/U5)/U9</f>
        <v>0</v>
      </c>
      <c r="V87" s="51">
        <f ca="1">(SUMIF(Summary!$AO:$AO,V4,Summary!$AM:$AM)/V5)/V9</f>
        <v>0</v>
      </c>
      <c r="W87" s="51">
        <f ca="1">(SUMIF(Summary!$AO:$AO,W4,Summary!$AM:$AM)/W5)/W9</f>
        <v>0</v>
      </c>
      <c r="X87" s="51">
        <f ca="1">(SUMIF(Summary!$AO:$AO,X4,Summary!$AM:$AM)/X5)/X9</f>
        <v>0</v>
      </c>
      <c r="Y87" s="51">
        <f ca="1">(SUMIF(Summary!$AO:$AO,Y4,Summary!$AM:$AM)/Y5)/Y9</f>
        <v>0</v>
      </c>
      <c r="Z87" s="51">
        <f ca="1">(SUMIF(Summary!$AO:$AO,Z4,Summary!$AM:$AM)/Z5)/Z9</f>
        <v>0</v>
      </c>
      <c r="AA87" s="51">
        <f ca="1">(SUMIF(Summary!$AO:$AO,AA4,Summary!$AM:$AM)/AA5)/AA9</f>
        <v>0</v>
      </c>
      <c r="AB87" s="51">
        <f ca="1">(SUMIF(Summary!$AO:$AO,AB4,Summary!$AM:$AM)/AB5)/AB9</f>
        <v>0</v>
      </c>
      <c r="AC87" s="51">
        <f ca="1">(SUMIF(Summary!$AO:$AO,AC4,Summary!$AM:$AM)/AC5)/AC9</f>
        <v>0</v>
      </c>
      <c r="AD87" s="51">
        <f ca="1">(SUMIF(Summary!$AO:$AO,AD4,Summary!$AM:$AM)/AD5)/AD9</f>
        <v>0</v>
      </c>
      <c r="AE87" s="51">
        <f ca="1">(SUMIF(Summary!$AO:$AO,AE4,Summary!$AM:$AM)/AE5)/AE9</f>
        <v>0</v>
      </c>
      <c r="AF87" s="51">
        <f ca="1">(SUMIF(Summary!$AO:$AO,AF4,Summary!$AM:$AM)/AF5)/AF9</f>
        <v>0</v>
      </c>
      <c r="AG87" s="51" t="e">
        <f ca="1">(SUMIF(Summary!$AO:$AO,AG4,Summary!$AM:$AM)/AG5)/AG9</f>
        <v>#DIV/0!</v>
      </c>
      <c r="AH87" s="51" t="e">
        <f ca="1">(SUMIF(Summary!$AO:$AO,AH4,Summary!$AM:$AM)/AH5)/AH9</f>
        <v>#DIV/0!</v>
      </c>
      <c r="AI87" s="51" t="e">
        <f ca="1">(SUMIF(Summary!$AO:$AO,AI4,Summary!$AM:$AM)/AI5)/AI9</f>
        <v>#DIV/0!</v>
      </c>
      <c r="AJ87" s="51" t="e">
        <f ca="1">(SUMIF(Summary!$AO:$AO,AJ4,Summary!$AM:$AM)/AJ5)/AJ9</f>
        <v>#DIV/0!</v>
      </c>
      <c r="AK87" s="51" t="e">
        <f ca="1">(SUMIF(Summary!$AO:$AO,AK4,Summary!$AM:$AM)/AK5)/AK9</f>
        <v>#DIV/0!</v>
      </c>
      <c r="AL87" s="51" t="e">
        <f ca="1">(SUMIF(Summary!$AO:$AO,AL4,Summary!$AM:$AM)/AL5)/AL9</f>
        <v>#DIV/0!</v>
      </c>
      <c r="AM87" s="51" t="e">
        <f ca="1">(SUMIF(Summary!$AO:$AO,AM4,Summary!$AM:$AM)/AM5)/AM9</f>
        <v>#DIV/0!</v>
      </c>
      <c r="AN87" s="51" t="e">
        <f ca="1">(SUMIF(Summary!$AO:$AO,AN4,Summary!$AM:$AM)/AN5)/AN9</f>
        <v>#DIV/0!</v>
      </c>
      <c r="AO87" s="51" t="e">
        <f ca="1">(SUMIF(Summary!$AO:$AO,AO4,Summary!$AM:$AM)/AO5)/AO9</f>
        <v>#DIV/0!</v>
      </c>
      <c r="AP87" s="51" t="e">
        <f ca="1">(SUMIF(Summary!$AO:$AO,AP4,Summary!$AM:$AM)/AP5)/AP9</f>
        <v>#DIV/0!</v>
      </c>
      <c r="AQ87" s="51" t="e">
        <f ca="1">(SUMIF(Summary!$AO:$AO,AQ4,Summary!$AM:$AM)/AQ5)/AQ9</f>
        <v>#DIV/0!</v>
      </c>
      <c r="AR87" s="51" t="e">
        <f ca="1">(SUMIF(Summary!$AO:$AO,AR4,Summary!$AM:$AM)/AR5)/AR9</f>
        <v>#DIV/0!</v>
      </c>
      <c r="AS87" s="51" t="e">
        <f ca="1">(SUMIF(Summary!$AO:$AO,AS4,Summary!$AM:$AM)/AS5)/AS9</f>
        <v>#DIV/0!</v>
      </c>
      <c r="AT87" s="51" t="e">
        <f ca="1">(SUMIF(Summary!$AO:$AO,AT4,Summary!$AM:$AM)/AT5)/AT9</f>
        <v>#DIV/0!</v>
      </c>
      <c r="AU87" s="51" t="e">
        <f ca="1">(SUMIF(Summary!$AO:$AO,AU4,Summary!$AM:$AM)/AU5)/AU9</f>
        <v>#DIV/0!</v>
      </c>
      <c r="AV87" s="51" t="e">
        <f ca="1">(SUMIF(Summary!$AO:$AO,AV4,Summary!$AM:$AM)/AV5)/AV9</f>
        <v>#DIV/0!</v>
      </c>
      <c r="AW87" s="51" t="e">
        <f ca="1">(SUMIF(Summary!$AO:$AO,AW4,Summary!$AM:$AM)/AW5)/AW9</f>
        <v>#DIV/0!</v>
      </c>
      <c r="AX87" s="51" t="e">
        <f ca="1">(SUMIF(Summary!$AO:$AO,AX4,Summary!$AM:$AM)/AX5)/AX9</f>
        <v>#DIV/0!</v>
      </c>
      <c r="AY87" s="51" t="e">
        <f ca="1">(SUMIF(Summary!$AO:$AO,AY4,Summary!$AM:$AM)/AY5)/AY9</f>
        <v>#DIV/0!</v>
      </c>
      <c r="AZ87" s="51" t="e">
        <f ca="1">(SUMIF(Summary!$AO:$AO,AZ4,Summary!$AM:$AM)/AZ5)/AZ9</f>
        <v>#DIV/0!</v>
      </c>
      <c r="BA87" s="51" t="e">
        <f ca="1">(SUMIF(Summary!$AO:$AO,BA4,Summary!$AM:$AM)/BA5)/BA9</f>
        <v>#DIV/0!</v>
      </c>
      <c r="BB87" s="51" t="e">
        <f ca="1">(SUMIF(Summary!$AO:$AO,BB4,Summary!$AM:$AM)/BB5)/BB9</f>
        <v>#DIV/0!</v>
      </c>
      <c r="BC87" s="51" t="e">
        <f ca="1">(SUMIF(Summary!$AO:$AO,BC4,Summary!$AM:$AM)/BC5)/BC9</f>
        <v>#DIV/0!</v>
      </c>
      <c r="BD87" s="51" t="e">
        <f ca="1">(SUMIF(Summary!$AO:$AO,BD4,Summary!$AM:$AM)/BD5)/BD9</f>
        <v>#DIV/0!</v>
      </c>
      <c r="BE87" s="51" t="e">
        <f ca="1">(SUMIF(Summary!$AO:$AO,BE4,Summary!$AM:$AM)/BE5)/BE9</f>
        <v>#DIV/0!</v>
      </c>
      <c r="BF87" s="51" t="e">
        <f ca="1">(SUMIF(Summary!$AO:$AO,BF4,Summary!$AM:$AM)/BF5)/BF9</f>
        <v>#DIV/0!</v>
      </c>
      <c r="BG87" s="51" t="e">
        <f ca="1">(SUMIF(Summary!$AO:$AO,BG4,Summary!$AM:$AM)/BG5)/BG9</f>
        <v>#DIV/0!</v>
      </c>
      <c r="BH87" s="51" t="e">
        <f ca="1">(SUMIF(Summary!$AO:$AO,BH4,Summary!$AM:$AM)/BH5)/BH9</f>
        <v>#DIV/0!</v>
      </c>
      <c r="BI87" s="51" t="e">
        <f ca="1">(SUMIF(Summary!$AO:$AO,BI4,Summary!$AM:$AM)/BI5)/BI9</f>
        <v>#DIV/0!</v>
      </c>
      <c r="BJ87" s="51" t="e">
        <f ca="1">(SUMIF(Summary!$AO:$AO,BJ4,Summary!$AM:$AM)/BJ5)/BJ9</f>
        <v>#DIV/0!</v>
      </c>
      <c r="BK87" s="51"/>
      <c r="BL87" s="51"/>
      <c r="BM87" s="51"/>
      <c r="BN87" s="51" t="e">
        <f ca="1">(SUMIF(Summary!$G:$G,BN4,Summary!$AM:$AM)/BN5)/BN9</f>
        <v>#DIV/0!</v>
      </c>
    </row>
    <row r="88" spans="1:67" ht="15.75">
      <c r="A88" s="40" t="s">
        <v>78</v>
      </c>
      <c r="B88" s="44">
        <f ca="1">(SUM(Summary!AN2:AN15)/B7)</f>
        <v>365.85714285714283</v>
      </c>
      <c r="C88" s="42">
        <f ca="1">SUMIF(Summary!$AO:$AO,C4,Summary!$AN:$AN)/C7</f>
        <v>1575</v>
      </c>
      <c r="D88" s="42">
        <f ca="1">SUMIF(Summary!$AO:$AO,D4,Summary!$AN:$AN)/D7</f>
        <v>3267.5</v>
      </c>
      <c r="E88" s="42">
        <f ca="1">SUMIF(Summary!$AO:$AO,E4,Summary!$AN:$AN)/E7</f>
        <v>2977.1428571428573</v>
      </c>
      <c r="F88" s="42">
        <f ca="1">SUMIF(Summary!$AO:$AO,F4,Summary!$AN:$AN)/F7</f>
        <v>3917.5</v>
      </c>
      <c r="G88" s="42">
        <f ca="1">SUMIF(Summary!$AO:$AO,G4,Summary!$AN:$AN)/G7</f>
        <v>3483.3333333333335</v>
      </c>
      <c r="H88" s="42">
        <f ca="1">SUMIF(Summary!$AO:$AO,H4,Summary!$AN:$AN)/H7</f>
        <v>561.25</v>
      </c>
      <c r="I88" s="42">
        <f ca="1">SUMIF(Summary!$AO:$AO,I4,Summary!$AN:$AN)/I7</f>
        <v>2692</v>
      </c>
      <c r="J88" s="42">
        <f ca="1">SUMIF(Summary!$AO:$AO,J4,Summary!$AN:$AN)/J7</f>
        <v>2804.1666666666665</v>
      </c>
      <c r="K88" s="42">
        <f ca="1">SUMIF(Summary!$AO:$AO,K4,Summary!$AN:$AN)/K7</f>
        <v>1927.1428571428571</v>
      </c>
      <c r="L88" s="42">
        <f ca="1">SUMIF(Summary!$AO:$AO,L4,Summary!$AN:$AN)/L7</f>
        <v>2942.5</v>
      </c>
      <c r="M88" s="42">
        <f ca="1">SUMIF(Summary!$AO:$AO,M4,Summary!$AN:$AN)/M7</f>
        <v>1205</v>
      </c>
      <c r="N88" s="42">
        <f ca="1">SUMIF(Summary!$AO:$AO,N4,Summary!$AN:$AN)/N7</f>
        <v>1450</v>
      </c>
      <c r="O88" s="42">
        <f ca="1">SUMIF(Summary!$AO:$AO,O4,Summary!$AN:$AN)/O7</f>
        <v>2601.6666666666665</v>
      </c>
      <c r="P88" s="42">
        <f ca="1">SUMIF(Summary!$AO:$AO,P4,Summary!$AN:$AN)/P7</f>
        <v>2817.5</v>
      </c>
      <c r="Q88" s="42" t="e">
        <f ca="1">SUMIF(Summary!$AO:$AO,Q4,Summary!$AN:$AN)/Q7</f>
        <v>#DIV/0!</v>
      </c>
      <c r="R88" s="42">
        <f ca="1">SUMIF(Summary!$AO:$AO,R4,Summary!$AN:$AN)/R7</f>
        <v>910</v>
      </c>
      <c r="S88" s="42">
        <f ca="1">SUMIF(Summary!$AO:$AO,S4,Summary!$AN:$AN)/S7</f>
        <v>2645</v>
      </c>
      <c r="T88" s="42">
        <f ca="1">SUMIF(Summary!$AO:$AO,T4,Summary!$AN:$AN)/T7</f>
        <v>3227.5</v>
      </c>
      <c r="U88" s="42">
        <f ca="1">SUMIF(Summary!$AO:$AO,U4,Summary!$AN:$AN)/U7</f>
        <v>2376.25</v>
      </c>
      <c r="V88" s="42">
        <f ca="1">SUMIF(Summary!$AO:$AO,V4,Summary!$AN:$AN)/V7</f>
        <v>2513.3333333333335</v>
      </c>
      <c r="W88" s="42">
        <f ca="1">SUMIF(Summary!$AO:$AO,W4,Summary!$AN:$AN)/W7</f>
        <v>770</v>
      </c>
      <c r="X88" s="42" t="e">
        <f ca="1">SUMIF(Summary!$AO:$AO,X4,Summary!$AN:$AN)/X7</f>
        <v>#DIV/0!</v>
      </c>
      <c r="Y88" s="42">
        <f ca="1">SUMIF(Summary!$AO:$AO,Y4,Summary!$AN:$AN)/Y7</f>
        <v>2815</v>
      </c>
      <c r="Z88" s="42">
        <f ca="1">SUMIF(Summary!$AO:$AO,Z4,Summary!$AN:$AN)/Z7</f>
        <v>3400</v>
      </c>
      <c r="AA88" s="42">
        <f ca="1">SUMIF(Summary!$AO:$AO,AA4,Summary!$AN:$AN)/AA7</f>
        <v>2925</v>
      </c>
      <c r="AB88" s="42">
        <f ca="1">SUMIF(Summary!$AO:$AO,AB4,Summary!$AN:$AN)/AB7</f>
        <v>163.33333333333334</v>
      </c>
      <c r="AC88" s="42">
        <f ca="1">SUMIF(Summary!$AO:$AO,AC4,Summary!$AN:$AN)/AC7</f>
        <v>2225</v>
      </c>
      <c r="AD88" s="42">
        <f ca="1">SUMIF(Summary!$AO:$AO,AD4,Summary!$AN:$AN)/AD7</f>
        <v>3733.75</v>
      </c>
      <c r="AE88" s="42">
        <f ca="1">SUMIF(Summary!$AO:$AO,AE4,Summary!$AN:$AN)/AE7</f>
        <v>3041.25</v>
      </c>
      <c r="AF88" s="42">
        <f ca="1">SUMIF(Summary!$AO:$AO,AF4,Summary!$AN:$AN)/AF7</f>
        <v>3686.4285714285716</v>
      </c>
      <c r="AG88" s="42" t="e">
        <f ca="1">SUMIF(Summary!$AO:$AO,AG4,Summary!$AN:$AN)/AG7</f>
        <v>#DIV/0!</v>
      </c>
      <c r="AH88" s="42" t="e">
        <f ca="1">SUMIF(Summary!$AO:$AO,AH4,Summary!$AN:$AN)/AH7</f>
        <v>#DIV/0!</v>
      </c>
      <c r="AI88" s="42" t="e">
        <f ca="1">SUMIF(Summary!$AO:$AO,AI4,Summary!$AN:$AN)/AI7</f>
        <v>#DIV/0!</v>
      </c>
      <c r="AJ88" s="42" t="e">
        <f ca="1">SUMIF(Summary!$AO:$AO,AJ4,Summary!$AN:$AN)/AJ7</f>
        <v>#DIV/0!</v>
      </c>
      <c r="AK88" s="42" t="e">
        <f ca="1">SUMIF(Summary!$AO:$AO,AK4,Summary!$AN:$AN)/AK7</f>
        <v>#DIV/0!</v>
      </c>
      <c r="AL88" s="42" t="e">
        <f ca="1">SUMIF(Summary!$AO:$AO,AL4,Summary!$AN:$AN)/AL7</f>
        <v>#DIV/0!</v>
      </c>
      <c r="AM88" s="42" t="e">
        <f ca="1">SUMIF(Summary!$AO:$AO,AM4,Summary!$AN:$AN)/AM7</f>
        <v>#DIV/0!</v>
      </c>
      <c r="AN88" s="42" t="e">
        <f ca="1">SUMIF(Summary!$AO:$AO,AN4,Summary!$AN:$AN)/AN7</f>
        <v>#DIV/0!</v>
      </c>
      <c r="AO88" s="42" t="e">
        <f ca="1">SUMIF(Summary!$AO:$AO,AO4,Summary!$AN:$AN)/AO7</f>
        <v>#DIV/0!</v>
      </c>
      <c r="AP88" s="42" t="e">
        <f ca="1">SUMIF(Summary!$AO:$AO,AP4,Summary!$AN:$AN)/AP7</f>
        <v>#DIV/0!</v>
      </c>
      <c r="AQ88" s="42" t="e">
        <f ca="1">SUMIF(Summary!$AO:$AO,AQ4,Summary!$AN:$AN)/AQ7</f>
        <v>#DIV/0!</v>
      </c>
      <c r="AR88" s="42" t="e">
        <f ca="1">SUMIF(Summary!$AO:$AO,AR4,Summary!$AN:$AN)/AR7</f>
        <v>#DIV/0!</v>
      </c>
      <c r="AS88" s="42" t="e">
        <f ca="1">SUMIF(Summary!$AO:$AO,AS4,Summary!$AN:$AN)/AS7</f>
        <v>#DIV/0!</v>
      </c>
      <c r="AT88" s="42" t="e">
        <f ca="1">SUMIF(Summary!$AO:$AO,AT4,Summary!$AN:$AN)/AT7</f>
        <v>#DIV/0!</v>
      </c>
      <c r="AU88" s="42" t="e">
        <f ca="1">SUMIF(Summary!$AO:$AO,AU4,Summary!$AN:$AN)/AU7</f>
        <v>#DIV/0!</v>
      </c>
      <c r="AV88" s="42" t="e">
        <f ca="1">SUMIF(Summary!$AO:$AO,AV4,Summary!$AN:$AN)/AV7</f>
        <v>#DIV/0!</v>
      </c>
      <c r="AW88" s="42" t="e">
        <f ca="1">SUMIF(Summary!$AO:$AO,AW4,Summary!$AN:$AN)/AW7</f>
        <v>#DIV/0!</v>
      </c>
      <c r="AX88" s="42" t="e">
        <f ca="1">SUMIF(Summary!$AO:$AO,AX4,Summary!$AN:$AN)/AX7</f>
        <v>#DIV/0!</v>
      </c>
      <c r="AY88" s="42" t="e">
        <f ca="1">SUMIF(Summary!$AO:$AO,AY4,Summary!$AN:$AN)/AY7</f>
        <v>#DIV/0!</v>
      </c>
      <c r="AZ88" s="42" t="e">
        <f ca="1">SUMIF(Summary!$AO:$AO,AZ4,Summary!$AN:$AN)/AZ7</f>
        <v>#DIV/0!</v>
      </c>
      <c r="BA88" s="42" t="e">
        <f ca="1">SUMIF(Summary!$AO:$AO,BA4,Summary!$AN:$AN)/BA7</f>
        <v>#DIV/0!</v>
      </c>
      <c r="BB88" s="42" t="e">
        <f ca="1">SUMIF(Summary!$AO:$AO,BB4,Summary!$AN:$AN)/BB7</f>
        <v>#DIV/0!</v>
      </c>
      <c r="BC88" s="42" t="e">
        <f ca="1">SUMIF(Summary!$AO:$AO,BC4,Summary!$AN:$AN)/BC7</f>
        <v>#DIV/0!</v>
      </c>
      <c r="BD88" s="42" t="e">
        <f ca="1">SUMIF(Summary!$AO:$AO,BD4,Summary!$AN:$AN)/BD7</f>
        <v>#DIV/0!</v>
      </c>
      <c r="BE88" s="42" t="e">
        <f ca="1">SUMIF(Summary!$AO:$AO,BE4,Summary!$AN:$AN)/BE7</f>
        <v>#DIV/0!</v>
      </c>
      <c r="BF88" s="42" t="e">
        <f ca="1">SUMIF(Summary!$AO:$AO,BF4,Summary!$AN:$AN)/BF7</f>
        <v>#DIV/0!</v>
      </c>
      <c r="BG88" s="42" t="e">
        <f ca="1">SUMIF(Summary!$AO:$AO,BG4,Summary!$AN:$AN)/BG7</f>
        <v>#DIV/0!</v>
      </c>
      <c r="BH88" s="42" t="e">
        <f ca="1">SUMIF(Summary!$AO:$AO,BH4,Summary!$AN:$AN)/BH7</f>
        <v>#DIV/0!</v>
      </c>
      <c r="BI88" s="42" t="e">
        <f ca="1">SUMIF(Summary!$AO:$AO,BI4,Summary!$AN:$AN)/BI7</f>
        <v>#DIV/0!</v>
      </c>
      <c r="BJ88" s="42" t="e">
        <f ca="1">SUMIF(Summary!$AO:$AO,BJ4,Summary!$AN:$AN)/BJ7</f>
        <v>#DIV/0!</v>
      </c>
      <c r="BK88" s="42"/>
      <c r="BL88" s="42"/>
      <c r="BM88" s="42"/>
      <c r="BN88" s="42" t="e">
        <f ca="1">SUMIF(Summary!$G:$G,BN4,Summary!$AN:$AN)/BN7</f>
        <v>#DIV/0!</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M93"/>
  <sheetViews>
    <sheetView showGridLines="0" zoomScale="85" zoomScaleNormal="85" workbookViewId="0">
      <pane xSplit="1" ySplit="5" topLeftCell="B6" activePane="bottomRight" state="frozen"/>
      <selection activeCell="D6" sqref="D6"/>
      <selection pane="topRight" activeCell="D6" sqref="D6"/>
      <selection pane="bottomLeft" activeCell="D6" sqref="D6"/>
      <selection pane="bottomRight" activeCell="A4" sqref="A4"/>
    </sheetView>
  </sheetViews>
  <sheetFormatPr defaultRowHeight="15"/>
  <cols>
    <col min="1" max="1" width="33.140625" style="64" bestFit="1" customWidth="1"/>
    <col min="2" max="2" width="11.7109375" bestFit="1" customWidth="1"/>
    <col min="3" max="3" width="13.28515625" bestFit="1" customWidth="1"/>
    <col min="4" max="4" width="14.5703125" bestFit="1" customWidth="1"/>
    <col min="5" max="5" width="14.140625" customWidth="1"/>
    <col min="6" max="6" width="14.7109375" bestFit="1" customWidth="1"/>
    <col min="7" max="10" width="13.28515625" customWidth="1"/>
    <col min="11" max="11" width="11" customWidth="1"/>
    <col min="12" max="12" width="12.28515625" bestFit="1" customWidth="1"/>
    <col min="13" max="89" width="9.140625" hidden="1" customWidth="1"/>
    <col min="90" max="90" width="9.140625" customWidth="1"/>
  </cols>
  <sheetData>
    <row r="1" spans="1:90" hidden="1"/>
    <row r="2" spans="1:90" hidden="1"/>
    <row r="4" spans="1:90" ht="39">
      <c r="A4" s="136" t="s">
        <v>91</v>
      </c>
      <c r="B4" s="59" t="s">
        <v>35</v>
      </c>
      <c r="C4" s="59" t="s">
        <v>272</v>
      </c>
      <c r="D4" s="59" t="s">
        <v>273</v>
      </c>
      <c r="E4" s="59" t="s">
        <v>274</v>
      </c>
      <c r="F4" s="59" t="s">
        <v>275</v>
      </c>
      <c r="G4" s="272" t="s">
        <v>254</v>
      </c>
      <c r="H4" s="272" t="s">
        <v>229</v>
      </c>
      <c r="I4" s="59" t="s">
        <v>276</v>
      </c>
      <c r="J4" s="59" t="s">
        <v>277</v>
      </c>
      <c r="K4" s="59" t="s">
        <v>230</v>
      </c>
      <c r="L4" s="59" t="s">
        <v>278</v>
      </c>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t="s">
        <v>86</v>
      </c>
      <c r="CK4" s="59" t="s">
        <v>86</v>
      </c>
      <c r="CL4" s="60">
        <v>1</v>
      </c>
    </row>
    <row r="5" spans="1:90" ht="15.75">
      <c r="A5" s="57" t="s">
        <v>28</v>
      </c>
      <c r="B5" s="58">
        <f>'Tenurewise KPI'!A3</f>
        <v>25</v>
      </c>
      <c r="C5" s="58">
        <f>B5</f>
        <v>25</v>
      </c>
      <c r="D5" s="58">
        <f t="shared" ref="D5:G5" si="0">C5</f>
        <v>25</v>
      </c>
      <c r="E5" s="58">
        <f t="shared" si="0"/>
        <v>25</v>
      </c>
      <c r="F5" s="58">
        <f t="shared" si="0"/>
        <v>25</v>
      </c>
      <c r="G5" s="58">
        <f t="shared" si="0"/>
        <v>25</v>
      </c>
      <c r="H5" s="58">
        <f>G5</f>
        <v>25</v>
      </c>
      <c r="I5" s="58">
        <f>H5</f>
        <v>25</v>
      </c>
      <c r="J5" s="58">
        <f>I5</f>
        <v>25</v>
      </c>
      <c r="K5" s="58">
        <f>J5</f>
        <v>25</v>
      </c>
      <c r="L5" s="58">
        <f>K5</f>
        <v>25</v>
      </c>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f>K5</f>
        <v>25</v>
      </c>
      <c r="CK5" s="58">
        <f>CJ5</f>
        <v>25</v>
      </c>
      <c r="CL5" s="8">
        <v>1</v>
      </c>
    </row>
    <row r="6" spans="1:90">
      <c r="A6" s="24" t="s">
        <v>29</v>
      </c>
    </row>
    <row r="7" spans="1:90" ht="15.75">
      <c r="A7" s="19" t="s">
        <v>30</v>
      </c>
      <c r="B7" s="21">
        <f>SUM(C7:CK7)</f>
        <v>0</v>
      </c>
      <c r="C7" s="22">
        <f>COUNTIFS(Summary!$AP:$AP,'Mgr''s n Source'!C$4,Summary!$AT:$AT,"Active")</f>
        <v>0</v>
      </c>
      <c r="D7" s="22">
        <f>COUNTIFS(Summary!$AP:$AP,'Mgr''s n Source'!D$4,Summary!$AT:$AT,"Active")</f>
        <v>0</v>
      </c>
      <c r="E7" s="22">
        <f>COUNTIFS(Summary!$AP:$AP,'Mgr''s n Source'!E$4,Summary!$AT:$AT,"Active")</f>
        <v>0</v>
      </c>
      <c r="F7" s="22">
        <f>COUNTIFS(Summary!$AP:$AP,'Mgr''s n Source'!F$4,Summary!$AT:$AT,"Active")</f>
        <v>0</v>
      </c>
      <c r="G7" s="22">
        <f>COUNTIFS(Summary!$AP:$AP,'Mgr''s n Source'!G$4,Summary!$AT:$AT,"Active")</f>
        <v>0</v>
      </c>
      <c r="H7" s="22">
        <f>COUNTIFS(Summary!$AP:$AP,'Mgr''s n Source'!H$4,Summary!$AT:$AT,"Active")</f>
        <v>0</v>
      </c>
      <c r="I7" s="22">
        <f>COUNTIFS(Summary!$AP:$AP,'Mgr''s n Source'!I$4,Summary!$AT:$AT,"Active")</f>
        <v>0</v>
      </c>
      <c r="J7" s="22">
        <f>COUNTIFS(Summary!$AP:$AP,'Mgr''s n Source'!J$4,Summary!$AT:$AT,"Active")</f>
        <v>0</v>
      </c>
      <c r="K7" s="22">
        <f>COUNTIFS(Summary!$AP:$AP,'Mgr''s n Source'!K$4,Summary!$AT:$AT,"Active")</f>
        <v>0</v>
      </c>
      <c r="L7" s="22">
        <f>COUNTIFS(Summary!$AP:$AP,'Mgr''s n Source'!L$4,Summary!$AT:$AT,"Active")</f>
        <v>0</v>
      </c>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f>COUNTIF(Summary!$AP:$AP,'Mgr''s n Source'!CJ4)</f>
        <v>0</v>
      </c>
      <c r="CK7" s="22">
        <f>COUNTIF(Summary!$AP:$AP,'Mgr''s n Source'!CK4)</f>
        <v>0</v>
      </c>
      <c r="CL7">
        <v>1</v>
      </c>
    </row>
    <row r="8" spans="1:90" ht="15.75">
      <c r="A8" s="50" t="s">
        <v>36</v>
      </c>
      <c r="B8" s="21">
        <f>SUM(C8:CK8)</f>
        <v>0</v>
      </c>
      <c r="C8" s="22">
        <f>SUMIF(Summary!$AP:$AP,'Mgr''s n Source'!C4,Summary!$F:$F)/C5</f>
        <v>0</v>
      </c>
      <c r="D8" s="22">
        <f>SUMIF(Summary!$AP:$AP,'Mgr''s n Source'!D4,Summary!$F:$F)/D5</f>
        <v>0</v>
      </c>
      <c r="E8" s="22">
        <f>SUMIF(Summary!$AP:$AP,'Mgr''s n Source'!E4,Summary!$F:$F)/E5</f>
        <v>0</v>
      </c>
      <c r="F8" s="22">
        <f>SUMIF(Summary!$AP:$AP,'Mgr''s n Source'!F4,Summary!$F:$F)/F5</f>
        <v>0</v>
      </c>
      <c r="G8" s="22">
        <f>SUMIF(Summary!$AP:$AP,'Mgr''s n Source'!G4,Summary!$F:$F)/G5</f>
        <v>0</v>
      </c>
      <c r="H8" s="22">
        <f>SUMIF(Summary!$AP:$AP,'Mgr''s n Source'!H4,Summary!$F:$F)/H5</f>
        <v>0</v>
      </c>
      <c r="I8" s="22">
        <f>SUMIF(Summary!$AP:$AP,'Mgr''s n Source'!I4,Summary!$F:$F)/I5</f>
        <v>0</v>
      </c>
      <c r="J8" s="22">
        <f>SUMIF(Summary!$AP:$AP,'Mgr''s n Source'!J4,Summary!$F:$F)/J5</f>
        <v>0</v>
      </c>
      <c r="K8" s="22">
        <f>SUMIF(Summary!$AP:$AP,'Mgr''s n Source'!K4,Summary!$F:$F)/K5</f>
        <v>0</v>
      </c>
      <c r="L8" s="22">
        <f>SUMIF(Summary!$AP:$AP,'Mgr''s n Source'!L4,Summary!$F:$F)/L5</f>
        <v>0</v>
      </c>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f>SUMIF(Summary!$AP:$AP,'Mgr''s n Source'!CJ4,Summary!$F:$F)/CJ5</f>
        <v>0</v>
      </c>
      <c r="CK8" s="22">
        <f>SUMIF(Summary!$AP:$AP,'Mgr''s n Source'!CK4,Summary!$F:$F)/CK5</f>
        <v>0</v>
      </c>
      <c r="CL8">
        <v>1</v>
      </c>
    </row>
    <row r="9" spans="1:90" ht="15.75">
      <c r="A9" s="50" t="s">
        <v>31</v>
      </c>
      <c r="B9" s="21">
        <f>SUM(C9:CK9)</f>
        <v>0</v>
      </c>
      <c r="C9" s="22">
        <f>SUMIF(Summary!$AP:$AP,'Mgr''s n Source'!C4,Summary!$AE:$AE)/C5</f>
        <v>0</v>
      </c>
      <c r="D9" s="22">
        <f>SUMIF(Summary!$AP:$AP,'Mgr''s n Source'!D4,Summary!$AE:$AE)/D5</f>
        <v>0</v>
      </c>
      <c r="E9" s="22">
        <f>SUMIF(Summary!$AP:$AP,'Mgr''s n Source'!E4,Summary!$AE:$AE)/E5</f>
        <v>0</v>
      </c>
      <c r="F9" s="22">
        <f>SUMIF(Summary!$AP:$AP,'Mgr''s n Source'!F4,Summary!$AE:$AE)/F5</f>
        <v>0</v>
      </c>
      <c r="G9" s="22">
        <f>SUMIF(Summary!$AP:$AP,'Mgr''s n Source'!G4,Summary!$AE:$AE)/G5</f>
        <v>0</v>
      </c>
      <c r="H9" s="22">
        <f>SUMIF(Summary!$AP:$AP,'Mgr''s n Source'!H4,Summary!$AE:$AE)/H5</f>
        <v>0</v>
      </c>
      <c r="I9" s="22">
        <f>SUMIF(Summary!$AP:$AP,'Mgr''s n Source'!I4,Summary!$AE:$AE)/I5</f>
        <v>0</v>
      </c>
      <c r="J9" s="22">
        <f>SUMIF(Summary!$AP:$AP,'Mgr''s n Source'!J4,Summary!$AE:$AE)/J5</f>
        <v>0</v>
      </c>
      <c r="K9" s="22">
        <f>SUMIF(Summary!$AP:$AP,'Mgr''s n Source'!K4,Summary!$AE:$AE)/K5</f>
        <v>0</v>
      </c>
      <c r="L9" s="22">
        <f>SUMIF(Summary!$AP:$AP,'Mgr''s n Source'!L4,Summary!$AE:$AE)/L5</f>
        <v>0</v>
      </c>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f>SUMIF(Summary!$AP:$AP,'Mgr''s n Source'!CJ4,Summary!$AE:$AE)/CJ5</f>
        <v>0</v>
      </c>
      <c r="CK9" s="22">
        <f>SUMIF(Summary!$AP:$AP,'Mgr''s n Source'!CK4,Summary!$AE:$AE)/CK5</f>
        <v>0</v>
      </c>
      <c r="CL9">
        <v>1</v>
      </c>
    </row>
    <row r="10" spans="1:90" ht="15.75">
      <c r="A10" s="20" t="s">
        <v>32</v>
      </c>
      <c r="B10" s="77" t="e">
        <f>1-B9/B8</f>
        <v>#DIV/0!</v>
      </c>
      <c r="C10" s="77" t="e">
        <f>1-C9/C8</f>
        <v>#DIV/0!</v>
      </c>
      <c r="D10" s="77" t="e">
        <f>1-D9/D8</f>
        <v>#DIV/0!</v>
      </c>
      <c r="E10" s="77" t="e">
        <f>1-E9/E8</f>
        <v>#DIV/0!</v>
      </c>
      <c r="F10" s="77" t="e">
        <f>1-F9/F8</f>
        <v>#DIV/0!</v>
      </c>
      <c r="G10" s="23" t="e">
        <f t="shared" ref="G10" si="1">1-G9/G8</f>
        <v>#DIV/0!</v>
      </c>
      <c r="H10" s="23" t="e">
        <f>1-H9/H8</f>
        <v>#DIV/0!</v>
      </c>
      <c r="I10" s="23" t="e">
        <f>1-I9/I8</f>
        <v>#DIV/0!</v>
      </c>
      <c r="J10" s="23" t="e">
        <f>1-J9/J8</f>
        <v>#DIV/0!</v>
      </c>
      <c r="K10" s="23" t="e">
        <f>1-K9/K8</f>
        <v>#DIV/0!</v>
      </c>
      <c r="L10" s="23" t="e">
        <f>1-L9/L8</f>
        <v>#DIV/0!</v>
      </c>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t="e">
        <f>CJ9/CJ8</f>
        <v>#DIV/0!</v>
      </c>
      <c r="CK10" s="23" t="e">
        <f>CK9/CK8</f>
        <v>#DIV/0!</v>
      </c>
      <c r="CL10">
        <v>1</v>
      </c>
    </row>
    <row r="11" spans="1:90" hidden="1">
      <c r="A11" s="61"/>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v>1</v>
      </c>
    </row>
    <row r="12" spans="1:90" hidden="1">
      <c r="A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row>
    <row r="13" spans="1:90" ht="15.75" hidden="1">
      <c r="A13" s="14"/>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row>
    <row r="14" spans="1:90">
      <c r="A14" s="41"/>
    </row>
    <row r="15" spans="1:90" ht="15.75">
      <c r="A15" s="62" t="s">
        <v>37</v>
      </c>
      <c r="B15" s="51">
        <f>SUM(C15:CK15)</f>
        <v>0</v>
      </c>
      <c r="C15" s="43">
        <f>SUMIF(Summary!$AP:$AP,'Mgr''s n Source'!C4,Summary!$AI:$AI)</f>
        <v>0</v>
      </c>
      <c r="D15" s="43">
        <f>SUMIF(Summary!$AP:$AP,'Mgr''s n Source'!D4,Summary!$AI:$AI)</f>
        <v>0</v>
      </c>
      <c r="E15" s="43">
        <f>SUMIF(Summary!$AP:$AP,'Mgr''s n Source'!E4,Summary!$AI:$AI)</f>
        <v>0</v>
      </c>
      <c r="F15" s="43">
        <f>SUMIF(Summary!$AP:$AP,'Mgr''s n Source'!F4,Summary!$AI:$AI)</f>
        <v>0</v>
      </c>
      <c r="G15" s="43">
        <f>SUMIF(Summary!$AP:$AP,'Mgr''s n Source'!G4,Summary!$AI:$AI)</f>
        <v>0</v>
      </c>
      <c r="H15" s="43">
        <f>SUMIF(Summary!$AP:$AP,'Mgr''s n Source'!H4,Summary!$AI:$AI)</f>
        <v>0</v>
      </c>
      <c r="I15" s="43">
        <f>SUMIF(Summary!$AP:$AP,'Mgr''s n Source'!I4,Summary!$AI:$AI)</f>
        <v>0</v>
      </c>
      <c r="J15" s="43">
        <f>SUMIF(Summary!$AP:$AP,'Mgr''s n Source'!J4,Summary!$AI:$AI)</f>
        <v>0</v>
      </c>
      <c r="K15" s="43">
        <f>SUMIF(Summary!$AP:$AP,'Mgr''s n Source'!K4,Summary!$AI:$AI)</f>
        <v>0</v>
      </c>
      <c r="L15" s="43">
        <f>SUMIF(Summary!$AP:$AP,'Mgr''s n Source'!L4,Summary!$AI:$AI)</f>
        <v>0</v>
      </c>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f>SUMIF(Summary!$AP:$AP,'Mgr''s n Source'!CJ4,Summary!$AI:$AI)</f>
        <v>0</v>
      </c>
      <c r="CK15" s="43">
        <f>SUMIF(Summary!$AP:$AP,'Mgr''s n Source'!CK4,Summary!$AI:$AI)</f>
        <v>0</v>
      </c>
      <c r="CL15">
        <v>1</v>
      </c>
    </row>
    <row r="16" spans="1:90" ht="15.75">
      <c r="A16" s="62" t="s">
        <v>103</v>
      </c>
      <c r="B16" s="51">
        <f>SUM(C16:CK16)</f>
        <v>0</v>
      </c>
      <c r="C16" s="44">
        <f>C15/C5</f>
        <v>0</v>
      </c>
      <c r="D16" s="44">
        <f t="shared" ref="D16:G16" si="2">D15/D5</f>
        <v>0</v>
      </c>
      <c r="E16" s="44">
        <f t="shared" si="2"/>
        <v>0</v>
      </c>
      <c r="F16" s="44">
        <f t="shared" si="2"/>
        <v>0</v>
      </c>
      <c r="G16" s="44">
        <f t="shared" si="2"/>
        <v>0</v>
      </c>
      <c r="H16" s="44">
        <f>H15/H5</f>
        <v>0</v>
      </c>
      <c r="I16" s="44">
        <f>I15/I5</f>
        <v>0</v>
      </c>
      <c r="J16" s="44">
        <f>J15/J5</f>
        <v>0</v>
      </c>
      <c r="K16" s="44">
        <f>K15/K5</f>
        <v>0</v>
      </c>
      <c r="L16" s="44">
        <f>L15/L5</f>
        <v>0</v>
      </c>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f>CJ15/CJ5</f>
        <v>0</v>
      </c>
      <c r="CK16" s="44">
        <f>CK15/CK5</f>
        <v>0</v>
      </c>
      <c r="CL16">
        <v>1</v>
      </c>
    </row>
    <row r="17" spans="1:90" ht="15.75">
      <c r="A17" s="62" t="s">
        <v>104</v>
      </c>
      <c r="B17" s="51" t="e">
        <f>B16/B9</f>
        <v>#DIV/0!</v>
      </c>
      <c r="C17" s="51" t="e">
        <f>C16/C9</f>
        <v>#DIV/0!</v>
      </c>
      <c r="D17" s="51" t="e">
        <f t="shared" ref="D17:G17" si="3">D16/D9</f>
        <v>#DIV/0!</v>
      </c>
      <c r="E17" s="51" t="e">
        <f t="shared" si="3"/>
        <v>#DIV/0!</v>
      </c>
      <c r="F17" s="51" t="e">
        <f t="shared" si="3"/>
        <v>#DIV/0!</v>
      </c>
      <c r="G17" s="51" t="e">
        <f t="shared" si="3"/>
        <v>#DIV/0!</v>
      </c>
      <c r="H17" s="51" t="e">
        <f>H16/H9</f>
        <v>#DIV/0!</v>
      </c>
      <c r="I17" s="51" t="e">
        <f>I16/I9</f>
        <v>#DIV/0!</v>
      </c>
      <c r="J17" s="51" t="e">
        <f>J16/J9</f>
        <v>#DIV/0!</v>
      </c>
      <c r="K17" s="51" t="e">
        <f>K16/K9</f>
        <v>#DIV/0!</v>
      </c>
      <c r="L17" s="51" t="e">
        <f>L16/L9</f>
        <v>#DIV/0!</v>
      </c>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t="e">
        <f>CJ16/CJ9</f>
        <v>#DIV/0!</v>
      </c>
      <c r="CK17" s="51" t="e">
        <f>CK16/CK9</f>
        <v>#DIV/0!</v>
      </c>
      <c r="CL17">
        <v>1</v>
      </c>
    </row>
    <row r="18" spans="1:90" ht="15.75">
      <c r="A18" s="62" t="s">
        <v>105</v>
      </c>
      <c r="B18" s="52" t="e">
        <f>B29/B17</f>
        <v>#DIV/0!</v>
      </c>
      <c r="C18" s="52" t="e">
        <f>C29/C17</f>
        <v>#DIV/0!</v>
      </c>
      <c r="D18" s="52" t="e">
        <f t="shared" ref="D18:G18" si="4">D29/D17</f>
        <v>#DIV/0!</v>
      </c>
      <c r="E18" s="52" t="e">
        <f t="shared" si="4"/>
        <v>#DIV/0!</v>
      </c>
      <c r="F18" s="52" t="e">
        <f t="shared" si="4"/>
        <v>#DIV/0!</v>
      </c>
      <c r="G18" s="52" t="e">
        <f t="shared" si="4"/>
        <v>#DIV/0!</v>
      </c>
      <c r="H18" s="52" t="e">
        <f>H29/H17</f>
        <v>#DIV/0!</v>
      </c>
      <c r="I18" s="52" t="e">
        <f>I29/I17</f>
        <v>#DIV/0!</v>
      </c>
      <c r="J18" s="52" t="e">
        <f>J29/J17</f>
        <v>#DIV/0!</v>
      </c>
      <c r="K18" s="52" t="e">
        <f>K29/K17</f>
        <v>#DIV/0!</v>
      </c>
      <c r="L18" s="52" t="e">
        <f>L29/L17</f>
        <v>#DIV/0!</v>
      </c>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t="e">
        <f>CJ29/CJ17</f>
        <v>#DIV/0!</v>
      </c>
      <c r="CK18" s="52" t="e">
        <f>CK29/CK17</f>
        <v>#DIV/0!</v>
      </c>
      <c r="CL18">
        <v>1</v>
      </c>
    </row>
    <row r="19" spans="1:90">
      <c r="A19" s="25"/>
      <c r="CL19">
        <v>1</v>
      </c>
    </row>
    <row r="20" spans="1:90" ht="15.75">
      <c r="A20" s="63"/>
    </row>
    <row r="21" spans="1:90">
      <c r="A21" s="26" t="s">
        <v>38</v>
      </c>
      <c r="B21" s="28">
        <f>SUM(C21:CK21)</f>
        <v>0</v>
      </c>
      <c r="C21" s="29">
        <f>SUMIF(Summary!$AP:$AP,'Mgr''s n Source'!C4,Summary!$J:$J)/C5</f>
        <v>0</v>
      </c>
      <c r="D21" s="29">
        <f>SUMIF(Summary!$AP:$AP,'Mgr''s n Source'!D4,Summary!$J:$J)/D5</f>
        <v>0</v>
      </c>
      <c r="E21" s="29">
        <f>SUMIF(Summary!$AP:$AP,'Mgr''s n Source'!E4,Summary!$J:$J)/E5</f>
        <v>0</v>
      </c>
      <c r="F21" s="29">
        <f>SUMIF(Summary!$AP:$AP,'Mgr''s n Source'!F4,Summary!$J:$J)/F5</f>
        <v>0</v>
      </c>
      <c r="G21" s="29">
        <f>SUMIF(Summary!$AP:$AP,'Mgr''s n Source'!G4,Summary!$J:$J)/G5</f>
        <v>0</v>
      </c>
      <c r="H21" s="29">
        <f>SUMIF(Summary!$AP:$AP,'Mgr''s n Source'!H4,Summary!$J:$J)/H5</f>
        <v>0</v>
      </c>
      <c r="I21" s="29">
        <f>SUMIF(Summary!$AP:$AP,'Mgr''s n Source'!I4,Summary!$J:$J)/I5</f>
        <v>0</v>
      </c>
      <c r="J21" s="29">
        <f>SUMIF(Summary!$AP:$AP,'Mgr''s n Source'!J4,Summary!$J:$J)/J5</f>
        <v>0</v>
      </c>
      <c r="K21" s="29">
        <f>SUMIF(Summary!$AP:$AP,'Mgr''s n Source'!K4,Summary!$J:$J)/K5</f>
        <v>0</v>
      </c>
      <c r="L21" s="29">
        <f>SUMIF(Summary!$AP:$AP,'Mgr''s n Source'!L4,Summary!$J:$J)/L5</f>
        <v>0</v>
      </c>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f>SUMIF(Summary!$AP:$AP,'Mgr''s n Source'!CJ4,Summary!$J:$J)/CJ5</f>
        <v>0</v>
      </c>
      <c r="CK21" s="29">
        <f>SUMIF(Summary!$AP:$AP,'Mgr''s n Source'!CK4,Summary!$J:$J)/CK5</f>
        <v>0</v>
      </c>
      <c r="CL21">
        <v>1</v>
      </c>
    </row>
    <row r="22" spans="1:90">
      <c r="A22" s="26" t="s">
        <v>39</v>
      </c>
      <c r="B22" s="28">
        <f>SUM(C22:CK22)</f>
        <v>0</v>
      </c>
      <c r="C22" s="29">
        <f>SUMIF(Summary!$AP:$AP,'Mgr''s n Source'!C4,Summary!$I:$I)/C5</f>
        <v>0</v>
      </c>
      <c r="D22" s="29">
        <f>SUMIF(Summary!$AP:$AP,'Mgr''s n Source'!D4,Summary!$I:$I)/D5</f>
        <v>0</v>
      </c>
      <c r="E22" s="29">
        <f>SUMIF(Summary!$AP:$AP,'Mgr''s n Source'!E4,Summary!$I:$I)/E5</f>
        <v>0</v>
      </c>
      <c r="F22" s="29">
        <f>SUMIF(Summary!$AP:$AP,'Mgr''s n Source'!F4,Summary!$I:$I)/F5</f>
        <v>0</v>
      </c>
      <c r="G22" s="29">
        <f>SUMIF(Summary!$AP:$AP,'Mgr''s n Source'!G4,Summary!$I:$I)/G5</f>
        <v>0</v>
      </c>
      <c r="H22" s="29">
        <f>SUMIF(Summary!$AP:$AP,'Mgr''s n Source'!H4,Summary!$I:$I)/H5</f>
        <v>0</v>
      </c>
      <c r="I22" s="29">
        <f>SUMIF(Summary!$AP:$AP,'Mgr''s n Source'!I4,Summary!$I:$I)/I5</f>
        <v>0</v>
      </c>
      <c r="J22" s="29">
        <f>SUMIF(Summary!$AP:$AP,'Mgr''s n Source'!J4,Summary!$I:$I)/J5</f>
        <v>0</v>
      </c>
      <c r="K22" s="29">
        <f>SUMIF(Summary!$AP:$AP,'Mgr''s n Source'!K4,Summary!$I:$I)/K5</f>
        <v>0</v>
      </c>
      <c r="L22" s="29">
        <f>SUMIF(Summary!$AP:$AP,'Mgr''s n Source'!L4,Summary!$I:$I)/L5</f>
        <v>0</v>
      </c>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f>SUMIF(Summary!$AP:$AP,'Mgr''s n Source'!CJ4,Summary!$I:$I)/CJ5</f>
        <v>0</v>
      </c>
      <c r="CK22" s="29">
        <f>SUMIF(Summary!$AP:$AP,'Mgr''s n Source'!CK4,Summary!$I:$I)/CK5</f>
        <v>0</v>
      </c>
      <c r="CL22">
        <v>1</v>
      </c>
    </row>
    <row r="23" spans="1:90">
      <c r="A23" s="26" t="s">
        <v>40</v>
      </c>
      <c r="B23" s="28">
        <f>SUM(C23:CK23)</f>
        <v>0</v>
      </c>
      <c r="C23" s="29">
        <f>SUMIF(Summary!$AP:$AP,'Mgr''s n Source'!C4,Summary!$AF:$AF)/C5</f>
        <v>0</v>
      </c>
      <c r="D23" s="29">
        <f>SUMIF(Summary!$AP:$AP,'Mgr''s n Source'!D4,Summary!$AF:$AF)/D5</f>
        <v>0</v>
      </c>
      <c r="E23" s="29">
        <f>SUMIF(Summary!$AP:$AP,'Mgr''s n Source'!E4,Summary!$AF:$AF)/E5</f>
        <v>0</v>
      </c>
      <c r="F23" s="29">
        <f>SUMIF(Summary!$AP:$AP,'Mgr''s n Source'!F4,Summary!$AF:$AF)/F5</f>
        <v>0</v>
      </c>
      <c r="G23" s="29">
        <f>SUMIF(Summary!$AP:$AP,'Mgr''s n Source'!G4,Summary!$AF:$AF)/G5</f>
        <v>0</v>
      </c>
      <c r="H23" s="29">
        <f>SUMIF(Summary!$AP:$AP,'Mgr''s n Source'!H4,Summary!$AF:$AF)/H5</f>
        <v>0</v>
      </c>
      <c r="I23" s="29">
        <f>SUMIF(Summary!$AP:$AP,'Mgr''s n Source'!I4,Summary!$AF:$AF)/I5</f>
        <v>0</v>
      </c>
      <c r="J23" s="29">
        <f>SUMIF(Summary!$AP:$AP,'Mgr''s n Source'!J4,Summary!$AF:$AF)/J5</f>
        <v>0</v>
      </c>
      <c r="K23" s="29">
        <f>SUMIF(Summary!$AP:$AP,'Mgr''s n Source'!K4,Summary!$AF:$AF)/K5</f>
        <v>0</v>
      </c>
      <c r="L23" s="29">
        <f>SUMIF(Summary!$AP:$AP,'Mgr''s n Source'!L4,Summary!$AF:$AF)/L5</f>
        <v>0</v>
      </c>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f>SUMIF(Summary!$AP:$AP,'Mgr''s n Source'!CJ4,Summary!$AF:$AF)/CJ5</f>
        <v>0</v>
      </c>
      <c r="CK23" s="29">
        <f>SUMIF(Summary!$AP:$AP,'Mgr''s n Source'!CK4,Summary!$AF:$AF)/CK5</f>
        <v>0</v>
      </c>
      <c r="CL23">
        <v>1</v>
      </c>
    </row>
    <row r="24" spans="1:90" ht="15.75">
      <c r="A24" s="27" t="s">
        <v>64</v>
      </c>
      <c r="B24" s="30" t="e">
        <f>B58/B8</f>
        <v>#DIV/0!</v>
      </c>
      <c r="C24" s="30" t="e">
        <f>C58/C8</f>
        <v>#DIV/0!</v>
      </c>
      <c r="D24" s="30" t="e">
        <f t="shared" ref="D24:G24" si="5">D58/D8</f>
        <v>#DIV/0!</v>
      </c>
      <c r="E24" s="30" t="e">
        <f t="shared" si="5"/>
        <v>#DIV/0!</v>
      </c>
      <c r="F24" s="30" t="e">
        <f t="shared" si="5"/>
        <v>#DIV/0!</v>
      </c>
      <c r="G24" s="30" t="e">
        <f t="shared" si="5"/>
        <v>#DIV/0!</v>
      </c>
      <c r="H24" s="30" t="e">
        <f>H58/H8</f>
        <v>#DIV/0!</v>
      </c>
      <c r="I24" s="30" t="e">
        <f>I58/I8</f>
        <v>#DIV/0!</v>
      </c>
      <c r="J24" s="30" t="e">
        <f>J58/J8</f>
        <v>#DIV/0!</v>
      </c>
      <c r="K24" s="30" t="e">
        <f>K58/K8</f>
        <v>#DIV/0!</v>
      </c>
      <c r="L24" s="30" t="e">
        <f>L58/L8</f>
        <v>#DIV/0!</v>
      </c>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t="e">
        <f>CJ58/CJ8</f>
        <v>#DIV/0!</v>
      </c>
      <c r="CK24" s="30" t="e">
        <f>CK58/CK8</f>
        <v>#DIV/0!</v>
      </c>
      <c r="CL24">
        <v>1</v>
      </c>
    </row>
    <row r="25" spans="1:90">
      <c r="A25" s="25"/>
      <c r="CL25">
        <v>1</v>
      </c>
    </row>
    <row r="26" spans="1:90" ht="15.75">
      <c r="A26" s="63"/>
    </row>
    <row r="27" spans="1:90">
      <c r="A27" s="31" t="s">
        <v>65</v>
      </c>
      <c r="B27" s="32" t="e">
        <f>B21/B9</f>
        <v>#DIV/0!</v>
      </c>
      <c r="C27" s="32" t="e">
        <f>C21/C9</f>
        <v>#DIV/0!</v>
      </c>
      <c r="D27" s="32" t="e">
        <f t="shared" ref="D27:G27" si="6">D21/D9</f>
        <v>#DIV/0!</v>
      </c>
      <c r="E27" s="32" t="e">
        <f t="shared" si="6"/>
        <v>#DIV/0!</v>
      </c>
      <c r="F27" s="32" t="e">
        <f t="shared" si="6"/>
        <v>#DIV/0!</v>
      </c>
      <c r="G27" s="32" t="e">
        <f t="shared" si="6"/>
        <v>#DIV/0!</v>
      </c>
      <c r="H27" s="32" t="e">
        <f>H21/H9</f>
        <v>#DIV/0!</v>
      </c>
      <c r="I27" s="32" t="e">
        <f>I21/I9</f>
        <v>#DIV/0!</v>
      </c>
      <c r="J27" s="32" t="e">
        <f>J21/J9</f>
        <v>#DIV/0!</v>
      </c>
      <c r="K27" s="32" t="e">
        <f>K21/K9</f>
        <v>#DIV/0!</v>
      </c>
      <c r="L27" s="32" t="e">
        <f>L21/L9</f>
        <v>#DIV/0!</v>
      </c>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t="e">
        <f>CJ21/CJ9</f>
        <v>#DIV/0!</v>
      </c>
      <c r="CK27" s="32" t="e">
        <f>CK21/CK9</f>
        <v>#DIV/0!</v>
      </c>
      <c r="CL27">
        <v>1</v>
      </c>
    </row>
    <row r="28" spans="1:90">
      <c r="A28" s="31" t="s">
        <v>41</v>
      </c>
      <c r="B28" s="32" t="e">
        <f>B22/B9</f>
        <v>#DIV/0!</v>
      </c>
      <c r="C28" s="32" t="e">
        <f>C22/C9</f>
        <v>#DIV/0!</v>
      </c>
      <c r="D28" s="32" t="e">
        <f t="shared" ref="D28:G28" si="7">D22/D9</f>
        <v>#DIV/0!</v>
      </c>
      <c r="E28" s="32" t="e">
        <f t="shared" si="7"/>
        <v>#DIV/0!</v>
      </c>
      <c r="F28" s="32" t="e">
        <f t="shared" si="7"/>
        <v>#DIV/0!</v>
      </c>
      <c r="G28" s="32" t="e">
        <f t="shared" si="7"/>
        <v>#DIV/0!</v>
      </c>
      <c r="H28" s="32" t="e">
        <f>H22/H9</f>
        <v>#DIV/0!</v>
      </c>
      <c r="I28" s="32" t="e">
        <f>I22/I9</f>
        <v>#DIV/0!</v>
      </c>
      <c r="J28" s="32" t="e">
        <f>J22/J9</f>
        <v>#DIV/0!</v>
      </c>
      <c r="K28" s="32" t="e">
        <f>K22/K9</f>
        <v>#DIV/0!</v>
      </c>
      <c r="L28" s="32" t="e">
        <f>L22/L9</f>
        <v>#DIV/0!</v>
      </c>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t="e">
        <f>CJ22/CJ9</f>
        <v>#DIV/0!</v>
      </c>
      <c r="CK28" s="32" t="e">
        <f>CK22/CK9</f>
        <v>#DIV/0!</v>
      </c>
      <c r="CL28">
        <v>1</v>
      </c>
    </row>
    <row r="29" spans="1:90">
      <c r="A29" s="93" t="s">
        <v>89</v>
      </c>
      <c r="B29" s="53" t="e">
        <f>B23/B9</f>
        <v>#DIV/0!</v>
      </c>
      <c r="C29" s="53" t="e">
        <f>C23/C9</f>
        <v>#DIV/0!</v>
      </c>
      <c r="D29" s="53" t="e">
        <f t="shared" ref="D29:G29" si="8">D23/D9</f>
        <v>#DIV/0!</v>
      </c>
      <c r="E29" s="53" t="e">
        <f t="shared" si="8"/>
        <v>#DIV/0!</v>
      </c>
      <c r="F29" s="53" t="e">
        <f t="shared" si="8"/>
        <v>#DIV/0!</v>
      </c>
      <c r="G29" s="53" t="e">
        <f t="shared" si="8"/>
        <v>#DIV/0!</v>
      </c>
      <c r="H29" s="53" t="e">
        <f>H23/H9</f>
        <v>#DIV/0!</v>
      </c>
      <c r="I29" s="53" t="e">
        <f>I23/I9</f>
        <v>#DIV/0!</v>
      </c>
      <c r="J29" s="53" t="e">
        <f>J23/J9</f>
        <v>#DIV/0!</v>
      </c>
      <c r="K29" s="53" t="e">
        <f>K23/K9</f>
        <v>#DIV/0!</v>
      </c>
      <c r="L29" s="53" t="e">
        <f>L23/L9</f>
        <v>#DIV/0!</v>
      </c>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t="e">
        <f>CJ23/CJ9</f>
        <v>#DIV/0!</v>
      </c>
      <c r="CK29" s="53" t="e">
        <f>CK23/CK9</f>
        <v>#DIV/0!</v>
      </c>
      <c r="CL29">
        <v>1</v>
      </c>
    </row>
    <row r="30" spans="1:90" ht="15.75">
      <c r="A30" s="39" t="s">
        <v>42</v>
      </c>
      <c r="B30" s="53" t="e">
        <f>B23/B8</f>
        <v>#DIV/0!</v>
      </c>
      <c r="C30" s="53" t="e">
        <f>C23/C8</f>
        <v>#DIV/0!</v>
      </c>
      <c r="D30" s="53" t="e">
        <f t="shared" ref="D30:G30" si="9">D23/D8</f>
        <v>#DIV/0!</v>
      </c>
      <c r="E30" s="53" t="e">
        <f t="shared" si="9"/>
        <v>#DIV/0!</v>
      </c>
      <c r="F30" s="53" t="e">
        <f t="shared" si="9"/>
        <v>#DIV/0!</v>
      </c>
      <c r="G30" s="53" t="e">
        <f t="shared" si="9"/>
        <v>#DIV/0!</v>
      </c>
      <c r="H30" s="53" t="e">
        <f>H23/H8</f>
        <v>#DIV/0!</v>
      </c>
      <c r="I30" s="53" t="e">
        <f>I23/I8</f>
        <v>#DIV/0!</v>
      </c>
      <c r="J30" s="53" t="e">
        <f>J23/J8</f>
        <v>#DIV/0!</v>
      </c>
      <c r="K30" s="53" t="e">
        <f>K23/K8</f>
        <v>#DIV/0!</v>
      </c>
      <c r="L30" s="53" t="e">
        <f>L23/L8</f>
        <v>#DIV/0!</v>
      </c>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t="e">
        <f>CJ23/CJ8</f>
        <v>#DIV/0!</v>
      </c>
      <c r="CK30" s="53" t="e">
        <f>CK23/CK8</f>
        <v>#DIV/0!</v>
      </c>
      <c r="CL30">
        <v>1</v>
      </c>
    </row>
    <row r="31" spans="1:90">
      <c r="A31" s="54"/>
      <c r="CL31">
        <v>1</v>
      </c>
    </row>
    <row r="32" spans="1:90" ht="15.75">
      <c r="A32" s="62" t="s">
        <v>43</v>
      </c>
      <c r="B32" s="42">
        <f>SUM(C32:CK32)</f>
        <v>0</v>
      </c>
      <c r="C32" s="42">
        <f>C33+C35+C37+C41+C39</f>
        <v>0</v>
      </c>
      <c r="D32" s="42">
        <f t="shared" ref="D32:G32" si="10">D33+D35+D37+D41+D39</f>
        <v>0</v>
      </c>
      <c r="E32" s="42">
        <f t="shared" si="10"/>
        <v>0</v>
      </c>
      <c r="F32" s="42">
        <f t="shared" si="10"/>
        <v>0</v>
      </c>
      <c r="G32" s="42">
        <f t="shared" si="10"/>
        <v>0</v>
      </c>
      <c r="H32" s="42">
        <f>H33+H35+H37+H41+H39</f>
        <v>0</v>
      </c>
      <c r="I32" s="42">
        <f>I33+I35+I37+I41+I39</f>
        <v>0</v>
      </c>
      <c r="J32" s="42">
        <f>J33+J35+J37+J41+J39</f>
        <v>0</v>
      </c>
      <c r="K32" s="42">
        <f>K33+K35+K37+K41+K39</f>
        <v>0</v>
      </c>
      <c r="L32" s="42">
        <f>L33+L35+L37+L41+L39</f>
        <v>0</v>
      </c>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c r="BM32" s="42"/>
      <c r="BN32" s="42"/>
      <c r="BO32" s="42"/>
      <c r="BP32" s="42"/>
      <c r="BQ32" s="42"/>
      <c r="BR32" s="42"/>
      <c r="BS32" s="42"/>
      <c r="BT32" s="42"/>
      <c r="BU32" s="42"/>
      <c r="BV32" s="42"/>
      <c r="BW32" s="42"/>
      <c r="BX32" s="42"/>
      <c r="BY32" s="42"/>
      <c r="BZ32" s="42"/>
      <c r="CA32" s="42"/>
      <c r="CB32" s="42"/>
      <c r="CC32" s="42"/>
      <c r="CD32" s="42"/>
      <c r="CE32" s="42"/>
      <c r="CF32" s="42"/>
      <c r="CG32" s="42"/>
      <c r="CH32" s="42"/>
      <c r="CI32" s="42"/>
      <c r="CJ32" s="42">
        <f>CJ33+CJ35+CJ37+CJ41</f>
        <v>0</v>
      </c>
      <c r="CK32" s="42">
        <f>CK33+CK35+CK37+CK41</f>
        <v>0</v>
      </c>
      <c r="CL32">
        <v>1</v>
      </c>
    </row>
    <row r="33" spans="1:90">
      <c r="A33" s="33" t="s">
        <v>44</v>
      </c>
      <c r="B33" s="35">
        <f>SUM(C33:CK33)</f>
        <v>0</v>
      </c>
      <c r="C33" s="36">
        <f>SUMIF(Summary!$AP:$AP,'Mgr''s n Source'!C4,Summary!$L:$L)</f>
        <v>0</v>
      </c>
      <c r="D33" s="36">
        <f>SUMIF(Summary!$AP:$AP,'Mgr''s n Source'!D4,Summary!$L:$L)</f>
        <v>0</v>
      </c>
      <c r="E33" s="36">
        <f>SUMIF(Summary!$AP:$AP,'Mgr''s n Source'!E4,Summary!$L:$L)</f>
        <v>0</v>
      </c>
      <c r="F33" s="36">
        <f>SUMIF(Summary!$AP:$AP,'Mgr''s n Source'!F4,Summary!$L:$L)</f>
        <v>0</v>
      </c>
      <c r="G33" s="36">
        <f>SUMIF(Summary!$AP:$AP,'Mgr''s n Source'!G4,Summary!$L:$L)</f>
        <v>0</v>
      </c>
      <c r="H33" s="36">
        <f>SUMIF(Summary!$AP:$AP,'Mgr''s n Source'!H4,Summary!$L:$L)</f>
        <v>0</v>
      </c>
      <c r="I33" s="36">
        <f>SUMIF(Summary!$AP:$AP,'Mgr''s n Source'!I4,Summary!$L:$L)</f>
        <v>0</v>
      </c>
      <c r="J33" s="36">
        <f>SUMIF(Summary!$AP:$AP,'Mgr''s n Source'!J4,Summary!$L:$L)</f>
        <v>0</v>
      </c>
      <c r="K33" s="36">
        <f>SUMIF(Summary!$AP:$AP,'Mgr''s n Source'!K4,Summary!$L:$L)</f>
        <v>0</v>
      </c>
      <c r="L33" s="36">
        <f>SUMIF(Summary!$AP:$AP,'Mgr''s n Source'!L4,Summary!$L:$L)</f>
        <v>0</v>
      </c>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f>SUMIF(Summary!$AP:$AP,'Mgr''s n Source'!CJ4,Summary!$L:$L)</f>
        <v>0</v>
      </c>
      <c r="CK33" s="36">
        <f>SUMIF(Summary!$AP:$AP,'Mgr''s n Source'!CK4,Summary!$L:$L)</f>
        <v>0</v>
      </c>
      <c r="CL33">
        <v>1</v>
      </c>
    </row>
    <row r="34" spans="1:90" ht="15.75">
      <c r="A34" s="34" t="s">
        <v>33</v>
      </c>
      <c r="B34" s="37" t="e">
        <f>B33/B$32</f>
        <v>#DIV/0!</v>
      </c>
      <c r="C34" s="37" t="e">
        <f>C33/C$32</f>
        <v>#DIV/0!</v>
      </c>
      <c r="D34" s="37" t="e">
        <f t="shared" ref="D34:G34" si="11">D33/D$32</f>
        <v>#DIV/0!</v>
      </c>
      <c r="E34" s="37" t="e">
        <f t="shared" si="11"/>
        <v>#DIV/0!</v>
      </c>
      <c r="F34" s="37" t="e">
        <f t="shared" si="11"/>
        <v>#DIV/0!</v>
      </c>
      <c r="G34" s="37" t="e">
        <f t="shared" si="11"/>
        <v>#DIV/0!</v>
      </c>
      <c r="H34" s="37" t="e">
        <f>H33/H$32</f>
        <v>#DIV/0!</v>
      </c>
      <c r="I34" s="37" t="e">
        <f>I33/I$32</f>
        <v>#DIV/0!</v>
      </c>
      <c r="J34" s="37" t="e">
        <f>J33/J$32</f>
        <v>#DIV/0!</v>
      </c>
      <c r="K34" s="37" t="e">
        <f>K33/K$32</f>
        <v>#DIV/0!</v>
      </c>
      <c r="L34" s="37" t="e">
        <f>L33/L$32</f>
        <v>#DIV/0!</v>
      </c>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t="e">
        <f>CJ33/CJ$32</f>
        <v>#DIV/0!</v>
      </c>
      <c r="CK34" s="37" t="e">
        <f>CK33/CK$32</f>
        <v>#DIV/0!</v>
      </c>
      <c r="CL34">
        <v>1</v>
      </c>
    </row>
    <row r="35" spans="1:90">
      <c r="A35" s="33" t="s">
        <v>45</v>
      </c>
      <c r="B35" s="35">
        <f>SUM(C35:CK35)</f>
        <v>0</v>
      </c>
      <c r="C35" s="36">
        <f>SUMIF(Summary!$AP:$AP,'Mgr''s n Source'!C4,Summary!$O:$O)</f>
        <v>0</v>
      </c>
      <c r="D35" s="36">
        <f>SUMIF(Summary!$AP:$AP,'Mgr''s n Source'!D4,Summary!$O:$O)</f>
        <v>0</v>
      </c>
      <c r="E35" s="36">
        <f>SUMIF(Summary!$AP:$AP,'Mgr''s n Source'!E4,Summary!$O:$O)</f>
        <v>0</v>
      </c>
      <c r="F35" s="36">
        <f>SUMIF(Summary!$AP:$AP,'Mgr''s n Source'!F4,Summary!$O:$O)</f>
        <v>0</v>
      </c>
      <c r="G35" s="36">
        <f>SUMIF(Summary!$AP:$AP,'Mgr''s n Source'!G4,Summary!$O:$O)</f>
        <v>0</v>
      </c>
      <c r="H35" s="36">
        <f>SUMIF(Summary!$AP:$AP,'Mgr''s n Source'!H4,Summary!$O:$O)</f>
        <v>0</v>
      </c>
      <c r="I35" s="36">
        <f>SUMIF(Summary!$AP:$AP,'Mgr''s n Source'!I4,Summary!$O:$O)</f>
        <v>0</v>
      </c>
      <c r="J35" s="36">
        <f>SUMIF(Summary!$AP:$AP,'Mgr''s n Source'!J4,Summary!$O:$O)</f>
        <v>0</v>
      </c>
      <c r="K35" s="36">
        <f>SUMIF(Summary!$AP:$AP,'Mgr''s n Source'!K4,Summary!$O:$O)</f>
        <v>0</v>
      </c>
      <c r="L35" s="36">
        <f>SUMIF(Summary!$AP:$AP,'Mgr''s n Source'!L4,Summary!$O:$O)</f>
        <v>0</v>
      </c>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f>SUMIF(Summary!$AP:$AP,'Mgr''s n Source'!CJ4,Summary!$O:$O)</f>
        <v>0</v>
      </c>
      <c r="CK35" s="36">
        <f>SUMIF(Summary!$AP:$AP,'Mgr''s n Source'!CK4,Summary!$O:$O)</f>
        <v>0</v>
      </c>
      <c r="CL35">
        <v>1</v>
      </c>
    </row>
    <row r="36" spans="1:90" ht="15.75">
      <c r="A36" s="34" t="s">
        <v>33</v>
      </c>
      <c r="B36" s="37" t="e">
        <f>B35/B$32</f>
        <v>#DIV/0!</v>
      </c>
      <c r="C36" s="37" t="e">
        <f>C35/C$32</f>
        <v>#DIV/0!</v>
      </c>
      <c r="D36" s="37" t="e">
        <f t="shared" ref="D36:G36" si="12">D35/D$32</f>
        <v>#DIV/0!</v>
      </c>
      <c r="E36" s="37" t="e">
        <f t="shared" si="12"/>
        <v>#DIV/0!</v>
      </c>
      <c r="F36" s="37" t="e">
        <f t="shared" si="12"/>
        <v>#DIV/0!</v>
      </c>
      <c r="G36" s="37" t="e">
        <f t="shared" si="12"/>
        <v>#DIV/0!</v>
      </c>
      <c r="H36" s="37" t="e">
        <f>H35/H$32</f>
        <v>#DIV/0!</v>
      </c>
      <c r="I36" s="37" t="e">
        <f>I35/I$32</f>
        <v>#DIV/0!</v>
      </c>
      <c r="J36" s="37" t="e">
        <f>J35/J$32</f>
        <v>#DIV/0!</v>
      </c>
      <c r="K36" s="37" t="e">
        <f>K35/K$32</f>
        <v>#DIV/0!</v>
      </c>
      <c r="L36" s="37" t="e">
        <f>L35/L$32</f>
        <v>#DIV/0!</v>
      </c>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t="e">
        <f>CJ35/CJ$32</f>
        <v>#DIV/0!</v>
      </c>
      <c r="CK36" s="37" t="e">
        <f>CK35/CK$32</f>
        <v>#DIV/0!</v>
      </c>
      <c r="CL36">
        <v>1</v>
      </c>
    </row>
    <row r="37" spans="1:90">
      <c r="A37" s="33" t="s">
        <v>46</v>
      </c>
      <c r="B37" s="35">
        <f>SUM(C37:CK37)</f>
        <v>0</v>
      </c>
      <c r="C37" s="36">
        <f>SUMIF(Summary!$AP:$AP,'Mgr''s n Source'!C4,Summary!$R:$R)</f>
        <v>0</v>
      </c>
      <c r="D37" s="36">
        <f>SUMIF(Summary!$AP:$AP,'Mgr''s n Source'!D4,Summary!$R:$R)</f>
        <v>0</v>
      </c>
      <c r="E37" s="36">
        <f>SUMIF(Summary!$AP:$AP,'Mgr''s n Source'!E4,Summary!$R:$R)</f>
        <v>0</v>
      </c>
      <c r="F37" s="36">
        <f>SUMIF(Summary!$AP:$AP,'Mgr''s n Source'!F4,Summary!$R:$R)</f>
        <v>0</v>
      </c>
      <c r="G37" s="36">
        <f>SUMIF(Summary!$AP:$AP,'Mgr''s n Source'!G4,Summary!$R:$R)</f>
        <v>0</v>
      </c>
      <c r="H37" s="36">
        <f>SUMIF(Summary!$AP:$AP,'Mgr''s n Source'!H4,Summary!$R:$R)</f>
        <v>0</v>
      </c>
      <c r="I37" s="36">
        <f>SUMIF(Summary!$AP:$AP,'Mgr''s n Source'!I4,Summary!$R:$R)</f>
        <v>0</v>
      </c>
      <c r="J37" s="36">
        <f>SUMIF(Summary!$AP:$AP,'Mgr''s n Source'!J4,Summary!$R:$R)</f>
        <v>0</v>
      </c>
      <c r="K37" s="36">
        <f>SUMIF(Summary!$AP:$AP,'Mgr''s n Source'!K4,Summary!$R:$R)</f>
        <v>0</v>
      </c>
      <c r="L37" s="36">
        <f>SUMIF(Summary!$AP:$AP,'Mgr''s n Source'!L4,Summary!$R:$R)</f>
        <v>0</v>
      </c>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f>SUMIF(Summary!$AP:$AP,'Mgr''s n Source'!CJ4,Summary!$R:$R)</f>
        <v>0</v>
      </c>
      <c r="CK37" s="36">
        <f>SUMIF(Summary!$AP:$AP,'Mgr''s n Source'!CK4,Summary!$R:$R)</f>
        <v>0</v>
      </c>
      <c r="CL37">
        <v>1</v>
      </c>
    </row>
    <row r="38" spans="1:90" ht="15.75">
      <c r="A38" s="34" t="s">
        <v>33</v>
      </c>
      <c r="B38" s="37" t="e">
        <f>B37/B$32</f>
        <v>#DIV/0!</v>
      </c>
      <c r="C38" s="37" t="e">
        <f>C37/C$32</f>
        <v>#DIV/0!</v>
      </c>
      <c r="D38" s="37" t="e">
        <f t="shared" ref="D38:G38" si="13">D37/D$32</f>
        <v>#DIV/0!</v>
      </c>
      <c r="E38" s="37" t="e">
        <f t="shared" si="13"/>
        <v>#DIV/0!</v>
      </c>
      <c r="F38" s="37" t="e">
        <f t="shared" si="13"/>
        <v>#DIV/0!</v>
      </c>
      <c r="G38" s="37" t="e">
        <f t="shared" si="13"/>
        <v>#DIV/0!</v>
      </c>
      <c r="H38" s="37" t="e">
        <f>H37/H$32</f>
        <v>#DIV/0!</v>
      </c>
      <c r="I38" s="37" t="e">
        <f>I37/I$32</f>
        <v>#DIV/0!</v>
      </c>
      <c r="J38" s="37" t="e">
        <f>J37/J$32</f>
        <v>#DIV/0!</v>
      </c>
      <c r="K38" s="37" t="e">
        <f>K37/K$32</f>
        <v>#DIV/0!</v>
      </c>
      <c r="L38" s="37" t="e">
        <f>L37/L$32</f>
        <v>#DIV/0!</v>
      </c>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t="e">
        <f>CJ37/CJ$32</f>
        <v>#DIV/0!</v>
      </c>
      <c r="CK38" s="37" t="e">
        <f>CK37/CK$32</f>
        <v>#DIV/0!</v>
      </c>
      <c r="CL38">
        <v>1</v>
      </c>
    </row>
    <row r="39" spans="1:90">
      <c r="A39" s="33" t="s">
        <v>95</v>
      </c>
      <c r="B39" s="35">
        <f>SUM(C39:CK39)</f>
        <v>0</v>
      </c>
      <c r="C39" s="36">
        <f>SUMIF(Summary!$AP:$AP,'Mgr''s n Source'!C4,Summary!$U:$U)</f>
        <v>0</v>
      </c>
      <c r="D39" s="36">
        <f>SUMIF(Summary!$AP:$AP,'Mgr''s n Source'!D4,Summary!$U:$U)</f>
        <v>0</v>
      </c>
      <c r="E39" s="36">
        <f>SUMIF(Summary!$AP:$AP,'Mgr''s n Source'!E4,Summary!$U:$U)</f>
        <v>0</v>
      </c>
      <c r="F39" s="36">
        <f>SUMIF(Summary!$AP:$AP,'Mgr''s n Source'!F4,Summary!$U:$U)</f>
        <v>0</v>
      </c>
      <c r="G39" s="36">
        <f>SUMIF(Summary!$AP:$AP,'Mgr''s n Source'!G4,Summary!$U:$U)</f>
        <v>0</v>
      </c>
      <c r="H39" s="36">
        <f>SUMIF(Summary!$AP:$AP,'Mgr''s n Source'!H4,Summary!$U:$U)</f>
        <v>0</v>
      </c>
      <c r="I39" s="36">
        <f>SUMIF(Summary!$AP:$AP,'Mgr''s n Source'!I4,Summary!$U:$U)</f>
        <v>0</v>
      </c>
      <c r="J39" s="36">
        <f>SUMIF(Summary!$AP:$AP,'Mgr''s n Source'!J4,Summary!$U:$U)</f>
        <v>0</v>
      </c>
      <c r="K39" s="36">
        <f>SUMIF(Summary!$AP:$AP,'Mgr''s n Source'!K4,Summary!$U:$U)</f>
        <v>0</v>
      </c>
      <c r="L39" s="36">
        <f>SUMIF(Summary!$AP:$AP,'Mgr''s n Source'!L4,Summary!$U:$U)</f>
        <v>0</v>
      </c>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f>SUMIF(Summary!$AP:$AP,'Mgr''s n Source'!CJ6,Summary!$R:$R)</f>
        <v>0</v>
      </c>
      <c r="CK39" s="36">
        <f>SUMIF(Summary!$AP:$AP,'Mgr''s n Source'!CK6,Summary!$R:$R)</f>
        <v>0</v>
      </c>
      <c r="CL39">
        <v>1</v>
      </c>
    </row>
    <row r="40" spans="1:90" ht="15.75">
      <c r="A40" s="34" t="s">
        <v>33</v>
      </c>
      <c r="B40" s="37" t="e">
        <f>B39/B$32</f>
        <v>#DIV/0!</v>
      </c>
      <c r="C40" s="37" t="e">
        <f>C39/C$32</f>
        <v>#DIV/0!</v>
      </c>
      <c r="D40" s="37" t="e">
        <f t="shared" ref="D40:G40" si="14">D39/D$32</f>
        <v>#DIV/0!</v>
      </c>
      <c r="E40" s="37" t="e">
        <f t="shared" si="14"/>
        <v>#DIV/0!</v>
      </c>
      <c r="F40" s="37" t="e">
        <f t="shared" si="14"/>
        <v>#DIV/0!</v>
      </c>
      <c r="G40" s="37" t="e">
        <f t="shared" si="14"/>
        <v>#DIV/0!</v>
      </c>
      <c r="H40" s="37" t="e">
        <f>H39/H$32</f>
        <v>#DIV/0!</v>
      </c>
      <c r="I40" s="37" t="e">
        <f>I39/I$32</f>
        <v>#DIV/0!</v>
      </c>
      <c r="J40" s="37" t="e">
        <f>J39/J$32</f>
        <v>#DIV/0!</v>
      </c>
      <c r="K40" s="37" t="e">
        <f>K39/K$32</f>
        <v>#DIV/0!</v>
      </c>
      <c r="L40" s="37" t="e">
        <f>L39/L$32</f>
        <v>#DIV/0!</v>
      </c>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t="e">
        <f>CJ39/CJ$32</f>
        <v>#DIV/0!</v>
      </c>
      <c r="CK40" s="37" t="e">
        <f>CK39/CK$32</f>
        <v>#DIV/0!</v>
      </c>
      <c r="CL40">
        <v>1</v>
      </c>
    </row>
    <row r="41" spans="1:90" s="129" customFormat="1">
      <c r="A41" s="141" t="s">
        <v>47</v>
      </c>
      <c r="B41" s="126">
        <f>SUM(C41:CK41)</f>
        <v>0</v>
      </c>
      <c r="C41" s="126">
        <f>SUMIF(Summary!$AP:$AP,'Mgr''s n Source'!C4,Summary!$X:$X)</f>
        <v>0</v>
      </c>
      <c r="D41" s="126">
        <f>SUMIF(Summary!$AP:$AP,'Mgr''s n Source'!D4,Summary!$X:$X)</f>
        <v>0</v>
      </c>
      <c r="E41" s="126">
        <f>SUMIF(Summary!$AP:$AP,'Mgr''s n Source'!E4,Summary!$X:$X)</f>
        <v>0</v>
      </c>
      <c r="F41" s="126">
        <f>SUMIF(Summary!$AP:$AP,'Mgr''s n Source'!F4,Summary!$X:$X)</f>
        <v>0</v>
      </c>
      <c r="G41" s="126">
        <f>SUMIF(Summary!$AP:$AP,'Mgr''s n Source'!G4,Summary!$X:$X)</f>
        <v>0</v>
      </c>
      <c r="H41" s="126">
        <f>SUMIF(Summary!$AP:$AP,'Mgr''s n Source'!H4,Summary!$X:$X)</f>
        <v>0</v>
      </c>
      <c r="I41" s="126">
        <f>SUMIF(Summary!$AP:$AP,'Mgr''s n Source'!I4,Summary!$X:$X)</f>
        <v>0</v>
      </c>
      <c r="J41" s="126">
        <f>SUMIF(Summary!$AP:$AP,'Mgr''s n Source'!J4,Summary!$X:$X)</f>
        <v>0</v>
      </c>
      <c r="K41" s="126">
        <f>SUMIF(Summary!$AP:$AP,'Mgr''s n Source'!K4,Summary!$X:$X)</f>
        <v>0</v>
      </c>
      <c r="L41" s="126">
        <f>SUMIF(Summary!$AP:$AP,'Mgr''s n Source'!L4,Summary!$X:$X)</f>
        <v>0</v>
      </c>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c r="AT41" s="126"/>
      <c r="AU41" s="126"/>
      <c r="AV41" s="126"/>
      <c r="AW41" s="126"/>
      <c r="AX41" s="126"/>
      <c r="AY41" s="126"/>
      <c r="AZ41" s="126"/>
      <c r="BA41" s="126"/>
      <c r="BB41" s="126"/>
      <c r="BC41" s="126"/>
      <c r="BD41" s="126"/>
      <c r="BE41" s="126"/>
      <c r="BF41" s="126"/>
      <c r="BG41" s="126"/>
      <c r="BH41" s="126"/>
      <c r="BI41" s="126"/>
      <c r="BJ41" s="126"/>
      <c r="BK41" s="126"/>
      <c r="BL41" s="126"/>
      <c r="BM41" s="126"/>
      <c r="BN41" s="126"/>
      <c r="BO41" s="126"/>
      <c r="BP41" s="126"/>
      <c r="BQ41" s="126"/>
      <c r="BR41" s="126"/>
      <c r="BS41" s="126"/>
      <c r="BT41" s="126"/>
      <c r="BU41" s="126"/>
      <c r="BV41" s="126"/>
      <c r="BW41" s="126"/>
      <c r="BX41" s="126"/>
      <c r="BY41" s="126"/>
      <c r="BZ41" s="126"/>
      <c r="CA41" s="126"/>
      <c r="CB41" s="126"/>
      <c r="CC41" s="126"/>
      <c r="CD41" s="126"/>
      <c r="CE41" s="126"/>
      <c r="CF41" s="126"/>
      <c r="CG41" s="126"/>
      <c r="CH41" s="126"/>
      <c r="CI41" s="126"/>
      <c r="CJ41" s="126">
        <f>SUMIF(Summary!$AP:$AP,'Mgr''s n Source'!CJ4,Summary!$X:$X)</f>
        <v>0</v>
      </c>
      <c r="CK41" s="126">
        <f>SUMIF(Summary!$AP:$AP,'Mgr''s n Source'!CK4,Summary!$X:$X)</f>
        <v>0</v>
      </c>
      <c r="CL41" s="129">
        <v>1</v>
      </c>
    </row>
    <row r="42" spans="1:90" ht="15.75">
      <c r="A42" s="34" t="s">
        <v>33</v>
      </c>
      <c r="B42" s="37" t="e">
        <f>B41/B$32</f>
        <v>#DIV/0!</v>
      </c>
      <c r="C42" s="37" t="e">
        <f>C41/C$32</f>
        <v>#DIV/0!</v>
      </c>
      <c r="D42" s="37" t="e">
        <f t="shared" ref="D42:G42" si="15">D41/D$32</f>
        <v>#DIV/0!</v>
      </c>
      <c r="E42" s="37" t="e">
        <f t="shared" si="15"/>
        <v>#DIV/0!</v>
      </c>
      <c r="F42" s="37" t="e">
        <f t="shared" si="15"/>
        <v>#DIV/0!</v>
      </c>
      <c r="G42" s="37" t="e">
        <f t="shared" si="15"/>
        <v>#DIV/0!</v>
      </c>
      <c r="H42" s="37" t="e">
        <f>H41/H$32</f>
        <v>#DIV/0!</v>
      </c>
      <c r="I42" s="37" t="e">
        <f>I41/I$32</f>
        <v>#DIV/0!</v>
      </c>
      <c r="J42" s="37" t="e">
        <f>J41/J$32</f>
        <v>#DIV/0!</v>
      </c>
      <c r="K42" s="37" t="e">
        <f>K41/K$32</f>
        <v>#DIV/0!</v>
      </c>
      <c r="L42" s="37" t="e">
        <f>L41/L$32</f>
        <v>#DIV/0!</v>
      </c>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t="e">
        <f>CJ41/CJ$32</f>
        <v>#DIV/0!</v>
      </c>
      <c r="CK42" s="37" t="e">
        <f>CK41/CK$32</f>
        <v>#DIV/0!</v>
      </c>
      <c r="CL42">
        <v>1</v>
      </c>
    </row>
    <row r="43" spans="1:90" hidden="1">
      <c r="CL43">
        <v>1</v>
      </c>
    </row>
    <row r="44" spans="1:90" hidden="1">
      <c r="A44" s="15"/>
    </row>
    <row r="45" spans="1:90" ht="15.75">
      <c r="A45" s="65"/>
    </row>
    <row r="46" spans="1:90" ht="15.75">
      <c r="A46" s="62" t="s">
        <v>48</v>
      </c>
      <c r="B46" s="42">
        <f>SUM(C46:CK46)</f>
        <v>0</v>
      </c>
      <c r="C46" s="42">
        <f>C47+C49+C51+C55+C53</f>
        <v>0</v>
      </c>
      <c r="D46" s="42">
        <f t="shared" ref="D46:G46" si="16">D47+D49+D51+D55+D53</f>
        <v>0</v>
      </c>
      <c r="E46" s="42">
        <f t="shared" si="16"/>
        <v>0</v>
      </c>
      <c r="F46" s="42">
        <f t="shared" si="16"/>
        <v>0</v>
      </c>
      <c r="G46" s="42">
        <f t="shared" si="16"/>
        <v>0</v>
      </c>
      <c r="H46" s="42">
        <f>H47+H49+H51+H55+H53</f>
        <v>0</v>
      </c>
      <c r="I46" s="42">
        <f>I47+I49+I51+I55+I53</f>
        <v>0</v>
      </c>
      <c r="J46" s="42">
        <f>J47+J49+J51+J55+J53</f>
        <v>0</v>
      </c>
      <c r="K46" s="42">
        <f>K47+K49+K51+K55+K53</f>
        <v>0</v>
      </c>
      <c r="L46" s="42">
        <f>L47+L49+L51+L55+L53</f>
        <v>0</v>
      </c>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2"/>
      <c r="CE46" s="42"/>
      <c r="CF46" s="42"/>
      <c r="CG46" s="42"/>
      <c r="CH46" s="42"/>
      <c r="CI46" s="42"/>
      <c r="CJ46" s="42">
        <f>CJ47+CJ49+CJ51+CJ55</f>
        <v>0</v>
      </c>
      <c r="CK46" s="42">
        <f>CK47+CK49+CK51+CK55</f>
        <v>0</v>
      </c>
      <c r="CL46">
        <v>1</v>
      </c>
    </row>
    <row r="47" spans="1:90">
      <c r="A47" s="45" t="s">
        <v>49</v>
      </c>
      <c r="B47" s="46">
        <f>SUM(C47:CK47)</f>
        <v>0</v>
      </c>
      <c r="C47" s="47">
        <v>0</v>
      </c>
      <c r="D47" s="47">
        <v>0</v>
      </c>
      <c r="E47" s="47">
        <v>0</v>
      </c>
      <c r="F47" s="47">
        <v>0</v>
      </c>
      <c r="G47" s="47">
        <v>0</v>
      </c>
      <c r="H47" s="47">
        <v>0</v>
      </c>
      <c r="I47" s="47">
        <v>0</v>
      </c>
      <c r="J47" s="47">
        <v>0</v>
      </c>
      <c r="K47" s="47">
        <v>0</v>
      </c>
      <c r="L47" s="47">
        <v>0</v>
      </c>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v>0</v>
      </c>
      <c r="CK47" s="47">
        <v>0</v>
      </c>
      <c r="CL47">
        <v>1</v>
      </c>
    </row>
    <row r="48" spans="1:90" ht="15.75">
      <c r="A48" s="50" t="s">
        <v>33</v>
      </c>
      <c r="B48" s="48" t="e">
        <f t="shared" ref="B48:G48" si="17">B47/B$46</f>
        <v>#DIV/0!</v>
      </c>
      <c r="C48" s="48" t="e">
        <f t="shared" si="17"/>
        <v>#DIV/0!</v>
      </c>
      <c r="D48" s="48" t="e">
        <f t="shared" si="17"/>
        <v>#DIV/0!</v>
      </c>
      <c r="E48" s="48" t="e">
        <f t="shared" si="17"/>
        <v>#DIV/0!</v>
      </c>
      <c r="F48" s="48" t="e">
        <f t="shared" si="17"/>
        <v>#DIV/0!</v>
      </c>
      <c r="G48" s="48" t="e">
        <f t="shared" si="17"/>
        <v>#DIV/0!</v>
      </c>
      <c r="H48" s="48" t="e">
        <f t="shared" ref="H48:L48" si="18">H47/H$46</f>
        <v>#DIV/0!</v>
      </c>
      <c r="I48" s="48" t="e">
        <f t="shared" si="18"/>
        <v>#DIV/0!</v>
      </c>
      <c r="J48" s="48" t="e">
        <f t="shared" si="18"/>
        <v>#DIV/0!</v>
      </c>
      <c r="K48" s="48" t="e">
        <f t="shared" si="18"/>
        <v>#DIV/0!</v>
      </c>
      <c r="L48" s="48" t="e">
        <f t="shared" si="18"/>
        <v>#DIV/0!</v>
      </c>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t="e">
        <f>CJ47/CJ$46</f>
        <v>#DIV/0!</v>
      </c>
      <c r="CK48" s="48" t="e">
        <f>CK47/CK$46</f>
        <v>#DIV/0!</v>
      </c>
      <c r="CL48">
        <v>1</v>
      </c>
    </row>
    <row r="49" spans="1:91">
      <c r="A49" s="45" t="s">
        <v>50</v>
      </c>
      <c r="B49" s="46">
        <f>SUM(C49:CK49)</f>
        <v>0</v>
      </c>
      <c r="C49" s="47">
        <f>SUMIF(Summary!$AP:$AP,'Mgr''s n Source'!C4,Summary!$P:$P)</f>
        <v>0</v>
      </c>
      <c r="D49" s="47">
        <f>SUMIF(Summary!$AP:$AP,'Mgr''s n Source'!D4,Summary!$P:$P)</f>
        <v>0</v>
      </c>
      <c r="E49" s="47">
        <f>SUMIF(Summary!$AP:$AP,'Mgr''s n Source'!E4,Summary!$P:$P)</f>
        <v>0</v>
      </c>
      <c r="F49" s="47">
        <f>SUMIF(Summary!$AP:$AP,'Mgr''s n Source'!F4,Summary!$P:$P)</f>
        <v>0</v>
      </c>
      <c r="G49" s="47">
        <f>SUMIF(Summary!$AP:$AP,'Mgr''s n Source'!G4,Summary!$P:$P)</f>
        <v>0</v>
      </c>
      <c r="H49" s="47">
        <f>SUMIF(Summary!$AP:$AP,'Mgr''s n Source'!H4,Summary!$P:$P)</f>
        <v>0</v>
      </c>
      <c r="I49" s="47">
        <f>SUMIF(Summary!$AP:$AP,'Mgr''s n Source'!I4,Summary!$P:$P)</f>
        <v>0</v>
      </c>
      <c r="J49" s="47">
        <f>SUMIF(Summary!$AP:$AP,'Mgr''s n Source'!J4,Summary!$P:$P)</f>
        <v>0</v>
      </c>
      <c r="K49" s="47">
        <f>SUMIF(Summary!$AP:$AP,'Mgr''s n Source'!K4,Summary!$P:$P)</f>
        <v>0</v>
      </c>
      <c r="L49" s="47">
        <f>SUMIF(Summary!$AP:$AP,'Mgr''s n Source'!L4,Summary!$P:$P)</f>
        <v>0</v>
      </c>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f>SUMIF(Summary!$AP:$AP,'Mgr''s n Source'!CJ4,Summary!$P:$P)</f>
        <v>0</v>
      </c>
      <c r="CK49" s="47">
        <f>SUMIF(Summary!$AP:$AP,'Mgr''s n Source'!CK4,Summary!$P:$P)</f>
        <v>0</v>
      </c>
      <c r="CL49">
        <v>1</v>
      </c>
    </row>
    <row r="50" spans="1:91" ht="15.75">
      <c r="A50" s="50" t="s">
        <v>33</v>
      </c>
      <c r="B50" s="48" t="e">
        <f t="shared" ref="B50:G50" si="19">B49/B$46</f>
        <v>#DIV/0!</v>
      </c>
      <c r="C50" s="48" t="e">
        <f t="shared" si="19"/>
        <v>#DIV/0!</v>
      </c>
      <c r="D50" s="48" t="e">
        <f t="shared" si="19"/>
        <v>#DIV/0!</v>
      </c>
      <c r="E50" s="48" t="e">
        <f t="shared" si="19"/>
        <v>#DIV/0!</v>
      </c>
      <c r="F50" s="48" t="e">
        <f t="shared" si="19"/>
        <v>#DIV/0!</v>
      </c>
      <c r="G50" s="48" t="e">
        <f t="shared" si="19"/>
        <v>#DIV/0!</v>
      </c>
      <c r="H50" s="48" t="e">
        <f t="shared" ref="H50:L50" si="20">H49/H$46</f>
        <v>#DIV/0!</v>
      </c>
      <c r="I50" s="48" t="e">
        <f t="shared" si="20"/>
        <v>#DIV/0!</v>
      </c>
      <c r="J50" s="48" t="e">
        <f t="shared" si="20"/>
        <v>#DIV/0!</v>
      </c>
      <c r="K50" s="48" t="e">
        <f t="shared" si="20"/>
        <v>#DIV/0!</v>
      </c>
      <c r="L50" s="48" t="e">
        <f t="shared" si="20"/>
        <v>#DIV/0!</v>
      </c>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t="e">
        <f>CJ49/CJ$46</f>
        <v>#DIV/0!</v>
      </c>
      <c r="CK50" s="48" t="e">
        <f>CK49/CK$46</f>
        <v>#DIV/0!</v>
      </c>
      <c r="CL50">
        <v>1</v>
      </c>
    </row>
    <row r="51" spans="1:91">
      <c r="A51" s="45" t="s">
        <v>51</v>
      </c>
      <c r="B51" s="46">
        <f>SUM(C51:CK51)</f>
        <v>0</v>
      </c>
      <c r="C51" s="47">
        <f>SUMIF(Summary!$AP:$AP,'Mgr''s n Source'!C4,Summary!$S:$S)</f>
        <v>0</v>
      </c>
      <c r="D51" s="47">
        <f>SUMIF(Summary!$AP:$AP,'Mgr''s n Source'!D4,Summary!$S:$S)</f>
        <v>0</v>
      </c>
      <c r="E51" s="47">
        <f>SUMIF(Summary!$AP:$AP,'Mgr''s n Source'!E4,Summary!$S:$S)</f>
        <v>0</v>
      </c>
      <c r="F51" s="47">
        <f>SUMIF(Summary!$AP:$AP,'Mgr''s n Source'!F4,Summary!$S:$S)</f>
        <v>0</v>
      </c>
      <c r="G51" s="47">
        <f>SUMIF(Summary!$AP:$AP,'Mgr''s n Source'!G4,Summary!$S:$S)</f>
        <v>0</v>
      </c>
      <c r="H51" s="47">
        <f>SUMIF(Summary!$AP:$AP,'Mgr''s n Source'!H4,Summary!$S:$S)</f>
        <v>0</v>
      </c>
      <c r="I51" s="47">
        <f>SUMIF(Summary!$AP:$AP,'Mgr''s n Source'!I4,Summary!$S:$S)</f>
        <v>0</v>
      </c>
      <c r="J51" s="47">
        <f>SUMIF(Summary!$AP:$AP,'Mgr''s n Source'!J4,Summary!$S:$S)</f>
        <v>0</v>
      </c>
      <c r="K51" s="47">
        <f>SUMIF(Summary!$AP:$AP,'Mgr''s n Source'!K4,Summary!$S:$S)</f>
        <v>0</v>
      </c>
      <c r="L51" s="47">
        <f>SUMIF(Summary!$AP:$AP,'Mgr''s n Source'!L4,Summary!$S:$S)</f>
        <v>0</v>
      </c>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f>SUMIF(Summary!$AP:$AP,'Mgr''s n Source'!CJ4,Summary!$S:$S)</f>
        <v>0</v>
      </c>
      <c r="CK51" s="47">
        <f>SUMIF(Summary!$AP:$AP,'Mgr''s n Source'!CK4,Summary!$S:$S)</f>
        <v>0</v>
      </c>
      <c r="CL51">
        <v>1</v>
      </c>
    </row>
    <row r="52" spans="1:91" ht="15.75">
      <c r="A52" s="50" t="s">
        <v>33</v>
      </c>
      <c r="B52" s="48" t="e">
        <f t="shared" ref="B52:G52" si="21">B51/B$46</f>
        <v>#DIV/0!</v>
      </c>
      <c r="C52" s="48" t="e">
        <f t="shared" si="21"/>
        <v>#DIV/0!</v>
      </c>
      <c r="D52" s="48" t="e">
        <f t="shared" si="21"/>
        <v>#DIV/0!</v>
      </c>
      <c r="E52" s="48" t="e">
        <f t="shared" si="21"/>
        <v>#DIV/0!</v>
      </c>
      <c r="F52" s="48" t="e">
        <f t="shared" si="21"/>
        <v>#DIV/0!</v>
      </c>
      <c r="G52" s="48" t="e">
        <f t="shared" si="21"/>
        <v>#DIV/0!</v>
      </c>
      <c r="H52" s="48" t="e">
        <f t="shared" ref="H52:L52" si="22">H51/H$46</f>
        <v>#DIV/0!</v>
      </c>
      <c r="I52" s="48" t="e">
        <f t="shared" si="22"/>
        <v>#DIV/0!</v>
      </c>
      <c r="J52" s="48" t="e">
        <f t="shared" si="22"/>
        <v>#DIV/0!</v>
      </c>
      <c r="K52" s="48" t="e">
        <f t="shared" si="22"/>
        <v>#DIV/0!</v>
      </c>
      <c r="L52" s="48" t="e">
        <f t="shared" si="22"/>
        <v>#DIV/0!</v>
      </c>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t="e">
        <f>CJ51/CJ$46</f>
        <v>#DIV/0!</v>
      </c>
      <c r="CK52" s="48" t="e">
        <f>CK51/CK$46</f>
        <v>#DIV/0!</v>
      </c>
      <c r="CL52">
        <v>1</v>
      </c>
    </row>
    <row r="53" spans="1:91">
      <c r="A53" s="45" t="s">
        <v>96</v>
      </c>
      <c r="B53" s="46">
        <f>SUM(C53:CK53)</f>
        <v>0</v>
      </c>
      <c r="C53" s="47">
        <f>SUMIF(Summary!$AP:$AP,'Mgr''s n Source'!C4,Summary!$V:$V)</f>
        <v>0</v>
      </c>
      <c r="D53" s="47">
        <f>SUMIF(Summary!$AP:$AP,'Mgr''s n Source'!D4,Summary!$V:$V)</f>
        <v>0</v>
      </c>
      <c r="E53" s="47">
        <f>SUMIF(Summary!$AP:$AP,'Mgr''s n Source'!E4,Summary!$V:$V)</f>
        <v>0</v>
      </c>
      <c r="F53" s="47">
        <f>SUMIF(Summary!$AP:$AP,'Mgr''s n Source'!F4,Summary!$V:$V)</f>
        <v>0</v>
      </c>
      <c r="G53" s="47">
        <f>SUMIF(Summary!$AP:$AP,'Mgr''s n Source'!G4,Summary!$V:$V)</f>
        <v>0</v>
      </c>
      <c r="H53" s="47">
        <f>SUMIF(Summary!$AP:$AP,'Mgr''s n Source'!H4,Summary!$V:$V)</f>
        <v>0</v>
      </c>
      <c r="I53" s="47">
        <f>SUMIF(Summary!$AP:$AP,'Mgr''s n Source'!I4,Summary!$V:$V)</f>
        <v>0</v>
      </c>
      <c r="J53" s="47">
        <f>SUMIF(Summary!$AP:$AP,'Mgr''s n Source'!J4,Summary!$V:$V)</f>
        <v>0</v>
      </c>
      <c r="K53" s="47">
        <f>SUMIF(Summary!$AP:$AP,'Mgr''s n Source'!K4,Summary!$V:$V)</f>
        <v>0</v>
      </c>
      <c r="L53" s="47">
        <f>SUMIF(Summary!$AP:$AP,'Mgr''s n Source'!L4,Summary!$V:$V)</f>
        <v>0</v>
      </c>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f>SUMIF(Summary!$AP:$AP,'Mgr''s n Source'!CJ6,Summary!$S:$S)</f>
        <v>0</v>
      </c>
      <c r="CK53" s="47">
        <f>SUMIF(Summary!$AP:$AP,'Mgr''s n Source'!CK6,Summary!$S:$S)</f>
        <v>0</v>
      </c>
      <c r="CL53">
        <v>1</v>
      </c>
    </row>
    <row r="54" spans="1:91" ht="15.75">
      <c r="A54" s="50" t="s">
        <v>33</v>
      </c>
      <c r="B54" s="48" t="e">
        <f t="shared" ref="B54:G54" si="23">B53/B$46</f>
        <v>#DIV/0!</v>
      </c>
      <c r="C54" s="48" t="e">
        <f t="shared" si="23"/>
        <v>#DIV/0!</v>
      </c>
      <c r="D54" s="48" t="e">
        <f t="shared" si="23"/>
        <v>#DIV/0!</v>
      </c>
      <c r="E54" s="48" t="e">
        <f t="shared" si="23"/>
        <v>#DIV/0!</v>
      </c>
      <c r="F54" s="48" t="e">
        <f t="shared" si="23"/>
        <v>#DIV/0!</v>
      </c>
      <c r="G54" s="48" t="e">
        <f t="shared" si="23"/>
        <v>#DIV/0!</v>
      </c>
      <c r="H54" s="48" t="e">
        <f t="shared" ref="H54:L54" si="24">H53/H$46</f>
        <v>#DIV/0!</v>
      </c>
      <c r="I54" s="48" t="e">
        <f t="shared" si="24"/>
        <v>#DIV/0!</v>
      </c>
      <c r="J54" s="48" t="e">
        <f t="shared" si="24"/>
        <v>#DIV/0!</v>
      </c>
      <c r="K54" s="48" t="e">
        <f t="shared" si="24"/>
        <v>#DIV/0!</v>
      </c>
      <c r="L54" s="48" t="e">
        <f t="shared" si="24"/>
        <v>#DIV/0!</v>
      </c>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t="e">
        <f>CJ53/CJ$46</f>
        <v>#DIV/0!</v>
      </c>
      <c r="CK54" s="48" t="e">
        <f>CK53/CK$46</f>
        <v>#DIV/0!</v>
      </c>
      <c r="CL54">
        <v>1</v>
      </c>
    </row>
    <row r="55" spans="1:91" s="129" customFormat="1">
      <c r="A55" s="127" t="s">
        <v>52</v>
      </c>
      <c r="B55" s="128">
        <f>SUM(C55:CK55)</f>
        <v>0</v>
      </c>
      <c r="C55" s="128">
        <f>SUMIF(Summary!$AP:$AP,'Mgr''s n Source'!C4,Summary!$Y:$Y)</f>
        <v>0</v>
      </c>
      <c r="D55" s="128">
        <f>SUMIF(Summary!$AP:$AP,'Mgr''s n Source'!D4,Summary!$Y:$Y)</f>
        <v>0</v>
      </c>
      <c r="E55" s="128">
        <f>SUMIF(Summary!$AP:$AP,'Mgr''s n Source'!E4,Summary!$Y:$Y)</f>
        <v>0</v>
      </c>
      <c r="F55" s="128">
        <f>SUMIF(Summary!$AP:$AP,'Mgr''s n Source'!F4,Summary!$Y:$Y)</f>
        <v>0</v>
      </c>
      <c r="G55" s="128">
        <f>SUMIF(Summary!$AP:$AP,'Mgr''s n Source'!G4,Summary!$Y:$Y)</f>
        <v>0</v>
      </c>
      <c r="H55" s="128">
        <f>SUMIF(Summary!$AP:$AP,'Mgr''s n Source'!H4,Summary!$Y:$Y)</f>
        <v>0</v>
      </c>
      <c r="I55" s="128">
        <f>SUMIF(Summary!$AP:$AP,'Mgr''s n Source'!I4,Summary!$Y:$Y)</f>
        <v>0</v>
      </c>
      <c r="J55" s="128">
        <f>SUMIF(Summary!$AP:$AP,'Mgr''s n Source'!J4,Summary!$Y:$Y)</f>
        <v>0</v>
      </c>
      <c r="K55" s="128">
        <f>SUMIF(Summary!$AP:$AP,'Mgr''s n Source'!K4,Summary!$Y:$Y)</f>
        <v>0</v>
      </c>
      <c r="L55" s="128">
        <f>SUMIF(Summary!$AP:$AP,'Mgr''s n Source'!L4,Summary!$Y:$Y)</f>
        <v>0</v>
      </c>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8"/>
      <c r="CE55" s="128"/>
      <c r="CF55" s="128"/>
      <c r="CG55" s="128"/>
      <c r="CH55" s="128"/>
      <c r="CI55" s="128"/>
      <c r="CJ55" s="128">
        <f>SUMIF(Summary!$AP:$AP,'Mgr''s n Source'!CJ4,Summary!$Y:$Y)</f>
        <v>0</v>
      </c>
      <c r="CK55" s="128">
        <f>SUMIF(Summary!$AP:$AP,'Mgr''s n Source'!CK4,Summary!$Y:$Y)</f>
        <v>0</v>
      </c>
      <c r="CL55" s="129">
        <v>1</v>
      </c>
    </row>
    <row r="56" spans="1:91" ht="15.75">
      <c r="A56" s="50" t="s">
        <v>33</v>
      </c>
      <c r="B56" s="48" t="e">
        <f t="shared" ref="B56:G56" si="25">B55/B$46</f>
        <v>#DIV/0!</v>
      </c>
      <c r="C56" s="48" t="e">
        <f t="shared" si="25"/>
        <v>#DIV/0!</v>
      </c>
      <c r="D56" s="48" t="e">
        <f t="shared" si="25"/>
        <v>#DIV/0!</v>
      </c>
      <c r="E56" s="48" t="e">
        <f t="shared" si="25"/>
        <v>#DIV/0!</v>
      </c>
      <c r="F56" s="48" t="e">
        <f t="shared" si="25"/>
        <v>#DIV/0!</v>
      </c>
      <c r="G56" s="48" t="e">
        <f t="shared" si="25"/>
        <v>#DIV/0!</v>
      </c>
      <c r="H56" s="48" t="e">
        <f t="shared" ref="H56:L56" si="26">H55/H$46</f>
        <v>#DIV/0!</v>
      </c>
      <c r="I56" s="48" t="e">
        <f t="shared" si="26"/>
        <v>#DIV/0!</v>
      </c>
      <c r="J56" s="48" t="e">
        <f t="shared" si="26"/>
        <v>#DIV/0!</v>
      </c>
      <c r="K56" s="48" t="e">
        <f t="shared" si="26"/>
        <v>#DIV/0!</v>
      </c>
      <c r="L56" s="48" t="e">
        <f t="shared" si="26"/>
        <v>#DIV/0!</v>
      </c>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t="e">
        <f>CJ55/CJ$46</f>
        <v>#DIV/0!</v>
      </c>
      <c r="CK56" s="48" t="e">
        <f>CK55/CK$46</f>
        <v>#DIV/0!</v>
      </c>
      <c r="CL56">
        <v>1</v>
      </c>
    </row>
    <row r="57" spans="1:91" ht="15.75">
      <c r="A57" s="66"/>
      <c r="CL57">
        <v>1</v>
      </c>
    </row>
    <row r="58" spans="1:91" ht="15.75">
      <c r="A58" s="62" t="s">
        <v>53</v>
      </c>
      <c r="B58" s="42">
        <f>SUM(C58:CK58)</f>
        <v>0</v>
      </c>
      <c r="C58" s="42">
        <f>C59+C61+C63+C67+C65</f>
        <v>0</v>
      </c>
      <c r="D58" s="42">
        <f t="shared" ref="D58:G58" si="27">D59+D61+D63+D67+D65</f>
        <v>0</v>
      </c>
      <c r="E58" s="42">
        <f t="shared" si="27"/>
        <v>0</v>
      </c>
      <c r="F58" s="42">
        <f t="shared" si="27"/>
        <v>0</v>
      </c>
      <c r="G58" s="42">
        <f t="shared" si="27"/>
        <v>0</v>
      </c>
      <c r="H58" s="42">
        <f>H59+H61+H63+H67+H65</f>
        <v>0</v>
      </c>
      <c r="I58" s="42">
        <f>I59+I61+I63+I67+I65</f>
        <v>0</v>
      </c>
      <c r="J58" s="42">
        <f>J59+J61+J63+J67+J65</f>
        <v>0</v>
      </c>
      <c r="K58" s="42">
        <f>K59+K61+K63+K67+K65</f>
        <v>0</v>
      </c>
      <c r="L58" s="42">
        <f>L59+L61+L63+L67+L65</f>
        <v>0</v>
      </c>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2"/>
      <c r="CJ58" s="42">
        <f>CJ59+CJ61+CJ63+CJ67</f>
        <v>0</v>
      </c>
      <c r="CK58" s="42">
        <f>CK59+CK61+CK63+CK67</f>
        <v>0</v>
      </c>
      <c r="CL58">
        <v>1</v>
      </c>
      <c r="CM58" s="211"/>
    </row>
    <row r="59" spans="1:91">
      <c r="A59" s="45" t="s">
        <v>54</v>
      </c>
      <c r="B59" s="46">
        <f>SUM(C59:CK59)</f>
        <v>0</v>
      </c>
      <c r="C59" s="47">
        <f>SUMIF(Summary!$AP:$AP,'Mgr''s n Source'!C4,Summary!$N:$N)</f>
        <v>0</v>
      </c>
      <c r="D59" s="47">
        <f>SUMIF(Summary!$AP:$AP,'Mgr''s n Source'!D4,Summary!$N:$N)</f>
        <v>0</v>
      </c>
      <c r="E59" s="47">
        <f>SUMIF(Summary!$AP:$AP,'Mgr''s n Source'!E4,Summary!$N:$N)</f>
        <v>0</v>
      </c>
      <c r="F59" s="47">
        <f>SUMIF(Summary!$AP:$AP,'Mgr''s n Source'!F4,Summary!$N:$N)</f>
        <v>0</v>
      </c>
      <c r="G59" s="47">
        <f>SUMIF(Summary!$AP:$AP,'Mgr''s n Source'!G4,Summary!$N:$N)</f>
        <v>0</v>
      </c>
      <c r="H59" s="47">
        <f>SUMIF(Summary!$AP:$AP,'Mgr''s n Source'!H4,Summary!$N:$N)</f>
        <v>0</v>
      </c>
      <c r="I59" s="47">
        <f>SUMIF(Summary!$AP:$AP,'Mgr''s n Source'!I4,Summary!$N:$N)</f>
        <v>0</v>
      </c>
      <c r="J59" s="47">
        <f>SUMIF(Summary!$AP:$AP,'Mgr''s n Source'!J4,Summary!$N:$N)</f>
        <v>0</v>
      </c>
      <c r="K59" s="47">
        <f>SUMIF(Summary!$AP:$AP,'Mgr''s n Source'!K4,Summary!$N:$N)</f>
        <v>0</v>
      </c>
      <c r="L59" s="47">
        <f>SUMIF(Summary!$AP:$AP,'Mgr''s n Source'!L4,Summary!$N:$N)</f>
        <v>0</v>
      </c>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f>SUMIF(Summary!$AP:$AP,'Mgr''s n Source'!CJ4,Summary!$N:$N)</f>
        <v>0</v>
      </c>
      <c r="CK59" s="47">
        <f>SUMIF(Summary!$AP:$AP,'Mgr''s n Source'!CK4,Summary!$N:$N)</f>
        <v>0</v>
      </c>
      <c r="CL59">
        <v>1</v>
      </c>
    </row>
    <row r="60" spans="1:91">
      <c r="A60" s="45" t="s">
        <v>33</v>
      </c>
      <c r="B60" s="48" t="e">
        <f t="shared" ref="B60:G60" si="28">B59/B$58</f>
        <v>#DIV/0!</v>
      </c>
      <c r="C60" s="48" t="e">
        <f t="shared" si="28"/>
        <v>#DIV/0!</v>
      </c>
      <c r="D60" s="48" t="e">
        <f t="shared" si="28"/>
        <v>#DIV/0!</v>
      </c>
      <c r="E60" s="48" t="e">
        <f t="shared" si="28"/>
        <v>#DIV/0!</v>
      </c>
      <c r="F60" s="48" t="e">
        <f t="shared" si="28"/>
        <v>#DIV/0!</v>
      </c>
      <c r="G60" s="48" t="e">
        <f t="shared" si="28"/>
        <v>#DIV/0!</v>
      </c>
      <c r="H60" s="48" t="e">
        <f t="shared" ref="H60:L60" si="29">H59/H$58</f>
        <v>#DIV/0!</v>
      </c>
      <c r="I60" s="48" t="e">
        <f t="shared" si="29"/>
        <v>#DIV/0!</v>
      </c>
      <c r="J60" s="48" t="e">
        <f t="shared" si="29"/>
        <v>#DIV/0!</v>
      </c>
      <c r="K60" s="48" t="e">
        <f t="shared" si="29"/>
        <v>#DIV/0!</v>
      </c>
      <c r="L60" s="48" t="e">
        <f t="shared" si="29"/>
        <v>#DIV/0!</v>
      </c>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t="e">
        <f>CJ59/CJ$58</f>
        <v>#DIV/0!</v>
      </c>
      <c r="CK60" s="48" t="e">
        <f>CK59/CK$58</f>
        <v>#DIV/0!</v>
      </c>
      <c r="CL60">
        <v>1</v>
      </c>
    </row>
    <row r="61" spans="1:91">
      <c r="A61" s="45" t="s">
        <v>55</v>
      </c>
      <c r="B61" s="46">
        <f>SUM(C61:CK61)</f>
        <v>0</v>
      </c>
      <c r="C61" s="47">
        <f>SUMIF(Summary!$AP:$AP,'Mgr''s n Source'!C4,Summary!$Q:$Q)</f>
        <v>0</v>
      </c>
      <c r="D61" s="47">
        <f>SUMIF(Summary!$AP:$AP,'Mgr''s n Source'!D4,Summary!$Q:$Q)</f>
        <v>0</v>
      </c>
      <c r="E61" s="47">
        <f>SUMIF(Summary!$AP:$AP,'Mgr''s n Source'!E4,Summary!$Q:$Q)</f>
        <v>0</v>
      </c>
      <c r="F61" s="47">
        <f>SUMIF(Summary!$AP:$AP,'Mgr''s n Source'!F4,Summary!$Q:$Q)</f>
        <v>0</v>
      </c>
      <c r="G61" s="47">
        <f>SUMIF(Summary!$AP:$AP,'Mgr''s n Source'!G4,Summary!$Q:$Q)</f>
        <v>0</v>
      </c>
      <c r="H61" s="47">
        <f>SUMIF(Summary!$AP:$AP,'Mgr''s n Source'!H4,Summary!$Q:$Q)</f>
        <v>0</v>
      </c>
      <c r="I61" s="47">
        <f>SUMIF(Summary!$AP:$AP,'Mgr''s n Source'!I4,Summary!$Q:$Q)</f>
        <v>0</v>
      </c>
      <c r="J61" s="47">
        <f>SUMIF(Summary!$AP:$AP,'Mgr''s n Source'!J4,Summary!$Q:$Q)</f>
        <v>0</v>
      </c>
      <c r="K61" s="47">
        <f>SUMIF(Summary!$AP:$AP,'Mgr''s n Source'!K4,Summary!$Q:$Q)</f>
        <v>0</v>
      </c>
      <c r="L61" s="47">
        <f>SUMIF(Summary!$AP:$AP,'Mgr''s n Source'!L4,Summary!$Q:$Q)</f>
        <v>0</v>
      </c>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f>SUMIF(Summary!$AP:$AP,'Mgr''s n Source'!CJ4,Summary!$Q:$Q)</f>
        <v>0</v>
      </c>
      <c r="CK61" s="47">
        <f>SUMIF(Summary!$AP:$AP,'Mgr''s n Source'!CK4,Summary!$Q:$Q)</f>
        <v>0</v>
      </c>
      <c r="CL61">
        <v>1</v>
      </c>
    </row>
    <row r="62" spans="1:91">
      <c r="A62" s="45" t="s">
        <v>33</v>
      </c>
      <c r="B62" s="48" t="e">
        <f t="shared" ref="B62:G62" si="30">B61/B$58</f>
        <v>#DIV/0!</v>
      </c>
      <c r="C62" s="48" t="e">
        <f t="shared" si="30"/>
        <v>#DIV/0!</v>
      </c>
      <c r="D62" s="48" t="e">
        <f t="shared" si="30"/>
        <v>#DIV/0!</v>
      </c>
      <c r="E62" s="48" t="e">
        <f t="shared" si="30"/>
        <v>#DIV/0!</v>
      </c>
      <c r="F62" s="48" t="e">
        <f t="shared" si="30"/>
        <v>#DIV/0!</v>
      </c>
      <c r="G62" s="48" t="e">
        <f t="shared" si="30"/>
        <v>#DIV/0!</v>
      </c>
      <c r="H62" s="48" t="e">
        <f t="shared" ref="H62:L62" si="31">H61/H$58</f>
        <v>#DIV/0!</v>
      </c>
      <c r="I62" s="48" t="e">
        <f t="shared" si="31"/>
        <v>#DIV/0!</v>
      </c>
      <c r="J62" s="48" t="e">
        <f t="shared" si="31"/>
        <v>#DIV/0!</v>
      </c>
      <c r="K62" s="48" t="e">
        <f t="shared" si="31"/>
        <v>#DIV/0!</v>
      </c>
      <c r="L62" s="48" t="e">
        <f t="shared" si="31"/>
        <v>#DIV/0!</v>
      </c>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t="e">
        <f>CJ61/CJ$58</f>
        <v>#DIV/0!</v>
      </c>
      <c r="CK62" s="48" t="e">
        <f>CK61/CK$58</f>
        <v>#DIV/0!</v>
      </c>
      <c r="CL62">
        <v>1</v>
      </c>
    </row>
    <row r="63" spans="1:91">
      <c r="A63" s="45" t="s">
        <v>56</v>
      </c>
      <c r="B63" s="46">
        <f>SUM(C63:CK63)</f>
        <v>0</v>
      </c>
      <c r="C63" s="47">
        <f>SUMIF(Summary!$AP:$AP,'Mgr''s n Source'!C4,Summary!$T:$T)</f>
        <v>0</v>
      </c>
      <c r="D63" s="47">
        <f>SUMIF(Summary!$AP:$AP,'Mgr''s n Source'!D4,Summary!$T:$T)</f>
        <v>0</v>
      </c>
      <c r="E63" s="47">
        <f>SUMIF(Summary!$AP:$AP,'Mgr''s n Source'!E4,Summary!$T:$T)</f>
        <v>0</v>
      </c>
      <c r="F63" s="47">
        <f>SUMIF(Summary!$AP:$AP,'Mgr''s n Source'!F4,Summary!$T:$T)</f>
        <v>0</v>
      </c>
      <c r="G63" s="47">
        <f>SUMIF(Summary!$AP:$AP,'Mgr''s n Source'!G4,Summary!$T:$T)</f>
        <v>0</v>
      </c>
      <c r="H63" s="47">
        <f>SUMIF(Summary!$AP:$AP,'Mgr''s n Source'!H4,Summary!$T:$T)</f>
        <v>0</v>
      </c>
      <c r="I63" s="47">
        <f>SUMIF(Summary!$AP:$AP,'Mgr''s n Source'!I4,Summary!$T:$T)</f>
        <v>0</v>
      </c>
      <c r="J63" s="47">
        <f>SUMIF(Summary!$AP:$AP,'Mgr''s n Source'!J4,Summary!$T:$T)</f>
        <v>0</v>
      </c>
      <c r="K63" s="47">
        <f>SUMIF(Summary!$AP:$AP,'Mgr''s n Source'!K4,Summary!$T:$T)</f>
        <v>0</v>
      </c>
      <c r="L63" s="47">
        <f>SUMIF(Summary!$AP:$AP,'Mgr''s n Source'!L4,Summary!$T:$T)</f>
        <v>0</v>
      </c>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c r="CF63" s="47"/>
      <c r="CG63" s="47"/>
      <c r="CH63" s="47"/>
      <c r="CI63" s="47"/>
      <c r="CJ63" s="47">
        <f>SUMIF(Summary!$AP:$AP,'Mgr''s n Source'!CJ4,Summary!$T:$T)</f>
        <v>0</v>
      </c>
      <c r="CK63" s="47">
        <f>SUMIF(Summary!$AP:$AP,'Mgr''s n Source'!CK4,Summary!$T:$T)</f>
        <v>0</v>
      </c>
      <c r="CL63">
        <v>1</v>
      </c>
    </row>
    <row r="64" spans="1:91">
      <c r="A64" s="45" t="s">
        <v>33</v>
      </c>
      <c r="B64" s="48" t="e">
        <f t="shared" ref="B64:G64" si="32">B63/B$58</f>
        <v>#DIV/0!</v>
      </c>
      <c r="C64" s="48" t="e">
        <f t="shared" si="32"/>
        <v>#DIV/0!</v>
      </c>
      <c r="D64" s="48" t="e">
        <f t="shared" si="32"/>
        <v>#DIV/0!</v>
      </c>
      <c r="E64" s="48" t="e">
        <f t="shared" si="32"/>
        <v>#DIV/0!</v>
      </c>
      <c r="F64" s="48" t="e">
        <f t="shared" si="32"/>
        <v>#DIV/0!</v>
      </c>
      <c r="G64" s="48" t="e">
        <f t="shared" si="32"/>
        <v>#DIV/0!</v>
      </c>
      <c r="H64" s="48" t="e">
        <f t="shared" ref="H64:L64" si="33">H63/H$58</f>
        <v>#DIV/0!</v>
      </c>
      <c r="I64" s="48" t="e">
        <f t="shared" si="33"/>
        <v>#DIV/0!</v>
      </c>
      <c r="J64" s="48" t="e">
        <f t="shared" si="33"/>
        <v>#DIV/0!</v>
      </c>
      <c r="K64" s="48" t="e">
        <f t="shared" si="33"/>
        <v>#DIV/0!</v>
      </c>
      <c r="L64" s="48" t="e">
        <f t="shared" si="33"/>
        <v>#DIV/0!</v>
      </c>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t="e">
        <f>CJ63/CJ$58</f>
        <v>#DIV/0!</v>
      </c>
      <c r="CK64" s="48" t="e">
        <f>CK63/CK$58</f>
        <v>#DIV/0!</v>
      </c>
      <c r="CL64">
        <v>1</v>
      </c>
    </row>
    <row r="65" spans="1:90">
      <c r="A65" s="45" t="s">
        <v>97</v>
      </c>
      <c r="B65" s="46">
        <f>SUM(C65:CK65)</f>
        <v>0</v>
      </c>
      <c r="C65" s="47">
        <f>SUMIF(Summary!$AP:$AP,'Mgr''s n Source'!C4,Summary!$W:$W)</f>
        <v>0</v>
      </c>
      <c r="D65" s="47">
        <f>SUMIF(Summary!$AP:$AP,'Mgr''s n Source'!D4,Summary!$W:$W)</f>
        <v>0</v>
      </c>
      <c r="E65" s="47">
        <f>SUMIF(Summary!$AP:$AP,'Mgr''s n Source'!E4,Summary!$W:$W)</f>
        <v>0</v>
      </c>
      <c r="F65" s="47">
        <f>SUMIF(Summary!$AP:$AP,'Mgr''s n Source'!F4,Summary!$W:$W)</f>
        <v>0</v>
      </c>
      <c r="G65" s="47">
        <f>SUMIF(Summary!$AP:$AP,'Mgr''s n Source'!G4,Summary!$W:$W)</f>
        <v>0</v>
      </c>
      <c r="H65" s="47">
        <f>SUMIF(Summary!$AP:$AP,'Mgr''s n Source'!H4,Summary!$W:$W)</f>
        <v>0</v>
      </c>
      <c r="I65" s="47">
        <f>SUMIF(Summary!$AP:$AP,'Mgr''s n Source'!I4,Summary!$W:$W)</f>
        <v>0</v>
      </c>
      <c r="J65" s="47">
        <f>SUMIF(Summary!$AP:$AP,'Mgr''s n Source'!J4,Summary!$W:$W)</f>
        <v>0</v>
      </c>
      <c r="K65" s="47">
        <f>SUMIF(Summary!$AP:$AP,'Mgr''s n Source'!K4,Summary!$W:$W)</f>
        <v>0</v>
      </c>
      <c r="L65" s="47">
        <f>SUMIF(Summary!$AP:$AP,'Mgr''s n Source'!L4,Summary!$W:$W)</f>
        <v>0</v>
      </c>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f>SUMIF(Summary!$AP:$AP,'Mgr''s n Source'!CJ6,Summary!$T:$T)</f>
        <v>0</v>
      </c>
      <c r="CK65" s="47">
        <f>SUMIF(Summary!$AP:$AP,'Mgr''s n Source'!CK6,Summary!$T:$T)</f>
        <v>0</v>
      </c>
      <c r="CL65">
        <v>1</v>
      </c>
    </row>
    <row r="66" spans="1:90">
      <c r="A66" s="45" t="s">
        <v>33</v>
      </c>
      <c r="B66" s="48" t="e">
        <f t="shared" ref="B66:G66" si="34">B65/B$58</f>
        <v>#DIV/0!</v>
      </c>
      <c r="C66" s="48" t="e">
        <f t="shared" si="34"/>
        <v>#DIV/0!</v>
      </c>
      <c r="D66" s="48" t="e">
        <f t="shared" si="34"/>
        <v>#DIV/0!</v>
      </c>
      <c r="E66" s="48" t="e">
        <f t="shared" si="34"/>
        <v>#DIV/0!</v>
      </c>
      <c r="F66" s="48" t="e">
        <f t="shared" si="34"/>
        <v>#DIV/0!</v>
      </c>
      <c r="G66" s="48" t="e">
        <f t="shared" si="34"/>
        <v>#DIV/0!</v>
      </c>
      <c r="H66" s="48" t="e">
        <f t="shared" ref="H66:L66" si="35">H65/H$58</f>
        <v>#DIV/0!</v>
      </c>
      <c r="I66" s="48" t="e">
        <f t="shared" si="35"/>
        <v>#DIV/0!</v>
      </c>
      <c r="J66" s="48" t="e">
        <f t="shared" si="35"/>
        <v>#DIV/0!</v>
      </c>
      <c r="K66" s="48" t="e">
        <f t="shared" si="35"/>
        <v>#DIV/0!</v>
      </c>
      <c r="L66" s="48" t="e">
        <f t="shared" si="35"/>
        <v>#DIV/0!</v>
      </c>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t="e">
        <f>CJ65/CJ$58</f>
        <v>#DIV/0!</v>
      </c>
      <c r="CK66" s="48" t="e">
        <f>CK65/CK$58</f>
        <v>#DIV/0!</v>
      </c>
      <c r="CL66">
        <v>1</v>
      </c>
    </row>
    <row r="67" spans="1:90">
      <c r="A67" s="45" t="s">
        <v>57</v>
      </c>
      <c r="B67" s="46">
        <f>SUM(C67:CK67)</f>
        <v>0</v>
      </c>
      <c r="C67" s="49">
        <f>SUMIF(Summary!$AP:$AP,'Mgr''s n Source'!C4,Summary!$Z:$Z)</f>
        <v>0</v>
      </c>
      <c r="D67" s="49">
        <f>SUMIF(Summary!$AP:$AP,'Mgr''s n Source'!D4,Summary!$Z:$Z)</f>
        <v>0</v>
      </c>
      <c r="E67" s="49">
        <f>SUMIF(Summary!$AP:$AP,'Mgr''s n Source'!E4,Summary!$Z:$Z)</f>
        <v>0</v>
      </c>
      <c r="F67" s="49">
        <f>SUMIF(Summary!$AP:$AP,'Mgr''s n Source'!F4,Summary!$Z:$Z)</f>
        <v>0</v>
      </c>
      <c r="G67" s="49">
        <f>SUMIF(Summary!$AP:$AP,'Mgr''s n Source'!G4,Summary!$Z:$Z)</f>
        <v>0</v>
      </c>
      <c r="H67" s="49">
        <f>SUMIF(Summary!$AP:$AP,'Mgr''s n Source'!H4,Summary!$Z:$Z)</f>
        <v>0</v>
      </c>
      <c r="I67" s="49">
        <f>SUMIF(Summary!$AP:$AP,'Mgr''s n Source'!I4,Summary!$Z:$Z)</f>
        <v>0</v>
      </c>
      <c r="J67" s="49">
        <f>SUMIF(Summary!$AP:$AP,'Mgr''s n Source'!J4,Summary!$Z:$Z)</f>
        <v>0</v>
      </c>
      <c r="K67" s="49">
        <f>SUMIF(Summary!$AP:$AP,'Mgr''s n Source'!K4,Summary!$Z:$Z)</f>
        <v>0</v>
      </c>
      <c r="L67" s="49">
        <f>SUMIF(Summary!$AP:$AP,'Mgr''s n Source'!L4,Summary!$Z:$Z)</f>
        <v>0</v>
      </c>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f>SUMIF(Summary!$AP:$AP,'Mgr''s n Source'!CJ4,Summary!$Z:$Z)</f>
        <v>0</v>
      </c>
      <c r="CK67" s="49">
        <f>SUMIF(Summary!$AP:$AP,'Mgr''s n Source'!CK4,Summary!$Z:$Z)</f>
        <v>0</v>
      </c>
      <c r="CL67">
        <v>1</v>
      </c>
    </row>
    <row r="68" spans="1:90">
      <c r="A68" s="45" t="s">
        <v>33</v>
      </c>
      <c r="B68" s="48" t="e">
        <f t="shared" ref="B68:G68" si="36">B67/B$58</f>
        <v>#DIV/0!</v>
      </c>
      <c r="C68" s="48" t="e">
        <f t="shared" si="36"/>
        <v>#DIV/0!</v>
      </c>
      <c r="D68" s="48" t="e">
        <f t="shared" si="36"/>
        <v>#DIV/0!</v>
      </c>
      <c r="E68" s="48" t="e">
        <f t="shared" si="36"/>
        <v>#DIV/0!</v>
      </c>
      <c r="F68" s="48" t="e">
        <f t="shared" si="36"/>
        <v>#DIV/0!</v>
      </c>
      <c r="G68" s="48" t="e">
        <f t="shared" si="36"/>
        <v>#DIV/0!</v>
      </c>
      <c r="H68" s="48" t="e">
        <f t="shared" ref="H68:L68" si="37">H67/H$58</f>
        <v>#DIV/0!</v>
      </c>
      <c r="I68" s="48" t="e">
        <f t="shared" si="37"/>
        <v>#DIV/0!</v>
      </c>
      <c r="J68" s="48" t="e">
        <f t="shared" si="37"/>
        <v>#DIV/0!</v>
      </c>
      <c r="K68" s="48" t="e">
        <f t="shared" si="37"/>
        <v>#DIV/0!</v>
      </c>
      <c r="L68" s="48" t="e">
        <f t="shared" si="37"/>
        <v>#DIV/0!</v>
      </c>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t="e">
        <f>CJ67/CJ$58</f>
        <v>#DIV/0!</v>
      </c>
      <c r="CK68" s="48" t="e">
        <f>CK67/CK$58</f>
        <v>#DIV/0!</v>
      </c>
      <c r="CL68">
        <v>1</v>
      </c>
    </row>
    <row r="69" spans="1:90" ht="15.75">
      <c r="A69" s="66"/>
      <c r="CL69">
        <v>1</v>
      </c>
    </row>
    <row r="70" spans="1:90" ht="15.75">
      <c r="A70" s="39" t="s">
        <v>34</v>
      </c>
      <c r="B70" s="44" t="e">
        <f t="shared" ref="B70:G70" si="38">B32/B58</f>
        <v>#DIV/0!</v>
      </c>
      <c r="C70" s="44" t="e">
        <f t="shared" si="38"/>
        <v>#DIV/0!</v>
      </c>
      <c r="D70" s="44" t="e">
        <f t="shared" si="38"/>
        <v>#DIV/0!</v>
      </c>
      <c r="E70" s="44" t="e">
        <f t="shared" si="38"/>
        <v>#DIV/0!</v>
      </c>
      <c r="F70" s="44" t="e">
        <f t="shared" si="38"/>
        <v>#DIV/0!</v>
      </c>
      <c r="G70" s="44" t="e">
        <f t="shared" si="38"/>
        <v>#DIV/0!</v>
      </c>
      <c r="H70" s="44" t="e">
        <f t="shared" ref="H70:L70" si="39">H32/H58</f>
        <v>#DIV/0!</v>
      </c>
      <c r="I70" s="44" t="e">
        <f t="shared" si="39"/>
        <v>#DIV/0!</v>
      </c>
      <c r="J70" s="44" t="e">
        <f t="shared" si="39"/>
        <v>#DIV/0!</v>
      </c>
      <c r="K70" s="44" t="e">
        <f t="shared" si="39"/>
        <v>#DIV/0!</v>
      </c>
      <c r="L70" s="44" t="e">
        <f t="shared" si="39"/>
        <v>#DIV/0!</v>
      </c>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t="e">
        <f>CJ32/CJ58</f>
        <v>#DIV/0!</v>
      </c>
      <c r="CK70" s="44" t="e">
        <f>CK32/CK58</f>
        <v>#DIV/0!</v>
      </c>
      <c r="CL70" s="55">
        <v>1</v>
      </c>
    </row>
    <row r="71" spans="1:90">
      <c r="A71" s="33" t="s">
        <v>58</v>
      </c>
      <c r="B71" s="36" t="e">
        <f t="shared" ref="B71:G71" si="40">B33/B59</f>
        <v>#DIV/0!</v>
      </c>
      <c r="C71" s="36" t="e">
        <f t="shared" si="40"/>
        <v>#DIV/0!</v>
      </c>
      <c r="D71" s="36" t="e">
        <f t="shared" si="40"/>
        <v>#DIV/0!</v>
      </c>
      <c r="E71" s="36" t="e">
        <f t="shared" si="40"/>
        <v>#DIV/0!</v>
      </c>
      <c r="F71" s="36" t="e">
        <f t="shared" si="40"/>
        <v>#DIV/0!</v>
      </c>
      <c r="G71" s="36" t="e">
        <f t="shared" si="40"/>
        <v>#DIV/0!</v>
      </c>
      <c r="H71" s="36" t="e">
        <f t="shared" ref="H71:L71" si="41">H33/H59</f>
        <v>#DIV/0!</v>
      </c>
      <c r="I71" s="36" t="e">
        <f t="shared" si="41"/>
        <v>#DIV/0!</v>
      </c>
      <c r="J71" s="36" t="e">
        <f t="shared" si="41"/>
        <v>#DIV/0!</v>
      </c>
      <c r="K71" s="36" t="e">
        <f t="shared" si="41"/>
        <v>#DIV/0!</v>
      </c>
      <c r="L71" s="36" t="e">
        <f t="shared" si="41"/>
        <v>#DIV/0!</v>
      </c>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6"/>
      <c r="CH71" s="36"/>
      <c r="CI71" s="36"/>
      <c r="CJ71" s="36" t="e">
        <f>CJ33/CJ59</f>
        <v>#DIV/0!</v>
      </c>
      <c r="CK71" s="36" t="e">
        <f>CK33/CK59</f>
        <v>#DIV/0!</v>
      </c>
      <c r="CL71" s="55">
        <v>1</v>
      </c>
    </row>
    <row r="72" spans="1:90">
      <c r="A72" s="33" t="s">
        <v>59</v>
      </c>
      <c r="B72" s="36" t="e">
        <f>B35/B61</f>
        <v>#DIV/0!</v>
      </c>
      <c r="C72" s="36" t="e">
        <f>C35/C61</f>
        <v>#DIV/0!</v>
      </c>
      <c r="D72" s="36" t="e">
        <f t="shared" ref="D72:G72" si="42">D35/D61</f>
        <v>#DIV/0!</v>
      </c>
      <c r="E72" s="36" t="e">
        <f t="shared" si="42"/>
        <v>#DIV/0!</v>
      </c>
      <c r="F72" s="36" t="e">
        <f t="shared" si="42"/>
        <v>#DIV/0!</v>
      </c>
      <c r="G72" s="36" t="e">
        <f t="shared" si="42"/>
        <v>#DIV/0!</v>
      </c>
      <c r="H72" s="36" t="e">
        <f>H35/H61</f>
        <v>#DIV/0!</v>
      </c>
      <c r="I72" s="36" t="e">
        <f>I35/I61</f>
        <v>#DIV/0!</v>
      </c>
      <c r="J72" s="36" t="e">
        <f>J35/J61</f>
        <v>#DIV/0!</v>
      </c>
      <c r="K72" s="36" t="e">
        <f>K35/K61</f>
        <v>#DIV/0!</v>
      </c>
      <c r="L72" s="36" t="e">
        <f>L35/L61</f>
        <v>#DIV/0!</v>
      </c>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6"/>
      <c r="CH72" s="36"/>
      <c r="CI72" s="36"/>
      <c r="CJ72" s="36" t="e">
        <f>CJ35/CJ61</f>
        <v>#DIV/0!</v>
      </c>
      <c r="CK72" s="36" t="e">
        <f>CK35/CK61</f>
        <v>#DIV/0!</v>
      </c>
      <c r="CL72" s="55">
        <v>1</v>
      </c>
    </row>
    <row r="73" spans="1:90">
      <c r="A73" s="33" t="s">
        <v>60</v>
      </c>
      <c r="B73" s="36" t="e">
        <f>B37/B63</f>
        <v>#DIV/0!</v>
      </c>
      <c r="C73" s="36" t="e">
        <f>C37/C63</f>
        <v>#DIV/0!</v>
      </c>
      <c r="D73" s="36" t="e">
        <f t="shared" ref="D73:G74" si="43">D37/D63</f>
        <v>#DIV/0!</v>
      </c>
      <c r="E73" s="36" t="e">
        <f t="shared" si="43"/>
        <v>#DIV/0!</v>
      </c>
      <c r="F73" s="36" t="e">
        <f t="shared" si="43"/>
        <v>#DIV/0!</v>
      </c>
      <c r="G73" s="36" t="e">
        <f t="shared" si="43"/>
        <v>#DIV/0!</v>
      </c>
      <c r="H73" s="36" t="e">
        <f>H37/H63</f>
        <v>#DIV/0!</v>
      </c>
      <c r="I73" s="36" t="e">
        <f>I37/I63</f>
        <v>#DIV/0!</v>
      </c>
      <c r="J73" s="36" t="e">
        <f>J37/J63</f>
        <v>#DIV/0!</v>
      </c>
      <c r="K73" s="36" t="e">
        <f>K37/K63</f>
        <v>#DIV/0!</v>
      </c>
      <c r="L73" s="36" t="e">
        <f>L37/L63</f>
        <v>#DIV/0!</v>
      </c>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c r="CE73" s="36"/>
      <c r="CF73" s="36"/>
      <c r="CG73" s="36"/>
      <c r="CH73" s="36"/>
      <c r="CI73" s="36"/>
      <c r="CJ73" s="36" t="e">
        <f>CJ37/CJ63</f>
        <v>#DIV/0!</v>
      </c>
      <c r="CK73" s="36" t="e">
        <f>CK37/CK63</f>
        <v>#DIV/0!</v>
      </c>
      <c r="CL73" s="55">
        <v>1</v>
      </c>
    </row>
    <row r="74" spans="1:90">
      <c r="A74" s="33" t="s">
        <v>98</v>
      </c>
      <c r="B74" s="36" t="e">
        <f>B39/B65</f>
        <v>#DIV/0!</v>
      </c>
      <c r="C74" s="36" t="e">
        <f>C39/C65</f>
        <v>#DIV/0!</v>
      </c>
      <c r="D74" s="36" t="e">
        <f>D39/D65</f>
        <v>#DIV/0!</v>
      </c>
      <c r="E74" s="36" t="e">
        <f>E39/E65</f>
        <v>#DIV/0!</v>
      </c>
      <c r="F74" s="36" t="e">
        <f>F39/F65</f>
        <v>#DIV/0!</v>
      </c>
      <c r="G74" s="36" t="e">
        <f t="shared" si="43"/>
        <v>#DIV/0!</v>
      </c>
      <c r="H74" s="36" t="e">
        <f>H39/H65</f>
        <v>#DIV/0!</v>
      </c>
      <c r="I74" s="36" t="e">
        <f>I39/I65</f>
        <v>#DIV/0!</v>
      </c>
      <c r="J74" s="36" t="e">
        <f>J39/J65</f>
        <v>#DIV/0!</v>
      </c>
      <c r="K74" s="36" t="e">
        <f>K39/K65</f>
        <v>#DIV/0!</v>
      </c>
      <c r="L74" s="36" t="e">
        <f>L39/L65</f>
        <v>#DIV/0!</v>
      </c>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6"/>
      <c r="CJ74" s="36" t="e">
        <f>CJ38/CJ64</f>
        <v>#DIV/0!</v>
      </c>
      <c r="CK74" s="36" t="e">
        <f>CK38/CK64</f>
        <v>#DIV/0!</v>
      </c>
      <c r="CL74" s="55">
        <v>1</v>
      </c>
    </row>
    <row r="75" spans="1:90">
      <c r="A75" s="33" t="s">
        <v>61</v>
      </c>
      <c r="B75" s="36" t="e">
        <f>B41/B67</f>
        <v>#DIV/0!</v>
      </c>
      <c r="C75" s="36" t="e">
        <f>C41/C67</f>
        <v>#DIV/0!</v>
      </c>
      <c r="D75" s="36" t="e">
        <f t="shared" ref="D75:G75" si="44">D41/D67</f>
        <v>#DIV/0!</v>
      </c>
      <c r="E75" s="36" t="e">
        <f t="shared" si="44"/>
        <v>#DIV/0!</v>
      </c>
      <c r="F75" s="36" t="e">
        <f t="shared" si="44"/>
        <v>#DIV/0!</v>
      </c>
      <c r="G75" s="36" t="e">
        <f t="shared" si="44"/>
        <v>#DIV/0!</v>
      </c>
      <c r="H75" s="36" t="e">
        <f>H41/H67</f>
        <v>#DIV/0!</v>
      </c>
      <c r="I75" s="36" t="e">
        <f>I41/I67</f>
        <v>#DIV/0!</v>
      </c>
      <c r="J75" s="36" t="e">
        <f>J41/J67</f>
        <v>#DIV/0!</v>
      </c>
      <c r="K75" s="36" t="e">
        <f>K41/K67</f>
        <v>#DIV/0!</v>
      </c>
      <c r="L75" s="36" t="e">
        <f>L41/L67</f>
        <v>#DIV/0!</v>
      </c>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t="e">
        <f>CJ41/CJ67</f>
        <v>#DIV/0!</v>
      </c>
      <c r="CK75" s="36" t="e">
        <f>CK41/CK67</f>
        <v>#DIV/0!</v>
      </c>
      <c r="CL75" s="55">
        <v>1</v>
      </c>
    </row>
    <row r="76" spans="1:90" ht="15.75">
      <c r="A76" s="66"/>
      <c r="CL76" s="56">
        <v>1</v>
      </c>
    </row>
    <row r="77" spans="1:90" ht="15.75">
      <c r="A77" s="62" t="s">
        <v>62</v>
      </c>
      <c r="B77" s="44" t="e">
        <f>B46/B58</f>
        <v>#DIV/0!</v>
      </c>
      <c r="C77" s="44" t="e">
        <f>C46/C58</f>
        <v>#DIV/0!</v>
      </c>
      <c r="D77" s="44" t="e">
        <f t="shared" ref="D77:G77" si="45">D46/D58</f>
        <v>#DIV/0!</v>
      </c>
      <c r="E77" s="44" t="e">
        <f t="shared" si="45"/>
        <v>#DIV/0!</v>
      </c>
      <c r="F77" s="44" t="e">
        <f t="shared" si="45"/>
        <v>#DIV/0!</v>
      </c>
      <c r="G77" s="44" t="e">
        <f t="shared" si="45"/>
        <v>#DIV/0!</v>
      </c>
      <c r="H77" s="44" t="e">
        <f>H46/H58</f>
        <v>#DIV/0!</v>
      </c>
      <c r="I77" s="44" t="e">
        <f>I46/I58</f>
        <v>#DIV/0!</v>
      </c>
      <c r="J77" s="44" t="e">
        <f>J46/J58</f>
        <v>#DIV/0!</v>
      </c>
      <c r="K77" s="44" t="e">
        <f>K46/K58</f>
        <v>#DIV/0!</v>
      </c>
      <c r="L77" s="44" t="e">
        <f>L46/L58</f>
        <v>#DIV/0!</v>
      </c>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t="e">
        <f>CJ46/CJ58</f>
        <v>#DIV/0!</v>
      </c>
      <c r="CK77" s="44" t="e">
        <f>CK46/CK58</f>
        <v>#DIV/0!</v>
      </c>
      <c r="CL77">
        <v>1</v>
      </c>
    </row>
    <row r="78" spans="1:90">
      <c r="A78" s="33" t="s">
        <v>58</v>
      </c>
      <c r="B78" s="36">
        <v>0</v>
      </c>
      <c r="C78" s="36">
        <v>0</v>
      </c>
      <c r="D78" s="36">
        <v>0</v>
      </c>
      <c r="E78" s="36">
        <v>0</v>
      </c>
      <c r="F78" s="36">
        <v>0</v>
      </c>
      <c r="G78" s="36">
        <v>0</v>
      </c>
      <c r="H78" s="36">
        <v>0</v>
      </c>
      <c r="I78" s="36">
        <v>0</v>
      </c>
      <c r="J78" s="36">
        <v>0</v>
      </c>
      <c r="K78" s="36">
        <v>0</v>
      </c>
      <c r="L78" s="36">
        <v>0</v>
      </c>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c r="CA78" s="36"/>
      <c r="CB78" s="36"/>
      <c r="CC78" s="36"/>
      <c r="CD78" s="36"/>
      <c r="CE78" s="36"/>
      <c r="CF78" s="36"/>
      <c r="CG78" s="36"/>
      <c r="CH78" s="36"/>
      <c r="CI78" s="36"/>
      <c r="CJ78" s="36">
        <v>0</v>
      </c>
      <c r="CK78" s="36">
        <v>0</v>
      </c>
      <c r="CL78">
        <v>1</v>
      </c>
    </row>
    <row r="79" spans="1:90">
      <c r="A79" s="33" t="s">
        <v>63</v>
      </c>
      <c r="B79" s="36" t="e">
        <f>B49/B61</f>
        <v>#DIV/0!</v>
      </c>
      <c r="C79" s="36" t="e">
        <f>C49/C61</f>
        <v>#DIV/0!</v>
      </c>
      <c r="D79" s="36" t="e">
        <f t="shared" ref="D79:G79" si="46">D49/D61</f>
        <v>#DIV/0!</v>
      </c>
      <c r="E79" s="36" t="e">
        <f t="shared" si="46"/>
        <v>#DIV/0!</v>
      </c>
      <c r="F79" s="36" t="e">
        <f t="shared" si="46"/>
        <v>#DIV/0!</v>
      </c>
      <c r="G79" s="36" t="e">
        <f t="shared" si="46"/>
        <v>#DIV/0!</v>
      </c>
      <c r="H79" s="36" t="e">
        <f>H49/H61</f>
        <v>#DIV/0!</v>
      </c>
      <c r="I79" s="36" t="e">
        <f>I49/I61</f>
        <v>#DIV/0!</v>
      </c>
      <c r="J79" s="36" t="e">
        <f>J49/J61</f>
        <v>#DIV/0!</v>
      </c>
      <c r="K79" s="36" t="e">
        <f>K49/K61</f>
        <v>#DIV/0!</v>
      </c>
      <c r="L79" s="36" t="e">
        <f>L49/L61</f>
        <v>#DIV/0!</v>
      </c>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t="e">
        <f>CJ49/CJ61</f>
        <v>#DIV/0!</v>
      </c>
      <c r="CK79" s="36" t="e">
        <f>CK49/CK61</f>
        <v>#DIV/0!</v>
      </c>
      <c r="CL79">
        <v>1</v>
      </c>
    </row>
    <row r="80" spans="1:90">
      <c r="A80" s="33" t="s">
        <v>60</v>
      </c>
      <c r="B80" s="36" t="e">
        <f>B51/B63</f>
        <v>#DIV/0!</v>
      </c>
      <c r="C80" s="36" t="e">
        <f>C51/C63</f>
        <v>#DIV/0!</v>
      </c>
      <c r="D80" s="36" t="e">
        <f>D51/D63</f>
        <v>#DIV/0!</v>
      </c>
      <c r="E80" s="36" t="e">
        <f>E51/E63</f>
        <v>#DIV/0!</v>
      </c>
      <c r="F80" s="36" t="e">
        <f>F51/F63</f>
        <v>#DIV/0!</v>
      </c>
      <c r="G80" s="36" t="e">
        <f t="shared" ref="G80:G81" si="47">G49/G63</f>
        <v>#DIV/0!</v>
      </c>
      <c r="H80" s="36" t="e">
        <f>H51/H63</f>
        <v>#DIV/0!</v>
      </c>
      <c r="I80" s="36" t="e">
        <f>I51/I63</f>
        <v>#DIV/0!</v>
      </c>
      <c r="J80" s="36" t="e">
        <f>J51/J63</f>
        <v>#DIV/0!</v>
      </c>
      <c r="K80" s="36" t="e">
        <f>K51/K63</f>
        <v>#DIV/0!</v>
      </c>
      <c r="L80" s="36" t="e">
        <f>L51/L63</f>
        <v>#DIV/0!</v>
      </c>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6"/>
      <c r="CH80" s="36"/>
      <c r="CI80" s="36"/>
      <c r="CJ80" s="36" t="e">
        <f>CJ49/CJ63</f>
        <v>#DIV/0!</v>
      </c>
      <c r="CK80" s="36" t="e">
        <f>CK49/CK63</f>
        <v>#DIV/0!</v>
      </c>
      <c r="CL80">
        <v>1</v>
      </c>
    </row>
    <row r="81" spans="1:90">
      <c r="A81" s="33" t="s">
        <v>60</v>
      </c>
      <c r="B81" s="36" t="e">
        <f>B53/B65</f>
        <v>#DIV/0!</v>
      </c>
      <c r="C81" s="36" t="e">
        <f>C53/C65</f>
        <v>#DIV/0!</v>
      </c>
      <c r="D81" s="36" t="e">
        <f>D53/D65</f>
        <v>#DIV/0!</v>
      </c>
      <c r="E81" s="36" t="e">
        <f>E53/E65</f>
        <v>#DIV/0!</v>
      </c>
      <c r="F81" s="36" t="e">
        <f>F53/F65</f>
        <v>#DIV/0!</v>
      </c>
      <c r="G81" s="36" t="e">
        <f t="shared" si="47"/>
        <v>#DIV/0!</v>
      </c>
      <c r="H81" s="36" t="e">
        <f>H53/H65</f>
        <v>#DIV/0!</v>
      </c>
      <c r="I81" s="36" t="e">
        <f>I53/I65</f>
        <v>#DIV/0!</v>
      </c>
      <c r="J81" s="36" t="e">
        <f>J53/J65</f>
        <v>#DIV/0!</v>
      </c>
      <c r="K81" s="36" t="e">
        <f>K53/K65</f>
        <v>#DIV/0!</v>
      </c>
      <c r="L81" s="36" t="e">
        <f>L53/L65</f>
        <v>#DIV/0!</v>
      </c>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6"/>
      <c r="BT81" s="36"/>
      <c r="BU81" s="36"/>
      <c r="BV81" s="36"/>
      <c r="BW81" s="36"/>
      <c r="BX81" s="36"/>
      <c r="BY81" s="36"/>
      <c r="BZ81" s="36"/>
      <c r="CA81" s="36"/>
      <c r="CB81" s="36"/>
      <c r="CC81" s="36"/>
      <c r="CD81" s="36"/>
      <c r="CE81" s="36"/>
      <c r="CF81" s="36"/>
      <c r="CG81" s="36"/>
      <c r="CH81" s="36"/>
      <c r="CI81" s="36"/>
      <c r="CJ81" s="36" t="e">
        <f>CJ50/CJ64</f>
        <v>#DIV/0!</v>
      </c>
      <c r="CK81" s="36" t="e">
        <f>CK50/CK64</f>
        <v>#DIV/0!</v>
      </c>
      <c r="CL81">
        <v>1</v>
      </c>
    </row>
    <row r="82" spans="1:90">
      <c r="A82" s="33" t="s">
        <v>61</v>
      </c>
      <c r="B82" s="36" t="e">
        <f>B55/B67</f>
        <v>#DIV/0!</v>
      </c>
      <c r="C82" s="36" t="e">
        <f>C55/C67</f>
        <v>#DIV/0!</v>
      </c>
      <c r="D82" s="36" t="e">
        <f t="shared" ref="D82:G82" si="48">D55/D67</f>
        <v>#DIV/0!</v>
      </c>
      <c r="E82" s="36" t="e">
        <f t="shared" si="48"/>
        <v>#DIV/0!</v>
      </c>
      <c r="F82" s="36" t="e">
        <f t="shared" si="48"/>
        <v>#DIV/0!</v>
      </c>
      <c r="G82" s="36" t="e">
        <f t="shared" si="48"/>
        <v>#DIV/0!</v>
      </c>
      <c r="H82" s="36" t="e">
        <f>H55/H67</f>
        <v>#DIV/0!</v>
      </c>
      <c r="I82" s="36" t="e">
        <f>I55/I67</f>
        <v>#DIV/0!</v>
      </c>
      <c r="J82" s="36" t="e">
        <f>J55/J67</f>
        <v>#DIV/0!</v>
      </c>
      <c r="K82" s="36" t="e">
        <f>K55/K67</f>
        <v>#DIV/0!</v>
      </c>
      <c r="L82" s="36" t="e">
        <f>L55/L67</f>
        <v>#DIV/0!</v>
      </c>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c r="CA82" s="36"/>
      <c r="CB82" s="36"/>
      <c r="CC82" s="36"/>
      <c r="CD82" s="36"/>
      <c r="CE82" s="36"/>
      <c r="CF82" s="36"/>
      <c r="CG82" s="36"/>
      <c r="CH82" s="36"/>
      <c r="CI82" s="36"/>
      <c r="CJ82" s="36" t="e">
        <f>CJ55/CJ67</f>
        <v>#DIV/0!</v>
      </c>
      <c r="CK82" s="36" t="e">
        <f>CK55/CK67</f>
        <v>#DIV/0!</v>
      </c>
      <c r="CL82">
        <v>1</v>
      </c>
    </row>
    <row r="83" spans="1:90">
      <c r="A83"/>
    </row>
    <row r="84" spans="1:90" ht="15.75">
      <c r="A84" s="67" t="s">
        <v>24</v>
      </c>
      <c r="B84" s="42">
        <f>SUM(C84:CK84)</f>
        <v>0</v>
      </c>
      <c r="C84" s="43">
        <f>SUMIF(Summary!$AP:$AP,'Mgr''s n Source'!C4,Summary!$K:$K)</f>
        <v>0</v>
      </c>
      <c r="D84" s="43">
        <f>SUMIF(Summary!$AP:$AP,'Mgr''s n Source'!D4,Summary!$K:$K)</f>
        <v>0</v>
      </c>
      <c r="E84" s="43">
        <f>SUMIF(Summary!$AP:$AP,'Mgr''s n Source'!E4,Summary!$K:$K)</f>
        <v>0</v>
      </c>
      <c r="F84" s="43">
        <f>SUMIF(Summary!$AP:$AP,'Mgr''s n Source'!F4,Summary!$K:$K)</f>
        <v>0</v>
      </c>
      <c r="G84" s="43">
        <f>SUMIF(Summary!$AP:$AP,'Mgr''s n Source'!G4,Summary!$K:$K)</f>
        <v>0</v>
      </c>
      <c r="H84" s="43">
        <f>SUMIF(Summary!$AP:$AP,'Mgr''s n Source'!H4,Summary!$K:$K)</f>
        <v>0</v>
      </c>
      <c r="I84" s="43">
        <f>SUMIF(Summary!$AP:$AP,'Mgr''s n Source'!I4,Summary!$K:$K)</f>
        <v>0</v>
      </c>
      <c r="J84" s="43">
        <f>SUMIF(Summary!$AP:$AP,'Mgr''s n Source'!J4,Summary!$K:$K)</f>
        <v>0</v>
      </c>
      <c r="K84" s="43">
        <f>SUMIF(Summary!$AP:$AP,'Mgr''s n Source'!K4,Summary!$K:$K)</f>
        <v>0</v>
      </c>
      <c r="L84" s="43">
        <f>SUMIF(Summary!$AP:$AP,'Mgr''s n Source'!L4,Summary!$K:$K)</f>
        <v>0</v>
      </c>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f>SUMIF(Summary!$AP:$AP,'Mgr''s n Source'!CJ4,Summary!$K:$K)</f>
        <v>0</v>
      </c>
      <c r="CK84" s="43">
        <f>SUMIF(Summary!$AP:$AP,'Mgr''s n Source'!CK4,Summary!$K:$K)</f>
        <v>0</v>
      </c>
      <c r="CL84">
        <v>1</v>
      </c>
    </row>
    <row r="85" spans="1:90" ht="15.75">
      <c r="A85" s="40" t="s">
        <v>80</v>
      </c>
      <c r="B85" s="53" t="e">
        <f>(SUM(Summary!AK2:AK15)/B9)/B5</f>
        <v>#DIV/0!</v>
      </c>
      <c r="C85" s="51" t="e">
        <f>(SUMIF(Summary!$AP:$AP,C4,Summary!$AK:$AK)/C5)/C9</f>
        <v>#DIV/0!</v>
      </c>
      <c r="D85" s="51" t="e">
        <f>(SUMIF(Summary!$AP:$AP,D4,Summary!$AK:$AK)/D5)/D9</f>
        <v>#DIV/0!</v>
      </c>
      <c r="E85" s="51" t="e">
        <f>(SUMIF(Summary!$AP:$AP,E4,Summary!$AK:$AK)/E5)/E9</f>
        <v>#DIV/0!</v>
      </c>
      <c r="F85" s="51" t="e">
        <f>(SUMIF(Summary!$AP:$AP,F4,Summary!$AK:$AK)/F5)/F9</f>
        <v>#DIV/0!</v>
      </c>
      <c r="G85" s="51" t="e">
        <f>(SUMIF(Summary!$AP:$AP,G4,Summary!$AK:$AK)/G5)/G9</f>
        <v>#DIV/0!</v>
      </c>
      <c r="H85" s="51" t="e">
        <f>(SUMIF(Summary!$AP:$AP,H4,Summary!$AK:$AK)/H5)/H9</f>
        <v>#DIV/0!</v>
      </c>
      <c r="I85" s="316" t="e">
        <f>(SUMIF(Summary!$AP:$AP,I4,Summary!$AK:$AK)/I5)/I9</f>
        <v>#DIV/0!</v>
      </c>
      <c r="J85" s="316" t="e">
        <f>(SUMIF(Summary!$AP:$AP,J4,Summary!$AK:$AK)/J5)/J9</f>
        <v>#DIV/0!</v>
      </c>
      <c r="K85" s="316" t="e">
        <f>(SUMIF(Summary!$AP:$AP,K4,Summary!$AK:$AK)/K5)/K9</f>
        <v>#DIV/0!</v>
      </c>
      <c r="L85" s="316" t="e">
        <f>(SUMIF(Summary!$AP:$AP,L4,Summary!$AK:$AK)/L5)/L9</f>
        <v>#DIV/0!</v>
      </c>
      <c r="M85" s="204"/>
      <c r="N85" s="204"/>
      <c r="O85" s="204"/>
      <c r="P85" s="204"/>
      <c r="Q85" s="204"/>
      <c r="R85" s="204"/>
      <c r="S85" s="204"/>
      <c r="T85" s="204"/>
      <c r="U85" s="204"/>
      <c r="V85" s="204"/>
      <c r="W85" s="204"/>
      <c r="X85" s="204"/>
      <c r="Y85" s="204"/>
      <c r="Z85" s="204"/>
      <c r="AA85" s="204"/>
      <c r="AB85" s="204"/>
      <c r="AC85" s="204"/>
      <c r="AD85" s="204"/>
      <c r="AE85" s="204"/>
      <c r="AF85" s="204"/>
      <c r="AG85" s="204"/>
      <c r="AH85" s="204"/>
      <c r="AI85" s="204"/>
      <c r="AJ85" s="204"/>
      <c r="AK85" s="204"/>
      <c r="AL85" s="204"/>
      <c r="AM85" s="204"/>
      <c r="AN85" s="204"/>
      <c r="AO85" s="204"/>
      <c r="AP85" s="204"/>
      <c r="AQ85" s="204"/>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N85" s="204"/>
      <c r="BO85" s="204"/>
      <c r="BP85" s="204"/>
      <c r="BQ85" s="204"/>
      <c r="BR85" s="204"/>
      <c r="BS85" s="204"/>
      <c r="BT85" s="204"/>
      <c r="BU85" s="204"/>
      <c r="BV85" s="204"/>
      <c r="BW85" s="204"/>
      <c r="BX85" s="204"/>
      <c r="BY85" s="204"/>
      <c r="BZ85" s="204"/>
      <c r="CA85" s="204"/>
      <c r="CB85" s="204"/>
      <c r="CC85" s="204"/>
      <c r="CD85" s="204"/>
      <c r="CE85" s="204"/>
      <c r="CF85" s="204"/>
      <c r="CG85" s="204"/>
      <c r="CH85" s="204"/>
      <c r="CI85" s="204"/>
    </row>
    <row r="86" spans="1:90" ht="15.75">
      <c r="A86" s="40" t="s">
        <v>81</v>
      </c>
      <c r="B86" s="53" t="e">
        <f>(SUM(Summary!AL2:AL15)/B9)/B5</f>
        <v>#DIV/0!</v>
      </c>
      <c r="C86" s="51" t="e">
        <f>(SUMIF(Summary!$AP:$AP,C4,Summary!$AL:$AL)/C5)/C9</f>
        <v>#DIV/0!</v>
      </c>
      <c r="D86" s="51" t="e">
        <f>(SUMIF(Summary!$AP:$AP,D4,Summary!$AL:$AL)/D5)/D9</f>
        <v>#DIV/0!</v>
      </c>
      <c r="E86" s="51" t="e">
        <f>(SUMIF(Summary!$AP:$AP,E4,Summary!$AL:$AL)/E5)/E9</f>
        <v>#DIV/0!</v>
      </c>
      <c r="F86" s="51" t="e">
        <f>(SUMIF(Summary!$AP:$AP,F4,Summary!$AL:$AL)/F5)/F9</f>
        <v>#DIV/0!</v>
      </c>
      <c r="G86" s="51" t="e">
        <f>(SUMIF(Summary!$AP:$AP,G4,Summary!$AL:$AL)/G5)/G9</f>
        <v>#DIV/0!</v>
      </c>
      <c r="H86" s="51" t="e">
        <f>(SUMIF(Summary!$AP:$AP,H4,Summary!$AL:$AL)/H5)/H9</f>
        <v>#DIV/0!</v>
      </c>
      <c r="I86" s="316" t="e">
        <f>(SUMIF(Summary!$AP:$AP,I4,Summary!$AL:$AL)/I5)/I9</f>
        <v>#DIV/0!</v>
      </c>
      <c r="J86" s="316" t="e">
        <f>(SUMIF(Summary!$AP:$AP,J4,Summary!$AL:$AL)/J5)/J9</f>
        <v>#DIV/0!</v>
      </c>
      <c r="K86" s="316" t="e">
        <f>(SUMIF(Summary!$AP:$AP,K4,Summary!$AL:$AL)/K5)/K9</f>
        <v>#DIV/0!</v>
      </c>
      <c r="L86" s="316" t="e">
        <f>(SUMIF(Summary!$AP:$AP,L4,Summary!$AL:$AL)/L5)/L9</f>
        <v>#DIV/0!</v>
      </c>
      <c r="M86" s="204"/>
      <c r="N86" s="204"/>
      <c r="O86" s="204"/>
      <c r="P86" s="204"/>
      <c r="Q86" s="204"/>
      <c r="R86" s="204"/>
      <c r="S86" s="204"/>
      <c r="T86" s="204"/>
      <c r="U86" s="204"/>
      <c r="V86" s="204"/>
      <c r="W86" s="204"/>
      <c r="X86" s="204"/>
      <c r="Y86" s="204"/>
      <c r="Z86" s="204"/>
      <c r="AA86" s="204"/>
      <c r="AB86" s="204"/>
      <c r="AC86" s="204"/>
      <c r="AD86" s="204"/>
      <c r="AE86" s="204"/>
      <c r="AF86" s="204"/>
      <c r="AG86" s="204"/>
      <c r="AH86" s="204"/>
      <c r="AI86" s="204"/>
      <c r="AJ86" s="204"/>
      <c r="AK86" s="204"/>
      <c r="AL86" s="204"/>
      <c r="AM86" s="204"/>
      <c r="AN86" s="204"/>
      <c r="AO86" s="204"/>
      <c r="AP86" s="204"/>
      <c r="AQ86" s="204"/>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N86" s="204"/>
      <c r="BO86" s="204"/>
      <c r="BP86" s="204"/>
      <c r="BQ86" s="204"/>
      <c r="BR86" s="204"/>
      <c r="BS86" s="204"/>
      <c r="BT86" s="204"/>
      <c r="BU86" s="204"/>
      <c r="BV86" s="204"/>
      <c r="BW86" s="204"/>
      <c r="BX86" s="204"/>
      <c r="BY86" s="204"/>
      <c r="BZ86" s="204"/>
      <c r="CA86" s="204"/>
      <c r="CB86" s="204"/>
      <c r="CC86" s="204"/>
      <c r="CD86" s="204"/>
      <c r="CE86" s="204"/>
      <c r="CF86" s="204"/>
      <c r="CG86" s="204"/>
      <c r="CH86" s="204"/>
      <c r="CI86" s="204"/>
    </row>
    <row r="87" spans="1:90" ht="15.75">
      <c r="A87" s="40" t="s">
        <v>77</v>
      </c>
      <c r="B87" s="53" t="e">
        <f>(SUM(Summary!AM2:AM15)/B9)/B5</f>
        <v>#DIV/0!</v>
      </c>
      <c r="C87" s="51" t="e">
        <f>(SUMIF(Summary!$AP:$AP,C4,Summary!$AM:$AM)/C5)/C9</f>
        <v>#DIV/0!</v>
      </c>
      <c r="D87" s="51" t="e">
        <f>(SUMIF(Summary!$AP:$AP,D4,Summary!$AM:$AM)/D5)/D9</f>
        <v>#DIV/0!</v>
      </c>
      <c r="E87" s="51" t="e">
        <f>(SUMIF(Summary!$AP:$AP,E4,Summary!$AM:$AM)/E5)/E9</f>
        <v>#DIV/0!</v>
      </c>
      <c r="F87" s="51" t="e">
        <f>(SUMIF(Summary!$AP:$AP,F4,Summary!$AM:$AM)/F5)/F9</f>
        <v>#DIV/0!</v>
      </c>
      <c r="G87" s="51" t="e">
        <f>(SUMIF(Summary!$AP:$AP,G4,Summary!$AM:$AM)/G5)/G9</f>
        <v>#DIV/0!</v>
      </c>
      <c r="H87" s="51" t="e">
        <f>(SUMIF(Summary!$AP:$AP,H4,Summary!$AM:$AM)/H5)/H9</f>
        <v>#DIV/0!</v>
      </c>
      <c r="I87" s="316" t="e">
        <f>(SUMIF(Summary!$AP:$AP,I4,Summary!$AM:$AM)/I5)/I9</f>
        <v>#DIV/0!</v>
      </c>
      <c r="J87" s="316" t="e">
        <f>(SUMIF(Summary!$AP:$AP,J4,Summary!$AM:$AM)/J5)/J9</f>
        <v>#DIV/0!</v>
      </c>
      <c r="K87" s="316" t="e">
        <f>(SUMIF(Summary!$AP:$AP,K4,Summary!$AM:$AM)/K5)/K9</f>
        <v>#DIV/0!</v>
      </c>
      <c r="L87" s="316" t="e">
        <f>(SUMIF(Summary!$AP:$AP,L4,Summary!$AM:$AM)/L5)/L9</f>
        <v>#DIV/0!</v>
      </c>
      <c r="M87" s="204"/>
      <c r="N87" s="204"/>
      <c r="O87" s="204"/>
      <c r="P87" s="204"/>
      <c r="Q87" s="204"/>
      <c r="R87" s="204"/>
      <c r="S87" s="204"/>
      <c r="T87" s="204"/>
      <c r="U87" s="204"/>
      <c r="V87" s="204"/>
      <c r="W87" s="204"/>
      <c r="X87" s="204"/>
      <c r="Y87" s="204"/>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N87" s="204"/>
      <c r="BO87" s="204"/>
      <c r="BP87" s="204"/>
      <c r="BQ87" s="204"/>
      <c r="BR87" s="204"/>
      <c r="BS87" s="204"/>
      <c r="BT87" s="204"/>
      <c r="BU87" s="204"/>
      <c r="BV87" s="204"/>
      <c r="BW87" s="204"/>
      <c r="BX87" s="204"/>
      <c r="BY87" s="204"/>
      <c r="BZ87" s="204"/>
      <c r="CA87" s="204"/>
      <c r="CB87" s="204"/>
      <c r="CC87" s="204"/>
      <c r="CD87" s="204"/>
      <c r="CE87" s="204"/>
      <c r="CF87" s="204"/>
      <c r="CG87" s="204"/>
      <c r="CH87" s="204"/>
      <c r="CI87" s="204"/>
    </row>
    <row r="88" spans="1:90" ht="15.75">
      <c r="A88" s="40" t="s">
        <v>78</v>
      </c>
      <c r="B88" s="44" t="e">
        <f>(SUM(Summary!AN2:AN15)/B7)</f>
        <v>#DIV/0!</v>
      </c>
      <c r="C88" s="42" t="e">
        <f>SUMIF(Summary!$AP:$AP,C4,Summary!$AN:$AN)/C7</f>
        <v>#DIV/0!</v>
      </c>
      <c r="D88" s="42" t="e">
        <f>SUMIF(Summary!$AP:$AP,D4,Summary!$AN:$AN)/D7</f>
        <v>#DIV/0!</v>
      </c>
      <c r="E88" s="42" t="e">
        <f>SUMIF(Summary!$AP:$AP,E4,Summary!$AN:$AN)/E7</f>
        <v>#DIV/0!</v>
      </c>
      <c r="F88" s="42" t="e">
        <f>SUMIF(Summary!$AP:$AP,F4,Summary!$AN:$AN)/F7</f>
        <v>#DIV/0!</v>
      </c>
      <c r="G88" s="42" t="e">
        <f>SUMIF(Summary!$AP:$AP,G4,Summary!$AN:$AN)/G7</f>
        <v>#DIV/0!</v>
      </c>
      <c r="H88" s="42" t="e">
        <f>SUMIF(Summary!$AP:$AP,H4,Summary!$AN:$AN)/H7</f>
        <v>#DIV/0!</v>
      </c>
      <c r="I88" s="42" t="e">
        <f>SUMIF(Summary!$AP:$AP,I4,Summary!$AN:$AN)/I7</f>
        <v>#DIV/0!</v>
      </c>
      <c r="J88" s="42" t="e">
        <f>SUMIF(Summary!$AP:$AP,J4,Summary!$AN:$AN)/J7</f>
        <v>#DIV/0!</v>
      </c>
      <c r="K88" s="42" t="e">
        <f>SUMIF(Summary!$AP:$AP,K4,Summary!$AN:$AN)/K7</f>
        <v>#DIV/0!</v>
      </c>
      <c r="L88" s="42" t="e">
        <f>SUMIF(Summary!$AP:$AP,L4,Summary!$AN:$AN)/L7</f>
        <v>#DIV/0!</v>
      </c>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205"/>
      <c r="BF88" s="205"/>
      <c r="BG88" s="205"/>
      <c r="BH88" s="205"/>
      <c r="BI88" s="205"/>
      <c r="BJ88" s="205"/>
      <c r="BK88" s="205"/>
      <c r="BL88" s="205"/>
      <c r="BM88" s="205"/>
      <c r="BN88" s="205"/>
      <c r="BO88" s="205"/>
      <c r="BP88" s="205"/>
      <c r="BQ88" s="205"/>
      <c r="BR88" s="205"/>
      <c r="BS88" s="205"/>
      <c r="BT88" s="205"/>
      <c r="BU88" s="205"/>
      <c r="BV88" s="205"/>
      <c r="BW88" s="205"/>
      <c r="BX88" s="205"/>
      <c r="BY88" s="205"/>
      <c r="BZ88" s="205"/>
      <c r="CA88" s="205"/>
      <c r="CB88" s="205"/>
      <c r="CC88" s="205"/>
      <c r="CD88" s="205"/>
      <c r="CE88" s="205"/>
      <c r="CF88" s="205"/>
      <c r="CG88" s="205"/>
      <c r="CH88" s="205"/>
      <c r="CI88" s="205"/>
    </row>
    <row r="92" spans="1:90">
      <c r="A92" s="290" t="s">
        <v>226</v>
      </c>
      <c r="B92" s="312">
        <f>(B22*87.66%)+((B21-B22)*41.75%)</f>
        <v>0</v>
      </c>
      <c r="C92" s="312">
        <f t="shared" ref="C92:L92" si="49">(C22*87.66%)+((C21-C22)*41.75%)</f>
        <v>0</v>
      </c>
      <c r="D92" s="312">
        <f t="shared" si="49"/>
        <v>0</v>
      </c>
      <c r="E92" s="312">
        <f t="shared" si="49"/>
        <v>0</v>
      </c>
      <c r="F92" s="312">
        <f t="shared" si="49"/>
        <v>0</v>
      </c>
      <c r="G92" s="312">
        <f t="shared" si="49"/>
        <v>0</v>
      </c>
      <c r="H92" s="312">
        <f t="shared" si="49"/>
        <v>0</v>
      </c>
      <c r="I92" s="312">
        <f t="shared" si="49"/>
        <v>0</v>
      </c>
      <c r="J92" s="312">
        <f t="shared" si="49"/>
        <v>0</v>
      </c>
      <c r="K92" s="312">
        <f t="shared" si="49"/>
        <v>0</v>
      </c>
      <c r="L92" s="312">
        <f t="shared" si="49"/>
        <v>0</v>
      </c>
    </row>
    <row r="93" spans="1:90">
      <c r="A93" s="290" t="s">
        <v>227</v>
      </c>
      <c r="B93" s="312" t="e">
        <f>(B28*87.66%)+((B27-B28)*41.75%)</f>
        <v>#DIV/0!</v>
      </c>
      <c r="C93" s="312" t="e">
        <f t="shared" ref="C93:L93" si="50">(C28*87.66%)+((C27-C28)*41.75%)</f>
        <v>#DIV/0!</v>
      </c>
      <c r="D93" s="312" t="e">
        <f t="shared" si="50"/>
        <v>#DIV/0!</v>
      </c>
      <c r="E93" s="312" t="e">
        <f t="shared" si="50"/>
        <v>#DIV/0!</v>
      </c>
      <c r="F93" s="312" t="e">
        <f t="shared" si="50"/>
        <v>#DIV/0!</v>
      </c>
      <c r="G93" s="312" t="e">
        <f t="shared" si="50"/>
        <v>#DIV/0!</v>
      </c>
      <c r="H93" s="312" t="e">
        <f t="shared" si="50"/>
        <v>#DIV/0!</v>
      </c>
      <c r="I93" s="312" t="e">
        <f t="shared" si="50"/>
        <v>#DIV/0!</v>
      </c>
      <c r="J93" s="312" t="e">
        <f t="shared" si="50"/>
        <v>#DIV/0!</v>
      </c>
      <c r="K93" s="312" t="e">
        <f t="shared" si="50"/>
        <v>#DIV/0!</v>
      </c>
      <c r="L93" s="312" t="e">
        <f t="shared" si="50"/>
        <v>#DIV/0!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sheetPr>
  <dimension ref="A1:Q93"/>
  <sheetViews>
    <sheetView showGridLines="0" zoomScale="85" zoomScaleNormal="85"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64" bestFit="1" customWidth="1"/>
    <col min="2" max="2" width="11.7109375" bestFit="1" customWidth="1"/>
    <col min="3" max="3" width="13.28515625" bestFit="1" customWidth="1"/>
    <col min="4" max="4" width="11.5703125" customWidth="1"/>
    <col min="5" max="8" width="13.28515625" customWidth="1"/>
    <col min="9" max="10" width="13.28515625" hidden="1" customWidth="1"/>
    <col min="11" max="11" width="12.28515625" hidden="1" customWidth="1"/>
    <col min="12" max="12" width="11.7109375" hidden="1" customWidth="1"/>
    <col min="13" max="15" width="10.5703125" hidden="1" customWidth="1"/>
    <col min="16" max="16" width="12.28515625" hidden="1" customWidth="1"/>
    <col min="17" max="17" width="9.140625" customWidth="1"/>
  </cols>
  <sheetData>
    <row r="1" spans="1:17" hidden="1"/>
    <row r="2" spans="1:17" hidden="1"/>
    <row r="3" spans="1:17">
      <c r="C3" s="370" t="s">
        <v>320</v>
      </c>
      <c r="D3" s="370" t="s">
        <v>320</v>
      </c>
      <c r="E3" s="370" t="s">
        <v>320</v>
      </c>
      <c r="F3" s="370" t="s">
        <v>320</v>
      </c>
      <c r="G3" s="369" t="s">
        <v>319</v>
      </c>
      <c r="H3" s="369" t="s">
        <v>319</v>
      </c>
      <c r="I3" s="370" t="s">
        <v>320</v>
      </c>
      <c r="J3" s="370" t="s">
        <v>320</v>
      </c>
      <c r="K3" s="370" t="s">
        <v>320</v>
      </c>
      <c r="L3" s="369" t="s">
        <v>319</v>
      </c>
    </row>
    <row r="4" spans="1:17" ht="42" customHeight="1">
      <c r="A4" s="136" t="s">
        <v>91</v>
      </c>
      <c r="B4" s="59" t="s">
        <v>35</v>
      </c>
      <c r="C4" s="59" t="s">
        <v>121</v>
      </c>
      <c r="D4" s="59" t="s">
        <v>138</v>
      </c>
      <c r="E4" s="59" t="s">
        <v>137</v>
      </c>
      <c r="F4" s="59" t="s">
        <v>123</v>
      </c>
      <c r="G4" s="59" t="s">
        <v>350</v>
      </c>
      <c r="H4" s="59" t="s">
        <v>361</v>
      </c>
      <c r="I4" s="59">
        <v>111</v>
      </c>
      <c r="J4" s="59">
        <v>111</v>
      </c>
      <c r="K4" s="59">
        <v>11</v>
      </c>
      <c r="L4" s="59">
        <v>11</v>
      </c>
      <c r="M4" s="59">
        <v>11</v>
      </c>
      <c r="N4" s="59">
        <v>11</v>
      </c>
      <c r="O4" s="59">
        <v>11</v>
      </c>
      <c r="P4" s="59">
        <v>111</v>
      </c>
      <c r="Q4" s="60">
        <v>1</v>
      </c>
    </row>
    <row r="5" spans="1:17" ht="15.75">
      <c r="A5" s="57" t="s">
        <v>28</v>
      </c>
      <c r="B5" s="58">
        <f>'Tenurewise KPI'!A3</f>
        <v>25</v>
      </c>
      <c r="C5" s="58">
        <f>B5</f>
        <v>25</v>
      </c>
      <c r="D5" s="58">
        <f t="shared" ref="D5:P5" si="0">C5</f>
        <v>25</v>
      </c>
      <c r="E5" s="58">
        <f t="shared" si="0"/>
        <v>25</v>
      </c>
      <c r="F5" s="58">
        <f t="shared" si="0"/>
        <v>25</v>
      </c>
      <c r="G5" s="58">
        <f t="shared" si="0"/>
        <v>25</v>
      </c>
      <c r="H5" s="58">
        <f t="shared" si="0"/>
        <v>25</v>
      </c>
      <c r="I5" s="58">
        <f t="shared" si="0"/>
        <v>25</v>
      </c>
      <c r="J5" s="58">
        <f t="shared" si="0"/>
        <v>25</v>
      </c>
      <c r="K5" s="58">
        <f t="shared" si="0"/>
        <v>25</v>
      </c>
      <c r="L5" s="58">
        <f t="shared" si="0"/>
        <v>25</v>
      </c>
      <c r="M5" s="58">
        <f t="shared" si="0"/>
        <v>25</v>
      </c>
      <c r="N5" s="58">
        <f t="shared" si="0"/>
        <v>25</v>
      </c>
      <c r="O5" s="58">
        <f t="shared" si="0"/>
        <v>25</v>
      </c>
      <c r="P5" s="58">
        <f t="shared" si="0"/>
        <v>25</v>
      </c>
      <c r="Q5" s="8">
        <v>1</v>
      </c>
    </row>
    <row r="6" spans="1:17">
      <c r="A6" s="24" t="s">
        <v>29</v>
      </c>
    </row>
    <row r="7" spans="1:17" ht="15.75">
      <c r="A7" s="19" t="s">
        <v>30</v>
      </c>
      <c r="B7" s="21">
        <f>SUM(C7:P7)</f>
        <v>105</v>
      </c>
      <c r="C7" s="22">
        <f>COUNTIFS(Summary!$C:$C,' Mgr''s'!C$4,Summary!$AT:$AT,"Active")</f>
        <v>15</v>
      </c>
      <c r="D7" s="22">
        <f>COUNTIFS(Summary!$C:$C,' Mgr''s'!D$4,Summary!$AT:$AT,"Active")</f>
        <v>19</v>
      </c>
      <c r="E7" s="22">
        <f>COUNTIFS(Summary!$C:$C,' Mgr''s'!E$4,Summary!$AT:$AT,"Active")</f>
        <v>20</v>
      </c>
      <c r="F7" s="22">
        <f>COUNTIFS(Summary!$C:$C,' Mgr''s'!F$4,Summary!$AT:$AT,"Active")</f>
        <v>15</v>
      </c>
      <c r="G7" s="22">
        <f>COUNTIFS(Summary!$C:$C,' Mgr''s'!G$4,Summary!$AT:$AT,"Active")</f>
        <v>24</v>
      </c>
      <c r="H7" s="22">
        <f>COUNTIFS(Summary!$C:$C,' Mgr''s'!H$4,Summary!$AT:$AT,"Active")</f>
        <v>12</v>
      </c>
      <c r="I7" s="22">
        <f>COUNTIFS(Summary!$C:$C,' Mgr''s'!I$4,Summary!$AT:$AT,"Active")</f>
        <v>0</v>
      </c>
      <c r="J7" s="22">
        <f>COUNTIFS(Summary!$C:$C,' Mgr''s'!J$4,Summary!$AT:$AT,"Active")</f>
        <v>0</v>
      </c>
      <c r="K7" s="22">
        <f>COUNTIFS(Summary!$C:$C,' Mgr''s'!K$4,Summary!$AT:$AT,"Active")</f>
        <v>0</v>
      </c>
      <c r="L7" s="22">
        <f>COUNTIFS(Summary!$C:$C,' Mgr''s'!L$4,Summary!$AT:$AT,"Active")</f>
        <v>0</v>
      </c>
      <c r="M7" s="22">
        <f>COUNTIFS(Summary!$C:$C,' Mgr''s'!M$4,Summary!$AT:$AT,"Active")</f>
        <v>0</v>
      </c>
      <c r="N7" s="22">
        <f>COUNTIFS(Summary!$C:$C,' Mgr''s'!N$4,Summary!$AT:$AT,"Active")</f>
        <v>0</v>
      </c>
      <c r="O7" s="22">
        <f>COUNTIFS(Summary!$C:$C,' Mgr''s'!O$4,Summary!$AT:$AT,"Active")</f>
        <v>0</v>
      </c>
      <c r="P7" s="22">
        <f>COUNTIFS(Summary!$C:$C,' Mgr''s'!P$4,Summary!$AT:$AT,"Active")</f>
        <v>0</v>
      </c>
      <c r="Q7">
        <v>1</v>
      </c>
    </row>
    <row r="8" spans="1:17" ht="15.75">
      <c r="A8" s="50" t="s">
        <v>36</v>
      </c>
      <c r="B8" s="21">
        <f>SUM(C8:P8)</f>
        <v>104.92</v>
      </c>
      <c r="C8" s="22">
        <f>SUMIF(Summary!$C:$C,' Mgr''s'!C4,Summary!$F:$F)/C5</f>
        <v>16.079999999999998</v>
      </c>
      <c r="D8" s="22">
        <f>SUMIF(Summary!$C:$C,' Mgr''s'!D4,Summary!$F:$F)/D5</f>
        <v>17.559999999999999</v>
      </c>
      <c r="E8" s="22">
        <f>SUMIF(Summary!$C:$C,' Mgr''s'!E4,Summary!$F:$F)/E5</f>
        <v>19.920000000000002</v>
      </c>
      <c r="F8" s="22">
        <f>SUMIF(Summary!$C:$C,' Mgr''s'!F4,Summary!$F:$F)/F5</f>
        <v>17.84</v>
      </c>
      <c r="G8" s="22">
        <f>SUMIF(Summary!$C:$C,' Mgr''s'!G4,Summary!$F:$F)/G5</f>
        <v>22.16</v>
      </c>
      <c r="H8" s="22">
        <f>SUMIF(Summary!$C:$C,' Mgr''s'!H4,Summary!$F:$F)/H5</f>
        <v>11.36</v>
      </c>
      <c r="I8" s="22">
        <f>SUMIF(Summary!$C:$C,' Mgr''s'!I4,Summary!$F:$F)/I5</f>
        <v>0</v>
      </c>
      <c r="J8" s="22">
        <f>SUMIF(Summary!$C:$C,' Mgr''s'!J4,Summary!$F:$F)/J5</f>
        <v>0</v>
      </c>
      <c r="K8" s="22">
        <f>SUMIF(Summary!$C:$C,' Mgr''s'!K4,Summary!$F:$F)/K5</f>
        <v>0</v>
      </c>
      <c r="L8" s="22">
        <f>SUMIF(Summary!$C:$C,' Mgr''s'!L4,Summary!$F:$F)/L5</f>
        <v>0</v>
      </c>
      <c r="M8" s="22">
        <f>SUMIF(Summary!$C:$C,' Mgr''s'!M4,Summary!$F:$F)/M5</f>
        <v>0</v>
      </c>
      <c r="N8" s="22">
        <f>SUMIF(Summary!$C:$C,' Mgr''s'!N4,Summary!$F:$F)/N5</f>
        <v>0</v>
      </c>
      <c r="O8" s="22">
        <f>SUMIF(Summary!$C:$C,' Mgr''s'!O4,Summary!$F:$F)/O5</f>
        <v>0</v>
      </c>
      <c r="P8" s="22">
        <f>SUMIF(Summary!$C:$C,' Mgr''s'!P4,Summary!$F:$F)/P5</f>
        <v>0</v>
      </c>
      <c r="Q8">
        <v>1</v>
      </c>
    </row>
    <row r="9" spans="1:17" ht="15.75">
      <c r="A9" s="50" t="s">
        <v>31</v>
      </c>
      <c r="B9" s="21">
        <f>SUM(C9:P9)</f>
        <v>92.84</v>
      </c>
      <c r="C9" s="22">
        <f>SUMIF(Summary!$C:$C,' Mgr''s'!C4,Summary!$AE:$AE)/C5</f>
        <v>13.56</v>
      </c>
      <c r="D9" s="22">
        <f>SUMIF(Summary!$C:$C,' Mgr''s'!D4,Summary!$AE:$AE)/D5</f>
        <v>15.88</v>
      </c>
      <c r="E9" s="22">
        <f>SUMIF(Summary!$C:$C,' Mgr''s'!E4,Summary!$AE:$AE)/E5</f>
        <v>16.920000000000002</v>
      </c>
      <c r="F9" s="22">
        <f>SUMIF(Summary!$C:$C,' Mgr''s'!F4,Summary!$AE:$AE)/F5</f>
        <v>16</v>
      </c>
      <c r="G9" s="22">
        <f>SUMIF(Summary!$C:$C,' Mgr''s'!G4,Summary!$AE:$AE)/G5</f>
        <v>20</v>
      </c>
      <c r="H9" s="22">
        <f>SUMIF(Summary!$C:$C,' Mgr''s'!H4,Summary!$AE:$AE)/H5</f>
        <v>10.48</v>
      </c>
      <c r="I9" s="22">
        <f>SUMIF(Summary!$C:$C,' Mgr''s'!I4,Summary!$AE:$AE)/I5</f>
        <v>0</v>
      </c>
      <c r="J9" s="22">
        <f>SUMIF(Summary!$C:$C,' Mgr''s'!J4,Summary!$AE:$AE)/J5</f>
        <v>0</v>
      </c>
      <c r="K9" s="22">
        <f>SUMIF(Summary!$C:$C,' Mgr''s'!K4,Summary!$AE:$AE)/K5</f>
        <v>0</v>
      </c>
      <c r="L9" s="22">
        <f>SUMIF(Summary!$C:$C,' Mgr''s'!L4,Summary!$AE:$AE)/L5</f>
        <v>0</v>
      </c>
      <c r="M9" s="22">
        <f>SUMIF(Summary!$C:$C,' Mgr''s'!M4,Summary!$AE:$AE)/M5</f>
        <v>0</v>
      </c>
      <c r="N9" s="22">
        <f>SUMIF(Summary!$C:$C,' Mgr''s'!N4,Summary!$AE:$AE)/N5</f>
        <v>0</v>
      </c>
      <c r="O9" s="22">
        <f>SUMIF(Summary!$C:$C,' Mgr''s'!O4,Summary!$AE:$AE)/O5</f>
        <v>0</v>
      </c>
      <c r="P9" s="22">
        <f>SUMIF(Summary!$C:$C,' Mgr''s'!P4,Summary!$AE:$AE)/P5</f>
        <v>0</v>
      </c>
      <c r="Q9">
        <v>1</v>
      </c>
    </row>
    <row r="10" spans="1:17" ht="15.75">
      <c r="A10" s="20" t="s">
        <v>32</v>
      </c>
      <c r="B10" s="77">
        <f>1-B9/B8</f>
        <v>0.11513534121235225</v>
      </c>
      <c r="C10" s="77">
        <f>1-C9/C8</f>
        <v>0.15671641791044766</v>
      </c>
      <c r="D10" s="77">
        <f t="shared" ref="D10:P10" si="1">1-D9/D8</f>
        <v>9.567198177676528E-2</v>
      </c>
      <c r="E10" s="77">
        <f t="shared" si="1"/>
        <v>0.1506024096385542</v>
      </c>
      <c r="F10" s="77">
        <f t="shared" si="1"/>
        <v>0.10313901345291476</v>
      </c>
      <c r="G10" s="77">
        <f t="shared" si="1"/>
        <v>9.7472924187725685E-2</v>
      </c>
      <c r="H10" s="77">
        <f t="shared" si="1"/>
        <v>7.7464788732394263E-2</v>
      </c>
      <c r="I10" s="77" t="e">
        <f t="shared" si="1"/>
        <v>#DIV/0!</v>
      </c>
      <c r="J10" s="77" t="e">
        <f t="shared" si="1"/>
        <v>#DIV/0!</v>
      </c>
      <c r="K10" s="77" t="e">
        <f t="shared" si="1"/>
        <v>#DIV/0!</v>
      </c>
      <c r="L10" s="77" t="e">
        <f t="shared" si="1"/>
        <v>#DIV/0!</v>
      </c>
      <c r="M10" s="77" t="e">
        <f t="shared" si="1"/>
        <v>#DIV/0!</v>
      </c>
      <c r="N10" s="77" t="e">
        <f t="shared" si="1"/>
        <v>#DIV/0!</v>
      </c>
      <c r="O10" s="77" t="e">
        <f t="shared" si="1"/>
        <v>#DIV/0!</v>
      </c>
      <c r="P10" s="77" t="e">
        <f t="shared" si="1"/>
        <v>#DIV/0!</v>
      </c>
      <c r="Q10">
        <v>1</v>
      </c>
    </row>
    <row r="11" spans="1:17" hidden="1">
      <c r="A11" s="61"/>
      <c r="C11" s="17"/>
      <c r="D11" s="17"/>
      <c r="E11" s="17"/>
      <c r="F11" s="17"/>
      <c r="G11" s="17"/>
      <c r="H11" s="17"/>
      <c r="I11" s="17"/>
      <c r="J11" s="17"/>
      <c r="K11" s="17"/>
      <c r="L11" s="17"/>
      <c r="M11" s="17"/>
      <c r="N11" s="17"/>
      <c r="O11" s="17"/>
      <c r="P11" s="17"/>
      <c r="Q11">
        <v>1</v>
      </c>
    </row>
    <row r="12" spans="1:17" hidden="1">
      <c r="A12" s="16"/>
      <c r="C12" s="17"/>
      <c r="D12" s="17"/>
      <c r="E12" s="17"/>
      <c r="F12" s="17"/>
      <c r="G12" s="17"/>
      <c r="H12" s="17"/>
      <c r="I12" s="17"/>
      <c r="J12" s="17"/>
      <c r="K12" s="17"/>
      <c r="L12" s="17"/>
      <c r="M12" s="17"/>
      <c r="N12" s="17"/>
      <c r="O12" s="17"/>
      <c r="P12" s="17"/>
    </row>
    <row r="13" spans="1:17" ht="15.75" hidden="1">
      <c r="A13" s="14"/>
      <c r="C13" s="18"/>
      <c r="D13" s="18"/>
      <c r="E13" s="18"/>
      <c r="F13" s="18"/>
      <c r="G13" s="18"/>
      <c r="H13" s="18"/>
      <c r="I13" s="18"/>
      <c r="J13" s="18"/>
      <c r="K13" s="18"/>
      <c r="L13" s="18"/>
      <c r="M13" s="18"/>
      <c r="N13" s="18"/>
      <c r="O13" s="18"/>
      <c r="P13" s="18"/>
    </row>
    <row r="14" spans="1:17">
      <c r="A14" s="41"/>
    </row>
    <row r="15" spans="1:17" ht="15.75">
      <c r="A15" s="62" t="s">
        <v>37</v>
      </c>
      <c r="B15" s="42">
        <f>SUM(C15:P15)</f>
        <v>9820</v>
      </c>
      <c r="C15" s="43">
        <f>SUMIF(Summary!$C:$C,' Mgr''s'!C4,Summary!$AI:$AI)</f>
        <v>1239</v>
      </c>
      <c r="D15" s="43">
        <f>SUMIF(Summary!$C:$C,' Mgr''s'!D4,Summary!$AI:$AI)</f>
        <v>1550</v>
      </c>
      <c r="E15" s="43">
        <f>SUMIF(Summary!$C:$C,' Mgr''s'!E4,Summary!$AI:$AI)</f>
        <v>2158</v>
      </c>
      <c r="F15" s="43">
        <f>SUMIF(Summary!$C:$C,' Mgr''s'!F4,Summary!$AI:$AI)</f>
        <v>1782</v>
      </c>
      <c r="G15" s="43">
        <f>SUMIF(Summary!$C:$C,' Mgr''s'!G4,Summary!$AI:$AI)</f>
        <v>1977</v>
      </c>
      <c r="H15" s="43">
        <f>SUMIF(Summary!$C:$C,' Mgr''s'!H4,Summary!$AI:$AI)</f>
        <v>1114</v>
      </c>
      <c r="I15" s="43">
        <f>SUMIF(Summary!$C:$C,' Mgr''s'!I4,Summary!$AI:$AI)</f>
        <v>0</v>
      </c>
      <c r="J15" s="43">
        <f>SUMIF(Summary!$C:$C,' Mgr''s'!J4,Summary!$AI:$AI)</f>
        <v>0</v>
      </c>
      <c r="K15" s="43">
        <f>SUMIF(Summary!$C:$C,' Mgr''s'!K4,Summary!$AI:$AI)</f>
        <v>0</v>
      </c>
      <c r="L15" s="43">
        <f>SUMIF(Summary!$C:$C,' Mgr''s'!L4,Summary!$AI:$AI)</f>
        <v>0</v>
      </c>
      <c r="M15" s="43">
        <f>SUMIF(Summary!$C:$C,' Mgr''s'!M4,Summary!$AI:$AI)</f>
        <v>0</v>
      </c>
      <c r="N15" s="43">
        <f>SUMIF(Summary!$C:$C,' Mgr''s'!N4,Summary!$AI:$AI)</f>
        <v>0</v>
      </c>
      <c r="O15" s="43">
        <f>SUMIF(Summary!$C:$C,' Mgr''s'!O4,Summary!$AI:$AI)</f>
        <v>0</v>
      </c>
      <c r="P15" s="43">
        <f>SUMIF(Summary!$C:$C,' Mgr''s'!P4,Summary!$AI:$AI)</f>
        <v>0</v>
      </c>
      <c r="Q15">
        <v>1</v>
      </c>
    </row>
    <row r="16" spans="1:17" ht="15.75">
      <c r="A16" s="62" t="s">
        <v>103</v>
      </c>
      <c r="B16" s="51">
        <f>SUM(C16:P16)</f>
        <v>392.79999999999995</v>
      </c>
      <c r="C16" s="44">
        <f>C15/C5</f>
        <v>49.56</v>
      </c>
      <c r="D16" s="44">
        <f t="shared" ref="D16:P16" si="2">D15/D5</f>
        <v>62</v>
      </c>
      <c r="E16" s="44">
        <f t="shared" si="2"/>
        <v>86.32</v>
      </c>
      <c r="F16" s="44">
        <f t="shared" si="2"/>
        <v>71.28</v>
      </c>
      <c r="G16" s="44">
        <f t="shared" si="2"/>
        <v>79.08</v>
      </c>
      <c r="H16" s="44">
        <f t="shared" si="2"/>
        <v>44.56</v>
      </c>
      <c r="I16" s="44">
        <f t="shared" si="2"/>
        <v>0</v>
      </c>
      <c r="J16" s="44">
        <f t="shared" si="2"/>
        <v>0</v>
      </c>
      <c r="K16" s="44">
        <f t="shared" si="2"/>
        <v>0</v>
      </c>
      <c r="L16" s="44">
        <f t="shared" si="2"/>
        <v>0</v>
      </c>
      <c r="M16" s="44">
        <f t="shared" si="2"/>
        <v>0</v>
      </c>
      <c r="N16" s="44">
        <f t="shared" si="2"/>
        <v>0</v>
      </c>
      <c r="O16" s="44">
        <f t="shared" si="2"/>
        <v>0</v>
      </c>
      <c r="P16" s="44">
        <f t="shared" si="2"/>
        <v>0</v>
      </c>
      <c r="Q16">
        <v>1</v>
      </c>
    </row>
    <row r="17" spans="1:17" ht="15.75">
      <c r="A17" s="62" t="s">
        <v>104</v>
      </c>
      <c r="B17" s="51">
        <f>B16/B9</f>
        <v>4.2309349418354154</v>
      </c>
      <c r="C17" s="51">
        <f>C16/C9</f>
        <v>3.6548672566371683</v>
      </c>
      <c r="D17" s="51">
        <f t="shared" ref="D17:P17" si="3">D16/D9</f>
        <v>3.9042821158690173</v>
      </c>
      <c r="E17" s="51">
        <f t="shared" si="3"/>
        <v>5.1016548463356965</v>
      </c>
      <c r="F17" s="51">
        <f t="shared" si="3"/>
        <v>4.4550000000000001</v>
      </c>
      <c r="G17" s="51">
        <f t="shared" si="3"/>
        <v>3.9539999999999997</v>
      </c>
      <c r="H17" s="51">
        <f t="shared" si="3"/>
        <v>4.2519083969465647</v>
      </c>
      <c r="I17" s="51" t="e">
        <f t="shared" si="3"/>
        <v>#DIV/0!</v>
      </c>
      <c r="J17" s="51" t="e">
        <f t="shared" si="3"/>
        <v>#DIV/0!</v>
      </c>
      <c r="K17" s="51" t="e">
        <f t="shared" si="3"/>
        <v>#DIV/0!</v>
      </c>
      <c r="L17" s="51" t="e">
        <f t="shared" si="3"/>
        <v>#DIV/0!</v>
      </c>
      <c r="M17" s="51" t="e">
        <f t="shared" si="3"/>
        <v>#DIV/0!</v>
      </c>
      <c r="N17" s="51" t="e">
        <f t="shared" si="3"/>
        <v>#DIV/0!</v>
      </c>
      <c r="O17" s="51" t="e">
        <f t="shared" si="3"/>
        <v>#DIV/0!</v>
      </c>
      <c r="P17" s="51" t="e">
        <f t="shared" si="3"/>
        <v>#DIV/0!</v>
      </c>
      <c r="Q17">
        <v>1</v>
      </c>
    </row>
    <row r="18" spans="1:17" ht="15.75">
      <c r="A18" s="62" t="s">
        <v>105</v>
      </c>
      <c r="B18" s="52">
        <f>B29/B17</f>
        <v>4.7505091649694506E-2</v>
      </c>
      <c r="C18" s="52">
        <f>C29/C17</f>
        <v>6.8200161420500394E-2</v>
      </c>
      <c r="D18" s="52">
        <f t="shared" ref="D18:P18" si="4">D29/D17</f>
        <v>6.9354838709677416E-2</v>
      </c>
      <c r="E18" s="52">
        <f t="shared" si="4"/>
        <v>5.3290083410565334E-2</v>
      </c>
      <c r="F18" s="52">
        <f t="shared" si="4"/>
        <v>3.787878787878788E-2</v>
      </c>
      <c r="G18" s="52">
        <f t="shared" si="4"/>
        <v>3.4395548811330307E-2</v>
      </c>
      <c r="H18" s="52">
        <f t="shared" si="4"/>
        <v>2.1543985637342906E-2</v>
      </c>
      <c r="I18" s="52" t="e">
        <f t="shared" si="4"/>
        <v>#DIV/0!</v>
      </c>
      <c r="J18" s="52" t="e">
        <f t="shared" si="4"/>
        <v>#DIV/0!</v>
      </c>
      <c r="K18" s="52" t="e">
        <f t="shared" si="4"/>
        <v>#DIV/0!</v>
      </c>
      <c r="L18" s="52" t="e">
        <f t="shared" si="4"/>
        <v>#DIV/0!</v>
      </c>
      <c r="M18" s="52" t="e">
        <f t="shared" si="4"/>
        <v>#DIV/0!</v>
      </c>
      <c r="N18" s="52" t="e">
        <f t="shared" si="4"/>
        <v>#DIV/0!</v>
      </c>
      <c r="O18" s="52" t="e">
        <f t="shared" si="4"/>
        <v>#DIV/0!</v>
      </c>
      <c r="P18" s="52" t="e">
        <f t="shared" si="4"/>
        <v>#DIV/0!</v>
      </c>
      <c r="Q18">
        <v>1</v>
      </c>
    </row>
    <row r="19" spans="1:17" hidden="1">
      <c r="A19" s="25"/>
      <c r="Q19">
        <v>1</v>
      </c>
    </row>
    <row r="20" spans="1:17" ht="15.75">
      <c r="A20" s="63"/>
    </row>
    <row r="21" spans="1:17">
      <c r="A21" s="26" t="s">
        <v>38</v>
      </c>
      <c r="B21" s="28">
        <f>SUM(C21:P21)</f>
        <v>626616.74239999999</v>
      </c>
      <c r="C21" s="29">
        <f>SUMIF(Summary!$C:$C,' Mgr''s'!C4,Summary!$J:$J)/C5</f>
        <v>121534.3276</v>
      </c>
      <c r="D21" s="29">
        <f>SUMIF(Summary!$C:$C,' Mgr''s'!D4,Summary!$J:$J)/D5</f>
        <v>161238.67879999999</v>
      </c>
      <c r="E21" s="29">
        <f>SUMIF(Summary!$C:$C,' Mgr''s'!E4,Summary!$J:$J)/E5</f>
        <v>140851.44199999998</v>
      </c>
      <c r="F21" s="29">
        <f>SUMIF(Summary!$C:$C,' Mgr''s'!F4,Summary!$J:$J)/F5</f>
        <v>104246.62199999999</v>
      </c>
      <c r="G21" s="29">
        <f>SUMIF(Summary!$C:$C,' Mgr''s'!G4,Summary!$J:$J)/G5</f>
        <v>71820.031999999992</v>
      </c>
      <c r="H21" s="29">
        <f>SUMIF(Summary!$C:$C,' Mgr''s'!H4,Summary!$J:$J)/H5</f>
        <v>26925.64</v>
      </c>
      <c r="I21" s="29">
        <f>SUMIF(Summary!$C:$C,' Mgr''s'!I4,Summary!$J:$J)/I5</f>
        <v>0</v>
      </c>
      <c r="J21" s="29">
        <f>SUMIF(Summary!$C:$C,' Mgr''s'!J4,Summary!$J:$J)/J5</f>
        <v>0</v>
      </c>
      <c r="K21" s="29">
        <f>SUMIF(Summary!$C:$C,' Mgr''s'!K4,Summary!$J:$J)/K5</f>
        <v>0</v>
      </c>
      <c r="L21" s="29">
        <f>SUMIF(Summary!$C:$C,' Mgr''s'!L4,Summary!$J:$J)/L5</f>
        <v>0</v>
      </c>
      <c r="M21" s="29">
        <f>SUMIF(Summary!$C:$C,' Mgr''s'!M4,Summary!$J:$J)/M5</f>
        <v>0</v>
      </c>
      <c r="N21" s="29">
        <f>SUMIF(Summary!$C:$C,' Mgr''s'!N4,Summary!$J:$J)/N5</f>
        <v>0</v>
      </c>
      <c r="O21" s="29">
        <f>SUMIF(Summary!$C:$C,' Mgr''s'!O4,Summary!$J:$J)/O5</f>
        <v>0</v>
      </c>
      <c r="P21" s="29">
        <f>SUMIF(Summary!$C:$C,' Mgr''s'!P4,Summary!$J:$J)/P5</f>
        <v>0</v>
      </c>
      <c r="Q21">
        <v>1</v>
      </c>
    </row>
    <row r="22" spans="1:17">
      <c r="A22" s="26" t="s">
        <v>39</v>
      </c>
      <c r="B22" s="28">
        <f>SUM(C22:P22)</f>
        <v>267252.71999999997</v>
      </c>
      <c r="C22" s="29">
        <f>SUMIF(Summary!$C:$C,' Mgr''s'!C4,Summary!$I:$I)/C5</f>
        <v>61078.559999999998</v>
      </c>
      <c r="D22" s="29">
        <f>SUMIF(Summary!$C:$C,' Mgr''s'!D4,Summary!$I:$I)/D5</f>
        <v>86570.240000000005</v>
      </c>
      <c r="E22" s="29">
        <f>SUMIF(Summary!$C:$C,' Mgr''s'!E4,Summary!$I:$I)/E5</f>
        <v>56122.92</v>
      </c>
      <c r="F22" s="29">
        <f>SUMIF(Summary!$C:$C,' Mgr''s'!F4,Summary!$I:$I)/F5</f>
        <v>41279.040000000001</v>
      </c>
      <c r="G22" s="29">
        <f>SUMIF(Summary!$C:$C,' Mgr''s'!G4,Summary!$I:$I)/G5</f>
        <v>16191.24</v>
      </c>
      <c r="H22" s="29">
        <f>SUMIF(Summary!$C:$C,' Mgr''s'!H4,Summary!$I:$I)/H5</f>
        <v>6010.72</v>
      </c>
      <c r="I22" s="29">
        <f>SUMIF(Summary!$C:$C,' Mgr''s'!I4,Summary!$I:$I)/I5</f>
        <v>0</v>
      </c>
      <c r="J22" s="29">
        <f>SUMIF(Summary!$C:$C,' Mgr''s'!J4,Summary!$I:$I)/J5</f>
        <v>0</v>
      </c>
      <c r="K22" s="29">
        <f>SUMIF(Summary!$C:$C,' Mgr''s'!K4,Summary!$I:$I)/K5</f>
        <v>0</v>
      </c>
      <c r="L22" s="29">
        <f>SUMIF(Summary!$C:$C,' Mgr''s'!L4,Summary!$I:$I)/L5</f>
        <v>0</v>
      </c>
      <c r="M22" s="29">
        <f>SUMIF(Summary!$C:$C,' Mgr''s'!M4,Summary!$I:$I)/M5</f>
        <v>0</v>
      </c>
      <c r="N22" s="29">
        <f>SUMIF(Summary!$C:$C,' Mgr''s'!N4,Summary!$I:$I)/N5</f>
        <v>0</v>
      </c>
      <c r="O22" s="29">
        <f>SUMIF(Summary!$C:$C,' Mgr''s'!O4,Summary!$I:$I)/O5</f>
        <v>0</v>
      </c>
      <c r="P22" s="29">
        <f>SUMIF(Summary!$C:$C,' Mgr''s'!P4,Summary!$I:$I)/P5</f>
        <v>0</v>
      </c>
      <c r="Q22">
        <v>1</v>
      </c>
    </row>
    <row r="23" spans="1:17">
      <c r="A23" s="26" t="s">
        <v>40</v>
      </c>
      <c r="B23" s="28">
        <f>SUM(C23:P23)</f>
        <v>18.66</v>
      </c>
      <c r="C23" s="29">
        <f>SUMIF(Summary!$C:$C,' Mgr''s'!C4,Summary!$AF:$AF)/C5</f>
        <v>3.38</v>
      </c>
      <c r="D23" s="29">
        <f>SUMIF(Summary!$C:$C,' Mgr''s'!D4,Summary!$AF:$AF)/D5</f>
        <v>4.3</v>
      </c>
      <c r="E23" s="29">
        <f>SUMIF(Summary!$C:$C,' Mgr''s'!E4,Summary!$AF:$AF)/E5</f>
        <v>4.5999999999999996</v>
      </c>
      <c r="F23" s="29">
        <f>SUMIF(Summary!$C:$C,' Mgr''s'!F4,Summary!$AF:$AF)/F5</f>
        <v>2.7</v>
      </c>
      <c r="G23" s="29">
        <f>SUMIF(Summary!$C:$C,' Mgr''s'!G4,Summary!$AF:$AF)/G5</f>
        <v>2.72</v>
      </c>
      <c r="H23" s="29">
        <f>SUMIF(Summary!$C:$C,' Mgr''s'!H4,Summary!$AF:$AF)/H5</f>
        <v>0.96</v>
      </c>
      <c r="I23" s="29">
        <f>SUMIF(Summary!$C:$C,' Mgr''s'!I4,Summary!$AF:$AF)/I5</f>
        <v>0</v>
      </c>
      <c r="J23" s="29">
        <f>SUMIF(Summary!$C:$C,' Mgr''s'!J4,Summary!$AF:$AF)/J5</f>
        <v>0</v>
      </c>
      <c r="K23" s="29">
        <f>SUMIF(Summary!$C:$C,' Mgr''s'!K4,Summary!$AF:$AF)/K5</f>
        <v>0</v>
      </c>
      <c r="L23" s="29">
        <f>SUMIF(Summary!$C:$C,' Mgr''s'!L4,Summary!$AF:$AF)/L5</f>
        <v>0</v>
      </c>
      <c r="M23" s="29">
        <f>SUMIF(Summary!$C:$C,' Mgr''s'!M4,Summary!$AF:$AF)/M5</f>
        <v>0</v>
      </c>
      <c r="N23" s="29">
        <f>SUMIF(Summary!$C:$C,' Mgr''s'!N4,Summary!$AF:$AF)/N5</f>
        <v>0</v>
      </c>
      <c r="O23" s="29">
        <f>SUMIF(Summary!$C:$C,' Mgr''s'!O4,Summary!$AF:$AF)/O5</f>
        <v>0</v>
      </c>
      <c r="P23" s="29">
        <f>SUMIF(Summary!$C:$C,' Mgr''s'!P4,Summary!$AF:$AF)/P5</f>
        <v>0</v>
      </c>
      <c r="Q23">
        <v>1</v>
      </c>
    </row>
    <row r="24" spans="1:17" ht="15.75">
      <c r="A24" s="27" t="s">
        <v>64</v>
      </c>
      <c r="B24" s="30">
        <f>B58/B8</f>
        <v>4.4462447579107893</v>
      </c>
      <c r="C24" s="30">
        <f>C58/C8</f>
        <v>5.2549751243781104</v>
      </c>
      <c r="D24" s="30">
        <f t="shared" ref="D24:P24" si="5">D58/D8</f>
        <v>6.1218678815489751</v>
      </c>
      <c r="E24" s="30">
        <f t="shared" si="5"/>
        <v>5.7730923694779115</v>
      </c>
      <c r="F24" s="30">
        <f t="shared" si="5"/>
        <v>3.7836322869955157</v>
      </c>
      <c r="G24" s="30">
        <f t="shared" si="5"/>
        <v>3.0685920577617329</v>
      </c>
      <c r="H24" s="30">
        <f t="shared" si="5"/>
        <v>2.1126760563380285</v>
      </c>
      <c r="I24" s="30" t="e">
        <f t="shared" si="5"/>
        <v>#DIV/0!</v>
      </c>
      <c r="J24" s="30" t="e">
        <f t="shared" si="5"/>
        <v>#DIV/0!</v>
      </c>
      <c r="K24" s="30" t="e">
        <f t="shared" si="5"/>
        <v>#DIV/0!</v>
      </c>
      <c r="L24" s="30" t="e">
        <f t="shared" si="5"/>
        <v>#DIV/0!</v>
      </c>
      <c r="M24" s="30" t="e">
        <f t="shared" si="5"/>
        <v>#DIV/0!</v>
      </c>
      <c r="N24" s="30" t="e">
        <f t="shared" si="5"/>
        <v>#DIV/0!</v>
      </c>
      <c r="O24" s="30" t="e">
        <f t="shared" si="5"/>
        <v>#DIV/0!</v>
      </c>
      <c r="P24" s="30" t="e">
        <f t="shared" si="5"/>
        <v>#DIV/0!</v>
      </c>
      <c r="Q24">
        <v>1</v>
      </c>
    </row>
    <row r="25" spans="1:17" hidden="1">
      <c r="A25" s="25"/>
      <c r="Q25">
        <v>1</v>
      </c>
    </row>
    <row r="26" spans="1:17" ht="15.75">
      <c r="A26" s="63"/>
    </row>
    <row r="27" spans="1:17">
      <c r="A27" s="31" t="s">
        <v>65</v>
      </c>
      <c r="B27" s="32">
        <f>B21/B9</f>
        <v>6749.4263507108999</v>
      </c>
      <c r="C27" s="32">
        <f>C21/C9</f>
        <v>8962.7085250737455</v>
      </c>
      <c r="D27" s="32">
        <f t="shared" ref="D27:P27" si="6">D21/D9</f>
        <v>10153.56919395466</v>
      </c>
      <c r="E27" s="32">
        <f t="shared" si="6"/>
        <v>8324.5533096926702</v>
      </c>
      <c r="F27" s="32">
        <f t="shared" si="6"/>
        <v>6515.4138749999993</v>
      </c>
      <c r="G27" s="32">
        <f t="shared" si="6"/>
        <v>3591.0015999999996</v>
      </c>
      <c r="H27" s="32">
        <f t="shared" si="6"/>
        <v>2569.240458015267</v>
      </c>
      <c r="I27" s="32" t="e">
        <f t="shared" si="6"/>
        <v>#DIV/0!</v>
      </c>
      <c r="J27" s="32" t="e">
        <f t="shared" si="6"/>
        <v>#DIV/0!</v>
      </c>
      <c r="K27" s="32" t="e">
        <f t="shared" si="6"/>
        <v>#DIV/0!</v>
      </c>
      <c r="L27" s="32" t="e">
        <f t="shared" si="6"/>
        <v>#DIV/0!</v>
      </c>
      <c r="M27" s="32" t="e">
        <f t="shared" si="6"/>
        <v>#DIV/0!</v>
      </c>
      <c r="N27" s="32" t="e">
        <f t="shared" si="6"/>
        <v>#DIV/0!</v>
      </c>
      <c r="O27" s="32" t="e">
        <f t="shared" si="6"/>
        <v>#DIV/0!</v>
      </c>
      <c r="P27" s="32" t="e">
        <f t="shared" si="6"/>
        <v>#DIV/0!</v>
      </c>
      <c r="Q27">
        <v>1</v>
      </c>
    </row>
    <row r="28" spans="1:17">
      <c r="A28" s="31" t="s">
        <v>41</v>
      </c>
      <c r="B28" s="32">
        <f>B22/B9</f>
        <v>2878.6376561826796</v>
      </c>
      <c r="C28" s="32">
        <f>C22/C9</f>
        <v>4504.3185840707965</v>
      </c>
      <c r="D28" s="32">
        <f t="shared" ref="D28:P28" si="7">D22/D9</f>
        <v>5451.5264483627207</v>
      </c>
      <c r="E28" s="32">
        <f t="shared" si="7"/>
        <v>3316.9574468085102</v>
      </c>
      <c r="F28" s="32">
        <f t="shared" si="7"/>
        <v>2579.94</v>
      </c>
      <c r="G28" s="32">
        <f t="shared" si="7"/>
        <v>809.56200000000001</v>
      </c>
      <c r="H28" s="32">
        <f t="shared" si="7"/>
        <v>573.5419847328244</v>
      </c>
      <c r="I28" s="32" t="e">
        <f t="shared" si="7"/>
        <v>#DIV/0!</v>
      </c>
      <c r="J28" s="32" t="e">
        <f t="shared" si="7"/>
        <v>#DIV/0!</v>
      </c>
      <c r="K28" s="32" t="e">
        <f t="shared" si="7"/>
        <v>#DIV/0!</v>
      </c>
      <c r="L28" s="32" t="e">
        <f t="shared" si="7"/>
        <v>#DIV/0!</v>
      </c>
      <c r="M28" s="32" t="e">
        <f t="shared" si="7"/>
        <v>#DIV/0!</v>
      </c>
      <c r="N28" s="32" t="e">
        <f t="shared" si="7"/>
        <v>#DIV/0!</v>
      </c>
      <c r="O28" s="32" t="e">
        <f t="shared" si="7"/>
        <v>#DIV/0!</v>
      </c>
      <c r="P28" s="32" t="e">
        <f t="shared" si="7"/>
        <v>#DIV/0!</v>
      </c>
      <c r="Q28">
        <v>1</v>
      </c>
    </row>
    <row r="29" spans="1:17">
      <c r="A29" s="93" t="s">
        <v>89</v>
      </c>
      <c r="B29" s="53">
        <f>B23/B9</f>
        <v>0.2009909521757863</v>
      </c>
      <c r="C29" s="53">
        <f>C23/C9</f>
        <v>0.24926253687315633</v>
      </c>
      <c r="D29" s="53">
        <f t="shared" ref="D29:P29" si="8">D23/D9</f>
        <v>0.27078085642317379</v>
      </c>
      <c r="E29" s="53">
        <f t="shared" si="8"/>
        <v>0.27186761229314416</v>
      </c>
      <c r="F29" s="53">
        <f t="shared" si="8"/>
        <v>0.16875000000000001</v>
      </c>
      <c r="G29" s="53">
        <f t="shared" si="8"/>
        <v>0.13600000000000001</v>
      </c>
      <c r="H29" s="53">
        <f t="shared" si="8"/>
        <v>9.160305343511449E-2</v>
      </c>
      <c r="I29" s="53" t="e">
        <f t="shared" si="8"/>
        <v>#DIV/0!</v>
      </c>
      <c r="J29" s="53" t="e">
        <f t="shared" si="8"/>
        <v>#DIV/0!</v>
      </c>
      <c r="K29" s="53" t="e">
        <f t="shared" si="8"/>
        <v>#DIV/0!</v>
      </c>
      <c r="L29" s="53" t="e">
        <f t="shared" si="8"/>
        <v>#DIV/0!</v>
      </c>
      <c r="M29" s="53" t="e">
        <f t="shared" si="8"/>
        <v>#DIV/0!</v>
      </c>
      <c r="N29" s="53" t="e">
        <f t="shared" si="8"/>
        <v>#DIV/0!</v>
      </c>
      <c r="O29" s="53" t="e">
        <f t="shared" si="8"/>
        <v>#DIV/0!</v>
      </c>
      <c r="P29" s="53" t="e">
        <f t="shared" si="8"/>
        <v>#DIV/0!</v>
      </c>
      <c r="Q29">
        <v>1</v>
      </c>
    </row>
    <row r="30" spans="1:17" ht="15.75">
      <c r="A30" s="39" t="s">
        <v>42</v>
      </c>
      <c r="B30" s="53">
        <f>B23/B8</f>
        <v>0.17784979031643156</v>
      </c>
      <c r="C30" s="53">
        <f>C23/C8</f>
        <v>0.21019900497512439</v>
      </c>
      <c r="D30" s="53">
        <f t="shared" ref="D30:P30" si="9">D23/D8</f>
        <v>0.244874715261959</v>
      </c>
      <c r="E30" s="53">
        <f t="shared" si="9"/>
        <v>0.23092369477911642</v>
      </c>
      <c r="F30" s="53">
        <f t="shared" si="9"/>
        <v>0.15134529147982065</v>
      </c>
      <c r="G30" s="53">
        <f t="shared" si="9"/>
        <v>0.12274368231046932</v>
      </c>
      <c r="H30" s="53">
        <f t="shared" si="9"/>
        <v>8.4507042253521125E-2</v>
      </c>
      <c r="I30" s="53" t="e">
        <f t="shared" si="9"/>
        <v>#DIV/0!</v>
      </c>
      <c r="J30" s="53" t="e">
        <f t="shared" si="9"/>
        <v>#DIV/0!</v>
      </c>
      <c r="K30" s="53" t="e">
        <f t="shared" si="9"/>
        <v>#DIV/0!</v>
      </c>
      <c r="L30" s="53" t="e">
        <f t="shared" si="9"/>
        <v>#DIV/0!</v>
      </c>
      <c r="M30" s="53" t="e">
        <f t="shared" si="9"/>
        <v>#DIV/0!</v>
      </c>
      <c r="N30" s="53" t="e">
        <f t="shared" si="9"/>
        <v>#DIV/0!</v>
      </c>
      <c r="O30" s="53" t="e">
        <f t="shared" si="9"/>
        <v>#DIV/0!</v>
      </c>
      <c r="P30" s="53" t="e">
        <f t="shared" si="9"/>
        <v>#DIV/0!</v>
      </c>
      <c r="Q30">
        <v>1</v>
      </c>
    </row>
    <row r="31" spans="1:17">
      <c r="A31" s="54"/>
      <c r="Q31">
        <v>1</v>
      </c>
    </row>
    <row r="32" spans="1:17" ht="15.75">
      <c r="A32" s="62" t="s">
        <v>43</v>
      </c>
      <c r="B32" s="42">
        <f>SUM(C32:P32)</f>
        <v>15665418.560000002</v>
      </c>
      <c r="C32" s="42">
        <f>C33+C35+C37+C41+C39</f>
        <v>3038358.19</v>
      </c>
      <c r="D32" s="42">
        <f t="shared" ref="D32:P32" si="10">D33+D35+D37+D41+D39</f>
        <v>4030966.97</v>
      </c>
      <c r="E32" s="42">
        <f t="shared" si="10"/>
        <v>3521286.05</v>
      </c>
      <c r="F32" s="42">
        <f t="shared" si="10"/>
        <v>2606165.5499999998</v>
      </c>
      <c r="G32" s="42">
        <f t="shared" si="10"/>
        <v>1795500.7999999998</v>
      </c>
      <c r="H32" s="42">
        <f t="shared" si="10"/>
        <v>673141</v>
      </c>
      <c r="I32" s="42">
        <f t="shared" si="10"/>
        <v>0</v>
      </c>
      <c r="J32" s="42">
        <f t="shared" si="10"/>
        <v>0</v>
      </c>
      <c r="K32" s="42">
        <f t="shared" si="10"/>
        <v>0</v>
      </c>
      <c r="L32" s="42">
        <f t="shared" si="10"/>
        <v>0</v>
      </c>
      <c r="M32" s="42">
        <f t="shared" si="10"/>
        <v>0</v>
      </c>
      <c r="N32" s="42">
        <f t="shared" si="10"/>
        <v>0</v>
      </c>
      <c r="O32" s="42">
        <f t="shared" si="10"/>
        <v>0</v>
      </c>
      <c r="P32" s="42">
        <f t="shared" si="10"/>
        <v>0</v>
      </c>
      <c r="Q32">
        <v>1</v>
      </c>
    </row>
    <row r="33" spans="1:17" hidden="1">
      <c r="A33" s="33" t="s">
        <v>44</v>
      </c>
      <c r="B33" s="35">
        <f>SUM(C33:P33)</f>
        <v>0</v>
      </c>
      <c r="C33" s="36">
        <f>SUMIF(Summary!$C:$C,' Mgr''s'!C4,Summary!$L:$L)</f>
        <v>0</v>
      </c>
      <c r="D33" s="36">
        <f>SUMIF(Summary!$C:$C,' Mgr''s'!D4,Summary!$L:$L)</f>
        <v>0</v>
      </c>
      <c r="E33" s="36">
        <f>SUMIF(Summary!$C:$C,' Mgr''s'!E4,Summary!$L:$L)</f>
        <v>0</v>
      </c>
      <c r="F33" s="36">
        <f>SUMIF(Summary!$C:$C,' Mgr''s'!F4,Summary!$L:$L)</f>
        <v>0</v>
      </c>
      <c r="G33" s="36">
        <f>SUMIF(Summary!$C:$C,' Mgr''s'!G4,Summary!$L:$L)</f>
        <v>0</v>
      </c>
      <c r="H33" s="36">
        <f>SUMIF(Summary!$C:$C,' Mgr''s'!H4,Summary!$L:$L)</f>
        <v>0</v>
      </c>
      <c r="I33" s="36">
        <f>SUMIF(Summary!$C:$C,' Mgr''s'!I4,Summary!$L:$L)</f>
        <v>0</v>
      </c>
      <c r="J33" s="36">
        <f>SUMIF(Summary!$C:$C,' Mgr''s'!J4,Summary!$L:$L)</f>
        <v>0</v>
      </c>
      <c r="K33" s="36">
        <f>SUMIF(Summary!$C:$C,' Mgr''s'!K4,Summary!$L:$L)</f>
        <v>0</v>
      </c>
      <c r="L33" s="36">
        <f>SUMIF(Summary!$C:$C,' Mgr''s'!L4,Summary!$L:$L)</f>
        <v>0</v>
      </c>
      <c r="M33" s="36">
        <f>SUMIF(Summary!$C:$C,' Mgr''s'!M4,Summary!$L:$L)</f>
        <v>0</v>
      </c>
      <c r="N33" s="36">
        <f>SUMIF(Summary!$C:$C,' Mgr''s'!N4,Summary!$L:$L)</f>
        <v>0</v>
      </c>
      <c r="O33" s="36">
        <f>SUMIF(Summary!$C:$C,' Mgr''s'!O4,Summary!$L:$L)</f>
        <v>0</v>
      </c>
      <c r="P33" s="36">
        <f>SUMIF(Summary!$C:$C,' Mgr''s'!P4,Summary!$L:$L)</f>
        <v>0</v>
      </c>
      <c r="Q33">
        <v>1</v>
      </c>
    </row>
    <row r="34" spans="1:17" ht="15.75" hidden="1">
      <c r="A34" s="34" t="s">
        <v>33</v>
      </c>
      <c r="B34" s="37">
        <f>B33/B$32</f>
        <v>0</v>
      </c>
      <c r="C34" s="37">
        <f>C33/C$32</f>
        <v>0</v>
      </c>
      <c r="D34" s="37">
        <f t="shared" ref="D34:P34" si="11">D33/D$32</f>
        <v>0</v>
      </c>
      <c r="E34" s="37">
        <f t="shared" si="11"/>
        <v>0</v>
      </c>
      <c r="F34" s="37">
        <f t="shared" si="11"/>
        <v>0</v>
      </c>
      <c r="G34" s="37">
        <f t="shared" si="11"/>
        <v>0</v>
      </c>
      <c r="H34" s="37">
        <f t="shared" si="11"/>
        <v>0</v>
      </c>
      <c r="I34" s="37" t="e">
        <f t="shared" si="11"/>
        <v>#DIV/0!</v>
      </c>
      <c r="J34" s="37" t="e">
        <f t="shared" si="11"/>
        <v>#DIV/0!</v>
      </c>
      <c r="K34" s="37" t="e">
        <f t="shared" si="11"/>
        <v>#DIV/0!</v>
      </c>
      <c r="L34" s="37" t="e">
        <f t="shared" si="11"/>
        <v>#DIV/0!</v>
      </c>
      <c r="M34" s="37" t="e">
        <f t="shared" si="11"/>
        <v>#DIV/0!</v>
      </c>
      <c r="N34" s="37" t="e">
        <f t="shared" si="11"/>
        <v>#DIV/0!</v>
      </c>
      <c r="O34" s="37" t="e">
        <f t="shared" si="11"/>
        <v>#DIV/0!</v>
      </c>
      <c r="P34" s="37" t="e">
        <f t="shared" si="11"/>
        <v>#DIV/0!</v>
      </c>
      <c r="Q34">
        <v>1</v>
      </c>
    </row>
    <row r="35" spans="1:17">
      <c r="A35" s="33" t="s">
        <v>45</v>
      </c>
      <c r="B35" s="35">
        <f>SUM(C35:P35)</f>
        <v>4583771.0199999996</v>
      </c>
      <c r="C35" s="36">
        <f>SUMIF(Summary!$C:$C,' Mgr''s'!C4,Summary!$O:$O)</f>
        <v>799775.19</v>
      </c>
      <c r="D35" s="36">
        <f>SUMIF(Summary!$C:$C,' Mgr''s'!D4,Summary!$O:$O)</f>
        <v>1205885.57</v>
      </c>
      <c r="E35" s="36">
        <f>SUMIF(Summary!$C:$C,' Mgr''s'!E4,Summary!$O:$O)</f>
        <v>1406095.5899999999</v>
      </c>
      <c r="F35" s="36">
        <f>SUMIF(Summary!$C:$C,' Mgr''s'!F4,Summary!$O:$O)</f>
        <v>635759.43000000005</v>
      </c>
      <c r="G35" s="36">
        <f>SUMIF(Summary!$C:$C,' Mgr''s'!G4,Summary!$O:$O)</f>
        <v>476255.24</v>
      </c>
      <c r="H35" s="36">
        <f>SUMIF(Summary!$C:$C,' Mgr''s'!H4,Summary!$O:$O)</f>
        <v>60000</v>
      </c>
      <c r="I35" s="36">
        <f>SUMIF(Summary!$C:$C,' Mgr''s'!I4,Summary!$O:$O)</f>
        <v>0</v>
      </c>
      <c r="J35" s="36">
        <f>SUMIF(Summary!$C:$C,' Mgr''s'!J4,Summary!$O:$O)</f>
        <v>0</v>
      </c>
      <c r="K35" s="36">
        <f>SUMIF(Summary!$C:$C,' Mgr''s'!K4,Summary!$O:$O)</f>
        <v>0</v>
      </c>
      <c r="L35" s="36">
        <f>SUMIF(Summary!$C:$C,' Mgr''s'!L4,Summary!$O:$O)</f>
        <v>0</v>
      </c>
      <c r="M35" s="36">
        <f>SUMIF(Summary!$C:$C,' Mgr''s'!M4,Summary!$O:$O)</f>
        <v>0</v>
      </c>
      <c r="N35" s="36">
        <f>SUMIF(Summary!$C:$C,' Mgr''s'!N4,Summary!$O:$O)</f>
        <v>0</v>
      </c>
      <c r="O35" s="36">
        <f>SUMIF(Summary!$C:$C,' Mgr''s'!O4,Summary!$O:$O)</f>
        <v>0</v>
      </c>
      <c r="P35" s="36">
        <f>SUMIF(Summary!$C:$C,' Mgr''s'!P4,Summary!$O:$O)</f>
        <v>0</v>
      </c>
      <c r="Q35">
        <v>1</v>
      </c>
    </row>
    <row r="36" spans="1:17" ht="15.75">
      <c r="A36" s="34" t="s">
        <v>33</v>
      </c>
      <c r="B36" s="37">
        <f>B35/B$32</f>
        <v>0.29260443967352245</v>
      </c>
      <c r="C36" s="37">
        <f>C35/C$32</f>
        <v>0.26322610435868327</v>
      </c>
      <c r="D36" s="37">
        <f t="shared" ref="D36:P36" si="12">D35/D$32</f>
        <v>0.29915540836098692</v>
      </c>
      <c r="E36" s="37">
        <f t="shared" si="12"/>
        <v>0.39931308335487253</v>
      </c>
      <c r="F36" s="37">
        <f t="shared" si="12"/>
        <v>0.24394437644224101</v>
      </c>
      <c r="G36" s="37">
        <f t="shared" si="12"/>
        <v>0.26524924968008928</v>
      </c>
      <c r="H36" s="37">
        <f t="shared" si="12"/>
        <v>8.9134371550685515E-2</v>
      </c>
      <c r="I36" s="37" t="e">
        <f t="shared" si="12"/>
        <v>#DIV/0!</v>
      </c>
      <c r="J36" s="37" t="e">
        <f t="shared" si="12"/>
        <v>#DIV/0!</v>
      </c>
      <c r="K36" s="37" t="e">
        <f t="shared" si="12"/>
        <v>#DIV/0!</v>
      </c>
      <c r="L36" s="37" t="e">
        <f t="shared" si="12"/>
        <v>#DIV/0!</v>
      </c>
      <c r="M36" s="37" t="e">
        <f t="shared" si="12"/>
        <v>#DIV/0!</v>
      </c>
      <c r="N36" s="37" t="e">
        <f t="shared" si="12"/>
        <v>#DIV/0!</v>
      </c>
      <c r="O36" s="37" t="e">
        <f t="shared" si="12"/>
        <v>#DIV/0!</v>
      </c>
      <c r="P36" s="37" t="e">
        <f t="shared" si="12"/>
        <v>#DIV/0!</v>
      </c>
      <c r="Q36">
        <v>1</v>
      </c>
    </row>
    <row r="37" spans="1:17">
      <c r="A37" s="33" t="s">
        <v>46</v>
      </c>
      <c r="B37" s="35">
        <f>SUM(C37:P37)</f>
        <v>4573070.04</v>
      </c>
      <c r="C37" s="36">
        <f>SUMIF(Summary!$C:$C,' Mgr''s'!C4,Summary!$R:$R)</f>
        <v>792259</v>
      </c>
      <c r="D37" s="36">
        <f>SUMIF(Summary!$C:$C,' Mgr''s'!D4,Summary!$R:$R)</f>
        <v>727287.9</v>
      </c>
      <c r="E37" s="36">
        <f>SUMIF(Summary!$C:$C,' Mgr''s'!E4,Summary!$R:$R)</f>
        <v>732279.46</v>
      </c>
      <c r="F37" s="36">
        <f>SUMIF(Summary!$C:$C,' Mgr''s'!F4,Summary!$R:$R)</f>
        <v>829775.12</v>
      </c>
      <c r="G37" s="36">
        <f>SUMIF(Summary!$C:$C,' Mgr''s'!G4,Summary!$R:$R)</f>
        <v>977994.55999999994</v>
      </c>
      <c r="H37" s="36">
        <f>SUMIF(Summary!$C:$C,' Mgr''s'!H4,Summary!$R:$R)</f>
        <v>513474</v>
      </c>
      <c r="I37" s="36">
        <f>SUMIF(Summary!$C:$C,' Mgr''s'!I4,Summary!$R:$R)</f>
        <v>0</v>
      </c>
      <c r="J37" s="36">
        <f>SUMIF(Summary!$C:$C,' Mgr''s'!J4,Summary!$R:$R)</f>
        <v>0</v>
      </c>
      <c r="K37" s="36">
        <f>SUMIF(Summary!$C:$C,' Mgr''s'!K4,Summary!$R:$R)</f>
        <v>0</v>
      </c>
      <c r="L37" s="36">
        <f>SUMIF(Summary!$C:$C,' Mgr''s'!L4,Summary!$R:$R)</f>
        <v>0</v>
      </c>
      <c r="M37" s="36">
        <f>SUMIF(Summary!$C:$C,' Mgr''s'!M4,Summary!$R:$R)</f>
        <v>0</v>
      </c>
      <c r="N37" s="36">
        <f>SUMIF(Summary!$C:$C,' Mgr''s'!N4,Summary!$R:$R)</f>
        <v>0</v>
      </c>
      <c r="O37" s="36">
        <f>SUMIF(Summary!$C:$C,' Mgr''s'!O4,Summary!$R:$R)</f>
        <v>0</v>
      </c>
      <c r="P37" s="36">
        <f>SUMIF(Summary!$C:$C,' Mgr''s'!P4,Summary!$R:$R)</f>
        <v>0</v>
      </c>
      <c r="Q37">
        <v>1</v>
      </c>
    </row>
    <row r="38" spans="1:17" ht="15.75">
      <c r="A38" s="34" t="s">
        <v>33</v>
      </c>
      <c r="B38" s="37">
        <f>B37/B$32</f>
        <v>0.29192134397716335</v>
      </c>
      <c r="C38" s="37">
        <f>C37/C$32</f>
        <v>0.26075233743260534</v>
      </c>
      <c r="D38" s="37">
        <f t="shared" ref="D38:P38" si="13">D37/D$32</f>
        <v>0.18042516979492887</v>
      </c>
      <c r="E38" s="37">
        <f t="shared" si="13"/>
        <v>0.20795795899625932</v>
      </c>
      <c r="F38" s="37">
        <f t="shared" si="13"/>
        <v>0.31838925965390036</v>
      </c>
      <c r="G38" s="37">
        <f t="shared" si="13"/>
        <v>0.54469179852217275</v>
      </c>
      <c r="H38" s="37">
        <f t="shared" si="13"/>
        <v>0.76280303829361162</v>
      </c>
      <c r="I38" s="37" t="e">
        <f t="shared" si="13"/>
        <v>#DIV/0!</v>
      </c>
      <c r="J38" s="37" t="e">
        <f t="shared" si="13"/>
        <v>#DIV/0!</v>
      </c>
      <c r="K38" s="37" t="e">
        <f t="shared" si="13"/>
        <v>#DIV/0!</v>
      </c>
      <c r="L38" s="37" t="e">
        <f t="shared" si="13"/>
        <v>#DIV/0!</v>
      </c>
      <c r="M38" s="37" t="e">
        <f t="shared" si="13"/>
        <v>#DIV/0!</v>
      </c>
      <c r="N38" s="37" t="e">
        <f t="shared" si="13"/>
        <v>#DIV/0!</v>
      </c>
      <c r="O38" s="37" t="e">
        <f t="shared" si="13"/>
        <v>#DIV/0!</v>
      </c>
      <c r="P38" s="37" t="e">
        <f t="shared" si="13"/>
        <v>#DIV/0!</v>
      </c>
      <c r="Q38">
        <v>1</v>
      </c>
    </row>
    <row r="39" spans="1:17">
      <c r="A39" s="33" t="s">
        <v>95</v>
      </c>
      <c r="B39" s="35">
        <f>SUM(C39:P39)</f>
        <v>1154976</v>
      </c>
      <c r="C39" s="36">
        <f>SUMIF(Summary!$C:$C,' Mgr''s'!C4,Summary!$U:$U)</f>
        <v>144000</v>
      </c>
      <c r="D39" s="36">
        <f>SUMIF(Summary!$C:$C,' Mgr''s'!D4,Summary!$U:$U)</f>
        <v>192000</v>
      </c>
      <c r="E39" s="36">
        <f>SUMIF(Summary!$C:$C,' Mgr''s'!E4,Summary!$U:$U)</f>
        <v>243000</v>
      </c>
      <c r="F39" s="36">
        <f>SUMIF(Summary!$C:$C,' Mgr''s'!F4,Summary!$U:$U)</f>
        <v>360000</v>
      </c>
      <c r="G39" s="36">
        <f>SUMIF(Summary!$C:$C,' Mgr''s'!G4,Summary!$U:$U)</f>
        <v>168000</v>
      </c>
      <c r="H39" s="36">
        <f>SUMIF(Summary!$C:$C,' Mgr''s'!H4,Summary!$U:$U)</f>
        <v>47976</v>
      </c>
      <c r="I39" s="36">
        <f>SUMIF(Summary!$C:$C,' Mgr''s'!I4,Summary!$U:$U)</f>
        <v>0</v>
      </c>
      <c r="J39" s="36">
        <f>SUMIF(Summary!$C:$C,' Mgr''s'!J4,Summary!$U:$U)</f>
        <v>0</v>
      </c>
      <c r="K39" s="36">
        <f>SUMIF(Summary!$C:$C,' Mgr''s'!K4,Summary!$U:$U)</f>
        <v>0</v>
      </c>
      <c r="L39" s="36">
        <f>SUMIF(Summary!$C:$C,' Mgr''s'!L4,Summary!$U:$U)</f>
        <v>0</v>
      </c>
      <c r="M39" s="36">
        <f>SUMIF(Summary!$C:$C,' Mgr''s'!M4,Summary!$U:$U)</f>
        <v>0</v>
      </c>
      <c r="N39" s="36">
        <f>SUMIF(Summary!$C:$C,' Mgr''s'!N4,Summary!$U:$U)</f>
        <v>0</v>
      </c>
      <c r="O39" s="36">
        <f>SUMIF(Summary!$C:$C,' Mgr''s'!O4,Summary!$U:$U)</f>
        <v>0</v>
      </c>
      <c r="P39" s="36">
        <f>SUMIF(Summary!$C:$C,' Mgr''s'!P4,Summary!$U:$U)</f>
        <v>0</v>
      </c>
      <c r="Q39">
        <v>1</v>
      </c>
    </row>
    <row r="40" spans="1:17" ht="15.75">
      <c r="A40" s="34" t="s">
        <v>33</v>
      </c>
      <c r="B40" s="37">
        <f>B39/B$32</f>
        <v>7.3727745963271585E-2</v>
      </c>
      <c r="C40" s="37">
        <f>C39/C$32</f>
        <v>4.7394017095792121E-2</v>
      </c>
      <c r="D40" s="37">
        <f t="shared" ref="D40:P40" si="14">D39/D$32</f>
        <v>4.7631251118884756E-2</v>
      </c>
      <c r="E40" s="37">
        <f t="shared" si="14"/>
        <v>6.9008878162567913E-2</v>
      </c>
      <c r="F40" s="37">
        <f t="shared" si="14"/>
        <v>0.1381339723410894</v>
      </c>
      <c r="G40" s="37">
        <f t="shared" si="14"/>
        <v>9.3567209772337623E-2</v>
      </c>
      <c r="H40" s="37">
        <f t="shared" si="14"/>
        <v>7.1271843491928139E-2</v>
      </c>
      <c r="I40" s="37" t="e">
        <f t="shared" si="14"/>
        <v>#DIV/0!</v>
      </c>
      <c r="J40" s="37" t="e">
        <f t="shared" si="14"/>
        <v>#DIV/0!</v>
      </c>
      <c r="K40" s="37" t="e">
        <f t="shared" si="14"/>
        <v>#DIV/0!</v>
      </c>
      <c r="L40" s="37" t="e">
        <f t="shared" si="14"/>
        <v>#DIV/0!</v>
      </c>
      <c r="M40" s="37" t="e">
        <f t="shared" si="14"/>
        <v>#DIV/0!</v>
      </c>
      <c r="N40" s="37" t="e">
        <f t="shared" si="14"/>
        <v>#DIV/0!</v>
      </c>
      <c r="O40" s="37" t="e">
        <f t="shared" si="14"/>
        <v>#DIV/0!</v>
      </c>
      <c r="P40" s="37" t="e">
        <f t="shared" si="14"/>
        <v>#DIV/0!</v>
      </c>
      <c r="Q40">
        <v>1</v>
      </c>
    </row>
    <row r="41" spans="1:17">
      <c r="A41" s="33" t="s">
        <v>47</v>
      </c>
      <c r="B41" s="35">
        <f>SUM(C41:P41)</f>
        <v>5353601.5</v>
      </c>
      <c r="C41" s="38">
        <f>SUMIF(Summary!$C:$C,' Mgr''s'!C4,Summary!$X:$X)</f>
        <v>1302324</v>
      </c>
      <c r="D41" s="38">
        <f>SUMIF(Summary!$C:$C,' Mgr''s'!D4,Summary!$X:$X)</f>
        <v>1905793.5</v>
      </c>
      <c r="E41" s="38">
        <f>SUMIF(Summary!$C:$C,' Mgr''s'!E4,Summary!$X:$X)</f>
        <v>1139911</v>
      </c>
      <c r="F41" s="38">
        <f>SUMIF(Summary!$C:$C,' Mgr''s'!F4,Summary!$X:$X)</f>
        <v>780631</v>
      </c>
      <c r="G41" s="38">
        <f>SUMIF(Summary!$C:$C,' Mgr''s'!G4,Summary!$X:$X)</f>
        <v>173251</v>
      </c>
      <c r="H41" s="38">
        <f>SUMIF(Summary!$C:$C,' Mgr''s'!H4,Summary!$X:$X)</f>
        <v>51691</v>
      </c>
      <c r="I41" s="38">
        <f>SUMIF(Summary!$C:$C,' Mgr''s'!I4,Summary!$X:$X)</f>
        <v>0</v>
      </c>
      <c r="J41" s="38">
        <f>SUMIF(Summary!$C:$C,' Mgr''s'!J4,Summary!$X:$X)</f>
        <v>0</v>
      </c>
      <c r="K41" s="38">
        <f>SUMIF(Summary!$C:$C,' Mgr''s'!K4,Summary!$X:$X)</f>
        <v>0</v>
      </c>
      <c r="L41" s="38">
        <f>SUMIF(Summary!$C:$C,' Mgr''s'!L4,Summary!$X:$X)</f>
        <v>0</v>
      </c>
      <c r="M41" s="38">
        <f>SUMIF(Summary!$C:$C,' Mgr''s'!M4,Summary!$X:$X)</f>
        <v>0</v>
      </c>
      <c r="N41" s="38">
        <f>SUMIF(Summary!$C:$C,' Mgr''s'!N4,Summary!$X:$X)</f>
        <v>0</v>
      </c>
      <c r="O41" s="38">
        <f>SUMIF(Summary!$C:$C,' Mgr''s'!O4,Summary!$X:$X)</f>
        <v>0</v>
      </c>
      <c r="P41" s="38">
        <f>SUMIF(Summary!$C:$C,' Mgr''s'!P4,Summary!$X:$X)</f>
        <v>0</v>
      </c>
      <c r="Q41">
        <v>1</v>
      </c>
    </row>
    <row r="42" spans="1:17" ht="15.75">
      <c r="A42" s="34" t="s">
        <v>33</v>
      </c>
      <c r="B42" s="37">
        <f>B41/B$32</f>
        <v>0.34174647038604239</v>
      </c>
      <c r="C42" s="37">
        <f>C41/C$32</f>
        <v>0.42862754111291929</v>
      </c>
      <c r="D42" s="37">
        <f t="shared" ref="D42:P42" si="15">D41/D$32</f>
        <v>0.47278817072519946</v>
      </c>
      <c r="E42" s="37">
        <f t="shared" si="15"/>
        <v>0.32372007948630022</v>
      </c>
      <c r="F42" s="37">
        <f t="shared" si="15"/>
        <v>0.29953239156276934</v>
      </c>
      <c r="G42" s="37">
        <f t="shared" si="15"/>
        <v>9.6491742025400395E-2</v>
      </c>
      <c r="H42" s="37">
        <f t="shared" si="15"/>
        <v>7.679074666377475E-2</v>
      </c>
      <c r="I42" s="37" t="e">
        <f t="shared" si="15"/>
        <v>#DIV/0!</v>
      </c>
      <c r="J42" s="37" t="e">
        <f t="shared" si="15"/>
        <v>#DIV/0!</v>
      </c>
      <c r="K42" s="37" t="e">
        <f t="shared" si="15"/>
        <v>#DIV/0!</v>
      </c>
      <c r="L42" s="37" t="e">
        <f t="shared" si="15"/>
        <v>#DIV/0!</v>
      </c>
      <c r="M42" s="37" t="e">
        <f t="shared" si="15"/>
        <v>#DIV/0!</v>
      </c>
      <c r="N42" s="37" t="e">
        <f t="shared" si="15"/>
        <v>#DIV/0!</v>
      </c>
      <c r="O42" s="37" t="e">
        <f t="shared" si="15"/>
        <v>#DIV/0!</v>
      </c>
      <c r="P42" s="37" t="e">
        <f t="shared" si="15"/>
        <v>#DIV/0!</v>
      </c>
      <c r="Q42">
        <v>1</v>
      </c>
    </row>
    <row r="43" spans="1:17" hidden="1">
      <c r="Q43">
        <v>1</v>
      </c>
    </row>
    <row r="44" spans="1:17" hidden="1">
      <c r="A44" s="15"/>
    </row>
    <row r="45" spans="1:17" ht="15.75">
      <c r="A45" s="65"/>
    </row>
    <row r="46" spans="1:17" ht="15.75">
      <c r="A46" s="62" t="s">
        <v>48</v>
      </c>
      <c r="B46" s="42">
        <f>SUM(C46:P46)</f>
        <v>6681318</v>
      </c>
      <c r="C46" s="42">
        <f>C47+C49+C51+C55+C53</f>
        <v>1526964</v>
      </c>
      <c r="D46" s="42">
        <f t="shared" ref="D46:P46" si="16">D47+D49+D51+D55+D53</f>
        <v>2164256</v>
      </c>
      <c r="E46" s="42">
        <f t="shared" si="16"/>
        <v>1403073</v>
      </c>
      <c r="F46" s="42">
        <f t="shared" si="16"/>
        <v>1031976</v>
      </c>
      <c r="G46" s="42">
        <f t="shared" si="16"/>
        <v>404781</v>
      </c>
      <c r="H46" s="42">
        <f t="shared" si="16"/>
        <v>150268</v>
      </c>
      <c r="I46" s="42">
        <f t="shared" si="16"/>
        <v>0</v>
      </c>
      <c r="J46" s="42">
        <f t="shared" si="16"/>
        <v>0</v>
      </c>
      <c r="K46" s="42">
        <f t="shared" si="16"/>
        <v>0</v>
      </c>
      <c r="L46" s="42">
        <f t="shared" si="16"/>
        <v>0</v>
      </c>
      <c r="M46" s="42">
        <f t="shared" si="16"/>
        <v>0</v>
      </c>
      <c r="N46" s="42">
        <f t="shared" si="16"/>
        <v>0</v>
      </c>
      <c r="O46" s="42">
        <f t="shared" si="16"/>
        <v>0</v>
      </c>
      <c r="P46" s="42">
        <f t="shared" si="16"/>
        <v>0</v>
      </c>
      <c r="Q46">
        <v>1</v>
      </c>
    </row>
    <row r="47" spans="1:17" hidden="1">
      <c r="A47" s="45" t="s">
        <v>49</v>
      </c>
      <c r="B47" s="46">
        <f>SUM(C47:P47)</f>
        <v>0</v>
      </c>
      <c r="C47" s="47">
        <v>0</v>
      </c>
      <c r="D47" s="47">
        <v>0</v>
      </c>
      <c r="E47" s="47">
        <v>0</v>
      </c>
      <c r="F47" s="47">
        <v>0</v>
      </c>
      <c r="G47" s="47">
        <v>0</v>
      </c>
      <c r="H47" s="47">
        <v>0</v>
      </c>
      <c r="I47" s="47">
        <v>0</v>
      </c>
      <c r="J47" s="47">
        <v>0</v>
      </c>
      <c r="K47" s="47">
        <v>0</v>
      </c>
      <c r="L47" s="47">
        <v>0</v>
      </c>
      <c r="M47" s="47">
        <v>0</v>
      </c>
      <c r="N47" s="47">
        <v>0</v>
      </c>
      <c r="O47" s="47">
        <v>0</v>
      </c>
      <c r="P47" s="47">
        <v>0</v>
      </c>
      <c r="Q47">
        <v>1</v>
      </c>
    </row>
    <row r="48" spans="1:17" ht="15.75" hidden="1">
      <c r="A48" s="50" t="s">
        <v>33</v>
      </c>
      <c r="B48" s="48">
        <f>B47/B$46</f>
        <v>0</v>
      </c>
      <c r="C48" s="48">
        <f>C47/C$46</f>
        <v>0</v>
      </c>
      <c r="D48" s="48">
        <f t="shared" ref="D48:P48" si="17">D47/D$46</f>
        <v>0</v>
      </c>
      <c r="E48" s="48">
        <f t="shared" si="17"/>
        <v>0</v>
      </c>
      <c r="F48" s="48">
        <f t="shared" si="17"/>
        <v>0</v>
      </c>
      <c r="G48" s="48">
        <f t="shared" si="17"/>
        <v>0</v>
      </c>
      <c r="H48" s="48">
        <f t="shared" si="17"/>
        <v>0</v>
      </c>
      <c r="I48" s="48" t="e">
        <f t="shared" si="17"/>
        <v>#DIV/0!</v>
      </c>
      <c r="J48" s="48" t="e">
        <f t="shared" si="17"/>
        <v>#DIV/0!</v>
      </c>
      <c r="K48" s="48" t="e">
        <f t="shared" si="17"/>
        <v>#DIV/0!</v>
      </c>
      <c r="L48" s="48" t="e">
        <f t="shared" si="17"/>
        <v>#DIV/0!</v>
      </c>
      <c r="M48" s="48" t="e">
        <f t="shared" si="17"/>
        <v>#DIV/0!</v>
      </c>
      <c r="N48" s="48" t="e">
        <f t="shared" si="17"/>
        <v>#DIV/0!</v>
      </c>
      <c r="O48" s="48" t="e">
        <f t="shared" si="17"/>
        <v>#DIV/0!</v>
      </c>
      <c r="P48" s="48" t="e">
        <f t="shared" si="17"/>
        <v>#DIV/0!</v>
      </c>
      <c r="Q48">
        <v>1</v>
      </c>
    </row>
    <row r="49" spans="1:17">
      <c r="A49" s="45" t="s">
        <v>50</v>
      </c>
      <c r="B49" s="46">
        <f>SUM(C49:P49)</f>
        <v>390565.5</v>
      </c>
      <c r="C49" s="47">
        <f>SUMIF(Summary!$C:$C,' Mgr''s'!C4,Summary!$P:$P)</f>
        <v>68640</v>
      </c>
      <c r="D49" s="47">
        <f>SUMIF(Summary!$C:$C,' Mgr''s'!D4,Summary!$P:$P)</f>
        <v>105242.5</v>
      </c>
      <c r="E49" s="47">
        <f>SUMIF(Summary!$C:$C,' Mgr''s'!E4,Summary!$P:$P)</f>
        <v>118109</v>
      </c>
      <c r="F49" s="47">
        <f>SUMIF(Summary!$C:$C,' Mgr''s'!F4,Summary!$P:$P)</f>
        <v>53046</v>
      </c>
      <c r="G49" s="47">
        <f>SUMIF(Summary!$C:$C,' Mgr''s'!G4,Summary!$P:$P)</f>
        <v>40528</v>
      </c>
      <c r="H49" s="47">
        <f>SUMIF(Summary!$C:$C,' Mgr''s'!H4,Summary!$P:$P)</f>
        <v>5000</v>
      </c>
      <c r="I49" s="47">
        <f>SUMIF(Summary!$C:$C,' Mgr''s'!I4,Summary!$P:$P)</f>
        <v>0</v>
      </c>
      <c r="J49" s="47">
        <f>SUMIF(Summary!$C:$C,' Mgr''s'!J4,Summary!$P:$P)</f>
        <v>0</v>
      </c>
      <c r="K49" s="47">
        <f>SUMIF(Summary!$C:$C,' Mgr''s'!K4,Summary!$P:$P)</f>
        <v>0</v>
      </c>
      <c r="L49" s="47">
        <f>SUMIF(Summary!$C:$C,' Mgr''s'!L4,Summary!$P:$P)</f>
        <v>0</v>
      </c>
      <c r="M49" s="47">
        <f>SUMIF(Summary!$C:$C,' Mgr''s'!M4,Summary!$P:$P)</f>
        <v>0</v>
      </c>
      <c r="N49" s="47">
        <f>SUMIF(Summary!$C:$C,' Mgr''s'!N4,Summary!$P:$P)</f>
        <v>0</v>
      </c>
      <c r="O49" s="47">
        <f>SUMIF(Summary!$C:$C,' Mgr''s'!O4,Summary!$P:$P)</f>
        <v>0</v>
      </c>
      <c r="P49" s="47">
        <f>SUMIF(Summary!$C:$C,' Mgr''s'!P4,Summary!$P:$P)</f>
        <v>0</v>
      </c>
      <c r="Q49">
        <v>1</v>
      </c>
    </row>
    <row r="50" spans="1:17" ht="15.75">
      <c r="A50" s="50" t="s">
        <v>33</v>
      </c>
      <c r="B50" s="48">
        <f>B49/B$46</f>
        <v>5.8456355467588879E-2</v>
      </c>
      <c r="C50" s="48">
        <f>C49/C$46</f>
        <v>4.4951943857222565E-2</v>
      </c>
      <c r="D50" s="48">
        <f t="shared" ref="D50:P50" si="18">D49/D$46</f>
        <v>4.8627565315748231E-2</v>
      </c>
      <c r="E50" s="48">
        <f t="shared" si="18"/>
        <v>8.4178798964843593E-2</v>
      </c>
      <c r="F50" s="48">
        <f t="shared" si="18"/>
        <v>5.1402358194376614E-2</v>
      </c>
      <c r="G50" s="48">
        <f t="shared" si="18"/>
        <v>0.10012327653718925</v>
      </c>
      <c r="H50" s="48">
        <f t="shared" si="18"/>
        <v>3.3273883993930845E-2</v>
      </c>
      <c r="I50" s="48" t="e">
        <f t="shared" si="18"/>
        <v>#DIV/0!</v>
      </c>
      <c r="J50" s="48" t="e">
        <f t="shared" si="18"/>
        <v>#DIV/0!</v>
      </c>
      <c r="K50" s="48" t="e">
        <f t="shared" si="18"/>
        <v>#DIV/0!</v>
      </c>
      <c r="L50" s="48" t="e">
        <f t="shared" si="18"/>
        <v>#DIV/0!</v>
      </c>
      <c r="M50" s="48" t="e">
        <f t="shared" si="18"/>
        <v>#DIV/0!</v>
      </c>
      <c r="N50" s="48" t="e">
        <f t="shared" si="18"/>
        <v>#DIV/0!</v>
      </c>
      <c r="O50" s="48" t="e">
        <f t="shared" si="18"/>
        <v>#DIV/0!</v>
      </c>
      <c r="P50" s="48" t="e">
        <f t="shared" si="18"/>
        <v>#DIV/0!</v>
      </c>
      <c r="Q50">
        <v>1</v>
      </c>
    </row>
    <row r="51" spans="1:17">
      <c r="A51" s="45" t="s">
        <v>51</v>
      </c>
      <c r="B51" s="46">
        <f>SUM(C51:P51)</f>
        <v>762155</v>
      </c>
      <c r="C51" s="47">
        <f>SUMIF(Summary!$C:$C,' Mgr''s'!C4,Summary!$S:$S)</f>
        <v>132000</v>
      </c>
      <c r="D51" s="47">
        <f>SUMIF(Summary!$C:$C,' Mgr''s'!D4,Summary!$S:$S)</f>
        <v>121220</v>
      </c>
      <c r="E51" s="47">
        <f>SUMIF(Summary!$C:$C,' Mgr''s'!E4,Summary!$S:$S)</f>
        <v>122053</v>
      </c>
      <c r="F51" s="47">
        <f>SUMIF(Summary!$C:$C,' Mgr''s'!F4,Summary!$S:$S)</f>
        <v>138299</v>
      </c>
      <c r="G51" s="47">
        <f>SUMIF(Summary!$C:$C,' Mgr''s'!G4,Summary!$S:$S)</f>
        <v>163002</v>
      </c>
      <c r="H51" s="47">
        <f>SUMIF(Summary!$C:$C,' Mgr''s'!H4,Summary!$S:$S)</f>
        <v>85581</v>
      </c>
      <c r="I51" s="47">
        <f>SUMIF(Summary!$C:$C,' Mgr''s'!I4,Summary!$S:$S)</f>
        <v>0</v>
      </c>
      <c r="J51" s="47">
        <f>SUMIF(Summary!$C:$C,' Mgr''s'!J4,Summary!$S:$S)</f>
        <v>0</v>
      </c>
      <c r="K51" s="47">
        <f>SUMIF(Summary!$C:$C,' Mgr''s'!K4,Summary!$S:$S)</f>
        <v>0</v>
      </c>
      <c r="L51" s="47">
        <f>SUMIF(Summary!$C:$C,' Mgr''s'!L4,Summary!$S:$S)</f>
        <v>0</v>
      </c>
      <c r="M51" s="47">
        <f>SUMIF(Summary!$C:$C,' Mgr''s'!M4,Summary!$S:$S)</f>
        <v>0</v>
      </c>
      <c r="N51" s="47">
        <f>SUMIF(Summary!$C:$C,' Mgr''s'!N4,Summary!$S:$S)</f>
        <v>0</v>
      </c>
      <c r="O51" s="47">
        <f>SUMIF(Summary!$C:$C,' Mgr''s'!O4,Summary!$S:$S)</f>
        <v>0</v>
      </c>
      <c r="P51" s="47">
        <f>SUMIF(Summary!$C:$C,' Mgr''s'!P4,Summary!$S:$S)</f>
        <v>0</v>
      </c>
      <c r="Q51">
        <v>1</v>
      </c>
    </row>
    <row r="52" spans="1:17" ht="15.75">
      <c r="A52" s="50" t="s">
        <v>33</v>
      </c>
      <c r="B52" s="48">
        <f>B51/B$46</f>
        <v>0.11407255275081953</v>
      </c>
      <c r="C52" s="48">
        <f>C51/C$46</f>
        <v>8.6446045879274167E-2</v>
      </c>
      <c r="D52" s="48">
        <f t="shared" ref="D52:P52" si="19">D51/D$46</f>
        <v>5.6010009906406637E-2</v>
      </c>
      <c r="E52" s="48">
        <f t="shared" si="19"/>
        <v>8.6989771736752111E-2</v>
      </c>
      <c r="F52" s="48">
        <f t="shared" si="19"/>
        <v>0.13401377551415924</v>
      </c>
      <c r="G52" s="48">
        <f t="shared" si="19"/>
        <v>0.40269182595032871</v>
      </c>
      <c r="H52" s="48">
        <f t="shared" si="19"/>
        <v>0.56952245321691908</v>
      </c>
      <c r="I52" s="48" t="e">
        <f t="shared" si="19"/>
        <v>#DIV/0!</v>
      </c>
      <c r="J52" s="48" t="e">
        <f t="shared" si="19"/>
        <v>#DIV/0!</v>
      </c>
      <c r="K52" s="48" t="e">
        <f t="shared" si="19"/>
        <v>#DIV/0!</v>
      </c>
      <c r="L52" s="48" t="e">
        <f t="shared" si="19"/>
        <v>#DIV/0!</v>
      </c>
      <c r="M52" s="48" t="e">
        <f t="shared" si="19"/>
        <v>#DIV/0!</v>
      </c>
      <c r="N52" s="48" t="e">
        <f t="shared" si="19"/>
        <v>#DIV/0!</v>
      </c>
      <c r="O52" s="48" t="e">
        <f t="shared" si="19"/>
        <v>#DIV/0!</v>
      </c>
      <c r="P52" s="48" t="e">
        <f t="shared" si="19"/>
        <v>#DIV/0!</v>
      </c>
      <c r="Q52">
        <v>1</v>
      </c>
    </row>
    <row r="53" spans="1:17">
      <c r="A53" s="45" t="s">
        <v>96</v>
      </c>
      <c r="B53" s="46">
        <f>SUM(C53:P53)</f>
        <v>174996</v>
      </c>
      <c r="C53" s="47">
        <f>SUMIF(Summary!$C:$C,' Mgr''s'!C4,Summary!$V:$V)</f>
        <v>24000</v>
      </c>
      <c r="D53" s="47">
        <f>SUMIF(Summary!$C:$C,' Mgr''s'!D4,Summary!$V:$V)</f>
        <v>32000</v>
      </c>
      <c r="E53" s="47">
        <f>SUMIF(Summary!$C:$C,' Mgr''s'!E4,Summary!$V:$V)</f>
        <v>23000</v>
      </c>
      <c r="F53" s="47">
        <f>SUMIF(Summary!$C:$C,' Mgr''s'!F4,Summary!$V:$V)</f>
        <v>60000</v>
      </c>
      <c r="G53" s="47">
        <f>SUMIF(Summary!$C:$C,' Mgr''s'!G4,Summary!$V:$V)</f>
        <v>28000</v>
      </c>
      <c r="H53" s="47">
        <f>SUMIF(Summary!$C:$C,' Mgr''s'!H4,Summary!$V:$V)</f>
        <v>7996</v>
      </c>
      <c r="I53" s="47">
        <f>SUMIF(Summary!$C:$C,' Mgr''s'!I4,Summary!$V:$V)</f>
        <v>0</v>
      </c>
      <c r="J53" s="47">
        <f>SUMIF(Summary!$C:$C,' Mgr''s'!J4,Summary!$V:$V)</f>
        <v>0</v>
      </c>
      <c r="K53" s="47">
        <f>SUMIF(Summary!$C:$C,' Mgr''s'!K4,Summary!$V:$V)</f>
        <v>0</v>
      </c>
      <c r="L53" s="47">
        <f>SUMIF(Summary!$C:$C,' Mgr''s'!L4,Summary!$V:$V)</f>
        <v>0</v>
      </c>
      <c r="M53" s="47">
        <f>SUMIF(Summary!$C:$C,' Mgr''s'!M4,Summary!$V:$V)</f>
        <v>0</v>
      </c>
      <c r="N53" s="47">
        <f>SUMIF(Summary!$C:$C,' Mgr''s'!N4,Summary!$V:$V)</f>
        <v>0</v>
      </c>
      <c r="O53" s="47">
        <f>SUMIF(Summary!$C:$C,' Mgr''s'!O4,Summary!$V:$V)</f>
        <v>0</v>
      </c>
      <c r="P53" s="47">
        <f>SUMIF(Summary!$C:$C,' Mgr''s'!P4,Summary!$V:$V)</f>
        <v>0</v>
      </c>
      <c r="Q53">
        <v>1</v>
      </c>
    </row>
    <row r="54" spans="1:17" ht="15.75">
      <c r="A54" s="50" t="s">
        <v>33</v>
      </c>
      <c r="B54" s="48">
        <f>B53/B$46</f>
        <v>2.6191838197194027E-2</v>
      </c>
      <c r="C54" s="48">
        <f>C53/C$46</f>
        <v>1.5717462887140758E-2</v>
      </c>
      <c r="D54" s="48">
        <f t="shared" ref="D54:P54" si="20">D53/D$46</f>
        <v>1.4785681545990862E-2</v>
      </c>
      <c r="E54" s="48">
        <f t="shared" si="20"/>
        <v>1.6392589694192675E-2</v>
      </c>
      <c r="F54" s="48">
        <f t="shared" si="20"/>
        <v>5.8140886997372035E-2</v>
      </c>
      <c r="G54" s="48">
        <f t="shared" si="20"/>
        <v>6.9173207240458418E-2</v>
      </c>
      <c r="H54" s="48">
        <f t="shared" si="20"/>
        <v>5.3211595283094208E-2</v>
      </c>
      <c r="I54" s="48" t="e">
        <f t="shared" si="20"/>
        <v>#DIV/0!</v>
      </c>
      <c r="J54" s="48" t="e">
        <f t="shared" si="20"/>
        <v>#DIV/0!</v>
      </c>
      <c r="K54" s="48" t="e">
        <f t="shared" si="20"/>
        <v>#DIV/0!</v>
      </c>
      <c r="L54" s="48" t="e">
        <f t="shared" si="20"/>
        <v>#DIV/0!</v>
      </c>
      <c r="M54" s="48" t="e">
        <f t="shared" si="20"/>
        <v>#DIV/0!</v>
      </c>
      <c r="N54" s="48" t="e">
        <f t="shared" si="20"/>
        <v>#DIV/0!</v>
      </c>
      <c r="O54" s="48" t="e">
        <f t="shared" si="20"/>
        <v>#DIV/0!</v>
      </c>
      <c r="P54" s="48" t="e">
        <f t="shared" si="20"/>
        <v>#DIV/0!</v>
      </c>
      <c r="Q54">
        <v>1</v>
      </c>
    </row>
    <row r="55" spans="1:17">
      <c r="A55" s="45" t="s">
        <v>52</v>
      </c>
      <c r="B55" s="46">
        <f>SUM(C55:P55)</f>
        <v>5353601.5</v>
      </c>
      <c r="C55" s="49">
        <f>SUMIF(Summary!$C:$C,' Mgr''s'!C4,Summary!$Y:$Y)</f>
        <v>1302324</v>
      </c>
      <c r="D55" s="49">
        <f>SUMIF(Summary!$C:$C,' Mgr''s'!D4,Summary!$Y:$Y)</f>
        <v>1905793.5</v>
      </c>
      <c r="E55" s="49">
        <f>SUMIF(Summary!$C:$C,' Mgr''s'!E4,Summary!$Y:$Y)</f>
        <v>1139911</v>
      </c>
      <c r="F55" s="49">
        <f>SUMIF(Summary!$C:$C,' Mgr''s'!F4,Summary!$Y:$Y)</f>
        <v>780631</v>
      </c>
      <c r="G55" s="49">
        <f>SUMIF(Summary!$C:$C,' Mgr''s'!G4,Summary!$Y:$Y)</f>
        <v>173251</v>
      </c>
      <c r="H55" s="49">
        <f>SUMIF(Summary!$C:$C,' Mgr''s'!H4,Summary!$Y:$Y)</f>
        <v>51691</v>
      </c>
      <c r="I55" s="49">
        <f>SUMIF(Summary!$C:$C,' Mgr''s'!I4,Summary!$Y:$Y)</f>
        <v>0</v>
      </c>
      <c r="J55" s="49">
        <f>SUMIF(Summary!$C:$C,' Mgr''s'!J4,Summary!$Y:$Y)</f>
        <v>0</v>
      </c>
      <c r="K55" s="49">
        <f>SUMIF(Summary!$C:$C,' Mgr''s'!K4,Summary!$Y:$Y)</f>
        <v>0</v>
      </c>
      <c r="L55" s="49">
        <f>SUMIF(Summary!$C:$C,' Mgr''s'!L4,Summary!$Y:$Y)</f>
        <v>0</v>
      </c>
      <c r="M55" s="49">
        <f>SUMIF(Summary!$C:$C,' Mgr''s'!M4,Summary!$Y:$Y)</f>
        <v>0</v>
      </c>
      <c r="N55" s="49">
        <f>SUMIF(Summary!$C:$C,' Mgr''s'!N4,Summary!$Y:$Y)</f>
        <v>0</v>
      </c>
      <c r="O55" s="49">
        <f>SUMIF(Summary!$C:$C,' Mgr''s'!O4,Summary!$Y:$Y)</f>
        <v>0</v>
      </c>
      <c r="P55" s="49">
        <f>SUMIF(Summary!$C:$C,' Mgr''s'!P4,Summary!$Y:$Y)</f>
        <v>0</v>
      </c>
      <c r="Q55">
        <v>1</v>
      </c>
    </row>
    <row r="56" spans="1:17" ht="15.75">
      <c r="A56" s="50" t="s">
        <v>33</v>
      </c>
      <c r="B56" s="48">
        <f>B55/B$46</f>
        <v>0.80127925358439755</v>
      </c>
      <c r="C56" s="48">
        <f>C55/C$46</f>
        <v>0.85288454737636255</v>
      </c>
      <c r="D56" s="48">
        <f t="shared" ref="D56:P56" si="21">D55/D$46</f>
        <v>0.88057674323185431</v>
      </c>
      <c r="E56" s="48">
        <f t="shared" si="21"/>
        <v>0.81243883960421159</v>
      </c>
      <c r="F56" s="48">
        <f t="shared" si="21"/>
        <v>0.7564429792940921</v>
      </c>
      <c r="G56" s="48">
        <f t="shared" si="21"/>
        <v>0.42801169027202363</v>
      </c>
      <c r="H56" s="48">
        <f t="shared" si="21"/>
        <v>0.34399206750605582</v>
      </c>
      <c r="I56" s="48" t="e">
        <f t="shared" si="21"/>
        <v>#DIV/0!</v>
      </c>
      <c r="J56" s="48" t="e">
        <f t="shared" si="21"/>
        <v>#DIV/0!</v>
      </c>
      <c r="K56" s="48" t="e">
        <f t="shared" si="21"/>
        <v>#DIV/0!</v>
      </c>
      <c r="L56" s="48" t="e">
        <f t="shared" si="21"/>
        <v>#DIV/0!</v>
      </c>
      <c r="M56" s="48" t="e">
        <f t="shared" si="21"/>
        <v>#DIV/0!</v>
      </c>
      <c r="N56" s="48" t="e">
        <f t="shared" si="21"/>
        <v>#DIV/0!</v>
      </c>
      <c r="O56" s="48" t="e">
        <f t="shared" si="21"/>
        <v>#DIV/0!</v>
      </c>
      <c r="P56" s="48" t="e">
        <f t="shared" si="21"/>
        <v>#DIV/0!</v>
      </c>
      <c r="Q56">
        <v>1</v>
      </c>
    </row>
    <row r="57" spans="1:17" ht="15.75">
      <c r="A57" s="66"/>
      <c r="Q57">
        <v>1</v>
      </c>
    </row>
    <row r="58" spans="1:17" ht="15.75">
      <c r="A58" s="62" t="s">
        <v>53</v>
      </c>
      <c r="B58" s="42">
        <f>SUM(C58:P58)</f>
        <v>466.5</v>
      </c>
      <c r="C58" s="42">
        <f>C59+C61+C63+C67+C65</f>
        <v>84.5</v>
      </c>
      <c r="D58" s="42">
        <f t="shared" ref="D58:P58" si="22">D59+D61+D63+D67+D65</f>
        <v>107.5</v>
      </c>
      <c r="E58" s="42">
        <f t="shared" si="22"/>
        <v>115</v>
      </c>
      <c r="F58" s="42">
        <f t="shared" si="22"/>
        <v>67.5</v>
      </c>
      <c r="G58" s="42">
        <f t="shared" si="22"/>
        <v>68</v>
      </c>
      <c r="H58" s="42">
        <f t="shared" si="22"/>
        <v>24</v>
      </c>
      <c r="I58" s="42">
        <f t="shared" si="22"/>
        <v>0</v>
      </c>
      <c r="J58" s="42">
        <f t="shared" si="22"/>
        <v>0</v>
      </c>
      <c r="K58" s="42">
        <f t="shared" si="22"/>
        <v>0</v>
      </c>
      <c r="L58" s="42">
        <f t="shared" si="22"/>
        <v>0</v>
      </c>
      <c r="M58" s="42">
        <f t="shared" si="22"/>
        <v>0</v>
      </c>
      <c r="N58" s="42">
        <f t="shared" si="22"/>
        <v>0</v>
      </c>
      <c r="O58" s="42">
        <f t="shared" si="22"/>
        <v>0</v>
      </c>
      <c r="P58" s="42">
        <f t="shared" si="22"/>
        <v>0</v>
      </c>
      <c r="Q58">
        <v>1</v>
      </c>
    </row>
    <row r="59" spans="1:17" hidden="1">
      <c r="A59" s="45" t="s">
        <v>54</v>
      </c>
      <c r="B59" s="46">
        <f>SUM(C59:P59)</f>
        <v>0</v>
      </c>
      <c r="C59" s="47">
        <f>SUMIF(Summary!$C:$C,' Mgr''s'!C4,Summary!$N:$N)</f>
        <v>0</v>
      </c>
      <c r="D59" s="47">
        <f>SUMIF(Summary!$C:$C,' Mgr''s'!D4,Summary!$N:$N)</f>
        <v>0</v>
      </c>
      <c r="E59" s="47">
        <f>SUMIF(Summary!$C:$C,' Mgr''s'!E4,Summary!$N:$N)</f>
        <v>0</v>
      </c>
      <c r="F59" s="47">
        <f>SUMIF(Summary!$C:$C,' Mgr''s'!F4,Summary!$N:$N)</f>
        <v>0</v>
      </c>
      <c r="G59" s="47">
        <f>SUMIF(Summary!$C:$C,' Mgr''s'!G4,Summary!$N:$N)</f>
        <v>0</v>
      </c>
      <c r="H59" s="47">
        <f>SUMIF(Summary!$C:$C,' Mgr''s'!H4,Summary!$N:$N)</f>
        <v>0</v>
      </c>
      <c r="I59" s="47">
        <f>SUMIF(Summary!$C:$C,' Mgr''s'!I4,Summary!$N:$N)</f>
        <v>0</v>
      </c>
      <c r="J59" s="47">
        <f>SUMIF(Summary!$C:$C,' Mgr''s'!J4,Summary!$N:$N)</f>
        <v>0</v>
      </c>
      <c r="K59" s="47">
        <f>SUMIF(Summary!$C:$C,' Mgr''s'!K4,Summary!$N:$N)</f>
        <v>0</v>
      </c>
      <c r="L59" s="47">
        <f>SUMIF(Summary!$C:$C,' Mgr''s'!L4,Summary!$N:$N)</f>
        <v>0</v>
      </c>
      <c r="M59" s="47">
        <f>SUMIF(Summary!$C:$C,' Mgr''s'!M4,Summary!$N:$N)</f>
        <v>0</v>
      </c>
      <c r="N59" s="47">
        <f>SUMIF(Summary!$C:$C,' Mgr''s'!N4,Summary!$N:$N)</f>
        <v>0</v>
      </c>
      <c r="O59" s="47">
        <f>SUMIF(Summary!$C:$C,' Mgr''s'!O4,Summary!$N:$N)</f>
        <v>0</v>
      </c>
      <c r="P59" s="47">
        <f>SUMIF(Summary!$C:$C,' Mgr''s'!P4,Summary!$N:$N)</f>
        <v>0</v>
      </c>
      <c r="Q59">
        <v>1</v>
      </c>
    </row>
    <row r="60" spans="1:17" hidden="1">
      <c r="A60" s="45" t="s">
        <v>33</v>
      </c>
      <c r="B60" s="48">
        <f>B59/B$58</f>
        <v>0</v>
      </c>
      <c r="C60" s="48">
        <f>C59/C$58</f>
        <v>0</v>
      </c>
      <c r="D60" s="48">
        <f t="shared" ref="D60:P60" si="23">D59/D$58</f>
        <v>0</v>
      </c>
      <c r="E60" s="48">
        <f t="shared" si="23"/>
        <v>0</v>
      </c>
      <c r="F60" s="48">
        <f t="shared" si="23"/>
        <v>0</v>
      </c>
      <c r="G60" s="48">
        <f t="shared" si="23"/>
        <v>0</v>
      </c>
      <c r="H60" s="48">
        <f t="shared" si="23"/>
        <v>0</v>
      </c>
      <c r="I60" s="48" t="e">
        <f t="shared" si="23"/>
        <v>#DIV/0!</v>
      </c>
      <c r="J60" s="48" t="e">
        <f t="shared" si="23"/>
        <v>#DIV/0!</v>
      </c>
      <c r="K60" s="48" t="e">
        <f t="shared" si="23"/>
        <v>#DIV/0!</v>
      </c>
      <c r="L60" s="48" t="e">
        <f t="shared" si="23"/>
        <v>#DIV/0!</v>
      </c>
      <c r="M60" s="48" t="e">
        <f t="shared" si="23"/>
        <v>#DIV/0!</v>
      </c>
      <c r="N60" s="48" t="e">
        <f t="shared" si="23"/>
        <v>#DIV/0!</v>
      </c>
      <c r="O60" s="48" t="e">
        <f t="shared" si="23"/>
        <v>#DIV/0!</v>
      </c>
      <c r="P60" s="48" t="e">
        <f t="shared" si="23"/>
        <v>#DIV/0!</v>
      </c>
      <c r="Q60">
        <v>1</v>
      </c>
    </row>
    <row r="61" spans="1:17">
      <c r="A61" s="45" t="s">
        <v>55</v>
      </c>
      <c r="B61" s="46">
        <f>SUM(C61:P61)</f>
        <v>95</v>
      </c>
      <c r="C61" s="47">
        <f>SUMIF(Summary!$C:$C,' Mgr''s'!C4,Summary!$Q:$Q)</f>
        <v>16</v>
      </c>
      <c r="D61" s="47">
        <f>SUMIF(Summary!$C:$C,' Mgr''s'!D4,Summary!$Q:$Q)</f>
        <v>19.5</v>
      </c>
      <c r="E61" s="47">
        <f>SUMIF(Summary!$C:$C,' Mgr''s'!E4,Summary!$Q:$Q)</f>
        <v>36.5</v>
      </c>
      <c r="F61" s="47">
        <f>SUMIF(Summary!$C:$C,' Mgr''s'!F4,Summary!$Q:$Q)</f>
        <v>8</v>
      </c>
      <c r="G61" s="47">
        <f>SUMIF(Summary!$C:$C,' Mgr''s'!G4,Summary!$Q:$Q)</f>
        <v>13</v>
      </c>
      <c r="H61" s="47">
        <f>SUMIF(Summary!$C:$C,' Mgr''s'!H4,Summary!$Q:$Q)</f>
        <v>2</v>
      </c>
      <c r="I61" s="47">
        <f>SUMIF(Summary!$C:$C,' Mgr''s'!I4,Summary!$Q:$Q)</f>
        <v>0</v>
      </c>
      <c r="J61" s="47">
        <f>SUMIF(Summary!$C:$C,' Mgr''s'!J4,Summary!$Q:$Q)</f>
        <v>0</v>
      </c>
      <c r="K61" s="47">
        <f>SUMIF(Summary!$C:$C,' Mgr''s'!K4,Summary!$Q:$Q)</f>
        <v>0</v>
      </c>
      <c r="L61" s="47">
        <f>SUMIF(Summary!$C:$C,' Mgr''s'!L4,Summary!$Q:$Q)</f>
        <v>0</v>
      </c>
      <c r="M61" s="47">
        <f>SUMIF(Summary!$C:$C,' Mgr''s'!M4,Summary!$Q:$Q)</f>
        <v>0</v>
      </c>
      <c r="N61" s="47">
        <f>SUMIF(Summary!$C:$C,' Mgr''s'!N4,Summary!$Q:$Q)</f>
        <v>0</v>
      </c>
      <c r="O61" s="47">
        <f>SUMIF(Summary!$C:$C,' Mgr''s'!O4,Summary!$Q:$Q)</f>
        <v>0</v>
      </c>
      <c r="P61" s="47">
        <f>SUMIF(Summary!$C:$C,' Mgr''s'!P4,Summary!$Q:$Q)</f>
        <v>0</v>
      </c>
      <c r="Q61">
        <v>1</v>
      </c>
    </row>
    <row r="62" spans="1:17">
      <c r="A62" s="45" t="s">
        <v>33</v>
      </c>
      <c r="B62" s="48">
        <f>B61/B$58</f>
        <v>0.20364415862808147</v>
      </c>
      <c r="C62" s="48">
        <f>C61/C$58</f>
        <v>0.1893491124260355</v>
      </c>
      <c r="D62" s="48">
        <f t="shared" ref="D62:P62" si="24">D61/D$58</f>
        <v>0.18139534883720931</v>
      </c>
      <c r="E62" s="48">
        <f t="shared" si="24"/>
        <v>0.31739130434782609</v>
      </c>
      <c r="F62" s="48">
        <f t="shared" si="24"/>
        <v>0.11851851851851852</v>
      </c>
      <c r="G62" s="48">
        <f t="shared" si="24"/>
        <v>0.19117647058823528</v>
      </c>
      <c r="H62" s="48">
        <f t="shared" si="24"/>
        <v>8.3333333333333329E-2</v>
      </c>
      <c r="I62" s="48" t="e">
        <f t="shared" si="24"/>
        <v>#DIV/0!</v>
      </c>
      <c r="J62" s="48" t="e">
        <f t="shared" si="24"/>
        <v>#DIV/0!</v>
      </c>
      <c r="K62" s="48" t="e">
        <f t="shared" si="24"/>
        <v>#DIV/0!</v>
      </c>
      <c r="L62" s="48" t="e">
        <f t="shared" si="24"/>
        <v>#DIV/0!</v>
      </c>
      <c r="M62" s="48" t="e">
        <f t="shared" si="24"/>
        <v>#DIV/0!</v>
      </c>
      <c r="N62" s="48" t="e">
        <f t="shared" si="24"/>
        <v>#DIV/0!</v>
      </c>
      <c r="O62" s="48" t="e">
        <f t="shared" si="24"/>
        <v>#DIV/0!</v>
      </c>
      <c r="P62" s="48" t="e">
        <f t="shared" si="24"/>
        <v>#DIV/0!</v>
      </c>
      <c r="Q62">
        <v>1</v>
      </c>
    </row>
    <row r="63" spans="1:17">
      <c r="A63" s="45" t="s">
        <v>56</v>
      </c>
      <c r="B63" s="46">
        <f>SUM(C63:P63)</f>
        <v>170.5</v>
      </c>
      <c r="C63" s="47">
        <f>SUMIF(Summary!$C:$C,' Mgr''s'!C4,Summary!$T:$T)</f>
        <v>27.5</v>
      </c>
      <c r="D63" s="47">
        <f>SUMIF(Summary!$C:$C,' Mgr''s'!D4,Summary!$T:$T)</f>
        <v>27</v>
      </c>
      <c r="E63" s="47">
        <f>SUMIF(Summary!$C:$C,' Mgr''s'!E4,Summary!$T:$T)</f>
        <v>31</v>
      </c>
      <c r="F63" s="47">
        <f>SUMIF(Summary!$C:$C,' Mgr''s'!F4,Summary!$T:$T)</f>
        <v>29</v>
      </c>
      <c r="G63" s="47">
        <f>SUMIF(Summary!$C:$C,' Mgr''s'!G4,Summary!$T:$T)</f>
        <v>37</v>
      </c>
      <c r="H63" s="47">
        <f>SUMIF(Summary!$C:$C,' Mgr''s'!H4,Summary!$T:$T)</f>
        <v>19</v>
      </c>
      <c r="I63" s="47">
        <f>SUMIF(Summary!$C:$C,' Mgr''s'!I4,Summary!$T:$T)</f>
        <v>0</v>
      </c>
      <c r="J63" s="47">
        <f>SUMIF(Summary!$C:$C,' Mgr''s'!J4,Summary!$T:$T)</f>
        <v>0</v>
      </c>
      <c r="K63" s="47">
        <f>SUMIF(Summary!$C:$C,' Mgr''s'!K4,Summary!$T:$T)</f>
        <v>0</v>
      </c>
      <c r="L63" s="47">
        <f>SUMIF(Summary!$C:$C,' Mgr''s'!L4,Summary!$T:$T)</f>
        <v>0</v>
      </c>
      <c r="M63" s="47">
        <f>SUMIF(Summary!$C:$C,' Mgr''s'!M4,Summary!$T:$T)</f>
        <v>0</v>
      </c>
      <c r="N63" s="47">
        <f>SUMIF(Summary!$C:$C,' Mgr''s'!N4,Summary!$T:$T)</f>
        <v>0</v>
      </c>
      <c r="O63" s="47">
        <f>SUMIF(Summary!$C:$C,' Mgr''s'!O4,Summary!$T:$T)</f>
        <v>0</v>
      </c>
      <c r="P63" s="47">
        <f>SUMIF(Summary!$C:$C,' Mgr''s'!P4,Summary!$T:$T)</f>
        <v>0</v>
      </c>
      <c r="Q63">
        <v>1</v>
      </c>
    </row>
    <row r="64" spans="1:17">
      <c r="A64" s="45" t="s">
        <v>33</v>
      </c>
      <c r="B64" s="48">
        <f>B63/B$58</f>
        <v>0.36548767416934619</v>
      </c>
      <c r="C64" s="48">
        <f>C63/C$58</f>
        <v>0.32544378698224852</v>
      </c>
      <c r="D64" s="48">
        <f t="shared" ref="D64:P64" si="25">D63/D$58</f>
        <v>0.25116279069767444</v>
      </c>
      <c r="E64" s="48">
        <f t="shared" si="25"/>
        <v>0.26956521739130435</v>
      </c>
      <c r="F64" s="48">
        <f t="shared" si="25"/>
        <v>0.42962962962962964</v>
      </c>
      <c r="G64" s="48">
        <f t="shared" si="25"/>
        <v>0.54411764705882348</v>
      </c>
      <c r="H64" s="48">
        <f t="shared" si="25"/>
        <v>0.79166666666666663</v>
      </c>
      <c r="I64" s="48" t="e">
        <f t="shared" si="25"/>
        <v>#DIV/0!</v>
      </c>
      <c r="J64" s="48" t="e">
        <f t="shared" si="25"/>
        <v>#DIV/0!</v>
      </c>
      <c r="K64" s="48" t="e">
        <f t="shared" si="25"/>
        <v>#DIV/0!</v>
      </c>
      <c r="L64" s="48" t="e">
        <f t="shared" si="25"/>
        <v>#DIV/0!</v>
      </c>
      <c r="M64" s="48" t="e">
        <f t="shared" si="25"/>
        <v>#DIV/0!</v>
      </c>
      <c r="N64" s="48" t="e">
        <f t="shared" si="25"/>
        <v>#DIV/0!</v>
      </c>
      <c r="O64" s="48" t="e">
        <f t="shared" si="25"/>
        <v>#DIV/0!</v>
      </c>
      <c r="P64" s="48" t="e">
        <f t="shared" si="25"/>
        <v>#DIV/0!</v>
      </c>
      <c r="Q64">
        <v>1</v>
      </c>
    </row>
    <row r="65" spans="1:17">
      <c r="A65" s="45" t="s">
        <v>97</v>
      </c>
      <c r="B65" s="46">
        <f>SUM(C65:P65)</f>
        <v>22.5</v>
      </c>
      <c r="C65" s="47">
        <f>SUMIF(Summary!$C:$C,' Mgr''s'!C4,Summary!$W:$W)</f>
        <v>3</v>
      </c>
      <c r="D65" s="47">
        <f>SUMIF(Summary!$C:$C,' Mgr''s'!D4,Summary!$W:$W)</f>
        <v>4</v>
      </c>
      <c r="E65" s="47">
        <f>SUMIF(Summary!$C:$C,' Mgr''s'!E4,Summary!$W:$W)</f>
        <v>5.5</v>
      </c>
      <c r="F65" s="47">
        <f>SUMIF(Summary!$C:$C,' Mgr''s'!F4,Summary!$W:$W)</f>
        <v>6</v>
      </c>
      <c r="G65" s="47">
        <f>SUMIF(Summary!$C:$C,' Mgr''s'!G4,Summary!$W:$W)</f>
        <v>3</v>
      </c>
      <c r="H65" s="47">
        <f>SUMIF(Summary!$C:$C,' Mgr''s'!H4,Summary!$W:$W)</f>
        <v>1</v>
      </c>
      <c r="I65" s="47">
        <f>SUMIF(Summary!$C:$C,' Mgr''s'!I4,Summary!$W:$W)</f>
        <v>0</v>
      </c>
      <c r="J65" s="47">
        <f>SUMIF(Summary!$C:$C,' Mgr''s'!J4,Summary!$W:$W)</f>
        <v>0</v>
      </c>
      <c r="K65" s="47">
        <f>SUMIF(Summary!$C:$C,' Mgr''s'!K4,Summary!$W:$W)</f>
        <v>0</v>
      </c>
      <c r="L65" s="47">
        <f>SUMIF(Summary!$C:$C,' Mgr''s'!L4,Summary!$W:$W)</f>
        <v>0</v>
      </c>
      <c r="M65" s="47">
        <f>SUMIF(Summary!$C:$C,' Mgr''s'!M4,Summary!$W:$W)</f>
        <v>0</v>
      </c>
      <c r="N65" s="47">
        <f>SUMIF(Summary!$C:$C,' Mgr''s'!N4,Summary!$W:$W)</f>
        <v>0</v>
      </c>
      <c r="O65" s="47">
        <f>SUMIF(Summary!$C:$C,' Mgr''s'!O4,Summary!$W:$W)</f>
        <v>0</v>
      </c>
      <c r="P65" s="47">
        <f>SUMIF(Summary!$C:$C,' Mgr''s'!P4,Summary!$W:$W)</f>
        <v>0</v>
      </c>
      <c r="Q65">
        <v>1</v>
      </c>
    </row>
    <row r="66" spans="1:17">
      <c r="A66" s="45" t="s">
        <v>33</v>
      </c>
      <c r="B66" s="48">
        <f>B65/B$58</f>
        <v>4.8231511254019289E-2</v>
      </c>
      <c r="C66" s="48">
        <f>C65/C$58</f>
        <v>3.5502958579881658E-2</v>
      </c>
      <c r="D66" s="48">
        <f t="shared" ref="D66:P66" si="26">D65/D$58</f>
        <v>3.7209302325581395E-2</v>
      </c>
      <c r="E66" s="48">
        <f t="shared" si="26"/>
        <v>4.7826086956521741E-2</v>
      </c>
      <c r="F66" s="48">
        <f t="shared" si="26"/>
        <v>8.8888888888888892E-2</v>
      </c>
      <c r="G66" s="48">
        <f t="shared" si="26"/>
        <v>4.4117647058823532E-2</v>
      </c>
      <c r="H66" s="48">
        <f t="shared" si="26"/>
        <v>4.1666666666666664E-2</v>
      </c>
      <c r="I66" s="48" t="e">
        <f t="shared" si="26"/>
        <v>#DIV/0!</v>
      </c>
      <c r="J66" s="48" t="e">
        <f t="shared" si="26"/>
        <v>#DIV/0!</v>
      </c>
      <c r="K66" s="48" t="e">
        <f t="shared" si="26"/>
        <v>#DIV/0!</v>
      </c>
      <c r="L66" s="48" t="e">
        <f t="shared" si="26"/>
        <v>#DIV/0!</v>
      </c>
      <c r="M66" s="48" t="e">
        <f t="shared" si="26"/>
        <v>#DIV/0!</v>
      </c>
      <c r="N66" s="48" t="e">
        <f t="shared" si="26"/>
        <v>#DIV/0!</v>
      </c>
      <c r="O66" s="48" t="e">
        <f t="shared" si="26"/>
        <v>#DIV/0!</v>
      </c>
      <c r="P66" s="48" t="e">
        <f t="shared" si="26"/>
        <v>#DIV/0!</v>
      </c>
      <c r="Q66">
        <v>1</v>
      </c>
    </row>
    <row r="67" spans="1:17">
      <c r="A67" s="45" t="s">
        <v>57</v>
      </c>
      <c r="B67" s="46">
        <f>SUM(C67:P67)</f>
        <v>178.5</v>
      </c>
      <c r="C67" s="49">
        <f>SUMIF(Summary!$C:$C,' Mgr''s'!C4,Summary!$Z:$Z)</f>
        <v>38</v>
      </c>
      <c r="D67" s="49">
        <f>SUMIF(Summary!$C:$C,' Mgr''s'!D4,Summary!$Z:$Z)</f>
        <v>57</v>
      </c>
      <c r="E67" s="49">
        <f>SUMIF(Summary!$C:$C,' Mgr''s'!E4,Summary!$Z:$Z)</f>
        <v>42</v>
      </c>
      <c r="F67" s="49">
        <f>SUMIF(Summary!$C:$C,' Mgr''s'!F4,Summary!$Z:$Z)</f>
        <v>24.5</v>
      </c>
      <c r="G67" s="49">
        <f>SUMIF(Summary!$C:$C,' Mgr''s'!G4,Summary!$Z:$Z)</f>
        <v>15</v>
      </c>
      <c r="H67" s="49">
        <f>SUMIF(Summary!$C:$C,' Mgr''s'!H4,Summary!$Z:$Z)</f>
        <v>2</v>
      </c>
      <c r="I67" s="49">
        <f>SUMIF(Summary!$C:$C,' Mgr''s'!I4,Summary!$Z:$Z)</f>
        <v>0</v>
      </c>
      <c r="J67" s="49">
        <f>SUMIF(Summary!$C:$C,' Mgr''s'!J4,Summary!$Z:$Z)</f>
        <v>0</v>
      </c>
      <c r="K67" s="49">
        <f>SUMIF(Summary!$C:$C,' Mgr''s'!K4,Summary!$Z:$Z)</f>
        <v>0</v>
      </c>
      <c r="L67" s="49">
        <f>SUMIF(Summary!$C:$C,' Mgr''s'!L4,Summary!$Z:$Z)</f>
        <v>0</v>
      </c>
      <c r="M67" s="49">
        <f>SUMIF(Summary!$C:$C,' Mgr''s'!M4,Summary!$Z:$Z)</f>
        <v>0</v>
      </c>
      <c r="N67" s="49">
        <f>SUMIF(Summary!$C:$C,' Mgr''s'!N4,Summary!$Z:$Z)</f>
        <v>0</v>
      </c>
      <c r="O67" s="49">
        <f>SUMIF(Summary!$C:$C,' Mgr''s'!O4,Summary!$Z:$Z)</f>
        <v>0</v>
      </c>
      <c r="P67" s="49">
        <f>SUMIF(Summary!$C:$C,' Mgr''s'!P4,Summary!$Z:$Z)</f>
        <v>0</v>
      </c>
      <c r="Q67">
        <v>1</v>
      </c>
    </row>
    <row r="68" spans="1:17">
      <c r="A68" s="45" t="s">
        <v>33</v>
      </c>
      <c r="B68" s="48">
        <f>B67/B$58</f>
        <v>0.38263665594855306</v>
      </c>
      <c r="C68" s="48">
        <f>C67/C$58</f>
        <v>0.44970414201183434</v>
      </c>
      <c r="D68" s="48">
        <f t="shared" ref="D68:P68" si="27">D67/D$58</f>
        <v>0.53023255813953485</v>
      </c>
      <c r="E68" s="48">
        <f t="shared" si="27"/>
        <v>0.36521739130434783</v>
      </c>
      <c r="F68" s="48">
        <f t="shared" si="27"/>
        <v>0.36296296296296299</v>
      </c>
      <c r="G68" s="48">
        <f t="shared" si="27"/>
        <v>0.22058823529411764</v>
      </c>
      <c r="H68" s="48">
        <f t="shared" si="27"/>
        <v>8.3333333333333329E-2</v>
      </c>
      <c r="I68" s="48" t="e">
        <f t="shared" si="27"/>
        <v>#DIV/0!</v>
      </c>
      <c r="J68" s="48" t="e">
        <f t="shared" si="27"/>
        <v>#DIV/0!</v>
      </c>
      <c r="K68" s="48" t="e">
        <f t="shared" si="27"/>
        <v>#DIV/0!</v>
      </c>
      <c r="L68" s="48" t="e">
        <f t="shared" si="27"/>
        <v>#DIV/0!</v>
      </c>
      <c r="M68" s="48" t="e">
        <f t="shared" si="27"/>
        <v>#DIV/0!</v>
      </c>
      <c r="N68" s="48" t="e">
        <f t="shared" si="27"/>
        <v>#DIV/0!</v>
      </c>
      <c r="O68" s="48" t="e">
        <f t="shared" si="27"/>
        <v>#DIV/0!</v>
      </c>
      <c r="P68" s="48" t="e">
        <f t="shared" si="27"/>
        <v>#DIV/0!</v>
      </c>
      <c r="Q68">
        <v>1</v>
      </c>
    </row>
    <row r="69" spans="1:17" ht="15.75">
      <c r="A69" s="66"/>
      <c r="Q69">
        <v>1</v>
      </c>
    </row>
    <row r="70" spans="1:17" ht="15.75">
      <c r="A70" s="39" t="s">
        <v>34</v>
      </c>
      <c r="B70" s="44">
        <f t="shared" ref="B70:C71" si="28">B32/B58</f>
        <v>33580.747181136125</v>
      </c>
      <c r="C70" s="44">
        <f t="shared" si="28"/>
        <v>35956.90165680473</v>
      </c>
      <c r="D70" s="44">
        <f t="shared" ref="D70:P70" si="29">D32/D58</f>
        <v>37497.367162790702</v>
      </c>
      <c r="E70" s="44">
        <f t="shared" si="29"/>
        <v>30619.878695652173</v>
      </c>
      <c r="F70" s="44">
        <f t="shared" si="29"/>
        <v>38609.86</v>
      </c>
      <c r="G70" s="44">
        <f t="shared" si="29"/>
        <v>26404.423529411761</v>
      </c>
      <c r="H70" s="44">
        <f t="shared" si="29"/>
        <v>28047.541666666668</v>
      </c>
      <c r="I70" s="44" t="e">
        <f t="shared" si="29"/>
        <v>#DIV/0!</v>
      </c>
      <c r="J70" s="44" t="e">
        <f t="shared" si="29"/>
        <v>#DIV/0!</v>
      </c>
      <c r="K70" s="44" t="e">
        <f t="shared" si="29"/>
        <v>#DIV/0!</v>
      </c>
      <c r="L70" s="44" t="e">
        <f t="shared" si="29"/>
        <v>#DIV/0!</v>
      </c>
      <c r="M70" s="44" t="e">
        <f t="shared" si="29"/>
        <v>#DIV/0!</v>
      </c>
      <c r="N70" s="44" t="e">
        <f t="shared" si="29"/>
        <v>#DIV/0!</v>
      </c>
      <c r="O70" s="44" t="e">
        <f t="shared" si="29"/>
        <v>#DIV/0!</v>
      </c>
      <c r="P70" s="44" t="e">
        <f t="shared" si="29"/>
        <v>#DIV/0!</v>
      </c>
      <c r="Q70" s="55">
        <v>1</v>
      </c>
    </row>
    <row r="71" spans="1:17" hidden="1">
      <c r="A71" s="33" t="s">
        <v>58</v>
      </c>
      <c r="B71" s="36" t="e">
        <f t="shared" si="28"/>
        <v>#DIV/0!</v>
      </c>
      <c r="C71" s="36" t="e">
        <f t="shared" si="28"/>
        <v>#DIV/0!</v>
      </c>
      <c r="D71" s="36" t="e">
        <f t="shared" ref="D71:P71" si="30">D33/D59</f>
        <v>#DIV/0!</v>
      </c>
      <c r="E71" s="36" t="e">
        <f t="shared" si="30"/>
        <v>#DIV/0!</v>
      </c>
      <c r="F71" s="36" t="e">
        <f t="shared" si="30"/>
        <v>#DIV/0!</v>
      </c>
      <c r="G71" s="36" t="e">
        <f t="shared" si="30"/>
        <v>#DIV/0!</v>
      </c>
      <c r="H71" s="36" t="e">
        <f t="shared" si="30"/>
        <v>#DIV/0!</v>
      </c>
      <c r="I71" s="36" t="e">
        <f t="shared" si="30"/>
        <v>#DIV/0!</v>
      </c>
      <c r="J71" s="36" t="e">
        <f t="shared" si="30"/>
        <v>#DIV/0!</v>
      </c>
      <c r="K71" s="36" t="e">
        <f t="shared" si="30"/>
        <v>#DIV/0!</v>
      </c>
      <c r="L71" s="36" t="e">
        <f t="shared" si="30"/>
        <v>#DIV/0!</v>
      </c>
      <c r="M71" s="36" t="e">
        <f t="shared" si="30"/>
        <v>#DIV/0!</v>
      </c>
      <c r="N71" s="36" t="e">
        <f t="shared" si="30"/>
        <v>#DIV/0!</v>
      </c>
      <c r="O71" s="36" t="e">
        <f t="shared" si="30"/>
        <v>#DIV/0!</v>
      </c>
      <c r="P71" s="36" t="e">
        <f t="shared" si="30"/>
        <v>#DIV/0!</v>
      </c>
      <c r="Q71" s="55">
        <v>1</v>
      </c>
    </row>
    <row r="72" spans="1:17">
      <c r="A72" s="33" t="s">
        <v>59</v>
      </c>
      <c r="B72" s="36">
        <f>B35/B61</f>
        <v>48250.221263157888</v>
      </c>
      <c r="C72" s="36">
        <f>C35/C61</f>
        <v>49985.949374999997</v>
      </c>
      <c r="D72" s="36">
        <f t="shared" ref="D72:P72" si="31">D35/D61</f>
        <v>61840.285641025643</v>
      </c>
      <c r="E72" s="36">
        <f t="shared" si="31"/>
        <v>38523.166849315065</v>
      </c>
      <c r="F72" s="36">
        <f t="shared" si="31"/>
        <v>79469.928750000006</v>
      </c>
      <c r="G72" s="36">
        <f t="shared" si="31"/>
        <v>36635.018461538464</v>
      </c>
      <c r="H72" s="36">
        <f t="shared" si="31"/>
        <v>30000</v>
      </c>
      <c r="I72" s="36" t="e">
        <f t="shared" si="31"/>
        <v>#DIV/0!</v>
      </c>
      <c r="J72" s="36" t="e">
        <f t="shared" si="31"/>
        <v>#DIV/0!</v>
      </c>
      <c r="K72" s="36" t="e">
        <f t="shared" si="31"/>
        <v>#DIV/0!</v>
      </c>
      <c r="L72" s="36" t="e">
        <f t="shared" si="31"/>
        <v>#DIV/0!</v>
      </c>
      <c r="M72" s="36" t="e">
        <f t="shared" si="31"/>
        <v>#DIV/0!</v>
      </c>
      <c r="N72" s="36" t="e">
        <f t="shared" si="31"/>
        <v>#DIV/0!</v>
      </c>
      <c r="O72" s="36" t="e">
        <f t="shared" si="31"/>
        <v>#DIV/0!</v>
      </c>
      <c r="P72" s="36" t="e">
        <f t="shared" si="31"/>
        <v>#DIV/0!</v>
      </c>
      <c r="Q72" s="55">
        <v>1</v>
      </c>
    </row>
    <row r="73" spans="1:17">
      <c r="A73" s="33" t="s">
        <v>60</v>
      </c>
      <c r="B73" s="36">
        <f>B37/B63</f>
        <v>26821.525161290323</v>
      </c>
      <c r="C73" s="36">
        <f>C37/C63</f>
        <v>28809.418181818182</v>
      </c>
      <c r="D73" s="36">
        <f t="shared" ref="D73:P73" si="32">D37/D63</f>
        <v>26936.588888888891</v>
      </c>
      <c r="E73" s="36">
        <f t="shared" si="32"/>
        <v>23621.918064516129</v>
      </c>
      <c r="F73" s="36">
        <f t="shared" si="32"/>
        <v>28612.935172413792</v>
      </c>
      <c r="G73" s="36">
        <f t="shared" si="32"/>
        <v>26432.285405405404</v>
      </c>
      <c r="H73" s="36">
        <f t="shared" si="32"/>
        <v>27024.947368421053</v>
      </c>
      <c r="I73" s="36" t="e">
        <f t="shared" si="32"/>
        <v>#DIV/0!</v>
      </c>
      <c r="J73" s="36" t="e">
        <f t="shared" si="32"/>
        <v>#DIV/0!</v>
      </c>
      <c r="K73" s="36" t="e">
        <f t="shared" si="32"/>
        <v>#DIV/0!</v>
      </c>
      <c r="L73" s="36" t="e">
        <f t="shared" si="32"/>
        <v>#DIV/0!</v>
      </c>
      <c r="M73" s="36" t="e">
        <f t="shared" si="32"/>
        <v>#DIV/0!</v>
      </c>
      <c r="N73" s="36" t="e">
        <f t="shared" si="32"/>
        <v>#DIV/0!</v>
      </c>
      <c r="O73" s="36" t="e">
        <f t="shared" si="32"/>
        <v>#DIV/0!</v>
      </c>
      <c r="P73" s="36" t="e">
        <f t="shared" si="32"/>
        <v>#DIV/0!</v>
      </c>
      <c r="Q73" s="55">
        <v>1</v>
      </c>
    </row>
    <row r="74" spans="1:17">
      <c r="A74" s="33" t="s">
        <v>98</v>
      </c>
      <c r="B74" s="36">
        <f>B39/B65</f>
        <v>51332.26666666667</v>
      </c>
      <c r="C74" s="36">
        <f>C39/C65</f>
        <v>48000</v>
      </c>
      <c r="D74" s="36">
        <f t="shared" ref="D74:P74" si="33">D39/D65</f>
        <v>48000</v>
      </c>
      <c r="E74" s="36">
        <f t="shared" si="33"/>
        <v>44181.818181818184</v>
      </c>
      <c r="F74" s="36">
        <f t="shared" si="33"/>
        <v>60000</v>
      </c>
      <c r="G74" s="36">
        <f t="shared" si="33"/>
        <v>56000</v>
      </c>
      <c r="H74" s="36">
        <f t="shared" si="33"/>
        <v>47976</v>
      </c>
      <c r="I74" s="36" t="e">
        <f t="shared" si="33"/>
        <v>#DIV/0!</v>
      </c>
      <c r="J74" s="36" t="e">
        <f t="shared" si="33"/>
        <v>#DIV/0!</v>
      </c>
      <c r="K74" s="36" t="e">
        <f t="shared" si="33"/>
        <v>#DIV/0!</v>
      </c>
      <c r="L74" s="36" t="e">
        <f t="shared" si="33"/>
        <v>#DIV/0!</v>
      </c>
      <c r="M74" s="36" t="e">
        <f t="shared" si="33"/>
        <v>#DIV/0!</v>
      </c>
      <c r="N74" s="36" t="e">
        <f t="shared" si="33"/>
        <v>#DIV/0!</v>
      </c>
      <c r="O74" s="36" t="e">
        <f t="shared" si="33"/>
        <v>#DIV/0!</v>
      </c>
      <c r="P74" s="36" t="e">
        <f t="shared" si="33"/>
        <v>#DIV/0!</v>
      </c>
      <c r="Q74" s="55"/>
    </row>
    <row r="75" spans="1:17">
      <c r="A75" s="33" t="s">
        <v>61</v>
      </c>
      <c r="B75" s="36">
        <f>B41/B67</f>
        <v>29992.165266106444</v>
      </c>
      <c r="C75" s="36">
        <f>C41/C67</f>
        <v>34271.684210526313</v>
      </c>
      <c r="D75" s="36">
        <f t="shared" ref="D75:P75" si="34">D41/D67</f>
        <v>33434.973684210527</v>
      </c>
      <c r="E75" s="36">
        <f t="shared" si="34"/>
        <v>27140.738095238095</v>
      </c>
      <c r="F75" s="36">
        <f t="shared" si="34"/>
        <v>31862.489795918369</v>
      </c>
      <c r="G75" s="36">
        <f t="shared" si="34"/>
        <v>11550.066666666668</v>
      </c>
      <c r="H75" s="36">
        <f t="shared" si="34"/>
        <v>25845.5</v>
      </c>
      <c r="I75" s="36" t="e">
        <f t="shared" si="34"/>
        <v>#DIV/0!</v>
      </c>
      <c r="J75" s="36" t="e">
        <f t="shared" si="34"/>
        <v>#DIV/0!</v>
      </c>
      <c r="K75" s="36" t="e">
        <f t="shared" si="34"/>
        <v>#DIV/0!</v>
      </c>
      <c r="L75" s="36" t="e">
        <f t="shared" si="34"/>
        <v>#DIV/0!</v>
      </c>
      <c r="M75" s="36" t="e">
        <f t="shared" si="34"/>
        <v>#DIV/0!</v>
      </c>
      <c r="N75" s="36" t="e">
        <f t="shared" si="34"/>
        <v>#DIV/0!</v>
      </c>
      <c r="O75" s="36" t="e">
        <f t="shared" si="34"/>
        <v>#DIV/0!</v>
      </c>
      <c r="P75" s="36" t="e">
        <f t="shared" si="34"/>
        <v>#DIV/0!</v>
      </c>
      <c r="Q75" s="55">
        <v>1</v>
      </c>
    </row>
    <row r="76" spans="1:17" ht="15.75">
      <c r="A76" s="66"/>
      <c r="Q76" s="56">
        <v>1</v>
      </c>
    </row>
    <row r="77" spans="1:17" ht="15.75">
      <c r="A77" s="62" t="s">
        <v>62</v>
      </c>
      <c r="B77" s="44">
        <f>B46/B58</f>
        <v>14322.225080385851</v>
      </c>
      <c r="C77" s="44">
        <f>C46/C58</f>
        <v>18070.579881656806</v>
      </c>
      <c r="D77" s="44">
        <f t="shared" ref="D77:P77" si="35">D46/D58</f>
        <v>20132.613953488373</v>
      </c>
      <c r="E77" s="44">
        <f t="shared" si="35"/>
        <v>12200.634782608695</v>
      </c>
      <c r="F77" s="44">
        <f t="shared" si="35"/>
        <v>15288.533333333333</v>
      </c>
      <c r="G77" s="44">
        <f t="shared" si="35"/>
        <v>5952.661764705882</v>
      </c>
      <c r="H77" s="44">
        <f t="shared" si="35"/>
        <v>6261.166666666667</v>
      </c>
      <c r="I77" s="44" t="e">
        <f t="shared" si="35"/>
        <v>#DIV/0!</v>
      </c>
      <c r="J77" s="44" t="e">
        <f t="shared" si="35"/>
        <v>#DIV/0!</v>
      </c>
      <c r="K77" s="44" t="e">
        <f t="shared" si="35"/>
        <v>#DIV/0!</v>
      </c>
      <c r="L77" s="44" t="e">
        <f t="shared" si="35"/>
        <v>#DIV/0!</v>
      </c>
      <c r="M77" s="44" t="e">
        <f t="shared" si="35"/>
        <v>#DIV/0!</v>
      </c>
      <c r="N77" s="44" t="e">
        <f t="shared" si="35"/>
        <v>#DIV/0!</v>
      </c>
      <c r="O77" s="44" t="e">
        <f t="shared" si="35"/>
        <v>#DIV/0!</v>
      </c>
      <c r="P77" s="44" t="e">
        <f t="shared" si="35"/>
        <v>#DIV/0!</v>
      </c>
      <c r="Q77">
        <v>1</v>
      </c>
    </row>
    <row r="78" spans="1:17" hidden="1">
      <c r="A78" s="33" t="s">
        <v>58</v>
      </c>
      <c r="B78" s="36">
        <v>0</v>
      </c>
      <c r="C78" s="36">
        <v>0</v>
      </c>
      <c r="D78" s="36">
        <v>0</v>
      </c>
      <c r="E78" s="36">
        <v>0</v>
      </c>
      <c r="F78" s="36">
        <v>0</v>
      </c>
      <c r="G78" s="36">
        <v>0</v>
      </c>
      <c r="H78" s="36">
        <v>0</v>
      </c>
      <c r="I78" s="36">
        <v>0</v>
      </c>
      <c r="J78" s="36">
        <v>0</v>
      </c>
      <c r="K78" s="36">
        <v>0</v>
      </c>
      <c r="L78" s="36">
        <v>0</v>
      </c>
      <c r="M78" s="36">
        <v>0</v>
      </c>
      <c r="N78" s="36">
        <v>0</v>
      </c>
      <c r="O78" s="36">
        <v>0</v>
      </c>
      <c r="P78" s="36">
        <v>0</v>
      </c>
      <c r="Q78">
        <v>1</v>
      </c>
    </row>
    <row r="79" spans="1:17">
      <c r="A79" s="33" t="s">
        <v>63</v>
      </c>
      <c r="B79" s="36">
        <f>B49/B61</f>
        <v>4111.2157894736838</v>
      </c>
      <c r="C79" s="36">
        <f>C49/C61</f>
        <v>4290</v>
      </c>
      <c r="D79" s="36">
        <f t="shared" ref="D79:P79" si="36">D49/D61</f>
        <v>5397.0512820512822</v>
      </c>
      <c r="E79" s="36">
        <f t="shared" si="36"/>
        <v>3235.8630136986303</v>
      </c>
      <c r="F79" s="36">
        <f t="shared" si="36"/>
        <v>6630.75</v>
      </c>
      <c r="G79" s="36">
        <f t="shared" si="36"/>
        <v>3117.5384615384614</v>
      </c>
      <c r="H79" s="36">
        <f t="shared" si="36"/>
        <v>2500</v>
      </c>
      <c r="I79" s="36" t="e">
        <f t="shared" si="36"/>
        <v>#DIV/0!</v>
      </c>
      <c r="J79" s="36" t="e">
        <f t="shared" si="36"/>
        <v>#DIV/0!</v>
      </c>
      <c r="K79" s="36" t="e">
        <f t="shared" si="36"/>
        <v>#DIV/0!</v>
      </c>
      <c r="L79" s="36" t="e">
        <f t="shared" si="36"/>
        <v>#DIV/0!</v>
      </c>
      <c r="M79" s="36" t="e">
        <f t="shared" si="36"/>
        <v>#DIV/0!</v>
      </c>
      <c r="N79" s="36" t="e">
        <f t="shared" si="36"/>
        <v>#DIV/0!</v>
      </c>
      <c r="O79" s="36" t="e">
        <f t="shared" si="36"/>
        <v>#DIV/0!</v>
      </c>
      <c r="P79" s="36" t="e">
        <f t="shared" si="36"/>
        <v>#DIV/0!</v>
      </c>
      <c r="Q79">
        <v>1</v>
      </c>
    </row>
    <row r="80" spans="1:17">
      <c r="A80" s="33" t="s">
        <v>60</v>
      </c>
      <c r="B80" s="36">
        <f>B51/B63</f>
        <v>4470.1173020527858</v>
      </c>
      <c r="C80" s="36">
        <f>C51/C63</f>
        <v>4800</v>
      </c>
      <c r="D80" s="36">
        <f t="shared" ref="D80:P80" si="37">D51/D63</f>
        <v>4489.6296296296296</v>
      </c>
      <c r="E80" s="36">
        <f t="shared" si="37"/>
        <v>3937.1935483870966</v>
      </c>
      <c r="F80" s="36">
        <f t="shared" si="37"/>
        <v>4768.9310344827591</v>
      </c>
      <c r="G80" s="36">
        <f t="shared" si="37"/>
        <v>4405.4594594594591</v>
      </c>
      <c r="H80" s="36">
        <f t="shared" si="37"/>
        <v>4504.2631578947367</v>
      </c>
      <c r="I80" s="36" t="e">
        <f t="shared" si="37"/>
        <v>#DIV/0!</v>
      </c>
      <c r="J80" s="36" t="e">
        <f t="shared" si="37"/>
        <v>#DIV/0!</v>
      </c>
      <c r="K80" s="36" t="e">
        <f t="shared" si="37"/>
        <v>#DIV/0!</v>
      </c>
      <c r="L80" s="36" t="e">
        <f t="shared" si="37"/>
        <v>#DIV/0!</v>
      </c>
      <c r="M80" s="36" t="e">
        <f t="shared" si="37"/>
        <v>#DIV/0!</v>
      </c>
      <c r="N80" s="36" t="e">
        <f t="shared" si="37"/>
        <v>#DIV/0!</v>
      </c>
      <c r="O80" s="36" t="e">
        <f t="shared" si="37"/>
        <v>#DIV/0!</v>
      </c>
      <c r="P80" s="36" t="e">
        <f t="shared" si="37"/>
        <v>#DIV/0!</v>
      </c>
      <c r="Q80">
        <v>1</v>
      </c>
    </row>
    <row r="81" spans="1:17">
      <c r="A81" s="33" t="s">
        <v>98</v>
      </c>
      <c r="B81" s="36">
        <f>B53/B65</f>
        <v>7777.6</v>
      </c>
      <c r="C81" s="36">
        <f>C53/C65</f>
        <v>8000</v>
      </c>
      <c r="D81" s="36">
        <f t="shared" ref="D81:P81" si="38">D53/D65</f>
        <v>8000</v>
      </c>
      <c r="E81" s="36">
        <f t="shared" si="38"/>
        <v>4181.818181818182</v>
      </c>
      <c r="F81" s="36">
        <f t="shared" si="38"/>
        <v>10000</v>
      </c>
      <c r="G81" s="36">
        <f t="shared" si="38"/>
        <v>9333.3333333333339</v>
      </c>
      <c r="H81" s="36">
        <f t="shared" si="38"/>
        <v>7996</v>
      </c>
      <c r="I81" s="36" t="e">
        <f t="shared" si="38"/>
        <v>#DIV/0!</v>
      </c>
      <c r="J81" s="36" t="e">
        <f t="shared" si="38"/>
        <v>#DIV/0!</v>
      </c>
      <c r="K81" s="36" t="e">
        <f t="shared" si="38"/>
        <v>#DIV/0!</v>
      </c>
      <c r="L81" s="36" t="e">
        <f t="shared" si="38"/>
        <v>#DIV/0!</v>
      </c>
      <c r="M81" s="36" t="e">
        <f t="shared" si="38"/>
        <v>#DIV/0!</v>
      </c>
      <c r="N81" s="36" t="e">
        <f t="shared" si="38"/>
        <v>#DIV/0!</v>
      </c>
      <c r="O81" s="36" t="e">
        <f t="shared" si="38"/>
        <v>#DIV/0!</v>
      </c>
      <c r="P81" s="36" t="e">
        <f t="shared" si="38"/>
        <v>#DIV/0!</v>
      </c>
    </row>
    <row r="82" spans="1:17">
      <c r="A82" s="33" t="s">
        <v>61</v>
      </c>
      <c r="B82" s="36">
        <f>B55/B67</f>
        <v>29992.165266106444</v>
      </c>
      <c r="C82" s="36">
        <f>C55/C67</f>
        <v>34271.684210526313</v>
      </c>
      <c r="D82" s="36">
        <f t="shared" ref="D82:P82" si="39">D55/D67</f>
        <v>33434.973684210527</v>
      </c>
      <c r="E82" s="36">
        <f t="shared" si="39"/>
        <v>27140.738095238095</v>
      </c>
      <c r="F82" s="36">
        <f t="shared" si="39"/>
        <v>31862.489795918369</v>
      </c>
      <c r="G82" s="36">
        <f t="shared" si="39"/>
        <v>11550.066666666668</v>
      </c>
      <c r="H82" s="36">
        <f t="shared" si="39"/>
        <v>25845.5</v>
      </c>
      <c r="I82" s="36" t="e">
        <f t="shared" si="39"/>
        <v>#DIV/0!</v>
      </c>
      <c r="J82" s="36" t="e">
        <f t="shared" si="39"/>
        <v>#DIV/0!</v>
      </c>
      <c r="K82" s="36" t="e">
        <f t="shared" si="39"/>
        <v>#DIV/0!</v>
      </c>
      <c r="L82" s="36" t="e">
        <f t="shared" si="39"/>
        <v>#DIV/0!</v>
      </c>
      <c r="M82" s="36" t="e">
        <f t="shared" si="39"/>
        <v>#DIV/0!</v>
      </c>
      <c r="N82" s="36" t="e">
        <f t="shared" si="39"/>
        <v>#DIV/0!</v>
      </c>
      <c r="O82" s="36" t="e">
        <f t="shared" si="39"/>
        <v>#DIV/0!</v>
      </c>
      <c r="P82" s="36" t="e">
        <f t="shared" si="39"/>
        <v>#DIV/0!</v>
      </c>
      <c r="Q82">
        <v>1</v>
      </c>
    </row>
    <row r="83" spans="1:17">
      <c r="A83"/>
    </row>
    <row r="84" spans="1:17" ht="15.75">
      <c r="A84" s="67" t="s">
        <v>24</v>
      </c>
      <c r="B84" s="42">
        <f>SUM(C84:P84)</f>
        <v>0</v>
      </c>
      <c r="C84" s="43">
        <f>SUMIF(Summary!$C:$C,' Mgr''s'!C4,Summary!$K:$K)</f>
        <v>0</v>
      </c>
      <c r="D84" s="43">
        <f>SUMIF(Summary!$C:$C,' Mgr''s'!D4,Summary!$K:$K)</f>
        <v>0</v>
      </c>
      <c r="E84" s="43">
        <f>SUMIF(Summary!$C:$C,' Mgr''s'!E4,Summary!$K:$K)</f>
        <v>0</v>
      </c>
      <c r="F84" s="43">
        <f>SUMIF(Summary!$C:$C,' Mgr''s'!F4,Summary!$K:$K)</f>
        <v>0</v>
      </c>
      <c r="G84" s="43">
        <f>SUMIF(Summary!$C:$C,' Mgr''s'!G4,Summary!$K:$K)</f>
        <v>0</v>
      </c>
      <c r="H84" s="43">
        <f>SUMIF(Summary!$C:$C,' Mgr''s'!H4,Summary!$K:$K)</f>
        <v>0</v>
      </c>
      <c r="I84" s="43">
        <f>SUMIF(Summary!$C:$C,' Mgr''s'!I4,Summary!$K:$K)</f>
        <v>0</v>
      </c>
      <c r="J84" s="43">
        <f>SUMIF(Summary!$C:$C,' Mgr''s'!J4,Summary!$K:$K)</f>
        <v>0</v>
      </c>
      <c r="K84" s="43">
        <f>SUMIF(Summary!$C:$C,' Mgr''s'!K4,Summary!$K:$K)</f>
        <v>0</v>
      </c>
      <c r="L84" s="43">
        <f>SUMIF(Summary!$C:$C,' Mgr''s'!L4,Summary!$K:$K)</f>
        <v>0</v>
      </c>
      <c r="M84" s="43">
        <f>SUMIF(Summary!$C:$C,' Mgr''s'!M4,Summary!$K:$K)</f>
        <v>0</v>
      </c>
      <c r="N84" s="43">
        <f>SUMIF(Summary!$C:$C,' Mgr''s'!N4,Summary!$K:$K)</f>
        <v>0</v>
      </c>
      <c r="O84" s="43">
        <f>SUMIF(Summary!$C:$C,' Mgr''s'!O4,Summary!$K:$K)</f>
        <v>0</v>
      </c>
      <c r="P84" s="43">
        <f>SUMIF(Summary!$C:$C,' Mgr''s'!P4,Summary!$K:$K)</f>
        <v>0</v>
      </c>
      <c r="Q84">
        <v>1</v>
      </c>
    </row>
    <row r="85" spans="1:17" ht="15.75">
      <c r="A85" s="40" t="s">
        <v>80</v>
      </c>
      <c r="B85" s="53">
        <f>(SUM(Summary!AK2:AK15)/B9)/B5</f>
        <v>8.0137871607065925E-2</v>
      </c>
      <c r="C85" s="51">
        <f>(SUMIF(Summary!$C:$C,C4,Summary!$AK:$AK)/C5)/C9</f>
        <v>0.84070796460176989</v>
      </c>
      <c r="D85" s="51">
        <f>(SUMIF(Summary!$C:$C,D4,Summary!$AK:$AK)/D5)/D9</f>
        <v>0.83375314861460958</v>
      </c>
      <c r="E85" s="51">
        <f>(SUMIF(Summary!$C:$C,E4,Summary!$AK:$AK)/E5)/E9</f>
        <v>0.87234042553191482</v>
      </c>
      <c r="F85" s="51">
        <f>(SUMIF(Summary!$C:$C,F4,Summary!$AK:$AK)/F5)/F9</f>
        <v>1.5249999999999999</v>
      </c>
      <c r="G85" s="51">
        <f>(SUMIF(Summary!$C:$C,G4,Summary!$AK:$AK)/G5)/G9</f>
        <v>1.6320000000000001</v>
      </c>
      <c r="H85" s="51">
        <f>(SUMIF(Summary!$C:$C,H4,Summary!$AK:$AK)/H5)/H9</f>
        <v>1.5725190839694656</v>
      </c>
      <c r="I85" s="51" t="e">
        <f>(SUMIF(Summary!$C:$C,I4,Summary!$AK:$AK)/I5)/I9</f>
        <v>#DIV/0!</v>
      </c>
      <c r="J85" s="51" t="e">
        <f>(SUMIF(Summary!$C:$C,J4,Summary!$AK:$AK)/J5)/J9</f>
        <v>#DIV/0!</v>
      </c>
      <c r="K85" s="51" t="e">
        <f>(SUMIF(Summary!$C:$C,K4,Summary!$AK:$AK)/K5)/K9</f>
        <v>#DIV/0!</v>
      </c>
      <c r="L85" s="51" t="e">
        <f>(SUMIF(Summary!$C:$C,L4,Summary!$AK:$AK)/L5)/L9</f>
        <v>#DIV/0!</v>
      </c>
      <c r="M85" s="51" t="e">
        <f>(SUMIF(Summary!$C:$C,M4,Summary!$AK:$AK)/M5)/M9</f>
        <v>#DIV/0!</v>
      </c>
      <c r="N85" s="51" t="e">
        <f>(SUMIF(Summary!$C:$C,N4,Summary!$AK:$AK)/N5)/N9</f>
        <v>#DIV/0!</v>
      </c>
      <c r="O85" s="51" t="e">
        <f>(SUMIF(Summary!$C:$C,O4,Summary!$AK:$AK)/O5)/O9</f>
        <v>#DIV/0!</v>
      </c>
      <c r="P85" s="51" t="e">
        <f>(SUMIF(Summary!$C:$C,P4,Summary!$AK:$AK)/P5)/P9</f>
        <v>#DIV/0!</v>
      </c>
    </row>
    <row r="86" spans="1:17" ht="15.75">
      <c r="A86" s="40" t="s">
        <v>81</v>
      </c>
      <c r="B86" s="53">
        <f>(SUM(Summary!AL2:AL15)/B9)/B5</f>
        <v>0.52563550193881947</v>
      </c>
      <c r="C86" s="51">
        <f>(SUMIF(Summary!$C:$C,C4,Summary!$AL:$AL)/C5)/C9</f>
        <v>2.8938053097345131</v>
      </c>
      <c r="D86" s="51">
        <f>(SUMIF(Summary!$C:$C,D4,Summary!$AL:$AL)/D5)/D9</f>
        <v>3.1486146095717884</v>
      </c>
      <c r="E86" s="51">
        <f>(SUMIF(Summary!$C:$C,E4,Summary!$AL:$AL)/E5)/E9</f>
        <v>4.3096926713947985</v>
      </c>
      <c r="F86" s="51">
        <f>(SUMIF(Summary!$C:$C,F4,Summary!$AL:$AL)/F5)/F9</f>
        <v>3.0274999999999999</v>
      </c>
      <c r="G86" s="51">
        <f>(SUMIF(Summary!$C:$C,G4,Summary!$AL:$AL)/G5)/G9</f>
        <v>2.3959999999999999</v>
      </c>
      <c r="H86" s="51">
        <f>(SUMIF(Summary!$C:$C,H4,Summary!$AL:$AL)/H5)/H9</f>
        <v>2.7519083969465647</v>
      </c>
      <c r="I86" s="51" t="e">
        <f>(SUMIF(Summary!$C:$C,I4,Summary!$AL:$AL)/I5)/I9</f>
        <v>#DIV/0!</v>
      </c>
      <c r="J86" s="51" t="e">
        <f>(SUMIF(Summary!$C:$C,J4,Summary!$AL:$AL)/J5)/J9</f>
        <v>#DIV/0!</v>
      </c>
      <c r="K86" s="51" t="e">
        <f>(SUMIF(Summary!$C:$C,K4,Summary!$AL:$AL)/K5)/K9</f>
        <v>#DIV/0!</v>
      </c>
      <c r="L86" s="51" t="e">
        <f>(SUMIF(Summary!$C:$C,L4,Summary!$AL:$AL)/L5)/L9</f>
        <v>#DIV/0!</v>
      </c>
      <c r="M86" s="51" t="e">
        <f>(SUMIF(Summary!$C:$C,M4,Summary!$AL:$AL)/M5)/M9</f>
        <v>#DIV/0!</v>
      </c>
      <c r="N86" s="51" t="e">
        <f>(SUMIF(Summary!$C:$C,N4,Summary!$AL:$AL)/N5)/N9</f>
        <v>#DIV/0!</v>
      </c>
      <c r="O86" s="51" t="e">
        <f>(SUMIF(Summary!$C:$C,O4,Summary!$AL:$AL)/O5)/O9</f>
        <v>#DIV/0!</v>
      </c>
      <c r="P86" s="51" t="e">
        <f>(SUMIF(Summary!$C:$C,P4,Summary!$AL:$AL)/P5)/P9</f>
        <v>#DIV/0!</v>
      </c>
    </row>
    <row r="87" spans="1:17" ht="15.75">
      <c r="A87" s="40" t="s">
        <v>77</v>
      </c>
      <c r="B87" s="53">
        <f>(SUM(Summary!AM2:AM15)/B9)/B5</f>
        <v>0</v>
      </c>
      <c r="C87" s="51">
        <f>(SUMIF(Summary!$C:$C,C4,Summary!$AM:$AM)/C5)/C9</f>
        <v>0</v>
      </c>
      <c r="D87" s="51">
        <f>(SUMIF(Summary!$C:$C,D4,Summary!$AM:$AM)/D5)/D9</f>
        <v>0</v>
      </c>
      <c r="E87" s="51">
        <f>(SUMIF(Summary!$C:$C,E4,Summary!$AM:$AM)/E5)/E9</f>
        <v>0</v>
      </c>
      <c r="F87" s="51">
        <f>(SUMIF(Summary!$C:$C,F4,Summary!$AM:$AM)/F5)/F9</f>
        <v>0</v>
      </c>
      <c r="G87" s="51">
        <f>(SUMIF(Summary!$C:$C,G4,Summary!$AM:$AM)/G5)/G9</f>
        <v>0</v>
      </c>
      <c r="H87" s="51">
        <f>(SUMIF(Summary!$C:$C,H4,Summary!$AM:$AM)/H5)/H9</f>
        <v>0</v>
      </c>
      <c r="I87" s="51" t="e">
        <f>(SUMIF(Summary!$C:$C,I4,Summary!$AM:$AM)/I5)/I9</f>
        <v>#DIV/0!</v>
      </c>
      <c r="J87" s="51" t="e">
        <f>(SUMIF(Summary!$C:$C,J4,Summary!$AM:$AM)/J5)/J9</f>
        <v>#DIV/0!</v>
      </c>
      <c r="K87" s="51" t="e">
        <f>(SUMIF(Summary!$C:$C,K4,Summary!$AM:$AM)/K5)/K9</f>
        <v>#DIV/0!</v>
      </c>
      <c r="L87" s="51" t="e">
        <f>(SUMIF(Summary!$C:$C,L4,Summary!$AM:$AM)/L5)/L9</f>
        <v>#DIV/0!</v>
      </c>
      <c r="M87" s="51" t="e">
        <f>(SUMIF(Summary!$C:$C,M4,Summary!$AM:$AM)/M5)/M9</f>
        <v>#DIV/0!</v>
      </c>
      <c r="N87" s="51" t="e">
        <f>(SUMIF(Summary!$C:$C,N4,Summary!$AM:$AM)/N5)/N9</f>
        <v>#DIV/0!</v>
      </c>
      <c r="O87" s="51" t="e">
        <f>(SUMIF(Summary!$C:$C,O4,Summary!$AM:$AM)/O5)/O9</f>
        <v>#DIV/0!</v>
      </c>
      <c r="P87" s="51" t="e">
        <f>(SUMIF(Summary!$C:$C,P4,Summary!$AM:$AM)/P5)/P9</f>
        <v>#DIV/0!</v>
      </c>
    </row>
    <row r="88" spans="1:17" ht="15.75">
      <c r="A88" s="40" t="s">
        <v>78</v>
      </c>
      <c r="B88" s="44">
        <f>(SUM(Summary!AN2:AN15)/B7)</f>
        <v>365.85714285714283</v>
      </c>
      <c r="C88" s="42">
        <f>SUMIF(Summary!$C:$C,C4,Summary!$AN:$AN)/C7</f>
        <v>2367</v>
      </c>
      <c r="D88" s="42">
        <f>SUMIF(Summary!$C:$C,D4,Summary!$AN:$AN)/D7</f>
        <v>2308.9473684210525</v>
      </c>
      <c r="E88" s="42">
        <f>SUMIF(Summary!$C:$C,E4,Summary!$AN:$AN)/E7</f>
        <v>2892.25</v>
      </c>
      <c r="F88" s="42">
        <f>SUMIF(Summary!$C:$C,F4,Summary!$AN:$AN)/F7</f>
        <v>3149</v>
      </c>
      <c r="G88" s="42">
        <f>SUMIF(Summary!$C:$C,G4,Summary!$AN:$AN)/G7</f>
        <v>2162.7083333333335</v>
      </c>
      <c r="H88" s="42">
        <f>SUMIF(Summary!$C:$C,H4,Summary!$AN:$AN)/H7</f>
        <v>2380.8333333333335</v>
      </c>
      <c r="I88" s="42" t="e">
        <f>SUMIF(Summary!$C:$C,I4,Summary!$AN:$AN)/I7</f>
        <v>#DIV/0!</v>
      </c>
      <c r="J88" s="42" t="e">
        <f>SUMIF(Summary!$C:$C,J4,Summary!$AN:$AN)/J7</f>
        <v>#DIV/0!</v>
      </c>
      <c r="K88" s="42" t="e">
        <f>SUMIF(Summary!$C:$C,K4,Summary!$AN:$AN)/K7</f>
        <v>#DIV/0!</v>
      </c>
      <c r="L88" s="42" t="e">
        <f>SUMIF(Summary!$C:$C,L4,Summary!$AN:$AN)/L7</f>
        <v>#DIV/0!</v>
      </c>
      <c r="M88" s="42" t="e">
        <f>SUMIF(Summary!$C:$C,M4,Summary!$AN:$AN)/M7</f>
        <v>#DIV/0!</v>
      </c>
      <c r="N88" s="42" t="e">
        <f>SUMIF(Summary!$C:$C,N4,Summary!$AN:$AN)/N7</f>
        <v>#DIV/0!</v>
      </c>
      <c r="O88" s="42" t="e">
        <f>SUMIF(Summary!$C:$C,O4,Summary!$AN:$AN)/O7</f>
        <v>#DIV/0!</v>
      </c>
      <c r="P88" s="42" t="e">
        <f>SUMIF(Summary!$C:$C,P4,Summary!$AN:$AN)/P7</f>
        <v>#DIV/0!</v>
      </c>
    </row>
    <row r="92" spans="1:17">
      <c r="A92" s="290" t="s">
        <v>226</v>
      </c>
      <c r="B92" s="312">
        <f>SUBTOTAL(9,Summary!AW:AW)/B5</f>
        <v>436577.55853702145</v>
      </c>
      <c r="C92" s="312">
        <f>SUMIFS(Summary!$AW:$AW,Summary!$C:$C,' Mgr''s'!C4)/' Mgr''s'!C5</f>
        <v>87599.926995539921</v>
      </c>
      <c r="D92" s="312">
        <f>SUMIFS(Summary!$AW:$AW,Summary!$C:$C,' Mgr''s'!D4)/' Mgr''s'!D5</f>
        <v>119864.81420221057</v>
      </c>
      <c r="E92" s="312">
        <f>SUMIFS(Summary!$AW:$AW,Summary!$C:$C,' Mgr''s'!E4)/' Mgr''s'!E5</f>
        <v>96379.9261192751</v>
      </c>
      <c r="F92" s="312">
        <f>SUMIFS(Summary!$AW:$AW,Summary!$C:$C,' Mgr''s'!F4)/' Mgr''s'!F5</f>
        <v>70845.331290538583</v>
      </c>
      <c r="G92" s="312">
        <f>SUMIFS(Summary!$AW:$AW,Summary!$C:$C,' Mgr''s'!G4)/' Mgr''s'!G5</f>
        <v>44888.840133856385</v>
      </c>
      <c r="H92" s="312">
        <f>SUMIFS(Summary!$AW:$AW,Summary!$C:$C,' Mgr''s'!H4)/' Mgr''s'!H5</f>
        <v>16998.719795600715</v>
      </c>
      <c r="I92" s="312">
        <f>SUMIFS(Summary!$AW:$AW,Summary!$C:$C,' Mgr''s'!I4)/' Mgr''s'!I5</f>
        <v>0</v>
      </c>
      <c r="J92" s="312">
        <f>SUMIFS(Summary!$AW:$AW,Summary!$C:$C,' Mgr''s'!J4)/' Mgr''s'!J5</f>
        <v>0</v>
      </c>
      <c r="K92" s="312">
        <f>SUMIFS(Summary!$AW:$AW,Summary!$C:$C,' Mgr''s'!K4)/' Mgr''s'!K5</f>
        <v>0</v>
      </c>
      <c r="L92" s="312">
        <f>SUMIFS(Summary!$AW:$AW,Summary!$AS:$AS,' Mgr''s'!L4)/' Mgr''s'!L5</f>
        <v>0</v>
      </c>
      <c r="M92" s="312">
        <f>SUMIFS(Summary!$AW:$AW,Summary!$AS:$AS,' Mgr''s'!M4)/' Mgr''s'!M5</f>
        <v>0</v>
      </c>
      <c r="N92" s="312">
        <f>SUMIFS(Summary!$AW:$AW,Summary!$AS:$AS,' Mgr''s'!N4)/' Mgr''s'!N5</f>
        <v>0</v>
      </c>
      <c r="O92" s="312">
        <f t="shared" ref="O92" si="40">(O22*86.17%)+((O21-O22)*37.02%)</f>
        <v>0</v>
      </c>
      <c r="P92" s="312">
        <f t="shared" ref="P92" si="41">(P22*90.76%)+((P21-P22)*33.01%)</f>
        <v>0</v>
      </c>
    </row>
    <row r="93" spans="1:17">
      <c r="A93" s="290" t="s">
        <v>227</v>
      </c>
      <c r="B93" s="312">
        <f>B92/B9</f>
        <v>4702.4726253449098</v>
      </c>
      <c r="C93" s="312">
        <f t="shared" ref="C93:N93" si="42">C92/C9</f>
        <v>6460.1716073407015</v>
      </c>
      <c r="D93" s="312">
        <f t="shared" si="42"/>
        <v>7548.1621034137634</v>
      </c>
      <c r="E93" s="312">
        <f t="shared" si="42"/>
        <v>5696.2131276167311</v>
      </c>
      <c r="F93" s="312">
        <f t="shared" si="42"/>
        <v>4427.8332056586614</v>
      </c>
      <c r="G93" s="312">
        <f t="shared" si="42"/>
        <v>2244.4420066928192</v>
      </c>
      <c r="H93" s="312">
        <f t="shared" si="42"/>
        <v>1622.0152476718238</v>
      </c>
      <c r="I93" s="312" t="e">
        <f t="shared" ref="I93:K93" si="43">I92/I9</f>
        <v>#DIV/0!</v>
      </c>
      <c r="J93" s="312" t="e">
        <f t="shared" si="43"/>
        <v>#DIV/0!</v>
      </c>
      <c r="K93" s="312" t="e">
        <f t="shared" si="43"/>
        <v>#DIV/0!</v>
      </c>
      <c r="L93" s="312" t="e">
        <f t="shared" si="42"/>
        <v>#DIV/0!</v>
      </c>
      <c r="M93" s="312" t="e">
        <f t="shared" si="42"/>
        <v>#DIV/0!</v>
      </c>
      <c r="N93" s="312" t="e">
        <f t="shared" si="42"/>
        <v>#DIV/0!</v>
      </c>
      <c r="O93" s="312" t="e">
        <f t="shared" ref="O93" si="44">(O28*86.17%)+((O27-O28)*37.02%)</f>
        <v>#DIV/0!</v>
      </c>
      <c r="P93" s="312" t="e">
        <f t="shared" ref="P93" si="45">(P28*90.76%)+((P27-P28)*33.01%)</f>
        <v>#DIV/0!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sheetPr>
  <dimension ref="A1:N93"/>
  <sheetViews>
    <sheetView showGridLines="0" zoomScale="85" zoomScaleNormal="85"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159" bestFit="1" customWidth="1"/>
    <col min="2" max="2" width="12.140625" style="143" bestFit="1" customWidth="1"/>
    <col min="3" max="3" width="16.42578125" style="143" customWidth="1"/>
    <col min="4" max="4" width="17.140625" style="143" customWidth="1"/>
    <col min="5" max="5" width="15" style="143" hidden="1" customWidth="1"/>
    <col min="6" max="6" width="15.140625" style="143" hidden="1" customWidth="1"/>
    <col min="7" max="7" width="15" style="143" hidden="1" customWidth="1"/>
    <col min="8" max="8" width="11" style="143" hidden="1" customWidth="1"/>
    <col min="9" max="10" width="13.28515625" style="143" hidden="1" customWidth="1"/>
    <col min="11" max="13" width="9.140625" style="143" hidden="1" customWidth="1"/>
    <col min="14" max="14" width="9.140625" style="143" customWidth="1"/>
    <col min="15" max="16384" width="9.140625" style="143"/>
  </cols>
  <sheetData>
    <row r="1" spans="1:14" hidden="1"/>
    <row r="2" spans="1:14" hidden="1"/>
    <row r="4" spans="1:14" ht="30">
      <c r="A4" s="162" t="s">
        <v>91</v>
      </c>
      <c r="B4" s="163" t="s">
        <v>35</v>
      </c>
      <c r="C4" s="163" t="s">
        <v>123</v>
      </c>
      <c r="D4" s="163" t="s">
        <v>216</v>
      </c>
      <c r="E4" s="163" t="s">
        <v>350</v>
      </c>
      <c r="F4" s="163">
        <v>11</v>
      </c>
      <c r="G4" s="163">
        <v>11</v>
      </c>
      <c r="H4" s="163">
        <v>11</v>
      </c>
      <c r="I4" s="163">
        <v>11</v>
      </c>
      <c r="J4" s="163">
        <v>11</v>
      </c>
      <c r="K4" s="163">
        <v>11</v>
      </c>
      <c r="L4" s="163">
        <v>11</v>
      </c>
      <c r="M4" s="163">
        <v>11</v>
      </c>
      <c r="N4" s="160">
        <v>1</v>
      </c>
    </row>
    <row r="5" spans="1:14">
      <c r="A5" s="164" t="s">
        <v>28</v>
      </c>
      <c r="B5" s="58">
        <f>'Tenurewise KPI'!A3</f>
        <v>25</v>
      </c>
      <c r="C5" s="58">
        <f>B5</f>
        <v>25</v>
      </c>
      <c r="D5" s="58">
        <f t="shared" ref="D5:J5" si="0">C5</f>
        <v>25</v>
      </c>
      <c r="E5" s="58">
        <f t="shared" si="0"/>
        <v>25</v>
      </c>
      <c r="F5" s="58">
        <f>E5</f>
        <v>25</v>
      </c>
      <c r="G5" s="58">
        <f t="shared" si="0"/>
        <v>25</v>
      </c>
      <c r="H5" s="58">
        <f t="shared" si="0"/>
        <v>25</v>
      </c>
      <c r="I5" s="58">
        <f t="shared" si="0"/>
        <v>25</v>
      </c>
      <c r="J5" s="58">
        <f t="shared" si="0"/>
        <v>25</v>
      </c>
      <c r="K5" s="58">
        <f>D5</f>
        <v>25</v>
      </c>
      <c r="L5" s="58">
        <f>K5</f>
        <v>25</v>
      </c>
      <c r="M5" s="58">
        <f>L5</f>
        <v>25</v>
      </c>
      <c r="N5" s="8">
        <v>1</v>
      </c>
    </row>
    <row r="6" spans="1:14">
      <c r="A6" s="165" t="s">
        <v>29</v>
      </c>
    </row>
    <row r="7" spans="1:14">
      <c r="A7" s="166" t="s">
        <v>30</v>
      </c>
      <c r="B7" s="161">
        <f>SUM(C7:M7)</f>
        <v>105</v>
      </c>
      <c r="C7" s="22">
        <f>COUNTIFS(Summary!$AQ:$AQ,'City Headwise'!C$4,Summary!$AT:$AT,"Active")</f>
        <v>35</v>
      </c>
      <c r="D7" s="22">
        <f>COUNTIFS(Summary!$AQ:$AQ,'City Headwise'!D$4,Summary!$AT:$AT,"Active")</f>
        <v>70</v>
      </c>
      <c r="E7" s="22">
        <f>COUNTIFS(Summary!$AQ:$AQ,'City Headwise'!E$4,Summary!$AT:$AT,"Active")</f>
        <v>0</v>
      </c>
      <c r="F7" s="22">
        <f>COUNTIFS(Summary!$AQ:$AQ,'City Headwise'!F$4,Summary!$AT:$AT,"Active")</f>
        <v>0</v>
      </c>
      <c r="G7" s="22">
        <f>COUNTIFS(Summary!$AQ:$AQ,'City Headwise'!G$4,Summary!$AT:$AT,"Active")</f>
        <v>0</v>
      </c>
      <c r="H7" s="22">
        <f>COUNTIFS(Summary!$AQ:$AQ,'City Headwise'!H$4,Summary!$AT:$AT,"Active")</f>
        <v>0</v>
      </c>
      <c r="I7" s="22">
        <f>COUNTIFS(Summary!$AQ:$AQ,'City Headwise'!I$4,Summary!$AT:$AT,"Active")</f>
        <v>0</v>
      </c>
      <c r="J7" s="22">
        <f>COUNTIF(Summary!$AQ:$AQ,'City Headwise'!J4)</f>
        <v>0</v>
      </c>
      <c r="K7" s="22">
        <f>COUNTIF(Summary!$AQ:$AQ,'City Headwise'!K4)</f>
        <v>0</v>
      </c>
      <c r="L7" s="22">
        <f>COUNTIF(Summary!$AQ:$AQ,'City Headwise'!L4)</f>
        <v>0</v>
      </c>
      <c r="M7" s="22">
        <f>COUNTIF(Summary!$AQ:$AQ,'City Headwise'!M4)</f>
        <v>0</v>
      </c>
      <c r="N7" s="143">
        <v>1</v>
      </c>
    </row>
    <row r="8" spans="1:14">
      <c r="A8" s="166" t="s">
        <v>36</v>
      </c>
      <c r="B8" s="161">
        <f>SUM(C8:M8)</f>
        <v>104.91999999999999</v>
      </c>
      <c r="C8" s="22">
        <f>SUMIF(Summary!$AQ:$AQ,'City Headwise'!C4,Summary!$F:$F)/C5</f>
        <v>37.76</v>
      </c>
      <c r="D8" s="22">
        <f>SUMIF(Summary!$AQ:$AQ,'City Headwise'!D4,Summary!$F:$F)/D5</f>
        <v>67.16</v>
      </c>
      <c r="E8" s="22">
        <f>SUMIF(Summary!$AQ:$AQ,'City Headwise'!E4,Summary!$F:$F)/E5</f>
        <v>0</v>
      </c>
      <c r="F8" s="22">
        <f>SUMIF(Summary!$AQ:$AQ,'City Headwise'!F4,Summary!$F:$F)/F5</f>
        <v>0</v>
      </c>
      <c r="G8" s="22">
        <f>SUMIF(Summary!$AQ:$AQ,'City Headwise'!G4,Summary!$F:$F)/G5</f>
        <v>0</v>
      </c>
      <c r="H8" s="22">
        <f>SUMIF(Summary!$AQ:$AQ,'City Headwise'!H4,Summary!$F:$F)/H5</f>
        <v>0</v>
      </c>
      <c r="I8" s="22">
        <f>SUMIF(Summary!$AQ:$AQ,'City Headwise'!I4,Summary!$F:$F)/I5</f>
        <v>0</v>
      </c>
      <c r="J8" s="22">
        <f>SUMIF(Summary!$AQ:$AQ,'City Headwise'!J4,Summary!$F:$F)/J5</f>
        <v>0</v>
      </c>
      <c r="K8" s="22">
        <f>SUMIF(Summary!$AQ:$AQ,'City Headwise'!K4,Summary!$F:$F)/K5</f>
        <v>0</v>
      </c>
      <c r="L8" s="22">
        <f>SUMIF(Summary!$AQ:$AQ,'City Headwise'!L4,Summary!$F:$F)/L5</f>
        <v>0</v>
      </c>
      <c r="M8" s="22">
        <f>SUMIF(Summary!$AQ:$AQ,'City Headwise'!M4,Summary!$F:$F)/M5</f>
        <v>0</v>
      </c>
      <c r="N8" s="143">
        <v>1</v>
      </c>
    </row>
    <row r="9" spans="1:14">
      <c r="A9" s="166" t="s">
        <v>31</v>
      </c>
      <c r="B9" s="161">
        <f>SUM(C9:M9)</f>
        <v>92.84</v>
      </c>
      <c r="C9" s="22">
        <f>SUMIF(Summary!$AQ:$AQ,'City Headwise'!C4,Summary!$AE:$AE)/C5</f>
        <v>32.92</v>
      </c>
      <c r="D9" s="22">
        <f>SUMIF(Summary!$AQ:$AQ,'City Headwise'!D4,Summary!$AE:$AE)/D5</f>
        <v>59.92</v>
      </c>
      <c r="E9" s="22">
        <f>SUMIF(Summary!$AQ:$AQ,'City Headwise'!E4,Summary!$AE:$AE)/E5</f>
        <v>0</v>
      </c>
      <c r="F9" s="22">
        <f>SUMIF(Summary!$AQ:$AQ,'City Headwise'!F4,Summary!$AE:$AE)/F5</f>
        <v>0</v>
      </c>
      <c r="G9" s="22">
        <f>SUMIF(Summary!$AQ:$AQ,'City Headwise'!G4,Summary!$AE:$AE)/G5</f>
        <v>0</v>
      </c>
      <c r="H9" s="22">
        <f>SUMIF(Summary!$AQ:$AQ,'City Headwise'!H4,Summary!$AE:$AE)/H5</f>
        <v>0</v>
      </c>
      <c r="I9" s="22">
        <f>SUMIF(Summary!$AQ:$AQ,'City Headwise'!I4,Summary!$AE:$AE)/I5</f>
        <v>0</v>
      </c>
      <c r="J9" s="22">
        <f>SUMIF(Summary!$AQ:$AQ,'City Headwise'!J4,Summary!$AE:$AE)/J5</f>
        <v>0</v>
      </c>
      <c r="K9" s="22">
        <f>SUMIF(Summary!$AQ:$AQ,'City Headwise'!K4,Summary!$AE:$AE)/K5</f>
        <v>0</v>
      </c>
      <c r="L9" s="22">
        <f>SUMIF(Summary!$AQ:$AQ,'City Headwise'!L4,Summary!$AE:$AE)/L5</f>
        <v>0</v>
      </c>
      <c r="M9" s="22">
        <f>SUMIF(Summary!$AQ:$AQ,'City Headwise'!M4,Summary!$AE:$AE)/M5</f>
        <v>0</v>
      </c>
      <c r="N9" s="143">
        <v>1</v>
      </c>
    </row>
    <row r="10" spans="1:14">
      <c r="A10" s="167" t="s">
        <v>32</v>
      </c>
      <c r="B10" s="23">
        <f t="shared" ref="B10:I10" si="1">1-B9/B8</f>
        <v>0.11513534121235214</v>
      </c>
      <c r="C10" s="23">
        <f t="shared" si="1"/>
        <v>0.12817796610169485</v>
      </c>
      <c r="D10" s="23">
        <f t="shared" si="1"/>
        <v>0.10780226325193565</v>
      </c>
      <c r="E10" s="23" t="e">
        <f t="shared" ref="E10" si="2">1-E9/E8</f>
        <v>#DIV/0!</v>
      </c>
      <c r="F10" s="23" t="e">
        <f t="shared" si="1"/>
        <v>#DIV/0!</v>
      </c>
      <c r="G10" s="23" t="e">
        <f t="shared" si="1"/>
        <v>#DIV/0!</v>
      </c>
      <c r="H10" s="23" t="e">
        <f t="shared" si="1"/>
        <v>#DIV/0!</v>
      </c>
      <c r="I10" s="23" t="e">
        <f t="shared" si="1"/>
        <v>#DIV/0!</v>
      </c>
      <c r="J10" s="23" t="e">
        <f>J9/J8</f>
        <v>#DIV/0!</v>
      </c>
      <c r="K10" s="23" t="e">
        <f>K9/K8</f>
        <v>#DIV/0!</v>
      </c>
      <c r="L10" s="23" t="e">
        <f>L9/L8</f>
        <v>#DIV/0!</v>
      </c>
      <c r="M10" s="23" t="e">
        <f>M9/M8</f>
        <v>#DIV/0!</v>
      </c>
      <c r="N10" s="143">
        <v>1</v>
      </c>
    </row>
    <row r="11" spans="1:14" hidden="1">
      <c r="A11" s="168"/>
      <c r="C11" s="17"/>
      <c r="D11" s="17"/>
      <c r="E11" s="17"/>
      <c r="F11" s="17"/>
      <c r="G11" s="17"/>
      <c r="H11" s="17"/>
      <c r="I11" s="17"/>
      <c r="J11" s="17"/>
      <c r="K11" s="17"/>
      <c r="L11" s="17"/>
      <c r="M11" s="17"/>
      <c r="N11" s="143">
        <v>1</v>
      </c>
    </row>
    <row r="12" spans="1:14" hidden="1">
      <c r="A12" s="176"/>
      <c r="C12" s="17"/>
      <c r="D12" s="17"/>
      <c r="E12" s="17"/>
      <c r="F12" s="17"/>
      <c r="G12" s="17"/>
      <c r="H12" s="17"/>
      <c r="I12" s="17"/>
      <c r="J12" s="17"/>
      <c r="K12" s="17"/>
      <c r="L12" s="17"/>
      <c r="M12" s="17"/>
    </row>
    <row r="13" spans="1:14" hidden="1">
      <c r="A13" s="177"/>
      <c r="C13" s="18"/>
      <c r="D13" s="18"/>
      <c r="E13" s="18"/>
      <c r="F13" s="18"/>
      <c r="G13" s="18"/>
      <c r="H13" s="18"/>
      <c r="I13" s="18"/>
      <c r="J13" s="18"/>
      <c r="K13" s="18"/>
      <c r="L13" s="18"/>
      <c r="M13" s="18"/>
    </row>
    <row r="14" spans="1:14">
      <c r="A14" s="178"/>
    </row>
    <row r="15" spans="1:14">
      <c r="A15" s="179" t="s">
        <v>37</v>
      </c>
      <c r="B15" s="42">
        <f>SUM(C15:M15)</f>
        <v>9820</v>
      </c>
      <c r="C15" s="43">
        <f>SUMIF(Summary!$AQ:$AQ,'City Headwise'!C4,Summary!$AI:$AI)</f>
        <v>3940</v>
      </c>
      <c r="D15" s="43">
        <f>SUMIF(Summary!$AQ:$AQ,'City Headwise'!D4,Summary!$AI:$AI)</f>
        <v>5880</v>
      </c>
      <c r="E15" s="43">
        <f>SUMIF(Summary!$AQ:$AQ,'City Headwise'!E4,Summary!$AI:$AI)</f>
        <v>0</v>
      </c>
      <c r="F15" s="43">
        <f>SUMIF(Summary!$AQ:$AQ,'City Headwise'!F4,Summary!$AI:$AI)</f>
        <v>0</v>
      </c>
      <c r="G15" s="43">
        <f>SUMIF(Summary!$AQ:$AQ,'City Headwise'!G4,Summary!$AI:$AI)</f>
        <v>0</v>
      </c>
      <c r="H15" s="43">
        <f>SUMIF(Summary!$AQ:$AQ,'City Headwise'!H4,Summary!$AI:$AI)</f>
        <v>0</v>
      </c>
      <c r="I15" s="43">
        <f>SUMIF(Summary!$AQ:$AQ,'City Headwise'!I4,Summary!$AI:$AI)</f>
        <v>0</v>
      </c>
      <c r="J15" s="43">
        <f>SUMIF(Summary!$AQ:$AQ,'City Headwise'!J4,Summary!$AI:$AI)</f>
        <v>0</v>
      </c>
      <c r="K15" s="43">
        <f>SUMIF(Summary!$AQ:$AQ,'City Headwise'!K4,Summary!$AI:$AI)</f>
        <v>0</v>
      </c>
      <c r="L15" s="43">
        <f>SUMIF(Summary!$AQ:$AQ,'City Headwise'!L4,Summary!$AI:$AI)</f>
        <v>0</v>
      </c>
      <c r="M15" s="43">
        <f>SUMIF(Summary!$AQ:$AQ,'City Headwise'!M4,Summary!$AI:$AI)</f>
        <v>0</v>
      </c>
      <c r="N15" s="143">
        <v>1</v>
      </c>
    </row>
    <row r="16" spans="1:14">
      <c r="A16" s="179" t="s">
        <v>103</v>
      </c>
      <c r="B16" s="51">
        <f>SUM(C16:M16)</f>
        <v>392.79999999999995</v>
      </c>
      <c r="C16" s="44">
        <f t="shared" ref="C16:M16" si="3">C15/C5</f>
        <v>157.6</v>
      </c>
      <c r="D16" s="44">
        <f t="shared" si="3"/>
        <v>235.2</v>
      </c>
      <c r="E16" s="44">
        <f t="shared" ref="E16" si="4">E15/E5</f>
        <v>0</v>
      </c>
      <c r="F16" s="44">
        <f t="shared" si="3"/>
        <v>0</v>
      </c>
      <c r="G16" s="44">
        <f t="shared" si="3"/>
        <v>0</v>
      </c>
      <c r="H16" s="44">
        <f t="shared" si="3"/>
        <v>0</v>
      </c>
      <c r="I16" s="44">
        <f t="shared" si="3"/>
        <v>0</v>
      </c>
      <c r="J16" s="44">
        <f t="shared" si="3"/>
        <v>0</v>
      </c>
      <c r="K16" s="44">
        <f t="shared" si="3"/>
        <v>0</v>
      </c>
      <c r="L16" s="44">
        <f t="shared" si="3"/>
        <v>0</v>
      </c>
      <c r="M16" s="44">
        <f t="shared" si="3"/>
        <v>0</v>
      </c>
      <c r="N16" s="143">
        <v>1</v>
      </c>
    </row>
    <row r="17" spans="1:14">
      <c r="A17" s="179" t="s">
        <v>104</v>
      </c>
      <c r="B17" s="51">
        <f>B16/B9</f>
        <v>4.2309349418354154</v>
      </c>
      <c r="C17" s="51">
        <f>C16/C9</f>
        <v>4.7873633049817732</v>
      </c>
      <c r="D17" s="51">
        <f t="shared" ref="D17:J17" si="5">D16/D9</f>
        <v>3.9252336448598126</v>
      </c>
      <c r="E17" s="51" t="e">
        <f t="shared" ref="E17" si="6">E16/E9</f>
        <v>#DIV/0!</v>
      </c>
      <c r="F17" s="51" t="e">
        <f t="shared" si="5"/>
        <v>#DIV/0!</v>
      </c>
      <c r="G17" s="51" t="e">
        <f t="shared" si="5"/>
        <v>#DIV/0!</v>
      </c>
      <c r="H17" s="51" t="e">
        <f t="shared" si="5"/>
        <v>#DIV/0!</v>
      </c>
      <c r="I17" s="51" t="e">
        <f t="shared" si="5"/>
        <v>#DIV/0!</v>
      </c>
      <c r="J17" s="51" t="e">
        <f t="shared" si="5"/>
        <v>#DIV/0!</v>
      </c>
      <c r="K17" s="51" t="e">
        <f>K16/K9</f>
        <v>#DIV/0!</v>
      </c>
      <c r="L17" s="51" t="e">
        <f>L16/L9</f>
        <v>#DIV/0!</v>
      </c>
      <c r="M17" s="51" t="e">
        <f>M16/M9</f>
        <v>#DIV/0!</v>
      </c>
      <c r="N17" s="143">
        <v>1</v>
      </c>
    </row>
    <row r="18" spans="1:14">
      <c r="A18" s="179" t="s">
        <v>105</v>
      </c>
      <c r="B18" s="52">
        <f>B29/B17</f>
        <v>4.7505091649694506E-2</v>
      </c>
      <c r="C18" s="52">
        <f>C29/C17</f>
        <v>4.6319796954314728E-2</v>
      </c>
      <c r="D18" s="52">
        <f t="shared" ref="D18:J18" si="7">D29/D17</f>
        <v>4.8299319727891164E-2</v>
      </c>
      <c r="E18" s="52" t="e">
        <f t="shared" ref="E18" si="8">E29/E17</f>
        <v>#DIV/0!</v>
      </c>
      <c r="F18" s="52" t="e">
        <f t="shared" si="7"/>
        <v>#DIV/0!</v>
      </c>
      <c r="G18" s="52" t="e">
        <f t="shared" si="7"/>
        <v>#DIV/0!</v>
      </c>
      <c r="H18" s="52" t="e">
        <f t="shared" si="7"/>
        <v>#DIV/0!</v>
      </c>
      <c r="I18" s="52" t="e">
        <f t="shared" si="7"/>
        <v>#DIV/0!</v>
      </c>
      <c r="J18" s="52" t="e">
        <f t="shared" si="7"/>
        <v>#DIV/0!</v>
      </c>
      <c r="K18" s="52" t="e">
        <f>K29/K17</f>
        <v>#DIV/0!</v>
      </c>
      <c r="L18" s="52" t="e">
        <f>L29/L17</f>
        <v>#DIV/0!</v>
      </c>
      <c r="M18" s="52" t="e">
        <f>M29/M17</f>
        <v>#DIV/0!</v>
      </c>
      <c r="N18" s="143">
        <v>1</v>
      </c>
    </row>
    <row r="19" spans="1:14" hidden="1">
      <c r="A19" s="180"/>
      <c r="N19" s="143">
        <v>1</v>
      </c>
    </row>
    <row r="20" spans="1:14">
      <c r="A20" s="181"/>
    </row>
    <row r="21" spans="1:14">
      <c r="A21" s="182" t="s">
        <v>38</v>
      </c>
      <c r="B21" s="169">
        <f>SUM(C21:M21)</f>
        <v>626616.74239999999</v>
      </c>
      <c r="C21" s="29">
        <f>SUMIF(Summary!$AQ:$AQ,'City Headwise'!C4,Summary!$J:$J)/C5</f>
        <v>245098.06399999998</v>
      </c>
      <c r="D21" s="29">
        <f>SUMIF(Summary!$AQ:$AQ,'City Headwise'!D4,Summary!$J:$J)/D5</f>
        <v>381518.67839999998</v>
      </c>
      <c r="E21" s="29">
        <f>SUMIF(Summary!$AQ:$AQ,'City Headwise'!E4,Summary!$J:$J)/E5</f>
        <v>0</v>
      </c>
      <c r="F21" s="29">
        <f>SUMIF(Summary!$AQ:$AQ,'City Headwise'!F4,Summary!$J:$J)/F5</f>
        <v>0</v>
      </c>
      <c r="G21" s="29">
        <f>SUMIF(Summary!$AQ:$AQ,'City Headwise'!G4,Summary!$J:$J)/G5</f>
        <v>0</v>
      </c>
      <c r="H21" s="29">
        <f>SUMIF(Summary!$AQ:$AQ,'City Headwise'!H4,Summary!$J:$J)/H5</f>
        <v>0</v>
      </c>
      <c r="I21" s="29">
        <f>SUMIF(Summary!$AQ:$AQ,'City Headwise'!I4,Summary!$J:$J)/I5</f>
        <v>0</v>
      </c>
      <c r="J21" s="29">
        <f>SUMIF(Summary!$AQ:$AQ,'City Headwise'!J4,Summary!$J:$J)/J5</f>
        <v>0</v>
      </c>
      <c r="K21" s="29">
        <f>SUMIF(Summary!$AQ:$AQ,'City Headwise'!K4,Summary!$J:$J)/K5</f>
        <v>0</v>
      </c>
      <c r="L21" s="29">
        <f>SUMIF(Summary!$AQ:$AQ,'City Headwise'!L4,Summary!$J:$J)/L5</f>
        <v>0</v>
      </c>
      <c r="M21" s="29">
        <f>SUMIF(Summary!$AQ:$AQ,'City Headwise'!M4,Summary!$J:$J)/M5</f>
        <v>0</v>
      </c>
      <c r="N21" s="143">
        <v>1</v>
      </c>
    </row>
    <row r="22" spans="1:14">
      <c r="A22" s="182" t="s">
        <v>39</v>
      </c>
      <c r="B22" s="169">
        <f>SUM(C22:M22)</f>
        <v>267252.72000000003</v>
      </c>
      <c r="C22" s="29">
        <f>SUMIF(Summary!$AQ:$AQ,'City Headwise'!C4,Summary!$I:$I)/C5</f>
        <v>97401.96</v>
      </c>
      <c r="D22" s="29">
        <f>SUMIF(Summary!$AQ:$AQ,'City Headwise'!D4,Summary!$I:$I)/D5</f>
        <v>169850.76</v>
      </c>
      <c r="E22" s="29">
        <f>SUMIF(Summary!$AQ:$AQ,'City Headwise'!E4,Summary!$I:$I)/E5</f>
        <v>0</v>
      </c>
      <c r="F22" s="29">
        <f>SUMIF(Summary!$AQ:$AQ,'City Headwise'!F4,Summary!$I:$I)/F5</f>
        <v>0</v>
      </c>
      <c r="G22" s="29">
        <f>SUMIF(Summary!$AQ:$AQ,'City Headwise'!G4,Summary!$I:$I)/G5</f>
        <v>0</v>
      </c>
      <c r="H22" s="29">
        <f>SUMIF(Summary!$AQ:$AQ,'City Headwise'!H4,Summary!$I:$I)/H5</f>
        <v>0</v>
      </c>
      <c r="I22" s="29">
        <f>SUMIF(Summary!$AQ:$AQ,'City Headwise'!I4,Summary!$I:$I)/I5</f>
        <v>0</v>
      </c>
      <c r="J22" s="29">
        <f>SUMIF(Summary!$AQ:$AQ,'City Headwise'!J4,Summary!$I:$I)/J5</f>
        <v>0</v>
      </c>
      <c r="K22" s="29">
        <f>SUMIF(Summary!$AQ:$AQ,'City Headwise'!K4,Summary!$I:$I)/K5</f>
        <v>0</v>
      </c>
      <c r="L22" s="29">
        <f>SUMIF(Summary!$AQ:$AQ,'City Headwise'!L4,Summary!$I:$I)/L5</f>
        <v>0</v>
      </c>
      <c r="M22" s="29">
        <f>SUMIF(Summary!$AQ:$AQ,'City Headwise'!M4,Summary!$I:$I)/M5</f>
        <v>0</v>
      </c>
      <c r="N22" s="143">
        <v>1</v>
      </c>
    </row>
    <row r="23" spans="1:14">
      <c r="A23" s="182" t="s">
        <v>40</v>
      </c>
      <c r="B23" s="169">
        <f>SUM(C23:M23)</f>
        <v>18.66</v>
      </c>
      <c r="C23" s="29">
        <f>SUMIF(Summary!$AQ:$AQ,'City Headwise'!C4,Summary!$AF:$AF)/C5</f>
        <v>7.3</v>
      </c>
      <c r="D23" s="29">
        <f>SUMIF(Summary!$AQ:$AQ,'City Headwise'!D4,Summary!$AF:$AF)/D5</f>
        <v>11.36</v>
      </c>
      <c r="E23" s="29">
        <f>SUMIF(Summary!$AQ:$AQ,'City Headwise'!E4,Summary!$AF:$AF)/E5</f>
        <v>0</v>
      </c>
      <c r="F23" s="29">
        <f>SUMIF(Summary!$AQ:$AQ,'City Headwise'!F4,Summary!$AF:$AF)/F5</f>
        <v>0</v>
      </c>
      <c r="G23" s="29">
        <f>SUMIF(Summary!$AQ:$AQ,'City Headwise'!G4,Summary!$AF:$AF)/G5</f>
        <v>0</v>
      </c>
      <c r="H23" s="29">
        <f>SUMIF(Summary!$AQ:$AQ,'City Headwise'!H4,Summary!$AF:$AF)/H5</f>
        <v>0</v>
      </c>
      <c r="I23" s="29">
        <f>SUMIF(Summary!$AQ:$AQ,'City Headwise'!I4,Summary!$AF:$AF)/I5</f>
        <v>0</v>
      </c>
      <c r="J23" s="29">
        <f>SUMIF(Summary!$AQ:$AQ,'City Headwise'!J4,Summary!$AF:$AF)/J5</f>
        <v>0</v>
      </c>
      <c r="K23" s="29">
        <f>SUMIF(Summary!$AQ:$AQ,'City Headwise'!K4,Summary!$AF:$AF)/K5</f>
        <v>0</v>
      </c>
      <c r="L23" s="29">
        <f>SUMIF(Summary!$AQ:$AQ,'City Headwise'!L4,Summary!$AF:$AF)/L5</f>
        <v>0</v>
      </c>
      <c r="M23" s="29">
        <f>SUMIF(Summary!$AQ:$AQ,'City Headwise'!M4,Summary!$AF:$AF)/M5</f>
        <v>0</v>
      </c>
      <c r="N23" s="143">
        <v>1</v>
      </c>
    </row>
    <row r="24" spans="1:14">
      <c r="A24" s="183" t="s">
        <v>64</v>
      </c>
      <c r="B24" s="30">
        <f>B58/B8</f>
        <v>4.4462447579107893</v>
      </c>
      <c r="C24" s="30">
        <f>C58/C8</f>
        <v>4.8331567796610173</v>
      </c>
      <c r="D24" s="30">
        <f t="shared" ref="D24:J24" si="9">D58/D8</f>
        <v>4.2287075640262062</v>
      </c>
      <c r="E24" s="30" t="e">
        <f t="shared" ref="E24" si="10">E58/E8</f>
        <v>#DIV/0!</v>
      </c>
      <c r="F24" s="30" t="e">
        <f t="shared" si="9"/>
        <v>#DIV/0!</v>
      </c>
      <c r="G24" s="30" t="e">
        <f t="shared" si="9"/>
        <v>#DIV/0!</v>
      </c>
      <c r="H24" s="30" t="e">
        <f t="shared" si="9"/>
        <v>#DIV/0!</v>
      </c>
      <c r="I24" s="30" t="e">
        <f t="shared" si="9"/>
        <v>#DIV/0!</v>
      </c>
      <c r="J24" s="30" t="e">
        <f t="shared" si="9"/>
        <v>#DIV/0!</v>
      </c>
      <c r="K24" s="30" t="e">
        <f>K58/K8</f>
        <v>#DIV/0!</v>
      </c>
      <c r="L24" s="30" t="e">
        <f>L58/L8</f>
        <v>#DIV/0!</v>
      </c>
      <c r="M24" s="30" t="e">
        <f>M58/M8</f>
        <v>#DIV/0!</v>
      </c>
      <c r="N24" s="143">
        <v>1</v>
      </c>
    </row>
    <row r="25" spans="1:14" hidden="1">
      <c r="A25" s="180"/>
      <c r="N25" s="143">
        <v>1</v>
      </c>
    </row>
    <row r="26" spans="1:14">
      <c r="A26" s="181"/>
    </row>
    <row r="27" spans="1:14">
      <c r="A27" s="184" t="s">
        <v>65</v>
      </c>
      <c r="B27" s="32">
        <f>B21/B9</f>
        <v>6749.4263507108999</v>
      </c>
      <c r="C27" s="32">
        <f>C21/C9</f>
        <v>7445.26318347509</v>
      </c>
      <c r="D27" s="32">
        <f t="shared" ref="D27:J27" si="11">D21/D9</f>
        <v>6367.134152202937</v>
      </c>
      <c r="E27" s="32" t="e">
        <f t="shared" ref="E27" si="12">E21/E9</f>
        <v>#DIV/0!</v>
      </c>
      <c r="F27" s="32" t="e">
        <f t="shared" si="11"/>
        <v>#DIV/0!</v>
      </c>
      <c r="G27" s="32" t="e">
        <f t="shared" si="11"/>
        <v>#DIV/0!</v>
      </c>
      <c r="H27" s="32" t="e">
        <f t="shared" si="11"/>
        <v>#DIV/0!</v>
      </c>
      <c r="I27" s="32" t="e">
        <f t="shared" si="11"/>
        <v>#DIV/0!</v>
      </c>
      <c r="J27" s="32" t="e">
        <f t="shared" si="11"/>
        <v>#DIV/0!</v>
      </c>
      <c r="K27" s="32" t="e">
        <f>K21/K9</f>
        <v>#DIV/0!</v>
      </c>
      <c r="L27" s="32" t="e">
        <f>L21/L9</f>
        <v>#DIV/0!</v>
      </c>
      <c r="M27" s="32" t="e">
        <f>M21/M9</f>
        <v>#DIV/0!</v>
      </c>
      <c r="N27" s="143">
        <v>1</v>
      </c>
    </row>
    <row r="28" spans="1:14">
      <c r="A28" s="184" t="s">
        <v>41</v>
      </c>
      <c r="B28" s="32">
        <f>B22/B9</f>
        <v>2878.6376561826801</v>
      </c>
      <c r="C28" s="32">
        <f>C22/C9</f>
        <v>2958.7472660996355</v>
      </c>
      <c r="D28" s="32">
        <f t="shared" ref="D28:J28" si="13">D22/D9</f>
        <v>2834.6255006675569</v>
      </c>
      <c r="E28" s="32" t="e">
        <f t="shared" ref="E28" si="14">E22/E9</f>
        <v>#DIV/0!</v>
      </c>
      <c r="F28" s="32" t="e">
        <f t="shared" si="13"/>
        <v>#DIV/0!</v>
      </c>
      <c r="G28" s="32" t="e">
        <f t="shared" si="13"/>
        <v>#DIV/0!</v>
      </c>
      <c r="H28" s="32" t="e">
        <f t="shared" si="13"/>
        <v>#DIV/0!</v>
      </c>
      <c r="I28" s="32" t="e">
        <f t="shared" si="13"/>
        <v>#DIV/0!</v>
      </c>
      <c r="J28" s="32" t="e">
        <f t="shared" si="13"/>
        <v>#DIV/0!</v>
      </c>
      <c r="K28" s="32" t="e">
        <f>K22/K9</f>
        <v>#DIV/0!</v>
      </c>
      <c r="L28" s="32" t="e">
        <f>L22/L9</f>
        <v>#DIV/0!</v>
      </c>
      <c r="M28" s="32" t="e">
        <f>M22/M9</f>
        <v>#DIV/0!</v>
      </c>
      <c r="N28" s="143">
        <v>1</v>
      </c>
    </row>
    <row r="29" spans="1:14">
      <c r="A29" s="185" t="s">
        <v>89</v>
      </c>
      <c r="B29" s="53">
        <f>B23/B9</f>
        <v>0.2009909521757863</v>
      </c>
      <c r="C29" s="53">
        <f>C23/C9</f>
        <v>0.22174969623329283</v>
      </c>
      <c r="D29" s="53">
        <f t="shared" ref="D29:J29" si="15">D23/D9</f>
        <v>0.18958611481975968</v>
      </c>
      <c r="E29" s="53" t="e">
        <f t="shared" ref="E29" si="16">E23/E9</f>
        <v>#DIV/0!</v>
      </c>
      <c r="F29" s="53" t="e">
        <f t="shared" si="15"/>
        <v>#DIV/0!</v>
      </c>
      <c r="G29" s="53" t="e">
        <f t="shared" si="15"/>
        <v>#DIV/0!</v>
      </c>
      <c r="H29" s="53" t="e">
        <f t="shared" si="15"/>
        <v>#DIV/0!</v>
      </c>
      <c r="I29" s="53" t="e">
        <f t="shared" si="15"/>
        <v>#DIV/0!</v>
      </c>
      <c r="J29" s="53" t="e">
        <f t="shared" si="15"/>
        <v>#DIV/0!</v>
      </c>
      <c r="K29" s="53" t="e">
        <f>K23/K9</f>
        <v>#DIV/0!</v>
      </c>
      <c r="L29" s="53" t="e">
        <f>L23/L9</f>
        <v>#DIV/0!</v>
      </c>
      <c r="M29" s="53" t="e">
        <f>M23/M9</f>
        <v>#DIV/0!</v>
      </c>
      <c r="N29" s="143">
        <v>1</v>
      </c>
    </row>
    <row r="30" spans="1:14">
      <c r="A30" s="185" t="s">
        <v>42</v>
      </c>
      <c r="B30" s="53">
        <f>B23/B8</f>
        <v>0.17784979031643158</v>
      </c>
      <c r="C30" s="53">
        <f>C23/C8</f>
        <v>0.19332627118644069</v>
      </c>
      <c r="D30" s="53">
        <f t="shared" ref="D30:J30" si="17">D23/D8</f>
        <v>0.16914830256104824</v>
      </c>
      <c r="E30" s="53" t="e">
        <f t="shared" ref="E30" si="18">E23/E8</f>
        <v>#DIV/0!</v>
      </c>
      <c r="F30" s="53" t="e">
        <f t="shared" si="17"/>
        <v>#DIV/0!</v>
      </c>
      <c r="G30" s="53" t="e">
        <f t="shared" si="17"/>
        <v>#DIV/0!</v>
      </c>
      <c r="H30" s="53" t="e">
        <f t="shared" si="17"/>
        <v>#DIV/0!</v>
      </c>
      <c r="I30" s="53" t="e">
        <f t="shared" si="17"/>
        <v>#DIV/0!</v>
      </c>
      <c r="J30" s="53" t="e">
        <f t="shared" si="17"/>
        <v>#DIV/0!</v>
      </c>
      <c r="K30" s="53" t="e">
        <f>K23/K8</f>
        <v>#DIV/0!</v>
      </c>
      <c r="L30" s="53" t="e">
        <f>L23/L8</f>
        <v>#DIV/0!</v>
      </c>
      <c r="M30" s="53" t="e">
        <f>M23/M8</f>
        <v>#DIV/0!</v>
      </c>
      <c r="N30" s="143">
        <v>1</v>
      </c>
    </row>
    <row r="31" spans="1:14">
      <c r="A31" s="186"/>
      <c r="N31" s="143">
        <v>1</v>
      </c>
    </row>
    <row r="32" spans="1:14">
      <c r="A32" s="179" t="s">
        <v>43</v>
      </c>
      <c r="B32" s="42">
        <f>SUM(C32:M32)</f>
        <v>15665418.560000001</v>
      </c>
      <c r="C32" s="42">
        <f t="shared" ref="C32:I32" si="19">C33+C35+C37+C39+C41</f>
        <v>6127451.5999999996</v>
      </c>
      <c r="D32" s="42">
        <f t="shared" si="19"/>
        <v>9537966.9600000009</v>
      </c>
      <c r="E32" s="42">
        <f t="shared" ref="E32" si="20">E33+E35+E37+E39+E41</f>
        <v>0</v>
      </c>
      <c r="F32" s="42">
        <f t="shared" si="19"/>
        <v>0</v>
      </c>
      <c r="G32" s="42">
        <f t="shared" si="19"/>
        <v>0</v>
      </c>
      <c r="H32" s="42">
        <f t="shared" si="19"/>
        <v>0</v>
      </c>
      <c r="I32" s="42">
        <f t="shared" si="19"/>
        <v>0</v>
      </c>
      <c r="J32" s="42">
        <f>J33+J35+J37+J41</f>
        <v>0</v>
      </c>
      <c r="K32" s="42">
        <f>K33+K35+K37+K41</f>
        <v>0</v>
      </c>
      <c r="L32" s="42">
        <f>L33+L35+L37+L41</f>
        <v>0</v>
      </c>
      <c r="M32" s="42">
        <f>M33+M35+M37+M41</f>
        <v>0</v>
      </c>
      <c r="N32" s="143">
        <v>1</v>
      </c>
    </row>
    <row r="33" spans="1:14" hidden="1">
      <c r="A33" s="187" t="s">
        <v>44</v>
      </c>
      <c r="B33" s="170">
        <f>SUM(C33:M33)</f>
        <v>0</v>
      </c>
      <c r="C33" s="36">
        <f>SUMIF(Summary!$AQ:$AQ,'City Headwise'!C4,Summary!$L:$L)</f>
        <v>0</v>
      </c>
      <c r="D33" s="36">
        <f>SUMIF(Summary!$AQ:$AQ,'City Headwise'!D4,Summary!$L:$L)</f>
        <v>0</v>
      </c>
      <c r="E33" s="36">
        <f>SUMIF(Summary!$AQ:$AQ,'City Headwise'!E4,Summary!$L:$L)</f>
        <v>0</v>
      </c>
      <c r="F33" s="36">
        <f>SUMIF(Summary!$AQ:$AQ,'City Headwise'!F4,Summary!$L:$L)</f>
        <v>0</v>
      </c>
      <c r="G33" s="36">
        <f>SUMIF(Summary!$AQ:$AQ,'City Headwise'!G4,Summary!$L:$L)</f>
        <v>0</v>
      </c>
      <c r="H33" s="36">
        <f>SUMIF(Summary!$AQ:$AQ,'City Headwise'!H4,Summary!$L:$L)</f>
        <v>0</v>
      </c>
      <c r="I33" s="36">
        <f>SUMIF(Summary!$AQ:$AQ,'City Headwise'!I4,Summary!$L:$L)</f>
        <v>0</v>
      </c>
      <c r="J33" s="36">
        <f>SUMIF(Summary!$AQ:$AQ,'City Headwise'!J4,Summary!$L:$L)</f>
        <v>0</v>
      </c>
      <c r="K33" s="36">
        <f>SUMIF(Summary!$AQ:$AQ,'City Headwise'!K4,Summary!$L:$L)</f>
        <v>0</v>
      </c>
      <c r="L33" s="36">
        <f>SUMIF(Summary!$AQ:$AQ,'City Headwise'!L4,Summary!$L:$L)</f>
        <v>0</v>
      </c>
      <c r="M33" s="36">
        <f>SUMIF(Summary!$AQ:$AQ,'City Headwise'!M4,Summary!$L:$L)</f>
        <v>0</v>
      </c>
      <c r="N33" s="143">
        <v>1</v>
      </c>
    </row>
    <row r="34" spans="1:14" hidden="1">
      <c r="A34" s="188" t="s">
        <v>33</v>
      </c>
      <c r="B34" s="37">
        <f>B33/B$32</f>
        <v>0</v>
      </c>
      <c r="C34" s="37">
        <f>C33/C$32</f>
        <v>0</v>
      </c>
      <c r="D34" s="37">
        <f t="shared" ref="D34:J34" si="21">D33/D$32</f>
        <v>0</v>
      </c>
      <c r="E34" s="37" t="e">
        <f t="shared" ref="E34" si="22">E33/E$32</f>
        <v>#DIV/0!</v>
      </c>
      <c r="F34" s="37" t="e">
        <f t="shared" si="21"/>
        <v>#DIV/0!</v>
      </c>
      <c r="G34" s="37" t="e">
        <f t="shared" si="21"/>
        <v>#DIV/0!</v>
      </c>
      <c r="H34" s="37" t="e">
        <f t="shared" si="21"/>
        <v>#DIV/0!</v>
      </c>
      <c r="I34" s="37" t="e">
        <f t="shared" si="21"/>
        <v>#DIV/0!</v>
      </c>
      <c r="J34" s="37" t="e">
        <f t="shared" si="21"/>
        <v>#DIV/0!</v>
      </c>
      <c r="K34" s="37" t="e">
        <f>K33/K$32</f>
        <v>#DIV/0!</v>
      </c>
      <c r="L34" s="37" t="e">
        <f>L33/L$32</f>
        <v>#DIV/0!</v>
      </c>
      <c r="M34" s="37" t="e">
        <f>M33/M$32</f>
        <v>#DIV/0!</v>
      </c>
      <c r="N34" s="143">
        <v>1</v>
      </c>
    </row>
    <row r="35" spans="1:14">
      <c r="A35" s="187" t="s">
        <v>45</v>
      </c>
      <c r="B35" s="170">
        <f>SUM(C35:M35)</f>
        <v>4583771.0199999996</v>
      </c>
      <c r="C35" s="36">
        <f>SUMIF(Summary!$AQ:$AQ,'City Headwise'!C4,Summary!$O:$O)</f>
        <v>2041855.0199999998</v>
      </c>
      <c r="D35" s="36">
        <f>SUMIF(Summary!$AQ:$AQ,'City Headwise'!D4,Summary!$O:$O)</f>
        <v>2541916</v>
      </c>
      <c r="E35" s="36">
        <f>SUMIF(Summary!$AQ:$AQ,'City Headwise'!E4,Summary!$O:$O)</f>
        <v>0</v>
      </c>
      <c r="F35" s="36">
        <f>SUMIF(Summary!$AQ:$AQ,'City Headwise'!F4,Summary!$O:$O)</f>
        <v>0</v>
      </c>
      <c r="G35" s="36">
        <f>SUMIF(Summary!$AQ:$AQ,'City Headwise'!G4,Summary!$O:$O)</f>
        <v>0</v>
      </c>
      <c r="H35" s="36">
        <f>SUMIF(Summary!$AQ:$AQ,'City Headwise'!H4,Summary!$O:$O)</f>
        <v>0</v>
      </c>
      <c r="I35" s="36">
        <f>SUMIF(Summary!$AQ:$AQ,'City Headwise'!I4,Summary!$O:$O)</f>
        <v>0</v>
      </c>
      <c r="J35" s="36">
        <f>SUMIF(Summary!$AQ:$AQ,'City Headwise'!J4,Summary!$O:$O)</f>
        <v>0</v>
      </c>
      <c r="K35" s="36">
        <f>SUMIF(Summary!$AQ:$AQ,'City Headwise'!K4,Summary!$O:$O)</f>
        <v>0</v>
      </c>
      <c r="L35" s="36">
        <f>SUMIF(Summary!$AQ:$AQ,'City Headwise'!L4,Summary!$O:$O)</f>
        <v>0</v>
      </c>
      <c r="M35" s="36">
        <f>SUMIF(Summary!$AQ:$AQ,'City Headwise'!M4,Summary!$O:$O)</f>
        <v>0</v>
      </c>
      <c r="N35" s="143">
        <v>1</v>
      </c>
    </row>
    <row r="36" spans="1:14">
      <c r="A36" s="188" t="s">
        <v>33</v>
      </c>
      <c r="B36" s="37">
        <f>B35/B$32</f>
        <v>0.29260443967352245</v>
      </c>
      <c r="C36" s="37">
        <f>C35/C$32</f>
        <v>0.33323070556771106</v>
      </c>
      <c r="D36" s="37">
        <f t="shared" ref="D36:J36" si="23">D35/D$32</f>
        <v>0.26650501209117206</v>
      </c>
      <c r="E36" s="37" t="e">
        <f t="shared" ref="E36" si="24">E35/E$32</f>
        <v>#DIV/0!</v>
      </c>
      <c r="F36" s="37" t="e">
        <f t="shared" si="23"/>
        <v>#DIV/0!</v>
      </c>
      <c r="G36" s="37" t="e">
        <f t="shared" si="23"/>
        <v>#DIV/0!</v>
      </c>
      <c r="H36" s="37" t="e">
        <f t="shared" si="23"/>
        <v>#DIV/0!</v>
      </c>
      <c r="I36" s="37" t="e">
        <f t="shared" si="23"/>
        <v>#DIV/0!</v>
      </c>
      <c r="J36" s="37" t="e">
        <f t="shared" si="23"/>
        <v>#DIV/0!</v>
      </c>
      <c r="K36" s="37" t="e">
        <f>K35/K$32</f>
        <v>#DIV/0!</v>
      </c>
      <c r="L36" s="37" t="e">
        <f>L35/L$32</f>
        <v>#DIV/0!</v>
      </c>
      <c r="M36" s="37" t="e">
        <f>M35/M$32</f>
        <v>#DIV/0!</v>
      </c>
      <c r="N36" s="143">
        <v>1</v>
      </c>
    </row>
    <row r="37" spans="1:14">
      <c r="A37" s="187" t="s">
        <v>46</v>
      </c>
      <c r="B37" s="170">
        <f>SUM(C37:M37)</f>
        <v>4573070.04</v>
      </c>
      <c r="C37" s="36">
        <f>SUMIF(Summary!$AQ:$AQ,'City Headwise'!C4,Summary!$R:$R)</f>
        <v>1562054.58</v>
      </c>
      <c r="D37" s="36">
        <f>SUMIF(Summary!$AQ:$AQ,'City Headwise'!D4,Summary!$R:$R)</f>
        <v>3011015.46</v>
      </c>
      <c r="E37" s="36">
        <f>SUMIF(Summary!$AQ:$AQ,'City Headwise'!E4,Summary!$R:$R)</f>
        <v>0</v>
      </c>
      <c r="F37" s="36">
        <f>SUMIF(Summary!$AQ:$AQ,'City Headwise'!F4,Summary!$R:$R)</f>
        <v>0</v>
      </c>
      <c r="G37" s="36">
        <f>SUMIF(Summary!$AQ:$AQ,'City Headwise'!G4,Summary!$R:$R)</f>
        <v>0</v>
      </c>
      <c r="H37" s="36">
        <f>SUMIF(Summary!$AQ:$AQ,'City Headwise'!H4,Summary!$R:$R)</f>
        <v>0</v>
      </c>
      <c r="I37" s="36">
        <f>SUMIF(Summary!$AQ:$AQ,'City Headwise'!I4,Summary!$R:$R)</f>
        <v>0</v>
      </c>
      <c r="J37" s="36">
        <f>SUMIF(Summary!$AQ:$AQ,'City Headwise'!J4,Summary!$R:$R)</f>
        <v>0</v>
      </c>
      <c r="K37" s="36">
        <f>SUMIF(Summary!$AQ:$AQ,'City Headwise'!K4,Summary!$R:$R)</f>
        <v>0</v>
      </c>
      <c r="L37" s="36">
        <f>SUMIF(Summary!$AQ:$AQ,'City Headwise'!L4,Summary!$R:$R)</f>
        <v>0</v>
      </c>
      <c r="M37" s="36">
        <f>SUMIF(Summary!$AQ:$AQ,'City Headwise'!M4,Summary!$R:$R)</f>
        <v>0</v>
      </c>
      <c r="N37" s="143">
        <v>1</v>
      </c>
    </row>
    <row r="38" spans="1:14">
      <c r="A38" s="188" t="s">
        <v>33</v>
      </c>
      <c r="B38" s="37">
        <f>B37/B$32</f>
        <v>0.29192134397716341</v>
      </c>
      <c r="C38" s="37">
        <f>C37/C$32</f>
        <v>0.2549272816777533</v>
      </c>
      <c r="D38" s="37">
        <f t="shared" ref="D38:J38" si="25">D37/D$32</f>
        <v>0.31568734433946916</v>
      </c>
      <c r="E38" s="37" t="e">
        <f t="shared" ref="E38" si="26">E37/E$32</f>
        <v>#DIV/0!</v>
      </c>
      <c r="F38" s="37" t="e">
        <f t="shared" si="25"/>
        <v>#DIV/0!</v>
      </c>
      <c r="G38" s="37" t="e">
        <f t="shared" si="25"/>
        <v>#DIV/0!</v>
      </c>
      <c r="H38" s="37" t="e">
        <f t="shared" si="25"/>
        <v>#DIV/0!</v>
      </c>
      <c r="I38" s="37" t="e">
        <f t="shared" si="25"/>
        <v>#DIV/0!</v>
      </c>
      <c r="J38" s="37" t="e">
        <f t="shared" si="25"/>
        <v>#DIV/0!</v>
      </c>
      <c r="K38" s="37" t="e">
        <f>K37/K$32</f>
        <v>#DIV/0!</v>
      </c>
      <c r="L38" s="37" t="e">
        <f>L37/L$32</f>
        <v>#DIV/0!</v>
      </c>
      <c r="M38" s="37" t="e">
        <f>M37/M$32</f>
        <v>#DIV/0!</v>
      </c>
      <c r="N38" s="143">
        <v>1</v>
      </c>
    </row>
    <row r="39" spans="1:14">
      <c r="A39" s="187" t="s">
        <v>95</v>
      </c>
      <c r="B39" s="170">
        <f>SUM(C39:M39)</f>
        <v>1154976</v>
      </c>
      <c r="C39" s="36">
        <f>SUMIF(Summary!$AQ:$AQ,'City Headwise'!C4,Summary!$U:$U)</f>
        <v>603000</v>
      </c>
      <c r="D39" s="36">
        <f>SUMIF(Summary!$AQ:$AQ,'City Headwise'!D4,Summary!$U:$U)</f>
        <v>551976</v>
      </c>
      <c r="E39" s="36">
        <f>SUMIF(Summary!$AQ:$AQ,'City Headwise'!E4,Summary!$U:$U)</f>
        <v>0</v>
      </c>
      <c r="F39" s="36">
        <f>SUMIF(Summary!$AQ:$AQ,'City Headwise'!F4,Summary!$U:$U)</f>
        <v>0</v>
      </c>
      <c r="G39" s="36">
        <f>SUMIF(Summary!$AQ:$AQ,'City Headwise'!G4,Summary!$U:$U)</f>
        <v>0</v>
      </c>
      <c r="H39" s="36">
        <f>SUMIF(Summary!$AQ:$AQ,'City Headwise'!H4,Summary!$U:$U)</f>
        <v>0</v>
      </c>
      <c r="I39" s="36">
        <f>SUMIF(Summary!$AQ:$AQ,'City Headwise'!I4,Summary!$U:$U)</f>
        <v>0</v>
      </c>
      <c r="J39" s="36">
        <f>SUMIF(Summary!$AQ:$AQ,'City Headwise'!J6,Summary!$R:$R)</f>
        <v>0</v>
      </c>
      <c r="K39" s="36">
        <f>SUMIF(Summary!$AQ:$AQ,'City Headwise'!K6,Summary!$R:$R)</f>
        <v>0</v>
      </c>
      <c r="L39" s="36">
        <f>SUMIF(Summary!$AQ:$AQ,'City Headwise'!L6,Summary!$R:$R)</f>
        <v>0</v>
      </c>
      <c r="M39" s="36">
        <f>SUMIF(Summary!$AQ:$AQ,'City Headwise'!M6,Summary!$R:$R)</f>
        <v>0</v>
      </c>
      <c r="N39" s="143">
        <v>1</v>
      </c>
    </row>
    <row r="40" spans="1:14">
      <c r="A40" s="188" t="s">
        <v>33</v>
      </c>
      <c r="B40" s="37">
        <f>B39/B$32</f>
        <v>7.3727745963271599E-2</v>
      </c>
      <c r="C40" s="37">
        <f>C39/C$32</f>
        <v>9.8409590048822257E-2</v>
      </c>
      <c r="D40" s="37">
        <f t="shared" ref="D40:J40" si="27">D39/D$32</f>
        <v>5.7871452303709797E-2</v>
      </c>
      <c r="E40" s="37" t="e">
        <f t="shared" ref="E40" si="28">E39/E$32</f>
        <v>#DIV/0!</v>
      </c>
      <c r="F40" s="37" t="e">
        <f t="shared" si="27"/>
        <v>#DIV/0!</v>
      </c>
      <c r="G40" s="37" t="e">
        <f t="shared" si="27"/>
        <v>#DIV/0!</v>
      </c>
      <c r="H40" s="37" t="e">
        <f t="shared" si="27"/>
        <v>#DIV/0!</v>
      </c>
      <c r="I40" s="37" t="e">
        <f t="shared" si="27"/>
        <v>#DIV/0!</v>
      </c>
      <c r="J40" s="37" t="e">
        <f t="shared" si="27"/>
        <v>#DIV/0!</v>
      </c>
      <c r="K40" s="37" t="e">
        <f>K39/K$32</f>
        <v>#DIV/0!</v>
      </c>
      <c r="L40" s="37" t="e">
        <f>L39/L$32</f>
        <v>#DIV/0!</v>
      </c>
      <c r="M40" s="37" t="e">
        <f>M39/M$32</f>
        <v>#DIV/0!</v>
      </c>
      <c r="N40" s="143">
        <v>1</v>
      </c>
    </row>
    <row r="41" spans="1:14">
      <c r="A41" s="187" t="s">
        <v>47</v>
      </c>
      <c r="B41" s="170">
        <f>SUM(C41:M41)</f>
        <v>5353601.5</v>
      </c>
      <c r="C41" s="195">
        <f>SUMIF(Summary!$AQ:$AQ,'City Headwise'!C4,Summary!$X:$X)</f>
        <v>1920542</v>
      </c>
      <c r="D41" s="195">
        <f>SUMIF(Summary!$AQ:$AQ,'City Headwise'!D4,Summary!$X:$X)</f>
        <v>3433059.5</v>
      </c>
      <c r="E41" s="195">
        <f>SUMIF(Summary!$AQ:$AQ,'City Headwise'!E4,Summary!$X:$X)</f>
        <v>0</v>
      </c>
      <c r="F41" s="195">
        <f>SUMIF(Summary!$AQ:$AQ,'City Headwise'!F4,Summary!$X:$X)</f>
        <v>0</v>
      </c>
      <c r="G41" s="195">
        <f>SUMIF(Summary!$AQ:$AQ,'City Headwise'!G4,Summary!$X:$X)</f>
        <v>0</v>
      </c>
      <c r="H41" s="195">
        <f>SUMIF(Summary!$AQ:$AQ,'City Headwise'!H4,Summary!$X:$X)</f>
        <v>0</v>
      </c>
      <c r="I41" s="171">
        <f>SUMIF(Summary!$AQ:$AQ,'City Headwise'!I4,Summary!$X:$X)</f>
        <v>0</v>
      </c>
      <c r="J41" s="171">
        <f>SUMIF(Summary!$AQ:$AQ,'City Headwise'!J4,Summary!$X:$X)</f>
        <v>0</v>
      </c>
      <c r="K41" s="171">
        <f>SUMIF(Summary!$AQ:$AQ,'City Headwise'!K4,Summary!$X:$X)</f>
        <v>0</v>
      </c>
      <c r="L41" s="171">
        <f>SUMIF(Summary!$AQ:$AQ,'City Headwise'!L4,Summary!$X:$X)</f>
        <v>0</v>
      </c>
      <c r="M41" s="171">
        <f>SUMIF(Summary!$AQ:$AQ,'City Headwise'!M4,Summary!$X:$X)</f>
        <v>0</v>
      </c>
      <c r="N41" s="143">
        <v>1</v>
      </c>
    </row>
    <row r="42" spans="1:14">
      <c r="A42" s="188" t="s">
        <v>33</v>
      </c>
      <c r="B42" s="37">
        <f>B41/B$32</f>
        <v>0.34174647038604244</v>
      </c>
      <c r="C42" s="37">
        <f>C41/C$32</f>
        <v>0.31343242270571342</v>
      </c>
      <c r="D42" s="37">
        <f t="shared" ref="D42:J42" si="29">D41/D$32</f>
        <v>0.35993619126564891</v>
      </c>
      <c r="E42" s="37" t="e">
        <f t="shared" ref="E42" si="30">E41/E$32</f>
        <v>#DIV/0!</v>
      </c>
      <c r="F42" s="37" t="e">
        <f t="shared" si="29"/>
        <v>#DIV/0!</v>
      </c>
      <c r="G42" s="37" t="e">
        <f t="shared" si="29"/>
        <v>#DIV/0!</v>
      </c>
      <c r="H42" s="37" t="e">
        <f t="shared" si="29"/>
        <v>#DIV/0!</v>
      </c>
      <c r="I42" s="37" t="e">
        <f t="shared" si="29"/>
        <v>#DIV/0!</v>
      </c>
      <c r="J42" s="37" t="e">
        <f t="shared" si="29"/>
        <v>#DIV/0!</v>
      </c>
      <c r="K42" s="37" t="e">
        <f>K41/K$32</f>
        <v>#DIV/0!</v>
      </c>
      <c r="L42" s="37" t="e">
        <f>L41/L$32</f>
        <v>#DIV/0!</v>
      </c>
      <c r="M42" s="37" t="e">
        <f>M41/M$32</f>
        <v>#DIV/0!</v>
      </c>
      <c r="N42" s="143">
        <v>1</v>
      </c>
    </row>
    <row r="43" spans="1:14" hidden="1">
      <c r="N43" s="143">
        <v>1</v>
      </c>
    </row>
    <row r="44" spans="1:14" hidden="1">
      <c r="A44" s="189"/>
    </row>
    <row r="45" spans="1:14">
      <c r="A45" s="190"/>
    </row>
    <row r="46" spans="1:14">
      <c r="A46" s="179" t="s">
        <v>48</v>
      </c>
      <c r="B46" s="42">
        <f>SUM(C46:M46)</f>
        <v>6681318</v>
      </c>
      <c r="C46" s="42">
        <f t="shared" ref="C46:I46" si="31">C47+C49+C51+C53+C55</f>
        <v>2435049</v>
      </c>
      <c r="D46" s="42">
        <f t="shared" si="31"/>
        <v>4246269</v>
      </c>
      <c r="E46" s="42">
        <f t="shared" ref="E46" si="32">E47+E49+E51+E53+E55</f>
        <v>0</v>
      </c>
      <c r="F46" s="42">
        <f t="shared" si="31"/>
        <v>0</v>
      </c>
      <c r="G46" s="42">
        <f t="shared" si="31"/>
        <v>0</v>
      </c>
      <c r="H46" s="42">
        <f t="shared" si="31"/>
        <v>0</v>
      </c>
      <c r="I46" s="42">
        <f t="shared" si="31"/>
        <v>0</v>
      </c>
      <c r="J46" s="42">
        <f>J47+J49+J51+J55</f>
        <v>0</v>
      </c>
      <c r="K46" s="42">
        <f>K47+K49+K51+K55</f>
        <v>0</v>
      </c>
      <c r="L46" s="42">
        <f>L47+L49+L51+L55</f>
        <v>0</v>
      </c>
      <c r="M46" s="42">
        <f>M47+M49+M51+M55</f>
        <v>0</v>
      </c>
      <c r="N46" s="143">
        <v>1</v>
      </c>
    </row>
    <row r="47" spans="1:14" hidden="1">
      <c r="A47" s="191" t="s">
        <v>49</v>
      </c>
      <c r="B47" s="172">
        <f>SUM(C47:M47)</f>
        <v>0</v>
      </c>
      <c r="C47" s="47">
        <v>0</v>
      </c>
      <c r="D47" s="47">
        <v>0</v>
      </c>
      <c r="E47" s="47">
        <v>0</v>
      </c>
      <c r="F47" s="47">
        <v>0</v>
      </c>
      <c r="G47" s="47">
        <v>0</v>
      </c>
      <c r="H47" s="47">
        <v>0</v>
      </c>
      <c r="I47" s="47">
        <v>0</v>
      </c>
      <c r="J47" s="47">
        <v>0</v>
      </c>
      <c r="K47" s="47">
        <v>0</v>
      </c>
      <c r="L47" s="47">
        <v>0</v>
      </c>
      <c r="M47" s="47">
        <v>0</v>
      </c>
      <c r="N47" s="143">
        <v>1</v>
      </c>
    </row>
    <row r="48" spans="1:14" hidden="1">
      <c r="A48" s="166" t="s">
        <v>33</v>
      </c>
      <c r="B48" s="48">
        <f>B47/B$46</f>
        <v>0</v>
      </c>
      <c r="C48" s="48">
        <f t="shared" ref="C48:M48" si="33">C47/C$46</f>
        <v>0</v>
      </c>
      <c r="D48" s="48">
        <f t="shared" si="33"/>
        <v>0</v>
      </c>
      <c r="E48" s="48" t="e">
        <f t="shared" ref="E48" si="34">E47/E$46</f>
        <v>#DIV/0!</v>
      </c>
      <c r="F48" s="48" t="e">
        <f t="shared" si="33"/>
        <v>#DIV/0!</v>
      </c>
      <c r="G48" s="48" t="e">
        <f t="shared" si="33"/>
        <v>#DIV/0!</v>
      </c>
      <c r="H48" s="48" t="e">
        <f t="shared" si="33"/>
        <v>#DIV/0!</v>
      </c>
      <c r="I48" s="48" t="e">
        <f t="shared" si="33"/>
        <v>#DIV/0!</v>
      </c>
      <c r="J48" s="48" t="e">
        <f t="shared" si="33"/>
        <v>#DIV/0!</v>
      </c>
      <c r="K48" s="48" t="e">
        <f t="shared" si="33"/>
        <v>#DIV/0!</v>
      </c>
      <c r="L48" s="48" t="e">
        <f t="shared" si="33"/>
        <v>#DIV/0!</v>
      </c>
      <c r="M48" s="48" t="e">
        <f t="shared" si="33"/>
        <v>#DIV/0!</v>
      </c>
      <c r="N48" s="143">
        <v>1</v>
      </c>
    </row>
    <row r="49" spans="1:14">
      <c r="A49" s="191" t="s">
        <v>50</v>
      </c>
      <c r="B49" s="172">
        <f>SUM(C49:M49)</f>
        <v>390565.5</v>
      </c>
      <c r="C49" s="47">
        <f>SUMIF(Summary!$AQ:$AQ,'City Headwise'!C4,Summary!$P:$P)</f>
        <v>171155</v>
      </c>
      <c r="D49" s="47">
        <f>SUMIF(Summary!$AQ:$AQ,'City Headwise'!D4,Summary!$P:$P)</f>
        <v>219410.5</v>
      </c>
      <c r="E49" s="47">
        <f>SUMIF(Summary!$AQ:$AQ,'City Headwise'!E4,Summary!$P:$P)</f>
        <v>0</v>
      </c>
      <c r="F49" s="47">
        <f>SUMIF(Summary!$AQ:$AQ,'City Headwise'!F4,Summary!$P:$P)</f>
        <v>0</v>
      </c>
      <c r="G49" s="47">
        <f>SUMIF(Summary!$AQ:$AQ,'City Headwise'!G4,Summary!$P:$P)</f>
        <v>0</v>
      </c>
      <c r="H49" s="47">
        <f>SUMIF(Summary!$AQ:$AQ,'City Headwise'!H4,Summary!$P:$P)</f>
        <v>0</v>
      </c>
      <c r="I49" s="47">
        <f>SUMIF(Summary!$AQ:$AQ,'City Headwise'!I4,Summary!$P:$P)</f>
        <v>0</v>
      </c>
      <c r="J49" s="47">
        <f>SUMIF(Summary!$AQ:$AQ,'City Headwise'!J4,Summary!$P:$P)</f>
        <v>0</v>
      </c>
      <c r="K49" s="47">
        <f>SUMIF(Summary!$AQ:$AQ,'City Headwise'!K4,Summary!$P:$P)</f>
        <v>0</v>
      </c>
      <c r="L49" s="47">
        <f>SUMIF(Summary!$AQ:$AQ,'City Headwise'!L4,Summary!$P:$P)</f>
        <v>0</v>
      </c>
      <c r="M49" s="47">
        <f>SUMIF(Summary!$AQ:$AQ,'City Headwise'!M4,Summary!$P:$P)</f>
        <v>0</v>
      </c>
      <c r="N49" s="143">
        <v>1</v>
      </c>
    </row>
    <row r="50" spans="1:14">
      <c r="A50" s="166" t="s">
        <v>33</v>
      </c>
      <c r="B50" s="48">
        <f>B49/B$46</f>
        <v>5.8456355467588879E-2</v>
      </c>
      <c r="C50" s="48">
        <f t="shared" ref="C50:M50" si="35">C49/C$46</f>
        <v>7.0288113298746763E-2</v>
      </c>
      <c r="D50" s="48">
        <f t="shared" si="35"/>
        <v>5.1671361376304702E-2</v>
      </c>
      <c r="E50" s="48" t="e">
        <f t="shared" ref="E50" si="36">E49/E$46</f>
        <v>#DIV/0!</v>
      </c>
      <c r="F50" s="48" t="e">
        <f t="shared" si="35"/>
        <v>#DIV/0!</v>
      </c>
      <c r="G50" s="48" t="e">
        <f t="shared" si="35"/>
        <v>#DIV/0!</v>
      </c>
      <c r="H50" s="48" t="e">
        <f t="shared" si="35"/>
        <v>#DIV/0!</v>
      </c>
      <c r="I50" s="48" t="e">
        <f t="shared" si="35"/>
        <v>#DIV/0!</v>
      </c>
      <c r="J50" s="48" t="e">
        <f t="shared" si="35"/>
        <v>#DIV/0!</v>
      </c>
      <c r="K50" s="48" t="e">
        <f t="shared" si="35"/>
        <v>#DIV/0!</v>
      </c>
      <c r="L50" s="48" t="e">
        <f t="shared" si="35"/>
        <v>#DIV/0!</v>
      </c>
      <c r="M50" s="48" t="e">
        <f t="shared" si="35"/>
        <v>#DIV/0!</v>
      </c>
      <c r="N50" s="143">
        <v>1</v>
      </c>
    </row>
    <row r="51" spans="1:14">
      <c r="A51" s="191" t="s">
        <v>51</v>
      </c>
      <c r="B51" s="172">
        <f>SUM(C51:M51)</f>
        <v>762155</v>
      </c>
      <c r="C51" s="47">
        <f>SUMIF(Summary!$AQ:$AQ,'City Headwise'!C4,Summary!$S:$S)</f>
        <v>260352</v>
      </c>
      <c r="D51" s="47">
        <f>SUMIF(Summary!$AQ:$AQ,'City Headwise'!D4,Summary!$S:$S)</f>
        <v>501803</v>
      </c>
      <c r="E51" s="47">
        <f>SUMIF(Summary!$AQ:$AQ,'City Headwise'!E4,Summary!$S:$S)</f>
        <v>0</v>
      </c>
      <c r="F51" s="47">
        <f>SUMIF(Summary!$AQ:$AQ,'City Headwise'!F4,Summary!$S:$S)</f>
        <v>0</v>
      </c>
      <c r="G51" s="47">
        <f>SUMIF(Summary!$AQ:$AQ,'City Headwise'!G4,Summary!$S:$S)</f>
        <v>0</v>
      </c>
      <c r="H51" s="47">
        <f>SUMIF(Summary!$AQ:$AQ,'City Headwise'!H4,Summary!$S:$S)</f>
        <v>0</v>
      </c>
      <c r="I51" s="47">
        <f>SUMIF(Summary!$AQ:$AQ,'City Headwise'!I4,Summary!$S:$S)</f>
        <v>0</v>
      </c>
      <c r="J51" s="47">
        <f>SUMIF(Summary!$AQ:$AQ,'City Headwise'!J4,Summary!$S:$S)</f>
        <v>0</v>
      </c>
      <c r="K51" s="47">
        <f>SUMIF(Summary!$AQ:$AQ,'City Headwise'!K4,Summary!$S:$S)</f>
        <v>0</v>
      </c>
      <c r="L51" s="47">
        <f>SUMIF(Summary!$AQ:$AQ,'City Headwise'!L4,Summary!$S:$S)</f>
        <v>0</v>
      </c>
      <c r="M51" s="47">
        <f>SUMIF(Summary!$AQ:$AQ,'City Headwise'!M4,Summary!$S:$S)</f>
        <v>0</v>
      </c>
      <c r="N51" s="143">
        <v>1</v>
      </c>
    </row>
    <row r="52" spans="1:14">
      <c r="A52" s="166" t="s">
        <v>33</v>
      </c>
      <c r="B52" s="48">
        <f>B51/B$46</f>
        <v>0.11407255275081953</v>
      </c>
      <c r="C52" s="48">
        <f t="shared" ref="C52:M52" si="37">C51/C$46</f>
        <v>0.10691858767523775</v>
      </c>
      <c r="D52" s="48">
        <f t="shared" si="37"/>
        <v>0.11817503789797584</v>
      </c>
      <c r="E52" s="48" t="e">
        <f t="shared" ref="E52" si="38">E51/E$46</f>
        <v>#DIV/0!</v>
      </c>
      <c r="F52" s="48" t="e">
        <f t="shared" si="37"/>
        <v>#DIV/0!</v>
      </c>
      <c r="G52" s="48" t="e">
        <f t="shared" si="37"/>
        <v>#DIV/0!</v>
      </c>
      <c r="H52" s="48" t="e">
        <f t="shared" si="37"/>
        <v>#DIV/0!</v>
      </c>
      <c r="I52" s="48" t="e">
        <f t="shared" si="37"/>
        <v>#DIV/0!</v>
      </c>
      <c r="J52" s="48" t="e">
        <f t="shared" si="37"/>
        <v>#DIV/0!</v>
      </c>
      <c r="K52" s="48" t="e">
        <f t="shared" si="37"/>
        <v>#DIV/0!</v>
      </c>
      <c r="L52" s="48" t="e">
        <f t="shared" si="37"/>
        <v>#DIV/0!</v>
      </c>
      <c r="M52" s="48" t="e">
        <f t="shared" si="37"/>
        <v>#DIV/0!</v>
      </c>
      <c r="N52" s="143">
        <v>1</v>
      </c>
    </row>
    <row r="53" spans="1:14">
      <c r="A53" s="191" t="s">
        <v>96</v>
      </c>
      <c r="B53" s="172">
        <f>SUM(C53:M53)</f>
        <v>174996</v>
      </c>
      <c r="C53" s="47">
        <f>SUMIF(Summary!$AQ:$AQ,'City Headwise'!C4,Summary!$V:$V)</f>
        <v>83000</v>
      </c>
      <c r="D53" s="47">
        <f>SUMIF(Summary!$AQ:$AQ,'City Headwise'!D4,Summary!$V:$V)</f>
        <v>91996</v>
      </c>
      <c r="E53" s="47">
        <f>SUMIF(Summary!$AQ:$AQ,'City Headwise'!E4,Summary!$V:$V)</f>
        <v>0</v>
      </c>
      <c r="F53" s="47">
        <f>SUMIF(Summary!$AQ:$AQ,'City Headwise'!F4,Summary!$V:$V)</f>
        <v>0</v>
      </c>
      <c r="G53" s="47">
        <f>SUMIF(Summary!$AQ:$AQ,'City Headwise'!G4,Summary!$V:$V)</f>
        <v>0</v>
      </c>
      <c r="H53" s="47">
        <f>SUMIF(Summary!$AQ:$AQ,'City Headwise'!H4,Summary!$V:$V)</f>
        <v>0</v>
      </c>
      <c r="I53" s="47">
        <f>SUMIF(Summary!$AQ:$AQ,'City Headwise'!I4,Summary!$V:$V)</f>
        <v>0</v>
      </c>
      <c r="J53" s="47">
        <f>SUMIF(Summary!$AQ:$AQ,'City Headwise'!J6,Summary!$S:$S)</f>
        <v>0</v>
      </c>
      <c r="K53" s="47">
        <f>SUMIF(Summary!$AQ:$AQ,'City Headwise'!K6,Summary!$S:$S)</f>
        <v>0</v>
      </c>
      <c r="L53" s="47">
        <f>SUMIF(Summary!$AQ:$AQ,'City Headwise'!L6,Summary!$S:$S)</f>
        <v>0</v>
      </c>
      <c r="M53" s="47">
        <f>SUMIF(Summary!$AQ:$AQ,'City Headwise'!M6,Summary!$S:$S)</f>
        <v>0</v>
      </c>
      <c r="N53" s="143">
        <v>1</v>
      </c>
    </row>
    <row r="54" spans="1:14">
      <c r="A54" s="166" t="s">
        <v>33</v>
      </c>
      <c r="B54" s="48">
        <f>B53/B$46</f>
        <v>2.6191838197194027E-2</v>
      </c>
      <c r="C54" s="48">
        <f t="shared" ref="C54:M54" si="39">C53/C$46</f>
        <v>3.4085556389214344E-2</v>
      </c>
      <c r="D54" s="48">
        <f t="shared" si="39"/>
        <v>2.1665137088582941E-2</v>
      </c>
      <c r="E54" s="48" t="e">
        <f t="shared" ref="E54" si="40">E53/E$46</f>
        <v>#DIV/0!</v>
      </c>
      <c r="F54" s="48" t="e">
        <f t="shared" si="39"/>
        <v>#DIV/0!</v>
      </c>
      <c r="G54" s="48" t="e">
        <f t="shared" si="39"/>
        <v>#DIV/0!</v>
      </c>
      <c r="H54" s="48" t="e">
        <f t="shared" si="39"/>
        <v>#DIV/0!</v>
      </c>
      <c r="I54" s="48" t="e">
        <f t="shared" si="39"/>
        <v>#DIV/0!</v>
      </c>
      <c r="J54" s="48" t="e">
        <f t="shared" si="39"/>
        <v>#DIV/0!</v>
      </c>
      <c r="K54" s="48" t="e">
        <f t="shared" si="39"/>
        <v>#DIV/0!</v>
      </c>
      <c r="L54" s="48" t="e">
        <f t="shared" si="39"/>
        <v>#DIV/0!</v>
      </c>
      <c r="M54" s="48" t="e">
        <f t="shared" si="39"/>
        <v>#DIV/0!</v>
      </c>
      <c r="N54" s="143">
        <v>1</v>
      </c>
    </row>
    <row r="55" spans="1:14" s="197" customFormat="1">
      <c r="A55" s="198" t="s">
        <v>52</v>
      </c>
      <c r="B55" s="196">
        <f>SUM(C55:M55)</f>
        <v>5353601.5</v>
      </c>
      <c r="C55" s="196">
        <f>SUMIF(Summary!$AQ:$AQ,'City Headwise'!C4,Summary!$Y:$Y)</f>
        <v>1920542</v>
      </c>
      <c r="D55" s="196">
        <f>SUMIF(Summary!$AQ:$AQ,'City Headwise'!D4,Summary!$Y:$Y)</f>
        <v>3433059.5</v>
      </c>
      <c r="E55" s="196">
        <f>SUMIF(Summary!$AQ:$AQ,'City Headwise'!E4,Summary!$Y:$Y)</f>
        <v>0</v>
      </c>
      <c r="F55" s="196">
        <f>SUMIF(Summary!$AQ:$AQ,'City Headwise'!F4,Summary!$Y:$Y)</f>
        <v>0</v>
      </c>
      <c r="G55" s="196">
        <f>SUMIF(Summary!$AQ:$AQ,'City Headwise'!G4,Summary!$Y:$Y)</f>
        <v>0</v>
      </c>
      <c r="H55" s="196">
        <f>SUMIF(Summary!$AQ:$AQ,'City Headwise'!H4,Summary!$Y:$Y)</f>
        <v>0</v>
      </c>
      <c r="I55" s="196">
        <f>SUMIF(Summary!$AQ:$AQ,'City Headwise'!I4,Summary!$Y:$Y)</f>
        <v>0</v>
      </c>
      <c r="J55" s="196">
        <f>SUMIF(Summary!$AQ:$AQ,'City Headwise'!J4,Summary!$Y:$Y)</f>
        <v>0</v>
      </c>
      <c r="K55" s="196">
        <f>SUMIF(Summary!$AQ:$AQ,'City Headwise'!K4,Summary!$Y:$Y)</f>
        <v>0</v>
      </c>
      <c r="L55" s="196">
        <f>SUMIF(Summary!$AQ:$AQ,'City Headwise'!L4,Summary!$Y:$Y)</f>
        <v>0</v>
      </c>
      <c r="M55" s="196">
        <f>SUMIF(Summary!$AQ:$AQ,'City Headwise'!M4,Summary!$Y:$Y)</f>
        <v>0</v>
      </c>
      <c r="N55" s="197">
        <v>1</v>
      </c>
    </row>
    <row r="56" spans="1:14">
      <c r="A56" s="166" t="s">
        <v>33</v>
      </c>
      <c r="B56" s="48">
        <f>B55/B$46</f>
        <v>0.80127925358439755</v>
      </c>
      <c r="C56" s="48">
        <f t="shared" ref="C56:M56" si="41">C55/C$46</f>
        <v>0.7887077426368011</v>
      </c>
      <c r="D56" s="48">
        <f t="shared" si="41"/>
        <v>0.80848846363713656</v>
      </c>
      <c r="E56" s="48" t="e">
        <f t="shared" ref="E56" si="42">E55/E$46</f>
        <v>#DIV/0!</v>
      </c>
      <c r="F56" s="48" t="e">
        <f t="shared" si="41"/>
        <v>#DIV/0!</v>
      </c>
      <c r="G56" s="48" t="e">
        <f t="shared" si="41"/>
        <v>#DIV/0!</v>
      </c>
      <c r="H56" s="48" t="e">
        <f t="shared" si="41"/>
        <v>#DIV/0!</v>
      </c>
      <c r="I56" s="48" t="e">
        <f t="shared" si="41"/>
        <v>#DIV/0!</v>
      </c>
      <c r="J56" s="48" t="e">
        <f t="shared" si="41"/>
        <v>#DIV/0!</v>
      </c>
      <c r="K56" s="48" t="e">
        <f t="shared" si="41"/>
        <v>#DIV/0!</v>
      </c>
      <c r="L56" s="48" t="e">
        <f t="shared" si="41"/>
        <v>#DIV/0!</v>
      </c>
      <c r="M56" s="48" t="e">
        <f t="shared" si="41"/>
        <v>#DIV/0!</v>
      </c>
      <c r="N56" s="143">
        <v>1</v>
      </c>
    </row>
    <row r="57" spans="1:14">
      <c r="A57" s="192"/>
      <c r="N57" s="143">
        <v>1</v>
      </c>
    </row>
    <row r="58" spans="1:14">
      <c r="A58" s="179" t="s">
        <v>53</v>
      </c>
      <c r="B58" s="42">
        <f>SUM(C58:M58)</f>
        <v>466.5</v>
      </c>
      <c r="C58" s="42">
        <f>C59+C61+C63+C65+C67</f>
        <v>182.5</v>
      </c>
      <c r="D58" s="42">
        <f t="shared" ref="D58:I58" si="43">D59+D61+D63+D65+D67</f>
        <v>284</v>
      </c>
      <c r="E58" s="42">
        <f t="shared" ref="E58" si="44">E59+E61+E63+E65+E67</f>
        <v>0</v>
      </c>
      <c r="F58" s="42">
        <f t="shared" si="43"/>
        <v>0</v>
      </c>
      <c r="G58" s="42">
        <f t="shared" si="43"/>
        <v>0</v>
      </c>
      <c r="H58" s="42">
        <f t="shared" si="43"/>
        <v>0</v>
      </c>
      <c r="I58" s="42">
        <f t="shared" si="43"/>
        <v>0</v>
      </c>
      <c r="J58" s="42">
        <f>J59+J61+J63+J67</f>
        <v>0</v>
      </c>
      <c r="K58" s="42">
        <f>K59+K61+K63+K67</f>
        <v>0</v>
      </c>
      <c r="L58" s="42">
        <f>L59+L61+L63+L67</f>
        <v>0</v>
      </c>
      <c r="M58" s="42">
        <f>M59+M61+M63+M67</f>
        <v>0</v>
      </c>
      <c r="N58" s="143">
        <v>1</v>
      </c>
    </row>
    <row r="59" spans="1:14" hidden="1">
      <c r="A59" s="191" t="s">
        <v>54</v>
      </c>
      <c r="B59" s="172">
        <f>SUM(C59:M59)</f>
        <v>0</v>
      </c>
      <c r="C59" s="47">
        <f>SUMIF(Summary!$AQ:$AQ,'City Headwise'!C4,Summary!$N:$N)</f>
        <v>0</v>
      </c>
      <c r="D59" s="47">
        <f>SUMIF(Summary!$AQ:$AQ,'City Headwise'!D4,Summary!$N:$N)</f>
        <v>0</v>
      </c>
      <c r="E59" s="47">
        <f>SUMIF(Summary!$AQ:$AQ,'City Headwise'!E4,Summary!$N:$N)</f>
        <v>0</v>
      </c>
      <c r="F59" s="47">
        <f>SUMIF(Summary!$AQ:$AQ,'City Headwise'!F4,Summary!$N:$N)</f>
        <v>0</v>
      </c>
      <c r="G59" s="47">
        <f>SUMIF(Summary!$AQ:$AQ,'City Headwise'!G4,Summary!$N:$N)</f>
        <v>0</v>
      </c>
      <c r="H59" s="47">
        <f>SUMIF(Summary!$AQ:$AQ,'City Headwise'!H4,Summary!$N:$N)</f>
        <v>0</v>
      </c>
      <c r="I59" s="47">
        <f>SUMIF(Summary!$AQ:$AQ,'City Headwise'!I4,Summary!$N:$N)</f>
        <v>0</v>
      </c>
      <c r="J59" s="47">
        <f>SUMIF(Summary!$AQ:$AQ,'City Headwise'!J4,Summary!$N:$N)</f>
        <v>0</v>
      </c>
      <c r="K59" s="47">
        <f>SUMIF(Summary!$AQ:$AQ,'City Headwise'!K4,Summary!$N:$N)</f>
        <v>0</v>
      </c>
      <c r="L59" s="47">
        <f>SUMIF(Summary!$AQ:$AQ,'City Headwise'!L4,Summary!$N:$N)</f>
        <v>0</v>
      </c>
      <c r="M59" s="47">
        <f>SUMIF(Summary!$AQ:$AQ,'City Headwise'!M4,Summary!$N:$N)</f>
        <v>0</v>
      </c>
      <c r="N59" s="143">
        <v>1</v>
      </c>
    </row>
    <row r="60" spans="1:14" hidden="1">
      <c r="A60" s="191" t="s">
        <v>33</v>
      </c>
      <c r="B60" s="48">
        <f>B59/B$58</f>
        <v>0</v>
      </c>
      <c r="C60" s="48">
        <f t="shared" ref="C60:M60" si="45">C59/C$58</f>
        <v>0</v>
      </c>
      <c r="D60" s="48">
        <f t="shared" si="45"/>
        <v>0</v>
      </c>
      <c r="E60" s="48" t="e">
        <f t="shared" ref="E60" si="46">E59/E$58</f>
        <v>#DIV/0!</v>
      </c>
      <c r="F60" s="48" t="e">
        <f t="shared" si="45"/>
        <v>#DIV/0!</v>
      </c>
      <c r="G60" s="48" t="e">
        <f t="shared" si="45"/>
        <v>#DIV/0!</v>
      </c>
      <c r="H60" s="48" t="e">
        <f t="shared" si="45"/>
        <v>#DIV/0!</v>
      </c>
      <c r="I60" s="48" t="e">
        <f t="shared" si="45"/>
        <v>#DIV/0!</v>
      </c>
      <c r="J60" s="48" t="e">
        <f t="shared" si="45"/>
        <v>#DIV/0!</v>
      </c>
      <c r="K60" s="48" t="e">
        <f t="shared" si="45"/>
        <v>#DIV/0!</v>
      </c>
      <c r="L60" s="48" t="e">
        <f t="shared" si="45"/>
        <v>#DIV/0!</v>
      </c>
      <c r="M60" s="48" t="e">
        <f t="shared" si="45"/>
        <v>#DIV/0!</v>
      </c>
      <c r="N60" s="143">
        <v>1</v>
      </c>
    </row>
    <row r="61" spans="1:14">
      <c r="A61" s="191" t="s">
        <v>55</v>
      </c>
      <c r="B61" s="172">
        <f>SUM(C61:M61)</f>
        <v>95</v>
      </c>
      <c r="C61" s="47">
        <f>SUMIF(Summary!$AQ:$AQ,'City Headwise'!C4,Summary!$Q:$Q)</f>
        <v>44.5</v>
      </c>
      <c r="D61" s="47">
        <f>SUMIF(Summary!$AQ:$AQ,'City Headwise'!D4,Summary!$Q:$Q)</f>
        <v>50.5</v>
      </c>
      <c r="E61" s="47">
        <f>SUMIF(Summary!$AQ:$AQ,'City Headwise'!E4,Summary!$Q:$Q)</f>
        <v>0</v>
      </c>
      <c r="F61" s="47">
        <f>SUMIF(Summary!$AQ:$AQ,'City Headwise'!F4,Summary!$Q:$Q)</f>
        <v>0</v>
      </c>
      <c r="G61" s="47">
        <f>SUMIF(Summary!$AQ:$AQ,'City Headwise'!G4,Summary!$Q:$Q)</f>
        <v>0</v>
      </c>
      <c r="H61" s="47">
        <f>SUMIF(Summary!$AQ:$AQ,'City Headwise'!H4,Summary!$Q:$Q)</f>
        <v>0</v>
      </c>
      <c r="I61" s="47">
        <f>SUMIF(Summary!$AQ:$AQ,'City Headwise'!I4,Summary!$Q:$Q)</f>
        <v>0</v>
      </c>
      <c r="J61" s="47">
        <f>SUMIF(Summary!$AQ:$AQ,'City Headwise'!J4,Summary!$Q:$Q)</f>
        <v>0</v>
      </c>
      <c r="K61" s="47">
        <f>SUMIF(Summary!$AQ:$AQ,'City Headwise'!K4,Summary!$Q:$Q)</f>
        <v>0</v>
      </c>
      <c r="L61" s="47">
        <f>SUMIF(Summary!$AQ:$AQ,'City Headwise'!L4,Summary!$Q:$Q)</f>
        <v>0</v>
      </c>
      <c r="M61" s="47">
        <f>SUMIF(Summary!$AQ:$AQ,'City Headwise'!M4,Summary!$Q:$Q)</f>
        <v>0</v>
      </c>
      <c r="N61" s="143">
        <v>1</v>
      </c>
    </row>
    <row r="62" spans="1:14">
      <c r="A62" s="191" t="s">
        <v>33</v>
      </c>
      <c r="B62" s="48">
        <f>B61/B$58</f>
        <v>0.20364415862808147</v>
      </c>
      <c r="C62" s="48">
        <f t="shared" ref="C62:M62" si="47">C61/C$58</f>
        <v>0.24383561643835616</v>
      </c>
      <c r="D62" s="48">
        <f t="shared" si="47"/>
        <v>0.17781690140845072</v>
      </c>
      <c r="E62" s="48" t="e">
        <f t="shared" ref="E62" si="48">E61/E$58</f>
        <v>#DIV/0!</v>
      </c>
      <c r="F62" s="48" t="e">
        <f t="shared" si="47"/>
        <v>#DIV/0!</v>
      </c>
      <c r="G62" s="48" t="e">
        <f t="shared" si="47"/>
        <v>#DIV/0!</v>
      </c>
      <c r="H62" s="48" t="e">
        <f t="shared" si="47"/>
        <v>#DIV/0!</v>
      </c>
      <c r="I62" s="48" t="e">
        <f t="shared" si="47"/>
        <v>#DIV/0!</v>
      </c>
      <c r="J62" s="48" t="e">
        <f t="shared" si="47"/>
        <v>#DIV/0!</v>
      </c>
      <c r="K62" s="48" t="e">
        <f t="shared" si="47"/>
        <v>#DIV/0!</v>
      </c>
      <c r="L62" s="48" t="e">
        <f t="shared" si="47"/>
        <v>#DIV/0!</v>
      </c>
      <c r="M62" s="48" t="e">
        <f t="shared" si="47"/>
        <v>#DIV/0!</v>
      </c>
      <c r="N62" s="143">
        <v>1</v>
      </c>
    </row>
    <row r="63" spans="1:14">
      <c r="A63" s="191" t="s">
        <v>56</v>
      </c>
      <c r="B63" s="172">
        <f>SUM(C63:M63)</f>
        <v>170.5</v>
      </c>
      <c r="C63" s="47">
        <f>SUMIF(Summary!$AQ:$AQ,'City Headwise'!C4,Summary!$T:$T)</f>
        <v>60</v>
      </c>
      <c r="D63" s="47">
        <f>SUMIF(Summary!$AQ:$AQ,'City Headwise'!D4,Summary!$T:$T)</f>
        <v>110.5</v>
      </c>
      <c r="E63" s="47">
        <f>SUMIF(Summary!$AQ:$AQ,'City Headwise'!E4,Summary!$T:$T)</f>
        <v>0</v>
      </c>
      <c r="F63" s="47">
        <f>SUMIF(Summary!$AQ:$AQ,'City Headwise'!F4,Summary!$T:$T)</f>
        <v>0</v>
      </c>
      <c r="G63" s="47">
        <f>SUMIF(Summary!$AQ:$AQ,'City Headwise'!G4,Summary!$T:$T)</f>
        <v>0</v>
      </c>
      <c r="H63" s="47">
        <f>SUMIF(Summary!$AQ:$AQ,'City Headwise'!H4,Summary!$T:$T)</f>
        <v>0</v>
      </c>
      <c r="I63" s="47">
        <f>SUMIF(Summary!$AQ:$AQ,'City Headwise'!I4,Summary!$T:$T)</f>
        <v>0</v>
      </c>
      <c r="J63" s="47">
        <f>SUMIF(Summary!$AQ:$AQ,'City Headwise'!J4,Summary!$T:$T)</f>
        <v>0</v>
      </c>
      <c r="K63" s="47">
        <f>SUMIF(Summary!$AQ:$AQ,'City Headwise'!K4,Summary!$T:$T)</f>
        <v>0</v>
      </c>
      <c r="L63" s="47">
        <f>SUMIF(Summary!$AQ:$AQ,'City Headwise'!L4,Summary!$T:$T)</f>
        <v>0</v>
      </c>
      <c r="M63" s="47">
        <f>SUMIF(Summary!$AQ:$AQ,'City Headwise'!M4,Summary!$T:$T)</f>
        <v>0</v>
      </c>
      <c r="N63" s="143">
        <v>1</v>
      </c>
    </row>
    <row r="64" spans="1:14">
      <c r="A64" s="191" t="s">
        <v>33</v>
      </c>
      <c r="B64" s="48">
        <f>B63/B$58</f>
        <v>0.36548767416934619</v>
      </c>
      <c r="C64" s="48">
        <f t="shared" ref="C64:M64" si="49">C63/C$58</f>
        <v>0.32876712328767121</v>
      </c>
      <c r="D64" s="48">
        <f t="shared" si="49"/>
        <v>0.3890845070422535</v>
      </c>
      <c r="E64" s="48" t="e">
        <f t="shared" ref="E64" si="50">E63/E$58</f>
        <v>#DIV/0!</v>
      </c>
      <c r="F64" s="48" t="e">
        <f t="shared" si="49"/>
        <v>#DIV/0!</v>
      </c>
      <c r="G64" s="48" t="e">
        <f t="shared" si="49"/>
        <v>#DIV/0!</v>
      </c>
      <c r="H64" s="48" t="e">
        <f t="shared" si="49"/>
        <v>#DIV/0!</v>
      </c>
      <c r="I64" s="48" t="e">
        <f t="shared" si="49"/>
        <v>#DIV/0!</v>
      </c>
      <c r="J64" s="48" t="e">
        <f t="shared" si="49"/>
        <v>#DIV/0!</v>
      </c>
      <c r="K64" s="48" t="e">
        <f t="shared" si="49"/>
        <v>#DIV/0!</v>
      </c>
      <c r="L64" s="48" t="e">
        <f t="shared" si="49"/>
        <v>#DIV/0!</v>
      </c>
      <c r="M64" s="48" t="e">
        <f t="shared" si="49"/>
        <v>#DIV/0!</v>
      </c>
      <c r="N64" s="143">
        <v>1</v>
      </c>
    </row>
    <row r="65" spans="1:14">
      <c r="A65" s="191" t="s">
        <v>97</v>
      </c>
      <c r="B65" s="172">
        <f>SUM(C65:M65)</f>
        <v>22.5</v>
      </c>
      <c r="C65" s="47">
        <f>SUMIF(Summary!$AQ:$AQ,'City Headwise'!C4,Summary!$W:$W)</f>
        <v>11.5</v>
      </c>
      <c r="D65" s="47">
        <f>SUMIF(Summary!$AQ:$AQ,'City Headwise'!D4,Summary!$W:$W)</f>
        <v>11</v>
      </c>
      <c r="E65" s="47">
        <f>SUMIF(Summary!$AQ:$AQ,'City Headwise'!E4,Summary!$W:$W)</f>
        <v>0</v>
      </c>
      <c r="F65" s="47">
        <f>SUMIF(Summary!$AQ:$AQ,'City Headwise'!F4,Summary!$W:$W)</f>
        <v>0</v>
      </c>
      <c r="G65" s="47">
        <f>SUMIF(Summary!$AQ:$AQ,'City Headwise'!G4,Summary!$W:$W)</f>
        <v>0</v>
      </c>
      <c r="H65" s="47">
        <f>SUMIF(Summary!$AQ:$AQ,'City Headwise'!H4,Summary!$W:$W)</f>
        <v>0</v>
      </c>
      <c r="I65" s="47">
        <f>SUMIF(Summary!$AQ:$AQ,'City Headwise'!I4,Summary!$W:$W)</f>
        <v>0</v>
      </c>
      <c r="J65" s="47">
        <f>SUMIF(Summary!$AQ:$AQ,'City Headwise'!J6,Summary!$T:$T)</f>
        <v>0</v>
      </c>
      <c r="K65" s="47">
        <f>SUMIF(Summary!$AQ:$AQ,'City Headwise'!K6,Summary!$T:$T)</f>
        <v>0</v>
      </c>
      <c r="L65" s="47">
        <f>SUMIF(Summary!$AQ:$AQ,'City Headwise'!L6,Summary!$T:$T)</f>
        <v>0</v>
      </c>
      <c r="M65" s="47">
        <f>SUMIF(Summary!$AQ:$AQ,'City Headwise'!M6,Summary!$T:$T)</f>
        <v>0</v>
      </c>
      <c r="N65" s="143">
        <v>1</v>
      </c>
    </row>
    <row r="66" spans="1:14">
      <c r="A66" s="191" t="s">
        <v>33</v>
      </c>
      <c r="B66" s="48">
        <f>B65/B$58</f>
        <v>4.8231511254019289E-2</v>
      </c>
      <c r="C66" s="48">
        <f t="shared" ref="C66:M66" si="51">C65/C$58</f>
        <v>6.3013698630136991E-2</v>
      </c>
      <c r="D66" s="48">
        <f t="shared" si="51"/>
        <v>3.873239436619718E-2</v>
      </c>
      <c r="E66" s="48" t="e">
        <f t="shared" ref="E66" si="52">E65/E$58</f>
        <v>#DIV/0!</v>
      </c>
      <c r="F66" s="48" t="e">
        <f t="shared" si="51"/>
        <v>#DIV/0!</v>
      </c>
      <c r="G66" s="48" t="e">
        <f t="shared" si="51"/>
        <v>#DIV/0!</v>
      </c>
      <c r="H66" s="48" t="e">
        <f t="shared" si="51"/>
        <v>#DIV/0!</v>
      </c>
      <c r="I66" s="48" t="e">
        <f t="shared" si="51"/>
        <v>#DIV/0!</v>
      </c>
      <c r="J66" s="48" t="e">
        <f t="shared" si="51"/>
        <v>#DIV/0!</v>
      </c>
      <c r="K66" s="48" t="e">
        <f t="shared" si="51"/>
        <v>#DIV/0!</v>
      </c>
      <c r="L66" s="48" t="e">
        <f t="shared" si="51"/>
        <v>#DIV/0!</v>
      </c>
      <c r="M66" s="48" t="e">
        <f t="shared" si="51"/>
        <v>#DIV/0!</v>
      </c>
      <c r="N66" s="143">
        <v>1</v>
      </c>
    </row>
    <row r="67" spans="1:14">
      <c r="A67" s="191" t="s">
        <v>57</v>
      </c>
      <c r="B67" s="172">
        <f>SUM(C67:M67)</f>
        <v>178.5</v>
      </c>
      <c r="C67" s="173">
        <f>SUMIF(Summary!$AQ:$AQ,'City Headwise'!C4,Summary!$Z:$Z)</f>
        <v>66.5</v>
      </c>
      <c r="D67" s="173">
        <f>SUMIF(Summary!$AQ:$AQ,'City Headwise'!D4,Summary!$Z:$Z)</f>
        <v>112</v>
      </c>
      <c r="E67" s="173">
        <f>SUMIF(Summary!$AQ:$AQ,'City Headwise'!E4,Summary!$Z:$Z)</f>
        <v>0</v>
      </c>
      <c r="F67" s="173">
        <f>SUMIF(Summary!$AQ:$AQ,'City Headwise'!F4,Summary!$Z:$Z)</f>
        <v>0</v>
      </c>
      <c r="G67" s="173">
        <f>SUMIF(Summary!$AQ:$AQ,'City Headwise'!G4,Summary!$Z:$Z)</f>
        <v>0</v>
      </c>
      <c r="H67" s="173">
        <f>SUMIF(Summary!$AQ:$AQ,'City Headwise'!H4,Summary!$Z:$Z)</f>
        <v>0</v>
      </c>
      <c r="I67" s="173">
        <f>SUMIF(Summary!$AQ:$AQ,'City Headwise'!I4,Summary!$Z:$Z)</f>
        <v>0</v>
      </c>
      <c r="J67" s="173">
        <f>SUMIF(Summary!$AQ:$AQ,'City Headwise'!J4,Summary!$Z:$Z)</f>
        <v>0</v>
      </c>
      <c r="K67" s="173">
        <f>SUMIF(Summary!$AQ:$AQ,'City Headwise'!K4,Summary!$Z:$Z)</f>
        <v>0</v>
      </c>
      <c r="L67" s="173">
        <f>SUMIF(Summary!$AQ:$AQ,'City Headwise'!L4,Summary!$Z:$Z)</f>
        <v>0</v>
      </c>
      <c r="M67" s="173">
        <f>SUMIF(Summary!$AQ:$AQ,'City Headwise'!M4,Summary!$Z:$Z)</f>
        <v>0</v>
      </c>
      <c r="N67" s="143">
        <v>1</v>
      </c>
    </row>
    <row r="68" spans="1:14">
      <c r="A68" s="191" t="s">
        <v>33</v>
      </c>
      <c r="B68" s="48">
        <f>B67/B$58</f>
        <v>0.38263665594855306</v>
      </c>
      <c r="C68" s="48">
        <f t="shared" ref="C68:M68" si="53">C67/C$58</f>
        <v>0.36438356164383562</v>
      </c>
      <c r="D68" s="48">
        <f t="shared" si="53"/>
        <v>0.39436619718309857</v>
      </c>
      <c r="E68" s="48" t="e">
        <f t="shared" ref="E68" si="54">E67/E$58</f>
        <v>#DIV/0!</v>
      </c>
      <c r="F68" s="48" t="e">
        <f t="shared" si="53"/>
        <v>#DIV/0!</v>
      </c>
      <c r="G68" s="48" t="e">
        <f t="shared" si="53"/>
        <v>#DIV/0!</v>
      </c>
      <c r="H68" s="48" t="e">
        <f t="shared" si="53"/>
        <v>#DIV/0!</v>
      </c>
      <c r="I68" s="48" t="e">
        <f t="shared" si="53"/>
        <v>#DIV/0!</v>
      </c>
      <c r="J68" s="48" t="e">
        <f t="shared" si="53"/>
        <v>#DIV/0!</v>
      </c>
      <c r="K68" s="48" t="e">
        <f t="shared" si="53"/>
        <v>#DIV/0!</v>
      </c>
      <c r="L68" s="48" t="e">
        <f t="shared" si="53"/>
        <v>#DIV/0!</v>
      </c>
      <c r="M68" s="48" t="e">
        <f t="shared" si="53"/>
        <v>#DIV/0!</v>
      </c>
      <c r="N68" s="143">
        <v>1</v>
      </c>
    </row>
    <row r="69" spans="1:14">
      <c r="A69" s="192"/>
      <c r="N69" s="143">
        <v>1</v>
      </c>
    </row>
    <row r="70" spans="1:14">
      <c r="A70" s="185" t="s">
        <v>34</v>
      </c>
      <c r="B70" s="44">
        <f t="shared" ref="B70:M70" si="55">B32/B58</f>
        <v>33580.747181136125</v>
      </c>
      <c r="C70" s="44">
        <f t="shared" si="55"/>
        <v>33575.077260273967</v>
      </c>
      <c r="D70" s="44">
        <f t="shared" si="55"/>
        <v>33584.390704225356</v>
      </c>
      <c r="E70" s="44" t="e">
        <f t="shared" ref="E70" si="56">E32/E58</f>
        <v>#DIV/0!</v>
      </c>
      <c r="F70" s="44" t="e">
        <f t="shared" si="55"/>
        <v>#DIV/0!</v>
      </c>
      <c r="G70" s="44" t="e">
        <f t="shared" si="55"/>
        <v>#DIV/0!</v>
      </c>
      <c r="H70" s="44" t="e">
        <f t="shared" si="55"/>
        <v>#DIV/0!</v>
      </c>
      <c r="I70" s="44" t="e">
        <f t="shared" si="55"/>
        <v>#DIV/0!</v>
      </c>
      <c r="J70" s="44" t="e">
        <f t="shared" si="55"/>
        <v>#DIV/0!</v>
      </c>
      <c r="K70" s="44" t="e">
        <f t="shared" si="55"/>
        <v>#DIV/0!</v>
      </c>
      <c r="L70" s="44" t="e">
        <f t="shared" si="55"/>
        <v>#DIV/0!</v>
      </c>
      <c r="M70" s="44" t="e">
        <f t="shared" si="55"/>
        <v>#DIV/0!</v>
      </c>
      <c r="N70" s="174">
        <v>1</v>
      </c>
    </row>
    <row r="71" spans="1:14" hidden="1">
      <c r="A71" s="187" t="s">
        <v>58</v>
      </c>
      <c r="B71" s="36" t="e">
        <f t="shared" ref="B71:M71" si="57">B33/B59</f>
        <v>#DIV/0!</v>
      </c>
      <c r="C71" s="36" t="e">
        <f t="shared" si="57"/>
        <v>#DIV/0!</v>
      </c>
      <c r="D71" s="36" t="e">
        <f t="shared" si="57"/>
        <v>#DIV/0!</v>
      </c>
      <c r="E71" s="36" t="e">
        <f t="shared" ref="E71" si="58">E33/E59</f>
        <v>#DIV/0!</v>
      </c>
      <c r="F71" s="36" t="e">
        <f t="shared" si="57"/>
        <v>#DIV/0!</v>
      </c>
      <c r="G71" s="36" t="e">
        <f t="shared" si="57"/>
        <v>#DIV/0!</v>
      </c>
      <c r="H71" s="36" t="e">
        <f t="shared" si="57"/>
        <v>#DIV/0!</v>
      </c>
      <c r="I71" s="36" t="e">
        <f t="shared" si="57"/>
        <v>#DIV/0!</v>
      </c>
      <c r="J71" s="36" t="e">
        <f t="shared" si="57"/>
        <v>#DIV/0!</v>
      </c>
      <c r="K71" s="36" t="e">
        <f t="shared" si="57"/>
        <v>#DIV/0!</v>
      </c>
      <c r="L71" s="36" t="e">
        <f t="shared" si="57"/>
        <v>#DIV/0!</v>
      </c>
      <c r="M71" s="36" t="e">
        <f t="shared" si="57"/>
        <v>#DIV/0!</v>
      </c>
      <c r="N71" s="174">
        <v>1</v>
      </c>
    </row>
    <row r="72" spans="1:14">
      <c r="A72" s="187" t="s">
        <v>59</v>
      </c>
      <c r="B72" s="36">
        <f>B35/B61</f>
        <v>48250.221263157888</v>
      </c>
      <c r="C72" s="36">
        <f>C35/C61</f>
        <v>45884.38247191011</v>
      </c>
      <c r="D72" s="36">
        <f t="shared" ref="D72:J72" si="59">D35/D61</f>
        <v>50334.9702970297</v>
      </c>
      <c r="E72" s="36" t="e">
        <f t="shared" ref="E72" si="60">E35/E61</f>
        <v>#DIV/0!</v>
      </c>
      <c r="F72" s="36" t="e">
        <f t="shared" si="59"/>
        <v>#DIV/0!</v>
      </c>
      <c r="G72" s="36" t="e">
        <f t="shared" si="59"/>
        <v>#DIV/0!</v>
      </c>
      <c r="H72" s="36" t="e">
        <f t="shared" si="59"/>
        <v>#DIV/0!</v>
      </c>
      <c r="I72" s="36" t="e">
        <f t="shared" si="59"/>
        <v>#DIV/0!</v>
      </c>
      <c r="J72" s="36" t="e">
        <f t="shared" si="59"/>
        <v>#DIV/0!</v>
      </c>
      <c r="K72" s="36" t="e">
        <f>K35/K61</f>
        <v>#DIV/0!</v>
      </c>
      <c r="L72" s="36" t="e">
        <f>L35/L61</f>
        <v>#DIV/0!</v>
      </c>
      <c r="M72" s="36" t="e">
        <f>M35/M61</f>
        <v>#DIV/0!</v>
      </c>
      <c r="N72" s="174">
        <v>1</v>
      </c>
    </row>
    <row r="73" spans="1:14">
      <c r="A73" s="187" t="s">
        <v>60</v>
      </c>
      <c r="B73" s="36">
        <f>B37/B63</f>
        <v>26821.525161290323</v>
      </c>
      <c r="C73" s="36">
        <f>C37/C63</f>
        <v>26034.243000000002</v>
      </c>
      <c r="D73" s="36">
        <f t="shared" ref="D73:J74" si="61">D37/D63</f>
        <v>27249.008687782803</v>
      </c>
      <c r="E73" s="36" t="e">
        <f t="shared" ref="E73" si="62">E37/E63</f>
        <v>#DIV/0!</v>
      </c>
      <c r="F73" s="36" t="e">
        <f t="shared" si="61"/>
        <v>#DIV/0!</v>
      </c>
      <c r="G73" s="36" t="e">
        <f t="shared" si="61"/>
        <v>#DIV/0!</v>
      </c>
      <c r="H73" s="36" t="e">
        <f t="shared" si="61"/>
        <v>#DIV/0!</v>
      </c>
      <c r="I73" s="36" t="e">
        <f t="shared" si="61"/>
        <v>#DIV/0!</v>
      </c>
      <c r="J73" s="36" t="e">
        <f t="shared" si="61"/>
        <v>#DIV/0!</v>
      </c>
      <c r="K73" s="36" t="e">
        <f t="shared" ref="K73:M74" si="63">K37/K63</f>
        <v>#DIV/0!</v>
      </c>
      <c r="L73" s="36" t="e">
        <f t="shared" si="63"/>
        <v>#DIV/0!</v>
      </c>
      <c r="M73" s="36" t="e">
        <f t="shared" si="63"/>
        <v>#DIV/0!</v>
      </c>
      <c r="N73" s="174">
        <v>1</v>
      </c>
    </row>
    <row r="74" spans="1:14">
      <c r="A74" s="187" t="s">
        <v>98</v>
      </c>
      <c r="B74" s="36">
        <f>B39/B65</f>
        <v>51332.26666666667</v>
      </c>
      <c r="C74" s="36">
        <f t="shared" ref="C74:I74" si="64">C39/C65</f>
        <v>52434.782608695656</v>
      </c>
      <c r="D74" s="36">
        <f t="shared" si="64"/>
        <v>50179.63636363636</v>
      </c>
      <c r="E74" s="36" t="e">
        <f t="shared" ref="E74" si="65">E39/E65</f>
        <v>#DIV/0!</v>
      </c>
      <c r="F74" s="36" t="e">
        <f t="shared" si="64"/>
        <v>#DIV/0!</v>
      </c>
      <c r="G74" s="36" t="e">
        <f t="shared" si="64"/>
        <v>#DIV/0!</v>
      </c>
      <c r="H74" s="36" t="e">
        <f t="shared" si="64"/>
        <v>#DIV/0!</v>
      </c>
      <c r="I74" s="36" t="e">
        <f t="shared" si="64"/>
        <v>#DIV/0!</v>
      </c>
      <c r="J74" s="36" t="e">
        <f t="shared" si="61"/>
        <v>#DIV/0!</v>
      </c>
      <c r="K74" s="36" t="e">
        <f t="shared" si="63"/>
        <v>#DIV/0!</v>
      </c>
      <c r="L74" s="36" t="e">
        <f t="shared" si="63"/>
        <v>#DIV/0!</v>
      </c>
      <c r="M74" s="36" t="e">
        <f t="shared" si="63"/>
        <v>#DIV/0!</v>
      </c>
      <c r="N74" s="174">
        <v>1</v>
      </c>
    </row>
    <row r="75" spans="1:14">
      <c r="A75" s="187" t="s">
        <v>61</v>
      </c>
      <c r="B75" s="36">
        <f>B41/B67</f>
        <v>29992.165266106444</v>
      </c>
      <c r="C75" s="36">
        <f>C41/C67</f>
        <v>28880.330827067668</v>
      </c>
      <c r="D75" s="36">
        <f t="shared" ref="D75:J75" si="66">D41/D67</f>
        <v>30652.316964285714</v>
      </c>
      <c r="E75" s="36" t="e">
        <f t="shared" ref="E75" si="67">E41/E67</f>
        <v>#DIV/0!</v>
      </c>
      <c r="F75" s="36" t="e">
        <f t="shared" si="66"/>
        <v>#DIV/0!</v>
      </c>
      <c r="G75" s="36" t="e">
        <f t="shared" si="66"/>
        <v>#DIV/0!</v>
      </c>
      <c r="H75" s="36" t="e">
        <f t="shared" si="66"/>
        <v>#DIV/0!</v>
      </c>
      <c r="I75" s="36" t="e">
        <f t="shared" si="66"/>
        <v>#DIV/0!</v>
      </c>
      <c r="J75" s="36" t="e">
        <f t="shared" si="66"/>
        <v>#DIV/0!</v>
      </c>
      <c r="K75" s="36" t="e">
        <f>K41/K67</f>
        <v>#DIV/0!</v>
      </c>
      <c r="L75" s="36" t="e">
        <f>L41/L67</f>
        <v>#DIV/0!</v>
      </c>
      <c r="M75" s="36" t="e">
        <f>M41/M67</f>
        <v>#DIV/0!</v>
      </c>
      <c r="N75" s="174">
        <v>1</v>
      </c>
    </row>
    <row r="76" spans="1:14">
      <c r="A76" s="192"/>
      <c r="N76" s="175">
        <v>1</v>
      </c>
    </row>
    <row r="77" spans="1:14">
      <c r="A77" s="179" t="s">
        <v>62</v>
      </c>
      <c r="B77" s="44">
        <f>B46/B58</f>
        <v>14322.225080385851</v>
      </c>
      <c r="C77" s="44">
        <f>C46/C58</f>
        <v>13342.734246575343</v>
      </c>
      <c r="D77" s="44">
        <f t="shared" ref="D77:J77" si="68">D46/D58</f>
        <v>14951.651408450703</v>
      </c>
      <c r="E77" s="44" t="e">
        <f t="shared" ref="E77" si="69">E46/E58</f>
        <v>#DIV/0!</v>
      </c>
      <c r="F77" s="44" t="e">
        <f t="shared" si="68"/>
        <v>#DIV/0!</v>
      </c>
      <c r="G77" s="44" t="e">
        <f t="shared" si="68"/>
        <v>#DIV/0!</v>
      </c>
      <c r="H77" s="44" t="e">
        <f t="shared" si="68"/>
        <v>#DIV/0!</v>
      </c>
      <c r="I77" s="44" t="e">
        <f t="shared" si="68"/>
        <v>#DIV/0!</v>
      </c>
      <c r="J77" s="44" t="e">
        <f t="shared" si="68"/>
        <v>#DIV/0!</v>
      </c>
      <c r="K77" s="44" t="e">
        <f>K46/K58</f>
        <v>#DIV/0!</v>
      </c>
      <c r="L77" s="44" t="e">
        <f>L46/L58</f>
        <v>#DIV/0!</v>
      </c>
      <c r="M77" s="44" t="e">
        <f>M46/M58</f>
        <v>#DIV/0!</v>
      </c>
      <c r="N77" s="143">
        <v>1</v>
      </c>
    </row>
    <row r="78" spans="1:14">
      <c r="A78" s="187" t="s">
        <v>58</v>
      </c>
      <c r="B78" s="36">
        <v>0</v>
      </c>
      <c r="C78" s="36">
        <v>0</v>
      </c>
      <c r="D78" s="36">
        <v>0</v>
      </c>
      <c r="E78" s="36">
        <v>0</v>
      </c>
      <c r="F78" s="36">
        <v>0</v>
      </c>
      <c r="G78" s="36">
        <v>0</v>
      </c>
      <c r="H78" s="36">
        <v>0</v>
      </c>
      <c r="I78" s="36">
        <v>0</v>
      </c>
      <c r="J78" s="36">
        <v>0</v>
      </c>
      <c r="K78" s="36">
        <v>0</v>
      </c>
      <c r="L78" s="36">
        <v>0</v>
      </c>
      <c r="M78" s="36">
        <v>0</v>
      </c>
      <c r="N78" s="143">
        <v>1</v>
      </c>
    </row>
    <row r="79" spans="1:14">
      <c r="A79" s="187" t="s">
        <v>63</v>
      </c>
      <c r="B79" s="36">
        <f>B49/B61</f>
        <v>4111.2157894736838</v>
      </c>
      <c r="C79" s="36">
        <f>C49/C61</f>
        <v>3846.1797752808989</v>
      </c>
      <c r="D79" s="36">
        <f t="shared" ref="D79:J79" si="70">D49/D61</f>
        <v>4344.7623762376234</v>
      </c>
      <c r="E79" s="36" t="e">
        <f t="shared" ref="E79" si="71">E49/E61</f>
        <v>#DIV/0!</v>
      </c>
      <c r="F79" s="36" t="e">
        <f t="shared" si="70"/>
        <v>#DIV/0!</v>
      </c>
      <c r="G79" s="36" t="e">
        <f t="shared" si="70"/>
        <v>#DIV/0!</v>
      </c>
      <c r="H79" s="36" t="e">
        <f t="shared" si="70"/>
        <v>#DIV/0!</v>
      </c>
      <c r="I79" s="36" t="e">
        <f t="shared" si="70"/>
        <v>#DIV/0!</v>
      </c>
      <c r="J79" s="36" t="e">
        <f t="shared" si="70"/>
        <v>#DIV/0!</v>
      </c>
      <c r="K79" s="36" t="e">
        <f>K49/K61</f>
        <v>#DIV/0!</v>
      </c>
      <c r="L79" s="36" t="e">
        <f>L49/L61</f>
        <v>#DIV/0!</v>
      </c>
      <c r="M79" s="36" t="e">
        <f>M49/M61</f>
        <v>#DIV/0!</v>
      </c>
      <c r="N79" s="143">
        <v>1</v>
      </c>
    </row>
    <row r="80" spans="1:14">
      <c r="A80" s="187" t="s">
        <v>60</v>
      </c>
      <c r="B80" s="36">
        <f t="shared" ref="B80:I80" si="72">B51/B63</f>
        <v>4470.1173020527858</v>
      </c>
      <c r="C80" s="36">
        <f t="shared" si="72"/>
        <v>4339.2</v>
      </c>
      <c r="D80" s="36">
        <f t="shared" si="72"/>
        <v>4541.2036199095019</v>
      </c>
      <c r="E80" s="36" t="e">
        <f t="shared" ref="E80" si="73">E51/E63</f>
        <v>#DIV/0!</v>
      </c>
      <c r="F80" s="36" t="e">
        <f t="shared" si="72"/>
        <v>#DIV/0!</v>
      </c>
      <c r="G80" s="36" t="e">
        <f t="shared" si="72"/>
        <v>#DIV/0!</v>
      </c>
      <c r="H80" s="36" t="e">
        <f t="shared" si="72"/>
        <v>#DIV/0!</v>
      </c>
      <c r="I80" s="36" t="e">
        <f t="shared" si="72"/>
        <v>#DIV/0!</v>
      </c>
      <c r="J80" s="36" t="e">
        <f>J49/J63</f>
        <v>#DIV/0!</v>
      </c>
      <c r="K80" s="36" t="e">
        <f t="shared" ref="K80:M81" si="74">K49/K63</f>
        <v>#DIV/0!</v>
      </c>
      <c r="L80" s="36" t="e">
        <f t="shared" si="74"/>
        <v>#DIV/0!</v>
      </c>
      <c r="M80" s="36" t="e">
        <f t="shared" si="74"/>
        <v>#DIV/0!</v>
      </c>
      <c r="N80" s="143">
        <v>1</v>
      </c>
    </row>
    <row r="81" spans="1:14">
      <c r="A81" s="187" t="s">
        <v>98</v>
      </c>
      <c r="B81" s="36">
        <f>B53/B65</f>
        <v>7777.6</v>
      </c>
      <c r="C81" s="36">
        <f t="shared" ref="C81:I81" si="75">C53/C65</f>
        <v>7217.391304347826</v>
      </c>
      <c r="D81" s="36">
        <f t="shared" si="75"/>
        <v>8363.2727272727279</v>
      </c>
      <c r="E81" s="36" t="e">
        <f t="shared" ref="E81" si="76">E53/E65</f>
        <v>#DIV/0!</v>
      </c>
      <c r="F81" s="36" t="e">
        <f t="shared" si="75"/>
        <v>#DIV/0!</v>
      </c>
      <c r="G81" s="36" t="e">
        <f t="shared" si="75"/>
        <v>#DIV/0!</v>
      </c>
      <c r="H81" s="36" t="e">
        <f t="shared" si="75"/>
        <v>#DIV/0!</v>
      </c>
      <c r="I81" s="36" t="e">
        <f t="shared" si="75"/>
        <v>#DIV/0!</v>
      </c>
      <c r="J81" s="36" t="e">
        <f>J50/J64</f>
        <v>#DIV/0!</v>
      </c>
      <c r="K81" s="36" t="e">
        <f t="shared" si="74"/>
        <v>#DIV/0!</v>
      </c>
      <c r="L81" s="36" t="e">
        <f t="shared" si="74"/>
        <v>#DIV/0!</v>
      </c>
      <c r="M81" s="36" t="e">
        <f t="shared" si="74"/>
        <v>#DIV/0!</v>
      </c>
      <c r="N81" s="143">
        <v>1</v>
      </c>
    </row>
    <row r="82" spans="1:14">
      <c r="A82" s="187" t="s">
        <v>61</v>
      </c>
      <c r="B82" s="36">
        <f>B55/B67</f>
        <v>29992.165266106444</v>
      </c>
      <c r="C82" s="36">
        <f>C55/C67</f>
        <v>28880.330827067668</v>
      </c>
      <c r="D82" s="36">
        <f t="shared" ref="D82:J82" si="77">D55/D67</f>
        <v>30652.316964285714</v>
      </c>
      <c r="E82" s="36" t="e">
        <f t="shared" ref="E82" si="78">E55/E67</f>
        <v>#DIV/0!</v>
      </c>
      <c r="F82" s="36" t="e">
        <f t="shared" si="77"/>
        <v>#DIV/0!</v>
      </c>
      <c r="G82" s="36" t="e">
        <f t="shared" si="77"/>
        <v>#DIV/0!</v>
      </c>
      <c r="H82" s="36" t="e">
        <f t="shared" si="77"/>
        <v>#DIV/0!</v>
      </c>
      <c r="I82" s="36" t="e">
        <f t="shared" si="77"/>
        <v>#DIV/0!</v>
      </c>
      <c r="J82" s="36" t="e">
        <f t="shared" si="77"/>
        <v>#DIV/0!</v>
      </c>
      <c r="K82" s="36" t="e">
        <f>K55/K67</f>
        <v>#DIV/0!</v>
      </c>
      <c r="L82" s="36" t="e">
        <f>L55/L67</f>
        <v>#DIV/0!</v>
      </c>
      <c r="M82" s="36" t="e">
        <f>M55/M67</f>
        <v>#DIV/0!</v>
      </c>
      <c r="N82" s="143">
        <v>1</v>
      </c>
    </row>
    <row r="83" spans="1:14">
      <c r="A83" s="143"/>
    </row>
    <row r="84" spans="1:14">
      <c r="A84" s="193" t="s">
        <v>24</v>
      </c>
      <c r="B84" s="42">
        <f>SUM(C84:M84)</f>
        <v>0</v>
      </c>
      <c r="C84" s="43">
        <f>SUMIF(Summary!$AQ:$AQ,'City Headwise'!C4,Summary!$K:$K)</f>
        <v>0</v>
      </c>
      <c r="D84" s="43">
        <f>SUMIF(Summary!$AQ:$AQ,'City Headwise'!D4,Summary!$K:$K)</f>
        <v>0</v>
      </c>
      <c r="E84" s="43">
        <f>SUMIF(Summary!$AQ:$AQ,'City Headwise'!E4,Summary!$K:$K)</f>
        <v>0</v>
      </c>
      <c r="F84" s="43">
        <f>SUMIF(Summary!$AQ:$AQ,'City Headwise'!F4,Summary!$K:$K)</f>
        <v>0</v>
      </c>
      <c r="G84" s="43">
        <f>SUMIF(Summary!$AQ:$AQ,'City Headwise'!G4,Summary!$K:$K)</f>
        <v>0</v>
      </c>
      <c r="H84" s="43">
        <f>SUMIF(Summary!$AQ:$AQ,'City Headwise'!H4,Summary!$K:$K)</f>
        <v>0</v>
      </c>
      <c r="I84" s="43">
        <f>SUMIF(Summary!$AQ:$AQ,'City Headwise'!I4,Summary!$K:$K)</f>
        <v>0</v>
      </c>
      <c r="J84" s="43">
        <f>SUMIF(Summary!$AQ:$AQ,'City Headwise'!J4,Summary!$K:$K)</f>
        <v>0</v>
      </c>
      <c r="K84" s="43">
        <f>SUMIF(Summary!$AQ:$AQ,'City Headwise'!K4,Summary!$K:$K)</f>
        <v>0</v>
      </c>
      <c r="L84" s="43">
        <f>SUMIF(Summary!$AQ:$AQ,'City Headwise'!L4,Summary!$K:$K)</f>
        <v>0</v>
      </c>
      <c r="M84" s="43">
        <f>SUMIF(Summary!$AQ:$AQ,'City Headwise'!M4,Summary!$K:$K)</f>
        <v>0</v>
      </c>
      <c r="N84" s="143">
        <v>1</v>
      </c>
    </row>
    <row r="85" spans="1:14">
      <c r="A85" s="194" t="s">
        <v>80</v>
      </c>
      <c r="B85" s="53">
        <f>(SUM(Summary!AK2:AK15)/B9)/B5</f>
        <v>8.0137871607065925E-2</v>
      </c>
      <c r="C85" s="51">
        <f>(SUMIF(Summary!$AQ:$AQ,C4,Summary!$AK:$AK)/C5)/C9</f>
        <v>1.1895504252733899</v>
      </c>
      <c r="D85" s="51">
        <f>(SUMIF(Summary!$AQ:$AQ,D4,Summary!$AK:$AK)/D5)/D9</f>
        <v>1.2309746328437918</v>
      </c>
      <c r="E85" s="51" t="e">
        <f>(SUMIF(Summary!$AQ:$AQ,E4,Summary!$AK:$AK)/E5)/E9</f>
        <v>#DIV/0!</v>
      </c>
      <c r="F85" s="51" t="e">
        <f>(SUMIF(Summary!$AQ:$AQ,F4,Summary!$AK:$AK)/F5)/F9</f>
        <v>#DIV/0!</v>
      </c>
      <c r="G85" s="51" t="e">
        <f>(SUMIF(Summary!$AQ:$AQ,G4,Summary!$AK:$AK)/G5)/G9</f>
        <v>#DIV/0!</v>
      </c>
      <c r="H85" s="51" t="e">
        <f>(SUMIF(Summary!$AQ:$AQ,H4,Summary!$AK:$AK)/H5)/H9</f>
        <v>#DIV/0!</v>
      </c>
      <c r="I85" s="51" t="e">
        <f>(SUMIF(Summary!$AQ:$AQ,I4,Summary!$AK:$AK)/I5)/I9</f>
        <v>#DIV/0!</v>
      </c>
      <c r="J85" s="51" t="e">
        <f>(SUMIF(Summary!$G:$G,J4,Summary!$AK:$AK)/J5)/J9</f>
        <v>#DIV/0!</v>
      </c>
      <c r="K85" s="51" t="e">
        <f>(SUMIF(Summary!$G:$G,K4,Summary!$AK:$AK)/K5)/K9</f>
        <v>#DIV/0!</v>
      </c>
      <c r="N85" s="143">
        <v>1</v>
      </c>
    </row>
    <row r="86" spans="1:14">
      <c r="A86" s="194" t="s">
        <v>81</v>
      </c>
      <c r="B86" s="53">
        <f>(SUM(Summary!AL2:AL15)/B9)/B5</f>
        <v>0.52563550193881947</v>
      </c>
      <c r="C86" s="51">
        <f>(SUMIF(Summary!$AQ:$AQ,C4,Summary!$AL:$AL)/C5)/C9</f>
        <v>3.686512758201701</v>
      </c>
      <c r="D86" s="51">
        <f>(SUMIF(Summary!$AQ:$AQ,D4,Summary!$AL:$AL)/D5)/D9</f>
        <v>2.7703604806408544</v>
      </c>
      <c r="E86" s="51" t="e">
        <f>(SUMIF(Summary!$AQ:$AQ,E4,Summary!$AL:$AL)/E5)/E9</f>
        <v>#DIV/0!</v>
      </c>
      <c r="F86" s="51" t="e">
        <f>(SUMIF(Summary!$AQ:$AQ,F4,Summary!$AL:$AL)/F5)/F9</f>
        <v>#DIV/0!</v>
      </c>
      <c r="G86" s="51" t="e">
        <f>(SUMIF(Summary!$AQ:$AQ,G4,Summary!$AL:$AL)/G5)/G9</f>
        <v>#DIV/0!</v>
      </c>
      <c r="H86" s="51" t="e">
        <f>(SUMIF(Summary!$AQ:$AQ,H4,Summary!$AL:$AL)/H5)/H9</f>
        <v>#DIV/0!</v>
      </c>
      <c r="I86" s="51" t="e">
        <f>(SUMIF(Summary!$AQ:$AQ,I4,Summary!$AL:$AL)/I5)/I9</f>
        <v>#DIV/0!</v>
      </c>
      <c r="J86" s="51" t="e">
        <f>(SUMIF(Summary!$G:$G,J4,Summary!$AL:$AL)/J5)/J9</f>
        <v>#DIV/0!</v>
      </c>
      <c r="K86" s="51" t="e">
        <f>(SUMIF(Summary!$G:$G,K4,Summary!$AL:$AL)/K5)/K9</f>
        <v>#DIV/0!</v>
      </c>
      <c r="N86" s="143">
        <v>1</v>
      </c>
    </row>
    <row r="87" spans="1:14">
      <c r="A87" s="194" t="s">
        <v>77</v>
      </c>
      <c r="B87" s="53">
        <f>(SUM(Summary!AM2:AM15)/B9)/B5</f>
        <v>0</v>
      </c>
      <c r="C87" s="51">
        <f>(SUMIF(Summary!$AQ:$AQ,C4,Summary!$AM:$AM)/C5)/C9</f>
        <v>0</v>
      </c>
      <c r="D87" s="51">
        <f>(SUMIF(Summary!$AQ:$AQ,D4,Summary!$AM:$AM)/D5)/D9</f>
        <v>0</v>
      </c>
      <c r="E87" s="51" t="e">
        <f>(SUMIF(Summary!$AQ:$AQ,E4,Summary!$AM:$AM)/E5)/E9</f>
        <v>#DIV/0!</v>
      </c>
      <c r="F87" s="51" t="e">
        <f>(SUMIF(Summary!$AQ:$AQ,F4,Summary!$AM:$AM)/F5)/F9</f>
        <v>#DIV/0!</v>
      </c>
      <c r="G87" s="51" t="e">
        <f>(SUMIF(Summary!$AQ:$AQ,G4,Summary!$AM:$AM)/G5)/G9</f>
        <v>#DIV/0!</v>
      </c>
      <c r="H87" s="51" t="e">
        <f>(SUMIF(Summary!$AQ:$AQ,H4,Summary!$AM:$AM)/H5)/H9</f>
        <v>#DIV/0!</v>
      </c>
      <c r="I87" s="51" t="e">
        <f>(SUMIF(Summary!$AQ:$AQ,I4,Summary!$AM:$AM)/I5)/I9</f>
        <v>#DIV/0!</v>
      </c>
      <c r="J87" s="51" t="e">
        <f>(SUMIF(Summary!$G:$G,J4,Summary!$AM:$AM)/J5)/J9</f>
        <v>#DIV/0!</v>
      </c>
      <c r="K87" s="51" t="e">
        <f>(SUMIF(Summary!$G:$G,K4,Summary!$AM:$AM)/K5)/K9</f>
        <v>#DIV/0!</v>
      </c>
      <c r="N87" s="143">
        <v>1</v>
      </c>
    </row>
    <row r="88" spans="1:14">
      <c r="A88" s="194" t="s">
        <v>78</v>
      </c>
      <c r="B88" s="44">
        <f>(SUM(Summary!AN2:AN15)/B7)</f>
        <v>365.85714285714283</v>
      </c>
      <c r="C88" s="42">
        <f>SUMIF(Summary!$AQ:$AQ,C4,Summary!$AN:$AN)/C7</f>
        <v>3002.2857142857142</v>
      </c>
      <c r="D88" s="42">
        <f>SUMIF(Summary!$AQ:$AQ,D4,Summary!$AN:$AN)/D7</f>
        <v>2283.5714285714284</v>
      </c>
      <c r="E88" s="42" t="e">
        <f>SUMIF(Summary!$AQ:$AQ,E4,Summary!$AN:$AN)/E7</f>
        <v>#DIV/0!</v>
      </c>
      <c r="F88" s="42" t="e">
        <f>SUMIF(Summary!$AQ:$AQ,F4,Summary!$AN:$AN)/F7</f>
        <v>#DIV/0!</v>
      </c>
      <c r="G88" s="42" t="e">
        <f>SUMIF(Summary!$AQ:$AQ,G4,Summary!$AN:$AN)/G7</f>
        <v>#DIV/0!</v>
      </c>
      <c r="H88" s="42" t="e">
        <f>SUMIF(Summary!$AQ:$AQ,H4,Summary!$AN:$AN)/H7</f>
        <v>#DIV/0!</v>
      </c>
      <c r="I88" s="42" t="e">
        <f>SUMIF(Summary!$AQ:$AQ,I4,Summary!$AN:$AN)/I7</f>
        <v>#DIV/0!</v>
      </c>
      <c r="J88" s="42" t="e">
        <f>SUMIF(Summary!$G:$G,J4,Summary!$AN:$AN)/J7</f>
        <v>#DIV/0!</v>
      </c>
      <c r="K88" s="42" t="e">
        <f>SUMIF(Summary!$G:$G,K4,Summary!$AN:$AN)/K7</f>
        <v>#DIV/0!</v>
      </c>
      <c r="N88" s="143">
        <v>1</v>
      </c>
    </row>
    <row r="92" spans="1:14">
      <c r="A92" s="290" t="s">
        <v>226</v>
      </c>
      <c r="B92" s="312">
        <f>SUBTOTAL(9,Summary!$AW:$AW)/B5</f>
        <v>436577.55853702145</v>
      </c>
      <c r="C92" s="312">
        <f>SUMIFS(Summary!$AW:$AW,Summary!$AQ:$AQ,'City Headwise'!C4)/C5</f>
        <v>167225.25740981367</v>
      </c>
      <c r="D92" s="312">
        <f>SUMIFS(Summary!$AW:$AW,Summary!$AQ:$AQ,'City Headwise'!D4)/D5</f>
        <v>269352.30112720758</v>
      </c>
      <c r="E92" s="312">
        <f>SUMIFS(Summary!$AW:$AW,Summary!$AQ:$AQ,'City Headwise'!E4)/E5</f>
        <v>0</v>
      </c>
      <c r="F92" s="312">
        <f>SUMIFS(Summary!$AW:$AW,Summary!$AQ:$AQ,'City Headwise'!F4)/F5</f>
        <v>0</v>
      </c>
    </row>
    <row r="93" spans="1:14">
      <c r="A93" s="290" t="s">
        <v>227</v>
      </c>
      <c r="B93" s="312">
        <f>B92/B9</f>
        <v>4702.4726253449098</v>
      </c>
      <c r="C93" s="312">
        <f t="shared" ref="C93:D93" si="79">C92/C9</f>
        <v>5079.7465798849835</v>
      </c>
      <c r="D93" s="312">
        <f t="shared" si="79"/>
        <v>4495.1986169427164</v>
      </c>
      <c r="E93" s="312" t="e">
        <f t="shared" ref="E93" si="80">E92/E9</f>
        <v>#DIV/0!</v>
      </c>
      <c r="F93" s="312" t="e">
        <f t="shared" ref="F93" si="81">F92/F9</f>
        <v>#DIV/0!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sheetPr>
  <dimension ref="A1:BO88"/>
  <sheetViews>
    <sheetView showGridLines="0" zoomScale="85" zoomScaleNormal="85"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64" bestFit="1" customWidth="1"/>
    <col min="2" max="2" width="12.28515625" bestFit="1" customWidth="1"/>
    <col min="3" max="12" width="14.42578125" customWidth="1"/>
    <col min="13" max="53" width="14.42578125" hidden="1" customWidth="1"/>
    <col min="54" max="54" width="16" hidden="1" customWidth="1"/>
    <col min="55" max="55" width="15.85546875" hidden="1" customWidth="1"/>
    <col min="56" max="56" width="17.28515625" hidden="1" customWidth="1"/>
    <col min="57" max="65" width="17.85546875" hidden="1" customWidth="1"/>
    <col min="66" max="66" width="11.5703125" hidden="1" customWidth="1"/>
    <col min="67" max="67" width="9.140625" customWidth="1"/>
  </cols>
  <sheetData>
    <row r="1" spans="1:67" hidden="1"/>
    <row r="2" spans="1:67" hidden="1"/>
    <row r="3" spans="1:67" ht="26.25" customHeight="1"/>
    <row r="4" spans="1:67" ht="39">
      <c r="A4" s="136" t="s">
        <v>91</v>
      </c>
      <c r="B4" s="59" t="s">
        <v>35</v>
      </c>
      <c r="C4" s="59" t="s">
        <v>338</v>
      </c>
      <c r="D4" s="59" t="s">
        <v>283</v>
      </c>
      <c r="E4" s="59" t="s">
        <v>304</v>
      </c>
      <c r="F4" s="59" t="s">
        <v>305</v>
      </c>
      <c r="G4" s="59" t="s">
        <v>299</v>
      </c>
      <c r="H4" s="59" t="s">
        <v>312</v>
      </c>
      <c r="I4" s="59" t="s">
        <v>310</v>
      </c>
      <c r="J4" s="59" t="s">
        <v>311</v>
      </c>
      <c r="K4" s="59" t="s">
        <v>309</v>
      </c>
      <c r="L4" s="59" t="s">
        <v>307</v>
      </c>
      <c r="M4" s="59">
        <v>11</v>
      </c>
      <c r="N4" s="59">
        <v>11</v>
      </c>
      <c r="O4" s="59">
        <v>11</v>
      </c>
      <c r="P4" s="59">
        <v>11</v>
      </c>
      <c r="Q4" s="59">
        <v>11</v>
      </c>
      <c r="R4" s="59">
        <v>11</v>
      </c>
      <c r="S4" s="59">
        <v>11</v>
      </c>
      <c r="T4" s="59">
        <v>11</v>
      </c>
      <c r="U4" s="59">
        <v>1</v>
      </c>
      <c r="V4" s="59">
        <v>1</v>
      </c>
      <c r="W4" s="59">
        <v>1</v>
      </c>
      <c r="X4" s="59">
        <v>1</v>
      </c>
      <c r="Y4" s="59">
        <v>11</v>
      </c>
      <c r="Z4" s="59">
        <v>11</v>
      </c>
      <c r="AA4" s="59">
        <v>11</v>
      </c>
      <c r="AB4" s="59">
        <v>11</v>
      </c>
      <c r="AC4" s="59">
        <v>11</v>
      </c>
      <c r="AD4" s="59">
        <v>11</v>
      </c>
      <c r="AE4" s="59">
        <v>1</v>
      </c>
      <c r="AF4" s="59">
        <v>11</v>
      </c>
      <c r="AG4" s="59">
        <v>11</v>
      </c>
      <c r="AH4" s="59">
        <v>11</v>
      </c>
      <c r="AI4" s="59">
        <v>1</v>
      </c>
      <c r="AJ4" s="59">
        <v>1</v>
      </c>
      <c r="AK4" s="59">
        <v>1</v>
      </c>
      <c r="AL4" s="59">
        <v>11</v>
      </c>
      <c r="AM4" s="59">
        <v>11</v>
      </c>
      <c r="AN4" s="59">
        <v>1</v>
      </c>
      <c r="AO4" s="59">
        <v>1</v>
      </c>
      <c r="AP4" s="59">
        <v>1</v>
      </c>
      <c r="AQ4" s="59">
        <v>1</v>
      </c>
      <c r="AR4" s="59">
        <v>1</v>
      </c>
      <c r="AS4" s="59">
        <v>1</v>
      </c>
      <c r="AT4" s="59">
        <v>1</v>
      </c>
      <c r="AU4" s="59">
        <v>11</v>
      </c>
      <c r="AV4" s="59">
        <v>1</v>
      </c>
      <c r="AW4" s="59">
        <v>1</v>
      </c>
      <c r="AX4" s="59">
        <v>1</v>
      </c>
      <c r="AY4" s="59">
        <v>1</v>
      </c>
      <c r="AZ4" s="59">
        <v>11</v>
      </c>
      <c r="BA4" s="59">
        <v>1</v>
      </c>
      <c r="BB4" s="59">
        <v>11</v>
      </c>
      <c r="BC4" s="59">
        <v>1</v>
      </c>
      <c r="BD4" s="59">
        <v>1</v>
      </c>
      <c r="BE4" s="59">
        <v>11</v>
      </c>
      <c r="BF4" s="59">
        <v>1</v>
      </c>
      <c r="BG4" s="59">
        <v>11</v>
      </c>
      <c r="BH4" s="59">
        <v>11</v>
      </c>
      <c r="BI4" s="59">
        <v>11</v>
      </c>
      <c r="BJ4" s="59">
        <v>111</v>
      </c>
      <c r="BK4" s="59">
        <v>11</v>
      </c>
      <c r="BL4" s="59">
        <v>11</v>
      </c>
      <c r="BM4" s="59">
        <v>11</v>
      </c>
      <c r="BN4" s="59">
        <v>111</v>
      </c>
      <c r="BO4" s="60">
        <v>1</v>
      </c>
    </row>
    <row r="5" spans="1:67" ht="15.75">
      <c r="A5" s="57" t="s">
        <v>28</v>
      </c>
      <c r="B5" s="58">
        <f>'Tenurewise KPI'!A3</f>
        <v>25</v>
      </c>
      <c r="C5" s="58">
        <f>B5</f>
        <v>25</v>
      </c>
      <c r="D5" s="58">
        <f t="shared" ref="D5:R5" si="0">C5</f>
        <v>25</v>
      </c>
      <c r="E5" s="58">
        <f t="shared" si="0"/>
        <v>25</v>
      </c>
      <c r="F5" s="58">
        <f t="shared" si="0"/>
        <v>25</v>
      </c>
      <c r="G5" s="58">
        <f t="shared" si="0"/>
        <v>25</v>
      </c>
      <c r="H5" s="58">
        <f t="shared" si="0"/>
        <v>25</v>
      </c>
      <c r="I5" s="58">
        <f t="shared" si="0"/>
        <v>25</v>
      </c>
      <c r="J5" s="58">
        <f t="shared" si="0"/>
        <v>25</v>
      </c>
      <c r="K5" s="58">
        <f t="shared" si="0"/>
        <v>25</v>
      </c>
      <c r="L5" s="58">
        <f t="shared" si="0"/>
        <v>25</v>
      </c>
      <c r="M5" s="58">
        <f t="shared" si="0"/>
        <v>25</v>
      </c>
      <c r="N5" s="58">
        <f t="shared" si="0"/>
        <v>25</v>
      </c>
      <c r="O5" s="58">
        <f t="shared" si="0"/>
        <v>25</v>
      </c>
      <c r="P5" s="58">
        <f t="shared" si="0"/>
        <v>25</v>
      </c>
      <c r="Q5" s="58">
        <f t="shared" si="0"/>
        <v>25</v>
      </c>
      <c r="R5" s="58">
        <f t="shared" si="0"/>
        <v>25</v>
      </c>
      <c r="S5" s="58">
        <f t="shared" ref="S5:BJ5" si="1">L5</f>
        <v>25</v>
      </c>
      <c r="T5" s="58">
        <f t="shared" si="1"/>
        <v>25</v>
      </c>
      <c r="U5" s="58">
        <f t="shared" si="1"/>
        <v>25</v>
      </c>
      <c r="V5" s="58">
        <f t="shared" si="1"/>
        <v>25</v>
      </c>
      <c r="W5" s="58">
        <f t="shared" si="1"/>
        <v>25</v>
      </c>
      <c r="X5" s="58">
        <f t="shared" si="1"/>
        <v>25</v>
      </c>
      <c r="Y5" s="58">
        <f t="shared" si="1"/>
        <v>25</v>
      </c>
      <c r="Z5" s="58">
        <f t="shared" si="1"/>
        <v>25</v>
      </c>
      <c r="AA5" s="58">
        <f t="shared" si="1"/>
        <v>25</v>
      </c>
      <c r="AB5" s="58">
        <f t="shared" si="1"/>
        <v>25</v>
      </c>
      <c r="AC5" s="58">
        <f t="shared" si="1"/>
        <v>25</v>
      </c>
      <c r="AD5" s="58">
        <f t="shared" si="1"/>
        <v>25</v>
      </c>
      <c r="AE5" s="58">
        <f t="shared" si="1"/>
        <v>25</v>
      </c>
      <c r="AF5" s="58">
        <f t="shared" si="1"/>
        <v>25</v>
      </c>
      <c r="AG5" s="58">
        <f t="shared" si="1"/>
        <v>25</v>
      </c>
      <c r="AH5" s="58">
        <f t="shared" si="1"/>
        <v>25</v>
      </c>
      <c r="AI5" s="58">
        <f t="shared" si="1"/>
        <v>25</v>
      </c>
      <c r="AJ5" s="58">
        <f t="shared" si="1"/>
        <v>25</v>
      </c>
      <c r="AK5" s="58">
        <f t="shared" si="1"/>
        <v>25</v>
      </c>
      <c r="AL5" s="58">
        <f t="shared" si="1"/>
        <v>25</v>
      </c>
      <c r="AM5" s="58">
        <f t="shared" si="1"/>
        <v>25</v>
      </c>
      <c r="AN5" s="58">
        <f t="shared" si="1"/>
        <v>25</v>
      </c>
      <c r="AO5" s="58">
        <f t="shared" si="1"/>
        <v>25</v>
      </c>
      <c r="AP5" s="58">
        <f t="shared" si="1"/>
        <v>25</v>
      </c>
      <c r="AQ5" s="58">
        <f t="shared" si="1"/>
        <v>25</v>
      </c>
      <c r="AR5" s="58">
        <f t="shared" si="1"/>
        <v>25</v>
      </c>
      <c r="AS5" s="58">
        <f t="shared" si="1"/>
        <v>25</v>
      </c>
      <c r="AT5" s="58">
        <f t="shared" si="1"/>
        <v>25</v>
      </c>
      <c r="AU5" s="58">
        <f t="shared" si="1"/>
        <v>25</v>
      </c>
      <c r="AV5" s="58">
        <f t="shared" si="1"/>
        <v>25</v>
      </c>
      <c r="AW5" s="58">
        <f t="shared" si="1"/>
        <v>25</v>
      </c>
      <c r="AX5" s="58">
        <f t="shared" si="1"/>
        <v>25</v>
      </c>
      <c r="AY5" s="58">
        <f t="shared" si="1"/>
        <v>25</v>
      </c>
      <c r="AZ5" s="58">
        <f t="shared" si="1"/>
        <v>25</v>
      </c>
      <c r="BA5" s="58">
        <f t="shared" si="1"/>
        <v>25</v>
      </c>
      <c r="BB5" s="58">
        <f t="shared" si="1"/>
        <v>25</v>
      </c>
      <c r="BC5" s="58">
        <f t="shared" si="1"/>
        <v>25</v>
      </c>
      <c r="BD5" s="58">
        <f t="shared" si="1"/>
        <v>25</v>
      </c>
      <c r="BE5" s="58">
        <f t="shared" si="1"/>
        <v>25</v>
      </c>
      <c r="BF5" s="58">
        <f t="shared" si="1"/>
        <v>25</v>
      </c>
      <c r="BG5" s="58">
        <f t="shared" si="1"/>
        <v>25</v>
      </c>
      <c r="BH5" s="58">
        <f t="shared" si="1"/>
        <v>25</v>
      </c>
      <c r="BI5" s="58">
        <f t="shared" si="1"/>
        <v>25</v>
      </c>
      <c r="BJ5" s="58">
        <f t="shared" si="1"/>
        <v>25</v>
      </c>
      <c r="BK5" s="58"/>
      <c r="BL5" s="58"/>
      <c r="BM5" s="58"/>
      <c r="BN5" s="58">
        <f>AY5</f>
        <v>25</v>
      </c>
      <c r="BO5" s="8">
        <v>1</v>
      </c>
    </row>
    <row r="6" spans="1:67">
      <c r="A6" s="24" t="s">
        <v>29</v>
      </c>
    </row>
    <row r="7" spans="1:67" ht="15.75">
      <c r="A7" s="19" t="s">
        <v>30</v>
      </c>
      <c r="B7" s="21">
        <f ca="1">SUM(C7:BN7)</f>
        <v>105</v>
      </c>
      <c r="C7" s="22">
        <f ca="1">COUNTIFS(Summary!$AX:$AX,'City Head''s N Tenurewise'!C$4,Summary!$AT:$AT,"Active")</f>
        <v>4</v>
      </c>
      <c r="D7" s="22">
        <f ca="1">COUNTIFS(Summary!$AX:$AX,'City Head''s N Tenurewise'!D$4,Summary!$AT:$AT,"Active")</f>
        <v>4</v>
      </c>
      <c r="E7" s="22">
        <f ca="1">COUNTIFS(Summary!$AX:$AX,'City Head''s N Tenurewise'!E$4,Summary!$AT:$AT,"Active")</f>
        <v>11</v>
      </c>
      <c r="F7" s="22">
        <f ca="1">COUNTIFS(Summary!$AX:$AX,'City Head''s N Tenurewise'!F$4,Summary!$AT:$AT,"Active")</f>
        <v>6</v>
      </c>
      <c r="G7" s="22">
        <f ca="1">COUNTIFS(Summary!$AX:$AX,'City Head''s N Tenurewise'!G$4,Summary!$AT:$AT,"Active")</f>
        <v>10</v>
      </c>
      <c r="H7" s="22">
        <f ca="1">COUNTIFS(Summary!$AX:$AX,'City Head''s N Tenurewise'!H$4,Summary!$AT:$AT,"Active")</f>
        <v>14</v>
      </c>
      <c r="I7" s="22">
        <f ca="1">COUNTIFS(Summary!$AX:$AX,'City Head''s N Tenurewise'!I$4,Summary!$AT:$AT,"Active")</f>
        <v>7</v>
      </c>
      <c r="J7" s="22">
        <f ca="1">COUNTIFS(Summary!$AX:$AX,'City Head''s N Tenurewise'!J$4,Summary!$AT:$AT,"Active")</f>
        <v>13</v>
      </c>
      <c r="K7" s="22">
        <f ca="1">COUNTIFS(Summary!$AX:$AX,'City Head''s N Tenurewise'!K$4,Summary!$AT:$AT,"Active")</f>
        <v>18</v>
      </c>
      <c r="L7" s="22">
        <f ca="1">COUNTIFS(Summary!$AX:$AX,'City Head''s N Tenurewise'!L$4,Summary!$AT:$AT,"Active")</f>
        <v>18</v>
      </c>
      <c r="M7" s="22">
        <f ca="1">COUNTIFS(Summary!$AX:$AX,'City Head''s N Tenurewise'!M$4,Summary!$AT:$AT,"Active")</f>
        <v>0</v>
      </c>
      <c r="N7" s="22">
        <f ca="1">COUNTIFS(Summary!$AX:$AX,'City Head''s N Tenurewise'!N$4,Summary!$AT:$AT,"Active")</f>
        <v>0</v>
      </c>
      <c r="O7" s="22">
        <f ca="1">COUNTIFS(Summary!$AX:$AX,'City Head''s N Tenurewise'!O$4,Summary!$AT:$AT,"Active")</f>
        <v>0</v>
      </c>
      <c r="P7" s="22">
        <f ca="1">COUNTIFS(Summary!$AX:$AX,'City Head''s N Tenurewise'!P$4,Summary!$AT:$AT,"Active")</f>
        <v>0</v>
      </c>
      <c r="Q7" s="22">
        <f ca="1">COUNTIFS(Summary!$AX:$AX,'City Head''s N Tenurewise'!Q$4,Summary!$AT:$AT,"Active")</f>
        <v>0</v>
      </c>
      <c r="R7" s="22">
        <f ca="1">COUNTIFS(Summary!$AX:$AX,'City Head''s N Tenurewise'!R$4,Summary!$AT:$AT,"Active")</f>
        <v>0</v>
      </c>
      <c r="S7" s="22">
        <f ca="1">COUNTIFS(Summary!$AX:$AX,'City Head''s N Tenurewise'!S$4,Summary!$AT:$AT,"Active")</f>
        <v>0</v>
      </c>
      <c r="T7" s="22">
        <f ca="1">COUNTIFS(Summary!$AX:$AX,'City Head''s N Tenurewise'!T$4,Summary!$AT:$AT,"Active")</f>
        <v>0</v>
      </c>
      <c r="U7" s="22">
        <f ca="1">COUNTIFS(Summary!$AO:$AO,'City Head''s N Tenurewise'!U$4,Summary!$AT:$AT,"Active")</f>
        <v>0</v>
      </c>
      <c r="V7" s="22">
        <f ca="1">COUNTIFS(Summary!$AO:$AO,'City Head''s N Tenurewise'!V$4,Summary!$AT:$AT,"Active")</f>
        <v>0</v>
      </c>
      <c r="W7" s="22">
        <f ca="1">COUNTIFS(Summary!$AO:$AO,'City Head''s N Tenurewise'!W$4,Summary!$AT:$AT,"Active")</f>
        <v>0</v>
      </c>
      <c r="X7" s="22">
        <f ca="1">COUNTIFS(Summary!$AO:$AO,'City Head''s N Tenurewise'!X$4,Summary!$AT:$AT,"Active")</f>
        <v>0</v>
      </c>
      <c r="Y7" s="22">
        <f ca="1">COUNTIFS(Summary!$AO:$AO,'City Head''s N Tenurewise'!Y$4,Summary!$AT:$AT,"Active")</f>
        <v>0</v>
      </c>
      <c r="Z7" s="22">
        <f ca="1">COUNTIFS(Summary!$AO:$AO,'City Head''s N Tenurewise'!Z$4,Summary!$AT:$AT,"Active")</f>
        <v>0</v>
      </c>
      <c r="AA7" s="22">
        <f ca="1">COUNTIFS(Summary!$AO:$AO,'City Head''s N Tenurewise'!AA$4,Summary!$AT:$AT,"Active")</f>
        <v>0</v>
      </c>
      <c r="AB7" s="22">
        <f ca="1">COUNTIFS(Summary!$AO:$AO,'City Head''s N Tenurewise'!AB$4,Summary!$AT:$AT,"Active")</f>
        <v>0</v>
      </c>
      <c r="AC7" s="22">
        <f ca="1">COUNTIFS(Summary!$AO:$AO,'City Head''s N Tenurewise'!AC$4,Summary!$AT:$AT,"Active")</f>
        <v>0</v>
      </c>
      <c r="AD7" s="22">
        <f ca="1">COUNTIFS(Summary!$AO:$AO,'City Head''s N Tenurewise'!AD$4,Summary!$AT:$AT,"Active")</f>
        <v>0</v>
      </c>
      <c r="AE7" s="22">
        <f ca="1">COUNTIFS(Summary!$AO:$AO,'City Head''s N Tenurewise'!AE$4,Summary!$AT:$AT,"Active")</f>
        <v>0</v>
      </c>
      <c r="AF7" s="22">
        <f ca="1">COUNTIFS(Summary!$AO:$AO,'City Head''s N Tenurewise'!AF$4,Summary!$AT:$AT,"Active")</f>
        <v>0</v>
      </c>
      <c r="AG7" s="22">
        <f ca="1">COUNTIFS(Summary!$AO:$AO,'City Head''s N Tenurewise'!AG$4,Summary!$AT:$AT,"Active")</f>
        <v>0</v>
      </c>
      <c r="AH7" s="22">
        <f ca="1">COUNTIFS(Summary!$AO:$AO,'City Head''s N Tenurewise'!AH$4,Summary!$AT:$AT,"Active")</f>
        <v>0</v>
      </c>
      <c r="AI7" s="22">
        <f ca="1">COUNTIFS(Summary!$AO:$AO,'City Head''s N Tenurewise'!AI$4,Summary!$AT:$AT,"Active")</f>
        <v>0</v>
      </c>
      <c r="AJ7" s="22">
        <f ca="1">COUNTIFS(Summary!$AO:$AO,'City Head''s N Tenurewise'!AJ$4,Summary!$AT:$AT,"Active")</f>
        <v>0</v>
      </c>
      <c r="AK7" s="22">
        <f ca="1">COUNTIFS(Summary!$AO:$AO,'City Head''s N Tenurewise'!AK$4,Summary!$AT:$AT,"Active")</f>
        <v>0</v>
      </c>
      <c r="AL7" s="22">
        <f ca="1">COUNTIFS(Summary!$AO:$AO,'City Head''s N Tenurewise'!AL$4,Summary!$AT:$AT,"Active")</f>
        <v>0</v>
      </c>
      <c r="AM7" s="22">
        <f ca="1">COUNTIFS(Summary!$AO:$AO,'City Head''s N Tenurewise'!AM$4,Summary!$AT:$AT,"Active")</f>
        <v>0</v>
      </c>
      <c r="AN7" s="22">
        <f ca="1">COUNTIFS(Summary!$AO:$AO,'City Head''s N Tenurewise'!AN$4,Summary!$AT:$AT,"Active")</f>
        <v>0</v>
      </c>
      <c r="AO7" s="22">
        <f ca="1">COUNTIFS(Summary!$AO:$AO,'City Head''s N Tenurewise'!AO$4,Summary!$AT:$AT,"Active")</f>
        <v>0</v>
      </c>
      <c r="AP7" s="22">
        <f ca="1">COUNTIFS(Summary!$AO:$AO,'City Head''s N Tenurewise'!AP$4,Summary!$AT:$AT,"Active")</f>
        <v>0</v>
      </c>
      <c r="AQ7" s="22">
        <f ca="1">COUNTIFS(Summary!$AO:$AO,'City Head''s N Tenurewise'!AQ$4,Summary!$AT:$AT,"Active")</f>
        <v>0</v>
      </c>
      <c r="AR7" s="22">
        <f ca="1">COUNTIFS(Summary!$AO:$AO,'City Head''s N Tenurewise'!AR$4,Summary!$AT:$AT,"Active")</f>
        <v>0</v>
      </c>
      <c r="AS7" s="22">
        <f ca="1">COUNTIFS(Summary!$AO:$AO,'City Head''s N Tenurewise'!AS$4,Summary!$AT:$AT,"Active")</f>
        <v>0</v>
      </c>
      <c r="AT7" s="22">
        <f ca="1">COUNTIFS(Summary!$AO:$AO,'City Head''s N Tenurewise'!AT$4,Summary!$AT:$AT,"Active")</f>
        <v>0</v>
      </c>
      <c r="AU7" s="22">
        <f ca="1">COUNTIFS(Summary!$AO:$AO,'City Head''s N Tenurewise'!AU$4,Summary!$AT:$AT,"Active")</f>
        <v>0</v>
      </c>
      <c r="AV7" s="22">
        <f ca="1">COUNTIFS(Summary!$AO:$AO,'City Head''s N Tenurewise'!AV$4,Summary!$AT:$AT,"Active")</f>
        <v>0</v>
      </c>
      <c r="AW7" s="22">
        <f ca="1">COUNTIFS(Summary!$AO:$AO,'City Head''s N Tenurewise'!AW$4,Summary!$AT:$AT,"Active")</f>
        <v>0</v>
      </c>
      <c r="AX7" s="22">
        <f ca="1">COUNTIFS(Summary!$AO:$AO,'City Head''s N Tenurewise'!AX$4,Summary!$AT:$AT,"Active")</f>
        <v>0</v>
      </c>
      <c r="AY7" s="22">
        <f ca="1">COUNTIFS(Summary!$AO:$AO,'City Head''s N Tenurewise'!AY$4,Summary!$AT:$AT,"Active")</f>
        <v>0</v>
      </c>
      <c r="AZ7" s="22">
        <f ca="1">COUNTIFS(Summary!$AO:$AO,'City Head''s N Tenurewise'!AZ$4,Summary!$AT:$AT,"Active")</f>
        <v>0</v>
      </c>
      <c r="BA7" s="22">
        <f ca="1">COUNTIFS(Summary!$AO:$AO,'City Head''s N Tenurewise'!BA$4,Summary!$AT:$AT,"Active")</f>
        <v>0</v>
      </c>
      <c r="BB7" s="22">
        <f ca="1">COUNTIFS(Summary!$AO:$AO,'City Head''s N Tenurewise'!BB$4,Summary!$AT:$AT,"Active")</f>
        <v>0</v>
      </c>
      <c r="BC7" s="22">
        <f ca="1">COUNTIFS(Summary!$AO:$AO,'City Head''s N Tenurewise'!BC$4,Summary!$AT:$AT,"Active")</f>
        <v>0</v>
      </c>
      <c r="BD7" s="22">
        <f ca="1">COUNTIFS(Summary!$AO:$AO,'City Head''s N Tenurewise'!BD$4,Summary!$AT:$AT,"Active")</f>
        <v>0</v>
      </c>
      <c r="BE7" s="22">
        <f ca="1">COUNTIFS(Summary!$AO:$AO,'City Head''s N Tenurewise'!BE$4,Summary!$AT:$AT,"Active")</f>
        <v>0</v>
      </c>
      <c r="BF7" s="22">
        <f ca="1">COUNTIFS(Summary!$AO:$AO,'City Head''s N Tenurewise'!BF$4,Summary!$AT:$AT,"Active")</f>
        <v>0</v>
      </c>
      <c r="BG7" s="22">
        <f ca="1">COUNTIFS(Summary!$AO:$AO,'City Head''s N Tenurewise'!BG$4,Summary!$AT:$AT,"Active")</f>
        <v>0</v>
      </c>
      <c r="BH7" s="22">
        <f ca="1">COUNTIFS(Summary!$AO:$AO,'City Head''s N Tenurewise'!BH$4,Summary!$AT:$AT,"Active")</f>
        <v>0</v>
      </c>
      <c r="BI7" s="22">
        <f ca="1">COUNTIFS(Summary!$AO:$AO,'City Head''s N Tenurewise'!BI$4,Summary!$AT:$AT,"Active")</f>
        <v>0</v>
      </c>
      <c r="BJ7" s="22">
        <f ca="1">COUNTIFS(Summary!$AO:$AO,'City Head''s N Tenurewise'!BJ$4,Summary!$AT:$AT,"Active")</f>
        <v>0</v>
      </c>
      <c r="BK7" s="22"/>
      <c r="BL7" s="22"/>
      <c r="BM7" s="22"/>
      <c r="BN7" s="22">
        <f ca="1">COUNTIF(Summary!$AO:$AO,'City Head''s N Tenurewise'!BN4)</f>
        <v>0</v>
      </c>
      <c r="BO7">
        <v>1</v>
      </c>
    </row>
    <row r="8" spans="1:67" ht="15.75">
      <c r="A8" s="50" t="s">
        <v>36</v>
      </c>
      <c r="B8" s="21">
        <f ca="1">SUM(C8:BN8)</f>
        <v>104.92</v>
      </c>
      <c r="C8" s="22">
        <f ca="1">SUMIF(Summary!$AX:$AX,'City Head''s N Tenurewise'!C4,Summary!$F:$F)/C5</f>
        <v>1.04</v>
      </c>
      <c r="D8" s="22">
        <f ca="1">SUMIF(Summary!$AX:$AX,'City Head''s N Tenurewise'!D4,Summary!$F:$F)/D5</f>
        <v>5.08</v>
      </c>
      <c r="E8" s="22">
        <f ca="1">SUMIF(Summary!$AX:$AX,'City Head''s N Tenurewise'!E4,Summary!$F:$F)/E5</f>
        <v>12.12</v>
      </c>
      <c r="F8" s="22">
        <f ca="1">SUMIF(Summary!$AX:$AX,'City Head''s N Tenurewise'!F4,Summary!$F:$F)/F5</f>
        <v>6.28</v>
      </c>
      <c r="G8" s="22">
        <f ca="1">SUMIF(Summary!$AX:$AX,'City Head''s N Tenurewise'!G4,Summary!$F:$F)/G5</f>
        <v>13.24</v>
      </c>
      <c r="H8" s="22">
        <f ca="1">SUMIF(Summary!$AX:$AX,'City Head''s N Tenurewise'!H4,Summary!$F:$F)/H5</f>
        <v>4.4800000000000004</v>
      </c>
      <c r="I8" s="22">
        <f ca="1">SUMIF(Summary!$AX:$AX,'City Head''s N Tenurewise'!I4,Summary!$F:$F)/I5</f>
        <v>8</v>
      </c>
      <c r="J8" s="22">
        <f ca="1">SUMIF(Summary!$AX:$AX,'City Head''s N Tenurewise'!J4,Summary!$F:$F)/J5</f>
        <v>14.92</v>
      </c>
      <c r="K8" s="22">
        <f ca="1">SUMIF(Summary!$AX:$AX,'City Head''s N Tenurewise'!K4,Summary!$F:$F)/K5</f>
        <v>18.28</v>
      </c>
      <c r="L8" s="22">
        <f ca="1">SUMIF(Summary!$AX:$AX,'City Head''s N Tenurewise'!L4,Summary!$F:$F)/L5</f>
        <v>21.48</v>
      </c>
      <c r="M8" s="22">
        <f ca="1">SUMIF(Summary!$AX:$AX,'City Head''s N Tenurewise'!M4,Summary!$F:$F)/M5</f>
        <v>0</v>
      </c>
      <c r="N8" s="22">
        <f ca="1">SUMIF(Summary!$AX:$AX,'City Head''s N Tenurewise'!N4,Summary!$F:$F)/N5</f>
        <v>0</v>
      </c>
      <c r="O8" s="22">
        <f ca="1">SUMIF(Summary!$AX:$AX,'City Head''s N Tenurewise'!O4,Summary!$F:$F)/O5</f>
        <v>0</v>
      </c>
      <c r="P8" s="22">
        <f ca="1">SUMIF(Summary!$AX:$AX,'City Head''s N Tenurewise'!P4,Summary!$F:$F)/P5</f>
        <v>0</v>
      </c>
      <c r="Q8" s="22">
        <f ca="1">SUMIF(Summary!$AX:$AX,'City Head''s N Tenurewise'!Q4,Summary!$F:$F)/Q5</f>
        <v>0</v>
      </c>
      <c r="R8" s="22">
        <f ca="1">SUMIF(Summary!$AX:$AX,'City Head''s N Tenurewise'!R4,Summary!$F:$F)/R5</f>
        <v>0</v>
      </c>
      <c r="S8" s="22">
        <f ca="1">SUMIF(Summary!$AX:$AX,'City Head''s N Tenurewise'!S4,Summary!$F:$F)/S5</f>
        <v>0</v>
      </c>
      <c r="T8" s="22">
        <f ca="1">SUMIF(Summary!$AX:$AX,'City Head''s N Tenurewise'!T4,Summary!$F:$F)/T5</f>
        <v>0</v>
      </c>
      <c r="U8" s="22">
        <f ca="1">SUMIF(Summary!$AO:$AO,'City Head''s N Tenurewise'!U4,Summary!$F:$F)/U5</f>
        <v>0</v>
      </c>
      <c r="V8" s="22">
        <f ca="1">SUMIF(Summary!$AO:$AO,'City Head''s N Tenurewise'!V4,Summary!$F:$F)/V5</f>
        <v>0</v>
      </c>
      <c r="W8" s="22">
        <f ca="1">SUMIF(Summary!$AO:$AO,'City Head''s N Tenurewise'!W4,Summary!$F:$F)/W5</f>
        <v>0</v>
      </c>
      <c r="X8" s="22">
        <f ca="1">SUMIF(Summary!$AO:$AO,'City Head''s N Tenurewise'!X4,Summary!$F:$F)/X5</f>
        <v>0</v>
      </c>
      <c r="Y8" s="22">
        <f ca="1">SUMIF(Summary!$AO:$AO,'City Head''s N Tenurewise'!Y4,Summary!$F:$F)/Y5</f>
        <v>0</v>
      </c>
      <c r="Z8" s="22">
        <f ca="1">SUMIF(Summary!$AO:$AO,'City Head''s N Tenurewise'!Z4,Summary!$F:$F)/Z5</f>
        <v>0</v>
      </c>
      <c r="AA8" s="22">
        <f ca="1">SUMIF(Summary!$AO:$AO,'City Head''s N Tenurewise'!AA4,Summary!$F:$F)/AA5</f>
        <v>0</v>
      </c>
      <c r="AB8" s="22">
        <f ca="1">SUMIF(Summary!$AO:$AO,'City Head''s N Tenurewise'!AB4,Summary!$F:$F)/AB5</f>
        <v>0</v>
      </c>
      <c r="AC8" s="22">
        <f ca="1">SUMIF(Summary!$AO:$AO,'City Head''s N Tenurewise'!AC4,Summary!$F:$F)/AC5</f>
        <v>0</v>
      </c>
      <c r="AD8" s="22">
        <f ca="1">SUMIF(Summary!$AO:$AO,'City Head''s N Tenurewise'!AD4,Summary!$F:$F)/AD5</f>
        <v>0</v>
      </c>
      <c r="AE8" s="22">
        <f ca="1">SUMIF(Summary!$AO:$AO,'City Head''s N Tenurewise'!AE4,Summary!$F:$F)/AE5</f>
        <v>0</v>
      </c>
      <c r="AF8" s="22">
        <f ca="1">SUMIF(Summary!$AO:$AO,'City Head''s N Tenurewise'!AF4,Summary!$F:$F)/AF5</f>
        <v>0</v>
      </c>
      <c r="AG8" s="22">
        <f ca="1">SUMIF(Summary!$AO:$AO,'City Head''s N Tenurewise'!AG4,Summary!$F:$F)/AG5</f>
        <v>0</v>
      </c>
      <c r="AH8" s="22">
        <f ca="1">SUMIF(Summary!$AO:$AO,'City Head''s N Tenurewise'!AH4,Summary!$F:$F)/AH5</f>
        <v>0</v>
      </c>
      <c r="AI8" s="22">
        <f ca="1">SUMIF(Summary!$AO:$AO,'City Head''s N Tenurewise'!AI4,Summary!$F:$F)/AI5</f>
        <v>0</v>
      </c>
      <c r="AJ8" s="22">
        <f ca="1">SUMIF(Summary!$AO:$AO,'City Head''s N Tenurewise'!AJ4,Summary!$F:$F)/AJ5</f>
        <v>0</v>
      </c>
      <c r="AK8" s="22">
        <f ca="1">SUMIF(Summary!$AO:$AO,'City Head''s N Tenurewise'!AK4,Summary!$F:$F)/AK5</f>
        <v>0</v>
      </c>
      <c r="AL8" s="22">
        <f ca="1">SUMIF(Summary!$AO:$AO,'City Head''s N Tenurewise'!AL4,Summary!$F:$F)/AL5</f>
        <v>0</v>
      </c>
      <c r="AM8" s="22">
        <f ca="1">SUMIF(Summary!$AO:$AO,'City Head''s N Tenurewise'!AM4,Summary!$F:$F)/AM5</f>
        <v>0</v>
      </c>
      <c r="AN8" s="22">
        <f ca="1">SUMIF(Summary!$AO:$AO,'City Head''s N Tenurewise'!AN4,Summary!$F:$F)/AN5</f>
        <v>0</v>
      </c>
      <c r="AO8" s="22">
        <f ca="1">SUMIF(Summary!$AO:$AO,'City Head''s N Tenurewise'!AO4,Summary!$F:$F)/AO5</f>
        <v>0</v>
      </c>
      <c r="AP8" s="22">
        <f ca="1">SUMIF(Summary!$AO:$AO,'City Head''s N Tenurewise'!AP4,Summary!$F:$F)/AP5</f>
        <v>0</v>
      </c>
      <c r="AQ8" s="22">
        <f ca="1">SUMIF(Summary!$AO:$AO,'City Head''s N Tenurewise'!AQ4,Summary!$F:$F)/AQ5</f>
        <v>0</v>
      </c>
      <c r="AR8" s="22">
        <f ca="1">SUMIF(Summary!$AO:$AO,'City Head''s N Tenurewise'!AR4,Summary!$F:$F)/AR5</f>
        <v>0</v>
      </c>
      <c r="AS8" s="22">
        <f ca="1">SUMIF(Summary!$AO:$AO,'City Head''s N Tenurewise'!AS4,Summary!$F:$F)/AS5</f>
        <v>0</v>
      </c>
      <c r="AT8" s="22">
        <f ca="1">SUMIF(Summary!$AO:$AO,'City Head''s N Tenurewise'!AT4,Summary!$F:$F)/AT5</f>
        <v>0</v>
      </c>
      <c r="AU8" s="22">
        <f ca="1">SUMIF(Summary!$AO:$AO,'City Head''s N Tenurewise'!AU4,Summary!$F:$F)/AU5</f>
        <v>0</v>
      </c>
      <c r="AV8" s="22">
        <f ca="1">SUMIF(Summary!$AO:$AO,'City Head''s N Tenurewise'!AV4,Summary!$F:$F)/AV5</f>
        <v>0</v>
      </c>
      <c r="AW8" s="22">
        <f ca="1">SUMIF(Summary!$AO:$AO,'City Head''s N Tenurewise'!AW4,Summary!$F:$F)/AW5</f>
        <v>0</v>
      </c>
      <c r="AX8" s="22">
        <f ca="1">SUMIF(Summary!$AO:$AO,'City Head''s N Tenurewise'!AX4,Summary!$F:$F)/AX5</f>
        <v>0</v>
      </c>
      <c r="AY8" s="22">
        <f ca="1">SUMIF(Summary!$AO:$AO,'City Head''s N Tenurewise'!AY4,Summary!$F:$F)/AY5</f>
        <v>0</v>
      </c>
      <c r="AZ8" s="22">
        <f ca="1">SUMIF(Summary!$AO:$AO,'City Head''s N Tenurewise'!AZ4,Summary!$F:$F)/AZ5</f>
        <v>0</v>
      </c>
      <c r="BA8" s="22">
        <f ca="1">SUMIF(Summary!$AO:$AO,'City Head''s N Tenurewise'!BA4,Summary!$F:$F)/BA5</f>
        <v>0</v>
      </c>
      <c r="BB8" s="22">
        <f ca="1">SUMIF(Summary!$AO:$AO,'City Head''s N Tenurewise'!BB4,Summary!$F:$F)/BB5</f>
        <v>0</v>
      </c>
      <c r="BC8" s="22">
        <f ca="1">SUMIF(Summary!$AO:$AO,'City Head''s N Tenurewise'!BC4,Summary!$F:$F)/BC5</f>
        <v>0</v>
      </c>
      <c r="BD8" s="22">
        <f ca="1">SUMIF(Summary!$AO:$AO,'City Head''s N Tenurewise'!BD4,Summary!$F:$F)/BD5</f>
        <v>0</v>
      </c>
      <c r="BE8" s="22">
        <f ca="1">SUMIF(Summary!$AO:$AO,'City Head''s N Tenurewise'!BE4,Summary!$F:$F)/BE5</f>
        <v>0</v>
      </c>
      <c r="BF8" s="22">
        <f ca="1">SUMIF(Summary!$AO:$AO,'City Head''s N Tenurewise'!BF4,Summary!$F:$F)/BF5</f>
        <v>0</v>
      </c>
      <c r="BG8" s="22">
        <f ca="1">SUMIF(Summary!$AO:$AO,'City Head''s N Tenurewise'!BG4,Summary!$F:$F)/BG5</f>
        <v>0</v>
      </c>
      <c r="BH8" s="22">
        <f ca="1">SUMIF(Summary!$AO:$AO,'City Head''s N Tenurewise'!BH4,Summary!$F:$F)/BH5</f>
        <v>0</v>
      </c>
      <c r="BI8" s="22">
        <f ca="1">SUMIF(Summary!$AO:$AO,'City Head''s N Tenurewise'!BI4,Summary!$F:$F)/BI5</f>
        <v>0</v>
      </c>
      <c r="BJ8" s="22">
        <f ca="1">SUMIF(Summary!$AO:$AO,'City Head''s N Tenurewise'!BJ4,Summary!$F:$F)/BJ5</f>
        <v>0</v>
      </c>
      <c r="BK8" s="22"/>
      <c r="BL8" s="22"/>
      <c r="BM8" s="22"/>
      <c r="BN8" s="22">
        <f ca="1">SUMIF(Summary!$AO:$AO,'City Head''s N Tenurewise'!BN4,Summary!$F:$F)/BN5</f>
        <v>0</v>
      </c>
      <c r="BO8">
        <v>1</v>
      </c>
    </row>
    <row r="9" spans="1:67" ht="15.75">
      <c r="A9" s="50" t="s">
        <v>31</v>
      </c>
      <c r="B9" s="21">
        <f ca="1">SUM(C9:BN9)</f>
        <v>92.84</v>
      </c>
      <c r="C9" s="22">
        <f ca="1">SUMIF(Summary!$AX:$AX,'City Head''s N Tenurewise'!C4,Summary!$AE:$AE)/C5</f>
        <v>0.8</v>
      </c>
      <c r="D9" s="22">
        <f ca="1">SUMIF(Summary!$AX:$AX,'City Head''s N Tenurewise'!D4,Summary!$AE:$AE)/D5</f>
        <v>3.68</v>
      </c>
      <c r="E9" s="22">
        <f ca="1">SUMIF(Summary!$AX:$AX,'City Head''s N Tenurewise'!E4,Summary!$AE:$AE)/E5</f>
        <v>11.04</v>
      </c>
      <c r="F9" s="22">
        <f ca="1">SUMIF(Summary!$AX:$AX,'City Head''s N Tenurewise'!F4,Summary!$AE:$AE)/F5</f>
        <v>5.52</v>
      </c>
      <c r="G9" s="22">
        <f ca="1">SUMIF(Summary!$AX:$AX,'City Head''s N Tenurewise'!G4,Summary!$AE:$AE)/G5</f>
        <v>11.88</v>
      </c>
      <c r="H9" s="22">
        <f ca="1">SUMIF(Summary!$AX:$AX,'City Head''s N Tenurewise'!H4,Summary!$AE:$AE)/H5</f>
        <v>4.4000000000000004</v>
      </c>
      <c r="I9" s="22">
        <f ca="1">SUMIF(Summary!$AX:$AX,'City Head''s N Tenurewise'!I4,Summary!$AE:$AE)/I5</f>
        <v>7.4</v>
      </c>
      <c r="J9" s="22">
        <f ca="1">SUMIF(Summary!$AX:$AX,'City Head''s N Tenurewise'!J4,Summary!$AE:$AE)/J5</f>
        <v>13.24</v>
      </c>
      <c r="K9" s="22">
        <f ca="1">SUMIF(Summary!$AX:$AX,'City Head''s N Tenurewise'!K4,Summary!$AE:$AE)/K5</f>
        <v>16.48</v>
      </c>
      <c r="L9" s="22">
        <f ca="1">SUMIF(Summary!$AX:$AX,'City Head''s N Tenurewise'!L4,Summary!$AE:$AE)/L5</f>
        <v>18.399999999999999</v>
      </c>
      <c r="M9" s="22">
        <f ca="1">SUMIF(Summary!$AX:$AX,'City Head''s N Tenurewise'!M4,Summary!$AE:$AE)/M5</f>
        <v>0</v>
      </c>
      <c r="N9" s="22">
        <f ca="1">SUMIF(Summary!$AX:$AX,'City Head''s N Tenurewise'!N4,Summary!$AE:$AE)/N5</f>
        <v>0</v>
      </c>
      <c r="O9" s="22">
        <f ca="1">SUMIF(Summary!$AX:$AX,'City Head''s N Tenurewise'!O4,Summary!$AE:$AE)/O5</f>
        <v>0</v>
      </c>
      <c r="P9" s="22">
        <f ca="1">SUMIF(Summary!$AX:$AX,'City Head''s N Tenurewise'!P4,Summary!$AE:$AE)/P5</f>
        <v>0</v>
      </c>
      <c r="Q9" s="22">
        <f ca="1">SUMIF(Summary!$AX:$AX,'City Head''s N Tenurewise'!Q4,Summary!$AE:$AE)/Q5</f>
        <v>0</v>
      </c>
      <c r="R9" s="22">
        <f ca="1">SUMIF(Summary!$AX:$AX,'City Head''s N Tenurewise'!R4,Summary!$AE:$AE)/R5</f>
        <v>0</v>
      </c>
      <c r="S9" s="22">
        <f ca="1">SUMIF(Summary!$AX:$AX,'City Head''s N Tenurewise'!S4,Summary!$AE:$AE)/S5</f>
        <v>0</v>
      </c>
      <c r="T9" s="22">
        <f ca="1">SUMIF(Summary!$AX:$AX,'City Head''s N Tenurewise'!T4,Summary!$AE:$AE)/T5</f>
        <v>0</v>
      </c>
      <c r="U9" s="22">
        <f ca="1">SUMIF(Summary!$AO:$AO,'City Head''s N Tenurewise'!U4,Summary!$AE:$AE)/U5</f>
        <v>0</v>
      </c>
      <c r="V9" s="22">
        <f ca="1">SUMIF(Summary!$AO:$AO,'City Head''s N Tenurewise'!V4,Summary!$AE:$AE)/V5</f>
        <v>0</v>
      </c>
      <c r="W9" s="22">
        <f ca="1">SUMIF(Summary!$AO:$AO,'City Head''s N Tenurewise'!W4,Summary!$AE:$AE)/W5</f>
        <v>0</v>
      </c>
      <c r="X9" s="22">
        <f ca="1">SUMIF(Summary!$AO:$AO,'City Head''s N Tenurewise'!X4,Summary!$AE:$AE)/X5</f>
        <v>0</v>
      </c>
      <c r="Y9" s="22">
        <f ca="1">SUMIF(Summary!$AO:$AO,'City Head''s N Tenurewise'!Y4,Summary!$AE:$AE)/Y5</f>
        <v>0</v>
      </c>
      <c r="Z9" s="22">
        <f ca="1">SUMIF(Summary!$AO:$AO,'City Head''s N Tenurewise'!Z4,Summary!$AE:$AE)/Z5</f>
        <v>0</v>
      </c>
      <c r="AA9" s="22">
        <f ca="1">SUMIF(Summary!$AO:$AO,'City Head''s N Tenurewise'!AA4,Summary!$AE:$AE)/AA5</f>
        <v>0</v>
      </c>
      <c r="AB9" s="22">
        <f ca="1">SUMIF(Summary!$AO:$AO,'City Head''s N Tenurewise'!AB4,Summary!$AE:$AE)/AB5</f>
        <v>0</v>
      </c>
      <c r="AC9" s="22">
        <f ca="1">SUMIF(Summary!$AO:$AO,'City Head''s N Tenurewise'!AC4,Summary!$AE:$AE)/AC5</f>
        <v>0</v>
      </c>
      <c r="AD9" s="22">
        <f ca="1">SUMIF(Summary!$AO:$AO,'City Head''s N Tenurewise'!AD4,Summary!$AE:$AE)/AD5</f>
        <v>0</v>
      </c>
      <c r="AE9" s="22">
        <f ca="1">SUMIF(Summary!$AO:$AO,'City Head''s N Tenurewise'!AE4,Summary!$AE:$AE)/AE5</f>
        <v>0</v>
      </c>
      <c r="AF9" s="22">
        <f ca="1">SUMIF(Summary!$AO:$AO,'City Head''s N Tenurewise'!AF4,Summary!$AE:$AE)/AF5</f>
        <v>0</v>
      </c>
      <c r="AG9" s="22">
        <f ca="1">SUMIF(Summary!$AO:$AO,'City Head''s N Tenurewise'!AG4,Summary!$AE:$AE)/AG5</f>
        <v>0</v>
      </c>
      <c r="AH9" s="22">
        <f ca="1">SUMIF(Summary!$AO:$AO,'City Head''s N Tenurewise'!AH4,Summary!$AE:$AE)/AH5</f>
        <v>0</v>
      </c>
      <c r="AI9" s="22">
        <f ca="1">SUMIF(Summary!$AO:$AO,'City Head''s N Tenurewise'!AI4,Summary!$AE:$AE)/AI5</f>
        <v>0</v>
      </c>
      <c r="AJ9" s="22">
        <f ca="1">SUMIF(Summary!$AO:$AO,'City Head''s N Tenurewise'!AJ4,Summary!$AE:$AE)/AJ5</f>
        <v>0</v>
      </c>
      <c r="AK9" s="22">
        <f ca="1">SUMIF(Summary!$AO:$AO,'City Head''s N Tenurewise'!AK4,Summary!$AE:$AE)/AK5</f>
        <v>0</v>
      </c>
      <c r="AL9" s="22">
        <f ca="1">SUMIF(Summary!$AO:$AO,'City Head''s N Tenurewise'!AL4,Summary!$AE:$AE)/AL5</f>
        <v>0</v>
      </c>
      <c r="AM9" s="22">
        <f ca="1">SUMIF(Summary!$AO:$AO,'City Head''s N Tenurewise'!AM4,Summary!$AE:$AE)/AM5</f>
        <v>0</v>
      </c>
      <c r="AN9" s="22">
        <f ca="1">SUMIF(Summary!$AO:$AO,'City Head''s N Tenurewise'!AN4,Summary!$AE:$AE)/AN5</f>
        <v>0</v>
      </c>
      <c r="AO9" s="22">
        <f ca="1">SUMIF(Summary!$AO:$AO,'City Head''s N Tenurewise'!AO4,Summary!$AE:$AE)/AO5</f>
        <v>0</v>
      </c>
      <c r="AP9" s="22">
        <f ca="1">SUMIF(Summary!$AO:$AO,'City Head''s N Tenurewise'!AP4,Summary!$AE:$AE)/AP5</f>
        <v>0</v>
      </c>
      <c r="AQ9" s="22">
        <f ca="1">SUMIF(Summary!$AO:$AO,'City Head''s N Tenurewise'!AQ4,Summary!$AE:$AE)/AQ5</f>
        <v>0</v>
      </c>
      <c r="AR9" s="22">
        <f ca="1">SUMIF(Summary!$AO:$AO,'City Head''s N Tenurewise'!AR4,Summary!$AE:$AE)/AR5</f>
        <v>0</v>
      </c>
      <c r="AS9" s="22">
        <f ca="1">SUMIF(Summary!$AO:$AO,'City Head''s N Tenurewise'!AS4,Summary!$AE:$AE)/AS5</f>
        <v>0</v>
      </c>
      <c r="AT9" s="22">
        <f ca="1">SUMIF(Summary!$AO:$AO,'City Head''s N Tenurewise'!AT4,Summary!$AE:$AE)/AT5</f>
        <v>0</v>
      </c>
      <c r="AU9" s="22">
        <f ca="1">SUMIF(Summary!$AO:$AO,'City Head''s N Tenurewise'!AU4,Summary!$AE:$AE)/AU5</f>
        <v>0</v>
      </c>
      <c r="AV9" s="22">
        <f ca="1">SUMIF(Summary!$AO:$AO,'City Head''s N Tenurewise'!AV4,Summary!$AE:$AE)/AV5</f>
        <v>0</v>
      </c>
      <c r="AW9" s="22">
        <f ca="1">SUMIF(Summary!$AO:$AO,'City Head''s N Tenurewise'!AW4,Summary!$AE:$AE)/AW5</f>
        <v>0</v>
      </c>
      <c r="AX9" s="22">
        <f ca="1">SUMIF(Summary!$AO:$AO,'City Head''s N Tenurewise'!AX4,Summary!$AE:$AE)/AX5</f>
        <v>0</v>
      </c>
      <c r="AY9" s="22">
        <f ca="1">SUMIF(Summary!$AO:$AO,'City Head''s N Tenurewise'!AY4,Summary!$AE:$AE)/AY5</f>
        <v>0</v>
      </c>
      <c r="AZ9" s="22">
        <f ca="1">SUMIF(Summary!$AO:$AO,'City Head''s N Tenurewise'!AZ4,Summary!$AE:$AE)/AZ5</f>
        <v>0</v>
      </c>
      <c r="BA9" s="22">
        <f ca="1">SUMIF(Summary!$AO:$AO,'City Head''s N Tenurewise'!BA4,Summary!$AE:$AE)/BA5</f>
        <v>0</v>
      </c>
      <c r="BB9" s="22">
        <f ca="1">SUMIF(Summary!$AO:$AO,'City Head''s N Tenurewise'!BB4,Summary!$AE:$AE)/BB5</f>
        <v>0</v>
      </c>
      <c r="BC9" s="22">
        <f ca="1">SUMIF(Summary!$AO:$AO,'City Head''s N Tenurewise'!BC4,Summary!$AE:$AE)/BC5</f>
        <v>0</v>
      </c>
      <c r="BD9" s="22">
        <f ca="1">SUMIF(Summary!$AO:$AO,'City Head''s N Tenurewise'!BD4,Summary!$AE:$AE)/BD5</f>
        <v>0</v>
      </c>
      <c r="BE9" s="22">
        <f ca="1">SUMIF(Summary!$AO:$AO,'City Head''s N Tenurewise'!BE4,Summary!$AE:$AE)/BE5</f>
        <v>0</v>
      </c>
      <c r="BF9" s="22">
        <f ca="1">SUMIF(Summary!$AO:$AO,'City Head''s N Tenurewise'!BF4,Summary!$AE:$AE)/BF5</f>
        <v>0</v>
      </c>
      <c r="BG9" s="22">
        <f ca="1">SUMIF(Summary!$AO:$AO,'City Head''s N Tenurewise'!BG4,Summary!$AE:$AE)/BG5</f>
        <v>0</v>
      </c>
      <c r="BH9" s="22">
        <f ca="1">SUMIF(Summary!$AO:$AO,'City Head''s N Tenurewise'!BH4,Summary!$AE:$AE)/BH5</f>
        <v>0</v>
      </c>
      <c r="BI9" s="22">
        <f ca="1">SUMIF(Summary!$AO:$AO,'City Head''s N Tenurewise'!BI4,Summary!$AE:$AE)/BI5</f>
        <v>0</v>
      </c>
      <c r="BJ9" s="22">
        <f ca="1">SUMIF(Summary!$AO:$AO,'City Head''s N Tenurewise'!BJ4,Summary!$AE:$AE)/BJ5</f>
        <v>0</v>
      </c>
      <c r="BK9" s="22"/>
      <c r="BL9" s="22"/>
      <c r="BM9" s="22"/>
      <c r="BN9" s="22">
        <f ca="1">SUMIF(Summary!$AO:$AO,'City Head''s N Tenurewise'!BN4,Summary!$AE:$AE)/BN5</f>
        <v>0</v>
      </c>
      <c r="BO9">
        <v>1</v>
      </c>
    </row>
    <row r="10" spans="1:67" ht="15.75">
      <c r="A10" s="20" t="s">
        <v>32</v>
      </c>
      <c r="B10" s="77">
        <f ca="1">1-B9/B8</f>
        <v>0.11513534121235225</v>
      </c>
      <c r="C10" s="77">
        <f ca="1">1-C9/C8</f>
        <v>0.23076923076923073</v>
      </c>
      <c r="D10" s="77">
        <f t="shared" ref="D10:Q10" ca="1" si="2">1-D9/D8</f>
        <v>0.27559055118110232</v>
      </c>
      <c r="E10" s="77">
        <f t="shared" ca="1" si="2"/>
        <v>8.9108910891089077E-2</v>
      </c>
      <c r="F10" s="77">
        <f t="shared" ca="1" si="2"/>
        <v>0.12101910828025486</v>
      </c>
      <c r="G10" s="77">
        <f t="shared" ca="1" si="2"/>
        <v>0.10271903323262832</v>
      </c>
      <c r="H10" s="77">
        <f t="shared" ca="1" si="2"/>
        <v>1.7857142857142905E-2</v>
      </c>
      <c r="I10" s="77">
        <f t="shared" ca="1" si="2"/>
        <v>7.4999999999999956E-2</v>
      </c>
      <c r="J10" s="77">
        <f t="shared" ca="1" si="2"/>
        <v>0.11260053619302945</v>
      </c>
      <c r="K10" s="23">
        <f t="shared" ca="1" si="2"/>
        <v>9.846827133479219E-2</v>
      </c>
      <c r="L10" s="23">
        <f t="shared" ca="1" si="2"/>
        <v>0.14338919925512117</v>
      </c>
      <c r="M10" s="23" t="e">
        <f t="shared" ca="1" si="2"/>
        <v>#DIV/0!</v>
      </c>
      <c r="N10" s="23" t="e">
        <f t="shared" ca="1" si="2"/>
        <v>#DIV/0!</v>
      </c>
      <c r="O10" s="23" t="e">
        <f t="shared" ca="1" si="2"/>
        <v>#DIV/0!</v>
      </c>
      <c r="P10" s="23" t="e">
        <f t="shared" ca="1" si="2"/>
        <v>#DIV/0!</v>
      </c>
      <c r="Q10" s="23" t="e">
        <f t="shared" ca="1" si="2"/>
        <v>#DIV/0!</v>
      </c>
      <c r="R10" s="23" t="e">
        <f t="shared" ref="R10:S10" ca="1" si="3">1-R9/R8</f>
        <v>#DIV/0!</v>
      </c>
      <c r="S10" s="23" t="e">
        <f t="shared" ca="1" si="3"/>
        <v>#DIV/0!</v>
      </c>
      <c r="T10" s="23" t="e">
        <f t="shared" ref="T10" ca="1" si="4">1-T9/T8</f>
        <v>#DIV/0!</v>
      </c>
      <c r="U10" s="23" t="e">
        <f t="shared" ref="U10:BJ10" ca="1" si="5">1-U9/U8</f>
        <v>#DIV/0!</v>
      </c>
      <c r="V10" s="23" t="e">
        <f t="shared" ca="1" si="5"/>
        <v>#DIV/0!</v>
      </c>
      <c r="W10" s="23" t="e">
        <f t="shared" ca="1" si="5"/>
        <v>#DIV/0!</v>
      </c>
      <c r="X10" s="23" t="e">
        <f t="shared" ca="1" si="5"/>
        <v>#DIV/0!</v>
      </c>
      <c r="Y10" s="23" t="e">
        <f t="shared" ca="1" si="5"/>
        <v>#DIV/0!</v>
      </c>
      <c r="Z10" s="23" t="e">
        <f t="shared" ca="1" si="5"/>
        <v>#DIV/0!</v>
      </c>
      <c r="AA10" s="23" t="e">
        <f t="shared" ca="1" si="5"/>
        <v>#DIV/0!</v>
      </c>
      <c r="AB10" s="23" t="e">
        <f t="shared" ca="1" si="5"/>
        <v>#DIV/0!</v>
      </c>
      <c r="AC10" s="23" t="e">
        <f t="shared" ca="1" si="5"/>
        <v>#DIV/0!</v>
      </c>
      <c r="AD10" s="23" t="e">
        <f t="shared" ca="1" si="5"/>
        <v>#DIV/0!</v>
      </c>
      <c r="AE10" s="23" t="e">
        <f t="shared" ca="1" si="5"/>
        <v>#DIV/0!</v>
      </c>
      <c r="AF10" s="23" t="e">
        <f t="shared" ca="1" si="5"/>
        <v>#DIV/0!</v>
      </c>
      <c r="AG10" s="23" t="e">
        <f t="shared" ca="1" si="5"/>
        <v>#DIV/0!</v>
      </c>
      <c r="AH10" s="23" t="e">
        <f t="shared" ca="1" si="5"/>
        <v>#DIV/0!</v>
      </c>
      <c r="AI10" s="23" t="e">
        <f t="shared" ca="1" si="5"/>
        <v>#DIV/0!</v>
      </c>
      <c r="AJ10" s="23" t="e">
        <f t="shared" ca="1" si="5"/>
        <v>#DIV/0!</v>
      </c>
      <c r="AK10" s="23" t="e">
        <f t="shared" ca="1" si="5"/>
        <v>#DIV/0!</v>
      </c>
      <c r="AL10" s="23" t="e">
        <f t="shared" ca="1" si="5"/>
        <v>#DIV/0!</v>
      </c>
      <c r="AM10" s="23" t="e">
        <f t="shared" ca="1" si="5"/>
        <v>#DIV/0!</v>
      </c>
      <c r="AN10" s="23" t="e">
        <f t="shared" ca="1" si="5"/>
        <v>#DIV/0!</v>
      </c>
      <c r="AO10" s="23" t="e">
        <f t="shared" ca="1" si="5"/>
        <v>#DIV/0!</v>
      </c>
      <c r="AP10" s="23" t="e">
        <f t="shared" ca="1" si="5"/>
        <v>#DIV/0!</v>
      </c>
      <c r="AQ10" s="23" t="e">
        <f t="shared" ca="1" si="5"/>
        <v>#DIV/0!</v>
      </c>
      <c r="AR10" s="23" t="e">
        <f t="shared" ca="1" si="5"/>
        <v>#DIV/0!</v>
      </c>
      <c r="AS10" s="23" t="e">
        <f t="shared" ca="1" si="5"/>
        <v>#DIV/0!</v>
      </c>
      <c r="AT10" s="23" t="e">
        <f t="shared" ca="1" si="5"/>
        <v>#DIV/0!</v>
      </c>
      <c r="AU10" s="23" t="e">
        <f t="shared" ca="1" si="5"/>
        <v>#DIV/0!</v>
      </c>
      <c r="AV10" s="23" t="e">
        <f t="shared" ca="1" si="5"/>
        <v>#DIV/0!</v>
      </c>
      <c r="AW10" s="23" t="e">
        <f t="shared" ca="1" si="5"/>
        <v>#DIV/0!</v>
      </c>
      <c r="AX10" s="23" t="e">
        <f t="shared" ca="1" si="5"/>
        <v>#DIV/0!</v>
      </c>
      <c r="AY10" s="23" t="e">
        <f t="shared" ca="1" si="5"/>
        <v>#DIV/0!</v>
      </c>
      <c r="AZ10" s="23" t="e">
        <f t="shared" ca="1" si="5"/>
        <v>#DIV/0!</v>
      </c>
      <c r="BA10" s="23" t="e">
        <f t="shared" ca="1" si="5"/>
        <v>#DIV/0!</v>
      </c>
      <c r="BB10" s="23" t="e">
        <f t="shared" ca="1" si="5"/>
        <v>#DIV/0!</v>
      </c>
      <c r="BC10" s="23" t="e">
        <f t="shared" ca="1" si="5"/>
        <v>#DIV/0!</v>
      </c>
      <c r="BD10" s="23" t="e">
        <f t="shared" ca="1" si="5"/>
        <v>#DIV/0!</v>
      </c>
      <c r="BE10" s="23" t="e">
        <f t="shared" ca="1" si="5"/>
        <v>#DIV/0!</v>
      </c>
      <c r="BF10" s="23" t="e">
        <f t="shared" ca="1" si="5"/>
        <v>#DIV/0!</v>
      </c>
      <c r="BG10" s="23" t="e">
        <f t="shared" ca="1" si="5"/>
        <v>#DIV/0!</v>
      </c>
      <c r="BH10" s="23" t="e">
        <f t="shared" ca="1" si="5"/>
        <v>#DIV/0!</v>
      </c>
      <c r="BI10" s="23" t="e">
        <f t="shared" ca="1" si="5"/>
        <v>#DIV/0!</v>
      </c>
      <c r="BJ10" s="23" t="e">
        <f t="shared" ca="1" si="5"/>
        <v>#DIV/0!</v>
      </c>
      <c r="BK10" s="23"/>
      <c r="BL10" s="23"/>
      <c r="BM10" s="23"/>
      <c r="BN10" s="23" t="e">
        <f ca="1">BN9/BN8</f>
        <v>#DIV/0!</v>
      </c>
      <c r="BO10">
        <v>1</v>
      </c>
    </row>
    <row r="11" spans="1:67" hidden="1">
      <c r="A11" s="61"/>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v>1</v>
      </c>
    </row>
    <row r="12" spans="1:67" hidden="1">
      <c r="A12" s="1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row>
    <row r="13" spans="1:67" ht="15.75" hidden="1">
      <c r="A13" s="14"/>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row>
    <row r="14" spans="1:67">
      <c r="A14" s="41"/>
    </row>
    <row r="15" spans="1:67" ht="15.75">
      <c r="A15" s="62" t="s">
        <v>37</v>
      </c>
      <c r="B15" s="42">
        <f ca="1">SUM(C15:BN15)</f>
        <v>9820</v>
      </c>
      <c r="C15" s="43">
        <f ca="1">SUMIF(Summary!$AX:$AX,'City Head''s N Tenurewise'!C4,Summary!$AI:$AI)</f>
        <v>85</v>
      </c>
      <c r="D15" s="43">
        <f ca="1">SUMIF(Summary!$AX:$AX,'City Head''s N Tenurewise'!D4,Summary!$AI:$AI)</f>
        <v>420</v>
      </c>
      <c r="E15" s="43">
        <f ca="1">SUMIF(Summary!$AX:$AX,'City Head''s N Tenurewise'!E4,Summary!$AI:$AI)</f>
        <v>1415</v>
      </c>
      <c r="F15" s="43">
        <f ca="1">SUMIF(Summary!$AX:$AX,'City Head''s N Tenurewise'!F4,Summary!$AI:$AI)</f>
        <v>762</v>
      </c>
      <c r="G15" s="43">
        <f ca="1">SUMIF(Summary!$AX:$AX,'City Head''s N Tenurewise'!G4,Summary!$AI:$AI)</f>
        <v>1258</v>
      </c>
      <c r="H15" s="43">
        <f ca="1">SUMIF(Summary!$AX:$AX,'City Head''s N Tenurewise'!H4,Summary!$AI:$AI)</f>
        <v>453</v>
      </c>
      <c r="I15" s="43">
        <f ca="1">SUMIF(Summary!$AX:$AX,'City Head''s N Tenurewise'!I4,Summary!$AI:$AI)</f>
        <v>685</v>
      </c>
      <c r="J15" s="43">
        <f ca="1">SUMIF(Summary!$AX:$AX,'City Head''s N Tenurewise'!J4,Summary!$AI:$AI)</f>
        <v>1440</v>
      </c>
      <c r="K15" s="43">
        <f ca="1">SUMIF(Summary!$AX:$AX,'City Head''s N Tenurewise'!K4,Summary!$AI:$AI)</f>
        <v>1662</v>
      </c>
      <c r="L15" s="43">
        <f ca="1">SUMIF(Summary!$AX:$AX,'City Head''s N Tenurewise'!L4,Summary!$AI:$AI)</f>
        <v>1640</v>
      </c>
      <c r="M15" s="43">
        <f ca="1">SUMIF(Summary!$AX:$AX,'City Head''s N Tenurewise'!M4,Summary!$AI:$AI)</f>
        <v>0</v>
      </c>
      <c r="N15" s="43">
        <f ca="1">SUMIF(Summary!$AX:$AX,'City Head''s N Tenurewise'!N4,Summary!$AI:$AI)</f>
        <v>0</v>
      </c>
      <c r="O15" s="43">
        <f ca="1">SUMIF(Summary!$AX:$AX,'City Head''s N Tenurewise'!O4,Summary!$AI:$AI)</f>
        <v>0</v>
      </c>
      <c r="P15" s="43">
        <f ca="1">SUMIF(Summary!$AX:$AX,'City Head''s N Tenurewise'!P4,Summary!$AI:$AI)</f>
        <v>0</v>
      </c>
      <c r="Q15" s="43">
        <f ca="1">SUMIF(Summary!$AX:$AX,'City Head''s N Tenurewise'!Q4,Summary!$AI:$AI)</f>
        <v>0</v>
      </c>
      <c r="R15" s="43">
        <f ca="1">SUMIF(Summary!$AX:$AX,'City Head''s N Tenurewise'!R4,Summary!$AI:$AI)</f>
        <v>0</v>
      </c>
      <c r="S15" s="43">
        <f ca="1">SUMIF(Summary!$AX:$AX,'City Head''s N Tenurewise'!S4,Summary!$AI:$AI)</f>
        <v>0</v>
      </c>
      <c r="T15" s="43">
        <f ca="1">SUMIF(Summary!$AX:$AX,'City Head''s N Tenurewise'!T4,Summary!$AI:$AI)</f>
        <v>0</v>
      </c>
      <c r="U15" s="43">
        <f ca="1">SUMIF(Summary!$AO:$AO,'City Head''s N Tenurewise'!U4,Summary!$AI:$AI)</f>
        <v>0</v>
      </c>
      <c r="V15" s="43">
        <f ca="1">SUMIF(Summary!$AO:$AO,'City Head''s N Tenurewise'!V4,Summary!$AI:$AI)</f>
        <v>0</v>
      </c>
      <c r="W15" s="43">
        <f ca="1">SUMIF(Summary!$AO:$AO,'City Head''s N Tenurewise'!W4,Summary!$AI:$AI)</f>
        <v>0</v>
      </c>
      <c r="X15" s="43">
        <f ca="1">SUMIF(Summary!$AO:$AO,'City Head''s N Tenurewise'!X4,Summary!$AI:$AI)</f>
        <v>0</v>
      </c>
      <c r="Y15" s="43">
        <f ca="1">SUMIF(Summary!$AO:$AO,'City Head''s N Tenurewise'!Y4,Summary!$AI:$AI)</f>
        <v>0</v>
      </c>
      <c r="Z15" s="43">
        <f ca="1">SUMIF(Summary!$AO:$AO,'City Head''s N Tenurewise'!Z4,Summary!$AI:$AI)</f>
        <v>0</v>
      </c>
      <c r="AA15" s="43">
        <f ca="1">SUMIF(Summary!$AO:$AO,'City Head''s N Tenurewise'!AA4,Summary!$AI:$AI)</f>
        <v>0</v>
      </c>
      <c r="AB15" s="43">
        <f ca="1">SUMIF(Summary!$AO:$AO,'City Head''s N Tenurewise'!AB4,Summary!$AI:$AI)</f>
        <v>0</v>
      </c>
      <c r="AC15" s="43">
        <f ca="1">SUMIF(Summary!$AO:$AO,'City Head''s N Tenurewise'!AC4,Summary!$AI:$AI)</f>
        <v>0</v>
      </c>
      <c r="AD15" s="43">
        <f ca="1">SUMIF(Summary!$AO:$AO,'City Head''s N Tenurewise'!AD4,Summary!$AI:$AI)</f>
        <v>0</v>
      </c>
      <c r="AE15" s="43">
        <f ca="1">SUMIF(Summary!$AO:$AO,'City Head''s N Tenurewise'!AE4,Summary!$AI:$AI)</f>
        <v>0</v>
      </c>
      <c r="AF15" s="43">
        <f ca="1">SUMIF(Summary!$AO:$AO,'City Head''s N Tenurewise'!AF4,Summary!$AI:$AI)</f>
        <v>0</v>
      </c>
      <c r="AG15" s="43">
        <f ca="1">SUMIF(Summary!$AO:$AO,'City Head''s N Tenurewise'!AG4,Summary!$AI:$AI)</f>
        <v>0</v>
      </c>
      <c r="AH15" s="43">
        <f ca="1">SUMIF(Summary!$AO:$AO,'City Head''s N Tenurewise'!AH4,Summary!$AI:$AI)</f>
        <v>0</v>
      </c>
      <c r="AI15" s="43">
        <f ca="1">SUMIF(Summary!$AO:$AO,'City Head''s N Tenurewise'!AI4,Summary!$AI:$AI)</f>
        <v>0</v>
      </c>
      <c r="AJ15" s="43">
        <f ca="1">SUMIF(Summary!$AO:$AO,'City Head''s N Tenurewise'!AJ4,Summary!$AI:$AI)</f>
        <v>0</v>
      </c>
      <c r="AK15" s="43">
        <f ca="1">SUMIF(Summary!$AO:$AO,'City Head''s N Tenurewise'!AK4,Summary!$AI:$AI)</f>
        <v>0</v>
      </c>
      <c r="AL15" s="43">
        <f ca="1">SUMIF(Summary!$AO:$AO,'City Head''s N Tenurewise'!AL4,Summary!$AI:$AI)</f>
        <v>0</v>
      </c>
      <c r="AM15" s="43">
        <f ca="1">SUMIF(Summary!$AO:$AO,'City Head''s N Tenurewise'!AM4,Summary!$AI:$AI)</f>
        <v>0</v>
      </c>
      <c r="AN15" s="43">
        <f ca="1">SUMIF(Summary!$AO:$AO,'City Head''s N Tenurewise'!AN4,Summary!$AI:$AI)</f>
        <v>0</v>
      </c>
      <c r="AO15" s="43">
        <f ca="1">SUMIF(Summary!$AO:$AO,'City Head''s N Tenurewise'!AO4,Summary!$AI:$AI)</f>
        <v>0</v>
      </c>
      <c r="AP15" s="43">
        <f ca="1">SUMIF(Summary!$AO:$AO,'City Head''s N Tenurewise'!AP4,Summary!$AI:$AI)</f>
        <v>0</v>
      </c>
      <c r="AQ15" s="43">
        <f ca="1">SUMIF(Summary!$AO:$AO,'City Head''s N Tenurewise'!AQ4,Summary!$AI:$AI)</f>
        <v>0</v>
      </c>
      <c r="AR15" s="43">
        <f ca="1">SUMIF(Summary!$AO:$AO,'City Head''s N Tenurewise'!AR4,Summary!$AI:$AI)</f>
        <v>0</v>
      </c>
      <c r="AS15" s="43">
        <f ca="1">SUMIF(Summary!$AO:$AO,'City Head''s N Tenurewise'!AS4,Summary!$AI:$AI)</f>
        <v>0</v>
      </c>
      <c r="AT15" s="43">
        <f ca="1">SUMIF(Summary!$AO:$AO,'City Head''s N Tenurewise'!AT4,Summary!$AI:$AI)</f>
        <v>0</v>
      </c>
      <c r="AU15" s="43">
        <f ca="1">SUMIF(Summary!$AO:$AO,'City Head''s N Tenurewise'!AU4,Summary!$AI:$AI)</f>
        <v>0</v>
      </c>
      <c r="AV15" s="43">
        <f ca="1">SUMIF(Summary!$AO:$AO,'City Head''s N Tenurewise'!AV4,Summary!$AI:$AI)</f>
        <v>0</v>
      </c>
      <c r="AW15" s="43">
        <f ca="1">SUMIF(Summary!$AO:$AO,'City Head''s N Tenurewise'!AW4,Summary!$AI:$AI)</f>
        <v>0</v>
      </c>
      <c r="AX15" s="43">
        <f ca="1">SUMIF(Summary!$AO:$AO,'City Head''s N Tenurewise'!AX4,Summary!$AI:$AI)</f>
        <v>0</v>
      </c>
      <c r="AY15" s="43">
        <f ca="1">SUMIF(Summary!$AO:$AO,'City Head''s N Tenurewise'!AY4,Summary!$AI:$AI)</f>
        <v>0</v>
      </c>
      <c r="AZ15" s="43">
        <f ca="1">SUMIF(Summary!$AO:$AO,'City Head''s N Tenurewise'!AZ4,Summary!$AI:$AI)</f>
        <v>0</v>
      </c>
      <c r="BA15" s="43">
        <f ca="1">SUMIF(Summary!$AO:$AO,'City Head''s N Tenurewise'!BA4,Summary!$AI:$AI)</f>
        <v>0</v>
      </c>
      <c r="BB15" s="43">
        <f ca="1">SUMIF(Summary!$AO:$AO,'City Head''s N Tenurewise'!BB4,Summary!$AI:$AI)</f>
        <v>0</v>
      </c>
      <c r="BC15" s="43">
        <f ca="1">SUMIF(Summary!$AO:$AO,'City Head''s N Tenurewise'!BC4,Summary!$AI:$AI)</f>
        <v>0</v>
      </c>
      <c r="BD15" s="43">
        <f ca="1">SUMIF(Summary!$AO:$AO,'City Head''s N Tenurewise'!BD4,Summary!$AI:$AI)</f>
        <v>0</v>
      </c>
      <c r="BE15" s="43">
        <f ca="1">SUMIF(Summary!$AO:$AO,'City Head''s N Tenurewise'!BE4,Summary!$AI:$AI)</f>
        <v>0</v>
      </c>
      <c r="BF15" s="43">
        <f ca="1">SUMIF(Summary!$AO:$AO,'City Head''s N Tenurewise'!BF4,Summary!$AI:$AI)</f>
        <v>0</v>
      </c>
      <c r="BG15" s="43">
        <f ca="1">SUMIF(Summary!$AO:$AO,'City Head''s N Tenurewise'!BG4,Summary!$AI:$AI)</f>
        <v>0</v>
      </c>
      <c r="BH15" s="43">
        <f ca="1">SUMIF(Summary!$AO:$AO,'City Head''s N Tenurewise'!BH4,Summary!$AI:$AI)</f>
        <v>0</v>
      </c>
      <c r="BI15" s="43">
        <f ca="1">SUMIF(Summary!$AO:$AO,'City Head''s N Tenurewise'!BI4,Summary!$AI:$AI)</f>
        <v>0</v>
      </c>
      <c r="BJ15" s="43">
        <f ca="1">SUMIF(Summary!$AO:$AO,'City Head''s N Tenurewise'!BJ4,Summary!$AI:$AI)</f>
        <v>0</v>
      </c>
      <c r="BK15" s="43"/>
      <c r="BL15" s="43"/>
      <c r="BM15" s="43"/>
      <c r="BN15" s="43">
        <f ca="1">SUMIF(Summary!$AO:$AO,'City Head''s N Tenurewise'!BN4,Summary!$AI:$AI)</f>
        <v>0</v>
      </c>
      <c r="BO15">
        <v>1</v>
      </c>
    </row>
    <row r="16" spans="1:67" ht="15.75">
      <c r="A16" s="62" t="s">
        <v>103</v>
      </c>
      <c r="B16" s="51">
        <f ca="1">SUM(C16:BN16)</f>
        <v>392.80000000000007</v>
      </c>
      <c r="C16" s="44">
        <f ca="1">C15/C5</f>
        <v>3.4</v>
      </c>
      <c r="D16" s="44">
        <f t="shared" ref="D16:Q16" ca="1" si="6">D15/D5</f>
        <v>16.8</v>
      </c>
      <c r="E16" s="44">
        <f t="shared" ca="1" si="6"/>
        <v>56.6</v>
      </c>
      <c r="F16" s="44">
        <f t="shared" ca="1" si="6"/>
        <v>30.48</v>
      </c>
      <c r="G16" s="44">
        <f t="shared" ca="1" si="6"/>
        <v>50.32</v>
      </c>
      <c r="H16" s="44">
        <f t="shared" ca="1" si="6"/>
        <v>18.12</v>
      </c>
      <c r="I16" s="44">
        <f t="shared" ca="1" si="6"/>
        <v>27.4</v>
      </c>
      <c r="J16" s="44">
        <f t="shared" ca="1" si="6"/>
        <v>57.6</v>
      </c>
      <c r="K16" s="44">
        <f t="shared" ca="1" si="6"/>
        <v>66.48</v>
      </c>
      <c r="L16" s="44">
        <f t="shared" ca="1" si="6"/>
        <v>65.599999999999994</v>
      </c>
      <c r="M16" s="44">
        <f t="shared" ca="1" si="6"/>
        <v>0</v>
      </c>
      <c r="N16" s="44">
        <f t="shared" ca="1" si="6"/>
        <v>0</v>
      </c>
      <c r="O16" s="44">
        <f t="shared" ca="1" si="6"/>
        <v>0</v>
      </c>
      <c r="P16" s="44">
        <f t="shared" ca="1" si="6"/>
        <v>0</v>
      </c>
      <c r="Q16" s="44">
        <f t="shared" ca="1" si="6"/>
        <v>0</v>
      </c>
      <c r="R16" s="44">
        <f t="shared" ref="R16:S16" ca="1" si="7">R15/R5</f>
        <v>0</v>
      </c>
      <c r="S16" s="44">
        <f t="shared" ca="1" si="7"/>
        <v>0</v>
      </c>
      <c r="T16" s="44">
        <f t="shared" ref="T16" ca="1" si="8">T15/T5</f>
        <v>0</v>
      </c>
      <c r="U16" s="44">
        <f t="shared" ref="U16:BJ16" ca="1" si="9">U15/U5</f>
        <v>0</v>
      </c>
      <c r="V16" s="44">
        <f t="shared" ca="1" si="9"/>
        <v>0</v>
      </c>
      <c r="W16" s="44">
        <f t="shared" ca="1" si="9"/>
        <v>0</v>
      </c>
      <c r="X16" s="44">
        <f t="shared" ca="1" si="9"/>
        <v>0</v>
      </c>
      <c r="Y16" s="44">
        <f t="shared" ca="1" si="9"/>
        <v>0</v>
      </c>
      <c r="Z16" s="44">
        <f t="shared" ca="1" si="9"/>
        <v>0</v>
      </c>
      <c r="AA16" s="44">
        <f t="shared" ca="1" si="9"/>
        <v>0</v>
      </c>
      <c r="AB16" s="44">
        <f t="shared" ca="1" si="9"/>
        <v>0</v>
      </c>
      <c r="AC16" s="44">
        <f t="shared" ca="1" si="9"/>
        <v>0</v>
      </c>
      <c r="AD16" s="44">
        <f t="shared" ca="1" si="9"/>
        <v>0</v>
      </c>
      <c r="AE16" s="44">
        <f t="shared" ca="1" si="9"/>
        <v>0</v>
      </c>
      <c r="AF16" s="44">
        <f t="shared" ca="1" si="9"/>
        <v>0</v>
      </c>
      <c r="AG16" s="44">
        <f t="shared" ca="1" si="9"/>
        <v>0</v>
      </c>
      <c r="AH16" s="44">
        <f t="shared" ca="1" si="9"/>
        <v>0</v>
      </c>
      <c r="AI16" s="44">
        <f t="shared" ca="1" si="9"/>
        <v>0</v>
      </c>
      <c r="AJ16" s="44">
        <f t="shared" ca="1" si="9"/>
        <v>0</v>
      </c>
      <c r="AK16" s="44">
        <f t="shared" ca="1" si="9"/>
        <v>0</v>
      </c>
      <c r="AL16" s="44">
        <f t="shared" ca="1" si="9"/>
        <v>0</v>
      </c>
      <c r="AM16" s="44">
        <f t="shared" ca="1" si="9"/>
        <v>0</v>
      </c>
      <c r="AN16" s="44">
        <f t="shared" ca="1" si="9"/>
        <v>0</v>
      </c>
      <c r="AO16" s="44">
        <f t="shared" ca="1" si="9"/>
        <v>0</v>
      </c>
      <c r="AP16" s="44">
        <f t="shared" ca="1" si="9"/>
        <v>0</v>
      </c>
      <c r="AQ16" s="44">
        <f t="shared" ca="1" si="9"/>
        <v>0</v>
      </c>
      <c r="AR16" s="44">
        <f t="shared" ca="1" si="9"/>
        <v>0</v>
      </c>
      <c r="AS16" s="44">
        <f t="shared" ca="1" si="9"/>
        <v>0</v>
      </c>
      <c r="AT16" s="44">
        <f t="shared" ca="1" si="9"/>
        <v>0</v>
      </c>
      <c r="AU16" s="44">
        <f t="shared" ca="1" si="9"/>
        <v>0</v>
      </c>
      <c r="AV16" s="44">
        <f t="shared" ca="1" si="9"/>
        <v>0</v>
      </c>
      <c r="AW16" s="44">
        <f t="shared" ca="1" si="9"/>
        <v>0</v>
      </c>
      <c r="AX16" s="44">
        <f t="shared" ca="1" si="9"/>
        <v>0</v>
      </c>
      <c r="AY16" s="44">
        <f t="shared" ca="1" si="9"/>
        <v>0</v>
      </c>
      <c r="AZ16" s="44">
        <f t="shared" ca="1" si="9"/>
        <v>0</v>
      </c>
      <c r="BA16" s="44">
        <f t="shared" ca="1" si="9"/>
        <v>0</v>
      </c>
      <c r="BB16" s="44">
        <f t="shared" ca="1" si="9"/>
        <v>0</v>
      </c>
      <c r="BC16" s="44">
        <f t="shared" ca="1" si="9"/>
        <v>0</v>
      </c>
      <c r="BD16" s="44">
        <f t="shared" ca="1" si="9"/>
        <v>0</v>
      </c>
      <c r="BE16" s="44">
        <f t="shared" ca="1" si="9"/>
        <v>0</v>
      </c>
      <c r="BF16" s="44">
        <f t="shared" ca="1" si="9"/>
        <v>0</v>
      </c>
      <c r="BG16" s="44">
        <f t="shared" ca="1" si="9"/>
        <v>0</v>
      </c>
      <c r="BH16" s="44">
        <f t="shared" ca="1" si="9"/>
        <v>0</v>
      </c>
      <c r="BI16" s="44">
        <f t="shared" ca="1" si="9"/>
        <v>0</v>
      </c>
      <c r="BJ16" s="44">
        <f t="shared" ca="1" si="9"/>
        <v>0</v>
      </c>
      <c r="BK16" s="44"/>
      <c r="BL16" s="44"/>
      <c r="BM16" s="44"/>
      <c r="BN16" s="44">
        <f ca="1">BN15/BN5</f>
        <v>0</v>
      </c>
      <c r="BO16">
        <v>1</v>
      </c>
    </row>
    <row r="17" spans="1:67" ht="15.75">
      <c r="A17" s="62" t="s">
        <v>104</v>
      </c>
      <c r="B17" s="51">
        <f ca="1">B16/B9</f>
        <v>4.2309349418354163</v>
      </c>
      <c r="C17" s="51">
        <f ca="1">C16/C9</f>
        <v>4.25</v>
      </c>
      <c r="D17" s="51">
        <f t="shared" ref="D17:Q17" ca="1" si="10">D16/D9</f>
        <v>4.5652173913043477</v>
      </c>
      <c r="E17" s="51">
        <f t="shared" ca="1" si="10"/>
        <v>5.1268115942028993</v>
      </c>
      <c r="F17" s="51">
        <f t="shared" ca="1" si="10"/>
        <v>5.5217391304347831</v>
      </c>
      <c r="G17" s="51">
        <f t="shared" ca="1" si="10"/>
        <v>4.2356902356902353</v>
      </c>
      <c r="H17" s="51">
        <f t="shared" ca="1" si="10"/>
        <v>4.1181818181818182</v>
      </c>
      <c r="I17" s="51">
        <f t="shared" ca="1" si="10"/>
        <v>3.7027027027027022</v>
      </c>
      <c r="J17" s="51">
        <f t="shared" ca="1" si="10"/>
        <v>4.3504531722054383</v>
      </c>
      <c r="K17" s="51">
        <f t="shared" ca="1" si="10"/>
        <v>4.0339805825242721</v>
      </c>
      <c r="L17" s="51">
        <f t="shared" ca="1" si="10"/>
        <v>3.5652173913043477</v>
      </c>
      <c r="M17" s="51" t="e">
        <f t="shared" ca="1" si="10"/>
        <v>#DIV/0!</v>
      </c>
      <c r="N17" s="51" t="e">
        <f t="shared" ca="1" si="10"/>
        <v>#DIV/0!</v>
      </c>
      <c r="O17" s="51" t="e">
        <f t="shared" ca="1" si="10"/>
        <v>#DIV/0!</v>
      </c>
      <c r="P17" s="51" t="e">
        <f t="shared" ca="1" si="10"/>
        <v>#DIV/0!</v>
      </c>
      <c r="Q17" s="51" t="e">
        <f t="shared" ca="1" si="10"/>
        <v>#DIV/0!</v>
      </c>
      <c r="R17" s="51" t="e">
        <f t="shared" ref="R17:S17" ca="1" si="11">R16/R9</f>
        <v>#DIV/0!</v>
      </c>
      <c r="S17" s="51" t="e">
        <f t="shared" ca="1" si="11"/>
        <v>#DIV/0!</v>
      </c>
      <c r="T17" s="51" t="e">
        <f t="shared" ref="T17" ca="1" si="12">T16/T9</f>
        <v>#DIV/0!</v>
      </c>
      <c r="U17" s="51" t="e">
        <f t="shared" ref="U17:BJ17" ca="1" si="13">U16/U9</f>
        <v>#DIV/0!</v>
      </c>
      <c r="V17" s="51" t="e">
        <f t="shared" ca="1" si="13"/>
        <v>#DIV/0!</v>
      </c>
      <c r="W17" s="51" t="e">
        <f t="shared" ca="1" si="13"/>
        <v>#DIV/0!</v>
      </c>
      <c r="X17" s="51" t="e">
        <f t="shared" ca="1" si="13"/>
        <v>#DIV/0!</v>
      </c>
      <c r="Y17" s="51" t="e">
        <f t="shared" ca="1" si="13"/>
        <v>#DIV/0!</v>
      </c>
      <c r="Z17" s="51" t="e">
        <f t="shared" ca="1" si="13"/>
        <v>#DIV/0!</v>
      </c>
      <c r="AA17" s="51" t="e">
        <f t="shared" ca="1" si="13"/>
        <v>#DIV/0!</v>
      </c>
      <c r="AB17" s="51" t="e">
        <f t="shared" ca="1" si="13"/>
        <v>#DIV/0!</v>
      </c>
      <c r="AC17" s="51" t="e">
        <f t="shared" ca="1" si="13"/>
        <v>#DIV/0!</v>
      </c>
      <c r="AD17" s="51" t="e">
        <f t="shared" ca="1" si="13"/>
        <v>#DIV/0!</v>
      </c>
      <c r="AE17" s="51" t="e">
        <f t="shared" ca="1" si="13"/>
        <v>#DIV/0!</v>
      </c>
      <c r="AF17" s="51" t="e">
        <f t="shared" ca="1" si="13"/>
        <v>#DIV/0!</v>
      </c>
      <c r="AG17" s="51" t="e">
        <f t="shared" ca="1" si="13"/>
        <v>#DIV/0!</v>
      </c>
      <c r="AH17" s="51" t="e">
        <f t="shared" ca="1" si="13"/>
        <v>#DIV/0!</v>
      </c>
      <c r="AI17" s="51" t="e">
        <f t="shared" ca="1" si="13"/>
        <v>#DIV/0!</v>
      </c>
      <c r="AJ17" s="51" t="e">
        <f t="shared" ca="1" si="13"/>
        <v>#DIV/0!</v>
      </c>
      <c r="AK17" s="51" t="e">
        <f t="shared" ca="1" si="13"/>
        <v>#DIV/0!</v>
      </c>
      <c r="AL17" s="51" t="e">
        <f t="shared" ca="1" si="13"/>
        <v>#DIV/0!</v>
      </c>
      <c r="AM17" s="51" t="e">
        <f t="shared" ca="1" si="13"/>
        <v>#DIV/0!</v>
      </c>
      <c r="AN17" s="51" t="e">
        <f t="shared" ca="1" si="13"/>
        <v>#DIV/0!</v>
      </c>
      <c r="AO17" s="51" t="e">
        <f t="shared" ca="1" si="13"/>
        <v>#DIV/0!</v>
      </c>
      <c r="AP17" s="51" t="e">
        <f t="shared" ca="1" si="13"/>
        <v>#DIV/0!</v>
      </c>
      <c r="AQ17" s="51" t="e">
        <f t="shared" ca="1" si="13"/>
        <v>#DIV/0!</v>
      </c>
      <c r="AR17" s="51" t="e">
        <f t="shared" ca="1" si="13"/>
        <v>#DIV/0!</v>
      </c>
      <c r="AS17" s="51" t="e">
        <f t="shared" ca="1" si="13"/>
        <v>#DIV/0!</v>
      </c>
      <c r="AT17" s="51" t="e">
        <f t="shared" ca="1" si="13"/>
        <v>#DIV/0!</v>
      </c>
      <c r="AU17" s="51" t="e">
        <f t="shared" ca="1" si="13"/>
        <v>#DIV/0!</v>
      </c>
      <c r="AV17" s="51" t="e">
        <f t="shared" ca="1" si="13"/>
        <v>#DIV/0!</v>
      </c>
      <c r="AW17" s="51" t="e">
        <f t="shared" ca="1" si="13"/>
        <v>#DIV/0!</v>
      </c>
      <c r="AX17" s="51" t="e">
        <f t="shared" ca="1" si="13"/>
        <v>#DIV/0!</v>
      </c>
      <c r="AY17" s="51" t="e">
        <f t="shared" ca="1" si="13"/>
        <v>#DIV/0!</v>
      </c>
      <c r="AZ17" s="51" t="e">
        <f t="shared" ca="1" si="13"/>
        <v>#DIV/0!</v>
      </c>
      <c r="BA17" s="51" t="e">
        <f t="shared" ca="1" si="13"/>
        <v>#DIV/0!</v>
      </c>
      <c r="BB17" s="51" t="e">
        <f t="shared" ca="1" si="13"/>
        <v>#DIV/0!</v>
      </c>
      <c r="BC17" s="51" t="e">
        <f t="shared" ca="1" si="13"/>
        <v>#DIV/0!</v>
      </c>
      <c r="BD17" s="51" t="e">
        <f t="shared" ca="1" si="13"/>
        <v>#DIV/0!</v>
      </c>
      <c r="BE17" s="51" t="e">
        <f t="shared" ca="1" si="13"/>
        <v>#DIV/0!</v>
      </c>
      <c r="BF17" s="51" t="e">
        <f t="shared" ca="1" si="13"/>
        <v>#DIV/0!</v>
      </c>
      <c r="BG17" s="51" t="e">
        <f t="shared" ca="1" si="13"/>
        <v>#DIV/0!</v>
      </c>
      <c r="BH17" s="51" t="e">
        <f t="shared" ca="1" si="13"/>
        <v>#DIV/0!</v>
      </c>
      <c r="BI17" s="51" t="e">
        <f t="shared" ca="1" si="13"/>
        <v>#DIV/0!</v>
      </c>
      <c r="BJ17" s="51" t="e">
        <f t="shared" ca="1" si="13"/>
        <v>#DIV/0!</v>
      </c>
      <c r="BK17" s="51"/>
      <c r="BL17" s="51"/>
      <c r="BM17" s="51"/>
      <c r="BN17" s="51" t="e">
        <f ca="1">BN16/BN9</f>
        <v>#DIV/0!</v>
      </c>
      <c r="BO17">
        <v>1</v>
      </c>
    </row>
    <row r="18" spans="1:67" ht="15.75">
      <c r="A18" s="62" t="s">
        <v>105</v>
      </c>
      <c r="B18" s="52">
        <f ca="1">B29/B17</f>
        <v>4.7505091649694499E-2</v>
      </c>
      <c r="C18" s="52">
        <f ca="1">C29/C17</f>
        <v>0</v>
      </c>
      <c r="D18" s="52">
        <f t="shared" ref="D18:Q18" ca="1" si="14">D29/D17</f>
        <v>3.333333333333334E-2</v>
      </c>
      <c r="E18" s="52">
        <f t="shared" ca="1" si="14"/>
        <v>1.9787985865724382E-2</v>
      </c>
      <c r="F18" s="52">
        <f t="shared" ca="1" si="14"/>
        <v>3.2808398950131233E-2</v>
      </c>
      <c r="G18" s="52">
        <f t="shared" ca="1" si="14"/>
        <v>9.1812400635930061E-2</v>
      </c>
      <c r="H18" s="52">
        <f t="shared" ca="1" si="14"/>
        <v>4.4150110375275938E-3</v>
      </c>
      <c r="I18" s="52">
        <f t="shared" ca="1" si="14"/>
        <v>4.3795620437956206E-2</v>
      </c>
      <c r="J18" s="52">
        <f t="shared" ca="1" si="14"/>
        <v>1.9444444444444445E-2</v>
      </c>
      <c r="K18" s="52">
        <f t="shared" ca="1" si="14"/>
        <v>2.8580024067388684E-2</v>
      </c>
      <c r="L18" s="52">
        <f t="shared" ca="1" si="14"/>
        <v>0.10762195121951221</v>
      </c>
      <c r="M18" s="52" t="e">
        <f t="shared" ca="1" si="14"/>
        <v>#DIV/0!</v>
      </c>
      <c r="N18" s="52" t="e">
        <f t="shared" ca="1" si="14"/>
        <v>#DIV/0!</v>
      </c>
      <c r="O18" s="52" t="e">
        <f t="shared" ca="1" si="14"/>
        <v>#DIV/0!</v>
      </c>
      <c r="P18" s="52" t="e">
        <f t="shared" ca="1" si="14"/>
        <v>#DIV/0!</v>
      </c>
      <c r="Q18" s="52" t="e">
        <f t="shared" ca="1" si="14"/>
        <v>#DIV/0!</v>
      </c>
      <c r="R18" s="52" t="e">
        <f t="shared" ref="R18:S18" ca="1" si="15">R29/R17</f>
        <v>#DIV/0!</v>
      </c>
      <c r="S18" s="52" t="e">
        <f t="shared" ca="1" si="15"/>
        <v>#DIV/0!</v>
      </c>
      <c r="T18" s="52" t="e">
        <f t="shared" ref="T18" ca="1" si="16">T29/T17</f>
        <v>#DIV/0!</v>
      </c>
      <c r="U18" s="52" t="e">
        <f t="shared" ref="U18:BJ18" ca="1" si="17">U29/U17</f>
        <v>#DIV/0!</v>
      </c>
      <c r="V18" s="52" t="e">
        <f t="shared" ca="1" si="17"/>
        <v>#DIV/0!</v>
      </c>
      <c r="W18" s="52" t="e">
        <f t="shared" ca="1" si="17"/>
        <v>#DIV/0!</v>
      </c>
      <c r="X18" s="52" t="e">
        <f t="shared" ca="1" si="17"/>
        <v>#DIV/0!</v>
      </c>
      <c r="Y18" s="52" t="e">
        <f t="shared" ca="1" si="17"/>
        <v>#DIV/0!</v>
      </c>
      <c r="Z18" s="52" t="e">
        <f t="shared" ca="1" si="17"/>
        <v>#DIV/0!</v>
      </c>
      <c r="AA18" s="52" t="e">
        <f t="shared" ca="1" si="17"/>
        <v>#DIV/0!</v>
      </c>
      <c r="AB18" s="52" t="e">
        <f t="shared" ca="1" si="17"/>
        <v>#DIV/0!</v>
      </c>
      <c r="AC18" s="52" t="e">
        <f t="shared" ca="1" si="17"/>
        <v>#DIV/0!</v>
      </c>
      <c r="AD18" s="52" t="e">
        <f t="shared" ca="1" si="17"/>
        <v>#DIV/0!</v>
      </c>
      <c r="AE18" s="52" t="e">
        <f t="shared" ca="1" si="17"/>
        <v>#DIV/0!</v>
      </c>
      <c r="AF18" s="52" t="e">
        <f t="shared" ca="1" si="17"/>
        <v>#DIV/0!</v>
      </c>
      <c r="AG18" s="52" t="e">
        <f t="shared" ca="1" si="17"/>
        <v>#DIV/0!</v>
      </c>
      <c r="AH18" s="52" t="e">
        <f t="shared" ca="1" si="17"/>
        <v>#DIV/0!</v>
      </c>
      <c r="AI18" s="52" t="e">
        <f t="shared" ca="1" si="17"/>
        <v>#DIV/0!</v>
      </c>
      <c r="AJ18" s="52" t="e">
        <f t="shared" ca="1" si="17"/>
        <v>#DIV/0!</v>
      </c>
      <c r="AK18" s="52" t="e">
        <f t="shared" ca="1" si="17"/>
        <v>#DIV/0!</v>
      </c>
      <c r="AL18" s="52" t="e">
        <f t="shared" ca="1" si="17"/>
        <v>#DIV/0!</v>
      </c>
      <c r="AM18" s="52" t="e">
        <f t="shared" ca="1" si="17"/>
        <v>#DIV/0!</v>
      </c>
      <c r="AN18" s="52" t="e">
        <f t="shared" ca="1" si="17"/>
        <v>#DIV/0!</v>
      </c>
      <c r="AO18" s="52" t="e">
        <f t="shared" ca="1" si="17"/>
        <v>#DIV/0!</v>
      </c>
      <c r="AP18" s="52" t="e">
        <f t="shared" ca="1" si="17"/>
        <v>#DIV/0!</v>
      </c>
      <c r="AQ18" s="52" t="e">
        <f t="shared" ca="1" si="17"/>
        <v>#DIV/0!</v>
      </c>
      <c r="AR18" s="52" t="e">
        <f t="shared" ca="1" si="17"/>
        <v>#DIV/0!</v>
      </c>
      <c r="AS18" s="52" t="e">
        <f t="shared" ca="1" si="17"/>
        <v>#DIV/0!</v>
      </c>
      <c r="AT18" s="52" t="e">
        <f t="shared" ca="1" si="17"/>
        <v>#DIV/0!</v>
      </c>
      <c r="AU18" s="52" t="e">
        <f t="shared" ca="1" si="17"/>
        <v>#DIV/0!</v>
      </c>
      <c r="AV18" s="52" t="e">
        <f t="shared" ca="1" si="17"/>
        <v>#DIV/0!</v>
      </c>
      <c r="AW18" s="52" t="e">
        <f t="shared" ca="1" si="17"/>
        <v>#DIV/0!</v>
      </c>
      <c r="AX18" s="52" t="e">
        <f t="shared" ca="1" si="17"/>
        <v>#DIV/0!</v>
      </c>
      <c r="AY18" s="52" t="e">
        <f t="shared" ca="1" si="17"/>
        <v>#DIV/0!</v>
      </c>
      <c r="AZ18" s="52" t="e">
        <f t="shared" ca="1" si="17"/>
        <v>#DIV/0!</v>
      </c>
      <c r="BA18" s="52" t="e">
        <f t="shared" ca="1" si="17"/>
        <v>#DIV/0!</v>
      </c>
      <c r="BB18" s="52" t="e">
        <f t="shared" ca="1" si="17"/>
        <v>#DIV/0!</v>
      </c>
      <c r="BC18" s="52" t="e">
        <f t="shared" ca="1" si="17"/>
        <v>#DIV/0!</v>
      </c>
      <c r="BD18" s="52" t="e">
        <f t="shared" ca="1" si="17"/>
        <v>#DIV/0!</v>
      </c>
      <c r="BE18" s="52" t="e">
        <f t="shared" ca="1" si="17"/>
        <v>#DIV/0!</v>
      </c>
      <c r="BF18" s="52" t="e">
        <f t="shared" ca="1" si="17"/>
        <v>#DIV/0!</v>
      </c>
      <c r="BG18" s="52" t="e">
        <f t="shared" ca="1" si="17"/>
        <v>#DIV/0!</v>
      </c>
      <c r="BH18" s="52" t="e">
        <f t="shared" ca="1" si="17"/>
        <v>#DIV/0!</v>
      </c>
      <c r="BI18" s="52" t="e">
        <f t="shared" ca="1" si="17"/>
        <v>#DIV/0!</v>
      </c>
      <c r="BJ18" s="52" t="e">
        <f t="shared" ca="1" si="17"/>
        <v>#DIV/0!</v>
      </c>
      <c r="BK18" s="52"/>
      <c r="BL18" s="52"/>
      <c r="BM18" s="52"/>
      <c r="BN18" s="52" t="e">
        <f ca="1">BN29/BN17</f>
        <v>#DIV/0!</v>
      </c>
      <c r="BO18">
        <v>1</v>
      </c>
    </row>
    <row r="19" spans="1:67" hidden="1">
      <c r="A19" s="25"/>
      <c r="BO19">
        <v>1</v>
      </c>
    </row>
    <row r="20" spans="1:67" ht="15.75">
      <c r="A20" s="63"/>
    </row>
    <row r="21" spans="1:67">
      <c r="A21" s="26" t="s">
        <v>38</v>
      </c>
      <c r="B21" s="28">
        <f ca="1">SUM(C21:BN21)</f>
        <v>626616.7424000001</v>
      </c>
      <c r="C21" s="29">
        <f ca="1">SUMIF(Summary!$AX:$AX,'City Head''s N Tenurewise'!C4,Summary!$J:$J)/C5</f>
        <v>0</v>
      </c>
      <c r="D21" s="29">
        <f ca="1">SUMIF(Summary!$AX:$AX,'City Head''s N Tenurewise'!D4,Summary!$J:$J)/D5</f>
        <v>20182.258000000002</v>
      </c>
      <c r="E21" s="29">
        <f ca="1">SUMIF(Summary!$AX:$AX,'City Head''s N Tenurewise'!E4,Summary!$J:$J)/E5</f>
        <v>25968.527599999998</v>
      </c>
      <c r="F21" s="29">
        <f ca="1">SUMIF(Summary!$AX:$AX,'City Head''s N Tenurewise'!F4,Summary!$J:$J)/F5</f>
        <v>28014.293599999997</v>
      </c>
      <c r="G21" s="29">
        <f ca="1">SUMIF(Summary!$AX:$AX,'City Head''s N Tenurewise'!G4,Summary!$J:$J)/G5</f>
        <v>170932.98479999998</v>
      </c>
      <c r="H21" s="29">
        <f ca="1">SUMIF(Summary!$AX:$AX,'City Head''s N Tenurewise'!H4,Summary!$J:$J)/H5</f>
        <v>960</v>
      </c>
      <c r="I21" s="29">
        <f ca="1">SUMIF(Summary!$AX:$AX,'City Head''s N Tenurewise'!I4,Summary!$J:$J)/I5</f>
        <v>27655.783599999999</v>
      </c>
      <c r="J21" s="29">
        <f ca="1">SUMIF(Summary!$AX:$AX,'City Head''s N Tenurewise'!J4,Summary!$J:$J)/J5</f>
        <v>29043.52</v>
      </c>
      <c r="K21" s="29">
        <f ca="1">SUMIF(Summary!$AX:$AX,'City Head''s N Tenurewise'!K4,Summary!$J:$J)/K5</f>
        <v>50633.761200000001</v>
      </c>
      <c r="L21" s="29">
        <f ca="1">SUMIF(Summary!$AX:$AX,'City Head''s N Tenurewise'!L4,Summary!$J:$J)/L5</f>
        <v>273225.61360000004</v>
      </c>
      <c r="M21" s="29">
        <f ca="1">SUMIF(Summary!$AX:$AX,'City Head''s N Tenurewise'!M4,Summary!$J:$J)/M5</f>
        <v>0</v>
      </c>
      <c r="N21" s="29">
        <f ca="1">SUMIF(Summary!$AX:$AX,'City Head''s N Tenurewise'!N4,Summary!$J:$J)/N5</f>
        <v>0</v>
      </c>
      <c r="O21" s="29">
        <f ca="1">SUMIF(Summary!$AX:$AX,'City Head''s N Tenurewise'!O4,Summary!$J:$J)/O5</f>
        <v>0</v>
      </c>
      <c r="P21" s="29">
        <f ca="1">SUMIF(Summary!$AX:$AX,'City Head''s N Tenurewise'!P4,Summary!$J:$J)/P5</f>
        <v>0</v>
      </c>
      <c r="Q21" s="29">
        <f ca="1">SUMIF(Summary!$AX:$AX,'City Head''s N Tenurewise'!Q4,Summary!$J:$J)/Q5</f>
        <v>0</v>
      </c>
      <c r="R21" s="29">
        <f ca="1">SUMIF(Summary!$AX:$AX,'City Head''s N Tenurewise'!R4,Summary!$J:$J)/R5</f>
        <v>0</v>
      </c>
      <c r="S21" s="29">
        <f ca="1">SUMIF(Summary!$AX:$AX,'City Head''s N Tenurewise'!S4,Summary!$J:$J)/S5</f>
        <v>0</v>
      </c>
      <c r="T21" s="29">
        <f ca="1">SUMIF(Summary!$AX:$AX,'City Head''s N Tenurewise'!T4,Summary!$J:$J)/T5</f>
        <v>0</v>
      </c>
      <c r="U21" s="29">
        <f ca="1">SUMIF(Summary!$AO:$AO,'City Head''s N Tenurewise'!U4,Summary!$J:$J)/U5</f>
        <v>0</v>
      </c>
      <c r="V21" s="29">
        <f ca="1">SUMIF(Summary!$AO:$AO,'City Head''s N Tenurewise'!V4,Summary!$J:$J)/V5</f>
        <v>0</v>
      </c>
      <c r="W21" s="29">
        <f ca="1">SUMIF(Summary!$AO:$AO,'City Head''s N Tenurewise'!W4,Summary!$J:$J)/W5</f>
        <v>0</v>
      </c>
      <c r="X21" s="29">
        <f ca="1">SUMIF(Summary!$AO:$AO,'City Head''s N Tenurewise'!X4,Summary!$J:$J)/X5</f>
        <v>0</v>
      </c>
      <c r="Y21" s="29">
        <f ca="1">SUMIF(Summary!$AO:$AO,'City Head''s N Tenurewise'!Y4,Summary!$J:$J)/Y5</f>
        <v>0</v>
      </c>
      <c r="Z21" s="29">
        <f ca="1">SUMIF(Summary!$AO:$AO,'City Head''s N Tenurewise'!Z4,Summary!$J:$J)/Z5</f>
        <v>0</v>
      </c>
      <c r="AA21" s="29">
        <f ca="1">SUMIF(Summary!$AO:$AO,'City Head''s N Tenurewise'!AA4,Summary!$J:$J)/AA5</f>
        <v>0</v>
      </c>
      <c r="AB21" s="29">
        <f ca="1">SUMIF(Summary!$AO:$AO,'City Head''s N Tenurewise'!AB4,Summary!$J:$J)/AB5</f>
        <v>0</v>
      </c>
      <c r="AC21" s="29">
        <f ca="1">SUMIF(Summary!$AO:$AO,'City Head''s N Tenurewise'!AC4,Summary!$J:$J)/AC5</f>
        <v>0</v>
      </c>
      <c r="AD21" s="29">
        <f ca="1">SUMIF(Summary!$AO:$AO,'City Head''s N Tenurewise'!AD4,Summary!$J:$J)/AD5</f>
        <v>0</v>
      </c>
      <c r="AE21" s="29">
        <f ca="1">SUMIF(Summary!$AO:$AO,'City Head''s N Tenurewise'!AE4,Summary!$J:$J)/AE5</f>
        <v>0</v>
      </c>
      <c r="AF21" s="29">
        <f ca="1">SUMIF(Summary!$AO:$AO,'City Head''s N Tenurewise'!AF4,Summary!$J:$J)/AF5</f>
        <v>0</v>
      </c>
      <c r="AG21" s="29">
        <f ca="1">SUMIF(Summary!$AO:$AO,'City Head''s N Tenurewise'!AG4,Summary!$J:$J)/AG5</f>
        <v>0</v>
      </c>
      <c r="AH21" s="29">
        <f ca="1">SUMIF(Summary!$AO:$AO,'City Head''s N Tenurewise'!AH4,Summary!$J:$J)/AH5</f>
        <v>0</v>
      </c>
      <c r="AI21" s="29">
        <f ca="1">SUMIF(Summary!$AO:$AO,'City Head''s N Tenurewise'!AI4,Summary!$J:$J)/AI5</f>
        <v>0</v>
      </c>
      <c r="AJ21" s="29">
        <f ca="1">SUMIF(Summary!$AO:$AO,'City Head''s N Tenurewise'!AJ4,Summary!$J:$J)/AJ5</f>
        <v>0</v>
      </c>
      <c r="AK21" s="29">
        <f ca="1">SUMIF(Summary!$AO:$AO,'City Head''s N Tenurewise'!AK4,Summary!$J:$J)/AK5</f>
        <v>0</v>
      </c>
      <c r="AL21" s="29">
        <f ca="1">SUMIF(Summary!$AO:$AO,'City Head''s N Tenurewise'!AL4,Summary!$J:$J)/AL5</f>
        <v>0</v>
      </c>
      <c r="AM21" s="29">
        <f ca="1">SUMIF(Summary!$AO:$AO,'City Head''s N Tenurewise'!AM4,Summary!$J:$J)/AM5</f>
        <v>0</v>
      </c>
      <c r="AN21" s="29">
        <f ca="1">SUMIF(Summary!$AO:$AO,'City Head''s N Tenurewise'!AN4,Summary!$J:$J)/AN5</f>
        <v>0</v>
      </c>
      <c r="AO21" s="29">
        <f ca="1">SUMIF(Summary!$AO:$AO,'City Head''s N Tenurewise'!AO4,Summary!$J:$J)/AO5</f>
        <v>0</v>
      </c>
      <c r="AP21" s="29">
        <f ca="1">SUMIF(Summary!$AO:$AO,'City Head''s N Tenurewise'!AP4,Summary!$J:$J)/AP5</f>
        <v>0</v>
      </c>
      <c r="AQ21" s="29">
        <f ca="1">SUMIF(Summary!$AO:$AO,'City Head''s N Tenurewise'!AQ4,Summary!$J:$J)/AQ5</f>
        <v>0</v>
      </c>
      <c r="AR21" s="29">
        <f ca="1">SUMIF(Summary!$AO:$AO,'City Head''s N Tenurewise'!AR4,Summary!$J:$J)/AR5</f>
        <v>0</v>
      </c>
      <c r="AS21" s="29">
        <f ca="1">SUMIF(Summary!$AO:$AO,'City Head''s N Tenurewise'!AS4,Summary!$J:$J)/AS5</f>
        <v>0</v>
      </c>
      <c r="AT21" s="29">
        <f ca="1">SUMIF(Summary!$AO:$AO,'City Head''s N Tenurewise'!AT4,Summary!$J:$J)/AT5</f>
        <v>0</v>
      </c>
      <c r="AU21" s="29">
        <f ca="1">SUMIF(Summary!$AO:$AO,'City Head''s N Tenurewise'!AU4,Summary!$J:$J)/AU5</f>
        <v>0</v>
      </c>
      <c r="AV21" s="29">
        <f ca="1">SUMIF(Summary!$AO:$AO,'City Head''s N Tenurewise'!AV4,Summary!$J:$J)/AV5</f>
        <v>0</v>
      </c>
      <c r="AW21" s="29">
        <f ca="1">SUMIF(Summary!$AO:$AO,'City Head''s N Tenurewise'!AW4,Summary!$J:$J)/AW5</f>
        <v>0</v>
      </c>
      <c r="AX21" s="29">
        <f ca="1">SUMIF(Summary!$AO:$AO,'City Head''s N Tenurewise'!AX4,Summary!$J:$J)/AX5</f>
        <v>0</v>
      </c>
      <c r="AY21" s="29">
        <f ca="1">SUMIF(Summary!$AO:$AO,'City Head''s N Tenurewise'!AY4,Summary!$J:$J)/AY5</f>
        <v>0</v>
      </c>
      <c r="AZ21" s="29">
        <f ca="1">SUMIF(Summary!$AO:$AO,'City Head''s N Tenurewise'!AZ4,Summary!$J:$J)/AZ5</f>
        <v>0</v>
      </c>
      <c r="BA21" s="29">
        <f ca="1">SUMIF(Summary!$AO:$AO,'City Head''s N Tenurewise'!BA4,Summary!$J:$J)/BA5</f>
        <v>0</v>
      </c>
      <c r="BB21" s="29">
        <f ca="1">SUMIF(Summary!$AO:$AO,'City Head''s N Tenurewise'!BB4,Summary!$J:$J)/BB5</f>
        <v>0</v>
      </c>
      <c r="BC21" s="29">
        <f ca="1">SUMIF(Summary!$AO:$AO,'City Head''s N Tenurewise'!BC4,Summary!$J:$J)/BC5</f>
        <v>0</v>
      </c>
      <c r="BD21" s="29">
        <f ca="1">SUMIF(Summary!$AO:$AO,'City Head''s N Tenurewise'!BD4,Summary!$J:$J)/BD5</f>
        <v>0</v>
      </c>
      <c r="BE21" s="29">
        <f ca="1">SUMIF(Summary!$AO:$AO,'City Head''s N Tenurewise'!BE4,Summary!$J:$J)/BE5</f>
        <v>0</v>
      </c>
      <c r="BF21" s="29">
        <f ca="1">SUMIF(Summary!$AO:$AO,'City Head''s N Tenurewise'!BF4,Summary!$J:$J)/BF5</f>
        <v>0</v>
      </c>
      <c r="BG21" s="29">
        <f ca="1">SUMIF(Summary!$AO:$AO,'City Head''s N Tenurewise'!BG4,Summary!$J:$J)/BG5</f>
        <v>0</v>
      </c>
      <c r="BH21" s="29">
        <f ca="1">SUMIF(Summary!$AO:$AO,'City Head''s N Tenurewise'!BH4,Summary!$J:$J)/BH5</f>
        <v>0</v>
      </c>
      <c r="BI21" s="29">
        <f ca="1">SUMIF(Summary!$AO:$AO,'City Head''s N Tenurewise'!BI4,Summary!$J:$J)/BI5</f>
        <v>0</v>
      </c>
      <c r="BJ21" s="29">
        <f ca="1">SUMIF(Summary!$AO:$AO,'City Head''s N Tenurewise'!BJ4,Summary!$J:$J)/BJ5</f>
        <v>0</v>
      </c>
      <c r="BK21" s="29"/>
      <c r="BL21" s="29"/>
      <c r="BM21" s="29"/>
      <c r="BN21" s="29">
        <f ca="1">SUMIF(Summary!$AO:$AO,'City Head''s N Tenurewise'!BN4,Summary!$J:$J)/BN5</f>
        <v>0</v>
      </c>
      <c r="BO21">
        <v>1</v>
      </c>
    </row>
    <row r="22" spans="1:67">
      <c r="A22" s="26" t="s">
        <v>39</v>
      </c>
      <c r="B22" s="28">
        <f ca="1">SUM(C22:BN22)</f>
        <v>267252.71999999997</v>
      </c>
      <c r="C22" s="29">
        <f ca="1">SUMIF(Summary!$AX:$AX,'City Head''s N Tenurewise'!C4,Summary!$I:$I)/C5</f>
        <v>0</v>
      </c>
      <c r="D22" s="29">
        <f ca="1">SUMIF(Summary!$AX:$AX,'City Head''s N Tenurewise'!D4,Summary!$I:$I)/D5</f>
        <v>7220.16</v>
      </c>
      <c r="E22" s="29">
        <f ca="1">SUMIF(Summary!$AX:$AX,'City Head''s N Tenurewise'!E4,Summary!$I:$I)/E5</f>
        <v>10693.04</v>
      </c>
      <c r="F22" s="29">
        <f ca="1">SUMIF(Summary!$AX:$AX,'City Head''s N Tenurewise'!F4,Summary!$I:$I)/F5</f>
        <v>7442.92</v>
      </c>
      <c r="G22" s="29">
        <f ca="1">SUMIF(Summary!$AX:$AX,'City Head''s N Tenurewise'!G4,Summary!$I:$I)/G5</f>
        <v>72045.84</v>
      </c>
      <c r="H22" s="29">
        <f ca="1">SUMIF(Summary!$AX:$AX,'City Head''s N Tenurewise'!H4,Summary!$I:$I)/H5</f>
        <v>160</v>
      </c>
      <c r="I22" s="29">
        <f ca="1">SUMIF(Summary!$AX:$AX,'City Head''s N Tenurewise'!I4,Summary!$I:$I)/I5</f>
        <v>8352.48</v>
      </c>
      <c r="J22" s="29">
        <f ca="1">SUMIF(Summary!$AX:$AX,'City Head''s N Tenurewise'!J4,Summary!$I:$I)/J5</f>
        <v>7899.64</v>
      </c>
      <c r="K22" s="29">
        <f ca="1">SUMIF(Summary!$AX:$AX,'City Head''s N Tenurewise'!K4,Summary!$I:$I)/K5</f>
        <v>13057.32</v>
      </c>
      <c r="L22" s="29">
        <f ca="1">SUMIF(Summary!$AX:$AX,'City Head''s N Tenurewise'!L4,Summary!$I:$I)/L5</f>
        <v>140381.32</v>
      </c>
      <c r="M22" s="29">
        <f ca="1">SUMIF(Summary!$AX:$AX,'City Head''s N Tenurewise'!M4,Summary!$I:$I)/M5</f>
        <v>0</v>
      </c>
      <c r="N22" s="29">
        <f ca="1">SUMIF(Summary!$AX:$AX,'City Head''s N Tenurewise'!N4,Summary!$I:$I)/N5</f>
        <v>0</v>
      </c>
      <c r="O22" s="29">
        <f ca="1">SUMIF(Summary!$AX:$AX,'City Head''s N Tenurewise'!O4,Summary!$I:$I)/O5</f>
        <v>0</v>
      </c>
      <c r="P22" s="29">
        <f ca="1">SUMIF(Summary!$AX:$AX,'City Head''s N Tenurewise'!P4,Summary!$I:$I)/P5</f>
        <v>0</v>
      </c>
      <c r="Q22" s="29">
        <f ca="1">SUMIF(Summary!$AX:$AX,'City Head''s N Tenurewise'!Q4,Summary!$I:$I)/Q5</f>
        <v>0</v>
      </c>
      <c r="R22" s="29">
        <f ca="1">SUMIF(Summary!$AX:$AX,'City Head''s N Tenurewise'!R4,Summary!$I:$I)/R5</f>
        <v>0</v>
      </c>
      <c r="S22" s="29">
        <f ca="1">SUMIF(Summary!$AX:$AX,'City Head''s N Tenurewise'!S4,Summary!$I:$I)/S5</f>
        <v>0</v>
      </c>
      <c r="T22" s="29">
        <f ca="1">SUMIF(Summary!$AX:$AX,'City Head''s N Tenurewise'!T4,Summary!$I:$I)/T5</f>
        <v>0</v>
      </c>
      <c r="U22" s="29">
        <f ca="1">SUMIF(Summary!$AO:$AO,'City Head''s N Tenurewise'!U4,Summary!$I:$I)/U5</f>
        <v>0</v>
      </c>
      <c r="V22" s="29">
        <f ca="1">SUMIF(Summary!$AO:$AO,'City Head''s N Tenurewise'!V4,Summary!$I:$I)/V5</f>
        <v>0</v>
      </c>
      <c r="W22" s="29">
        <f ca="1">SUMIF(Summary!$AO:$AO,'City Head''s N Tenurewise'!W4,Summary!$I:$I)/W5</f>
        <v>0</v>
      </c>
      <c r="X22" s="29">
        <f ca="1">SUMIF(Summary!$AO:$AO,'City Head''s N Tenurewise'!X4,Summary!$I:$I)/X5</f>
        <v>0</v>
      </c>
      <c r="Y22" s="29">
        <f ca="1">SUMIF(Summary!$AO:$AO,'City Head''s N Tenurewise'!Y4,Summary!$I:$I)/Y5</f>
        <v>0</v>
      </c>
      <c r="Z22" s="29">
        <f ca="1">SUMIF(Summary!$AO:$AO,'City Head''s N Tenurewise'!Z4,Summary!$I:$I)/Z5</f>
        <v>0</v>
      </c>
      <c r="AA22" s="29">
        <f ca="1">SUMIF(Summary!$AO:$AO,'City Head''s N Tenurewise'!AA4,Summary!$I:$I)/AA5</f>
        <v>0</v>
      </c>
      <c r="AB22" s="29">
        <f ca="1">SUMIF(Summary!$AO:$AO,'City Head''s N Tenurewise'!AB4,Summary!$I:$I)/AB5</f>
        <v>0</v>
      </c>
      <c r="AC22" s="29">
        <f ca="1">SUMIF(Summary!$AO:$AO,'City Head''s N Tenurewise'!AC4,Summary!$I:$I)/AC5</f>
        <v>0</v>
      </c>
      <c r="AD22" s="29">
        <f ca="1">SUMIF(Summary!$AO:$AO,'City Head''s N Tenurewise'!AD4,Summary!$I:$I)/AD5</f>
        <v>0</v>
      </c>
      <c r="AE22" s="29">
        <f ca="1">SUMIF(Summary!$AO:$AO,'City Head''s N Tenurewise'!AE4,Summary!$I:$I)/AE5</f>
        <v>0</v>
      </c>
      <c r="AF22" s="29">
        <f ca="1">SUMIF(Summary!$AO:$AO,'City Head''s N Tenurewise'!AF4,Summary!$I:$I)/AF5</f>
        <v>0</v>
      </c>
      <c r="AG22" s="29">
        <f ca="1">SUMIF(Summary!$AO:$AO,'City Head''s N Tenurewise'!AG4,Summary!$I:$I)/AG5</f>
        <v>0</v>
      </c>
      <c r="AH22" s="29">
        <f ca="1">SUMIF(Summary!$AO:$AO,'City Head''s N Tenurewise'!AH4,Summary!$I:$I)/AH5</f>
        <v>0</v>
      </c>
      <c r="AI22" s="29">
        <f ca="1">SUMIF(Summary!$AO:$AO,'City Head''s N Tenurewise'!AI4,Summary!$I:$I)/AI5</f>
        <v>0</v>
      </c>
      <c r="AJ22" s="29">
        <f ca="1">SUMIF(Summary!$AO:$AO,'City Head''s N Tenurewise'!AJ4,Summary!$I:$I)/AJ5</f>
        <v>0</v>
      </c>
      <c r="AK22" s="29">
        <f ca="1">SUMIF(Summary!$AO:$AO,'City Head''s N Tenurewise'!AK4,Summary!$I:$I)/AK5</f>
        <v>0</v>
      </c>
      <c r="AL22" s="29">
        <f ca="1">SUMIF(Summary!$AO:$AO,'City Head''s N Tenurewise'!AL4,Summary!$I:$I)/AL5</f>
        <v>0</v>
      </c>
      <c r="AM22" s="29">
        <f ca="1">SUMIF(Summary!$AO:$AO,'City Head''s N Tenurewise'!AM4,Summary!$I:$I)/AM5</f>
        <v>0</v>
      </c>
      <c r="AN22" s="29">
        <f ca="1">SUMIF(Summary!$AO:$AO,'City Head''s N Tenurewise'!AN4,Summary!$I:$I)/AN5</f>
        <v>0</v>
      </c>
      <c r="AO22" s="29">
        <f ca="1">SUMIF(Summary!$AO:$AO,'City Head''s N Tenurewise'!AO4,Summary!$I:$I)/AO5</f>
        <v>0</v>
      </c>
      <c r="AP22" s="29">
        <f ca="1">SUMIF(Summary!$AO:$AO,'City Head''s N Tenurewise'!AP4,Summary!$I:$I)/AP5</f>
        <v>0</v>
      </c>
      <c r="AQ22" s="29">
        <f ca="1">SUMIF(Summary!$AO:$AO,'City Head''s N Tenurewise'!AQ4,Summary!$I:$I)/AQ5</f>
        <v>0</v>
      </c>
      <c r="AR22" s="29">
        <f ca="1">SUMIF(Summary!$AO:$AO,'City Head''s N Tenurewise'!AR4,Summary!$I:$I)/AR5</f>
        <v>0</v>
      </c>
      <c r="AS22" s="29">
        <f ca="1">SUMIF(Summary!$AO:$AO,'City Head''s N Tenurewise'!AS4,Summary!$I:$I)/AS5</f>
        <v>0</v>
      </c>
      <c r="AT22" s="29">
        <f ca="1">SUMIF(Summary!$AO:$AO,'City Head''s N Tenurewise'!AT4,Summary!$I:$I)/AT5</f>
        <v>0</v>
      </c>
      <c r="AU22" s="29">
        <f ca="1">SUMIF(Summary!$AO:$AO,'City Head''s N Tenurewise'!AU4,Summary!$I:$I)/AU5</f>
        <v>0</v>
      </c>
      <c r="AV22" s="29">
        <f ca="1">SUMIF(Summary!$AO:$AO,'City Head''s N Tenurewise'!AV4,Summary!$I:$I)/AV5</f>
        <v>0</v>
      </c>
      <c r="AW22" s="29">
        <f ca="1">SUMIF(Summary!$AO:$AO,'City Head''s N Tenurewise'!AW4,Summary!$I:$I)/AW5</f>
        <v>0</v>
      </c>
      <c r="AX22" s="29">
        <f ca="1">SUMIF(Summary!$AO:$AO,'City Head''s N Tenurewise'!AX4,Summary!$I:$I)/AX5</f>
        <v>0</v>
      </c>
      <c r="AY22" s="29">
        <f ca="1">SUMIF(Summary!$AO:$AO,'City Head''s N Tenurewise'!AY4,Summary!$I:$I)/AY5</f>
        <v>0</v>
      </c>
      <c r="AZ22" s="29">
        <f ca="1">SUMIF(Summary!$AO:$AO,'City Head''s N Tenurewise'!AZ4,Summary!$I:$I)/AZ5</f>
        <v>0</v>
      </c>
      <c r="BA22" s="29">
        <f ca="1">SUMIF(Summary!$AO:$AO,'City Head''s N Tenurewise'!BA4,Summary!$I:$I)/BA5</f>
        <v>0</v>
      </c>
      <c r="BB22" s="29">
        <f ca="1">SUMIF(Summary!$AO:$AO,'City Head''s N Tenurewise'!BB4,Summary!$I:$I)/BB5</f>
        <v>0</v>
      </c>
      <c r="BC22" s="29">
        <f ca="1">SUMIF(Summary!$AO:$AO,'City Head''s N Tenurewise'!BC4,Summary!$I:$I)/BC5</f>
        <v>0</v>
      </c>
      <c r="BD22" s="29">
        <f ca="1">SUMIF(Summary!$AO:$AO,'City Head''s N Tenurewise'!BD4,Summary!$I:$I)/BD5</f>
        <v>0</v>
      </c>
      <c r="BE22" s="29">
        <f ca="1">SUMIF(Summary!$AO:$AO,'City Head''s N Tenurewise'!BE4,Summary!$I:$I)/BE5</f>
        <v>0</v>
      </c>
      <c r="BF22" s="29">
        <f ca="1">SUMIF(Summary!$AO:$AO,'City Head''s N Tenurewise'!BF4,Summary!$I:$I)/BF5</f>
        <v>0</v>
      </c>
      <c r="BG22" s="29">
        <f ca="1">SUMIF(Summary!$AO:$AO,'City Head''s N Tenurewise'!BG4,Summary!$I:$I)/BG5</f>
        <v>0</v>
      </c>
      <c r="BH22" s="29">
        <f ca="1">SUMIF(Summary!$AO:$AO,'City Head''s N Tenurewise'!BH4,Summary!$I:$I)/BH5</f>
        <v>0</v>
      </c>
      <c r="BI22" s="29">
        <f ca="1">SUMIF(Summary!$AO:$AO,'City Head''s N Tenurewise'!BI4,Summary!$I:$I)/BI5</f>
        <v>0</v>
      </c>
      <c r="BJ22" s="29">
        <f ca="1">SUMIF(Summary!$AO:$AO,'City Head''s N Tenurewise'!BJ4,Summary!$I:$I)/BJ5</f>
        <v>0</v>
      </c>
      <c r="BK22" s="29"/>
      <c r="BL22" s="29"/>
      <c r="BM22" s="29"/>
      <c r="BN22" s="29">
        <f ca="1">SUMIF(Summary!$AO:$AO,'City Head''s N Tenurewise'!BN4,Summary!$I:$I)/BN5</f>
        <v>0</v>
      </c>
      <c r="BO22">
        <v>1</v>
      </c>
    </row>
    <row r="23" spans="1:67">
      <c r="A23" s="26" t="s">
        <v>40</v>
      </c>
      <c r="B23" s="28">
        <f ca="1">SUM(C23:BN23)</f>
        <v>18.66</v>
      </c>
      <c r="C23" s="29">
        <f ca="1">SUMIF(Summary!$AX:$AX,'City Head''s N Tenurewise'!C4,Summary!$AF:$AF)/C5</f>
        <v>0</v>
      </c>
      <c r="D23" s="29">
        <f ca="1">SUMIF(Summary!$AX:$AX,'City Head''s N Tenurewise'!D4,Summary!$AF:$AF)/D5</f>
        <v>0.56000000000000005</v>
      </c>
      <c r="E23" s="29">
        <f ca="1">SUMIF(Summary!$AX:$AX,'City Head''s N Tenurewise'!E4,Summary!$AF:$AF)/E5</f>
        <v>1.1200000000000001</v>
      </c>
      <c r="F23" s="29">
        <f ca="1">SUMIF(Summary!$AX:$AX,'City Head''s N Tenurewise'!F4,Summary!$AF:$AF)/F5</f>
        <v>1</v>
      </c>
      <c r="G23" s="29">
        <f ca="1">SUMIF(Summary!$AX:$AX,'City Head''s N Tenurewise'!G4,Summary!$AF:$AF)/G5</f>
        <v>4.62</v>
      </c>
      <c r="H23" s="29">
        <f ca="1">SUMIF(Summary!$AX:$AX,'City Head''s N Tenurewise'!H4,Summary!$AF:$AF)/H5</f>
        <v>0.08</v>
      </c>
      <c r="I23" s="29">
        <f ca="1">SUMIF(Summary!$AX:$AX,'City Head''s N Tenurewise'!I4,Summary!$AF:$AF)/I5</f>
        <v>1.2</v>
      </c>
      <c r="J23" s="29">
        <f ca="1">SUMIF(Summary!$AX:$AX,'City Head''s N Tenurewise'!J4,Summary!$AF:$AF)/J5</f>
        <v>1.1200000000000001</v>
      </c>
      <c r="K23" s="29">
        <f ca="1">SUMIF(Summary!$AX:$AX,'City Head''s N Tenurewise'!K4,Summary!$AF:$AF)/K5</f>
        <v>1.9</v>
      </c>
      <c r="L23" s="29">
        <f ca="1">SUMIF(Summary!$AX:$AX,'City Head''s N Tenurewise'!L4,Summary!$AF:$AF)/L5</f>
        <v>7.06</v>
      </c>
      <c r="M23" s="29">
        <f ca="1">SUMIF(Summary!$AX:$AX,'City Head''s N Tenurewise'!M4,Summary!$AF:$AF)/M5</f>
        <v>0</v>
      </c>
      <c r="N23" s="29">
        <f ca="1">SUMIF(Summary!$AX:$AX,'City Head''s N Tenurewise'!N4,Summary!$AF:$AF)/N5</f>
        <v>0</v>
      </c>
      <c r="O23" s="29">
        <f ca="1">SUMIF(Summary!$AX:$AX,'City Head''s N Tenurewise'!O4,Summary!$AF:$AF)/O5</f>
        <v>0</v>
      </c>
      <c r="P23" s="29">
        <f ca="1">SUMIF(Summary!$AX:$AX,'City Head''s N Tenurewise'!P4,Summary!$AF:$AF)/P5</f>
        <v>0</v>
      </c>
      <c r="Q23" s="29">
        <f ca="1">SUMIF(Summary!$AX:$AX,'City Head''s N Tenurewise'!Q4,Summary!$AF:$AF)/Q5</f>
        <v>0</v>
      </c>
      <c r="R23" s="29">
        <f ca="1">SUMIF(Summary!$AX:$AX,'City Head''s N Tenurewise'!R4,Summary!$AF:$AF)/R5</f>
        <v>0</v>
      </c>
      <c r="S23" s="29">
        <f ca="1">SUMIF(Summary!$AX:$AX,'City Head''s N Tenurewise'!S4,Summary!$AF:$AF)/S5</f>
        <v>0</v>
      </c>
      <c r="T23" s="29">
        <f ca="1">SUMIF(Summary!$AX:$AX,'City Head''s N Tenurewise'!T4,Summary!$AF:$AF)/T5</f>
        <v>0</v>
      </c>
      <c r="U23" s="29">
        <f ca="1">SUMIF(Summary!$AO:$AO,'City Head''s N Tenurewise'!U4,Summary!$AF:$AF)/U5</f>
        <v>0</v>
      </c>
      <c r="V23" s="29">
        <f ca="1">SUMIF(Summary!$AO:$AO,'City Head''s N Tenurewise'!V4,Summary!$AF:$AF)/V5</f>
        <v>0</v>
      </c>
      <c r="W23" s="29">
        <f ca="1">SUMIF(Summary!$AO:$AO,'City Head''s N Tenurewise'!W4,Summary!$AF:$AF)/W5</f>
        <v>0</v>
      </c>
      <c r="X23" s="29">
        <f ca="1">SUMIF(Summary!$AO:$AO,'City Head''s N Tenurewise'!X4,Summary!$AF:$AF)/X5</f>
        <v>0</v>
      </c>
      <c r="Y23" s="29">
        <f ca="1">SUMIF(Summary!$AO:$AO,'City Head''s N Tenurewise'!Y4,Summary!$AF:$AF)/Y5</f>
        <v>0</v>
      </c>
      <c r="Z23" s="29">
        <f ca="1">SUMIF(Summary!$AO:$AO,'City Head''s N Tenurewise'!Z4,Summary!$AF:$AF)/Z5</f>
        <v>0</v>
      </c>
      <c r="AA23" s="29">
        <f ca="1">SUMIF(Summary!$AO:$AO,'City Head''s N Tenurewise'!AA4,Summary!$AF:$AF)/AA5</f>
        <v>0</v>
      </c>
      <c r="AB23" s="29">
        <f ca="1">SUMIF(Summary!$AO:$AO,'City Head''s N Tenurewise'!AB4,Summary!$AF:$AF)/AB5</f>
        <v>0</v>
      </c>
      <c r="AC23" s="29">
        <f ca="1">SUMIF(Summary!$AO:$AO,'City Head''s N Tenurewise'!AC4,Summary!$AF:$AF)/AC5</f>
        <v>0</v>
      </c>
      <c r="AD23" s="29">
        <f ca="1">SUMIF(Summary!$AO:$AO,'City Head''s N Tenurewise'!AD4,Summary!$AF:$AF)/AD5</f>
        <v>0</v>
      </c>
      <c r="AE23" s="29">
        <f ca="1">SUMIF(Summary!$AO:$AO,'City Head''s N Tenurewise'!AE4,Summary!$AF:$AF)/AE5</f>
        <v>0</v>
      </c>
      <c r="AF23" s="29">
        <f ca="1">SUMIF(Summary!$AO:$AO,'City Head''s N Tenurewise'!AF4,Summary!$AF:$AF)/AF5</f>
        <v>0</v>
      </c>
      <c r="AG23" s="29">
        <f ca="1">SUMIF(Summary!$AO:$AO,'City Head''s N Tenurewise'!AG4,Summary!$AF:$AF)/AG5</f>
        <v>0</v>
      </c>
      <c r="AH23" s="29">
        <f ca="1">SUMIF(Summary!$AO:$AO,'City Head''s N Tenurewise'!AH4,Summary!$AF:$AF)/AH5</f>
        <v>0</v>
      </c>
      <c r="AI23" s="29">
        <f ca="1">SUMIF(Summary!$AO:$AO,'City Head''s N Tenurewise'!AI4,Summary!$AF:$AF)/AI5</f>
        <v>0</v>
      </c>
      <c r="AJ23" s="29">
        <f ca="1">SUMIF(Summary!$AO:$AO,'City Head''s N Tenurewise'!AJ4,Summary!$AF:$AF)/AJ5</f>
        <v>0</v>
      </c>
      <c r="AK23" s="29">
        <f ca="1">SUMIF(Summary!$AO:$AO,'City Head''s N Tenurewise'!AK4,Summary!$AF:$AF)/AK5</f>
        <v>0</v>
      </c>
      <c r="AL23" s="29">
        <f ca="1">SUMIF(Summary!$AO:$AO,'City Head''s N Tenurewise'!AL4,Summary!$AF:$AF)/AL5</f>
        <v>0</v>
      </c>
      <c r="AM23" s="29">
        <f ca="1">SUMIF(Summary!$AO:$AO,'City Head''s N Tenurewise'!AM4,Summary!$AF:$AF)/AM5</f>
        <v>0</v>
      </c>
      <c r="AN23" s="29">
        <f ca="1">SUMIF(Summary!$AO:$AO,'City Head''s N Tenurewise'!AN4,Summary!$AF:$AF)/AN5</f>
        <v>0</v>
      </c>
      <c r="AO23" s="29">
        <f ca="1">SUMIF(Summary!$AO:$AO,'City Head''s N Tenurewise'!AO4,Summary!$AF:$AF)/AO5</f>
        <v>0</v>
      </c>
      <c r="AP23" s="29">
        <f ca="1">SUMIF(Summary!$AO:$AO,'City Head''s N Tenurewise'!AP4,Summary!$AF:$AF)/AP5</f>
        <v>0</v>
      </c>
      <c r="AQ23" s="29">
        <f ca="1">SUMIF(Summary!$AO:$AO,'City Head''s N Tenurewise'!AQ4,Summary!$AF:$AF)/AQ5</f>
        <v>0</v>
      </c>
      <c r="AR23" s="29">
        <f ca="1">SUMIF(Summary!$AO:$AO,'City Head''s N Tenurewise'!AR4,Summary!$AF:$AF)/AR5</f>
        <v>0</v>
      </c>
      <c r="AS23" s="29">
        <f ca="1">SUMIF(Summary!$AO:$AO,'City Head''s N Tenurewise'!AS4,Summary!$AF:$AF)/AS5</f>
        <v>0</v>
      </c>
      <c r="AT23" s="29">
        <f ca="1">SUMIF(Summary!$AO:$AO,'City Head''s N Tenurewise'!AT4,Summary!$AF:$AF)/AT5</f>
        <v>0</v>
      </c>
      <c r="AU23" s="29">
        <f ca="1">SUMIF(Summary!$AO:$AO,'City Head''s N Tenurewise'!AU4,Summary!$AF:$AF)/AU5</f>
        <v>0</v>
      </c>
      <c r="AV23" s="29">
        <f ca="1">SUMIF(Summary!$AO:$AO,'City Head''s N Tenurewise'!AV4,Summary!$AF:$AF)/AV5</f>
        <v>0</v>
      </c>
      <c r="AW23" s="29">
        <f ca="1">SUMIF(Summary!$AO:$AO,'City Head''s N Tenurewise'!AW4,Summary!$AF:$AF)/AW5</f>
        <v>0</v>
      </c>
      <c r="AX23" s="29">
        <f ca="1">SUMIF(Summary!$AO:$AO,'City Head''s N Tenurewise'!AX4,Summary!$AF:$AF)/AX5</f>
        <v>0</v>
      </c>
      <c r="AY23" s="29">
        <f ca="1">SUMIF(Summary!$AO:$AO,'City Head''s N Tenurewise'!AY4,Summary!$AF:$AF)/AY5</f>
        <v>0</v>
      </c>
      <c r="AZ23" s="29">
        <f ca="1">SUMIF(Summary!$AO:$AO,'City Head''s N Tenurewise'!AZ4,Summary!$AF:$AF)/AZ5</f>
        <v>0</v>
      </c>
      <c r="BA23" s="29">
        <f ca="1">SUMIF(Summary!$AO:$AO,'City Head''s N Tenurewise'!BA4,Summary!$AF:$AF)/BA5</f>
        <v>0</v>
      </c>
      <c r="BB23" s="29">
        <f ca="1">SUMIF(Summary!$AO:$AO,'City Head''s N Tenurewise'!BB4,Summary!$AF:$AF)/BB5</f>
        <v>0</v>
      </c>
      <c r="BC23" s="29">
        <f ca="1">SUMIF(Summary!$AO:$AO,'City Head''s N Tenurewise'!BC4,Summary!$AF:$AF)/BC5</f>
        <v>0</v>
      </c>
      <c r="BD23" s="29">
        <f ca="1">SUMIF(Summary!$AO:$AO,'City Head''s N Tenurewise'!BD4,Summary!$AF:$AF)/BD5</f>
        <v>0</v>
      </c>
      <c r="BE23" s="29">
        <f ca="1">SUMIF(Summary!$AO:$AO,'City Head''s N Tenurewise'!BE4,Summary!$AF:$AF)/BE5</f>
        <v>0</v>
      </c>
      <c r="BF23" s="29">
        <f ca="1">SUMIF(Summary!$AO:$AO,'City Head''s N Tenurewise'!BF4,Summary!$AF:$AF)/BF5</f>
        <v>0</v>
      </c>
      <c r="BG23" s="29">
        <f ca="1">SUMIF(Summary!$AO:$AO,'City Head''s N Tenurewise'!BG4,Summary!$AF:$AF)/BG5</f>
        <v>0</v>
      </c>
      <c r="BH23" s="29">
        <f ca="1">SUMIF(Summary!$AO:$AO,'City Head''s N Tenurewise'!BH4,Summary!$AF:$AF)/BH5</f>
        <v>0</v>
      </c>
      <c r="BI23" s="29">
        <f ca="1">SUMIF(Summary!$AO:$AO,'City Head''s N Tenurewise'!BI4,Summary!$AF:$AF)/BI5</f>
        <v>0</v>
      </c>
      <c r="BJ23" s="29">
        <f ca="1">SUMIF(Summary!$AO:$AO,'City Head''s N Tenurewise'!BJ4,Summary!$AF:$AF)/BJ5</f>
        <v>0</v>
      </c>
      <c r="BK23" s="29"/>
      <c r="BL23" s="29"/>
      <c r="BM23" s="29"/>
      <c r="BN23" s="29">
        <f ca="1">SUMIF(Summary!$AO:$AO,'City Head''s N Tenurewise'!BN4,Summary!$AF:$AF)/BN5</f>
        <v>0</v>
      </c>
      <c r="BO23">
        <v>1</v>
      </c>
    </row>
    <row r="24" spans="1:67" ht="15.75">
      <c r="A24" s="27" t="s">
        <v>64</v>
      </c>
      <c r="B24" s="30">
        <f ca="1">B58/B8</f>
        <v>4.4462447579107893</v>
      </c>
      <c r="C24" s="30">
        <f ca="1">C58/C8</f>
        <v>0</v>
      </c>
      <c r="D24" s="30">
        <f t="shared" ref="D24:Q24" ca="1" si="18">D58/D8</f>
        <v>2.7559055118110236</v>
      </c>
      <c r="E24" s="30">
        <f t="shared" ca="1" si="18"/>
        <v>2.3102310231023102</v>
      </c>
      <c r="F24" s="30">
        <f t="shared" ca="1" si="18"/>
        <v>3.9808917197452227</v>
      </c>
      <c r="G24" s="30">
        <f t="shared" ca="1" si="18"/>
        <v>8.7235649546827787</v>
      </c>
      <c r="H24" s="30">
        <f t="shared" ca="1" si="18"/>
        <v>0.4464285714285714</v>
      </c>
      <c r="I24" s="30">
        <f t="shared" ca="1" si="18"/>
        <v>3.75</v>
      </c>
      <c r="J24" s="30">
        <f t="shared" ca="1" si="18"/>
        <v>1.8766756032171581</v>
      </c>
      <c r="K24" s="30">
        <f t="shared" ca="1" si="18"/>
        <v>2.598468271334792</v>
      </c>
      <c r="L24" s="30">
        <f t="shared" ca="1" si="18"/>
        <v>8.2169459962756051</v>
      </c>
      <c r="M24" s="30" t="e">
        <f t="shared" ca="1" si="18"/>
        <v>#DIV/0!</v>
      </c>
      <c r="N24" s="30" t="e">
        <f t="shared" ca="1" si="18"/>
        <v>#DIV/0!</v>
      </c>
      <c r="O24" s="30" t="e">
        <f t="shared" ca="1" si="18"/>
        <v>#DIV/0!</v>
      </c>
      <c r="P24" s="30" t="e">
        <f t="shared" ca="1" si="18"/>
        <v>#DIV/0!</v>
      </c>
      <c r="Q24" s="30" t="e">
        <f t="shared" ca="1" si="18"/>
        <v>#DIV/0!</v>
      </c>
      <c r="R24" s="30" t="e">
        <f t="shared" ref="R24:S24" ca="1" si="19">R58/R8</f>
        <v>#DIV/0!</v>
      </c>
      <c r="S24" s="30" t="e">
        <f t="shared" ca="1" si="19"/>
        <v>#DIV/0!</v>
      </c>
      <c r="T24" s="30" t="e">
        <f t="shared" ref="T24" ca="1" si="20">T58/T8</f>
        <v>#DIV/0!</v>
      </c>
      <c r="U24" s="30" t="e">
        <f t="shared" ref="U24:BJ24" ca="1" si="21">U58/U8</f>
        <v>#DIV/0!</v>
      </c>
      <c r="V24" s="30" t="e">
        <f t="shared" ca="1" si="21"/>
        <v>#DIV/0!</v>
      </c>
      <c r="W24" s="30" t="e">
        <f t="shared" ca="1" si="21"/>
        <v>#DIV/0!</v>
      </c>
      <c r="X24" s="30" t="e">
        <f t="shared" ca="1" si="21"/>
        <v>#DIV/0!</v>
      </c>
      <c r="Y24" s="30" t="e">
        <f t="shared" ca="1" si="21"/>
        <v>#DIV/0!</v>
      </c>
      <c r="Z24" s="30" t="e">
        <f t="shared" ca="1" si="21"/>
        <v>#DIV/0!</v>
      </c>
      <c r="AA24" s="30" t="e">
        <f t="shared" ca="1" si="21"/>
        <v>#DIV/0!</v>
      </c>
      <c r="AB24" s="30" t="e">
        <f t="shared" ca="1" si="21"/>
        <v>#DIV/0!</v>
      </c>
      <c r="AC24" s="30" t="e">
        <f t="shared" ca="1" si="21"/>
        <v>#DIV/0!</v>
      </c>
      <c r="AD24" s="30" t="e">
        <f t="shared" ca="1" si="21"/>
        <v>#DIV/0!</v>
      </c>
      <c r="AE24" s="30" t="e">
        <f t="shared" ca="1" si="21"/>
        <v>#DIV/0!</v>
      </c>
      <c r="AF24" s="30" t="e">
        <f t="shared" ca="1" si="21"/>
        <v>#DIV/0!</v>
      </c>
      <c r="AG24" s="30" t="e">
        <f t="shared" ca="1" si="21"/>
        <v>#DIV/0!</v>
      </c>
      <c r="AH24" s="30" t="e">
        <f t="shared" ca="1" si="21"/>
        <v>#DIV/0!</v>
      </c>
      <c r="AI24" s="30" t="e">
        <f t="shared" ca="1" si="21"/>
        <v>#DIV/0!</v>
      </c>
      <c r="AJ24" s="30" t="e">
        <f t="shared" ca="1" si="21"/>
        <v>#DIV/0!</v>
      </c>
      <c r="AK24" s="30" t="e">
        <f t="shared" ca="1" si="21"/>
        <v>#DIV/0!</v>
      </c>
      <c r="AL24" s="30" t="e">
        <f t="shared" ca="1" si="21"/>
        <v>#DIV/0!</v>
      </c>
      <c r="AM24" s="30" t="e">
        <f t="shared" ca="1" si="21"/>
        <v>#DIV/0!</v>
      </c>
      <c r="AN24" s="30" t="e">
        <f t="shared" ca="1" si="21"/>
        <v>#DIV/0!</v>
      </c>
      <c r="AO24" s="30" t="e">
        <f t="shared" ca="1" si="21"/>
        <v>#DIV/0!</v>
      </c>
      <c r="AP24" s="30" t="e">
        <f t="shared" ca="1" si="21"/>
        <v>#DIV/0!</v>
      </c>
      <c r="AQ24" s="30" t="e">
        <f t="shared" ca="1" si="21"/>
        <v>#DIV/0!</v>
      </c>
      <c r="AR24" s="30" t="e">
        <f t="shared" ca="1" si="21"/>
        <v>#DIV/0!</v>
      </c>
      <c r="AS24" s="30" t="e">
        <f t="shared" ca="1" si="21"/>
        <v>#DIV/0!</v>
      </c>
      <c r="AT24" s="30" t="e">
        <f t="shared" ca="1" si="21"/>
        <v>#DIV/0!</v>
      </c>
      <c r="AU24" s="30" t="e">
        <f t="shared" ca="1" si="21"/>
        <v>#DIV/0!</v>
      </c>
      <c r="AV24" s="30" t="e">
        <f t="shared" ca="1" si="21"/>
        <v>#DIV/0!</v>
      </c>
      <c r="AW24" s="30" t="e">
        <f t="shared" ca="1" si="21"/>
        <v>#DIV/0!</v>
      </c>
      <c r="AX24" s="30" t="e">
        <f t="shared" ca="1" si="21"/>
        <v>#DIV/0!</v>
      </c>
      <c r="AY24" s="30" t="e">
        <f t="shared" ca="1" si="21"/>
        <v>#DIV/0!</v>
      </c>
      <c r="AZ24" s="30" t="e">
        <f t="shared" ca="1" si="21"/>
        <v>#DIV/0!</v>
      </c>
      <c r="BA24" s="30" t="e">
        <f t="shared" ca="1" si="21"/>
        <v>#DIV/0!</v>
      </c>
      <c r="BB24" s="30" t="e">
        <f t="shared" ca="1" si="21"/>
        <v>#DIV/0!</v>
      </c>
      <c r="BC24" s="30" t="e">
        <f t="shared" ca="1" si="21"/>
        <v>#DIV/0!</v>
      </c>
      <c r="BD24" s="30" t="e">
        <f t="shared" ca="1" si="21"/>
        <v>#DIV/0!</v>
      </c>
      <c r="BE24" s="30" t="e">
        <f t="shared" ca="1" si="21"/>
        <v>#DIV/0!</v>
      </c>
      <c r="BF24" s="30" t="e">
        <f t="shared" ca="1" si="21"/>
        <v>#DIV/0!</v>
      </c>
      <c r="BG24" s="30" t="e">
        <f t="shared" ca="1" si="21"/>
        <v>#DIV/0!</v>
      </c>
      <c r="BH24" s="30" t="e">
        <f t="shared" ca="1" si="21"/>
        <v>#DIV/0!</v>
      </c>
      <c r="BI24" s="30" t="e">
        <f t="shared" ca="1" si="21"/>
        <v>#DIV/0!</v>
      </c>
      <c r="BJ24" s="30" t="e">
        <f t="shared" ca="1" si="21"/>
        <v>#DIV/0!</v>
      </c>
      <c r="BK24" s="30"/>
      <c r="BL24" s="30"/>
      <c r="BM24" s="30"/>
      <c r="BN24" s="30" t="e">
        <f ca="1">BN58/BN8</f>
        <v>#DIV/0!</v>
      </c>
      <c r="BO24">
        <v>1</v>
      </c>
    </row>
    <row r="25" spans="1:67" hidden="1">
      <c r="A25" s="25"/>
      <c r="BO25">
        <v>1</v>
      </c>
    </row>
    <row r="26" spans="1:67" ht="15.75">
      <c r="A26" s="63"/>
    </row>
    <row r="27" spans="1:67">
      <c r="A27" s="31" t="s">
        <v>65</v>
      </c>
      <c r="B27" s="32">
        <f ca="1">B21/B9</f>
        <v>6749.4263507109017</v>
      </c>
      <c r="C27" s="32">
        <f ca="1">C21/C9</f>
        <v>0</v>
      </c>
      <c r="D27" s="32">
        <f t="shared" ref="D27:Q27" ca="1" si="22">D21/D9</f>
        <v>5484.3092391304353</v>
      </c>
      <c r="E27" s="32">
        <f t="shared" ca="1" si="22"/>
        <v>2352.2217028985506</v>
      </c>
      <c r="F27" s="32">
        <f t="shared" ca="1" si="22"/>
        <v>5075.0531884057973</v>
      </c>
      <c r="G27" s="32">
        <f t="shared" ca="1" si="22"/>
        <v>14388.298383838381</v>
      </c>
      <c r="H27" s="32">
        <f t="shared" ca="1" si="22"/>
        <v>218.18181818181816</v>
      </c>
      <c r="I27" s="32">
        <f t="shared" ca="1" si="22"/>
        <v>3737.2680540540537</v>
      </c>
      <c r="J27" s="32">
        <f t="shared" ca="1" si="22"/>
        <v>2193.6193353474318</v>
      </c>
      <c r="K27" s="32">
        <f t="shared" ca="1" si="22"/>
        <v>3072.4369660194175</v>
      </c>
      <c r="L27" s="32">
        <f t="shared" ca="1" si="22"/>
        <v>14849.218130434787</v>
      </c>
      <c r="M27" s="32" t="e">
        <f t="shared" ca="1" si="22"/>
        <v>#DIV/0!</v>
      </c>
      <c r="N27" s="32" t="e">
        <f t="shared" ca="1" si="22"/>
        <v>#DIV/0!</v>
      </c>
      <c r="O27" s="32" t="e">
        <f t="shared" ca="1" si="22"/>
        <v>#DIV/0!</v>
      </c>
      <c r="P27" s="32" t="e">
        <f t="shared" ca="1" si="22"/>
        <v>#DIV/0!</v>
      </c>
      <c r="Q27" s="32" t="e">
        <f t="shared" ca="1" si="22"/>
        <v>#DIV/0!</v>
      </c>
      <c r="R27" s="32" t="e">
        <f t="shared" ref="R27:S27" ca="1" si="23">R21/R9</f>
        <v>#DIV/0!</v>
      </c>
      <c r="S27" s="32" t="e">
        <f t="shared" ca="1" si="23"/>
        <v>#DIV/0!</v>
      </c>
      <c r="T27" s="32" t="e">
        <f t="shared" ref="T27" ca="1" si="24">T21/T9</f>
        <v>#DIV/0!</v>
      </c>
      <c r="U27" s="32" t="e">
        <f t="shared" ref="U27:BJ27" ca="1" si="25">U21/U9</f>
        <v>#DIV/0!</v>
      </c>
      <c r="V27" s="32" t="e">
        <f t="shared" ca="1" si="25"/>
        <v>#DIV/0!</v>
      </c>
      <c r="W27" s="32" t="e">
        <f t="shared" ca="1" si="25"/>
        <v>#DIV/0!</v>
      </c>
      <c r="X27" s="32" t="e">
        <f t="shared" ca="1" si="25"/>
        <v>#DIV/0!</v>
      </c>
      <c r="Y27" s="32" t="e">
        <f t="shared" ca="1" si="25"/>
        <v>#DIV/0!</v>
      </c>
      <c r="Z27" s="32" t="e">
        <f t="shared" ca="1" si="25"/>
        <v>#DIV/0!</v>
      </c>
      <c r="AA27" s="32" t="e">
        <f t="shared" ca="1" si="25"/>
        <v>#DIV/0!</v>
      </c>
      <c r="AB27" s="32" t="e">
        <f t="shared" ca="1" si="25"/>
        <v>#DIV/0!</v>
      </c>
      <c r="AC27" s="32" t="e">
        <f t="shared" ca="1" si="25"/>
        <v>#DIV/0!</v>
      </c>
      <c r="AD27" s="32" t="e">
        <f t="shared" ca="1" si="25"/>
        <v>#DIV/0!</v>
      </c>
      <c r="AE27" s="32" t="e">
        <f t="shared" ca="1" si="25"/>
        <v>#DIV/0!</v>
      </c>
      <c r="AF27" s="32" t="e">
        <f t="shared" ca="1" si="25"/>
        <v>#DIV/0!</v>
      </c>
      <c r="AG27" s="32" t="e">
        <f t="shared" ca="1" si="25"/>
        <v>#DIV/0!</v>
      </c>
      <c r="AH27" s="32" t="e">
        <f t="shared" ca="1" si="25"/>
        <v>#DIV/0!</v>
      </c>
      <c r="AI27" s="32" t="e">
        <f t="shared" ca="1" si="25"/>
        <v>#DIV/0!</v>
      </c>
      <c r="AJ27" s="32" t="e">
        <f t="shared" ca="1" si="25"/>
        <v>#DIV/0!</v>
      </c>
      <c r="AK27" s="32" t="e">
        <f t="shared" ca="1" si="25"/>
        <v>#DIV/0!</v>
      </c>
      <c r="AL27" s="32" t="e">
        <f t="shared" ca="1" si="25"/>
        <v>#DIV/0!</v>
      </c>
      <c r="AM27" s="32" t="e">
        <f t="shared" ca="1" si="25"/>
        <v>#DIV/0!</v>
      </c>
      <c r="AN27" s="32" t="e">
        <f t="shared" ca="1" si="25"/>
        <v>#DIV/0!</v>
      </c>
      <c r="AO27" s="32" t="e">
        <f t="shared" ca="1" si="25"/>
        <v>#DIV/0!</v>
      </c>
      <c r="AP27" s="32" t="e">
        <f t="shared" ca="1" si="25"/>
        <v>#DIV/0!</v>
      </c>
      <c r="AQ27" s="32" t="e">
        <f t="shared" ca="1" si="25"/>
        <v>#DIV/0!</v>
      </c>
      <c r="AR27" s="32" t="e">
        <f t="shared" ca="1" si="25"/>
        <v>#DIV/0!</v>
      </c>
      <c r="AS27" s="32" t="e">
        <f t="shared" ca="1" si="25"/>
        <v>#DIV/0!</v>
      </c>
      <c r="AT27" s="32" t="e">
        <f t="shared" ca="1" si="25"/>
        <v>#DIV/0!</v>
      </c>
      <c r="AU27" s="32" t="e">
        <f t="shared" ca="1" si="25"/>
        <v>#DIV/0!</v>
      </c>
      <c r="AV27" s="32" t="e">
        <f t="shared" ca="1" si="25"/>
        <v>#DIV/0!</v>
      </c>
      <c r="AW27" s="32" t="e">
        <f t="shared" ca="1" si="25"/>
        <v>#DIV/0!</v>
      </c>
      <c r="AX27" s="32" t="e">
        <f t="shared" ca="1" si="25"/>
        <v>#DIV/0!</v>
      </c>
      <c r="AY27" s="32" t="e">
        <f t="shared" ca="1" si="25"/>
        <v>#DIV/0!</v>
      </c>
      <c r="AZ27" s="32" t="e">
        <f t="shared" ca="1" si="25"/>
        <v>#DIV/0!</v>
      </c>
      <c r="BA27" s="32" t="e">
        <f t="shared" ca="1" si="25"/>
        <v>#DIV/0!</v>
      </c>
      <c r="BB27" s="32" t="e">
        <f t="shared" ca="1" si="25"/>
        <v>#DIV/0!</v>
      </c>
      <c r="BC27" s="32" t="e">
        <f t="shared" ca="1" si="25"/>
        <v>#DIV/0!</v>
      </c>
      <c r="BD27" s="32" t="e">
        <f t="shared" ca="1" si="25"/>
        <v>#DIV/0!</v>
      </c>
      <c r="BE27" s="32" t="e">
        <f t="shared" ca="1" si="25"/>
        <v>#DIV/0!</v>
      </c>
      <c r="BF27" s="32" t="e">
        <f t="shared" ca="1" si="25"/>
        <v>#DIV/0!</v>
      </c>
      <c r="BG27" s="32" t="e">
        <f t="shared" ca="1" si="25"/>
        <v>#DIV/0!</v>
      </c>
      <c r="BH27" s="32" t="e">
        <f t="shared" ca="1" si="25"/>
        <v>#DIV/0!</v>
      </c>
      <c r="BI27" s="32" t="e">
        <f t="shared" ca="1" si="25"/>
        <v>#DIV/0!</v>
      </c>
      <c r="BJ27" s="32" t="e">
        <f t="shared" ca="1" si="25"/>
        <v>#DIV/0!</v>
      </c>
      <c r="BK27" s="32"/>
      <c r="BL27" s="32"/>
      <c r="BM27" s="32"/>
      <c r="BN27" s="32" t="e">
        <f ca="1">BN21/BN9</f>
        <v>#DIV/0!</v>
      </c>
      <c r="BO27">
        <v>1</v>
      </c>
    </row>
    <row r="28" spans="1:67">
      <c r="A28" s="31" t="s">
        <v>41</v>
      </c>
      <c r="B28" s="32">
        <f ca="1">B22/B9</f>
        <v>2878.6376561826796</v>
      </c>
      <c r="C28" s="32">
        <f ca="1">C22/C9</f>
        <v>0</v>
      </c>
      <c r="D28" s="32">
        <f t="shared" ref="D28:Q28" ca="1" si="26">D22/D9</f>
        <v>1961.9999999999998</v>
      </c>
      <c r="E28" s="32">
        <f t="shared" ca="1" si="26"/>
        <v>968.57246376811611</v>
      </c>
      <c r="F28" s="32">
        <f t="shared" ca="1" si="26"/>
        <v>1348.3550724637682</v>
      </c>
      <c r="G28" s="32">
        <f t="shared" ca="1" si="26"/>
        <v>6064.4646464646457</v>
      </c>
      <c r="H28" s="32">
        <f t="shared" ca="1" si="26"/>
        <v>36.36363636363636</v>
      </c>
      <c r="I28" s="32">
        <f t="shared" ca="1" si="26"/>
        <v>1128.7135135135134</v>
      </c>
      <c r="J28" s="32">
        <f t="shared" ca="1" si="26"/>
        <v>596.64954682779455</v>
      </c>
      <c r="K28" s="32">
        <f t="shared" ca="1" si="26"/>
        <v>792.31310679611647</v>
      </c>
      <c r="L28" s="32">
        <f t="shared" ca="1" si="26"/>
        <v>7629.4195652173921</v>
      </c>
      <c r="M28" s="32" t="e">
        <f t="shared" ca="1" si="26"/>
        <v>#DIV/0!</v>
      </c>
      <c r="N28" s="32" t="e">
        <f t="shared" ca="1" si="26"/>
        <v>#DIV/0!</v>
      </c>
      <c r="O28" s="32" t="e">
        <f t="shared" ca="1" si="26"/>
        <v>#DIV/0!</v>
      </c>
      <c r="P28" s="32" t="e">
        <f t="shared" ca="1" si="26"/>
        <v>#DIV/0!</v>
      </c>
      <c r="Q28" s="32" t="e">
        <f t="shared" ca="1" si="26"/>
        <v>#DIV/0!</v>
      </c>
      <c r="R28" s="32" t="e">
        <f t="shared" ref="R28:S28" ca="1" si="27">R22/R9</f>
        <v>#DIV/0!</v>
      </c>
      <c r="S28" s="32" t="e">
        <f t="shared" ca="1" si="27"/>
        <v>#DIV/0!</v>
      </c>
      <c r="T28" s="32" t="e">
        <f t="shared" ref="T28" ca="1" si="28">T22/T9</f>
        <v>#DIV/0!</v>
      </c>
      <c r="U28" s="32" t="e">
        <f t="shared" ref="U28:BJ28" ca="1" si="29">U22/U9</f>
        <v>#DIV/0!</v>
      </c>
      <c r="V28" s="32" t="e">
        <f t="shared" ca="1" si="29"/>
        <v>#DIV/0!</v>
      </c>
      <c r="W28" s="32" t="e">
        <f t="shared" ca="1" si="29"/>
        <v>#DIV/0!</v>
      </c>
      <c r="X28" s="32" t="e">
        <f t="shared" ca="1" si="29"/>
        <v>#DIV/0!</v>
      </c>
      <c r="Y28" s="32" t="e">
        <f t="shared" ca="1" si="29"/>
        <v>#DIV/0!</v>
      </c>
      <c r="Z28" s="32" t="e">
        <f t="shared" ca="1" si="29"/>
        <v>#DIV/0!</v>
      </c>
      <c r="AA28" s="32" t="e">
        <f t="shared" ca="1" si="29"/>
        <v>#DIV/0!</v>
      </c>
      <c r="AB28" s="32" t="e">
        <f t="shared" ca="1" si="29"/>
        <v>#DIV/0!</v>
      </c>
      <c r="AC28" s="32" t="e">
        <f t="shared" ca="1" si="29"/>
        <v>#DIV/0!</v>
      </c>
      <c r="AD28" s="32" t="e">
        <f t="shared" ca="1" si="29"/>
        <v>#DIV/0!</v>
      </c>
      <c r="AE28" s="32" t="e">
        <f t="shared" ca="1" si="29"/>
        <v>#DIV/0!</v>
      </c>
      <c r="AF28" s="32" t="e">
        <f t="shared" ca="1" si="29"/>
        <v>#DIV/0!</v>
      </c>
      <c r="AG28" s="32" t="e">
        <f t="shared" ca="1" si="29"/>
        <v>#DIV/0!</v>
      </c>
      <c r="AH28" s="32" t="e">
        <f t="shared" ca="1" si="29"/>
        <v>#DIV/0!</v>
      </c>
      <c r="AI28" s="32" t="e">
        <f t="shared" ca="1" si="29"/>
        <v>#DIV/0!</v>
      </c>
      <c r="AJ28" s="32" t="e">
        <f t="shared" ca="1" si="29"/>
        <v>#DIV/0!</v>
      </c>
      <c r="AK28" s="32" t="e">
        <f t="shared" ca="1" si="29"/>
        <v>#DIV/0!</v>
      </c>
      <c r="AL28" s="32" t="e">
        <f t="shared" ca="1" si="29"/>
        <v>#DIV/0!</v>
      </c>
      <c r="AM28" s="32" t="e">
        <f t="shared" ca="1" si="29"/>
        <v>#DIV/0!</v>
      </c>
      <c r="AN28" s="32" t="e">
        <f t="shared" ca="1" si="29"/>
        <v>#DIV/0!</v>
      </c>
      <c r="AO28" s="32" t="e">
        <f t="shared" ca="1" si="29"/>
        <v>#DIV/0!</v>
      </c>
      <c r="AP28" s="32" t="e">
        <f t="shared" ca="1" si="29"/>
        <v>#DIV/0!</v>
      </c>
      <c r="AQ28" s="32" t="e">
        <f t="shared" ca="1" si="29"/>
        <v>#DIV/0!</v>
      </c>
      <c r="AR28" s="32" t="e">
        <f t="shared" ca="1" si="29"/>
        <v>#DIV/0!</v>
      </c>
      <c r="AS28" s="32" t="e">
        <f t="shared" ca="1" si="29"/>
        <v>#DIV/0!</v>
      </c>
      <c r="AT28" s="32" t="e">
        <f t="shared" ca="1" si="29"/>
        <v>#DIV/0!</v>
      </c>
      <c r="AU28" s="32" t="e">
        <f t="shared" ca="1" si="29"/>
        <v>#DIV/0!</v>
      </c>
      <c r="AV28" s="32" t="e">
        <f t="shared" ca="1" si="29"/>
        <v>#DIV/0!</v>
      </c>
      <c r="AW28" s="32" t="e">
        <f t="shared" ca="1" si="29"/>
        <v>#DIV/0!</v>
      </c>
      <c r="AX28" s="32" t="e">
        <f t="shared" ca="1" si="29"/>
        <v>#DIV/0!</v>
      </c>
      <c r="AY28" s="32" t="e">
        <f t="shared" ca="1" si="29"/>
        <v>#DIV/0!</v>
      </c>
      <c r="AZ28" s="32" t="e">
        <f t="shared" ca="1" si="29"/>
        <v>#DIV/0!</v>
      </c>
      <c r="BA28" s="32" t="e">
        <f t="shared" ca="1" si="29"/>
        <v>#DIV/0!</v>
      </c>
      <c r="BB28" s="32" t="e">
        <f t="shared" ca="1" si="29"/>
        <v>#DIV/0!</v>
      </c>
      <c r="BC28" s="32" t="e">
        <f t="shared" ca="1" si="29"/>
        <v>#DIV/0!</v>
      </c>
      <c r="BD28" s="32" t="e">
        <f t="shared" ca="1" si="29"/>
        <v>#DIV/0!</v>
      </c>
      <c r="BE28" s="32" t="e">
        <f t="shared" ca="1" si="29"/>
        <v>#DIV/0!</v>
      </c>
      <c r="BF28" s="32" t="e">
        <f t="shared" ca="1" si="29"/>
        <v>#DIV/0!</v>
      </c>
      <c r="BG28" s="32" t="e">
        <f t="shared" ca="1" si="29"/>
        <v>#DIV/0!</v>
      </c>
      <c r="BH28" s="32" t="e">
        <f t="shared" ca="1" si="29"/>
        <v>#DIV/0!</v>
      </c>
      <c r="BI28" s="32" t="e">
        <f t="shared" ca="1" si="29"/>
        <v>#DIV/0!</v>
      </c>
      <c r="BJ28" s="32" t="e">
        <f t="shared" ca="1" si="29"/>
        <v>#DIV/0!</v>
      </c>
      <c r="BK28" s="32"/>
      <c r="BL28" s="32"/>
      <c r="BM28" s="32"/>
      <c r="BN28" s="32" t="e">
        <f ca="1">BN22/BN9</f>
        <v>#DIV/0!</v>
      </c>
      <c r="BO28">
        <v>1</v>
      </c>
    </row>
    <row r="29" spans="1:67">
      <c r="A29" s="93" t="s">
        <v>89</v>
      </c>
      <c r="B29" s="53">
        <f ca="1">B23/B9</f>
        <v>0.2009909521757863</v>
      </c>
      <c r="C29" s="53">
        <f ca="1">C23/C9</f>
        <v>0</v>
      </c>
      <c r="D29" s="53">
        <f t="shared" ref="D29:Q29" ca="1" si="30">D23/D9</f>
        <v>0.15217391304347827</v>
      </c>
      <c r="E29" s="53">
        <f t="shared" ca="1" si="30"/>
        <v>0.10144927536231886</v>
      </c>
      <c r="F29" s="53">
        <f t="shared" ca="1" si="30"/>
        <v>0.1811594202898551</v>
      </c>
      <c r="G29" s="53">
        <f t="shared" ca="1" si="30"/>
        <v>0.3888888888888889</v>
      </c>
      <c r="H29" s="53">
        <f t="shared" ca="1" si="30"/>
        <v>1.8181818181818181E-2</v>
      </c>
      <c r="I29" s="53">
        <f t="shared" ca="1" si="30"/>
        <v>0.16216216216216214</v>
      </c>
      <c r="J29" s="53">
        <f t="shared" ca="1" si="30"/>
        <v>8.4592145015105744E-2</v>
      </c>
      <c r="K29" s="53">
        <f t="shared" ca="1" si="30"/>
        <v>0.11529126213592232</v>
      </c>
      <c r="L29" s="53">
        <f t="shared" ca="1" si="30"/>
        <v>0.38369565217391305</v>
      </c>
      <c r="M29" s="53" t="e">
        <f t="shared" ca="1" si="30"/>
        <v>#DIV/0!</v>
      </c>
      <c r="N29" s="53" t="e">
        <f t="shared" ca="1" si="30"/>
        <v>#DIV/0!</v>
      </c>
      <c r="O29" s="53" t="e">
        <f t="shared" ca="1" si="30"/>
        <v>#DIV/0!</v>
      </c>
      <c r="P29" s="53" t="e">
        <f t="shared" ca="1" si="30"/>
        <v>#DIV/0!</v>
      </c>
      <c r="Q29" s="53" t="e">
        <f t="shared" ca="1" si="30"/>
        <v>#DIV/0!</v>
      </c>
      <c r="R29" s="53" t="e">
        <f t="shared" ref="R29:S29" ca="1" si="31">R23/R9</f>
        <v>#DIV/0!</v>
      </c>
      <c r="S29" s="53" t="e">
        <f t="shared" ca="1" si="31"/>
        <v>#DIV/0!</v>
      </c>
      <c r="T29" s="53" t="e">
        <f t="shared" ref="T29" ca="1" si="32">T23/T9</f>
        <v>#DIV/0!</v>
      </c>
      <c r="U29" s="53" t="e">
        <f t="shared" ref="U29:BJ29" ca="1" si="33">U23/U9</f>
        <v>#DIV/0!</v>
      </c>
      <c r="V29" s="53" t="e">
        <f t="shared" ca="1" si="33"/>
        <v>#DIV/0!</v>
      </c>
      <c r="W29" s="53" t="e">
        <f t="shared" ca="1" si="33"/>
        <v>#DIV/0!</v>
      </c>
      <c r="X29" s="53" t="e">
        <f t="shared" ca="1" si="33"/>
        <v>#DIV/0!</v>
      </c>
      <c r="Y29" s="53" t="e">
        <f t="shared" ca="1" si="33"/>
        <v>#DIV/0!</v>
      </c>
      <c r="Z29" s="53" t="e">
        <f t="shared" ca="1" si="33"/>
        <v>#DIV/0!</v>
      </c>
      <c r="AA29" s="53" t="e">
        <f t="shared" ca="1" si="33"/>
        <v>#DIV/0!</v>
      </c>
      <c r="AB29" s="53" t="e">
        <f t="shared" ca="1" si="33"/>
        <v>#DIV/0!</v>
      </c>
      <c r="AC29" s="53" t="e">
        <f t="shared" ca="1" si="33"/>
        <v>#DIV/0!</v>
      </c>
      <c r="AD29" s="53" t="e">
        <f t="shared" ca="1" si="33"/>
        <v>#DIV/0!</v>
      </c>
      <c r="AE29" s="53" t="e">
        <f t="shared" ca="1" si="33"/>
        <v>#DIV/0!</v>
      </c>
      <c r="AF29" s="53" t="e">
        <f t="shared" ca="1" si="33"/>
        <v>#DIV/0!</v>
      </c>
      <c r="AG29" s="53" t="e">
        <f t="shared" ca="1" si="33"/>
        <v>#DIV/0!</v>
      </c>
      <c r="AH29" s="53" t="e">
        <f t="shared" ca="1" si="33"/>
        <v>#DIV/0!</v>
      </c>
      <c r="AI29" s="53" t="e">
        <f t="shared" ca="1" si="33"/>
        <v>#DIV/0!</v>
      </c>
      <c r="AJ29" s="53" t="e">
        <f t="shared" ca="1" si="33"/>
        <v>#DIV/0!</v>
      </c>
      <c r="AK29" s="53" t="e">
        <f t="shared" ca="1" si="33"/>
        <v>#DIV/0!</v>
      </c>
      <c r="AL29" s="53" t="e">
        <f t="shared" ca="1" si="33"/>
        <v>#DIV/0!</v>
      </c>
      <c r="AM29" s="53" t="e">
        <f t="shared" ca="1" si="33"/>
        <v>#DIV/0!</v>
      </c>
      <c r="AN29" s="53" t="e">
        <f t="shared" ca="1" si="33"/>
        <v>#DIV/0!</v>
      </c>
      <c r="AO29" s="53" t="e">
        <f t="shared" ca="1" si="33"/>
        <v>#DIV/0!</v>
      </c>
      <c r="AP29" s="53" t="e">
        <f t="shared" ca="1" si="33"/>
        <v>#DIV/0!</v>
      </c>
      <c r="AQ29" s="53" t="e">
        <f t="shared" ca="1" si="33"/>
        <v>#DIV/0!</v>
      </c>
      <c r="AR29" s="53" t="e">
        <f t="shared" ca="1" si="33"/>
        <v>#DIV/0!</v>
      </c>
      <c r="AS29" s="53" t="e">
        <f t="shared" ca="1" si="33"/>
        <v>#DIV/0!</v>
      </c>
      <c r="AT29" s="53" t="e">
        <f t="shared" ca="1" si="33"/>
        <v>#DIV/0!</v>
      </c>
      <c r="AU29" s="53" t="e">
        <f t="shared" ca="1" si="33"/>
        <v>#DIV/0!</v>
      </c>
      <c r="AV29" s="53" t="e">
        <f t="shared" ca="1" si="33"/>
        <v>#DIV/0!</v>
      </c>
      <c r="AW29" s="53" t="e">
        <f t="shared" ca="1" si="33"/>
        <v>#DIV/0!</v>
      </c>
      <c r="AX29" s="53" t="e">
        <f t="shared" ca="1" si="33"/>
        <v>#DIV/0!</v>
      </c>
      <c r="AY29" s="53" t="e">
        <f t="shared" ca="1" si="33"/>
        <v>#DIV/0!</v>
      </c>
      <c r="AZ29" s="53" t="e">
        <f t="shared" ca="1" si="33"/>
        <v>#DIV/0!</v>
      </c>
      <c r="BA29" s="53" t="e">
        <f t="shared" ca="1" si="33"/>
        <v>#DIV/0!</v>
      </c>
      <c r="BB29" s="53" t="e">
        <f t="shared" ca="1" si="33"/>
        <v>#DIV/0!</v>
      </c>
      <c r="BC29" s="53" t="e">
        <f t="shared" ca="1" si="33"/>
        <v>#DIV/0!</v>
      </c>
      <c r="BD29" s="53" t="e">
        <f t="shared" ca="1" si="33"/>
        <v>#DIV/0!</v>
      </c>
      <c r="BE29" s="53" t="e">
        <f t="shared" ca="1" si="33"/>
        <v>#DIV/0!</v>
      </c>
      <c r="BF29" s="53" t="e">
        <f t="shared" ca="1" si="33"/>
        <v>#DIV/0!</v>
      </c>
      <c r="BG29" s="53" t="e">
        <f t="shared" ca="1" si="33"/>
        <v>#DIV/0!</v>
      </c>
      <c r="BH29" s="53" t="e">
        <f t="shared" ca="1" si="33"/>
        <v>#DIV/0!</v>
      </c>
      <c r="BI29" s="53" t="e">
        <f t="shared" ca="1" si="33"/>
        <v>#DIV/0!</v>
      </c>
      <c r="BJ29" s="53" t="e">
        <f t="shared" ca="1" si="33"/>
        <v>#DIV/0!</v>
      </c>
      <c r="BK29" s="53"/>
      <c r="BL29" s="53"/>
      <c r="BM29" s="53"/>
      <c r="BN29" s="53" t="e">
        <f ca="1">BN23/BN9</f>
        <v>#DIV/0!</v>
      </c>
      <c r="BO29">
        <v>1</v>
      </c>
    </row>
    <row r="30" spans="1:67" ht="15.75">
      <c r="A30" s="39" t="s">
        <v>42</v>
      </c>
      <c r="B30" s="53">
        <f ca="1">B23/B8</f>
        <v>0.17784979031643156</v>
      </c>
      <c r="C30" s="53">
        <f ca="1">C23/C8</f>
        <v>0</v>
      </c>
      <c r="D30" s="53">
        <f t="shared" ref="D30:Q30" ca="1" si="34">D23/D8</f>
        <v>0.11023622047244096</v>
      </c>
      <c r="E30" s="53">
        <f t="shared" ca="1" si="34"/>
        <v>9.2409240924092417E-2</v>
      </c>
      <c r="F30" s="53">
        <f t="shared" ca="1" si="34"/>
        <v>0.15923566878980891</v>
      </c>
      <c r="G30" s="53">
        <f t="shared" ca="1" si="34"/>
        <v>0.34894259818731116</v>
      </c>
      <c r="H30" s="53">
        <f t="shared" ca="1" si="34"/>
        <v>1.7857142857142856E-2</v>
      </c>
      <c r="I30" s="53">
        <f t="shared" ca="1" si="34"/>
        <v>0.15</v>
      </c>
      <c r="J30" s="53">
        <f t="shared" ca="1" si="34"/>
        <v>7.5067024128686335E-2</v>
      </c>
      <c r="K30" s="53">
        <f t="shared" ca="1" si="34"/>
        <v>0.10393873085339167</v>
      </c>
      <c r="L30" s="53">
        <f t="shared" ca="1" si="34"/>
        <v>0.32867783985102417</v>
      </c>
      <c r="M30" s="53" t="e">
        <f t="shared" ca="1" si="34"/>
        <v>#DIV/0!</v>
      </c>
      <c r="N30" s="53" t="e">
        <f t="shared" ca="1" si="34"/>
        <v>#DIV/0!</v>
      </c>
      <c r="O30" s="53" t="e">
        <f t="shared" ca="1" si="34"/>
        <v>#DIV/0!</v>
      </c>
      <c r="P30" s="53" t="e">
        <f t="shared" ca="1" si="34"/>
        <v>#DIV/0!</v>
      </c>
      <c r="Q30" s="53" t="e">
        <f t="shared" ca="1" si="34"/>
        <v>#DIV/0!</v>
      </c>
      <c r="R30" s="53" t="e">
        <f t="shared" ref="R30:S30" ca="1" si="35">R23/R8</f>
        <v>#DIV/0!</v>
      </c>
      <c r="S30" s="53" t="e">
        <f t="shared" ca="1" si="35"/>
        <v>#DIV/0!</v>
      </c>
      <c r="T30" s="53" t="e">
        <f t="shared" ref="T30" ca="1" si="36">T23/T8</f>
        <v>#DIV/0!</v>
      </c>
      <c r="U30" s="53" t="e">
        <f t="shared" ref="U30:BJ30" ca="1" si="37">U23/U8</f>
        <v>#DIV/0!</v>
      </c>
      <c r="V30" s="53" t="e">
        <f t="shared" ca="1" si="37"/>
        <v>#DIV/0!</v>
      </c>
      <c r="W30" s="53" t="e">
        <f t="shared" ca="1" si="37"/>
        <v>#DIV/0!</v>
      </c>
      <c r="X30" s="53" t="e">
        <f t="shared" ca="1" si="37"/>
        <v>#DIV/0!</v>
      </c>
      <c r="Y30" s="53" t="e">
        <f t="shared" ca="1" si="37"/>
        <v>#DIV/0!</v>
      </c>
      <c r="Z30" s="53" t="e">
        <f t="shared" ca="1" si="37"/>
        <v>#DIV/0!</v>
      </c>
      <c r="AA30" s="53" t="e">
        <f t="shared" ca="1" si="37"/>
        <v>#DIV/0!</v>
      </c>
      <c r="AB30" s="53" t="e">
        <f t="shared" ca="1" si="37"/>
        <v>#DIV/0!</v>
      </c>
      <c r="AC30" s="53" t="e">
        <f t="shared" ca="1" si="37"/>
        <v>#DIV/0!</v>
      </c>
      <c r="AD30" s="53" t="e">
        <f t="shared" ca="1" si="37"/>
        <v>#DIV/0!</v>
      </c>
      <c r="AE30" s="53" t="e">
        <f t="shared" ca="1" si="37"/>
        <v>#DIV/0!</v>
      </c>
      <c r="AF30" s="53" t="e">
        <f t="shared" ca="1" si="37"/>
        <v>#DIV/0!</v>
      </c>
      <c r="AG30" s="53" t="e">
        <f t="shared" ca="1" si="37"/>
        <v>#DIV/0!</v>
      </c>
      <c r="AH30" s="53" t="e">
        <f t="shared" ca="1" si="37"/>
        <v>#DIV/0!</v>
      </c>
      <c r="AI30" s="53" t="e">
        <f t="shared" ca="1" si="37"/>
        <v>#DIV/0!</v>
      </c>
      <c r="AJ30" s="53" t="e">
        <f t="shared" ca="1" si="37"/>
        <v>#DIV/0!</v>
      </c>
      <c r="AK30" s="53" t="e">
        <f t="shared" ca="1" si="37"/>
        <v>#DIV/0!</v>
      </c>
      <c r="AL30" s="53" t="e">
        <f t="shared" ca="1" si="37"/>
        <v>#DIV/0!</v>
      </c>
      <c r="AM30" s="53" t="e">
        <f t="shared" ca="1" si="37"/>
        <v>#DIV/0!</v>
      </c>
      <c r="AN30" s="53" t="e">
        <f t="shared" ca="1" si="37"/>
        <v>#DIV/0!</v>
      </c>
      <c r="AO30" s="53" t="e">
        <f t="shared" ca="1" si="37"/>
        <v>#DIV/0!</v>
      </c>
      <c r="AP30" s="53" t="e">
        <f t="shared" ca="1" si="37"/>
        <v>#DIV/0!</v>
      </c>
      <c r="AQ30" s="53" t="e">
        <f t="shared" ca="1" si="37"/>
        <v>#DIV/0!</v>
      </c>
      <c r="AR30" s="53" t="e">
        <f t="shared" ca="1" si="37"/>
        <v>#DIV/0!</v>
      </c>
      <c r="AS30" s="53" t="e">
        <f t="shared" ca="1" si="37"/>
        <v>#DIV/0!</v>
      </c>
      <c r="AT30" s="53" t="e">
        <f t="shared" ca="1" si="37"/>
        <v>#DIV/0!</v>
      </c>
      <c r="AU30" s="53" t="e">
        <f t="shared" ca="1" si="37"/>
        <v>#DIV/0!</v>
      </c>
      <c r="AV30" s="53" t="e">
        <f t="shared" ca="1" si="37"/>
        <v>#DIV/0!</v>
      </c>
      <c r="AW30" s="53" t="e">
        <f t="shared" ca="1" si="37"/>
        <v>#DIV/0!</v>
      </c>
      <c r="AX30" s="53" t="e">
        <f t="shared" ca="1" si="37"/>
        <v>#DIV/0!</v>
      </c>
      <c r="AY30" s="53" t="e">
        <f t="shared" ca="1" si="37"/>
        <v>#DIV/0!</v>
      </c>
      <c r="AZ30" s="53" t="e">
        <f t="shared" ca="1" si="37"/>
        <v>#DIV/0!</v>
      </c>
      <c r="BA30" s="53" t="e">
        <f t="shared" ca="1" si="37"/>
        <v>#DIV/0!</v>
      </c>
      <c r="BB30" s="53" t="e">
        <f t="shared" ca="1" si="37"/>
        <v>#DIV/0!</v>
      </c>
      <c r="BC30" s="53" t="e">
        <f t="shared" ca="1" si="37"/>
        <v>#DIV/0!</v>
      </c>
      <c r="BD30" s="53" t="e">
        <f t="shared" ca="1" si="37"/>
        <v>#DIV/0!</v>
      </c>
      <c r="BE30" s="53" t="e">
        <f t="shared" ca="1" si="37"/>
        <v>#DIV/0!</v>
      </c>
      <c r="BF30" s="53" t="e">
        <f t="shared" ca="1" si="37"/>
        <v>#DIV/0!</v>
      </c>
      <c r="BG30" s="53" t="e">
        <f t="shared" ca="1" si="37"/>
        <v>#DIV/0!</v>
      </c>
      <c r="BH30" s="53" t="e">
        <f t="shared" ca="1" si="37"/>
        <v>#DIV/0!</v>
      </c>
      <c r="BI30" s="53" t="e">
        <f t="shared" ca="1" si="37"/>
        <v>#DIV/0!</v>
      </c>
      <c r="BJ30" s="53" t="e">
        <f t="shared" ca="1" si="37"/>
        <v>#DIV/0!</v>
      </c>
      <c r="BK30" s="53"/>
      <c r="BL30" s="53"/>
      <c r="BM30" s="53"/>
      <c r="BN30" s="53" t="e">
        <f ca="1">BN23/BN8</f>
        <v>#DIV/0!</v>
      </c>
      <c r="BO30">
        <v>1</v>
      </c>
    </row>
    <row r="31" spans="1:67">
      <c r="A31" s="54"/>
      <c r="BO31">
        <v>1</v>
      </c>
    </row>
    <row r="32" spans="1:67" ht="15.75">
      <c r="A32" s="62" t="s">
        <v>43</v>
      </c>
      <c r="B32" s="42">
        <f ca="1">SUM(C32:BN32)</f>
        <v>15665418.559999999</v>
      </c>
      <c r="C32" s="42">
        <f ca="1">C33+C35+C37+C39+C41</f>
        <v>0</v>
      </c>
      <c r="D32" s="42">
        <f t="shared" ref="D32:Q32" ca="1" si="38">D33+D35+D37+D39+D41</f>
        <v>504556.45</v>
      </c>
      <c r="E32" s="42">
        <f t="shared" ca="1" si="38"/>
        <v>649213.18999999994</v>
      </c>
      <c r="F32" s="42">
        <f t="shared" ca="1" si="38"/>
        <v>700357.34</v>
      </c>
      <c r="G32" s="42">
        <f t="shared" ca="1" si="38"/>
        <v>4273324.62</v>
      </c>
      <c r="H32" s="42">
        <f t="shared" ca="1" si="38"/>
        <v>24000</v>
      </c>
      <c r="I32" s="42">
        <f t="shared" ca="1" si="38"/>
        <v>691394.59</v>
      </c>
      <c r="J32" s="42">
        <f t="shared" ca="1" si="38"/>
        <v>726088</v>
      </c>
      <c r="K32" s="42">
        <f t="shared" ca="1" si="38"/>
        <v>1265844.03</v>
      </c>
      <c r="L32" s="42">
        <f t="shared" ca="1" si="38"/>
        <v>6830640.3399999999</v>
      </c>
      <c r="M32" s="42">
        <f t="shared" ca="1" si="38"/>
        <v>0</v>
      </c>
      <c r="N32" s="42">
        <f t="shared" ca="1" si="38"/>
        <v>0</v>
      </c>
      <c r="O32" s="42">
        <f t="shared" ca="1" si="38"/>
        <v>0</v>
      </c>
      <c r="P32" s="42">
        <f t="shared" ca="1" si="38"/>
        <v>0</v>
      </c>
      <c r="Q32" s="42">
        <f t="shared" ca="1" si="38"/>
        <v>0</v>
      </c>
      <c r="R32" s="42">
        <f t="shared" ref="R32:S32" ca="1" si="39">R33+R35+R37+R39+R41</f>
        <v>0</v>
      </c>
      <c r="S32" s="42">
        <f t="shared" ca="1" si="39"/>
        <v>0</v>
      </c>
      <c r="T32" s="42">
        <f t="shared" ref="T32" ca="1" si="40">T33+T35+T37+T39+T41</f>
        <v>0</v>
      </c>
      <c r="U32" s="42">
        <f t="shared" ref="U32:BJ32" ca="1" si="41">U33+U35+U37+U39+U41</f>
        <v>0</v>
      </c>
      <c r="V32" s="42">
        <f t="shared" ca="1" si="41"/>
        <v>0</v>
      </c>
      <c r="W32" s="42">
        <f t="shared" ca="1" si="41"/>
        <v>0</v>
      </c>
      <c r="X32" s="42">
        <f t="shared" ca="1" si="41"/>
        <v>0</v>
      </c>
      <c r="Y32" s="42">
        <f t="shared" ca="1" si="41"/>
        <v>0</v>
      </c>
      <c r="Z32" s="42">
        <f t="shared" ca="1" si="41"/>
        <v>0</v>
      </c>
      <c r="AA32" s="42">
        <f t="shared" ca="1" si="41"/>
        <v>0</v>
      </c>
      <c r="AB32" s="42">
        <f t="shared" ca="1" si="41"/>
        <v>0</v>
      </c>
      <c r="AC32" s="42">
        <f t="shared" ca="1" si="41"/>
        <v>0</v>
      </c>
      <c r="AD32" s="42">
        <f t="shared" ca="1" si="41"/>
        <v>0</v>
      </c>
      <c r="AE32" s="42">
        <f t="shared" ca="1" si="41"/>
        <v>0</v>
      </c>
      <c r="AF32" s="42">
        <f t="shared" ca="1" si="41"/>
        <v>0</v>
      </c>
      <c r="AG32" s="42">
        <f t="shared" ca="1" si="41"/>
        <v>0</v>
      </c>
      <c r="AH32" s="42">
        <f t="shared" ca="1" si="41"/>
        <v>0</v>
      </c>
      <c r="AI32" s="42">
        <f t="shared" ca="1" si="41"/>
        <v>0</v>
      </c>
      <c r="AJ32" s="42">
        <f t="shared" ca="1" si="41"/>
        <v>0</v>
      </c>
      <c r="AK32" s="42">
        <f t="shared" ca="1" si="41"/>
        <v>0</v>
      </c>
      <c r="AL32" s="42">
        <f t="shared" ca="1" si="41"/>
        <v>0</v>
      </c>
      <c r="AM32" s="42">
        <f t="shared" ca="1" si="41"/>
        <v>0</v>
      </c>
      <c r="AN32" s="42">
        <f t="shared" ca="1" si="41"/>
        <v>0</v>
      </c>
      <c r="AO32" s="42">
        <f t="shared" ca="1" si="41"/>
        <v>0</v>
      </c>
      <c r="AP32" s="42">
        <f t="shared" ca="1" si="41"/>
        <v>0</v>
      </c>
      <c r="AQ32" s="42">
        <f t="shared" ca="1" si="41"/>
        <v>0</v>
      </c>
      <c r="AR32" s="42">
        <f t="shared" ca="1" si="41"/>
        <v>0</v>
      </c>
      <c r="AS32" s="42">
        <f t="shared" ca="1" si="41"/>
        <v>0</v>
      </c>
      <c r="AT32" s="42">
        <f t="shared" ca="1" si="41"/>
        <v>0</v>
      </c>
      <c r="AU32" s="42">
        <f t="shared" ca="1" si="41"/>
        <v>0</v>
      </c>
      <c r="AV32" s="42">
        <f t="shared" ca="1" si="41"/>
        <v>0</v>
      </c>
      <c r="AW32" s="42">
        <f t="shared" ca="1" si="41"/>
        <v>0</v>
      </c>
      <c r="AX32" s="42">
        <f t="shared" ca="1" si="41"/>
        <v>0</v>
      </c>
      <c r="AY32" s="42">
        <f t="shared" ca="1" si="41"/>
        <v>0</v>
      </c>
      <c r="AZ32" s="42">
        <f t="shared" ca="1" si="41"/>
        <v>0</v>
      </c>
      <c r="BA32" s="42">
        <f t="shared" ca="1" si="41"/>
        <v>0</v>
      </c>
      <c r="BB32" s="42">
        <f t="shared" ca="1" si="41"/>
        <v>0</v>
      </c>
      <c r="BC32" s="42">
        <f t="shared" ca="1" si="41"/>
        <v>0</v>
      </c>
      <c r="BD32" s="42">
        <f t="shared" ca="1" si="41"/>
        <v>0</v>
      </c>
      <c r="BE32" s="42">
        <f t="shared" ca="1" si="41"/>
        <v>0</v>
      </c>
      <c r="BF32" s="42">
        <f t="shared" ca="1" si="41"/>
        <v>0</v>
      </c>
      <c r="BG32" s="42">
        <f t="shared" ca="1" si="41"/>
        <v>0</v>
      </c>
      <c r="BH32" s="42">
        <f t="shared" ca="1" si="41"/>
        <v>0</v>
      </c>
      <c r="BI32" s="42">
        <f t="shared" ca="1" si="41"/>
        <v>0</v>
      </c>
      <c r="BJ32" s="42">
        <f t="shared" ca="1" si="41"/>
        <v>0</v>
      </c>
      <c r="BK32" s="42"/>
      <c r="BL32" s="42"/>
      <c r="BM32" s="42"/>
      <c r="BN32" s="42">
        <f ca="1">BN33+BN35+BN37+BN41</f>
        <v>0</v>
      </c>
      <c r="BO32">
        <v>1</v>
      </c>
    </row>
    <row r="33" spans="1:67">
      <c r="A33" s="33" t="s">
        <v>44</v>
      </c>
      <c r="B33" s="35">
        <f ca="1">SUM(C33:BN33)</f>
        <v>0</v>
      </c>
      <c r="C33" s="36">
        <f ca="1">SUMIF(Summary!$AX:$AX,'City Head''s N Tenurewise'!C4,Summary!$L:$L)</f>
        <v>0</v>
      </c>
      <c r="D33" s="36">
        <f ca="1">SUMIF(Summary!$AX:$AX,'City Head''s N Tenurewise'!D4,Summary!$L:$L)</f>
        <v>0</v>
      </c>
      <c r="E33" s="36">
        <f ca="1">SUMIF(Summary!$AX:$AX,'City Head''s N Tenurewise'!E4,Summary!$L:$L)</f>
        <v>0</v>
      </c>
      <c r="F33" s="36">
        <f ca="1">SUMIF(Summary!$AX:$AX,'City Head''s N Tenurewise'!F4,Summary!$L:$L)</f>
        <v>0</v>
      </c>
      <c r="G33" s="36">
        <f ca="1">SUMIF(Summary!$AX:$AX,'City Head''s N Tenurewise'!G4,Summary!$L:$L)</f>
        <v>0</v>
      </c>
      <c r="H33" s="36">
        <f ca="1">SUMIF(Summary!$AX:$AX,'City Head''s N Tenurewise'!H4,Summary!$L:$L)</f>
        <v>0</v>
      </c>
      <c r="I33" s="36">
        <f ca="1">SUMIF(Summary!$AX:$AX,'City Head''s N Tenurewise'!I4,Summary!$L:$L)</f>
        <v>0</v>
      </c>
      <c r="J33" s="36">
        <f ca="1">SUMIF(Summary!$AX:$AX,'City Head''s N Tenurewise'!J4,Summary!$L:$L)</f>
        <v>0</v>
      </c>
      <c r="K33" s="36">
        <f ca="1">SUMIF(Summary!$AX:$AX,'City Head''s N Tenurewise'!K4,Summary!$L:$L)</f>
        <v>0</v>
      </c>
      <c r="L33" s="36">
        <f ca="1">SUMIF(Summary!$AX:$AX,'City Head''s N Tenurewise'!L4,Summary!$L:$L)</f>
        <v>0</v>
      </c>
      <c r="M33" s="36">
        <f ca="1">SUMIF(Summary!$AX:$AX,'City Head''s N Tenurewise'!M4,Summary!$L:$L)</f>
        <v>0</v>
      </c>
      <c r="N33" s="36">
        <f ca="1">SUMIF(Summary!$AX:$AX,'City Head''s N Tenurewise'!N4,Summary!$L:$L)</f>
        <v>0</v>
      </c>
      <c r="O33" s="36">
        <f ca="1">SUMIF(Summary!$AX:$AX,'City Head''s N Tenurewise'!O4,Summary!$L:$L)</f>
        <v>0</v>
      </c>
      <c r="P33" s="36">
        <f ca="1">SUMIF(Summary!$AX:$AX,'City Head''s N Tenurewise'!P4,Summary!$L:$L)</f>
        <v>0</v>
      </c>
      <c r="Q33" s="36">
        <f ca="1">SUMIF(Summary!$AX:$AX,'City Head''s N Tenurewise'!Q4,Summary!$L:$L)</f>
        <v>0</v>
      </c>
      <c r="R33" s="36">
        <f ca="1">SUMIF(Summary!$AX:$AX,'City Head''s N Tenurewise'!R4,Summary!$L:$L)</f>
        <v>0</v>
      </c>
      <c r="S33" s="36">
        <f ca="1">SUMIF(Summary!$AX:$AX,'City Head''s N Tenurewise'!S4,Summary!$L:$L)</f>
        <v>0</v>
      </c>
      <c r="T33" s="36">
        <f ca="1">SUMIF(Summary!$AX:$AX,'City Head''s N Tenurewise'!T4,Summary!$L:$L)</f>
        <v>0</v>
      </c>
      <c r="U33" s="36">
        <f ca="1">SUMIF(Summary!$AO:$AO,'City Head''s N Tenurewise'!U4,Summary!$L:$L)</f>
        <v>0</v>
      </c>
      <c r="V33" s="36">
        <f ca="1">SUMIF(Summary!$AO:$AO,'City Head''s N Tenurewise'!V4,Summary!$L:$L)</f>
        <v>0</v>
      </c>
      <c r="W33" s="36">
        <f ca="1">SUMIF(Summary!$AO:$AO,'City Head''s N Tenurewise'!W4,Summary!$L:$L)</f>
        <v>0</v>
      </c>
      <c r="X33" s="36">
        <f ca="1">SUMIF(Summary!$AO:$AO,'City Head''s N Tenurewise'!X4,Summary!$L:$L)</f>
        <v>0</v>
      </c>
      <c r="Y33" s="36">
        <f ca="1">SUMIF(Summary!$AO:$AO,'City Head''s N Tenurewise'!Y4,Summary!$L:$L)</f>
        <v>0</v>
      </c>
      <c r="Z33" s="36">
        <f ca="1">SUMIF(Summary!$AO:$AO,'City Head''s N Tenurewise'!Z4,Summary!$L:$L)</f>
        <v>0</v>
      </c>
      <c r="AA33" s="36">
        <f ca="1">SUMIF(Summary!$AO:$AO,'City Head''s N Tenurewise'!AA4,Summary!$L:$L)</f>
        <v>0</v>
      </c>
      <c r="AB33" s="36">
        <f ca="1">SUMIF(Summary!$AO:$AO,'City Head''s N Tenurewise'!AB4,Summary!$L:$L)</f>
        <v>0</v>
      </c>
      <c r="AC33" s="36">
        <f ca="1">SUMIF(Summary!$AO:$AO,'City Head''s N Tenurewise'!AC4,Summary!$L:$L)</f>
        <v>0</v>
      </c>
      <c r="AD33" s="36">
        <f ca="1">SUMIF(Summary!$AO:$AO,'City Head''s N Tenurewise'!AD4,Summary!$L:$L)</f>
        <v>0</v>
      </c>
      <c r="AE33" s="36">
        <f ca="1">SUMIF(Summary!$AO:$AO,'City Head''s N Tenurewise'!AE4,Summary!$L:$L)</f>
        <v>0</v>
      </c>
      <c r="AF33" s="36">
        <f ca="1">SUMIF(Summary!$AO:$AO,'City Head''s N Tenurewise'!AF4,Summary!$L:$L)</f>
        <v>0</v>
      </c>
      <c r="AG33" s="36">
        <f ca="1">SUMIF(Summary!$AO:$AO,'City Head''s N Tenurewise'!AG4,Summary!$L:$L)</f>
        <v>0</v>
      </c>
      <c r="AH33" s="36">
        <f ca="1">SUMIF(Summary!$AO:$AO,'City Head''s N Tenurewise'!AH4,Summary!$L:$L)</f>
        <v>0</v>
      </c>
      <c r="AI33" s="36">
        <f ca="1">SUMIF(Summary!$AO:$AO,'City Head''s N Tenurewise'!AI4,Summary!$L:$L)</f>
        <v>0</v>
      </c>
      <c r="AJ33" s="36">
        <f ca="1">SUMIF(Summary!$AO:$AO,'City Head''s N Tenurewise'!AJ4,Summary!$L:$L)</f>
        <v>0</v>
      </c>
      <c r="AK33" s="36">
        <f ca="1">SUMIF(Summary!$AO:$AO,'City Head''s N Tenurewise'!AK4,Summary!$L:$L)</f>
        <v>0</v>
      </c>
      <c r="AL33" s="36">
        <f ca="1">SUMIF(Summary!$AO:$AO,'City Head''s N Tenurewise'!AL4,Summary!$L:$L)</f>
        <v>0</v>
      </c>
      <c r="AM33" s="36">
        <f ca="1">SUMIF(Summary!$AO:$AO,'City Head''s N Tenurewise'!AM4,Summary!$L:$L)</f>
        <v>0</v>
      </c>
      <c r="AN33" s="36">
        <f ca="1">SUMIF(Summary!$AO:$AO,'City Head''s N Tenurewise'!AN4,Summary!$L:$L)</f>
        <v>0</v>
      </c>
      <c r="AO33" s="36">
        <f ca="1">SUMIF(Summary!$AO:$AO,'City Head''s N Tenurewise'!AO4,Summary!$L:$L)</f>
        <v>0</v>
      </c>
      <c r="AP33" s="36">
        <f ca="1">SUMIF(Summary!$AO:$AO,'City Head''s N Tenurewise'!AP4,Summary!$L:$L)</f>
        <v>0</v>
      </c>
      <c r="AQ33" s="36">
        <f ca="1">SUMIF(Summary!$AO:$AO,'City Head''s N Tenurewise'!AQ4,Summary!$L:$L)</f>
        <v>0</v>
      </c>
      <c r="AR33" s="36">
        <f ca="1">SUMIF(Summary!$AO:$AO,'City Head''s N Tenurewise'!AR4,Summary!$L:$L)</f>
        <v>0</v>
      </c>
      <c r="AS33" s="36">
        <f ca="1">SUMIF(Summary!$AO:$AO,'City Head''s N Tenurewise'!AS4,Summary!$L:$L)</f>
        <v>0</v>
      </c>
      <c r="AT33" s="36">
        <f ca="1">SUMIF(Summary!$AO:$AO,'City Head''s N Tenurewise'!AT4,Summary!$L:$L)</f>
        <v>0</v>
      </c>
      <c r="AU33" s="36">
        <f ca="1">SUMIF(Summary!$AO:$AO,'City Head''s N Tenurewise'!AU4,Summary!$L:$L)</f>
        <v>0</v>
      </c>
      <c r="AV33" s="36">
        <f ca="1">SUMIF(Summary!$AO:$AO,'City Head''s N Tenurewise'!AV4,Summary!$L:$L)</f>
        <v>0</v>
      </c>
      <c r="AW33" s="36">
        <f ca="1">SUMIF(Summary!$AO:$AO,'City Head''s N Tenurewise'!AW4,Summary!$L:$L)</f>
        <v>0</v>
      </c>
      <c r="AX33" s="36">
        <f ca="1">SUMIF(Summary!$AO:$AO,'City Head''s N Tenurewise'!AX4,Summary!$L:$L)</f>
        <v>0</v>
      </c>
      <c r="AY33" s="36">
        <f ca="1">SUMIF(Summary!$AO:$AO,'City Head''s N Tenurewise'!AY4,Summary!$L:$L)</f>
        <v>0</v>
      </c>
      <c r="AZ33" s="36">
        <f ca="1">SUMIF(Summary!$AO:$AO,'City Head''s N Tenurewise'!AZ4,Summary!$L:$L)</f>
        <v>0</v>
      </c>
      <c r="BA33" s="36">
        <f ca="1">SUMIF(Summary!$AO:$AO,'City Head''s N Tenurewise'!BA4,Summary!$L:$L)</f>
        <v>0</v>
      </c>
      <c r="BB33" s="36">
        <f ca="1">SUMIF(Summary!$AO:$AO,'City Head''s N Tenurewise'!BB4,Summary!$L:$L)</f>
        <v>0</v>
      </c>
      <c r="BC33" s="36">
        <f ca="1">SUMIF(Summary!$AO:$AO,'City Head''s N Tenurewise'!BC4,Summary!$L:$L)</f>
        <v>0</v>
      </c>
      <c r="BD33" s="36">
        <f ca="1">SUMIF(Summary!$AO:$AO,'City Head''s N Tenurewise'!BD4,Summary!$L:$L)</f>
        <v>0</v>
      </c>
      <c r="BE33" s="36">
        <f ca="1">SUMIF(Summary!$AO:$AO,'City Head''s N Tenurewise'!BE4,Summary!$L:$L)</f>
        <v>0</v>
      </c>
      <c r="BF33" s="36">
        <f ca="1">SUMIF(Summary!$AO:$AO,'City Head''s N Tenurewise'!BF4,Summary!$L:$L)</f>
        <v>0</v>
      </c>
      <c r="BG33" s="36">
        <f ca="1">SUMIF(Summary!$AO:$AO,'City Head''s N Tenurewise'!BG4,Summary!$L:$L)</f>
        <v>0</v>
      </c>
      <c r="BH33" s="36">
        <f ca="1">SUMIF(Summary!$AO:$AO,'City Head''s N Tenurewise'!BH4,Summary!$L:$L)</f>
        <v>0</v>
      </c>
      <c r="BI33" s="36">
        <f ca="1">SUMIF(Summary!$AO:$AO,'City Head''s N Tenurewise'!BI4,Summary!$L:$L)</f>
        <v>0</v>
      </c>
      <c r="BJ33" s="36">
        <f ca="1">SUMIF(Summary!$AO:$AO,'City Head''s N Tenurewise'!BJ4,Summary!$L:$L)</f>
        <v>0</v>
      </c>
      <c r="BK33" s="36"/>
      <c r="BL33" s="36"/>
      <c r="BM33" s="36"/>
      <c r="BN33" s="36">
        <f ca="1">SUMIF(Summary!$AO:$AO,'City Head''s N Tenurewise'!BN4,Summary!$L:$L)</f>
        <v>0</v>
      </c>
      <c r="BO33">
        <v>1</v>
      </c>
    </row>
    <row r="34" spans="1:67" ht="15.75">
      <c r="A34" s="34" t="s">
        <v>33</v>
      </c>
      <c r="B34" s="37">
        <f ca="1">B33/B$32</f>
        <v>0</v>
      </c>
      <c r="C34" s="37" t="e">
        <f ca="1">C33/C$32</f>
        <v>#DIV/0!</v>
      </c>
      <c r="D34" s="37">
        <f t="shared" ref="D34:Q34" ca="1" si="42">D33/D$32</f>
        <v>0</v>
      </c>
      <c r="E34" s="37">
        <f t="shared" ca="1" si="42"/>
        <v>0</v>
      </c>
      <c r="F34" s="37">
        <f t="shared" ca="1" si="42"/>
        <v>0</v>
      </c>
      <c r="G34" s="37">
        <f t="shared" ca="1" si="42"/>
        <v>0</v>
      </c>
      <c r="H34" s="37">
        <f t="shared" ca="1" si="42"/>
        <v>0</v>
      </c>
      <c r="I34" s="37">
        <f t="shared" ca="1" si="42"/>
        <v>0</v>
      </c>
      <c r="J34" s="37">
        <f t="shared" ca="1" si="42"/>
        <v>0</v>
      </c>
      <c r="K34" s="37">
        <f t="shared" ca="1" si="42"/>
        <v>0</v>
      </c>
      <c r="L34" s="37">
        <f t="shared" ca="1" si="42"/>
        <v>0</v>
      </c>
      <c r="M34" s="37" t="e">
        <f t="shared" ca="1" si="42"/>
        <v>#DIV/0!</v>
      </c>
      <c r="N34" s="37" t="e">
        <f t="shared" ca="1" si="42"/>
        <v>#DIV/0!</v>
      </c>
      <c r="O34" s="37" t="e">
        <f t="shared" ca="1" si="42"/>
        <v>#DIV/0!</v>
      </c>
      <c r="P34" s="37" t="e">
        <f t="shared" ca="1" si="42"/>
        <v>#DIV/0!</v>
      </c>
      <c r="Q34" s="37" t="e">
        <f t="shared" ca="1" si="42"/>
        <v>#DIV/0!</v>
      </c>
      <c r="R34" s="37" t="e">
        <f t="shared" ref="R34:S34" ca="1" si="43">R33/R$32</f>
        <v>#DIV/0!</v>
      </c>
      <c r="S34" s="37" t="e">
        <f t="shared" ca="1" si="43"/>
        <v>#DIV/0!</v>
      </c>
      <c r="T34" s="37" t="e">
        <f t="shared" ref="T34" ca="1" si="44">T33/T$32</f>
        <v>#DIV/0!</v>
      </c>
      <c r="U34" s="37" t="e">
        <f t="shared" ref="U34:BJ34" ca="1" si="45">U33/U$32</f>
        <v>#DIV/0!</v>
      </c>
      <c r="V34" s="37" t="e">
        <f t="shared" ca="1" si="45"/>
        <v>#DIV/0!</v>
      </c>
      <c r="W34" s="37" t="e">
        <f t="shared" ca="1" si="45"/>
        <v>#DIV/0!</v>
      </c>
      <c r="X34" s="37" t="e">
        <f t="shared" ca="1" si="45"/>
        <v>#DIV/0!</v>
      </c>
      <c r="Y34" s="37" t="e">
        <f t="shared" ca="1" si="45"/>
        <v>#DIV/0!</v>
      </c>
      <c r="Z34" s="37" t="e">
        <f t="shared" ca="1" si="45"/>
        <v>#DIV/0!</v>
      </c>
      <c r="AA34" s="37" t="e">
        <f t="shared" ca="1" si="45"/>
        <v>#DIV/0!</v>
      </c>
      <c r="AB34" s="37" t="e">
        <f t="shared" ca="1" si="45"/>
        <v>#DIV/0!</v>
      </c>
      <c r="AC34" s="37" t="e">
        <f t="shared" ca="1" si="45"/>
        <v>#DIV/0!</v>
      </c>
      <c r="AD34" s="37" t="e">
        <f t="shared" ca="1" si="45"/>
        <v>#DIV/0!</v>
      </c>
      <c r="AE34" s="37" t="e">
        <f t="shared" ca="1" si="45"/>
        <v>#DIV/0!</v>
      </c>
      <c r="AF34" s="37" t="e">
        <f t="shared" ca="1" si="45"/>
        <v>#DIV/0!</v>
      </c>
      <c r="AG34" s="37" t="e">
        <f t="shared" ca="1" si="45"/>
        <v>#DIV/0!</v>
      </c>
      <c r="AH34" s="37" t="e">
        <f t="shared" ca="1" si="45"/>
        <v>#DIV/0!</v>
      </c>
      <c r="AI34" s="37" t="e">
        <f t="shared" ca="1" si="45"/>
        <v>#DIV/0!</v>
      </c>
      <c r="AJ34" s="37" t="e">
        <f t="shared" ca="1" si="45"/>
        <v>#DIV/0!</v>
      </c>
      <c r="AK34" s="37" t="e">
        <f t="shared" ca="1" si="45"/>
        <v>#DIV/0!</v>
      </c>
      <c r="AL34" s="37" t="e">
        <f t="shared" ca="1" si="45"/>
        <v>#DIV/0!</v>
      </c>
      <c r="AM34" s="37" t="e">
        <f t="shared" ca="1" si="45"/>
        <v>#DIV/0!</v>
      </c>
      <c r="AN34" s="37" t="e">
        <f t="shared" ca="1" si="45"/>
        <v>#DIV/0!</v>
      </c>
      <c r="AO34" s="37" t="e">
        <f t="shared" ca="1" si="45"/>
        <v>#DIV/0!</v>
      </c>
      <c r="AP34" s="37" t="e">
        <f t="shared" ca="1" si="45"/>
        <v>#DIV/0!</v>
      </c>
      <c r="AQ34" s="37" t="e">
        <f t="shared" ca="1" si="45"/>
        <v>#DIV/0!</v>
      </c>
      <c r="AR34" s="37" t="e">
        <f t="shared" ca="1" si="45"/>
        <v>#DIV/0!</v>
      </c>
      <c r="AS34" s="37" t="e">
        <f t="shared" ca="1" si="45"/>
        <v>#DIV/0!</v>
      </c>
      <c r="AT34" s="37" t="e">
        <f t="shared" ca="1" si="45"/>
        <v>#DIV/0!</v>
      </c>
      <c r="AU34" s="37" t="e">
        <f t="shared" ca="1" si="45"/>
        <v>#DIV/0!</v>
      </c>
      <c r="AV34" s="37" t="e">
        <f t="shared" ca="1" si="45"/>
        <v>#DIV/0!</v>
      </c>
      <c r="AW34" s="37" t="e">
        <f t="shared" ca="1" si="45"/>
        <v>#DIV/0!</v>
      </c>
      <c r="AX34" s="37" t="e">
        <f t="shared" ca="1" si="45"/>
        <v>#DIV/0!</v>
      </c>
      <c r="AY34" s="37" t="e">
        <f t="shared" ca="1" si="45"/>
        <v>#DIV/0!</v>
      </c>
      <c r="AZ34" s="37" t="e">
        <f t="shared" ca="1" si="45"/>
        <v>#DIV/0!</v>
      </c>
      <c r="BA34" s="37" t="e">
        <f t="shared" ca="1" si="45"/>
        <v>#DIV/0!</v>
      </c>
      <c r="BB34" s="37" t="e">
        <f t="shared" ca="1" si="45"/>
        <v>#DIV/0!</v>
      </c>
      <c r="BC34" s="37" t="e">
        <f t="shared" ca="1" si="45"/>
        <v>#DIV/0!</v>
      </c>
      <c r="BD34" s="37" t="e">
        <f t="shared" ca="1" si="45"/>
        <v>#DIV/0!</v>
      </c>
      <c r="BE34" s="37" t="e">
        <f t="shared" ca="1" si="45"/>
        <v>#DIV/0!</v>
      </c>
      <c r="BF34" s="37" t="e">
        <f t="shared" ca="1" si="45"/>
        <v>#DIV/0!</v>
      </c>
      <c r="BG34" s="37" t="e">
        <f t="shared" ca="1" si="45"/>
        <v>#DIV/0!</v>
      </c>
      <c r="BH34" s="37" t="e">
        <f t="shared" ca="1" si="45"/>
        <v>#DIV/0!</v>
      </c>
      <c r="BI34" s="37" t="e">
        <f t="shared" ca="1" si="45"/>
        <v>#DIV/0!</v>
      </c>
      <c r="BJ34" s="37" t="e">
        <f t="shared" ca="1" si="45"/>
        <v>#DIV/0!</v>
      </c>
      <c r="BK34" s="37"/>
      <c r="BL34" s="37"/>
      <c r="BM34" s="37"/>
      <c r="BN34" s="37" t="e">
        <f ca="1">BN33/BN$32</f>
        <v>#DIV/0!</v>
      </c>
      <c r="BO34">
        <v>1</v>
      </c>
    </row>
    <row r="35" spans="1:67">
      <c r="A35" s="33" t="s">
        <v>45</v>
      </c>
      <c r="B35" s="35">
        <f ca="1">SUM(C35:BN35)</f>
        <v>4583771.0199999996</v>
      </c>
      <c r="C35" s="36">
        <f ca="1">SUMIF(Summary!$AX:$AX,'City Head''s N Tenurewise'!C4,Summary!$O:$O)</f>
        <v>0</v>
      </c>
      <c r="D35" s="36">
        <f ca="1">SUMIF(Summary!$AX:$AX,'City Head''s N Tenurewise'!D4,Summary!$O:$O)</f>
        <v>263988</v>
      </c>
      <c r="E35" s="36">
        <f ca="1">SUMIF(Summary!$AX:$AX,'City Head''s N Tenurewise'!E4,Summary!$O:$O)</f>
        <v>84000.19</v>
      </c>
      <c r="F35" s="36">
        <f ca="1">SUMIF(Summary!$AX:$AX,'City Head''s N Tenurewise'!F4,Summary!$O:$O)</f>
        <v>316175.33999999997</v>
      </c>
      <c r="G35" s="36">
        <f ca="1">SUMIF(Summary!$AX:$AX,'City Head''s N Tenurewise'!G4,Summary!$O:$O)</f>
        <v>1377691.49</v>
      </c>
      <c r="H35" s="36">
        <f ca="1">SUMIF(Summary!$AX:$AX,'City Head''s N Tenurewise'!H4,Summary!$O:$O)</f>
        <v>0</v>
      </c>
      <c r="I35" s="36">
        <f ca="1">SUMIF(Summary!$AX:$AX,'City Head''s N Tenurewise'!I4,Summary!$O:$O)</f>
        <v>158628</v>
      </c>
      <c r="J35" s="36">
        <f ca="1">SUMIF(Summary!$AX:$AX,'City Head''s N Tenurewise'!J4,Summary!$O:$O)</f>
        <v>53355</v>
      </c>
      <c r="K35" s="36">
        <f ca="1">SUMIF(Summary!$AX:$AX,'City Head''s N Tenurewise'!K4,Summary!$O:$O)</f>
        <v>265970.03000000003</v>
      </c>
      <c r="L35" s="36">
        <f ca="1">SUMIF(Summary!$AX:$AX,'City Head''s N Tenurewise'!L4,Summary!$O:$O)</f>
        <v>2063962.97</v>
      </c>
      <c r="M35" s="36">
        <f ca="1">SUMIF(Summary!$AX:$AX,'City Head''s N Tenurewise'!M4,Summary!$O:$O)</f>
        <v>0</v>
      </c>
      <c r="N35" s="36">
        <f ca="1">SUMIF(Summary!$AX:$AX,'City Head''s N Tenurewise'!N4,Summary!$O:$O)</f>
        <v>0</v>
      </c>
      <c r="O35" s="36">
        <f ca="1">SUMIF(Summary!$AX:$AX,'City Head''s N Tenurewise'!O4,Summary!$O:$O)</f>
        <v>0</v>
      </c>
      <c r="P35" s="36">
        <f ca="1">SUMIF(Summary!$AX:$AX,'City Head''s N Tenurewise'!P4,Summary!$O:$O)</f>
        <v>0</v>
      </c>
      <c r="Q35" s="36">
        <f ca="1">SUMIF(Summary!$AX:$AX,'City Head''s N Tenurewise'!Q4,Summary!$O:$O)</f>
        <v>0</v>
      </c>
      <c r="R35" s="36">
        <f ca="1">SUMIF(Summary!$AX:$AX,'City Head''s N Tenurewise'!R4,Summary!$O:$O)</f>
        <v>0</v>
      </c>
      <c r="S35" s="36">
        <f ca="1">SUMIF(Summary!$AX:$AX,'City Head''s N Tenurewise'!S4,Summary!$O:$O)</f>
        <v>0</v>
      </c>
      <c r="T35" s="36">
        <f ca="1">SUMIF(Summary!$AX:$AX,'City Head''s N Tenurewise'!T4,Summary!$O:$O)</f>
        <v>0</v>
      </c>
      <c r="U35" s="36">
        <f ca="1">SUMIF(Summary!$AO:$AO,'City Head''s N Tenurewise'!U4,Summary!$O:$O)</f>
        <v>0</v>
      </c>
      <c r="V35" s="36">
        <f ca="1">SUMIF(Summary!$AO:$AO,'City Head''s N Tenurewise'!V4,Summary!$O:$O)</f>
        <v>0</v>
      </c>
      <c r="W35" s="36">
        <f ca="1">SUMIF(Summary!$AO:$AO,'City Head''s N Tenurewise'!W4,Summary!$O:$O)</f>
        <v>0</v>
      </c>
      <c r="X35" s="36">
        <f ca="1">SUMIF(Summary!$AO:$AO,'City Head''s N Tenurewise'!X4,Summary!$O:$O)</f>
        <v>0</v>
      </c>
      <c r="Y35" s="36">
        <f ca="1">SUMIF(Summary!$AO:$AO,'City Head''s N Tenurewise'!Y4,Summary!$O:$O)</f>
        <v>0</v>
      </c>
      <c r="Z35" s="36">
        <f ca="1">SUMIF(Summary!$AO:$AO,'City Head''s N Tenurewise'!Z4,Summary!$O:$O)</f>
        <v>0</v>
      </c>
      <c r="AA35" s="36">
        <f ca="1">SUMIF(Summary!$AO:$AO,'City Head''s N Tenurewise'!AA4,Summary!$O:$O)</f>
        <v>0</v>
      </c>
      <c r="AB35" s="36">
        <f ca="1">SUMIF(Summary!$AO:$AO,'City Head''s N Tenurewise'!AB4,Summary!$O:$O)</f>
        <v>0</v>
      </c>
      <c r="AC35" s="36">
        <f ca="1">SUMIF(Summary!$AO:$AO,'City Head''s N Tenurewise'!AC4,Summary!$O:$O)</f>
        <v>0</v>
      </c>
      <c r="AD35" s="36">
        <f ca="1">SUMIF(Summary!$AO:$AO,'City Head''s N Tenurewise'!AD4,Summary!$O:$O)</f>
        <v>0</v>
      </c>
      <c r="AE35" s="36">
        <f ca="1">SUMIF(Summary!$AO:$AO,'City Head''s N Tenurewise'!AE4,Summary!$O:$O)</f>
        <v>0</v>
      </c>
      <c r="AF35" s="36">
        <f ca="1">SUMIF(Summary!$AO:$AO,'City Head''s N Tenurewise'!AF4,Summary!$O:$O)</f>
        <v>0</v>
      </c>
      <c r="AG35" s="36">
        <f ca="1">SUMIF(Summary!$AO:$AO,'City Head''s N Tenurewise'!AG4,Summary!$O:$O)</f>
        <v>0</v>
      </c>
      <c r="AH35" s="36">
        <f ca="1">SUMIF(Summary!$AO:$AO,'City Head''s N Tenurewise'!AH4,Summary!$O:$O)</f>
        <v>0</v>
      </c>
      <c r="AI35" s="36">
        <f ca="1">SUMIF(Summary!$AO:$AO,'City Head''s N Tenurewise'!AI4,Summary!$O:$O)</f>
        <v>0</v>
      </c>
      <c r="AJ35" s="36">
        <f ca="1">SUMIF(Summary!$AO:$AO,'City Head''s N Tenurewise'!AJ4,Summary!$O:$O)</f>
        <v>0</v>
      </c>
      <c r="AK35" s="36">
        <f ca="1">SUMIF(Summary!$AO:$AO,'City Head''s N Tenurewise'!AK4,Summary!$O:$O)</f>
        <v>0</v>
      </c>
      <c r="AL35" s="36">
        <f ca="1">SUMIF(Summary!$AO:$AO,'City Head''s N Tenurewise'!AL4,Summary!$O:$O)</f>
        <v>0</v>
      </c>
      <c r="AM35" s="36">
        <f ca="1">SUMIF(Summary!$AO:$AO,'City Head''s N Tenurewise'!AM4,Summary!$O:$O)</f>
        <v>0</v>
      </c>
      <c r="AN35" s="36">
        <f ca="1">SUMIF(Summary!$AO:$AO,'City Head''s N Tenurewise'!AN4,Summary!$O:$O)</f>
        <v>0</v>
      </c>
      <c r="AO35" s="36">
        <f ca="1">SUMIF(Summary!$AO:$AO,'City Head''s N Tenurewise'!AO4,Summary!$O:$O)</f>
        <v>0</v>
      </c>
      <c r="AP35" s="36">
        <f ca="1">SUMIF(Summary!$AO:$AO,'City Head''s N Tenurewise'!AP4,Summary!$O:$O)</f>
        <v>0</v>
      </c>
      <c r="AQ35" s="36">
        <f ca="1">SUMIF(Summary!$AO:$AO,'City Head''s N Tenurewise'!AQ4,Summary!$O:$O)</f>
        <v>0</v>
      </c>
      <c r="AR35" s="36">
        <f ca="1">SUMIF(Summary!$AO:$AO,'City Head''s N Tenurewise'!AR4,Summary!$O:$O)</f>
        <v>0</v>
      </c>
      <c r="AS35" s="36">
        <f ca="1">SUMIF(Summary!$AO:$AO,'City Head''s N Tenurewise'!AS4,Summary!$O:$O)</f>
        <v>0</v>
      </c>
      <c r="AT35" s="36">
        <f ca="1">SUMIF(Summary!$AO:$AO,'City Head''s N Tenurewise'!AT4,Summary!$O:$O)</f>
        <v>0</v>
      </c>
      <c r="AU35" s="36">
        <f ca="1">SUMIF(Summary!$AO:$AO,'City Head''s N Tenurewise'!AU4,Summary!$O:$O)</f>
        <v>0</v>
      </c>
      <c r="AV35" s="36">
        <f ca="1">SUMIF(Summary!$AO:$AO,'City Head''s N Tenurewise'!AV4,Summary!$O:$O)</f>
        <v>0</v>
      </c>
      <c r="AW35" s="36">
        <f ca="1">SUMIF(Summary!$AO:$AO,'City Head''s N Tenurewise'!AW4,Summary!$O:$O)</f>
        <v>0</v>
      </c>
      <c r="AX35" s="36">
        <f ca="1">SUMIF(Summary!$AO:$AO,'City Head''s N Tenurewise'!AX4,Summary!$O:$O)</f>
        <v>0</v>
      </c>
      <c r="AY35" s="36">
        <f ca="1">SUMIF(Summary!$AO:$AO,'City Head''s N Tenurewise'!AY4,Summary!$O:$O)</f>
        <v>0</v>
      </c>
      <c r="AZ35" s="36">
        <f ca="1">SUMIF(Summary!$AO:$AO,'City Head''s N Tenurewise'!AZ4,Summary!$O:$O)</f>
        <v>0</v>
      </c>
      <c r="BA35" s="36">
        <f ca="1">SUMIF(Summary!$AO:$AO,'City Head''s N Tenurewise'!BA4,Summary!$O:$O)</f>
        <v>0</v>
      </c>
      <c r="BB35" s="36">
        <f ca="1">SUMIF(Summary!$AO:$AO,'City Head''s N Tenurewise'!BB4,Summary!$O:$O)</f>
        <v>0</v>
      </c>
      <c r="BC35" s="36">
        <f ca="1">SUMIF(Summary!$AO:$AO,'City Head''s N Tenurewise'!BC4,Summary!$O:$O)</f>
        <v>0</v>
      </c>
      <c r="BD35" s="36">
        <f ca="1">SUMIF(Summary!$AO:$AO,'City Head''s N Tenurewise'!BD4,Summary!$O:$O)</f>
        <v>0</v>
      </c>
      <c r="BE35" s="36">
        <f ca="1">SUMIF(Summary!$AO:$AO,'City Head''s N Tenurewise'!BE4,Summary!$O:$O)</f>
        <v>0</v>
      </c>
      <c r="BF35" s="36">
        <f ca="1">SUMIF(Summary!$AO:$AO,'City Head''s N Tenurewise'!BF4,Summary!$O:$O)</f>
        <v>0</v>
      </c>
      <c r="BG35" s="36">
        <f ca="1">SUMIF(Summary!$AO:$AO,'City Head''s N Tenurewise'!BG4,Summary!$O:$O)</f>
        <v>0</v>
      </c>
      <c r="BH35" s="36">
        <f ca="1">SUMIF(Summary!$AO:$AO,'City Head''s N Tenurewise'!BH4,Summary!$O:$O)</f>
        <v>0</v>
      </c>
      <c r="BI35" s="36">
        <f ca="1">SUMIF(Summary!$AO:$AO,'City Head''s N Tenurewise'!BI4,Summary!$O:$O)</f>
        <v>0</v>
      </c>
      <c r="BJ35" s="36">
        <f ca="1">SUMIF(Summary!$AO:$AO,'City Head''s N Tenurewise'!BJ4,Summary!$O:$O)</f>
        <v>0</v>
      </c>
      <c r="BK35" s="36"/>
      <c r="BL35" s="36"/>
      <c r="BM35" s="36"/>
      <c r="BN35" s="36">
        <f ca="1">SUMIF(Summary!$AO:$AO,'City Head''s N Tenurewise'!BN4,Summary!$O:$O)</f>
        <v>0</v>
      </c>
      <c r="BO35">
        <v>1</v>
      </c>
    </row>
    <row r="36" spans="1:67" ht="15.75">
      <c r="A36" s="34" t="s">
        <v>33</v>
      </c>
      <c r="B36" s="37">
        <f ca="1">B35/B$32</f>
        <v>0.29260443967352251</v>
      </c>
      <c r="C36" s="37" t="e">
        <f ca="1">C35/C$32</f>
        <v>#DIV/0!</v>
      </c>
      <c r="D36" s="37">
        <f t="shared" ref="D36:Q36" ca="1" si="46">D35/D$32</f>
        <v>0.52320805729467934</v>
      </c>
      <c r="E36" s="37">
        <f t="shared" ca="1" si="46"/>
        <v>0.12938768234206705</v>
      </c>
      <c r="F36" s="37">
        <f t="shared" ca="1" si="46"/>
        <v>0.45144859908229129</v>
      </c>
      <c r="G36" s="37">
        <f t="shared" ca="1" si="46"/>
        <v>0.32239336172874222</v>
      </c>
      <c r="H36" s="37">
        <f t="shared" ca="1" si="46"/>
        <v>0</v>
      </c>
      <c r="I36" s="37">
        <f t="shared" ca="1" si="46"/>
        <v>0.2294319369782746</v>
      </c>
      <c r="J36" s="37">
        <f t="shared" ca="1" si="46"/>
        <v>7.3482828527671573E-2</v>
      </c>
      <c r="K36" s="37">
        <f t="shared" ca="1" si="46"/>
        <v>0.21011279722984516</v>
      </c>
      <c r="L36" s="37">
        <f t="shared" ca="1" si="46"/>
        <v>0.30216244265028891</v>
      </c>
      <c r="M36" s="37" t="e">
        <f t="shared" ca="1" si="46"/>
        <v>#DIV/0!</v>
      </c>
      <c r="N36" s="37" t="e">
        <f t="shared" ca="1" si="46"/>
        <v>#DIV/0!</v>
      </c>
      <c r="O36" s="37" t="e">
        <f t="shared" ca="1" si="46"/>
        <v>#DIV/0!</v>
      </c>
      <c r="P36" s="37" t="e">
        <f t="shared" ca="1" si="46"/>
        <v>#DIV/0!</v>
      </c>
      <c r="Q36" s="37" t="e">
        <f t="shared" ca="1" si="46"/>
        <v>#DIV/0!</v>
      </c>
      <c r="R36" s="37" t="e">
        <f t="shared" ref="R36:S36" ca="1" si="47">R35/R$32</f>
        <v>#DIV/0!</v>
      </c>
      <c r="S36" s="37" t="e">
        <f t="shared" ca="1" si="47"/>
        <v>#DIV/0!</v>
      </c>
      <c r="T36" s="37" t="e">
        <f t="shared" ref="T36" ca="1" si="48">T35/T$32</f>
        <v>#DIV/0!</v>
      </c>
      <c r="U36" s="37" t="e">
        <f t="shared" ref="U36:BJ36" ca="1" si="49">U35/U$32</f>
        <v>#DIV/0!</v>
      </c>
      <c r="V36" s="37" t="e">
        <f t="shared" ca="1" si="49"/>
        <v>#DIV/0!</v>
      </c>
      <c r="W36" s="37" t="e">
        <f t="shared" ca="1" si="49"/>
        <v>#DIV/0!</v>
      </c>
      <c r="X36" s="37" t="e">
        <f t="shared" ca="1" si="49"/>
        <v>#DIV/0!</v>
      </c>
      <c r="Y36" s="37" t="e">
        <f t="shared" ca="1" si="49"/>
        <v>#DIV/0!</v>
      </c>
      <c r="Z36" s="37" t="e">
        <f t="shared" ca="1" si="49"/>
        <v>#DIV/0!</v>
      </c>
      <c r="AA36" s="37" t="e">
        <f t="shared" ca="1" si="49"/>
        <v>#DIV/0!</v>
      </c>
      <c r="AB36" s="37" t="e">
        <f t="shared" ca="1" si="49"/>
        <v>#DIV/0!</v>
      </c>
      <c r="AC36" s="37" t="e">
        <f t="shared" ca="1" si="49"/>
        <v>#DIV/0!</v>
      </c>
      <c r="AD36" s="37" t="e">
        <f t="shared" ca="1" si="49"/>
        <v>#DIV/0!</v>
      </c>
      <c r="AE36" s="37" t="e">
        <f t="shared" ca="1" si="49"/>
        <v>#DIV/0!</v>
      </c>
      <c r="AF36" s="37" t="e">
        <f t="shared" ca="1" si="49"/>
        <v>#DIV/0!</v>
      </c>
      <c r="AG36" s="37" t="e">
        <f t="shared" ca="1" si="49"/>
        <v>#DIV/0!</v>
      </c>
      <c r="AH36" s="37" t="e">
        <f t="shared" ca="1" si="49"/>
        <v>#DIV/0!</v>
      </c>
      <c r="AI36" s="37" t="e">
        <f t="shared" ca="1" si="49"/>
        <v>#DIV/0!</v>
      </c>
      <c r="AJ36" s="37" t="e">
        <f t="shared" ca="1" si="49"/>
        <v>#DIV/0!</v>
      </c>
      <c r="AK36" s="37" t="e">
        <f t="shared" ca="1" si="49"/>
        <v>#DIV/0!</v>
      </c>
      <c r="AL36" s="37" t="e">
        <f t="shared" ca="1" si="49"/>
        <v>#DIV/0!</v>
      </c>
      <c r="AM36" s="37" t="e">
        <f t="shared" ca="1" si="49"/>
        <v>#DIV/0!</v>
      </c>
      <c r="AN36" s="37" t="e">
        <f t="shared" ca="1" si="49"/>
        <v>#DIV/0!</v>
      </c>
      <c r="AO36" s="37" t="e">
        <f t="shared" ca="1" si="49"/>
        <v>#DIV/0!</v>
      </c>
      <c r="AP36" s="37" t="e">
        <f t="shared" ca="1" si="49"/>
        <v>#DIV/0!</v>
      </c>
      <c r="AQ36" s="37" t="e">
        <f t="shared" ca="1" si="49"/>
        <v>#DIV/0!</v>
      </c>
      <c r="AR36" s="37" t="e">
        <f t="shared" ca="1" si="49"/>
        <v>#DIV/0!</v>
      </c>
      <c r="AS36" s="37" t="e">
        <f t="shared" ca="1" si="49"/>
        <v>#DIV/0!</v>
      </c>
      <c r="AT36" s="37" t="e">
        <f t="shared" ca="1" si="49"/>
        <v>#DIV/0!</v>
      </c>
      <c r="AU36" s="37" t="e">
        <f t="shared" ca="1" si="49"/>
        <v>#DIV/0!</v>
      </c>
      <c r="AV36" s="37" t="e">
        <f t="shared" ca="1" si="49"/>
        <v>#DIV/0!</v>
      </c>
      <c r="AW36" s="37" t="e">
        <f t="shared" ca="1" si="49"/>
        <v>#DIV/0!</v>
      </c>
      <c r="AX36" s="37" t="e">
        <f t="shared" ca="1" si="49"/>
        <v>#DIV/0!</v>
      </c>
      <c r="AY36" s="37" t="e">
        <f t="shared" ca="1" si="49"/>
        <v>#DIV/0!</v>
      </c>
      <c r="AZ36" s="37" t="e">
        <f t="shared" ca="1" si="49"/>
        <v>#DIV/0!</v>
      </c>
      <c r="BA36" s="37" t="e">
        <f t="shared" ca="1" si="49"/>
        <v>#DIV/0!</v>
      </c>
      <c r="BB36" s="37" t="e">
        <f t="shared" ca="1" si="49"/>
        <v>#DIV/0!</v>
      </c>
      <c r="BC36" s="37" t="e">
        <f t="shared" ca="1" si="49"/>
        <v>#DIV/0!</v>
      </c>
      <c r="BD36" s="37" t="e">
        <f t="shared" ca="1" si="49"/>
        <v>#DIV/0!</v>
      </c>
      <c r="BE36" s="37" t="e">
        <f t="shared" ca="1" si="49"/>
        <v>#DIV/0!</v>
      </c>
      <c r="BF36" s="37" t="e">
        <f t="shared" ca="1" si="49"/>
        <v>#DIV/0!</v>
      </c>
      <c r="BG36" s="37" t="e">
        <f t="shared" ca="1" si="49"/>
        <v>#DIV/0!</v>
      </c>
      <c r="BH36" s="37" t="e">
        <f t="shared" ca="1" si="49"/>
        <v>#DIV/0!</v>
      </c>
      <c r="BI36" s="37" t="e">
        <f t="shared" ca="1" si="49"/>
        <v>#DIV/0!</v>
      </c>
      <c r="BJ36" s="37" t="e">
        <f t="shared" ca="1" si="49"/>
        <v>#DIV/0!</v>
      </c>
      <c r="BK36" s="37"/>
      <c r="BL36" s="37"/>
      <c r="BM36" s="37"/>
      <c r="BN36" s="37" t="e">
        <f ca="1">BN35/BN$32</f>
        <v>#DIV/0!</v>
      </c>
      <c r="BO36">
        <v>1</v>
      </c>
    </row>
    <row r="37" spans="1:67">
      <c r="A37" s="33" t="s">
        <v>46</v>
      </c>
      <c r="B37" s="35">
        <f ca="1">SUM(C37:BN37)</f>
        <v>4573070.04</v>
      </c>
      <c r="C37" s="36">
        <f ca="1">SUMIF(Summary!$AX:$AX,'City Head''s N Tenurewise'!C4,Summary!$R:$R)</f>
        <v>0</v>
      </c>
      <c r="D37" s="36">
        <f ca="1">SUMIF(Summary!$AX:$AX,'City Head''s N Tenurewise'!D4,Summary!$R:$R)</f>
        <v>98628.45</v>
      </c>
      <c r="E37" s="36">
        <f ca="1">SUMIF(Summary!$AX:$AX,'City Head''s N Tenurewise'!E4,Summary!$R:$R)</f>
        <v>365868</v>
      </c>
      <c r="F37" s="36">
        <f ca="1">SUMIF(Summary!$AX:$AX,'City Head''s N Tenurewise'!F4,Summary!$R:$R)</f>
        <v>269355</v>
      </c>
      <c r="G37" s="36">
        <f ca="1">SUMIF(Summary!$AX:$AX,'City Head''s N Tenurewise'!G4,Summary!$R:$R)</f>
        <v>828203.13</v>
      </c>
      <c r="H37" s="36">
        <f ca="1">SUMIF(Summary!$AX:$AX,'City Head''s N Tenurewise'!H4,Summary!$R:$R)</f>
        <v>24000</v>
      </c>
      <c r="I37" s="36">
        <f ca="1">SUMIF(Summary!$AX:$AX,'City Head''s N Tenurewise'!I4,Summary!$R:$R)</f>
        <v>404612.58999999997</v>
      </c>
      <c r="J37" s="36">
        <f ca="1">SUMIF(Summary!$AX:$AX,'City Head''s N Tenurewise'!J4,Summary!$R:$R)</f>
        <v>528606</v>
      </c>
      <c r="K37" s="36">
        <f ca="1">SUMIF(Summary!$AX:$AX,'City Head''s N Tenurewise'!K4,Summary!$R:$R)</f>
        <v>715674</v>
      </c>
      <c r="L37" s="36">
        <f ca="1">SUMIF(Summary!$AX:$AX,'City Head''s N Tenurewise'!L4,Summary!$R:$R)</f>
        <v>1338122.8700000001</v>
      </c>
      <c r="M37" s="36">
        <f ca="1">SUMIF(Summary!$AX:$AX,'City Head''s N Tenurewise'!M4,Summary!$R:$R)</f>
        <v>0</v>
      </c>
      <c r="N37" s="36">
        <f ca="1">SUMIF(Summary!$AX:$AX,'City Head''s N Tenurewise'!N4,Summary!$R:$R)</f>
        <v>0</v>
      </c>
      <c r="O37" s="36">
        <f ca="1">SUMIF(Summary!$AX:$AX,'City Head''s N Tenurewise'!O4,Summary!$R:$R)</f>
        <v>0</v>
      </c>
      <c r="P37" s="36">
        <f ca="1">SUMIF(Summary!$AX:$AX,'City Head''s N Tenurewise'!P4,Summary!$R:$R)</f>
        <v>0</v>
      </c>
      <c r="Q37" s="36">
        <f ca="1">SUMIF(Summary!$AX:$AX,'City Head''s N Tenurewise'!Q4,Summary!$R:$R)</f>
        <v>0</v>
      </c>
      <c r="R37" s="36">
        <f ca="1">SUMIF(Summary!$AX:$AX,'City Head''s N Tenurewise'!R4,Summary!$R:$R)</f>
        <v>0</v>
      </c>
      <c r="S37" s="36">
        <f ca="1">SUMIF(Summary!$AX:$AX,'City Head''s N Tenurewise'!S4,Summary!$R:$R)</f>
        <v>0</v>
      </c>
      <c r="T37" s="36">
        <f ca="1">SUMIF(Summary!$AX:$AX,'City Head''s N Tenurewise'!T4,Summary!$R:$R)</f>
        <v>0</v>
      </c>
      <c r="U37" s="36">
        <f ca="1">SUMIF(Summary!$AO:$AO,'City Head''s N Tenurewise'!U4,Summary!$R:$R)</f>
        <v>0</v>
      </c>
      <c r="V37" s="36">
        <f ca="1">SUMIF(Summary!$AO:$AO,'City Head''s N Tenurewise'!V4,Summary!$R:$R)</f>
        <v>0</v>
      </c>
      <c r="W37" s="36">
        <f ca="1">SUMIF(Summary!$AO:$AO,'City Head''s N Tenurewise'!W4,Summary!$R:$R)</f>
        <v>0</v>
      </c>
      <c r="X37" s="36">
        <f ca="1">SUMIF(Summary!$AO:$AO,'City Head''s N Tenurewise'!X4,Summary!$R:$R)</f>
        <v>0</v>
      </c>
      <c r="Y37" s="36">
        <f ca="1">SUMIF(Summary!$AO:$AO,'City Head''s N Tenurewise'!Y4,Summary!$R:$R)</f>
        <v>0</v>
      </c>
      <c r="Z37" s="36">
        <f ca="1">SUMIF(Summary!$AO:$AO,'City Head''s N Tenurewise'!Z4,Summary!$R:$R)</f>
        <v>0</v>
      </c>
      <c r="AA37" s="36">
        <f ca="1">SUMIF(Summary!$AO:$AO,'City Head''s N Tenurewise'!AA4,Summary!$R:$R)</f>
        <v>0</v>
      </c>
      <c r="AB37" s="36">
        <f ca="1">SUMIF(Summary!$AO:$AO,'City Head''s N Tenurewise'!AB4,Summary!$R:$R)</f>
        <v>0</v>
      </c>
      <c r="AC37" s="36">
        <f ca="1">SUMIF(Summary!$AO:$AO,'City Head''s N Tenurewise'!AC4,Summary!$R:$R)</f>
        <v>0</v>
      </c>
      <c r="AD37" s="36">
        <f ca="1">SUMIF(Summary!$AO:$AO,'City Head''s N Tenurewise'!AD4,Summary!$R:$R)</f>
        <v>0</v>
      </c>
      <c r="AE37" s="36">
        <f ca="1">SUMIF(Summary!$AO:$AO,'City Head''s N Tenurewise'!AE4,Summary!$R:$R)</f>
        <v>0</v>
      </c>
      <c r="AF37" s="36">
        <f ca="1">SUMIF(Summary!$AO:$AO,'City Head''s N Tenurewise'!AF4,Summary!$R:$R)</f>
        <v>0</v>
      </c>
      <c r="AG37" s="36">
        <f ca="1">SUMIF(Summary!$AO:$AO,'City Head''s N Tenurewise'!AG4,Summary!$R:$R)</f>
        <v>0</v>
      </c>
      <c r="AH37" s="36">
        <f ca="1">SUMIF(Summary!$AO:$AO,'City Head''s N Tenurewise'!AH4,Summary!$R:$R)</f>
        <v>0</v>
      </c>
      <c r="AI37" s="36">
        <f ca="1">SUMIF(Summary!$AO:$AO,'City Head''s N Tenurewise'!AI4,Summary!$R:$R)</f>
        <v>0</v>
      </c>
      <c r="AJ37" s="36">
        <f ca="1">SUMIF(Summary!$AO:$AO,'City Head''s N Tenurewise'!AJ4,Summary!$R:$R)</f>
        <v>0</v>
      </c>
      <c r="AK37" s="36">
        <f ca="1">SUMIF(Summary!$AO:$AO,'City Head''s N Tenurewise'!AK4,Summary!$R:$R)</f>
        <v>0</v>
      </c>
      <c r="AL37" s="36">
        <f ca="1">SUMIF(Summary!$AO:$AO,'City Head''s N Tenurewise'!AL4,Summary!$R:$R)</f>
        <v>0</v>
      </c>
      <c r="AM37" s="36">
        <f ca="1">SUMIF(Summary!$AO:$AO,'City Head''s N Tenurewise'!AM4,Summary!$R:$R)</f>
        <v>0</v>
      </c>
      <c r="AN37" s="36">
        <f ca="1">SUMIF(Summary!$AO:$AO,'City Head''s N Tenurewise'!AN4,Summary!$R:$R)</f>
        <v>0</v>
      </c>
      <c r="AO37" s="36">
        <f ca="1">SUMIF(Summary!$AO:$AO,'City Head''s N Tenurewise'!AO4,Summary!$R:$R)</f>
        <v>0</v>
      </c>
      <c r="AP37" s="36">
        <f ca="1">SUMIF(Summary!$AO:$AO,'City Head''s N Tenurewise'!AP4,Summary!$R:$R)</f>
        <v>0</v>
      </c>
      <c r="AQ37" s="36">
        <f ca="1">SUMIF(Summary!$AO:$AO,'City Head''s N Tenurewise'!AQ4,Summary!$R:$R)</f>
        <v>0</v>
      </c>
      <c r="AR37" s="36">
        <f ca="1">SUMIF(Summary!$AO:$AO,'City Head''s N Tenurewise'!AR4,Summary!$R:$R)</f>
        <v>0</v>
      </c>
      <c r="AS37" s="36">
        <f ca="1">SUMIF(Summary!$AO:$AO,'City Head''s N Tenurewise'!AS4,Summary!$R:$R)</f>
        <v>0</v>
      </c>
      <c r="AT37" s="36">
        <f ca="1">SUMIF(Summary!$AO:$AO,'City Head''s N Tenurewise'!AT4,Summary!$R:$R)</f>
        <v>0</v>
      </c>
      <c r="AU37" s="36">
        <f ca="1">SUMIF(Summary!$AO:$AO,'City Head''s N Tenurewise'!AU4,Summary!$R:$R)</f>
        <v>0</v>
      </c>
      <c r="AV37" s="36">
        <f ca="1">SUMIF(Summary!$AO:$AO,'City Head''s N Tenurewise'!AV4,Summary!$R:$R)</f>
        <v>0</v>
      </c>
      <c r="AW37" s="36">
        <f ca="1">SUMIF(Summary!$AO:$AO,'City Head''s N Tenurewise'!AW4,Summary!$R:$R)</f>
        <v>0</v>
      </c>
      <c r="AX37" s="36">
        <f ca="1">SUMIF(Summary!$AO:$AO,'City Head''s N Tenurewise'!AX4,Summary!$R:$R)</f>
        <v>0</v>
      </c>
      <c r="AY37" s="36">
        <f ca="1">SUMIF(Summary!$AO:$AO,'City Head''s N Tenurewise'!AY4,Summary!$R:$R)</f>
        <v>0</v>
      </c>
      <c r="AZ37" s="36">
        <f ca="1">SUMIF(Summary!$AO:$AO,'City Head''s N Tenurewise'!AZ4,Summary!$R:$R)</f>
        <v>0</v>
      </c>
      <c r="BA37" s="36">
        <f ca="1">SUMIF(Summary!$AO:$AO,'City Head''s N Tenurewise'!BA4,Summary!$R:$R)</f>
        <v>0</v>
      </c>
      <c r="BB37" s="36">
        <f ca="1">SUMIF(Summary!$AO:$AO,'City Head''s N Tenurewise'!BB4,Summary!$R:$R)</f>
        <v>0</v>
      </c>
      <c r="BC37" s="36">
        <f ca="1">SUMIF(Summary!$AO:$AO,'City Head''s N Tenurewise'!BC4,Summary!$R:$R)</f>
        <v>0</v>
      </c>
      <c r="BD37" s="36">
        <f ca="1">SUMIF(Summary!$AO:$AO,'City Head''s N Tenurewise'!BD4,Summary!$R:$R)</f>
        <v>0</v>
      </c>
      <c r="BE37" s="36">
        <f ca="1">SUMIF(Summary!$AO:$AO,'City Head''s N Tenurewise'!BE4,Summary!$R:$R)</f>
        <v>0</v>
      </c>
      <c r="BF37" s="36">
        <f ca="1">SUMIF(Summary!$AO:$AO,'City Head''s N Tenurewise'!BF4,Summary!$R:$R)</f>
        <v>0</v>
      </c>
      <c r="BG37" s="36">
        <f ca="1">SUMIF(Summary!$AO:$AO,'City Head''s N Tenurewise'!BG4,Summary!$R:$R)</f>
        <v>0</v>
      </c>
      <c r="BH37" s="36">
        <f ca="1">SUMIF(Summary!$AO:$AO,'City Head''s N Tenurewise'!BH4,Summary!$R:$R)</f>
        <v>0</v>
      </c>
      <c r="BI37" s="36">
        <f ca="1">SUMIF(Summary!$AO:$AO,'City Head''s N Tenurewise'!BI4,Summary!$R:$R)</f>
        <v>0</v>
      </c>
      <c r="BJ37" s="36">
        <f ca="1">SUMIF(Summary!$AO:$AO,'City Head''s N Tenurewise'!BJ4,Summary!$R:$R)</f>
        <v>0</v>
      </c>
      <c r="BK37" s="36"/>
      <c r="BL37" s="36"/>
      <c r="BM37" s="36"/>
      <c r="BN37" s="36">
        <f ca="1">SUMIF(Summary!$AO:$AO,'City Head''s N Tenurewise'!BN4,Summary!$R:$R)</f>
        <v>0</v>
      </c>
      <c r="BO37">
        <v>1</v>
      </c>
    </row>
    <row r="38" spans="1:67" ht="15.75">
      <c r="A38" s="34" t="s">
        <v>33</v>
      </c>
      <c r="B38" s="37">
        <f ca="1">B37/B$32</f>
        <v>0.29192134397716346</v>
      </c>
      <c r="C38" s="37" t="e">
        <f ca="1">C37/C$32</f>
        <v>#DIV/0!</v>
      </c>
      <c r="D38" s="37">
        <f t="shared" ref="D38:Q38" ca="1" si="50">D37/D$32</f>
        <v>0.19547555085263502</v>
      </c>
      <c r="E38" s="37">
        <f t="shared" ca="1" si="50"/>
        <v>0.56355601770814301</v>
      </c>
      <c r="F38" s="37">
        <f t="shared" ca="1" si="50"/>
        <v>0.38459652611051381</v>
      </c>
      <c r="G38" s="37">
        <f t="shared" ca="1" si="50"/>
        <v>0.19380767988555009</v>
      </c>
      <c r="H38" s="37">
        <f t="shared" ca="1" si="50"/>
        <v>1</v>
      </c>
      <c r="I38" s="37">
        <f t="shared" ca="1" si="50"/>
        <v>0.58521225918183706</v>
      </c>
      <c r="J38" s="37">
        <f t="shared" ca="1" si="50"/>
        <v>0.72801919326583009</v>
      </c>
      <c r="K38" s="37">
        <f t="shared" ca="1" si="50"/>
        <v>0.56537297094966743</v>
      </c>
      <c r="L38" s="37">
        <f t="shared" ca="1" si="50"/>
        <v>0.1959000625701221</v>
      </c>
      <c r="M38" s="37" t="e">
        <f t="shared" ca="1" si="50"/>
        <v>#DIV/0!</v>
      </c>
      <c r="N38" s="37" t="e">
        <f t="shared" ca="1" si="50"/>
        <v>#DIV/0!</v>
      </c>
      <c r="O38" s="37" t="e">
        <f t="shared" ca="1" si="50"/>
        <v>#DIV/0!</v>
      </c>
      <c r="P38" s="37" t="e">
        <f t="shared" ca="1" si="50"/>
        <v>#DIV/0!</v>
      </c>
      <c r="Q38" s="37" t="e">
        <f t="shared" ca="1" si="50"/>
        <v>#DIV/0!</v>
      </c>
      <c r="R38" s="37" t="e">
        <f t="shared" ref="R38:S38" ca="1" si="51">R37/R$32</f>
        <v>#DIV/0!</v>
      </c>
      <c r="S38" s="37" t="e">
        <f t="shared" ca="1" si="51"/>
        <v>#DIV/0!</v>
      </c>
      <c r="T38" s="37" t="e">
        <f t="shared" ref="T38" ca="1" si="52">T37/T$32</f>
        <v>#DIV/0!</v>
      </c>
      <c r="U38" s="37" t="e">
        <f t="shared" ref="U38:BJ38" ca="1" si="53">U37/U$32</f>
        <v>#DIV/0!</v>
      </c>
      <c r="V38" s="37" t="e">
        <f t="shared" ca="1" si="53"/>
        <v>#DIV/0!</v>
      </c>
      <c r="W38" s="37" t="e">
        <f t="shared" ca="1" si="53"/>
        <v>#DIV/0!</v>
      </c>
      <c r="X38" s="37" t="e">
        <f t="shared" ca="1" si="53"/>
        <v>#DIV/0!</v>
      </c>
      <c r="Y38" s="37" t="e">
        <f t="shared" ca="1" si="53"/>
        <v>#DIV/0!</v>
      </c>
      <c r="Z38" s="37" t="e">
        <f t="shared" ca="1" si="53"/>
        <v>#DIV/0!</v>
      </c>
      <c r="AA38" s="37" t="e">
        <f t="shared" ca="1" si="53"/>
        <v>#DIV/0!</v>
      </c>
      <c r="AB38" s="37" t="e">
        <f t="shared" ca="1" si="53"/>
        <v>#DIV/0!</v>
      </c>
      <c r="AC38" s="37" t="e">
        <f t="shared" ca="1" si="53"/>
        <v>#DIV/0!</v>
      </c>
      <c r="AD38" s="37" t="e">
        <f t="shared" ca="1" si="53"/>
        <v>#DIV/0!</v>
      </c>
      <c r="AE38" s="37" t="e">
        <f t="shared" ca="1" si="53"/>
        <v>#DIV/0!</v>
      </c>
      <c r="AF38" s="37" t="e">
        <f t="shared" ca="1" si="53"/>
        <v>#DIV/0!</v>
      </c>
      <c r="AG38" s="37" t="e">
        <f t="shared" ca="1" si="53"/>
        <v>#DIV/0!</v>
      </c>
      <c r="AH38" s="37" t="e">
        <f t="shared" ca="1" si="53"/>
        <v>#DIV/0!</v>
      </c>
      <c r="AI38" s="37" t="e">
        <f t="shared" ca="1" si="53"/>
        <v>#DIV/0!</v>
      </c>
      <c r="AJ38" s="37" t="e">
        <f t="shared" ca="1" si="53"/>
        <v>#DIV/0!</v>
      </c>
      <c r="AK38" s="37" t="e">
        <f t="shared" ca="1" si="53"/>
        <v>#DIV/0!</v>
      </c>
      <c r="AL38" s="37" t="e">
        <f t="shared" ca="1" si="53"/>
        <v>#DIV/0!</v>
      </c>
      <c r="AM38" s="37" t="e">
        <f t="shared" ca="1" si="53"/>
        <v>#DIV/0!</v>
      </c>
      <c r="AN38" s="37" t="e">
        <f t="shared" ca="1" si="53"/>
        <v>#DIV/0!</v>
      </c>
      <c r="AO38" s="37" t="e">
        <f t="shared" ca="1" si="53"/>
        <v>#DIV/0!</v>
      </c>
      <c r="AP38" s="37" t="e">
        <f t="shared" ca="1" si="53"/>
        <v>#DIV/0!</v>
      </c>
      <c r="AQ38" s="37" t="e">
        <f t="shared" ca="1" si="53"/>
        <v>#DIV/0!</v>
      </c>
      <c r="AR38" s="37" t="e">
        <f t="shared" ca="1" si="53"/>
        <v>#DIV/0!</v>
      </c>
      <c r="AS38" s="37" t="e">
        <f t="shared" ca="1" si="53"/>
        <v>#DIV/0!</v>
      </c>
      <c r="AT38" s="37" t="e">
        <f t="shared" ca="1" si="53"/>
        <v>#DIV/0!</v>
      </c>
      <c r="AU38" s="37" t="e">
        <f t="shared" ca="1" si="53"/>
        <v>#DIV/0!</v>
      </c>
      <c r="AV38" s="37" t="e">
        <f t="shared" ca="1" si="53"/>
        <v>#DIV/0!</v>
      </c>
      <c r="AW38" s="37" t="e">
        <f t="shared" ca="1" si="53"/>
        <v>#DIV/0!</v>
      </c>
      <c r="AX38" s="37" t="e">
        <f t="shared" ca="1" si="53"/>
        <v>#DIV/0!</v>
      </c>
      <c r="AY38" s="37" t="e">
        <f t="shared" ca="1" si="53"/>
        <v>#DIV/0!</v>
      </c>
      <c r="AZ38" s="37" t="e">
        <f t="shared" ca="1" si="53"/>
        <v>#DIV/0!</v>
      </c>
      <c r="BA38" s="37" t="e">
        <f t="shared" ca="1" si="53"/>
        <v>#DIV/0!</v>
      </c>
      <c r="BB38" s="37" t="e">
        <f t="shared" ca="1" si="53"/>
        <v>#DIV/0!</v>
      </c>
      <c r="BC38" s="37" t="e">
        <f t="shared" ca="1" si="53"/>
        <v>#DIV/0!</v>
      </c>
      <c r="BD38" s="37" t="e">
        <f t="shared" ca="1" si="53"/>
        <v>#DIV/0!</v>
      </c>
      <c r="BE38" s="37" t="e">
        <f t="shared" ca="1" si="53"/>
        <v>#DIV/0!</v>
      </c>
      <c r="BF38" s="37" t="e">
        <f t="shared" ca="1" si="53"/>
        <v>#DIV/0!</v>
      </c>
      <c r="BG38" s="37" t="e">
        <f t="shared" ca="1" si="53"/>
        <v>#DIV/0!</v>
      </c>
      <c r="BH38" s="37" t="e">
        <f t="shared" ca="1" si="53"/>
        <v>#DIV/0!</v>
      </c>
      <c r="BI38" s="37" t="e">
        <f t="shared" ca="1" si="53"/>
        <v>#DIV/0!</v>
      </c>
      <c r="BJ38" s="37" t="e">
        <f t="shared" ca="1" si="53"/>
        <v>#DIV/0!</v>
      </c>
      <c r="BK38" s="37"/>
      <c r="BL38" s="37"/>
      <c r="BM38" s="37"/>
      <c r="BN38" s="37" t="e">
        <f ca="1">BN37/BN$32</f>
        <v>#DIV/0!</v>
      </c>
      <c r="BO38">
        <v>1</v>
      </c>
    </row>
    <row r="39" spans="1:67">
      <c r="A39" s="33" t="s">
        <v>95</v>
      </c>
      <c r="B39" s="35">
        <f ca="1">SUM(C39:BN39)</f>
        <v>1154976</v>
      </c>
      <c r="C39" s="36">
        <f ca="1">SUMIF(Summary!$AX:$AX,'City Head''s N Tenurewise'!C4,Summary!$U:$U)</f>
        <v>0</v>
      </c>
      <c r="D39" s="36">
        <f ca="1">SUMIF(Summary!$AX:$AX,'City Head''s N Tenurewise'!D4,Summary!$U:$U)</f>
        <v>0</v>
      </c>
      <c r="E39" s="36">
        <f ca="1">SUMIF(Summary!$AX:$AX,'City Head''s N Tenurewise'!E4,Summary!$U:$U)</f>
        <v>0</v>
      </c>
      <c r="F39" s="36">
        <f ca="1">SUMIF(Summary!$AX:$AX,'City Head''s N Tenurewise'!F4,Summary!$U:$U)</f>
        <v>0</v>
      </c>
      <c r="G39" s="36">
        <f ca="1">SUMIF(Summary!$AX:$AX,'City Head''s N Tenurewise'!G4,Summary!$U:$U)</f>
        <v>603000</v>
      </c>
      <c r="H39" s="36">
        <f ca="1">SUMIF(Summary!$AX:$AX,'City Head''s N Tenurewise'!H4,Summary!$U:$U)</f>
        <v>0</v>
      </c>
      <c r="I39" s="36">
        <f ca="1">SUMIF(Summary!$AX:$AX,'City Head''s N Tenurewise'!I4,Summary!$U:$U)</f>
        <v>0</v>
      </c>
      <c r="J39" s="36">
        <f ca="1">SUMIF(Summary!$AX:$AX,'City Head''s N Tenurewise'!J4,Summary!$U:$U)</f>
        <v>47976</v>
      </c>
      <c r="K39" s="36">
        <f ca="1">SUMIF(Summary!$AX:$AX,'City Head''s N Tenurewise'!K4,Summary!$U:$U)</f>
        <v>120000</v>
      </c>
      <c r="L39" s="36">
        <f ca="1">SUMIF(Summary!$AX:$AX,'City Head''s N Tenurewise'!L4,Summary!$U:$U)</f>
        <v>384000</v>
      </c>
      <c r="M39" s="36">
        <f ca="1">SUMIF(Summary!$AX:$AX,'City Head''s N Tenurewise'!M4,Summary!$U:$U)</f>
        <v>0</v>
      </c>
      <c r="N39" s="36">
        <f ca="1">SUMIF(Summary!$AX:$AX,'City Head''s N Tenurewise'!N4,Summary!$U:$U)</f>
        <v>0</v>
      </c>
      <c r="O39" s="36">
        <f ca="1">SUMIF(Summary!$AX:$AX,'City Head''s N Tenurewise'!O4,Summary!$U:$U)</f>
        <v>0</v>
      </c>
      <c r="P39" s="36">
        <f ca="1">SUMIF(Summary!$AX:$AX,'City Head''s N Tenurewise'!P4,Summary!$U:$U)</f>
        <v>0</v>
      </c>
      <c r="Q39" s="36">
        <f ca="1">SUMIF(Summary!$AX:$AX,'City Head''s N Tenurewise'!Q4,Summary!$U:$U)</f>
        <v>0</v>
      </c>
      <c r="R39" s="36">
        <f ca="1">SUMIF(Summary!$AX:$AX,'City Head''s N Tenurewise'!R4,Summary!$U:$U)</f>
        <v>0</v>
      </c>
      <c r="S39" s="36">
        <f ca="1">SUMIF(Summary!$AX:$AX,'City Head''s N Tenurewise'!S4,Summary!$U:$U)</f>
        <v>0</v>
      </c>
      <c r="T39" s="36">
        <f ca="1">SUMIF(Summary!$AX:$AX,'City Head''s N Tenurewise'!T4,Summary!$U:$U)</f>
        <v>0</v>
      </c>
      <c r="U39" s="36">
        <f ca="1">SUMIF(Summary!$AO:$AO,'City Head''s N Tenurewise'!U4,Summary!$U:$U)</f>
        <v>0</v>
      </c>
      <c r="V39" s="36">
        <f ca="1">SUMIF(Summary!$AO:$AO,'City Head''s N Tenurewise'!V4,Summary!$U:$U)</f>
        <v>0</v>
      </c>
      <c r="W39" s="36">
        <f ca="1">SUMIF(Summary!$AO:$AO,'City Head''s N Tenurewise'!W4,Summary!$U:$U)</f>
        <v>0</v>
      </c>
      <c r="X39" s="36">
        <f ca="1">SUMIF(Summary!$AO:$AO,'City Head''s N Tenurewise'!X4,Summary!$U:$U)</f>
        <v>0</v>
      </c>
      <c r="Y39" s="36">
        <f ca="1">SUMIF(Summary!$AO:$AO,'City Head''s N Tenurewise'!Y4,Summary!$U:$U)</f>
        <v>0</v>
      </c>
      <c r="Z39" s="36">
        <f ca="1">SUMIF(Summary!$AO:$AO,'City Head''s N Tenurewise'!Z4,Summary!$U:$U)</f>
        <v>0</v>
      </c>
      <c r="AA39" s="36">
        <f ca="1">SUMIF(Summary!$AO:$AO,'City Head''s N Tenurewise'!AA4,Summary!$U:$U)</f>
        <v>0</v>
      </c>
      <c r="AB39" s="36">
        <f ca="1">SUMIF(Summary!$AO:$AO,'City Head''s N Tenurewise'!AB4,Summary!$U:$U)</f>
        <v>0</v>
      </c>
      <c r="AC39" s="36">
        <f ca="1">SUMIF(Summary!$AO:$AO,'City Head''s N Tenurewise'!AC4,Summary!$U:$U)</f>
        <v>0</v>
      </c>
      <c r="AD39" s="36">
        <f ca="1">SUMIF(Summary!$AO:$AO,'City Head''s N Tenurewise'!AD4,Summary!$U:$U)</f>
        <v>0</v>
      </c>
      <c r="AE39" s="36">
        <f ca="1">SUMIF(Summary!$AO:$AO,'City Head''s N Tenurewise'!AE4,Summary!$U:$U)</f>
        <v>0</v>
      </c>
      <c r="AF39" s="36">
        <f ca="1">SUMIF(Summary!$AO:$AO,'City Head''s N Tenurewise'!AF4,Summary!$U:$U)</f>
        <v>0</v>
      </c>
      <c r="AG39" s="36">
        <f ca="1">SUMIF(Summary!$AO:$AO,'City Head''s N Tenurewise'!AG4,Summary!$U:$U)</f>
        <v>0</v>
      </c>
      <c r="AH39" s="36">
        <f ca="1">SUMIF(Summary!$AO:$AO,'City Head''s N Tenurewise'!AH4,Summary!$U:$U)</f>
        <v>0</v>
      </c>
      <c r="AI39" s="36">
        <f ca="1">SUMIF(Summary!$AO:$AO,'City Head''s N Tenurewise'!AI4,Summary!$U:$U)</f>
        <v>0</v>
      </c>
      <c r="AJ39" s="36">
        <f ca="1">SUMIF(Summary!$AO:$AO,'City Head''s N Tenurewise'!AJ4,Summary!$U:$U)</f>
        <v>0</v>
      </c>
      <c r="AK39" s="36">
        <f ca="1">SUMIF(Summary!$AO:$AO,'City Head''s N Tenurewise'!AK4,Summary!$U:$U)</f>
        <v>0</v>
      </c>
      <c r="AL39" s="36">
        <f ca="1">SUMIF(Summary!$AO:$AO,'City Head''s N Tenurewise'!AL4,Summary!$U:$U)</f>
        <v>0</v>
      </c>
      <c r="AM39" s="36">
        <f ca="1">SUMIF(Summary!$AO:$AO,'City Head''s N Tenurewise'!AM4,Summary!$U:$U)</f>
        <v>0</v>
      </c>
      <c r="AN39" s="36">
        <f ca="1">SUMIF(Summary!$AO:$AO,'City Head''s N Tenurewise'!AN4,Summary!$U:$U)</f>
        <v>0</v>
      </c>
      <c r="AO39" s="36">
        <f ca="1">SUMIF(Summary!$AO:$AO,'City Head''s N Tenurewise'!AO4,Summary!$U:$U)</f>
        <v>0</v>
      </c>
      <c r="AP39" s="36">
        <f ca="1">SUMIF(Summary!$AO:$AO,'City Head''s N Tenurewise'!AP4,Summary!$U:$U)</f>
        <v>0</v>
      </c>
      <c r="AQ39" s="36">
        <f ca="1">SUMIF(Summary!$AO:$AO,'City Head''s N Tenurewise'!AQ4,Summary!$U:$U)</f>
        <v>0</v>
      </c>
      <c r="AR39" s="36">
        <f ca="1">SUMIF(Summary!$AO:$AO,'City Head''s N Tenurewise'!AR4,Summary!$U:$U)</f>
        <v>0</v>
      </c>
      <c r="AS39" s="36">
        <f ca="1">SUMIF(Summary!$AO:$AO,'City Head''s N Tenurewise'!AS4,Summary!$U:$U)</f>
        <v>0</v>
      </c>
      <c r="AT39" s="36">
        <f ca="1">SUMIF(Summary!$AO:$AO,'City Head''s N Tenurewise'!AT4,Summary!$U:$U)</f>
        <v>0</v>
      </c>
      <c r="AU39" s="36">
        <f ca="1">SUMIF(Summary!$AO:$AO,'City Head''s N Tenurewise'!AU4,Summary!$U:$U)</f>
        <v>0</v>
      </c>
      <c r="AV39" s="36">
        <f ca="1">SUMIF(Summary!$AO:$AO,'City Head''s N Tenurewise'!AV4,Summary!$U:$U)</f>
        <v>0</v>
      </c>
      <c r="AW39" s="36">
        <f ca="1">SUMIF(Summary!$AO:$AO,'City Head''s N Tenurewise'!AW4,Summary!$U:$U)</f>
        <v>0</v>
      </c>
      <c r="AX39" s="36">
        <f ca="1">SUMIF(Summary!$AO:$AO,'City Head''s N Tenurewise'!AX4,Summary!$U:$U)</f>
        <v>0</v>
      </c>
      <c r="AY39" s="36">
        <f ca="1">SUMIF(Summary!$AO:$AO,'City Head''s N Tenurewise'!AY4,Summary!$U:$U)</f>
        <v>0</v>
      </c>
      <c r="AZ39" s="36">
        <f ca="1">SUMIF(Summary!$AO:$AO,'City Head''s N Tenurewise'!AZ4,Summary!$U:$U)</f>
        <v>0</v>
      </c>
      <c r="BA39" s="36">
        <f ca="1">SUMIF(Summary!$AO:$AO,'City Head''s N Tenurewise'!BA4,Summary!$U:$U)</f>
        <v>0</v>
      </c>
      <c r="BB39" s="36">
        <f ca="1">SUMIF(Summary!$AO:$AO,'City Head''s N Tenurewise'!BB4,Summary!$U:$U)</f>
        <v>0</v>
      </c>
      <c r="BC39" s="36">
        <f ca="1">SUMIF(Summary!$AO:$AO,'City Head''s N Tenurewise'!BC4,Summary!$U:$U)</f>
        <v>0</v>
      </c>
      <c r="BD39" s="36">
        <f ca="1">SUMIF(Summary!$AO:$AO,'City Head''s N Tenurewise'!BD4,Summary!$U:$U)</f>
        <v>0</v>
      </c>
      <c r="BE39" s="36">
        <f ca="1">SUMIF(Summary!$AO:$AO,'City Head''s N Tenurewise'!BE4,Summary!$U:$U)</f>
        <v>0</v>
      </c>
      <c r="BF39" s="36">
        <f ca="1">SUMIF(Summary!$AO:$AO,'City Head''s N Tenurewise'!BF4,Summary!$U:$U)</f>
        <v>0</v>
      </c>
      <c r="BG39" s="36">
        <f ca="1">SUMIF(Summary!$AO:$AO,'City Head''s N Tenurewise'!BG4,Summary!$U:$U)</f>
        <v>0</v>
      </c>
      <c r="BH39" s="36">
        <f ca="1">SUMIF(Summary!$AO:$AO,'City Head''s N Tenurewise'!BH4,Summary!$U:$U)</f>
        <v>0</v>
      </c>
      <c r="BI39" s="36">
        <f ca="1">SUMIF(Summary!$AO:$AO,'City Head''s N Tenurewise'!BI4,Summary!$U:$U)</f>
        <v>0</v>
      </c>
      <c r="BJ39" s="36">
        <f ca="1">SUMIF(Summary!$AO:$AO,'City Head''s N Tenurewise'!BJ4,Summary!$U:$U)</f>
        <v>0</v>
      </c>
      <c r="BK39" s="36"/>
      <c r="BL39" s="36"/>
      <c r="BM39" s="36"/>
      <c r="BN39" s="36">
        <f ca="1">SUMIF(Summary!$AO:$AO,'City Head''s N Tenurewise'!BN6,Summary!$R:$R)</f>
        <v>0</v>
      </c>
      <c r="BO39">
        <v>1</v>
      </c>
    </row>
    <row r="40" spans="1:67" ht="15.75">
      <c r="A40" s="34" t="s">
        <v>33</v>
      </c>
      <c r="B40" s="37">
        <f ca="1">B39/B$32</f>
        <v>7.3727745963271613E-2</v>
      </c>
      <c r="C40" s="37" t="e">
        <f ca="1">C39/C$32</f>
        <v>#DIV/0!</v>
      </c>
      <c r="D40" s="37">
        <f t="shared" ref="D40:Q40" ca="1" si="54">D39/D$32</f>
        <v>0</v>
      </c>
      <c r="E40" s="37">
        <f t="shared" ca="1" si="54"/>
        <v>0</v>
      </c>
      <c r="F40" s="37">
        <f t="shared" ca="1" si="54"/>
        <v>0</v>
      </c>
      <c r="G40" s="37">
        <f t="shared" ca="1" si="54"/>
        <v>0.14110793202506577</v>
      </c>
      <c r="H40" s="37">
        <f t="shared" ca="1" si="54"/>
        <v>0</v>
      </c>
      <c r="I40" s="37">
        <f t="shared" ca="1" si="54"/>
        <v>0</v>
      </c>
      <c r="J40" s="37">
        <f t="shared" ca="1" si="54"/>
        <v>6.6074635581362035E-2</v>
      </c>
      <c r="K40" s="37">
        <f t="shared" ca="1" si="54"/>
        <v>9.4798408931944009E-2</v>
      </c>
      <c r="L40" s="37">
        <f t="shared" ca="1" si="54"/>
        <v>5.6217276988119097E-2</v>
      </c>
      <c r="M40" s="37" t="e">
        <f t="shared" ca="1" si="54"/>
        <v>#DIV/0!</v>
      </c>
      <c r="N40" s="37" t="e">
        <f t="shared" ca="1" si="54"/>
        <v>#DIV/0!</v>
      </c>
      <c r="O40" s="37" t="e">
        <f t="shared" ca="1" si="54"/>
        <v>#DIV/0!</v>
      </c>
      <c r="P40" s="37" t="e">
        <f t="shared" ca="1" si="54"/>
        <v>#DIV/0!</v>
      </c>
      <c r="Q40" s="37" t="e">
        <f t="shared" ca="1" si="54"/>
        <v>#DIV/0!</v>
      </c>
      <c r="R40" s="37" t="e">
        <f t="shared" ref="R40:S40" ca="1" si="55">R39/R$32</f>
        <v>#DIV/0!</v>
      </c>
      <c r="S40" s="37" t="e">
        <f t="shared" ca="1" si="55"/>
        <v>#DIV/0!</v>
      </c>
      <c r="T40" s="37" t="e">
        <f t="shared" ref="T40" ca="1" si="56">T39/T$32</f>
        <v>#DIV/0!</v>
      </c>
      <c r="U40" s="37" t="e">
        <f t="shared" ref="U40:BJ40" ca="1" si="57">U39/U$32</f>
        <v>#DIV/0!</v>
      </c>
      <c r="V40" s="37" t="e">
        <f t="shared" ca="1" si="57"/>
        <v>#DIV/0!</v>
      </c>
      <c r="W40" s="37" t="e">
        <f t="shared" ca="1" si="57"/>
        <v>#DIV/0!</v>
      </c>
      <c r="X40" s="37" t="e">
        <f t="shared" ca="1" si="57"/>
        <v>#DIV/0!</v>
      </c>
      <c r="Y40" s="37" t="e">
        <f t="shared" ca="1" si="57"/>
        <v>#DIV/0!</v>
      </c>
      <c r="Z40" s="37" t="e">
        <f t="shared" ca="1" si="57"/>
        <v>#DIV/0!</v>
      </c>
      <c r="AA40" s="37" t="e">
        <f t="shared" ca="1" si="57"/>
        <v>#DIV/0!</v>
      </c>
      <c r="AB40" s="37" t="e">
        <f t="shared" ca="1" si="57"/>
        <v>#DIV/0!</v>
      </c>
      <c r="AC40" s="37" t="e">
        <f t="shared" ca="1" si="57"/>
        <v>#DIV/0!</v>
      </c>
      <c r="AD40" s="37" t="e">
        <f t="shared" ca="1" si="57"/>
        <v>#DIV/0!</v>
      </c>
      <c r="AE40" s="37" t="e">
        <f t="shared" ca="1" si="57"/>
        <v>#DIV/0!</v>
      </c>
      <c r="AF40" s="37" t="e">
        <f t="shared" ca="1" si="57"/>
        <v>#DIV/0!</v>
      </c>
      <c r="AG40" s="37" t="e">
        <f t="shared" ca="1" si="57"/>
        <v>#DIV/0!</v>
      </c>
      <c r="AH40" s="37" t="e">
        <f t="shared" ca="1" si="57"/>
        <v>#DIV/0!</v>
      </c>
      <c r="AI40" s="37" t="e">
        <f t="shared" ca="1" si="57"/>
        <v>#DIV/0!</v>
      </c>
      <c r="AJ40" s="37" t="e">
        <f t="shared" ca="1" si="57"/>
        <v>#DIV/0!</v>
      </c>
      <c r="AK40" s="37" t="e">
        <f t="shared" ca="1" si="57"/>
        <v>#DIV/0!</v>
      </c>
      <c r="AL40" s="37" t="e">
        <f t="shared" ca="1" si="57"/>
        <v>#DIV/0!</v>
      </c>
      <c r="AM40" s="37" t="e">
        <f t="shared" ca="1" si="57"/>
        <v>#DIV/0!</v>
      </c>
      <c r="AN40" s="37" t="e">
        <f t="shared" ca="1" si="57"/>
        <v>#DIV/0!</v>
      </c>
      <c r="AO40" s="37" t="e">
        <f t="shared" ca="1" si="57"/>
        <v>#DIV/0!</v>
      </c>
      <c r="AP40" s="37" t="e">
        <f t="shared" ca="1" si="57"/>
        <v>#DIV/0!</v>
      </c>
      <c r="AQ40" s="37" t="e">
        <f t="shared" ca="1" si="57"/>
        <v>#DIV/0!</v>
      </c>
      <c r="AR40" s="37" t="e">
        <f t="shared" ca="1" si="57"/>
        <v>#DIV/0!</v>
      </c>
      <c r="AS40" s="37" t="e">
        <f t="shared" ca="1" si="57"/>
        <v>#DIV/0!</v>
      </c>
      <c r="AT40" s="37" t="e">
        <f t="shared" ca="1" si="57"/>
        <v>#DIV/0!</v>
      </c>
      <c r="AU40" s="37" t="e">
        <f t="shared" ca="1" si="57"/>
        <v>#DIV/0!</v>
      </c>
      <c r="AV40" s="37" t="e">
        <f t="shared" ca="1" si="57"/>
        <v>#DIV/0!</v>
      </c>
      <c r="AW40" s="37" t="e">
        <f t="shared" ca="1" si="57"/>
        <v>#DIV/0!</v>
      </c>
      <c r="AX40" s="37" t="e">
        <f t="shared" ca="1" si="57"/>
        <v>#DIV/0!</v>
      </c>
      <c r="AY40" s="37" t="e">
        <f t="shared" ca="1" si="57"/>
        <v>#DIV/0!</v>
      </c>
      <c r="AZ40" s="37" t="e">
        <f t="shared" ca="1" si="57"/>
        <v>#DIV/0!</v>
      </c>
      <c r="BA40" s="37" t="e">
        <f t="shared" ca="1" si="57"/>
        <v>#DIV/0!</v>
      </c>
      <c r="BB40" s="37" t="e">
        <f t="shared" ca="1" si="57"/>
        <v>#DIV/0!</v>
      </c>
      <c r="BC40" s="37" t="e">
        <f t="shared" ca="1" si="57"/>
        <v>#DIV/0!</v>
      </c>
      <c r="BD40" s="37" t="e">
        <f t="shared" ca="1" si="57"/>
        <v>#DIV/0!</v>
      </c>
      <c r="BE40" s="37" t="e">
        <f t="shared" ca="1" si="57"/>
        <v>#DIV/0!</v>
      </c>
      <c r="BF40" s="37" t="e">
        <f t="shared" ca="1" si="57"/>
        <v>#DIV/0!</v>
      </c>
      <c r="BG40" s="37" t="e">
        <f t="shared" ca="1" si="57"/>
        <v>#DIV/0!</v>
      </c>
      <c r="BH40" s="37" t="e">
        <f t="shared" ca="1" si="57"/>
        <v>#DIV/0!</v>
      </c>
      <c r="BI40" s="37" t="e">
        <f t="shared" ca="1" si="57"/>
        <v>#DIV/0!</v>
      </c>
      <c r="BJ40" s="37" t="e">
        <f t="shared" ca="1" si="57"/>
        <v>#DIV/0!</v>
      </c>
      <c r="BK40" s="37"/>
      <c r="BL40" s="37"/>
      <c r="BM40" s="37"/>
      <c r="BN40" s="37" t="e">
        <f ca="1">BN39/BN$32</f>
        <v>#DIV/0!</v>
      </c>
      <c r="BO40">
        <v>1</v>
      </c>
    </row>
    <row r="41" spans="1:67" s="129" customFormat="1">
      <c r="A41" s="141" t="s">
        <v>47</v>
      </c>
      <c r="B41" s="126">
        <f ca="1">SUM(C41:BN41)</f>
        <v>5353601.5</v>
      </c>
      <c r="C41" s="126">
        <f ca="1">SUMIF(Summary!$AX:$AX,'City Head''s N Tenurewise'!C4,Summary!$X:$X)</f>
        <v>0</v>
      </c>
      <c r="D41" s="126">
        <f ca="1">SUMIF(Summary!$AX:$AX,'City Head''s N Tenurewise'!D4,Summary!$X:$X)</f>
        <v>141940</v>
      </c>
      <c r="E41" s="126">
        <f ca="1">SUMIF(Summary!$AX:$AX,'City Head''s N Tenurewise'!E4,Summary!$X:$X)</f>
        <v>199345</v>
      </c>
      <c r="F41" s="126">
        <f ca="1">SUMIF(Summary!$AX:$AX,'City Head''s N Tenurewise'!F4,Summary!$X:$X)</f>
        <v>114827</v>
      </c>
      <c r="G41" s="126">
        <f ca="1">SUMIF(Summary!$AX:$AX,'City Head''s N Tenurewise'!G4,Summary!$X:$X)</f>
        <v>1464430</v>
      </c>
      <c r="H41" s="126">
        <f ca="1">SUMIF(Summary!$AX:$AX,'City Head''s N Tenurewise'!H4,Summary!$X:$X)</f>
        <v>0</v>
      </c>
      <c r="I41" s="126">
        <f ca="1">SUMIF(Summary!$AX:$AX,'City Head''s N Tenurewise'!I4,Summary!$X:$X)</f>
        <v>128154</v>
      </c>
      <c r="J41" s="126">
        <f ca="1">SUMIF(Summary!$AX:$AX,'City Head''s N Tenurewise'!J4,Summary!$X:$X)</f>
        <v>96151</v>
      </c>
      <c r="K41" s="126">
        <f ca="1">SUMIF(Summary!$AX:$AX,'City Head''s N Tenurewise'!K4,Summary!$X:$X)</f>
        <v>164200</v>
      </c>
      <c r="L41" s="126">
        <f ca="1">SUMIF(Summary!$AX:$AX,'City Head''s N Tenurewise'!L4,Summary!$X:$X)</f>
        <v>3044554.5</v>
      </c>
      <c r="M41" s="126">
        <f ca="1">SUMIF(Summary!$AX:$AX,'City Head''s N Tenurewise'!M4,Summary!$X:$X)</f>
        <v>0</v>
      </c>
      <c r="N41" s="126">
        <f ca="1">SUMIF(Summary!$AX:$AX,'City Head''s N Tenurewise'!N4,Summary!$X:$X)</f>
        <v>0</v>
      </c>
      <c r="O41" s="126">
        <f ca="1">SUMIF(Summary!$AX:$AX,'City Head''s N Tenurewise'!O4,Summary!$X:$X)</f>
        <v>0</v>
      </c>
      <c r="P41" s="126">
        <f ca="1">SUMIF(Summary!$AX:$AX,'City Head''s N Tenurewise'!P4,Summary!$X:$X)</f>
        <v>0</v>
      </c>
      <c r="Q41" s="126">
        <f ca="1">SUMIF(Summary!$AX:$AX,'City Head''s N Tenurewise'!Q4,Summary!$X:$X)</f>
        <v>0</v>
      </c>
      <c r="R41" s="126">
        <f ca="1">SUMIF(Summary!$AX:$AX,'City Head''s N Tenurewise'!R4,Summary!$X:$X)</f>
        <v>0</v>
      </c>
      <c r="S41" s="126">
        <f ca="1">SUMIF(Summary!$AX:$AX,'City Head''s N Tenurewise'!S4,Summary!$X:$X)</f>
        <v>0</v>
      </c>
      <c r="T41" s="126">
        <f ca="1">SUMIF(Summary!$AX:$AX,'City Head''s N Tenurewise'!T4,Summary!$X:$X)</f>
        <v>0</v>
      </c>
      <c r="U41" s="126">
        <f ca="1">SUMIF(Summary!$AO:$AO,'City Head''s N Tenurewise'!U4,Summary!$X:$X)</f>
        <v>0</v>
      </c>
      <c r="V41" s="126">
        <f ca="1">SUMIF(Summary!$AO:$AO,'City Head''s N Tenurewise'!V4,Summary!$X:$X)</f>
        <v>0</v>
      </c>
      <c r="W41" s="126">
        <f ca="1">SUMIF(Summary!$AO:$AO,'City Head''s N Tenurewise'!W4,Summary!$X:$X)</f>
        <v>0</v>
      </c>
      <c r="X41" s="126">
        <f ca="1">SUMIF(Summary!$AO:$AO,'City Head''s N Tenurewise'!X4,Summary!$X:$X)</f>
        <v>0</v>
      </c>
      <c r="Y41" s="126">
        <f ca="1">SUMIF(Summary!$AO:$AO,'City Head''s N Tenurewise'!Y4,Summary!$X:$X)</f>
        <v>0</v>
      </c>
      <c r="Z41" s="126">
        <f ca="1">SUMIF(Summary!$AO:$AO,'City Head''s N Tenurewise'!Z4,Summary!$X:$X)</f>
        <v>0</v>
      </c>
      <c r="AA41" s="126">
        <f ca="1">SUMIF(Summary!$AO:$AO,'City Head''s N Tenurewise'!AA4,Summary!$X:$X)</f>
        <v>0</v>
      </c>
      <c r="AB41" s="126">
        <f ca="1">SUMIF(Summary!$AO:$AO,'City Head''s N Tenurewise'!AB4,Summary!$X:$X)</f>
        <v>0</v>
      </c>
      <c r="AC41" s="126">
        <f ca="1">SUMIF(Summary!$AO:$AO,'City Head''s N Tenurewise'!AC4,Summary!$X:$X)</f>
        <v>0</v>
      </c>
      <c r="AD41" s="126">
        <f ca="1">SUMIF(Summary!$AO:$AO,'City Head''s N Tenurewise'!AD4,Summary!$X:$X)</f>
        <v>0</v>
      </c>
      <c r="AE41" s="126">
        <f ca="1">SUMIF(Summary!$AO:$AO,'City Head''s N Tenurewise'!AE4,Summary!$X:$X)</f>
        <v>0</v>
      </c>
      <c r="AF41" s="126">
        <f ca="1">SUMIF(Summary!$AO:$AO,'City Head''s N Tenurewise'!AF4,Summary!$X:$X)</f>
        <v>0</v>
      </c>
      <c r="AG41" s="126">
        <f ca="1">SUMIF(Summary!$AO:$AO,'City Head''s N Tenurewise'!AG4,Summary!$X:$X)</f>
        <v>0</v>
      </c>
      <c r="AH41" s="126">
        <f ca="1">SUMIF(Summary!$AO:$AO,'City Head''s N Tenurewise'!AH4,Summary!$X:$X)</f>
        <v>0</v>
      </c>
      <c r="AI41" s="126">
        <f ca="1">SUMIF(Summary!$AO:$AO,'City Head''s N Tenurewise'!AI4,Summary!$X:$X)</f>
        <v>0</v>
      </c>
      <c r="AJ41" s="126">
        <f ca="1">SUMIF(Summary!$AO:$AO,'City Head''s N Tenurewise'!AJ4,Summary!$X:$X)</f>
        <v>0</v>
      </c>
      <c r="AK41" s="126">
        <f ca="1">SUMIF(Summary!$AO:$AO,'City Head''s N Tenurewise'!AK4,Summary!$X:$X)</f>
        <v>0</v>
      </c>
      <c r="AL41" s="126">
        <f ca="1">SUMIF(Summary!$AO:$AO,'City Head''s N Tenurewise'!AL4,Summary!$X:$X)</f>
        <v>0</v>
      </c>
      <c r="AM41" s="126">
        <f ca="1">SUMIF(Summary!$AO:$AO,'City Head''s N Tenurewise'!AM4,Summary!$X:$X)</f>
        <v>0</v>
      </c>
      <c r="AN41" s="126">
        <f ca="1">SUMIF(Summary!$AO:$AO,'City Head''s N Tenurewise'!AN4,Summary!$X:$X)</f>
        <v>0</v>
      </c>
      <c r="AO41" s="126">
        <f ca="1">SUMIF(Summary!$AO:$AO,'City Head''s N Tenurewise'!AO4,Summary!$X:$X)</f>
        <v>0</v>
      </c>
      <c r="AP41" s="126">
        <f ca="1">SUMIF(Summary!$AO:$AO,'City Head''s N Tenurewise'!AP4,Summary!$X:$X)</f>
        <v>0</v>
      </c>
      <c r="AQ41" s="126">
        <f ca="1">SUMIF(Summary!$AO:$AO,'City Head''s N Tenurewise'!AQ4,Summary!$X:$X)</f>
        <v>0</v>
      </c>
      <c r="AR41" s="126">
        <f ca="1">SUMIF(Summary!$AO:$AO,'City Head''s N Tenurewise'!AR4,Summary!$X:$X)</f>
        <v>0</v>
      </c>
      <c r="AS41" s="126">
        <f ca="1">SUMIF(Summary!$AO:$AO,'City Head''s N Tenurewise'!AS4,Summary!$X:$X)</f>
        <v>0</v>
      </c>
      <c r="AT41" s="126">
        <f ca="1">SUMIF(Summary!$AO:$AO,'City Head''s N Tenurewise'!AT4,Summary!$X:$X)</f>
        <v>0</v>
      </c>
      <c r="AU41" s="126">
        <f ca="1">SUMIF(Summary!$AO:$AO,'City Head''s N Tenurewise'!AU4,Summary!$X:$X)</f>
        <v>0</v>
      </c>
      <c r="AV41" s="126">
        <f ca="1">SUMIF(Summary!$AO:$AO,'City Head''s N Tenurewise'!AV4,Summary!$X:$X)</f>
        <v>0</v>
      </c>
      <c r="AW41" s="126">
        <f ca="1">SUMIF(Summary!$AO:$AO,'City Head''s N Tenurewise'!AW4,Summary!$X:$X)</f>
        <v>0</v>
      </c>
      <c r="AX41" s="126">
        <f ca="1">SUMIF(Summary!$AO:$AO,'City Head''s N Tenurewise'!AX4,Summary!$X:$X)</f>
        <v>0</v>
      </c>
      <c r="AY41" s="126">
        <f ca="1">SUMIF(Summary!$AO:$AO,'City Head''s N Tenurewise'!AY4,Summary!$X:$X)</f>
        <v>0</v>
      </c>
      <c r="AZ41" s="126">
        <f ca="1">SUMIF(Summary!$AO:$AO,'City Head''s N Tenurewise'!AZ4,Summary!$X:$X)</f>
        <v>0</v>
      </c>
      <c r="BA41" s="126">
        <f ca="1">SUMIF(Summary!$AO:$AO,'City Head''s N Tenurewise'!BA4,Summary!$X:$X)</f>
        <v>0</v>
      </c>
      <c r="BB41" s="126">
        <f ca="1">SUMIF(Summary!$AO:$AO,'City Head''s N Tenurewise'!BB4,Summary!$X:$X)</f>
        <v>0</v>
      </c>
      <c r="BC41" s="126">
        <f ca="1">SUMIF(Summary!$AO:$AO,'City Head''s N Tenurewise'!BC4,Summary!$X:$X)</f>
        <v>0</v>
      </c>
      <c r="BD41" s="126">
        <f ca="1">SUMIF(Summary!$AO:$AO,'City Head''s N Tenurewise'!BD4,Summary!$X:$X)</f>
        <v>0</v>
      </c>
      <c r="BE41" s="126">
        <f ca="1">SUMIF(Summary!$AO:$AO,'City Head''s N Tenurewise'!BE4,Summary!$X:$X)</f>
        <v>0</v>
      </c>
      <c r="BF41" s="126">
        <f ca="1">SUMIF(Summary!$AO:$AO,'City Head''s N Tenurewise'!BF4,Summary!$X:$X)</f>
        <v>0</v>
      </c>
      <c r="BG41" s="126">
        <f ca="1">SUMIF(Summary!$AO:$AO,'City Head''s N Tenurewise'!BG4,Summary!$X:$X)</f>
        <v>0</v>
      </c>
      <c r="BH41" s="126">
        <f ca="1">SUMIF(Summary!$AO:$AO,'City Head''s N Tenurewise'!BH4,Summary!$X:$X)</f>
        <v>0</v>
      </c>
      <c r="BI41" s="126">
        <f ca="1">SUMIF(Summary!$AO:$AO,'City Head''s N Tenurewise'!BI4,Summary!$X:$X)</f>
        <v>0</v>
      </c>
      <c r="BJ41" s="126">
        <f ca="1">SUMIF(Summary!$AO:$AO,'City Head''s N Tenurewise'!BJ4,Summary!$X:$X)</f>
        <v>0</v>
      </c>
      <c r="BK41" s="126"/>
      <c r="BL41" s="126"/>
      <c r="BM41" s="126"/>
      <c r="BN41" s="126">
        <f ca="1">SUMIF(Summary!$AO:$AO,'City Head''s N Tenurewise'!BN4,Summary!$X:$X)</f>
        <v>0</v>
      </c>
      <c r="BO41" s="129">
        <v>1</v>
      </c>
    </row>
    <row r="42" spans="1:67" ht="15.75">
      <c r="A42" s="34" t="s">
        <v>33</v>
      </c>
      <c r="B42" s="37">
        <f ca="1">B41/B$32</f>
        <v>0.3417464703860425</v>
      </c>
      <c r="C42" s="37" t="e">
        <f ca="1">C41/C$32</f>
        <v>#DIV/0!</v>
      </c>
      <c r="D42" s="37">
        <f t="shared" ref="D42:Q42" ca="1" si="58">D41/D$32</f>
        <v>0.28131639185268564</v>
      </c>
      <c r="E42" s="37">
        <f t="shared" ca="1" si="58"/>
        <v>0.30705629994979</v>
      </c>
      <c r="F42" s="37">
        <f t="shared" ca="1" si="58"/>
        <v>0.16395487480719487</v>
      </c>
      <c r="G42" s="37">
        <f t="shared" ca="1" si="58"/>
        <v>0.34269102636064186</v>
      </c>
      <c r="H42" s="37">
        <f t="shared" ca="1" si="58"/>
        <v>0</v>
      </c>
      <c r="I42" s="37">
        <f t="shared" ca="1" si="58"/>
        <v>0.18535580383988831</v>
      </c>
      <c r="J42" s="37">
        <f t="shared" ca="1" si="58"/>
        <v>0.13242334262513636</v>
      </c>
      <c r="K42" s="37">
        <f t="shared" ca="1" si="58"/>
        <v>0.12971582288854339</v>
      </c>
      <c r="L42" s="37">
        <f t="shared" ca="1" si="58"/>
        <v>0.44572021779146992</v>
      </c>
      <c r="M42" s="37" t="e">
        <f t="shared" ca="1" si="58"/>
        <v>#DIV/0!</v>
      </c>
      <c r="N42" s="37" t="e">
        <f t="shared" ca="1" si="58"/>
        <v>#DIV/0!</v>
      </c>
      <c r="O42" s="37" t="e">
        <f t="shared" ca="1" si="58"/>
        <v>#DIV/0!</v>
      </c>
      <c r="P42" s="37" t="e">
        <f t="shared" ca="1" si="58"/>
        <v>#DIV/0!</v>
      </c>
      <c r="Q42" s="37" t="e">
        <f t="shared" ca="1" si="58"/>
        <v>#DIV/0!</v>
      </c>
      <c r="R42" s="37" t="e">
        <f t="shared" ref="R42:S42" ca="1" si="59">R41/R$32</f>
        <v>#DIV/0!</v>
      </c>
      <c r="S42" s="37" t="e">
        <f t="shared" ca="1" si="59"/>
        <v>#DIV/0!</v>
      </c>
      <c r="T42" s="37" t="e">
        <f t="shared" ref="T42" ca="1" si="60">T41/T$32</f>
        <v>#DIV/0!</v>
      </c>
      <c r="U42" s="37" t="e">
        <f t="shared" ref="U42:BJ42" ca="1" si="61">U41/U$32</f>
        <v>#DIV/0!</v>
      </c>
      <c r="V42" s="37" t="e">
        <f t="shared" ca="1" si="61"/>
        <v>#DIV/0!</v>
      </c>
      <c r="W42" s="37" t="e">
        <f t="shared" ca="1" si="61"/>
        <v>#DIV/0!</v>
      </c>
      <c r="X42" s="37" t="e">
        <f t="shared" ca="1" si="61"/>
        <v>#DIV/0!</v>
      </c>
      <c r="Y42" s="37" t="e">
        <f t="shared" ca="1" si="61"/>
        <v>#DIV/0!</v>
      </c>
      <c r="Z42" s="37" t="e">
        <f t="shared" ca="1" si="61"/>
        <v>#DIV/0!</v>
      </c>
      <c r="AA42" s="37" t="e">
        <f t="shared" ca="1" si="61"/>
        <v>#DIV/0!</v>
      </c>
      <c r="AB42" s="37" t="e">
        <f t="shared" ca="1" si="61"/>
        <v>#DIV/0!</v>
      </c>
      <c r="AC42" s="37" t="e">
        <f t="shared" ca="1" si="61"/>
        <v>#DIV/0!</v>
      </c>
      <c r="AD42" s="37" t="e">
        <f t="shared" ca="1" si="61"/>
        <v>#DIV/0!</v>
      </c>
      <c r="AE42" s="37" t="e">
        <f t="shared" ca="1" si="61"/>
        <v>#DIV/0!</v>
      </c>
      <c r="AF42" s="37" t="e">
        <f t="shared" ca="1" si="61"/>
        <v>#DIV/0!</v>
      </c>
      <c r="AG42" s="37" t="e">
        <f t="shared" ca="1" si="61"/>
        <v>#DIV/0!</v>
      </c>
      <c r="AH42" s="37" t="e">
        <f t="shared" ca="1" si="61"/>
        <v>#DIV/0!</v>
      </c>
      <c r="AI42" s="37" t="e">
        <f t="shared" ca="1" si="61"/>
        <v>#DIV/0!</v>
      </c>
      <c r="AJ42" s="37" t="e">
        <f t="shared" ca="1" si="61"/>
        <v>#DIV/0!</v>
      </c>
      <c r="AK42" s="37" t="e">
        <f t="shared" ca="1" si="61"/>
        <v>#DIV/0!</v>
      </c>
      <c r="AL42" s="37" t="e">
        <f t="shared" ca="1" si="61"/>
        <v>#DIV/0!</v>
      </c>
      <c r="AM42" s="37" t="e">
        <f t="shared" ca="1" si="61"/>
        <v>#DIV/0!</v>
      </c>
      <c r="AN42" s="37" t="e">
        <f t="shared" ca="1" si="61"/>
        <v>#DIV/0!</v>
      </c>
      <c r="AO42" s="37" t="e">
        <f t="shared" ca="1" si="61"/>
        <v>#DIV/0!</v>
      </c>
      <c r="AP42" s="37" t="e">
        <f t="shared" ca="1" si="61"/>
        <v>#DIV/0!</v>
      </c>
      <c r="AQ42" s="37" t="e">
        <f t="shared" ca="1" si="61"/>
        <v>#DIV/0!</v>
      </c>
      <c r="AR42" s="37" t="e">
        <f t="shared" ca="1" si="61"/>
        <v>#DIV/0!</v>
      </c>
      <c r="AS42" s="37" t="e">
        <f t="shared" ca="1" si="61"/>
        <v>#DIV/0!</v>
      </c>
      <c r="AT42" s="37" t="e">
        <f t="shared" ca="1" si="61"/>
        <v>#DIV/0!</v>
      </c>
      <c r="AU42" s="37" t="e">
        <f t="shared" ca="1" si="61"/>
        <v>#DIV/0!</v>
      </c>
      <c r="AV42" s="37" t="e">
        <f t="shared" ca="1" si="61"/>
        <v>#DIV/0!</v>
      </c>
      <c r="AW42" s="37" t="e">
        <f t="shared" ca="1" si="61"/>
        <v>#DIV/0!</v>
      </c>
      <c r="AX42" s="37" t="e">
        <f t="shared" ca="1" si="61"/>
        <v>#DIV/0!</v>
      </c>
      <c r="AY42" s="37" t="e">
        <f t="shared" ca="1" si="61"/>
        <v>#DIV/0!</v>
      </c>
      <c r="AZ42" s="37" t="e">
        <f t="shared" ca="1" si="61"/>
        <v>#DIV/0!</v>
      </c>
      <c r="BA42" s="37" t="e">
        <f t="shared" ca="1" si="61"/>
        <v>#DIV/0!</v>
      </c>
      <c r="BB42" s="37" t="e">
        <f t="shared" ca="1" si="61"/>
        <v>#DIV/0!</v>
      </c>
      <c r="BC42" s="37" t="e">
        <f t="shared" ca="1" si="61"/>
        <v>#DIV/0!</v>
      </c>
      <c r="BD42" s="37" t="e">
        <f t="shared" ca="1" si="61"/>
        <v>#DIV/0!</v>
      </c>
      <c r="BE42" s="37" t="e">
        <f t="shared" ca="1" si="61"/>
        <v>#DIV/0!</v>
      </c>
      <c r="BF42" s="37" t="e">
        <f t="shared" ca="1" si="61"/>
        <v>#DIV/0!</v>
      </c>
      <c r="BG42" s="37" t="e">
        <f t="shared" ca="1" si="61"/>
        <v>#DIV/0!</v>
      </c>
      <c r="BH42" s="37" t="e">
        <f t="shared" ca="1" si="61"/>
        <v>#DIV/0!</v>
      </c>
      <c r="BI42" s="37" t="e">
        <f t="shared" ca="1" si="61"/>
        <v>#DIV/0!</v>
      </c>
      <c r="BJ42" s="37" t="e">
        <f t="shared" ca="1" si="61"/>
        <v>#DIV/0!</v>
      </c>
      <c r="BK42" s="37"/>
      <c r="BL42" s="37"/>
      <c r="BM42" s="37"/>
      <c r="BN42" s="37" t="e">
        <f ca="1">BN41/BN$32</f>
        <v>#DIV/0!</v>
      </c>
      <c r="BO42">
        <v>1</v>
      </c>
    </row>
    <row r="43" spans="1:67" hidden="1">
      <c r="BO43">
        <v>1</v>
      </c>
    </row>
    <row r="44" spans="1:67" hidden="1">
      <c r="A44" s="15"/>
    </row>
    <row r="45" spans="1:67" ht="15.75">
      <c r="A45" s="65"/>
    </row>
    <row r="46" spans="1:67" ht="15.75">
      <c r="A46" s="62" t="s">
        <v>48</v>
      </c>
      <c r="B46" s="42">
        <f ca="1">SUM(C46:BN46)</f>
        <v>6681318</v>
      </c>
      <c r="C46" s="42">
        <f ca="1">C47+C49+C51+C53+C55</f>
        <v>0</v>
      </c>
      <c r="D46" s="42">
        <f t="shared" ref="D46:Q46" ca="1" si="62">D47+D49+D51+D53+D55</f>
        <v>180504</v>
      </c>
      <c r="E46" s="42">
        <f t="shared" ca="1" si="62"/>
        <v>267326</v>
      </c>
      <c r="F46" s="42">
        <f t="shared" ca="1" si="62"/>
        <v>186073</v>
      </c>
      <c r="G46" s="42">
        <f t="shared" ca="1" si="62"/>
        <v>1801146</v>
      </c>
      <c r="H46" s="42">
        <f t="shared" ca="1" si="62"/>
        <v>4000</v>
      </c>
      <c r="I46" s="42">
        <f t="shared" ca="1" si="62"/>
        <v>208812</v>
      </c>
      <c r="J46" s="42">
        <f t="shared" ca="1" si="62"/>
        <v>197491</v>
      </c>
      <c r="K46" s="42">
        <f t="shared" ca="1" si="62"/>
        <v>326433</v>
      </c>
      <c r="L46" s="42">
        <f t="shared" ca="1" si="62"/>
        <v>3509533</v>
      </c>
      <c r="M46" s="42">
        <f t="shared" ca="1" si="62"/>
        <v>0</v>
      </c>
      <c r="N46" s="42">
        <f t="shared" ca="1" si="62"/>
        <v>0</v>
      </c>
      <c r="O46" s="42">
        <f t="shared" ca="1" si="62"/>
        <v>0</v>
      </c>
      <c r="P46" s="42">
        <f t="shared" ca="1" si="62"/>
        <v>0</v>
      </c>
      <c r="Q46" s="42">
        <f t="shared" ca="1" si="62"/>
        <v>0</v>
      </c>
      <c r="R46" s="42">
        <f t="shared" ref="R46:S46" ca="1" si="63">R47+R49+R51+R53+R55</f>
        <v>0</v>
      </c>
      <c r="S46" s="42">
        <f t="shared" ca="1" si="63"/>
        <v>0</v>
      </c>
      <c r="T46" s="42">
        <f t="shared" ref="T46" ca="1" si="64">T47+T49+T51+T53+T55</f>
        <v>0</v>
      </c>
      <c r="U46" s="42">
        <f t="shared" ref="U46:BJ46" ca="1" si="65">U47+U49+U51+U53+U55</f>
        <v>0</v>
      </c>
      <c r="V46" s="42">
        <f t="shared" ca="1" si="65"/>
        <v>0</v>
      </c>
      <c r="W46" s="42">
        <f t="shared" ca="1" si="65"/>
        <v>0</v>
      </c>
      <c r="X46" s="42">
        <f t="shared" ca="1" si="65"/>
        <v>0</v>
      </c>
      <c r="Y46" s="42">
        <f t="shared" ca="1" si="65"/>
        <v>0</v>
      </c>
      <c r="Z46" s="42">
        <f t="shared" ca="1" si="65"/>
        <v>0</v>
      </c>
      <c r="AA46" s="42">
        <f t="shared" ca="1" si="65"/>
        <v>0</v>
      </c>
      <c r="AB46" s="42">
        <f t="shared" ca="1" si="65"/>
        <v>0</v>
      </c>
      <c r="AC46" s="42">
        <f t="shared" ca="1" si="65"/>
        <v>0</v>
      </c>
      <c r="AD46" s="42">
        <f t="shared" ca="1" si="65"/>
        <v>0</v>
      </c>
      <c r="AE46" s="42">
        <f t="shared" ca="1" si="65"/>
        <v>0</v>
      </c>
      <c r="AF46" s="42">
        <f t="shared" ca="1" si="65"/>
        <v>0</v>
      </c>
      <c r="AG46" s="42">
        <f t="shared" ca="1" si="65"/>
        <v>0</v>
      </c>
      <c r="AH46" s="42">
        <f t="shared" ca="1" si="65"/>
        <v>0</v>
      </c>
      <c r="AI46" s="42">
        <f t="shared" ca="1" si="65"/>
        <v>0</v>
      </c>
      <c r="AJ46" s="42">
        <f t="shared" ca="1" si="65"/>
        <v>0</v>
      </c>
      <c r="AK46" s="42">
        <f t="shared" ca="1" si="65"/>
        <v>0</v>
      </c>
      <c r="AL46" s="42">
        <f t="shared" ca="1" si="65"/>
        <v>0</v>
      </c>
      <c r="AM46" s="42">
        <f t="shared" ca="1" si="65"/>
        <v>0</v>
      </c>
      <c r="AN46" s="42">
        <f t="shared" ca="1" si="65"/>
        <v>0</v>
      </c>
      <c r="AO46" s="42">
        <f t="shared" ca="1" si="65"/>
        <v>0</v>
      </c>
      <c r="AP46" s="42">
        <f t="shared" ca="1" si="65"/>
        <v>0</v>
      </c>
      <c r="AQ46" s="42">
        <f t="shared" ca="1" si="65"/>
        <v>0</v>
      </c>
      <c r="AR46" s="42">
        <f t="shared" ca="1" si="65"/>
        <v>0</v>
      </c>
      <c r="AS46" s="42">
        <f t="shared" ca="1" si="65"/>
        <v>0</v>
      </c>
      <c r="AT46" s="42">
        <f t="shared" ca="1" si="65"/>
        <v>0</v>
      </c>
      <c r="AU46" s="42">
        <f t="shared" ca="1" si="65"/>
        <v>0</v>
      </c>
      <c r="AV46" s="42">
        <f t="shared" ca="1" si="65"/>
        <v>0</v>
      </c>
      <c r="AW46" s="42">
        <f t="shared" ca="1" si="65"/>
        <v>0</v>
      </c>
      <c r="AX46" s="42">
        <f t="shared" ca="1" si="65"/>
        <v>0</v>
      </c>
      <c r="AY46" s="42">
        <f t="shared" ca="1" si="65"/>
        <v>0</v>
      </c>
      <c r="AZ46" s="42">
        <f t="shared" ca="1" si="65"/>
        <v>0</v>
      </c>
      <c r="BA46" s="42">
        <f t="shared" ca="1" si="65"/>
        <v>0</v>
      </c>
      <c r="BB46" s="42">
        <f t="shared" ca="1" si="65"/>
        <v>0</v>
      </c>
      <c r="BC46" s="42">
        <f t="shared" ca="1" si="65"/>
        <v>0</v>
      </c>
      <c r="BD46" s="42">
        <f t="shared" ca="1" si="65"/>
        <v>0</v>
      </c>
      <c r="BE46" s="42">
        <f t="shared" ca="1" si="65"/>
        <v>0</v>
      </c>
      <c r="BF46" s="42">
        <f t="shared" ca="1" si="65"/>
        <v>0</v>
      </c>
      <c r="BG46" s="42">
        <f t="shared" ca="1" si="65"/>
        <v>0</v>
      </c>
      <c r="BH46" s="42">
        <f t="shared" ca="1" si="65"/>
        <v>0</v>
      </c>
      <c r="BI46" s="42">
        <f t="shared" ca="1" si="65"/>
        <v>0</v>
      </c>
      <c r="BJ46" s="42">
        <f t="shared" ca="1" si="65"/>
        <v>0</v>
      </c>
      <c r="BK46" s="42"/>
      <c r="BL46" s="42"/>
      <c r="BM46" s="42"/>
      <c r="BN46" s="42">
        <f ca="1">BN47+BN49+BN51+BN55</f>
        <v>0</v>
      </c>
      <c r="BO46">
        <v>1</v>
      </c>
    </row>
    <row r="47" spans="1:67">
      <c r="A47" s="45" t="s">
        <v>49</v>
      </c>
      <c r="B47" s="46">
        <f>SUM(C47:BN47)</f>
        <v>0</v>
      </c>
      <c r="C47" s="47">
        <v>0</v>
      </c>
      <c r="D47" s="47">
        <v>0</v>
      </c>
      <c r="E47" s="47">
        <v>0</v>
      </c>
      <c r="F47" s="47">
        <v>0</v>
      </c>
      <c r="G47" s="47">
        <v>0</v>
      </c>
      <c r="H47" s="47">
        <v>0</v>
      </c>
      <c r="I47" s="47">
        <v>0</v>
      </c>
      <c r="J47" s="47">
        <v>0</v>
      </c>
      <c r="K47" s="47">
        <v>0</v>
      </c>
      <c r="L47" s="47">
        <v>0</v>
      </c>
      <c r="M47" s="47">
        <v>0</v>
      </c>
      <c r="N47" s="47">
        <v>0</v>
      </c>
      <c r="O47" s="47">
        <v>0</v>
      </c>
      <c r="P47" s="47">
        <v>0</v>
      </c>
      <c r="Q47" s="47">
        <v>0</v>
      </c>
      <c r="R47" s="47">
        <v>0</v>
      </c>
      <c r="S47" s="47">
        <v>0</v>
      </c>
      <c r="T47" s="47">
        <v>0</v>
      </c>
      <c r="U47" s="47">
        <v>0</v>
      </c>
      <c r="V47" s="47">
        <v>0</v>
      </c>
      <c r="W47" s="47">
        <v>0</v>
      </c>
      <c r="X47" s="47">
        <v>0</v>
      </c>
      <c r="Y47" s="47">
        <v>0</v>
      </c>
      <c r="Z47" s="47">
        <v>0</v>
      </c>
      <c r="AA47" s="47">
        <v>0</v>
      </c>
      <c r="AB47" s="47">
        <v>0</v>
      </c>
      <c r="AC47" s="47">
        <v>0</v>
      </c>
      <c r="AD47" s="47">
        <v>0</v>
      </c>
      <c r="AE47" s="47">
        <v>0</v>
      </c>
      <c r="AF47" s="47">
        <v>0</v>
      </c>
      <c r="AG47" s="47">
        <v>0</v>
      </c>
      <c r="AH47" s="47">
        <v>0</v>
      </c>
      <c r="AI47" s="47">
        <v>0</v>
      </c>
      <c r="AJ47" s="47">
        <v>0</v>
      </c>
      <c r="AK47" s="47">
        <v>0</v>
      </c>
      <c r="AL47" s="47">
        <v>0</v>
      </c>
      <c r="AM47" s="47">
        <v>0</v>
      </c>
      <c r="AN47" s="47">
        <v>0</v>
      </c>
      <c r="AO47" s="47">
        <v>0</v>
      </c>
      <c r="AP47" s="47">
        <v>0</v>
      </c>
      <c r="AQ47" s="47">
        <v>0</v>
      </c>
      <c r="AR47" s="47">
        <v>0</v>
      </c>
      <c r="AS47" s="47">
        <v>0</v>
      </c>
      <c r="AT47" s="47">
        <v>0</v>
      </c>
      <c r="AU47" s="47">
        <v>0</v>
      </c>
      <c r="AV47" s="47">
        <v>0</v>
      </c>
      <c r="AW47" s="47">
        <v>0</v>
      </c>
      <c r="AX47" s="47">
        <v>0</v>
      </c>
      <c r="AY47" s="47">
        <v>0</v>
      </c>
      <c r="AZ47" s="47">
        <v>0</v>
      </c>
      <c r="BA47" s="47">
        <v>0</v>
      </c>
      <c r="BB47" s="47">
        <v>0</v>
      </c>
      <c r="BC47" s="47">
        <v>0</v>
      </c>
      <c r="BD47" s="47">
        <v>0</v>
      </c>
      <c r="BE47" s="47">
        <v>0</v>
      </c>
      <c r="BF47" s="47">
        <v>0</v>
      </c>
      <c r="BG47" s="47">
        <v>0</v>
      </c>
      <c r="BH47" s="47">
        <v>0</v>
      </c>
      <c r="BI47" s="47">
        <v>0</v>
      </c>
      <c r="BJ47" s="47">
        <v>0</v>
      </c>
      <c r="BK47" s="47"/>
      <c r="BL47" s="47"/>
      <c r="BM47" s="47"/>
      <c r="BN47" s="47">
        <v>0</v>
      </c>
      <c r="BO47">
        <v>1</v>
      </c>
    </row>
    <row r="48" spans="1:67" ht="15.75">
      <c r="A48" s="50" t="s">
        <v>33</v>
      </c>
      <c r="B48" s="48">
        <f ca="1">B47/B$46</f>
        <v>0</v>
      </c>
      <c r="C48" s="48" t="e">
        <f ca="1">C47/C$46</f>
        <v>#DIV/0!</v>
      </c>
      <c r="D48" s="48">
        <f t="shared" ref="D48:Q48" ca="1" si="66">D47/D$46</f>
        <v>0</v>
      </c>
      <c r="E48" s="48">
        <f t="shared" ca="1" si="66"/>
        <v>0</v>
      </c>
      <c r="F48" s="48">
        <f t="shared" ca="1" si="66"/>
        <v>0</v>
      </c>
      <c r="G48" s="48">
        <f t="shared" ca="1" si="66"/>
        <v>0</v>
      </c>
      <c r="H48" s="48">
        <f t="shared" ca="1" si="66"/>
        <v>0</v>
      </c>
      <c r="I48" s="48">
        <f t="shared" ca="1" si="66"/>
        <v>0</v>
      </c>
      <c r="J48" s="48">
        <f t="shared" ca="1" si="66"/>
        <v>0</v>
      </c>
      <c r="K48" s="48">
        <f t="shared" ca="1" si="66"/>
        <v>0</v>
      </c>
      <c r="L48" s="48">
        <f t="shared" ca="1" si="66"/>
        <v>0</v>
      </c>
      <c r="M48" s="48" t="e">
        <f t="shared" ca="1" si="66"/>
        <v>#DIV/0!</v>
      </c>
      <c r="N48" s="48" t="e">
        <f t="shared" ca="1" si="66"/>
        <v>#DIV/0!</v>
      </c>
      <c r="O48" s="48" t="e">
        <f t="shared" ca="1" si="66"/>
        <v>#DIV/0!</v>
      </c>
      <c r="P48" s="48" t="e">
        <f t="shared" ca="1" si="66"/>
        <v>#DIV/0!</v>
      </c>
      <c r="Q48" s="48" t="e">
        <f t="shared" ca="1" si="66"/>
        <v>#DIV/0!</v>
      </c>
      <c r="R48" s="48" t="e">
        <f t="shared" ref="R48:S48" ca="1" si="67">R47/R$46</f>
        <v>#DIV/0!</v>
      </c>
      <c r="S48" s="48" t="e">
        <f t="shared" ca="1" si="67"/>
        <v>#DIV/0!</v>
      </c>
      <c r="T48" s="48" t="e">
        <f t="shared" ref="T48" ca="1" si="68">T47/T$46</f>
        <v>#DIV/0!</v>
      </c>
      <c r="U48" s="48" t="e">
        <f t="shared" ref="U48:BJ48" ca="1" si="69">U47/U$46</f>
        <v>#DIV/0!</v>
      </c>
      <c r="V48" s="48" t="e">
        <f t="shared" ca="1" si="69"/>
        <v>#DIV/0!</v>
      </c>
      <c r="W48" s="48" t="e">
        <f t="shared" ca="1" si="69"/>
        <v>#DIV/0!</v>
      </c>
      <c r="X48" s="48" t="e">
        <f t="shared" ca="1" si="69"/>
        <v>#DIV/0!</v>
      </c>
      <c r="Y48" s="48" t="e">
        <f t="shared" ca="1" si="69"/>
        <v>#DIV/0!</v>
      </c>
      <c r="Z48" s="48" t="e">
        <f t="shared" ca="1" si="69"/>
        <v>#DIV/0!</v>
      </c>
      <c r="AA48" s="48" t="e">
        <f t="shared" ca="1" si="69"/>
        <v>#DIV/0!</v>
      </c>
      <c r="AB48" s="48" t="e">
        <f t="shared" ca="1" si="69"/>
        <v>#DIV/0!</v>
      </c>
      <c r="AC48" s="48" t="e">
        <f t="shared" ca="1" si="69"/>
        <v>#DIV/0!</v>
      </c>
      <c r="AD48" s="48" t="e">
        <f t="shared" ca="1" si="69"/>
        <v>#DIV/0!</v>
      </c>
      <c r="AE48" s="48" t="e">
        <f t="shared" ca="1" si="69"/>
        <v>#DIV/0!</v>
      </c>
      <c r="AF48" s="48" t="e">
        <f t="shared" ca="1" si="69"/>
        <v>#DIV/0!</v>
      </c>
      <c r="AG48" s="48" t="e">
        <f t="shared" ca="1" si="69"/>
        <v>#DIV/0!</v>
      </c>
      <c r="AH48" s="48" t="e">
        <f t="shared" ca="1" si="69"/>
        <v>#DIV/0!</v>
      </c>
      <c r="AI48" s="48" t="e">
        <f t="shared" ca="1" si="69"/>
        <v>#DIV/0!</v>
      </c>
      <c r="AJ48" s="48" t="e">
        <f t="shared" ca="1" si="69"/>
        <v>#DIV/0!</v>
      </c>
      <c r="AK48" s="48" t="e">
        <f t="shared" ca="1" si="69"/>
        <v>#DIV/0!</v>
      </c>
      <c r="AL48" s="48" t="e">
        <f t="shared" ca="1" si="69"/>
        <v>#DIV/0!</v>
      </c>
      <c r="AM48" s="48" t="e">
        <f t="shared" ca="1" si="69"/>
        <v>#DIV/0!</v>
      </c>
      <c r="AN48" s="48" t="e">
        <f t="shared" ca="1" si="69"/>
        <v>#DIV/0!</v>
      </c>
      <c r="AO48" s="48" t="e">
        <f t="shared" ca="1" si="69"/>
        <v>#DIV/0!</v>
      </c>
      <c r="AP48" s="48" t="e">
        <f t="shared" ca="1" si="69"/>
        <v>#DIV/0!</v>
      </c>
      <c r="AQ48" s="48" t="e">
        <f t="shared" ca="1" si="69"/>
        <v>#DIV/0!</v>
      </c>
      <c r="AR48" s="48" t="e">
        <f t="shared" ca="1" si="69"/>
        <v>#DIV/0!</v>
      </c>
      <c r="AS48" s="48" t="e">
        <f t="shared" ca="1" si="69"/>
        <v>#DIV/0!</v>
      </c>
      <c r="AT48" s="48" t="e">
        <f t="shared" ca="1" si="69"/>
        <v>#DIV/0!</v>
      </c>
      <c r="AU48" s="48" t="e">
        <f t="shared" ca="1" si="69"/>
        <v>#DIV/0!</v>
      </c>
      <c r="AV48" s="48" t="e">
        <f t="shared" ca="1" si="69"/>
        <v>#DIV/0!</v>
      </c>
      <c r="AW48" s="48" t="e">
        <f t="shared" ca="1" si="69"/>
        <v>#DIV/0!</v>
      </c>
      <c r="AX48" s="48" t="e">
        <f t="shared" ca="1" si="69"/>
        <v>#DIV/0!</v>
      </c>
      <c r="AY48" s="48" t="e">
        <f t="shared" ca="1" si="69"/>
        <v>#DIV/0!</v>
      </c>
      <c r="AZ48" s="48" t="e">
        <f t="shared" ca="1" si="69"/>
        <v>#DIV/0!</v>
      </c>
      <c r="BA48" s="48" t="e">
        <f t="shared" ca="1" si="69"/>
        <v>#DIV/0!</v>
      </c>
      <c r="BB48" s="48" t="e">
        <f t="shared" ca="1" si="69"/>
        <v>#DIV/0!</v>
      </c>
      <c r="BC48" s="48" t="e">
        <f t="shared" ca="1" si="69"/>
        <v>#DIV/0!</v>
      </c>
      <c r="BD48" s="48" t="e">
        <f t="shared" ca="1" si="69"/>
        <v>#DIV/0!</v>
      </c>
      <c r="BE48" s="48" t="e">
        <f t="shared" ca="1" si="69"/>
        <v>#DIV/0!</v>
      </c>
      <c r="BF48" s="48" t="e">
        <f t="shared" ca="1" si="69"/>
        <v>#DIV/0!</v>
      </c>
      <c r="BG48" s="48" t="e">
        <f t="shared" ca="1" si="69"/>
        <v>#DIV/0!</v>
      </c>
      <c r="BH48" s="48" t="e">
        <f t="shared" ca="1" si="69"/>
        <v>#DIV/0!</v>
      </c>
      <c r="BI48" s="48" t="e">
        <f t="shared" ca="1" si="69"/>
        <v>#DIV/0!</v>
      </c>
      <c r="BJ48" s="48" t="e">
        <f t="shared" ca="1" si="69"/>
        <v>#DIV/0!</v>
      </c>
      <c r="BK48" s="48"/>
      <c r="BL48" s="48"/>
      <c r="BM48" s="48"/>
      <c r="BN48" s="48" t="e">
        <f ca="1">BN47/BN$46</f>
        <v>#DIV/0!</v>
      </c>
      <c r="BO48">
        <v>1</v>
      </c>
    </row>
    <row r="49" spans="1:67">
      <c r="A49" s="45" t="s">
        <v>50</v>
      </c>
      <c r="B49" s="46">
        <f ca="1">SUM(C49:BN49)</f>
        <v>390565.5</v>
      </c>
      <c r="C49" s="47">
        <f ca="1">SUMIF(Summary!$AX:$AX,'City Head''s N Tenurewise'!C4,Summary!$P:$P)</f>
        <v>0</v>
      </c>
      <c r="D49" s="47">
        <f ca="1">SUMIF(Summary!$AX:$AX,'City Head''s N Tenurewise'!D4,Summary!$P:$P)</f>
        <v>22126</v>
      </c>
      <c r="E49" s="47">
        <f ca="1">SUMIF(Summary!$AX:$AX,'City Head''s N Tenurewise'!E4,Summary!$P:$P)</f>
        <v>7000</v>
      </c>
      <c r="F49" s="47">
        <f ca="1">SUMIF(Summary!$AX:$AX,'City Head''s N Tenurewise'!F4,Summary!$P:$P)</f>
        <v>26350</v>
      </c>
      <c r="G49" s="47">
        <f ca="1">SUMIF(Summary!$AX:$AX,'City Head''s N Tenurewise'!G4,Summary!$P:$P)</f>
        <v>115679</v>
      </c>
      <c r="H49" s="47">
        <f ca="1">SUMIF(Summary!$AX:$AX,'City Head''s N Tenurewise'!H4,Summary!$P:$P)</f>
        <v>0</v>
      </c>
      <c r="I49" s="47">
        <f ca="1">SUMIF(Summary!$AX:$AX,'City Head''s N Tenurewise'!I4,Summary!$P:$P)</f>
        <v>13221</v>
      </c>
      <c r="J49" s="47">
        <f ca="1">SUMIF(Summary!$AX:$AX,'City Head''s N Tenurewise'!J4,Summary!$P:$P)</f>
        <v>5237</v>
      </c>
      <c r="K49" s="47">
        <f ca="1">SUMIF(Summary!$AX:$AX,'City Head''s N Tenurewise'!K4,Summary!$P:$P)</f>
        <v>23000</v>
      </c>
      <c r="L49" s="47">
        <f ca="1">SUMIF(Summary!$AX:$AX,'City Head''s N Tenurewise'!L4,Summary!$P:$P)</f>
        <v>177952.5</v>
      </c>
      <c r="M49" s="47">
        <f ca="1">SUMIF(Summary!$AX:$AX,'City Head''s N Tenurewise'!M4,Summary!$P:$P)</f>
        <v>0</v>
      </c>
      <c r="N49" s="47">
        <f ca="1">SUMIF(Summary!$AX:$AX,'City Head''s N Tenurewise'!N4,Summary!$P:$P)</f>
        <v>0</v>
      </c>
      <c r="O49" s="47">
        <f ca="1">SUMIF(Summary!$AX:$AX,'City Head''s N Tenurewise'!O4,Summary!$P:$P)</f>
        <v>0</v>
      </c>
      <c r="P49" s="47">
        <f ca="1">SUMIF(Summary!$AX:$AX,'City Head''s N Tenurewise'!P4,Summary!$P:$P)</f>
        <v>0</v>
      </c>
      <c r="Q49" s="47">
        <f ca="1">SUMIF(Summary!$AX:$AX,'City Head''s N Tenurewise'!Q4,Summary!$P:$P)</f>
        <v>0</v>
      </c>
      <c r="R49" s="47">
        <f ca="1">SUMIF(Summary!$AX:$AX,'City Head''s N Tenurewise'!R4,Summary!$P:$P)</f>
        <v>0</v>
      </c>
      <c r="S49" s="47">
        <f ca="1">SUMIF(Summary!$AX:$AX,'City Head''s N Tenurewise'!S4,Summary!$P:$P)</f>
        <v>0</v>
      </c>
      <c r="T49" s="47">
        <f ca="1">SUMIF(Summary!$AX:$AX,'City Head''s N Tenurewise'!T4,Summary!$P:$P)</f>
        <v>0</v>
      </c>
      <c r="U49" s="47">
        <f ca="1">SUMIF(Summary!$AO:$AO,'City Head''s N Tenurewise'!U4,Summary!$P:$P)</f>
        <v>0</v>
      </c>
      <c r="V49" s="47">
        <f ca="1">SUMIF(Summary!$AO:$AO,'City Head''s N Tenurewise'!V4,Summary!$P:$P)</f>
        <v>0</v>
      </c>
      <c r="W49" s="47">
        <f ca="1">SUMIF(Summary!$AO:$AO,'City Head''s N Tenurewise'!W4,Summary!$P:$P)</f>
        <v>0</v>
      </c>
      <c r="X49" s="47">
        <f ca="1">SUMIF(Summary!$AO:$AO,'City Head''s N Tenurewise'!X4,Summary!$P:$P)</f>
        <v>0</v>
      </c>
      <c r="Y49" s="47">
        <f ca="1">SUMIF(Summary!$AO:$AO,'City Head''s N Tenurewise'!Y4,Summary!$P:$P)</f>
        <v>0</v>
      </c>
      <c r="Z49" s="47">
        <f ca="1">SUMIF(Summary!$AO:$AO,'City Head''s N Tenurewise'!Z4,Summary!$P:$P)</f>
        <v>0</v>
      </c>
      <c r="AA49" s="47">
        <f ca="1">SUMIF(Summary!$AO:$AO,'City Head''s N Tenurewise'!AA4,Summary!$P:$P)</f>
        <v>0</v>
      </c>
      <c r="AB49" s="47">
        <f ca="1">SUMIF(Summary!$AO:$AO,'City Head''s N Tenurewise'!AB4,Summary!$P:$P)</f>
        <v>0</v>
      </c>
      <c r="AC49" s="47">
        <f ca="1">SUMIF(Summary!$AO:$AO,'City Head''s N Tenurewise'!AC4,Summary!$P:$P)</f>
        <v>0</v>
      </c>
      <c r="AD49" s="47">
        <f ca="1">SUMIF(Summary!$AO:$AO,'City Head''s N Tenurewise'!AD4,Summary!$P:$P)</f>
        <v>0</v>
      </c>
      <c r="AE49" s="47">
        <f ca="1">SUMIF(Summary!$AO:$AO,'City Head''s N Tenurewise'!AE4,Summary!$P:$P)</f>
        <v>0</v>
      </c>
      <c r="AF49" s="47">
        <f ca="1">SUMIF(Summary!$AO:$AO,'City Head''s N Tenurewise'!AF4,Summary!$P:$P)</f>
        <v>0</v>
      </c>
      <c r="AG49" s="47">
        <f ca="1">SUMIF(Summary!$AO:$AO,'City Head''s N Tenurewise'!AG4,Summary!$P:$P)</f>
        <v>0</v>
      </c>
      <c r="AH49" s="47">
        <f ca="1">SUMIF(Summary!$AO:$AO,'City Head''s N Tenurewise'!AH4,Summary!$P:$P)</f>
        <v>0</v>
      </c>
      <c r="AI49" s="47">
        <f ca="1">SUMIF(Summary!$AO:$AO,'City Head''s N Tenurewise'!AI4,Summary!$P:$P)</f>
        <v>0</v>
      </c>
      <c r="AJ49" s="47">
        <f ca="1">SUMIF(Summary!$AO:$AO,'City Head''s N Tenurewise'!AJ4,Summary!$P:$P)</f>
        <v>0</v>
      </c>
      <c r="AK49" s="47">
        <f ca="1">SUMIF(Summary!$AO:$AO,'City Head''s N Tenurewise'!AK4,Summary!$P:$P)</f>
        <v>0</v>
      </c>
      <c r="AL49" s="47">
        <f ca="1">SUMIF(Summary!$AO:$AO,'City Head''s N Tenurewise'!AL4,Summary!$P:$P)</f>
        <v>0</v>
      </c>
      <c r="AM49" s="47">
        <f ca="1">SUMIF(Summary!$AO:$AO,'City Head''s N Tenurewise'!AM4,Summary!$P:$P)</f>
        <v>0</v>
      </c>
      <c r="AN49" s="47">
        <f ca="1">SUMIF(Summary!$AO:$AO,'City Head''s N Tenurewise'!AN4,Summary!$P:$P)</f>
        <v>0</v>
      </c>
      <c r="AO49" s="47">
        <f ca="1">SUMIF(Summary!$AO:$AO,'City Head''s N Tenurewise'!AO4,Summary!$P:$P)</f>
        <v>0</v>
      </c>
      <c r="AP49" s="47">
        <f ca="1">SUMIF(Summary!$AO:$AO,'City Head''s N Tenurewise'!AP4,Summary!$P:$P)</f>
        <v>0</v>
      </c>
      <c r="AQ49" s="47">
        <f ca="1">SUMIF(Summary!$AO:$AO,'City Head''s N Tenurewise'!AQ4,Summary!$P:$P)</f>
        <v>0</v>
      </c>
      <c r="AR49" s="47">
        <f ca="1">SUMIF(Summary!$AO:$AO,'City Head''s N Tenurewise'!AR4,Summary!$P:$P)</f>
        <v>0</v>
      </c>
      <c r="AS49" s="47">
        <f ca="1">SUMIF(Summary!$AO:$AO,'City Head''s N Tenurewise'!AS4,Summary!$P:$P)</f>
        <v>0</v>
      </c>
      <c r="AT49" s="47">
        <f ca="1">SUMIF(Summary!$AO:$AO,'City Head''s N Tenurewise'!AT4,Summary!$P:$P)</f>
        <v>0</v>
      </c>
      <c r="AU49" s="47">
        <f ca="1">SUMIF(Summary!$AO:$AO,'City Head''s N Tenurewise'!AU4,Summary!$P:$P)</f>
        <v>0</v>
      </c>
      <c r="AV49" s="47">
        <f ca="1">SUMIF(Summary!$AO:$AO,'City Head''s N Tenurewise'!AV4,Summary!$P:$P)</f>
        <v>0</v>
      </c>
      <c r="AW49" s="47">
        <f ca="1">SUMIF(Summary!$AO:$AO,'City Head''s N Tenurewise'!AW4,Summary!$P:$P)</f>
        <v>0</v>
      </c>
      <c r="AX49" s="47">
        <f ca="1">SUMIF(Summary!$AO:$AO,'City Head''s N Tenurewise'!AX4,Summary!$P:$P)</f>
        <v>0</v>
      </c>
      <c r="AY49" s="47">
        <f ca="1">SUMIF(Summary!$AO:$AO,'City Head''s N Tenurewise'!AY4,Summary!$P:$P)</f>
        <v>0</v>
      </c>
      <c r="AZ49" s="47">
        <f ca="1">SUMIF(Summary!$AO:$AO,'City Head''s N Tenurewise'!AZ4,Summary!$P:$P)</f>
        <v>0</v>
      </c>
      <c r="BA49" s="47">
        <f ca="1">SUMIF(Summary!$AO:$AO,'City Head''s N Tenurewise'!BA4,Summary!$P:$P)</f>
        <v>0</v>
      </c>
      <c r="BB49" s="47">
        <f ca="1">SUMIF(Summary!$AO:$AO,'City Head''s N Tenurewise'!BB4,Summary!$P:$P)</f>
        <v>0</v>
      </c>
      <c r="BC49" s="47">
        <f ca="1">SUMIF(Summary!$AO:$AO,'City Head''s N Tenurewise'!BC4,Summary!$P:$P)</f>
        <v>0</v>
      </c>
      <c r="BD49" s="47">
        <f ca="1">SUMIF(Summary!$AO:$AO,'City Head''s N Tenurewise'!BD4,Summary!$P:$P)</f>
        <v>0</v>
      </c>
      <c r="BE49" s="47">
        <f ca="1">SUMIF(Summary!$AO:$AO,'City Head''s N Tenurewise'!BE4,Summary!$P:$P)</f>
        <v>0</v>
      </c>
      <c r="BF49" s="47">
        <f ca="1">SUMIF(Summary!$AO:$AO,'City Head''s N Tenurewise'!BF4,Summary!$P:$P)</f>
        <v>0</v>
      </c>
      <c r="BG49" s="47">
        <f ca="1">SUMIF(Summary!$AO:$AO,'City Head''s N Tenurewise'!BG4,Summary!$P:$P)</f>
        <v>0</v>
      </c>
      <c r="BH49" s="47">
        <f ca="1">SUMIF(Summary!$AO:$AO,'City Head''s N Tenurewise'!BH4,Summary!$P:$P)</f>
        <v>0</v>
      </c>
      <c r="BI49" s="47">
        <f ca="1">SUMIF(Summary!$AO:$AO,'City Head''s N Tenurewise'!BI4,Summary!$P:$P)</f>
        <v>0</v>
      </c>
      <c r="BJ49" s="47">
        <f ca="1">SUMIF(Summary!$AO:$AO,'City Head''s N Tenurewise'!BJ4,Summary!$P:$P)</f>
        <v>0</v>
      </c>
      <c r="BK49" s="47"/>
      <c r="BL49" s="47"/>
      <c r="BM49" s="47"/>
      <c r="BN49" s="47">
        <f ca="1">SUMIF(Summary!$AO:$AO,'City Head''s N Tenurewise'!BN4,Summary!$P:$P)</f>
        <v>0</v>
      </c>
      <c r="BO49">
        <v>1</v>
      </c>
    </row>
    <row r="50" spans="1:67" ht="15.75">
      <c r="A50" s="50" t="s">
        <v>33</v>
      </c>
      <c r="B50" s="48">
        <f ca="1">B49/B$46</f>
        <v>5.8456355467588879E-2</v>
      </c>
      <c r="C50" s="48" t="e">
        <f ca="1">C49/C$46</f>
        <v>#DIV/0!</v>
      </c>
      <c r="D50" s="48">
        <f t="shared" ref="D50:Q50" ca="1" si="70">D49/D$46</f>
        <v>0.12257900101936799</v>
      </c>
      <c r="E50" s="48">
        <f t="shared" ca="1" si="70"/>
        <v>2.618525695218572E-2</v>
      </c>
      <c r="F50" s="48">
        <f t="shared" ca="1" si="70"/>
        <v>0.14161108812132872</v>
      </c>
      <c r="G50" s="48">
        <f t="shared" ca="1" si="70"/>
        <v>6.4225221053706913E-2</v>
      </c>
      <c r="H50" s="48">
        <f t="shared" ca="1" si="70"/>
        <v>0</v>
      </c>
      <c r="I50" s="48">
        <f t="shared" ca="1" si="70"/>
        <v>6.331532670536176E-2</v>
      </c>
      <c r="J50" s="48">
        <f t="shared" ca="1" si="70"/>
        <v>2.6517664096085393E-2</v>
      </c>
      <c r="K50" s="48">
        <f t="shared" ca="1" si="70"/>
        <v>7.0458562706589095E-2</v>
      </c>
      <c r="L50" s="48">
        <f t="shared" ca="1" si="70"/>
        <v>5.0705464231280917E-2</v>
      </c>
      <c r="M50" s="48" t="e">
        <f t="shared" ca="1" si="70"/>
        <v>#DIV/0!</v>
      </c>
      <c r="N50" s="48" t="e">
        <f t="shared" ca="1" si="70"/>
        <v>#DIV/0!</v>
      </c>
      <c r="O50" s="48" t="e">
        <f t="shared" ca="1" si="70"/>
        <v>#DIV/0!</v>
      </c>
      <c r="P50" s="48" t="e">
        <f t="shared" ca="1" si="70"/>
        <v>#DIV/0!</v>
      </c>
      <c r="Q50" s="48" t="e">
        <f t="shared" ca="1" si="70"/>
        <v>#DIV/0!</v>
      </c>
      <c r="R50" s="48" t="e">
        <f t="shared" ref="R50:S50" ca="1" si="71">R49/R$46</f>
        <v>#DIV/0!</v>
      </c>
      <c r="S50" s="48" t="e">
        <f t="shared" ca="1" si="71"/>
        <v>#DIV/0!</v>
      </c>
      <c r="T50" s="48" t="e">
        <f t="shared" ref="T50" ca="1" si="72">T49/T$46</f>
        <v>#DIV/0!</v>
      </c>
      <c r="U50" s="48" t="e">
        <f t="shared" ref="U50:BJ50" ca="1" si="73">U49/U$46</f>
        <v>#DIV/0!</v>
      </c>
      <c r="V50" s="48" t="e">
        <f t="shared" ca="1" si="73"/>
        <v>#DIV/0!</v>
      </c>
      <c r="W50" s="48" t="e">
        <f t="shared" ca="1" si="73"/>
        <v>#DIV/0!</v>
      </c>
      <c r="X50" s="48" t="e">
        <f t="shared" ca="1" si="73"/>
        <v>#DIV/0!</v>
      </c>
      <c r="Y50" s="48" t="e">
        <f t="shared" ca="1" si="73"/>
        <v>#DIV/0!</v>
      </c>
      <c r="Z50" s="48" t="e">
        <f t="shared" ca="1" si="73"/>
        <v>#DIV/0!</v>
      </c>
      <c r="AA50" s="48" t="e">
        <f t="shared" ca="1" si="73"/>
        <v>#DIV/0!</v>
      </c>
      <c r="AB50" s="48" t="e">
        <f t="shared" ca="1" si="73"/>
        <v>#DIV/0!</v>
      </c>
      <c r="AC50" s="48" t="e">
        <f t="shared" ca="1" si="73"/>
        <v>#DIV/0!</v>
      </c>
      <c r="AD50" s="48" t="e">
        <f t="shared" ca="1" si="73"/>
        <v>#DIV/0!</v>
      </c>
      <c r="AE50" s="48" t="e">
        <f t="shared" ca="1" si="73"/>
        <v>#DIV/0!</v>
      </c>
      <c r="AF50" s="48" t="e">
        <f t="shared" ca="1" si="73"/>
        <v>#DIV/0!</v>
      </c>
      <c r="AG50" s="48" t="e">
        <f t="shared" ca="1" si="73"/>
        <v>#DIV/0!</v>
      </c>
      <c r="AH50" s="48" t="e">
        <f t="shared" ca="1" si="73"/>
        <v>#DIV/0!</v>
      </c>
      <c r="AI50" s="48" t="e">
        <f t="shared" ca="1" si="73"/>
        <v>#DIV/0!</v>
      </c>
      <c r="AJ50" s="48" t="e">
        <f t="shared" ca="1" si="73"/>
        <v>#DIV/0!</v>
      </c>
      <c r="AK50" s="48" t="e">
        <f t="shared" ca="1" si="73"/>
        <v>#DIV/0!</v>
      </c>
      <c r="AL50" s="48" t="e">
        <f t="shared" ca="1" si="73"/>
        <v>#DIV/0!</v>
      </c>
      <c r="AM50" s="48" t="e">
        <f t="shared" ca="1" si="73"/>
        <v>#DIV/0!</v>
      </c>
      <c r="AN50" s="48" t="e">
        <f t="shared" ca="1" si="73"/>
        <v>#DIV/0!</v>
      </c>
      <c r="AO50" s="48" t="e">
        <f t="shared" ca="1" si="73"/>
        <v>#DIV/0!</v>
      </c>
      <c r="AP50" s="48" t="e">
        <f t="shared" ca="1" si="73"/>
        <v>#DIV/0!</v>
      </c>
      <c r="AQ50" s="48" t="e">
        <f t="shared" ca="1" si="73"/>
        <v>#DIV/0!</v>
      </c>
      <c r="AR50" s="48" t="e">
        <f t="shared" ca="1" si="73"/>
        <v>#DIV/0!</v>
      </c>
      <c r="AS50" s="48" t="e">
        <f t="shared" ca="1" si="73"/>
        <v>#DIV/0!</v>
      </c>
      <c r="AT50" s="48" t="e">
        <f t="shared" ca="1" si="73"/>
        <v>#DIV/0!</v>
      </c>
      <c r="AU50" s="48" t="e">
        <f t="shared" ca="1" si="73"/>
        <v>#DIV/0!</v>
      </c>
      <c r="AV50" s="48" t="e">
        <f t="shared" ca="1" si="73"/>
        <v>#DIV/0!</v>
      </c>
      <c r="AW50" s="48" t="e">
        <f t="shared" ca="1" si="73"/>
        <v>#DIV/0!</v>
      </c>
      <c r="AX50" s="48" t="e">
        <f t="shared" ca="1" si="73"/>
        <v>#DIV/0!</v>
      </c>
      <c r="AY50" s="48" t="e">
        <f t="shared" ca="1" si="73"/>
        <v>#DIV/0!</v>
      </c>
      <c r="AZ50" s="48" t="e">
        <f t="shared" ca="1" si="73"/>
        <v>#DIV/0!</v>
      </c>
      <c r="BA50" s="48" t="e">
        <f t="shared" ca="1" si="73"/>
        <v>#DIV/0!</v>
      </c>
      <c r="BB50" s="48" t="e">
        <f t="shared" ca="1" si="73"/>
        <v>#DIV/0!</v>
      </c>
      <c r="BC50" s="48" t="e">
        <f t="shared" ca="1" si="73"/>
        <v>#DIV/0!</v>
      </c>
      <c r="BD50" s="48" t="e">
        <f t="shared" ca="1" si="73"/>
        <v>#DIV/0!</v>
      </c>
      <c r="BE50" s="48" t="e">
        <f t="shared" ca="1" si="73"/>
        <v>#DIV/0!</v>
      </c>
      <c r="BF50" s="48" t="e">
        <f t="shared" ca="1" si="73"/>
        <v>#DIV/0!</v>
      </c>
      <c r="BG50" s="48" t="e">
        <f t="shared" ca="1" si="73"/>
        <v>#DIV/0!</v>
      </c>
      <c r="BH50" s="48" t="e">
        <f t="shared" ca="1" si="73"/>
        <v>#DIV/0!</v>
      </c>
      <c r="BI50" s="48" t="e">
        <f t="shared" ca="1" si="73"/>
        <v>#DIV/0!</v>
      </c>
      <c r="BJ50" s="48" t="e">
        <f t="shared" ca="1" si="73"/>
        <v>#DIV/0!</v>
      </c>
      <c r="BK50" s="48"/>
      <c r="BL50" s="48"/>
      <c r="BM50" s="48"/>
      <c r="BN50" s="48" t="e">
        <f ca="1">BN49/BN$46</f>
        <v>#DIV/0!</v>
      </c>
      <c r="BO50">
        <v>1</v>
      </c>
    </row>
    <row r="51" spans="1:67">
      <c r="A51" s="45" t="s">
        <v>51</v>
      </c>
      <c r="B51" s="46">
        <f ca="1">SUM(C51:BN51)</f>
        <v>762155</v>
      </c>
      <c r="C51" s="47">
        <f ca="1">SUMIF(Summary!$AX:$AX,'City Head''s N Tenurewise'!C4,Summary!$S:$S)</f>
        <v>0</v>
      </c>
      <c r="D51" s="47">
        <f ca="1">SUMIF(Summary!$AX:$AX,'City Head''s N Tenurewise'!D4,Summary!$S:$S)</f>
        <v>16438</v>
      </c>
      <c r="E51" s="47">
        <f ca="1">SUMIF(Summary!$AX:$AX,'City Head''s N Tenurewise'!E4,Summary!$S:$S)</f>
        <v>60981</v>
      </c>
      <c r="F51" s="47">
        <f ca="1">SUMIF(Summary!$AX:$AX,'City Head''s N Tenurewise'!F4,Summary!$S:$S)</f>
        <v>44896</v>
      </c>
      <c r="G51" s="47">
        <f ca="1">SUMIF(Summary!$AX:$AX,'City Head''s N Tenurewise'!G4,Summary!$S:$S)</f>
        <v>138037</v>
      </c>
      <c r="H51" s="47">
        <f ca="1">SUMIF(Summary!$AX:$AX,'City Head''s N Tenurewise'!H4,Summary!$S:$S)</f>
        <v>4000</v>
      </c>
      <c r="I51" s="47">
        <f ca="1">SUMIF(Summary!$AX:$AX,'City Head''s N Tenurewise'!I4,Summary!$S:$S)</f>
        <v>67437</v>
      </c>
      <c r="J51" s="47">
        <f ca="1">SUMIF(Summary!$AX:$AX,'City Head''s N Tenurewise'!J4,Summary!$S:$S)</f>
        <v>88107</v>
      </c>
      <c r="K51" s="47">
        <f ca="1">SUMIF(Summary!$AX:$AX,'City Head''s N Tenurewise'!K4,Summary!$S:$S)</f>
        <v>119233</v>
      </c>
      <c r="L51" s="47">
        <f ca="1">SUMIF(Summary!$AX:$AX,'City Head''s N Tenurewise'!L4,Summary!$S:$S)</f>
        <v>223026</v>
      </c>
      <c r="M51" s="47">
        <f ca="1">SUMIF(Summary!$AX:$AX,'City Head''s N Tenurewise'!M4,Summary!$S:$S)</f>
        <v>0</v>
      </c>
      <c r="N51" s="47">
        <f ca="1">SUMIF(Summary!$AX:$AX,'City Head''s N Tenurewise'!N4,Summary!$S:$S)</f>
        <v>0</v>
      </c>
      <c r="O51" s="47">
        <f ca="1">SUMIF(Summary!$AX:$AX,'City Head''s N Tenurewise'!O4,Summary!$S:$S)</f>
        <v>0</v>
      </c>
      <c r="P51" s="47">
        <f ca="1">SUMIF(Summary!$AX:$AX,'City Head''s N Tenurewise'!P4,Summary!$S:$S)</f>
        <v>0</v>
      </c>
      <c r="Q51" s="47">
        <f ca="1">SUMIF(Summary!$AX:$AX,'City Head''s N Tenurewise'!Q4,Summary!$S:$S)</f>
        <v>0</v>
      </c>
      <c r="R51" s="47">
        <f ca="1">SUMIF(Summary!$AX:$AX,'City Head''s N Tenurewise'!R4,Summary!$S:$S)</f>
        <v>0</v>
      </c>
      <c r="S51" s="47">
        <f ca="1">SUMIF(Summary!$AX:$AX,'City Head''s N Tenurewise'!S4,Summary!$S:$S)</f>
        <v>0</v>
      </c>
      <c r="T51" s="47">
        <f ca="1">SUMIF(Summary!$AX:$AX,'City Head''s N Tenurewise'!T4,Summary!$S:$S)</f>
        <v>0</v>
      </c>
      <c r="U51" s="47">
        <f ca="1">SUMIF(Summary!$AO:$AO,'City Head''s N Tenurewise'!U4,Summary!$S:$S)</f>
        <v>0</v>
      </c>
      <c r="V51" s="47">
        <f ca="1">SUMIF(Summary!$AO:$AO,'City Head''s N Tenurewise'!V4,Summary!$S:$S)</f>
        <v>0</v>
      </c>
      <c r="W51" s="47">
        <f ca="1">SUMIF(Summary!$AO:$AO,'City Head''s N Tenurewise'!W4,Summary!$S:$S)</f>
        <v>0</v>
      </c>
      <c r="X51" s="47">
        <f ca="1">SUMIF(Summary!$AO:$AO,'City Head''s N Tenurewise'!X4,Summary!$S:$S)</f>
        <v>0</v>
      </c>
      <c r="Y51" s="47">
        <f ca="1">SUMIF(Summary!$AO:$AO,'City Head''s N Tenurewise'!Y4,Summary!$S:$S)</f>
        <v>0</v>
      </c>
      <c r="Z51" s="47">
        <f ca="1">SUMIF(Summary!$AO:$AO,'City Head''s N Tenurewise'!Z4,Summary!$S:$S)</f>
        <v>0</v>
      </c>
      <c r="AA51" s="47">
        <f ca="1">SUMIF(Summary!$AO:$AO,'City Head''s N Tenurewise'!AA4,Summary!$S:$S)</f>
        <v>0</v>
      </c>
      <c r="AB51" s="47">
        <f ca="1">SUMIF(Summary!$AO:$AO,'City Head''s N Tenurewise'!AB4,Summary!$S:$S)</f>
        <v>0</v>
      </c>
      <c r="AC51" s="47">
        <f ca="1">SUMIF(Summary!$AO:$AO,'City Head''s N Tenurewise'!AC4,Summary!$S:$S)</f>
        <v>0</v>
      </c>
      <c r="AD51" s="47">
        <f ca="1">SUMIF(Summary!$AO:$AO,'City Head''s N Tenurewise'!AD4,Summary!$S:$S)</f>
        <v>0</v>
      </c>
      <c r="AE51" s="47">
        <f ca="1">SUMIF(Summary!$AO:$AO,'City Head''s N Tenurewise'!AE4,Summary!$S:$S)</f>
        <v>0</v>
      </c>
      <c r="AF51" s="47">
        <f ca="1">SUMIF(Summary!$AO:$AO,'City Head''s N Tenurewise'!AF4,Summary!$S:$S)</f>
        <v>0</v>
      </c>
      <c r="AG51" s="47">
        <f ca="1">SUMIF(Summary!$AO:$AO,'City Head''s N Tenurewise'!AG4,Summary!$S:$S)</f>
        <v>0</v>
      </c>
      <c r="AH51" s="47">
        <f ca="1">SUMIF(Summary!$AO:$AO,'City Head''s N Tenurewise'!AH4,Summary!$S:$S)</f>
        <v>0</v>
      </c>
      <c r="AI51" s="47">
        <f ca="1">SUMIF(Summary!$AO:$AO,'City Head''s N Tenurewise'!AI4,Summary!$S:$S)</f>
        <v>0</v>
      </c>
      <c r="AJ51" s="47">
        <f ca="1">SUMIF(Summary!$AO:$AO,'City Head''s N Tenurewise'!AJ4,Summary!$S:$S)</f>
        <v>0</v>
      </c>
      <c r="AK51" s="47">
        <f ca="1">SUMIF(Summary!$AO:$AO,'City Head''s N Tenurewise'!AK4,Summary!$S:$S)</f>
        <v>0</v>
      </c>
      <c r="AL51" s="47">
        <f ca="1">SUMIF(Summary!$AO:$AO,'City Head''s N Tenurewise'!AL4,Summary!$S:$S)</f>
        <v>0</v>
      </c>
      <c r="AM51" s="47">
        <f ca="1">SUMIF(Summary!$AO:$AO,'City Head''s N Tenurewise'!AM4,Summary!$S:$S)</f>
        <v>0</v>
      </c>
      <c r="AN51" s="47">
        <f ca="1">SUMIF(Summary!$AO:$AO,'City Head''s N Tenurewise'!AN4,Summary!$S:$S)</f>
        <v>0</v>
      </c>
      <c r="AO51" s="47">
        <f ca="1">SUMIF(Summary!$AO:$AO,'City Head''s N Tenurewise'!AO4,Summary!$S:$S)</f>
        <v>0</v>
      </c>
      <c r="AP51" s="47">
        <f ca="1">SUMIF(Summary!$AO:$AO,'City Head''s N Tenurewise'!AP4,Summary!$S:$S)</f>
        <v>0</v>
      </c>
      <c r="AQ51" s="47">
        <f ca="1">SUMIF(Summary!$AO:$AO,'City Head''s N Tenurewise'!AQ4,Summary!$S:$S)</f>
        <v>0</v>
      </c>
      <c r="AR51" s="47">
        <f ca="1">SUMIF(Summary!$AO:$AO,'City Head''s N Tenurewise'!AR4,Summary!$S:$S)</f>
        <v>0</v>
      </c>
      <c r="AS51" s="47">
        <f ca="1">SUMIF(Summary!$AO:$AO,'City Head''s N Tenurewise'!AS4,Summary!$S:$S)</f>
        <v>0</v>
      </c>
      <c r="AT51" s="47">
        <f ca="1">SUMIF(Summary!$AO:$AO,'City Head''s N Tenurewise'!AT4,Summary!$S:$S)</f>
        <v>0</v>
      </c>
      <c r="AU51" s="47">
        <f ca="1">SUMIF(Summary!$AO:$AO,'City Head''s N Tenurewise'!AU4,Summary!$S:$S)</f>
        <v>0</v>
      </c>
      <c r="AV51" s="47">
        <f ca="1">SUMIF(Summary!$AO:$AO,'City Head''s N Tenurewise'!AV4,Summary!$S:$S)</f>
        <v>0</v>
      </c>
      <c r="AW51" s="47">
        <f ca="1">SUMIF(Summary!$AO:$AO,'City Head''s N Tenurewise'!AW4,Summary!$S:$S)</f>
        <v>0</v>
      </c>
      <c r="AX51" s="47">
        <f ca="1">SUMIF(Summary!$AO:$AO,'City Head''s N Tenurewise'!AX4,Summary!$S:$S)</f>
        <v>0</v>
      </c>
      <c r="AY51" s="47">
        <f ca="1">SUMIF(Summary!$AO:$AO,'City Head''s N Tenurewise'!AY4,Summary!$S:$S)</f>
        <v>0</v>
      </c>
      <c r="AZ51" s="47">
        <f ca="1">SUMIF(Summary!$AO:$AO,'City Head''s N Tenurewise'!AZ4,Summary!$S:$S)</f>
        <v>0</v>
      </c>
      <c r="BA51" s="47">
        <f ca="1">SUMIF(Summary!$AO:$AO,'City Head''s N Tenurewise'!BA4,Summary!$S:$S)</f>
        <v>0</v>
      </c>
      <c r="BB51" s="47">
        <f ca="1">SUMIF(Summary!$AO:$AO,'City Head''s N Tenurewise'!BB4,Summary!$S:$S)</f>
        <v>0</v>
      </c>
      <c r="BC51" s="47">
        <f ca="1">SUMIF(Summary!$AO:$AO,'City Head''s N Tenurewise'!BC4,Summary!$S:$S)</f>
        <v>0</v>
      </c>
      <c r="BD51" s="47">
        <f ca="1">SUMIF(Summary!$AO:$AO,'City Head''s N Tenurewise'!BD4,Summary!$S:$S)</f>
        <v>0</v>
      </c>
      <c r="BE51" s="47">
        <f ca="1">SUMIF(Summary!$AO:$AO,'City Head''s N Tenurewise'!BE4,Summary!$S:$S)</f>
        <v>0</v>
      </c>
      <c r="BF51" s="47">
        <f ca="1">SUMIF(Summary!$AO:$AO,'City Head''s N Tenurewise'!BF4,Summary!$S:$S)</f>
        <v>0</v>
      </c>
      <c r="BG51" s="47">
        <f ca="1">SUMIF(Summary!$AO:$AO,'City Head''s N Tenurewise'!BG4,Summary!$S:$S)</f>
        <v>0</v>
      </c>
      <c r="BH51" s="47">
        <f ca="1">SUMIF(Summary!$AO:$AO,'City Head''s N Tenurewise'!BH4,Summary!$S:$S)</f>
        <v>0</v>
      </c>
      <c r="BI51" s="47">
        <f ca="1">SUMIF(Summary!$AO:$AO,'City Head''s N Tenurewise'!BI4,Summary!$S:$S)</f>
        <v>0</v>
      </c>
      <c r="BJ51" s="47">
        <f ca="1">SUMIF(Summary!$AO:$AO,'City Head''s N Tenurewise'!BJ4,Summary!$S:$S)</f>
        <v>0</v>
      </c>
      <c r="BK51" s="47"/>
      <c r="BL51" s="47"/>
      <c r="BM51" s="47"/>
      <c r="BN51" s="47">
        <f ca="1">SUMIF(Summary!$AO:$AO,'City Head''s N Tenurewise'!BN4,Summary!$S:$S)</f>
        <v>0</v>
      </c>
      <c r="BO51">
        <v>1</v>
      </c>
    </row>
    <row r="52" spans="1:67" ht="15.75">
      <c r="A52" s="50" t="s">
        <v>33</v>
      </c>
      <c r="B52" s="48">
        <f ca="1">B51/B$46</f>
        <v>0.11407255275081953</v>
      </c>
      <c r="C52" s="48" t="e">
        <f ca="1">C51/C$46</f>
        <v>#DIV/0!</v>
      </c>
      <c r="D52" s="48">
        <f t="shared" ref="D52:Q52" ca="1" si="74">D51/D$46</f>
        <v>9.1067233967114303E-2</v>
      </c>
      <c r="E52" s="48">
        <f t="shared" ca="1" si="74"/>
        <v>0.2281147363144625</v>
      </c>
      <c r="F52" s="48">
        <f t="shared" ca="1" si="74"/>
        <v>0.24128164752543357</v>
      </c>
      <c r="G52" s="48">
        <f t="shared" ca="1" si="74"/>
        <v>7.6638429089035537E-2</v>
      </c>
      <c r="H52" s="48">
        <f t="shared" ca="1" si="74"/>
        <v>1</v>
      </c>
      <c r="I52" s="48">
        <f t="shared" ca="1" si="74"/>
        <v>0.32295557726567437</v>
      </c>
      <c r="J52" s="48">
        <f t="shared" ca="1" si="74"/>
        <v>0.44613172245823862</v>
      </c>
      <c r="K52" s="48">
        <f t="shared" ca="1" si="74"/>
        <v>0.36526025248672778</v>
      </c>
      <c r="L52" s="48">
        <f t="shared" ca="1" si="74"/>
        <v>6.354862598528066E-2</v>
      </c>
      <c r="M52" s="48" t="e">
        <f t="shared" ca="1" si="74"/>
        <v>#DIV/0!</v>
      </c>
      <c r="N52" s="48" t="e">
        <f t="shared" ca="1" si="74"/>
        <v>#DIV/0!</v>
      </c>
      <c r="O52" s="48" t="e">
        <f t="shared" ca="1" si="74"/>
        <v>#DIV/0!</v>
      </c>
      <c r="P52" s="48" t="e">
        <f t="shared" ca="1" si="74"/>
        <v>#DIV/0!</v>
      </c>
      <c r="Q52" s="48" t="e">
        <f t="shared" ca="1" si="74"/>
        <v>#DIV/0!</v>
      </c>
      <c r="R52" s="48" t="e">
        <f t="shared" ref="R52:S52" ca="1" si="75">R51/R$46</f>
        <v>#DIV/0!</v>
      </c>
      <c r="S52" s="48" t="e">
        <f t="shared" ca="1" si="75"/>
        <v>#DIV/0!</v>
      </c>
      <c r="T52" s="48" t="e">
        <f t="shared" ref="T52" ca="1" si="76">T51/T$46</f>
        <v>#DIV/0!</v>
      </c>
      <c r="U52" s="48" t="e">
        <f t="shared" ref="U52:BJ52" ca="1" si="77">U51/U$46</f>
        <v>#DIV/0!</v>
      </c>
      <c r="V52" s="48" t="e">
        <f t="shared" ca="1" si="77"/>
        <v>#DIV/0!</v>
      </c>
      <c r="W52" s="48" t="e">
        <f t="shared" ca="1" si="77"/>
        <v>#DIV/0!</v>
      </c>
      <c r="X52" s="48" t="e">
        <f t="shared" ca="1" si="77"/>
        <v>#DIV/0!</v>
      </c>
      <c r="Y52" s="48" t="e">
        <f t="shared" ca="1" si="77"/>
        <v>#DIV/0!</v>
      </c>
      <c r="Z52" s="48" t="e">
        <f t="shared" ca="1" si="77"/>
        <v>#DIV/0!</v>
      </c>
      <c r="AA52" s="48" t="e">
        <f t="shared" ca="1" si="77"/>
        <v>#DIV/0!</v>
      </c>
      <c r="AB52" s="48" t="e">
        <f t="shared" ca="1" si="77"/>
        <v>#DIV/0!</v>
      </c>
      <c r="AC52" s="48" t="e">
        <f t="shared" ca="1" si="77"/>
        <v>#DIV/0!</v>
      </c>
      <c r="AD52" s="48" t="e">
        <f t="shared" ca="1" si="77"/>
        <v>#DIV/0!</v>
      </c>
      <c r="AE52" s="48" t="e">
        <f t="shared" ca="1" si="77"/>
        <v>#DIV/0!</v>
      </c>
      <c r="AF52" s="48" t="e">
        <f t="shared" ca="1" si="77"/>
        <v>#DIV/0!</v>
      </c>
      <c r="AG52" s="48" t="e">
        <f t="shared" ca="1" si="77"/>
        <v>#DIV/0!</v>
      </c>
      <c r="AH52" s="48" t="e">
        <f t="shared" ca="1" si="77"/>
        <v>#DIV/0!</v>
      </c>
      <c r="AI52" s="48" t="e">
        <f t="shared" ca="1" si="77"/>
        <v>#DIV/0!</v>
      </c>
      <c r="AJ52" s="48" t="e">
        <f t="shared" ca="1" si="77"/>
        <v>#DIV/0!</v>
      </c>
      <c r="AK52" s="48" t="e">
        <f t="shared" ca="1" si="77"/>
        <v>#DIV/0!</v>
      </c>
      <c r="AL52" s="48" t="e">
        <f t="shared" ca="1" si="77"/>
        <v>#DIV/0!</v>
      </c>
      <c r="AM52" s="48" t="e">
        <f t="shared" ca="1" si="77"/>
        <v>#DIV/0!</v>
      </c>
      <c r="AN52" s="48" t="e">
        <f t="shared" ca="1" si="77"/>
        <v>#DIV/0!</v>
      </c>
      <c r="AO52" s="48" t="e">
        <f t="shared" ca="1" si="77"/>
        <v>#DIV/0!</v>
      </c>
      <c r="AP52" s="48" t="e">
        <f t="shared" ca="1" si="77"/>
        <v>#DIV/0!</v>
      </c>
      <c r="AQ52" s="48" t="e">
        <f t="shared" ca="1" si="77"/>
        <v>#DIV/0!</v>
      </c>
      <c r="AR52" s="48" t="e">
        <f t="shared" ca="1" si="77"/>
        <v>#DIV/0!</v>
      </c>
      <c r="AS52" s="48" t="e">
        <f t="shared" ca="1" si="77"/>
        <v>#DIV/0!</v>
      </c>
      <c r="AT52" s="48" t="e">
        <f t="shared" ca="1" si="77"/>
        <v>#DIV/0!</v>
      </c>
      <c r="AU52" s="48" t="e">
        <f t="shared" ca="1" si="77"/>
        <v>#DIV/0!</v>
      </c>
      <c r="AV52" s="48" t="e">
        <f t="shared" ca="1" si="77"/>
        <v>#DIV/0!</v>
      </c>
      <c r="AW52" s="48" t="e">
        <f t="shared" ca="1" si="77"/>
        <v>#DIV/0!</v>
      </c>
      <c r="AX52" s="48" t="e">
        <f t="shared" ca="1" si="77"/>
        <v>#DIV/0!</v>
      </c>
      <c r="AY52" s="48" t="e">
        <f t="shared" ca="1" si="77"/>
        <v>#DIV/0!</v>
      </c>
      <c r="AZ52" s="48" t="e">
        <f t="shared" ca="1" si="77"/>
        <v>#DIV/0!</v>
      </c>
      <c r="BA52" s="48" t="e">
        <f t="shared" ca="1" si="77"/>
        <v>#DIV/0!</v>
      </c>
      <c r="BB52" s="48" t="e">
        <f t="shared" ca="1" si="77"/>
        <v>#DIV/0!</v>
      </c>
      <c r="BC52" s="48" t="e">
        <f t="shared" ca="1" si="77"/>
        <v>#DIV/0!</v>
      </c>
      <c r="BD52" s="48" t="e">
        <f t="shared" ca="1" si="77"/>
        <v>#DIV/0!</v>
      </c>
      <c r="BE52" s="48" t="e">
        <f t="shared" ca="1" si="77"/>
        <v>#DIV/0!</v>
      </c>
      <c r="BF52" s="48" t="e">
        <f t="shared" ca="1" si="77"/>
        <v>#DIV/0!</v>
      </c>
      <c r="BG52" s="48" t="e">
        <f t="shared" ca="1" si="77"/>
        <v>#DIV/0!</v>
      </c>
      <c r="BH52" s="48" t="e">
        <f t="shared" ca="1" si="77"/>
        <v>#DIV/0!</v>
      </c>
      <c r="BI52" s="48" t="e">
        <f t="shared" ca="1" si="77"/>
        <v>#DIV/0!</v>
      </c>
      <c r="BJ52" s="48" t="e">
        <f t="shared" ca="1" si="77"/>
        <v>#DIV/0!</v>
      </c>
      <c r="BK52" s="48"/>
      <c r="BL52" s="48"/>
      <c r="BM52" s="48"/>
      <c r="BN52" s="48" t="e">
        <f ca="1">BN51/BN$46</f>
        <v>#DIV/0!</v>
      </c>
      <c r="BO52">
        <v>1</v>
      </c>
    </row>
    <row r="53" spans="1:67">
      <c r="A53" s="45" t="s">
        <v>96</v>
      </c>
      <c r="B53" s="46">
        <f ca="1">SUM(C53:BN53)</f>
        <v>174996</v>
      </c>
      <c r="C53" s="47">
        <f ca="1">SUMIF(Summary!$AX:$AX,'City Head''s N Tenurewise'!C4,Summary!$V:$V)</f>
        <v>0</v>
      </c>
      <c r="D53" s="47">
        <f ca="1">SUMIF(Summary!$AX:$AX,'City Head''s N Tenurewise'!D4,Summary!$V:$V)</f>
        <v>0</v>
      </c>
      <c r="E53" s="47">
        <f ca="1">SUMIF(Summary!$AX:$AX,'City Head''s N Tenurewise'!E4,Summary!$V:$V)</f>
        <v>0</v>
      </c>
      <c r="F53" s="47">
        <f ca="1">SUMIF(Summary!$AX:$AX,'City Head''s N Tenurewise'!F4,Summary!$V:$V)</f>
        <v>0</v>
      </c>
      <c r="G53" s="47">
        <f ca="1">SUMIF(Summary!$AX:$AX,'City Head''s N Tenurewise'!G4,Summary!$V:$V)</f>
        <v>83000</v>
      </c>
      <c r="H53" s="47">
        <f ca="1">SUMIF(Summary!$AX:$AX,'City Head''s N Tenurewise'!H4,Summary!$V:$V)</f>
        <v>0</v>
      </c>
      <c r="I53" s="47">
        <f ca="1">SUMIF(Summary!$AX:$AX,'City Head''s N Tenurewise'!I4,Summary!$V:$V)</f>
        <v>0</v>
      </c>
      <c r="J53" s="47">
        <f ca="1">SUMIF(Summary!$AX:$AX,'City Head''s N Tenurewise'!J4,Summary!$V:$V)</f>
        <v>7996</v>
      </c>
      <c r="K53" s="47">
        <f ca="1">SUMIF(Summary!$AX:$AX,'City Head''s N Tenurewise'!K4,Summary!$V:$V)</f>
        <v>20000</v>
      </c>
      <c r="L53" s="47">
        <f ca="1">SUMIF(Summary!$AX:$AX,'City Head''s N Tenurewise'!L4,Summary!$V:$V)</f>
        <v>64000</v>
      </c>
      <c r="M53" s="47">
        <f ca="1">SUMIF(Summary!$AX:$AX,'City Head''s N Tenurewise'!M4,Summary!$V:$V)</f>
        <v>0</v>
      </c>
      <c r="N53" s="47">
        <f ca="1">SUMIF(Summary!$AX:$AX,'City Head''s N Tenurewise'!N4,Summary!$V:$V)</f>
        <v>0</v>
      </c>
      <c r="O53" s="47">
        <f ca="1">SUMIF(Summary!$AX:$AX,'City Head''s N Tenurewise'!O4,Summary!$V:$V)</f>
        <v>0</v>
      </c>
      <c r="P53" s="47">
        <f ca="1">SUMIF(Summary!$AX:$AX,'City Head''s N Tenurewise'!P4,Summary!$V:$V)</f>
        <v>0</v>
      </c>
      <c r="Q53" s="47">
        <f ca="1">SUMIF(Summary!$AX:$AX,'City Head''s N Tenurewise'!Q4,Summary!$V:$V)</f>
        <v>0</v>
      </c>
      <c r="R53" s="47">
        <f ca="1">SUMIF(Summary!$AX:$AX,'City Head''s N Tenurewise'!R4,Summary!$V:$V)</f>
        <v>0</v>
      </c>
      <c r="S53" s="47">
        <f ca="1">SUMIF(Summary!$AX:$AX,'City Head''s N Tenurewise'!S4,Summary!$V:$V)</f>
        <v>0</v>
      </c>
      <c r="T53" s="47">
        <f ca="1">SUMIF(Summary!$AX:$AX,'City Head''s N Tenurewise'!T4,Summary!$V:$V)</f>
        <v>0</v>
      </c>
      <c r="U53" s="47">
        <f ca="1">SUMIF(Summary!$AO:$AO,'City Head''s N Tenurewise'!U4,Summary!$V:$V)</f>
        <v>0</v>
      </c>
      <c r="V53" s="47">
        <f ca="1">SUMIF(Summary!$AO:$AO,'City Head''s N Tenurewise'!V4,Summary!$V:$V)</f>
        <v>0</v>
      </c>
      <c r="W53" s="47">
        <f ca="1">SUMIF(Summary!$AO:$AO,'City Head''s N Tenurewise'!W4,Summary!$V:$V)</f>
        <v>0</v>
      </c>
      <c r="X53" s="47">
        <f ca="1">SUMIF(Summary!$AO:$AO,'City Head''s N Tenurewise'!X4,Summary!$V:$V)</f>
        <v>0</v>
      </c>
      <c r="Y53" s="47">
        <f ca="1">SUMIF(Summary!$AO:$AO,'City Head''s N Tenurewise'!Y4,Summary!$V:$V)</f>
        <v>0</v>
      </c>
      <c r="Z53" s="47">
        <f ca="1">SUMIF(Summary!$AO:$AO,'City Head''s N Tenurewise'!Z4,Summary!$V:$V)</f>
        <v>0</v>
      </c>
      <c r="AA53" s="47">
        <f ca="1">SUMIF(Summary!$AO:$AO,'City Head''s N Tenurewise'!AA4,Summary!$V:$V)</f>
        <v>0</v>
      </c>
      <c r="AB53" s="47">
        <f ca="1">SUMIF(Summary!$AO:$AO,'City Head''s N Tenurewise'!AB4,Summary!$V:$V)</f>
        <v>0</v>
      </c>
      <c r="AC53" s="47">
        <f ca="1">SUMIF(Summary!$AO:$AO,'City Head''s N Tenurewise'!AC4,Summary!$V:$V)</f>
        <v>0</v>
      </c>
      <c r="AD53" s="47">
        <f ca="1">SUMIF(Summary!$AO:$AO,'City Head''s N Tenurewise'!AD4,Summary!$V:$V)</f>
        <v>0</v>
      </c>
      <c r="AE53" s="47">
        <f ca="1">SUMIF(Summary!$AO:$AO,'City Head''s N Tenurewise'!AE4,Summary!$V:$V)</f>
        <v>0</v>
      </c>
      <c r="AF53" s="47">
        <f ca="1">SUMIF(Summary!$AO:$AO,'City Head''s N Tenurewise'!AF4,Summary!$V:$V)</f>
        <v>0</v>
      </c>
      <c r="AG53" s="47">
        <f ca="1">SUMIF(Summary!$AO:$AO,'City Head''s N Tenurewise'!AG4,Summary!$V:$V)</f>
        <v>0</v>
      </c>
      <c r="AH53" s="47">
        <f ca="1">SUMIF(Summary!$AO:$AO,'City Head''s N Tenurewise'!AH4,Summary!$V:$V)</f>
        <v>0</v>
      </c>
      <c r="AI53" s="47">
        <f ca="1">SUMIF(Summary!$AO:$AO,'City Head''s N Tenurewise'!AI4,Summary!$V:$V)</f>
        <v>0</v>
      </c>
      <c r="AJ53" s="47">
        <f ca="1">SUMIF(Summary!$AO:$AO,'City Head''s N Tenurewise'!AJ4,Summary!$V:$V)</f>
        <v>0</v>
      </c>
      <c r="AK53" s="47">
        <f ca="1">SUMIF(Summary!$AO:$AO,'City Head''s N Tenurewise'!AK4,Summary!$V:$V)</f>
        <v>0</v>
      </c>
      <c r="AL53" s="47">
        <f ca="1">SUMIF(Summary!$AO:$AO,'City Head''s N Tenurewise'!AL4,Summary!$V:$V)</f>
        <v>0</v>
      </c>
      <c r="AM53" s="47">
        <f ca="1">SUMIF(Summary!$AO:$AO,'City Head''s N Tenurewise'!AM4,Summary!$V:$V)</f>
        <v>0</v>
      </c>
      <c r="AN53" s="47">
        <f ca="1">SUMIF(Summary!$AO:$AO,'City Head''s N Tenurewise'!AN4,Summary!$V:$V)</f>
        <v>0</v>
      </c>
      <c r="AO53" s="47">
        <f ca="1">SUMIF(Summary!$AO:$AO,'City Head''s N Tenurewise'!AO4,Summary!$V:$V)</f>
        <v>0</v>
      </c>
      <c r="AP53" s="47">
        <f ca="1">SUMIF(Summary!$AO:$AO,'City Head''s N Tenurewise'!AP4,Summary!$V:$V)</f>
        <v>0</v>
      </c>
      <c r="AQ53" s="47">
        <f ca="1">SUMIF(Summary!$AO:$AO,'City Head''s N Tenurewise'!AQ4,Summary!$V:$V)</f>
        <v>0</v>
      </c>
      <c r="AR53" s="47">
        <f ca="1">SUMIF(Summary!$AO:$AO,'City Head''s N Tenurewise'!AR4,Summary!$V:$V)</f>
        <v>0</v>
      </c>
      <c r="AS53" s="47">
        <f ca="1">SUMIF(Summary!$AO:$AO,'City Head''s N Tenurewise'!AS4,Summary!$V:$V)</f>
        <v>0</v>
      </c>
      <c r="AT53" s="47">
        <f ca="1">SUMIF(Summary!$AO:$AO,'City Head''s N Tenurewise'!AT4,Summary!$V:$V)</f>
        <v>0</v>
      </c>
      <c r="AU53" s="47">
        <f ca="1">SUMIF(Summary!$AO:$AO,'City Head''s N Tenurewise'!AU4,Summary!$V:$V)</f>
        <v>0</v>
      </c>
      <c r="AV53" s="47">
        <f ca="1">SUMIF(Summary!$AO:$AO,'City Head''s N Tenurewise'!AV4,Summary!$V:$V)</f>
        <v>0</v>
      </c>
      <c r="AW53" s="47">
        <f ca="1">SUMIF(Summary!$AO:$AO,'City Head''s N Tenurewise'!AW4,Summary!$V:$V)</f>
        <v>0</v>
      </c>
      <c r="AX53" s="47">
        <f ca="1">SUMIF(Summary!$AO:$AO,'City Head''s N Tenurewise'!AX4,Summary!$V:$V)</f>
        <v>0</v>
      </c>
      <c r="AY53" s="47">
        <f ca="1">SUMIF(Summary!$AO:$AO,'City Head''s N Tenurewise'!AY4,Summary!$V:$V)</f>
        <v>0</v>
      </c>
      <c r="AZ53" s="47">
        <f ca="1">SUMIF(Summary!$AO:$AO,'City Head''s N Tenurewise'!AZ4,Summary!$V:$V)</f>
        <v>0</v>
      </c>
      <c r="BA53" s="47">
        <f ca="1">SUMIF(Summary!$AO:$AO,'City Head''s N Tenurewise'!BA4,Summary!$V:$V)</f>
        <v>0</v>
      </c>
      <c r="BB53" s="47">
        <f ca="1">SUMIF(Summary!$AO:$AO,'City Head''s N Tenurewise'!BB4,Summary!$V:$V)</f>
        <v>0</v>
      </c>
      <c r="BC53" s="47">
        <f ca="1">SUMIF(Summary!$AO:$AO,'City Head''s N Tenurewise'!BC4,Summary!$V:$V)</f>
        <v>0</v>
      </c>
      <c r="BD53" s="47">
        <f ca="1">SUMIF(Summary!$AO:$AO,'City Head''s N Tenurewise'!BD4,Summary!$V:$V)</f>
        <v>0</v>
      </c>
      <c r="BE53" s="47">
        <f ca="1">SUMIF(Summary!$AO:$AO,'City Head''s N Tenurewise'!BE4,Summary!$V:$V)</f>
        <v>0</v>
      </c>
      <c r="BF53" s="47">
        <f ca="1">SUMIF(Summary!$AO:$AO,'City Head''s N Tenurewise'!BF4,Summary!$V:$V)</f>
        <v>0</v>
      </c>
      <c r="BG53" s="47">
        <f ca="1">SUMIF(Summary!$AO:$AO,'City Head''s N Tenurewise'!BG4,Summary!$V:$V)</f>
        <v>0</v>
      </c>
      <c r="BH53" s="47">
        <f ca="1">SUMIF(Summary!$AO:$AO,'City Head''s N Tenurewise'!BH4,Summary!$V:$V)</f>
        <v>0</v>
      </c>
      <c r="BI53" s="47">
        <f ca="1">SUMIF(Summary!$AO:$AO,'City Head''s N Tenurewise'!BI4,Summary!$V:$V)</f>
        <v>0</v>
      </c>
      <c r="BJ53" s="47">
        <f ca="1">SUMIF(Summary!$AO:$AO,'City Head''s N Tenurewise'!BJ4,Summary!$V:$V)</f>
        <v>0</v>
      </c>
      <c r="BK53" s="47"/>
      <c r="BL53" s="47"/>
      <c r="BM53" s="47"/>
      <c r="BN53" s="47">
        <f ca="1">SUMIF(Summary!$AO:$AO,'City Head''s N Tenurewise'!BN6,Summary!$S:$S)</f>
        <v>0</v>
      </c>
      <c r="BO53">
        <v>1</v>
      </c>
    </row>
    <row r="54" spans="1:67" ht="15.75">
      <c r="A54" s="50" t="s">
        <v>33</v>
      </c>
      <c r="B54" s="48">
        <f ca="1">B53/B$46</f>
        <v>2.6191838197194027E-2</v>
      </c>
      <c r="C54" s="48" t="e">
        <f ca="1">C53/C$46</f>
        <v>#DIV/0!</v>
      </c>
      <c r="D54" s="48">
        <f t="shared" ref="D54:Q54" ca="1" si="78">D53/D$46</f>
        <v>0</v>
      </c>
      <c r="E54" s="48">
        <f t="shared" ca="1" si="78"/>
        <v>0</v>
      </c>
      <c r="F54" s="48">
        <f t="shared" ca="1" si="78"/>
        <v>0</v>
      </c>
      <c r="G54" s="48">
        <f t="shared" ca="1" si="78"/>
        <v>4.6081772382694126E-2</v>
      </c>
      <c r="H54" s="48">
        <f t="shared" ca="1" si="78"/>
        <v>0</v>
      </c>
      <c r="I54" s="48">
        <f t="shared" ca="1" si="78"/>
        <v>0</v>
      </c>
      <c r="J54" s="48">
        <f t="shared" ca="1" si="78"/>
        <v>4.0487920968550466E-2</v>
      </c>
      <c r="K54" s="48">
        <f t="shared" ca="1" si="78"/>
        <v>6.1268315397034E-2</v>
      </c>
      <c r="L54" s="48">
        <f t="shared" ca="1" si="78"/>
        <v>1.8236044510765392E-2</v>
      </c>
      <c r="M54" s="48" t="e">
        <f t="shared" ca="1" si="78"/>
        <v>#DIV/0!</v>
      </c>
      <c r="N54" s="48" t="e">
        <f t="shared" ca="1" si="78"/>
        <v>#DIV/0!</v>
      </c>
      <c r="O54" s="48" t="e">
        <f t="shared" ca="1" si="78"/>
        <v>#DIV/0!</v>
      </c>
      <c r="P54" s="48" t="e">
        <f t="shared" ca="1" si="78"/>
        <v>#DIV/0!</v>
      </c>
      <c r="Q54" s="48" t="e">
        <f t="shared" ca="1" si="78"/>
        <v>#DIV/0!</v>
      </c>
      <c r="R54" s="48" t="e">
        <f t="shared" ref="R54:S54" ca="1" si="79">R53/R$46</f>
        <v>#DIV/0!</v>
      </c>
      <c r="S54" s="48" t="e">
        <f t="shared" ca="1" si="79"/>
        <v>#DIV/0!</v>
      </c>
      <c r="T54" s="48" t="e">
        <f t="shared" ref="T54" ca="1" si="80">T53/T$46</f>
        <v>#DIV/0!</v>
      </c>
      <c r="U54" s="48" t="e">
        <f t="shared" ref="U54:BJ54" ca="1" si="81">U53/U$46</f>
        <v>#DIV/0!</v>
      </c>
      <c r="V54" s="48" t="e">
        <f t="shared" ca="1" si="81"/>
        <v>#DIV/0!</v>
      </c>
      <c r="W54" s="48" t="e">
        <f t="shared" ca="1" si="81"/>
        <v>#DIV/0!</v>
      </c>
      <c r="X54" s="48" t="e">
        <f t="shared" ca="1" si="81"/>
        <v>#DIV/0!</v>
      </c>
      <c r="Y54" s="48" t="e">
        <f t="shared" ca="1" si="81"/>
        <v>#DIV/0!</v>
      </c>
      <c r="Z54" s="48" t="e">
        <f t="shared" ca="1" si="81"/>
        <v>#DIV/0!</v>
      </c>
      <c r="AA54" s="48" t="e">
        <f t="shared" ca="1" si="81"/>
        <v>#DIV/0!</v>
      </c>
      <c r="AB54" s="48" t="e">
        <f t="shared" ca="1" si="81"/>
        <v>#DIV/0!</v>
      </c>
      <c r="AC54" s="48" t="e">
        <f t="shared" ca="1" si="81"/>
        <v>#DIV/0!</v>
      </c>
      <c r="AD54" s="48" t="e">
        <f t="shared" ca="1" si="81"/>
        <v>#DIV/0!</v>
      </c>
      <c r="AE54" s="48" t="e">
        <f t="shared" ca="1" si="81"/>
        <v>#DIV/0!</v>
      </c>
      <c r="AF54" s="48" t="e">
        <f t="shared" ca="1" si="81"/>
        <v>#DIV/0!</v>
      </c>
      <c r="AG54" s="48" t="e">
        <f t="shared" ca="1" si="81"/>
        <v>#DIV/0!</v>
      </c>
      <c r="AH54" s="48" t="e">
        <f t="shared" ca="1" si="81"/>
        <v>#DIV/0!</v>
      </c>
      <c r="AI54" s="48" t="e">
        <f t="shared" ca="1" si="81"/>
        <v>#DIV/0!</v>
      </c>
      <c r="AJ54" s="48" t="e">
        <f t="shared" ca="1" si="81"/>
        <v>#DIV/0!</v>
      </c>
      <c r="AK54" s="48" t="e">
        <f t="shared" ca="1" si="81"/>
        <v>#DIV/0!</v>
      </c>
      <c r="AL54" s="48" t="e">
        <f t="shared" ca="1" si="81"/>
        <v>#DIV/0!</v>
      </c>
      <c r="AM54" s="48" t="e">
        <f t="shared" ca="1" si="81"/>
        <v>#DIV/0!</v>
      </c>
      <c r="AN54" s="48" t="e">
        <f t="shared" ca="1" si="81"/>
        <v>#DIV/0!</v>
      </c>
      <c r="AO54" s="48" t="e">
        <f t="shared" ca="1" si="81"/>
        <v>#DIV/0!</v>
      </c>
      <c r="AP54" s="48" t="e">
        <f t="shared" ca="1" si="81"/>
        <v>#DIV/0!</v>
      </c>
      <c r="AQ54" s="48" t="e">
        <f t="shared" ca="1" si="81"/>
        <v>#DIV/0!</v>
      </c>
      <c r="AR54" s="48" t="e">
        <f t="shared" ca="1" si="81"/>
        <v>#DIV/0!</v>
      </c>
      <c r="AS54" s="48" t="e">
        <f t="shared" ca="1" si="81"/>
        <v>#DIV/0!</v>
      </c>
      <c r="AT54" s="48" t="e">
        <f t="shared" ca="1" si="81"/>
        <v>#DIV/0!</v>
      </c>
      <c r="AU54" s="48" t="e">
        <f t="shared" ca="1" si="81"/>
        <v>#DIV/0!</v>
      </c>
      <c r="AV54" s="48" t="e">
        <f t="shared" ca="1" si="81"/>
        <v>#DIV/0!</v>
      </c>
      <c r="AW54" s="48" t="e">
        <f t="shared" ca="1" si="81"/>
        <v>#DIV/0!</v>
      </c>
      <c r="AX54" s="48" t="e">
        <f t="shared" ca="1" si="81"/>
        <v>#DIV/0!</v>
      </c>
      <c r="AY54" s="48" t="e">
        <f t="shared" ca="1" si="81"/>
        <v>#DIV/0!</v>
      </c>
      <c r="AZ54" s="48" t="e">
        <f t="shared" ca="1" si="81"/>
        <v>#DIV/0!</v>
      </c>
      <c r="BA54" s="48" t="e">
        <f t="shared" ca="1" si="81"/>
        <v>#DIV/0!</v>
      </c>
      <c r="BB54" s="48" t="e">
        <f t="shared" ca="1" si="81"/>
        <v>#DIV/0!</v>
      </c>
      <c r="BC54" s="48" t="e">
        <f t="shared" ca="1" si="81"/>
        <v>#DIV/0!</v>
      </c>
      <c r="BD54" s="48" t="e">
        <f t="shared" ca="1" si="81"/>
        <v>#DIV/0!</v>
      </c>
      <c r="BE54" s="48" t="e">
        <f t="shared" ca="1" si="81"/>
        <v>#DIV/0!</v>
      </c>
      <c r="BF54" s="48" t="e">
        <f t="shared" ca="1" si="81"/>
        <v>#DIV/0!</v>
      </c>
      <c r="BG54" s="48" t="e">
        <f t="shared" ca="1" si="81"/>
        <v>#DIV/0!</v>
      </c>
      <c r="BH54" s="48" t="e">
        <f t="shared" ca="1" si="81"/>
        <v>#DIV/0!</v>
      </c>
      <c r="BI54" s="48" t="e">
        <f t="shared" ca="1" si="81"/>
        <v>#DIV/0!</v>
      </c>
      <c r="BJ54" s="48" t="e">
        <f t="shared" ca="1" si="81"/>
        <v>#DIV/0!</v>
      </c>
      <c r="BK54" s="48"/>
      <c r="BL54" s="48"/>
      <c r="BM54" s="48"/>
      <c r="BN54" s="48" t="e">
        <f ca="1">BN53/BN$46</f>
        <v>#DIV/0!</v>
      </c>
      <c r="BO54">
        <v>1</v>
      </c>
    </row>
    <row r="55" spans="1:67" s="129" customFormat="1">
      <c r="A55" s="127" t="s">
        <v>52</v>
      </c>
      <c r="B55" s="128">
        <f ca="1">SUM(C55:BN55)</f>
        <v>5353601.5</v>
      </c>
      <c r="C55" s="128">
        <f ca="1">SUMIF(Summary!$AX:$AX,'City Head''s N Tenurewise'!C4,Summary!$Y:$Y)</f>
        <v>0</v>
      </c>
      <c r="D55" s="128">
        <f ca="1">SUMIF(Summary!$AX:$AX,'City Head''s N Tenurewise'!D4,Summary!$Y:$Y)</f>
        <v>141940</v>
      </c>
      <c r="E55" s="128">
        <f ca="1">SUMIF(Summary!$AX:$AX,'City Head''s N Tenurewise'!E4,Summary!$Y:$Y)</f>
        <v>199345</v>
      </c>
      <c r="F55" s="128">
        <f ca="1">SUMIF(Summary!$AX:$AX,'City Head''s N Tenurewise'!F4,Summary!$Y:$Y)</f>
        <v>114827</v>
      </c>
      <c r="G55" s="128">
        <f ca="1">SUMIF(Summary!$AX:$AX,'City Head''s N Tenurewise'!G4,Summary!$Y:$Y)</f>
        <v>1464430</v>
      </c>
      <c r="H55" s="128">
        <f ca="1">SUMIF(Summary!$AX:$AX,'City Head''s N Tenurewise'!H4,Summary!$Y:$Y)</f>
        <v>0</v>
      </c>
      <c r="I55" s="128">
        <f ca="1">SUMIF(Summary!$AX:$AX,'City Head''s N Tenurewise'!I4,Summary!$Y:$Y)</f>
        <v>128154</v>
      </c>
      <c r="J55" s="128">
        <f ca="1">SUMIF(Summary!$AX:$AX,'City Head''s N Tenurewise'!J4,Summary!$Y:$Y)</f>
        <v>96151</v>
      </c>
      <c r="K55" s="128">
        <f ca="1">SUMIF(Summary!$AX:$AX,'City Head''s N Tenurewise'!K4,Summary!$Y:$Y)</f>
        <v>164200</v>
      </c>
      <c r="L55" s="128">
        <f ca="1">SUMIF(Summary!$AX:$AX,'City Head''s N Tenurewise'!L4,Summary!$Y:$Y)</f>
        <v>3044554.5</v>
      </c>
      <c r="M55" s="128">
        <f ca="1">SUMIF(Summary!$AX:$AX,'City Head''s N Tenurewise'!M4,Summary!$Y:$Y)</f>
        <v>0</v>
      </c>
      <c r="N55" s="128">
        <f ca="1">SUMIF(Summary!$AX:$AX,'City Head''s N Tenurewise'!N4,Summary!$Y:$Y)</f>
        <v>0</v>
      </c>
      <c r="O55" s="128">
        <f ca="1">SUMIF(Summary!$AX:$AX,'City Head''s N Tenurewise'!O4,Summary!$Y:$Y)</f>
        <v>0</v>
      </c>
      <c r="P55" s="128">
        <f ca="1">SUMIF(Summary!$AX:$AX,'City Head''s N Tenurewise'!P4,Summary!$Y:$Y)</f>
        <v>0</v>
      </c>
      <c r="Q55" s="128">
        <f ca="1">SUMIF(Summary!$AX:$AX,'City Head''s N Tenurewise'!Q4,Summary!$Y:$Y)</f>
        <v>0</v>
      </c>
      <c r="R55" s="128">
        <f ca="1">SUMIF(Summary!$AX:$AX,'City Head''s N Tenurewise'!R4,Summary!$Y:$Y)</f>
        <v>0</v>
      </c>
      <c r="S55" s="128">
        <f ca="1">SUMIF(Summary!$AX:$AX,'City Head''s N Tenurewise'!S4,Summary!$Y:$Y)</f>
        <v>0</v>
      </c>
      <c r="T55" s="128">
        <f ca="1">SUMIF(Summary!$AX:$AX,'City Head''s N Tenurewise'!T4,Summary!$Y:$Y)</f>
        <v>0</v>
      </c>
      <c r="U55" s="128">
        <f ca="1">SUMIF(Summary!$AO:$AO,'City Head''s N Tenurewise'!U4,Summary!$Y:$Y)</f>
        <v>0</v>
      </c>
      <c r="V55" s="128">
        <f ca="1">SUMIF(Summary!$AO:$AO,'City Head''s N Tenurewise'!V4,Summary!$Y:$Y)</f>
        <v>0</v>
      </c>
      <c r="W55" s="128">
        <f ca="1">SUMIF(Summary!$AO:$AO,'City Head''s N Tenurewise'!W4,Summary!$Y:$Y)</f>
        <v>0</v>
      </c>
      <c r="X55" s="128">
        <f ca="1">SUMIF(Summary!$AO:$AO,'City Head''s N Tenurewise'!X4,Summary!$Y:$Y)</f>
        <v>0</v>
      </c>
      <c r="Y55" s="128">
        <f ca="1">SUMIF(Summary!$AO:$AO,'City Head''s N Tenurewise'!Y4,Summary!$Y:$Y)</f>
        <v>0</v>
      </c>
      <c r="Z55" s="128">
        <f ca="1">SUMIF(Summary!$AO:$AO,'City Head''s N Tenurewise'!Z4,Summary!$Y:$Y)</f>
        <v>0</v>
      </c>
      <c r="AA55" s="128">
        <f ca="1">SUMIF(Summary!$AO:$AO,'City Head''s N Tenurewise'!AA4,Summary!$Y:$Y)</f>
        <v>0</v>
      </c>
      <c r="AB55" s="128">
        <f ca="1">SUMIF(Summary!$AO:$AO,'City Head''s N Tenurewise'!AB4,Summary!$Y:$Y)</f>
        <v>0</v>
      </c>
      <c r="AC55" s="128">
        <f ca="1">SUMIF(Summary!$AO:$AO,'City Head''s N Tenurewise'!AC4,Summary!$Y:$Y)</f>
        <v>0</v>
      </c>
      <c r="AD55" s="128">
        <f ca="1">SUMIF(Summary!$AO:$AO,'City Head''s N Tenurewise'!AD4,Summary!$Y:$Y)</f>
        <v>0</v>
      </c>
      <c r="AE55" s="128">
        <f ca="1">SUMIF(Summary!$AO:$AO,'City Head''s N Tenurewise'!AE4,Summary!$Y:$Y)</f>
        <v>0</v>
      </c>
      <c r="AF55" s="128">
        <f ca="1">SUMIF(Summary!$AO:$AO,'City Head''s N Tenurewise'!AF4,Summary!$Y:$Y)</f>
        <v>0</v>
      </c>
      <c r="AG55" s="128">
        <f ca="1">SUMIF(Summary!$AO:$AO,'City Head''s N Tenurewise'!AG4,Summary!$Y:$Y)</f>
        <v>0</v>
      </c>
      <c r="AH55" s="128">
        <f ca="1">SUMIF(Summary!$AO:$AO,'City Head''s N Tenurewise'!AH4,Summary!$Y:$Y)</f>
        <v>0</v>
      </c>
      <c r="AI55" s="128">
        <f ca="1">SUMIF(Summary!$AO:$AO,'City Head''s N Tenurewise'!AI4,Summary!$Y:$Y)</f>
        <v>0</v>
      </c>
      <c r="AJ55" s="128">
        <f ca="1">SUMIF(Summary!$AO:$AO,'City Head''s N Tenurewise'!AJ4,Summary!$Y:$Y)</f>
        <v>0</v>
      </c>
      <c r="AK55" s="128">
        <f ca="1">SUMIF(Summary!$AO:$AO,'City Head''s N Tenurewise'!AK4,Summary!$Y:$Y)</f>
        <v>0</v>
      </c>
      <c r="AL55" s="128">
        <f ca="1">SUMIF(Summary!$AO:$AO,'City Head''s N Tenurewise'!AL4,Summary!$Y:$Y)</f>
        <v>0</v>
      </c>
      <c r="AM55" s="128">
        <f ca="1">SUMIF(Summary!$AO:$AO,'City Head''s N Tenurewise'!AM4,Summary!$Y:$Y)</f>
        <v>0</v>
      </c>
      <c r="AN55" s="128">
        <f ca="1">SUMIF(Summary!$AO:$AO,'City Head''s N Tenurewise'!AN4,Summary!$Y:$Y)</f>
        <v>0</v>
      </c>
      <c r="AO55" s="128">
        <f ca="1">SUMIF(Summary!$AO:$AO,'City Head''s N Tenurewise'!AO4,Summary!$Y:$Y)</f>
        <v>0</v>
      </c>
      <c r="AP55" s="128">
        <f ca="1">SUMIF(Summary!$AO:$AO,'City Head''s N Tenurewise'!AP4,Summary!$Y:$Y)</f>
        <v>0</v>
      </c>
      <c r="AQ55" s="128">
        <f ca="1">SUMIF(Summary!$AO:$AO,'City Head''s N Tenurewise'!AQ4,Summary!$Y:$Y)</f>
        <v>0</v>
      </c>
      <c r="AR55" s="128">
        <f ca="1">SUMIF(Summary!$AO:$AO,'City Head''s N Tenurewise'!AR4,Summary!$Y:$Y)</f>
        <v>0</v>
      </c>
      <c r="AS55" s="128">
        <f ca="1">SUMIF(Summary!$AO:$AO,'City Head''s N Tenurewise'!AS4,Summary!$Y:$Y)</f>
        <v>0</v>
      </c>
      <c r="AT55" s="128">
        <f ca="1">SUMIF(Summary!$AO:$AO,'City Head''s N Tenurewise'!AT4,Summary!$Y:$Y)</f>
        <v>0</v>
      </c>
      <c r="AU55" s="128">
        <f ca="1">SUMIF(Summary!$AO:$AO,'City Head''s N Tenurewise'!AU4,Summary!$Y:$Y)</f>
        <v>0</v>
      </c>
      <c r="AV55" s="128">
        <f ca="1">SUMIF(Summary!$AO:$AO,'City Head''s N Tenurewise'!AV4,Summary!$Y:$Y)</f>
        <v>0</v>
      </c>
      <c r="AW55" s="128">
        <f ca="1">SUMIF(Summary!$AO:$AO,'City Head''s N Tenurewise'!AW4,Summary!$Y:$Y)</f>
        <v>0</v>
      </c>
      <c r="AX55" s="128">
        <f ca="1">SUMIF(Summary!$AO:$AO,'City Head''s N Tenurewise'!AX4,Summary!$Y:$Y)</f>
        <v>0</v>
      </c>
      <c r="AY55" s="128">
        <f ca="1">SUMIF(Summary!$AO:$AO,'City Head''s N Tenurewise'!AY4,Summary!$Y:$Y)</f>
        <v>0</v>
      </c>
      <c r="AZ55" s="128">
        <f ca="1">SUMIF(Summary!$AO:$AO,'City Head''s N Tenurewise'!AZ4,Summary!$Y:$Y)</f>
        <v>0</v>
      </c>
      <c r="BA55" s="128">
        <f ca="1">SUMIF(Summary!$AO:$AO,'City Head''s N Tenurewise'!BA4,Summary!$Y:$Y)</f>
        <v>0</v>
      </c>
      <c r="BB55" s="128">
        <f ca="1">SUMIF(Summary!$AO:$AO,'City Head''s N Tenurewise'!BB4,Summary!$Y:$Y)</f>
        <v>0</v>
      </c>
      <c r="BC55" s="128">
        <f ca="1">SUMIF(Summary!$AO:$AO,'City Head''s N Tenurewise'!BC4,Summary!$Y:$Y)</f>
        <v>0</v>
      </c>
      <c r="BD55" s="128">
        <f ca="1">SUMIF(Summary!$AO:$AO,'City Head''s N Tenurewise'!BD4,Summary!$Y:$Y)</f>
        <v>0</v>
      </c>
      <c r="BE55" s="128">
        <f ca="1">SUMIF(Summary!$AO:$AO,'City Head''s N Tenurewise'!BE4,Summary!$Y:$Y)</f>
        <v>0</v>
      </c>
      <c r="BF55" s="128">
        <f ca="1">SUMIF(Summary!$AO:$AO,'City Head''s N Tenurewise'!BF4,Summary!$Y:$Y)</f>
        <v>0</v>
      </c>
      <c r="BG55" s="128">
        <f ca="1">SUMIF(Summary!$AO:$AO,'City Head''s N Tenurewise'!BG4,Summary!$Y:$Y)</f>
        <v>0</v>
      </c>
      <c r="BH55" s="128">
        <f ca="1">SUMIF(Summary!$AO:$AO,'City Head''s N Tenurewise'!BH4,Summary!$Y:$Y)</f>
        <v>0</v>
      </c>
      <c r="BI55" s="128">
        <f ca="1">SUMIF(Summary!$AO:$AO,'City Head''s N Tenurewise'!BI4,Summary!$Y:$Y)</f>
        <v>0</v>
      </c>
      <c r="BJ55" s="128">
        <f ca="1">SUMIF(Summary!$AO:$AO,'City Head''s N Tenurewise'!BJ4,Summary!$Y:$Y)</f>
        <v>0</v>
      </c>
      <c r="BK55" s="128"/>
      <c r="BL55" s="128"/>
      <c r="BM55" s="128"/>
      <c r="BN55" s="128">
        <f ca="1">SUMIF(Summary!$AO:$AO,'City Head''s N Tenurewise'!BN4,Summary!$Y:$Y)</f>
        <v>0</v>
      </c>
      <c r="BO55" s="129">
        <v>1</v>
      </c>
    </row>
    <row r="56" spans="1:67" ht="15.75">
      <c r="A56" s="50" t="s">
        <v>33</v>
      </c>
      <c r="B56" s="48">
        <f ca="1">B55/B$46</f>
        <v>0.80127925358439755</v>
      </c>
      <c r="C56" s="48" t="e">
        <f ca="1">C55/C$46</f>
        <v>#DIV/0!</v>
      </c>
      <c r="D56" s="48">
        <f t="shared" ref="D56:Q56" ca="1" si="82">D55/D$46</f>
        <v>0.78635376501351772</v>
      </c>
      <c r="E56" s="48">
        <f t="shared" ca="1" si="82"/>
        <v>0.74570000673335179</v>
      </c>
      <c r="F56" s="48">
        <f t="shared" ca="1" si="82"/>
        <v>0.61710726435323771</v>
      </c>
      <c r="G56" s="48">
        <f t="shared" ca="1" si="82"/>
        <v>0.81305457747456344</v>
      </c>
      <c r="H56" s="48">
        <f t="shared" ca="1" si="82"/>
        <v>0</v>
      </c>
      <c r="I56" s="48">
        <f t="shared" ca="1" si="82"/>
        <v>0.61372909602896386</v>
      </c>
      <c r="J56" s="48">
        <f t="shared" ca="1" si="82"/>
        <v>0.48686269247712555</v>
      </c>
      <c r="K56" s="48">
        <f t="shared" ca="1" si="82"/>
        <v>0.50301286940964918</v>
      </c>
      <c r="L56" s="48">
        <f t="shared" ca="1" si="82"/>
        <v>0.86750986527267304</v>
      </c>
      <c r="M56" s="48" t="e">
        <f t="shared" ca="1" si="82"/>
        <v>#DIV/0!</v>
      </c>
      <c r="N56" s="48" t="e">
        <f t="shared" ca="1" si="82"/>
        <v>#DIV/0!</v>
      </c>
      <c r="O56" s="48" t="e">
        <f t="shared" ca="1" si="82"/>
        <v>#DIV/0!</v>
      </c>
      <c r="P56" s="48" t="e">
        <f t="shared" ca="1" si="82"/>
        <v>#DIV/0!</v>
      </c>
      <c r="Q56" s="48" t="e">
        <f t="shared" ca="1" si="82"/>
        <v>#DIV/0!</v>
      </c>
      <c r="R56" s="48" t="e">
        <f t="shared" ref="R56:S56" ca="1" si="83">R55/R$46</f>
        <v>#DIV/0!</v>
      </c>
      <c r="S56" s="48" t="e">
        <f t="shared" ca="1" si="83"/>
        <v>#DIV/0!</v>
      </c>
      <c r="T56" s="48" t="e">
        <f t="shared" ref="T56" ca="1" si="84">T55/T$46</f>
        <v>#DIV/0!</v>
      </c>
      <c r="U56" s="48" t="e">
        <f t="shared" ref="U56:BJ56" ca="1" si="85">U55/U$46</f>
        <v>#DIV/0!</v>
      </c>
      <c r="V56" s="48" t="e">
        <f t="shared" ca="1" si="85"/>
        <v>#DIV/0!</v>
      </c>
      <c r="W56" s="48" t="e">
        <f t="shared" ca="1" si="85"/>
        <v>#DIV/0!</v>
      </c>
      <c r="X56" s="48" t="e">
        <f t="shared" ca="1" si="85"/>
        <v>#DIV/0!</v>
      </c>
      <c r="Y56" s="48" t="e">
        <f t="shared" ca="1" si="85"/>
        <v>#DIV/0!</v>
      </c>
      <c r="Z56" s="48" t="e">
        <f t="shared" ca="1" si="85"/>
        <v>#DIV/0!</v>
      </c>
      <c r="AA56" s="48" t="e">
        <f t="shared" ca="1" si="85"/>
        <v>#DIV/0!</v>
      </c>
      <c r="AB56" s="48" t="e">
        <f t="shared" ca="1" si="85"/>
        <v>#DIV/0!</v>
      </c>
      <c r="AC56" s="48" t="e">
        <f t="shared" ca="1" si="85"/>
        <v>#DIV/0!</v>
      </c>
      <c r="AD56" s="48" t="e">
        <f t="shared" ca="1" si="85"/>
        <v>#DIV/0!</v>
      </c>
      <c r="AE56" s="48" t="e">
        <f t="shared" ca="1" si="85"/>
        <v>#DIV/0!</v>
      </c>
      <c r="AF56" s="48" t="e">
        <f t="shared" ca="1" si="85"/>
        <v>#DIV/0!</v>
      </c>
      <c r="AG56" s="48" t="e">
        <f t="shared" ca="1" si="85"/>
        <v>#DIV/0!</v>
      </c>
      <c r="AH56" s="48" t="e">
        <f t="shared" ca="1" si="85"/>
        <v>#DIV/0!</v>
      </c>
      <c r="AI56" s="48" t="e">
        <f t="shared" ca="1" si="85"/>
        <v>#DIV/0!</v>
      </c>
      <c r="AJ56" s="48" t="e">
        <f t="shared" ca="1" si="85"/>
        <v>#DIV/0!</v>
      </c>
      <c r="AK56" s="48" t="e">
        <f t="shared" ca="1" si="85"/>
        <v>#DIV/0!</v>
      </c>
      <c r="AL56" s="48" t="e">
        <f t="shared" ca="1" si="85"/>
        <v>#DIV/0!</v>
      </c>
      <c r="AM56" s="48" t="e">
        <f t="shared" ca="1" si="85"/>
        <v>#DIV/0!</v>
      </c>
      <c r="AN56" s="48" t="e">
        <f t="shared" ca="1" si="85"/>
        <v>#DIV/0!</v>
      </c>
      <c r="AO56" s="48" t="e">
        <f t="shared" ca="1" si="85"/>
        <v>#DIV/0!</v>
      </c>
      <c r="AP56" s="48" t="e">
        <f t="shared" ca="1" si="85"/>
        <v>#DIV/0!</v>
      </c>
      <c r="AQ56" s="48" t="e">
        <f t="shared" ca="1" si="85"/>
        <v>#DIV/0!</v>
      </c>
      <c r="AR56" s="48" t="e">
        <f t="shared" ca="1" si="85"/>
        <v>#DIV/0!</v>
      </c>
      <c r="AS56" s="48" t="e">
        <f t="shared" ca="1" si="85"/>
        <v>#DIV/0!</v>
      </c>
      <c r="AT56" s="48" t="e">
        <f t="shared" ca="1" si="85"/>
        <v>#DIV/0!</v>
      </c>
      <c r="AU56" s="48" t="e">
        <f t="shared" ca="1" si="85"/>
        <v>#DIV/0!</v>
      </c>
      <c r="AV56" s="48" t="e">
        <f t="shared" ca="1" si="85"/>
        <v>#DIV/0!</v>
      </c>
      <c r="AW56" s="48" t="e">
        <f t="shared" ca="1" si="85"/>
        <v>#DIV/0!</v>
      </c>
      <c r="AX56" s="48" t="e">
        <f t="shared" ca="1" si="85"/>
        <v>#DIV/0!</v>
      </c>
      <c r="AY56" s="48" t="e">
        <f t="shared" ca="1" si="85"/>
        <v>#DIV/0!</v>
      </c>
      <c r="AZ56" s="48" t="e">
        <f t="shared" ca="1" si="85"/>
        <v>#DIV/0!</v>
      </c>
      <c r="BA56" s="48" t="e">
        <f t="shared" ca="1" si="85"/>
        <v>#DIV/0!</v>
      </c>
      <c r="BB56" s="48" t="e">
        <f t="shared" ca="1" si="85"/>
        <v>#DIV/0!</v>
      </c>
      <c r="BC56" s="48" t="e">
        <f t="shared" ca="1" si="85"/>
        <v>#DIV/0!</v>
      </c>
      <c r="BD56" s="48" t="e">
        <f t="shared" ca="1" si="85"/>
        <v>#DIV/0!</v>
      </c>
      <c r="BE56" s="48" t="e">
        <f t="shared" ca="1" si="85"/>
        <v>#DIV/0!</v>
      </c>
      <c r="BF56" s="48" t="e">
        <f t="shared" ca="1" si="85"/>
        <v>#DIV/0!</v>
      </c>
      <c r="BG56" s="48" t="e">
        <f t="shared" ca="1" si="85"/>
        <v>#DIV/0!</v>
      </c>
      <c r="BH56" s="48" t="e">
        <f t="shared" ca="1" si="85"/>
        <v>#DIV/0!</v>
      </c>
      <c r="BI56" s="48" t="e">
        <f t="shared" ca="1" si="85"/>
        <v>#DIV/0!</v>
      </c>
      <c r="BJ56" s="48" t="e">
        <f t="shared" ca="1" si="85"/>
        <v>#DIV/0!</v>
      </c>
      <c r="BK56" s="48"/>
      <c r="BL56" s="48"/>
      <c r="BM56" s="48"/>
      <c r="BN56" s="48" t="e">
        <f ca="1">BN55/BN$46</f>
        <v>#DIV/0!</v>
      </c>
      <c r="BO56">
        <v>1</v>
      </c>
    </row>
    <row r="57" spans="1:67" ht="15.75">
      <c r="A57" s="66"/>
      <c r="BO57">
        <v>1</v>
      </c>
    </row>
    <row r="58" spans="1:67" ht="15.75">
      <c r="A58" s="62" t="s">
        <v>53</v>
      </c>
      <c r="B58" s="42">
        <f ca="1">SUM(C58:BN58)</f>
        <v>466.5</v>
      </c>
      <c r="C58" s="42">
        <f ca="1">C59+C61+C63+C65+C67</f>
        <v>0</v>
      </c>
      <c r="D58" s="42">
        <f t="shared" ref="D58:Q58" ca="1" si="86">D59+D61+D63+D65+D67</f>
        <v>14</v>
      </c>
      <c r="E58" s="42">
        <f t="shared" ca="1" si="86"/>
        <v>28</v>
      </c>
      <c r="F58" s="42">
        <f t="shared" ca="1" si="86"/>
        <v>25</v>
      </c>
      <c r="G58" s="42">
        <f t="shared" ca="1" si="86"/>
        <v>115.5</v>
      </c>
      <c r="H58" s="42">
        <f t="shared" ca="1" si="86"/>
        <v>2</v>
      </c>
      <c r="I58" s="42">
        <f t="shared" ca="1" si="86"/>
        <v>30</v>
      </c>
      <c r="J58" s="42">
        <f t="shared" ca="1" si="86"/>
        <v>28</v>
      </c>
      <c r="K58" s="42">
        <f t="shared" ca="1" si="86"/>
        <v>47.5</v>
      </c>
      <c r="L58" s="42">
        <f t="shared" ca="1" si="86"/>
        <v>176.5</v>
      </c>
      <c r="M58" s="42">
        <f t="shared" ca="1" si="86"/>
        <v>0</v>
      </c>
      <c r="N58" s="42">
        <f t="shared" ca="1" si="86"/>
        <v>0</v>
      </c>
      <c r="O58" s="42">
        <f t="shared" ca="1" si="86"/>
        <v>0</v>
      </c>
      <c r="P58" s="42">
        <f t="shared" ca="1" si="86"/>
        <v>0</v>
      </c>
      <c r="Q58" s="42">
        <f t="shared" ca="1" si="86"/>
        <v>0</v>
      </c>
      <c r="R58" s="42">
        <f t="shared" ref="R58:S58" ca="1" si="87">R59+R61+R63+R65+R67</f>
        <v>0</v>
      </c>
      <c r="S58" s="42">
        <f t="shared" ca="1" si="87"/>
        <v>0</v>
      </c>
      <c r="T58" s="42">
        <f t="shared" ref="T58" ca="1" si="88">T59+T61+T63+T65+T67</f>
        <v>0</v>
      </c>
      <c r="U58" s="42">
        <f t="shared" ref="U58:BJ58" ca="1" si="89">U59+U61+U63+U65+U67</f>
        <v>0</v>
      </c>
      <c r="V58" s="42">
        <f t="shared" ca="1" si="89"/>
        <v>0</v>
      </c>
      <c r="W58" s="42">
        <f t="shared" ca="1" si="89"/>
        <v>0</v>
      </c>
      <c r="X58" s="42">
        <f t="shared" ca="1" si="89"/>
        <v>0</v>
      </c>
      <c r="Y58" s="42">
        <f t="shared" ca="1" si="89"/>
        <v>0</v>
      </c>
      <c r="Z58" s="42">
        <f t="shared" ca="1" si="89"/>
        <v>0</v>
      </c>
      <c r="AA58" s="42">
        <f t="shared" ca="1" si="89"/>
        <v>0</v>
      </c>
      <c r="AB58" s="42">
        <f t="shared" ca="1" si="89"/>
        <v>0</v>
      </c>
      <c r="AC58" s="42">
        <f t="shared" ca="1" si="89"/>
        <v>0</v>
      </c>
      <c r="AD58" s="42">
        <f t="shared" ca="1" si="89"/>
        <v>0</v>
      </c>
      <c r="AE58" s="42">
        <f t="shared" ca="1" si="89"/>
        <v>0</v>
      </c>
      <c r="AF58" s="42">
        <f t="shared" ca="1" si="89"/>
        <v>0</v>
      </c>
      <c r="AG58" s="42">
        <f t="shared" ca="1" si="89"/>
        <v>0</v>
      </c>
      <c r="AH58" s="42">
        <f t="shared" ca="1" si="89"/>
        <v>0</v>
      </c>
      <c r="AI58" s="42">
        <f t="shared" ca="1" si="89"/>
        <v>0</v>
      </c>
      <c r="AJ58" s="42">
        <f t="shared" ca="1" si="89"/>
        <v>0</v>
      </c>
      <c r="AK58" s="42">
        <f t="shared" ca="1" si="89"/>
        <v>0</v>
      </c>
      <c r="AL58" s="42">
        <f t="shared" ca="1" si="89"/>
        <v>0</v>
      </c>
      <c r="AM58" s="42">
        <f t="shared" ca="1" si="89"/>
        <v>0</v>
      </c>
      <c r="AN58" s="42">
        <f t="shared" ca="1" si="89"/>
        <v>0</v>
      </c>
      <c r="AO58" s="42">
        <f t="shared" ca="1" si="89"/>
        <v>0</v>
      </c>
      <c r="AP58" s="42">
        <f t="shared" ca="1" si="89"/>
        <v>0</v>
      </c>
      <c r="AQ58" s="42">
        <f t="shared" ca="1" si="89"/>
        <v>0</v>
      </c>
      <c r="AR58" s="42">
        <f t="shared" ca="1" si="89"/>
        <v>0</v>
      </c>
      <c r="AS58" s="42">
        <f t="shared" ca="1" si="89"/>
        <v>0</v>
      </c>
      <c r="AT58" s="42">
        <f t="shared" ca="1" si="89"/>
        <v>0</v>
      </c>
      <c r="AU58" s="42">
        <f t="shared" ca="1" si="89"/>
        <v>0</v>
      </c>
      <c r="AV58" s="42">
        <f t="shared" ca="1" si="89"/>
        <v>0</v>
      </c>
      <c r="AW58" s="42">
        <f t="shared" ca="1" si="89"/>
        <v>0</v>
      </c>
      <c r="AX58" s="42">
        <f t="shared" ca="1" si="89"/>
        <v>0</v>
      </c>
      <c r="AY58" s="42">
        <f t="shared" ca="1" si="89"/>
        <v>0</v>
      </c>
      <c r="AZ58" s="42">
        <f t="shared" ca="1" si="89"/>
        <v>0</v>
      </c>
      <c r="BA58" s="42">
        <f t="shared" ca="1" si="89"/>
        <v>0</v>
      </c>
      <c r="BB58" s="42">
        <f t="shared" ca="1" si="89"/>
        <v>0</v>
      </c>
      <c r="BC58" s="42">
        <f t="shared" ca="1" si="89"/>
        <v>0</v>
      </c>
      <c r="BD58" s="42">
        <f t="shared" ca="1" si="89"/>
        <v>0</v>
      </c>
      <c r="BE58" s="42">
        <f t="shared" ca="1" si="89"/>
        <v>0</v>
      </c>
      <c r="BF58" s="42">
        <f t="shared" ca="1" si="89"/>
        <v>0</v>
      </c>
      <c r="BG58" s="42">
        <f t="shared" ca="1" si="89"/>
        <v>0</v>
      </c>
      <c r="BH58" s="42">
        <f t="shared" ca="1" si="89"/>
        <v>0</v>
      </c>
      <c r="BI58" s="42">
        <f t="shared" ca="1" si="89"/>
        <v>0</v>
      </c>
      <c r="BJ58" s="42">
        <f t="shared" ca="1" si="89"/>
        <v>0</v>
      </c>
      <c r="BK58" s="42"/>
      <c r="BL58" s="42"/>
      <c r="BM58" s="42"/>
      <c r="BN58" s="42">
        <f ca="1">BN59+BN61+BN63+BN67</f>
        <v>0</v>
      </c>
      <c r="BO58">
        <v>1</v>
      </c>
    </row>
    <row r="59" spans="1:67">
      <c r="A59" s="45" t="s">
        <v>54</v>
      </c>
      <c r="B59" s="46">
        <f ca="1">SUM(C59:BN59)</f>
        <v>0</v>
      </c>
      <c r="C59" s="47">
        <f ca="1">SUMIF(Summary!$AX:$AX,'City Head''s N Tenurewise'!C4,Summary!$N:$N)</f>
        <v>0</v>
      </c>
      <c r="D59" s="47">
        <f ca="1">SUMIF(Summary!$AX:$AX,'City Head''s N Tenurewise'!D4,Summary!$N:$N)</f>
        <v>0</v>
      </c>
      <c r="E59" s="47">
        <f ca="1">SUMIF(Summary!$AX:$AX,'City Head''s N Tenurewise'!E4,Summary!$N:$N)</f>
        <v>0</v>
      </c>
      <c r="F59" s="47">
        <f ca="1">SUMIF(Summary!$AX:$AX,'City Head''s N Tenurewise'!F4,Summary!$N:$N)</f>
        <v>0</v>
      </c>
      <c r="G59" s="47">
        <f ca="1">SUMIF(Summary!$AX:$AX,'City Head''s N Tenurewise'!G4,Summary!$N:$N)</f>
        <v>0</v>
      </c>
      <c r="H59" s="47">
        <f ca="1">SUMIF(Summary!$AX:$AX,'City Head''s N Tenurewise'!H4,Summary!$N:$N)</f>
        <v>0</v>
      </c>
      <c r="I59" s="47">
        <f ca="1">SUMIF(Summary!$AX:$AX,'City Head''s N Tenurewise'!I4,Summary!$N:$N)</f>
        <v>0</v>
      </c>
      <c r="J59" s="47">
        <f ca="1">SUMIF(Summary!$AX:$AX,'City Head''s N Tenurewise'!J4,Summary!$N:$N)</f>
        <v>0</v>
      </c>
      <c r="K59" s="47">
        <f ca="1">SUMIF(Summary!$AX:$AX,'City Head''s N Tenurewise'!K4,Summary!$N:$N)</f>
        <v>0</v>
      </c>
      <c r="L59" s="47">
        <f ca="1">SUMIF(Summary!$AX:$AX,'City Head''s N Tenurewise'!L4,Summary!$N:$N)</f>
        <v>0</v>
      </c>
      <c r="M59" s="47">
        <f ca="1">SUMIF(Summary!$AX:$AX,'City Head''s N Tenurewise'!M4,Summary!$N:$N)</f>
        <v>0</v>
      </c>
      <c r="N59" s="47">
        <f ca="1">SUMIF(Summary!$AX:$AX,'City Head''s N Tenurewise'!N4,Summary!$N:$N)</f>
        <v>0</v>
      </c>
      <c r="O59" s="47">
        <f ca="1">SUMIF(Summary!$AX:$AX,'City Head''s N Tenurewise'!O4,Summary!$N:$N)</f>
        <v>0</v>
      </c>
      <c r="P59" s="47">
        <f ca="1">SUMIF(Summary!$AX:$AX,'City Head''s N Tenurewise'!P4,Summary!$N:$N)</f>
        <v>0</v>
      </c>
      <c r="Q59" s="47">
        <f ca="1">SUMIF(Summary!$AX:$AX,'City Head''s N Tenurewise'!Q4,Summary!$N:$N)</f>
        <v>0</v>
      </c>
      <c r="R59" s="47">
        <f ca="1">SUMIF(Summary!$AX:$AX,'City Head''s N Tenurewise'!R4,Summary!$N:$N)</f>
        <v>0</v>
      </c>
      <c r="S59" s="47">
        <f ca="1">SUMIF(Summary!$AX:$AX,'City Head''s N Tenurewise'!S4,Summary!$N:$N)</f>
        <v>0</v>
      </c>
      <c r="T59" s="47">
        <f ca="1">SUMIF(Summary!$AX:$AX,'City Head''s N Tenurewise'!T4,Summary!$N:$N)</f>
        <v>0</v>
      </c>
      <c r="U59" s="47">
        <f ca="1">SUMIF(Summary!$AO:$AO,'City Head''s N Tenurewise'!U4,Summary!$N:$N)</f>
        <v>0</v>
      </c>
      <c r="V59" s="47">
        <f ca="1">SUMIF(Summary!$AO:$AO,'City Head''s N Tenurewise'!V4,Summary!$N:$N)</f>
        <v>0</v>
      </c>
      <c r="W59" s="47">
        <f ca="1">SUMIF(Summary!$AO:$AO,'City Head''s N Tenurewise'!W4,Summary!$N:$N)</f>
        <v>0</v>
      </c>
      <c r="X59" s="47">
        <f ca="1">SUMIF(Summary!$AO:$AO,'City Head''s N Tenurewise'!X4,Summary!$N:$N)</f>
        <v>0</v>
      </c>
      <c r="Y59" s="47">
        <f ca="1">SUMIF(Summary!$AO:$AO,'City Head''s N Tenurewise'!Y4,Summary!$N:$N)</f>
        <v>0</v>
      </c>
      <c r="Z59" s="47">
        <f ca="1">SUMIF(Summary!$AO:$AO,'City Head''s N Tenurewise'!Z4,Summary!$N:$N)</f>
        <v>0</v>
      </c>
      <c r="AA59" s="47">
        <f ca="1">SUMIF(Summary!$AO:$AO,'City Head''s N Tenurewise'!AA4,Summary!$N:$N)</f>
        <v>0</v>
      </c>
      <c r="AB59" s="47">
        <f ca="1">SUMIF(Summary!$AO:$AO,'City Head''s N Tenurewise'!AB4,Summary!$N:$N)</f>
        <v>0</v>
      </c>
      <c r="AC59" s="47">
        <f ca="1">SUMIF(Summary!$AO:$AO,'City Head''s N Tenurewise'!AC4,Summary!$N:$N)</f>
        <v>0</v>
      </c>
      <c r="AD59" s="47">
        <f ca="1">SUMIF(Summary!$AO:$AO,'City Head''s N Tenurewise'!AD4,Summary!$N:$N)</f>
        <v>0</v>
      </c>
      <c r="AE59" s="47">
        <f ca="1">SUMIF(Summary!$AO:$AO,'City Head''s N Tenurewise'!AE4,Summary!$N:$N)</f>
        <v>0</v>
      </c>
      <c r="AF59" s="47">
        <f ca="1">SUMIF(Summary!$AO:$AO,'City Head''s N Tenurewise'!AF4,Summary!$N:$N)</f>
        <v>0</v>
      </c>
      <c r="AG59" s="47">
        <f ca="1">SUMIF(Summary!$AO:$AO,'City Head''s N Tenurewise'!AG4,Summary!$N:$N)</f>
        <v>0</v>
      </c>
      <c r="AH59" s="47">
        <f ca="1">SUMIF(Summary!$AO:$AO,'City Head''s N Tenurewise'!AH4,Summary!$N:$N)</f>
        <v>0</v>
      </c>
      <c r="AI59" s="47">
        <f ca="1">SUMIF(Summary!$AO:$AO,'City Head''s N Tenurewise'!AI4,Summary!$N:$N)</f>
        <v>0</v>
      </c>
      <c r="AJ59" s="47">
        <f ca="1">SUMIF(Summary!$AO:$AO,'City Head''s N Tenurewise'!AJ4,Summary!$N:$N)</f>
        <v>0</v>
      </c>
      <c r="AK59" s="47">
        <f ca="1">SUMIF(Summary!$AO:$AO,'City Head''s N Tenurewise'!AK4,Summary!$N:$N)</f>
        <v>0</v>
      </c>
      <c r="AL59" s="47">
        <f ca="1">SUMIF(Summary!$AO:$AO,'City Head''s N Tenurewise'!AL4,Summary!$N:$N)</f>
        <v>0</v>
      </c>
      <c r="AM59" s="47">
        <f ca="1">SUMIF(Summary!$AO:$AO,'City Head''s N Tenurewise'!AM4,Summary!$N:$N)</f>
        <v>0</v>
      </c>
      <c r="AN59" s="47">
        <f ca="1">SUMIF(Summary!$AO:$AO,'City Head''s N Tenurewise'!AN4,Summary!$N:$N)</f>
        <v>0</v>
      </c>
      <c r="AO59" s="47">
        <f ca="1">SUMIF(Summary!$AO:$AO,'City Head''s N Tenurewise'!AO4,Summary!$N:$N)</f>
        <v>0</v>
      </c>
      <c r="AP59" s="47">
        <f ca="1">SUMIF(Summary!$AO:$AO,'City Head''s N Tenurewise'!AP4,Summary!$N:$N)</f>
        <v>0</v>
      </c>
      <c r="AQ59" s="47">
        <f ca="1">SUMIF(Summary!$AO:$AO,'City Head''s N Tenurewise'!AQ4,Summary!$N:$N)</f>
        <v>0</v>
      </c>
      <c r="AR59" s="47">
        <f ca="1">SUMIF(Summary!$AO:$AO,'City Head''s N Tenurewise'!AR4,Summary!$N:$N)</f>
        <v>0</v>
      </c>
      <c r="AS59" s="47">
        <f ca="1">SUMIF(Summary!$AO:$AO,'City Head''s N Tenurewise'!AS4,Summary!$N:$N)</f>
        <v>0</v>
      </c>
      <c r="AT59" s="47">
        <f ca="1">SUMIF(Summary!$AO:$AO,'City Head''s N Tenurewise'!AT4,Summary!$N:$N)</f>
        <v>0</v>
      </c>
      <c r="AU59" s="47">
        <f ca="1">SUMIF(Summary!$AO:$AO,'City Head''s N Tenurewise'!AU4,Summary!$N:$N)</f>
        <v>0</v>
      </c>
      <c r="AV59" s="47">
        <f ca="1">SUMIF(Summary!$AO:$AO,'City Head''s N Tenurewise'!AV4,Summary!$N:$N)</f>
        <v>0</v>
      </c>
      <c r="AW59" s="47">
        <f ca="1">SUMIF(Summary!$AO:$AO,'City Head''s N Tenurewise'!AW4,Summary!$N:$N)</f>
        <v>0</v>
      </c>
      <c r="AX59" s="47">
        <f ca="1">SUMIF(Summary!$AO:$AO,'City Head''s N Tenurewise'!AX4,Summary!$N:$N)</f>
        <v>0</v>
      </c>
      <c r="AY59" s="47">
        <f ca="1">SUMIF(Summary!$AO:$AO,'City Head''s N Tenurewise'!AY4,Summary!$N:$N)</f>
        <v>0</v>
      </c>
      <c r="AZ59" s="47">
        <f ca="1">SUMIF(Summary!$AO:$AO,'City Head''s N Tenurewise'!AZ4,Summary!$N:$N)</f>
        <v>0</v>
      </c>
      <c r="BA59" s="47">
        <f ca="1">SUMIF(Summary!$AO:$AO,'City Head''s N Tenurewise'!BA4,Summary!$N:$N)</f>
        <v>0</v>
      </c>
      <c r="BB59" s="47">
        <f ca="1">SUMIF(Summary!$AO:$AO,'City Head''s N Tenurewise'!BB4,Summary!$N:$N)</f>
        <v>0</v>
      </c>
      <c r="BC59" s="47">
        <f ca="1">SUMIF(Summary!$AO:$AO,'City Head''s N Tenurewise'!BC4,Summary!$N:$N)</f>
        <v>0</v>
      </c>
      <c r="BD59" s="47">
        <f ca="1">SUMIF(Summary!$AO:$AO,'City Head''s N Tenurewise'!BD4,Summary!$N:$N)</f>
        <v>0</v>
      </c>
      <c r="BE59" s="47">
        <f ca="1">SUMIF(Summary!$AO:$AO,'City Head''s N Tenurewise'!BE4,Summary!$N:$N)</f>
        <v>0</v>
      </c>
      <c r="BF59" s="47">
        <f ca="1">SUMIF(Summary!$AO:$AO,'City Head''s N Tenurewise'!BF4,Summary!$N:$N)</f>
        <v>0</v>
      </c>
      <c r="BG59" s="47">
        <f ca="1">SUMIF(Summary!$AO:$AO,'City Head''s N Tenurewise'!BG4,Summary!$N:$N)</f>
        <v>0</v>
      </c>
      <c r="BH59" s="47">
        <f ca="1">SUMIF(Summary!$AO:$AO,'City Head''s N Tenurewise'!BH4,Summary!$N:$N)</f>
        <v>0</v>
      </c>
      <c r="BI59" s="47">
        <f ca="1">SUMIF(Summary!$AO:$AO,'City Head''s N Tenurewise'!BI4,Summary!$N:$N)</f>
        <v>0</v>
      </c>
      <c r="BJ59" s="47">
        <f ca="1">SUMIF(Summary!$AO:$AO,'City Head''s N Tenurewise'!BJ4,Summary!$N:$N)</f>
        <v>0</v>
      </c>
      <c r="BK59" s="47"/>
      <c r="BL59" s="47"/>
      <c r="BM59" s="47"/>
      <c r="BN59" s="47">
        <f ca="1">SUMIF(Summary!$AO:$AO,'City Head''s N Tenurewise'!BN4,Summary!$N:$N)</f>
        <v>0</v>
      </c>
      <c r="BO59">
        <v>1</v>
      </c>
    </row>
    <row r="60" spans="1:67">
      <c r="A60" s="45" t="s">
        <v>33</v>
      </c>
      <c r="B60" s="48">
        <f ca="1">B59/B$58</f>
        <v>0</v>
      </c>
      <c r="C60" s="48" t="e">
        <f ca="1">C59/C$58</f>
        <v>#DIV/0!</v>
      </c>
      <c r="D60" s="48">
        <f t="shared" ref="D60:Q60" ca="1" si="90">D59/D$58</f>
        <v>0</v>
      </c>
      <c r="E60" s="48">
        <f t="shared" ca="1" si="90"/>
        <v>0</v>
      </c>
      <c r="F60" s="48">
        <f t="shared" ca="1" si="90"/>
        <v>0</v>
      </c>
      <c r="G60" s="48">
        <f t="shared" ca="1" si="90"/>
        <v>0</v>
      </c>
      <c r="H60" s="48">
        <f t="shared" ca="1" si="90"/>
        <v>0</v>
      </c>
      <c r="I60" s="48">
        <f t="shared" ca="1" si="90"/>
        <v>0</v>
      </c>
      <c r="J60" s="48">
        <f t="shared" ca="1" si="90"/>
        <v>0</v>
      </c>
      <c r="K60" s="48">
        <f t="shared" ca="1" si="90"/>
        <v>0</v>
      </c>
      <c r="L60" s="48">
        <f t="shared" ca="1" si="90"/>
        <v>0</v>
      </c>
      <c r="M60" s="48" t="e">
        <f t="shared" ca="1" si="90"/>
        <v>#DIV/0!</v>
      </c>
      <c r="N60" s="48" t="e">
        <f t="shared" ca="1" si="90"/>
        <v>#DIV/0!</v>
      </c>
      <c r="O60" s="48" t="e">
        <f t="shared" ca="1" si="90"/>
        <v>#DIV/0!</v>
      </c>
      <c r="P60" s="48" t="e">
        <f t="shared" ca="1" si="90"/>
        <v>#DIV/0!</v>
      </c>
      <c r="Q60" s="48" t="e">
        <f t="shared" ca="1" si="90"/>
        <v>#DIV/0!</v>
      </c>
      <c r="R60" s="48" t="e">
        <f t="shared" ref="R60:S60" ca="1" si="91">R59/R$58</f>
        <v>#DIV/0!</v>
      </c>
      <c r="S60" s="48" t="e">
        <f t="shared" ca="1" si="91"/>
        <v>#DIV/0!</v>
      </c>
      <c r="T60" s="48" t="e">
        <f t="shared" ref="T60" ca="1" si="92">T59/T$58</f>
        <v>#DIV/0!</v>
      </c>
      <c r="U60" s="48" t="e">
        <f t="shared" ref="U60:BJ60" ca="1" si="93">U59/U$58</f>
        <v>#DIV/0!</v>
      </c>
      <c r="V60" s="48" t="e">
        <f t="shared" ca="1" si="93"/>
        <v>#DIV/0!</v>
      </c>
      <c r="W60" s="48" t="e">
        <f t="shared" ca="1" si="93"/>
        <v>#DIV/0!</v>
      </c>
      <c r="X60" s="48" t="e">
        <f t="shared" ca="1" si="93"/>
        <v>#DIV/0!</v>
      </c>
      <c r="Y60" s="48" t="e">
        <f t="shared" ca="1" si="93"/>
        <v>#DIV/0!</v>
      </c>
      <c r="Z60" s="48" t="e">
        <f t="shared" ca="1" si="93"/>
        <v>#DIV/0!</v>
      </c>
      <c r="AA60" s="48" t="e">
        <f t="shared" ca="1" si="93"/>
        <v>#DIV/0!</v>
      </c>
      <c r="AB60" s="48" t="e">
        <f t="shared" ca="1" si="93"/>
        <v>#DIV/0!</v>
      </c>
      <c r="AC60" s="48" t="e">
        <f t="shared" ca="1" si="93"/>
        <v>#DIV/0!</v>
      </c>
      <c r="AD60" s="48" t="e">
        <f t="shared" ca="1" si="93"/>
        <v>#DIV/0!</v>
      </c>
      <c r="AE60" s="48" t="e">
        <f t="shared" ca="1" si="93"/>
        <v>#DIV/0!</v>
      </c>
      <c r="AF60" s="48" t="e">
        <f t="shared" ca="1" si="93"/>
        <v>#DIV/0!</v>
      </c>
      <c r="AG60" s="48" t="e">
        <f t="shared" ca="1" si="93"/>
        <v>#DIV/0!</v>
      </c>
      <c r="AH60" s="48" t="e">
        <f t="shared" ca="1" si="93"/>
        <v>#DIV/0!</v>
      </c>
      <c r="AI60" s="48" t="e">
        <f t="shared" ca="1" si="93"/>
        <v>#DIV/0!</v>
      </c>
      <c r="AJ60" s="48" t="e">
        <f t="shared" ca="1" si="93"/>
        <v>#DIV/0!</v>
      </c>
      <c r="AK60" s="48" t="e">
        <f t="shared" ca="1" si="93"/>
        <v>#DIV/0!</v>
      </c>
      <c r="AL60" s="48" t="e">
        <f t="shared" ca="1" si="93"/>
        <v>#DIV/0!</v>
      </c>
      <c r="AM60" s="48" t="e">
        <f t="shared" ca="1" si="93"/>
        <v>#DIV/0!</v>
      </c>
      <c r="AN60" s="48" t="e">
        <f t="shared" ca="1" si="93"/>
        <v>#DIV/0!</v>
      </c>
      <c r="AO60" s="48" t="e">
        <f t="shared" ca="1" si="93"/>
        <v>#DIV/0!</v>
      </c>
      <c r="AP60" s="48" t="e">
        <f t="shared" ca="1" si="93"/>
        <v>#DIV/0!</v>
      </c>
      <c r="AQ60" s="48" t="e">
        <f t="shared" ca="1" si="93"/>
        <v>#DIV/0!</v>
      </c>
      <c r="AR60" s="48" t="e">
        <f t="shared" ca="1" si="93"/>
        <v>#DIV/0!</v>
      </c>
      <c r="AS60" s="48" t="e">
        <f t="shared" ca="1" si="93"/>
        <v>#DIV/0!</v>
      </c>
      <c r="AT60" s="48" t="e">
        <f t="shared" ca="1" si="93"/>
        <v>#DIV/0!</v>
      </c>
      <c r="AU60" s="48" t="e">
        <f t="shared" ca="1" si="93"/>
        <v>#DIV/0!</v>
      </c>
      <c r="AV60" s="48" t="e">
        <f t="shared" ca="1" si="93"/>
        <v>#DIV/0!</v>
      </c>
      <c r="AW60" s="48" t="e">
        <f t="shared" ca="1" si="93"/>
        <v>#DIV/0!</v>
      </c>
      <c r="AX60" s="48" t="e">
        <f t="shared" ca="1" si="93"/>
        <v>#DIV/0!</v>
      </c>
      <c r="AY60" s="48" t="e">
        <f t="shared" ca="1" si="93"/>
        <v>#DIV/0!</v>
      </c>
      <c r="AZ60" s="48" t="e">
        <f t="shared" ca="1" si="93"/>
        <v>#DIV/0!</v>
      </c>
      <c r="BA60" s="48" t="e">
        <f t="shared" ca="1" si="93"/>
        <v>#DIV/0!</v>
      </c>
      <c r="BB60" s="48" t="e">
        <f t="shared" ca="1" si="93"/>
        <v>#DIV/0!</v>
      </c>
      <c r="BC60" s="48" t="e">
        <f t="shared" ca="1" si="93"/>
        <v>#DIV/0!</v>
      </c>
      <c r="BD60" s="48" t="e">
        <f t="shared" ca="1" si="93"/>
        <v>#DIV/0!</v>
      </c>
      <c r="BE60" s="48" t="e">
        <f t="shared" ca="1" si="93"/>
        <v>#DIV/0!</v>
      </c>
      <c r="BF60" s="48" t="e">
        <f t="shared" ca="1" si="93"/>
        <v>#DIV/0!</v>
      </c>
      <c r="BG60" s="48" t="e">
        <f t="shared" ca="1" si="93"/>
        <v>#DIV/0!</v>
      </c>
      <c r="BH60" s="48" t="e">
        <f t="shared" ca="1" si="93"/>
        <v>#DIV/0!</v>
      </c>
      <c r="BI60" s="48" t="e">
        <f t="shared" ca="1" si="93"/>
        <v>#DIV/0!</v>
      </c>
      <c r="BJ60" s="48" t="e">
        <f t="shared" ca="1" si="93"/>
        <v>#DIV/0!</v>
      </c>
      <c r="BK60" s="48"/>
      <c r="BL60" s="48"/>
      <c r="BM60" s="48"/>
      <c r="BN60" s="48" t="e">
        <f ca="1">BN59/BN$58</f>
        <v>#DIV/0!</v>
      </c>
      <c r="BO60">
        <v>1</v>
      </c>
    </row>
    <row r="61" spans="1:67">
      <c r="A61" s="45" t="s">
        <v>55</v>
      </c>
      <c r="B61" s="46">
        <f ca="1">SUM(C61:BN61)</f>
        <v>95</v>
      </c>
      <c r="C61" s="47">
        <f ca="1">SUMIF(Summary!$AX:$AX,'City Head''s N Tenurewise'!C4,Summary!$Q:$Q)</f>
        <v>0</v>
      </c>
      <c r="D61" s="47">
        <f ca="1">SUMIF(Summary!$AX:$AX,'City Head''s N Tenurewise'!D4,Summary!$Q:$Q)</f>
        <v>6</v>
      </c>
      <c r="E61" s="47">
        <f ca="1">SUMIF(Summary!$AX:$AX,'City Head''s N Tenurewise'!E4,Summary!$Q:$Q)</f>
        <v>3</v>
      </c>
      <c r="F61" s="47">
        <f ca="1">SUMIF(Summary!$AX:$AX,'City Head''s N Tenurewise'!F4,Summary!$Q:$Q)</f>
        <v>9.5</v>
      </c>
      <c r="G61" s="47">
        <f ca="1">SUMIF(Summary!$AX:$AX,'City Head''s N Tenurewise'!G4,Summary!$Q:$Q)</f>
        <v>26</v>
      </c>
      <c r="H61" s="47">
        <f ca="1">SUMIF(Summary!$AX:$AX,'City Head''s N Tenurewise'!H4,Summary!$Q:$Q)</f>
        <v>0</v>
      </c>
      <c r="I61" s="47">
        <f ca="1">SUMIF(Summary!$AX:$AX,'City Head''s N Tenurewise'!I4,Summary!$Q:$Q)</f>
        <v>6</v>
      </c>
      <c r="J61" s="47">
        <f ca="1">SUMIF(Summary!$AX:$AX,'City Head''s N Tenurewise'!J4,Summary!$Q:$Q)</f>
        <v>2</v>
      </c>
      <c r="K61" s="47">
        <f ca="1">SUMIF(Summary!$AX:$AX,'City Head''s N Tenurewise'!K4,Summary!$Q:$Q)</f>
        <v>5</v>
      </c>
      <c r="L61" s="47">
        <f ca="1">SUMIF(Summary!$AX:$AX,'City Head''s N Tenurewise'!L4,Summary!$Q:$Q)</f>
        <v>37.5</v>
      </c>
      <c r="M61" s="47">
        <f ca="1">SUMIF(Summary!$AX:$AX,'City Head''s N Tenurewise'!M4,Summary!$Q:$Q)</f>
        <v>0</v>
      </c>
      <c r="N61" s="47">
        <f ca="1">SUMIF(Summary!$AX:$AX,'City Head''s N Tenurewise'!N4,Summary!$Q:$Q)</f>
        <v>0</v>
      </c>
      <c r="O61" s="47">
        <f ca="1">SUMIF(Summary!$AX:$AX,'City Head''s N Tenurewise'!O4,Summary!$Q:$Q)</f>
        <v>0</v>
      </c>
      <c r="P61" s="47">
        <f ca="1">SUMIF(Summary!$AX:$AX,'City Head''s N Tenurewise'!P4,Summary!$Q:$Q)</f>
        <v>0</v>
      </c>
      <c r="Q61" s="47">
        <f ca="1">SUMIF(Summary!$AX:$AX,'City Head''s N Tenurewise'!Q4,Summary!$Q:$Q)</f>
        <v>0</v>
      </c>
      <c r="R61" s="47">
        <f ca="1">SUMIF(Summary!$AX:$AX,'City Head''s N Tenurewise'!R4,Summary!$Q:$Q)</f>
        <v>0</v>
      </c>
      <c r="S61" s="47">
        <f ca="1">SUMIF(Summary!$AX:$AX,'City Head''s N Tenurewise'!S4,Summary!$Q:$Q)</f>
        <v>0</v>
      </c>
      <c r="T61" s="47">
        <f ca="1">SUMIF(Summary!$AX:$AX,'City Head''s N Tenurewise'!T4,Summary!$Q:$Q)</f>
        <v>0</v>
      </c>
      <c r="U61" s="47">
        <f ca="1">SUMIF(Summary!$AO:$AO,'City Head''s N Tenurewise'!U4,Summary!$Q:$Q)</f>
        <v>0</v>
      </c>
      <c r="V61" s="47">
        <f ca="1">SUMIF(Summary!$AO:$AO,'City Head''s N Tenurewise'!V4,Summary!$Q:$Q)</f>
        <v>0</v>
      </c>
      <c r="W61" s="47">
        <f ca="1">SUMIF(Summary!$AO:$AO,'City Head''s N Tenurewise'!W4,Summary!$Q:$Q)</f>
        <v>0</v>
      </c>
      <c r="X61" s="47">
        <f ca="1">SUMIF(Summary!$AO:$AO,'City Head''s N Tenurewise'!X4,Summary!$Q:$Q)</f>
        <v>0</v>
      </c>
      <c r="Y61" s="47">
        <f ca="1">SUMIF(Summary!$AO:$AO,'City Head''s N Tenurewise'!Y4,Summary!$Q:$Q)</f>
        <v>0</v>
      </c>
      <c r="Z61" s="47">
        <f ca="1">SUMIF(Summary!$AO:$AO,'City Head''s N Tenurewise'!Z4,Summary!$Q:$Q)</f>
        <v>0</v>
      </c>
      <c r="AA61" s="47">
        <f ca="1">SUMIF(Summary!$AO:$AO,'City Head''s N Tenurewise'!AA4,Summary!$Q:$Q)</f>
        <v>0</v>
      </c>
      <c r="AB61" s="47">
        <f ca="1">SUMIF(Summary!$AO:$AO,'City Head''s N Tenurewise'!AB4,Summary!$Q:$Q)</f>
        <v>0</v>
      </c>
      <c r="AC61" s="47">
        <f ca="1">SUMIF(Summary!$AO:$AO,'City Head''s N Tenurewise'!AC4,Summary!$Q:$Q)</f>
        <v>0</v>
      </c>
      <c r="AD61" s="47">
        <f ca="1">SUMIF(Summary!$AO:$AO,'City Head''s N Tenurewise'!AD4,Summary!$Q:$Q)</f>
        <v>0</v>
      </c>
      <c r="AE61" s="47">
        <f ca="1">SUMIF(Summary!$AO:$AO,'City Head''s N Tenurewise'!AE4,Summary!$Q:$Q)</f>
        <v>0</v>
      </c>
      <c r="AF61" s="47">
        <f ca="1">SUMIF(Summary!$AO:$AO,'City Head''s N Tenurewise'!AF4,Summary!$Q:$Q)</f>
        <v>0</v>
      </c>
      <c r="AG61" s="47">
        <f ca="1">SUMIF(Summary!$AO:$AO,'City Head''s N Tenurewise'!AG4,Summary!$Q:$Q)</f>
        <v>0</v>
      </c>
      <c r="AH61" s="47">
        <f ca="1">SUMIF(Summary!$AO:$AO,'City Head''s N Tenurewise'!AH4,Summary!$Q:$Q)</f>
        <v>0</v>
      </c>
      <c r="AI61" s="47">
        <f ca="1">SUMIF(Summary!$AO:$AO,'City Head''s N Tenurewise'!AI4,Summary!$Q:$Q)</f>
        <v>0</v>
      </c>
      <c r="AJ61" s="47">
        <f ca="1">SUMIF(Summary!$AO:$AO,'City Head''s N Tenurewise'!AJ4,Summary!$Q:$Q)</f>
        <v>0</v>
      </c>
      <c r="AK61" s="47">
        <f ca="1">SUMIF(Summary!$AO:$AO,'City Head''s N Tenurewise'!AK4,Summary!$Q:$Q)</f>
        <v>0</v>
      </c>
      <c r="AL61" s="47">
        <f ca="1">SUMIF(Summary!$AO:$AO,'City Head''s N Tenurewise'!AL4,Summary!$Q:$Q)</f>
        <v>0</v>
      </c>
      <c r="AM61" s="47">
        <f ca="1">SUMIF(Summary!$AO:$AO,'City Head''s N Tenurewise'!AM4,Summary!$Q:$Q)</f>
        <v>0</v>
      </c>
      <c r="AN61" s="47">
        <f ca="1">SUMIF(Summary!$AO:$AO,'City Head''s N Tenurewise'!AN4,Summary!$Q:$Q)</f>
        <v>0</v>
      </c>
      <c r="AO61" s="47">
        <f ca="1">SUMIF(Summary!$AO:$AO,'City Head''s N Tenurewise'!AO4,Summary!$Q:$Q)</f>
        <v>0</v>
      </c>
      <c r="AP61" s="47">
        <f ca="1">SUMIF(Summary!$AO:$AO,'City Head''s N Tenurewise'!AP4,Summary!$Q:$Q)</f>
        <v>0</v>
      </c>
      <c r="AQ61" s="47">
        <f ca="1">SUMIF(Summary!$AO:$AO,'City Head''s N Tenurewise'!AQ4,Summary!$Q:$Q)</f>
        <v>0</v>
      </c>
      <c r="AR61" s="47">
        <f ca="1">SUMIF(Summary!$AO:$AO,'City Head''s N Tenurewise'!AR4,Summary!$Q:$Q)</f>
        <v>0</v>
      </c>
      <c r="AS61" s="47">
        <f ca="1">SUMIF(Summary!$AO:$AO,'City Head''s N Tenurewise'!AS4,Summary!$Q:$Q)</f>
        <v>0</v>
      </c>
      <c r="AT61" s="47">
        <f ca="1">SUMIF(Summary!$AO:$AO,'City Head''s N Tenurewise'!AT4,Summary!$Q:$Q)</f>
        <v>0</v>
      </c>
      <c r="AU61" s="47">
        <f ca="1">SUMIF(Summary!$AO:$AO,'City Head''s N Tenurewise'!AU4,Summary!$Q:$Q)</f>
        <v>0</v>
      </c>
      <c r="AV61" s="47">
        <f ca="1">SUMIF(Summary!$AO:$AO,'City Head''s N Tenurewise'!AV4,Summary!$Q:$Q)</f>
        <v>0</v>
      </c>
      <c r="AW61" s="47">
        <f ca="1">SUMIF(Summary!$AO:$AO,'City Head''s N Tenurewise'!AW4,Summary!$Q:$Q)</f>
        <v>0</v>
      </c>
      <c r="AX61" s="47">
        <f ca="1">SUMIF(Summary!$AO:$AO,'City Head''s N Tenurewise'!AX4,Summary!$Q:$Q)</f>
        <v>0</v>
      </c>
      <c r="AY61" s="47">
        <f ca="1">SUMIF(Summary!$AO:$AO,'City Head''s N Tenurewise'!AY4,Summary!$Q:$Q)</f>
        <v>0</v>
      </c>
      <c r="AZ61" s="47">
        <f ca="1">SUMIF(Summary!$AO:$AO,'City Head''s N Tenurewise'!AZ4,Summary!$Q:$Q)</f>
        <v>0</v>
      </c>
      <c r="BA61" s="47">
        <f ca="1">SUMIF(Summary!$AO:$AO,'City Head''s N Tenurewise'!BA4,Summary!$Q:$Q)</f>
        <v>0</v>
      </c>
      <c r="BB61" s="47">
        <f ca="1">SUMIF(Summary!$AO:$AO,'City Head''s N Tenurewise'!BB4,Summary!$Q:$Q)</f>
        <v>0</v>
      </c>
      <c r="BC61" s="47">
        <f ca="1">SUMIF(Summary!$AO:$AO,'City Head''s N Tenurewise'!BC4,Summary!$Q:$Q)</f>
        <v>0</v>
      </c>
      <c r="BD61" s="47">
        <f ca="1">SUMIF(Summary!$AO:$AO,'City Head''s N Tenurewise'!BD4,Summary!$Q:$Q)</f>
        <v>0</v>
      </c>
      <c r="BE61" s="47">
        <f ca="1">SUMIF(Summary!$AO:$AO,'City Head''s N Tenurewise'!BE4,Summary!$Q:$Q)</f>
        <v>0</v>
      </c>
      <c r="BF61" s="47">
        <f ca="1">SUMIF(Summary!$AO:$AO,'City Head''s N Tenurewise'!BF4,Summary!$Q:$Q)</f>
        <v>0</v>
      </c>
      <c r="BG61" s="47">
        <f ca="1">SUMIF(Summary!$AO:$AO,'City Head''s N Tenurewise'!BG4,Summary!$Q:$Q)</f>
        <v>0</v>
      </c>
      <c r="BH61" s="47">
        <f ca="1">SUMIF(Summary!$AO:$AO,'City Head''s N Tenurewise'!BH4,Summary!$Q:$Q)</f>
        <v>0</v>
      </c>
      <c r="BI61" s="47">
        <f ca="1">SUMIF(Summary!$AO:$AO,'City Head''s N Tenurewise'!BI4,Summary!$Q:$Q)</f>
        <v>0</v>
      </c>
      <c r="BJ61" s="47">
        <f ca="1">SUMIF(Summary!$AO:$AO,'City Head''s N Tenurewise'!BJ4,Summary!$Q:$Q)</f>
        <v>0</v>
      </c>
      <c r="BK61" s="47"/>
      <c r="BL61" s="47"/>
      <c r="BM61" s="47"/>
      <c r="BN61" s="47">
        <f ca="1">SUMIF(Summary!$AO:$AO,'City Head''s N Tenurewise'!BN4,Summary!$Q:$Q)</f>
        <v>0</v>
      </c>
      <c r="BO61">
        <v>1</v>
      </c>
    </row>
    <row r="62" spans="1:67">
      <c r="A62" s="45" t="s">
        <v>33</v>
      </c>
      <c r="B62" s="48">
        <f ca="1">B61/B$58</f>
        <v>0.20364415862808147</v>
      </c>
      <c r="C62" s="48" t="e">
        <f ca="1">C61/C$58</f>
        <v>#DIV/0!</v>
      </c>
      <c r="D62" s="48">
        <f t="shared" ref="D62:Q62" ca="1" si="94">D61/D$58</f>
        <v>0.42857142857142855</v>
      </c>
      <c r="E62" s="48">
        <f t="shared" ca="1" si="94"/>
        <v>0.10714285714285714</v>
      </c>
      <c r="F62" s="48">
        <f t="shared" ca="1" si="94"/>
        <v>0.38</v>
      </c>
      <c r="G62" s="48">
        <f t="shared" ca="1" si="94"/>
        <v>0.22510822510822512</v>
      </c>
      <c r="H62" s="48">
        <f t="shared" ca="1" si="94"/>
        <v>0</v>
      </c>
      <c r="I62" s="48">
        <f t="shared" ca="1" si="94"/>
        <v>0.2</v>
      </c>
      <c r="J62" s="48">
        <f t="shared" ca="1" si="94"/>
        <v>7.1428571428571425E-2</v>
      </c>
      <c r="K62" s="48">
        <f t="shared" ca="1" si="94"/>
        <v>0.10526315789473684</v>
      </c>
      <c r="L62" s="48">
        <f t="shared" ca="1" si="94"/>
        <v>0.21246458923512748</v>
      </c>
      <c r="M62" s="48" t="e">
        <f t="shared" ca="1" si="94"/>
        <v>#DIV/0!</v>
      </c>
      <c r="N62" s="48" t="e">
        <f t="shared" ca="1" si="94"/>
        <v>#DIV/0!</v>
      </c>
      <c r="O62" s="48" t="e">
        <f t="shared" ca="1" si="94"/>
        <v>#DIV/0!</v>
      </c>
      <c r="P62" s="48" t="e">
        <f t="shared" ca="1" si="94"/>
        <v>#DIV/0!</v>
      </c>
      <c r="Q62" s="48" t="e">
        <f t="shared" ca="1" si="94"/>
        <v>#DIV/0!</v>
      </c>
      <c r="R62" s="48" t="e">
        <f t="shared" ref="R62:S62" ca="1" si="95">R61/R$58</f>
        <v>#DIV/0!</v>
      </c>
      <c r="S62" s="48" t="e">
        <f t="shared" ca="1" si="95"/>
        <v>#DIV/0!</v>
      </c>
      <c r="T62" s="48" t="e">
        <f t="shared" ref="T62" ca="1" si="96">T61/T$58</f>
        <v>#DIV/0!</v>
      </c>
      <c r="U62" s="48" t="e">
        <f t="shared" ref="U62:BJ62" ca="1" si="97">U61/U$58</f>
        <v>#DIV/0!</v>
      </c>
      <c r="V62" s="48" t="e">
        <f t="shared" ca="1" si="97"/>
        <v>#DIV/0!</v>
      </c>
      <c r="W62" s="48" t="e">
        <f t="shared" ca="1" si="97"/>
        <v>#DIV/0!</v>
      </c>
      <c r="X62" s="48" t="e">
        <f t="shared" ca="1" si="97"/>
        <v>#DIV/0!</v>
      </c>
      <c r="Y62" s="48" t="e">
        <f t="shared" ca="1" si="97"/>
        <v>#DIV/0!</v>
      </c>
      <c r="Z62" s="48" t="e">
        <f t="shared" ca="1" si="97"/>
        <v>#DIV/0!</v>
      </c>
      <c r="AA62" s="48" t="e">
        <f t="shared" ca="1" si="97"/>
        <v>#DIV/0!</v>
      </c>
      <c r="AB62" s="48" t="e">
        <f t="shared" ca="1" si="97"/>
        <v>#DIV/0!</v>
      </c>
      <c r="AC62" s="48" t="e">
        <f t="shared" ca="1" si="97"/>
        <v>#DIV/0!</v>
      </c>
      <c r="AD62" s="48" t="e">
        <f t="shared" ca="1" si="97"/>
        <v>#DIV/0!</v>
      </c>
      <c r="AE62" s="48" t="e">
        <f t="shared" ca="1" si="97"/>
        <v>#DIV/0!</v>
      </c>
      <c r="AF62" s="48" t="e">
        <f t="shared" ca="1" si="97"/>
        <v>#DIV/0!</v>
      </c>
      <c r="AG62" s="48" t="e">
        <f t="shared" ca="1" si="97"/>
        <v>#DIV/0!</v>
      </c>
      <c r="AH62" s="48" t="e">
        <f t="shared" ca="1" si="97"/>
        <v>#DIV/0!</v>
      </c>
      <c r="AI62" s="48" t="e">
        <f t="shared" ca="1" si="97"/>
        <v>#DIV/0!</v>
      </c>
      <c r="AJ62" s="48" t="e">
        <f t="shared" ca="1" si="97"/>
        <v>#DIV/0!</v>
      </c>
      <c r="AK62" s="48" t="e">
        <f t="shared" ca="1" si="97"/>
        <v>#DIV/0!</v>
      </c>
      <c r="AL62" s="48" t="e">
        <f t="shared" ca="1" si="97"/>
        <v>#DIV/0!</v>
      </c>
      <c r="AM62" s="48" t="e">
        <f t="shared" ca="1" si="97"/>
        <v>#DIV/0!</v>
      </c>
      <c r="AN62" s="48" t="e">
        <f t="shared" ca="1" si="97"/>
        <v>#DIV/0!</v>
      </c>
      <c r="AO62" s="48" t="e">
        <f t="shared" ca="1" si="97"/>
        <v>#DIV/0!</v>
      </c>
      <c r="AP62" s="48" t="e">
        <f t="shared" ca="1" si="97"/>
        <v>#DIV/0!</v>
      </c>
      <c r="AQ62" s="48" t="e">
        <f t="shared" ca="1" si="97"/>
        <v>#DIV/0!</v>
      </c>
      <c r="AR62" s="48" t="e">
        <f t="shared" ca="1" si="97"/>
        <v>#DIV/0!</v>
      </c>
      <c r="AS62" s="48" t="e">
        <f t="shared" ca="1" si="97"/>
        <v>#DIV/0!</v>
      </c>
      <c r="AT62" s="48" t="e">
        <f t="shared" ca="1" si="97"/>
        <v>#DIV/0!</v>
      </c>
      <c r="AU62" s="48" t="e">
        <f t="shared" ca="1" si="97"/>
        <v>#DIV/0!</v>
      </c>
      <c r="AV62" s="48" t="e">
        <f t="shared" ca="1" si="97"/>
        <v>#DIV/0!</v>
      </c>
      <c r="AW62" s="48" t="e">
        <f t="shared" ca="1" si="97"/>
        <v>#DIV/0!</v>
      </c>
      <c r="AX62" s="48" t="e">
        <f t="shared" ca="1" si="97"/>
        <v>#DIV/0!</v>
      </c>
      <c r="AY62" s="48" t="e">
        <f t="shared" ca="1" si="97"/>
        <v>#DIV/0!</v>
      </c>
      <c r="AZ62" s="48" t="e">
        <f t="shared" ca="1" si="97"/>
        <v>#DIV/0!</v>
      </c>
      <c r="BA62" s="48" t="e">
        <f t="shared" ca="1" si="97"/>
        <v>#DIV/0!</v>
      </c>
      <c r="BB62" s="48" t="e">
        <f t="shared" ca="1" si="97"/>
        <v>#DIV/0!</v>
      </c>
      <c r="BC62" s="48" t="e">
        <f t="shared" ca="1" si="97"/>
        <v>#DIV/0!</v>
      </c>
      <c r="BD62" s="48" t="e">
        <f t="shared" ca="1" si="97"/>
        <v>#DIV/0!</v>
      </c>
      <c r="BE62" s="48" t="e">
        <f t="shared" ca="1" si="97"/>
        <v>#DIV/0!</v>
      </c>
      <c r="BF62" s="48" t="e">
        <f t="shared" ca="1" si="97"/>
        <v>#DIV/0!</v>
      </c>
      <c r="BG62" s="48" t="e">
        <f t="shared" ca="1" si="97"/>
        <v>#DIV/0!</v>
      </c>
      <c r="BH62" s="48" t="e">
        <f t="shared" ca="1" si="97"/>
        <v>#DIV/0!</v>
      </c>
      <c r="BI62" s="48" t="e">
        <f t="shared" ca="1" si="97"/>
        <v>#DIV/0!</v>
      </c>
      <c r="BJ62" s="48" t="e">
        <f t="shared" ca="1" si="97"/>
        <v>#DIV/0!</v>
      </c>
      <c r="BK62" s="48"/>
      <c r="BL62" s="48"/>
      <c r="BM62" s="48"/>
      <c r="BN62" s="48" t="e">
        <f ca="1">BN61/BN$58</f>
        <v>#DIV/0!</v>
      </c>
      <c r="BO62">
        <v>1</v>
      </c>
    </row>
    <row r="63" spans="1:67">
      <c r="A63" s="45" t="s">
        <v>56</v>
      </c>
      <c r="B63" s="46">
        <f ca="1">SUM(C63:BN63)</f>
        <v>170.5</v>
      </c>
      <c r="C63" s="47">
        <f ca="1">SUMIF(Summary!$AX:$AX,'City Head''s N Tenurewise'!C4,Summary!$T:$T)</f>
        <v>0</v>
      </c>
      <c r="D63" s="47">
        <f ca="1">SUMIF(Summary!$AX:$AX,'City Head''s N Tenurewise'!D4,Summary!$T:$T)</f>
        <v>3</v>
      </c>
      <c r="E63" s="47">
        <f ca="1">SUMIF(Summary!$AX:$AX,'City Head''s N Tenurewise'!E4,Summary!$T:$T)</f>
        <v>15</v>
      </c>
      <c r="F63" s="47">
        <f ca="1">SUMIF(Summary!$AX:$AX,'City Head''s N Tenurewise'!F4,Summary!$T:$T)</f>
        <v>10.5</v>
      </c>
      <c r="G63" s="47">
        <f ca="1">SUMIF(Summary!$AX:$AX,'City Head''s N Tenurewise'!G4,Summary!$T:$T)</f>
        <v>31.5</v>
      </c>
      <c r="H63" s="47">
        <f ca="1">SUMIF(Summary!$AX:$AX,'City Head''s N Tenurewise'!H4,Summary!$T:$T)</f>
        <v>2</v>
      </c>
      <c r="I63" s="47">
        <f ca="1">SUMIF(Summary!$AX:$AX,'City Head''s N Tenurewise'!I4,Summary!$T:$T)</f>
        <v>16.5</v>
      </c>
      <c r="J63" s="47">
        <f ca="1">SUMIF(Summary!$AX:$AX,'City Head''s N Tenurewise'!J4,Summary!$T:$T)</f>
        <v>18</v>
      </c>
      <c r="K63" s="47">
        <f ca="1">SUMIF(Summary!$AX:$AX,'City Head''s N Tenurewise'!K4,Summary!$T:$T)</f>
        <v>30.5</v>
      </c>
      <c r="L63" s="47">
        <f ca="1">SUMIF(Summary!$AX:$AX,'City Head''s N Tenurewise'!L4,Summary!$T:$T)</f>
        <v>43.5</v>
      </c>
      <c r="M63" s="47">
        <f ca="1">SUMIF(Summary!$AX:$AX,'City Head''s N Tenurewise'!M4,Summary!$T:$T)</f>
        <v>0</v>
      </c>
      <c r="N63" s="47">
        <f ca="1">SUMIF(Summary!$AX:$AX,'City Head''s N Tenurewise'!N4,Summary!$T:$T)</f>
        <v>0</v>
      </c>
      <c r="O63" s="47">
        <f ca="1">SUMIF(Summary!$AX:$AX,'City Head''s N Tenurewise'!O4,Summary!$T:$T)</f>
        <v>0</v>
      </c>
      <c r="P63" s="47">
        <f ca="1">SUMIF(Summary!$AX:$AX,'City Head''s N Tenurewise'!P4,Summary!$T:$T)</f>
        <v>0</v>
      </c>
      <c r="Q63" s="47">
        <f ca="1">SUMIF(Summary!$AX:$AX,'City Head''s N Tenurewise'!Q4,Summary!$T:$T)</f>
        <v>0</v>
      </c>
      <c r="R63" s="47">
        <f ca="1">SUMIF(Summary!$AX:$AX,'City Head''s N Tenurewise'!R4,Summary!$T:$T)</f>
        <v>0</v>
      </c>
      <c r="S63" s="47">
        <f ca="1">SUMIF(Summary!$AX:$AX,'City Head''s N Tenurewise'!S4,Summary!$T:$T)</f>
        <v>0</v>
      </c>
      <c r="T63" s="47">
        <f ca="1">SUMIF(Summary!$AX:$AX,'City Head''s N Tenurewise'!T4,Summary!$T:$T)</f>
        <v>0</v>
      </c>
      <c r="U63" s="47">
        <f ca="1">SUMIF(Summary!$AO:$AO,'City Head''s N Tenurewise'!U4,Summary!$T:$T)</f>
        <v>0</v>
      </c>
      <c r="V63" s="47">
        <f ca="1">SUMIF(Summary!$AO:$AO,'City Head''s N Tenurewise'!V4,Summary!$T:$T)</f>
        <v>0</v>
      </c>
      <c r="W63" s="47">
        <f ca="1">SUMIF(Summary!$AO:$AO,'City Head''s N Tenurewise'!W4,Summary!$T:$T)</f>
        <v>0</v>
      </c>
      <c r="X63" s="47">
        <f ca="1">SUMIF(Summary!$AO:$AO,'City Head''s N Tenurewise'!X4,Summary!$T:$T)</f>
        <v>0</v>
      </c>
      <c r="Y63" s="47">
        <f ca="1">SUMIF(Summary!$AO:$AO,'City Head''s N Tenurewise'!Y4,Summary!$T:$T)</f>
        <v>0</v>
      </c>
      <c r="Z63" s="47">
        <f ca="1">SUMIF(Summary!$AO:$AO,'City Head''s N Tenurewise'!Z4,Summary!$T:$T)</f>
        <v>0</v>
      </c>
      <c r="AA63" s="47">
        <f ca="1">SUMIF(Summary!$AO:$AO,'City Head''s N Tenurewise'!AA4,Summary!$T:$T)</f>
        <v>0</v>
      </c>
      <c r="AB63" s="47">
        <f ca="1">SUMIF(Summary!$AO:$AO,'City Head''s N Tenurewise'!AB4,Summary!$T:$T)</f>
        <v>0</v>
      </c>
      <c r="AC63" s="47">
        <f ca="1">SUMIF(Summary!$AO:$AO,'City Head''s N Tenurewise'!AC4,Summary!$T:$T)</f>
        <v>0</v>
      </c>
      <c r="AD63" s="47">
        <f ca="1">SUMIF(Summary!$AO:$AO,'City Head''s N Tenurewise'!AD4,Summary!$T:$T)</f>
        <v>0</v>
      </c>
      <c r="AE63" s="47">
        <f ca="1">SUMIF(Summary!$AO:$AO,'City Head''s N Tenurewise'!AE4,Summary!$T:$T)</f>
        <v>0</v>
      </c>
      <c r="AF63" s="47">
        <f ca="1">SUMIF(Summary!$AO:$AO,'City Head''s N Tenurewise'!AF4,Summary!$T:$T)</f>
        <v>0</v>
      </c>
      <c r="AG63" s="47">
        <f ca="1">SUMIF(Summary!$AO:$AO,'City Head''s N Tenurewise'!AG4,Summary!$T:$T)</f>
        <v>0</v>
      </c>
      <c r="AH63" s="47">
        <f ca="1">SUMIF(Summary!$AO:$AO,'City Head''s N Tenurewise'!AH4,Summary!$T:$T)</f>
        <v>0</v>
      </c>
      <c r="AI63" s="47">
        <f ca="1">SUMIF(Summary!$AO:$AO,'City Head''s N Tenurewise'!AI4,Summary!$T:$T)</f>
        <v>0</v>
      </c>
      <c r="AJ63" s="47">
        <f ca="1">SUMIF(Summary!$AO:$AO,'City Head''s N Tenurewise'!AJ4,Summary!$T:$T)</f>
        <v>0</v>
      </c>
      <c r="AK63" s="47">
        <f ca="1">SUMIF(Summary!$AO:$AO,'City Head''s N Tenurewise'!AK4,Summary!$T:$T)</f>
        <v>0</v>
      </c>
      <c r="AL63" s="47">
        <f ca="1">SUMIF(Summary!$AO:$AO,'City Head''s N Tenurewise'!AL4,Summary!$T:$T)</f>
        <v>0</v>
      </c>
      <c r="AM63" s="47">
        <f ca="1">SUMIF(Summary!$AO:$AO,'City Head''s N Tenurewise'!AM4,Summary!$T:$T)</f>
        <v>0</v>
      </c>
      <c r="AN63" s="47">
        <f ca="1">SUMIF(Summary!$AO:$AO,'City Head''s N Tenurewise'!AN4,Summary!$T:$T)</f>
        <v>0</v>
      </c>
      <c r="AO63" s="47">
        <f ca="1">SUMIF(Summary!$AO:$AO,'City Head''s N Tenurewise'!AO4,Summary!$T:$T)</f>
        <v>0</v>
      </c>
      <c r="AP63" s="47">
        <f ca="1">SUMIF(Summary!$AO:$AO,'City Head''s N Tenurewise'!AP4,Summary!$T:$T)</f>
        <v>0</v>
      </c>
      <c r="AQ63" s="47">
        <f ca="1">SUMIF(Summary!$AO:$AO,'City Head''s N Tenurewise'!AQ4,Summary!$T:$T)</f>
        <v>0</v>
      </c>
      <c r="AR63" s="47">
        <f ca="1">SUMIF(Summary!$AO:$AO,'City Head''s N Tenurewise'!AR4,Summary!$T:$T)</f>
        <v>0</v>
      </c>
      <c r="AS63" s="47">
        <f ca="1">SUMIF(Summary!$AO:$AO,'City Head''s N Tenurewise'!AS4,Summary!$T:$T)</f>
        <v>0</v>
      </c>
      <c r="AT63" s="47">
        <f ca="1">SUMIF(Summary!$AO:$AO,'City Head''s N Tenurewise'!AT4,Summary!$T:$T)</f>
        <v>0</v>
      </c>
      <c r="AU63" s="47">
        <f ca="1">SUMIF(Summary!$AO:$AO,'City Head''s N Tenurewise'!AU4,Summary!$T:$T)</f>
        <v>0</v>
      </c>
      <c r="AV63" s="47">
        <f ca="1">SUMIF(Summary!$AO:$AO,'City Head''s N Tenurewise'!AV4,Summary!$T:$T)</f>
        <v>0</v>
      </c>
      <c r="AW63" s="47">
        <f ca="1">SUMIF(Summary!$AO:$AO,'City Head''s N Tenurewise'!AW4,Summary!$T:$T)</f>
        <v>0</v>
      </c>
      <c r="AX63" s="47">
        <f ca="1">SUMIF(Summary!$AO:$AO,'City Head''s N Tenurewise'!AX4,Summary!$T:$T)</f>
        <v>0</v>
      </c>
      <c r="AY63" s="47">
        <f ca="1">SUMIF(Summary!$AO:$AO,'City Head''s N Tenurewise'!AY4,Summary!$T:$T)</f>
        <v>0</v>
      </c>
      <c r="AZ63" s="47">
        <f ca="1">SUMIF(Summary!$AO:$AO,'City Head''s N Tenurewise'!AZ4,Summary!$T:$T)</f>
        <v>0</v>
      </c>
      <c r="BA63" s="47">
        <f ca="1">SUMIF(Summary!$AO:$AO,'City Head''s N Tenurewise'!BA4,Summary!$T:$T)</f>
        <v>0</v>
      </c>
      <c r="BB63" s="47">
        <f ca="1">SUMIF(Summary!$AO:$AO,'City Head''s N Tenurewise'!BB4,Summary!$T:$T)</f>
        <v>0</v>
      </c>
      <c r="BC63" s="47">
        <f ca="1">SUMIF(Summary!$AO:$AO,'City Head''s N Tenurewise'!BC4,Summary!$T:$T)</f>
        <v>0</v>
      </c>
      <c r="BD63" s="47">
        <f ca="1">SUMIF(Summary!$AO:$AO,'City Head''s N Tenurewise'!BD4,Summary!$T:$T)</f>
        <v>0</v>
      </c>
      <c r="BE63" s="47">
        <f ca="1">SUMIF(Summary!$AO:$AO,'City Head''s N Tenurewise'!BE4,Summary!$T:$T)</f>
        <v>0</v>
      </c>
      <c r="BF63" s="47">
        <f ca="1">SUMIF(Summary!$AO:$AO,'City Head''s N Tenurewise'!BF4,Summary!$T:$T)</f>
        <v>0</v>
      </c>
      <c r="BG63" s="47">
        <f ca="1">SUMIF(Summary!$AO:$AO,'City Head''s N Tenurewise'!BG4,Summary!$T:$T)</f>
        <v>0</v>
      </c>
      <c r="BH63" s="47">
        <f ca="1">SUMIF(Summary!$AO:$AO,'City Head''s N Tenurewise'!BH4,Summary!$T:$T)</f>
        <v>0</v>
      </c>
      <c r="BI63" s="47">
        <f ca="1">SUMIF(Summary!$AO:$AO,'City Head''s N Tenurewise'!BI4,Summary!$T:$T)</f>
        <v>0</v>
      </c>
      <c r="BJ63" s="47">
        <f ca="1">SUMIF(Summary!$AO:$AO,'City Head''s N Tenurewise'!BJ4,Summary!$T:$T)</f>
        <v>0</v>
      </c>
      <c r="BK63" s="47"/>
      <c r="BL63" s="47"/>
      <c r="BM63" s="47"/>
      <c r="BN63" s="47">
        <f ca="1">SUMIF(Summary!$AO:$AO,'City Head''s N Tenurewise'!BN4,Summary!$T:$T)</f>
        <v>0</v>
      </c>
      <c r="BO63">
        <v>1</v>
      </c>
    </row>
    <row r="64" spans="1:67">
      <c r="A64" s="45" t="s">
        <v>33</v>
      </c>
      <c r="B64" s="48">
        <f ca="1">B63/B$58</f>
        <v>0.36548767416934619</v>
      </c>
      <c r="C64" s="48" t="e">
        <f ca="1">C63/C$58</f>
        <v>#DIV/0!</v>
      </c>
      <c r="D64" s="48">
        <f t="shared" ref="D64:Q64" ca="1" si="98">D63/D$58</f>
        <v>0.21428571428571427</v>
      </c>
      <c r="E64" s="48">
        <f t="shared" ca="1" si="98"/>
        <v>0.5357142857142857</v>
      </c>
      <c r="F64" s="48">
        <f t="shared" ca="1" si="98"/>
        <v>0.42</v>
      </c>
      <c r="G64" s="48">
        <f t="shared" ca="1" si="98"/>
        <v>0.27272727272727271</v>
      </c>
      <c r="H64" s="48">
        <f t="shared" ca="1" si="98"/>
        <v>1</v>
      </c>
      <c r="I64" s="48">
        <f t="shared" ca="1" si="98"/>
        <v>0.55000000000000004</v>
      </c>
      <c r="J64" s="48">
        <f t="shared" ca="1" si="98"/>
        <v>0.6428571428571429</v>
      </c>
      <c r="K64" s="48">
        <f t="shared" ca="1" si="98"/>
        <v>0.64210526315789473</v>
      </c>
      <c r="L64" s="48">
        <f t="shared" ca="1" si="98"/>
        <v>0.24645892351274787</v>
      </c>
      <c r="M64" s="48" t="e">
        <f t="shared" ca="1" si="98"/>
        <v>#DIV/0!</v>
      </c>
      <c r="N64" s="48" t="e">
        <f t="shared" ca="1" si="98"/>
        <v>#DIV/0!</v>
      </c>
      <c r="O64" s="48" t="e">
        <f t="shared" ca="1" si="98"/>
        <v>#DIV/0!</v>
      </c>
      <c r="P64" s="48" t="e">
        <f t="shared" ca="1" si="98"/>
        <v>#DIV/0!</v>
      </c>
      <c r="Q64" s="48" t="e">
        <f t="shared" ca="1" si="98"/>
        <v>#DIV/0!</v>
      </c>
      <c r="R64" s="48" t="e">
        <f t="shared" ref="R64:S64" ca="1" si="99">R63/R$58</f>
        <v>#DIV/0!</v>
      </c>
      <c r="S64" s="48" t="e">
        <f t="shared" ca="1" si="99"/>
        <v>#DIV/0!</v>
      </c>
      <c r="T64" s="48" t="e">
        <f t="shared" ref="T64" ca="1" si="100">T63/T$58</f>
        <v>#DIV/0!</v>
      </c>
      <c r="U64" s="48" t="e">
        <f t="shared" ref="U64:BJ64" ca="1" si="101">U63/U$58</f>
        <v>#DIV/0!</v>
      </c>
      <c r="V64" s="48" t="e">
        <f t="shared" ca="1" si="101"/>
        <v>#DIV/0!</v>
      </c>
      <c r="W64" s="48" t="e">
        <f t="shared" ca="1" si="101"/>
        <v>#DIV/0!</v>
      </c>
      <c r="X64" s="48" t="e">
        <f t="shared" ca="1" si="101"/>
        <v>#DIV/0!</v>
      </c>
      <c r="Y64" s="48" t="e">
        <f t="shared" ca="1" si="101"/>
        <v>#DIV/0!</v>
      </c>
      <c r="Z64" s="48" t="e">
        <f t="shared" ca="1" si="101"/>
        <v>#DIV/0!</v>
      </c>
      <c r="AA64" s="48" t="e">
        <f t="shared" ca="1" si="101"/>
        <v>#DIV/0!</v>
      </c>
      <c r="AB64" s="48" t="e">
        <f t="shared" ca="1" si="101"/>
        <v>#DIV/0!</v>
      </c>
      <c r="AC64" s="48" t="e">
        <f t="shared" ca="1" si="101"/>
        <v>#DIV/0!</v>
      </c>
      <c r="AD64" s="48" t="e">
        <f t="shared" ca="1" si="101"/>
        <v>#DIV/0!</v>
      </c>
      <c r="AE64" s="48" t="e">
        <f t="shared" ca="1" si="101"/>
        <v>#DIV/0!</v>
      </c>
      <c r="AF64" s="48" t="e">
        <f t="shared" ca="1" si="101"/>
        <v>#DIV/0!</v>
      </c>
      <c r="AG64" s="48" t="e">
        <f t="shared" ca="1" si="101"/>
        <v>#DIV/0!</v>
      </c>
      <c r="AH64" s="48" t="e">
        <f t="shared" ca="1" si="101"/>
        <v>#DIV/0!</v>
      </c>
      <c r="AI64" s="48" t="e">
        <f t="shared" ca="1" si="101"/>
        <v>#DIV/0!</v>
      </c>
      <c r="AJ64" s="48" t="e">
        <f t="shared" ca="1" si="101"/>
        <v>#DIV/0!</v>
      </c>
      <c r="AK64" s="48" t="e">
        <f t="shared" ca="1" si="101"/>
        <v>#DIV/0!</v>
      </c>
      <c r="AL64" s="48" t="e">
        <f t="shared" ca="1" si="101"/>
        <v>#DIV/0!</v>
      </c>
      <c r="AM64" s="48" t="e">
        <f t="shared" ca="1" si="101"/>
        <v>#DIV/0!</v>
      </c>
      <c r="AN64" s="48" t="e">
        <f t="shared" ca="1" si="101"/>
        <v>#DIV/0!</v>
      </c>
      <c r="AO64" s="48" t="e">
        <f t="shared" ca="1" si="101"/>
        <v>#DIV/0!</v>
      </c>
      <c r="AP64" s="48" t="e">
        <f t="shared" ca="1" si="101"/>
        <v>#DIV/0!</v>
      </c>
      <c r="AQ64" s="48" t="e">
        <f t="shared" ca="1" si="101"/>
        <v>#DIV/0!</v>
      </c>
      <c r="AR64" s="48" t="e">
        <f t="shared" ca="1" si="101"/>
        <v>#DIV/0!</v>
      </c>
      <c r="AS64" s="48" t="e">
        <f t="shared" ca="1" si="101"/>
        <v>#DIV/0!</v>
      </c>
      <c r="AT64" s="48" t="e">
        <f t="shared" ca="1" si="101"/>
        <v>#DIV/0!</v>
      </c>
      <c r="AU64" s="48" t="e">
        <f t="shared" ca="1" si="101"/>
        <v>#DIV/0!</v>
      </c>
      <c r="AV64" s="48" t="e">
        <f t="shared" ca="1" si="101"/>
        <v>#DIV/0!</v>
      </c>
      <c r="AW64" s="48" t="e">
        <f t="shared" ca="1" si="101"/>
        <v>#DIV/0!</v>
      </c>
      <c r="AX64" s="48" t="e">
        <f t="shared" ca="1" si="101"/>
        <v>#DIV/0!</v>
      </c>
      <c r="AY64" s="48" t="e">
        <f t="shared" ca="1" si="101"/>
        <v>#DIV/0!</v>
      </c>
      <c r="AZ64" s="48" t="e">
        <f t="shared" ca="1" si="101"/>
        <v>#DIV/0!</v>
      </c>
      <c r="BA64" s="48" t="e">
        <f t="shared" ca="1" si="101"/>
        <v>#DIV/0!</v>
      </c>
      <c r="BB64" s="48" t="e">
        <f t="shared" ca="1" si="101"/>
        <v>#DIV/0!</v>
      </c>
      <c r="BC64" s="48" t="e">
        <f t="shared" ca="1" si="101"/>
        <v>#DIV/0!</v>
      </c>
      <c r="BD64" s="48" t="e">
        <f t="shared" ca="1" si="101"/>
        <v>#DIV/0!</v>
      </c>
      <c r="BE64" s="48" t="e">
        <f t="shared" ca="1" si="101"/>
        <v>#DIV/0!</v>
      </c>
      <c r="BF64" s="48" t="e">
        <f t="shared" ca="1" si="101"/>
        <v>#DIV/0!</v>
      </c>
      <c r="BG64" s="48" t="e">
        <f t="shared" ca="1" si="101"/>
        <v>#DIV/0!</v>
      </c>
      <c r="BH64" s="48" t="e">
        <f t="shared" ca="1" si="101"/>
        <v>#DIV/0!</v>
      </c>
      <c r="BI64" s="48" t="e">
        <f t="shared" ca="1" si="101"/>
        <v>#DIV/0!</v>
      </c>
      <c r="BJ64" s="48" t="e">
        <f t="shared" ca="1" si="101"/>
        <v>#DIV/0!</v>
      </c>
      <c r="BK64" s="48"/>
      <c r="BL64" s="48"/>
      <c r="BM64" s="48"/>
      <c r="BN64" s="48" t="e">
        <f ca="1">BN63/BN$58</f>
        <v>#DIV/0!</v>
      </c>
      <c r="BO64">
        <v>1</v>
      </c>
    </row>
    <row r="65" spans="1:67">
      <c r="A65" s="45" t="s">
        <v>97</v>
      </c>
      <c r="B65" s="46">
        <f ca="1">SUM(C65:BN65)</f>
        <v>22.5</v>
      </c>
      <c r="C65" s="47">
        <f ca="1">SUMIF(Summary!$AX:$AX,'City Head''s N Tenurewise'!C4,Summary!$W:$W)</f>
        <v>0</v>
      </c>
      <c r="D65" s="47">
        <f ca="1">SUMIF(Summary!$AX:$AX,'City Head''s N Tenurewise'!D4,Summary!$W:$W)</f>
        <v>0</v>
      </c>
      <c r="E65" s="47">
        <f ca="1">SUMIF(Summary!$AX:$AX,'City Head''s N Tenurewise'!E4,Summary!$W:$W)</f>
        <v>0</v>
      </c>
      <c r="F65" s="47">
        <f ca="1">SUMIF(Summary!$AX:$AX,'City Head''s N Tenurewise'!F4,Summary!$W:$W)</f>
        <v>0</v>
      </c>
      <c r="G65" s="47">
        <f ca="1">SUMIF(Summary!$AX:$AX,'City Head''s N Tenurewise'!G4,Summary!$W:$W)</f>
        <v>11.5</v>
      </c>
      <c r="H65" s="47">
        <f ca="1">SUMIF(Summary!$AX:$AX,'City Head''s N Tenurewise'!H4,Summary!$W:$W)</f>
        <v>0</v>
      </c>
      <c r="I65" s="47">
        <f ca="1">SUMIF(Summary!$AX:$AX,'City Head''s N Tenurewise'!I4,Summary!$W:$W)</f>
        <v>0</v>
      </c>
      <c r="J65" s="47">
        <f ca="1">SUMIF(Summary!$AX:$AX,'City Head''s N Tenurewise'!J4,Summary!$W:$W)</f>
        <v>1</v>
      </c>
      <c r="K65" s="47">
        <f ca="1">SUMIF(Summary!$AX:$AX,'City Head''s N Tenurewise'!K4,Summary!$W:$W)</f>
        <v>2</v>
      </c>
      <c r="L65" s="47">
        <f ca="1">SUMIF(Summary!$AX:$AX,'City Head''s N Tenurewise'!L4,Summary!$W:$W)</f>
        <v>8</v>
      </c>
      <c r="M65" s="47">
        <f ca="1">SUMIF(Summary!$AX:$AX,'City Head''s N Tenurewise'!M4,Summary!$W:$W)</f>
        <v>0</v>
      </c>
      <c r="N65" s="47">
        <f ca="1">SUMIF(Summary!$AX:$AX,'City Head''s N Tenurewise'!N4,Summary!$W:$W)</f>
        <v>0</v>
      </c>
      <c r="O65" s="47">
        <f ca="1">SUMIF(Summary!$AX:$AX,'City Head''s N Tenurewise'!O4,Summary!$W:$W)</f>
        <v>0</v>
      </c>
      <c r="P65" s="47">
        <f ca="1">SUMIF(Summary!$AX:$AX,'City Head''s N Tenurewise'!P4,Summary!$W:$W)</f>
        <v>0</v>
      </c>
      <c r="Q65" s="47">
        <f ca="1">SUMIF(Summary!$AX:$AX,'City Head''s N Tenurewise'!Q4,Summary!$W:$W)</f>
        <v>0</v>
      </c>
      <c r="R65" s="47">
        <f ca="1">SUMIF(Summary!$AX:$AX,'City Head''s N Tenurewise'!R4,Summary!$W:$W)</f>
        <v>0</v>
      </c>
      <c r="S65" s="47">
        <f ca="1">SUMIF(Summary!$AX:$AX,'City Head''s N Tenurewise'!S4,Summary!$W:$W)</f>
        <v>0</v>
      </c>
      <c r="T65" s="47">
        <f ca="1">SUMIF(Summary!$AX:$AX,'City Head''s N Tenurewise'!T4,Summary!$W:$W)</f>
        <v>0</v>
      </c>
      <c r="U65" s="47">
        <f ca="1">SUMIF(Summary!$AO:$AO,'City Head''s N Tenurewise'!U4,Summary!$W:$W)</f>
        <v>0</v>
      </c>
      <c r="V65" s="47">
        <f ca="1">SUMIF(Summary!$AO:$AO,'City Head''s N Tenurewise'!V4,Summary!$W:$W)</f>
        <v>0</v>
      </c>
      <c r="W65" s="47">
        <f ca="1">SUMIF(Summary!$AO:$AO,'City Head''s N Tenurewise'!W4,Summary!$W:$W)</f>
        <v>0</v>
      </c>
      <c r="X65" s="47">
        <f ca="1">SUMIF(Summary!$AO:$AO,'City Head''s N Tenurewise'!X4,Summary!$W:$W)</f>
        <v>0</v>
      </c>
      <c r="Y65" s="47">
        <f ca="1">SUMIF(Summary!$AO:$AO,'City Head''s N Tenurewise'!Y4,Summary!$W:$W)</f>
        <v>0</v>
      </c>
      <c r="Z65" s="47">
        <f ca="1">SUMIF(Summary!$AO:$AO,'City Head''s N Tenurewise'!Z4,Summary!$W:$W)</f>
        <v>0</v>
      </c>
      <c r="AA65" s="47">
        <f ca="1">SUMIF(Summary!$AO:$AO,'City Head''s N Tenurewise'!AA4,Summary!$W:$W)</f>
        <v>0</v>
      </c>
      <c r="AB65" s="47">
        <f ca="1">SUMIF(Summary!$AO:$AO,'City Head''s N Tenurewise'!AB4,Summary!$W:$W)</f>
        <v>0</v>
      </c>
      <c r="AC65" s="47">
        <f ca="1">SUMIF(Summary!$AO:$AO,'City Head''s N Tenurewise'!AC4,Summary!$W:$W)</f>
        <v>0</v>
      </c>
      <c r="AD65" s="47">
        <f ca="1">SUMIF(Summary!$AO:$AO,'City Head''s N Tenurewise'!AD4,Summary!$W:$W)</f>
        <v>0</v>
      </c>
      <c r="AE65" s="47">
        <f ca="1">SUMIF(Summary!$AO:$AO,'City Head''s N Tenurewise'!AE4,Summary!$W:$W)</f>
        <v>0</v>
      </c>
      <c r="AF65" s="47">
        <f ca="1">SUMIF(Summary!$AO:$AO,'City Head''s N Tenurewise'!AF4,Summary!$W:$W)</f>
        <v>0</v>
      </c>
      <c r="AG65" s="47">
        <f ca="1">SUMIF(Summary!$AO:$AO,'City Head''s N Tenurewise'!AG4,Summary!$W:$W)</f>
        <v>0</v>
      </c>
      <c r="AH65" s="47">
        <f ca="1">SUMIF(Summary!$AO:$AO,'City Head''s N Tenurewise'!AH4,Summary!$W:$W)</f>
        <v>0</v>
      </c>
      <c r="AI65" s="47">
        <f ca="1">SUMIF(Summary!$AO:$AO,'City Head''s N Tenurewise'!AI4,Summary!$W:$W)</f>
        <v>0</v>
      </c>
      <c r="AJ65" s="47">
        <f ca="1">SUMIF(Summary!$AO:$AO,'City Head''s N Tenurewise'!AJ4,Summary!$W:$W)</f>
        <v>0</v>
      </c>
      <c r="AK65" s="47">
        <f ca="1">SUMIF(Summary!$AO:$AO,'City Head''s N Tenurewise'!AK4,Summary!$W:$W)</f>
        <v>0</v>
      </c>
      <c r="AL65" s="47">
        <f ca="1">SUMIF(Summary!$AO:$AO,'City Head''s N Tenurewise'!AL4,Summary!$W:$W)</f>
        <v>0</v>
      </c>
      <c r="AM65" s="47">
        <f ca="1">SUMIF(Summary!$AO:$AO,'City Head''s N Tenurewise'!AM4,Summary!$W:$W)</f>
        <v>0</v>
      </c>
      <c r="AN65" s="47">
        <f ca="1">SUMIF(Summary!$AO:$AO,'City Head''s N Tenurewise'!AN4,Summary!$W:$W)</f>
        <v>0</v>
      </c>
      <c r="AO65" s="47">
        <f ca="1">SUMIF(Summary!$AO:$AO,'City Head''s N Tenurewise'!AO4,Summary!$W:$W)</f>
        <v>0</v>
      </c>
      <c r="AP65" s="47">
        <f ca="1">SUMIF(Summary!$AO:$AO,'City Head''s N Tenurewise'!AP4,Summary!$W:$W)</f>
        <v>0</v>
      </c>
      <c r="AQ65" s="47">
        <f ca="1">SUMIF(Summary!$AO:$AO,'City Head''s N Tenurewise'!AQ4,Summary!$W:$W)</f>
        <v>0</v>
      </c>
      <c r="AR65" s="47">
        <f ca="1">SUMIF(Summary!$AO:$AO,'City Head''s N Tenurewise'!AR4,Summary!$W:$W)</f>
        <v>0</v>
      </c>
      <c r="AS65" s="47">
        <f ca="1">SUMIF(Summary!$AO:$AO,'City Head''s N Tenurewise'!AS4,Summary!$W:$W)</f>
        <v>0</v>
      </c>
      <c r="AT65" s="47">
        <f ca="1">SUMIF(Summary!$AO:$AO,'City Head''s N Tenurewise'!AT4,Summary!$W:$W)</f>
        <v>0</v>
      </c>
      <c r="AU65" s="47">
        <f ca="1">SUMIF(Summary!$AO:$AO,'City Head''s N Tenurewise'!AU4,Summary!$W:$W)</f>
        <v>0</v>
      </c>
      <c r="AV65" s="47">
        <f ca="1">SUMIF(Summary!$AO:$AO,'City Head''s N Tenurewise'!AV4,Summary!$W:$W)</f>
        <v>0</v>
      </c>
      <c r="AW65" s="47">
        <f ca="1">SUMIF(Summary!$AO:$AO,'City Head''s N Tenurewise'!AW4,Summary!$W:$W)</f>
        <v>0</v>
      </c>
      <c r="AX65" s="47">
        <f ca="1">SUMIF(Summary!$AO:$AO,'City Head''s N Tenurewise'!AX4,Summary!$W:$W)</f>
        <v>0</v>
      </c>
      <c r="AY65" s="47">
        <f ca="1">SUMIF(Summary!$AO:$AO,'City Head''s N Tenurewise'!AY4,Summary!$W:$W)</f>
        <v>0</v>
      </c>
      <c r="AZ65" s="47">
        <f ca="1">SUMIF(Summary!$AO:$AO,'City Head''s N Tenurewise'!AZ4,Summary!$W:$W)</f>
        <v>0</v>
      </c>
      <c r="BA65" s="47">
        <f ca="1">SUMIF(Summary!$AO:$AO,'City Head''s N Tenurewise'!BA4,Summary!$W:$W)</f>
        <v>0</v>
      </c>
      <c r="BB65" s="47">
        <f ca="1">SUMIF(Summary!$AO:$AO,'City Head''s N Tenurewise'!BB4,Summary!$W:$W)</f>
        <v>0</v>
      </c>
      <c r="BC65" s="47">
        <f ca="1">SUMIF(Summary!$AO:$AO,'City Head''s N Tenurewise'!BC4,Summary!$W:$W)</f>
        <v>0</v>
      </c>
      <c r="BD65" s="47">
        <f ca="1">SUMIF(Summary!$AO:$AO,'City Head''s N Tenurewise'!BD4,Summary!$W:$W)</f>
        <v>0</v>
      </c>
      <c r="BE65" s="47">
        <f ca="1">SUMIF(Summary!$AO:$AO,'City Head''s N Tenurewise'!BE4,Summary!$W:$W)</f>
        <v>0</v>
      </c>
      <c r="BF65" s="47">
        <f ca="1">SUMIF(Summary!$AO:$AO,'City Head''s N Tenurewise'!BF4,Summary!$W:$W)</f>
        <v>0</v>
      </c>
      <c r="BG65" s="47">
        <f ca="1">SUMIF(Summary!$AO:$AO,'City Head''s N Tenurewise'!BG4,Summary!$W:$W)</f>
        <v>0</v>
      </c>
      <c r="BH65" s="47">
        <f ca="1">SUMIF(Summary!$AO:$AO,'City Head''s N Tenurewise'!BH4,Summary!$W:$W)</f>
        <v>0</v>
      </c>
      <c r="BI65" s="47">
        <f ca="1">SUMIF(Summary!$AO:$AO,'City Head''s N Tenurewise'!BI4,Summary!$W:$W)</f>
        <v>0</v>
      </c>
      <c r="BJ65" s="47">
        <f ca="1">SUMIF(Summary!$AO:$AO,'City Head''s N Tenurewise'!BJ4,Summary!$W:$W)</f>
        <v>0</v>
      </c>
      <c r="BK65" s="47"/>
      <c r="BL65" s="47"/>
      <c r="BM65" s="47"/>
      <c r="BN65" s="47">
        <f ca="1">SUMIF(Summary!$AO:$AO,'City Head''s N Tenurewise'!BN6,Summary!$T:$T)</f>
        <v>0</v>
      </c>
      <c r="BO65">
        <v>1</v>
      </c>
    </row>
    <row r="66" spans="1:67">
      <c r="A66" s="45" t="s">
        <v>33</v>
      </c>
      <c r="B66" s="48">
        <f ca="1">B65/B$58</f>
        <v>4.8231511254019289E-2</v>
      </c>
      <c r="C66" s="48" t="e">
        <f ca="1">C65/C$58</f>
        <v>#DIV/0!</v>
      </c>
      <c r="D66" s="48">
        <f t="shared" ref="D66:Q66" ca="1" si="102">D65/D$58</f>
        <v>0</v>
      </c>
      <c r="E66" s="48">
        <f t="shared" ca="1" si="102"/>
        <v>0</v>
      </c>
      <c r="F66" s="48">
        <f t="shared" ca="1" si="102"/>
        <v>0</v>
      </c>
      <c r="G66" s="48">
        <f t="shared" ca="1" si="102"/>
        <v>9.9567099567099568E-2</v>
      </c>
      <c r="H66" s="48">
        <f t="shared" ca="1" si="102"/>
        <v>0</v>
      </c>
      <c r="I66" s="48">
        <f t="shared" ca="1" si="102"/>
        <v>0</v>
      </c>
      <c r="J66" s="48">
        <f t="shared" ca="1" si="102"/>
        <v>3.5714285714285712E-2</v>
      </c>
      <c r="K66" s="48">
        <f t="shared" ca="1" si="102"/>
        <v>4.2105263157894736E-2</v>
      </c>
      <c r="L66" s="48">
        <f t="shared" ca="1" si="102"/>
        <v>4.5325779036827198E-2</v>
      </c>
      <c r="M66" s="48" t="e">
        <f t="shared" ca="1" si="102"/>
        <v>#DIV/0!</v>
      </c>
      <c r="N66" s="48" t="e">
        <f t="shared" ca="1" si="102"/>
        <v>#DIV/0!</v>
      </c>
      <c r="O66" s="48" t="e">
        <f t="shared" ca="1" si="102"/>
        <v>#DIV/0!</v>
      </c>
      <c r="P66" s="48" t="e">
        <f t="shared" ca="1" si="102"/>
        <v>#DIV/0!</v>
      </c>
      <c r="Q66" s="48" t="e">
        <f t="shared" ca="1" si="102"/>
        <v>#DIV/0!</v>
      </c>
      <c r="R66" s="48" t="e">
        <f t="shared" ref="R66:S66" ca="1" si="103">R65/R$58</f>
        <v>#DIV/0!</v>
      </c>
      <c r="S66" s="48" t="e">
        <f t="shared" ca="1" si="103"/>
        <v>#DIV/0!</v>
      </c>
      <c r="T66" s="48" t="e">
        <f t="shared" ref="T66" ca="1" si="104">T65/T$58</f>
        <v>#DIV/0!</v>
      </c>
      <c r="U66" s="48" t="e">
        <f t="shared" ref="U66:BJ66" ca="1" si="105">U65/U$58</f>
        <v>#DIV/0!</v>
      </c>
      <c r="V66" s="48" t="e">
        <f t="shared" ca="1" si="105"/>
        <v>#DIV/0!</v>
      </c>
      <c r="W66" s="48" t="e">
        <f t="shared" ca="1" si="105"/>
        <v>#DIV/0!</v>
      </c>
      <c r="X66" s="48" t="e">
        <f t="shared" ca="1" si="105"/>
        <v>#DIV/0!</v>
      </c>
      <c r="Y66" s="48" t="e">
        <f t="shared" ca="1" si="105"/>
        <v>#DIV/0!</v>
      </c>
      <c r="Z66" s="48" t="e">
        <f t="shared" ca="1" si="105"/>
        <v>#DIV/0!</v>
      </c>
      <c r="AA66" s="48" t="e">
        <f t="shared" ca="1" si="105"/>
        <v>#DIV/0!</v>
      </c>
      <c r="AB66" s="48" t="e">
        <f t="shared" ca="1" si="105"/>
        <v>#DIV/0!</v>
      </c>
      <c r="AC66" s="48" t="e">
        <f t="shared" ca="1" si="105"/>
        <v>#DIV/0!</v>
      </c>
      <c r="AD66" s="48" t="e">
        <f t="shared" ca="1" si="105"/>
        <v>#DIV/0!</v>
      </c>
      <c r="AE66" s="48" t="e">
        <f t="shared" ca="1" si="105"/>
        <v>#DIV/0!</v>
      </c>
      <c r="AF66" s="48" t="e">
        <f t="shared" ca="1" si="105"/>
        <v>#DIV/0!</v>
      </c>
      <c r="AG66" s="48" t="e">
        <f t="shared" ca="1" si="105"/>
        <v>#DIV/0!</v>
      </c>
      <c r="AH66" s="48" t="e">
        <f t="shared" ca="1" si="105"/>
        <v>#DIV/0!</v>
      </c>
      <c r="AI66" s="48" t="e">
        <f t="shared" ca="1" si="105"/>
        <v>#DIV/0!</v>
      </c>
      <c r="AJ66" s="48" t="e">
        <f t="shared" ca="1" si="105"/>
        <v>#DIV/0!</v>
      </c>
      <c r="AK66" s="48" t="e">
        <f t="shared" ca="1" si="105"/>
        <v>#DIV/0!</v>
      </c>
      <c r="AL66" s="48" t="e">
        <f t="shared" ca="1" si="105"/>
        <v>#DIV/0!</v>
      </c>
      <c r="AM66" s="48" t="e">
        <f t="shared" ca="1" si="105"/>
        <v>#DIV/0!</v>
      </c>
      <c r="AN66" s="48" t="e">
        <f t="shared" ca="1" si="105"/>
        <v>#DIV/0!</v>
      </c>
      <c r="AO66" s="48" t="e">
        <f t="shared" ca="1" si="105"/>
        <v>#DIV/0!</v>
      </c>
      <c r="AP66" s="48" t="e">
        <f t="shared" ca="1" si="105"/>
        <v>#DIV/0!</v>
      </c>
      <c r="AQ66" s="48" t="e">
        <f t="shared" ca="1" si="105"/>
        <v>#DIV/0!</v>
      </c>
      <c r="AR66" s="48" t="e">
        <f t="shared" ca="1" si="105"/>
        <v>#DIV/0!</v>
      </c>
      <c r="AS66" s="48" t="e">
        <f t="shared" ca="1" si="105"/>
        <v>#DIV/0!</v>
      </c>
      <c r="AT66" s="48" t="e">
        <f t="shared" ca="1" si="105"/>
        <v>#DIV/0!</v>
      </c>
      <c r="AU66" s="48" t="e">
        <f t="shared" ca="1" si="105"/>
        <v>#DIV/0!</v>
      </c>
      <c r="AV66" s="48" t="e">
        <f t="shared" ca="1" si="105"/>
        <v>#DIV/0!</v>
      </c>
      <c r="AW66" s="48" t="e">
        <f t="shared" ca="1" si="105"/>
        <v>#DIV/0!</v>
      </c>
      <c r="AX66" s="48" t="e">
        <f t="shared" ca="1" si="105"/>
        <v>#DIV/0!</v>
      </c>
      <c r="AY66" s="48" t="e">
        <f t="shared" ca="1" si="105"/>
        <v>#DIV/0!</v>
      </c>
      <c r="AZ66" s="48" t="e">
        <f t="shared" ca="1" si="105"/>
        <v>#DIV/0!</v>
      </c>
      <c r="BA66" s="48" t="e">
        <f t="shared" ca="1" si="105"/>
        <v>#DIV/0!</v>
      </c>
      <c r="BB66" s="48" t="e">
        <f t="shared" ca="1" si="105"/>
        <v>#DIV/0!</v>
      </c>
      <c r="BC66" s="48" t="e">
        <f t="shared" ca="1" si="105"/>
        <v>#DIV/0!</v>
      </c>
      <c r="BD66" s="48" t="e">
        <f t="shared" ca="1" si="105"/>
        <v>#DIV/0!</v>
      </c>
      <c r="BE66" s="48" t="e">
        <f t="shared" ca="1" si="105"/>
        <v>#DIV/0!</v>
      </c>
      <c r="BF66" s="48" t="e">
        <f t="shared" ca="1" si="105"/>
        <v>#DIV/0!</v>
      </c>
      <c r="BG66" s="48" t="e">
        <f t="shared" ca="1" si="105"/>
        <v>#DIV/0!</v>
      </c>
      <c r="BH66" s="48" t="e">
        <f t="shared" ca="1" si="105"/>
        <v>#DIV/0!</v>
      </c>
      <c r="BI66" s="48" t="e">
        <f t="shared" ca="1" si="105"/>
        <v>#DIV/0!</v>
      </c>
      <c r="BJ66" s="48" t="e">
        <f t="shared" ca="1" si="105"/>
        <v>#DIV/0!</v>
      </c>
      <c r="BK66" s="48"/>
      <c r="BL66" s="48"/>
      <c r="BM66" s="48"/>
      <c r="BN66" s="48" t="e">
        <f ca="1">BN65/BN$58</f>
        <v>#DIV/0!</v>
      </c>
      <c r="BO66">
        <v>1</v>
      </c>
    </row>
    <row r="67" spans="1:67">
      <c r="A67" s="45" t="s">
        <v>57</v>
      </c>
      <c r="B67" s="46">
        <f ca="1">SUM(C67:BN67)</f>
        <v>178.5</v>
      </c>
      <c r="C67" s="49">
        <f ca="1">SUMIF(Summary!$AX:$AX,'City Head''s N Tenurewise'!C4,Summary!$Z:$Z)</f>
        <v>0</v>
      </c>
      <c r="D67" s="49">
        <f ca="1">SUMIF(Summary!$AX:$AX,'City Head''s N Tenurewise'!D4,Summary!$Z:$Z)</f>
        <v>5</v>
      </c>
      <c r="E67" s="49">
        <f ca="1">SUMIF(Summary!$AX:$AX,'City Head''s N Tenurewise'!E4,Summary!$Z:$Z)</f>
        <v>10</v>
      </c>
      <c r="F67" s="49">
        <f ca="1">SUMIF(Summary!$AX:$AX,'City Head''s N Tenurewise'!F4,Summary!$Z:$Z)</f>
        <v>5</v>
      </c>
      <c r="G67" s="49">
        <f ca="1">SUMIF(Summary!$AX:$AX,'City Head''s N Tenurewise'!G4,Summary!$Z:$Z)</f>
        <v>46.5</v>
      </c>
      <c r="H67" s="49">
        <f ca="1">SUMIF(Summary!$AX:$AX,'City Head''s N Tenurewise'!H4,Summary!$Z:$Z)</f>
        <v>0</v>
      </c>
      <c r="I67" s="49">
        <f ca="1">SUMIF(Summary!$AX:$AX,'City Head''s N Tenurewise'!I4,Summary!$Z:$Z)</f>
        <v>7.5</v>
      </c>
      <c r="J67" s="49">
        <f ca="1">SUMIF(Summary!$AX:$AX,'City Head''s N Tenurewise'!J4,Summary!$Z:$Z)</f>
        <v>7</v>
      </c>
      <c r="K67" s="49">
        <f ca="1">SUMIF(Summary!$AX:$AX,'City Head''s N Tenurewise'!K4,Summary!$Z:$Z)</f>
        <v>10</v>
      </c>
      <c r="L67" s="49">
        <f ca="1">SUMIF(Summary!$AX:$AX,'City Head''s N Tenurewise'!L4,Summary!$Z:$Z)</f>
        <v>87.5</v>
      </c>
      <c r="M67" s="49">
        <f ca="1">SUMIF(Summary!$AX:$AX,'City Head''s N Tenurewise'!M4,Summary!$Z:$Z)</f>
        <v>0</v>
      </c>
      <c r="N67" s="49">
        <f ca="1">SUMIF(Summary!$AX:$AX,'City Head''s N Tenurewise'!N4,Summary!$Z:$Z)</f>
        <v>0</v>
      </c>
      <c r="O67" s="49">
        <f ca="1">SUMIF(Summary!$AX:$AX,'City Head''s N Tenurewise'!O4,Summary!$Z:$Z)</f>
        <v>0</v>
      </c>
      <c r="P67" s="49">
        <f ca="1">SUMIF(Summary!$AX:$AX,'City Head''s N Tenurewise'!P4,Summary!$Z:$Z)</f>
        <v>0</v>
      </c>
      <c r="Q67" s="49">
        <f ca="1">SUMIF(Summary!$AX:$AX,'City Head''s N Tenurewise'!Q4,Summary!$Z:$Z)</f>
        <v>0</v>
      </c>
      <c r="R67" s="49">
        <f ca="1">SUMIF(Summary!$AX:$AX,'City Head''s N Tenurewise'!R4,Summary!$Z:$Z)</f>
        <v>0</v>
      </c>
      <c r="S67" s="49">
        <f ca="1">SUMIF(Summary!$AX:$AX,'City Head''s N Tenurewise'!S4,Summary!$Z:$Z)</f>
        <v>0</v>
      </c>
      <c r="T67" s="49">
        <f ca="1">SUMIF(Summary!$AX:$AX,'City Head''s N Tenurewise'!T4,Summary!$Z:$Z)</f>
        <v>0</v>
      </c>
      <c r="U67" s="49">
        <f ca="1">SUMIF(Summary!$AO:$AO,'City Head''s N Tenurewise'!U4,Summary!$Z:$Z)</f>
        <v>0</v>
      </c>
      <c r="V67" s="49">
        <f ca="1">SUMIF(Summary!$AO:$AO,'City Head''s N Tenurewise'!V4,Summary!$Z:$Z)</f>
        <v>0</v>
      </c>
      <c r="W67" s="49">
        <f ca="1">SUMIF(Summary!$AO:$AO,'City Head''s N Tenurewise'!W4,Summary!$Z:$Z)</f>
        <v>0</v>
      </c>
      <c r="X67" s="49">
        <f ca="1">SUMIF(Summary!$AO:$AO,'City Head''s N Tenurewise'!X4,Summary!$Z:$Z)</f>
        <v>0</v>
      </c>
      <c r="Y67" s="49">
        <f ca="1">SUMIF(Summary!$AO:$AO,'City Head''s N Tenurewise'!Y4,Summary!$Z:$Z)</f>
        <v>0</v>
      </c>
      <c r="Z67" s="49">
        <f ca="1">SUMIF(Summary!$AO:$AO,'City Head''s N Tenurewise'!Z4,Summary!$Z:$Z)</f>
        <v>0</v>
      </c>
      <c r="AA67" s="49">
        <f ca="1">SUMIF(Summary!$AO:$AO,'City Head''s N Tenurewise'!AA4,Summary!$Z:$Z)</f>
        <v>0</v>
      </c>
      <c r="AB67" s="49">
        <f ca="1">SUMIF(Summary!$AO:$AO,'City Head''s N Tenurewise'!AB4,Summary!$Z:$Z)</f>
        <v>0</v>
      </c>
      <c r="AC67" s="49">
        <f ca="1">SUMIF(Summary!$AO:$AO,'City Head''s N Tenurewise'!AC4,Summary!$Z:$Z)</f>
        <v>0</v>
      </c>
      <c r="AD67" s="49">
        <f ca="1">SUMIF(Summary!$AO:$AO,'City Head''s N Tenurewise'!AD4,Summary!$Z:$Z)</f>
        <v>0</v>
      </c>
      <c r="AE67" s="49">
        <f ca="1">SUMIF(Summary!$AO:$AO,'City Head''s N Tenurewise'!AE4,Summary!$Z:$Z)</f>
        <v>0</v>
      </c>
      <c r="AF67" s="49">
        <f ca="1">SUMIF(Summary!$AO:$AO,'City Head''s N Tenurewise'!AF4,Summary!$Z:$Z)</f>
        <v>0</v>
      </c>
      <c r="AG67" s="49">
        <f ca="1">SUMIF(Summary!$AO:$AO,'City Head''s N Tenurewise'!AG4,Summary!$Z:$Z)</f>
        <v>0</v>
      </c>
      <c r="AH67" s="49">
        <f ca="1">SUMIF(Summary!$AO:$AO,'City Head''s N Tenurewise'!AH4,Summary!$Z:$Z)</f>
        <v>0</v>
      </c>
      <c r="AI67" s="49">
        <f ca="1">SUMIF(Summary!$AO:$AO,'City Head''s N Tenurewise'!AI4,Summary!$Z:$Z)</f>
        <v>0</v>
      </c>
      <c r="AJ67" s="49">
        <f ca="1">SUMIF(Summary!$AO:$AO,'City Head''s N Tenurewise'!AJ4,Summary!$Z:$Z)</f>
        <v>0</v>
      </c>
      <c r="AK67" s="49">
        <f ca="1">SUMIF(Summary!$AO:$AO,'City Head''s N Tenurewise'!AK4,Summary!$Z:$Z)</f>
        <v>0</v>
      </c>
      <c r="AL67" s="49">
        <f ca="1">SUMIF(Summary!$AO:$AO,'City Head''s N Tenurewise'!AL4,Summary!$Z:$Z)</f>
        <v>0</v>
      </c>
      <c r="AM67" s="49">
        <f ca="1">SUMIF(Summary!$AO:$AO,'City Head''s N Tenurewise'!AM4,Summary!$Z:$Z)</f>
        <v>0</v>
      </c>
      <c r="AN67" s="49">
        <f ca="1">SUMIF(Summary!$AO:$AO,'City Head''s N Tenurewise'!AN4,Summary!$Z:$Z)</f>
        <v>0</v>
      </c>
      <c r="AO67" s="49">
        <f ca="1">SUMIF(Summary!$AO:$AO,'City Head''s N Tenurewise'!AO4,Summary!$Z:$Z)</f>
        <v>0</v>
      </c>
      <c r="AP67" s="49">
        <f ca="1">SUMIF(Summary!$AO:$AO,'City Head''s N Tenurewise'!AP4,Summary!$Z:$Z)</f>
        <v>0</v>
      </c>
      <c r="AQ67" s="49">
        <f ca="1">SUMIF(Summary!$AO:$AO,'City Head''s N Tenurewise'!AQ4,Summary!$Z:$Z)</f>
        <v>0</v>
      </c>
      <c r="AR67" s="49">
        <f ca="1">SUMIF(Summary!$AO:$AO,'City Head''s N Tenurewise'!AR4,Summary!$Z:$Z)</f>
        <v>0</v>
      </c>
      <c r="AS67" s="49">
        <f ca="1">SUMIF(Summary!$AO:$AO,'City Head''s N Tenurewise'!AS4,Summary!$Z:$Z)</f>
        <v>0</v>
      </c>
      <c r="AT67" s="49">
        <f ca="1">SUMIF(Summary!$AO:$AO,'City Head''s N Tenurewise'!AT4,Summary!$Z:$Z)</f>
        <v>0</v>
      </c>
      <c r="AU67" s="49">
        <f ca="1">SUMIF(Summary!$AO:$AO,'City Head''s N Tenurewise'!AU4,Summary!$Z:$Z)</f>
        <v>0</v>
      </c>
      <c r="AV67" s="49">
        <f ca="1">SUMIF(Summary!$AO:$AO,'City Head''s N Tenurewise'!AV4,Summary!$Z:$Z)</f>
        <v>0</v>
      </c>
      <c r="AW67" s="49">
        <f ca="1">SUMIF(Summary!$AO:$AO,'City Head''s N Tenurewise'!AW4,Summary!$Z:$Z)</f>
        <v>0</v>
      </c>
      <c r="AX67" s="49">
        <f ca="1">SUMIF(Summary!$AO:$AO,'City Head''s N Tenurewise'!AX4,Summary!$Z:$Z)</f>
        <v>0</v>
      </c>
      <c r="AY67" s="49">
        <f ca="1">SUMIF(Summary!$AO:$AO,'City Head''s N Tenurewise'!AY4,Summary!$Z:$Z)</f>
        <v>0</v>
      </c>
      <c r="AZ67" s="49">
        <f ca="1">SUMIF(Summary!$AO:$AO,'City Head''s N Tenurewise'!AZ4,Summary!$Z:$Z)</f>
        <v>0</v>
      </c>
      <c r="BA67" s="49">
        <f ca="1">SUMIF(Summary!$AO:$AO,'City Head''s N Tenurewise'!BA4,Summary!$Z:$Z)</f>
        <v>0</v>
      </c>
      <c r="BB67" s="49">
        <f ca="1">SUMIF(Summary!$AO:$AO,'City Head''s N Tenurewise'!BB4,Summary!$Z:$Z)</f>
        <v>0</v>
      </c>
      <c r="BC67" s="49">
        <f ca="1">SUMIF(Summary!$AO:$AO,'City Head''s N Tenurewise'!BC4,Summary!$Z:$Z)</f>
        <v>0</v>
      </c>
      <c r="BD67" s="49">
        <f ca="1">SUMIF(Summary!$AO:$AO,'City Head''s N Tenurewise'!BD4,Summary!$Z:$Z)</f>
        <v>0</v>
      </c>
      <c r="BE67" s="49">
        <f ca="1">SUMIF(Summary!$AO:$AO,'City Head''s N Tenurewise'!BE4,Summary!$Z:$Z)</f>
        <v>0</v>
      </c>
      <c r="BF67" s="49">
        <f ca="1">SUMIF(Summary!$AO:$AO,'City Head''s N Tenurewise'!BF4,Summary!$Z:$Z)</f>
        <v>0</v>
      </c>
      <c r="BG67" s="49">
        <f ca="1">SUMIF(Summary!$AO:$AO,'City Head''s N Tenurewise'!BG4,Summary!$Z:$Z)</f>
        <v>0</v>
      </c>
      <c r="BH67" s="49">
        <f ca="1">SUMIF(Summary!$AO:$AO,'City Head''s N Tenurewise'!BH4,Summary!$Z:$Z)</f>
        <v>0</v>
      </c>
      <c r="BI67" s="49">
        <f ca="1">SUMIF(Summary!$AO:$AO,'City Head''s N Tenurewise'!BI4,Summary!$Z:$Z)</f>
        <v>0</v>
      </c>
      <c r="BJ67" s="49">
        <f ca="1">SUMIF(Summary!$AO:$AO,'City Head''s N Tenurewise'!BJ4,Summary!$Z:$Z)</f>
        <v>0</v>
      </c>
      <c r="BK67" s="49"/>
      <c r="BL67" s="49"/>
      <c r="BM67" s="49"/>
      <c r="BN67" s="49">
        <f ca="1">SUMIF(Summary!$AO:$AO,'City Head''s N Tenurewise'!BN4,Summary!$Z:$Z)</f>
        <v>0</v>
      </c>
      <c r="BO67">
        <v>1</v>
      </c>
    </row>
    <row r="68" spans="1:67">
      <c r="A68" s="45" t="s">
        <v>33</v>
      </c>
      <c r="B68" s="48">
        <f ca="1">B67/B$58</f>
        <v>0.38263665594855306</v>
      </c>
      <c r="C68" s="48" t="e">
        <f ca="1">C67/C$58</f>
        <v>#DIV/0!</v>
      </c>
      <c r="D68" s="48">
        <f t="shared" ref="D68:Q68" ca="1" si="106">D67/D$58</f>
        <v>0.35714285714285715</v>
      </c>
      <c r="E68" s="48">
        <f t="shared" ca="1" si="106"/>
        <v>0.35714285714285715</v>
      </c>
      <c r="F68" s="48">
        <f t="shared" ca="1" si="106"/>
        <v>0.2</v>
      </c>
      <c r="G68" s="48">
        <f t="shared" ca="1" si="106"/>
        <v>0.40259740259740262</v>
      </c>
      <c r="H68" s="48">
        <f t="shared" ca="1" si="106"/>
        <v>0</v>
      </c>
      <c r="I68" s="48">
        <f t="shared" ca="1" si="106"/>
        <v>0.25</v>
      </c>
      <c r="J68" s="48">
        <f t="shared" ca="1" si="106"/>
        <v>0.25</v>
      </c>
      <c r="K68" s="48">
        <f t="shared" ca="1" si="106"/>
        <v>0.21052631578947367</v>
      </c>
      <c r="L68" s="48">
        <f t="shared" ca="1" si="106"/>
        <v>0.49575070821529743</v>
      </c>
      <c r="M68" s="48" t="e">
        <f t="shared" ca="1" si="106"/>
        <v>#DIV/0!</v>
      </c>
      <c r="N68" s="48" t="e">
        <f t="shared" ca="1" si="106"/>
        <v>#DIV/0!</v>
      </c>
      <c r="O68" s="48" t="e">
        <f t="shared" ca="1" si="106"/>
        <v>#DIV/0!</v>
      </c>
      <c r="P68" s="48" t="e">
        <f t="shared" ca="1" si="106"/>
        <v>#DIV/0!</v>
      </c>
      <c r="Q68" s="48" t="e">
        <f t="shared" ca="1" si="106"/>
        <v>#DIV/0!</v>
      </c>
      <c r="R68" s="48" t="e">
        <f t="shared" ref="R68:S68" ca="1" si="107">R67/R$58</f>
        <v>#DIV/0!</v>
      </c>
      <c r="S68" s="48" t="e">
        <f t="shared" ca="1" si="107"/>
        <v>#DIV/0!</v>
      </c>
      <c r="T68" s="48" t="e">
        <f t="shared" ref="T68" ca="1" si="108">T67/T$58</f>
        <v>#DIV/0!</v>
      </c>
      <c r="U68" s="48" t="e">
        <f t="shared" ref="U68:BJ68" ca="1" si="109">U67/U$58</f>
        <v>#DIV/0!</v>
      </c>
      <c r="V68" s="48" t="e">
        <f t="shared" ca="1" si="109"/>
        <v>#DIV/0!</v>
      </c>
      <c r="W68" s="48" t="e">
        <f t="shared" ca="1" si="109"/>
        <v>#DIV/0!</v>
      </c>
      <c r="X68" s="48" t="e">
        <f t="shared" ca="1" si="109"/>
        <v>#DIV/0!</v>
      </c>
      <c r="Y68" s="48" t="e">
        <f t="shared" ca="1" si="109"/>
        <v>#DIV/0!</v>
      </c>
      <c r="Z68" s="48" t="e">
        <f t="shared" ca="1" si="109"/>
        <v>#DIV/0!</v>
      </c>
      <c r="AA68" s="48" t="e">
        <f t="shared" ca="1" si="109"/>
        <v>#DIV/0!</v>
      </c>
      <c r="AB68" s="48" t="e">
        <f t="shared" ca="1" si="109"/>
        <v>#DIV/0!</v>
      </c>
      <c r="AC68" s="48" t="e">
        <f t="shared" ca="1" si="109"/>
        <v>#DIV/0!</v>
      </c>
      <c r="AD68" s="48" t="e">
        <f t="shared" ca="1" si="109"/>
        <v>#DIV/0!</v>
      </c>
      <c r="AE68" s="48" t="e">
        <f t="shared" ca="1" si="109"/>
        <v>#DIV/0!</v>
      </c>
      <c r="AF68" s="48" t="e">
        <f t="shared" ca="1" si="109"/>
        <v>#DIV/0!</v>
      </c>
      <c r="AG68" s="48" t="e">
        <f t="shared" ca="1" si="109"/>
        <v>#DIV/0!</v>
      </c>
      <c r="AH68" s="48" t="e">
        <f t="shared" ca="1" si="109"/>
        <v>#DIV/0!</v>
      </c>
      <c r="AI68" s="48" t="e">
        <f t="shared" ca="1" si="109"/>
        <v>#DIV/0!</v>
      </c>
      <c r="AJ68" s="48" t="e">
        <f t="shared" ca="1" si="109"/>
        <v>#DIV/0!</v>
      </c>
      <c r="AK68" s="48" t="e">
        <f t="shared" ca="1" si="109"/>
        <v>#DIV/0!</v>
      </c>
      <c r="AL68" s="48" t="e">
        <f t="shared" ca="1" si="109"/>
        <v>#DIV/0!</v>
      </c>
      <c r="AM68" s="48" t="e">
        <f t="shared" ca="1" si="109"/>
        <v>#DIV/0!</v>
      </c>
      <c r="AN68" s="48" t="e">
        <f t="shared" ca="1" si="109"/>
        <v>#DIV/0!</v>
      </c>
      <c r="AO68" s="48" t="e">
        <f t="shared" ca="1" si="109"/>
        <v>#DIV/0!</v>
      </c>
      <c r="AP68" s="48" t="e">
        <f t="shared" ca="1" si="109"/>
        <v>#DIV/0!</v>
      </c>
      <c r="AQ68" s="48" t="e">
        <f t="shared" ca="1" si="109"/>
        <v>#DIV/0!</v>
      </c>
      <c r="AR68" s="48" t="e">
        <f t="shared" ca="1" si="109"/>
        <v>#DIV/0!</v>
      </c>
      <c r="AS68" s="48" t="e">
        <f t="shared" ca="1" si="109"/>
        <v>#DIV/0!</v>
      </c>
      <c r="AT68" s="48" t="e">
        <f t="shared" ca="1" si="109"/>
        <v>#DIV/0!</v>
      </c>
      <c r="AU68" s="48" t="e">
        <f t="shared" ca="1" si="109"/>
        <v>#DIV/0!</v>
      </c>
      <c r="AV68" s="48" t="e">
        <f t="shared" ca="1" si="109"/>
        <v>#DIV/0!</v>
      </c>
      <c r="AW68" s="48" t="e">
        <f t="shared" ca="1" si="109"/>
        <v>#DIV/0!</v>
      </c>
      <c r="AX68" s="48" t="e">
        <f t="shared" ca="1" si="109"/>
        <v>#DIV/0!</v>
      </c>
      <c r="AY68" s="48" t="e">
        <f t="shared" ca="1" si="109"/>
        <v>#DIV/0!</v>
      </c>
      <c r="AZ68" s="48" t="e">
        <f t="shared" ca="1" si="109"/>
        <v>#DIV/0!</v>
      </c>
      <c r="BA68" s="48" t="e">
        <f t="shared" ca="1" si="109"/>
        <v>#DIV/0!</v>
      </c>
      <c r="BB68" s="48" t="e">
        <f t="shared" ca="1" si="109"/>
        <v>#DIV/0!</v>
      </c>
      <c r="BC68" s="48" t="e">
        <f t="shared" ca="1" si="109"/>
        <v>#DIV/0!</v>
      </c>
      <c r="BD68" s="48" t="e">
        <f t="shared" ca="1" si="109"/>
        <v>#DIV/0!</v>
      </c>
      <c r="BE68" s="48" t="e">
        <f t="shared" ca="1" si="109"/>
        <v>#DIV/0!</v>
      </c>
      <c r="BF68" s="48" t="e">
        <f t="shared" ca="1" si="109"/>
        <v>#DIV/0!</v>
      </c>
      <c r="BG68" s="48" t="e">
        <f t="shared" ca="1" si="109"/>
        <v>#DIV/0!</v>
      </c>
      <c r="BH68" s="48" t="e">
        <f t="shared" ca="1" si="109"/>
        <v>#DIV/0!</v>
      </c>
      <c r="BI68" s="48" t="e">
        <f t="shared" ca="1" si="109"/>
        <v>#DIV/0!</v>
      </c>
      <c r="BJ68" s="48" t="e">
        <f t="shared" ca="1" si="109"/>
        <v>#DIV/0!</v>
      </c>
      <c r="BK68" s="48"/>
      <c r="BL68" s="48"/>
      <c r="BM68" s="48"/>
      <c r="BN68" s="48" t="e">
        <f ca="1">BN67/BN$58</f>
        <v>#DIV/0!</v>
      </c>
      <c r="BO68">
        <v>1</v>
      </c>
    </row>
    <row r="69" spans="1:67" ht="15.75">
      <c r="A69" s="66"/>
      <c r="BO69">
        <v>1</v>
      </c>
    </row>
    <row r="70" spans="1:67" ht="15.75">
      <c r="A70" s="39" t="s">
        <v>34</v>
      </c>
      <c r="B70" s="44">
        <f ca="1">B32/B58</f>
        <v>33580.747181136117</v>
      </c>
      <c r="C70" s="44" t="e">
        <f ca="1">C32/C58</f>
        <v>#DIV/0!</v>
      </c>
      <c r="D70" s="44">
        <f t="shared" ref="D70:Q70" ca="1" si="110">D32/D58</f>
        <v>36039.74642857143</v>
      </c>
      <c r="E70" s="44">
        <f t="shared" ca="1" si="110"/>
        <v>23186.185357142855</v>
      </c>
      <c r="F70" s="44">
        <f t="shared" ca="1" si="110"/>
        <v>28014.293599999997</v>
      </c>
      <c r="G70" s="44">
        <f t="shared" ca="1" si="110"/>
        <v>36998.481558441563</v>
      </c>
      <c r="H70" s="44">
        <f t="shared" ca="1" si="110"/>
        <v>12000</v>
      </c>
      <c r="I70" s="44">
        <f t="shared" ca="1" si="110"/>
        <v>23046.486333333331</v>
      </c>
      <c r="J70" s="44">
        <f t="shared" ca="1" si="110"/>
        <v>25931.714285714286</v>
      </c>
      <c r="K70" s="44">
        <f t="shared" ca="1" si="110"/>
        <v>26649.348000000002</v>
      </c>
      <c r="L70" s="44">
        <f t="shared" ca="1" si="110"/>
        <v>38700.511841359774</v>
      </c>
      <c r="M70" s="44" t="e">
        <f t="shared" ca="1" si="110"/>
        <v>#DIV/0!</v>
      </c>
      <c r="N70" s="44" t="e">
        <f t="shared" ca="1" si="110"/>
        <v>#DIV/0!</v>
      </c>
      <c r="O70" s="44" t="e">
        <f t="shared" ca="1" si="110"/>
        <v>#DIV/0!</v>
      </c>
      <c r="P70" s="44" t="e">
        <f t="shared" ca="1" si="110"/>
        <v>#DIV/0!</v>
      </c>
      <c r="Q70" s="44" t="e">
        <f t="shared" ca="1" si="110"/>
        <v>#DIV/0!</v>
      </c>
      <c r="R70" s="44" t="e">
        <f t="shared" ref="R70:S70" ca="1" si="111">R32/R58</f>
        <v>#DIV/0!</v>
      </c>
      <c r="S70" s="44" t="e">
        <f t="shared" ca="1" si="111"/>
        <v>#DIV/0!</v>
      </c>
      <c r="T70" s="44" t="e">
        <f t="shared" ref="T70" ca="1" si="112">T32/T58</f>
        <v>#DIV/0!</v>
      </c>
      <c r="U70" s="44" t="e">
        <f t="shared" ref="U70:BJ71" ca="1" si="113">U32/U58</f>
        <v>#DIV/0!</v>
      </c>
      <c r="V70" s="44" t="e">
        <f t="shared" ca="1" si="113"/>
        <v>#DIV/0!</v>
      </c>
      <c r="W70" s="44" t="e">
        <f t="shared" ca="1" si="113"/>
        <v>#DIV/0!</v>
      </c>
      <c r="X70" s="44" t="e">
        <f t="shared" ca="1" si="113"/>
        <v>#DIV/0!</v>
      </c>
      <c r="Y70" s="44" t="e">
        <f t="shared" ca="1" si="113"/>
        <v>#DIV/0!</v>
      </c>
      <c r="Z70" s="44" t="e">
        <f t="shared" ca="1" si="113"/>
        <v>#DIV/0!</v>
      </c>
      <c r="AA70" s="44" t="e">
        <f t="shared" ca="1" si="113"/>
        <v>#DIV/0!</v>
      </c>
      <c r="AB70" s="44" t="e">
        <f t="shared" ca="1" si="113"/>
        <v>#DIV/0!</v>
      </c>
      <c r="AC70" s="44" t="e">
        <f t="shared" ca="1" si="113"/>
        <v>#DIV/0!</v>
      </c>
      <c r="AD70" s="44" t="e">
        <f t="shared" ca="1" si="113"/>
        <v>#DIV/0!</v>
      </c>
      <c r="AE70" s="44" t="e">
        <f t="shared" ca="1" si="113"/>
        <v>#DIV/0!</v>
      </c>
      <c r="AF70" s="44" t="e">
        <f t="shared" ca="1" si="113"/>
        <v>#DIV/0!</v>
      </c>
      <c r="AG70" s="44" t="e">
        <f t="shared" ca="1" si="113"/>
        <v>#DIV/0!</v>
      </c>
      <c r="AH70" s="44" t="e">
        <f t="shared" ca="1" si="113"/>
        <v>#DIV/0!</v>
      </c>
      <c r="AI70" s="44" t="e">
        <f t="shared" ca="1" si="113"/>
        <v>#DIV/0!</v>
      </c>
      <c r="AJ70" s="44" t="e">
        <f t="shared" ca="1" si="113"/>
        <v>#DIV/0!</v>
      </c>
      <c r="AK70" s="44" t="e">
        <f t="shared" ca="1" si="113"/>
        <v>#DIV/0!</v>
      </c>
      <c r="AL70" s="44" t="e">
        <f t="shared" ca="1" si="113"/>
        <v>#DIV/0!</v>
      </c>
      <c r="AM70" s="44" t="e">
        <f t="shared" ca="1" si="113"/>
        <v>#DIV/0!</v>
      </c>
      <c r="AN70" s="44" t="e">
        <f t="shared" ca="1" si="113"/>
        <v>#DIV/0!</v>
      </c>
      <c r="AO70" s="44" t="e">
        <f t="shared" ca="1" si="113"/>
        <v>#DIV/0!</v>
      </c>
      <c r="AP70" s="44" t="e">
        <f t="shared" ca="1" si="113"/>
        <v>#DIV/0!</v>
      </c>
      <c r="AQ70" s="44" t="e">
        <f t="shared" ca="1" si="113"/>
        <v>#DIV/0!</v>
      </c>
      <c r="AR70" s="44" t="e">
        <f t="shared" ca="1" si="113"/>
        <v>#DIV/0!</v>
      </c>
      <c r="AS70" s="44" t="e">
        <f t="shared" ca="1" si="113"/>
        <v>#DIV/0!</v>
      </c>
      <c r="AT70" s="44" t="e">
        <f t="shared" ca="1" si="113"/>
        <v>#DIV/0!</v>
      </c>
      <c r="AU70" s="44" t="e">
        <f t="shared" ca="1" si="113"/>
        <v>#DIV/0!</v>
      </c>
      <c r="AV70" s="44" t="e">
        <f t="shared" ca="1" si="113"/>
        <v>#DIV/0!</v>
      </c>
      <c r="AW70" s="44" t="e">
        <f t="shared" ca="1" si="113"/>
        <v>#DIV/0!</v>
      </c>
      <c r="AX70" s="44" t="e">
        <f t="shared" ca="1" si="113"/>
        <v>#DIV/0!</v>
      </c>
      <c r="AY70" s="44" t="e">
        <f t="shared" ca="1" si="113"/>
        <v>#DIV/0!</v>
      </c>
      <c r="AZ70" s="44" t="e">
        <f t="shared" ca="1" si="113"/>
        <v>#DIV/0!</v>
      </c>
      <c r="BA70" s="44" t="e">
        <f t="shared" ca="1" si="113"/>
        <v>#DIV/0!</v>
      </c>
      <c r="BB70" s="44" t="e">
        <f t="shared" ca="1" si="113"/>
        <v>#DIV/0!</v>
      </c>
      <c r="BC70" s="44" t="e">
        <f t="shared" ca="1" si="113"/>
        <v>#DIV/0!</v>
      </c>
      <c r="BD70" s="44" t="e">
        <f t="shared" ca="1" si="113"/>
        <v>#DIV/0!</v>
      </c>
      <c r="BE70" s="44" t="e">
        <f t="shared" ca="1" si="113"/>
        <v>#DIV/0!</v>
      </c>
      <c r="BF70" s="44" t="e">
        <f t="shared" ca="1" si="113"/>
        <v>#DIV/0!</v>
      </c>
      <c r="BG70" s="44" t="e">
        <f t="shared" ca="1" si="113"/>
        <v>#DIV/0!</v>
      </c>
      <c r="BH70" s="44" t="e">
        <f t="shared" ca="1" si="113"/>
        <v>#DIV/0!</v>
      </c>
      <c r="BI70" s="44" t="e">
        <f t="shared" ca="1" si="113"/>
        <v>#DIV/0!</v>
      </c>
      <c r="BJ70" s="44" t="e">
        <f t="shared" ca="1" si="113"/>
        <v>#DIV/0!</v>
      </c>
      <c r="BK70" s="44"/>
      <c r="BL70" s="44"/>
      <c r="BM70" s="44"/>
      <c r="BN70" s="44" t="e">
        <f t="shared" ref="BN70:BN71" ca="1" si="114">BN32/BN58</f>
        <v>#DIV/0!</v>
      </c>
      <c r="BO70" s="55">
        <v>1</v>
      </c>
    </row>
    <row r="71" spans="1:67">
      <c r="A71" s="33" t="s">
        <v>58</v>
      </c>
      <c r="B71" s="36" t="e">
        <f ca="1">B33/B59</f>
        <v>#DIV/0!</v>
      </c>
      <c r="C71" s="36" t="e">
        <f ca="1">C33/C59</f>
        <v>#DIV/0!</v>
      </c>
      <c r="D71" s="36" t="e">
        <f t="shared" ref="D71:Q71" ca="1" si="115">D33/D59</f>
        <v>#DIV/0!</v>
      </c>
      <c r="E71" s="36" t="e">
        <f t="shared" ca="1" si="115"/>
        <v>#DIV/0!</v>
      </c>
      <c r="F71" s="36" t="e">
        <f t="shared" ca="1" si="115"/>
        <v>#DIV/0!</v>
      </c>
      <c r="G71" s="36" t="e">
        <f t="shared" ca="1" si="115"/>
        <v>#DIV/0!</v>
      </c>
      <c r="H71" s="36" t="e">
        <f t="shared" ca="1" si="115"/>
        <v>#DIV/0!</v>
      </c>
      <c r="I71" s="36" t="e">
        <f t="shared" ca="1" si="115"/>
        <v>#DIV/0!</v>
      </c>
      <c r="J71" s="36" t="e">
        <f t="shared" ca="1" si="115"/>
        <v>#DIV/0!</v>
      </c>
      <c r="K71" s="36" t="e">
        <f t="shared" ca="1" si="115"/>
        <v>#DIV/0!</v>
      </c>
      <c r="L71" s="36" t="e">
        <f t="shared" ca="1" si="115"/>
        <v>#DIV/0!</v>
      </c>
      <c r="M71" s="36" t="e">
        <f t="shared" ca="1" si="115"/>
        <v>#DIV/0!</v>
      </c>
      <c r="N71" s="36" t="e">
        <f t="shared" ca="1" si="115"/>
        <v>#DIV/0!</v>
      </c>
      <c r="O71" s="36" t="e">
        <f t="shared" ca="1" si="115"/>
        <v>#DIV/0!</v>
      </c>
      <c r="P71" s="36" t="e">
        <f t="shared" ca="1" si="115"/>
        <v>#DIV/0!</v>
      </c>
      <c r="Q71" s="36" t="e">
        <f t="shared" ca="1" si="115"/>
        <v>#DIV/0!</v>
      </c>
      <c r="R71" s="36" t="e">
        <f t="shared" ref="R71:S71" ca="1" si="116">R33/R59</f>
        <v>#DIV/0!</v>
      </c>
      <c r="S71" s="36" t="e">
        <f t="shared" ca="1" si="116"/>
        <v>#DIV/0!</v>
      </c>
      <c r="T71" s="36" t="e">
        <f t="shared" ref="T71" ca="1" si="117">T33/T59</f>
        <v>#DIV/0!</v>
      </c>
      <c r="U71" s="36" t="e">
        <f t="shared" ca="1" si="113"/>
        <v>#DIV/0!</v>
      </c>
      <c r="V71" s="36" t="e">
        <f t="shared" ca="1" si="113"/>
        <v>#DIV/0!</v>
      </c>
      <c r="W71" s="36" t="e">
        <f t="shared" ca="1" si="113"/>
        <v>#DIV/0!</v>
      </c>
      <c r="X71" s="36" t="e">
        <f t="shared" ca="1" si="113"/>
        <v>#DIV/0!</v>
      </c>
      <c r="Y71" s="36" t="e">
        <f t="shared" ca="1" si="113"/>
        <v>#DIV/0!</v>
      </c>
      <c r="Z71" s="36" t="e">
        <f t="shared" ca="1" si="113"/>
        <v>#DIV/0!</v>
      </c>
      <c r="AA71" s="36" t="e">
        <f t="shared" ca="1" si="113"/>
        <v>#DIV/0!</v>
      </c>
      <c r="AB71" s="36" t="e">
        <f t="shared" ca="1" si="113"/>
        <v>#DIV/0!</v>
      </c>
      <c r="AC71" s="36" t="e">
        <f t="shared" ca="1" si="113"/>
        <v>#DIV/0!</v>
      </c>
      <c r="AD71" s="36" t="e">
        <f t="shared" ca="1" si="113"/>
        <v>#DIV/0!</v>
      </c>
      <c r="AE71" s="36" t="e">
        <f t="shared" ca="1" si="113"/>
        <v>#DIV/0!</v>
      </c>
      <c r="AF71" s="36" t="e">
        <f t="shared" ca="1" si="113"/>
        <v>#DIV/0!</v>
      </c>
      <c r="AG71" s="36" t="e">
        <f t="shared" ca="1" si="113"/>
        <v>#DIV/0!</v>
      </c>
      <c r="AH71" s="36" t="e">
        <f t="shared" ca="1" si="113"/>
        <v>#DIV/0!</v>
      </c>
      <c r="AI71" s="36" t="e">
        <f t="shared" ca="1" si="113"/>
        <v>#DIV/0!</v>
      </c>
      <c r="AJ71" s="36" t="e">
        <f t="shared" ca="1" si="113"/>
        <v>#DIV/0!</v>
      </c>
      <c r="AK71" s="36" t="e">
        <f t="shared" ca="1" si="113"/>
        <v>#DIV/0!</v>
      </c>
      <c r="AL71" s="36" t="e">
        <f t="shared" ca="1" si="113"/>
        <v>#DIV/0!</v>
      </c>
      <c r="AM71" s="36" t="e">
        <f t="shared" ca="1" si="113"/>
        <v>#DIV/0!</v>
      </c>
      <c r="AN71" s="36" t="e">
        <f t="shared" ca="1" si="113"/>
        <v>#DIV/0!</v>
      </c>
      <c r="AO71" s="36" t="e">
        <f t="shared" ca="1" si="113"/>
        <v>#DIV/0!</v>
      </c>
      <c r="AP71" s="36" t="e">
        <f t="shared" ca="1" si="113"/>
        <v>#DIV/0!</v>
      </c>
      <c r="AQ71" s="36" t="e">
        <f t="shared" ca="1" si="113"/>
        <v>#DIV/0!</v>
      </c>
      <c r="AR71" s="36" t="e">
        <f t="shared" ca="1" si="113"/>
        <v>#DIV/0!</v>
      </c>
      <c r="AS71" s="36" t="e">
        <f t="shared" ca="1" si="113"/>
        <v>#DIV/0!</v>
      </c>
      <c r="AT71" s="36" t="e">
        <f t="shared" ca="1" si="113"/>
        <v>#DIV/0!</v>
      </c>
      <c r="AU71" s="36" t="e">
        <f t="shared" ca="1" si="113"/>
        <v>#DIV/0!</v>
      </c>
      <c r="AV71" s="36" t="e">
        <f t="shared" ca="1" si="113"/>
        <v>#DIV/0!</v>
      </c>
      <c r="AW71" s="36" t="e">
        <f t="shared" ca="1" si="113"/>
        <v>#DIV/0!</v>
      </c>
      <c r="AX71" s="36" t="e">
        <f t="shared" ca="1" si="113"/>
        <v>#DIV/0!</v>
      </c>
      <c r="AY71" s="36" t="e">
        <f t="shared" ca="1" si="113"/>
        <v>#DIV/0!</v>
      </c>
      <c r="AZ71" s="36" t="e">
        <f t="shared" ca="1" si="113"/>
        <v>#DIV/0!</v>
      </c>
      <c r="BA71" s="36" t="e">
        <f t="shared" ca="1" si="113"/>
        <v>#DIV/0!</v>
      </c>
      <c r="BB71" s="36" t="e">
        <f t="shared" ca="1" si="113"/>
        <v>#DIV/0!</v>
      </c>
      <c r="BC71" s="36" t="e">
        <f t="shared" ca="1" si="113"/>
        <v>#DIV/0!</v>
      </c>
      <c r="BD71" s="36" t="e">
        <f t="shared" ca="1" si="113"/>
        <v>#DIV/0!</v>
      </c>
      <c r="BE71" s="36" t="e">
        <f t="shared" ca="1" si="113"/>
        <v>#DIV/0!</v>
      </c>
      <c r="BF71" s="36" t="e">
        <f t="shared" ca="1" si="113"/>
        <v>#DIV/0!</v>
      </c>
      <c r="BG71" s="36" t="e">
        <f t="shared" ca="1" si="113"/>
        <v>#DIV/0!</v>
      </c>
      <c r="BH71" s="36" t="e">
        <f t="shared" ca="1" si="113"/>
        <v>#DIV/0!</v>
      </c>
      <c r="BI71" s="36" t="e">
        <f t="shared" ca="1" si="113"/>
        <v>#DIV/0!</v>
      </c>
      <c r="BJ71" s="36" t="e">
        <f t="shared" ca="1" si="113"/>
        <v>#DIV/0!</v>
      </c>
      <c r="BK71" s="36"/>
      <c r="BL71" s="36"/>
      <c r="BM71" s="36"/>
      <c r="BN71" s="36" t="e">
        <f t="shared" ca="1" si="114"/>
        <v>#DIV/0!</v>
      </c>
      <c r="BO71" s="55">
        <v>1</v>
      </c>
    </row>
    <row r="72" spans="1:67">
      <c r="A72" s="33" t="s">
        <v>59</v>
      </c>
      <c r="B72" s="36">
        <f ca="1">B35/B61</f>
        <v>48250.221263157888</v>
      </c>
      <c r="C72" s="36" t="e">
        <f ca="1">C35/C61</f>
        <v>#DIV/0!</v>
      </c>
      <c r="D72" s="36">
        <f t="shared" ref="D72:Q72" ca="1" si="118">D35/D61</f>
        <v>43998</v>
      </c>
      <c r="E72" s="36">
        <f t="shared" ca="1" si="118"/>
        <v>28000.063333333335</v>
      </c>
      <c r="F72" s="36">
        <f t="shared" ca="1" si="118"/>
        <v>33281.614736842101</v>
      </c>
      <c r="G72" s="36">
        <f t="shared" ca="1" si="118"/>
        <v>52988.134230769232</v>
      </c>
      <c r="H72" s="36" t="e">
        <f t="shared" ca="1" si="118"/>
        <v>#DIV/0!</v>
      </c>
      <c r="I72" s="36">
        <f t="shared" ca="1" si="118"/>
        <v>26438</v>
      </c>
      <c r="J72" s="36">
        <f t="shared" ca="1" si="118"/>
        <v>26677.5</v>
      </c>
      <c r="K72" s="36">
        <f t="shared" ca="1" si="118"/>
        <v>53194.006000000008</v>
      </c>
      <c r="L72" s="36">
        <f t="shared" ca="1" si="118"/>
        <v>55039.012533333334</v>
      </c>
      <c r="M72" s="36" t="e">
        <f t="shared" ca="1" si="118"/>
        <v>#DIV/0!</v>
      </c>
      <c r="N72" s="36" t="e">
        <f t="shared" ca="1" si="118"/>
        <v>#DIV/0!</v>
      </c>
      <c r="O72" s="36" t="e">
        <f t="shared" ca="1" si="118"/>
        <v>#DIV/0!</v>
      </c>
      <c r="P72" s="36" t="e">
        <f t="shared" ca="1" si="118"/>
        <v>#DIV/0!</v>
      </c>
      <c r="Q72" s="36" t="e">
        <f t="shared" ca="1" si="118"/>
        <v>#DIV/0!</v>
      </c>
      <c r="R72" s="36" t="e">
        <f t="shared" ref="R72:S72" ca="1" si="119">R35/R61</f>
        <v>#DIV/0!</v>
      </c>
      <c r="S72" s="36" t="e">
        <f t="shared" ca="1" si="119"/>
        <v>#DIV/0!</v>
      </c>
      <c r="T72" s="36" t="e">
        <f t="shared" ref="T72" ca="1" si="120">T35/T61</f>
        <v>#DIV/0!</v>
      </c>
      <c r="U72" s="36" t="e">
        <f t="shared" ref="U72:BJ72" ca="1" si="121">U35/U61</f>
        <v>#DIV/0!</v>
      </c>
      <c r="V72" s="36" t="e">
        <f t="shared" ca="1" si="121"/>
        <v>#DIV/0!</v>
      </c>
      <c r="W72" s="36" t="e">
        <f t="shared" ca="1" si="121"/>
        <v>#DIV/0!</v>
      </c>
      <c r="X72" s="36" t="e">
        <f t="shared" ca="1" si="121"/>
        <v>#DIV/0!</v>
      </c>
      <c r="Y72" s="36" t="e">
        <f t="shared" ca="1" si="121"/>
        <v>#DIV/0!</v>
      </c>
      <c r="Z72" s="36" t="e">
        <f t="shared" ca="1" si="121"/>
        <v>#DIV/0!</v>
      </c>
      <c r="AA72" s="36" t="e">
        <f t="shared" ca="1" si="121"/>
        <v>#DIV/0!</v>
      </c>
      <c r="AB72" s="36" t="e">
        <f t="shared" ca="1" si="121"/>
        <v>#DIV/0!</v>
      </c>
      <c r="AC72" s="36" t="e">
        <f t="shared" ca="1" si="121"/>
        <v>#DIV/0!</v>
      </c>
      <c r="AD72" s="36" t="e">
        <f t="shared" ca="1" si="121"/>
        <v>#DIV/0!</v>
      </c>
      <c r="AE72" s="36" t="e">
        <f t="shared" ca="1" si="121"/>
        <v>#DIV/0!</v>
      </c>
      <c r="AF72" s="36" t="e">
        <f t="shared" ca="1" si="121"/>
        <v>#DIV/0!</v>
      </c>
      <c r="AG72" s="36" t="e">
        <f t="shared" ca="1" si="121"/>
        <v>#DIV/0!</v>
      </c>
      <c r="AH72" s="36" t="e">
        <f t="shared" ca="1" si="121"/>
        <v>#DIV/0!</v>
      </c>
      <c r="AI72" s="36" t="e">
        <f t="shared" ca="1" si="121"/>
        <v>#DIV/0!</v>
      </c>
      <c r="AJ72" s="36" t="e">
        <f t="shared" ca="1" si="121"/>
        <v>#DIV/0!</v>
      </c>
      <c r="AK72" s="36" t="e">
        <f t="shared" ca="1" si="121"/>
        <v>#DIV/0!</v>
      </c>
      <c r="AL72" s="36" t="e">
        <f t="shared" ca="1" si="121"/>
        <v>#DIV/0!</v>
      </c>
      <c r="AM72" s="36" t="e">
        <f t="shared" ca="1" si="121"/>
        <v>#DIV/0!</v>
      </c>
      <c r="AN72" s="36" t="e">
        <f t="shared" ca="1" si="121"/>
        <v>#DIV/0!</v>
      </c>
      <c r="AO72" s="36" t="e">
        <f t="shared" ca="1" si="121"/>
        <v>#DIV/0!</v>
      </c>
      <c r="AP72" s="36" t="e">
        <f t="shared" ca="1" si="121"/>
        <v>#DIV/0!</v>
      </c>
      <c r="AQ72" s="36" t="e">
        <f t="shared" ca="1" si="121"/>
        <v>#DIV/0!</v>
      </c>
      <c r="AR72" s="36" t="e">
        <f t="shared" ca="1" si="121"/>
        <v>#DIV/0!</v>
      </c>
      <c r="AS72" s="36" t="e">
        <f t="shared" ca="1" si="121"/>
        <v>#DIV/0!</v>
      </c>
      <c r="AT72" s="36" t="e">
        <f t="shared" ca="1" si="121"/>
        <v>#DIV/0!</v>
      </c>
      <c r="AU72" s="36" t="e">
        <f t="shared" ca="1" si="121"/>
        <v>#DIV/0!</v>
      </c>
      <c r="AV72" s="36" t="e">
        <f t="shared" ca="1" si="121"/>
        <v>#DIV/0!</v>
      </c>
      <c r="AW72" s="36" t="e">
        <f t="shared" ca="1" si="121"/>
        <v>#DIV/0!</v>
      </c>
      <c r="AX72" s="36" t="e">
        <f t="shared" ca="1" si="121"/>
        <v>#DIV/0!</v>
      </c>
      <c r="AY72" s="36" t="e">
        <f t="shared" ca="1" si="121"/>
        <v>#DIV/0!</v>
      </c>
      <c r="AZ72" s="36" t="e">
        <f t="shared" ca="1" si="121"/>
        <v>#DIV/0!</v>
      </c>
      <c r="BA72" s="36" t="e">
        <f t="shared" ca="1" si="121"/>
        <v>#DIV/0!</v>
      </c>
      <c r="BB72" s="36" t="e">
        <f t="shared" ca="1" si="121"/>
        <v>#DIV/0!</v>
      </c>
      <c r="BC72" s="36" t="e">
        <f t="shared" ca="1" si="121"/>
        <v>#DIV/0!</v>
      </c>
      <c r="BD72" s="36" t="e">
        <f t="shared" ca="1" si="121"/>
        <v>#DIV/0!</v>
      </c>
      <c r="BE72" s="36" t="e">
        <f t="shared" ca="1" si="121"/>
        <v>#DIV/0!</v>
      </c>
      <c r="BF72" s="36" t="e">
        <f t="shared" ca="1" si="121"/>
        <v>#DIV/0!</v>
      </c>
      <c r="BG72" s="36" t="e">
        <f t="shared" ca="1" si="121"/>
        <v>#DIV/0!</v>
      </c>
      <c r="BH72" s="36" t="e">
        <f t="shared" ca="1" si="121"/>
        <v>#DIV/0!</v>
      </c>
      <c r="BI72" s="36" t="e">
        <f t="shared" ca="1" si="121"/>
        <v>#DIV/0!</v>
      </c>
      <c r="BJ72" s="36" t="e">
        <f t="shared" ca="1" si="121"/>
        <v>#DIV/0!</v>
      </c>
      <c r="BK72" s="36"/>
      <c r="BL72" s="36"/>
      <c r="BM72" s="36"/>
      <c r="BN72" s="36" t="e">
        <f ca="1">BN35/BN61</f>
        <v>#DIV/0!</v>
      </c>
      <c r="BO72" s="55">
        <v>1</v>
      </c>
    </row>
    <row r="73" spans="1:67">
      <c r="A73" s="33" t="s">
        <v>60</v>
      </c>
      <c r="B73" s="36">
        <f ca="1">B37/B63</f>
        <v>26821.525161290323</v>
      </c>
      <c r="C73" s="36" t="e">
        <f ca="1">C37/C63</f>
        <v>#DIV/0!</v>
      </c>
      <c r="D73" s="36">
        <f t="shared" ref="D73:Q73" ca="1" si="122">D37/D63</f>
        <v>32876.15</v>
      </c>
      <c r="E73" s="36">
        <f t="shared" ca="1" si="122"/>
        <v>24391.200000000001</v>
      </c>
      <c r="F73" s="36">
        <f t="shared" ca="1" si="122"/>
        <v>25652.857142857141</v>
      </c>
      <c r="G73" s="36">
        <f t="shared" ca="1" si="122"/>
        <v>26292.162857142856</v>
      </c>
      <c r="H73" s="36">
        <f t="shared" ca="1" si="122"/>
        <v>12000</v>
      </c>
      <c r="I73" s="36">
        <f t="shared" ca="1" si="122"/>
        <v>24521.975151515151</v>
      </c>
      <c r="J73" s="36">
        <f t="shared" ca="1" si="122"/>
        <v>29367</v>
      </c>
      <c r="K73" s="36">
        <f t="shared" ca="1" si="122"/>
        <v>23464.721311475409</v>
      </c>
      <c r="L73" s="36">
        <f t="shared" ca="1" si="122"/>
        <v>30761.445287356324</v>
      </c>
      <c r="M73" s="36" t="e">
        <f t="shared" ca="1" si="122"/>
        <v>#DIV/0!</v>
      </c>
      <c r="N73" s="36" t="e">
        <f t="shared" ca="1" si="122"/>
        <v>#DIV/0!</v>
      </c>
      <c r="O73" s="36" t="e">
        <f t="shared" ca="1" si="122"/>
        <v>#DIV/0!</v>
      </c>
      <c r="P73" s="36" t="e">
        <f t="shared" ca="1" si="122"/>
        <v>#DIV/0!</v>
      </c>
      <c r="Q73" s="36" t="e">
        <f t="shared" ca="1" si="122"/>
        <v>#DIV/0!</v>
      </c>
      <c r="R73" s="36" t="e">
        <f t="shared" ref="R73:S73" ca="1" si="123">R37/R63</f>
        <v>#DIV/0!</v>
      </c>
      <c r="S73" s="36" t="e">
        <f t="shared" ca="1" si="123"/>
        <v>#DIV/0!</v>
      </c>
      <c r="T73" s="36" t="e">
        <f t="shared" ref="T73" ca="1" si="124">T37/T63</f>
        <v>#DIV/0!</v>
      </c>
      <c r="U73" s="36" t="e">
        <f t="shared" ref="U73:BJ73" ca="1" si="125">U37/U63</f>
        <v>#DIV/0!</v>
      </c>
      <c r="V73" s="36" t="e">
        <f t="shared" ca="1" si="125"/>
        <v>#DIV/0!</v>
      </c>
      <c r="W73" s="36" t="e">
        <f t="shared" ca="1" si="125"/>
        <v>#DIV/0!</v>
      </c>
      <c r="X73" s="36" t="e">
        <f t="shared" ca="1" si="125"/>
        <v>#DIV/0!</v>
      </c>
      <c r="Y73" s="36" t="e">
        <f t="shared" ca="1" si="125"/>
        <v>#DIV/0!</v>
      </c>
      <c r="Z73" s="36" t="e">
        <f t="shared" ca="1" si="125"/>
        <v>#DIV/0!</v>
      </c>
      <c r="AA73" s="36" t="e">
        <f t="shared" ca="1" si="125"/>
        <v>#DIV/0!</v>
      </c>
      <c r="AB73" s="36" t="e">
        <f t="shared" ca="1" si="125"/>
        <v>#DIV/0!</v>
      </c>
      <c r="AC73" s="36" t="e">
        <f t="shared" ca="1" si="125"/>
        <v>#DIV/0!</v>
      </c>
      <c r="AD73" s="36" t="e">
        <f t="shared" ca="1" si="125"/>
        <v>#DIV/0!</v>
      </c>
      <c r="AE73" s="36" t="e">
        <f t="shared" ca="1" si="125"/>
        <v>#DIV/0!</v>
      </c>
      <c r="AF73" s="36" t="e">
        <f t="shared" ca="1" si="125"/>
        <v>#DIV/0!</v>
      </c>
      <c r="AG73" s="36" t="e">
        <f t="shared" ca="1" si="125"/>
        <v>#DIV/0!</v>
      </c>
      <c r="AH73" s="36" t="e">
        <f t="shared" ca="1" si="125"/>
        <v>#DIV/0!</v>
      </c>
      <c r="AI73" s="36" t="e">
        <f t="shared" ca="1" si="125"/>
        <v>#DIV/0!</v>
      </c>
      <c r="AJ73" s="36" t="e">
        <f t="shared" ca="1" si="125"/>
        <v>#DIV/0!</v>
      </c>
      <c r="AK73" s="36" t="e">
        <f t="shared" ca="1" si="125"/>
        <v>#DIV/0!</v>
      </c>
      <c r="AL73" s="36" t="e">
        <f t="shared" ca="1" si="125"/>
        <v>#DIV/0!</v>
      </c>
      <c r="AM73" s="36" t="e">
        <f t="shared" ca="1" si="125"/>
        <v>#DIV/0!</v>
      </c>
      <c r="AN73" s="36" t="e">
        <f t="shared" ca="1" si="125"/>
        <v>#DIV/0!</v>
      </c>
      <c r="AO73" s="36" t="e">
        <f t="shared" ca="1" si="125"/>
        <v>#DIV/0!</v>
      </c>
      <c r="AP73" s="36" t="e">
        <f t="shared" ca="1" si="125"/>
        <v>#DIV/0!</v>
      </c>
      <c r="AQ73" s="36" t="e">
        <f t="shared" ca="1" si="125"/>
        <v>#DIV/0!</v>
      </c>
      <c r="AR73" s="36" t="e">
        <f t="shared" ca="1" si="125"/>
        <v>#DIV/0!</v>
      </c>
      <c r="AS73" s="36" t="e">
        <f t="shared" ca="1" si="125"/>
        <v>#DIV/0!</v>
      </c>
      <c r="AT73" s="36" t="e">
        <f t="shared" ca="1" si="125"/>
        <v>#DIV/0!</v>
      </c>
      <c r="AU73" s="36" t="e">
        <f t="shared" ca="1" si="125"/>
        <v>#DIV/0!</v>
      </c>
      <c r="AV73" s="36" t="e">
        <f t="shared" ca="1" si="125"/>
        <v>#DIV/0!</v>
      </c>
      <c r="AW73" s="36" t="e">
        <f t="shared" ca="1" si="125"/>
        <v>#DIV/0!</v>
      </c>
      <c r="AX73" s="36" t="e">
        <f t="shared" ca="1" si="125"/>
        <v>#DIV/0!</v>
      </c>
      <c r="AY73" s="36" t="e">
        <f t="shared" ca="1" si="125"/>
        <v>#DIV/0!</v>
      </c>
      <c r="AZ73" s="36" t="e">
        <f t="shared" ca="1" si="125"/>
        <v>#DIV/0!</v>
      </c>
      <c r="BA73" s="36" t="e">
        <f t="shared" ca="1" si="125"/>
        <v>#DIV/0!</v>
      </c>
      <c r="BB73" s="36" t="e">
        <f t="shared" ca="1" si="125"/>
        <v>#DIV/0!</v>
      </c>
      <c r="BC73" s="36" t="e">
        <f t="shared" ca="1" si="125"/>
        <v>#DIV/0!</v>
      </c>
      <c r="BD73" s="36" t="e">
        <f t="shared" ca="1" si="125"/>
        <v>#DIV/0!</v>
      </c>
      <c r="BE73" s="36" t="e">
        <f t="shared" ca="1" si="125"/>
        <v>#DIV/0!</v>
      </c>
      <c r="BF73" s="36" t="e">
        <f t="shared" ca="1" si="125"/>
        <v>#DIV/0!</v>
      </c>
      <c r="BG73" s="36" t="e">
        <f t="shared" ca="1" si="125"/>
        <v>#DIV/0!</v>
      </c>
      <c r="BH73" s="36" t="e">
        <f t="shared" ca="1" si="125"/>
        <v>#DIV/0!</v>
      </c>
      <c r="BI73" s="36" t="e">
        <f t="shared" ca="1" si="125"/>
        <v>#DIV/0!</v>
      </c>
      <c r="BJ73" s="36" t="e">
        <f t="shared" ca="1" si="125"/>
        <v>#DIV/0!</v>
      </c>
      <c r="BK73" s="36"/>
      <c r="BL73" s="36"/>
      <c r="BM73" s="36"/>
      <c r="BN73" s="36" t="e">
        <f t="shared" ref="BN73:BN74" ca="1" si="126">BN37/BN63</f>
        <v>#DIV/0!</v>
      </c>
      <c r="BO73" s="55">
        <v>1</v>
      </c>
    </row>
    <row r="74" spans="1:67">
      <c r="A74" s="33" t="s">
        <v>98</v>
      </c>
      <c r="B74" s="36">
        <f ca="1">B39/B65</f>
        <v>51332.26666666667</v>
      </c>
      <c r="C74" s="36" t="e">
        <f ca="1">C39/C65</f>
        <v>#DIV/0!</v>
      </c>
      <c r="D74" s="36" t="e">
        <f t="shared" ref="D74:Q74" ca="1" si="127">D39/D65</f>
        <v>#DIV/0!</v>
      </c>
      <c r="E74" s="36" t="e">
        <f t="shared" ca="1" si="127"/>
        <v>#DIV/0!</v>
      </c>
      <c r="F74" s="36" t="e">
        <f t="shared" ca="1" si="127"/>
        <v>#DIV/0!</v>
      </c>
      <c r="G74" s="36">
        <f t="shared" ca="1" si="127"/>
        <v>52434.782608695656</v>
      </c>
      <c r="H74" s="36" t="e">
        <f t="shared" ca="1" si="127"/>
        <v>#DIV/0!</v>
      </c>
      <c r="I74" s="36" t="e">
        <f t="shared" ca="1" si="127"/>
        <v>#DIV/0!</v>
      </c>
      <c r="J74" s="36">
        <f t="shared" ca="1" si="127"/>
        <v>47976</v>
      </c>
      <c r="K74" s="36">
        <f t="shared" ca="1" si="127"/>
        <v>60000</v>
      </c>
      <c r="L74" s="36">
        <f t="shared" ca="1" si="127"/>
        <v>48000</v>
      </c>
      <c r="M74" s="36" t="e">
        <f t="shared" ca="1" si="127"/>
        <v>#DIV/0!</v>
      </c>
      <c r="N74" s="36" t="e">
        <f t="shared" ca="1" si="127"/>
        <v>#DIV/0!</v>
      </c>
      <c r="O74" s="36" t="e">
        <f t="shared" ca="1" si="127"/>
        <v>#DIV/0!</v>
      </c>
      <c r="P74" s="36" t="e">
        <f t="shared" ca="1" si="127"/>
        <v>#DIV/0!</v>
      </c>
      <c r="Q74" s="36" t="e">
        <f t="shared" ca="1" si="127"/>
        <v>#DIV/0!</v>
      </c>
      <c r="R74" s="36" t="e">
        <f t="shared" ref="R74:S74" ca="1" si="128">R39/R65</f>
        <v>#DIV/0!</v>
      </c>
      <c r="S74" s="36" t="e">
        <f t="shared" ca="1" si="128"/>
        <v>#DIV/0!</v>
      </c>
      <c r="T74" s="36" t="e">
        <f t="shared" ref="T74" ca="1" si="129">T39/T65</f>
        <v>#DIV/0!</v>
      </c>
      <c r="U74" s="36" t="e">
        <f t="shared" ref="U74:BJ74" ca="1" si="130">U39/U65</f>
        <v>#DIV/0!</v>
      </c>
      <c r="V74" s="36" t="e">
        <f t="shared" ca="1" si="130"/>
        <v>#DIV/0!</v>
      </c>
      <c r="W74" s="36" t="e">
        <f t="shared" ca="1" si="130"/>
        <v>#DIV/0!</v>
      </c>
      <c r="X74" s="36" t="e">
        <f t="shared" ca="1" si="130"/>
        <v>#DIV/0!</v>
      </c>
      <c r="Y74" s="36" t="e">
        <f t="shared" ca="1" si="130"/>
        <v>#DIV/0!</v>
      </c>
      <c r="Z74" s="36" t="e">
        <f t="shared" ca="1" si="130"/>
        <v>#DIV/0!</v>
      </c>
      <c r="AA74" s="36" t="e">
        <f t="shared" ca="1" si="130"/>
        <v>#DIV/0!</v>
      </c>
      <c r="AB74" s="36" t="e">
        <f t="shared" ca="1" si="130"/>
        <v>#DIV/0!</v>
      </c>
      <c r="AC74" s="36" t="e">
        <f t="shared" ca="1" si="130"/>
        <v>#DIV/0!</v>
      </c>
      <c r="AD74" s="36" t="e">
        <f t="shared" ca="1" si="130"/>
        <v>#DIV/0!</v>
      </c>
      <c r="AE74" s="36" t="e">
        <f t="shared" ca="1" si="130"/>
        <v>#DIV/0!</v>
      </c>
      <c r="AF74" s="36" t="e">
        <f t="shared" ca="1" si="130"/>
        <v>#DIV/0!</v>
      </c>
      <c r="AG74" s="36" t="e">
        <f t="shared" ca="1" si="130"/>
        <v>#DIV/0!</v>
      </c>
      <c r="AH74" s="36" t="e">
        <f t="shared" ca="1" si="130"/>
        <v>#DIV/0!</v>
      </c>
      <c r="AI74" s="36" t="e">
        <f t="shared" ca="1" si="130"/>
        <v>#DIV/0!</v>
      </c>
      <c r="AJ74" s="36" t="e">
        <f t="shared" ca="1" si="130"/>
        <v>#DIV/0!</v>
      </c>
      <c r="AK74" s="36" t="e">
        <f t="shared" ca="1" si="130"/>
        <v>#DIV/0!</v>
      </c>
      <c r="AL74" s="36" t="e">
        <f t="shared" ca="1" si="130"/>
        <v>#DIV/0!</v>
      </c>
      <c r="AM74" s="36" t="e">
        <f t="shared" ca="1" si="130"/>
        <v>#DIV/0!</v>
      </c>
      <c r="AN74" s="36" t="e">
        <f t="shared" ca="1" si="130"/>
        <v>#DIV/0!</v>
      </c>
      <c r="AO74" s="36" t="e">
        <f t="shared" ca="1" si="130"/>
        <v>#DIV/0!</v>
      </c>
      <c r="AP74" s="36" t="e">
        <f t="shared" ca="1" si="130"/>
        <v>#DIV/0!</v>
      </c>
      <c r="AQ74" s="36" t="e">
        <f t="shared" ca="1" si="130"/>
        <v>#DIV/0!</v>
      </c>
      <c r="AR74" s="36" t="e">
        <f t="shared" ca="1" si="130"/>
        <v>#DIV/0!</v>
      </c>
      <c r="AS74" s="36" t="e">
        <f t="shared" ca="1" si="130"/>
        <v>#DIV/0!</v>
      </c>
      <c r="AT74" s="36" t="e">
        <f t="shared" ca="1" si="130"/>
        <v>#DIV/0!</v>
      </c>
      <c r="AU74" s="36" t="e">
        <f t="shared" ca="1" si="130"/>
        <v>#DIV/0!</v>
      </c>
      <c r="AV74" s="36" t="e">
        <f t="shared" ca="1" si="130"/>
        <v>#DIV/0!</v>
      </c>
      <c r="AW74" s="36" t="e">
        <f t="shared" ca="1" si="130"/>
        <v>#DIV/0!</v>
      </c>
      <c r="AX74" s="36" t="e">
        <f t="shared" ca="1" si="130"/>
        <v>#DIV/0!</v>
      </c>
      <c r="AY74" s="36" t="e">
        <f t="shared" ca="1" si="130"/>
        <v>#DIV/0!</v>
      </c>
      <c r="AZ74" s="36" t="e">
        <f t="shared" ca="1" si="130"/>
        <v>#DIV/0!</v>
      </c>
      <c r="BA74" s="36" t="e">
        <f t="shared" ca="1" si="130"/>
        <v>#DIV/0!</v>
      </c>
      <c r="BB74" s="36" t="e">
        <f t="shared" ca="1" si="130"/>
        <v>#DIV/0!</v>
      </c>
      <c r="BC74" s="36" t="e">
        <f t="shared" ca="1" si="130"/>
        <v>#DIV/0!</v>
      </c>
      <c r="BD74" s="36" t="e">
        <f t="shared" ca="1" si="130"/>
        <v>#DIV/0!</v>
      </c>
      <c r="BE74" s="36" t="e">
        <f t="shared" ca="1" si="130"/>
        <v>#DIV/0!</v>
      </c>
      <c r="BF74" s="36" t="e">
        <f t="shared" ca="1" si="130"/>
        <v>#DIV/0!</v>
      </c>
      <c r="BG74" s="36" t="e">
        <f t="shared" ca="1" si="130"/>
        <v>#DIV/0!</v>
      </c>
      <c r="BH74" s="36" t="e">
        <f t="shared" ca="1" si="130"/>
        <v>#DIV/0!</v>
      </c>
      <c r="BI74" s="36" t="e">
        <f t="shared" ca="1" si="130"/>
        <v>#DIV/0!</v>
      </c>
      <c r="BJ74" s="36" t="e">
        <f t="shared" ca="1" si="130"/>
        <v>#DIV/0!</v>
      </c>
      <c r="BK74" s="36"/>
      <c r="BL74" s="36"/>
      <c r="BM74" s="36"/>
      <c r="BN74" s="36" t="e">
        <f t="shared" ca="1" si="126"/>
        <v>#DIV/0!</v>
      </c>
      <c r="BO74" s="55">
        <v>1</v>
      </c>
    </row>
    <row r="75" spans="1:67">
      <c r="A75" s="33" t="s">
        <v>61</v>
      </c>
      <c r="B75" s="36">
        <f ca="1">B41/B67</f>
        <v>29992.165266106444</v>
      </c>
      <c r="C75" s="36" t="e">
        <f ca="1">C41/C67</f>
        <v>#DIV/0!</v>
      </c>
      <c r="D75" s="36">
        <f t="shared" ref="D75:Q75" ca="1" si="131">D41/D67</f>
        <v>28388</v>
      </c>
      <c r="E75" s="36">
        <f t="shared" ca="1" si="131"/>
        <v>19934.5</v>
      </c>
      <c r="F75" s="36">
        <f t="shared" ca="1" si="131"/>
        <v>22965.4</v>
      </c>
      <c r="G75" s="36">
        <f t="shared" ca="1" si="131"/>
        <v>31493.118279569891</v>
      </c>
      <c r="H75" s="36" t="e">
        <f t="shared" ca="1" si="131"/>
        <v>#DIV/0!</v>
      </c>
      <c r="I75" s="36">
        <f t="shared" ca="1" si="131"/>
        <v>17087.2</v>
      </c>
      <c r="J75" s="36">
        <f t="shared" ca="1" si="131"/>
        <v>13735.857142857143</v>
      </c>
      <c r="K75" s="36">
        <f t="shared" ca="1" si="131"/>
        <v>16420</v>
      </c>
      <c r="L75" s="36">
        <f t="shared" ca="1" si="131"/>
        <v>34794.908571428568</v>
      </c>
      <c r="M75" s="36" t="e">
        <f t="shared" ca="1" si="131"/>
        <v>#DIV/0!</v>
      </c>
      <c r="N75" s="36" t="e">
        <f t="shared" ca="1" si="131"/>
        <v>#DIV/0!</v>
      </c>
      <c r="O75" s="36" t="e">
        <f t="shared" ca="1" si="131"/>
        <v>#DIV/0!</v>
      </c>
      <c r="P75" s="36" t="e">
        <f t="shared" ca="1" si="131"/>
        <v>#DIV/0!</v>
      </c>
      <c r="Q75" s="36" t="e">
        <f t="shared" ca="1" si="131"/>
        <v>#DIV/0!</v>
      </c>
      <c r="R75" s="36" t="e">
        <f t="shared" ref="R75:S75" ca="1" si="132">R41/R67</f>
        <v>#DIV/0!</v>
      </c>
      <c r="S75" s="36" t="e">
        <f t="shared" ca="1" si="132"/>
        <v>#DIV/0!</v>
      </c>
      <c r="T75" s="36" t="e">
        <f t="shared" ref="T75" ca="1" si="133">T41/T67</f>
        <v>#DIV/0!</v>
      </c>
      <c r="U75" s="36" t="e">
        <f t="shared" ref="U75:BJ75" ca="1" si="134">U41/U67</f>
        <v>#DIV/0!</v>
      </c>
      <c r="V75" s="36" t="e">
        <f t="shared" ca="1" si="134"/>
        <v>#DIV/0!</v>
      </c>
      <c r="W75" s="36" t="e">
        <f t="shared" ca="1" si="134"/>
        <v>#DIV/0!</v>
      </c>
      <c r="X75" s="36" t="e">
        <f t="shared" ca="1" si="134"/>
        <v>#DIV/0!</v>
      </c>
      <c r="Y75" s="36" t="e">
        <f t="shared" ca="1" si="134"/>
        <v>#DIV/0!</v>
      </c>
      <c r="Z75" s="36" t="e">
        <f t="shared" ca="1" si="134"/>
        <v>#DIV/0!</v>
      </c>
      <c r="AA75" s="36" t="e">
        <f t="shared" ca="1" si="134"/>
        <v>#DIV/0!</v>
      </c>
      <c r="AB75" s="36" t="e">
        <f t="shared" ca="1" si="134"/>
        <v>#DIV/0!</v>
      </c>
      <c r="AC75" s="36" t="e">
        <f t="shared" ca="1" si="134"/>
        <v>#DIV/0!</v>
      </c>
      <c r="AD75" s="36" t="e">
        <f t="shared" ca="1" si="134"/>
        <v>#DIV/0!</v>
      </c>
      <c r="AE75" s="36" t="e">
        <f t="shared" ca="1" si="134"/>
        <v>#DIV/0!</v>
      </c>
      <c r="AF75" s="36" t="e">
        <f t="shared" ca="1" si="134"/>
        <v>#DIV/0!</v>
      </c>
      <c r="AG75" s="36" t="e">
        <f t="shared" ca="1" si="134"/>
        <v>#DIV/0!</v>
      </c>
      <c r="AH75" s="36" t="e">
        <f t="shared" ca="1" si="134"/>
        <v>#DIV/0!</v>
      </c>
      <c r="AI75" s="36" t="e">
        <f t="shared" ca="1" si="134"/>
        <v>#DIV/0!</v>
      </c>
      <c r="AJ75" s="36" t="e">
        <f t="shared" ca="1" si="134"/>
        <v>#DIV/0!</v>
      </c>
      <c r="AK75" s="36" t="e">
        <f t="shared" ca="1" si="134"/>
        <v>#DIV/0!</v>
      </c>
      <c r="AL75" s="36" t="e">
        <f t="shared" ca="1" si="134"/>
        <v>#DIV/0!</v>
      </c>
      <c r="AM75" s="36" t="e">
        <f t="shared" ca="1" si="134"/>
        <v>#DIV/0!</v>
      </c>
      <c r="AN75" s="36" t="e">
        <f t="shared" ca="1" si="134"/>
        <v>#DIV/0!</v>
      </c>
      <c r="AO75" s="36" t="e">
        <f t="shared" ca="1" si="134"/>
        <v>#DIV/0!</v>
      </c>
      <c r="AP75" s="36" t="e">
        <f t="shared" ca="1" si="134"/>
        <v>#DIV/0!</v>
      </c>
      <c r="AQ75" s="36" t="e">
        <f t="shared" ca="1" si="134"/>
        <v>#DIV/0!</v>
      </c>
      <c r="AR75" s="36" t="e">
        <f t="shared" ca="1" si="134"/>
        <v>#DIV/0!</v>
      </c>
      <c r="AS75" s="36" t="e">
        <f t="shared" ca="1" si="134"/>
        <v>#DIV/0!</v>
      </c>
      <c r="AT75" s="36" t="e">
        <f t="shared" ca="1" si="134"/>
        <v>#DIV/0!</v>
      </c>
      <c r="AU75" s="36" t="e">
        <f t="shared" ca="1" si="134"/>
        <v>#DIV/0!</v>
      </c>
      <c r="AV75" s="36" t="e">
        <f t="shared" ca="1" si="134"/>
        <v>#DIV/0!</v>
      </c>
      <c r="AW75" s="36" t="e">
        <f t="shared" ca="1" si="134"/>
        <v>#DIV/0!</v>
      </c>
      <c r="AX75" s="36" t="e">
        <f t="shared" ca="1" si="134"/>
        <v>#DIV/0!</v>
      </c>
      <c r="AY75" s="36" t="e">
        <f t="shared" ca="1" si="134"/>
        <v>#DIV/0!</v>
      </c>
      <c r="AZ75" s="36" t="e">
        <f t="shared" ca="1" si="134"/>
        <v>#DIV/0!</v>
      </c>
      <c r="BA75" s="36" t="e">
        <f t="shared" ca="1" si="134"/>
        <v>#DIV/0!</v>
      </c>
      <c r="BB75" s="36" t="e">
        <f t="shared" ca="1" si="134"/>
        <v>#DIV/0!</v>
      </c>
      <c r="BC75" s="36" t="e">
        <f t="shared" ca="1" si="134"/>
        <v>#DIV/0!</v>
      </c>
      <c r="BD75" s="36" t="e">
        <f t="shared" ca="1" si="134"/>
        <v>#DIV/0!</v>
      </c>
      <c r="BE75" s="36" t="e">
        <f t="shared" ca="1" si="134"/>
        <v>#DIV/0!</v>
      </c>
      <c r="BF75" s="36" t="e">
        <f t="shared" ca="1" si="134"/>
        <v>#DIV/0!</v>
      </c>
      <c r="BG75" s="36" t="e">
        <f t="shared" ca="1" si="134"/>
        <v>#DIV/0!</v>
      </c>
      <c r="BH75" s="36" t="e">
        <f t="shared" ca="1" si="134"/>
        <v>#DIV/0!</v>
      </c>
      <c r="BI75" s="36" t="e">
        <f t="shared" ca="1" si="134"/>
        <v>#DIV/0!</v>
      </c>
      <c r="BJ75" s="36" t="e">
        <f t="shared" ca="1" si="134"/>
        <v>#DIV/0!</v>
      </c>
      <c r="BK75" s="36"/>
      <c r="BL75" s="36"/>
      <c r="BM75" s="36"/>
      <c r="BN75" s="36" t="e">
        <f ca="1">BN41/BN67</f>
        <v>#DIV/0!</v>
      </c>
      <c r="BO75" s="55">
        <v>1</v>
      </c>
    </row>
    <row r="76" spans="1:67" ht="15.75">
      <c r="A76" s="66"/>
      <c r="BO76" s="56">
        <v>1</v>
      </c>
    </row>
    <row r="77" spans="1:67" ht="15.75">
      <c r="A77" s="62" t="s">
        <v>62</v>
      </c>
      <c r="B77" s="44">
        <f ca="1">B46/B58</f>
        <v>14322.225080385851</v>
      </c>
      <c r="C77" s="44" t="e">
        <f ca="1">C46/C58</f>
        <v>#DIV/0!</v>
      </c>
      <c r="D77" s="44">
        <f t="shared" ref="D77:Q77" ca="1" si="135">D46/D58</f>
        <v>12893.142857142857</v>
      </c>
      <c r="E77" s="44">
        <f t="shared" ca="1" si="135"/>
        <v>9547.3571428571431</v>
      </c>
      <c r="F77" s="44">
        <f t="shared" ca="1" si="135"/>
        <v>7442.92</v>
      </c>
      <c r="G77" s="44">
        <f t="shared" ca="1" si="135"/>
        <v>15594.337662337663</v>
      </c>
      <c r="H77" s="44">
        <f t="shared" ca="1" si="135"/>
        <v>2000</v>
      </c>
      <c r="I77" s="44">
        <f t="shared" ca="1" si="135"/>
        <v>6960.4</v>
      </c>
      <c r="J77" s="44">
        <f t="shared" ca="1" si="135"/>
        <v>7053.25</v>
      </c>
      <c r="K77" s="44">
        <f t="shared" ca="1" si="135"/>
        <v>6872.273684210526</v>
      </c>
      <c r="L77" s="44">
        <f t="shared" ca="1" si="135"/>
        <v>19884.039660056656</v>
      </c>
      <c r="M77" s="44" t="e">
        <f t="shared" ca="1" si="135"/>
        <v>#DIV/0!</v>
      </c>
      <c r="N77" s="44" t="e">
        <f t="shared" ca="1" si="135"/>
        <v>#DIV/0!</v>
      </c>
      <c r="O77" s="44" t="e">
        <f t="shared" ca="1" si="135"/>
        <v>#DIV/0!</v>
      </c>
      <c r="P77" s="44" t="e">
        <f t="shared" ca="1" si="135"/>
        <v>#DIV/0!</v>
      </c>
      <c r="Q77" s="44" t="e">
        <f t="shared" ca="1" si="135"/>
        <v>#DIV/0!</v>
      </c>
      <c r="R77" s="44" t="e">
        <f t="shared" ref="R77:S77" ca="1" si="136">R46/R58</f>
        <v>#DIV/0!</v>
      </c>
      <c r="S77" s="44" t="e">
        <f t="shared" ca="1" si="136"/>
        <v>#DIV/0!</v>
      </c>
      <c r="T77" s="44" t="e">
        <f t="shared" ref="T77" ca="1" si="137">T46/T58</f>
        <v>#DIV/0!</v>
      </c>
      <c r="U77" s="44" t="e">
        <f t="shared" ref="U77:BJ77" ca="1" si="138">U46/U58</f>
        <v>#DIV/0!</v>
      </c>
      <c r="V77" s="44" t="e">
        <f t="shared" ca="1" si="138"/>
        <v>#DIV/0!</v>
      </c>
      <c r="W77" s="44" t="e">
        <f t="shared" ca="1" si="138"/>
        <v>#DIV/0!</v>
      </c>
      <c r="X77" s="44" t="e">
        <f t="shared" ca="1" si="138"/>
        <v>#DIV/0!</v>
      </c>
      <c r="Y77" s="44" t="e">
        <f t="shared" ca="1" si="138"/>
        <v>#DIV/0!</v>
      </c>
      <c r="Z77" s="44" t="e">
        <f t="shared" ca="1" si="138"/>
        <v>#DIV/0!</v>
      </c>
      <c r="AA77" s="44" t="e">
        <f t="shared" ca="1" si="138"/>
        <v>#DIV/0!</v>
      </c>
      <c r="AB77" s="44" t="e">
        <f t="shared" ca="1" si="138"/>
        <v>#DIV/0!</v>
      </c>
      <c r="AC77" s="44" t="e">
        <f t="shared" ca="1" si="138"/>
        <v>#DIV/0!</v>
      </c>
      <c r="AD77" s="44" t="e">
        <f t="shared" ca="1" si="138"/>
        <v>#DIV/0!</v>
      </c>
      <c r="AE77" s="44" t="e">
        <f t="shared" ca="1" si="138"/>
        <v>#DIV/0!</v>
      </c>
      <c r="AF77" s="44" t="e">
        <f t="shared" ca="1" si="138"/>
        <v>#DIV/0!</v>
      </c>
      <c r="AG77" s="44" t="e">
        <f t="shared" ca="1" si="138"/>
        <v>#DIV/0!</v>
      </c>
      <c r="AH77" s="44" t="e">
        <f t="shared" ca="1" si="138"/>
        <v>#DIV/0!</v>
      </c>
      <c r="AI77" s="44" t="e">
        <f t="shared" ca="1" si="138"/>
        <v>#DIV/0!</v>
      </c>
      <c r="AJ77" s="44" t="e">
        <f t="shared" ca="1" si="138"/>
        <v>#DIV/0!</v>
      </c>
      <c r="AK77" s="44" t="e">
        <f t="shared" ca="1" si="138"/>
        <v>#DIV/0!</v>
      </c>
      <c r="AL77" s="44" t="e">
        <f t="shared" ca="1" si="138"/>
        <v>#DIV/0!</v>
      </c>
      <c r="AM77" s="44" t="e">
        <f t="shared" ca="1" si="138"/>
        <v>#DIV/0!</v>
      </c>
      <c r="AN77" s="44" t="e">
        <f t="shared" ca="1" si="138"/>
        <v>#DIV/0!</v>
      </c>
      <c r="AO77" s="44" t="e">
        <f t="shared" ca="1" si="138"/>
        <v>#DIV/0!</v>
      </c>
      <c r="AP77" s="44" t="e">
        <f t="shared" ca="1" si="138"/>
        <v>#DIV/0!</v>
      </c>
      <c r="AQ77" s="44" t="e">
        <f t="shared" ca="1" si="138"/>
        <v>#DIV/0!</v>
      </c>
      <c r="AR77" s="44" t="e">
        <f t="shared" ca="1" si="138"/>
        <v>#DIV/0!</v>
      </c>
      <c r="AS77" s="44" t="e">
        <f t="shared" ca="1" si="138"/>
        <v>#DIV/0!</v>
      </c>
      <c r="AT77" s="44" t="e">
        <f t="shared" ca="1" si="138"/>
        <v>#DIV/0!</v>
      </c>
      <c r="AU77" s="44" t="e">
        <f t="shared" ca="1" si="138"/>
        <v>#DIV/0!</v>
      </c>
      <c r="AV77" s="44" t="e">
        <f t="shared" ca="1" si="138"/>
        <v>#DIV/0!</v>
      </c>
      <c r="AW77" s="44" t="e">
        <f t="shared" ca="1" si="138"/>
        <v>#DIV/0!</v>
      </c>
      <c r="AX77" s="44" t="e">
        <f t="shared" ca="1" si="138"/>
        <v>#DIV/0!</v>
      </c>
      <c r="AY77" s="44" t="e">
        <f t="shared" ca="1" si="138"/>
        <v>#DIV/0!</v>
      </c>
      <c r="AZ77" s="44" t="e">
        <f t="shared" ca="1" si="138"/>
        <v>#DIV/0!</v>
      </c>
      <c r="BA77" s="44" t="e">
        <f t="shared" ca="1" si="138"/>
        <v>#DIV/0!</v>
      </c>
      <c r="BB77" s="44" t="e">
        <f t="shared" ca="1" si="138"/>
        <v>#DIV/0!</v>
      </c>
      <c r="BC77" s="44" t="e">
        <f t="shared" ca="1" si="138"/>
        <v>#DIV/0!</v>
      </c>
      <c r="BD77" s="44" t="e">
        <f t="shared" ca="1" si="138"/>
        <v>#DIV/0!</v>
      </c>
      <c r="BE77" s="44" t="e">
        <f t="shared" ca="1" si="138"/>
        <v>#DIV/0!</v>
      </c>
      <c r="BF77" s="44" t="e">
        <f t="shared" ca="1" si="138"/>
        <v>#DIV/0!</v>
      </c>
      <c r="BG77" s="44" t="e">
        <f t="shared" ca="1" si="138"/>
        <v>#DIV/0!</v>
      </c>
      <c r="BH77" s="44" t="e">
        <f t="shared" ca="1" si="138"/>
        <v>#DIV/0!</v>
      </c>
      <c r="BI77" s="44" t="e">
        <f t="shared" ca="1" si="138"/>
        <v>#DIV/0!</v>
      </c>
      <c r="BJ77" s="44" t="e">
        <f t="shared" ca="1" si="138"/>
        <v>#DIV/0!</v>
      </c>
      <c r="BK77" s="44"/>
      <c r="BL77" s="44"/>
      <c r="BM77" s="44"/>
      <c r="BN77" s="44" t="e">
        <f ca="1">BN46/BN58</f>
        <v>#DIV/0!</v>
      </c>
      <c r="BO77">
        <v>1</v>
      </c>
    </row>
    <row r="78" spans="1:67">
      <c r="A78" s="33"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36">
        <v>0</v>
      </c>
      <c r="BA78" s="36">
        <v>0</v>
      </c>
      <c r="BB78" s="36">
        <v>0</v>
      </c>
      <c r="BC78" s="36">
        <v>0</v>
      </c>
      <c r="BD78" s="36">
        <v>0</v>
      </c>
      <c r="BE78" s="36">
        <v>0</v>
      </c>
      <c r="BF78" s="36">
        <v>0</v>
      </c>
      <c r="BG78" s="36">
        <v>0</v>
      </c>
      <c r="BH78" s="36">
        <v>0</v>
      </c>
      <c r="BI78" s="36">
        <v>0</v>
      </c>
      <c r="BJ78" s="36">
        <v>0</v>
      </c>
      <c r="BK78" s="36"/>
      <c r="BL78" s="36"/>
      <c r="BM78" s="36"/>
      <c r="BN78" s="36">
        <v>0</v>
      </c>
      <c r="BO78">
        <v>1</v>
      </c>
    </row>
    <row r="79" spans="1:67">
      <c r="A79" s="33" t="s">
        <v>63</v>
      </c>
      <c r="B79" s="36">
        <f ca="1">B49/B61</f>
        <v>4111.2157894736838</v>
      </c>
      <c r="C79" s="36" t="e">
        <f ca="1">C49/C61</f>
        <v>#DIV/0!</v>
      </c>
      <c r="D79" s="36">
        <f t="shared" ref="D79:Q79" ca="1" si="139">D49/D61</f>
        <v>3687.6666666666665</v>
      </c>
      <c r="E79" s="36">
        <f t="shared" ca="1" si="139"/>
        <v>2333.3333333333335</v>
      </c>
      <c r="F79" s="36">
        <f t="shared" ca="1" si="139"/>
        <v>2773.6842105263158</v>
      </c>
      <c r="G79" s="36">
        <f t="shared" ca="1" si="139"/>
        <v>4449.1923076923076</v>
      </c>
      <c r="H79" s="36" t="e">
        <f t="shared" ca="1" si="139"/>
        <v>#DIV/0!</v>
      </c>
      <c r="I79" s="36">
        <f t="shared" ca="1" si="139"/>
        <v>2203.5</v>
      </c>
      <c r="J79" s="36">
        <f t="shared" ca="1" si="139"/>
        <v>2618.5</v>
      </c>
      <c r="K79" s="36">
        <f t="shared" ca="1" si="139"/>
        <v>4600</v>
      </c>
      <c r="L79" s="36">
        <f t="shared" ca="1" si="139"/>
        <v>4745.3999999999996</v>
      </c>
      <c r="M79" s="36" t="e">
        <f t="shared" ca="1" si="139"/>
        <v>#DIV/0!</v>
      </c>
      <c r="N79" s="36" t="e">
        <f t="shared" ca="1" si="139"/>
        <v>#DIV/0!</v>
      </c>
      <c r="O79" s="36" t="e">
        <f t="shared" ca="1" si="139"/>
        <v>#DIV/0!</v>
      </c>
      <c r="P79" s="36" t="e">
        <f t="shared" ca="1" si="139"/>
        <v>#DIV/0!</v>
      </c>
      <c r="Q79" s="36" t="e">
        <f t="shared" ca="1" si="139"/>
        <v>#DIV/0!</v>
      </c>
      <c r="R79" s="36" t="e">
        <f t="shared" ref="R79:S79" ca="1" si="140">R49/R61</f>
        <v>#DIV/0!</v>
      </c>
      <c r="S79" s="36" t="e">
        <f t="shared" ca="1" si="140"/>
        <v>#DIV/0!</v>
      </c>
      <c r="T79" s="36" t="e">
        <f t="shared" ref="T79" ca="1" si="141">T49/T61</f>
        <v>#DIV/0!</v>
      </c>
      <c r="U79" s="36" t="e">
        <f t="shared" ref="U79:BJ79" ca="1" si="142">U49/U61</f>
        <v>#DIV/0!</v>
      </c>
      <c r="V79" s="36" t="e">
        <f t="shared" ca="1" si="142"/>
        <v>#DIV/0!</v>
      </c>
      <c r="W79" s="36" t="e">
        <f t="shared" ca="1" si="142"/>
        <v>#DIV/0!</v>
      </c>
      <c r="X79" s="36" t="e">
        <f t="shared" ca="1" si="142"/>
        <v>#DIV/0!</v>
      </c>
      <c r="Y79" s="36" t="e">
        <f t="shared" ca="1" si="142"/>
        <v>#DIV/0!</v>
      </c>
      <c r="Z79" s="36" t="e">
        <f t="shared" ca="1" si="142"/>
        <v>#DIV/0!</v>
      </c>
      <c r="AA79" s="36" t="e">
        <f t="shared" ca="1" si="142"/>
        <v>#DIV/0!</v>
      </c>
      <c r="AB79" s="36" t="e">
        <f t="shared" ca="1" si="142"/>
        <v>#DIV/0!</v>
      </c>
      <c r="AC79" s="36" t="e">
        <f t="shared" ca="1" si="142"/>
        <v>#DIV/0!</v>
      </c>
      <c r="AD79" s="36" t="e">
        <f t="shared" ca="1" si="142"/>
        <v>#DIV/0!</v>
      </c>
      <c r="AE79" s="36" t="e">
        <f t="shared" ca="1" si="142"/>
        <v>#DIV/0!</v>
      </c>
      <c r="AF79" s="36" t="e">
        <f t="shared" ca="1" si="142"/>
        <v>#DIV/0!</v>
      </c>
      <c r="AG79" s="36" t="e">
        <f t="shared" ca="1" si="142"/>
        <v>#DIV/0!</v>
      </c>
      <c r="AH79" s="36" t="e">
        <f t="shared" ca="1" si="142"/>
        <v>#DIV/0!</v>
      </c>
      <c r="AI79" s="36" t="e">
        <f t="shared" ca="1" si="142"/>
        <v>#DIV/0!</v>
      </c>
      <c r="AJ79" s="36" t="e">
        <f t="shared" ca="1" si="142"/>
        <v>#DIV/0!</v>
      </c>
      <c r="AK79" s="36" t="e">
        <f t="shared" ca="1" si="142"/>
        <v>#DIV/0!</v>
      </c>
      <c r="AL79" s="36" t="e">
        <f t="shared" ca="1" si="142"/>
        <v>#DIV/0!</v>
      </c>
      <c r="AM79" s="36" t="e">
        <f t="shared" ca="1" si="142"/>
        <v>#DIV/0!</v>
      </c>
      <c r="AN79" s="36" t="e">
        <f t="shared" ca="1" si="142"/>
        <v>#DIV/0!</v>
      </c>
      <c r="AO79" s="36" t="e">
        <f t="shared" ca="1" si="142"/>
        <v>#DIV/0!</v>
      </c>
      <c r="AP79" s="36" t="e">
        <f t="shared" ca="1" si="142"/>
        <v>#DIV/0!</v>
      </c>
      <c r="AQ79" s="36" t="e">
        <f t="shared" ca="1" si="142"/>
        <v>#DIV/0!</v>
      </c>
      <c r="AR79" s="36" t="e">
        <f t="shared" ca="1" si="142"/>
        <v>#DIV/0!</v>
      </c>
      <c r="AS79" s="36" t="e">
        <f t="shared" ca="1" si="142"/>
        <v>#DIV/0!</v>
      </c>
      <c r="AT79" s="36" t="e">
        <f t="shared" ca="1" si="142"/>
        <v>#DIV/0!</v>
      </c>
      <c r="AU79" s="36" t="e">
        <f t="shared" ca="1" si="142"/>
        <v>#DIV/0!</v>
      </c>
      <c r="AV79" s="36" t="e">
        <f t="shared" ca="1" si="142"/>
        <v>#DIV/0!</v>
      </c>
      <c r="AW79" s="36" t="e">
        <f t="shared" ca="1" si="142"/>
        <v>#DIV/0!</v>
      </c>
      <c r="AX79" s="36" t="e">
        <f t="shared" ca="1" si="142"/>
        <v>#DIV/0!</v>
      </c>
      <c r="AY79" s="36" t="e">
        <f t="shared" ca="1" si="142"/>
        <v>#DIV/0!</v>
      </c>
      <c r="AZ79" s="36" t="e">
        <f t="shared" ca="1" si="142"/>
        <v>#DIV/0!</v>
      </c>
      <c r="BA79" s="36" t="e">
        <f t="shared" ca="1" si="142"/>
        <v>#DIV/0!</v>
      </c>
      <c r="BB79" s="36" t="e">
        <f t="shared" ca="1" si="142"/>
        <v>#DIV/0!</v>
      </c>
      <c r="BC79" s="36" t="e">
        <f t="shared" ca="1" si="142"/>
        <v>#DIV/0!</v>
      </c>
      <c r="BD79" s="36" t="e">
        <f t="shared" ca="1" si="142"/>
        <v>#DIV/0!</v>
      </c>
      <c r="BE79" s="36" t="e">
        <f t="shared" ca="1" si="142"/>
        <v>#DIV/0!</v>
      </c>
      <c r="BF79" s="36" t="e">
        <f t="shared" ca="1" si="142"/>
        <v>#DIV/0!</v>
      </c>
      <c r="BG79" s="36" t="e">
        <f t="shared" ca="1" si="142"/>
        <v>#DIV/0!</v>
      </c>
      <c r="BH79" s="36" t="e">
        <f t="shared" ca="1" si="142"/>
        <v>#DIV/0!</v>
      </c>
      <c r="BI79" s="36" t="e">
        <f t="shared" ca="1" si="142"/>
        <v>#DIV/0!</v>
      </c>
      <c r="BJ79" s="36" t="e">
        <f t="shared" ca="1" si="142"/>
        <v>#DIV/0!</v>
      </c>
      <c r="BK79" s="36"/>
      <c r="BL79" s="36"/>
      <c r="BM79" s="36"/>
      <c r="BN79" s="36" t="e">
        <f ca="1">BN49/BN61</f>
        <v>#DIV/0!</v>
      </c>
      <c r="BO79">
        <v>1</v>
      </c>
    </row>
    <row r="80" spans="1:67">
      <c r="A80" s="33" t="s">
        <v>60</v>
      </c>
      <c r="B80" s="36">
        <f ca="1">B51/B63</f>
        <v>4470.1173020527858</v>
      </c>
      <c r="C80" s="36" t="e">
        <f ca="1">C51/C63</f>
        <v>#DIV/0!</v>
      </c>
      <c r="D80" s="36">
        <f t="shared" ref="D80:Q80" ca="1" si="143">D51/D63</f>
        <v>5479.333333333333</v>
      </c>
      <c r="E80" s="36">
        <f t="shared" ca="1" si="143"/>
        <v>4065.4</v>
      </c>
      <c r="F80" s="36">
        <f t="shared" ca="1" si="143"/>
        <v>4275.8095238095239</v>
      </c>
      <c r="G80" s="36">
        <f t="shared" ca="1" si="143"/>
        <v>4382.1269841269841</v>
      </c>
      <c r="H80" s="36">
        <f t="shared" ca="1" si="143"/>
        <v>2000</v>
      </c>
      <c r="I80" s="36">
        <f t="shared" ca="1" si="143"/>
        <v>4087.090909090909</v>
      </c>
      <c r="J80" s="36">
        <f t="shared" ca="1" si="143"/>
        <v>4894.833333333333</v>
      </c>
      <c r="K80" s="36">
        <f t="shared" ca="1" si="143"/>
        <v>3909.2786885245901</v>
      </c>
      <c r="L80" s="36">
        <f t="shared" ca="1" si="143"/>
        <v>5127.0344827586205</v>
      </c>
      <c r="M80" s="36" t="e">
        <f t="shared" ca="1" si="143"/>
        <v>#DIV/0!</v>
      </c>
      <c r="N80" s="36" t="e">
        <f t="shared" ca="1" si="143"/>
        <v>#DIV/0!</v>
      </c>
      <c r="O80" s="36" t="e">
        <f t="shared" ca="1" si="143"/>
        <v>#DIV/0!</v>
      </c>
      <c r="P80" s="36" t="e">
        <f t="shared" ca="1" si="143"/>
        <v>#DIV/0!</v>
      </c>
      <c r="Q80" s="36" t="e">
        <f t="shared" ca="1" si="143"/>
        <v>#DIV/0!</v>
      </c>
      <c r="R80" s="36" t="e">
        <f t="shared" ref="R80:S80" ca="1" si="144">R51/R63</f>
        <v>#DIV/0!</v>
      </c>
      <c r="S80" s="36" t="e">
        <f t="shared" ca="1" si="144"/>
        <v>#DIV/0!</v>
      </c>
      <c r="T80" s="36" t="e">
        <f t="shared" ref="T80" ca="1" si="145">T51/T63</f>
        <v>#DIV/0!</v>
      </c>
      <c r="U80" s="36" t="e">
        <f t="shared" ref="U80:BJ80" ca="1" si="146">U51/U63</f>
        <v>#DIV/0!</v>
      </c>
      <c r="V80" s="36" t="e">
        <f t="shared" ca="1" si="146"/>
        <v>#DIV/0!</v>
      </c>
      <c r="W80" s="36" t="e">
        <f t="shared" ca="1" si="146"/>
        <v>#DIV/0!</v>
      </c>
      <c r="X80" s="36" t="e">
        <f t="shared" ca="1" si="146"/>
        <v>#DIV/0!</v>
      </c>
      <c r="Y80" s="36" t="e">
        <f t="shared" ca="1" si="146"/>
        <v>#DIV/0!</v>
      </c>
      <c r="Z80" s="36" t="e">
        <f t="shared" ca="1" si="146"/>
        <v>#DIV/0!</v>
      </c>
      <c r="AA80" s="36" t="e">
        <f t="shared" ca="1" si="146"/>
        <v>#DIV/0!</v>
      </c>
      <c r="AB80" s="36" t="e">
        <f t="shared" ca="1" si="146"/>
        <v>#DIV/0!</v>
      </c>
      <c r="AC80" s="36" t="e">
        <f t="shared" ca="1" si="146"/>
        <v>#DIV/0!</v>
      </c>
      <c r="AD80" s="36" t="e">
        <f t="shared" ca="1" si="146"/>
        <v>#DIV/0!</v>
      </c>
      <c r="AE80" s="36" t="e">
        <f t="shared" ca="1" si="146"/>
        <v>#DIV/0!</v>
      </c>
      <c r="AF80" s="36" t="e">
        <f t="shared" ca="1" si="146"/>
        <v>#DIV/0!</v>
      </c>
      <c r="AG80" s="36" t="e">
        <f t="shared" ca="1" si="146"/>
        <v>#DIV/0!</v>
      </c>
      <c r="AH80" s="36" t="e">
        <f t="shared" ca="1" si="146"/>
        <v>#DIV/0!</v>
      </c>
      <c r="AI80" s="36" t="e">
        <f t="shared" ca="1" si="146"/>
        <v>#DIV/0!</v>
      </c>
      <c r="AJ80" s="36" t="e">
        <f t="shared" ca="1" si="146"/>
        <v>#DIV/0!</v>
      </c>
      <c r="AK80" s="36" t="e">
        <f t="shared" ca="1" si="146"/>
        <v>#DIV/0!</v>
      </c>
      <c r="AL80" s="36" t="e">
        <f t="shared" ca="1" si="146"/>
        <v>#DIV/0!</v>
      </c>
      <c r="AM80" s="36" t="e">
        <f t="shared" ca="1" si="146"/>
        <v>#DIV/0!</v>
      </c>
      <c r="AN80" s="36" t="e">
        <f t="shared" ca="1" si="146"/>
        <v>#DIV/0!</v>
      </c>
      <c r="AO80" s="36" t="e">
        <f t="shared" ca="1" si="146"/>
        <v>#DIV/0!</v>
      </c>
      <c r="AP80" s="36" t="e">
        <f t="shared" ca="1" si="146"/>
        <v>#DIV/0!</v>
      </c>
      <c r="AQ80" s="36" t="e">
        <f t="shared" ca="1" si="146"/>
        <v>#DIV/0!</v>
      </c>
      <c r="AR80" s="36" t="e">
        <f t="shared" ca="1" si="146"/>
        <v>#DIV/0!</v>
      </c>
      <c r="AS80" s="36" t="e">
        <f t="shared" ca="1" si="146"/>
        <v>#DIV/0!</v>
      </c>
      <c r="AT80" s="36" t="e">
        <f t="shared" ca="1" si="146"/>
        <v>#DIV/0!</v>
      </c>
      <c r="AU80" s="36" t="e">
        <f t="shared" ca="1" si="146"/>
        <v>#DIV/0!</v>
      </c>
      <c r="AV80" s="36" t="e">
        <f t="shared" ca="1" si="146"/>
        <v>#DIV/0!</v>
      </c>
      <c r="AW80" s="36" t="e">
        <f t="shared" ca="1" si="146"/>
        <v>#DIV/0!</v>
      </c>
      <c r="AX80" s="36" t="e">
        <f t="shared" ca="1" si="146"/>
        <v>#DIV/0!</v>
      </c>
      <c r="AY80" s="36" t="e">
        <f t="shared" ca="1" si="146"/>
        <v>#DIV/0!</v>
      </c>
      <c r="AZ80" s="36" t="e">
        <f t="shared" ca="1" si="146"/>
        <v>#DIV/0!</v>
      </c>
      <c r="BA80" s="36" t="e">
        <f t="shared" ca="1" si="146"/>
        <v>#DIV/0!</v>
      </c>
      <c r="BB80" s="36" t="e">
        <f t="shared" ca="1" si="146"/>
        <v>#DIV/0!</v>
      </c>
      <c r="BC80" s="36" t="e">
        <f t="shared" ca="1" si="146"/>
        <v>#DIV/0!</v>
      </c>
      <c r="BD80" s="36" t="e">
        <f t="shared" ca="1" si="146"/>
        <v>#DIV/0!</v>
      </c>
      <c r="BE80" s="36" t="e">
        <f t="shared" ca="1" si="146"/>
        <v>#DIV/0!</v>
      </c>
      <c r="BF80" s="36" t="e">
        <f t="shared" ca="1" si="146"/>
        <v>#DIV/0!</v>
      </c>
      <c r="BG80" s="36" t="e">
        <f t="shared" ca="1" si="146"/>
        <v>#DIV/0!</v>
      </c>
      <c r="BH80" s="36" t="e">
        <f t="shared" ca="1" si="146"/>
        <v>#DIV/0!</v>
      </c>
      <c r="BI80" s="36" t="e">
        <f t="shared" ca="1" si="146"/>
        <v>#DIV/0!</v>
      </c>
      <c r="BJ80" s="36" t="e">
        <f t="shared" ca="1" si="146"/>
        <v>#DIV/0!</v>
      </c>
      <c r="BK80" s="36"/>
      <c r="BL80" s="36"/>
      <c r="BM80" s="36"/>
      <c r="BN80" s="36" t="e">
        <f t="shared" ref="BN80:BN81" ca="1" si="147">BN49/BN63</f>
        <v>#DIV/0!</v>
      </c>
      <c r="BO80">
        <v>1</v>
      </c>
    </row>
    <row r="81" spans="1:67">
      <c r="A81" s="33" t="s">
        <v>98</v>
      </c>
      <c r="B81" s="36">
        <f ca="1">B53/B65</f>
        <v>7777.6</v>
      </c>
      <c r="C81" s="36" t="e">
        <f ca="1">C53/C65</f>
        <v>#DIV/0!</v>
      </c>
      <c r="D81" s="36" t="e">
        <f t="shared" ref="D81:Q81" ca="1" si="148">D53/D65</f>
        <v>#DIV/0!</v>
      </c>
      <c r="E81" s="36" t="e">
        <f t="shared" ca="1" si="148"/>
        <v>#DIV/0!</v>
      </c>
      <c r="F81" s="36" t="e">
        <f t="shared" ca="1" si="148"/>
        <v>#DIV/0!</v>
      </c>
      <c r="G81" s="36">
        <f t="shared" ca="1" si="148"/>
        <v>7217.391304347826</v>
      </c>
      <c r="H81" s="36" t="e">
        <f t="shared" ca="1" si="148"/>
        <v>#DIV/0!</v>
      </c>
      <c r="I81" s="36" t="e">
        <f t="shared" ca="1" si="148"/>
        <v>#DIV/0!</v>
      </c>
      <c r="J81" s="36">
        <f t="shared" ca="1" si="148"/>
        <v>7996</v>
      </c>
      <c r="K81" s="36">
        <f t="shared" ca="1" si="148"/>
        <v>10000</v>
      </c>
      <c r="L81" s="36">
        <f t="shared" ca="1" si="148"/>
        <v>8000</v>
      </c>
      <c r="M81" s="36" t="e">
        <f t="shared" ca="1" si="148"/>
        <v>#DIV/0!</v>
      </c>
      <c r="N81" s="36" t="e">
        <f t="shared" ca="1" si="148"/>
        <v>#DIV/0!</v>
      </c>
      <c r="O81" s="36" t="e">
        <f t="shared" ca="1" si="148"/>
        <v>#DIV/0!</v>
      </c>
      <c r="P81" s="36" t="e">
        <f t="shared" ca="1" si="148"/>
        <v>#DIV/0!</v>
      </c>
      <c r="Q81" s="36" t="e">
        <f t="shared" ca="1" si="148"/>
        <v>#DIV/0!</v>
      </c>
      <c r="R81" s="36" t="e">
        <f t="shared" ref="R81:S81" ca="1" si="149">R53/R65</f>
        <v>#DIV/0!</v>
      </c>
      <c r="S81" s="36" t="e">
        <f t="shared" ca="1" si="149"/>
        <v>#DIV/0!</v>
      </c>
      <c r="T81" s="36" t="e">
        <f t="shared" ref="T81" ca="1" si="150">T53/T65</f>
        <v>#DIV/0!</v>
      </c>
      <c r="U81" s="36" t="e">
        <f t="shared" ref="U81:BJ81" ca="1" si="151">U53/U65</f>
        <v>#DIV/0!</v>
      </c>
      <c r="V81" s="36" t="e">
        <f t="shared" ca="1" si="151"/>
        <v>#DIV/0!</v>
      </c>
      <c r="W81" s="36" t="e">
        <f t="shared" ca="1" si="151"/>
        <v>#DIV/0!</v>
      </c>
      <c r="X81" s="36" t="e">
        <f t="shared" ca="1" si="151"/>
        <v>#DIV/0!</v>
      </c>
      <c r="Y81" s="36" t="e">
        <f t="shared" ca="1" si="151"/>
        <v>#DIV/0!</v>
      </c>
      <c r="Z81" s="36" t="e">
        <f t="shared" ca="1" si="151"/>
        <v>#DIV/0!</v>
      </c>
      <c r="AA81" s="36" t="e">
        <f t="shared" ca="1" si="151"/>
        <v>#DIV/0!</v>
      </c>
      <c r="AB81" s="36" t="e">
        <f t="shared" ca="1" si="151"/>
        <v>#DIV/0!</v>
      </c>
      <c r="AC81" s="36" t="e">
        <f t="shared" ca="1" si="151"/>
        <v>#DIV/0!</v>
      </c>
      <c r="AD81" s="36" t="e">
        <f t="shared" ca="1" si="151"/>
        <v>#DIV/0!</v>
      </c>
      <c r="AE81" s="36" t="e">
        <f t="shared" ca="1" si="151"/>
        <v>#DIV/0!</v>
      </c>
      <c r="AF81" s="36" t="e">
        <f t="shared" ca="1" si="151"/>
        <v>#DIV/0!</v>
      </c>
      <c r="AG81" s="36" t="e">
        <f t="shared" ca="1" si="151"/>
        <v>#DIV/0!</v>
      </c>
      <c r="AH81" s="36" t="e">
        <f t="shared" ca="1" si="151"/>
        <v>#DIV/0!</v>
      </c>
      <c r="AI81" s="36" t="e">
        <f t="shared" ca="1" si="151"/>
        <v>#DIV/0!</v>
      </c>
      <c r="AJ81" s="36" t="e">
        <f t="shared" ca="1" si="151"/>
        <v>#DIV/0!</v>
      </c>
      <c r="AK81" s="36" t="e">
        <f t="shared" ca="1" si="151"/>
        <v>#DIV/0!</v>
      </c>
      <c r="AL81" s="36" t="e">
        <f t="shared" ca="1" si="151"/>
        <v>#DIV/0!</v>
      </c>
      <c r="AM81" s="36" t="e">
        <f t="shared" ca="1" si="151"/>
        <v>#DIV/0!</v>
      </c>
      <c r="AN81" s="36" t="e">
        <f t="shared" ca="1" si="151"/>
        <v>#DIV/0!</v>
      </c>
      <c r="AO81" s="36" t="e">
        <f t="shared" ca="1" si="151"/>
        <v>#DIV/0!</v>
      </c>
      <c r="AP81" s="36" t="e">
        <f t="shared" ca="1" si="151"/>
        <v>#DIV/0!</v>
      </c>
      <c r="AQ81" s="36" t="e">
        <f t="shared" ca="1" si="151"/>
        <v>#DIV/0!</v>
      </c>
      <c r="AR81" s="36" t="e">
        <f t="shared" ca="1" si="151"/>
        <v>#DIV/0!</v>
      </c>
      <c r="AS81" s="36" t="e">
        <f t="shared" ca="1" si="151"/>
        <v>#DIV/0!</v>
      </c>
      <c r="AT81" s="36" t="e">
        <f t="shared" ca="1" si="151"/>
        <v>#DIV/0!</v>
      </c>
      <c r="AU81" s="36" t="e">
        <f t="shared" ca="1" si="151"/>
        <v>#DIV/0!</v>
      </c>
      <c r="AV81" s="36" t="e">
        <f t="shared" ca="1" si="151"/>
        <v>#DIV/0!</v>
      </c>
      <c r="AW81" s="36" t="e">
        <f t="shared" ca="1" si="151"/>
        <v>#DIV/0!</v>
      </c>
      <c r="AX81" s="36" t="e">
        <f t="shared" ca="1" si="151"/>
        <v>#DIV/0!</v>
      </c>
      <c r="AY81" s="36" t="e">
        <f t="shared" ca="1" si="151"/>
        <v>#DIV/0!</v>
      </c>
      <c r="AZ81" s="36" t="e">
        <f t="shared" ca="1" si="151"/>
        <v>#DIV/0!</v>
      </c>
      <c r="BA81" s="36" t="e">
        <f t="shared" ca="1" si="151"/>
        <v>#DIV/0!</v>
      </c>
      <c r="BB81" s="36" t="e">
        <f t="shared" ca="1" si="151"/>
        <v>#DIV/0!</v>
      </c>
      <c r="BC81" s="36" t="e">
        <f t="shared" ca="1" si="151"/>
        <v>#DIV/0!</v>
      </c>
      <c r="BD81" s="36" t="e">
        <f t="shared" ca="1" si="151"/>
        <v>#DIV/0!</v>
      </c>
      <c r="BE81" s="36" t="e">
        <f t="shared" ca="1" si="151"/>
        <v>#DIV/0!</v>
      </c>
      <c r="BF81" s="36" t="e">
        <f t="shared" ca="1" si="151"/>
        <v>#DIV/0!</v>
      </c>
      <c r="BG81" s="36" t="e">
        <f t="shared" ca="1" si="151"/>
        <v>#DIV/0!</v>
      </c>
      <c r="BH81" s="36" t="e">
        <f t="shared" ca="1" si="151"/>
        <v>#DIV/0!</v>
      </c>
      <c r="BI81" s="36" t="e">
        <f t="shared" ca="1" si="151"/>
        <v>#DIV/0!</v>
      </c>
      <c r="BJ81" s="36" t="e">
        <f t="shared" ca="1" si="151"/>
        <v>#DIV/0!</v>
      </c>
      <c r="BK81" s="36"/>
      <c r="BL81" s="36"/>
      <c r="BM81" s="36"/>
      <c r="BN81" s="36" t="e">
        <f t="shared" ca="1" si="147"/>
        <v>#DIV/0!</v>
      </c>
      <c r="BO81">
        <v>1</v>
      </c>
    </row>
    <row r="82" spans="1:67">
      <c r="A82" s="33" t="s">
        <v>61</v>
      </c>
      <c r="B82" s="36">
        <f ca="1">B55/B67</f>
        <v>29992.165266106444</v>
      </c>
      <c r="C82" s="36" t="e">
        <f ca="1">C55/C67</f>
        <v>#DIV/0!</v>
      </c>
      <c r="D82" s="36">
        <f t="shared" ref="D82:Q82" ca="1" si="152">D55/D67</f>
        <v>28388</v>
      </c>
      <c r="E82" s="36">
        <f t="shared" ca="1" si="152"/>
        <v>19934.5</v>
      </c>
      <c r="F82" s="36">
        <f t="shared" ca="1" si="152"/>
        <v>22965.4</v>
      </c>
      <c r="G82" s="36">
        <f t="shared" ca="1" si="152"/>
        <v>31493.118279569891</v>
      </c>
      <c r="H82" s="36" t="e">
        <f t="shared" ca="1" si="152"/>
        <v>#DIV/0!</v>
      </c>
      <c r="I82" s="36">
        <f t="shared" ca="1" si="152"/>
        <v>17087.2</v>
      </c>
      <c r="J82" s="36">
        <f t="shared" ca="1" si="152"/>
        <v>13735.857142857143</v>
      </c>
      <c r="K82" s="36">
        <f t="shared" ca="1" si="152"/>
        <v>16420</v>
      </c>
      <c r="L82" s="36">
        <f t="shared" ca="1" si="152"/>
        <v>34794.908571428568</v>
      </c>
      <c r="M82" s="36" t="e">
        <f t="shared" ca="1" si="152"/>
        <v>#DIV/0!</v>
      </c>
      <c r="N82" s="36" t="e">
        <f t="shared" ca="1" si="152"/>
        <v>#DIV/0!</v>
      </c>
      <c r="O82" s="36" t="e">
        <f t="shared" ca="1" si="152"/>
        <v>#DIV/0!</v>
      </c>
      <c r="P82" s="36" t="e">
        <f t="shared" ca="1" si="152"/>
        <v>#DIV/0!</v>
      </c>
      <c r="Q82" s="36" t="e">
        <f t="shared" ca="1" si="152"/>
        <v>#DIV/0!</v>
      </c>
      <c r="R82" s="36" t="e">
        <f t="shared" ref="R82:S82" ca="1" si="153">R55/R67</f>
        <v>#DIV/0!</v>
      </c>
      <c r="S82" s="36" t="e">
        <f t="shared" ca="1" si="153"/>
        <v>#DIV/0!</v>
      </c>
      <c r="T82" s="36" t="e">
        <f t="shared" ref="T82" ca="1" si="154">T55/T67</f>
        <v>#DIV/0!</v>
      </c>
      <c r="U82" s="36" t="e">
        <f t="shared" ref="U82:BJ82" ca="1" si="155">U55/U67</f>
        <v>#DIV/0!</v>
      </c>
      <c r="V82" s="36" t="e">
        <f t="shared" ca="1" si="155"/>
        <v>#DIV/0!</v>
      </c>
      <c r="W82" s="36" t="e">
        <f t="shared" ca="1" si="155"/>
        <v>#DIV/0!</v>
      </c>
      <c r="X82" s="36" t="e">
        <f t="shared" ca="1" si="155"/>
        <v>#DIV/0!</v>
      </c>
      <c r="Y82" s="36" t="e">
        <f t="shared" ca="1" si="155"/>
        <v>#DIV/0!</v>
      </c>
      <c r="Z82" s="36" t="e">
        <f t="shared" ca="1" si="155"/>
        <v>#DIV/0!</v>
      </c>
      <c r="AA82" s="36" t="e">
        <f t="shared" ca="1" si="155"/>
        <v>#DIV/0!</v>
      </c>
      <c r="AB82" s="36" t="e">
        <f t="shared" ca="1" si="155"/>
        <v>#DIV/0!</v>
      </c>
      <c r="AC82" s="36" t="e">
        <f t="shared" ca="1" si="155"/>
        <v>#DIV/0!</v>
      </c>
      <c r="AD82" s="36" t="e">
        <f t="shared" ca="1" si="155"/>
        <v>#DIV/0!</v>
      </c>
      <c r="AE82" s="36" t="e">
        <f t="shared" ca="1" si="155"/>
        <v>#DIV/0!</v>
      </c>
      <c r="AF82" s="36" t="e">
        <f t="shared" ca="1" si="155"/>
        <v>#DIV/0!</v>
      </c>
      <c r="AG82" s="36" t="e">
        <f t="shared" ca="1" si="155"/>
        <v>#DIV/0!</v>
      </c>
      <c r="AH82" s="36" t="e">
        <f t="shared" ca="1" si="155"/>
        <v>#DIV/0!</v>
      </c>
      <c r="AI82" s="36" t="e">
        <f t="shared" ca="1" si="155"/>
        <v>#DIV/0!</v>
      </c>
      <c r="AJ82" s="36" t="e">
        <f t="shared" ca="1" si="155"/>
        <v>#DIV/0!</v>
      </c>
      <c r="AK82" s="36" t="e">
        <f t="shared" ca="1" si="155"/>
        <v>#DIV/0!</v>
      </c>
      <c r="AL82" s="36" t="e">
        <f t="shared" ca="1" si="155"/>
        <v>#DIV/0!</v>
      </c>
      <c r="AM82" s="36" t="e">
        <f t="shared" ca="1" si="155"/>
        <v>#DIV/0!</v>
      </c>
      <c r="AN82" s="36" t="e">
        <f t="shared" ca="1" si="155"/>
        <v>#DIV/0!</v>
      </c>
      <c r="AO82" s="36" t="e">
        <f t="shared" ca="1" si="155"/>
        <v>#DIV/0!</v>
      </c>
      <c r="AP82" s="36" t="e">
        <f t="shared" ca="1" si="155"/>
        <v>#DIV/0!</v>
      </c>
      <c r="AQ82" s="36" t="e">
        <f t="shared" ca="1" si="155"/>
        <v>#DIV/0!</v>
      </c>
      <c r="AR82" s="36" t="e">
        <f t="shared" ca="1" si="155"/>
        <v>#DIV/0!</v>
      </c>
      <c r="AS82" s="36" t="e">
        <f t="shared" ca="1" si="155"/>
        <v>#DIV/0!</v>
      </c>
      <c r="AT82" s="36" t="e">
        <f t="shared" ca="1" si="155"/>
        <v>#DIV/0!</v>
      </c>
      <c r="AU82" s="36" t="e">
        <f t="shared" ca="1" si="155"/>
        <v>#DIV/0!</v>
      </c>
      <c r="AV82" s="36" t="e">
        <f t="shared" ca="1" si="155"/>
        <v>#DIV/0!</v>
      </c>
      <c r="AW82" s="36" t="e">
        <f t="shared" ca="1" si="155"/>
        <v>#DIV/0!</v>
      </c>
      <c r="AX82" s="36" t="e">
        <f t="shared" ca="1" si="155"/>
        <v>#DIV/0!</v>
      </c>
      <c r="AY82" s="36" t="e">
        <f t="shared" ca="1" si="155"/>
        <v>#DIV/0!</v>
      </c>
      <c r="AZ82" s="36" t="e">
        <f t="shared" ca="1" si="155"/>
        <v>#DIV/0!</v>
      </c>
      <c r="BA82" s="36" t="e">
        <f t="shared" ca="1" si="155"/>
        <v>#DIV/0!</v>
      </c>
      <c r="BB82" s="36" t="e">
        <f t="shared" ca="1" si="155"/>
        <v>#DIV/0!</v>
      </c>
      <c r="BC82" s="36" t="e">
        <f t="shared" ca="1" si="155"/>
        <v>#DIV/0!</v>
      </c>
      <c r="BD82" s="36" t="e">
        <f t="shared" ca="1" si="155"/>
        <v>#DIV/0!</v>
      </c>
      <c r="BE82" s="36" t="e">
        <f t="shared" ca="1" si="155"/>
        <v>#DIV/0!</v>
      </c>
      <c r="BF82" s="36" t="e">
        <f t="shared" ca="1" si="155"/>
        <v>#DIV/0!</v>
      </c>
      <c r="BG82" s="36" t="e">
        <f t="shared" ca="1" si="155"/>
        <v>#DIV/0!</v>
      </c>
      <c r="BH82" s="36" t="e">
        <f t="shared" ca="1" si="155"/>
        <v>#DIV/0!</v>
      </c>
      <c r="BI82" s="36" t="e">
        <f t="shared" ca="1" si="155"/>
        <v>#DIV/0!</v>
      </c>
      <c r="BJ82" s="36" t="e">
        <f t="shared" ca="1" si="155"/>
        <v>#DIV/0!</v>
      </c>
      <c r="BK82" s="36"/>
      <c r="BL82" s="36"/>
      <c r="BM82" s="36"/>
      <c r="BN82" s="36" t="e">
        <f ca="1">BN55/BN67</f>
        <v>#DIV/0!</v>
      </c>
      <c r="BO82">
        <v>1</v>
      </c>
    </row>
    <row r="83" spans="1:67">
      <c r="A83"/>
    </row>
    <row r="84" spans="1:67" ht="15.75">
      <c r="A84" s="67" t="s">
        <v>24</v>
      </c>
      <c r="B84" s="42">
        <f ca="1">SUM(C84:BN84)</f>
        <v>0</v>
      </c>
      <c r="C84" s="43">
        <f ca="1">SUMIF(Summary!$AX:$AX,'City Head''s N Tenurewise'!C4,Summary!$K:$K)</f>
        <v>0</v>
      </c>
      <c r="D84" s="43">
        <f ca="1">SUMIF(Summary!$AX:$AX,'City Head''s N Tenurewise'!D4,Summary!$K:$K)</f>
        <v>0</v>
      </c>
      <c r="E84" s="43">
        <f ca="1">SUMIF(Summary!$AX:$AX,'City Head''s N Tenurewise'!E4,Summary!$K:$K)</f>
        <v>0</v>
      </c>
      <c r="F84" s="43">
        <f ca="1">SUMIF(Summary!$AX:$AX,'City Head''s N Tenurewise'!F4,Summary!$K:$K)</f>
        <v>0</v>
      </c>
      <c r="G84" s="43">
        <f ca="1">SUMIF(Summary!$AX:$AX,'City Head''s N Tenurewise'!G4,Summary!$K:$K)</f>
        <v>0</v>
      </c>
      <c r="H84" s="43">
        <f ca="1">SUMIF(Summary!$AX:$AX,'City Head''s N Tenurewise'!H4,Summary!$K:$K)</f>
        <v>0</v>
      </c>
      <c r="I84" s="43">
        <f ca="1">SUMIF(Summary!$AX:$AX,'City Head''s N Tenurewise'!I4,Summary!$K:$K)</f>
        <v>0</v>
      </c>
      <c r="J84" s="43">
        <f ca="1">SUMIF(Summary!$AX:$AX,'City Head''s N Tenurewise'!J4,Summary!$K:$K)</f>
        <v>0</v>
      </c>
      <c r="K84" s="43">
        <f ca="1">SUMIF(Summary!$AX:$AX,'City Head''s N Tenurewise'!K4,Summary!$K:$K)</f>
        <v>0</v>
      </c>
      <c r="L84" s="43">
        <f ca="1">SUMIF(Summary!$AX:$AX,'City Head''s N Tenurewise'!L4,Summary!$K:$K)</f>
        <v>0</v>
      </c>
      <c r="M84" s="43">
        <f ca="1">SUMIF(Summary!$AX:$AX,'City Head''s N Tenurewise'!M4,Summary!$K:$K)</f>
        <v>0</v>
      </c>
      <c r="N84" s="43">
        <f ca="1">SUMIF(Summary!$AX:$AX,'City Head''s N Tenurewise'!N4,Summary!$K:$K)</f>
        <v>0</v>
      </c>
      <c r="O84" s="43">
        <f ca="1">SUMIF(Summary!$AX:$AX,'City Head''s N Tenurewise'!O4,Summary!$K:$K)</f>
        <v>0</v>
      </c>
      <c r="P84" s="43">
        <f ca="1">SUMIF(Summary!$AX:$AX,'City Head''s N Tenurewise'!P4,Summary!$K:$K)</f>
        <v>0</v>
      </c>
      <c r="Q84" s="43">
        <f ca="1">SUMIF(Summary!$AX:$AX,'City Head''s N Tenurewise'!Q4,Summary!$K:$K)</f>
        <v>0</v>
      </c>
      <c r="R84" s="43">
        <f ca="1">SUMIF(Summary!$AX:$AX,'City Head''s N Tenurewise'!R4,Summary!$K:$K)</f>
        <v>0</v>
      </c>
      <c r="S84" s="43">
        <f ca="1">SUMIF(Summary!$AX:$AX,'City Head''s N Tenurewise'!S4,Summary!$K:$K)</f>
        <v>0</v>
      </c>
      <c r="T84" s="43">
        <f ca="1">SUMIF(Summary!$AX:$AX,'City Head''s N Tenurewise'!T4,Summary!$K:$K)</f>
        <v>0</v>
      </c>
      <c r="U84" s="43">
        <f ca="1">SUMIF(Summary!$AO:$AO,'City Head''s N Tenurewise'!U4,Summary!$K:$K)</f>
        <v>0</v>
      </c>
      <c r="V84" s="43">
        <f ca="1">SUMIF(Summary!$AO:$AO,'City Head''s N Tenurewise'!V4,Summary!$K:$K)</f>
        <v>0</v>
      </c>
      <c r="W84" s="43">
        <f ca="1">SUMIF(Summary!$AO:$AO,'City Head''s N Tenurewise'!W4,Summary!$K:$K)</f>
        <v>0</v>
      </c>
      <c r="X84" s="43">
        <f ca="1">SUMIF(Summary!$AO:$AO,'City Head''s N Tenurewise'!X4,Summary!$K:$K)</f>
        <v>0</v>
      </c>
      <c r="Y84" s="43">
        <f ca="1">SUMIF(Summary!$AO:$AO,'City Head''s N Tenurewise'!Y4,Summary!$K:$K)</f>
        <v>0</v>
      </c>
      <c r="Z84" s="43">
        <f ca="1">SUMIF(Summary!$AO:$AO,'City Head''s N Tenurewise'!Z4,Summary!$K:$K)</f>
        <v>0</v>
      </c>
      <c r="AA84" s="43">
        <f ca="1">SUMIF(Summary!$AO:$AO,'City Head''s N Tenurewise'!AA4,Summary!$K:$K)</f>
        <v>0</v>
      </c>
      <c r="AB84" s="43">
        <f ca="1">SUMIF(Summary!$AO:$AO,'City Head''s N Tenurewise'!AB4,Summary!$K:$K)</f>
        <v>0</v>
      </c>
      <c r="AC84" s="43">
        <f ca="1">SUMIF(Summary!$AO:$AO,'City Head''s N Tenurewise'!AC4,Summary!$K:$K)</f>
        <v>0</v>
      </c>
      <c r="AD84" s="43">
        <f ca="1">SUMIF(Summary!$AO:$AO,'City Head''s N Tenurewise'!AD4,Summary!$K:$K)</f>
        <v>0</v>
      </c>
      <c r="AE84" s="43">
        <f ca="1">SUMIF(Summary!$AO:$AO,'City Head''s N Tenurewise'!AE4,Summary!$K:$K)</f>
        <v>0</v>
      </c>
      <c r="AF84" s="43">
        <f ca="1">SUMIF(Summary!$AO:$AO,'City Head''s N Tenurewise'!AF4,Summary!$K:$K)</f>
        <v>0</v>
      </c>
      <c r="AG84" s="43">
        <f ca="1">SUMIF(Summary!$AO:$AO,'City Head''s N Tenurewise'!AG4,Summary!$K:$K)</f>
        <v>0</v>
      </c>
      <c r="AH84" s="43">
        <f ca="1">SUMIF(Summary!$AO:$AO,'City Head''s N Tenurewise'!AH4,Summary!$K:$K)</f>
        <v>0</v>
      </c>
      <c r="AI84" s="43">
        <f ca="1">SUMIF(Summary!$AO:$AO,'City Head''s N Tenurewise'!AI4,Summary!$K:$K)</f>
        <v>0</v>
      </c>
      <c r="AJ84" s="43">
        <f ca="1">SUMIF(Summary!$AO:$AO,'City Head''s N Tenurewise'!AJ4,Summary!$K:$K)</f>
        <v>0</v>
      </c>
      <c r="AK84" s="43">
        <f ca="1">SUMIF(Summary!$AO:$AO,'City Head''s N Tenurewise'!AK4,Summary!$K:$K)</f>
        <v>0</v>
      </c>
      <c r="AL84" s="43">
        <f ca="1">SUMIF(Summary!$AO:$AO,'City Head''s N Tenurewise'!AL4,Summary!$K:$K)</f>
        <v>0</v>
      </c>
      <c r="AM84" s="43">
        <f ca="1">SUMIF(Summary!$AO:$AO,'City Head''s N Tenurewise'!AM4,Summary!$K:$K)</f>
        <v>0</v>
      </c>
      <c r="AN84" s="43">
        <f ca="1">SUMIF(Summary!$AO:$AO,'City Head''s N Tenurewise'!AN4,Summary!$K:$K)</f>
        <v>0</v>
      </c>
      <c r="AO84" s="43">
        <f ca="1">SUMIF(Summary!$AO:$AO,'City Head''s N Tenurewise'!AO4,Summary!$K:$K)</f>
        <v>0</v>
      </c>
      <c r="AP84" s="43">
        <f ca="1">SUMIF(Summary!$AO:$AO,'City Head''s N Tenurewise'!AP4,Summary!$K:$K)</f>
        <v>0</v>
      </c>
      <c r="AQ84" s="43">
        <f ca="1">SUMIF(Summary!$AO:$AO,'City Head''s N Tenurewise'!AQ4,Summary!$K:$K)</f>
        <v>0</v>
      </c>
      <c r="AR84" s="43">
        <f ca="1">SUMIF(Summary!$AO:$AO,'City Head''s N Tenurewise'!AR4,Summary!$K:$K)</f>
        <v>0</v>
      </c>
      <c r="AS84" s="43">
        <f ca="1">SUMIF(Summary!$AO:$AO,'City Head''s N Tenurewise'!AS4,Summary!$K:$K)</f>
        <v>0</v>
      </c>
      <c r="AT84" s="43">
        <f ca="1">SUMIF(Summary!$AO:$AO,'City Head''s N Tenurewise'!AT4,Summary!$K:$K)</f>
        <v>0</v>
      </c>
      <c r="AU84" s="43">
        <f ca="1">SUMIF(Summary!$AO:$AO,'City Head''s N Tenurewise'!AU4,Summary!$K:$K)</f>
        <v>0</v>
      </c>
      <c r="AV84" s="43">
        <f ca="1">SUMIF(Summary!$AO:$AO,'City Head''s N Tenurewise'!AV4,Summary!$K:$K)</f>
        <v>0</v>
      </c>
      <c r="AW84" s="43">
        <f ca="1">SUMIF(Summary!$AO:$AO,'City Head''s N Tenurewise'!AW4,Summary!$K:$K)</f>
        <v>0</v>
      </c>
      <c r="AX84" s="43">
        <f ca="1">SUMIF(Summary!$AO:$AO,'City Head''s N Tenurewise'!AX4,Summary!$K:$K)</f>
        <v>0</v>
      </c>
      <c r="AY84" s="43">
        <f ca="1">SUMIF(Summary!$AO:$AO,'City Head''s N Tenurewise'!AY4,Summary!$K:$K)</f>
        <v>0</v>
      </c>
      <c r="AZ84" s="43">
        <f ca="1">SUMIF(Summary!$AO:$AO,'City Head''s N Tenurewise'!AZ4,Summary!$K:$K)</f>
        <v>0</v>
      </c>
      <c r="BA84" s="43">
        <f ca="1">SUMIF(Summary!$AO:$AO,'City Head''s N Tenurewise'!BA4,Summary!$K:$K)</f>
        <v>0</v>
      </c>
      <c r="BB84" s="43">
        <f ca="1">SUMIF(Summary!$AO:$AO,'City Head''s N Tenurewise'!BB4,Summary!$K:$K)</f>
        <v>0</v>
      </c>
      <c r="BC84" s="43">
        <f ca="1">SUMIF(Summary!$AO:$AO,'City Head''s N Tenurewise'!BC4,Summary!$K:$K)</f>
        <v>0</v>
      </c>
      <c r="BD84" s="43">
        <f ca="1">SUMIF(Summary!$AO:$AO,'City Head''s N Tenurewise'!BD4,Summary!$K:$K)</f>
        <v>0</v>
      </c>
      <c r="BE84" s="43">
        <f ca="1">SUMIF(Summary!$AO:$AO,'City Head''s N Tenurewise'!BE4,Summary!$K:$K)</f>
        <v>0</v>
      </c>
      <c r="BF84" s="43">
        <f ca="1">SUMIF(Summary!$AO:$AO,'City Head''s N Tenurewise'!BF4,Summary!$K:$K)</f>
        <v>0</v>
      </c>
      <c r="BG84" s="43">
        <f ca="1">SUMIF(Summary!$AO:$AO,'City Head''s N Tenurewise'!BG4,Summary!$K:$K)</f>
        <v>0</v>
      </c>
      <c r="BH84" s="43">
        <f ca="1">SUMIF(Summary!$AO:$AO,'City Head''s N Tenurewise'!BH4,Summary!$K:$K)</f>
        <v>0</v>
      </c>
      <c r="BI84" s="43">
        <f ca="1">SUMIF(Summary!$AO:$AO,'City Head''s N Tenurewise'!BI4,Summary!$K:$K)</f>
        <v>0</v>
      </c>
      <c r="BJ84" s="43">
        <f ca="1">SUMIF(Summary!$AO:$AO,'City Head''s N Tenurewise'!BJ4,Summary!$K:$K)</f>
        <v>0</v>
      </c>
      <c r="BK84" s="43"/>
      <c r="BL84" s="43"/>
      <c r="BM84" s="43"/>
      <c r="BN84" s="43">
        <f ca="1">SUMIF(Summary!$AO:$AO,'City Head''s N Tenurewise'!BN4,Summary!$K:$K)</f>
        <v>0</v>
      </c>
      <c r="BO84">
        <v>1</v>
      </c>
    </row>
    <row r="85" spans="1:67" ht="15.75">
      <c r="A85" s="40" t="s">
        <v>80</v>
      </c>
      <c r="B85" s="53">
        <f ca="1">(SUM(Summary!AK2:AK15)/B9)/B5</f>
        <v>8.0137871607065925E-2</v>
      </c>
      <c r="C85" s="51">
        <f ca="1">(SUMIF(Summary!$AX:$AX,C4,Summary!$AK:$AK)/C5)/C9</f>
        <v>1.0999999999999999</v>
      </c>
      <c r="D85" s="51">
        <f ca="1">(SUMIF(Summary!$AX:$AX,D4,Summary!$AK:$AK)/D5)/D9</f>
        <v>0.79347826086956519</v>
      </c>
      <c r="E85" s="51">
        <f ca="1">(SUMIF(Summary!$AX:$AX,E4,Summary!$AK:$AK)/E5)/E9</f>
        <v>1.985507246376812</v>
      </c>
      <c r="F85" s="51">
        <f ca="1">(SUMIF(Summary!$AX:$AX,F4,Summary!$AK:$AK)/F5)/F9</f>
        <v>1.347826086956522</v>
      </c>
      <c r="G85" s="51">
        <f ca="1">(SUMIF(Summary!$AX:$AX,G4,Summary!$AK:$AK)/G5)/G9</f>
        <v>0.50505050505050497</v>
      </c>
      <c r="H85" s="51">
        <f ca="1">(SUMIF(Summary!$AX:$AX,H4,Summary!$AK:$AK)/H5)/H9</f>
        <v>1.4545454545454546</v>
      </c>
      <c r="I85" s="51">
        <f ca="1">(SUMIF(Summary!$AX:$AX,I4,Summary!$AK:$AK)/I5)/I9</f>
        <v>0.84324324324324318</v>
      </c>
      <c r="J85" s="51">
        <f ca="1">(SUMIF(Summary!$AX:$AX,J4,Summary!$AK:$AK)/J5)/J9</f>
        <v>1.933534743202417</v>
      </c>
      <c r="K85" s="51">
        <f ca="1">(SUMIF(Summary!$AX:$AX,K4,Summary!$AK:$AK)/K5)/K9</f>
        <v>1.5558252427184467</v>
      </c>
      <c r="L85" s="51">
        <f ca="1">(SUMIF(Summary!$AX:$AX,L4,Summary!$AK:$AK)/L5)/L9</f>
        <v>0.53695652173913055</v>
      </c>
      <c r="M85" s="51" t="e">
        <f ca="1">(SUMIF(Summary!$AX:$AX,M4,Summary!$AK:$AK)/M5)/M9</f>
        <v>#DIV/0!</v>
      </c>
      <c r="N85" s="51" t="e">
        <f ca="1">(SUMIF(Summary!$AX:$AX,N4,Summary!$AK:$AK)/N5)/N9</f>
        <v>#DIV/0!</v>
      </c>
      <c r="O85" s="51" t="e">
        <f ca="1">(SUMIF(Summary!$AX:$AX,O4,Summary!$AK:$AK)/O5)/O9</f>
        <v>#DIV/0!</v>
      </c>
      <c r="P85" s="51" t="e">
        <f ca="1">(SUMIF(Summary!$AX:$AX,P4,Summary!$AK:$AK)/P5)/P9</f>
        <v>#DIV/0!</v>
      </c>
      <c r="Q85" s="51" t="e">
        <f ca="1">(SUMIF(Summary!$AX:$AX,Q4,Summary!$AK:$AK)/Q5)/Q9</f>
        <v>#DIV/0!</v>
      </c>
      <c r="R85" s="51" t="e">
        <f ca="1">(SUMIF(Summary!$AX:$AX,R4,Summary!$AK:$AK)/R5)/R9</f>
        <v>#DIV/0!</v>
      </c>
      <c r="S85" s="51" t="e">
        <f ca="1">(SUMIF(Summary!$AX:$AX,S4,Summary!$AK:$AK)/S5)/S9</f>
        <v>#DIV/0!</v>
      </c>
      <c r="T85" s="51" t="e">
        <f ca="1">(SUMIF(Summary!$AX:$AX,T4,Summary!$AK:$AK)/T5)/T9</f>
        <v>#DIV/0!</v>
      </c>
      <c r="U85" s="51" t="e">
        <f ca="1">(SUMIF(Summary!$AO:$AO,U4,Summary!$AK:$AK)/U5)/U9</f>
        <v>#DIV/0!</v>
      </c>
      <c r="V85" s="51" t="e">
        <f ca="1">(SUMIF(Summary!$AO:$AO,V4,Summary!$AK:$AK)/V5)/V9</f>
        <v>#DIV/0!</v>
      </c>
      <c r="W85" s="51" t="e">
        <f ca="1">(SUMIF(Summary!$AO:$AO,W4,Summary!$AK:$AK)/W5)/W9</f>
        <v>#DIV/0!</v>
      </c>
      <c r="X85" s="51" t="e">
        <f ca="1">(SUMIF(Summary!$AO:$AO,X4,Summary!$AK:$AK)/X5)/X9</f>
        <v>#DIV/0!</v>
      </c>
      <c r="Y85" s="51" t="e">
        <f ca="1">(SUMIF(Summary!$AO:$AO,Y4,Summary!$AK:$AK)/Y5)/Y9</f>
        <v>#DIV/0!</v>
      </c>
      <c r="Z85" s="51" t="e">
        <f ca="1">(SUMIF(Summary!$AO:$AO,Z4,Summary!$AK:$AK)/Z5)/Z9</f>
        <v>#DIV/0!</v>
      </c>
      <c r="AA85" s="51" t="e">
        <f ca="1">(SUMIF(Summary!$AO:$AO,AA4,Summary!$AK:$AK)/AA5)/AA9</f>
        <v>#DIV/0!</v>
      </c>
      <c r="AB85" s="51" t="e">
        <f ca="1">(SUMIF(Summary!$AO:$AO,AB4,Summary!$AK:$AK)/AB5)/AB9</f>
        <v>#DIV/0!</v>
      </c>
      <c r="AC85" s="51" t="e">
        <f ca="1">(SUMIF(Summary!$AO:$AO,AC4,Summary!$AK:$AK)/AC5)/AC9</f>
        <v>#DIV/0!</v>
      </c>
      <c r="AD85" s="51" t="e">
        <f ca="1">(SUMIF(Summary!$AO:$AO,AD4,Summary!$AK:$AK)/AD5)/AD9</f>
        <v>#DIV/0!</v>
      </c>
      <c r="AE85" s="51" t="e">
        <f ca="1">(SUMIF(Summary!$AO:$AO,AE4,Summary!$AK:$AK)/AE5)/AE9</f>
        <v>#DIV/0!</v>
      </c>
      <c r="AF85" s="51" t="e">
        <f ca="1">(SUMIF(Summary!$AO:$AO,AF4,Summary!$AK:$AK)/AF5)/AF9</f>
        <v>#DIV/0!</v>
      </c>
      <c r="AG85" s="51" t="e">
        <f ca="1">(SUMIF(Summary!$AO:$AO,AG4,Summary!$AK:$AK)/AG5)/AG9</f>
        <v>#DIV/0!</v>
      </c>
      <c r="AH85" s="51" t="e">
        <f ca="1">(SUMIF(Summary!$AO:$AO,AH4,Summary!$AK:$AK)/AH5)/AH9</f>
        <v>#DIV/0!</v>
      </c>
      <c r="AI85" s="51" t="e">
        <f ca="1">(SUMIF(Summary!$AO:$AO,AI4,Summary!$AK:$AK)/AI5)/AI9</f>
        <v>#DIV/0!</v>
      </c>
      <c r="AJ85" s="51" t="e">
        <f ca="1">(SUMIF(Summary!$AO:$AO,AJ4,Summary!$AK:$AK)/AJ5)/AJ9</f>
        <v>#DIV/0!</v>
      </c>
      <c r="AK85" s="51" t="e">
        <f ca="1">(SUMIF(Summary!$AO:$AO,AK4,Summary!$AK:$AK)/AK5)/AK9</f>
        <v>#DIV/0!</v>
      </c>
      <c r="AL85" s="51" t="e">
        <f ca="1">(SUMIF(Summary!$AO:$AO,AL4,Summary!$AK:$AK)/AL5)/AL9</f>
        <v>#DIV/0!</v>
      </c>
      <c r="AM85" s="51" t="e">
        <f ca="1">(SUMIF(Summary!$AO:$AO,AM4,Summary!$AK:$AK)/AM5)/AM9</f>
        <v>#DIV/0!</v>
      </c>
      <c r="AN85" s="51" t="e">
        <f ca="1">(SUMIF(Summary!$AO:$AO,AN4,Summary!$AK:$AK)/AN5)/AN9</f>
        <v>#DIV/0!</v>
      </c>
      <c r="AO85" s="51" t="e">
        <f ca="1">(SUMIF(Summary!$AO:$AO,AO4,Summary!$AK:$AK)/AO5)/AO9</f>
        <v>#DIV/0!</v>
      </c>
      <c r="AP85" s="51" t="e">
        <f ca="1">(SUMIF(Summary!$AO:$AO,AP4,Summary!$AK:$AK)/AP5)/AP9</f>
        <v>#DIV/0!</v>
      </c>
      <c r="AQ85" s="51" t="e">
        <f ca="1">(SUMIF(Summary!$AO:$AO,AQ4,Summary!$AK:$AK)/AQ5)/AQ9</f>
        <v>#DIV/0!</v>
      </c>
      <c r="AR85" s="51" t="e">
        <f ca="1">(SUMIF(Summary!$AO:$AO,AR4,Summary!$AK:$AK)/AR5)/AR9</f>
        <v>#DIV/0!</v>
      </c>
      <c r="AS85" s="51" t="e">
        <f ca="1">(SUMIF(Summary!$AO:$AO,AS4,Summary!$AK:$AK)/AS5)/AS9</f>
        <v>#DIV/0!</v>
      </c>
      <c r="AT85" s="51" t="e">
        <f ca="1">(SUMIF(Summary!$AO:$AO,AT4,Summary!$AK:$AK)/AT5)/AT9</f>
        <v>#DIV/0!</v>
      </c>
      <c r="AU85" s="51" t="e">
        <f ca="1">(SUMIF(Summary!$AO:$AO,AU4,Summary!$AK:$AK)/AU5)/AU9</f>
        <v>#DIV/0!</v>
      </c>
      <c r="AV85" s="51" t="e">
        <f ca="1">(SUMIF(Summary!$AO:$AO,AV4,Summary!$AK:$AK)/AV5)/AV9</f>
        <v>#DIV/0!</v>
      </c>
      <c r="AW85" s="51" t="e">
        <f ca="1">(SUMIF(Summary!$AO:$AO,AW4,Summary!$AK:$AK)/AW5)/AW9</f>
        <v>#DIV/0!</v>
      </c>
      <c r="AX85" s="51" t="e">
        <f ca="1">(SUMIF(Summary!$AO:$AO,AX4,Summary!$AK:$AK)/AX5)/AX9</f>
        <v>#DIV/0!</v>
      </c>
      <c r="AY85" s="51" t="e">
        <f ca="1">(SUMIF(Summary!$AO:$AO,AY4,Summary!$AK:$AK)/AY5)/AY9</f>
        <v>#DIV/0!</v>
      </c>
      <c r="AZ85" s="51" t="e">
        <f ca="1">(SUMIF(Summary!$AO:$AO,AZ4,Summary!$AK:$AK)/AZ5)/AZ9</f>
        <v>#DIV/0!</v>
      </c>
      <c r="BA85" s="51" t="e">
        <f ca="1">(SUMIF(Summary!$AO:$AO,BA4,Summary!$AK:$AK)/BA5)/BA9</f>
        <v>#DIV/0!</v>
      </c>
      <c r="BB85" s="51" t="e">
        <f ca="1">(SUMIF(Summary!$AO:$AO,BB4,Summary!$AK:$AK)/BB5)/BB9</f>
        <v>#DIV/0!</v>
      </c>
      <c r="BC85" s="51" t="e">
        <f ca="1">(SUMIF(Summary!$AO:$AO,BC4,Summary!$AK:$AK)/BC5)/BC9</f>
        <v>#DIV/0!</v>
      </c>
      <c r="BD85" s="51" t="e">
        <f ca="1">(SUMIF(Summary!$AO:$AO,BD4,Summary!$AK:$AK)/BD5)/BD9</f>
        <v>#DIV/0!</v>
      </c>
      <c r="BE85" s="51" t="e">
        <f ca="1">(SUMIF(Summary!$AO:$AO,BE4,Summary!$AK:$AK)/BE5)/BE9</f>
        <v>#DIV/0!</v>
      </c>
      <c r="BF85" s="51" t="e">
        <f ca="1">(SUMIF(Summary!$AO:$AO,BF4,Summary!$AK:$AK)/BF5)/BF9</f>
        <v>#DIV/0!</v>
      </c>
      <c r="BG85" s="51" t="e">
        <f ca="1">(SUMIF(Summary!$AO:$AO,BG4,Summary!$AK:$AK)/BG5)/BG9</f>
        <v>#DIV/0!</v>
      </c>
      <c r="BH85" s="51" t="e">
        <f ca="1">(SUMIF(Summary!$AO:$AO,BH4,Summary!$AK:$AK)/BH5)/BH9</f>
        <v>#DIV/0!</v>
      </c>
      <c r="BI85" s="51" t="e">
        <f ca="1">(SUMIF(Summary!$AO:$AO,BI4,Summary!$AK:$AK)/BI5)/BI9</f>
        <v>#DIV/0!</v>
      </c>
      <c r="BJ85" s="51" t="e">
        <f ca="1">(SUMIF(Summary!$AO:$AO,BJ4,Summary!$AK:$AK)/BJ5)/BJ9</f>
        <v>#DIV/0!</v>
      </c>
      <c r="BK85" s="51"/>
      <c r="BL85" s="51"/>
      <c r="BM85" s="51"/>
      <c r="BN85" s="51" t="e">
        <f ca="1">(SUMIF(Summary!$G:$G,BN4,Summary!$AK:$AK)/BN5)/BN9</f>
        <v>#DIV/0!</v>
      </c>
    </row>
    <row r="86" spans="1:67" ht="15.75">
      <c r="A86" s="40" t="s">
        <v>81</v>
      </c>
      <c r="B86" s="53">
        <f ca="1">(SUM(Summary!AL2:AL15)/B9)/B5</f>
        <v>0.52563550193881947</v>
      </c>
      <c r="C86" s="51">
        <f ca="1">(SUMIF(Summary!$AX:$AX,C4,Summary!$AL:$AL)/C5)/C9</f>
        <v>3.15</v>
      </c>
      <c r="D86" s="51">
        <f ca="1">(SUMIF(Summary!$AX:$AX,D4,Summary!$AL:$AL)/D5)/D9</f>
        <v>3.8369565217391299</v>
      </c>
      <c r="E86" s="51">
        <f ca="1">(SUMIF(Summary!$AX:$AX,E4,Summary!$AL:$AL)/E5)/E9</f>
        <v>3.2137681159420288</v>
      </c>
      <c r="F86" s="51">
        <f ca="1">(SUMIF(Summary!$AX:$AX,F4,Summary!$AL:$AL)/F5)/F9</f>
        <v>4.27536231884058</v>
      </c>
      <c r="G86" s="51">
        <f ca="1">(SUMIF(Summary!$AX:$AX,G4,Summary!$AL:$AL)/G5)/G9</f>
        <v>3.8417508417508417</v>
      </c>
      <c r="H86" s="51">
        <f ca="1">(SUMIF(Summary!$AX:$AX,H4,Summary!$AL:$AL)/H5)/H9</f>
        <v>2.7454545454545451</v>
      </c>
      <c r="I86" s="51">
        <f ca="1">(SUMIF(Summary!$AX:$AX,I4,Summary!$AL:$AL)/I5)/I9</f>
        <v>2.9621621621621621</v>
      </c>
      <c r="J86" s="51">
        <f ca="1">(SUMIF(Summary!$AX:$AX,J4,Summary!$AL:$AL)/J5)/J9</f>
        <v>2.4712990936555892</v>
      </c>
      <c r="K86" s="51">
        <f ca="1">(SUMIF(Summary!$AX:$AX,K4,Summary!$AL:$AL)/K5)/K9</f>
        <v>2.5266990291262137</v>
      </c>
      <c r="L86" s="51">
        <f ca="1">(SUMIF(Summary!$AX:$AX,L4,Summary!$AL:$AL)/L5)/L9</f>
        <v>3.1326086956521744</v>
      </c>
      <c r="M86" s="51" t="e">
        <f ca="1">(SUMIF(Summary!$AX:$AX,M4,Summary!$AL:$AL)/M5)/M9</f>
        <v>#DIV/0!</v>
      </c>
      <c r="N86" s="51" t="e">
        <f ca="1">(SUMIF(Summary!$AX:$AX,N4,Summary!$AL:$AL)/N5)/N9</f>
        <v>#DIV/0!</v>
      </c>
      <c r="O86" s="51" t="e">
        <f ca="1">(SUMIF(Summary!$AX:$AX,O4,Summary!$AL:$AL)/O5)/O9</f>
        <v>#DIV/0!</v>
      </c>
      <c r="P86" s="51" t="e">
        <f ca="1">(SUMIF(Summary!$AX:$AX,P4,Summary!$AL:$AL)/P5)/P9</f>
        <v>#DIV/0!</v>
      </c>
      <c r="Q86" s="51" t="e">
        <f ca="1">(SUMIF(Summary!$AX:$AX,Q4,Summary!$AL:$AL)/Q5)/Q9</f>
        <v>#DIV/0!</v>
      </c>
      <c r="R86" s="51" t="e">
        <f ca="1">(SUMIF(Summary!$AX:$AX,R4,Summary!$AL:$AL)/R5)/R9</f>
        <v>#DIV/0!</v>
      </c>
      <c r="S86" s="51" t="e">
        <f ca="1">(SUMIF(Summary!$AX:$AX,S4,Summary!$AL:$AL)/S5)/S9</f>
        <v>#DIV/0!</v>
      </c>
      <c r="T86" s="51" t="e">
        <f ca="1">(SUMIF(Summary!$AX:$AX,T4,Summary!$AL:$AL)/T5)/T9</f>
        <v>#DIV/0!</v>
      </c>
      <c r="U86" s="51" t="e">
        <f ca="1">(SUMIF(Summary!$AO:$AO,U4,Summary!$AL:$AL)/U5)/U9</f>
        <v>#DIV/0!</v>
      </c>
      <c r="V86" s="51" t="e">
        <f ca="1">(SUMIF(Summary!$AO:$AO,V4,Summary!$AL:$AL)/V5)/V9</f>
        <v>#DIV/0!</v>
      </c>
      <c r="W86" s="51" t="e">
        <f ca="1">(SUMIF(Summary!$AO:$AO,W4,Summary!$AL:$AL)/W5)/W9</f>
        <v>#DIV/0!</v>
      </c>
      <c r="X86" s="51" t="e">
        <f ca="1">(SUMIF(Summary!$AO:$AO,X4,Summary!$AL:$AL)/X5)/X9</f>
        <v>#DIV/0!</v>
      </c>
      <c r="Y86" s="51" t="e">
        <f ca="1">(SUMIF(Summary!$AO:$AO,Y4,Summary!$AL:$AL)/Y5)/Y9</f>
        <v>#DIV/0!</v>
      </c>
      <c r="Z86" s="51" t="e">
        <f ca="1">(SUMIF(Summary!$AO:$AO,Z4,Summary!$AL:$AL)/Z5)/Z9</f>
        <v>#DIV/0!</v>
      </c>
      <c r="AA86" s="51" t="e">
        <f ca="1">(SUMIF(Summary!$AO:$AO,AA4,Summary!$AL:$AL)/AA5)/AA9</f>
        <v>#DIV/0!</v>
      </c>
      <c r="AB86" s="51" t="e">
        <f ca="1">(SUMIF(Summary!$AO:$AO,AB4,Summary!$AL:$AL)/AB5)/AB9</f>
        <v>#DIV/0!</v>
      </c>
      <c r="AC86" s="51" t="e">
        <f ca="1">(SUMIF(Summary!$AO:$AO,AC4,Summary!$AL:$AL)/AC5)/AC9</f>
        <v>#DIV/0!</v>
      </c>
      <c r="AD86" s="51" t="e">
        <f ca="1">(SUMIF(Summary!$AO:$AO,AD4,Summary!$AL:$AL)/AD5)/AD9</f>
        <v>#DIV/0!</v>
      </c>
      <c r="AE86" s="51" t="e">
        <f ca="1">(SUMIF(Summary!$AO:$AO,AE4,Summary!$AL:$AL)/AE5)/AE9</f>
        <v>#DIV/0!</v>
      </c>
      <c r="AF86" s="51" t="e">
        <f ca="1">(SUMIF(Summary!$AO:$AO,AF4,Summary!$AL:$AL)/AF5)/AF9</f>
        <v>#DIV/0!</v>
      </c>
      <c r="AG86" s="51" t="e">
        <f ca="1">(SUMIF(Summary!$AO:$AO,AG4,Summary!$AL:$AL)/AG5)/AG9</f>
        <v>#DIV/0!</v>
      </c>
      <c r="AH86" s="51" t="e">
        <f ca="1">(SUMIF(Summary!$AO:$AO,AH4,Summary!$AL:$AL)/AH5)/AH9</f>
        <v>#DIV/0!</v>
      </c>
      <c r="AI86" s="51" t="e">
        <f ca="1">(SUMIF(Summary!$AO:$AO,AI4,Summary!$AL:$AL)/AI5)/AI9</f>
        <v>#DIV/0!</v>
      </c>
      <c r="AJ86" s="51" t="e">
        <f ca="1">(SUMIF(Summary!$AO:$AO,AJ4,Summary!$AL:$AL)/AJ5)/AJ9</f>
        <v>#DIV/0!</v>
      </c>
      <c r="AK86" s="51" t="e">
        <f ca="1">(SUMIF(Summary!$AO:$AO,AK4,Summary!$AL:$AL)/AK5)/AK9</f>
        <v>#DIV/0!</v>
      </c>
      <c r="AL86" s="51" t="e">
        <f ca="1">(SUMIF(Summary!$AO:$AO,AL4,Summary!$AL:$AL)/AL5)/AL9</f>
        <v>#DIV/0!</v>
      </c>
      <c r="AM86" s="51" t="e">
        <f ca="1">(SUMIF(Summary!$AO:$AO,AM4,Summary!$AL:$AL)/AM5)/AM9</f>
        <v>#DIV/0!</v>
      </c>
      <c r="AN86" s="51" t="e">
        <f ca="1">(SUMIF(Summary!$AO:$AO,AN4,Summary!$AL:$AL)/AN5)/AN9</f>
        <v>#DIV/0!</v>
      </c>
      <c r="AO86" s="51" t="e">
        <f ca="1">(SUMIF(Summary!$AO:$AO,AO4,Summary!$AL:$AL)/AO5)/AO9</f>
        <v>#DIV/0!</v>
      </c>
      <c r="AP86" s="51" t="e">
        <f ca="1">(SUMIF(Summary!$AO:$AO,AP4,Summary!$AL:$AL)/AP5)/AP9</f>
        <v>#DIV/0!</v>
      </c>
      <c r="AQ86" s="51" t="e">
        <f ca="1">(SUMIF(Summary!$AO:$AO,AQ4,Summary!$AL:$AL)/AQ5)/AQ9</f>
        <v>#DIV/0!</v>
      </c>
      <c r="AR86" s="51" t="e">
        <f ca="1">(SUMIF(Summary!$AO:$AO,AR4,Summary!$AL:$AL)/AR5)/AR9</f>
        <v>#DIV/0!</v>
      </c>
      <c r="AS86" s="51" t="e">
        <f ca="1">(SUMIF(Summary!$AO:$AO,AS4,Summary!$AL:$AL)/AS5)/AS9</f>
        <v>#DIV/0!</v>
      </c>
      <c r="AT86" s="51" t="e">
        <f ca="1">(SUMIF(Summary!$AO:$AO,AT4,Summary!$AL:$AL)/AT5)/AT9</f>
        <v>#DIV/0!</v>
      </c>
      <c r="AU86" s="51" t="e">
        <f ca="1">(SUMIF(Summary!$AO:$AO,AU4,Summary!$AL:$AL)/AU5)/AU9</f>
        <v>#DIV/0!</v>
      </c>
      <c r="AV86" s="51" t="e">
        <f ca="1">(SUMIF(Summary!$AO:$AO,AV4,Summary!$AL:$AL)/AV5)/AV9</f>
        <v>#DIV/0!</v>
      </c>
      <c r="AW86" s="51" t="e">
        <f ca="1">(SUMIF(Summary!$AO:$AO,AW4,Summary!$AL:$AL)/AW5)/AW9</f>
        <v>#DIV/0!</v>
      </c>
      <c r="AX86" s="51" t="e">
        <f ca="1">(SUMIF(Summary!$AO:$AO,AX4,Summary!$AL:$AL)/AX5)/AX9</f>
        <v>#DIV/0!</v>
      </c>
      <c r="AY86" s="51" t="e">
        <f ca="1">(SUMIF(Summary!$AO:$AO,AY4,Summary!$AL:$AL)/AY5)/AY9</f>
        <v>#DIV/0!</v>
      </c>
      <c r="AZ86" s="51" t="e">
        <f ca="1">(SUMIF(Summary!$AO:$AO,AZ4,Summary!$AL:$AL)/AZ5)/AZ9</f>
        <v>#DIV/0!</v>
      </c>
      <c r="BA86" s="51" t="e">
        <f ca="1">(SUMIF(Summary!$AO:$AO,BA4,Summary!$AL:$AL)/BA5)/BA9</f>
        <v>#DIV/0!</v>
      </c>
      <c r="BB86" s="51" t="e">
        <f ca="1">(SUMIF(Summary!$AO:$AO,BB4,Summary!$AL:$AL)/BB5)/BB9</f>
        <v>#DIV/0!</v>
      </c>
      <c r="BC86" s="51" t="e">
        <f ca="1">(SUMIF(Summary!$AO:$AO,BC4,Summary!$AL:$AL)/BC5)/BC9</f>
        <v>#DIV/0!</v>
      </c>
      <c r="BD86" s="51" t="e">
        <f ca="1">(SUMIF(Summary!$AO:$AO,BD4,Summary!$AL:$AL)/BD5)/BD9</f>
        <v>#DIV/0!</v>
      </c>
      <c r="BE86" s="51" t="e">
        <f ca="1">(SUMIF(Summary!$AO:$AO,BE4,Summary!$AL:$AL)/BE5)/BE9</f>
        <v>#DIV/0!</v>
      </c>
      <c r="BF86" s="51" t="e">
        <f ca="1">(SUMIF(Summary!$AO:$AO,BF4,Summary!$AL:$AL)/BF5)/BF9</f>
        <v>#DIV/0!</v>
      </c>
      <c r="BG86" s="51" t="e">
        <f ca="1">(SUMIF(Summary!$AO:$AO,BG4,Summary!$AL:$AL)/BG5)/BG9</f>
        <v>#DIV/0!</v>
      </c>
      <c r="BH86" s="51" t="e">
        <f ca="1">(SUMIF(Summary!$AO:$AO,BH4,Summary!$AL:$AL)/BH5)/BH9</f>
        <v>#DIV/0!</v>
      </c>
      <c r="BI86" s="51" t="e">
        <f ca="1">(SUMIF(Summary!$AO:$AO,BI4,Summary!$AL:$AL)/BI5)/BI9</f>
        <v>#DIV/0!</v>
      </c>
      <c r="BJ86" s="51" t="e">
        <f ca="1">(SUMIF(Summary!$AO:$AO,BJ4,Summary!$AL:$AL)/BJ5)/BJ9</f>
        <v>#DIV/0!</v>
      </c>
      <c r="BK86" s="51"/>
      <c r="BL86" s="51"/>
      <c r="BM86" s="51"/>
      <c r="BN86" s="51" t="e">
        <f ca="1">(SUMIF(Summary!$G:$G,BN4,Summary!$AL:$AL)/BN5)/BN9</f>
        <v>#DIV/0!</v>
      </c>
    </row>
    <row r="87" spans="1:67" ht="15.75">
      <c r="A87" s="40" t="s">
        <v>77</v>
      </c>
      <c r="B87" s="53">
        <f ca="1">(SUM(Summary!AM2:AM15)/B9)/B5</f>
        <v>0</v>
      </c>
      <c r="C87" s="51">
        <f ca="1">(SUMIF(Summary!$AX:$AX,C4,Summary!$AM:$AM)/C5)/C9</f>
        <v>0</v>
      </c>
      <c r="D87" s="51">
        <f ca="1">(SUMIF(Summary!$AX:$AX,D4,Summary!$AM:$AM)/D5)/D9</f>
        <v>0</v>
      </c>
      <c r="E87" s="51">
        <f ca="1">(SUMIF(Summary!$AX:$AX,E4,Summary!$AM:$AM)/E5)/E9</f>
        <v>0</v>
      </c>
      <c r="F87" s="51">
        <f ca="1">(SUMIF(Summary!$AX:$AX,F4,Summary!$AM:$AM)/F5)/F9</f>
        <v>0</v>
      </c>
      <c r="G87" s="51">
        <f ca="1">(SUMIF(Summary!$AX:$AX,G4,Summary!$AM:$AM)/G5)/G9</f>
        <v>0</v>
      </c>
      <c r="H87" s="51">
        <f ca="1">(SUMIF(Summary!$AX:$AX,H4,Summary!$AM:$AM)/H5)/H9</f>
        <v>0</v>
      </c>
      <c r="I87" s="51">
        <f ca="1">(SUMIF(Summary!$AX:$AX,I4,Summary!$AM:$AM)/I5)/I9</f>
        <v>0</v>
      </c>
      <c r="J87" s="51">
        <f ca="1">(SUMIF(Summary!$AX:$AX,J4,Summary!$AM:$AM)/J5)/J9</f>
        <v>0</v>
      </c>
      <c r="K87" s="51">
        <f ca="1">(SUMIF(Summary!$AX:$AX,K4,Summary!$AM:$AM)/K5)/K9</f>
        <v>0</v>
      </c>
      <c r="L87" s="51">
        <f ca="1">(SUMIF(Summary!$AX:$AX,L4,Summary!$AM:$AM)/L5)/L9</f>
        <v>0</v>
      </c>
      <c r="M87" s="51" t="e">
        <f ca="1">(SUMIF(Summary!$AX:$AX,M4,Summary!$AM:$AM)/M5)/M9</f>
        <v>#DIV/0!</v>
      </c>
      <c r="N87" s="51" t="e">
        <f ca="1">(SUMIF(Summary!$AX:$AX,N4,Summary!$AM:$AM)/N5)/N9</f>
        <v>#DIV/0!</v>
      </c>
      <c r="O87" s="51" t="e">
        <f ca="1">(SUMIF(Summary!$AX:$AX,O4,Summary!$AM:$AM)/O5)/O9</f>
        <v>#DIV/0!</v>
      </c>
      <c r="P87" s="51" t="e">
        <f ca="1">(SUMIF(Summary!$AX:$AX,P4,Summary!$AM:$AM)/P5)/P9</f>
        <v>#DIV/0!</v>
      </c>
      <c r="Q87" s="51" t="e">
        <f ca="1">(SUMIF(Summary!$AX:$AX,Q4,Summary!$AM:$AM)/Q5)/Q9</f>
        <v>#DIV/0!</v>
      </c>
      <c r="R87" s="51" t="e">
        <f ca="1">(SUMIF(Summary!$AX:$AX,R4,Summary!$AM:$AM)/R5)/R9</f>
        <v>#DIV/0!</v>
      </c>
      <c r="S87" s="51" t="e">
        <f ca="1">(SUMIF(Summary!$AX:$AX,S4,Summary!$AM:$AM)/S5)/S9</f>
        <v>#DIV/0!</v>
      </c>
      <c r="T87" s="51" t="e">
        <f ca="1">(SUMIF(Summary!$AX:$AX,T4,Summary!$AM:$AM)/T5)/T9</f>
        <v>#DIV/0!</v>
      </c>
      <c r="U87" s="51" t="e">
        <f ca="1">(SUMIF(Summary!$AO:$AO,U4,Summary!$AM:$AM)/U5)/U9</f>
        <v>#DIV/0!</v>
      </c>
      <c r="V87" s="51" t="e">
        <f ca="1">(SUMIF(Summary!$AO:$AO,V4,Summary!$AM:$AM)/V5)/V9</f>
        <v>#DIV/0!</v>
      </c>
      <c r="W87" s="51" t="e">
        <f ca="1">(SUMIF(Summary!$AO:$AO,W4,Summary!$AM:$AM)/W5)/W9</f>
        <v>#DIV/0!</v>
      </c>
      <c r="X87" s="51" t="e">
        <f ca="1">(SUMIF(Summary!$AO:$AO,X4,Summary!$AM:$AM)/X5)/X9</f>
        <v>#DIV/0!</v>
      </c>
      <c r="Y87" s="51" t="e">
        <f ca="1">(SUMIF(Summary!$AO:$AO,Y4,Summary!$AM:$AM)/Y5)/Y9</f>
        <v>#DIV/0!</v>
      </c>
      <c r="Z87" s="51" t="e">
        <f ca="1">(SUMIF(Summary!$AO:$AO,Z4,Summary!$AM:$AM)/Z5)/Z9</f>
        <v>#DIV/0!</v>
      </c>
      <c r="AA87" s="51" t="e">
        <f ca="1">(SUMIF(Summary!$AO:$AO,AA4,Summary!$AM:$AM)/AA5)/AA9</f>
        <v>#DIV/0!</v>
      </c>
      <c r="AB87" s="51" t="e">
        <f ca="1">(SUMIF(Summary!$AO:$AO,AB4,Summary!$AM:$AM)/AB5)/AB9</f>
        <v>#DIV/0!</v>
      </c>
      <c r="AC87" s="51" t="e">
        <f ca="1">(SUMIF(Summary!$AO:$AO,AC4,Summary!$AM:$AM)/AC5)/AC9</f>
        <v>#DIV/0!</v>
      </c>
      <c r="AD87" s="51" t="e">
        <f ca="1">(SUMIF(Summary!$AO:$AO,AD4,Summary!$AM:$AM)/AD5)/AD9</f>
        <v>#DIV/0!</v>
      </c>
      <c r="AE87" s="51" t="e">
        <f ca="1">(SUMIF(Summary!$AO:$AO,AE4,Summary!$AM:$AM)/AE5)/AE9</f>
        <v>#DIV/0!</v>
      </c>
      <c r="AF87" s="51" t="e">
        <f ca="1">(SUMIF(Summary!$AO:$AO,AF4,Summary!$AM:$AM)/AF5)/AF9</f>
        <v>#DIV/0!</v>
      </c>
      <c r="AG87" s="51" t="e">
        <f ca="1">(SUMIF(Summary!$AO:$AO,AG4,Summary!$AM:$AM)/AG5)/AG9</f>
        <v>#DIV/0!</v>
      </c>
      <c r="AH87" s="51" t="e">
        <f ca="1">(SUMIF(Summary!$AO:$AO,AH4,Summary!$AM:$AM)/AH5)/AH9</f>
        <v>#DIV/0!</v>
      </c>
      <c r="AI87" s="51" t="e">
        <f ca="1">(SUMIF(Summary!$AO:$AO,AI4,Summary!$AM:$AM)/AI5)/AI9</f>
        <v>#DIV/0!</v>
      </c>
      <c r="AJ87" s="51" t="e">
        <f ca="1">(SUMIF(Summary!$AO:$AO,AJ4,Summary!$AM:$AM)/AJ5)/AJ9</f>
        <v>#DIV/0!</v>
      </c>
      <c r="AK87" s="51" t="e">
        <f ca="1">(SUMIF(Summary!$AO:$AO,AK4,Summary!$AM:$AM)/AK5)/AK9</f>
        <v>#DIV/0!</v>
      </c>
      <c r="AL87" s="51" t="e">
        <f ca="1">(SUMIF(Summary!$AO:$AO,AL4,Summary!$AM:$AM)/AL5)/AL9</f>
        <v>#DIV/0!</v>
      </c>
      <c r="AM87" s="51" t="e">
        <f ca="1">(SUMIF(Summary!$AO:$AO,AM4,Summary!$AM:$AM)/AM5)/AM9</f>
        <v>#DIV/0!</v>
      </c>
      <c r="AN87" s="51" t="e">
        <f ca="1">(SUMIF(Summary!$AO:$AO,AN4,Summary!$AM:$AM)/AN5)/AN9</f>
        <v>#DIV/0!</v>
      </c>
      <c r="AO87" s="51" t="e">
        <f ca="1">(SUMIF(Summary!$AO:$AO,AO4,Summary!$AM:$AM)/AO5)/AO9</f>
        <v>#DIV/0!</v>
      </c>
      <c r="AP87" s="51" t="e">
        <f ca="1">(SUMIF(Summary!$AO:$AO,AP4,Summary!$AM:$AM)/AP5)/AP9</f>
        <v>#DIV/0!</v>
      </c>
      <c r="AQ87" s="51" t="e">
        <f ca="1">(SUMIF(Summary!$AO:$AO,AQ4,Summary!$AM:$AM)/AQ5)/AQ9</f>
        <v>#DIV/0!</v>
      </c>
      <c r="AR87" s="51" t="e">
        <f ca="1">(SUMIF(Summary!$AO:$AO,AR4,Summary!$AM:$AM)/AR5)/AR9</f>
        <v>#DIV/0!</v>
      </c>
      <c r="AS87" s="51" t="e">
        <f ca="1">(SUMIF(Summary!$AO:$AO,AS4,Summary!$AM:$AM)/AS5)/AS9</f>
        <v>#DIV/0!</v>
      </c>
      <c r="AT87" s="51" t="e">
        <f ca="1">(SUMIF(Summary!$AO:$AO,AT4,Summary!$AM:$AM)/AT5)/AT9</f>
        <v>#DIV/0!</v>
      </c>
      <c r="AU87" s="51" t="e">
        <f ca="1">(SUMIF(Summary!$AO:$AO,AU4,Summary!$AM:$AM)/AU5)/AU9</f>
        <v>#DIV/0!</v>
      </c>
      <c r="AV87" s="51" t="e">
        <f ca="1">(SUMIF(Summary!$AO:$AO,AV4,Summary!$AM:$AM)/AV5)/AV9</f>
        <v>#DIV/0!</v>
      </c>
      <c r="AW87" s="51" t="e">
        <f ca="1">(SUMIF(Summary!$AO:$AO,AW4,Summary!$AM:$AM)/AW5)/AW9</f>
        <v>#DIV/0!</v>
      </c>
      <c r="AX87" s="51" t="e">
        <f ca="1">(SUMIF(Summary!$AO:$AO,AX4,Summary!$AM:$AM)/AX5)/AX9</f>
        <v>#DIV/0!</v>
      </c>
      <c r="AY87" s="51" t="e">
        <f ca="1">(SUMIF(Summary!$AO:$AO,AY4,Summary!$AM:$AM)/AY5)/AY9</f>
        <v>#DIV/0!</v>
      </c>
      <c r="AZ87" s="51" t="e">
        <f ca="1">(SUMIF(Summary!$AO:$AO,AZ4,Summary!$AM:$AM)/AZ5)/AZ9</f>
        <v>#DIV/0!</v>
      </c>
      <c r="BA87" s="51" t="e">
        <f ca="1">(SUMIF(Summary!$AO:$AO,BA4,Summary!$AM:$AM)/BA5)/BA9</f>
        <v>#DIV/0!</v>
      </c>
      <c r="BB87" s="51" t="e">
        <f ca="1">(SUMIF(Summary!$AO:$AO,BB4,Summary!$AM:$AM)/BB5)/BB9</f>
        <v>#DIV/0!</v>
      </c>
      <c r="BC87" s="51" t="e">
        <f ca="1">(SUMIF(Summary!$AO:$AO,BC4,Summary!$AM:$AM)/BC5)/BC9</f>
        <v>#DIV/0!</v>
      </c>
      <c r="BD87" s="51" t="e">
        <f ca="1">(SUMIF(Summary!$AO:$AO,BD4,Summary!$AM:$AM)/BD5)/BD9</f>
        <v>#DIV/0!</v>
      </c>
      <c r="BE87" s="51" t="e">
        <f ca="1">(SUMIF(Summary!$AO:$AO,BE4,Summary!$AM:$AM)/BE5)/BE9</f>
        <v>#DIV/0!</v>
      </c>
      <c r="BF87" s="51" t="e">
        <f ca="1">(SUMIF(Summary!$AO:$AO,BF4,Summary!$AM:$AM)/BF5)/BF9</f>
        <v>#DIV/0!</v>
      </c>
      <c r="BG87" s="51" t="e">
        <f ca="1">(SUMIF(Summary!$AO:$AO,BG4,Summary!$AM:$AM)/BG5)/BG9</f>
        <v>#DIV/0!</v>
      </c>
      <c r="BH87" s="51" t="e">
        <f ca="1">(SUMIF(Summary!$AO:$AO,BH4,Summary!$AM:$AM)/BH5)/BH9</f>
        <v>#DIV/0!</v>
      </c>
      <c r="BI87" s="51" t="e">
        <f ca="1">(SUMIF(Summary!$AO:$AO,BI4,Summary!$AM:$AM)/BI5)/BI9</f>
        <v>#DIV/0!</v>
      </c>
      <c r="BJ87" s="51" t="e">
        <f ca="1">(SUMIF(Summary!$AO:$AO,BJ4,Summary!$AM:$AM)/BJ5)/BJ9</f>
        <v>#DIV/0!</v>
      </c>
      <c r="BK87" s="51"/>
      <c r="BL87" s="51"/>
      <c r="BM87" s="51"/>
      <c r="BN87" s="51" t="e">
        <f ca="1">(SUMIF(Summary!$G:$G,BN4,Summary!$AM:$AM)/BN5)/BN9</f>
        <v>#DIV/0!</v>
      </c>
    </row>
    <row r="88" spans="1:67" ht="15.75">
      <c r="A88" s="40" t="s">
        <v>78</v>
      </c>
      <c r="B88" s="44">
        <f ca="1">(SUM(Summary!AN2:AN15)/B7)</f>
        <v>365.85714285714283</v>
      </c>
      <c r="C88" s="42">
        <f ca="1">SUMIF(Summary!$AX:$AX,C4,Summary!$AN:$AN)/C7</f>
        <v>516.25</v>
      </c>
      <c r="D88" s="42">
        <f ca="1">SUMIF(Summary!$AX:$AX,D4,Summary!$AN:$AN)/D7</f>
        <v>2746.25</v>
      </c>
      <c r="E88" s="42">
        <f ca="1">SUMIF(Summary!$AX:$AX,E4,Summary!$AN:$AN)/E7</f>
        <v>3252.2727272727275</v>
      </c>
      <c r="F88" s="42">
        <f ca="1">SUMIF(Summary!$AX:$AX,F4,Summary!$AN:$AN)/F7</f>
        <v>3333.3333333333335</v>
      </c>
      <c r="G88" s="42">
        <f ca="1">SUMIF(Summary!$AX:$AX,G4,Summary!$AN:$AN)/G7</f>
        <v>3625.5</v>
      </c>
      <c r="H88" s="42">
        <f ca="1">SUMIF(Summary!$AX:$AX,H4,Summary!$AN:$AN)/H7</f>
        <v>792.5</v>
      </c>
      <c r="I88" s="42">
        <f ca="1">SUMIF(Summary!$AX:$AX,I4,Summary!$AN:$AN)/I7</f>
        <v>2646.4285714285716</v>
      </c>
      <c r="J88" s="42">
        <f ca="1">SUMIF(Summary!$AX:$AX,J4,Summary!$AN:$AN)/J7</f>
        <v>2824.2307692307691</v>
      </c>
      <c r="K88" s="42">
        <f ca="1">SUMIF(Summary!$AX:$AX,K4,Summary!$AN:$AN)/K7</f>
        <v>2405.5555555555557</v>
      </c>
      <c r="L88" s="42">
        <f ca="1">SUMIF(Summary!$AX:$AX,L4,Summary!$AN:$AN)/L7</f>
        <v>2789.7222222222222</v>
      </c>
      <c r="M88" s="42" t="e">
        <f ca="1">SUMIF(Summary!$AX:$AX,M4,Summary!$AN:$AN)/M7</f>
        <v>#DIV/0!</v>
      </c>
      <c r="N88" s="42" t="e">
        <f ca="1">SUMIF(Summary!$AX:$AX,N4,Summary!$AN:$AN)/N7</f>
        <v>#DIV/0!</v>
      </c>
      <c r="O88" s="42" t="e">
        <f ca="1">SUMIF(Summary!$AX:$AX,O4,Summary!$AN:$AN)/O7</f>
        <v>#DIV/0!</v>
      </c>
      <c r="P88" s="42" t="e">
        <f ca="1">SUMIF(Summary!$AX:$AX,P4,Summary!$AN:$AN)/P7</f>
        <v>#DIV/0!</v>
      </c>
      <c r="Q88" s="42" t="e">
        <f ca="1">SUMIF(Summary!$AX:$AX,Q4,Summary!$AN:$AN)/Q7</f>
        <v>#DIV/0!</v>
      </c>
      <c r="R88" s="42" t="e">
        <f ca="1">SUMIF(Summary!$AX:$AX,R4,Summary!$AN:$AN)/R7</f>
        <v>#DIV/0!</v>
      </c>
      <c r="S88" s="42" t="e">
        <f ca="1">SUMIF(Summary!$AX:$AX,S4,Summary!$AN:$AN)/S7</f>
        <v>#DIV/0!</v>
      </c>
      <c r="T88" s="42" t="e">
        <f ca="1">SUMIF(Summary!$AX:$AX,T4,Summary!$AN:$AN)/T7</f>
        <v>#DIV/0!</v>
      </c>
      <c r="U88" s="42" t="e">
        <f ca="1">SUMIF(Summary!$AO:$AO,U4,Summary!$AN:$AN)/U7</f>
        <v>#DIV/0!</v>
      </c>
      <c r="V88" s="42" t="e">
        <f ca="1">SUMIF(Summary!$AO:$AO,V4,Summary!$AN:$AN)/V7</f>
        <v>#DIV/0!</v>
      </c>
      <c r="W88" s="42" t="e">
        <f ca="1">SUMIF(Summary!$AO:$AO,W4,Summary!$AN:$AN)/W7</f>
        <v>#DIV/0!</v>
      </c>
      <c r="X88" s="42" t="e">
        <f ca="1">SUMIF(Summary!$AO:$AO,X4,Summary!$AN:$AN)/X7</f>
        <v>#DIV/0!</v>
      </c>
      <c r="Y88" s="42" t="e">
        <f ca="1">SUMIF(Summary!$AO:$AO,Y4,Summary!$AN:$AN)/Y7</f>
        <v>#DIV/0!</v>
      </c>
      <c r="Z88" s="42" t="e">
        <f ca="1">SUMIF(Summary!$AO:$AO,Z4,Summary!$AN:$AN)/Z7</f>
        <v>#DIV/0!</v>
      </c>
      <c r="AA88" s="42" t="e">
        <f ca="1">SUMIF(Summary!$AO:$AO,AA4,Summary!$AN:$AN)/AA7</f>
        <v>#DIV/0!</v>
      </c>
      <c r="AB88" s="42" t="e">
        <f ca="1">SUMIF(Summary!$AO:$AO,AB4,Summary!$AN:$AN)/AB7</f>
        <v>#DIV/0!</v>
      </c>
      <c r="AC88" s="42" t="e">
        <f ca="1">SUMIF(Summary!$AO:$AO,AC4,Summary!$AN:$AN)/AC7</f>
        <v>#DIV/0!</v>
      </c>
      <c r="AD88" s="42" t="e">
        <f ca="1">SUMIF(Summary!$AO:$AO,AD4,Summary!$AN:$AN)/AD7</f>
        <v>#DIV/0!</v>
      </c>
      <c r="AE88" s="42" t="e">
        <f ca="1">SUMIF(Summary!$AO:$AO,AE4,Summary!$AN:$AN)/AE7</f>
        <v>#DIV/0!</v>
      </c>
      <c r="AF88" s="42" t="e">
        <f ca="1">SUMIF(Summary!$AO:$AO,AF4,Summary!$AN:$AN)/AF7</f>
        <v>#DIV/0!</v>
      </c>
      <c r="AG88" s="42" t="e">
        <f ca="1">SUMIF(Summary!$AO:$AO,AG4,Summary!$AN:$AN)/AG7</f>
        <v>#DIV/0!</v>
      </c>
      <c r="AH88" s="42" t="e">
        <f ca="1">SUMIF(Summary!$AO:$AO,AH4,Summary!$AN:$AN)/AH7</f>
        <v>#DIV/0!</v>
      </c>
      <c r="AI88" s="42" t="e">
        <f ca="1">SUMIF(Summary!$AO:$AO,AI4,Summary!$AN:$AN)/AI7</f>
        <v>#DIV/0!</v>
      </c>
      <c r="AJ88" s="42" t="e">
        <f ca="1">SUMIF(Summary!$AO:$AO,AJ4,Summary!$AN:$AN)/AJ7</f>
        <v>#DIV/0!</v>
      </c>
      <c r="AK88" s="42" t="e">
        <f ca="1">SUMIF(Summary!$AO:$AO,AK4,Summary!$AN:$AN)/AK7</f>
        <v>#DIV/0!</v>
      </c>
      <c r="AL88" s="42" t="e">
        <f ca="1">SUMIF(Summary!$AO:$AO,AL4,Summary!$AN:$AN)/AL7</f>
        <v>#DIV/0!</v>
      </c>
      <c r="AM88" s="42" t="e">
        <f ca="1">SUMIF(Summary!$AO:$AO,AM4,Summary!$AN:$AN)/AM7</f>
        <v>#DIV/0!</v>
      </c>
      <c r="AN88" s="42" t="e">
        <f ca="1">SUMIF(Summary!$AO:$AO,AN4,Summary!$AN:$AN)/AN7</f>
        <v>#DIV/0!</v>
      </c>
      <c r="AO88" s="42" t="e">
        <f ca="1">SUMIF(Summary!$AO:$AO,AO4,Summary!$AN:$AN)/AO7</f>
        <v>#DIV/0!</v>
      </c>
      <c r="AP88" s="42" t="e">
        <f ca="1">SUMIF(Summary!$AO:$AO,AP4,Summary!$AN:$AN)/AP7</f>
        <v>#DIV/0!</v>
      </c>
      <c r="AQ88" s="42" t="e">
        <f ca="1">SUMIF(Summary!$AO:$AO,AQ4,Summary!$AN:$AN)/AQ7</f>
        <v>#DIV/0!</v>
      </c>
      <c r="AR88" s="42" t="e">
        <f ca="1">SUMIF(Summary!$AO:$AO,AR4,Summary!$AN:$AN)/AR7</f>
        <v>#DIV/0!</v>
      </c>
      <c r="AS88" s="42" t="e">
        <f ca="1">SUMIF(Summary!$AO:$AO,AS4,Summary!$AN:$AN)/AS7</f>
        <v>#DIV/0!</v>
      </c>
      <c r="AT88" s="42" t="e">
        <f ca="1">SUMIF(Summary!$AO:$AO,AT4,Summary!$AN:$AN)/AT7</f>
        <v>#DIV/0!</v>
      </c>
      <c r="AU88" s="42" t="e">
        <f ca="1">SUMIF(Summary!$AO:$AO,AU4,Summary!$AN:$AN)/AU7</f>
        <v>#DIV/0!</v>
      </c>
      <c r="AV88" s="42" t="e">
        <f ca="1">SUMIF(Summary!$AO:$AO,AV4,Summary!$AN:$AN)/AV7</f>
        <v>#DIV/0!</v>
      </c>
      <c r="AW88" s="42" t="e">
        <f ca="1">SUMIF(Summary!$AO:$AO,AW4,Summary!$AN:$AN)/AW7</f>
        <v>#DIV/0!</v>
      </c>
      <c r="AX88" s="42" t="e">
        <f ca="1">SUMIF(Summary!$AO:$AO,AX4,Summary!$AN:$AN)/AX7</f>
        <v>#DIV/0!</v>
      </c>
      <c r="AY88" s="42" t="e">
        <f ca="1">SUMIF(Summary!$AO:$AO,AY4,Summary!$AN:$AN)/AY7</f>
        <v>#DIV/0!</v>
      </c>
      <c r="AZ88" s="42" t="e">
        <f ca="1">SUMIF(Summary!$AO:$AO,AZ4,Summary!$AN:$AN)/AZ7</f>
        <v>#DIV/0!</v>
      </c>
      <c r="BA88" s="42" t="e">
        <f ca="1">SUMIF(Summary!$AO:$AO,BA4,Summary!$AN:$AN)/BA7</f>
        <v>#DIV/0!</v>
      </c>
      <c r="BB88" s="42" t="e">
        <f ca="1">SUMIF(Summary!$AO:$AO,BB4,Summary!$AN:$AN)/BB7</f>
        <v>#DIV/0!</v>
      </c>
      <c r="BC88" s="42" t="e">
        <f ca="1">SUMIF(Summary!$AO:$AO,BC4,Summary!$AN:$AN)/BC7</f>
        <v>#DIV/0!</v>
      </c>
      <c r="BD88" s="42" t="e">
        <f ca="1">SUMIF(Summary!$AO:$AO,BD4,Summary!$AN:$AN)/BD7</f>
        <v>#DIV/0!</v>
      </c>
      <c r="BE88" s="42" t="e">
        <f ca="1">SUMIF(Summary!$AO:$AO,BE4,Summary!$AN:$AN)/BE7</f>
        <v>#DIV/0!</v>
      </c>
      <c r="BF88" s="42" t="e">
        <f ca="1">SUMIF(Summary!$AO:$AO,BF4,Summary!$AN:$AN)/BF7</f>
        <v>#DIV/0!</v>
      </c>
      <c r="BG88" s="42" t="e">
        <f ca="1">SUMIF(Summary!$AO:$AO,BG4,Summary!$AN:$AN)/BG7</f>
        <v>#DIV/0!</v>
      </c>
      <c r="BH88" s="42" t="e">
        <f ca="1">SUMIF(Summary!$AO:$AO,BH4,Summary!$AN:$AN)/BH7</f>
        <v>#DIV/0!</v>
      </c>
      <c r="BI88" s="42" t="e">
        <f ca="1">SUMIF(Summary!$AO:$AO,BI4,Summary!$AN:$AN)/BI7</f>
        <v>#DIV/0!</v>
      </c>
      <c r="BJ88" s="42" t="e">
        <f ca="1">SUMIF(Summary!$AO:$AO,BJ4,Summary!$AN:$AN)/BJ7</f>
        <v>#DIV/0!</v>
      </c>
      <c r="BK88" s="42"/>
      <c r="BL88" s="42"/>
      <c r="BM88" s="42"/>
      <c r="BN88" s="42" t="e">
        <f ca="1">SUMIF(Summary!$G:$G,BN4,Summary!$AN:$AN)/BN7</f>
        <v>#DIV/0!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sheetPr>
  <dimension ref="A1:BS93"/>
  <sheetViews>
    <sheetView showGridLines="0" zoomScale="85" zoomScaleNormal="85" workbookViewId="0">
      <pane xSplit="1" ySplit="5" topLeftCell="B6" activePane="bottomRight" state="frozen"/>
      <selection activeCell="B4" sqref="B4"/>
      <selection pane="topRight" activeCell="B4" sqref="B4"/>
      <selection pane="bottomLeft" activeCell="B4" sqref="B4"/>
      <selection pane="bottomRight" activeCell="A4" sqref="A4"/>
    </sheetView>
  </sheetViews>
  <sheetFormatPr defaultRowHeight="15"/>
  <cols>
    <col min="1" max="1" width="33.140625" style="159" bestFit="1" customWidth="1"/>
    <col min="2" max="2" width="12.140625" style="143" bestFit="1" customWidth="1"/>
    <col min="3" max="3" width="11" style="143" customWidth="1"/>
    <col min="4" max="4" width="11.28515625" style="143" customWidth="1"/>
    <col min="5" max="5" width="11.85546875" style="143" customWidth="1"/>
    <col min="6" max="6" width="10.140625" style="143" customWidth="1"/>
    <col min="7" max="7" width="11.5703125" style="143" customWidth="1"/>
    <col min="8" max="8" width="13.5703125" style="143" customWidth="1"/>
    <col min="9" max="9" width="12.140625" style="143" customWidth="1"/>
    <col min="10" max="10" width="14.85546875" style="143" customWidth="1"/>
    <col min="11" max="11" width="13.28515625" style="143" customWidth="1"/>
    <col min="12" max="12" width="12.28515625" style="143" customWidth="1"/>
    <col min="13" max="13" width="15" style="143" customWidth="1"/>
    <col min="14" max="14" width="12.42578125" style="143" customWidth="1"/>
    <col min="15" max="15" width="12.5703125" style="143" customWidth="1"/>
    <col min="16" max="16" width="13.28515625" style="143" customWidth="1"/>
    <col min="17" max="17" width="12.42578125" style="143" customWidth="1"/>
    <col min="18" max="18" width="14.28515625" style="143" customWidth="1"/>
    <col min="19" max="19" width="12.85546875" style="143" customWidth="1"/>
    <col min="20" max="20" width="13.5703125" style="143" customWidth="1"/>
    <col min="21" max="21" width="14.28515625" style="143" customWidth="1"/>
    <col min="22" max="22" width="11.42578125" style="143" customWidth="1"/>
    <col min="23" max="23" width="11" style="143" customWidth="1"/>
    <col min="24" max="25" width="12.5703125" style="143" customWidth="1"/>
    <col min="26" max="28" width="11" style="143" customWidth="1"/>
    <col min="29" max="29" width="12.7109375" style="143" customWidth="1"/>
    <col min="30" max="36" width="11" style="143" customWidth="1"/>
    <col min="37" max="45" width="11" style="143" hidden="1" customWidth="1"/>
    <col min="46" max="46" width="13.28515625" style="143" hidden="1" customWidth="1"/>
    <col min="47" max="47" width="2.5703125" style="143" customWidth="1"/>
    <col min="48" max="63" width="13.28515625" style="143" hidden="1" customWidth="1"/>
    <col min="64" max="64" width="11.42578125" style="143" hidden="1" customWidth="1"/>
    <col min="65" max="68" width="10.5703125" style="143" hidden="1" customWidth="1"/>
    <col min="69" max="69" width="10.85546875" style="143" hidden="1" customWidth="1"/>
    <col min="70" max="70" width="9.140625" style="143" hidden="1" customWidth="1"/>
    <col min="71" max="71" width="9.140625" style="143" customWidth="1"/>
    <col min="72" max="16384" width="9.140625" style="143"/>
  </cols>
  <sheetData>
    <row r="1" spans="1:71" hidden="1"/>
    <row r="2" spans="1:71">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37"/>
      <c r="AI2" s="137"/>
      <c r="AJ2" s="137"/>
      <c r="AK2" s="137"/>
      <c r="AL2" s="137"/>
      <c r="AM2" s="137"/>
      <c r="AN2" s="137"/>
      <c r="AO2" s="137"/>
      <c r="AP2" s="137"/>
      <c r="AQ2" s="137"/>
      <c r="AR2" s="137"/>
      <c r="AS2" s="137"/>
      <c r="AT2" s="137"/>
      <c r="AV2" s="137"/>
      <c r="AW2" s="137"/>
      <c r="AX2" s="137"/>
      <c r="AY2" s="137"/>
      <c r="AZ2" s="137"/>
      <c r="BA2" s="137"/>
      <c r="BB2" s="137"/>
      <c r="BC2" s="137"/>
      <c r="BD2" s="137"/>
      <c r="BE2" s="137"/>
      <c r="BF2" s="137"/>
      <c r="BG2" s="137"/>
      <c r="BH2" s="137"/>
      <c r="BI2" s="137"/>
      <c r="BJ2" s="137"/>
      <c r="BK2" s="137"/>
      <c r="BL2" s="137"/>
      <c r="BM2" s="137"/>
      <c r="BN2" s="137"/>
      <c r="BO2" s="137"/>
      <c r="BP2" s="137"/>
      <c r="BQ2" s="137"/>
    </row>
    <row r="4" spans="1:71" ht="48.75" customHeight="1">
      <c r="A4" s="162" t="s">
        <v>91</v>
      </c>
      <c r="B4" s="163" t="s">
        <v>35</v>
      </c>
      <c r="C4" s="163" t="s">
        <v>514</v>
      </c>
      <c r="D4" s="163" t="s">
        <v>465</v>
      </c>
      <c r="E4" s="163" t="s">
        <v>284</v>
      </c>
      <c r="F4" s="163" t="s">
        <v>140</v>
      </c>
      <c r="G4" s="163" t="s">
        <v>260</v>
      </c>
      <c r="H4" s="163" t="s">
        <v>379</v>
      </c>
      <c r="I4" s="163" t="s">
        <v>251</v>
      </c>
      <c r="J4" s="163" t="s">
        <v>255</v>
      </c>
      <c r="K4" s="163" t="s">
        <v>344</v>
      </c>
      <c r="L4" s="163" t="s">
        <v>183</v>
      </c>
      <c r="M4" s="163" t="s">
        <v>486</v>
      </c>
      <c r="N4" s="163" t="s">
        <v>313</v>
      </c>
      <c r="O4" s="163" t="s">
        <v>279</v>
      </c>
      <c r="P4" s="163" t="s">
        <v>258</v>
      </c>
      <c r="Q4" s="163" t="s">
        <v>130</v>
      </c>
      <c r="R4" s="163" t="s">
        <v>324</v>
      </c>
      <c r="S4" s="163" t="s">
        <v>369</v>
      </c>
      <c r="T4" s="163" t="s">
        <v>134</v>
      </c>
      <c r="U4" s="163" t="s">
        <v>315</v>
      </c>
      <c r="V4" s="163" t="s">
        <v>257</v>
      </c>
      <c r="W4" s="163" t="s">
        <v>126</v>
      </c>
      <c r="X4" s="163" t="s">
        <v>256</v>
      </c>
      <c r="Y4" s="163" t="s">
        <v>356</v>
      </c>
      <c r="Z4" s="163" t="s">
        <v>571</v>
      </c>
      <c r="AA4" s="163" t="s">
        <v>349</v>
      </c>
      <c r="AB4" s="163" t="s">
        <v>336</v>
      </c>
      <c r="AC4" s="163" t="s">
        <v>122</v>
      </c>
      <c r="AD4" s="163" t="s">
        <v>268</v>
      </c>
      <c r="AE4" s="163" t="s">
        <v>358</v>
      </c>
      <c r="AF4" s="163" t="s">
        <v>306</v>
      </c>
      <c r="AG4" s="163" t="s">
        <v>124</v>
      </c>
      <c r="AH4" s="163" t="s">
        <v>269</v>
      </c>
      <c r="AI4" s="163" t="s">
        <v>540</v>
      </c>
      <c r="AJ4" s="163">
        <v>0</v>
      </c>
      <c r="AK4" s="163">
        <v>11</v>
      </c>
      <c r="AL4" s="163">
        <v>11</v>
      </c>
      <c r="AM4" s="163">
        <v>11</v>
      </c>
      <c r="AN4" s="163">
        <v>11</v>
      </c>
      <c r="AO4" s="163">
        <v>11</v>
      </c>
      <c r="AP4" s="163">
        <v>11</v>
      </c>
      <c r="AQ4" s="163">
        <v>11</v>
      </c>
      <c r="AR4" s="163">
        <v>11</v>
      </c>
      <c r="AS4" s="163">
        <v>11</v>
      </c>
      <c r="AT4" s="163">
        <v>11</v>
      </c>
      <c r="AU4" s="10"/>
      <c r="AV4" s="163">
        <v>111</v>
      </c>
      <c r="AW4" s="163">
        <v>111</v>
      </c>
      <c r="AX4" s="163">
        <v>111</v>
      </c>
      <c r="AY4" s="163">
        <v>111</v>
      </c>
      <c r="AZ4" s="163">
        <v>111</v>
      </c>
      <c r="BA4" s="163">
        <v>111</v>
      </c>
      <c r="BB4" s="163">
        <v>111</v>
      </c>
      <c r="BC4" s="163">
        <v>1111</v>
      </c>
      <c r="BD4" s="163">
        <v>1111</v>
      </c>
      <c r="BE4" s="163">
        <v>1111</v>
      </c>
      <c r="BF4" s="163">
        <v>1111</v>
      </c>
      <c r="BG4" s="163">
        <v>1111</v>
      </c>
      <c r="BH4" s="163">
        <v>1111</v>
      </c>
      <c r="BI4" s="163">
        <v>1111</v>
      </c>
      <c r="BJ4" s="163">
        <v>1111</v>
      </c>
      <c r="BK4" s="163">
        <v>1111</v>
      </c>
      <c r="BL4" s="163">
        <v>1111</v>
      </c>
      <c r="BM4" s="163">
        <v>1111</v>
      </c>
      <c r="BN4" s="163">
        <v>1111</v>
      </c>
      <c r="BO4" s="163">
        <v>1111</v>
      </c>
      <c r="BP4" s="163">
        <v>1111</v>
      </c>
      <c r="BQ4" s="163">
        <v>1111</v>
      </c>
      <c r="BR4" s="163">
        <v>1111</v>
      </c>
      <c r="BS4" s="160">
        <v>1</v>
      </c>
    </row>
    <row r="5" spans="1:71">
      <c r="A5" s="164" t="s">
        <v>28</v>
      </c>
      <c r="B5" s="58">
        <f>'Tenurewise KPI'!A3</f>
        <v>25</v>
      </c>
      <c r="C5" s="58">
        <f>B5</f>
        <v>25</v>
      </c>
      <c r="D5" s="58">
        <f>C5</f>
        <v>25</v>
      </c>
      <c r="E5" s="58">
        <f>D5</f>
        <v>25</v>
      </c>
      <c r="F5" s="58">
        <f>E5</f>
        <v>25</v>
      </c>
      <c r="G5" s="58">
        <f>C5</f>
        <v>25</v>
      </c>
      <c r="H5" s="58">
        <f>D5</f>
        <v>25</v>
      </c>
      <c r="I5" s="58">
        <f t="shared" ref="I5:Q5" si="0">B5</f>
        <v>25</v>
      </c>
      <c r="J5" s="58">
        <f t="shared" si="0"/>
        <v>25</v>
      </c>
      <c r="K5" s="58">
        <f t="shared" si="0"/>
        <v>25</v>
      </c>
      <c r="L5" s="58">
        <f t="shared" si="0"/>
        <v>25</v>
      </c>
      <c r="M5" s="58">
        <f t="shared" si="0"/>
        <v>25</v>
      </c>
      <c r="N5" s="58">
        <f t="shared" si="0"/>
        <v>25</v>
      </c>
      <c r="O5" s="58">
        <f t="shared" si="0"/>
        <v>25</v>
      </c>
      <c r="P5" s="58">
        <f t="shared" si="0"/>
        <v>25</v>
      </c>
      <c r="Q5" s="58">
        <f t="shared" si="0"/>
        <v>25</v>
      </c>
      <c r="R5" s="58">
        <f t="shared" ref="R5:AB5" si="1">E5</f>
        <v>25</v>
      </c>
      <c r="S5" s="58">
        <f t="shared" si="1"/>
        <v>25</v>
      </c>
      <c r="T5" s="58">
        <f t="shared" si="1"/>
        <v>25</v>
      </c>
      <c r="U5" s="58">
        <f t="shared" si="1"/>
        <v>25</v>
      </c>
      <c r="V5" s="58">
        <f t="shared" si="1"/>
        <v>25</v>
      </c>
      <c r="W5" s="58">
        <f t="shared" si="1"/>
        <v>25</v>
      </c>
      <c r="X5" s="58">
        <f t="shared" si="1"/>
        <v>25</v>
      </c>
      <c r="Y5" s="58">
        <f t="shared" si="1"/>
        <v>25</v>
      </c>
      <c r="Z5" s="58">
        <f t="shared" si="1"/>
        <v>25</v>
      </c>
      <c r="AA5" s="58">
        <f t="shared" si="1"/>
        <v>25</v>
      </c>
      <c r="AB5" s="58">
        <f t="shared" si="1"/>
        <v>25</v>
      </c>
      <c r="AC5" s="58">
        <f t="shared" ref="AC5" si="2">P5</f>
        <v>25</v>
      </c>
      <c r="AD5" s="58">
        <f t="shared" ref="AD5" si="3">Q5</f>
        <v>25</v>
      </c>
      <c r="AE5" s="58">
        <f t="shared" ref="AE5" si="4">R5</f>
        <v>25</v>
      </c>
      <c r="AF5" s="58">
        <f t="shared" ref="AF5" si="5">S5</f>
        <v>25</v>
      </c>
      <c r="AG5" s="58">
        <f t="shared" ref="AG5:AL5" si="6">T5</f>
        <v>25</v>
      </c>
      <c r="AH5" s="58">
        <f t="shared" si="6"/>
        <v>25</v>
      </c>
      <c r="AI5" s="58">
        <f t="shared" si="6"/>
        <v>25</v>
      </c>
      <c r="AJ5" s="58">
        <f t="shared" si="6"/>
        <v>25</v>
      </c>
      <c r="AK5" s="58">
        <f t="shared" si="6"/>
        <v>25</v>
      </c>
      <c r="AL5" s="58">
        <f t="shared" si="6"/>
        <v>25</v>
      </c>
      <c r="AM5" s="58">
        <f t="shared" ref="AM5:AS5" si="7">T5</f>
        <v>25</v>
      </c>
      <c r="AN5" s="58">
        <f t="shared" si="7"/>
        <v>25</v>
      </c>
      <c r="AO5" s="58">
        <f t="shared" si="7"/>
        <v>25</v>
      </c>
      <c r="AP5" s="58">
        <f t="shared" si="7"/>
        <v>25</v>
      </c>
      <c r="AQ5" s="58">
        <f t="shared" si="7"/>
        <v>25</v>
      </c>
      <c r="AR5" s="58">
        <f t="shared" si="7"/>
        <v>25</v>
      </c>
      <c r="AS5" s="58">
        <f t="shared" si="7"/>
        <v>25</v>
      </c>
      <c r="AT5" s="58">
        <f>Y5</f>
        <v>25</v>
      </c>
      <c r="AV5" s="58">
        <f>AT5</f>
        <v>25</v>
      </c>
      <c r="AW5" s="58">
        <f t="shared" ref="AW5:BQ5" si="8">AV5</f>
        <v>25</v>
      </c>
      <c r="AX5" s="58">
        <f t="shared" si="8"/>
        <v>25</v>
      </c>
      <c r="AY5" s="58">
        <f t="shared" si="8"/>
        <v>25</v>
      </c>
      <c r="AZ5" s="58">
        <f t="shared" si="8"/>
        <v>25</v>
      </c>
      <c r="BA5" s="58">
        <f t="shared" si="8"/>
        <v>25</v>
      </c>
      <c r="BB5" s="58">
        <f t="shared" si="8"/>
        <v>25</v>
      </c>
      <c r="BC5" s="58">
        <f t="shared" si="8"/>
        <v>25</v>
      </c>
      <c r="BD5" s="58">
        <f t="shared" si="8"/>
        <v>25</v>
      </c>
      <c r="BE5" s="58">
        <f t="shared" si="8"/>
        <v>25</v>
      </c>
      <c r="BF5" s="58">
        <f t="shared" si="8"/>
        <v>25</v>
      </c>
      <c r="BG5" s="58">
        <f t="shared" si="8"/>
        <v>25</v>
      </c>
      <c r="BH5" s="58">
        <f t="shared" si="8"/>
        <v>25</v>
      </c>
      <c r="BI5" s="58">
        <f t="shared" si="8"/>
        <v>25</v>
      </c>
      <c r="BJ5" s="58">
        <f t="shared" si="8"/>
        <v>25</v>
      </c>
      <c r="BK5" s="58">
        <f t="shared" si="8"/>
        <v>25</v>
      </c>
      <c r="BL5" s="58">
        <f t="shared" si="8"/>
        <v>25</v>
      </c>
      <c r="BM5" s="58">
        <f t="shared" si="8"/>
        <v>25</v>
      </c>
      <c r="BN5" s="58">
        <f t="shared" si="8"/>
        <v>25</v>
      </c>
      <c r="BO5" s="58">
        <f t="shared" si="8"/>
        <v>25</v>
      </c>
      <c r="BP5" s="58">
        <f>BO5</f>
        <v>25</v>
      </c>
      <c r="BQ5" s="58">
        <f t="shared" si="8"/>
        <v>25</v>
      </c>
      <c r="BR5" s="58">
        <f>BQ5</f>
        <v>25</v>
      </c>
      <c r="BS5" s="8">
        <v>1</v>
      </c>
    </row>
    <row r="6" spans="1:71">
      <c r="A6" s="165" t="s">
        <v>29</v>
      </c>
    </row>
    <row r="7" spans="1:71">
      <c r="A7" s="166" t="s">
        <v>30</v>
      </c>
      <c r="B7" s="161">
        <f>SUM(C7:BR7)</f>
        <v>105</v>
      </c>
      <c r="C7" s="22">
        <f>COUNTIFS(Summary!$AR:$AR,'Mentor Wse'!C$4,Summary!$AT:$AT,"Active")</f>
        <v>5</v>
      </c>
      <c r="D7" s="22">
        <f>COUNTIFS(Summary!$AR:$AR,'Mentor Wse'!D$4,Summary!$AT:$AT,"Active")</f>
        <v>6</v>
      </c>
      <c r="E7" s="22">
        <f>COUNTIFS(Summary!$AR:$AR,'Mentor Wse'!E$4,Summary!$AT:$AT,"Active")</f>
        <v>1</v>
      </c>
      <c r="F7" s="22">
        <f>COUNTIFS(Summary!$AR:$AR,'Mentor Wse'!F$4,Summary!$AT:$AT,"Active")</f>
        <v>0</v>
      </c>
      <c r="G7" s="22">
        <f>COUNTIFS(Summary!$AR:$AR,'Mentor Wse'!G$4,Summary!$AT:$AT,"Active")</f>
        <v>0</v>
      </c>
      <c r="H7" s="22">
        <f>COUNTIFS(Summary!$AR:$AR,'Mentor Wse'!H$4,Summary!$AT:$AT,"Active")</f>
        <v>2</v>
      </c>
      <c r="I7" s="22">
        <f>COUNTIFS(Summary!$AR:$AR,'Mentor Wse'!I$4,Summary!$AT:$AT,"Active")</f>
        <v>2</v>
      </c>
      <c r="J7" s="22">
        <f>COUNTIFS(Summary!$AR:$AR,'Mentor Wse'!J$4,Summary!$AT:$AT,"Active")</f>
        <v>2</v>
      </c>
      <c r="K7" s="22">
        <f>COUNTIFS(Summary!$AR:$AR,'Mentor Wse'!K$4,Summary!$AT:$AT,"Active")</f>
        <v>2</v>
      </c>
      <c r="L7" s="22">
        <f>COUNTIFS(Summary!$AR:$AR,'Mentor Wse'!L$4,Summary!$AT:$AT,"Active")</f>
        <v>0</v>
      </c>
      <c r="M7" s="22">
        <f>COUNTIFS(Summary!$AR:$AR,'Mentor Wse'!M$4,Summary!$AT:$AT,"Active")</f>
        <v>6</v>
      </c>
      <c r="N7" s="22">
        <f>COUNTIFS(Summary!$AR:$AR,'Mentor Wse'!N$4,Summary!$AT:$AT,"Active")</f>
        <v>3</v>
      </c>
      <c r="O7" s="22">
        <f>COUNTIFS(Summary!$AR:$AR,'Mentor Wse'!O$4,Summary!$AT:$AT,"Active")</f>
        <v>2</v>
      </c>
      <c r="P7" s="22">
        <f>COUNTIFS(Summary!$AR:$AR,'Mentor Wse'!P$4,Summary!$AT:$AT,"Active")</f>
        <v>0</v>
      </c>
      <c r="Q7" s="22">
        <f>COUNTIFS(Summary!$AR:$AR,'Mentor Wse'!Q$4,Summary!$AT:$AT,"Active")</f>
        <v>1</v>
      </c>
      <c r="R7" s="22">
        <f>COUNTIFS(Summary!$AR:$AR,'Mentor Wse'!R$4,Summary!$AT:$AT,"Active")</f>
        <v>0</v>
      </c>
      <c r="S7" s="22">
        <f>COUNTIFS(Summary!$AR:$AR,'Mentor Wse'!S$4,Summary!$AT:$AT,"Active")</f>
        <v>4</v>
      </c>
      <c r="T7" s="22">
        <f>COUNTIFS(Summary!$AR:$AR,'Mentor Wse'!T$4,Summary!$AT:$AT,"Active")</f>
        <v>0</v>
      </c>
      <c r="U7" s="22">
        <f>COUNTIFS(Summary!$AR:$AR,'Mentor Wse'!U$4,Summary!$AT:$AT,"Active")</f>
        <v>1</v>
      </c>
      <c r="V7" s="22">
        <f>COUNTIFS(Summary!$AR:$AR,'Mentor Wse'!V$4,Summary!$AT:$AT,"Active")</f>
        <v>0</v>
      </c>
      <c r="W7" s="22">
        <f>COUNTIFS(Summary!$AR:$AR,'Mentor Wse'!W$4,Summary!$AT:$AT,"Active")</f>
        <v>2</v>
      </c>
      <c r="X7" s="22">
        <f>COUNTIFS(Summary!$AR:$AR,'Mentor Wse'!X$4,Summary!$AT:$AT,"Active")</f>
        <v>2</v>
      </c>
      <c r="Y7" s="22">
        <f>COUNTIFS(Summary!$AR:$AR,'Mentor Wse'!Y$4,Summary!$AT:$AT,"Active")</f>
        <v>6</v>
      </c>
      <c r="Z7" s="22">
        <f>COUNTIFS(Summary!$AR:$AR,'Mentor Wse'!Z$4,Summary!$AT:$AT,"Active")</f>
        <v>5</v>
      </c>
      <c r="AA7" s="22">
        <f>COUNTIFS(Summary!$AR:$AR,'Mentor Wse'!AA$4,Summary!$AT:$AT,"Active")</f>
        <v>0</v>
      </c>
      <c r="AB7" s="22">
        <f>COUNTIFS(Summary!$AR:$AR,'Mentor Wse'!AB$4,Summary!$AT:$AT,"Active")</f>
        <v>0</v>
      </c>
      <c r="AC7" s="22">
        <f>COUNTIFS(Summary!$AR:$AR,'Mentor Wse'!AC$4,Summary!$AT:$AT,"Active")</f>
        <v>0</v>
      </c>
      <c r="AD7" s="22">
        <f>COUNTIFS(Summary!$AR:$AR,'Mentor Wse'!AD$4,Summary!$AT:$AT,"Active")</f>
        <v>1</v>
      </c>
      <c r="AE7" s="22">
        <f>COUNTIFS(Summary!$AR:$AR,'Mentor Wse'!AE$4,Summary!$AT:$AT,"Active")</f>
        <v>0</v>
      </c>
      <c r="AF7" s="22">
        <f>COUNTIFS(Summary!$AR:$AR,'Mentor Wse'!AF$4,Summary!$AT:$AT,"Active")</f>
        <v>1</v>
      </c>
      <c r="AG7" s="22">
        <f>COUNTIFS(Summary!$AR:$AR,'Mentor Wse'!AG$4,Summary!$AT:$AT,"Active")</f>
        <v>1</v>
      </c>
      <c r="AH7" s="22">
        <f>COUNTIFS(Summary!$AR:$AR,'Mentor Wse'!AH$4,Summary!$AT:$AT,"Active")</f>
        <v>1</v>
      </c>
      <c r="AI7" s="22">
        <f>COUNTIFS(Summary!$AR:$AR,'Mentor Wse'!AI$4,Summary!$AT:$AT,"Active")</f>
        <v>3</v>
      </c>
      <c r="AJ7" s="22">
        <f>COUNTIFS(Summary!$AR:$AR,'Mentor Wse'!AJ$4,Summary!$AT:$AT,"Active")</f>
        <v>46</v>
      </c>
      <c r="AK7" s="22">
        <f>COUNTIFS(Summary!$AR:$AR,'Mentor Wse'!AK$4,Summary!$AT:$AT,"Active")</f>
        <v>0</v>
      </c>
      <c r="AL7" s="22">
        <f>COUNTIFS(Summary!$AR:$AR,'Mentor Wse'!AL$4,Summary!$AT:$AT,"Active")</f>
        <v>0</v>
      </c>
      <c r="AM7" s="22">
        <f>COUNTIFS(Summary!$AR:$AR,'Mentor Wse'!AM$4,Summary!$AT:$AT,"Active")</f>
        <v>0</v>
      </c>
      <c r="AN7" s="22">
        <f>COUNTIFS(Summary!$AR:$AR,'Mentor Wse'!AN$4,Summary!$AT:$AT,"Active")</f>
        <v>0</v>
      </c>
      <c r="AO7" s="22">
        <f>COUNTIFS(Summary!$AR:$AR,'Mentor Wse'!AO$4,Summary!$AT:$AT,"Active")</f>
        <v>0</v>
      </c>
      <c r="AP7" s="22">
        <f>COUNTIFS(Summary!$AR:$AR,'Mentor Wse'!AP$4,Summary!$AT:$AT,"Active")</f>
        <v>0</v>
      </c>
      <c r="AQ7" s="22">
        <f>COUNTIFS(Summary!$AR:$AR,'Mentor Wse'!AQ$4,Summary!$AT:$AT,"Active")</f>
        <v>0</v>
      </c>
      <c r="AR7" s="22">
        <f>COUNTIFS(Summary!$AR:$AR,'Mentor Wse'!AR$4,Summary!$AT:$AT,"Active")</f>
        <v>0</v>
      </c>
      <c r="AS7" s="22">
        <f>COUNTIFS(Summary!$AR:$AR,'Mentor Wse'!AS$4,Summary!$AT:$AT,"Active")</f>
        <v>0</v>
      </c>
      <c r="AT7" s="22">
        <f>COUNTIFS(Summary!$AR:$AR,'Mentor Wse'!AT$4,Summary!$AT:$AT,"Active")</f>
        <v>0</v>
      </c>
      <c r="AV7" s="22">
        <f>COUNTIFS(Summary!$AR:$AR,'Mentor Wse'!AV$4,Summary!$AT:$AT,"Active")</f>
        <v>0</v>
      </c>
      <c r="AW7" s="22">
        <f>COUNTIFS(Summary!$AR:$AR,'Mentor Wse'!AW$4,Summary!$AT:$AT,"Active")</f>
        <v>0</v>
      </c>
      <c r="AX7" s="22">
        <f>COUNTIFS(Summary!$AR:$AR,'Mentor Wse'!AX$4,Summary!$AT:$AT,"Active")</f>
        <v>0</v>
      </c>
      <c r="AY7" s="22">
        <f>COUNTIFS(Summary!$AR:$AR,'Mentor Wse'!AY$4,Summary!$AT:$AT,"Active")</f>
        <v>0</v>
      </c>
      <c r="AZ7" s="22">
        <f>COUNTIFS(Summary!$AR:$AR,'Mentor Wse'!AZ$4,Summary!$AT:$AT,"Active")</f>
        <v>0</v>
      </c>
      <c r="BA7" s="22">
        <f>COUNTIFS(Summary!$AR:$AR,'Mentor Wse'!BA$4,Summary!$AT:$AT,"Active")</f>
        <v>0</v>
      </c>
      <c r="BB7" s="22">
        <f>COUNTIFS(Summary!$AR:$AR,'Mentor Wse'!BB$4,Summary!$AT:$AT,"Active")</f>
        <v>0</v>
      </c>
      <c r="BC7" s="22">
        <f>COUNTIFS(Summary!$AR:$AR,'Mentor Wse'!BC$4,Summary!$AT:$AT,"Active")</f>
        <v>0</v>
      </c>
      <c r="BD7" s="22">
        <f>COUNTIFS(Summary!$AR:$AR,'Mentor Wse'!BD$4,Summary!$AT:$AT,"Active")</f>
        <v>0</v>
      </c>
      <c r="BE7" s="22">
        <f>COUNTIFS(Summary!$AR:$AR,'Mentor Wse'!BE$4,Summary!$AT:$AT,"Active")</f>
        <v>0</v>
      </c>
      <c r="BF7" s="22">
        <f>COUNTIFS(Summary!$AR:$AR,'Mentor Wse'!BF$4,Summary!$AT:$AT,"Active")</f>
        <v>0</v>
      </c>
      <c r="BG7" s="22">
        <f>COUNTIFS(Summary!$AR:$AR,'Mentor Wse'!BG$4,Summary!$AT:$AT,"Active")</f>
        <v>0</v>
      </c>
      <c r="BH7" s="22">
        <f>COUNTIFS(Summary!$AR:$AR,'Mentor Wse'!BH$4,Summary!$AT:$AT,"Active")</f>
        <v>0</v>
      </c>
      <c r="BI7" s="22">
        <f>COUNTIFS(Summary!$AR:$AR,'Mentor Wse'!BI$4,Summary!$AT:$AT,"Active")</f>
        <v>0</v>
      </c>
      <c r="BJ7" s="22">
        <f>COUNTIFS(Summary!$AR:$AR,'Mentor Wse'!BJ$4,Summary!$AT:$AT,"Active")</f>
        <v>0</v>
      </c>
      <c r="BK7" s="22">
        <f>COUNTIFS(Summary!$AR:$AR,'Mentor Wse'!BK$4,Summary!$AT:$AT,"Active")</f>
        <v>0</v>
      </c>
      <c r="BL7" s="22">
        <f>COUNTIFS(Summary!$AR:$AR,'Mentor Wse'!BL$4,Summary!$AT:$AT,"Active")</f>
        <v>0</v>
      </c>
      <c r="BM7" s="22">
        <f>COUNTIFS(Summary!$AR:$AR,'Mentor Wse'!BM$4,Summary!$AT:$AT,"Active")</f>
        <v>0</v>
      </c>
      <c r="BN7" s="22">
        <f>COUNTIFS(Summary!$AR:$AR,'Mentor Wse'!BN$4,Summary!$AT:$AT,"Active")</f>
        <v>0</v>
      </c>
      <c r="BO7" s="22">
        <f>COUNTIFS(Summary!$AR:$AR,'Mentor Wse'!BO$4,Summary!$AT:$AT,"Active")</f>
        <v>0</v>
      </c>
      <c r="BP7" s="22">
        <f>COUNTIFS(Summary!$AR:$AR,'Mentor Wse'!BP$4,Summary!$AT:$AT,"Active")</f>
        <v>0</v>
      </c>
      <c r="BQ7" s="22">
        <f>COUNTIF(Summary!$AR:$AR,'Mentor Wse'!BQ4)</f>
        <v>0</v>
      </c>
      <c r="BR7" s="22">
        <f>COUNTIF(Summary!$AR:$AR,'Mentor Wse'!BR4)</f>
        <v>0</v>
      </c>
      <c r="BS7" s="143">
        <v>1</v>
      </c>
    </row>
    <row r="8" spans="1:71">
      <c r="A8" s="166" t="s">
        <v>36</v>
      </c>
      <c r="B8" s="161">
        <f>SUM(C8:BR8)</f>
        <v>104.91999999999999</v>
      </c>
      <c r="C8" s="22">
        <f>SUMIF(Summary!$AR:$AR,'Mentor Wse'!C4,Summary!$F:$F)/C5</f>
        <v>4.4400000000000004</v>
      </c>
      <c r="D8" s="22">
        <f>SUMIF(Summary!$AR:$AR,'Mentor Wse'!D4,Summary!$F:$F)/D5</f>
        <v>5.2</v>
      </c>
      <c r="E8" s="22">
        <f>SUMIF(Summary!$AR:$AR,'Mentor Wse'!E4,Summary!$F:$F)/E5</f>
        <v>1</v>
      </c>
      <c r="F8" s="22">
        <f>SUMIF(Summary!$AR:$AR,'Mentor Wse'!F4,Summary!$F:$F)/F5</f>
        <v>0.16</v>
      </c>
      <c r="G8" s="22">
        <f>SUMIF(Summary!$AR:$AR,'Mentor Wse'!G4,Summary!$F:$F)/G5</f>
        <v>0.52</v>
      </c>
      <c r="H8" s="22">
        <f>SUMIF(Summary!$AR:$AR,'Mentor Wse'!H4,Summary!$F:$F)/H5</f>
        <v>2</v>
      </c>
      <c r="I8" s="22">
        <f>SUMIF(Summary!$AR:$AR,'Mentor Wse'!I4,Summary!$F:$F)/I5</f>
        <v>2</v>
      </c>
      <c r="J8" s="22">
        <f>SUMIF(Summary!$AR:$AR,'Mentor Wse'!J4,Summary!$F:$F)/J5</f>
        <v>2</v>
      </c>
      <c r="K8" s="22">
        <f>SUMIF(Summary!$AR:$AR,'Mentor Wse'!K4,Summary!$F:$F)/K5</f>
        <v>2</v>
      </c>
      <c r="L8" s="22">
        <f>SUMIF(Summary!$AR:$AR,'Mentor Wse'!L4,Summary!$F:$F)/L5</f>
        <v>0.32</v>
      </c>
      <c r="M8" s="22">
        <f>SUMIF(Summary!$AR:$AR,'Mentor Wse'!M4,Summary!$F:$F)/M5</f>
        <v>5.44</v>
      </c>
      <c r="N8" s="22">
        <f>SUMIF(Summary!$AR:$AR,'Mentor Wse'!N4,Summary!$F:$F)/N5</f>
        <v>3</v>
      </c>
      <c r="O8" s="22">
        <f>SUMIF(Summary!$AR:$AR,'Mentor Wse'!O4,Summary!$F:$F)/O5</f>
        <v>2</v>
      </c>
      <c r="P8" s="22">
        <f>SUMIF(Summary!$AR:$AR,'Mentor Wse'!P4,Summary!$F:$F)/P5</f>
        <v>0.56000000000000005</v>
      </c>
      <c r="Q8" s="22">
        <f>SUMIF(Summary!$AR:$AR,'Mentor Wse'!Q4,Summary!$F:$F)/Q5</f>
        <v>1.84</v>
      </c>
      <c r="R8" s="22">
        <f>SUMIF(Summary!$AR:$AR,'Mentor Wse'!R4,Summary!$F:$F)/R5</f>
        <v>0.92</v>
      </c>
      <c r="S8" s="22">
        <f>SUMIF(Summary!$AR:$AR,'Mentor Wse'!S4,Summary!$F:$F)/S5</f>
        <v>4</v>
      </c>
      <c r="T8" s="22">
        <f>SUMIF(Summary!$AR:$AR,'Mentor Wse'!T4,Summary!$F:$F)/T5</f>
        <v>0.76</v>
      </c>
      <c r="U8" s="22">
        <f>SUMIF(Summary!$AR:$AR,'Mentor Wse'!U4,Summary!$F:$F)/U5</f>
        <v>2.12</v>
      </c>
      <c r="V8" s="22">
        <f>SUMIF(Summary!$AR:$AR,'Mentor Wse'!V4,Summary!$F:$F)/V5</f>
        <v>0.4</v>
      </c>
      <c r="W8" s="22">
        <f>SUMIF(Summary!$AR:$AR,'Mentor Wse'!W4,Summary!$F:$F)/W5</f>
        <v>2</v>
      </c>
      <c r="X8" s="22">
        <f>SUMIF(Summary!$AR:$AR,'Mentor Wse'!X4,Summary!$F:$F)/X5</f>
        <v>2</v>
      </c>
      <c r="Y8" s="22">
        <f>SUMIF(Summary!$AR:$AR,'Mentor Wse'!Y4,Summary!$F:$F)/Y5</f>
        <v>5.44</v>
      </c>
      <c r="Z8" s="22">
        <f>SUMIF(Summary!$AR:$AR,'Mentor Wse'!Z4,Summary!$F:$F)/Z5</f>
        <v>5.76</v>
      </c>
      <c r="AA8" s="22">
        <f>SUMIF(Summary!$AR:$AR,'Mentor Wse'!AA4,Summary!$F:$F)/AA5</f>
        <v>0.08</v>
      </c>
      <c r="AB8" s="22">
        <f>SUMIF(Summary!$AR:$AR,'Mentor Wse'!AB4,Summary!$F:$F)/AB5</f>
        <v>0</v>
      </c>
      <c r="AC8" s="22">
        <f>SUMIF(Summary!$AR:$AR,'Mentor Wse'!AC4,Summary!$F:$F)/AC5</f>
        <v>0.32</v>
      </c>
      <c r="AD8" s="22">
        <f>SUMIF(Summary!$AR:$AR,'Mentor Wse'!AD4,Summary!$F:$F)/AD5</f>
        <v>1</v>
      </c>
      <c r="AE8" s="22">
        <f>SUMIF(Summary!$AR:$AR,'Mentor Wse'!AE4,Summary!$F:$F)/AE5</f>
        <v>0.12</v>
      </c>
      <c r="AF8" s="22">
        <f>SUMIF(Summary!$AR:$AR,'Mentor Wse'!AF4,Summary!$F:$F)/AF5</f>
        <v>1</v>
      </c>
      <c r="AG8" s="22">
        <f>SUMIF(Summary!$AR:$AR,'Mentor Wse'!AG4,Summary!$F:$F)/AG5</f>
        <v>2</v>
      </c>
      <c r="AH8" s="22">
        <f>SUMIF(Summary!$AR:$AR,'Mentor Wse'!AH4,Summary!$F:$F)/AH5</f>
        <v>1</v>
      </c>
      <c r="AI8" s="22">
        <f>SUMIF(Summary!$AR:$AR,'Mentor Wse'!AI4,Summary!$F:$F)/AI5</f>
        <v>3.56</v>
      </c>
      <c r="AJ8" s="22">
        <f>SUMIF(Summary!$AR:$AR,'Mentor Wse'!AJ4,Summary!$F:$F)/AJ5</f>
        <v>39.96</v>
      </c>
      <c r="AK8" s="22">
        <f>SUMIF(Summary!$AR:$AR,'Mentor Wse'!AK4,Summary!$F:$F)/AK5</f>
        <v>0</v>
      </c>
      <c r="AL8" s="22">
        <f>SUMIF(Summary!$AR:$AR,'Mentor Wse'!AL4,Summary!$F:$F)/AL5</f>
        <v>0</v>
      </c>
      <c r="AM8" s="22">
        <f>SUMIF(Summary!$AR:$AR,'Mentor Wse'!AM4,Summary!$F:$F)/AM5</f>
        <v>0</v>
      </c>
      <c r="AN8" s="22">
        <f>SUMIF(Summary!$AR:$AR,'Mentor Wse'!AN4,Summary!$F:$F)/AN5</f>
        <v>0</v>
      </c>
      <c r="AO8" s="22">
        <f>SUMIF(Summary!$AR:$AR,'Mentor Wse'!AO4,Summary!$F:$F)/AO5</f>
        <v>0</v>
      </c>
      <c r="AP8" s="22">
        <f>SUMIF(Summary!$AR:$AR,'Mentor Wse'!AP4,Summary!$F:$F)/AP5</f>
        <v>0</v>
      </c>
      <c r="AQ8" s="22">
        <f>SUMIF(Summary!$AR:$AR,'Mentor Wse'!AQ4,Summary!$F:$F)/AQ5</f>
        <v>0</v>
      </c>
      <c r="AR8" s="22">
        <f>SUMIF(Summary!$AR:$AR,'Mentor Wse'!AR4,Summary!$F:$F)/AR5</f>
        <v>0</v>
      </c>
      <c r="AS8" s="22">
        <f>SUMIF(Summary!$AR:$AR,'Mentor Wse'!AS4,Summary!$F:$F)/AS5</f>
        <v>0</v>
      </c>
      <c r="AT8" s="22">
        <f>SUMIF(Summary!$AR:$AR,'Mentor Wse'!AT4,Summary!$F:$F)/AT5</f>
        <v>0</v>
      </c>
      <c r="AV8" s="22">
        <f>SUMIF(Summary!$AR:$AR,'Mentor Wse'!AV4,Summary!$F:$F)/AV5</f>
        <v>0</v>
      </c>
      <c r="AW8" s="22">
        <f>SUMIF(Summary!$AR:$AR,'Mentor Wse'!AW4,Summary!$F:$F)/AW5</f>
        <v>0</v>
      </c>
      <c r="AX8" s="22">
        <f>SUMIF(Summary!$AR:$AR,'Mentor Wse'!AX4,Summary!$F:$F)/AX5</f>
        <v>0</v>
      </c>
      <c r="AY8" s="22">
        <f>SUMIF(Summary!$AR:$AR,'Mentor Wse'!AY4,Summary!$F:$F)/AY5</f>
        <v>0</v>
      </c>
      <c r="AZ8" s="22">
        <f>SUMIF(Summary!$AR:$AR,'Mentor Wse'!AZ4,Summary!$F:$F)/AZ5</f>
        <v>0</v>
      </c>
      <c r="BA8" s="22">
        <f>SUMIF(Summary!$AR:$AR,'Mentor Wse'!BA4,Summary!$F:$F)/BA5</f>
        <v>0</v>
      </c>
      <c r="BB8" s="22">
        <f>SUMIF(Summary!$AR:$AR,'Mentor Wse'!BB4,Summary!$F:$F)/BB5</f>
        <v>0</v>
      </c>
      <c r="BC8" s="22">
        <f>SUMIF(Summary!$AR:$AR,'Mentor Wse'!BC4,Summary!$F:$F)/BC5</f>
        <v>0</v>
      </c>
      <c r="BD8" s="22">
        <f>SUMIF(Summary!$AR:$AR,'Mentor Wse'!BD4,Summary!$F:$F)/BD5</f>
        <v>0</v>
      </c>
      <c r="BE8" s="22">
        <f>SUMIF(Summary!$AR:$AR,'Mentor Wse'!BE4,Summary!$F:$F)/BE5</f>
        <v>0</v>
      </c>
      <c r="BF8" s="22">
        <f>SUMIF(Summary!$AR:$AR,'Mentor Wse'!BF4,Summary!$F:$F)/BF5</f>
        <v>0</v>
      </c>
      <c r="BG8" s="22">
        <f>SUMIF(Summary!$AR:$AR,'Mentor Wse'!BG4,Summary!$F:$F)/BG5</f>
        <v>0</v>
      </c>
      <c r="BH8" s="22">
        <f>SUMIF(Summary!$AR:$AR,'Mentor Wse'!BH4,Summary!$F:$F)/BH5</f>
        <v>0</v>
      </c>
      <c r="BI8" s="22">
        <f>SUMIF(Summary!$AR:$AR,'Mentor Wse'!BI4,Summary!$F:$F)/BI5</f>
        <v>0</v>
      </c>
      <c r="BJ8" s="22">
        <f>SUMIF(Summary!$AR:$AR,'Mentor Wse'!BJ4,Summary!$F:$F)/BJ5</f>
        <v>0</v>
      </c>
      <c r="BK8" s="22">
        <f>SUMIF(Summary!$AR:$AR,'Mentor Wse'!BK4,Summary!$F:$F)/BK5</f>
        <v>0</v>
      </c>
      <c r="BL8" s="22">
        <f>SUMIF(Summary!$AR:$AR,'Mentor Wse'!BL4,Summary!$F:$F)/BL5</f>
        <v>0</v>
      </c>
      <c r="BM8" s="22">
        <f>SUMIF(Summary!$AR:$AR,'Mentor Wse'!BM4,Summary!$F:$F)/BM5</f>
        <v>0</v>
      </c>
      <c r="BN8" s="22">
        <f>SUMIF(Summary!$AR:$AR,'Mentor Wse'!BN4,Summary!$F:$F)/BN5</f>
        <v>0</v>
      </c>
      <c r="BO8" s="22">
        <f>SUMIF(Summary!$AR:$AR,'Mentor Wse'!BO4,Summary!$F:$F)/BO5</f>
        <v>0</v>
      </c>
      <c r="BP8" s="22">
        <f>SUMIF(Summary!$AR:$AR,'Mentor Wse'!BP4,Summary!$F:$F)/BP5</f>
        <v>0</v>
      </c>
      <c r="BQ8" s="22">
        <f>SUMIF(Summary!$AR:$AR,'Mentor Wse'!BQ4,Summary!$F:$F)/BQ5</f>
        <v>0</v>
      </c>
      <c r="BR8" s="22">
        <f>SUMIF(Summary!$AR:$AR,'Mentor Wse'!BR4,Summary!$F:$F)/BR5</f>
        <v>0</v>
      </c>
      <c r="BS8" s="143">
        <v>1</v>
      </c>
    </row>
    <row r="9" spans="1:71">
      <c r="A9" s="166" t="s">
        <v>31</v>
      </c>
      <c r="B9" s="161">
        <f>SUM(C9:BR9)</f>
        <v>92.84</v>
      </c>
      <c r="C9" s="22">
        <f>SUMIF(Summary!$AR:$AR,'Mentor Wse'!C4,Summary!$AE:$AE)/C5</f>
        <v>4.28</v>
      </c>
      <c r="D9" s="22">
        <f>SUMIF(Summary!$AR:$AR,'Mentor Wse'!D4,Summary!$AE:$AE)/D5</f>
        <v>4.3600000000000003</v>
      </c>
      <c r="E9" s="22">
        <f>SUMIF(Summary!$AR:$AR,'Mentor Wse'!E4,Summary!$AE:$AE)/E5</f>
        <v>0.76</v>
      </c>
      <c r="F9" s="22">
        <f>SUMIF(Summary!$AR:$AR,'Mentor Wse'!F4,Summary!$AE:$AE)/F5</f>
        <v>0.16</v>
      </c>
      <c r="G9" s="22">
        <f>SUMIF(Summary!$AR:$AR,'Mentor Wse'!G4,Summary!$AE:$AE)/G5</f>
        <v>0.52</v>
      </c>
      <c r="H9" s="22">
        <f>SUMIF(Summary!$AR:$AR,'Mentor Wse'!H4,Summary!$AE:$AE)/H5</f>
        <v>2</v>
      </c>
      <c r="I9" s="22">
        <f>SUMIF(Summary!$AR:$AR,'Mentor Wse'!I4,Summary!$AE:$AE)/I5</f>
        <v>1.92</v>
      </c>
      <c r="J9" s="22">
        <f>SUMIF(Summary!$AR:$AR,'Mentor Wse'!J4,Summary!$AE:$AE)/J5</f>
        <v>1.36</v>
      </c>
      <c r="K9" s="22">
        <f>SUMIF(Summary!$AR:$AR,'Mentor Wse'!K4,Summary!$AE:$AE)/K5</f>
        <v>1.64</v>
      </c>
      <c r="L9" s="22">
        <f>SUMIF(Summary!$AR:$AR,'Mentor Wse'!L4,Summary!$AE:$AE)/L5</f>
        <v>0.32</v>
      </c>
      <c r="M9" s="22">
        <f>SUMIF(Summary!$AR:$AR,'Mentor Wse'!M4,Summary!$AE:$AE)/M5</f>
        <v>5.04</v>
      </c>
      <c r="N9" s="22">
        <f>SUMIF(Summary!$AR:$AR,'Mentor Wse'!N4,Summary!$AE:$AE)/N5</f>
        <v>2.2000000000000002</v>
      </c>
      <c r="O9" s="22">
        <f>SUMIF(Summary!$AR:$AR,'Mentor Wse'!O4,Summary!$AE:$AE)/O5</f>
        <v>1.8</v>
      </c>
      <c r="P9" s="22">
        <f>SUMIF(Summary!$AR:$AR,'Mentor Wse'!P4,Summary!$AE:$AE)/P5</f>
        <v>0.56000000000000005</v>
      </c>
      <c r="Q9" s="22">
        <f>SUMIF(Summary!$AR:$AR,'Mentor Wse'!Q4,Summary!$AE:$AE)/Q5</f>
        <v>1.8</v>
      </c>
      <c r="R9" s="22">
        <f>SUMIF(Summary!$AR:$AR,'Mentor Wse'!R4,Summary!$AE:$AE)/R5</f>
        <v>0.92</v>
      </c>
      <c r="S9" s="22">
        <f>SUMIF(Summary!$AR:$AR,'Mentor Wse'!S4,Summary!$AE:$AE)/S5</f>
        <v>3.8</v>
      </c>
      <c r="T9" s="22">
        <f>SUMIF(Summary!$AR:$AR,'Mentor Wse'!T4,Summary!$AE:$AE)/T5</f>
        <v>0.76</v>
      </c>
      <c r="U9" s="22">
        <f>SUMIF(Summary!$AR:$AR,'Mentor Wse'!U4,Summary!$AE:$AE)/U5</f>
        <v>1.64</v>
      </c>
      <c r="V9" s="22">
        <f>SUMIF(Summary!$AR:$AR,'Mentor Wse'!V4,Summary!$AE:$AE)/V5</f>
        <v>0.4</v>
      </c>
      <c r="W9" s="22">
        <f>SUMIF(Summary!$AR:$AR,'Mentor Wse'!W4,Summary!$AE:$AE)/W5</f>
        <v>1.96</v>
      </c>
      <c r="X9" s="22">
        <f>SUMIF(Summary!$AR:$AR,'Mentor Wse'!X4,Summary!$AE:$AE)/X5</f>
        <v>1.32</v>
      </c>
      <c r="Y9" s="22">
        <f>SUMIF(Summary!$AR:$AR,'Mentor Wse'!Y4,Summary!$AE:$AE)/Y5</f>
        <v>5.2</v>
      </c>
      <c r="Z9" s="22">
        <f>SUMIF(Summary!$AR:$AR,'Mentor Wse'!Z4,Summary!$AE:$AE)/Z5</f>
        <v>5.08</v>
      </c>
      <c r="AA9" s="22">
        <f>SUMIF(Summary!$AR:$AR,'Mentor Wse'!AA4,Summary!$AE:$AE)/AA5</f>
        <v>0.08</v>
      </c>
      <c r="AB9" s="22">
        <f>SUMIF(Summary!$AR:$AR,'Mentor Wse'!AB4,Summary!$AE:$AE)/AB5</f>
        <v>0</v>
      </c>
      <c r="AC9" s="22">
        <f>SUMIF(Summary!$AR:$AR,'Mentor Wse'!AC4,Summary!$AE:$AE)/AC5</f>
        <v>0.32</v>
      </c>
      <c r="AD9" s="22">
        <f>SUMIF(Summary!$AR:$AR,'Mentor Wse'!AD4,Summary!$AE:$AE)/AD5</f>
        <v>0.96</v>
      </c>
      <c r="AE9" s="22">
        <f>SUMIF(Summary!$AR:$AR,'Mentor Wse'!AE4,Summary!$AE:$AE)/AE5</f>
        <v>0.12</v>
      </c>
      <c r="AF9" s="22">
        <f>SUMIF(Summary!$AR:$AR,'Mentor Wse'!AF4,Summary!$AE:$AE)/AF5</f>
        <v>0.92</v>
      </c>
      <c r="AG9" s="22">
        <f>SUMIF(Summary!$AR:$AR,'Mentor Wse'!AG4,Summary!$AE:$AE)/AG5</f>
        <v>1.96</v>
      </c>
      <c r="AH9" s="22">
        <f>SUMIF(Summary!$AR:$AR,'Mentor Wse'!AH4,Summary!$AE:$AE)/AH5</f>
        <v>0.92</v>
      </c>
      <c r="AI9" s="22">
        <f>SUMIF(Summary!$AR:$AR,'Mentor Wse'!AI4,Summary!$AE:$AE)/AI5</f>
        <v>3.28</v>
      </c>
      <c r="AJ9" s="22">
        <f>SUMIF(Summary!$AR:$AR,'Mentor Wse'!AJ4,Summary!$AE:$AE)/AJ5</f>
        <v>34.479999999999997</v>
      </c>
      <c r="AK9" s="22">
        <f>SUMIF(Summary!$AR:$AR,'Mentor Wse'!AK4,Summary!$AE:$AE)/AK5</f>
        <v>0</v>
      </c>
      <c r="AL9" s="22">
        <f>SUMIF(Summary!$AR:$AR,'Mentor Wse'!AL4,Summary!$AE:$AE)/AL5</f>
        <v>0</v>
      </c>
      <c r="AM9" s="22">
        <f>SUMIF(Summary!$AR:$AR,'Mentor Wse'!AM4,Summary!$AE:$AE)/AM5</f>
        <v>0</v>
      </c>
      <c r="AN9" s="22">
        <f>SUMIF(Summary!$AR:$AR,'Mentor Wse'!AN4,Summary!$AE:$AE)/AN5</f>
        <v>0</v>
      </c>
      <c r="AO9" s="22">
        <f>SUMIF(Summary!$AR:$AR,'Mentor Wse'!AO4,Summary!$AE:$AE)/AO5</f>
        <v>0</v>
      </c>
      <c r="AP9" s="22">
        <f>SUMIF(Summary!$AR:$AR,'Mentor Wse'!AP4,Summary!$AE:$AE)/AP5</f>
        <v>0</v>
      </c>
      <c r="AQ9" s="22">
        <f>SUMIF(Summary!$AR:$AR,'Mentor Wse'!AQ4,Summary!$AE:$AE)/AQ5</f>
        <v>0</v>
      </c>
      <c r="AR9" s="22">
        <f>SUMIF(Summary!$AR:$AR,'Mentor Wse'!AR4,Summary!$AE:$AE)/AR5</f>
        <v>0</v>
      </c>
      <c r="AS9" s="22">
        <f>SUMIF(Summary!$AR:$AR,'Mentor Wse'!AS4,Summary!$AE:$AE)/AS5</f>
        <v>0</v>
      </c>
      <c r="AT9" s="22">
        <f>SUMIF(Summary!$AR:$AR,'Mentor Wse'!AT4,Summary!$AE:$AE)/AT5</f>
        <v>0</v>
      </c>
      <c r="AV9" s="22">
        <f>SUMIF(Summary!$AR:$AR,'Mentor Wse'!AV4,Summary!$AE:$AE)/AV5</f>
        <v>0</v>
      </c>
      <c r="AW9" s="22">
        <f>SUMIF(Summary!$AR:$AR,'Mentor Wse'!AW4,Summary!$AE:$AE)/AW5</f>
        <v>0</v>
      </c>
      <c r="AX9" s="22">
        <f>SUMIF(Summary!$AR:$AR,'Mentor Wse'!AX4,Summary!$AE:$AE)/AX5</f>
        <v>0</v>
      </c>
      <c r="AY9" s="22">
        <f>SUMIF(Summary!$AR:$AR,'Mentor Wse'!AY4,Summary!$AE:$AE)/AY5</f>
        <v>0</v>
      </c>
      <c r="AZ9" s="22">
        <f>SUMIF(Summary!$AR:$AR,'Mentor Wse'!AZ4,Summary!$AE:$AE)/AZ5</f>
        <v>0</v>
      </c>
      <c r="BA9" s="22">
        <f>SUMIF(Summary!$AR:$AR,'Mentor Wse'!BA4,Summary!$AE:$AE)/BA5</f>
        <v>0</v>
      </c>
      <c r="BB9" s="22">
        <f>SUMIF(Summary!$AR:$AR,'Mentor Wse'!BB4,Summary!$AE:$AE)/BB5</f>
        <v>0</v>
      </c>
      <c r="BC9" s="22">
        <f>SUMIF(Summary!$AR:$AR,'Mentor Wse'!BC4,Summary!$AE:$AE)/BC5</f>
        <v>0</v>
      </c>
      <c r="BD9" s="22">
        <f>SUMIF(Summary!$AR:$AR,'Mentor Wse'!BD4,Summary!$AE:$AE)/BD5</f>
        <v>0</v>
      </c>
      <c r="BE9" s="22">
        <f>SUMIF(Summary!$AR:$AR,'Mentor Wse'!BE4,Summary!$AE:$AE)/BE5</f>
        <v>0</v>
      </c>
      <c r="BF9" s="22">
        <f>SUMIF(Summary!$AR:$AR,'Mentor Wse'!BF4,Summary!$AE:$AE)/BF5</f>
        <v>0</v>
      </c>
      <c r="BG9" s="22">
        <f>SUMIF(Summary!$AR:$AR,'Mentor Wse'!BG4,Summary!$AE:$AE)/BG5</f>
        <v>0</v>
      </c>
      <c r="BH9" s="22">
        <f>SUMIF(Summary!$AR:$AR,'Mentor Wse'!BH4,Summary!$AE:$AE)/BH5</f>
        <v>0</v>
      </c>
      <c r="BI9" s="22">
        <f>SUMIF(Summary!$AR:$AR,'Mentor Wse'!BI4,Summary!$AE:$AE)/BI5</f>
        <v>0</v>
      </c>
      <c r="BJ9" s="22">
        <f>SUMIF(Summary!$AR:$AR,'Mentor Wse'!BJ4,Summary!$AE:$AE)/BJ5</f>
        <v>0</v>
      </c>
      <c r="BK9" s="22">
        <f>SUMIF(Summary!$AR:$AR,'Mentor Wse'!BK4,Summary!$AE:$AE)/BK5</f>
        <v>0</v>
      </c>
      <c r="BL9" s="22">
        <f>SUMIF(Summary!$AR:$AR,'Mentor Wse'!BL4,Summary!$AE:$AE)/BL5</f>
        <v>0</v>
      </c>
      <c r="BM9" s="22">
        <f>SUMIF(Summary!$AR:$AR,'Mentor Wse'!BM4,Summary!$AE:$AE)/BM5</f>
        <v>0</v>
      </c>
      <c r="BN9" s="22">
        <f>SUMIF(Summary!$AR:$AR,'Mentor Wse'!BN4,Summary!$AE:$AE)/BN5</f>
        <v>0</v>
      </c>
      <c r="BO9" s="22">
        <f>SUMIF(Summary!$AR:$AR,'Mentor Wse'!BO4,Summary!$AE:$AE)/BO5</f>
        <v>0</v>
      </c>
      <c r="BP9" s="22">
        <f>SUMIF(Summary!$AR:$AR,'Mentor Wse'!BP4,Summary!$AE:$AE)/BP5</f>
        <v>0</v>
      </c>
      <c r="BQ9" s="22">
        <f>SUMIF(Summary!$AR:$AR,'Mentor Wse'!BQ4,Summary!$AE:$AE)/BQ5</f>
        <v>0</v>
      </c>
      <c r="BR9" s="22">
        <f>SUMIF(Summary!$AR:$AR,'Mentor Wse'!BR4,Summary!$AE:$AE)/BR5</f>
        <v>0</v>
      </c>
      <c r="BS9" s="143">
        <v>1</v>
      </c>
    </row>
    <row r="10" spans="1:71">
      <c r="A10" s="167" t="s">
        <v>32</v>
      </c>
      <c r="B10" s="23">
        <f t="shared" ref="B10:W10" si="9">1-B9/B8</f>
        <v>0.11513534121235214</v>
      </c>
      <c r="C10" s="23">
        <f t="shared" si="9"/>
        <v>3.6036036036036112E-2</v>
      </c>
      <c r="D10" s="23">
        <f t="shared" si="9"/>
        <v>0.16153846153846152</v>
      </c>
      <c r="E10" s="23">
        <f t="shared" si="9"/>
        <v>0.24</v>
      </c>
      <c r="F10" s="23">
        <f t="shared" si="9"/>
        <v>0</v>
      </c>
      <c r="G10" s="23">
        <f t="shared" si="9"/>
        <v>0</v>
      </c>
      <c r="H10" s="23">
        <f t="shared" si="9"/>
        <v>0</v>
      </c>
      <c r="I10" s="23">
        <f t="shared" si="9"/>
        <v>4.0000000000000036E-2</v>
      </c>
      <c r="J10" s="23">
        <f t="shared" si="9"/>
        <v>0.31999999999999995</v>
      </c>
      <c r="K10" s="23">
        <f t="shared" si="9"/>
        <v>0.18000000000000005</v>
      </c>
      <c r="L10" s="23">
        <f t="shared" si="9"/>
        <v>0</v>
      </c>
      <c r="M10" s="23">
        <f t="shared" si="9"/>
        <v>7.3529411764705954E-2</v>
      </c>
      <c r="N10" s="23">
        <f t="shared" si="9"/>
        <v>0.26666666666666661</v>
      </c>
      <c r="O10" s="23">
        <f t="shared" si="9"/>
        <v>9.9999999999999978E-2</v>
      </c>
      <c r="P10" s="23">
        <f t="shared" si="9"/>
        <v>0</v>
      </c>
      <c r="Q10" s="23">
        <f t="shared" si="9"/>
        <v>2.1739130434782594E-2</v>
      </c>
      <c r="R10" s="23">
        <f t="shared" si="9"/>
        <v>0</v>
      </c>
      <c r="S10" s="23">
        <f t="shared" si="9"/>
        <v>5.0000000000000044E-2</v>
      </c>
      <c r="T10" s="23">
        <f t="shared" si="9"/>
        <v>0</v>
      </c>
      <c r="U10" s="23">
        <f t="shared" si="9"/>
        <v>0.2264150943396227</v>
      </c>
      <c r="V10" s="23">
        <f t="shared" si="9"/>
        <v>0</v>
      </c>
      <c r="W10" s="23">
        <f t="shared" si="9"/>
        <v>2.0000000000000018E-2</v>
      </c>
      <c r="X10" s="23">
        <f t="shared" ref="X10" si="10">1-X9/X8</f>
        <v>0.33999999999999997</v>
      </c>
      <c r="Y10" s="23">
        <f t="shared" ref="Y10:AA10" si="11">1-Y9/Y8</f>
        <v>4.4117647058823595E-2</v>
      </c>
      <c r="Z10" s="23">
        <f t="shared" si="11"/>
        <v>0.11805555555555547</v>
      </c>
      <c r="AA10" s="23">
        <f t="shared" si="11"/>
        <v>0</v>
      </c>
      <c r="AB10" s="23" t="e">
        <f t="shared" ref="AB10" si="12">1-AB9/AB8</f>
        <v>#DIV/0!</v>
      </c>
      <c r="AC10" s="23">
        <f t="shared" ref="AC10:AG10" si="13">1-AC9/AC8</f>
        <v>0</v>
      </c>
      <c r="AD10" s="23">
        <f t="shared" si="13"/>
        <v>4.0000000000000036E-2</v>
      </c>
      <c r="AE10" s="23">
        <f t="shared" si="13"/>
        <v>0</v>
      </c>
      <c r="AF10" s="23">
        <f t="shared" si="13"/>
        <v>7.999999999999996E-2</v>
      </c>
      <c r="AG10" s="23">
        <f t="shared" si="13"/>
        <v>2.0000000000000018E-2</v>
      </c>
      <c r="AH10" s="23">
        <f t="shared" ref="AH10:AL10" si="14">1-AH9/AH8</f>
        <v>7.999999999999996E-2</v>
      </c>
      <c r="AI10" s="23">
        <f t="shared" si="14"/>
        <v>7.8651685393258508E-2</v>
      </c>
      <c r="AJ10" s="23">
        <f t="shared" si="14"/>
        <v>0.13713713713713727</v>
      </c>
      <c r="AK10" s="23" t="e">
        <f t="shared" si="14"/>
        <v>#DIV/0!</v>
      </c>
      <c r="AL10" s="23" t="e">
        <f t="shared" si="14"/>
        <v>#DIV/0!</v>
      </c>
      <c r="AM10" s="23" t="e">
        <f t="shared" ref="AM10:AN10" si="15">1-AM9/AM8</f>
        <v>#DIV/0!</v>
      </c>
      <c r="AN10" s="23" t="e">
        <f t="shared" si="15"/>
        <v>#DIV/0!</v>
      </c>
      <c r="AO10" s="23" t="e">
        <f t="shared" ref="AO10:AP10" si="16">1-AO9/AO8</f>
        <v>#DIV/0!</v>
      </c>
      <c r="AP10" s="23" t="e">
        <f t="shared" si="16"/>
        <v>#DIV/0!</v>
      </c>
      <c r="AQ10" s="23" t="e">
        <f t="shared" ref="AQ10:AT10" si="17">1-AQ9/AQ8</f>
        <v>#DIV/0!</v>
      </c>
      <c r="AR10" s="23" t="e">
        <f t="shared" ref="AR10:AS10" si="18">1-AR9/AR8</f>
        <v>#DIV/0!</v>
      </c>
      <c r="AS10" s="23" t="e">
        <f t="shared" si="18"/>
        <v>#DIV/0!</v>
      </c>
      <c r="AT10" s="23" t="e">
        <f t="shared" si="17"/>
        <v>#DIV/0!</v>
      </c>
      <c r="AV10" s="23" t="e">
        <f t="shared" ref="AV10:BR10" si="19">1-AV9/AV8</f>
        <v>#DIV/0!</v>
      </c>
      <c r="AW10" s="23" t="e">
        <f t="shared" si="19"/>
        <v>#DIV/0!</v>
      </c>
      <c r="AX10" s="23" t="e">
        <f t="shared" si="19"/>
        <v>#DIV/0!</v>
      </c>
      <c r="AY10" s="23" t="e">
        <f t="shared" si="19"/>
        <v>#DIV/0!</v>
      </c>
      <c r="AZ10" s="23" t="e">
        <f t="shared" si="19"/>
        <v>#DIV/0!</v>
      </c>
      <c r="BA10" s="23" t="e">
        <f t="shared" si="19"/>
        <v>#DIV/0!</v>
      </c>
      <c r="BB10" s="23" t="e">
        <f t="shared" si="19"/>
        <v>#DIV/0!</v>
      </c>
      <c r="BC10" s="23" t="e">
        <f t="shared" si="19"/>
        <v>#DIV/0!</v>
      </c>
      <c r="BD10" s="23" t="e">
        <f t="shared" si="19"/>
        <v>#DIV/0!</v>
      </c>
      <c r="BE10" s="23" t="e">
        <f t="shared" si="19"/>
        <v>#DIV/0!</v>
      </c>
      <c r="BF10" s="23" t="e">
        <f t="shared" si="19"/>
        <v>#DIV/0!</v>
      </c>
      <c r="BG10" s="23" t="e">
        <f t="shared" si="19"/>
        <v>#DIV/0!</v>
      </c>
      <c r="BH10" s="23" t="e">
        <f t="shared" si="19"/>
        <v>#DIV/0!</v>
      </c>
      <c r="BI10" s="23" t="e">
        <f t="shared" si="19"/>
        <v>#DIV/0!</v>
      </c>
      <c r="BJ10" s="23" t="e">
        <f t="shared" si="19"/>
        <v>#DIV/0!</v>
      </c>
      <c r="BK10" s="23" t="e">
        <f t="shared" si="19"/>
        <v>#DIV/0!</v>
      </c>
      <c r="BL10" s="23" t="e">
        <f t="shared" si="19"/>
        <v>#DIV/0!</v>
      </c>
      <c r="BM10" s="23" t="e">
        <f t="shared" si="19"/>
        <v>#DIV/0!</v>
      </c>
      <c r="BN10" s="23" t="e">
        <f t="shared" si="19"/>
        <v>#DIV/0!</v>
      </c>
      <c r="BO10" s="23" t="e">
        <f t="shared" si="19"/>
        <v>#DIV/0!</v>
      </c>
      <c r="BP10" s="23" t="e">
        <f t="shared" si="19"/>
        <v>#DIV/0!</v>
      </c>
      <c r="BQ10" s="23" t="e">
        <f t="shared" si="19"/>
        <v>#DIV/0!</v>
      </c>
      <c r="BR10" s="23" t="e">
        <f t="shared" si="19"/>
        <v>#DIV/0!</v>
      </c>
      <c r="BS10" s="143">
        <v>1</v>
      </c>
    </row>
    <row r="11" spans="1:71" hidden="1">
      <c r="A11" s="168"/>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V11" s="17"/>
      <c r="AW11" s="17"/>
      <c r="AX11" s="17"/>
      <c r="AY11" s="17"/>
      <c r="AZ11" s="17"/>
      <c r="BA11" s="17"/>
      <c r="BB11" s="17"/>
      <c r="BC11" s="17"/>
      <c r="BD11" s="17"/>
      <c r="BE11" s="17"/>
      <c r="BF11" s="17"/>
      <c r="BG11" s="17"/>
      <c r="BH11" s="17"/>
      <c r="BI11" s="17"/>
      <c r="BJ11" s="17"/>
      <c r="BK11" s="18"/>
      <c r="BL11" s="17"/>
      <c r="BM11" s="17"/>
      <c r="BN11" s="17"/>
      <c r="BO11" s="17"/>
      <c r="BP11" s="17"/>
      <c r="BQ11" s="17"/>
      <c r="BR11" s="17"/>
      <c r="BS11" s="143">
        <v>1</v>
      </c>
    </row>
    <row r="12" spans="1:71" hidden="1">
      <c r="A12" s="17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row>
    <row r="13" spans="1:71" hidden="1">
      <c r="A13" s="177"/>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row>
    <row r="14" spans="1:71">
      <c r="A14" s="178"/>
    </row>
    <row r="15" spans="1:71">
      <c r="A15" s="179" t="s">
        <v>37</v>
      </c>
      <c r="B15" s="42">
        <f>SUM(C15:BR15)</f>
        <v>9820</v>
      </c>
      <c r="C15" s="43">
        <f>SUMIF(Summary!$AR:$AR,'Mentor Wse'!C4,Summary!$AI:$AI)</f>
        <v>476</v>
      </c>
      <c r="D15" s="43">
        <f>SUMIF(Summary!$AR:$AR,'Mentor Wse'!D4,Summary!$AI:$AI)</f>
        <v>333</v>
      </c>
      <c r="E15" s="43">
        <f>SUMIF(Summary!$AR:$AR,'Mentor Wse'!E4,Summary!$AI:$AI)</f>
        <v>94</v>
      </c>
      <c r="F15" s="43">
        <f>SUMIF(Summary!$AR:$AR,'Mentor Wse'!F4,Summary!$AI:$AI)</f>
        <v>4</v>
      </c>
      <c r="G15" s="43">
        <f>SUMIF(Summary!$AR:$AR,'Mentor Wse'!G4,Summary!$AI:$AI)</f>
        <v>14</v>
      </c>
      <c r="H15" s="43">
        <f>SUMIF(Summary!$AR:$AR,'Mentor Wse'!H4,Summary!$AI:$AI)</f>
        <v>270</v>
      </c>
      <c r="I15" s="43">
        <f>SUMIF(Summary!$AR:$AR,'Mentor Wse'!I4,Summary!$AI:$AI)</f>
        <v>253</v>
      </c>
      <c r="J15" s="43">
        <f>SUMIF(Summary!$AR:$AR,'Mentor Wse'!J4,Summary!$AI:$AI)</f>
        <v>216</v>
      </c>
      <c r="K15" s="43">
        <f>SUMIF(Summary!$AR:$AR,'Mentor Wse'!K4,Summary!$AI:$AI)</f>
        <v>266</v>
      </c>
      <c r="L15" s="43">
        <f>SUMIF(Summary!$AR:$AR,'Mentor Wse'!L4,Summary!$AI:$AI)</f>
        <v>15</v>
      </c>
      <c r="M15" s="43">
        <f>SUMIF(Summary!$AR:$AR,'Mentor Wse'!M4,Summary!$AI:$AI)</f>
        <v>514</v>
      </c>
      <c r="N15" s="43">
        <f>SUMIF(Summary!$AR:$AR,'Mentor Wse'!N4,Summary!$AI:$AI)</f>
        <v>283</v>
      </c>
      <c r="O15" s="43">
        <f>SUMIF(Summary!$AR:$AR,'Mentor Wse'!O4,Summary!$AI:$AI)</f>
        <v>185</v>
      </c>
      <c r="P15" s="43">
        <f>SUMIF(Summary!$AR:$AR,'Mentor Wse'!P4,Summary!$AI:$AI)</f>
        <v>44</v>
      </c>
      <c r="Q15" s="43">
        <f>SUMIF(Summary!$AR:$AR,'Mentor Wse'!Q4,Summary!$AI:$AI)</f>
        <v>175</v>
      </c>
      <c r="R15" s="43">
        <f>SUMIF(Summary!$AR:$AR,'Mentor Wse'!R4,Summary!$AI:$AI)</f>
        <v>77</v>
      </c>
      <c r="S15" s="43">
        <f>SUMIF(Summary!$AR:$AR,'Mentor Wse'!S4,Summary!$AI:$AI)</f>
        <v>375</v>
      </c>
      <c r="T15" s="43">
        <f>SUMIF(Summary!$AR:$AR,'Mentor Wse'!T4,Summary!$AI:$AI)</f>
        <v>23</v>
      </c>
      <c r="U15" s="43">
        <f>SUMIF(Summary!$AR:$AR,'Mentor Wse'!U4,Summary!$AI:$AI)</f>
        <v>209</v>
      </c>
      <c r="V15" s="43">
        <f>SUMIF(Summary!$AR:$AR,'Mentor Wse'!V4,Summary!$AI:$AI)</f>
        <v>11</v>
      </c>
      <c r="W15" s="43">
        <f>SUMIF(Summary!$AR:$AR,'Mentor Wse'!W4,Summary!$AI:$AI)</f>
        <v>215</v>
      </c>
      <c r="X15" s="43">
        <f>SUMIF(Summary!$AR:$AR,'Mentor Wse'!X4,Summary!$AI:$AI)</f>
        <v>135</v>
      </c>
      <c r="Y15" s="43">
        <f>SUMIF(Summary!$AR:$AR,'Mentor Wse'!Y4,Summary!$AI:$AI)</f>
        <v>560</v>
      </c>
      <c r="Z15" s="43">
        <f>SUMIF(Summary!$AR:$AR,'Mentor Wse'!Z4,Summary!$AI:$AI)</f>
        <v>570</v>
      </c>
      <c r="AA15" s="43">
        <f>SUMIF(Summary!$AR:$AR,'Mentor Wse'!AA4,Summary!$AI:$AI)</f>
        <v>2</v>
      </c>
      <c r="AB15" s="43">
        <f>SUMIF(Summary!$AR:$AR,'Mentor Wse'!AB4,Summary!$AI:$AI)</f>
        <v>0</v>
      </c>
      <c r="AC15" s="43">
        <f>SUMIF(Summary!$AR:$AR,'Mentor Wse'!AC4,Summary!$AI:$AI)</f>
        <v>11</v>
      </c>
      <c r="AD15" s="43">
        <f>SUMIF(Summary!$AR:$AR,'Mentor Wse'!AD4,Summary!$AI:$AI)</f>
        <v>114</v>
      </c>
      <c r="AE15" s="43">
        <f>SUMIF(Summary!$AR:$AR,'Mentor Wse'!AE4,Summary!$AI:$AI)</f>
        <v>3</v>
      </c>
      <c r="AF15" s="43">
        <f>SUMIF(Summary!$AR:$AR,'Mentor Wse'!AF4,Summary!$AI:$AI)</f>
        <v>77</v>
      </c>
      <c r="AG15" s="43">
        <f>SUMIF(Summary!$AR:$AR,'Mentor Wse'!AG4,Summary!$AI:$AI)</f>
        <v>131</v>
      </c>
      <c r="AH15" s="43">
        <f>SUMIF(Summary!$AR:$AR,'Mentor Wse'!AH4,Summary!$AI:$AI)</f>
        <v>109</v>
      </c>
      <c r="AI15" s="43">
        <f>SUMIF(Summary!$AR:$AR,'Mentor Wse'!AI4,Summary!$AI:$AI)</f>
        <v>437</v>
      </c>
      <c r="AJ15" s="43">
        <f>SUMIF(Summary!$AR:$AR,'Mentor Wse'!AJ4,Summary!$AI:$AI)</f>
        <v>3619</v>
      </c>
      <c r="AK15" s="43">
        <f>SUMIF(Summary!$AR:$AR,'Mentor Wse'!AK4,Summary!$AI:$AI)</f>
        <v>0</v>
      </c>
      <c r="AL15" s="43">
        <f>SUMIF(Summary!$AR:$AR,'Mentor Wse'!AL4,Summary!$AI:$AI)</f>
        <v>0</v>
      </c>
      <c r="AM15" s="43">
        <f>SUMIF(Summary!$AR:$AR,'Mentor Wse'!AM4,Summary!$AI:$AI)</f>
        <v>0</v>
      </c>
      <c r="AN15" s="43">
        <f>SUMIF(Summary!$AR:$AR,'Mentor Wse'!AN4,Summary!$AI:$AI)</f>
        <v>0</v>
      </c>
      <c r="AO15" s="43">
        <f>SUMIF(Summary!$AR:$AR,'Mentor Wse'!AO4,Summary!$AI:$AI)</f>
        <v>0</v>
      </c>
      <c r="AP15" s="43">
        <f>SUMIF(Summary!$AR:$AR,'Mentor Wse'!AP4,Summary!$AI:$AI)</f>
        <v>0</v>
      </c>
      <c r="AQ15" s="43">
        <f>SUMIF(Summary!$AR:$AR,'Mentor Wse'!AQ4,Summary!$AI:$AI)</f>
        <v>0</v>
      </c>
      <c r="AR15" s="43">
        <f>SUMIF(Summary!$AR:$AR,'Mentor Wse'!AR4,Summary!$AI:$AI)</f>
        <v>0</v>
      </c>
      <c r="AS15" s="43">
        <f>SUMIF(Summary!$AR:$AR,'Mentor Wse'!AS4,Summary!$AI:$AI)</f>
        <v>0</v>
      </c>
      <c r="AT15" s="43">
        <f>SUMIF(Summary!$AR:$AR,'Mentor Wse'!AT4,Summary!$AI:$AI)</f>
        <v>0</v>
      </c>
      <c r="AV15" s="43">
        <f>SUMIF(Summary!$AR:$AR,'Mentor Wse'!AV4,Summary!$AI:$AI)</f>
        <v>0</v>
      </c>
      <c r="AW15" s="43">
        <f>SUMIF(Summary!$AR:$AR,'Mentor Wse'!AW4,Summary!$AI:$AI)</f>
        <v>0</v>
      </c>
      <c r="AX15" s="43">
        <f>SUMIF(Summary!$AR:$AR,'Mentor Wse'!AX4,Summary!$AI:$AI)</f>
        <v>0</v>
      </c>
      <c r="AY15" s="43">
        <f>SUMIF(Summary!$AR:$AR,'Mentor Wse'!AY4,Summary!$AI:$AI)</f>
        <v>0</v>
      </c>
      <c r="AZ15" s="43">
        <f>SUMIF(Summary!$AR:$AR,'Mentor Wse'!AZ4,Summary!$AI:$AI)</f>
        <v>0</v>
      </c>
      <c r="BA15" s="43">
        <f>SUMIF(Summary!$AR:$AR,'Mentor Wse'!BA4,Summary!$AI:$AI)</f>
        <v>0</v>
      </c>
      <c r="BB15" s="43">
        <f>SUMIF(Summary!$AR:$AR,'Mentor Wse'!BB4,Summary!$AI:$AI)</f>
        <v>0</v>
      </c>
      <c r="BC15" s="43">
        <f>SUMIF(Summary!$AR:$AR,'Mentor Wse'!BC4,Summary!$AI:$AI)</f>
        <v>0</v>
      </c>
      <c r="BD15" s="43">
        <f>SUMIF(Summary!$AR:$AR,'Mentor Wse'!BD4,Summary!$AI:$AI)</f>
        <v>0</v>
      </c>
      <c r="BE15" s="43">
        <f>SUMIF(Summary!$AR:$AR,'Mentor Wse'!BE4,Summary!$AI:$AI)</f>
        <v>0</v>
      </c>
      <c r="BF15" s="43">
        <f>SUMIF(Summary!$AR:$AR,'Mentor Wse'!BF4,Summary!$AI:$AI)</f>
        <v>0</v>
      </c>
      <c r="BG15" s="43">
        <f>SUMIF(Summary!$AR:$AR,'Mentor Wse'!BG4,Summary!$AI:$AI)</f>
        <v>0</v>
      </c>
      <c r="BH15" s="43">
        <f>SUMIF(Summary!$AR:$AR,'Mentor Wse'!BH4,Summary!$AI:$AI)</f>
        <v>0</v>
      </c>
      <c r="BI15" s="43">
        <f>SUMIF(Summary!$AR:$AR,'Mentor Wse'!BI4,Summary!$AI:$AI)</f>
        <v>0</v>
      </c>
      <c r="BJ15" s="43">
        <f>SUMIF(Summary!$AR:$AR,'Mentor Wse'!BJ4,Summary!$AI:$AI)</f>
        <v>0</v>
      </c>
      <c r="BK15" s="43">
        <f>SUMIF(Summary!$AR:$AR,'Mentor Wse'!BK4,Summary!$AI:$AI)</f>
        <v>0</v>
      </c>
      <c r="BL15" s="43">
        <f>SUMIF(Summary!$AR:$AR,'Mentor Wse'!BL4,Summary!$AI:$AI)</f>
        <v>0</v>
      </c>
      <c r="BM15" s="43">
        <f>SUMIF(Summary!$AR:$AR,'Mentor Wse'!BM4,Summary!$AI:$AI)</f>
        <v>0</v>
      </c>
      <c r="BN15" s="43">
        <f>SUMIF(Summary!$AR:$AR,'Mentor Wse'!BN4,Summary!$AI:$AI)</f>
        <v>0</v>
      </c>
      <c r="BO15" s="43">
        <f>SUMIF(Summary!$AR:$AR,'Mentor Wse'!BO4,Summary!$AI:$AI)</f>
        <v>0</v>
      </c>
      <c r="BP15" s="43">
        <f>SUMIF(Summary!$AR:$AR,'Mentor Wse'!BP4,Summary!$AI:$AI)</f>
        <v>0</v>
      </c>
      <c r="BQ15" s="43">
        <f>SUMIF(Summary!$AR:$AR,'Mentor Wse'!BQ4,Summary!$AI:$AI)</f>
        <v>0</v>
      </c>
      <c r="BR15" s="43">
        <f>SUMIF(Summary!$AR:$AR,'Mentor Wse'!BR4,Summary!$AI:$AI)</f>
        <v>0</v>
      </c>
      <c r="BS15" s="143">
        <v>1</v>
      </c>
    </row>
    <row r="16" spans="1:71">
      <c r="A16" s="179" t="s">
        <v>103</v>
      </c>
      <c r="B16" s="51">
        <f>SUM(C16:BR16)</f>
        <v>392.80000000000007</v>
      </c>
      <c r="C16" s="44">
        <f t="shared" ref="C16:W16" si="20">C15/C5</f>
        <v>19.04</v>
      </c>
      <c r="D16" s="44">
        <f t="shared" si="20"/>
        <v>13.32</v>
      </c>
      <c r="E16" s="44">
        <f t="shared" si="20"/>
        <v>3.76</v>
      </c>
      <c r="F16" s="44">
        <f t="shared" si="20"/>
        <v>0.16</v>
      </c>
      <c r="G16" s="44">
        <f t="shared" si="20"/>
        <v>0.56000000000000005</v>
      </c>
      <c r="H16" s="44">
        <f t="shared" si="20"/>
        <v>10.8</v>
      </c>
      <c r="I16" s="44">
        <f t="shared" si="20"/>
        <v>10.119999999999999</v>
      </c>
      <c r="J16" s="44">
        <f t="shared" si="20"/>
        <v>8.64</v>
      </c>
      <c r="K16" s="44">
        <f t="shared" si="20"/>
        <v>10.64</v>
      </c>
      <c r="L16" s="44">
        <f t="shared" si="20"/>
        <v>0.6</v>
      </c>
      <c r="M16" s="44">
        <f t="shared" si="20"/>
        <v>20.56</v>
      </c>
      <c r="N16" s="44">
        <f t="shared" si="20"/>
        <v>11.32</v>
      </c>
      <c r="O16" s="44">
        <f t="shared" si="20"/>
        <v>7.4</v>
      </c>
      <c r="P16" s="44">
        <f t="shared" si="20"/>
        <v>1.76</v>
      </c>
      <c r="Q16" s="44">
        <f t="shared" si="20"/>
        <v>7</v>
      </c>
      <c r="R16" s="44">
        <f t="shared" si="20"/>
        <v>3.08</v>
      </c>
      <c r="S16" s="44">
        <f t="shared" si="20"/>
        <v>15</v>
      </c>
      <c r="T16" s="44">
        <f t="shared" si="20"/>
        <v>0.92</v>
      </c>
      <c r="U16" s="44">
        <f t="shared" si="20"/>
        <v>8.36</v>
      </c>
      <c r="V16" s="44">
        <f t="shared" si="20"/>
        <v>0.44</v>
      </c>
      <c r="W16" s="44">
        <f t="shared" si="20"/>
        <v>8.6</v>
      </c>
      <c r="X16" s="44">
        <f t="shared" ref="X16" si="21">X15/X5</f>
        <v>5.4</v>
      </c>
      <c r="Y16" s="44">
        <f t="shared" ref="Y16:AA16" si="22">Y15/Y5</f>
        <v>22.4</v>
      </c>
      <c r="Z16" s="44">
        <f t="shared" si="22"/>
        <v>22.8</v>
      </c>
      <c r="AA16" s="44">
        <f t="shared" si="22"/>
        <v>0.08</v>
      </c>
      <c r="AB16" s="44">
        <f t="shared" ref="AB16" si="23">AB15/AB5</f>
        <v>0</v>
      </c>
      <c r="AC16" s="44">
        <f t="shared" ref="AC16:AG16" si="24">AC15/AC5</f>
        <v>0.44</v>
      </c>
      <c r="AD16" s="44">
        <f t="shared" si="24"/>
        <v>4.5599999999999996</v>
      </c>
      <c r="AE16" s="44">
        <f t="shared" si="24"/>
        <v>0.12</v>
      </c>
      <c r="AF16" s="44">
        <f t="shared" si="24"/>
        <v>3.08</v>
      </c>
      <c r="AG16" s="44">
        <f t="shared" si="24"/>
        <v>5.24</v>
      </c>
      <c r="AH16" s="44">
        <f t="shared" ref="AH16:AL16" si="25">AH15/AH5</f>
        <v>4.3600000000000003</v>
      </c>
      <c r="AI16" s="44">
        <f t="shared" si="25"/>
        <v>17.48</v>
      </c>
      <c r="AJ16" s="44">
        <f t="shared" si="25"/>
        <v>144.76</v>
      </c>
      <c r="AK16" s="44">
        <f t="shared" si="25"/>
        <v>0</v>
      </c>
      <c r="AL16" s="44">
        <f t="shared" si="25"/>
        <v>0</v>
      </c>
      <c r="AM16" s="44">
        <f t="shared" ref="AM16:AN16" si="26">AM15/AM5</f>
        <v>0</v>
      </c>
      <c r="AN16" s="44">
        <f t="shared" si="26"/>
        <v>0</v>
      </c>
      <c r="AO16" s="44">
        <f t="shared" ref="AO16:AP16" si="27">AO15/AO5</f>
        <v>0</v>
      </c>
      <c r="AP16" s="44">
        <f t="shared" si="27"/>
        <v>0</v>
      </c>
      <c r="AQ16" s="44">
        <f t="shared" ref="AQ16:AT16" si="28">AQ15/AQ5</f>
        <v>0</v>
      </c>
      <c r="AR16" s="44">
        <f t="shared" ref="AR16:AS16" si="29">AR15/AR5</f>
        <v>0</v>
      </c>
      <c r="AS16" s="44">
        <f t="shared" si="29"/>
        <v>0</v>
      </c>
      <c r="AT16" s="44">
        <f t="shared" si="28"/>
        <v>0</v>
      </c>
      <c r="AV16" s="44">
        <f t="shared" ref="AV16:BR16" si="30">AV15/AV5</f>
        <v>0</v>
      </c>
      <c r="AW16" s="44">
        <f>AW15/AW5</f>
        <v>0</v>
      </c>
      <c r="AX16" s="44">
        <f t="shared" si="30"/>
        <v>0</v>
      </c>
      <c r="AY16" s="44">
        <f t="shared" ref="AY16:BF16" si="31">AY15/AY5</f>
        <v>0</v>
      </c>
      <c r="AZ16" s="44">
        <f t="shared" si="31"/>
        <v>0</v>
      </c>
      <c r="BA16" s="44">
        <f t="shared" si="31"/>
        <v>0</v>
      </c>
      <c r="BB16" s="44">
        <f t="shared" si="31"/>
        <v>0</v>
      </c>
      <c r="BC16" s="44">
        <f t="shared" si="31"/>
        <v>0</v>
      </c>
      <c r="BD16" s="44">
        <f t="shared" si="31"/>
        <v>0</v>
      </c>
      <c r="BE16" s="44">
        <f t="shared" si="31"/>
        <v>0</v>
      </c>
      <c r="BF16" s="44">
        <f t="shared" si="31"/>
        <v>0</v>
      </c>
      <c r="BG16" s="44">
        <f t="shared" si="30"/>
        <v>0</v>
      </c>
      <c r="BH16" s="44">
        <f t="shared" si="30"/>
        <v>0</v>
      </c>
      <c r="BI16" s="44">
        <f t="shared" si="30"/>
        <v>0</v>
      </c>
      <c r="BJ16" s="44">
        <f t="shared" si="30"/>
        <v>0</v>
      </c>
      <c r="BK16" s="44">
        <f t="shared" si="30"/>
        <v>0</v>
      </c>
      <c r="BL16" s="44">
        <f t="shared" si="30"/>
        <v>0</v>
      </c>
      <c r="BM16" s="44">
        <f>BM15/BM5</f>
        <v>0</v>
      </c>
      <c r="BN16" s="44">
        <f>BN15/BN5</f>
        <v>0</v>
      </c>
      <c r="BO16" s="44">
        <f>BO15/BO5</f>
        <v>0</v>
      </c>
      <c r="BP16" s="44">
        <f t="shared" si="30"/>
        <v>0</v>
      </c>
      <c r="BQ16" s="44">
        <f t="shared" si="30"/>
        <v>0</v>
      </c>
      <c r="BR16" s="44">
        <f t="shared" si="30"/>
        <v>0</v>
      </c>
      <c r="BS16" s="143">
        <v>1</v>
      </c>
    </row>
    <row r="17" spans="1:71">
      <c r="A17" s="179" t="s">
        <v>104</v>
      </c>
      <c r="B17" s="51">
        <f t="shared" ref="B17:W17" si="32">B16/B9</f>
        <v>4.2309349418354163</v>
      </c>
      <c r="C17" s="51">
        <f t="shared" si="32"/>
        <v>4.4485981308411207</v>
      </c>
      <c r="D17" s="51">
        <f t="shared" si="32"/>
        <v>3.0550458715596327</v>
      </c>
      <c r="E17" s="51">
        <f t="shared" si="32"/>
        <v>4.947368421052631</v>
      </c>
      <c r="F17" s="51">
        <f t="shared" si="32"/>
        <v>1</v>
      </c>
      <c r="G17" s="51">
        <f t="shared" si="32"/>
        <v>1.0769230769230771</v>
      </c>
      <c r="H17" s="51">
        <f t="shared" si="32"/>
        <v>5.4</v>
      </c>
      <c r="I17" s="51">
        <f t="shared" si="32"/>
        <v>5.270833333333333</v>
      </c>
      <c r="J17" s="51">
        <f t="shared" si="32"/>
        <v>6.3529411764705879</v>
      </c>
      <c r="K17" s="51">
        <f t="shared" si="32"/>
        <v>6.4878048780487809</v>
      </c>
      <c r="L17" s="51">
        <f t="shared" si="32"/>
        <v>1.875</v>
      </c>
      <c r="M17" s="51">
        <f t="shared" si="32"/>
        <v>4.0793650793650791</v>
      </c>
      <c r="N17" s="51">
        <f t="shared" si="32"/>
        <v>5.1454545454545455</v>
      </c>
      <c r="O17" s="51">
        <f t="shared" si="32"/>
        <v>4.1111111111111116</v>
      </c>
      <c r="P17" s="51">
        <f t="shared" si="32"/>
        <v>3.1428571428571428</v>
      </c>
      <c r="Q17" s="51">
        <f t="shared" si="32"/>
        <v>3.8888888888888888</v>
      </c>
      <c r="R17" s="51">
        <f t="shared" si="32"/>
        <v>3.3478260869565215</v>
      </c>
      <c r="S17" s="51">
        <f t="shared" si="32"/>
        <v>3.9473684210526319</v>
      </c>
      <c r="T17" s="51">
        <f t="shared" si="32"/>
        <v>1.2105263157894737</v>
      </c>
      <c r="U17" s="51">
        <f t="shared" si="32"/>
        <v>5.0975609756097562</v>
      </c>
      <c r="V17" s="51">
        <f t="shared" si="32"/>
        <v>1.0999999999999999</v>
      </c>
      <c r="W17" s="51">
        <f t="shared" si="32"/>
        <v>4.3877551020408161</v>
      </c>
      <c r="X17" s="51">
        <f t="shared" ref="X17" si="33">X16/X9</f>
        <v>4.0909090909090908</v>
      </c>
      <c r="Y17" s="51">
        <f t="shared" ref="Y17:AA17" si="34">Y16/Y9</f>
        <v>4.3076923076923075</v>
      </c>
      <c r="Z17" s="51">
        <f t="shared" si="34"/>
        <v>4.4881889763779528</v>
      </c>
      <c r="AA17" s="51">
        <f t="shared" si="34"/>
        <v>1</v>
      </c>
      <c r="AB17" s="51" t="e">
        <f t="shared" ref="AB17" si="35">AB16/AB9</f>
        <v>#DIV/0!</v>
      </c>
      <c r="AC17" s="51">
        <f t="shared" ref="AC17:AG17" si="36">AC16/AC9</f>
        <v>1.375</v>
      </c>
      <c r="AD17" s="51">
        <f t="shared" si="36"/>
        <v>4.75</v>
      </c>
      <c r="AE17" s="51">
        <f t="shared" si="36"/>
        <v>1</v>
      </c>
      <c r="AF17" s="51">
        <f t="shared" si="36"/>
        <v>3.3478260869565215</v>
      </c>
      <c r="AG17" s="51">
        <f t="shared" si="36"/>
        <v>2.6734693877551021</v>
      </c>
      <c r="AH17" s="51">
        <f t="shared" ref="AH17:AL17" si="37">AH16/AH9</f>
        <v>4.7391304347826084</v>
      </c>
      <c r="AI17" s="51">
        <f t="shared" si="37"/>
        <v>5.3292682926829276</v>
      </c>
      <c r="AJ17" s="51">
        <f t="shared" si="37"/>
        <v>4.1983758700696061</v>
      </c>
      <c r="AK17" s="51" t="e">
        <f t="shared" si="37"/>
        <v>#DIV/0!</v>
      </c>
      <c r="AL17" s="51" t="e">
        <f t="shared" si="37"/>
        <v>#DIV/0!</v>
      </c>
      <c r="AM17" s="51" t="e">
        <f t="shared" ref="AM17:AN17" si="38">AM16/AM9</f>
        <v>#DIV/0!</v>
      </c>
      <c r="AN17" s="51" t="e">
        <f t="shared" si="38"/>
        <v>#DIV/0!</v>
      </c>
      <c r="AO17" s="51" t="e">
        <f t="shared" ref="AO17:AP17" si="39">AO16/AO9</f>
        <v>#DIV/0!</v>
      </c>
      <c r="AP17" s="51" t="e">
        <f t="shared" si="39"/>
        <v>#DIV/0!</v>
      </c>
      <c r="AQ17" s="51" t="e">
        <f t="shared" ref="AQ17:AT17" si="40">AQ16/AQ9</f>
        <v>#DIV/0!</v>
      </c>
      <c r="AR17" s="51" t="e">
        <f t="shared" ref="AR17:AS17" si="41">AR16/AR9</f>
        <v>#DIV/0!</v>
      </c>
      <c r="AS17" s="51" t="e">
        <f t="shared" si="41"/>
        <v>#DIV/0!</v>
      </c>
      <c r="AT17" s="51" t="e">
        <f t="shared" si="40"/>
        <v>#DIV/0!</v>
      </c>
      <c r="AV17" s="51" t="e">
        <f t="shared" ref="AV17:BR17" si="42">AV16/AV9</f>
        <v>#DIV/0!</v>
      </c>
      <c r="AW17" s="51" t="e">
        <f t="shared" si="42"/>
        <v>#DIV/0!</v>
      </c>
      <c r="AX17" s="51" t="e">
        <f t="shared" si="42"/>
        <v>#DIV/0!</v>
      </c>
      <c r="AY17" s="51" t="e">
        <f t="shared" si="42"/>
        <v>#DIV/0!</v>
      </c>
      <c r="AZ17" s="51" t="e">
        <f t="shared" si="42"/>
        <v>#DIV/0!</v>
      </c>
      <c r="BA17" s="51" t="e">
        <f t="shared" si="42"/>
        <v>#DIV/0!</v>
      </c>
      <c r="BB17" s="51" t="e">
        <f t="shared" si="42"/>
        <v>#DIV/0!</v>
      </c>
      <c r="BC17" s="51" t="e">
        <f t="shared" si="42"/>
        <v>#DIV/0!</v>
      </c>
      <c r="BD17" s="51" t="e">
        <f t="shared" si="42"/>
        <v>#DIV/0!</v>
      </c>
      <c r="BE17" s="51" t="e">
        <f t="shared" si="42"/>
        <v>#DIV/0!</v>
      </c>
      <c r="BF17" s="51" t="e">
        <f t="shared" si="42"/>
        <v>#DIV/0!</v>
      </c>
      <c r="BG17" s="51" t="e">
        <f t="shared" si="42"/>
        <v>#DIV/0!</v>
      </c>
      <c r="BH17" s="51" t="e">
        <f t="shared" si="42"/>
        <v>#DIV/0!</v>
      </c>
      <c r="BI17" s="51" t="e">
        <f t="shared" si="42"/>
        <v>#DIV/0!</v>
      </c>
      <c r="BJ17" s="51" t="e">
        <f t="shared" si="42"/>
        <v>#DIV/0!</v>
      </c>
      <c r="BK17" s="51" t="e">
        <f t="shared" si="42"/>
        <v>#DIV/0!</v>
      </c>
      <c r="BL17" s="51" t="e">
        <f t="shared" si="42"/>
        <v>#DIV/0!</v>
      </c>
      <c r="BM17" s="51" t="e">
        <f t="shared" si="42"/>
        <v>#DIV/0!</v>
      </c>
      <c r="BN17" s="51" t="e">
        <f t="shared" si="42"/>
        <v>#DIV/0!</v>
      </c>
      <c r="BO17" s="51" t="e">
        <f t="shared" si="42"/>
        <v>#DIV/0!</v>
      </c>
      <c r="BP17" s="51" t="e">
        <f t="shared" si="42"/>
        <v>#DIV/0!</v>
      </c>
      <c r="BQ17" s="51" t="e">
        <f t="shared" si="42"/>
        <v>#DIV/0!</v>
      </c>
      <c r="BR17" s="51" t="e">
        <f t="shared" si="42"/>
        <v>#DIV/0!</v>
      </c>
      <c r="BS17" s="143">
        <v>1</v>
      </c>
    </row>
    <row r="18" spans="1:71">
      <c r="A18" s="179" t="s">
        <v>105</v>
      </c>
      <c r="B18" s="52">
        <f t="shared" ref="B18:W18" si="43">B29/B17</f>
        <v>4.7505091649694485E-2</v>
      </c>
      <c r="C18" s="52">
        <f t="shared" si="43"/>
        <v>1.6806722689075633E-2</v>
      </c>
      <c r="D18" s="52">
        <f t="shared" si="43"/>
        <v>4.9549549549549557E-2</v>
      </c>
      <c r="E18" s="52">
        <f t="shared" si="43"/>
        <v>0.10106382978723405</v>
      </c>
      <c r="F18" s="52">
        <f t="shared" si="43"/>
        <v>0.75</v>
      </c>
      <c r="G18" s="52">
        <f t="shared" si="43"/>
        <v>0.71428571428571419</v>
      </c>
      <c r="H18" s="52">
        <f t="shared" si="43"/>
        <v>5.9259259259259255E-2</v>
      </c>
      <c r="I18" s="52">
        <f t="shared" si="43"/>
        <v>3.7549407114624511E-2</v>
      </c>
      <c r="J18" s="52">
        <f t="shared" si="43"/>
        <v>3.2407407407407413E-2</v>
      </c>
      <c r="K18" s="52">
        <f t="shared" si="43"/>
        <v>3.007518796992481E-2</v>
      </c>
      <c r="L18" s="52">
        <f t="shared" si="43"/>
        <v>1.1333333333333333</v>
      </c>
      <c r="M18" s="52">
        <f t="shared" si="43"/>
        <v>2.9182879377431907E-2</v>
      </c>
      <c r="N18" s="52">
        <f t="shared" si="43"/>
        <v>4.5936395759717315E-2</v>
      </c>
      <c r="O18" s="52">
        <f t="shared" si="43"/>
        <v>0.12702702702702701</v>
      </c>
      <c r="P18" s="52">
        <f t="shared" si="43"/>
        <v>0.11363636363636365</v>
      </c>
      <c r="Q18" s="52">
        <f t="shared" si="43"/>
        <v>6.2857142857142861E-2</v>
      </c>
      <c r="R18" s="52">
        <f t="shared" si="43"/>
        <v>5.1948051948051951E-2</v>
      </c>
      <c r="S18" s="52">
        <f t="shared" si="43"/>
        <v>3.2000000000000001E-2</v>
      </c>
      <c r="T18" s="52">
        <f t="shared" si="43"/>
        <v>0.2608695652173913</v>
      </c>
      <c r="U18" s="52">
        <f t="shared" si="43"/>
        <v>3.3492822966507178E-2</v>
      </c>
      <c r="V18" s="52">
        <f t="shared" si="43"/>
        <v>0.90909090909090917</v>
      </c>
      <c r="W18" s="52">
        <f t="shared" si="43"/>
        <v>6.0465116279069774E-2</v>
      </c>
      <c r="X18" s="52">
        <f t="shared" ref="X18" si="44">X29/X17</f>
        <v>8.8888888888888878E-2</v>
      </c>
      <c r="Y18" s="52">
        <f t="shared" ref="Y18:AA18" si="45">Y29/Y17</f>
        <v>3.125E-2</v>
      </c>
      <c r="Z18" s="52">
        <f t="shared" si="45"/>
        <v>2.2807017543859647E-2</v>
      </c>
      <c r="AA18" s="52">
        <f t="shared" si="45"/>
        <v>0</v>
      </c>
      <c r="AB18" s="52" t="e">
        <f t="shared" ref="AB18" si="46">AB29/AB17</f>
        <v>#DIV/0!</v>
      </c>
      <c r="AC18" s="52">
        <f t="shared" ref="AC18:AG18" si="47">AC29/AC17</f>
        <v>0.40909090909090912</v>
      </c>
      <c r="AD18" s="52">
        <f t="shared" si="47"/>
        <v>6.5789473684210523E-2</v>
      </c>
      <c r="AE18" s="52">
        <f t="shared" si="47"/>
        <v>0.33333333333333337</v>
      </c>
      <c r="AF18" s="52">
        <f t="shared" si="47"/>
        <v>0.14285714285714285</v>
      </c>
      <c r="AG18" s="52">
        <f t="shared" si="47"/>
        <v>0.1183206106870229</v>
      </c>
      <c r="AH18" s="52">
        <f t="shared" ref="AH18:AL18" si="48">AH29/AH17</f>
        <v>2.7522935779816515E-2</v>
      </c>
      <c r="AI18" s="52">
        <f t="shared" si="48"/>
        <v>3.6613272311212808E-2</v>
      </c>
      <c r="AJ18" s="52">
        <f t="shared" si="48"/>
        <v>3.8822879248411164E-2</v>
      </c>
      <c r="AK18" s="52" t="e">
        <f t="shared" si="48"/>
        <v>#DIV/0!</v>
      </c>
      <c r="AL18" s="52" t="e">
        <f t="shared" si="48"/>
        <v>#DIV/0!</v>
      </c>
      <c r="AM18" s="52" t="e">
        <f t="shared" ref="AM18:AN18" si="49">AM29/AM17</f>
        <v>#DIV/0!</v>
      </c>
      <c r="AN18" s="52" t="e">
        <f t="shared" si="49"/>
        <v>#DIV/0!</v>
      </c>
      <c r="AO18" s="52" t="e">
        <f t="shared" ref="AO18:AP18" si="50">AO29/AO17</f>
        <v>#DIV/0!</v>
      </c>
      <c r="AP18" s="52" t="e">
        <f t="shared" si="50"/>
        <v>#DIV/0!</v>
      </c>
      <c r="AQ18" s="52" t="e">
        <f t="shared" ref="AQ18:AT18" si="51">AQ29/AQ17</f>
        <v>#DIV/0!</v>
      </c>
      <c r="AR18" s="52" t="e">
        <f t="shared" ref="AR18:AS18" si="52">AR29/AR17</f>
        <v>#DIV/0!</v>
      </c>
      <c r="AS18" s="52" t="e">
        <f t="shared" si="52"/>
        <v>#DIV/0!</v>
      </c>
      <c r="AT18" s="52" t="e">
        <f t="shared" si="51"/>
        <v>#DIV/0!</v>
      </c>
      <c r="AV18" s="52" t="e">
        <f t="shared" ref="AV18:BR18" si="53">AV29/AV17</f>
        <v>#DIV/0!</v>
      </c>
      <c r="AW18" s="52" t="e">
        <f t="shared" si="53"/>
        <v>#DIV/0!</v>
      </c>
      <c r="AX18" s="52" t="e">
        <f t="shared" si="53"/>
        <v>#DIV/0!</v>
      </c>
      <c r="AY18" s="52" t="e">
        <f t="shared" si="53"/>
        <v>#DIV/0!</v>
      </c>
      <c r="AZ18" s="52" t="e">
        <f t="shared" si="53"/>
        <v>#DIV/0!</v>
      </c>
      <c r="BA18" s="52" t="e">
        <f t="shared" si="53"/>
        <v>#DIV/0!</v>
      </c>
      <c r="BB18" s="52" t="e">
        <f t="shared" si="53"/>
        <v>#DIV/0!</v>
      </c>
      <c r="BC18" s="52" t="e">
        <f t="shared" si="53"/>
        <v>#DIV/0!</v>
      </c>
      <c r="BD18" s="52" t="e">
        <f t="shared" si="53"/>
        <v>#DIV/0!</v>
      </c>
      <c r="BE18" s="52" t="e">
        <f t="shared" si="53"/>
        <v>#DIV/0!</v>
      </c>
      <c r="BF18" s="52" t="e">
        <f t="shared" si="53"/>
        <v>#DIV/0!</v>
      </c>
      <c r="BG18" s="52" t="e">
        <f t="shared" si="53"/>
        <v>#DIV/0!</v>
      </c>
      <c r="BH18" s="52" t="e">
        <f t="shared" si="53"/>
        <v>#DIV/0!</v>
      </c>
      <c r="BI18" s="52" t="e">
        <f t="shared" si="53"/>
        <v>#DIV/0!</v>
      </c>
      <c r="BJ18" s="52" t="e">
        <f t="shared" si="53"/>
        <v>#DIV/0!</v>
      </c>
      <c r="BK18" s="52" t="e">
        <f t="shared" si="53"/>
        <v>#DIV/0!</v>
      </c>
      <c r="BL18" s="52" t="e">
        <f t="shared" si="53"/>
        <v>#DIV/0!</v>
      </c>
      <c r="BM18" s="52" t="e">
        <f t="shared" si="53"/>
        <v>#DIV/0!</v>
      </c>
      <c r="BN18" s="52" t="e">
        <f t="shared" si="53"/>
        <v>#DIV/0!</v>
      </c>
      <c r="BO18" s="52" t="e">
        <f t="shared" si="53"/>
        <v>#DIV/0!</v>
      </c>
      <c r="BP18" s="52" t="e">
        <f t="shared" si="53"/>
        <v>#DIV/0!</v>
      </c>
      <c r="BQ18" s="52" t="e">
        <f t="shared" si="53"/>
        <v>#DIV/0!</v>
      </c>
      <c r="BR18" s="52" t="e">
        <f t="shared" si="53"/>
        <v>#DIV/0!</v>
      </c>
      <c r="BS18" s="143">
        <v>1</v>
      </c>
    </row>
    <row r="19" spans="1:71" hidden="1">
      <c r="A19" s="180"/>
      <c r="BS19" s="143">
        <v>1</v>
      </c>
    </row>
    <row r="20" spans="1:71">
      <c r="A20" s="181"/>
    </row>
    <row r="21" spans="1:71">
      <c r="A21" s="182" t="s">
        <v>38</v>
      </c>
      <c r="B21" s="169">
        <f>SUM(C21:BR21)</f>
        <v>626616.74239999999</v>
      </c>
      <c r="C21" s="29">
        <f>SUMIF(Summary!$AR:$AR,'Mentor Wse'!C4,Summary!$J:$J)/C5</f>
        <v>10831.64</v>
      </c>
      <c r="D21" s="29">
        <f>SUMIF(Summary!$AR:$AR,'Mentor Wse'!D4,Summary!$J:$J)/D5</f>
        <v>16303.04</v>
      </c>
      <c r="E21" s="29">
        <f>SUMIF(Summary!$AR:$AR,'Mentor Wse'!E4,Summary!$J:$J)/E5</f>
        <v>13178.76</v>
      </c>
      <c r="F21" s="29">
        <f>SUMIF(Summary!$AR:$AR,'Mentor Wse'!F4,Summary!$J:$J)/F5</f>
        <v>4343.6104000000005</v>
      </c>
      <c r="G21" s="29">
        <f>SUMIF(Summary!$AR:$AR,'Mentor Wse'!G4,Summary!$J:$J)/G5</f>
        <v>11902.3192</v>
      </c>
      <c r="H21" s="29">
        <f>SUMIF(Summary!$AR:$AR,'Mentor Wse'!H4,Summary!$J:$J)/H5</f>
        <v>19398.293599999997</v>
      </c>
      <c r="I21" s="29">
        <f>SUMIF(Summary!$AR:$AR,'Mentor Wse'!I4,Summary!$J:$J)/I5</f>
        <v>10780.418399999999</v>
      </c>
      <c r="J21" s="29">
        <f>SUMIF(Summary!$AR:$AR,'Mentor Wse'!J4,Summary!$J:$J)/J5</f>
        <v>15442.9624</v>
      </c>
      <c r="K21" s="29">
        <f>SUMIF(Summary!$AR:$AR,'Mentor Wse'!K4,Summary!$J:$J)/K5</f>
        <v>8004.0007999999998</v>
      </c>
      <c r="L21" s="29">
        <f>SUMIF(Summary!$AR:$AR,'Mentor Wse'!L4,Summary!$J:$J)/L5</f>
        <v>19722.68</v>
      </c>
      <c r="M21" s="29">
        <f>SUMIF(Summary!$AR:$AR,'Mentor Wse'!M4,Summary!$J:$J)/M5</f>
        <v>14174.96</v>
      </c>
      <c r="N21" s="29">
        <f>SUMIF(Summary!$AR:$AR,'Mentor Wse'!N4,Summary!$J:$J)/N5</f>
        <v>18972.28</v>
      </c>
      <c r="O21" s="29">
        <f>SUMIF(Summary!$AR:$AR,'Mentor Wse'!O4,Summary!$J:$J)/O5</f>
        <v>38287.254000000001</v>
      </c>
      <c r="P21" s="29">
        <f>SUMIF(Summary!$AR:$AR,'Mentor Wse'!P4,Summary!$J:$J)/P5</f>
        <v>6240.96</v>
      </c>
      <c r="Q21" s="29">
        <f>SUMIF(Summary!$AR:$AR,'Mentor Wse'!Q4,Summary!$J:$J)/Q5</f>
        <v>10562.7</v>
      </c>
      <c r="R21" s="29">
        <f>SUMIF(Summary!$AR:$AR,'Mentor Wse'!R4,Summary!$J:$J)/R5</f>
        <v>3597.96</v>
      </c>
      <c r="S21" s="29">
        <f>SUMIF(Summary!$AR:$AR,'Mentor Wse'!S4,Summary!$J:$J)/S5</f>
        <v>9615.5435999999991</v>
      </c>
      <c r="T21" s="29">
        <f>SUMIF(Summary!$AR:$AR,'Mentor Wse'!T4,Summary!$J:$J)/T5</f>
        <v>8185.36</v>
      </c>
      <c r="U21" s="29">
        <f>SUMIF(Summary!$AR:$AR,'Mentor Wse'!U4,Summary!$J:$J)/U5</f>
        <v>10076.36</v>
      </c>
      <c r="V21" s="29">
        <f>SUMIF(Summary!$AR:$AR,'Mentor Wse'!V4,Summary!$J:$J)/V5</f>
        <v>19380.6476</v>
      </c>
      <c r="W21" s="29">
        <f>SUMIF(Summary!$AR:$AR,'Mentor Wse'!W4,Summary!$J:$J)/W5</f>
        <v>14150.041999999999</v>
      </c>
      <c r="X21" s="29">
        <f>SUMIF(Summary!$AR:$AR,'Mentor Wse'!X4,Summary!$J:$J)/X5</f>
        <v>16465</v>
      </c>
      <c r="Y21" s="29">
        <f>SUMIF(Summary!$AR:$AR,'Mentor Wse'!Y4,Summary!$J:$J)/Y5</f>
        <v>14473.8</v>
      </c>
      <c r="Z21" s="29">
        <f>SUMIF(Summary!$AR:$AR,'Mentor Wse'!Z4,Summary!$J:$J)/Z5</f>
        <v>15838.801200000002</v>
      </c>
      <c r="AA21" s="29">
        <f>SUMIF(Summary!$AR:$AR,'Mentor Wse'!AA4,Summary!$J:$J)/AA5</f>
        <v>103.68</v>
      </c>
      <c r="AB21" s="29">
        <f>SUMIF(Summary!$AR:$AR,'Mentor Wse'!AB4,Summary!$J:$J)/AB5</f>
        <v>720</v>
      </c>
      <c r="AC21" s="29">
        <f>SUMIF(Summary!$AR:$AR,'Mentor Wse'!AC4,Summary!$J:$J)/AC5</f>
        <v>12640.34</v>
      </c>
      <c r="AD21" s="29">
        <f>SUMIF(Summary!$AR:$AR,'Mentor Wse'!AD4,Summary!$J:$J)/AD5</f>
        <v>10419.799999999999</v>
      </c>
      <c r="AE21" s="29">
        <f>SUMIF(Summary!$AR:$AR,'Mentor Wse'!AE4,Summary!$J:$J)/AE5</f>
        <v>444</v>
      </c>
      <c r="AF21" s="29">
        <f>SUMIF(Summary!$AR:$AR,'Mentor Wse'!AF4,Summary!$J:$J)/AF5</f>
        <v>17846.453599999997</v>
      </c>
      <c r="AG21" s="29">
        <f>SUMIF(Summary!$AR:$AR,'Mentor Wse'!AG4,Summary!$J:$J)/AG5</f>
        <v>23552.16</v>
      </c>
      <c r="AH21" s="29">
        <f>SUMIF(Summary!$AR:$AR,'Mentor Wse'!AH4,Summary!$J:$J)/AH5</f>
        <v>6879.12</v>
      </c>
      <c r="AI21" s="29">
        <f>SUMIF(Summary!$AR:$AR,'Mentor Wse'!AI4,Summary!$J:$J)/AI5</f>
        <v>14684.247600000001</v>
      </c>
      <c r="AJ21" s="29">
        <f>SUMIF(Summary!$AR:$AR,'Mentor Wse'!AJ4,Summary!$J:$J)/AJ5</f>
        <v>209397.54800000001</v>
      </c>
      <c r="AK21" s="29">
        <f>SUMIF(Summary!$AR:$AR,'Mentor Wse'!AK4,Summary!$J:$J)/AK5</f>
        <v>0</v>
      </c>
      <c r="AL21" s="29">
        <f>SUMIF(Summary!$AR:$AR,'Mentor Wse'!AL4,Summary!$J:$J)/AL5</f>
        <v>0</v>
      </c>
      <c r="AM21" s="29">
        <f>SUMIF(Summary!$AR:$AR,'Mentor Wse'!AM4,Summary!$J:$J)/AM5</f>
        <v>0</v>
      </c>
      <c r="AN21" s="29">
        <f>SUMIF(Summary!$AR:$AR,'Mentor Wse'!AN4,Summary!$J:$J)/AN5</f>
        <v>0</v>
      </c>
      <c r="AO21" s="29">
        <f>SUMIF(Summary!$AR:$AR,'Mentor Wse'!AO4,Summary!$J:$J)/AO5</f>
        <v>0</v>
      </c>
      <c r="AP21" s="29">
        <f>SUMIF(Summary!$AR:$AR,'Mentor Wse'!AP4,Summary!$J:$J)/AP5</f>
        <v>0</v>
      </c>
      <c r="AQ21" s="29">
        <f>SUMIF(Summary!$AR:$AR,'Mentor Wse'!AQ4,Summary!$J:$J)/AQ5</f>
        <v>0</v>
      </c>
      <c r="AR21" s="29">
        <f>SUMIF(Summary!$AR:$AR,'Mentor Wse'!AR4,Summary!$J:$J)/AR5</f>
        <v>0</v>
      </c>
      <c r="AS21" s="29">
        <f>SUMIF(Summary!$AR:$AR,'Mentor Wse'!AS4,Summary!$J:$J)/AS5</f>
        <v>0</v>
      </c>
      <c r="AT21" s="29">
        <f>SUMIF(Summary!$AR:$AR,'Mentor Wse'!AT4,Summary!$J:$J)/AT5</f>
        <v>0</v>
      </c>
      <c r="AV21" s="29">
        <f>SUMIF(Summary!$AR:$AR,'Mentor Wse'!AV4,Summary!$J:$J)/AV5</f>
        <v>0</v>
      </c>
      <c r="AW21" s="29">
        <f>SUMIF(Summary!$AR:$AR,'Mentor Wse'!AW4,Summary!$J:$J)/AW5</f>
        <v>0</v>
      </c>
      <c r="AX21" s="29">
        <f>SUMIF(Summary!$AR:$AR,'Mentor Wse'!AX4,Summary!$J:$J)/AX5</f>
        <v>0</v>
      </c>
      <c r="AY21" s="29">
        <f>SUMIF(Summary!$AR:$AR,'Mentor Wse'!AY4,Summary!$J:$J)/AY5</f>
        <v>0</v>
      </c>
      <c r="AZ21" s="29">
        <f>SUMIF(Summary!$AR:$AR,'Mentor Wse'!AZ4,Summary!$J:$J)/AZ5</f>
        <v>0</v>
      </c>
      <c r="BA21" s="29">
        <f>SUMIF(Summary!$AR:$AR,'Mentor Wse'!BA4,Summary!$J:$J)/BA5</f>
        <v>0</v>
      </c>
      <c r="BB21" s="29">
        <f>SUMIF(Summary!$AR:$AR,'Mentor Wse'!BB4,Summary!$J:$J)/BB5</f>
        <v>0</v>
      </c>
      <c r="BC21" s="29">
        <f>SUMIF(Summary!$AR:$AR,'Mentor Wse'!BC4,Summary!$J:$J)/BC5</f>
        <v>0</v>
      </c>
      <c r="BD21" s="29">
        <f>SUMIF(Summary!$AR:$AR,'Mentor Wse'!BD4,Summary!$J:$J)/BD5</f>
        <v>0</v>
      </c>
      <c r="BE21" s="29">
        <f>SUMIF(Summary!$AR:$AR,'Mentor Wse'!BE4,Summary!$J:$J)/BE5</f>
        <v>0</v>
      </c>
      <c r="BF21" s="29">
        <f>SUMIF(Summary!$AR:$AR,'Mentor Wse'!BF4,Summary!$J:$J)/BF5</f>
        <v>0</v>
      </c>
      <c r="BG21" s="29">
        <f>SUMIF(Summary!$AR:$AR,'Mentor Wse'!BG4,Summary!$J:$J)/BG5</f>
        <v>0</v>
      </c>
      <c r="BH21" s="29">
        <f>SUMIF(Summary!$AR:$AR,'Mentor Wse'!BH4,Summary!$J:$J)/BH5</f>
        <v>0</v>
      </c>
      <c r="BI21" s="29">
        <f>SUMIF(Summary!$AR:$AR,'Mentor Wse'!BI4,Summary!$J:$J)/BI5</f>
        <v>0</v>
      </c>
      <c r="BJ21" s="29">
        <f>SUMIF(Summary!$AR:$AR,'Mentor Wse'!BJ4,Summary!$J:$J)/BJ5</f>
        <v>0</v>
      </c>
      <c r="BK21" s="29">
        <f>SUMIF(Summary!$AR:$AR,'Mentor Wse'!BK4,Summary!$J:$J)/BK5</f>
        <v>0</v>
      </c>
      <c r="BL21" s="29">
        <f>SUMIF(Summary!$AR:$AR,'Mentor Wse'!BL4,Summary!$J:$J)/BL5</f>
        <v>0</v>
      </c>
      <c r="BM21" s="29">
        <f>SUMIF(Summary!$AR:$AR,'Mentor Wse'!BM4,Summary!$J:$J)/BM5</f>
        <v>0</v>
      </c>
      <c r="BN21" s="29">
        <f>SUMIF(Summary!$AR:$AR,'Mentor Wse'!BN4,Summary!$J:$J)/BN5</f>
        <v>0</v>
      </c>
      <c r="BO21" s="29">
        <f>SUMIF(Summary!$AR:$AR,'Mentor Wse'!BO4,Summary!$J:$J)/BO5</f>
        <v>0</v>
      </c>
      <c r="BP21" s="29">
        <f>SUMIF(Summary!$AR:$AR,'Mentor Wse'!BP4,Summary!$J:$J)/BP5</f>
        <v>0</v>
      </c>
      <c r="BQ21" s="29">
        <f>SUMIF(Summary!$AR:$AR,'Mentor Wse'!BQ4,Summary!$J:$J)/BQ5</f>
        <v>0</v>
      </c>
      <c r="BR21" s="29">
        <f>SUMIF(Summary!$AR:$AR,'Mentor Wse'!BR4,Summary!$J:$J)/BR5</f>
        <v>0</v>
      </c>
      <c r="BS21" s="143">
        <v>1</v>
      </c>
    </row>
    <row r="22" spans="1:71">
      <c r="A22" s="182" t="s">
        <v>39</v>
      </c>
      <c r="B22" s="169">
        <f>SUM(C22:BR22)</f>
        <v>267252.71999999997</v>
      </c>
      <c r="C22" s="29">
        <f>SUMIF(Summary!$AR:$AR,'Mentor Wse'!C4,Summary!$I:$I)/C5</f>
        <v>3071.64</v>
      </c>
      <c r="D22" s="29">
        <f>SUMIF(Summary!$AR:$AR,'Mentor Wse'!D4,Summary!$I:$I)/D5</f>
        <v>4143.92</v>
      </c>
      <c r="E22" s="29">
        <f>SUMIF(Summary!$AR:$AR,'Mentor Wse'!E4,Summary!$I:$I)/E5</f>
        <v>1679.04</v>
      </c>
      <c r="F22" s="29">
        <f>SUMIF(Summary!$AR:$AR,'Mentor Wse'!F4,Summary!$I:$I)/F5</f>
        <v>1387.12</v>
      </c>
      <c r="G22" s="29">
        <f>SUMIF(Summary!$AR:$AR,'Mentor Wse'!G4,Summary!$I:$I)/G5</f>
        <v>7491.48</v>
      </c>
      <c r="H22" s="29">
        <f>SUMIF(Summary!$AR:$AR,'Mentor Wse'!H4,Summary!$I:$I)/H5</f>
        <v>5626.92</v>
      </c>
      <c r="I22" s="29">
        <f>SUMIF(Summary!$AR:$AR,'Mentor Wse'!I4,Summary!$I:$I)/I5</f>
        <v>4820.72</v>
      </c>
      <c r="J22" s="29">
        <f>SUMIF(Summary!$AR:$AR,'Mentor Wse'!J4,Summary!$I:$I)/J5</f>
        <v>2521.04</v>
      </c>
      <c r="K22" s="29">
        <f>SUMIF(Summary!$AR:$AR,'Mentor Wse'!K4,Summary!$I:$I)/K5</f>
        <v>3804</v>
      </c>
      <c r="L22" s="29">
        <f>SUMIF(Summary!$AR:$AR,'Mentor Wse'!L4,Summary!$I:$I)/L5</f>
        <v>14002.36</v>
      </c>
      <c r="M22" s="29">
        <f>SUMIF(Summary!$AR:$AR,'Mentor Wse'!M4,Summary!$I:$I)/M5</f>
        <v>2619.2399999999998</v>
      </c>
      <c r="N22" s="29">
        <f>SUMIF(Summary!$AR:$AR,'Mentor Wse'!N4,Summary!$I:$I)/N5</f>
        <v>7218.08</v>
      </c>
      <c r="O22" s="29">
        <f>SUMIF(Summary!$AR:$AR,'Mentor Wse'!O4,Summary!$I:$I)/O5</f>
        <v>18659.560000000001</v>
      </c>
      <c r="P22" s="29">
        <f>SUMIF(Summary!$AR:$AR,'Mentor Wse'!P4,Summary!$I:$I)/P5</f>
        <v>6240.96</v>
      </c>
      <c r="Q22" s="29">
        <f>SUMIF(Summary!$AR:$AR,'Mentor Wse'!Q4,Summary!$I:$I)/Q5</f>
        <v>6922.7</v>
      </c>
      <c r="R22" s="29">
        <f>SUMIF(Summary!$AR:$AR,'Mentor Wse'!R4,Summary!$I:$I)/R5</f>
        <v>1918</v>
      </c>
      <c r="S22" s="29">
        <f>SUMIF(Summary!$AR:$AR,'Mentor Wse'!S4,Summary!$I:$I)/S5</f>
        <v>3202.12</v>
      </c>
      <c r="T22" s="29">
        <f>SUMIF(Summary!$AR:$AR,'Mentor Wse'!T4,Summary!$I:$I)/T5</f>
        <v>7785.36</v>
      </c>
      <c r="U22" s="29">
        <f>SUMIF(Summary!$AR:$AR,'Mentor Wse'!U4,Summary!$I:$I)/U5</f>
        <v>4826.3999999999996</v>
      </c>
      <c r="V22" s="29">
        <f>SUMIF(Summary!$AR:$AR,'Mentor Wse'!V4,Summary!$I:$I)/V5</f>
        <v>8372.64</v>
      </c>
      <c r="W22" s="29">
        <f>SUMIF(Summary!$AR:$AR,'Mentor Wse'!W4,Summary!$I:$I)/W5</f>
        <v>6120.72</v>
      </c>
      <c r="X22" s="29">
        <f>SUMIF(Summary!$AR:$AR,'Mentor Wse'!X4,Summary!$I:$I)/X5</f>
        <v>6274.44</v>
      </c>
      <c r="Y22" s="29">
        <f>SUMIF(Summary!$AR:$AR,'Mentor Wse'!Y4,Summary!$I:$I)/Y5</f>
        <v>2915.04</v>
      </c>
      <c r="Z22" s="29">
        <f>SUMIF(Summary!$AR:$AR,'Mentor Wse'!Z4,Summary!$I:$I)/Z5</f>
        <v>2920.04</v>
      </c>
      <c r="AA22" s="29">
        <f>SUMIF(Summary!$AR:$AR,'Mentor Wse'!AA4,Summary!$I:$I)/AA5</f>
        <v>103.68</v>
      </c>
      <c r="AB22" s="29">
        <f>SUMIF(Summary!$AR:$AR,'Mentor Wse'!AB4,Summary!$I:$I)/AB5</f>
        <v>120</v>
      </c>
      <c r="AC22" s="29">
        <f>SUMIF(Summary!$AR:$AR,'Mentor Wse'!AC4,Summary!$I:$I)/AC5</f>
        <v>2520.38</v>
      </c>
      <c r="AD22" s="29">
        <f>SUMIF(Summary!$AR:$AR,'Mentor Wse'!AD4,Summary!$I:$I)/AD5</f>
        <v>10419.799999999999</v>
      </c>
      <c r="AE22" s="29">
        <f>SUMIF(Summary!$AR:$AR,'Mentor Wse'!AE4,Summary!$I:$I)/AE5</f>
        <v>444</v>
      </c>
      <c r="AF22" s="29">
        <f>SUMIF(Summary!$AR:$AR,'Mentor Wse'!AF4,Summary!$I:$I)/AF5</f>
        <v>3754.04</v>
      </c>
      <c r="AG22" s="29">
        <f>SUMIF(Summary!$AR:$AR,'Mentor Wse'!AG4,Summary!$I:$I)/AG5</f>
        <v>19152.16</v>
      </c>
      <c r="AH22" s="29">
        <f>SUMIF(Summary!$AR:$AR,'Mentor Wse'!AH4,Summary!$I:$I)/AH5</f>
        <v>4239.16</v>
      </c>
      <c r="AI22" s="29">
        <f>SUMIF(Summary!$AR:$AR,'Mentor Wse'!AI4,Summary!$I:$I)/AI5</f>
        <v>4408.28</v>
      </c>
      <c r="AJ22" s="29">
        <f>SUMIF(Summary!$AR:$AR,'Mentor Wse'!AJ4,Summary!$I:$I)/AJ5</f>
        <v>87547.68</v>
      </c>
      <c r="AK22" s="29">
        <f>SUMIF(Summary!$AR:$AR,'Mentor Wse'!AK4,Summary!$I:$I)/AK5</f>
        <v>0</v>
      </c>
      <c r="AL22" s="29">
        <f>SUMIF(Summary!$AR:$AR,'Mentor Wse'!AL4,Summary!$I:$I)/AL5</f>
        <v>0</v>
      </c>
      <c r="AM22" s="29">
        <f>SUMIF(Summary!$AR:$AR,'Mentor Wse'!AM4,Summary!$I:$I)/AM5</f>
        <v>0</v>
      </c>
      <c r="AN22" s="29">
        <f>SUMIF(Summary!$AR:$AR,'Mentor Wse'!AN4,Summary!$I:$I)/AN5</f>
        <v>0</v>
      </c>
      <c r="AO22" s="29">
        <f>SUMIF(Summary!$AR:$AR,'Mentor Wse'!AO4,Summary!$I:$I)/AO5</f>
        <v>0</v>
      </c>
      <c r="AP22" s="29">
        <f>SUMIF(Summary!$AR:$AR,'Mentor Wse'!AP4,Summary!$I:$I)/AP5</f>
        <v>0</v>
      </c>
      <c r="AQ22" s="29">
        <f>SUMIF(Summary!$AR:$AR,'Mentor Wse'!AQ4,Summary!$I:$I)/AQ5</f>
        <v>0</v>
      </c>
      <c r="AR22" s="29">
        <f>SUMIF(Summary!$AR:$AR,'Mentor Wse'!AR4,Summary!$I:$I)/AR5</f>
        <v>0</v>
      </c>
      <c r="AS22" s="29">
        <f>SUMIF(Summary!$AR:$AR,'Mentor Wse'!AS4,Summary!$I:$I)/AS5</f>
        <v>0</v>
      </c>
      <c r="AT22" s="29">
        <f>SUMIF(Summary!$AR:$AR,'Mentor Wse'!AT4,Summary!$I:$I)/AT5</f>
        <v>0</v>
      </c>
      <c r="AV22" s="29">
        <f>SUMIF(Summary!$AR:$AR,'Mentor Wse'!AV4,Summary!$I:$I)/AV5</f>
        <v>0</v>
      </c>
      <c r="AW22" s="29">
        <f>SUMIF(Summary!$AR:$AR,'Mentor Wse'!AW4,Summary!$I:$I)/AW5</f>
        <v>0</v>
      </c>
      <c r="AX22" s="29">
        <f>SUMIF(Summary!$AR:$AR,'Mentor Wse'!AX4,Summary!$I:$I)/AX5</f>
        <v>0</v>
      </c>
      <c r="AY22" s="29">
        <f>SUMIF(Summary!$AR:$AR,'Mentor Wse'!AY4,Summary!$I:$I)/AY5</f>
        <v>0</v>
      </c>
      <c r="AZ22" s="29">
        <f>SUMIF(Summary!$AR:$AR,'Mentor Wse'!AZ4,Summary!$I:$I)/AZ5</f>
        <v>0</v>
      </c>
      <c r="BA22" s="29">
        <f>SUMIF(Summary!$AR:$AR,'Mentor Wse'!BA4,Summary!$I:$I)/BA5</f>
        <v>0</v>
      </c>
      <c r="BB22" s="29">
        <f>SUMIF(Summary!$AR:$AR,'Mentor Wse'!BB4,Summary!$I:$I)/BB5</f>
        <v>0</v>
      </c>
      <c r="BC22" s="29">
        <f>SUMIF(Summary!$AR:$AR,'Mentor Wse'!BC4,Summary!$I:$I)/BC5</f>
        <v>0</v>
      </c>
      <c r="BD22" s="29">
        <f>SUMIF(Summary!$AR:$AR,'Mentor Wse'!BD4,Summary!$I:$I)/BD5</f>
        <v>0</v>
      </c>
      <c r="BE22" s="29">
        <f>SUMIF(Summary!$AR:$AR,'Mentor Wse'!BE4,Summary!$I:$I)/BE5</f>
        <v>0</v>
      </c>
      <c r="BF22" s="29">
        <f>SUMIF(Summary!$AR:$AR,'Mentor Wse'!BF4,Summary!$I:$I)/BF5</f>
        <v>0</v>
      </c>
      <c r="BG22" s="29">
        <f>SUMIF(Summary!$AR:$AR,'Mentor Wse'!BG4,Summary!$I:$I)/BG5</f>
        <v>0</v>
      </c>
      <c r="BH22" s="29">
        <f>SUMIF(Summary!$AR:$AR,'Mentor Wse'!BH4,Summary!$I:$I)/BH5</f>
        <v>0</v>
      </c>
      <c r="BI22" s="29">
        <f>SUMIF(Summary!$AR:$AR,'Mentor Wse'!BI4,Summary!$I:$I)/BI5</f>
        <v>0</v>
      </c>
      <c r="BJ22" s="29">
        <f>SUMIF(Summary!$AR:$AR,'Mentor Wse'!BJ4,Summary!$I:$I)/BJ5</f>
        <v>0</v>
      </c>
      <c r="BK22" s="29">
        <f>SUMIF(Summary!$AR:$AR,'Mentor Wse'!BK4,Summary!$I:$I)/BK5</f>
        <v>0</v>
      </c>
      <c r="BL22" s="29">
        <f>SUMIF(Summary!$AR:$AR,'Mentor Wse'!BL4,Summary!$I:$I)/BL5</f>
        <v>0</v>
      </c>
      <c r="BM22" s="29">
        <f>SUMIF(Summary!$AR:$AR,'Mentor Wse'!BM4,Summary!$I:$I)/BM5</f>
        <v>0</v>
      </c>
      <c r="BN22" s="29">
        <f>SUMIF(Summary!$AR:$AR,'Mentor Wse'!BN4,Summary!$I:$I)/BN5</f>
        <v>0</v>
      </c>
      <c r="BO22" s="29">
        <f>SUMIF(Summary!$AR:$AR,'Mentor Wse'!BO4,Summary!$I:$I)/BO5</f>
        <v>0</v>
      </c>
      <c r="BP22" s="29">
        <f>SUMIF(Summary!$AR:$AR,'Mentor Wse'!BP4,Summary!$I:$I)/BP5</f>
        <v>0</v>
      </c>
      <c r="BQ22" s="29">
        <f>SUMIF(Summary!$AR:$AR,'Mentor Wse'!BQ4,Summary!$I:$I)/BQ5</f>
        <v>0</v>
      </c>
      <c r="BR22" s="29">
        <f>SUMIF(Summary!$AR:$AR,'Mentor Wse'!BR4,Summary!$I:$I)/BR5</f>
        <v>0</v>
      </c>
      <c r="BS22" s="143">
        <v>1</v>
      </c>
    </row>
    <row r="23" spans="1:71">
      <c r="A23" s="182" t="s">
        <v>40</v>
      </c>
      <c r="B23" s="169">
        <f>SUM(C23:BR23)</f>
        <v>18.659999999999997</v>
      </c>
      <c r="C23" s="29">
        <f>SUMIF(Summary!$AR:$AR,'Mentor Wse'!C4,Summary!$AF:$AF)/C5</f>
        <v>0.32</v>
      </c>
      <c r="D23" s="29">
        <f>SUMIF(Summary!$AR:$AR,'Mentor Wse'!D4,Summary!$AF:$AF)/D5</f>
        <v>0.66</v>
      </c>
      <c r="E23" s="29">
        <f>SUMIF(Summary!$AR:$AR,'Mentor Wse'!E4,Summary!$AF:$AF)/E5</f>
        <v>0.38</v>
      </c>
      <c r="F23" s="29">
        <f>SUMIF(Summary!$AR:$AR,'Mentor Wse'!F4,Summary!$AF:$AF)/F5</f>
        <v>0.12</v>
      </c>
      <c r="G23" s="29">
        <f>SUMIF(Summary!$AR:$AR,'Mentor Wse'!G4,Summary!$AF:$AF)/G5</f>
        <v>0.4</v>
      </c>
      <c r="H23" s="29">
        <f>SUMIF(Summary!$AR:$AR,'Mentor Wse'!H4,Summary!$AF:$AF)/H5</f>
        <v>0.64</v>
      </c>
      <c r="I23" s="29">
        <f>SUMIF(Summary!$AR:$AR,'Mentor Wse'!I4,Summary!$AF:$AF)/I5</f>
        <v>0.38</v>
      </c>
      <c r="J23" s="29">
        <f>SUMIF(Summary!$AR:$AR,'Mentor Wse'!J4,Summary!$AF:$AF)/J5</f>
        <v>0.28000000000000003</v>
      </c>
      <c r="K23" s="29">
        <f>SUMIF(Summary!$AR:$AR,'Mentor Wse'!K4,Summary!$AF:$AF)/K5</f>
        <v>0.32</v>
      </c>
      <c r="L23" s="29">
        <f>SUMIF(Summary!$AR:$AR,'Mentor Wse'!L4,Summary!$AF:$AF)/L5</f>
        <v>0.68</v>
      </c>
      <c r="M23" s="29">
        <f>SUMIF(Summary!$AR:$AR,'Mentor Wse'!M4,Summary!$AF:$AF)/M5</f>
        <v>0.6</v>
      </c>
      <c r="N23" s="29">
        <f>SUMIF(Summary!$AR:$AR,'Mentor Wse'!N4,Summary!$AF:$AF)/N5</f>
        <v>0.52</v>
      </c>
      <c r="O23" s="29">
        <f>SUMIF(Summary!$AR:$AR,'Mentor Wse'!O4,Summary!$AF:$AF)/O5</f>
        <v>0.94</v>
      </c>
      <c r="P23" s="29">
        <f>SUMIF(Summary!$AR:$AR,'Mentor Wse'!P4,Summary!$AF:$AF)/P5</f>
        <v>0.2</v>
      </c>
      <c r="Q23" s="29">
        <f>SUMIF(Summary!$AR:$AR,'Mentor Wse'!Q4,Summary!$AF:$AF)/Q5</f>
        <v>0.44</v>
      </c>
      <c r="R23" s="29">
        <f>SUMIF(Summary!$AR:$AR,'Mentor Wse'!R4,Summary!$AF:$AF)/R5</f>
        <v>0.16</v>
      </c>
      <c r="S23" s="29">
        <f>SUMIF(Summary!$AR:$AR,'Mentor Wse'!S4,Summary!$AF:$AF)/S5</f>
        <v>0.48</v>
      </c>
      <c r="T23" s="29">
        <f>SUMIF(Summary!$AR:$AR,'Mentor Wse'!T4,Summary!$AF:$AF)/T5</f>
        <v>0.24</v>
      </c>
      <c r="U23" s="29">
        <f>SUMIF(Summary!$AR:$AR,'Mentor Wse'!U4,Summary!$AF:$AF)/U5</f>
        <v>0.28000000000000003</v>
      </c>
      <c r="V23" s="29">
        <f>SUMIF(Summary!$AR:$AR,'Mentor Wse'!V4,Summary!$AF:$AF)/V5</f>
        <v>0.4</v>
      </c>
      <c r="W23" s="29">
        <f>SUMIF(Summary!$AR:$AR,'Mentor Wse'!W4,Summary!$AF:$AF)/W5</f>
        <v>0.52</v>
      </c>
      <c r="X23" s="29">
        <f>SUMIF(Summary!$AR:$AR,'Mentor Wse'!X4,Summary!$AF:$AF)/X5</f>
        <v>0.48</v>
      </c>
      <c r="Y23" s="29">
        <f>SUMIF(Summary!$AR:$AR,'Mentor Wse'!Y4,Summary!$AF:$AF)/Y5</f>
        <v>0.7</v>
      </c>
      <c r="Z23" s="29">
        <f>SUMIF(Summary!$AR:$AR,'Mentor Wse'!Z4,Summary!$AF:$AF)/Z5</f>
        <v>0.52</v>
      </c>
      <c r="AA23" s="29">
        <f>SUMIF(Summary!$AR:$AR,'Mentor Wse'!AA4,Summary!$AF:$AF)/AA5</f>
        <v>0</v>
      </c>
      <c r="AB23" s="29">
        <f>SUMIF(Summary!$AR:$AR,'Mentor Wse'!AB4,Summary!$AF:$AF)/AB5</f>
        <v>0.04</v>
      </c>
      <c r="AC23" s="29">
        <f>SUMIF(Summary!$AR:$AR,'Mentor Wse'!AC4,Summary!$AF:$AF)/AC5</f>
        <v>0.18</v>
      </c>
      <c r="AD23" s="29">
        <f>SUMIF(Summary!$AR:$AR,'Mentor Wse'!AD4,Summary!$AF:$AF)/AD5</f>
        <v>0.3</v>
      </c>
      <c r="AE23" s="29">
        <f>SUMIF(Summary!$AR:$AR,'Mentor Wse'!AE4,Summary!$AF:$AF)/AE5</f>
        <v>0.04</v>
      </c>
      <c r="AF23" s="29">
        <f>SUMIF(Summary!$AR:$AR,'Mentor Wse'!AF4,Summary!$AF:$AF)/AF5</f>
        <v>0.44</v>
      </c>
      <c r="AG23" s="29">
        <f>SUMIF(Summary!$AR:$AR,'Mentor Wse'!AG4,Summary!$AF:$AF)/AG5</f>
        <v>0.62</v>
      </c>
      <c r="AH23" s="29">
        <f>SUMIF(Summary!$AR:$AR,'Mentor Wse'!AH4,Summary!$AF:$AF)/AH5</f>
        <v>0.12</v>
      </c>
      <c r="AI23" s="29">
        <f>SUMIF(Summary!$AR:$AR,'Mentor Wse'!AI4,Summary!$AF:$AF)/AI5</f>
        <v>0.64</v>
      </c>
      <c r="AJ23" s="29">
        <f>SUMIF(Summary!$AR:$AR,'Mentor Wse'!AJ4,Summary!$AF:$AF)/AJ5</f>
        <v>5.62</v>
      </c>
      <c r="AK23" s="29">
        <f>SUMIF(Summary!$AR:$AR,'Mentor Wse'!AK4,Summary!$AF:$AF)/AK5</f>
        <v>0</v>
      </c>
      <c r="AL23" s="29">
        <f>SUMIF(Summary!$AR:$AR,'Mentor Wse'!AL4,Summary!$AF:$AF)/AL5</f>
        <v>0</v>
      </c>
      <c r="AM23" s="29">
        <f>SUMIF(Summary!$AR:$AR,'Mentor Wse'!AM4,Summary!$AF:$AF)/AM5</f>
        <v>0</v>
      </c>
      <c r="AN23" s="29">
        <f>SUMIF(Summary!$AR:$AR,'Mentor Wse'!AN4,Summary!$AF:$AF)/AN5</f>
        <v>0</v>
      </c>
      <c r="AO23" s="29">
        <f>SUMIF(Summary!$AR:$AR,'Mentor Wse'!AO4,Summary!$AF:$AF)/AO5</f>
        <v>0</v>
      </c>
      <c r="AP23" s="29">
        <f>SUMIF(Summary!$AR:$AR,'Mentor Wse'!AP4,Summary!$AF:$AF)/AP5</f>
        <v>0</v>
      </c>
      <c r="AQ23" s="29">
        <f>SUMIF(Summary!$AR:$AR,'Mentor Wse'!AQ4,Summary!$AF:$AF)/AQ5</f>
        <v>0</v>
      </c>
      <c r="AR23" s="29">
        <f>SUMIF(Summary!$AR:$AR,'Mentor Wse'!AR4,Summary!$AF:$AF)/AR5</f>
        <v>0</v>
      </c>
      <c r="AS23" s="29">
        <f>SUMIF(Summary!$AR:$AR,'Mentor Wse'!AS4,Summary!$AF:$AF)/AS5</f>
        <v>0</v>
      </c>
      <c r="AT23" s="29">
        <f>SUMIF(Summary!$AR:$AR,'Mentor Wse'!AT4,Summary!$AF:$AF)/AT5</f>
        <v>0</v>
      </c>
      <c r="AV23" s="29">
        <f>SUMIF(Summary!$AR:$AR,'Mentor Wse'!AV4,Summary!$AF:$AF)/AV5</f>
        <v>0</v>
      </c>
      <c r="AW23" s="29">
        <f>SUMIF(Summary!$AR:$AR,'Mentor Wse'!AW4,Summary!$AF:$AF)/AW5</f>
        <v>0</v>
      </c>
      <c r="AX23" s="29">
        <f>SUMIF(Summary!$AR:$AR,'Mentor Wse'!AX4,Summary!$AF:$AF)/AX5</f>
        <v>0</v>
      </c>
      <c r="AY23" s="29">
        <f>SUMIF(Summary!$AR:$AR,'Mentor Wse'!AY4,Summary!$AF:$AF)/AY5</f>
        <v>0</v>
      </c>
      <c r="AZ23" s="29">
        <f>SUMIF(Summary!$AR:$AR,'Mentor Wse'!AZ4,Summary!$AF:$AF)/AZ5</f>
        <v>0</v>
      </c>
      <c r="BA23" s="29">
        <f>SUMIF(Summary!$AR:$AR,'Mentor Wse'!BA4,Summary!$AF:$AF)/BA5</f>
        <v>0</v>
      </c>
      <c r="BB23" s="29">
        <f>SUMIF(Summary!$AR:$AR,'Mentor Wse'!BB4,Summary!$AF:$AF)/BB5</f>
        <v>0</v>
      </c>
      <c r="BC23" s="29">
        <f>SUMIF(Summary!$AR:$AR,'Mentor Wse'!BC4,Summary!$AF:$AF)/BC5</f>
        <v>0</v>
      </c>
      <c r="BD23" s="29">
        <f>SUMIF(Summary!$AR:$AR,'Mentor Wse'!BD4,Summary!$AF:$AF)/BD5</f>
        <v>0</v>
      </c>
      <c r="BE23" s="29">
        <f>SUMIF(Summary!$AR:$AR,'Mentor Wse'!BE4,Summary!$AF:$AF)/BE5</f>
        <v>0</v>
      </c>
      <c r="BF23" s="29">
        <f>SUMIF(Summary!$AR:$AR,'Mentor Wse'!BF4,Summary!$AF:$AF)/BF5</f>
        <v>0</v>
      </c>
      <c r="BG23" s="29">
        <f>SUMIF(Summary!$AR:$AR,'Mentor Wse'!BG4,Summary!$AF:$AF)/BG5</f>
        <v>0</v>
      </c>
      <c r="BH23" s="29">
        <f>SUMIF(Summary!$AR:$AR,'Mentor Wse'!BH4,Summary!$AF:$AF)/BH5</f>
        <v>0</v>
      </c>
      <c r="BI23" s="29">
        <f>SUMIF(Summary!$AR:$AR,'Mentor Wse'!BI4,Summary!$AF:$AF)/BI5</f>
        <v>0</v>
      </c>
      <c r="BJ23" s="29">
        <f>SUMIF(Summary!$AR:$AR,'Mentor Wse'!BJ4,Summary!$AF:$AF)/BJ5</f>
        <v>0</v>
      </c>
      <c r="BK23" s="29">
        <f>SUMIF(Summary!$AR:$AR,'Mentor Wse'!BK4,Summary!$AF:$AF)/BK5</f>
        <v>0</v>
      </c>
      <c r="BL23" s="29">
        <f>SUMIF(Summary!$AR:$AR,'Mentor Wse'!BL4,Summary!$AF:$AF)/BL5</f>
        <v>0</v>
      </c>
      <c r="BM23" s="29">
        <f>SUMIF(Summary!$AR:$AR,'Mentor Wse'!BM4,Summary!$AF:$AF)/BM5</f>
        <v>0</v>
      </c>
      <c r="BN23" s="29">
        <f>SUMIF(Summary!$AR:$AR,'Mentor Wse'!BN4,Summary!$AF:$AF)/BN5</f>
        <v>0</v>
      </c>
      <c r="BO23" s="29">
        <f>SUMIF(Summary!$AR:$AR,'Mentor Wse'!BO4,Summary!$AF:$AF)/BO5</f>
        <v>0</v>
      </c>
      <c r="BP23" s="29">
        <f>SUMIF(Summary!$AR:$AR,'Mentor Wse'!BP4,Summary!$AF:$AF)/BP5</f>
        <v>0</v>
      </c>
      <c r="BQ23" s="29">
        <f>SUMIF(Summary!$AR:$AR,'Mentor Wse'!BQ4,Summary!$AF:$AF)/BQ5</f>
        <v>0</v>
      </c>
      <c r="BR23" s="29">
        <f>SUMIF(Summary!$AR:$AR,'Mentor Wse'!BR4,Summary!$AF:$AF)/BR5</f>
        <v>0</v>
      </c>
      <c r="BS23" s="143">
        <v>1</v>
      </c>
    </row>
    <row r="24" spans="1:71">
      <c r="A24" s="183" t="s">
        <v>64</v>
      </c>
      <c r="B24" s="30">
        <f t="shared" ref="B24:W24" si="54">B58/B8</f>
        <v>4.4462447579107893</v>
      </c>
      <c r="C24" s="30">
        <f t="shared" si="54"/>
        <v>1.8018018018018016</v>
      </c>
      <c r="D24" s="30">
        <f t="shared" si="54"/>
        <v>3.1730769230769229</v>
      </c>
      <c r="E24" s="30">
        <f t="shared" si="54"/>
        <v>9.5</v>
      </c>
      <c r="F24" s="30">
        <f t="shared" si="54"/>
        <v>18.75</v>
      </c>
      <c r="G24" s="30">
        <f t="shared" si="54"/>
        <v>19.23076923076923</v>
      </c>
      <c r="H24" s="30">
        <f t="shared" si="54"/>
        <v>8</v>
      </c>
      <c r="I24" s="30">
        <f t="shared" si="54"/>
        <v>4.75</v>
      </c>
      <c r="J24" s="30">
        <f t="shared" si="54"/>
        <v>3.5</v>
      </c>
      <c r="K24" s="30">
        <f t="shared" si="54"/>
        <v>4</v>
      </c>
      <c r="L24" s="30">
        <f t="shared" si="54"/>
        <v>53.125</v>
      </c>
      <c r="M24" s="30">
        <f t="shared" si="54"/>
        <v>2.7573529411764706</v>
      </c>
      <c r="N24" s="30">
        <f t="shared" si="54"/>
        <v>4.333333333333333</v>
      </c>
      <c r="O24" s="30">
        <f t="shared" si="54"/>
        <v>11.75</v>
      </c>
      <c r="P24" s="30">
        <f t="shared" si="54"/>
        <v>8.928571428571427</v>
      </c>
      <c r="Q24" s="30">
        <f t="shared" si="54"/>
        <v>5.9782608695652169</v>
      </c>
      <c r="R24" s="30">
        <f t="shared" si="54"/>
        <v>4.3478260869565215</v>
      </c>
      <c r="S24" s="30">
        <f t="shared" si="54"/>
        <v>3</v>
      </c>
      <c r="T24" s="30">
        <f t="shared" si="54"/>
        <v>7.8947368421052628</v>
      </c>
      <c r="U24" s="30">
        <f t="shared" si="54"/>
        <v>3.3018867924528301</v>
      </c>
      <c r="V24" s="30">
        <f t="shared" si="54"/>
        <v>25</v>
      </c>
      <c r="W24" s="30">
        <f t="shared" si="54"/>
        <v>6.5</v>
      </c>
      <c r="X24" s="30">
        <f t="shared" ref="X24" si="55">X58/X8</f>
        <v>6</v>
      </c>
      <c r="Y24" s="30">
        <f t="shared" ref="Y24:AA24" si="56">Y58/Y8</f>
        <v>3.2169117647058822</v>
      </c>
      <c r="Z24" s="30">
        <f t="shared" si="56"/>
        <v>2.2569444444444446</v>
      </c>
      <c r="AA24" s="30">
        <f t="shared" si="56"/>
        <v>0</v>
      </c>
      <c r="AB24" s="30" t="e">
        <f t="shared" ref="AB24" si="57">AB58/AB8</f>
        <v>#DIV/0!</v>
      </c>
      <c r="AC24" s="30">
        <f t="shared" ref="AC24:AG24" si="58">AC58/AC8</f>
        <v>14.0625</v>
      </c>
      <c r="AD24" s="30">
        <f t="shared" si="58"/>
        <v>7.5</v>
      </c>
      <c r="AE24" s="30">
        <f t="shared" si="58"/>
        <v>8.3333333333333339</v>
      </c>
      <c r="AF24" s="30">
        <f t="shared" si="58"/>
        <v>11</v>
      </c>
      <c r="AG24" s="30">
        <f t="shared" si="58"/>
        <v>7.75</v>
      </c>
      <c r="AH24" s="30">
        <f t="shared" ref="AH24:AL24" si="59">AH58/AH8</f>
        <v>3</v>
      </c>
      <c r="AI24" s="30">
        <f t="shared" si="59"/>
        <v>4.4943820224719104</v>
      </c>
      <c r="AJ24" s="30">
        <f t="shared" si="59"/>
        <v>3.5160160160160161</v>
      </c>
      <c r="AK24" s="30" t="e">
        <f t="shared" si="59"/>
        <v>#DIV/0!</v>
      </c>
      <c r="AL24" s="30" t="e">
        <f t="shared" si="59"/>
        <v>#DIV/0!</v>
      </c>
      <c r="AM24" s="30" t="e">
        <f t="shared" ref="AM24:AN24" si="60">AM58/AM8</f>
        <v>#DIV/0!</v>
      </c>
      <c r="AN24" s="30" t="e">
        <f t="shared" si="60"/>
        <v>#DIV/0!</v>
      </c>
      <c r="AO24" s="30" t="e">
        <f t="shared" ref="AO24:AP24" si="61">AO58/AO8</f>
        <v>#DIV/0!</v>
      </c>
      <c r="AP24" s="30" t="e">
        <f t="shared" si="61"/>
        <v>#DIV/0!</v>
      </c>
      <c r="AQ24" s="30" t="e">
        <f t="shared" ref="AQ24:AT24" si="62">AQ58/AQ8</f>
        <v>#DIV/0!</v>
      </c>
      <c r="AR24" s="30" t="e">
        <f t="shared" ref="AR24:AS24" si="63">AR58/AR8</f>
        <v>#DIV/0!</v>
      </c>
      <c r="AS24" s="30" t="e">
        <f t="shared" si="63"/>
        <v>#DIV/0!</v>
      </c>
      <c r="AT24" s="30" t="e">
        <f t="shared" si="62"/>
        <v>#DIV/0!</v>
      </c>
      <c r="AV24" s="30" t="e">
        <f t="shared" ref="AV24:BR24" si="64">AV58/AV8</f>
        <v>#DIV/0!</v>
      </c>
      <c r="AW24" s="30" t="e">
        <f t="shared" si="64"/>
        <v>#DIV/0!</v>
      </c>
      <c r="AX24" s="30" t="e">
        <f t="shared" si="64"/>
        <v>#DIV/0!</v>
      </c>
      <c r="AY24" s="30" t="e">
        <f t="shared" si="64"/>
        <v>#DIV/0!</v>
      </c>
      <c r="AZ24" s="30" t="e">
        <f t="shared" si="64"/>
        <v>#DIV/0!</v>
      </c>
      <c r="BA24" s="30" t="e">
        <f t="shared" si="64"/>
        <v>#DIV/0!</v>
      </c>
      <c r="BB24" s="30" t="e">
        <f t="shared" si="64"/>
        <v>#DIV/0!</v>
      </c>
      <c r="BC24" s="30" t="e">
        <f t="shared" si="64"/>
        <v>#DIV/0!</v>
      </c>
      <c r="BD24" s="30" t="e">
        <f t="shared" si="64"/>
        <v>#DIV/0!</v>
      </c>
      <c r="BE24" s="30" t="e">
        <f t="shared" si="64"/>
        <v>#DIV/0!</v>
      </c>
      <c r="BF24" s="30" t="e">
        <f t="shared" si="64"/>
        <v>#DIV/0!</v>
      </c>
      <c r="BG24" s="30" t="e">
        <f t="shared" si="64"/>
        <v>#DIV/0!</v>
      </c>
      <c r="BH24" s="30" t="e">
        <f t="shared" si="64"/>
        <v>#DIV/0!</v>
      </c>
      <c r="BI24" s="30" t="e">
        <f t="shared" si="64"/>
        <v>#DIV/0!</v>
      </c>
      <c r="BJ24" s="30" t="e">
        <f t="shared" si="64"/>
        <v>#DIV/0!</v>
      </c>
      <c r="BK24" s="30" t="e">
        <f t="shared" si="64"/>
        <v>#DIV/0!</v>
      </c>
      <c r="BL24" s="30" t="e">
        <f t="shared" si="64"/>
        <v>#DIV/0!</v>
      </c>
      <c r="BM24" s="30" t="e">
        <f t="shared" si="64"/>
        <v>#DIV/0!</v>
      </c>
      <c r="BN24" s="30" t="e">
        <f t="shared" si="64"/>
        <v>#DIV/0!</v>
      </c>
      <c r="BO24" s="30" t="e">
        <f t="shared" si="64"/>
        <v>#DIV/0!</v>
      </c>
      <c r="BP24" s="30" t="e">
        <f t="shared" si="64"/>
        <v>#DIV/0!</v>
      </c>
      <c r="BQ24" s="30" t="e">
        <f t="shared" si="64"/>
        <v>#DIV/0!</v>
      </c>
      <c r="BR24" s="30" t="e">
        <f t="shared" si="64"/>
        <v>#DIV/0!</v>
      </c>
      <c r="BS24" s="143">
        <v>1</v>
      </c>
    </row>
    <row r="25" spans="1:71">
      <c r="A25" s="180"/>
      <c r="BS25" s="143">
        <v>1</v>
      </c>
    </row>
    <row r="26" spans="1:71">
      <c r="A26" s="181"/>
    </row>
    <row r="27" spans="1:71">
      <c r="A27" s="184" t="s">
        <v>65</v>
      </c>
      <c r="B27" s="32">
        <f t="shared" ref="B27:W27" si="65">B21/B9</f>
        <v>6749.4263507108999</v>
      </c>
      <c r="C27" s="32">
        <f t="shared" si="65"/>
        <v>2530.7570093457939</v>
      </c>
      <c r="D27" s="32">
        <f t="shared" si="65"/>
        <v>3739.229357798165</v>
      </c>
      <c r="E27" s="32">
        <f t="shared" si="65"/>
        <v>17340.473684210527</v>
      </c>
      <c r="F27" s="32">
        <f t="shared" si="65"/>
        <v>27147.565000000002</v>
      </c>
      <c r="G27" s="32">
        <f t="shared" si="65"/>
        <v>22889.075384615382</v>
      </c>
      <c r="H27" s="32">
        <f t="shared" si="65"/>
        <v>9699.1467999999986</v>
      </c>
      <c r="I27" s="32">
        <f t="shared" si="65"/>
        <v>5614.8012499999995</v>
      </c>
      <c r="J27" s="32">
        <f t="shared" si="65"/>
        <v>11355.119411764705</v>
      </c>
      <c r="K27" s="32">
        <f t="shared" si="65"/>
        <v>4880.4882926829268</v>
      </c>
      <c r="L27" s="32">
        <f t="shared" si="65"/>
        <v>61633.375</v>
      </c>
      <c r="M27" s="32">
        <f t="shared" si="65"/>
        <v>2812.4920634920632</v>
      </c>
      <c r="N27" s="32">
        <f t="shared" si="65"/>
        <v>8623.7636363636357</v>
      </c>
      <c r="O27" s="32">
        <f t="shared" si="65"/>
        <v>21270.696666666667</v>
      </c>
      <c r="P27" s="32">
        <f t="shared" si="65"/>
        <v>11144.571428571428</v>
      </c>
      <c r="Q27" s="32">
        <f t="shared" si="65"/>
        <v>5868.166666666667</v>
      </c>
      <c r="R27" s="32">
        <f t="shared" si="65"/>
        <v>3910.8260869565215</v>
      </c>
      <c r="S27" s="32">
        <f t="shared" si="65"/>
        <v>2530.4062105263156</v>
      </c>
      <c r="T27" s="32">
        <f t="shared" si="65"/>
        <v>10770.210526315788</v>
      </c>
      <c r="U27" s="32">
        <f t="shared" si="65"/>
        <v>6144.121951219513</v>
      </c>
      <c r="V27" s="32">
        <f t="shared" si="65"/>
        <v>48451.618999999999</v>
      </c>
      <c r="W27" s="32">
        <f t="shared" si="65"/>
        <v>7219.4091836734697</v>
      </c>
      <c r="X27" s="32">
        <f t="shared" ref="X27" si="66">X21/X9</f>
        <v>12473.484848484848</v>
      </c>
      <c r="Y27" s="32">
        <f t="shared" ref="Y27:AA27" si="67">Y21/Y9</f>
        <v>2783.4230769230767</v>
      </c>
      <c r="Z27" s="32">
        <f t="shared" si="67"/>
        <v>3117.8742519685043</v>
      </c>
      <c r="AA27" s="32">
        <f t="shared" si="67"/>
        <v>1296</v>
      </c>
      <c r="AB27" s="32" t="e">
        <f t="shared" ref="AB27" si="68">AB21/AB9</f>
        <v>#DIV/0!</v>
      </c>
      <c r="AC27" s="32">
        <f t="shared" ref="AC27:AG27" si="69">AC21/AC9</f>
        <v>39501.0625</v>
      </c>
      <c r="AD27" s="32">
        <f t="shared" si="69"/>
        <v>10853.958333333332</v>
      </c>
      <c r="AE27" s="32">
        <f t="shared" si="69"/>
        <v>3700</v>
      </c>
      <c r="AF27" s="32">
        <f t="shared" si="69"/>
        <v>19398.319130434778</v>
      </c>
      <c r="AG27" s="32">
        <f t="shared" si="69"/>
        <v>12016.408163265307</v>
      </c>
      <c r="AH27" s="32">
        <f t="shared" ref="AH27:AL27" si="70">AH21/AH9</f>
        <v>7477.3043478260861</v>
      </c>
      <c r="AI27" s="32">
        <f t="shared" si="70"/>
        <v>4476.9047560975614</v>
      </c>
      <c r="AJ27" s="32">
        <f t="shared" si="70"/>
        <v>6073.0147331786548</v>
      </c>
      <c r="AK27" s="32" t="e">
        <f t="shared" si="70"/>
        <v>#DIV/0!</v>
      </c>
      <c r="AL27" s="32" t="e">
        <f t="shared" si="70"/>
        <v>#DIV/0!</v>
      </c>
      <c r="AM27" s="32" t="e">
        <f t="shared" ref="AM27:AN27" si="71">AM21/AM9</f>
        <v>#DIV/0!</v>
      </c>
      <c r="AN27" s="32" t="e">
        <f t="shared" si="71"/>
        <v>#DIV/0!</v>
      </c>
      <c r="AO27" s="32" t="e">
        <f t="shared" ref="AO27:AP27" si="72">AO21/AO9</f>
        <v>#DIV/0!</v>
      </c>
      <c r="AP27" s="32" t="e">
        <f t="shared" si="72"/>
        <v>#DIV/0!</v>
      </c>
      <c r="AQ27" s="32" t="e">
        <f t="shared" ref="AQ27:AT27" si="73">AQ21/AQ9</f>
        <v>#DIV/0!</v>
      </c>
      <c r="AR27" s="32" t="e">
        <f t="shared" ref="AR27:AS27" si="74">AR21/AR9</f>
        <v>#DIV/0!</v>
      </c>
      <c r="AS27" s="32" t="e">
        <f t="shared" si="74"/>
        <v>#DIV/0!</v>
      </c>
      <c r="AT27" s="32" t="e">
        <f t="shared" si="73"/>
        <v>#DIV/0!</v>
      </c>
      <c r="AV27" s="32" t="e">
        <f t="shared" ref="AV27:BR27" si="75">AV21/AV9</f>
        <v>#DIV/0!</v>
      </c>
      <c r="AW27" s="32" t="e">
        <f t="shared" si="75"/>
        <v>#DIV/0!</v>
      </c>
      <c r="AX27" s="32" t="e">
        <f t="shared" si="75"/>
        <v>#DIV/0!</v>
      </c>
      <c r="AY27" s="32" t="e">
        <f t="shared" si="75"/>
        <v>#DIV/0!</v>
      </c>
      <c r="AZ27" s="32" t="e">
        <f t="shared" si="75"/>
        <v>#DIV/0!</v>
      </c>
      <c r="BA27" s="32" t="e">
        <f t="shared" si="75"/>
        <v>#DIV/0!</v>
      </c>
      <c r="BB27" s="32" t="e">
        <f t="shared" si="75"/>
        <v>#DIV/0!</v>
      </c>
      <c r="BC27" s="32" t="e">
        <f t="shared" si="75"/>
        <v>#DIV/0!</v>
      </c>
      <c r="BD27" s="32" t="e">
        <f t="shared" si="75"/>
        <v>#DIV/0!</v>
      </c>
      <c r="BE27" s="32" t="e">
        <f t="shared" si="75"/>
        <v>#DIV/0!</v>
      </c>
      <c r="BF27" s="32" t="e">
        <f t="shared" si="75"/>
        <v>#DIV/0!</v>
      </c>
      <c r="BG27" s="32" t="e">
        <f t="shared" si="75"/>
        <v>#DIV/0!</v>
      </c>
      <c r="BH27" s="32" t="e">
        <f t="shared" si="75"/>
        <v>#DIV/0!</v>
      </c>
      <c r="BI27" s="32" t="e">
        <f t="shared" si="75"/>
        <v>#DIV/0!</v>
      </c>
      <c r="BJ27" s="32" t="e">
        <f t="shared" si="75"/>
        <v>#DIV/0!</v>
      </c>
      <c r="BK27" s="32" t="e">
        <f t="shared" si="75"/>
        <v>#DIV/0!</v>
      </c>
      <c r="BL27" s="32" t="e">
        <f t="shared" si="75"/>
        <v>#DIV/0!</v>
      </c>
      <c r="BM27" s="32" t="e">
        <f t="shared" si="75"/>
        <v>#DIV/0!</v>
      </c>
      <c r="BN27" s="32" t="e">
        <f t="shared" si="75"/>
        <v>#DIV/0!</v>
      </c>
      <c r="BO27" s="32" t="e">
        <f t="shared" si="75"/>
        <v>#DIV/0!</v>
      </c>
      <c r="BP27" s="32" t="e">
        <f t="shared" si="75"/>
        <v>#DIV/0!</v>
      </c>
      <c r="BQ27" s="32" t="e">
        <f t="shared" si="75"/>
        <v>#DIV/0!</v>
      </c>
      <c r="BR27" s="32" t="e">
        <f t="shared" si="75"/>
        <v>#DIV/0!</v>
      </c>
      <c r="BS27" s="143">
        <v>1</v>
      </c>
    </row>
    <row r="28" spans="1:71">
      <c r="A28" s="184" t="s">
        <v>41</v>
      </c>
      <c r="B28" s="32">
        <f t="shared" ref="B28:W28" si="76">B22/B9</f>
        <v>2878.6376561826796</v>
      </c>
      <c r="C28" s="32">
        <f t="shared" si="76"/>
        <v>717.6728971962616</v>
      </c>
      <c r="D28" s="32">
        <f t="shared" si="76"/>
        <v>950.44036697247702</v>
      </c>
      <c r="E28" s="32">
        <f t="shared" si="76"/>
        <v>2209.2631578947367</v>
      </c>
      <c r="F28" s="32">
        <f t="shared" si="76"/>
        <v>8669.5</v>
      </c>
      <c r="G28" s="32">
        <f t="shared" si="76"/>
        <v>14406.692307692307</v>
      </c>
      <c r="H28" s="32">
        <f t="shared" si="76"/>
        <v>2813.46</v>
      </c>
      <c r="I28" s="32">
        <f t="shared" si="76"/>
        <v>2510.791666666667</v>
      </c>
      <c r="J28" s="32">
        <f t="shared" si="76"/>
        <v>1853.705882352941</v>
      </c>
      <c r="K28" s="32">
        <f t="shared" si="76"/>
        <v>2319.5121951219512</v>
      </c>
      <c r="L28" s="32">
        <f t="shared" si="76"/>
        <v>43757.375</v>
      </c>
      <c r="M28" s="32">
        <f t="shared" si="76"/>
        <v>519.69047619047615</v>
      </c>
      <c r="N28" s="32">
        <f t="shared" si="76"/>
        <v>3280.9454545454541</v>
      </c>
      <c r="O28" s="32">
        <f t="shared" si="76"/>
        <v>10366.422222222223</v>
      </c>
      <c r="P28" s="32">
        <f t="shared" si="76"/>
        <v>11144.571428571428</v>
      </c>
      <c r="Q28" s="32">
        <f t="shared" si="76"/>
        <v>3845.9444444444443</v>
      </c>
      <c r="R28" s="32">
        <f t="shared" si="76"/>
        <v>2084.782608695652</v>
      </c>
      <c r="S28" s="32">
        <f t="shared" si="76"/>
        <v>842.66315789473686</v>
      </c>
      <c r="T28" s="32">
        <f t="shared" si="76"/>
        <v>10243.894736842105</v>
      </c>
      <c r="U28" s="32">
        <f t="shared" si="76"/>
        <v>2942.9268292682927</v>
      </c>
      <c r="V28" s="32">
        <f t="shared" si="76"/>
        <v>20931.599999999999</v>
      </c>
      <c r="W28" s="32">
        <f t="shared" si="76"/>
        <v>3122.8163265306125</v>
      </c>
      <c r="X28" s="32">
        <f t="shared" ref="X28" si="77">X22/X9</f>
        <v>4753.363636363636</v>
      </c>
      <c r="Y28" s="32">
        <f t="shared" ref="Y28:AA28" si="78">Y22/Y9</f>
        <v>560.5846153846154</v>
      </c>
      <c r="Z28" s="32">
        <f t="shared" si="78"/>
        <v>574.81102362204717</v>
      </c>
      <c r="AA28" s="32">
        <f t="shared" si="78"/>
        <v>1296</v>
      </c>
      <c r="AB28" s="32" t="e">
        <f t="shared" ref="AB28" si="79">AB22/AB9</f>
        <v>#DIV/0!</v>
      </c>
      <c r="AC28" s="32">
        <f t="shared" ref="AC28:AG28" si="80">AC22/AC9</f>
        <v>7876.1875</v>
      </c>
      <c r="AD28" s="32">
        <f t="shared" si="80"/>
        <v>10853.958333333332</v>
      </c>
      <c r="AE28" s="32">
        <f t="shared" si="80"/>
        <v>3700</v>
      </c>
      <c r="AF28" s="32">
        <f t="shared" si="80"/>
        <v>4080.478260869565</v>
      </c>
      <c r="AG28" s="32">
        <f t="shared" si="80"/>
        <v>9771.5102040816328</v>
      </c>
      <c r="AH28" s="32">
        <f t="shared" ref="AH28:AL28" si="81">AH22/AH9</f>
        <v>4607.782608695652</v>
      </c>
      <c r="AI28" s="32">
        <f t="shared" si="81"/>
        <v>1343.9878048780488</v>
      </c>
      <c r="AJ28" s="32">
        <f t="shared" si="81"/>
        <v>2539.0858468677493</v>
      </c>
      <c r="AK28" s="32" t="e">
        <f t="shared" si="81"/>
        <v>#DIV/0!</v>
      </c>
      <c r="AL28" s="32" t="e">
        <f t="shared" si="81"/>
        <v>#DIV/0!</v>
      </c>
      <c r="AM28" s="32" t="e">
        <f t="shared" ref="AM28:AN28" si="82">AM22/AM9</f>
        <v>#DIV/0!</v>
      </c>
      <c r="AN28" s="32" t="e">
        <f t="shared" si="82"/>
        <v>#DIV/0!</v>
      </c>
      <c r="AO28" s="32" t="e">
        <f t="shared" ref="AO28:AP28" si="83">AO22/AO9</f>
        <v>#DIV/0!</v>
      </c>
      <c r="AP28" s="32" t="e">
        <f t="shared" si="83"/>
        <v>#DIV/0!</v>
      </c>
      <c r="AQ28" s="32" t="e">
        <f t="shared" ref="AQ28:AT28" si="84">AQ22/AQ9</f>
        <v>#DIV/0!</v>
      </c>
      <c r="AR28" s="32" t="e">
        <f t="shared" ref="AR28:AS28" si="85">AR22/AR9</f>
        <v>#DIV/0!</v>
      </c>
      <c r="AS28" s="32" t="e">
        <f t="shared" si="85"/>
        <v>#DIV/0!</v>
      </c>
      <c r="AT28" s="32" t="e">
        <f t="shared" si="84"/>
        <v>#DIV/0!</v>
      </c>
      <c r="AV28" s="32" t="e">
        <f t="shared" ref="AV28:BR28" si="86">AV22/AV9</f>
        <v>#DIV/0!</v>
      </c>
      <c r="AW28" s="32" t="e">
        <f t="shared" si="86"/>
        <v>#DIV/0!</v>
      </c>
      <c r="AX28" s="32" t="e">
        <f t="shared" si="86"/>
        <v>#DIV/0!</v>
      </c>
      <c r="AY28" s="32" t="e">
        <f t="shared" si="86"/>
        <v>#DIV/0!</v>
      </c>
      <c r="AZ28" s="32" t="e">
        <f t="shared" si="86"/>
        <v>#DIV/0!</v>
      </c>
      <c r="BA28" s="32" t="e">
        <f t="shared" si="86"/>
        <v>#DIV/0!</v>
      </c>
      <c r="BB28" s="32" t="e">
        <f t="shared" si="86"/>
        <v>#DIV/0!</v>
      </c>
      <c r="BC28" s="32" t="e">
        <f t="shared" si="86"/>
        <v>#DIV/0!</v>
      </c>
      <c r="BD28" s="32" t="e">
        <f t="shared" si="86"/>
        <v>#DIV/0!</v>
      </c>
      <c r="BE28" s="32" t="e">
        <f t="shared" si="86"/>
        <v>#DIV/0!</v>
      </c>
      <c r="BF28" s="32" t="e">
        <f t="shared" si="86"/>
        <v>#DIV/0!</v>
      </c>
      <c r="BG28" s="32" t="e">
        <f t="shared" si="86"/>
        <v>#DIV/0!</v>
      </c>
      <c r="BH28" s="32" t="e">
        <f t="shared" si="86"/>
        <v>#DIV/0!</v>
      </c>
      <c r="BI28" s="32" t="e">
        <f t="shared" si="86"/>
        <v>#DIV/0!</v>
      </c>
      <c r="BJ28" s="32" t="e">
        <f t="shared" si="86"/>
        <v>#DIV/0!</v>
      </c>
      <c r="BK28" s="32" t="e">
        <f t="shared" si="86"/>
        <v>#DIV/0!</v>
      </c>
      <c r="BL28" s="32" t="e">
        <f t="shared" si="86"/>
        <v>#DIV/0!</v>
      </c>
      <c r="BM28" s="32" t="e">
        <f t="shared" si="86"/>
        <v>#DIV/0!</v>
      </c>
      <c r="BN28" s="32" t="e">
        <f t="shared" si="86"/>
        <v>#DIV/0!</v>
      </c>
      <c r="BO28" s="32" t="e">
        <f t="shared" si="86"/>
        <v>#DIV/0!</v>
      </c>
      <c r="BP28" s="32" t="e">
        <f t="shared" si="86"/>
        <v>#DIV/0!</v>
      </c>
      <c r="BQ28" s="32" t="e">
        <f t="shared" si="86"/>
        <v>#DIV/0!</v>
      </c>
      <c r="BR28" s="32" t="e">
        <f t="shared" si="86"/>
        <v>#DIV/0!</v>
      </c>
      <c r="BS28" s="143">
        <v>1</v>
      </c>
    </row>
    <row r="29" spans="1:71">
      <c r="A29" s="185" t="s">
        <v>89</v>
      </c>
      <c r="B29" s="53">
        <f t="shared" ref="B29:W29" si="87">B23/B9</f>
        <v>0.20099095217578625</v>
      </c>
      <c r="C29" s="53">
        <f t="shared" si="87"/>
        <v>7.476635514018691E-2</v>
      </c>
      <c r="D29" s="53">
        <f t="shared" si="87"/>
        <v>0.15137614678899083</v>
      </c>
      <c r="E29" s="53">
        <f t="shared" si="87"/>
        <v>0.5</v>
      </c>
      <c r="F29" s="53">
        <f t="shared" si="87"/>
        <v>0.75</v>
      </c>
      <c r="G29" s="53">
        <f t="shared" si="87"/>
        <v>0.76923076923076927</v>
      </c>
      <c r="H29" s="53">
        <f t="shared" si="87"/>
        <v>0.32</v>
      </c>
      <c r="I29" s="53">
        <f t="shared" si="87"/>
        <v>0.19791666666666669</v>
      </c>
      <c r="J29" s="53">
        <f t="shared" si="87"/>
        <v>0.20588235294117649</v>
      </c>
      <c r="K29" s="53">
        <f t="shared" si="87"/>
        <v>0.1951219512195122</v>
      </c>
      <c r="L29" s="53">
        <f t="shared" si="87"/>
        <v>2.125</v>
      </c>
      <c r="M29" s="53">
        <f t="shared" si="87"/>
        <v>0.11904761904761904</v>
      </c>
      <c r="N29" s="53">
        <f t="shared" si="87"/>
        <v>0.23636363636363636</v>
      </c>
      <c r="O29" s="53">
        <f t="shared" si="87"/>
        <v>0.52222222222222214</v>
      </c>
      <c r="P29" s="53">
        <f t="shared" si="87"/>
        <v>0.35714285714285715</v>
      </c>
      <c r="Q29" s="53">
        <f t="shared" si="87"/>
        <v>0.24444444444444444</v>
      </c>
      <c r="R29" s="53">
        <f t="shared" si="87"/>
        <v>0.17391304347826086</v>
      </c>
      <c r="S29" s="53">
        <f t="shared" si="87"/>
        <v>0.12631578947368421</v>
      </c>
      <c r="T29" s="53">
        <f t="shared" si="87"/>
        <v>0.31578947368421051</v>
      </c>
      <c r="U29" s="53">
        <f t="shared" si="87"/>
        <v>0.17073170731707318</v>
      </c>
      <c r="V29" s="53">
        <f t="shared" si="87"/>
        <v>1</v>
      </c>
      <c r="W29" s="53">
        <f t="shared" si="87"/>
        <v>0.26530612244897961</v>
      </c>
      <c r="X29" s="53">
        <f t="shared" ref="X29" si="88">X23/X9</f>
        <v>0.36363636363636359</v>
      </c>
      <c r="Y29" s="53">
        <f t="shared" ref="Y29:AA29" si="89">Y23/Y9</f>
        <v>0.13461538461538461</v>
      </c>
      <c r="Z29" s="53">
        <f t="shared" si="89"/>
        <v>0.10236220472440945</v>
      </c>
      <c r="AA29" s="53">
        <f t="shared" si="89"/>
        <v>0</v>
      </c>
      <c r="AB29" s="53" t="e">
        <f t="shared" ref="AB29" si="90">AB23/AB9</f>
        <v>#DIV/0!</v>
      </c>
      <c r="AC29" s="53">
        <f t="shared" ref="AC29:AG29" si="91">AC23/AC9</f>
        <v>0.5625</v>
      </c>
      <c r="AD29" s="53">
        <f t="shared" si="91"/>
        <v>0.3125</v>
      </c>
      <c r="AE29" s="53">
        <f t="shared" si="91"/>
        <v>0.33333333333333337</v>
      </c>
      <c r="AF29" s="53">
        <f t="shared" si="91"/>
        <v>0.47826086956521735</v>
      </c>
      <c r="AG29" s="53">
        <f t="shared" si="91"/>
        <v>0.31632653061224492</v>
      </c>
      <c r="AH29" s="53">
        <f t="shared" ref="AH29:AL29" si="92">AH23/AH9</f>
        <v>0.13043478260869565</v>
      </c>
      <c r="AI29" s="53">
        <f t="shared" si="92"/>
        <v>0.1951219512195122</v>
      </c>
      <c r="AJ29" s="53">
        <f t="shared" si="92"/>
        <v>0.16299303944315546</v>
      </c>
      <c r="AK29" s="53" t="e">
        <f t="shared" si="92"/>
        <v>#DIV/0!</v>
      </c>
      <c r="AL29" s="53" t="e">
        <f t="shared" si="92"/>
        <v>#DIV/0!</v>
      </c>
      <c r="AM29" s="53" t="e">
        <f t="shared" ref="AM29:AN29" si="93">AM23/AM9</f>
        <v>#DIV/0!</v>
      </c>
      <c r="AN29" s="53" t="e">
        <f t="shared" si="93"/>
        <v>#DIV/0!</v>
      </c>
      <c r="AO29" s="53" t="e">
        <f t="shared" ref="AO29:AP29" si="94">AO23/AO9</f>
        <v>#DIV/0!</v>
      </c>
      <c r="AP29" s="53" t="e">
        <f t="shared" si="94"/>
        <v>#DIV/0!</v>
      </c>
      <c r="AQ29" s="53" t="e">
        <f t="shared" ref="AQ29:AT29" si="95">AQ23/AQ9</f>
        <v>#DIV/0!</v>
      </c>
      <c r="AR29" s="53" t="e">
        <f t="shared" ref="AR29:AS29" si="96">AR23/AR9</f>
        <v>#DIV/0!</v>
      </c>
      <c r="AS29" s="53" t="e">
        <f t="shared" si="96"/>
        <v>#DIV/0!</v>
      </c>
      <c r="AT29" s="53" t="e">
        <f t="shared" si="95"/>
        <v>#DIV/0!</v>
      </c>
      <c r="AV29" s="53" t="e">
        <f t="shared" ref="AV29:BR29" si="97">AV23/AV9</f>
        <v>#DIV/0!</v>
      </c>
      <c r="AW29" s="53" t="e">
        <f t="shared" si="97"/>
        <v>#DIV/0!</v>
      </c>
      <c r="AX29" s="53" t="e">
        <f t="shared" si="97"/>
        <v>#DIV/0!</v>
      </c>
      <c r="AY29" s="53" t="e">
        <f t="shared" si="97"/>
        <v>#DIV/0!</v>
      </c>
      <c r="AZ29" s="53" t="e">
        <f t="shared" si="97"/>
        <v>#DIV/0!</v>
      </c>
      <c r="BA29" s="53" t="e">
        <f t="shared" si="97"/>
        <v>#DIV/0!</v>
      </c>
      <c r="BB29" s="53" t="e">
        <f t="shared" si="97"/>
        <v>#DIV/0!</v>
      </c>
      <c r="BC29" s="53" t="e">
        <f t="shared" si="97"/>
        <v>#DIV/0!</v>
      </c>
      <c r="BD29" s="53" t="e">
        <f t="shared" si="97"/>
        <v>#DIV/0!</v>
      </c>
      <c r="BE29" s="53" t="e">
        <f t="shared" si="97"/>
        <v>#DIV/0!</v>
      </c>
      <c r="BF29" s="53" t="e">
        <f t="shared" si="97"/>
        <v>#DIV/0!</v>
      </c>
      <c r="BG29" s="53" t="e">
        <f t="shared" si="97"/>
        <v>#DIV/0!</v>
      </c>
      <c r="BH29" s="53" t="e">
        <f t="shared" si="97"/>
        <v>#DIV/0!</v>
      </c>
      <c r="BI29" s="53" t="e">
        <f t="shared" si="97"/>
        <v>#DIV/0!</v>
      </c>
      <c r="BJ29" s="53" t="e">
        <f t="shared" si="97"/>
        <v>#DIV/0!</v>
      </c>
      <c r="BK29" s="53" t="e">
        <f t="shared" si="97"/>
        <v>#DIV/0!</v>
      </c>
      <c r="BL29" s="53" t="e">
        <f t="shared" si="97"/>
        <v>#DIV/0!</v>
      </c>
      <c r="BM29" s="53" t="e">
        <f t="shared" si="97"/>
        <v>#DIV/0!</v>
      </c>
      <c r="BN29" s="53" t="e">
        <f t="shared" si="97"/>
        <v>#DIV/0!</v>
      </c>
      <c r="BO29" s="53" t="e">
        <f t="shared" si="97"/>
        <v>#DIV/0!</v>
      </c>
      <c r="BP29" s="53" t="e">
        <f t="shared" si="97"/>
        <v>#DIV/0!</v>
      </c>
      <c r="BQ29" s="53" t="e">
        <f t="shared" si="97"/>
        <v>#DIV/0!</v>
      </c>
      <c r="BR29" s="53" t="e">
        <f t="shared" si="97"/>
        <v>#DIV/0!</v>
      </c>
      <c r="BS29" s="143">
        <v>1</v>
      </c>
    </row>
    <row r="30" spans="1:71">
      <c r="A30" s="185" t="s">
        <v>42</v>
      </c>
      <c r="B30" s="53">
        <f t="shared" ref="B30:W30" si="98">B23/B8</f>
        <v>0.17784979031643156</v>
      </c>
      <c r="C30" s="53">
        <f t="shared" si="98"/>
        <v>7.2072072072072071E-2</v>
      </c>
      <c r="D30" s="53">
        <f t="shared" si="98"/>
        <v>0.12692307692307692</v>
      </c>
      <c r="E30" s="53">
        <f t="shared" si="98"/>
        <v>0.38</v>
      </c>
      <c r="F30" s="53">
        <f t="shared" si="98"/>
        <v>0.75</v>
      </c>
      <c r="G30" s="53">
        <f t="shared" si="98"/>
        <v>0.76923076923076927</v>
      </c>
      <c r="H30" s="53">
        <f t="shared" si="98"/>
        <v>0.32</v>
      </c>
      <c r="I30" s="53">
        <f t="shared" si="98"/>
        <v>0.19</v>
      </c>
      <c r="J30" s="53">
        <f t="shared" si="98"/>
        <v>0.14000000000000001</v>
      </c>
      <c r="K30" s="53">
        <f t="shared" si="98"/>
        <v>0.16</v>
      </c>
      <c r="L30" s="53">
        <f t="shared" si="98"/>
        <v>2.125</v>
      </c>
      <c r="M30" s="53">
        <f t="shared" si="98"/>
        <v>0.11029411764705881</v>
      </c>
      <c r="N30" s="53">
        <f t="shared" si="98"/>
        <v>0.17333333333333334</v>
      </c>
      <c r="O30" s="53">
        <f t="shared" si="98"/>
        <v>0.47</v>
      </c>
      <c r="P30" s="53">
        <f t="shared" si="98"/>
        <v>0.35714285714285715</v>
      </c>
      <c r="Q30" s="53">
        <f t="shared" si="98"/>
        <v>0.23913043478260868</v>
      </c>
      <c r="R30" s="53">
        <f t="shared" si="98"/>
        <v>0.17391304347826086</v>
      </c>
      <c r="S30" s="53">
        <f t="shared" si="98"/>
        <v>0.12</v>
      </c>
      <c r="T30" s="53">
        <f t="shared" si="98"/>
        <v>0.31578947368421051</v>
      </c>
      <c r="U30" s="53">
        <f t="shared" si="98"/>
        <v>0.13207547169811321</v>
      </c>
      <c r="V30" s="53">
        <f t="shared" si="98"/>
        <v>1</v>
      </c>
      <c r="W30" s="53">
        <f t="shared" si="98"/>
        <v>0.26</v>
      </c>
      <c r="X30" s="53">
        <f t="shared" ref="X30" si="99">X23/X8</f>
        <v>0.24</v>
      </c>
      <c r="Y30" s="53">
        <f t="shared" ref="Y30:AA30" si="100">Y23/Y8</f>
        <v>0.12867647058823528</v>
      </c>
      <c r="Z30" s="53">
        <f t="shared" si="100"/>
        <v>9.027777777777779E-2</v>
      </c>
      <c r="AA30" s="53">
        <f t="shared" si="100"/>
        <v>0</v>
      </c>
      <c r="AB30" s="53" t="e">
        <f t="shared" ref="AB30" si="101">AB23/AB8</f>
        <v>#DIV/0!</v>
      </c>
      <c r="AC30" s="53">
        <f t="shared" ref="AC30:AG30" si="102">AC23/AC8</f>
        <v>0.5625</v>
      </c>
      <c r="AD30" s="53">
        <f t="shared" si="102"/>
        <v>0.3</v>
      </c>
      <c r="AE30" s="53">
        <f t="shared" si="102"/>
        <v>0.33333333333333337</v>
      </c>
      <c r="AF30" s="53">
        <f t="shared" si="102"/>
        <v>0.44</v>
      </c>
      <c r="AG30" s="53">
        <f t="shared" si="102"/>
        <v>0.31</v>
      </c>
      <c r="AH30" s="53">
        <f t="shared" ref="AH30:AL30" si="103">AH23/AH8</f>
        <v>0.12</v>
      </c>
      <c r="AI30" s="53">
        <f t="shared" si="103"/>
        <v>0.1797752808988764</v>
      </c>
      <c r="AJ30" s="53">
        <f t="shared" si="103"/>
        <v>0.14064064064064064</v>
      </c>
      <c r="AK30" s="53" t="e">
        <f t="shared" si="103"/>
        <v>#DIV/0!</v>
      </c>
      <c r="AL30" s="53" t="e">
        <f t="shared" si="103"/>
        <v>#DIV/0!</v>
      </c>
      <c r="AM30" s="53" t="e">
        <f t="shared" ref="AM30:AN30" si="104">AM23/AM8</f>
        <v>#DIV/0!</v>
      </c>
      <c r="AN30" s="53" t="e">
        <f t="shared" si="104"/>
        <v>#DIV/0!</v>
      </c>
      <c r="AO30" s="53" t="e">
        <f t="shared" ref="AO30:AP30" si="105">AO23/AO8</f>
        <v>#DIV/0!</v>
      </c>
      <c r="AP30" s="53" t="e">
        <f t="shared" si="105"/>
        <v>#DIV/0!</v>
      </c>
      <c r="AQ30" s="53" t="e">
        <f t="shared" ref="AQ30:AT30" si="106">AQ23/AQ8</f>
        <v>#DIV/0!</v>
      </c>
      <c r="AR30" s="53" t="e">
        <f t="shared" ref="AR30:AS30" si="107">AR23/AR8</f>
        <v>#DIV/0!</v>
      </c>
      <c r="AS30" s="53" t="e">
        <f t="shared" si="107"/>
        <v>#DIV/0!</v>
      </c>
      <c r="AT30" s="53" t="e">
        <f t="shared" si="106"/>
        <v>#DIV/0!</v>
      </c>
      <c r="AV30" s="53" t="e">
        <f t="shared" ref="AV30:BR30" si="108">AV23/AV8</f>
        <v>#DIV/0!</v>
      </c>
      <c r="AW30" s="53" t="e">
        <f t="shared" si="108"/>
        <v>#DIV/0!</v>
      </c>
      <c r="AX30" s="53" t="e">
        <f t="shared" si="108"/>
        <v>#DIV/0!</v>
      </c>
      <c r="AY30" s="53" t="e">
        <f t="shared" si="108"/>
        <v>#DIV/0!</v>
      </c>
      <c r="AZ30" s="53" t="e">
        <f t="shared" si="108"/>
        <v>#DIV/0!</v>
      </c>
      <c r="BA30" s="53" t="e">
        <f t="shared" si="108"/>
        <v>#DIV/0!</v>
      </c>
      <c r="BB30" s="53" t="e">
        <f t="shared" si="108"/>
        <v>#DIV/0!</v>
      </c>
      <c r="BC30" s="53" t="e">
        <f t="shared" si="108"/>
        <v>#DIV/0!</v>
      </c>
      <c r="BD30" s="53" t="e">
        <f t="shared" si="108"/>
        <v>#DIV/0!</v>
      </c>
      <c r="BE30" s="53" t="e">
        <f t="shared" si="108"/>
        <v>#DIV/0!</v>
      </c>
      <c r="BF30" s="53" t="e">
        <f t="shared" si="108"/>
        <v>#DIV/0!</v>
      </c>
      <c r="BG30" s="53" t="e">
        <f t="shared" si="108"/>
        <v>#DIV/0!</v>
      </c>
      <c r="BH30" s="53" t="e">
        <f t="shared" si="108"/>
        <v>#DIV/0!</v>
      </c>
      <c r="BI30" s="53" t="e">
        <f t="shared" si="108"/>
        <v>#DIV/0!</v>
      </c>
      <c r="BJ30" s="53" t="e">
        <f t="shared" si="108"/>
        <v>#DIV/0!</v>
      </c>
      <c r="BK30" s="53" t="e">
        <f t="shared" si="108"/>
        <v>#DIV/0!</v>
      </c>
      <c r="BL30" s="53" t="e">
        <f t="shared" si="108"/>
        <v>#DIV/0!</v>
      </c>
      <c r="BM30" s="53" t="e">
        <f t="shared" si="108"/>
        <v>#DIV/0!</v>
      </c>
      <c r="BN30" s="53" t="e">
        <f t="shared" si="108"/>
        <v>#DIV/0!</v>
      </c>
      <c r="BO30" s="53" t="e">
        <f t="shared" si="108"/>
        <v>#DIV/0!</v>
      </c>
      <c r="BP30" s="53" t="e">
        <f t="shared" si="108"/>
        <v>#DIV/0!</v>
      </c>
      <c r="BQ30" s="53" t="e">
        <f t="shared" si="108"/>
        <v>#DIV/0!</v>
      </c>
      <c r="BR30" s="53" t="e">
        <f t="shared" si="108"/>
        <v>#DIV/0!</v>
      </c>
      <c r="BS30" s="143">
        <v>1</v>
      </c>
    </row>
    <row r="31" spans="1:71">
      <c r="A31" s="186"/>
      <c r="BS31" s="143">
        <v>1</v>
      </c>
    </row>
    <row r="32" spans="1:71">
      <c r="A32" s="179" t="s">
        <v>43</v>
      </c>
      <c r="B32" s="42">
        <f>SUM(C32:BR32)</f>
        <v>15665418.559999999</v>
      </c>
      <c r="C32" s="42">
        <f t="shared" ref="C32:W32" si="109">C33+C35+C37+C39+C41</f>
        <v>270791</v>
      </c>
      <c r="D32" s="42">
        <f t="shared" si="109"/>
        <v>407576</v>
      </c>
      <c r="E32" s="42">
        <f t="shared" si="109"/>
        <v>329469</v>
      </c>
      <c r="F32" s="42">
        <f t="shared" si="109"/>
        <v>108590.26000000001</v>
      </c>
      <c r="G32" s="42">
        <f t="shared" si="109"/>
        <v>297557.98</v>
      </c>
      <c r="H32" s="42">
        <f t="shared" si="109"/>
        <v>484957.33999999997</v>
      </c>
      <c r="I32" s="42">
        <f t="shared" si="109"/>
        <v>269510.45999999996</v>
      </c>
      <c r="J32" s="42">
        <f t="shared" si="109"/>
        <v>386074.06</v>
      </c>
      <c r="K32" s="42">
        <f t="shared" si="109"/>
        <v>200100.02</v>
      </c>
      <c r="L32" s="42">
        <f t="shared" si="109"/>
        <v>493067</v>
      </c>
      <c r="M32" s="42">
        <f t="shared" si="109"/>
        <v>354374</v>
      </c>
      <c r="N32" s="42">
        <f t="shared" si="109"/>
        <v>474307</v>
      </c>
      <c r="O32" s="42">
        <f t="shared" si="109"/>
        <v>957181.35</v>
      </c>
      <c r="P32" s="42">
        <f t="shared" si="109"/>
        <v>156024</v>
      </c>
      <c r="Q32" s="42">
        <f t="shared" si="109"/>
        <v>264067.5</v>
      </c>
      <c r="R32" s="42">
        <f t="shared" si="109"/>
        <v>89949</v>
      </c>
      <c r="S32" s="42">
        <f t="shared" si="109"/>
        <v>240388.59</v>
      </c>
      <c r="T32" s="42">
        <f t="shared" si="109"/>
        <v>204634</v>
      </c>
      <c r="U32" s="42">
        <f t="shared" si="109"/>
        <v>251909</v>
      </c>
      <c r="V32" s="42">
        <f t="shared" si="109"/>
        <v>484516.19</v>
      </c>
      <c r="W32" s="42">
        <f t="shared" si="109"/>
        <v>353751.05</v>
      </c>
      <c r="X32" s="42">
        <f t="shared" ref="X32" si="110">X33+X35+X37+X39+X41</f>
        <v>411625</v>
      </c>
      <c r="Y32" s="42">
        <f t="shared" ref="Y32:AA32" si="111">Y33+Y35+Y37+Y39+Y41</f>
        <v>361845</v>
      </c>
      <c r="Z32" s="42">
        <f t="shared" si="111"/>
        <v>395970.03</v>
      </c>
      <c r="AA32" s="42">
        <f t="shared" si="111"/>
        <v>2592</v>
      </c>
      <c r="AB32" s="42">
        <f t="shared" ref="AB32" si="112">AB33+AB35+AB37+AB39+AB41</f>
        <v>18000</v>
      </c>
      <c r="AC32" s="42">
        <f t="shared" ref="AC32:AG32" si="113">AC33+AC35+AC37+AC39+AC41</f>
        <v>316008.5</v>
      </c>
      <c r="AD32" s="42">
        <f t="shared" si="113"/>
        <v>260495</v>
      </c>
      <c r="AE32" s="42">
        <f t="shared" si="113"/>
        <v>11100</v>
      </c>
      <c r="AF32" s="42">
        <f t="shared" si="113"/>
        <v>446161.33999999997</v>
      </c>
      <c r="AG32" s="42">
        <f t="shared" si="113"/>
        <v>588804</v>
      </c>
      <c r="AH32" s="42">
        <f t="shared" ref="AH32:AL32" si="114">AH33+AH35+AH37+AH39+AH41</f>
        <v>171978</v>
      </c>
      <c r="AI32" s="42">
        <f t="shared" si="114"/>
        <v>367106.19</v>
      </c>
      <c r="AJ32" s="42">
        <f t="shared" si="114"/>
        <v>5234938.7</v>
      </c>
      <c r="AK32" s="42">
        <f t="shared" si="114"/>
        <v>0</v>
      </c>
      <c r="AL32" s="42">
        <f t="shared" si="114"/>
        <v>0</v>
      </c>
      <c r="AM32" s="42">
        <f t="shared" ref="AM32:AN32" si="115">AM33+AM35+AM37+AM39+AM41</f>
        <v>0</v>
      </c>
      <c r="AN32" s="42">
        <f t="shared" si="115"/>
        <v>0</v>
      </c>
      <c r="AO32" s="42">
        <f t="shared" ref="AO32:AP32" si="116">AO33+AO35+AO37+AO39+AO41</f>
        <v>0</v>
      </c>
      <c r="AP32" s="42">
        <f t="shared" si="116"/>
        <v>0</v>
      </c>
      <c r="AQ32" s="42">
        <f t="shared" ref="AQ32:AT32" si="117">AQ33+AQ35+AQ37+AQ39+AQ41</f>
        <v>0</v>
      </c>
      <c r="AR32" s="42">
        <f t="shared" ref="AR32:AS32" si="118">AR33+AR35+AR37+AR39+AR41</f>
        <v>0</v>
      </c>
      <c r="AS32" s="42">
        <f t="shared" si="118"/>
        <v>0</v>
      </c>
      <c r="AT32" s="42">
        <f t="shared" si="117"/>
        <v>0</v>
      </c>
      <c r="AV32" s="42">
        <f t="shared" ref="AV32:BR32" si="119">AV33+AV35+AV37+AV39+AV41</f>
        <v>0</v>
      </c>
      <c r="AW32" s="42">
        <f t="shared" si="119"/>
        <v>0</v>
      </c>
      <c r="AX32" s="42">
        <f t="shared" si="119"/>
        <v>0</v>
      </c>
      <c r="AY32" s="42">
        <f t="shared" si="119"/>
        <v>0</v>
      </c>
      <c r="AZ32" s="42">
        <f t="shared" si="119"/>
        <v>0</v>
      </c>
      <c r="BA32" s="42">
        <f t="shared" si="119"/>
        <v>0</v>
      </c>
      <c r="BB32" s="42">
        <f t="shared" si="119"/>
        <v>0</v>
      </c>
      <c r="BC32" s="42">
        <f t="shared" si="119"/>
        <v>0</v>
      </c>
      <c r="BD32" s="42">
        <f t="shared" si="119"/>
        <v>0</v>
      </c>
      <c r="BE32" s="42">
        <f t="shared" si="119"/>
        <v>0</v>
      </c>
      <c r="BF32" s="42">
        <f t="shared" si="119"/>
        <v>0</v>
      </c>
      <c r="BG32" s="42">
        <f t="shared" si="119"/>
        <v>0</v>
      </c>
      <c r="BH32" s="42">
        <f t="shared" si="119"/>
        <v>0</v>
      </c>
      <c r="BI32" s="42">
        <f t="shared" si="119"/>
        <v>0</v>
      </c>
      <c r="BJ32" s="42">
        <f t="shared" si="119"/>
        <v>0</v>
      </c>
      <c r="BK32" s="42">
        <f t="shared" si="119"/>
        <v>0</v>
      </c>
      <c r="BL32" s="42">
        <f t="shared" si="119"/>
        <v>0</v>
      </c>
      <c r="BM32" s="42">
        <f t="shared" si="119"/>
        <v>0</v>
      </c>
      <c r="BN32" s="42">
        <f t="shared" si="119"/>
        <v>0</v>
      </c>
      <c r="BO32" s="42">
        <f t="shared" si="119"/>
        <v>0</v>
      </c>
      <c r="BP32" s="42">
        <f t="shared" si="119"/>
        <v>0</v>
      </c>
      <c r="BQ32" s="42">
        <f t="shared" si="119"/>
        <v>0</v>
      </c>
      <c r="BR32" s="42">
        <f t="shared" si="119"/>
        <v>0</v>
      </c>
      <c r="BS32" s="143">
        <v>1</v>
      </c>
    </row>
    <row r="33" spans="1:71">
      <c r="A33" s="187" t="s">
        <v>44</v>
      </c>
      <c r="B33" s="170">
        <f>SUM(C33:BR33)</f>
        <v>0</v>
      </c>
      <c r="C33" s="36">
        <f>SUMIF(Summary!$AR:$AR,'Mentor Wse'!C4,Summary!$L:$L)</f>
        <v>0</v>
      </c>
      <c r="D33" s="36">
        <f>SUMIF(Summary!$AR:$AR,'Mentor Wse'!D4,Summary!$L:$L)</f>
        <v>0</v>
      </c>
      <c r="E33" s="36">
        <f>SUMIF(Summary!$AR:$AR,'Mentor Wse'!E4,Summary!$L:$L)</f>
        <v>0</v>
      </c>
      <c r="F33" s="36">
        <f>SUMIF(Summary!$AR:$AR,'Mentor Wse'!F4,Summary!$L:$L)</f>
        <v>0</v>
      </c>
      <c r="G33" s="36">
        <f>SUMIF(Summary!$AR:$AR,'Mentor Wse'!G4,Summary!$L:$L)</f>
        <v>0</v>
      </c>
      <c r="H33" s="36">
        <f>SUMIF(Summary!$AR:$AR,'Mentor Wse'!H4,Summary!$L:$L)</f>
        <v>0</v>
      </c>
      <c r="I33" s="36">
        <f>SUMIF(Summary!$AR:$AR,'Mentor Wse'!I4,Summary!$L:$L)</f>
        <v>0</v>
      </c>
      <c r="J33" s="36">
        <f>SUMIF(Summary!$AR:$AR,'Mentor Wse'!J4,Summary!$L:$L)</f>
        <v>0</v>
      </c>
      <c r="K33" s="36">
        <f>SUMIF(Summary!$AR:$AR,'Mentor Wse'!K4,Summary!$L:$L)</f>
        <v>0</v>
      </c>
      <c r="L33" s="36">
        <f>SUMIF(Summary!$AR:$AR,'Mentor Wse'!L4,Summary!$L:$L)</f>
        <v>0</v>
      </c>
      <c r="M33" s="36">
        <f>SUMIF(Summary!$AR:$AR,'Mentor Wse'!M4,Summary!$L:$L)</f>
        <v>0</v>
      </c>
      <c r="N33" s="36">
        <f>SUMIF(Summary!$AR:$AR,'Mentor Wse'!N4,Summary!$L:$L)</f>
        <v>0</v>
      </c>
      <c r="O33" s="36">
        <f>SUMIF(Summary!$AR:$AR,'Mentor Wse'!O4,Summary!$L:$L)</f>
        <v>0</v>
      </c>
      <c r="P33" s="36">
        <f>SUMIF(Summary!$AR:$AR,'Mentor Wse'!P4,Summary!$L:$L)</f>
        <v>0</v>
      </c>
      <c r="Q33" s="36">
        <f>SUMIF(Summary!$AR:$AR,'Mentor Wse'!Q4,Summary!$L:$L)</f>
        <v>0</v>
      </c>
      <c r="R33" s="36">
        <f>SUMIF(Summary!$AR:$AR,'Mentor Wse'!R4,Summary!$L:$L)</f>
        <v>0</v>
      </c>
      <c r="S33" s="36">
        <f>SUMIF(Summary!$AR:$AR,'Mentor Wse'!S4,Summary!$L:$L)</f>
        <v>0</v>
      </c>
      <c r="T33" s="36">
        <f>SUMIF(Summary!$AR:$AR,'Mentor Wse'!T4,Summary!$L:$L)</f>
        <v>0</v>
      </c>
      <c r="U33" s="36">
        <f>SUMIF(Summary!$AR:$AR,'Mentor Wse'!U4,Summary!$L:$L)</f>
        <v>0</v>
      </c>
      <c r="V33" s="36">
        <f>SUMIF(Summary!$AR:$AR,'Mentor Wse'!V4,Summary!$L:$L)</f>
        <v>0</v>
      </c>
      <c r="W33" s="36">
        <f>SUMIF(Summary!$AR:$AR,'Mentor Wse'!W4,Summary!$L:$L)</f>
        <v>0</v>
      </c>
      <c r="X33" s="36">
        <f>SUMIF(Summary!$AR:$AR,'Mentor Wse'!X4,Summary!$L:$L)</f>
        <v>0</v>
      </c>
      <c r="Y33" s="36">
        <f>SUMIF(Summary!$AR:$AR,'Mentor Wse'!Y4,Summary!$L:$L)</f>
        <v>0</v>
      </c>
      <c r="Z33" s="36">
        <f>SUMIF(Summary!$AR:$AR,'Mentor Wse'!Z4,Summary!$L:$L)</f>
        <v>0</v>
      </c>
      <c r="AA33" s="36">
        <f>SUMIF(Summary!$AR:$AR,'Mentor Wse'!AA4,Summary!$L:$L)</f>
        <v>0</v>
      </c>
      <c r="AB33" s="36">
        <f>SUMIF(Summary!$AR:$AR,'Mentor Wse'!AB4,Summary!$L:$L)</f>
        <v>0</v>
      </c>
      <c r="AC33" s="36">
        <f>SUMIF(Summary!$AR:$AR,'Mentor Wse'!AC4,Summary!$L:$L)</f>
        <v>0</v>
      </c>
      <c r="AD33" s="36">
        <f>SUMIF(Summary!$AR:$AR,'Mentor Wse'!AD4,Summary!$L:$L)</f>
        <v>0</v>
      </c>
      <c r="AE33" s="36">
        <f>SUMIF(Summary!$AR:$AR,'Mentor Wse'!AE4,Summary!$L:$L)</f>
        <v>0</v>
      </c>
      <c r="AF33" s="36">
        <f>SUMIF(Summary!$AR:$AR,'Mentor Wse'!AF4,Summary!$L:$L)</f>
        <v>0</v>
      </c>
      <c r="AG33" s="36">
        <f>SUMIF(Summary!$AR:$AR,'Mentor Wse'!AG4,Summary!$L:$L)</f>
        <v>0</v>
      </c>
      <c r="AH33" s="36">
        <f>SUMIF(Summary!$AR:$AR,'Mentor Wse'!AH4,Summary!$L:$L)</f>
        <v>0</v>
      </c>
      <c r="AI33" s="36">
        <f>SUMIF(Summary!$AR:$AR,'Mentor Wse'!AI4,Summary!$L:$L)</f>
        <v>0</v>
      </c>
      <c r="AJ33" s="36">
        <f>SUMIF(Summary!$AR:$AR,'Mentor Wse'!AJ4,Summary!$L:$L)</f>
        <v>0</v>
      </c>
      <c r="AK33" s="36">
        <f>SUMIF(Summary!$AR:$AR,'Mentor Wse'!AK4,Summary!$L:$L)</f>
        <v>0</v>
      </c>
      <c r="AL33" s="36">
        <f>SUMIF(Summary!$AR:$AR,'Mentor Wse'!AL4,Summary!$L:$L)</f>
        <v>0</v>
      </c>
      <c r="AM33" s="36">
        <f>SUMIF(Summary!$AR:$AR,'Mentor Wse'!AM4,Summary!$L:$L)</f>
        <v>0</v>
      </c>
      <c r="AN33" s="36">
        <f>SUMIF(Summary!$AR:$AR,'Mentor Wse'!AN4,Summary!$L:$L)</f>
        <v>0</v>
      </c>
      <c r="AO33" s="36">
        <f>SUMIF(Summary!$AR:$AR,'Mentor Wse'!AO4,Summary!$L:$L)</f>
        <v>0</v>
      </c>
      <c r="AP33" s="36">
        <f>SUMIF(Summary!$AR:$AR,'Mentor Wse'!AP4,Summary!$L:$L)</f>
        <v>0</v>
      </c>
      <c r="AQ33" s="36">
        <f>SUMIF(Summary!$AR:$AR,'Mentor Wse'!AQ4,Summary!$L:$L)</f>
        <v>0</v>
      </c>
      <c r="AR33" s="36">
        <f>SUMIF(Summary!$AR:$AR,'Mentor Wse'!AR4,Summary!$L:$L)</f>
        <v>0</v>
      </c>
      <c r="AS33" s="36">
        <f>SUMIF(Summary!$AR:$AR,'Mentor Wse'!AS4,Summary!$L:$L)</f>
        <v>0</v>
      </c>
      <c r="AT33" s="36">
        <f>SUMIF(Summary!$AR:$AR,'Mentor Wse'!AT4,Summary!$L:$L)</f>
        <v>0</v>
      </c>
      <c r="AV33" s="36">
        <f>SUMIF(Summary!$AR:$AR,'Mentor Wse'!AV4,Summary!$L:$L)</f>
        <v>0</v>
      </c>
      <c r="AW33" s="36">
        <f>SUMIF(Summary!$AR:$AR,'Mentor Wse'!AW4,Summary!$L:$L)</f>
        <v>0</v>
      </c>
      <c r="AX33" s="36">
        <f>SUMIF(Summary!$AR:$AR,'Mentor Wse'!AX4,Summary!$L:$L)</f>
        <v>0</v>
      </c>
      <c r="AY33" s="36">
        <f>SUMIF(Summary!$AR:$AR,'Mentor Wse'!AY4,Summary!$L:$L)</f>
        <v>0</v>
      </c>
      <c r="AZ33" s="36">
        <f>SUMIF(Summary!$AR:$AR,'Mentor Wse'!AZ4,Summary!$L:$L)</f>
        <v>0</v>
      </c>
      <c r="BA33" s="36">
        <f>SUMIF(Summary!$AR:$AR,'Mentor Wse'!BA4,Summary!$L:$L)</f>
        <v>0</v>
      </c>
      <c r="BB33" s="36">
        <f>SUMIF(Summary!$AR:$AR,'Mentor Wse'!BB4,Summary!$L:$L)</f>
        <v>0</v>
      </c>
      <c r="BC33" s="36">
        <f>SUMIF(Summary!$AR:$AR,'Mentor Wse'!BC4,Summary!$L:$L)</f>
        <v>0</v>
      </c>
      <c r="BD33" s="36">
        <f>SUMIF(Summary!$AR:$AR,'Mentor Wse'!BD4,Summary!$L:$L)</f>
        <v>0</v>
      </c>
      <c r="BE33" s="36">
        <f>SUMIF(Summary!$AR:$AR,'Mentor Wse'!BE4,Summary!$L:$L)</f>
        <v>0</v>
      </c>
      <c r="BF33" s="36">
        <f>SUMIF(Summary!$AR:$AR,'Mentor Wse'!BF4,Summary!$L:$L)</f>
        <v>0</v>
      </c>
      <c r="BG33" s="36">
        <f>SUMIF(Summary!$AR:$AR,'Mentor Wse'!BG4,Summary!$L:$L)</f>
        <v>0</v>
      </c>
      <c r="BH33" s="36">
        <f>SUMIF(Summary!$AR:$AR,'Mentor Wse'!BH4,Summary!$L:$L)</f>
        <v>0</v>
      </c>
      <c r="BI33" s="36">
        <f>SUMIF(Summary!$AR:$AR,'Mentor Wse'!BI4,Summary!$L:$L)</f>
        <v>0</v>
      </c>
      <c r="BJ33" s="36">
        <f>SUMIF(Summary!$AR:$AR,'Mentor Wse'!BJ4,Summary!$L:$L)</f>
        <v>0</v>
      </c>
      <c r="BK33" s="36">
        <f>SUMIF(Summary!$AR:$AR,'Mentor Wse'!BK4,Summary!$L:$L)</f>
        <v>0</v>
      </c>
      <c r="BL33" s="36">
        <f>SUMIF(Summary!$AR:$AR,'Mentor Wse'!BL4,Summary!$L:$L)</f>
        <v>0</v>
      </c>
      <c r="BM33" s="36">
        <f>SUMIF(Summary!$AR:$AR,'Mentor Wse'!BM4,Summary!$L:$L)</f>
        <v>0</v>
      </c>
      <c r="BN33" s="36">
        <f>SUMIF(Summary!$AR:$AR,'Mentor Wse'!BN4,Summary!$L:$L)</f>
        <v>0</v>
      </c>
      <c r="BO33" s="36">
        <f>SUMIF(Summary!$AR:$AR,'Mentor Wse'!BO4,Summary!$L:$L)</f>
        <v>0</v>
      </c>
      <c r="BP33" s="36">
        <f>SUMIF(Summary!$AR:$AR,'Mentor Wse'!BP4,Summary!$L:$L)</f>
        <v>0</v>
      </c>
      <c r="BQ33" s="36">
        <f>SUMIF(Summary!$AR:$AR,'Mentor Wse'!BQ4,Summary!$L:$L)</f>
        <v>0</v>
      </c>
      <c r="BR33" s="36">
        <f>SUMIF(Summary!$AR:$AR,'Mentor Wse'!BR4,Summary!$L:$L)</f>
        <v>0</v>
      </c>
      <c r="BS33" s="143">
        <v>1</v>
      </c>
    </row>
    <row r="34" spans="1:71">
      <c r="A34" s="188" t="s">
        <v>33</v>
      </c>
      <c r="B34" s="37">
        <f t="shared" ref="B34:W34" si="120">B33/B$32</f>
        <v>0</v>
      </c>
      <c r="C34" s="37">
        <f t="shared" si="120"/>
        <v>0</v>
      </c>
      <c r="D34" s="37">
        <f t="shared" si="120"/>
        <v>0</v>
      </c>
      <c r="E34" s="37">
        <f t="shared" si="120"/>
        <v>0</v>
      </c>
      <c r="F34" s="37">
        <f t="shared" si="120"/>
        <v>0</v>
      </c>
      <c r="G34" s="37">
        <f t="shared" si="120"/>
        <v>0</v>
      </c>
      <c r="H34" s="37">
        <f t="shared" si="120"/>
        <v>0</v>
      </c>
      <c r="I34" s="37">
        <f t="shared" si="120"/>
        <v>0</v>
      </c>
      <c r="J34" s="37">
        <f t="shared" si="120"/>
        <v>0</v>
      </c>
      <c r="K34" s="37">
        <f t="shared" si="120"/>
        <v>0</v>
      </c>
      <c r="L34" s="37">
        <f t="shared" si="120"/>
        <v>0</v>
      </c>
      <c r="M34" s="37">
        <f t="shared" si="120"/>
        <v>0</v>
      </c>
      <c r="N34" s="37">
        <f t="shared" si="120"/>
        <v>0</v>
      </c>
      <c r="O34" s="37">
        <f t="shared" si="120"/>
        <v>0</v>
      </c>
      <c r="P34" s="37">
        <f t="shared" si="120"/>
        <v>0</v>
      </c>
      <c r="Q34" s="37">
        <f t="shared" si="120"/>
        <v>0</v>
      </c>
      <c r="R34" s="37">
        <f t="shared" si="120"/>
        <v>0</v>
      </c>
      <c r="S34" s="37">
        <f t="shared" si="120"/>
        <v>0</v>
      </c>
      <c r="T34" s="37">
        <f t="shared" si="120"/>
        <v>0</v>
      </c>
      <c r="U34" s="37">
        <f t="shared" si="120"/>
        <v>0</v>
      </c>
      <c r="V34" s="37">
        <f t="shared" si="120"/>
        <v>0</v>
      </c>
      <c r="W34" s="37">
        <f t="shared" si="120"/>
        <v>0</v>
      </c>
      <c r="X34" s="37">
        <f t="shared" ref="X34" si="121">X33/X$32</f>
        <v>0</v>
      </c>
      <c r="Y34" s="37">
        <f t="shared" ref="Y34:AA34" si="122">Y33/Y$32</f>
        <v>0</v>
      </c>
      <c r="Z34" s="37">
        <f t="shared" si="122"/>
        <v>0</v>
      </c>
      <c r="AA34" s="37">
        <f t="shared" si="122"/>
        <v>0</v>
      </c>
      <c r="AB34" s="37">
        <f t="shared" ref="AB34" si="123">AB33/AB$32</f>
        <v>0</v>
      </c>
      <c r="AC34" s="37">
        <f t="shared" ref="AC34:AG34" si="124">AC33/AC$32</f>
        <v>0</v>
      </c>
      <c r="AD34" s="37">
        <f t="shared" si="124"/>
        <v>0</v>
      </c>
      <c r="AE34" s="37">
        <f t="shared" si="124"/>
        <v>0</v>
      </c>
      <c r="AF34" s="37">
        <f t="shared" si="124"/>
        <v>0</v>
      </c>
      <c r="AG34" s="37">
        <f t="shared" si="124"/>
        <v>0</v>
      </c>
      <c r="AH34" s="37">
        <f t="shared" ref="AH34:AL34" si="125">AH33/AH$32</f>
        <v>0</v>
      </c>
      <c r="AI34" s="37">
        <f t="shared" si="125"/>
        <v>0</v>
      </c>
      <c r="AJ34" s="37">
        <f t="shared" si="125"/>
        <v>0</v>
      </c>
      <c r="AK34" s="37" t="e">
        <f t="shared" si="125"/>
        <v>#DIV/0!</v>
      </c>
      <c r="AL34" s="37" t="e">
        <f t="shared" si="125"/>
        <v>#DIV/0!</v>
      </c>
      <c r="AM34" s="37" t="e">
        <f t="shared" ref="AM34:AN34" si="126">AM33/AM$32</f>
        <v>#DIV/0!</v>
      </c>
      <c r="AN34" s="37" t="e">
        <f t="shared" si="126"/>
        <v>#DIV/0!</v>
      </c>
      <c r="AO34" s="37" t="e">
        <f t="shared" ref="AO34:AP34" si="127">AO33/AO$32</f>
        <v>#DIV/0!</v>
      </c>
      <c r="AP34" s="37" t="e">
        <f t="shared" si="127"/>
        <v>#DIV/0!</v>
      </c>
      <c r="AQ34" s="37" t="e">
        <f t="shared" ref="AQ34:AT34" si="128">AQ33/AQ$32</f>
        <v>#DIV/0!</v>
      </c>
      <c r="AR34" s="37" t="e">
        <f t="shared" ref="AR34:AS34" si="129">AR33/AR$32</f>
        <v>#DIV/0!</v>
      </c>
      <c r="AS34" s="37" t="e">
        <f t="shared" si="129"/>
        <v>#DIV/0!</v>
      </c>
      <c r="AT34" s="37" t="e">
        <f t="shared" si="128"/>
        <v>#DIV/0!</v>
      </c>
      <c r="AV34" s="37" t="e">
        <f t="shared" ref="AV34:BR34" si="130">AV33/AV$32</f>
        <v>#DIV/0!</v>
      </c>
      <c r="AW34" s="37" t="e">
        <f t="shared" si="130"/>
        <v>#DIV/0!</v>
      </c>
      <c r="AX34" s="37" t="e">
        <f t="shared" si="130"/>
        <v>#DIV/0!</v>
      </c>
      <c r="AY34" s="37" t="e">
        <f t="shared" si="130"/>
        <v>#DIV/0!</v>
      </c>
      <c r="AZ34" s="37" t="e">
        <f t="shared" si="130"/>
        <v>#DIV/0!</v>
      </c>
      <c r="BA34" s="37" t="e">
        <f t="shared" si="130"/>
        <v>#DIV/0!</v>
      </c>
      <c r="BB34" s="37" t="e">
        <f t="shared" si="130"/>
        <v>#DIV/0!</v>
      </c>
      <c r="BC34" s="37" t="e">
        <f t="shared" si="130"/>
        <v>#DIV/0!</v>
      </c>
      <c r="BD34" s="37" t="e">
        <f t="shared" si="130"/>
        <v>#DIV/0!</v>
      </c>
      <c r="BE34" s="37" t="e">
        <f t="shared" si="130"/>
        <v>#DIV/0!</v>
      </c>
      <c r="BF34" s="37" t="e">
        <f t="shared" si="130"/>
        <v>#DIV/0!</v>
      </c>
      <c r="BG34" s="37" t="e">
        <f t="shared" si="130"/>
        <v>#DIV/0!</v>
      </c>
      <c r="BH34" s="37" t="e">
        <f t="shared" si="130"/>
        <v>#DIV/0!</v>
      </c>
      <c r="BI34" s="37" t="e">
        <f t="shared" si="130"/>
        <v>#DIV/0!</v>
      </c>
      <c r="BJ34" s="37" t="e">
        <f t="shared" si="130"/>
        <v>#DIV/0!</v>
      </c>
      <c r="BK34" s="37" t="e">
        <f t="shared" si="130"/>
        <v>#DIV/0!</v>
      </c>
      <c r="BL34" s="37" t="e">
        <f t="shared" si="130"/>
        <v>#DIV/0!</v>
      </c>
      <c r="BM34" s="37" t="e">
        <f t="shared" si="130"/>
        <v>#DIV/0!</v>
      </c>
      <c r="BN34" s="37" t="e">
        <f t="shared" si="130"/>
        <v>#DIV/0!</v>
      </c>
      <c r="BO34" s="37" t="e">
        <f t="shared" si="130"/>
        <v>#DIV/0!</v>
      </c>
      <c r="BP34" s="37" t="e">
        <f t="shared" si="130"/>
        <v>#DIV/0!</v>
      </c>
      <c r="BQ34" s="37" t="e">
        <f t="shared" si="130"/>
        <v>#DIV/0!</v>
      </c>
      <c r="BR34" s="37" t="e">
        <f t="shared" si="130"/>
        <v>#DIV/0!</v>
      </c>
      <c r="BS34" s="143">
        <v>1</v>
      </c>
    </row>
    <row r="35" spans="1:71">
      <c r="A35" s="187" t="s">
        <v>45</v>
      </c>
      <c r="B35" s="170">
        <f>SUM(C35:BR35)</f>
        <v>4583771.0200000005</v>
      </c>
      <c r="C35" s="36">
        <f>SUMIF(Summary!$AR:$AR,'Mentor Wse'!C4,Summary!$O:$O)</f>
        <v>0</v>
      </c>
      <c r="D35" s="36">
        <f>SUMIF(Summary!$AR:$AR,'Mentor Wse'!D4,Summary!$O:$O)</f>
        <v>168000</v>
      </c>
      <c r="E35" s="36">
        <f>SUMIF(Summary!$AR:$AR,'Mentor Wse'!E4,Summary!$O:$O)</f>
        <v>119993</v>
      </c>
      <c r="F35" s="36">
        <f>SUMIF(Summary!$AR:$AR,'Mentor Wse'!F4,Summary!$O:$O)</f>
        <v>37012.26</v>
      </c>
      <c r="G35" s="36">
        <f>SUMIF(Summary!$AR:$AR,'Mentor Wse'!G4,Summary!$O:$O)</f>
        <v>120295.98000000001</v>
      </c>
      <c r="H35" s="36">
        <f>SUMIF(Summary!$AR:$AR,'Mentor Wse'!H4,Summary!$O:$O)</f>
        <v>316175.33999999997</v>
      </c>
      <c r="I35" s="36">
        <f>SUMIF(Summary!$AR:$AR,'Mentor Wse'!I4,Summary!$O:$O)</f>
        <v>22500</v>
      </c>
      <c r="J35" s="36">
        <f>SUMIF(Summary!$AR:$AR,'Mentor Wse'!J4,Summary!$O:$O)</f>
        <v>330595.06</v>
      </c>
      <c r="K35" s="36">
        <f>SUMIF(Summary!$AR:$AR,'Mentor Wse'!K4,Summary!$O:$O)</f>
        <v>76500.01999999999</v>
      </c>
      <c r="L35" s="36">
        <f>SUMIF(Summary!$AR:$AR,'Mentor Wse'!L4,Summary!$O:$O)</f>
        <v>41463</v>
      </c>
      <c r="M35" s="36">
        <f>SUMIF(Summary!$AR:$AR,'Mentor Wse'!M4,Summary!$O:$O)</f>
        <v>60000</v>
      </c>
      <c r="N35" s="36">
        <f>SUMIF(Summary!$AR:$AR,'Mentor Wse'!N4,Summary!$O:$O)</f>
        <v>245085</v>
      </c>
      <c r="O35" s="36">
        <f>SUMIF(Summary!$AR:$AR,'Mentor Wse'!O4,Summary!$O:$O)</f>
        <v>406032</v>
      </c>
      <c r="P35" s="36">
        <f>SUMIF(Summary!$AR:$AR,'Mentor Wse'!P4,Summary!$O:$O)</f>
        <v>0</v>
      </c>
      <c r="Q35" s="36">
        <f>SUMIF(Summary!$AR:$AR,'Mentor Wse'!Q4,Summary!$O:$O)</f>
        <v>24000</v>
      </c>
      <c r="R35" s="36">
        <f>SUMIF(Summary!$AR:$AR,'Mentor Wse'!R4,Summary!$O:$O)</f>
        <v>24000</v>
      </c>
      <c r="S35" s="36">
        <f>SUMIF(Summary!$AR:$AR,'Mentor Wse'!S4,Summary!$O:$O)</f>
        <v>38628</v>
      </c>
      <c r="T35" s="36">
        <f>SUMIF(Summary!$AR:$AR,'Mentor Wse'!T4,Summary!$O:$O)</f>
        <v>0</v>
      </c>
      <c r="U35" s="36">
        <f>SUMIF(Summary!$AR:$AR,'Mentor Wse'!U4,Summary!$O:$O)</f>
        <v>0</v>
      </c>
      <c r="V35" s="36">
        <f>SUMIF(Summary!$AR:$AR,'Mentor Wse'!V4,Summary!$O:$O)</f>
        <v>278400.19</v>
      </c>
      <c r="W35" s="36">
        <f>SUMIF(Summary!$AR:$AR,'Mentor Wse'!W4,Summary!$O:$O)</f>
        <v>39000</v>
      </c>
      <c r="X35" s="36">
        <f>SUMIF(Summary!$AR:$AR,'Mentor Wse'!X4,Summary!$O:$O)</f>
        <v>133650</v>
      </c>
      <c r="Y35" s="36">
        <f>SUMIF(Summary!$AR:$AR,'Mentor Wse'!Y4,Summary!$O:$O)</f>
        <v>90600</v>
      </c>
      <c r="Z35" s="36">
        <f>SUMIF(Summary!$AR:$AR,'Mentor Wse'!Z4,Summary!$O:$O)</f>
        <v>85970.03</v>
      </c>
      <c r="AA35" s="36">
        <f>SUMIF(Summary!$AR:$AR,'Mentor Wse'!AA4,Summary!$O:$O)</f>
        <v>0</v>
      </c>
      <c r="AB35" s="36">
        <f>SUMIF(Summary!$AR:$AR,'Mentor Wse'!AB4,Summary!$O:$O)</f>
        <v>0</v>
      </c>
      <c r="AC35" s="36">
        <f>SUMIF(Summary!$AR:$AR,'Mentor Wse'!AC4,Summary!$O:$O)</f>
        <v>276000</v>
      </c>
      <c r="AD35" s="36">
        <f>SUMIF(Summary!$AR:$AR,'Mentor Wse'!AD4,Summary!$O:$O)</f>
        <v>0</v>
      </c>
      <c r="AE35" s="36">
        <f>SUMIF(Summary!$AR:$AR,'Mentor Wse'!AE4,Summary!$O:$O)</f>
        <v>0</v>
      </c>
      <c r="AF35" s="36">
        <f>SUMIF(Summary!$AR:$AR,'Mentor Wse'!AF4,Summary!$O:$O)</f>
        <v>100701.22</v>
      </c>
      <c r="AG35" s="36">
        <f>SUMIF(Summary!$AR:$AR,'Mentor Wse'!AG4,Summary!$O:$O)</f>
        <v>0</v>
      </c>
      <c r="AH35" s="36">
        <f>SUMIF(Summary!$AR:$AR,'Mentor Wse'!AH4,Summary!$O:$O)</f>
        <v>72000</v>
      </c>
      <c r="AI35" s="36">
        <f>SUMIF(Summary!$AR:$AR,'Mentor Wse'!AI4,Summary!$O:$O)</f>
        <v>84000.19</v>
      </c>
      <c r="AJ35" s="36">
        <f>SUMIF(Summary!$AR:$AR,'Mentor Wse'!AJ4,Summary!$O:$O)</f>
        <v>1393169.7300000002</v>
      </c>
      <c r="AK35" s="36">
        <f>SUMIF(Summary!$AR:$AR,'Mentor Wse'!AK4,Summary!$O:$O)</f>
        <v>0</v>
      </c>
      <c r="AL35" s="36">
        <f>SUMIF(Summary!$AR:$AR,'Mentor Wse'!AL4,Summary!$O:$O)</f>
        <v>0</v>
      </c>
      <c r="AM35" s="36">
        <f>SUMIF(Summary!$AR:$AR,'Mentor Wse'!AM4,Summary!$O:$O)</f>
        <v>0</v>
      </c>
      <c r="AN35" s="36">
        <f>SUMIF(Summary!$AR:$AR,'Mentor Wse'!AN4,Summary!$O:$O)</f>
        <v>0</v>
      </c>
      <c r="AO35" s="36">
        <f>SUMIF(Summary!$AR:$AR,'Mentor Wse'!AO4,Summary!$O:$O)</f>
        <v>0</v>
      </c>
      <c r="AP35" s="36">
        <f>SUMIF(Summary!$AR:$AR,'Mentor Wse'!AP4,Summary!$O:$O)</f>
        <v>0</v>
      </c>
      <c r="AQ35" s="36">
        <f>SUMIF(Summary!$AR:$AR,'Mentor Wse'!AQ4,Summary!$O:$O)</f>
        <v>0</v>
      </c>
      <c r="AR35" s="36">
        <f>SUMIF(Summary!$AR:$AR,'Mentor Wse'!AR4,Summary!$O:$O)</f>
        <v>0</v>
      </c>
      <c r="AS35" s="36">
        <f>SUMIF(Summary!$AR:$AR,'Mentor Wse'!AS4,Summary!$O:$O)</f>
        <v>0</v>
      </c>
      <c r="AT35" s="36">
        <f>SUMIF(Summary!$AR:$AR,'Mentor Wse'!AT4,Summary!$O:$O)</f>
        <v>0</v>
      </c>
      <c r="AV35" s="36">
        <f>SUMIF(Summary!$AR:$AR,'Mentor Wse'!AV4,Summary!$O:$O)</f>
        <v>0</v>
      </c>
      <c r="AW35" s="36">
        <f>SUMIF(Summary!$AR:$AR,'Mentor Wse'!AW4,Summary!$O:$O)</f>
        <v>0</v>
      </c>
      <c r="AX35" s="36">
        <f>SUMIF(Summary!$AR:$AR,'Mentor Wse'!AX4,Summary!$O:$O)</f>
        <v>0</v>
      </c>
      <c r="AY35" s="36">
        <f>SUMIF(Summary!$AR:$AR,'Mentor Wse'!AY4,Summary!$O:$O)</f>
        <v>0</v>
      </c>
      <c r="AZ35" s="36">
        <f>SUMIF(Summary!$AR:$AR,'Mentor Wse'!AZ4,Summary!$O:$O)</f>
        <v>0</v>
      </c>
      <c r="BA35" s="36">
        <f>SUMIF(Summary!$AR:$AR,'Mentor Wse'!BA4,Summary!$O:$O)</f>
        <v>0</v>
      </c>
      <c r="BB35" s="36">
        <f>SUMIF(Summary!$AR:$AR,'Mentor Wse'!BB4,Summary!$O:$O)</f>
        <v>0</v>
      </c>
      <c r="BC35" s="36">
        <f>SUMIF(Summary!$AR:$AR,'Mentor Wse'!BC4,Summary!$O:$O)</f>
        <v>0</v>
      </c>
      <c r="BD35" s="36">
        <f>SUMIF(Summary!$AR:$AR,'Mentor Wse'!BD4,Summary!$O:$O)</f>
        <v>0</v>
      </c>
      <c r="BE35" s="36">
        <f>SUMIF(Summary!$AR:$AR,'Mentor Wse'!BE4,Summary!$O:$O)</f>
        <v>0</v>
      </c>
      <c r="BF35" s="36">
        <f>SUMIF(Summary!$AR:$AR,'Mentor Wse'!BF4,Summary!$O:$O)</f>
        <v>0</v>
      </c>
      <c r="BG35" s="36">
        <f>SUMIF(Summary!$AR:$AR,'Mentor Wse'!BG4,Summary!$O:$O)</f>
        <v>0</v>
      </c>
      <c r="BH35" s="36">
        <f>SUMIF(Summary!$AR:$AR,'Mentor Wse'!BH4,Summary!$O:$O)</f>
        <v>0</v>
      </c>
      <c r="BI35" s="36">
        <f>SUMIF(Summary!$AR:$AR,'Mentor Wse'!BI4,Summary!$O:$O)</f>
        <v>0</v>
      </c>
      <c r="BJ35" s="36">
        <f>SUMIF(Summary!$AR:$AR,'Mentor Wse'!BJ4,Summary!$O:$O)</f>
        <v>0</v>
      </c>
      <c r="BK35" s="36">
        <f>SUMIF(Summary!$AR:$AR,'Mentor Wse'!BK4,Summary!$O:$O)</f>
        <v>0</v>
      </c>
      <c r="BL35" s="36">
        <f>SUMIF(Summary!$AR:$AR,'Mentor Wse'!BL4,Summary!$O:$O)</f>
        <v>0</v>
      </c>
      <c r="BM35" s="36">
        <f>SUMIF(Summary!$AR:$AR,'Mentor Wse'!BM4,Summary!$O:$O)</f>
        <v>0</v>
      </c>
      <c r="BN35" s="36">
        <f>SUMIF(Summary!$AR:$AR,'Mentor Wse'!BN4,Summary!$O:$O)</f>
        <v>0</v>
      </c>
      <c r="BO35" s="36">
        <f>SUMIF(Summary!$AR:$AR,'Mentor Wse'!BO4,Summary!$O:$O)</f>
        <v>0</v>
      </c>
      <c r="BP35" s="36">
        <f>SUMIF(Summary!$AR:$AR,'Mentor Wse'!BP4,Summary!$O:$O)</f>
        <v>0</v>
      </c>
      <c r="BQ35" s="36">
        <f>SUMIF(Summary!$AR:$AR,'Mentor Wse'!BQ4,Summary!$O:$O)</f>
        <v>0</v>
      </c>
      <c r="BR35" s="36">
        <f>SUMIF(Summary!$AR:$AR,'Mentor Wse'!BR4,Summary!$O:$O)</f>
        <v>0</v>
      </c>
      <c r="BS35" s="143">
        <v>1</v>
      </c>
    </row>
    <row r="36" spans="1:71">
      <c r="A36" s="188" t="s">
        <v>33</v>
      </c>
      <c r="B36" s="37">
        <f t="shared" ref="B36:W36" si="131">B35/B$32</f>
        <v>0.29260443967352257</v>
      </c>
      <c r="C36" s="37">
        <f t="shared" si="131"/>
        <v>0</v>
      </c>
      <c r="D36" s="37">
        <f t="shared" si="131"/>
        <v>0.41219306337959055</v>
      </c>
      <c r="E36" s="37">
        <f t="shared" si="131"/>
        <v>0.36420118432993698</v>
      </c>
      <c r="F36" s="37">
        <f t="shared" si="131"/>
        <v>0.34084327636751216</v>
      </c>
      <c r="G36" s="37">
        <f t="shared" si="131"/>
        <v>0.40427744535703602</v>
      </c>
      <c r="H36" s="37">
        <f t="shared" si="131"/>
        <v>0.65196526358380302</v>
      </c>
      <c r="I36" s="37">
        <f t="shared" si="131"/>
        <v>8.348470037118412E-2</v>
      </c>
      <c r="J36" s="37">
        <f t="shared" si="131"/>
        <v>0.85629959184515014</v>
      </c>
      <c r="K36" s="37">
        <f t="shared" si="131"/>
        <v>0.38230890731545153</v>
      </c>
      <c r="L36" s="37">
        <f t="shared" si="131"/>
        <v>8.4092019948607391E-2</v>
      </c>
      <c r="M36" s="37">
        <f t="shared" si="131"/>
        <v>0.16931264709036217</v>
      </c>
      <c r="N36" s="37">
        <f t="shared" si="131"/>
        <v>0.51672229168028305</v>
      </c>
      <c r="O36" s="37">
        <f t="shared" si="131"/>
        <v>0.42419547769082633</v>
      </c>
      <c r="P36" s="37">
        <f t="shared" si="131"/>
        <v>0</v>
      </c>
      <c r="Q36" s="37">
        <f t="shared" si="131"/>
        <v>9.0885853048936358E-2</v>
      </c>
      <c r="R36" s="37">
        <f t="shared" si="131"/>
        <v>0.26681786345595837</v>
      </c>
      <c r="S36" s="37">
        <f t="shared" si="131"/>
        <v>0.16068982309018909</v>
      </c>
      <c r="T36" s="37">
        <f t="shared" si="131"/>
        <v>0</v>
      </c>
      <c r="U36" s="37">
        <f t="shared" si="131"/>
        <v>0</v>
      </c>
      <c r="V36" s="37">
        <f t="shared" si="131"/>
        <v>0.57459419467489825</v>
      </c>
      <c r="W36" s="37">
        <f t="shared" si="131"/>
        <v>0.11024702258834285</v>
      </c>
      <c r="X36" s="37">
        <f t="shared" ref="X36" si="132">X35/X$32</f>
        <v>0.32468873367749773</v>
      </c>
      <c r="Y36" s="37">
        <f t="shared" ref="Y36:AA36" si="133">Y35/Y$32</f>
        <v>0.25038345147784274</v>
      </c>
      <c r="Z36" s="37">
        <f t="shared" si="133"/>
        <v>0.2171124668197742</v>
      </c>
      <c r="AA36" s="37">
        <f t="shared" si="133"/>
        <v>0</v>
      </c>
      <c r="AB36" s="37">
        <f t="shared" ref="AB36" si="134">AB35/AB$32</f>
        <v>0</v>
      </c>
      <c r="AC36" s="37">
        <f t="shared" ref="AC36:AG36" si="135">AC35/AC$32</f>
        <v>0.87339422831980784</v>
      </c>
      <c r="AD36" s="37">
        <f t="shared" si="135"/>
        <v>0</v>
      </c>
      <c r="AE36" s="37">
        <f t="shared" si="135"/>
        <v>0</v>
      </c>
      <c r="AF36" s="37">
        <f t="shared" si="135"/>
        <v>0.22570583995466753</v>
      </c>
      <c r="AG36" s="37">
        <f t="shared" si="135"/>
        <v>0</v>
      </c>
      <c r="AH36" s="37">
        <f t="shared" ref="AH36:AL36" si="136">AH35/AH$32</f>
        <v>0.41865820046750168</v>
      </c>
      <c r="AI36" s="37">
        <f t="shared" si="136"/>
        <v>0.22881714416202026</v>
      </c>
      <c r="AJ36" s="37">
        <f t="shared" si="136"/>
        <v>0.26612913920080861</v>
      </c>
      <c r="AK36" s="37" t="e">
        <f t="shared" si="136"/>
        <v>#DIV/0!</v>
      </c>
      <c r="AL36" s="37" t="e">
        <f t="shared" si="136"/>
        <v>#DIV/0!</v>
      </c>
      <c r="AM36" s="37" t="e">
        <f t="shared" ref="AM36:AN36" si="137">AM35/AM$32</f>
        <v>#DIV/0!</v>
      </c>
      <c r="AN36" s="37" t="e">
        <f t="shared" si="137"/>
        <v>#DIV/0!</v>
      </c>
      <c r="AO36" s="37" t="e">
        <f t="shared" ref="AO36:AP36" si="138">AO35/AO$32</f>
        <v>#DIV/0!</v>
      </c>
      <c r="AP36" s="37" t="e">
        <f t="shared" si="138"/>
        <v>#DIV/0!</v>
      </c>
      <c r="AQ36" s="37" t="e">
        <f t="shared" ref="AQ36:AT36" si="139">AQ35/AQ$32</f>
        <v>#DIV/0!</v>
      </c>
      <c r="AR36" s="37" t="e">
        <f t="shared" ref="AR36:AS36" si="140">AR35/AR$32</f>
        <v>#DIV/0!</v>
      </c>
      <c r="AS36" s="37" t="e">
        <f t="shared" si="140"/>
        <v>#DIV/0!</v>
      </c>
      <c r="AT36" s="37" t="e">
        <f t="shared" si="139"/>
        <v>#DIV/0!</v>
      </c>
      <c r="AV36" s="37" t="e">
        <f t="shared" ref="AV36:BR36" si="141">AV35/AV$32</f>
        <v>#DIV/0!</v>
      </c>
      <c r="AW36" s="37" t="e">
        <f t="shared" si="141"/>
        <v>#DIV/0!</v>
      </c>
      <c r="AX36" s="37" t="e">
        <f t="shared" si="141"/>
        <v>#DIV/0!</v>
      </c>
      <c r="AY36" s="37" t="e">
        <f t="shared" si="141"/>
        <v>#DIV/0!</v>
      </c>
      <c r="AZ36" s="37" t="e">
        <f t="shared" si="141"/>
        <v>#DIV/0!</v>
      </c>
      <c r="BA36" s="37" t="e">
        <f t="shared" si="141"/>
        <v>#DIV/0!</v>
      </c>
      <c r="BB36" s="37" t="e">
        <f t="shared" si="141"/>
        <v>#DIV/0!</v>
      </c>
      <c r="BC36" s="37" t="e">
        <f t="shared" si="141"/>
        <v>#DIV/0!</v>
      </c>
      <c r="BD36" s="37" t="e">
        <f t="shared" si="141"/>
        <v>#DIV/0!</v>
      </c>
      <c r="BE36" s="37" t="e">
        <f t="shared" si="141"/>
        <v>#DIV/0!</v>
      </c>
      <c r="BF36" s="37" t="e">
        <f t="shared" si="141"/>
        <v>#DIV/0!</v>
      </c>
      <c r="BG36" s="37" t="e">
        <f t="shared" si="141"/>
        <v>#DIV/0!</v>
      </c>
      <c r="BH36" s="37" t="e">
        <f t="shared" si="141"/>
        <v>#DIV/0!</v>
      </c>
      <c r="BI36" s="37" t="e">
        <f t="shared" si="141"/>
        <v>#DIV/0!</v>
      </c>
      <c r="BJ36" s="37" t="e">
        <f t="shared" si="141"/>
        <v>#DIV/0!</v>
      </c>
      <c r="BK36" s="37" t="e">
        <f t="shared" si="141"/>
        <v>#DIV/0!</v>
      </c>
      <c r="BL36" s="37" t="e">
        <f t="shared" si="141"/>
        <v>#DIV/0!</v>
      </c>
      <c r="BM36" s="37" t="e">
        <f t="shared" si="141"/>
        <v>#DIV/0!</v>
      </c>
      <c r="BN36" s="37" t="e">
        <f t="shared" si="141"/>
        <v>#DIV/0!</v>
      </c>
      <c r="BO36" s="37" t="e">
        <f t="shared" si="141"/>
        <v>#DIV/0!</v>
      </c>
      <c r="BP36" s="37" t="e">
        <f t="shared" si="141"/>
        <v>#DIV/0!</v>
      </c>
      <c r="BQ36" s="37" t="e">
        <f t="shared" si="141"/>
        <v>#DIV/0!</v>
      </c>
      <c r="BR36" s="37" t="e">
        <f t="shared" si="141"/>
        <v>#DIV/0!</v>
      </c>
      <c r="BS36" s="143">
        <v>1</v>
      </c>
    </row>
    <row r="37" spans="1:71">
      <c r="A37" s="187" t="s">
        <v>46</v>
      </c>
      <c r="B37" s="170">
        <f>SUM(C37:BR37)</f>
        <v>4573070.04</v>
      </c>
      <c r="C37" s="36">
        <f>SUMIF(Summary!$AR:$AR,'Mentor Wse'!C4,Summary!$R:$R)</f>
        <v>232800</v>
      </c>
      <c r="D37" s="36">
        <f>SUMIF(Summary!$AR:$AR,'Mentor Wse'!D4,Summary!$R:$R)</f>
        <v>179976</v>
      </c>
      <c r="E37" s="36">
        <f>SUMIF(Summary!$AR:$AR,'Mentor Wse'!E4,Summary!$R:$R)</f>
        <v>48000</v>
      </c>
      <c r="F37" s="36">
        <f>SUMIF(Summary!$AR:$AR,'Mentor Wse'!F4,Summary!$R:$R)</f>
        <v>0</v>
      </c>
      <c r="G37" s="36">
        <f>SUMIF(Summary!$AR:$AR,'Mentor Wse'!G4,Summary!$R:$R)</f>
        <v>0</v>
      </c>
      <c r="H37" s="36">
        <f>SUMIF(Summary!$AR:$AR,'Mentor Wse'!H4,Summary!$R:$R)</f>
        <v>65355</v>
      </c>
      <c r="I37" s="36">
        <f>SUMIF(Summary!$AR:$AR,'Mentor Wse'!I4,Summary!$R:$R)</f>
        <v>139044.46</v>
      </c>
      <c r="J37" s="36">
        <f>SUMIF(Summary!$AR:$AR,'Mentor Wse'!J4,Summary!$R:$R)</f>
        <v>24000</v>
      </c>
      <c r="K37" s="36">
        <f>SUMIF(Summary!$AR:$AR,'Mentor Wse'!K4,Summary!$R:$R)</f>
        <v>42000</v>
      </c>
      <c r="L37" s="36">
        <f>SUMIF(Summary!$AR:$AR,'Mentor Wse'!L4,Summary!$R:$R)</f>
        <v>42000</v>
      </c>
      <c r="M37" s="36">
        <f>SUMIF(Summary!$AR:$AR,'Mentor Wse'!M4,Summary!$R:$R)</f>
        <v>280674</v>
      </c>
      <c r="N37" s="36">
        <f>SUMIF(Summary!$AR:$AR,'Mentor Wse'!N4,Summary!$R:$R)</f>
        <v>84000</v>
      </c>
      <c r="O37" s="36">
        <f>SUMIF(Summary!$AR:$AR,'Mentor Wse'!O4,Summary!$R:$R)</f>
        <v>143999.85</v>
      </c>
      <c r="P37" s="36">
        <f>SUMIF(Summary!$AR:$AR,'Mentor Wse'!P4,Summary!$R:$R)</f>
        <v>0</v>
      </c>
      <c r="Q37" s="36">
        <f>SUMIF(Summary!$AR:$AR,'Mentor Wse'!Q4,Summary!$R:$R)</f>
        <v>36000</v>
      </c>
      <c r="R37" s="36">
        <f>SUMIF(Summary!$AR:$AR,'Mentor Wse'!R4,Summary!$R:$R)</f>
        <v>24000</v>
      </c>
      <c r="S37" s="36">
        <f>SUMIF(Summary!$AR:$AR,'Mentor Wse'!S4,Summary!$R:$R)</f>
        <v>149913.59</v>
      </c>
      <c r="T37" s="36">
        <f>SUMIF(Summary!$AR:$AR,'Mentor Wse'!T4,Summary!$R:$R)</f>
        <v>12000</v>
      </c>
      <c r="U37" s="36">
        <f>SUMIF(Summary!$AR:$AR,'Mentor Wse'!U4,Summary!$R:$R)</f>
        <v>85500</v>
      </c>
      <c r="V37" s="36">
        <f>SUMIF(Summary!$AR:$AR,'Mentor Wse'!V4,Summary!$R:$R)</f>
        <v>24000</v>
      </c>
      <c r="W37" s="36">
        <f>SUMIF(Summary!$AR:$AR,'Mentor Wse'!W4,Summary!$R:$R)</f>
        <v>173984.05</v>
      </c>
      <c r="X37" s="36">
        <f>SUMIF(Summary!$AR:$AR,'Mentor Wse'!X4,Summary!$R:$R)</f>
        <v>161396</v>
      </c>
      <c r="Y37" s="36">
        <f>SUMIF(Summary!$AR:$AR,'Mentor Wse'!Y4,Summary!$R:$R)</f>
        <v>247105</v>
      </c>
      <c r="Z37" s="36">
        <f>SUMIF(Summary!$AR:$AR,'Mentor Wse'!Z4,Summary!$R:$R)</f>
        <v>174000</v>
      </c>
      <c r="AA37" s="36">
        <f>SUMIF(Summary!$AR:$AR,'Mentor Wse'!AA4,Summary!$R:$R)</f>
        <v>0</v>
      </c>
      <c r="AB37" s="36">
        <f>SUMIF(Summary!$AR:$AR,'Mentor Wse'!AB4,Summary!$R:$R)</f>
        <v>18000</v>
      </c>
      <c r="AC37" s="36">
        <f>SUMIF(Summary!$AR:$AR,'Mentor Wse'!AC4,Summary!$R:$R)</f>
        <v>0</v>
      </c>
      <c r="AD37" s="36">
        <f>SUMIF(Summary!$AR:$AR,'Mentor Wse'!AD4,Summary!$R:$R)</f>
        <v>0</v>
      </c>
      <c r="AE37" s="36">
        <f>SUMIF(Summary!$AR:$AR,'Mentor Wse'!AE4,Summary!$R:$R)</f>
        <v>0</v>
      </c>
      <c r="AF37" s="36">
        <f>SUMIF(Summary!$AR:$AR,'Mentor Wse'!AF4,Summary!$R:$R)</f>
        <v>264000.12</v>
      </c>
      <c r="AG37" s="36">
        <f>SUMIF(Summary!$AR:$AR,'Mentor Wse'!AG4,Summary!$R:$R)</f>
        <v>84000</v>
      </c>
      <c r="AH37" s="36">
        <f>SUMIF(Summary!$AR:$AR,'Mentor Wse'!AH4,Summary!$R:$R)</f>
        <v>0</v>
      </c>
      <c r="AI37" s="36">
        <f>SUMIF(Summary!$AR:$AR,'Mentor Wse'!AI4,Summary!$R:$R)</f>
        <v>215880</v>
      </c>
      <c r="AJ37" s="36">
        <f>SUMIF(Summary!$AR:$AR,'Mentor Wse'!AJ4,Summary!$R:$R)</f>
        <v>1621441.97</v>
      </c>
      <c r="AK37" s="36">
        <f>SUMIF(Summary!$AR:$AR,'Mentor Wse'!AK4,Summary!$R:$R)</f>
        <v>0</v>
      </c>
      <c r="AL37" s="36">
        <f>SUMIF(Summary!$AR:$AR,'Mentor Wse'!AL4,Summary!$R:$R)</f>
        <v>0</v>
      </c>
      <c r="AM37" s="36">
        <f>SUMIF(Summary!$AR:$AR,'Mentor Wse'!AM4,Summary!$R:$R)</f>
        <v>0</v>
      </c>
      <c r="AN37" s="36">
        <f>SUMIF(Summary!$AR:$AR,'Mentor Wse'!AN4,Summary!$R:$R)</f>
        <v>0</v>
      </c>
      <c r="AO37" s="36">
        <f>SUMIF(Summary!$AR:$AR,'Mentor Wse'!AO4,Summary!$R:$R)</f>
        <v>0</v>
      </c>
      <c r="AP37" s="36">
        <f>SUMIF(Summary!$AR:$AR,'Mentor Wse'!AP4,Summary!$R:$R)</f>
        <v>0</v>
      </c>
      <c r="AQ37" s="36">
        <f>SUMIF(Summary!$AR:$AR,'Mentor Wse'!AQ4,Summary!$R:$R)</f>
        <v>0</v>
      </c>
      <c r="AR37" s="36">
        <f>SUMIF(Summary!$AR:$AR,'Mentor Wse'!AR4,Summary!$R:$R)</f>
        <v>0</v>
      </c>
      <c r="AS37" s="36">
        <f>SUMIF(Summary!$AR:$AR,'Mentor Wse'!AS4,Summary!$R:$R)</f>
        <v>0</v>
      </c>
      <c r="AT37" s="36">
        <f>SUMIF(Summary!$AR:$AR,'Mentor Wse'!AT4,Summary!$R:$R)</f>
        <v>0</v>
      </c>
      <c r="AV37" s="36">
        <f>SUMIF(Summary!$AR:$AR,'Mentor Wse'!AV4,Summary!$R:$R)</f>
        <v>0</v>
      </c>
      <c r="AW37" s="36">
        <f>SUMIF(Summary!$AR:$AR,'Mentor Wse'!AW4,Summary!$R:$R)</f>
        <v>0</v>
      </c>
      <c r="AX37" s="36">
        <f>SUMIF(Summary!$AR:$AR,'Mentor Wse'!AX4,Summary!$R:$R)</f>
        <v>0</v>
      </c>
      <c r="AY37" s="36">
        <f>SUMIF(Summary!$AR:$AR,'Mentor Wse'!AY4,Summary!$R:$R)</f>
        <v>0</v>
      </c>
      <c r="AZ37" s="36">
        <f>SUMIF(Summary!$AR:$AR,'Mentor Wse'!AZ4,Summary!$R:$R)</f>
        <v>0</v>
      </c>
      <c r="BA37" s="36">
        <f>SUMIF(Summary!$AR:$AR,'Mentor Wse'!BA4,Summary!$R:$R)</f>
        <v>0</v>
      </c>
      <c r="BB37" s="36">
        <f>SUMIF(Summary!$AR:$AR,'Mentor Wse'!BB4,Summary!$R:$R)</f>
        <v>0</v>
      </c>
      <c r="BC37" s="36">
        <f>SUMIF(Summary!$AR:$AR,'Mentor Wse'!BC4,Summary!$R:$R)</f>
        <v>0</v>
      </c>
      <c r="BD37" s="36">
        <f>SUMIF(Summary!$AR:$AR,'Mentor Wse'!BD4,Summary!$R:$R)</f>
        <v>0</v>
      </c>
      <c r="BE37" s="36">
        <f>SUMIF(Summary!$AR:$AR,'Mentor Wse'!BE4,Summary!$R:$R)</f>
        <v>0</v>
      </c>
      <c r="BF37" s="36">
        <f>SUMIF(Summary!$AR:$AR,'Mentor Wse'!BF4,Summary!$R:$R)</f>
        <v>0</v>
      </c>
      <c r="BG37" s="36">
        <f>SUMIF(Summary!$AR:$AR,'Mentor Wse'!BG4,Summary!$R:$R)</f>
        <v>0</v>
      </c>
      <c r="BH37" s="36">
        <f>SUMIF(Summary!$AR:$AR,'Mentor Wse'!BH4,Summary!$R:$R)</f>
        <v>0</v>
      </c>
      <c r="BI37" s="36">
        <f>SUMIF(Summary!$AR:$AR,'Mentor Wse'!BI4,Summary!$R:$R)</f>
        <v>0</v>
      </c>
      <c r="BJ37" s="36">
        <f>SUMIF(Summary!$AR:$AR,'Mentor Wse'!BJ4,Summary!$R:$R)</f>
        <v>0</v>
      </c>
      <c r="BK37" s="36">
        <f>SUMIF(Summary!$AR:$AR,'Mentor Wse'!BK4,Summary!$R:$R)</f>
        <v>0</v>
      </c>
      <c r="BL37" s="36">
        <f>SUMIF(Summary!$AR:$AR,'Mentor Wse'!BL4,Summary!$R:$R)</f>
        <v>0</v>
      </c>
      <c r="BM37" s="36">
        <f>SUMIF(Summary!$AR:$AR,'Mentor Wse'!BM4,Summary!$R:$R)</f>
        <v>0</v>
      </c>
      <c r="BN37" s="36">
        <f>SUMIF(Summary!$AR:$AR,'Mentor Wse'!BN4,Summary!$R:$R)</f>
        <v>0</v>
      </c>
      <c r="BO37" s="36">
        <f>SUMIF(Summary!$AR:$AR,'Mentor Wse'!BO4,Summary!$R:$R)</f>
        <v>0</v>
      </c>
      <c r="BP37" s="36">
        <f>SUMIF(Summary!$AR:$AR,'Mentor Wse'!BP4,Summary!$R:$R)</f>
        <v>0</v>
      </c>
      <c r="BQ37" s="36">
        <f>SUMIF(Summary!$AR:$AR,'Mentor Wse'!BQ4,Summary!$R:$R)</f>
        <v>0</v>
      </c>
      <c r="BR37" s="36">
        <f>SUMIF(Summary!$AR:$AR,'Mentor Wse'!BR4,Summary!$R:$R)</f>
        <v>0</v>
      </c>
      <c r="BS37" s="143">
        <v>1</v>
      </c>
    </row>
    <row r="38" spans="1:71">
      <c r="A38" s="188" t="s">
        <v>33</v>
      </c>
      <c r="B38" s="37">
        <f t="shared" ref="B38:W38" si="142">B37/B$32</f>
        <v>0.29192134397716346</v>
      </c>
      <c r="C38" s="37">
        <f t="shared" si="142"/>
        <v>0.85970360905643095</v>
      </c>
      <c r="D38" s="37">
        <f t="shared" si="142"/>
        <v>0.44157654032622135</v>
      </c>
      <c r="E38" s="37">
        <f t="shared" si="142"/>
        <v>0.14568897225535635</v>
      </c>
      <c r="F38" s="37">
        <f t="shared" si="142"/>
        <v>0</v>
      </c>
      <c r="G38" s="37">
        <f t="shared" si="142"/>
        <v>0</v>
      </c>
      <c r="H38" s="37">
        <f t="shared" si="142"/>
        <v>0.13476443103222235</v>
      </c>
      <c r="I38" s="37">
        <f t="shared" si="142"/>
        <v>0.51591489250547085</v>
      </c>
      <c r="J38" s="37">
        <f t="shared" si="142"/>
        <v>6.2164238643746227E-2</v>
      </c>
      <c r="K38" s="37">
        <f t="shared" si="142"/>
        <v>0.20989503149474947</v>
      </c>
      <c r="L38" s="37">
        <f t="shared" si="142"/>
        <v>8.5181121429744835E-2</v>
      </c>
      <c r="M38" s="37">
        <f t="shared" si="142"/>
        <v>0.79202763182400515</v>
      </c>
      <c r="N38" s="37">
        <f t="shared" si="142"/>
        <v>0.17710048555049787</v>
      </c>
      <c r="O38" s="37">
        <f t="shared" si="142"/>
        <v>0.15044155425719485</v>
      </c>
      <c r="P38" s="37">
        <f t="shared" si="142"/>
        <v>0</v>
      </c>
      <c r="Q38" s="37">
        <f t="shared" si="142"/>
        <v>0.13632877957340453</v>
      </c>
      <c r="R38" s="37">
        <f t="shared" si="142"/>
        <v>0.26681786345595837</v>
      </c>
      <c r="S38" s="37">
        <f t="shared" si="142"/>
        <v>0.62363022304844007</v>
      </c>
      <c r="T38" s="37">
        <f t="shared" si="142"/>
        <v>5.8641281507471874E-2</v>
      </c>
      <c r="U38" s="37">
        <f t="shared" si="142"/>
        <v>0.33940827838624266</v>
      </c>
      <c r="V38" s="37">
        <f t="shared" si="142"/>
        <v>4.9533948494063736E-2</v>
      </c>
      <c r="W38" s="37">
        <f t="shared" si="142"/>
        <v>0.49182624334259922</v>
      </c>
      <c r="X38" s="37">
        <f t="shared" ref="X38" si="143">X37/X$32</f>
        <v>0.39209474643182507</v>
      </c>
      <c r="Y38" s="37">
        <f t="shared" ref="Y38:AA38" si="144">Y37/Y$32</f>
        <v>0.68290290041316037</v>
      </c>
      <c r="Z38" s="37">
        <f t="shared" si="144"/>
        <v>0.43942719604309444</v>
      </c>
      <c r="AA38" s="37">
        <f t="shared" si="144"/>
        <v>0</v>
      </c>
      <c r="AB38" s="37">
        <f t="shared" ref="AB38" si="145">AB37/AB$32</f>
        <v>1</v>
      </c>
      <c r="AC38" s="37">
        <f t="shared" ref="AC38:AG38" si="146">AC37/AC$32</f>
        <v>0</v>
      </c>
      <c r="AD38" s="37">
        <f t="shared" si="146"/>
        <v>0</v>
      </c>
      <c r="AE38" s="37">
        <f t="shared" si="146"/>
        <v>0</v>
      </c>
      <c r="AF38" s="37">
        <f t="shared" si="146"/>
        <v>0.59171446813388184</v>
      </c>
      <c r="AG38" s="37">
        <f t="shared" si="146"/>
        <v>0.14266207430656042</v>
      </c>
      <c r="AH38" s="37">
        <f t="shared" ref="AH38:AL38" si="147">AH37/AH$32</f>
        <v>0</v>
      </c>
      <c r="AI38" s="37">
        <f t="shared" si="147"/>
        <v>0.58805873036354961</v>
      </c>
      <c r="AJ38" s="37">
        <f t="shared" si="147"/>
        <v>0.30973466222250129</v>
      </c>
      <c r="AK38" s="37" t="e">
        <f t="shared" si="147"/>
        <v>#DIV/0!</v>
      </c>
      <c r="AL38" s="37" t="e">
        <f t="shared" si="147"/>
        <v>#DIV/0!</v>
      </c>
      <c r="AM38" s="37" t="e">
        <f t="shared" ref="AM38:AN38" si="148">AM37/AM$32</f>
        <v>#DIV/0!</v>
      </c>
      <c r="AN38" s="37" t="e">
        <f t="shared" si="148"/>
        <v>#DIV/0!</v>
      </c>
      <c r="AO38" s="37" t="e">
        <f t="shared" ref="AO38:AP38" si="149">AO37/AO$32</f>
        <v>#DIV/0!</v>
      </c>
      <c r="AP38" s="37" t="e">
        <f t="shared" si="149"/>
        <v>#DIV/0!</v>
      </c>
      <c r="AQ38" s="37" t="e">
        <f t="shared" ref="AQ38:AT38" si="150">AQ37/AQ$32</f>
        <v>#DIV/0!</v>
      </c>
      <c r="AR38" s="37" t="e">
        <f t="shared" ref="AR38:AS38" si="151">AR37/AR$32</f>
        <v>#DIV/0!</v>
      </c>
      <c r="AS38" s="37" t="e">
        <f t="shared" si="151"/>
        <v>#DIV/0!</v>
      </c>
      <c r="AT38" s="37" t="e">
        <f t="shared" si="150"/>
        <v>#DIV/0!</v>
      </c>
      <c r="AV38" s="37" t="e">
        <f t="shared" ref="AV38:BR38" si="152">AV37/AV$32</f>
        <v>#DIV/0!</v>
      </c>
      <c r="AW38" s="37" t="e">
        <f t="shared" si="152"/>
        <v>#DIV/0!</v>
      </c>
      <c r="AX38" s="37" t="e">
        <f t="shared" si="152"/>
        <v>#DIV/0!</v>
      </c>
      <c r="AY38" s="37" t="e">
        <f t="shared" si="152"/>
        <v>#DIV/0!</v>
      </c>
      <c r="AZ38" s="37" t="e">
        <f t="shared" si="152"/>
        <v>#DIV/0!</v>
      </c>
      <c r="BA38" s="37" t="e">
        <f t="shared" si="152"/>
        <v>#DIV/0!</v>
      </c>
      <c r="BB38" s="37" t="e">
        <f t="shared" si="152"/>
        <v>#DIV/0!</v>
      </c>
      <c r="BC38" s="37" t="e">
        <f t="shared" si="152"/>
        <v>#DIV/0!</v>
      </c>
      <c r="BD38" s="37" t="e">
        <f t="shared" si="152"/>
        <v>#DIV/0!</v>
      </c>
      <c r="BE38" s="37" t="e">
        <f t="shared" si="152"/>
        <v>#DIV/0!</v>
      </c>
      <c r="BF38" s="37" t="e">
        <f t="shared" si="152"/>
        <v>#DIV/0!</v>
      </c>
      <c r="BG38" s="37" t="e">
        <f t="shared" si="152"/>
        <v>#DIV/0!</v>
      </c>
      <c r="BH38" s="37" t="e">
        <f t="shared" si="152"/>
        <v>#DIV/0!</v>
      </c>
      <c r="BI38" s="37" t="e">
        <f t="shared" si="152"/>
        <v>#DIV/0!</v>
      </c>
      <c r="BJ38" s="37" t="e">
        <f t="shared" si="152"/>
        <v>#DIV/0!</v>
      </c>
      <c r="BK38" s="37" t="e">
        <f t="shared" si="152"/>
        <v>#DIV/0!</v>
      </c>
      <c r="BL38" s="37" t="e">
        <f t="shared" si="152"/>
        <v>#DIV/0!</v>
      </c>
      <c r="BM38" s="37" t="e">
        <f t="shared" si="152"/>
        <v>#DIV/0!</v>
      </c>
      <c r="BN38" s="37" t="e">
        <f t="shared" si="152"/>
        <v>#DIV/0!</v>
      </c>
      <c r="BO38" s="37" t="e">
        <f t="shared" si="152"/>
        <v>#DIV/0!</v>
      </c>
      <c r="BP38" s="37" t="e">
        <f t="shared" si="152"/>
        <v>#DIV/0!</v>
      </c>
      <c r="BQ38" s="37" t="e">
        <f t="shared" si="152"/>
        <v>#DIV/0!</v>
      </c>
      <c r="BR38" s="37" t="e">
        <f t="shared" si="152"/>
        <v>#DIV/0!</v>
      </c>
      <c r="BS38" s="143">
        <v>1</v>
      </c>
    </row>
    <row r="39" spans="1:71">
      <c r="A39" s="187" t="s">
        <v>95</v>
      </c>
      <c r="B39" s="170">
        <f>SUM(C39:BR39)</f>
        <v>1154976</v>
      </c>
      <c r="C39" s="36">
        <f>SUMIF(Summary!$AR:$AR,'Mentor Wse'!C4,Summary!$U:$U)</f>
        <v>0</v>
      </c>
      <c r="D39" s="36">
        <f>SUMIF(Summary!$AR:$AR,'Mentor Wse'!D4,Summary!$U:$U)</f>
        <v>0</v>
      </c>
      <c r="E39" s="36">
        <f>SUMIF(Summary!$AR:$AR,'Mentor Wse'!E4,Summary!$U:$U)</f>
        <v>150000</v>
      </c>
      <c r="F39" s="36">
        <f>SUMIF(Summary!$AR:$AR,'Mentor Wse'!F4,Summary!$U:$U)</f>
        <v>48000</v>
      </c>
      <c r="G39" s="36">
        <f>SUMIF(Summary!$AR:$AR,'Mentor Wse'!G4,Summary!$U:$U)</f>
        <v>0</v>
      </c>
      <c r="H39" s="36">
        <f>SUMIF(Summary!$AR:$AR,'Mentor Wse'!H4,Summary!$U:$U)</f>
        <v>0</v>
      </c>
      <c r="I39" s="36">
        <f>SUMIF(Summary!$AR:$AR,'Mentor Wse'!I4,Summary!$U:$U)</f>
        <v>15000</v>
      </c>
      <c r="J39" s="36">
        <f>SUMIF(Summary!$AR:$AR,'Mentor Wse'!J4,Summary!$U:$U)</f>
        <v>0</v>
      </c>
      <c r="K39" s="36">
        <f>SUMIF(Summary!$AR:$AR,'Mentor Wse'!K4,Summary!$U:$U)</f>
        <v>0</v>
      </c>
      <c r="L39" s="36">
        <f>SUMIF(Summary!$AR:$AR,'Mentor Wse'!L4,Summary!$U:$U)</f>
        <v>78000</v>
      </c>
      <c r="M39" s="36">
        <f>SUMIF(Summary!$AR:$AR,'Mentor Wse'!M4,Summary!$U:$U)</f>
        <v>0</v>
      </c>
      <c r="N39" s="36">
        <f>SUMIF(Summary!$AR:$AR,'Mentor Wse'!N4,Summary!$U:$U)</f>
        <v>0</v>
      </c>
      <c r="O39" s="36">
        <f>SUMIF(Summary!$AR:$AR,'Mentor Wse'!O4,Summary!$U:$U)</f>
        <v>0</v>
      </c>
      <c r="P39" s="36">
        <f>SUMIF(Summary!$AR:$AR,'Mentor Wse'!P4,Summary!$U:$U)</f>
        <v>0</v>
      </c>
      <c r="Q39" s="36">
        <f>SUMIF(Summary!$AR:$AR,'Mentor Wse'!Q4,Summary!$U:$U)</f>
        <v>48000</v>
      </c>
      <c r="R39" s="36">
        <f>SUMIF(Summary!$AR:$AR,'Mentor Wse'!R4,Summary!$U:$U)</f>
        <v>0</v>
      </c>
      <c r="S39" s="36">
        <f>SUMIF(Summary!$AR:$AR,'Mentor Wse'!S4,Summary!$U:$U)</f>
        <v>0</v>
      </c>
      <c r="T39" s="36">
        <f>SUMIF(Summary!$AR:$AR,'Mentor Wse'!T4,Summary!$U:$U)</f>
        <v>0</v>
      </c>
      <c r="U39" s="36">
        <f>SUMIF(Summary!$AR:$AR,'Mentor Wse'!U4,Summary!$U:$U)</f>
        <v>72000</v>
      </c>
      <c r="V39" s="36">
        <f>SUMIF(Summary!$AR:$AR,'Mentor Wse'!V4,Summary!$U:$U)</f>
        <v>0</v>
      </c>
      <c r="W39" s="36">
        <f>SUMIF(Summary!$AR:$AR,'Mentor Wse'!W4,Summary!$U:$U)</f>
        <v>24000</v>
      </c>
      <c r="X39" s="36">
        <f>SUMIF(Summary!$AR:$AR,'Mentor Wse'!X4,Summary!$U:$U)</f>
        <v>0</v>
      </c>
      <c r="Y39" s="36">
        <f>SUMIF(Summary!$AR:$AR,'Mentor Wse'!Y4,Summary!$U:$U)</f>
        <v>0</v>
      </c>
      <c r="Z39" s="36">
        <f>SUMIF(Summary!$AR:$AR,'Mentor Wse'!Z4,Summary!$U:$U)</f>
        <v>120000</v>
      </c>
      <c r="AA39" s="36">
        <f>SUMIF(Summary!$AR:$AR,'Mentor Wse'!AA4,Summary!$U:$U)</f>
        <v>0</v>
      </c>
      <c r="AB39" s="36">
        <f>SUMIF(Summary!$AR:$AR,'Mentor Wse'!AB4,Summary!$U:$U)</f>
        <v>0</v>
      </c>
      <c r="AC39" s="36">
        <f>SUMIF(Summary!$AR:$AR,'Mentor Wse'!AC4,Summary!$U:$U)</f>
        <v>0</v>
      </c>
      <c r="AD39" s="36">
        <f>SUMIF(Summary!$AR:$AR,'Mentor Wse'!AD4,Summary!$U:$U)</f>
        <v>0</v>
      </c>
      <c r="AE39" s="36">
        <f>SUMIF(Summary!$AR:$AR,'Mentor Wse'!AE4,Summary!$U:$U)</f>
        <v>0</v>
      </c>
      <c r="AF39" s="36">
        <f>SUMIF(Summary!$AR:$AR,'Mentor Wse'!AF4,Summary!$U:$U)</f>
        <v>48000</v>
      </c>
      <c r="AG39" s="36">
        <f>SUMIF(Summary!$AR:$AR,'Mentor Wse'!AG4,Summary!$U:$U)</f>
        <v>48000</v>
      </c>
      <c r="AH39" s="36">
        <f>SUMIF(Summary!$AR:$AR,'Mentor Wse'!AH4,Summary!$U:$U)</f>
        <v>0</v>
      </c>
      <c r="AI39" s="36">
        <f>SUMIF(Summary!$AR:$AR,'Mentor Wse'!AI4,Summary!$U:$U)</f>
        <v>0</v>
      </c>
      <c r="AJ39" s="36">
        <f>SUMIF(Summary!$AR:$AR,'Mentor Wse'!AJ4,Summary!$U:$U)</f>
        <v>503976</v>
      </c>
      <c r="AK39" s="36">
        <f>SUMIF(Summary!$AR:$AR,'Mentor Wse'!AK4,Summary!$U:$U)</f>
        <v>0</v>
      </c>
      <c r="AL39" s="36">
        <f>SUMIF(Summary!$AR:$AR,'Mentor Wse'!AL4,Summary!$U:$U)</f>
        <v>0</v>
      </c>
      <c r="AM39" s="36">
        <f>SUMIF(Summary!$AR:$AR,'Mentor Wse'!AM4,Summary!$U:$U)</f>
        <v>0</v>
      </c>
      <c r="AN39" s="36">
        <f>SUMIF(Summary!$AR:$AR,'Mentor Wse'!AN4,Summary!$U:$U)</f>
        <v>0</v>
      </c>
      <c r="AO39" s="36">
        <f>SUMIF(Summary!$AR:$AR,'Mentor Wse'!AO4,Summary!$U:$U)</f>
        <v>0</v>
      </c>
      <c r="AP39" s="36">
        <f>SUMIF(Summary!$AR:$AR,'Mentor Wse'!AP4,Summary!$U:$U)</f>
        <v>0</v>
      </c>
      <c r="AQ39" s="36">
        <f>SUMIF(Summary!$AR:$AR,'Mentor Wse'!AQ4,Summary!$U:$U)</f>
        <v>0</v>
      </c>
      <c r="AR39" s="36">
        <f>SUMIF(Summary!$AR:$AR,'Mentor Wse'!AR4,Summary!$U:$U)</f>
        <v>0</v>
      </c>
      <c r="AS39" s="36">
        <f>SUMIF(Summary!$AR:$AR,'Mentor Wse'!AS4,Summary!$U:$U)</f>
        <v>0</v>
      </c>
      <c r="AT39" s="36">
        <f>SUMIF(Summary!$AR:$AR,'Mentor Wse'!AT4,Summary!$U:$U)</f>
        <v>0</v>
      </c>
      <c r="AV39" s="36">
        <f>SUMIF(Summary!$AR:$AR,'Mentor Wse'!AV4,Summary!$U:$U)</f>
        <v>0</v>
      </c>
      <c r="AW39" s="36">
        <f>SUMIF(Summary!$AR:$AR,'Mentor Wse'!AW4,Summary!$U:$U)</f>
        <v>0</v>
      </c>
      <c r="AX39" s="36">
        <f>SUMIF(Summary!$AR:$AR,'Mentor Wse'!AX4,Summary!$U:$U)</f>
        <v>0</v>
      </c>
      <c r="AY39" s="36">
        <f>SUMIF(Summary!$AR:$AR,'Mentor Wse'!AY4,Summary!$U:$U)</f>
        <v>0</v>
      </c>
      <c r="AZ39" s="36">
        <f>SUMIF(Summary!$AR:$AR,'Mentor Wse'!AZ4,Summary!$U:$U)</f>
        <v>0</v>
      </c>
      <c r="BA39" s="36">
        <f>SUMIF(Summary!$AR:$AR,'Mentor Wse'!BA4,Summary!$U:$U)</f>
        <v>0</v>
      </c>
      <c r="BB39" s="36">
        <f>SUMIF(Summary!$AR:$AR,'Mentor Wse'!BB4,Summary!$U:$U)</f>
        <v>0</v>
      </c>
      <c r="BC39" s="36">
        <f>SUMIF(Summary!$AR:$AR,'Mentor Wse'!BC4,Summary!$U:$U)</f>
        <v>0</v>
      </c>
      <c r="BD39" s="36">
        <f>SUMIF(Summary!$AR:$AR,'Mentor Wse'!BD4,Summary!$U:$U)</f>
        <v>0</v>
      </c>
      <c r="BE39" s="36">
        <f>SUMIF(Summary!$AR:$AR,'Mentor Wse'!BE4,Summary!$U:$U)</f>
        <v>0</v>
      </c>
      <c r="BF39" s="36">
        <f>SUMIF(Summary!$AR:$AR,'Mentor Wse'!BF4,Summary!$U:$U)</f>
        <v>0</v>
      </c>
      <c r="BG39" s="36">
        <f>SUMIF(Summary!$AR:$AR,'Mentor Wse'!BG4,Summary!$U:$U)</f>
        <v>0</v>
      </c>
      <c r="BH39" s="36">
        <f>SUMIF(Summary!$AR:$AR,'Mentor Wse'!BH4,Summary!$U:$U)</f>
        <v>0</v>
      </c>
      <c r="BI39" s="36">
        <f>SUMIF(Summary!$AR:$AR,'Mentor Wse'!BI4,Summary!$U:$U)</f>
        <v>0</v>
      </c>
      <c r="BJ39" s="36">
        <f>SUMIF(Summary!$AR:$AR,'Mentor Wse'!BJ4,Summary!$U:$U)</f>
        <v>0</v>
      </c>
      <c r="BK39" s="36">
        <f>SUMIF(Summary!$AR:$AR,'Mentor Wse'!BK4,Summary!$U:$U)</f>
        <v>0</v>
      </c>
      <c r="BL39" s="36">
        <f>SUMIF(Summary!$AR:$AR,'Mentor Wse'!BL4,Summary!$U:$U)</f>
        <v>0</v>
      </c>
      <c r="BM39" s="36">
        <f>SUMIF(Summary!$AR:$AR,'Mentor Wse'!BM4,Summary!$U:$U)</f>
        <v>0</v>
      </c>
      <c r="BN39" s="36">
        <f>SUMIF(Summary!$AR:$AR,'Mentor Wse'!BN4,Summary!$U:$U)</f>
        <v>0</v>
      </c>
      <c r="BO39" s="36">
        <f>SUMIF(Summary!$AR:$AR,'Mentor Wse'!BO4,Summary!$U:$U)</f>
        <v>0</v>
      </c>
      <c r="BP39" s="36">
        <f>SUMIF(Summary!$AR:$AR,'Mentor Wse'!BP4,Summary!$U:$U)</f>
        <v>0</v>
      </c>
      <c r="BQ39" s="36">
        <f>SUMIF(Summary!$AR:$AR,'Mentor Wse'!BQ4,Summary!$U:$U)</f>
        <v>0</v>
      </c>
      <c r="BR39" s="36">
        <f>SUMIF(Summary!$AR:$AR,'Mentor Wse'!BR4,Summary!$U:$U)</f>
        <v>0</v>
      </c>
      <c r="BS39" s="143">
        <v>1</v>
      </c>
    </row>
    <row r="40" spans="1:71">
      <c r="A40" s="188" t="s">
        <v>33</v>
      </c>
      <c r="B40" s="37">
        <f t="shared" ref="B40:W40" si="153">B39/B$32</f>
        <v>7.3727745963271613E-2</v>
      </c>
      <c r="C40" s="37">
        <f t="shared" si="153"/>
        <v>0</v>
      </c>
      <c r="D40" s="37">
        <f t="shared" si="153"/>
        <v>0</v>
      </c>
      <c r="E40" s="37">
        <f t="shared" si="153"/>
        <v>0.45527803829798857</v>
      </c>
      <c r="F40" s="37">
        <f t="shared" si="153"/>
        <v>0.44202859446141851</v>
      </c>
      <c r="G40" s="37">
        <f t="shared" si="153"/>
        <v>0</v>
      </c>
      <c r="H40" s="37">
        <f t="shared" si="153"/>
        <v>0</v>
      </c>
      <c r="I40" s="37">
        <f t="shared" si="153"/>
        <v>5.5656466914122744E-2</v>
      </c>
      <c r="J40" s="37">
        <f t="shared" si="153"/>
        <v>0</v>
      </c>
      <c r="K40" s="37">
        <f t="shared" si="153"/>
        <v>0</v>
      </c>
      <c r="L40" s="37">
        <f t="shared" si="153"/>
        <v>0.158193511226669</v>
      </c>
      <c r="M40" s="37">
        <f t="shared" si="153"/>
        <v>0</v>
      </c>
      <c r="N40" s="37">
        <f t="shared" si="153"/>
        <v>0</v>
      </c>
      <c r="O40" s="37">
        <f t="shared" si="153"/>
        <v>0</v>
      </c>
      <c r="P40" s="37">
        <f t="shared" si="153"/>
        <v>0</v>
      </c>
      <c r="Q40" s="37">
        <f t="shared" si="153"/>
        <v>0.18177170609787272</v>
      </c>
      <c r="R40" s="37">
        <f t="shared" si="153"/>
        <v>0</v>
      </c>
      <c r="S40" s="37">
        <f t="shared" si="153"/>
        <v>0</v>
      </c>
      <c r="T40" s="37">
        <f t="shared" si="153"/>
        <v>0</v>
      </c>
      <c r="U40" s="37">
        <f t="shared" si="153"/>
        <v>0.28581749758841485</v>
      </c>
      <c r="V40" s="37">
        <f t="shared" si="153"/>
        <v>0</v>
      </c>
      <c r="W40" s="37">
        <f t="shared" si="153"/>
        <v>6.784432159282637E-2</v>
      </c>
      <c r="X40" s="37">
        <f t="shared" ref="X40" si="154">X39/X$32</f>
        <v>0</v>
      </c>
      <c r="Y40" s="37">
        <f t="shared" ref="Y40:AA40" si="155">Y39/Y$32</f>
        <v>0</v>
      </c>
      <c r="Z40" s="37">
        <f t="shared" si="155"/>
        <v>0.30305323865040995</v>
      </c>
      <c r="AA40" s="37">
        <f t="shared" si="155"/>
        <v>0</v>
      </c>
      <c r="AB40" s="37">
        <f t="shared" ref="AB40" si="156">AB39/AB$32</f>
        <v>0</v>
      </c>
      <c r="AC40" s="37">
        <f t="shared" ref="AC40:AG40" si="157">AC39/AC$32</f>
        <v>0</v>
      </c>
      <c r="AD40" s="37">
        <f t="shared" si="157"/>
        <v>0</v>
      </c>
      <c r="AE40" s="37">
        <f t="shared" si="157"/>
        <v>0</v>
      </c>
      <c r="AF40" s="37">
        <f t="shared" si="157"/>
        <v>0.10758439984961495</v>
      </c>
      <c r="AG40" s="37">
        <f t="shared" si="157"/>
        <v>8.1521185318034525E-2</v>
      </c>
      <c r="AH40" s="37">
        <f t="shared" ref="AH40:AL40" si="158">AH39/AH$32</f>
        <v>0</v>
      </c>
      <c r="AI40" s="37">
        <f t="shared" si="158"/>
        <v>0</v>
      </c>
      <c r="AJ40" s="37">
        <f t="shared" si="158"/>
        <v>9.6271614412600473E-2</v>
      </c>
      <c r="AK40" s="37" t="e">
        <f t="shared" si="158"/>
        <v>#DIV/0!</v>
      </c>
      <c r="AL40" s="37" t="e">
        <f t="shared" si="158"/>
        <v>#DIV/0!</v>
      </c>
      <c r="AM40" s="37" t="e">
        <f t="shared" ref="AM40:AN40" si="159">AM39/AM$32</f>
        <v>#DIV/0!</v>
      </c>
      <c r="AN40" s="37" t="e">
        <f t="shared" si="159"/>
        <v>#DIV/0!</v>
      </c>
      <c r="AO40" s="37" t="e">
        <f t="shared" ref="AO40:AP40" si="160">AO39/AO$32</f>
        <v>#DIV/0!</v>
      </c>
      <c r="AP40" s="37" t="e">
        <f t="shared" si="160"/>
        <v>#DIV/0!</v>
      </c>
      <c r="AQ40" s="37" t="e">
        <f t="shared" ref="AQ40:AT40" si="161">AQ39/AQ$32</f>
        <v>#DIV/0!</v>
      </c>
      <c r="AR40" s="37" t="e">
        <f t="shared" ref="AR40:AS40" si="162">AR39/AR$32</f>
        <v>#DIV/0!</v>
      </c>
      <c r="AS40" s="37" t="e">
        <f t="shared" si="162"/>
        <v>#DIV/0!</v>
      </c>
      <c r="AT40" s="37" t="e">
        <f t="shared" si="161"/>
        <v>#DIV/0!</v>
      </c>
      <c r="AV40" s="37" t="e">
        <f t="shared" ref="AV40:BR40" si="163">AV39/AV$32</f>
        <v>#DIV/0!</v>
      </c>
      <c r="AW40" s="37" t="e">
        <f t="shared" si="163"/>
        <v>#DIV/0!</v>
      </c>
      <c r="AX40" s="37" t="e">
        <f t="shared" si="163"/>
        <v>#DIV/0!</v>
      </c>
      <c r="AY40" s="37" t="e">
        <f t="shared" si="163"/>
        <v>#DIV/0!</v>
      </c>
      <c r="AZ40" s="37" t="e">
        <f t="shared" si="163"/>
        <v>#DIV/0!</v>
      </c>
      <c r="BA40" s="37" t="e">
        <f t="shared" si="163"/>
        <v>#DIV/0!</v>
      </c>
      <c r="BB40" s="37" t="e">
        <f t="shared" si="163"/>
        <v>#DIV/0!</v>
      </c>
      <c r="BC40" s="37" t="e">
        <f t="shared" si="163"/>
        <v>#DIV/0!</v>
      </c>
      <c r="BD40" s="37" t="e">
        <f t="shared" si="163"/>
        <v>#DIV/0!</v>
      </c>
      <c r="BE40" s="37" t="e">
        <f t="shared" si="163"/>
        <v>#DIV/0!</v>
      </c>
      <c r="BF40" s="37" t="e">
        <f t="shared" si="163"/>
        <v>#DIV/0!</v>
      </c>
      <c r="BG40" s="37" t="e">
        <f t="shared" si="163"/>
        <v>#DIV/0!</v>
      </c>
      <c r="BH40" s="37" t="e">
        <f t="shared" si="163"/>
        <v>#DIV/0!</v>
      </c>
      <c r="BI40" s="37" t="e">
        <f t="shared" si="163"/>
        <v>#DIV/0!</v>
      </c>
      <c r="BJ40" s="37" t="e">
        <f t="shared" si="163"/>
        <v>#DIV/0!</v>
      </c>
      <c r="BK40" s="37" t="e">
        <f t="shared" si="163"/>
        <v>#DIV/0!</v>
      </c>
      <c r="BL40" s="37" t="e">
        <f t="shared" si="163"/>
        <v>#DIV/0!</v>
      </c>
      <c r="BM40" s="37" t="e">
        <f t="shared" si="163"/>
        <v>#DIV/0!</v>
      </c>
      <c r="BN40" s="37" t="e">
        <f t="shared" si="163"/>
        <v>#DIV/0!</v>
      </c>
      <c r="BO40" s="37" t="e">
        <f t="shared" si="163"/>
        <v>#DIV/0!</v>
      </c>
      <c r="BP40" s="37" t="e">
        <f t="shared" si="163"/>
        <v>#DIV/0!</v>
      </c>
      <c r="BQ40" s="37" t="e">
        <f t="shared" si="163"/>
        <v>#DIV/0!</v>
      </c>
      <c r="BR40" s="37" t="e">
        <f t="shared" si="163"/>
        <v>#DIV/0!</v>
      </c>
      <c r="BS40" s="143">
        <v>1</v>
      </c>
    </row>
    <row r="41" spans="1:71">
      <c r="A41" s="187" t="s">
        <v>47</v>
      </c>
      <c r="B41" s="170">
        <f>SUM(C41:BR41)</f>
        <v>5353601.5</v>
      </c>
      <c r="C41" s="195">
        <f>SUMIF(Summary!$AR:$AR,'Mentor Wse'!C4,Summary!$X:$X)</f>
        <v>37991</v>
      </c>
      <c r="D41" s="195">
        <f>SUMIF(Summary!$AR:$AR,'Mentor Wse'!D4,Summary!$X:$X)</f>
        <v>59600</v>
      </c>
      <c r="E41" s="195">
        <f>SUMIF(Summary!$AR:$AR,'Mentor Wse'!E4,Summary!$X:$X)</f>
        <v>11476</v>
      </c>
      <c r="F41" s="195">
        <f>SUMIF(Summary!$AR:$AR,'Mentor Wse'!F4,Summary!$X:$X)</f>
        <v>23578</v>
      </c>
      <c r="G41" s="195">
        <f>SUMIF(Summary!$AR:$AR,'Mentor Wse'!G4,Summary!$X:$X)</f>
        <v>177262</v>
      </c>
      <c r="H41" s="195">
        <f>SUMIF(Summary!$AR:$AR,'Mentor Wse'!H4,Summary!$X:$X)</f>
        <v>103427</v>
      </c>
      <c r="I41" s="195">
        <f>SUMIF(Summary!$AR:$AR,'Mentor Wse'!I4,Summary!$X:$X)</f>
        <v>92966</v>
      </c>
      <c r="J41" s="195">
        <f>SUMIF(Summary!$AR:$AR,'Mentor Wse'!J4,Summary!$X:$X)</f>
        <v>31479</v>
      </c>
      <c r="K41" s="195">
        <f>SUMIF(Summary!$AR:$AR,'Mentor Wse'!K4,Summary!$X:$X)</f>
        <v>81600</v>
      </c>
      <c r="L41" s="195">
        <f>SUMIF(Summary!$AR:$AR,'Mentor Wse'!L4,Summary!$X:$X)</f>
        <v>331604</v>
      </c>
      <c r="M41" s="195">
        <f>SUMIF(Summary!$AR:$AR,'Mentor Wse'!M4,Summary!$X:$X)</f>
        <v>13700</v>
      </c>
      <c r="N41" s="195">
        <f>SUMIF(Summary!$AR:$AR,'Mentor Wse'!N4,Summary!$X:$X)</f>
        <v>145222</v>
      </c>
      <c r="O41" s="195">
        <f>SUMIF(Summary!$AR:$AR,'Mentor Wse'!O4,Summary!$X:$X)</f>
        <v>407149.5</v>
      </c>
      <c r="P41" s="195">
        <f>SUMIF(Summary!$AR:$AR,'Mentor Wse'!P4,Summary!$X:$X)</f>
        <v>156024</v>
      </c>
      <c r="Q41" s="195">
        <f>SUMIF(Summary!$AR:$AR,'Mentor Wse'!Q4,Summary!$X:$X)</f>
        <v>156067.5</v>
      </c>
      <c r="R41" s="195">
        <f>SUMIF(Summary!$AR:$AR,'Mentor Wse'!R4,Summary!$X:$X)</f>
        <v>41949</v>
      </c>
      <c r="S41" s="195">
        <f>SUMIF(Summary!$AR:$AR,'Mentor Wse'!S4,Summary!$X:$X)</f>
        <v>51847</v>
      </c>
      <c r="T41" s="195">
        <f>SUMIF(Summary!$AR:$AR,'Mentor Wse'!T4,Summary!$X:$X)</f>
        <v>192634</v>
      </c>
      <c r="U41" s="195">
        <f>SUMIF(Summary!$AR:$AR,'Mentor Wse'!U4,Summary!$X:$X)</f>
        <v>94409</v>
      </c>
      <c r="V41" s="195">
        <f>SUMIF(Summary!$AR:$AR,'Mentor Wse'!V4,Summary!$X:$X)</f>
        <v>182116</v>
      </c>
      <c r="W41" s="195">
        <f>SUMIF(Summary!$AR:$AR,'Mentor Wse'!W4,Summary!$X:$X)</f>
        <v>116767</v>
      </c>
      <c r="X41" s="195">
        <f>SUMIF(Summary!$AR:$AR,'Mentor Wse'!X4,Summary!$X:$X)</f>
        <v>116579</v>
      </c>
      <c r="Y41" s="195">
        <f>SUMIF(Summary!$AR:$AR,'Mentor Wse'!Y4,Summary!$X:$X)</f>
        <v>24140</v>
      </c>
      <c r="Z41" s="195">
        <f>SUMIF(Summary!$AR:$AR,'Mentor Wse'!Z4,Summary!$X:$X)</f>
        <v>16000</v>
      </c>
      <c r="AA41" s="195">
        <f>SUMIF(Summary!$AR:$AR,'Mentor Wse'!AA4,Summary!$X:$X)</f>
        <v>2592</v>
      </c>
      <c r="AB41" s="195">
        <f>SUMIF(Summary!$AR:$AR,'Mentor Wse'!AB4,Summary!$X:$X)</f>
        <v>0</v>
      </c>
      <c r="AC41" s="195">
        <f>SUMIF(Summary!$AR:$AR,'Mentor Wse'!AC4,Summary!$X:$X)</f>
        <v>40008.5</v>
      </c>
      <c r="AD41" s="195">
        <f>SUMIF(Summary!$AR:$AR,'Mentor Wse'!AD4,Summary!$X:$X)</f>
        <v>260495</v>
      </c>
      <c r="AE41" s="195">
        <f>SUMIF(Summary!$AR:$AR,'Mentor Wse'!AE4,Summary!$X:$X)</f>
        <v>11100</v>
      </c>
      <c r="AF41" s="195">
        <f>SUMIF(Summary!$AR:$AR,'Mentor Wse'!AF4,Summary!$X:$X)</f>
        <v>33460</v>
      </c>
      <c r="AG41" s="195">
        <f>SUMIF(Summary!$AR:$AR,'Mentor Wse'!AG4,Summary!$X:$X)</f>
        <v>456804</v>
      </c>
      <c r="AH41" s="195">
        <f>SUMIF(Summary!$AR:$AR,'Mentor Wse'!AH4,Summary!$X:$X)</f>
        <v>99978</v>
      </c>
      <c r="AI41" s="195">
        <f>SUMIF(Summary!$AR:$AR,'Mentor Wse'!AI4,Summary!$X:$X)</f>
        <v>67226</v>
      </c>
      <c r="AJ41" s="195">
        <f>SUMIF(Summary!$AR:$AR,'Mentor Wse'!AJ4,Summary!$X:$X)</f>
        <v>1716351</v>
      </c>
      <c r="AK41" s="195">
        <f>SUMIF(Summary!$AR:$AR,'Mentor Wse'!AK4,Summary!$X:$X)</f>
        <v>0</v>
      </c>
      <c r="AL41" s="195">
        <f>SUMIF(Summary!$AR:$AR,'Mentor Wse'!AL4,Summary!$X:$X)</f>
        <v>0</v>
      </c>
      <c r="AM41" s="195">
        <f>SUMIF(Summary!$AR:$AR,'Mentor Wse'!AM4,Summary!$X:$X)</f>
        <v>0</v>
      </c>
      <c r="AN41" s="195">
        <f>SUMIF(Summary!$AR:$AR,'Mentor Wse'!AN4,Summary!$X:$X)</f>
        <v>0</v>
      </c>
      <c r="AO41" s="195">
        <f>SUMIF(Summary!$AR:$AR,'Mentor Wse'!AO4,Summary!$X:$X)</f>
        <v>0</v>
      </c>
      <c r="AP41" s="195">
        <f>SUMIF(Summary!$AR:$AR,'Mentor Wse'!AP4,Summary!$X:$X)</f>
        <v>0</v>
      </c>
      <c r="AQ41" s="195">
        <f>SUMIF(Summary!$AR:$AR,'Mentor Wse'!AQ4,Summary!$X:$X)</f>
        <v>0</v>
      </c>
      <c r="AR41" s="195">
        <f>SUMIF(Summary!$AR:$AR,'Mentor Wse'!AR4,Summary!$X:$X)</f>
        <v>0</v>
      </c>
      <c r="AS41" s="195">
        <f>SUMIF(Summary!$AR:$AR,'Mentor Wse'!AS4,Summary!$X:$X)</f>
        <v>0</v>
      </c>
      <c r="AT41" s="195">
        <f>SUMIF(Summary!$AR:$AR,'Mentor Wse'!AT4,Summary!$X:$X)</f>
        <v>0</v>
      </c>
      <c r="AV41" s="195">
        <f>SUMIF(Summary!$AR:$AR,'Mentor Wse'!AV4,Summary!$X:$X)</f>
        <v>0</v>
      </c>
      <c r="AW41" s="195">
        <f>SUMIF(Summary!$AR:$AR,'Mentor Wse'!AW4,Summary!$X:$X)</f>
        <v>0</v>
      </c>
      <c r="AX41" s="195">
        <f>SUMIF(Summary!$AR:$AR,'Mentor Wse'!AX4,Summary!$X:$X)</f>
        <v>0</v>
      </c>
      <c r="AY41" s="195">
        <f>SUMIF(Summary!$AR:$AR,'Mentor Wse'!AY4,Summary!$X:$X)</f>
        <v>0</v>
      </c>
      <c r="AZ41" s="195">
        <f>SUMIF(Summary!$AR:$AR,'Mentor Wse'!AZ4,Summary!$X:$X)</f>
        <v>0</v>
      </c>
      <c r="BA41" s="195">
        <f>SUMIF(Summary!$AR:$AR,'Mentor Wse'!BA4,Summary!$X:$X)</f>
        <v>0</v>
      </c>
      <c r="BB41" s="195">
        <f>SUMIF(Summary!$AR:$AR,'Mentor Wse'!BB4,Summary!$X:$X)</f>
        <v>0</v>
      </c>
      <c r="BC41" s="195">
        <f>SUMIF(Summary!$AR:$AR,'Mentor Wse'!BC4,Summary!$X:$X)</f>
        <v>0</v>
      </c>
      <c r="BD41" s="195">
        <f>SUMIF(Summary!$AR:$AR,'Mentor Wse'!BD4,Summary!$X:$X)</f>
        <v>0</v>
      </c>
      <c r="BE41" s="195">
        <f>SUMIF(Summary!$AR:$AR,'Mentor Wse'!BE4,Summary!$X:$X)</f>
        <v>0</v>
      </c>
      <c r="BF41" s="195">
        <f>SUMIF(Summary!$AR:$AR,'Mentor Wse'!BF4,Summary!$X:$X)</f>
        <v>0</v>
      </c>
      <c r="BG41" s="195">
        <f>SUMIF(Summary!$AR:$AR,'Mentor Wse'!BG4,Summary!$X:$X)</f>
        <v>0</v>
      </c>
      <c r="BH41" s="195">
        <f>SUMIF(Summary!$AR:$AR,'Mentor Wse'!BH4,Summary!$X:$X)</f>
        <v>0</v>
      </c>
      <c r="BI41" s="195">
        <f>SUMIF(Summary!$AR:$AR,'Mentor Wse'!BI4,Summary!$X:$X)</f>
        <v>0</v>
      </c>
      <c r="BJ41" s="195">
        <f>SUMIF(Summary!$AR:$AR,'Mentor Wse'!BJ4,Summary!$X:$X)</f>
        <v>0</v>
      </c>
      <c r="BK41" s="195">
        <f>SUMIF(Summary!$AR:$AR,'Mentor Wse'!BK4,Summary!$X:$X)</f>
        <v>0</v>
      </c>
      <c r="BL41" s="195">
        <f>SUMIF(Summary!$AR:$AR,'Mentor Wse'!BL4,Summary!$X:$X)</f>
        <v>0</v>
      </c>
      <c r="BM41" s="195">
        <f>SUMIF(Summary!$AR:$AR,'Mentor Wse'!BM4,Summary!$X:$X)</f>
        <v>0</v>
      </c>
      <c r="BN41" s="195">
        <f>SUMIF(Summary!$AR:$AR,'Mentor Wse'!BN4,Summary!$X:$X)</f>
        <v>0</v>
      </c>
      <c r="BO41" s="195">
        <f>SUMIF(Summary!$AR:$AR,'Mentor Wse'!BO4,Summary!$X:$X)</f>
        <v>0</v>
      </c>
      <c r="BP41" s="195">
        <f>SUMIF(Summary!$AR:$AR,'Mentor Wse'!BP4,Summary!$X:$X)</f>
        <v>0</v>
      </c>
      <c r="BQ41" s="195">
        <f>SUMIF(Summary!$AR:$AR,'Mentor Wse'!BQ4,Summary!$X:$X)</f>
        <v>0</v>
      </c>
      <c r="BR41" s="195">
        <f>SUMIF(Summary!$AR:$AR,'Mentor Wse'!BR4,Summary!$X:$X)</f>
        <v>0</v>
      </c>
      <c r="BS41" s="143">
        <v>1</v>
      </c>
    </row>
    <row r="42" spans="1:71">
      <c r="A42" s="188" t="s">
        <v>33</v>
      </c>
      <c r="B42" s="37">
        <f t="shared" ref="B42:W42" si="164">B41/B$32</f>
        <v>0.3417464703860425</v>
      </c>
      <c r="C42" s="37">
        <f t="shared" si="164"/>
        <v>0.14029639094356902</v>
      </c>
      <c r="D42" s="37">
        <f t="shared" si="164"/>
        <v>0.14623039629418808</v>
      </c>
      <c r="E42" s="37">
        <f t="shared" si="164"/>
        <v>3.4831805116718115E-2</v>
      </c>
      <c r="F42" s="37">
        <f t="shared" si="164"/>
        <v>0.21712812917106927</v>
      </c>
      <c r="G42" s="37">
        <f t="shared" si="164"/>
        <v>0.59572255464296409</v>
      </c>
      <c r="H42" s="37">
        <f t="shared" si="164"/>
        <v>0.21327030538397462</v>
      </c>
      <c r="I42" s="37">
        <f t="shared" si="164"/>
        <v>0.34494394020922237</v>
      </c>
      <c r="J42" s="37">
        <f t="shared" si="164"/>
        <v>8.1536169511103651E-2</v>
      </c>
      <c r="K42" s="37">
        <f t="shared" si="164"/>
        <v>0.407796061189799</v>
      </c>
      <c r="L42" s="37">
        <f t="shared" si="164"/>
        <v>0.67253334739497883</v>
      </c>
      <c r="M42" s="37">
        <f t="shared" si="164"/>
        <v>3.8659721085632696E-2</v>
      </c>
      <c r="N42" s="37">
        <f t="shared" si="164"/>
        <v>0.3061772227692191</v>
      </c>
      <c r="O42" s="37">
        <f t="shared" si="164"/>
        <v>0.42536296805197887</v>
      </c>
      <c r="P42" s="37">
        <f t="shared" si="164"/>
        <v>1</v>
      </c>
      <c r="Q42" s="37">
        <f t="shared" si="164"/>
        <v>0.59101366127978638</v>
      </c>
      <c r="R42" s="37">
        <f t="shared" si="164"/>
        <v>0.46636427308808326</v>
      </c>
      <c r="S42" s="37">
        <f t="shared" si="164"/>
        <v>0.21567995386137087</v>
      </c>
      <c r="T42" s="37">
        <f t="shared" si="164"/>
        <v>0.94135871849252817</v>
      </c>
      <c r="U42" s="37">
        <f t="shared" si="164"/>
        <v>0.3747742240253425</v>
      </c>
      <c r="V42" s="37">
        <f t="shared" si="164"/>
        <v>0.37587185683103796</v>
      </c>
      <c r="W42" s="37">
        <f t="shared" si="164"/>
        <v>0.33008241247623155</v>
      </c>
      <c r="X42" s="37">
        <f t="shared" ref="X42" si="165">X41/X$32</f>
        <v>0.2832165198906772</v>
      </c>
      <c r="Y42" s="37">
        <f t="shared" ref="Y42:AA42" si="166">Y41/Y$32</f>
        <v>6.6713648108996951E-2</v>
      </c>
      <c r="Z42" s="37">
        <f t="shared" si="166"/>
        <v>4.0407098486721325E-2</v>
      </c>
      <c r="AA42" s="37">
        <f t="shared" si="166"/>
        <v>1</v>
      </c>
      <c r="AB42" s="37">
        <f t="shared" ref="AB42" si="167">AB41/AB$32</f>
        <v>0</v>
      </c>
      <c r="AC42" s="37">
        <f t="shared" ref="AC42:AG42" si="168">AC41/AC$32</f>
        <v>0.12660577168019216</v>
      </c>
      <c r="AD42" s="37">
        <f t="shared" si="168"/>
        <v>1</v>
      </c>
      <c r="AE42" s="37">
        <f t="shared" si="168"/>
        <v>1</v>
      </c>
      <c r="AF42" s="37">
        <f t="shared" si="168"/>
        <v>7.499529206183575E-2</v>
      </c>
      <c r="AG42" s="37">
        <f t="shared" si="168"/>
        <v>0.77581674037540505</v>
      </c>
      <c r="AH42" s="37">
        <f t="shared" ref="AH42:AL42" si="169">AH41/AH$32</f>
        <v>0.58134179953249832</v>
      </c>
      <c r="AI42" s="37">
        <f t="shared" si="169"/>
        <v>0.18312412547443016</v>
      </c>
      <c r="AJ42" s="37">
        <f t="shared" si="169"/>
        <v>0.32786458416408965</v>
      </c>
      <c r="AK42" s="37" t="e">
        <f t="shared" si="169"/>
        <v>#DIV/0!</v>
      </c>
      <c r="AL42" s="37" t="e">
        <f t="shared" si="169"/>
        <v>#DIV/0!</v>
      </c>
      <c r="AM42" s="37" t="e">
        <f t="shared" ref="AM42:AN42" si="170">AM41/AM$32</f>
        <v>#DIV/0!</v>
      </c>
      <c r="AN42" s="37" t="e">
        <f t="shared" si="170"/>
        <v>#DIV/0!</v>
      </c>
      <c r="AO42" s="37" t="e">
        <f t="shared" ref="AO42:AP42" si="171">AO41/AO$32</f>
        <v>#DIV/0!</v>
      </c>
      <c r="AP42" s="37" t="e">
        <f t="shared" si="171"/>
        <v>#DIV/0!</v>
      </c>
      <c r="AQ42" s="37" t="e">
        <f t="shared" ref="AQ42:AT42" si="172">AQ41/AQ$32</f>
        <v>#DIV/0!</v>
      </c>
      <c r="AR42" s="37" t="e">
        <f t="shared" ref="AR42:AS42" si="173">AR41/AR$32</f>
        <v>#DIV/0!</v>
      </c>
      <c r="AS42" s="37" t="e">
        <f t="shared" si="173"/>
        <v>#DIV/0!</v>
      </c>
      <c r="AT42" s="37" t="e">
        <f t="shared" si="172"/>
        <v>#DIV/0!</v>
      </c>
      <c r="AV42" s="37" t="e">
        <f t="shared" ref="AV42:BR42" si="174">AV41/AV$32</f>
        <v>#DIV/0!</v>
      </c>
      <c r="AW42" s="37" t="e">
        <f t="shared" si="174"/>
        <v>#DIV/0!</v>
      </c>
      <c r="AX42" s="37" t="e">
        <f t="shared" si="174"/>
        <v>#DIV/0!</v>
      </c>
      <c r="AY42" s="37" t="e">
        <f t="shared" si="174"/>
        <v>#DIV/0!</v>
      </c>
      <c r="AZ42" s="37" t="e">
        <f t="shared" si="174"/>
        <v>#DIV/0!</v>
      </c>
      <c r="BA42" s="37" t="e">
        <f t="shared" si="174"/>
        <v>#DIV/0!</v>
      </c>
      <c r="BB42" s="37" t="e">
        <f t="shared" si="174"/>
        <v>#DIV/0!</v>
      </c>
      <c r="BC42" s="37" t="e">
        <f t="shared" si="174"/>
        <v>#DIV/0!</v>
      </c>
      <c r="BD42" s="37" t="e">
        <f t="shared" si="174"/>
        <v>#DIV/0!</v>
      </c>
      <c r="BE42" s="37" t="e">
        <f t="shared" si="174"/>
        <v>#DIV/0!</v>
      </c>
      <c r="BF42" s="37" t="e">
        <f t="shared" si="174"/>
        <v>#DIV/0!</v>
      </c>
      <c r="BG42" s="37" t="e">
        <f t="shared" si="174"/>
        <v>#DIV/0!</v>
      </c>
      <c r="BH42" s="37" t="e">
        <f t="shared" si="174"/>
        <v>#DIV/0!</v>
      </c>
      <c r="BI42" s="37" t="e">
        <f t="shared" si="174"/>
        <v>#DIV/0!</v>
      </c>
      <c r="BJ42" s="37" t="e">
        <f t="shared" si="174"/>
        <v>#DIV/0!</v>
      </c>
      <c r="BK42" s="37" t="e">
        <f t="shared" si="174"/>
        <v>#DIV/0!</v>
      </c>
      <c r="BL42" s="37" t="e">
        <f t="shared" si="174"/>
        <v>#DIV/0!</v>
      </c>
      <c r="BM42" s="37" t="e">
        <f t="shared" si="174"/>
        <v>#DIV/0!</v>
      </c>
      <c r="BN42" s="37" t="e">
        <f t="shared" si="174"/>
        <v>#DIV/0!</v>
      </c>
      <c r="BO42" s="37" t="e">
        <f t="shared" si="174"/>
        <v>#DIV/0!</v>
      </c>
      <c r="BP42" s="37" t="e">
        <f t="shared" si="174"/>
        <v>#DIV/0!</v>
      </c>
      <c r="BQ42" s="37" t="e">
        <f t="shared" si="174"/>
        <v>#DIV/0!</v>
      </c>
      <c r="BR42" s="37" t="e">
        <f t="shared" si="174"/>
        <v>#DIV/0!</v>
      </c>
      <c r="BS42" s="143">
        <v>1</v>
      </c>
    </row>
    <row r="43" spans="1:71" hidden="1">
      <c r="BS43" s="143">
        <v>1</v>
      </c>
    </row>
    <row r="44" spans="1:71" hidden="1">
      <c r="A44" s="189"/>
    </row>
    <row r="45" spans="1:71">
      <c r="A45" s="190"/>
    </row>
    <row r="46" spans="1:71">
      <c r="A46" s="179" t="s">
        <v>48</v>
      </c>
      <c r="B46" s="42">
        <f>SUM(C46:BR46)</f>
        <v>6681318</v>
      </c>
      <c r="C46" s="42">
        <f t="shared" ref="C46:W46" si="175">C47+C49+C51+C53+C55</f>
        <v>76791</v>
      </c>
      <c r="D46" s="42">
        <f t="shared" si="175"/>
        <v>103598</v>
      </c>
      <c r="E46" s="42">
        <f t="shared" si="175"/>
        <v>41976</v>
      </c>
      <c r="F46" s="42">
        <f t="shared" si="175"/>
        <v>34678</v>
      </c>
      <c r="G46" s="42">
        <f t="shared" si="175"/>
        <v>187287</v>
      </c>
      <c r="H46" s="42">
        <f t="shared" si="175"/>
        <v>140673</v>
      </c>
      <c r="I46" s="42">
        <f t="shared" si="175"/>
        <v>120518</v>
      </c>
      <c r="J46" s="42">
        <f t="shared" si="175"/>
        <v>63026</v>
      </c>
      <c r="K46" s="42">
        <f t="shared" si="175"/>
        <v>95100</v>
      </c>
      <c r="L46" s="42">
        <f t="shared" si="175"/>
        <v>350059</v>
      </c>
      <c r="M46" s="42">
        <f t="shared" si="175"/>
        <v>65481</v>
      </c>
      <c r="N46" s="42">
        <f t="shared" si="175"/>
        <v>180452</v>
      </c>
      <c r="O46" s="42">
        <f t="shared" si="175"/>
        <v>466489</v>
      </c>
      <c r="P46" s="42">
        <f t="shared" si="175"/>
        <v>156024</v>
      </c>
      <c r="Q46" s="42">
        <f t="shared" si="175"/>
        <v>173067.5</v>
      </c>
      <c r="R46" s="42">
        <f t="shared" si="175"/>
        <v>47950</v>
      </c>
      <c r="S46" s="42">
        <f t="shared" si="175"/>
        <v>80053</v>
      </c>
      <c r="T46" s="42">
        <f t="shared" si="175"/>
        <v>194634</v>
      </c>
      <c r="U46" s="42">
        <f t="shared" si="175"/>
        <v>120660</v>
      </c>
      <c r="V46" s="42">
        <f t="shared" si="175"/>
        <v>209316</v>
      </c>
      <c r="W46" s="42">
        <f t="shared" si="175"/>
        <v>153018</v>
      </c>
      <c r="X46" s="42">
        <f t="shared" ref="X46" si="176">X47+X49+X51+X53+X55</f>
        <v>156861</v>
      </c>
      <c r="Y46" s="42">
        <f t="shared" ref="Y46:AA46" si="177">Y47+Y49+Y51+Y53+Y55</f>
        <v>72876</v>
      </c>
      <c r="Z46" s="42">
        <f t="shared" si="177"/>
        <v>73001</v>
      </c>
      <c r="AA46" s="42">
        <f t="shared" si="177"/>
        <v>2592</v>
      </c>
      <c r="AB46" s="42">
        <f t="shared" ref="AB46" si="178">AB47+AB49+AB51+AB53+AB55</f>
        <v>3000</v>
      </c>
      <c r="AC46" s="42">
        <f t="shared" ref="AC46:AG46" si="179">AC47+AC49+AC51+AC53+AC55</f>
        <v>63009.5</v>
      </c>
      <c r="AD46" s="42">
        <f t="shared" si="179"/>
        <v>260495</v>
      </c>
      <c r="AE46" s="42">
        <f t="shared" si="179"/>
        <v>11100</v>
      </c>
      <c r="AF46" s="42">
        <f t="shared" si="179"/>
        <v>93851</v>
      </c>
      <c r="AG46" s="42">
        <f t="shared" si="179"/>
        <v>478804</v>
      </c>
      <c r="AH46" s="42">
        <f t="shared" ref="AH46:AL46" si="180">AH47+AH49+AH51+AH53+AH55</f>
        <v>105979</v>
      </c>
      <c r="AI46" s="42">
        <f t="shared" si="180"/>
        <v>110207</v>
      </c>
      <c r="AJ46" s="42">
        <f t="shared" si="180"/>
        <v>2188692</v>
      </c>
      <c r="AK46" s="42">
        <f t="shared" si="180"/>
        <v>0</v>
      </c>
      <c r="AL46" s="42">
        <f t="shared" si="180"/>
        <v>0</v>
      </c>
      <c r="AM46" s="42">
        <f t="shared" ref="AM46:AN46" si="181">AM47+AM49+AM51+AM53+AM55</f>
        <v>0</v>
      </c>
      <c r="AN46" s="42">
        <f t="shared" si="181"/>
        <v>0</v>
      </c>
      <c r="AO46" s="42">
        <f t="shared" ref="AO46:AP46" si="182">AO47+AO49+AO51+AO53+AO55</f>
        <v>0</v>
      </c>
      <c r="AP46" s="42">
        <f t="shared" si="182"/>
        <v>0</v>
      </c>
      <c r="AQ46" s="42">
        <f t="shared" ref="AQ46:AT46" si="183">AQ47+AQ49+AQ51+AQ53+AQ55</f>
        <v>0</v>
      </c>
      <c r="AR46" s="42">
        <f t="shared" ref="AR46:AS46" si="184">AR47+AR49+AR51+AR53+AR55</f>
        <v>0</v>
      </c>
      <c r="AS46" s="42">
        <f t="shared" si="184"/>
        <v>0</v>
      </c>
      <c r="AT46" s="42">
        <f t="shared" si="183"/>
        <v>0</v>
      </c>
      <c r="AV46" s="42">
        <f t="shared" ref="AV46:BR46" si="185">AV47+AV49+AV51+AV53+AV55</f>
        <v>0</v>
      </c>
      <c r="AW46" s="42">
        <f t="shared" si="185"/>
        <v>0</v>
      </c>
      <c r="AX46" s="42">
        <f t="shared" si="185"/>
        <v>0</v>
      </c>
      <c r="AY46" s="42">
        <f t="shared" si="185"/>
        <v>0</v>
      </c>
      <c r="AZ46" s="42">
        <f t="shared" si="185"/>
        <v>0</v>
      </c>
      <c r="BA46" s="42">
        <f t="shared" si="185"/>
        <v>0</v>
      </c>
      <c r="BB46" s="42">
        <f t="shared" si="185"/>
        <v>0</v>
      </c>
      <c r="BC46" s="42">
        <f t="shared" si="185"/>
        <v>0</v>
      </c>
      <c r="BD46" s="42">
        <f t="shared" si="185"/>
        <v>0</v>
      </c>
      <c r="BE46" s="42">
        <f t="shared" si="185"/>
        <v>0</v>
      </c>
      <c r="BF46" s="42">
        <f t="shared" si="185"/>
        <v>0</v>
      </c>
      <c r="BG46" s="42">
        <f t="shared" si="185"/>
        <v>0</v>
      </c>
      <c r="BH46" s="42">
        <f t="shared" si="185"/>
        <v>0</v>
      </c>
      <c r="BI46" s="42">
        <f t="shared" si="185"/>
        <v>0</v>
      </c>
      <c r="BJ46" s="42">
        <f t="shared" si="185"/>
        <v>0</v>
      </c>
      <c r="BK46" s="42">
        <f t="shared" si="185"/>
        <v>0</v>
      </c>
      <c r="BL46" s="42">
        <f t="shared" si="185"/>
        <v>0</v>
      </c>
      <c r="BM46" s="42">
        <f t="shared" si="185"/>
        <v>0</v>
      </c>
      <c r="BN46" s="42">
        <f t="shared" si="185"/>
        <v>0</v>
      </c>
      <c r="BO46" s="42">
        <f t="shared" si="185"/>
        <v>0</v>
      </c>
      <c r="BP46" s="42">
        <f t="shared" si="185"/>
        <v>0</v>
      </c>
      <c r="BQ46" s="42">
        <f t="shared" si="185"/>
        <v>0</v>
      </c>
      <c r="BR46" s="42">
        <f t="shared" si="185"/>
        <v>0</v>
      </c>
      <c r="BS46" s="143">
        <v>1</v>
      </c>
    </row>
    <row r="47" spans="1:71">
      <c r="A47" s="191" t="s">
        <v>49</v>
      </c>
      <c r="B47" s="172">
        <f>SUM(C47:BR47)</f>
        <v>0</v>
      </c>
      <c r="C47" s="47">
        <f>SUMIF(Summary!$AQ:$AQ,'Mentor Wse'!C4,Summary!$M:$M)</f>
        <v>0</v>
      </c>
      <c r="D47" s="47">
        <f>SUMIF(Summary!$AQ:$AQ,'Mentor Wse'!D4,Summary!$M:$M)</f>
        <v>0</v>
      </c>
      <c r="E47" s="47">
        <f>SUMIF(Summary!$AQ:$AQ,'Mentor Wse'!E4,Summary!$M:$M)</f>
        <v>0</v>
      </c>
      <c r="F47" s="47">
        <f>SUMIF(Summary!$AQ:$AQ,'Mentor Wse'!F4,Summary!$M:$M)</f>
        <v>0</v>
      </c>
      <c r="G47" s="47">
        <f>SUMIF(Summary!$AQ:$AQ,'Mentor Wse'!G4,Summary!$M:$M)</f>
        <v>0</v>
      </c>
      <c r="H47" s="47">
        <f>SUMIF(Summary!$AQ:$AQ,'Mentor Wse'!H4,Summary!$M:$M)</f>
        <v>0</v>
      </c>
      <c r="I47" s="47">
        <f>SUMIF(Summary!$AQ:$AQ,'Mentor Wse'!I4,Summary!$M:$M)</f>
        <v>0</v>
      </c>
      <c r="J47" s="47">
        <f>SUMIF(Summary!$AQ:$AQ,'Mentor Wse'!J4,Summary!$M:$M)</f>
        <v>0</v>
      </c>
      <c r="K47" s="47">
        <f>SUMIF(Summary!$AQ:$AQ,'Mentor Wse'!K4,Summary!$M:$M)</f>
        <v>0</v>
      </c>
      <c r="L47" s="47">
        <f>SUMIF(Summary!$AQ:$AQ,'Mentor Wse'!L4,Summary!$M:$M)</f>
        <v>0</v>
      </c>
      <c r="M47" s="47">
        <f>SUMIF(Summary!$AQ:$AQ,'Mentor Wse'!M4,Summary!$M:$M)</f>
        <v>0</v>
      </c>
      <c r="N47" s="47">
        <f>SUMIF(Summary!$AQ:$AQ,'Mentor Wse'!N4,Summary!$M:$M)</f>
        <v>0</v>
      </c>
      <c r="O47" s="47">
        <f>SUMIF(Summary!$AQ:$AQ,'Mentor Wse'!O4,Summary!$M:$M)</f>
        <v>0</v>
      </c>
      <c r="P47" s="47">
        <f>SUMIF(Summary!$AQ:$AQ,'Mentor Wse'!P4,Summary!$M:$M)</f>
        <v>0</v>
      </c>
      <c r="Q47" s="47">
        <f>SUMIF(Summary!$AQ:$AQ,'Mentor Wse'!Q4,Summary!$M:$M)</f>
        <v>0</v>
      </c>
      <c r="R47" s="47">
        <f>SUMIF(Summary!$AQ:$AQ,'Mentor Wse'!R4,Summary!$M:$M)</f>
        <v>0</v>
      </c>
      <c r="S47" s="47">
        <f>SUMIF(Summary!$AQ:$AQ,'Mentor Wse'!S4,Summary!$M:$M)</f>
        <v>0</v>
      </c>
      <c r="T47" s="47">
        <f>SUMIF(Summary!$AQ:$AQ,'Mentor Wse'!T4,Summary!$M:$M)</f>
        <v>0</v>
      </c>
      <c r="U47" s="47">
        <f>SUMIF(Summary!$AQ:$AQ,'Mentor Wse'!U4,Summary!$M:$M)</f>
        <v>0</v>
      </c>
      <c r="V47" s="47">
        <f>SUMIF(Summary!$AQ:$AQ,'Mentor Wse'!V4,Summary!$M:$M)</f>
        <v>0</v>
      </c>
      <c r="W47" s="47">
        <f>SUMIF(Summary!$AQ:$AQ,'Mentor Wse'!W4,Summary!$M:$M)</f>
        <v>0</v>
      </c>
      <c r="X47" s="47">
        <f>SUMIF(Summary!$AQ:$AQ,'Mentor Wse'!X4,Summary!$M:$M)</f>
        <v>0</v>
      </c>
      <c r="Y47" s="47">
        <f>SUMIF(Summary!$AQ:$AQ,'Mentor Wse'!Y4,Summary!$M:$M)</f>
        <v>0</v>
      </c>
      <c r="Z47" s="47">
        <f>SUMIF(Summary!$AQ:$AQ,'Mentor Wse'!Z4,Summary!$M:$M)</f>
        <v>0</v>
      </c>
      <c r="AA47" s="47">
        <f>SUMIF(Summary!$AQ:$AQ,'Mentor Wse'!AA4,Summary!$M:$M)</f>
        <v>0</v>
      </c>
      <c r="AB47" s="47">
        <f>SUMIF(Summary!$AQ:$AQ,'Mentor Wse'!AB4,Summary!$M:$M)</f>
        <v>0</v>
      </c>
      <c r="AC47" s="47">
        <f>SUMIF(Summary!$AQ:$AQ,'Mentor Wse'!AC4,Summary!$M:$M)</f>
        <v>0</v>
      </c>
      <c r="AD47" s="47">
        <f>SUMIF(Summary!$AQ:$AQ,'Mentor Wse'!AD4,Summary!$M:$M)</f>
        <v>0</v>
      </c>
      <c r="AE47" s="47">
        <f>SUMIF(Summary!$AQ:$AQ,'Mentor Wse'!AE4,Summary!$M:$M)</f>
        <v>0</v>
      </c>
      <c r="AF47" s="47">
        <f>SUMIF(Summary!$AQ:$AQ,'Mentor Wse'!AF4,Summary!$M:$M)</f>
        <v>0</v>
      </c>
      <c r="AG47" s="47">
        <f>SUMIF(Summary!$AQ:$AQ,'Mentor Wse'!AG4,Summary!$M:$M)</f>
        <v>0</v>
      </c>
      <c r="AH47" s="47">
        <f>SUMIF(Summary!$AQ:$AQ,'Mentor Wse'!AH4,Summary!$M:$M)</f>
        <v>0</v>
      </c>
      <c r="AI47" s="47">
        <f>SUMIF(Summary!$AQ:$AQ,'Mentor Wse'!AI4,Summary!$M:$M)</f>
        <v>0</v>
      </c>
      <c r="AJ47" s="47">
        <f>SUMIF(Summary!$AQ:$AQ,'Mentor Wse'!AJ4,Summary!$M:$M)</f>
        <v>0</v>
      </c>
      <c r="AK47" s="47">
        <f>SUMIF(Summary!$AQ:$AQ,'Mentor Wse'!AK4,Summary!$M:$M)</f>
        <v>0</v>
      </c>
      <c r="AL47" s="47">
        <f>SUMIF(Summary!$AQ:$AQ,'Mentor Wse'!AL4,Summary!$M:$M)</f>
        <v>0</v>
      </c>
      <c r="AM47" s="47">
        <f>SUMIF(Summary!$AQ:$AQ,'Mentor Wse'!AM4,Summary!$M:$M)</f>
        <v>0</v>
      </c>
      <c r="AN47" s="47">
        <f>SUMIF(Summary!$AQ:$AQ,'Mentor Wse'!AN4,Summary!$M:$M)</f>
        <v>0</v>
      </c>
      <c r="AO47" s="47">
        <f>SUMIF(Summary!$AQ:$AQ,'Mentor Wse'!AO4,Summary!$M:$M)</f>
        <v>0</v>
      </c>
      <c r="AP47" s="47">
        <f>SUMIF(Summary!$AQ:$AQ,'Mentor Wse'!AP4,Summary!$M:$M)</f>
        <v>0</v>
      </c>
      <c r="AQ47" s="47">
        <f>SUMIF(Summary!$AQ:$AQ,'Mentor Wse'!AQ4,Summary!$M:$M)</f>
        <v>0</v>
      </c>
      <c r="AR47" s="47">
        <f>SUMIF(Summary!$AQ:$AQ,'Mentor Wse'!AR4,Summary!$M:$M)</f>
        <v>0</v>
      </c>
      <c r="AS47" s="47">
        <f>SUMIF(Summary!$AQ:$AQ,'Mentor Wse'!AS4,Summary!$M:$M)</f>
        <v>0</v>
      </c>
      <c r="AT47" s="47">
        <f>SUMIF(Summary!$AQ:$AQ,'Mentor Wse'!AT4,Summary!$M:$M)</f>
        <v>0</v>
      </c>
      <c r="AV47" s="47">
        <f>SUMIF(Summary!$AQ:$AQ,'Mentor Wse'!AV4,Summary!$M:$M)</f>
        <v>0</v>
      </c>
      <c r="AW47" s="47">
        <f>SUMIF(Summary!$AQ:$AQ,'Mentor Wse'!AW4,Summary!$M:$M)</f>
        <v>0</v>
      </c>
      <c r="AX47" s="47">
        <f>SUMIF(Summary!$AQ:$AQ,'Mentor Wse'!AX4,Summary!$M:$M)</f>
        <v>0</v>
      </c>
      <c r="AY47" s="47">
        <f>SUMIF(Summary!$AQ:$AQ,'Mentor Wse'!AY4,Summary!$M:$M)</f>
        <v>0</v>
      </c>
      <c r="AZ47" s="47">
        <f>SUMIF(Summary!$AQ:$AQ,'Mentor Wse'!AZ4,Summary!$M:$M)</f>
        <v>0</v>
      </c>
      <c r="BA47" s="47">
        <f>SUMIF(Summary!$AQ:$AQ,'Mentor Wse'!BA4,Summary!$M:$M)</f>
        <v>0</v>
      </c>
      <c r="BB47" s="47">
        <f>SUMIF(Summary!$AQ:$AQ,'Mentor Wse'!BB4,Summary!$M:$M)</f>
        <v>0</v>
      </c>
      <c r="BC47" s="47">
        <f>SUMIF(Summary!$AQ:$AQ,'Mentor Wse'!BC4,Summary!$M:$M)</f>
        <v>0</v>
      </c>
      <c r="BD47" s="47">
        <f>SUMIF(Summary!$AQ:$AQ,'Mentor Wse'!BD4,Summary!$M:$M)</f>
        <v>0</v>
      </c>
      <c r="BE47" s="47">
        <f>SUMIF(Summary!$AQ:$AQ,'Mentor Wse'!BE4,Summary!$M:$M)</f>
        <v>0</v>
      </c>
      <c r="BF47" s="47">
        <f>SUMIF(Summary!$AQ:$AQ,'Mentor Wse'!BF4,Summary!$M:$M)</f>
        <v>0</v>
      </c>
      <c r="BG47" s="47">
        <f>SUMIF(Summary!$AQ:$AQ,'Mentor Wse'!BG4,Summary!$M:$M)</f>
        <v>0</v>
      </c>
      <c r="BH47" s="47">
        <f>SUMIF(Summary!$AQ:$AQ,'Mentor Wse'!BH4,Summary!$M:$M)</f>
        <v>0</v>
      </c>
      <c r="BI47" s="47">
        <f>SUMIF(Summary!$AQ:$AQ,'Mentor Wse'!BI4,Summary!$M:$M)</f>
        <v>0</v>
      </c>
      <c r="BJ47" s="47">
        <f>SUMIF(Summary!$AQ:$AQ,'Mentor Wse'!BJ4,Summary!$M:$M)</f>
        <v>0</v>
      </c>
      <c r="BK47" s="47">
        <f>SUMIF(Summary!$AQ:$AQ,'Mentor Wse'!BK4,Summary!$M:$M)</f>
        <v>0</v>
      </c>
      <c r="BL47" s="47">
        <f>SUMIF(Summary!$AQ:$AQ,'Mentor Wse'!BL4,Summary!$M:$M)</f>
        <v>0</v>
      </c>
      <c r="BM47" s="47">
        <f>SUMIF(Summary!$AQ:$AQ,'Mentor Wse'!BM4,Summary!$M:$M)</f>
        <v>0</v>
      </c>
      <c r="BN47" s="47">
        <f>SUMIF(Summary!$AQ:$AQ,'Mentor Wse'!BN4,Summary!$M:$M)</f>
        <v>0</v>
      </c>
      <c r="BO47" s="47">
        <f>SUMIF(Summary!$AQ:$AQ,'Mentor Wse'!BO4,Summary!$M:$M)</f>
        <v>0</v>
      </c>
      <c r="BP47" s="47">
        <f>SUMIF(Summary!$AQ:$AQ,'Mentor Wse'!BP4,Summary!$M:$M)</f>
        <v>0</v>
      </c>
      <c r="BQ47" s="47">
        <f>SUMIF(Summary!$AQ:$AQ,'Mentor Wse'!BQ4,Summary!$M:$M)</f>
        <v>0</v>
      </c>
      <c r="BR47" s="47">
        <f>SUMIF(Summary!$AQ:$AQ,'Mentor Wse'!BR4,Summary!$M:$M)</f>
        <v>0</v>
      </c>
      <c r="BS47" s="143">
        <v>1</v>
      </c>
    </row>
    <row r="48" spans="1:71">
      <c r="A48" s="166" t="s">
        <v>33</v>
      </c>
      <c r="B48" s="48">
        <f t="shared" ref="B48:W48" si="186">B47/B$46</f>
        <v>0</v>
      </c>
      <c r="C48" s="48">
        <f t="shared" si="186"/>
        <v>0</v>
      </c>
      <c r="D48" s="48">
        <f t="shared" si="186"/>
        <v>0</v>
      </c>
      <c r="E48" s="48">
        <f t="shared" si="186"/>
        <v>0</v>
      </c>
      <c r="F48" s="48">
        <f t="shared" si="186"/>
        <v>0</v>
      </c>
      <c r="G48" s="48">
        <f t="shared" si="186"/>
        <v>0</v>
      </c>
      <c r="H48" s="48">
        <f t="shared" si="186"/>
        <v>0</v>
      </c>
      <c r="I48" s="48">
        <f t="shared" si="186"/>
        <v>0</v>
      </c>
      <c r="J48" s="48">
        <f t="shared" si="186"/>
        <v>0</v>
      </c>
      <c r="K48" s="48">
        <f t="shared" si="186"/>
        <v>0</v>
      </c>
      <c r="L48" s="48">
        <f t="shared" si="186"/>
        <v>0</v>
      </c>
      <c r="M48" s="48">
        <f t="shared" si="186"/>
        <v>0</v>
      </c>
      <c r="N48" s="48">
        <f t="shared" si="186"/>
        <v>0</v>
      </c>
      <c r="O48" s="48">
        <f t="shared" si="186"/>
        <v>0</v>
      </c>
      <c r="P48" s="48">
        <f t="shared" si="186"/>
        <v>0</v>
      </c>
      <c r="Q48" s="48">
        <f t="shared" si="186"/>
        <v>0</v>
      </c>
      <c r="R48" s="48">
        <f t="shared" si="186"/>
        <v>0</v>
      </c>
      <c r="S48" s="48">
        <f t="shared" si="186"/>
        <v>0</v>
      </c>
      <c r="T48" s="48">
        <f t="shared" si="186"/>
        <v>0</v>
      </c>
      <c r="U48" s="48">
        <f t="shared" si="186"/>
        <v>0</v>
      </c>
      <c r="V48" s="48">
        <f t="shared" si="186"/>
        <v>0</v>
      </c>
      <c r="W48" s="48">
        <f t="shared" si="186"/>
        <v>0</v>
      </c>
      <c r="X48" s="48">
        <f t="shared" ref="X48" si="187">X47/X$46</f>
        <v>0</v>
      </c>
      <c r="Y48" s="48">
        <f t="shared" ref="Y48:AA48" si="188">Y47/Y$46</f>
        <v>0</v>
      </c>
      <c r="Z48" s="48">
        <f t="shared" si="188"/>
        <v>0</v>
      </c>
      <c r="AA48" s="48">
        <f t="shared" si="188"/>
        <v>0</v>
      </c>
      <c r="AB48" s="48">
        <f t="shared" ref="AB48" si="189">AB47/AB$46</f>
        <v>0</v>
      </c>
      <c r="AC48" s="48">
        <f t="shared" ref="AC48:AG48" si="190">AC47/AC$46</f>
        <v>0</v>
      </c>
      <c r="AD48" s="48">
        <f t="shared" si="190"/>
        <v>0</v>
      </c>
      <c r="AE48" s="48">
        <f t="shared" si="190"/>
        <v>0</v>
      </c>
      <c r="AF48" s="48">
        <f t="shared" si="190"/>
        <v>0</v>
      </c>
      <c r="AG48" s="48">
        <f t="shared" si="190"/>
        <v>0</v>
      </c>
      <c r="AH48" s="48">
        <f t="shared" ref="AH48:AL48" si="191">AH47/AH$46</f>
        <v>0</v>
      </c>
      <c r="AI48" s="48">
        <f t="shared" si="191"/>
        <v>0</v>
      </c>
      <c r="AJ48" s="48">
        <f t="shared" si="191"/>
        <v>0</v>
      </c>
      <c r="AK48" s="48" t="e">
        <f t="shared" si="191"/>
        <v>#DIV/0!</v>
      </c>
      <c r="AL48" s="48" t="e">
        <f t="shared" si="191"/>
        <v>#DIV/0!</v>
      </c>
      <c r="AM48" s="48" t="e">
        <f t="shared" ref="AM48:AN48" si="192">AM47/AM$46</f>
        <v>#DIV/0!</v>
      </c>
      <c r="AN48" s="48" t="e">
        <f t="shared" si="192"/>
        <v>#DIV/0!</v>
      </c>
      <c r="AO48" s="48" t="e">
        <f t="shared" ref="AO48:AP48" si="193">AO47/AO$46</f>
        <v>#DIV/0!</v>
      </c>
      <c r="AP48" s="48" t="e">
        <f t="shared" si="193"/>
        <v>#DIV/0!</v>
      </c>
      <c r="AQ48" s="48" t="e">
        <f t="shared" ref="AQ48:AT48" si="194">AQ47/AQ$46</f>
        <v>#DIV/0!</v>
      </c>
      <c r="AR48" s="48" t="e">
        <f t="shared" ref="AR48:AS48" si="195">AR47/AR$46</f>
        <v>#DIV/0!</v>
      </c>
      <c r="AS48" s="48" t="e">
        <f t="shared" si="195"/>
        <v>#DIV/0!</v>
      </c>
      <c r="AT48" s="48" t="e">
        <f t="shared" si="194"/>
        <v>#DIV/0!</v>
      </c>
      <c r="AV48" s="48" t="e">
        <f t="shared" ref="AV48:BR48" si="196">AV47/AV$46</f>
        <v>#DIV/0!</v>
      </c>
      <c r="AW48" s="48" t="e">
        <f t="shared" si="196"/>
        <v>#DIV/0!</v>
      </c>
      <c r="AX48" s="48" t="e">
        <f t="shared" si="196"/>
        <v>#DIV/0!</v>
      </c>
      <c r="AY48" s="48" t="e">
        <f t="shared" si="196"/>
        <v>#DIV/0!</v>
      </c>
      <c r="AZ48" s="48" t="e">
        <f t="shared" si="196"/>
        <v>#DIV/0!</v>
      </c>
      <c r="BA48" s="48" t="e">
        <f t="shared" si="196"/>
        <v>#DIV/0!</v>
      </c>
      <c r="BB48" s="48" t="e">
        <f t="shared" si="196"/>
        <v>#DIV/0!</v>
      </c>
      <c r="BC48" s="48" t="e">
        <f t="shared" si="196"/>
        <v>#DIV/0!</v>
      </c>
      <c r="BD48" s="48" t="e">
        <f t="shared" si="196"/>
        <v>#DIV/0!</v>
      </c>
      <c r="BE48" s="48" t="e">
        <f t="shared" si="196"/>
        <v>#DIV/0!</v>
      </c>
      <c r="BF48" s="48" t="e">
        <f t="shared" si="196"/>
        <v>#DIV/0!</v>
      </c>
      <c r="BG48" s="48" t="e">
        <f t="shared" si="196"/>
        <v>#DIV/0!</v>
      </c>
      <c r="BH48" s="48" t="e">
        <f t="shared" si="196"/>
        <v>#DIV/0!</v>
      </c>
      <c r="BI48" s="48" t="e">
        <f t="shared" si="196"/>
        <v>#DIV/0!</v>
      </c>
      <c r="BJ48" s="48" t="e">
        <f t="shared" si="196"/>
        <v>#DIV/0!</v>
      </c>
      <c r="BK48" s="48" t="e">
        <f t="shared" si="196"/>
        <v>#DIV/0!</v>
      </c>
      <c r="BL48" s="48" t="e">
        <f t="shared" si="196"/>
        <v>#DIV/0!</v>
      </c>
      <c r="BM48" s="48" t="e">
        <f t="shared" si="196"/>
        <v>#DIV/0!</v>
      </c>
      <c r="BN48" s="48" t="e">
        <f t="shared" si="196"/>
        <v>#DIV/0!</v>
      </c>
      <c r="BO48" s="48" t="e">
        <f t="shared" si="196"/>
        <v>#DIV/0!</v>
      </c>
      <c r="BP48" s="48" t="e">
        <f t="shared" si="196"/>
        <v>#DIV/0!</v>
      </c>
      <c r="BQ48" s="48" t="e">
        <f t="shared" si="196"/>
        <v>#DIV/0!</v>
      </c>
      <c r="BR48" s="48" t="e">
        <f t="shared" si="196"/>
        <v>#DIV/0!</v>
      </c>
      <c r="BS48" s="143">
        <v>1</v>
      </c>
    </row>
    <row r="49" spans="1:71">
      <c r="A49" s="191" t="s">
        <v>50</v>
      </c>
      <c r="B49" s="172">
        <f>SUM(C49:BR49)</f>
        <v>390565.5</v>
      </c>
      <c r="C49" s="47">
        <f>SUMIF(Summary!$AR:$AR,'Mentor Wse'!C4,Summary!$P:$P)</f>
        <v>0</v>
      </c>
      <c r="D49" s="47">
        <f>SUMIF(Summary!$AR:$AR,'Mentor Wse'!D4,Summary!$P:$P)</f>
        <v>14000</v>
      </c>
      <c r="E49" s="47">
        <f>SUMIF(Summary!$AR:$AR,'Mentor Wse'!E4,Summary!$P:$P)</f>
        <v>10000</v>
      </c>
      <c r="F49" s="47">
        <f>SUMIF(Summary!$AR:$AR,'Mentor Wse'!F4,Summary!$P:$P)</f>
        <v>3100</v>
      </c>
      <c r="G49" s="47">
        <f>SUMIF(Summary!$AR:$AR,'Mentor Wse'!G4,Summary!$P:$P)</f>
        <v>10025</v>
      </c>
      <c r="H49" s="47">
        <f>SUMIF(Summary!$AR:$AR,'Mentor Wse'!H4,Summary!$P:$P)</f>
        <v>26350</v>
      </c>
      <c r="I49" s="47">
        <f>SUMIF(Summary!$AR:$AR,'Mentor Wse'!I4,Summary!$P:$P)</f>
        <v>1876</v>
      </c>
      <c r="J49" s="47">
        <f>SUMIF(Summary!$AR:$AR,'Mentor Wse'!J4,Summary!$P:$P)</f>
        <v>27547</v>
      </c>
      <c r="K49" s="47">
        <f>SUMIF(Summary!$AR:$AR,'Mentor Wse'!K4,Summary!$P:$P)</f>
        <v>6500</v>
      </c>
      <c r="L49" s="47">
        <f>SUMIF(Summary!$AR:$AR,'Mentor Wse'!L4,Summary!$P:$P)</f>
        <v>3455</v>
      </c>
      <c r="M49" s="47">
        <f>SUMIF(Summary!$AR:$AR,'Mentor Wse'!M4,Summary!$P:$P)</f>
        <v>5000</v>
      </c>
      <c r="N49" s="47">
        <f>SUMIF(Summary!$AR:$AR,'Mentor Wse'!N4,Summary!$P:$P)</f>
        <v>21230</v>
      </c>
      <c r="O49" s="47">
        <f>SUMIF(Summary!$AR:$AR,'Mentor Wse'!O4,Summary!$P:$P)</f>
        <v>35339.5</v>
      </c>
      <c r="P49" s="47">
        <f>SUMIF(Summary!$AR:$AR,'Mentor Wse'!P4,Summary!$P:$P)</f>
        <v>0</v>
      </c>
      <c r="Q49" s="47">
        <f>SUMIF(Summary!$AR:$AR,'Mentor Wse'!Q4,Summary!$P:$P)</f>
        <v>3000</v>
      </c>
      <c r="R49" s="47">
        <f>SUMIF(Summary!$AR:$AR,'Mentor Wse'!R4,Summary!$P:$P)</f>
        <v>2001</v>
      </c>
      <c r="S49" s="47">
        <f>SUMIF(Summary!$AR:$AR,'Mentor Wse'!S4,Summary!$P:$P)</f>
        <v>3219</v>
      </c>
      <c r="T49" s="47">
        <f>SUMIF(Summary!$AR:$AR,'Mentor Wse'!T4,Summary!$P:$P)</f>
        <v>0</v>
      </c>
      <c r="U49" s="47">
        <f>SUMIF(Summary!$AR:$AR,'Mentor Wse'!U4,Summary!$P:$P)</f>
        <v>0</v>
      </c>
      <c r="V49" s="47">
        <f>SUMIF(Summary!$AR:$AR,'Mentor Wse'!V4,Summary!$P:$P)</f>
        <v>23200</v>
      </c>
      <c r="W49" s="47">
        <f>SUMIF(Summary!$AR:$AR,'Mentor Wse'!W4,Summary!$P:$P)</f>
        <v>3251</v>
      </c>
      <c r="X49" s="47">
        <f>SUMIF(Summary!$AR:$AR,'Mentor Wse'!X4,Summary!$P:$P)</f>
        <v>13382</v>
      </c>
      <c r="Y49" s="47">
        <f>SUMIF(Summary!$AR:$AR,'Mentor Wse'!Y4,Summary!$P:$P)</f>
        <v>7552</v>
      </c>
      <c r="Z49" s="47">
        <f>SUMIF(Summary!$AR:$AR,'Mentor Wse'!Z4,Summary!$P:$P)</f>
        <v>8001</v>
      </c>
      <c r="AA49" s="47">
        <f>SUMIF(Summary!$AR:$AR,'Mentor Wse'!AA4,Summary!$P:$P)</f>
        <v>0</v>
      </c>
      <c r="AB49" s="47">
        <f>SUMIF(Summary!$AR:$AR,'Mentor Wse'!AB4,Summary!$P:$P)</f>
        <v>0</v>
      </c>
      <c r="AC49" s="47">
        <f>SUMIF(Summary!$AR:$AR,'Mentor Wse'!AC4,Summary!$P:$P)</f>
        <v>23001</v>
      </c>
      <c r="AD49" s="47">
        <f>SUMIF(Summary!$AR:$AR,'Mentor Wse'!AD4,Summary!$P:$P)</f>
        <v>0</v>
      </c>
      <c r="AE49" s="47">
        <f>SUMIF(Summary!$AR:$AR,'Mentor Wse'!AE4,Summary!$P:$P)</f>
        <v>0</v>
      </c>
      <c r="AF49" s="47">
        <f>SUMIF(Summary!$AR:$AR,'Mentor Wse'!AF4,Summary!$P:$P)</f>
        <v>8391</v>
      </c>
      <c r="AG49" s="47">
        <f>SUMIF(Summary!$AR:$AR,'Mentor Wse'!AG4,Summary!$P:$P)</f>
        <v>0</v>
      </c>
      <c r="AH49" s="47">
        <f>SUMIF(Summary!$AR:$AR,'Mentor Wse'!AH4,Summary!$P:$P)</f>
        <v>6001</v>
      </c>
      <c r="AI49" s="47">
        <f>SUMIF(Summary!$AR:$AR,'Mentor Wse'!AI4,Summary!$P:$P)</f>
        <v>7000</v>
      </c>
      <c r="AJ49" s="47">
        <f>SUMIF(Summary!$AR:$AR,'Mentor Wse'!AJ4,Summary!$P:$P)</f>
        <v>118144</v>
      </c>
      <c r="AK49" s="47">
        <f>SUMIF(Summary!$AR:$AR,'Mentor Wse'!AK4,Summary!$P:$P)</f>
        <v>0</v>
      </c>
      <c r="AL49" s="47">
        <f>SUMIF(Summary!$AR:$AR,'Mentor Wse'!AL4,Summary!$P:$P)</f>
        <v>0</v>
      </c>
      <c r="AM49" s="47">
        <f>SUMIF(Summary!$AR:$AR,'Mentor Wse'!AM4,Summary!$P:$P)</f>
        <v>0</v>
      </c>
      <c r="AN49" s="47">
        <f>SUMIF(Summary!$AR:$AR,'Mentor Wse'!AN4,Summary!$P:$P)</f>
        <v>0</v>
      </c>
      <c r="AO49" s="47">
        <f>SUMIF(Summary!$AR:$AR,'Mentor Wse'!AO4,Summary!$P:$P)</f>
        <v>0</v>
      </c>
      <c r="AP49" s="47">
        <f>SUMIF(Summary!$AR:$AR,'Mentor Wse'!AP4,Summary!$P:$P)</f>
        <v>0</v>
      </c>
      <c r="AQ49" s="47">
        <f>SUMIF(Summary!$AR:$AR,'Mentor Wse'!AQ4,Summary!$P:$P)</f>
        <v>0</v>
      </c>
      <c r="AR49" s="47">
        <f>SUMIF(Summary!$AR:$AR,'Mentor Wse'!AR4,Summary!$P:$P)</f>
        <v>0</v>
      </c>
      <c r="AS49" s="47">
        <f>SUMIF(Summary!$AR:$AR,'Mentor Wse'!AS4,Summary!$P:$P)</f>
        <v>0</v>
      </c>
      <c r="AT49" s="47">
        <f>SUMIF(Summary!$AR:$AR,'Mentor Wse'!AT4,Summary!$P:$P)</f>
        <v>0</v>
      </c>
      <c r="AV49" s="47">
        <f>SUMIF(Summary!$AR:$AR,'Mentor Wse'!AV4,Summary!$P:$P)</f>
        <v>0</v>
      </c>
      <c r="AW49" s="47">
        <f>SUMIF(Summary!$AR:$AR,'Mentor Wse'!AW4,Summary!$P:$P)</f>
        <v>0</v>
      </c>
      <c r="AX49" s="47">
        <f>SUMIF(Summary!$AR:$AR,'Mentor Wse'!AX4,Summary!$P:$P)</f>
        <v>0</v>
      </c>
      <c r="AY49" s="47">
        <f>SUMIF(Summary!$AR:$AR,'Mentor Wse'!AY4,Summary!$P:$P)</f>
        <v>0</v>
      </c>
      <c r="AZ49" s="47">
        <f>SUMIF(Summary!$AR:$AR,'Mentor Wse'!AZ4,Summary!$P:$P)</f>
        <v>0</v>
      </c>
      <c r="BA49" s="47">
        <f>SUMIF(Summary!$AR:$AR,'Mentor Wse'!BA4,Summary!$P:$P)</f>
        <v>0</v>
      </c>
      <c r="BB49" s="47">
        <f>SUMIF(Summary!$AR:$AR,'Mentor Wse'!BB4,Summary!$P:$P)</f>
        <v>0</v>
      </c>
      <c r="BC49" s="47">
        <f>SUMIF(Summary!$AR:$AR,'Mentor Wse'!BC4,Summary!$P:$P)</f>
        <v>0</v>
      </c>
      <c r="BD49" s="47">
        <f>SUMIF(Summary!$AR:$AR,'Mentor Wse'!BD4,Summary!$P:$P)</f>
        <v>0</v>
      </c>
      <c r="BE49" s="47">
        <f>SUMIF(Summary!$AR:$AR,'Mentor Wse'!BE4,Summary!$P:$P)</f>
        <v>0</v>
      </c>
      <c r="BF49" s="47">
        <f>SUMIF(Summary!$AR:$AR,'Mentor Wse'!BF4,Summary!$P:$P)</f>
        <v>0</v>
      </c>
      <c r="BG49" s="47">
        <f>SUMIF(Summary!$AR:$AR,'Mentor Wse'!BG4,Summary!$P:$P)</f>
        <v>0</v>
      </c>
      <c r="BH49" s="47">
        <f>SUMIF(Summary!$AR:$AR,'Mentor Wse'!BH4,Summary!$P:$P)</f>
        <v>0</v>
      </c>
      <c r="BI49" s="47">
        <f>SUMIF(Summary!$AR:$AR,'Mentor Wse'!BI4,Summary!$P:$P)</f>
        <v>0</v>
      </c>
      <c r="BJ49" s="47">
        <f>SUMIF(Summary!$AR:$AR,'Mentor Wse'!BJ4,Summary!$P:$P)</f>
        <v>0</v>
      </c>
      <c r="BK49" s="47">
        <f>SUMIF(Summary!$AR:$AR,'Mentor Wse'!BK4,Summary!$P:$P)</f>
        <v>0</v>
      </c>
      <c r="BL49" s="47">
        <f>SUMIF(Summary!$AR:$AR,'Mentor Wse'!BL4,Summary!$P:$P)</f>
        <v>0</v>
      </c>
      <c r="BM49" s="47">
        <f>SUMIF(Summary!$AR:$AR,'Mentor Wse'!BM4,Summary!$P:$P)</f>
        <v>0</v>
      </c>
      <c r="BN49" s="47">
        <f>SUMIF(Summary!$AR:$AR,'Mentor Wse'!BN4,Summary!$P:$P)</f>
        <v>0</v>
      </c>
      <c r="BO49" s="47">
        <f>SUMIF(Summary!$AR:$AR,'Mentor Wse'!BO4,Summary!$P:$P)</f>
        <v>0</v>
      </c>
      <c r="BP49" s="47">
        <f>SUMIF(Summary!$AR:$AR,'Mentor Wse'!BP4,Summary!$P:$P)</f>
        <v>0</v>
      </c>
      <c r="BQ49" s="47">
        <f>SUMIF(Summary!$AR:$AR,'Mentor Wse'!BQ4,Summary!$P:$P)</f>
        <v>0</v>
      </c>
      <c r="BR49" s="47">
        <f>SUMIF(Summary!$AR:$AR,'Mentor Wse'!BR4,Summary!$P:$P)</f>
        <v>0</v>
      </c>
      <c r="BS49" s="143">
        <v>1</v>
      </c>
    </row>
    <row r="50" spans="1:71">
      <c r="A50" s="166" t="s">
        <v>33</v>
      </c>
      <c r="B50" s="48">
        <f t="shared" ref="B50:W50" si="197">B49/B$46</f>
        <v>5.8456355467588879E-2</v>
      </c>
      <c r="C50" s="48">
        <f t="shared" si="197"/>
        <v>0</v>
      </c>
      <c r="D50" s="48">
        <f t="shared" si="197"/>
        <v>0.13513774397189135</v>
      </c>
      <c r="E50" s="48">
        <f t="shared" si="197"/>
        <v>0.23823137030684199</v>
      </c>
      <c r="F50" s="48">
        <f t="shared" si="197"/>
        <v>8.9393852009919839E-2</v>
      </c>
      <c r="G50" s="48">
        <f t="shared" si="197"/>
        <v>5.352747387699093E-2</v>
      </c>
      <c r="H50" s="48">
        <f t="shared" si="197"/>
        <v>0.18731384131994058</v>
      </c>
      <c r="I50" s="48">
        <f t="shared" si="197"/>
        <v>1.5566139497834348E-2</v>
      </c>
      <c r="J50" s="48">
        <f t="shared" si="197"/>
        <v>0.43707358867768858</v>
      </c>
      <c r="K50" s="48">
        <f t="shared" si="197"/>
        <v>6.8349106203995799E-2</v>
      </c>
      <c r="L50" s="48">
        <f t="shared" si="197"/>
        <v>9.8697648110747053E-3</v>
      </c>
      <c r="M50" s="48">
        <f t="shared" si="197"/>
        <v>7.6358027519433117E-2</v>
      </c>
      <c r="N50" s="48">
        <f t="shared" si="197"/>
        <v>0.11764901469642897</v>
      </c>
      <c r="O50" s="48">
        <f t="shared" si="197"/>
        <v>7.5756341521450665E-2</v>
      </c>
      <c r="P50" s="48">
        <f t="shared" si="197"/>
        <v>0</v>
      </c>
      <c r="Q50" s="48">
        <f t="shared" si="197"/>
        <v>1.7334277088419257E-2</v>
      </c>
      <c r="R50" s="48">
        <f t="shared" si="197"/>
        <v>4.1730969760166839E-2</v>
      </c>
      <c r="S50" s="48">
        <f t="shared" si="197"/>
        <v>4.0210860305047905E-2</v>
      </c>
      <c r="T50" s="48">
        <f t="shared" si="197"/>
        <v>0</v>
      </c>
      <c r="U50" s="48">
        <f t="shared" si="197"/>
        <v>0</v>
      </c>
      <c r="V50" s="48">
        <f t="shared" si="197"/>
        <v>0.11083720308050986</v>
      </c>
      <c r="W50" s="48">
        <f t="shared" si="197"/>
        <v>2.1245866499366089E-2</v>
      </c>
      <c r="X50" s="48">
        <f t="shared" ref="X50" si="198">X49/X$46</f>
        <v>8.531119908708984E-2</v>
      </c>
      <c r="Y50" s="48">
        <f t="shared" ref="Y50:AA50" si="199">Y49/Y$46</f>
        <v>0.10362808057522367</v>
      </c>
      <c r="Z50" s="48">
        <f t="shared" si="199"/>
        <v>0.10960123833920084</v>
      </c>
      <c r="AA50" s="48">
        <f t="shared" si="199"/>
        <v>0</v>
      </c>
      <c r="AB50" s="48">
        <f t="shared" ref="AB50" si="200">AB49/AB$46</f>
        <v>0</v>
      </c>
      <c r="AC50" s="48">
        <f t="shared" ref="AC50:AG50" si="201">AC49/AC$46</f>
        <v>0.3650401923519469</v>
      </c>
      <c r="AD50" s="48">
        <f t="shared" si="201"/>
        <v>0</v>
      </c>
      <c r="AE50" s="48">
        <f t="shared" si="201"/>
        <v>0</v>
      </c>
      <c r="AF50" s="48">
        <f t="shared" si="201"/>
        <v>8.9407678128096663E-2</v>
      </c>
      <c r="AG50" s="48">
        <f t="shared" si="201"/>
        <v>0</v>
      </c>
      <c r="AH50" s="48">
        <f t="shared" ref="AH50:AL50" si="202">AH49/AH$46</f>
        <v>5.6624425593749708E-2</v>
      </c>
      <c r="AI50" s="48">
        <f t="shared" si="202"/>
        <v>6.3516836498589024E-2</v>
      </c>
      <c r="AJ50" s="48">
        <f t="shared" si="202"/>
        <v>5.3979271638037694E-2</v>
      </c>
      <c r="AK50" s="48" t="e">
        <f t="shared" si="202"/>
        <v>#DIV/0!</v>
      </c>
      <c r="AL50" s="48" t="e">
        <f t="shared" si="202"/>
        <v>#DIV/0!</v>
      </c>
      <c r="AM50" s="48" t="e">
        <f t="shared" ref="AM50:AN50" si="203">AM49/AM$46</f>
        <v>#DIV/0!</v>
      </c>
      <c r="AN50" s="48" t="e">
        <f t="shared" si="203"/>
        <v>#DIV/0!</v>
      </c>
      <c r="AO50" s="48" t="e">
        <f t="shared" ref="AO50:AP50" si="204">AO49/AO$46</f>
        <v>#DIV/0!</v>
      </c>
      <c r="AP50" s="48" t="e">
        <f t="shared" si="204"/>
        <v>#DIV/0!</v>
      </c>
      <c r="AQ50" s="48" t="e">
        <f t="shared" ref="AQ50:AT50" si="205">AQ49/AQ$46</f>
        <v>#DIV/0!</v>
      </c>
      <c r="AR50" s="48" t="e">
        <f t="shared" ref="AR50:AS50" si="206">AR49/AR$46</f>
        <v>#DIV/0!</v>
      </c>
      <c r="AS50" s="48" t="e">
        <f t="shared" si="206"/>
        <v>#DIV/0!</v>
      </c>
      <c r="AT50" s="48" t="e">
        <f t="shared" si="205"/>
        <v>#DIV/0!</v>
      </c>
      <c r="AV50" s="48" t="e">
        <f t="shared" ref="AV50:BR50" si="207">AV49/AV$46</f>
        <v>#DIV/0!</v>
      </c>
      <c r="AW50" s="48" t="e">
        <f t="shared" si="207"/>
        <v>#DIV/0!</v>
      </c>
      <c r="AX50" s="48" t="e">
        <f t="shared" si="207"/>
        <v>#DIV/0!</v>
      </c>
      <c r="AY50" s="48" t="e">
        <f t="shared" si="207"/>
        <v>#DIV/0!</v>
      </c>
      <c r="AZ50" s="48" t="e">
        <f t="shared" si="207"/>
        <v>#DIV/0!</v>
      </c>
      <c r="BA50" s="48" t="e">
        <f t="shared" si="207"/>
        <v>#DIV/0!</v>
      </c>
      <c r="BB50" s="48" t="e">
        <f t="shared" si="207"/>
        <v>#DIV/0!</v>
      </c>
      <c r="BC50" s="48" t="e">
        <f t="shared" si="207"/>
        <v>#DIV/0!</v>
      </c>
      <c r="BD50" s="48" t="e">
        <f t="shared" si="207"/>
        <v>#DIV/0!</v>
      </c>
      <c r="BE50" s="48" t="e">
        <f t="shared" si="207"/>
        <v>#DIV/0!</v>
      </c>
      <c r="BF50" s="48" t="e">
        <f t="shared" si="207"/>
        <v>#DIV/0!</v>
      </c>
      <c r="BG50" s="48" t="e">
        <f t="shared" si="207"/>
        <v>#DIV/0!</v>
      </c>
      <c r="BH50" s="48" t="e">
        <f t="shared" si="207"/>
        <v>#DIV/0!</v>
      </c>
      <c r="BI50" s="48" t="e">
        <f t="shared" si="207"/>
        <v>#DIV/0!</v>
      </c>
      <c r="BJ50" s="48" t="e">
        <f t="shared" si="207"/>
        <v>#DIV/0!</v>
      </c>
      <c r="BK50" s="48" t="e">
        <f t="shared" si="207"/>
        <v>#DIV/0!</v>
      </c>
      <c r="BL50" s="48" t="e">
        <f t="shared" si="207"/>
        <v>#DIV/0!</v>
      </c>
      <c r="BM50" s="48" t="e">
        <f t="shared" si="207"/>
        <v>#DIV/0!</v>
      </c>
      <c r="BN50" s="48" t="e">
        <f t="shared" si="207"/>
        <v>#DIV/0!</v>
      </c>
      <c r="BO50" s="48" t="e">
        <f t="shared" si="207"/>
        <v>#DIV/0!</v>
      </c>
      <c r="BP50" s="48" t="e">
        <f t="shared" si="207"/>
        <v>#DIV/0!</v>
      </c>
      <c r="BQ50" s="48" t="e">
        <f t="shared" si="207"/>
        <v>#DIV/0!</v>
      </c>
      <c r="BR50" s="48" t="e">
        <f t="shared" si="207"/>
        <v>#DIV/0!</v>
      </c>
      <c r="BS50" s="143">
        <v>1</v>
      </c>
    </row>
    <row r="51" spans="1:71">
      <c r="A51" s="191" t="s">
        <v>51</v>
      </c>
      <c r="B51" s="172">
        <f>SUM(C51:BR51)</f>
        <v>762155</v>
      </c>
      <c r="C51" s="47">
        <f>SUMIF(Summary!$AR:$AR,'Mentor Wse'!C4,Summary!$S:$S)</f>
        <v>38800</v>
      </c>
      <c r="D51" s="47">
        <f>SUMIF(Summary!$AR:$AR,'Mentor Wse'!D4,Summary!$S:$S)</f>
        <v>29998</v>
      </c>
      <c r="E51" s="47">
        <f>SUMIF(Summary!$AR:$AR,'Mentor Wse'!E4,Summary!$S:$S)</f>
        <v>8000</v>
      </c>
      <c r="F51" s="47">
        <f>SUMIF(Summary!$AR:$AR,'Mentor Wse'!F4,Summary!$S:$S)</f>
        <v>0</v>
      </c>
      <c r="G51" s="47">
        <f>SUMIF(Summary!$AR:$AR,'Mentor Wse'!G4,Summary!$S:$S)</f>
        <v>0</v>
      </c>
      <c r="H51" s="47">
        <f>SUMIF(Summary!$AR:$AR,'Mentor Wse'!H4,Summary!$S:$S)</f>
        <v>10896</v>
      </c>
      <c r="I51" s="47">
        <f>SUMIF(Summary!$AR:$AR,'Mentor Wse'!I4,Summary!$S:$S)</f>
        <v>23176</v>
      </c>
      <c r="J51" s="47">
        <f>SUMIF(Summary!$AR:$AR,'Mentor Wse'!J4,Summary!$S:$S)</f>
        <v>4000</v>
      </c>
      <c r="K51" s="47">
        <f>SUMIF(Summary!$AR:$AR,'Mentor Wse'!K4,Summary!$S:$S)</f>
        <v>7000</v>
      </c>
      <c r="L51" s="47">
        <f>SUMIF(Summary!$AR:$AR,'Mentor Wse'!L4,Summary!$S:$S)</f>
        <v>7000</v>
      </c>
      <c r="M51" s="47">
        <f>SUMIF(Summary!$AR:$AR,'Mentor Wse'!M4,Summary!$S:$S)</f>
        <v>46781</v>
      </c>
      <c r="N51" s="47">
        <f>SUMIF(Summary!$AR:$AR,'Mentor Wse'!N4,Summary!$S:$S)</f>
        <v>14000</v>
      </c>
      <c r="O51" s="47">
        <f>SUMIF(Summary!$AR:$AR,'Mentor Wse'!O4,Summary!$S:$S)</f>
        <v>24000</v>
      </c>
      <c r="P51" s="47">
        <f>SUMIF(Summary!$AR:$AR,'Mentor Wse'!P4,Summary!$S:$S)</f>
        <v>0</v>
      </c>
      <c r="Q51" s="47">
        <f>SUMIF(Summary!$AR:$AR,'Mentor Wse'!Q4,Summary!$S:$S)</f>
        <v>6000</v>
      </c>
      <c r="R51" s="47">
        <f>SUMIF(Summary!$AR:$AR,'Mentor Wse'!R4,Summary!$S:$S)</f>
        <v>4000</v>
      </c>
      <c r="S51" s="47">
        <f>SUMIF(Summary!$AR:$AR,'Mentor Wse'!S4,Summary!$S:$S)</f>
        <v>24987</v>
      </c>
      <c r="T51" s="47">
        <f>SUMIF(Summary!$AR:$AR,'Mentor Wse'!T4,Summary!$S:$S)</f>
        <v>2000</v>
      </c>
      <c r="U51" s="47">
        <f>SUMIF(Summary!$AR:$AR,'Mentor Wse'!U4,Summary!$S:$S)</f>
        <v>14251</v>
      </c>
      <c r="V51" s="47">
        <f>SUMIF(Summary!$AR:$AR,'Mentor Wse'!V4,Summary!$S:$S)</f>
        <v>4000</v>
      </c>
      <c r="W51" s="47">
        <f>SUMIF(Summary!$AR:$AR,'Mentor Wse'!W4,Summary!$S:$S)</f>
        <v>29000</v>
      </c>
      <c r="X51" s="47">
        <f>SUMIF(Summary!$AR:$AR,'Mentor Wse'!X4,Summary!$S:$S)</f>
        <v>26900</v>
      </c>
      <c r="Y51" s="47">
        <f>SUMIF(Summary!$AR:$AR,'Mentor Wse'!Y4,Summary!$S:$S)</f>
        <v>41184</v>
      </c>
      <c r="Z51" s="47">
        <f>SUMIF(Summary!$AR:$AR,'Mentor Wse'!Z4,Summary!$S:$S)</f>
        <v>29000</v>
      </c>
      <c r="AA51" s="47">
        <f>SUMIF(Summary!$AR:$AR,'Mentor Wse'!AA4,Summary!$S:$S)</f>
        <v>0</v>
      </c>
      <c r="AB51" s="47">
        <f>SUMIF(Summary!$AR:$AR,'Mentor Wse'!AB4,Summary!$S:$S)</f>
        <v>3000</v>
      </c>
      <c r="AC51" s="47">
        <f>SUMIF(Summary!$AR:$AR,'Mentor Wse'!AC4,Summary!$S:$S)</f>
        <v>0</v>
      </c>
      <c r="AD51" s="47">
        <f>SUMIF(Summary!$AR:$AR,'Mentor Wse'!AD4,Summary!$S:$S)</f>
        <v>0</v>
      </c>
      <c r="AE51" s="47">
        <f>SUMIF(Summary!$AR:$AR,'Mentor Wse'!AE4,Summary!$S:$S)</f>
        <v>0</v>
      </c>
      <c r="AF51" s="47">
        <f>SUMIF(Summary!$AR:$AR,'Mentor Wse'!AF4,Summary!$S:$S)</f>
        <v>44000</v>
      </c>
      <c r="AG51" s="47">
        <f>SUMIF(Summary!$AR:$AR,'Mentor Wse'!AG4,Summary!$S:$S)</f>
        <v>14000</v>
      </c>
      <c r="AH51" s="47">
        <f>SUMIF(Summary!$AR:$AR,'Mentor Wse'!AH4,Summary!$S:$S)</f>
        <v>0</v>
      </c>
      <c r="AI51" s="47">
        <f>SUMIF(Summary!$AR:$AR,'Mentor Wse'!AI4,Summary!$S:$S)</f>
        <v>35981</v>
      </c>
      <c r="AJ51" s="47">
        <f>SUMIF(Summary!$AR:$AR,'Mentor Wse'!AJ4,Summary!$S:$S)</f>
        <v>270201</v>
      </c>
      <c r="AK51" s="47">
        <f>SUMIF(Summary!$AR:$AR,'Mentor Wse'!AK4,Summary!$S:$S)</f>
        <v>0</v>
      </c>
      <c r="AL51" s="47">
        <f>SUMIF(Summary!$AR:$AR,'Mentor Wse'!AL4,Summary!$S:$S)</f>
        <v>0</v>
      </c>
      <c r="AM51" s="47">
        <f>SUMIF(Summary!$AR:$AR,'Mentor Wse'!AM4,Summary!$S:$S)</f>
        <v>0</v>
      </c>
      <c r="AN51" s="47">
        <f>SUMIF(Summary!$AR:$AR,'Mentor Wse'!AN4,Summary!$S:$S)</f>
        <v>0</v>
      </c>
      <c r="AO51" s="47">
        <f>SUMIF(Summary!$AR:$AR,'Mentor Wse'!AO4,Summary!$S:$S)</f>
        <v>0</v>
      </c>
      <c r="AP51" s="47">
        <f>SUMIF(Summary!$AR:$AR,'Mentor Wse'!AP4,Summary!$S:$S)</f>
        <v>0</v>
      </c>
      <c r="AQ51" s="47">
        <f>SUMIF(Summary!$AR:$AR,'Mentor Wse'!AQ4,Summary!$S:$S)</f>
        <v>0</v>
      </c>
      <c r="AR51" s="47">
        <f>SUMIF(Summary!$AR:$AR,'Mentor Wse'!AR4,Summary!$S:$S)</f>
        <v>0</v>
      </c>
      <c r="AS51" s="47">
        <f>SUMIF(Summary!$AR:$AR,'Mentor Wse'!AS4,Summary!$S:$S)</f>
        <v>0</v>
      </c>
      <c r="AT51" s="47">
        <f>SUMIF(Summary!$AR:$AR,'Mentor Wse'!AT4,Summary!$S:$S)</f>
        <v>0</v>
      </c>
      <c r="AV51" s="47">
        <f>SUMIF(Summary!$AR:$AR,'Mentor Wse'!AV4,Summary!$S:$S)</f>
        <v>0</v>
      </c>
      <c r="AW51" s="47">
        <f>SUMIF(Summary!$AR:$AR,'Mentor Wse'!AW4,Summary!$S:$S)</f>
        <v>0</v>
      </c>
      <c r="AX51" s="47">
        <f>SUMIF(Summary!$AR:$AR,'Mentor Wse'!AX4,Summary!$S:$S)</f>
        <v>0</v>
      </c>
      <c r="AY51" s="47">
        <f>SUMIF(Summary!$AR:$AR,'Mentor Wse'!AY4,Summary!$S:$S)</f>
        <v>0</v>
      </c>
      <c r="AZ51" s="47">
        <f>SUMIF(Summary!$AR:$AR,'Mentor Wse'!AZ4,Summary!$S:$S)</f>
        <v>0</v>
      </c>
      <c r="BA51" s="47">
        <f>SUMIF(Summary!$AR:$AR,'Mentor Wse'!BA4,Summary!$S:$S)</f>
        <v>0</v>
      </c>
      <c r="BB51" s="47">
        <f>SUMIF(Summary!$AR:$AR,'Mentor Wse'!BB4,Summary!$S:$S)</f>
        <v>0</v>
      </c>
      <c r="BC51" s="47">
        <f>SUMIF(Summary!$AR:$AR,'Mentor Wse'!BC4,Summary!$S:$S)</f>
        <v>0</v>
      </c>
      <c r="BD51" s="47">
        <f>SUMIF(Summary!$AR:$AR,'Mentor Wse'!BD4,Summary!$S:$S)</f>
        <v>0</v>
      </c>
      <c r="BE51" s="47">
        <f>SUMIF(Summary!$AR:$AR,'Mentor Wse'!BE4,Summary!$S:$S)</f>
        <v>0</v>
      </c>
      <c r="BF51" s="47">
        <f>SUMIF(Summary!$AR:$AR,'Mentor Wse'!BF4,Summary!$S:$S)</f>
        <v>0</v>
      </c>
      <c r="BG51" s="47">
        <f>SUMIF(Summary!$AR:$AR,'Mentor Wse'!BG4,Summary!$S:$S)</f>
        <v>0</v>
      </c>
      <c r="BH51" s="47">
        <f>SUMIF(Summary!$AR:$AR,'Mentor Wse'!BH4,Summary!$S:$S)</f>
        <v>0</v>
      </c>
      <c r="BI51" s="47">
        <f>SUMIF(Summary!$AR:$AR,'Mentor Wse'!BI4,Summary!$S:$S)</f>
        <v>0</v>
      </c>
      <c r="BJ51" s="47">
        <f>SUMIF(Summary!$AR:$AR,'Mentor Wse'!BJ4,Summary!$S:$S)</f>
        <v>0</v>
      </c>
      <c r="BK51" s="47">
        <f>SUMIF(Summary!$AR:$AR,'Mentor Wse'!BK4,Summary!$S:$S)</f>
        <v>0</v>
      </c>
      <c r="BL51" s="47">
        <f>SUMIF(Summary!$AR:$AR,'Mentor Wse'!BL4,Summary!$S:$S)</f>
        <v>0</v>
      </c>
      <c r="BM51" s="47">
        <f>SUMIF(Summary!$AR:$AR,'Mentor Wse'!BM4,Summary!$S:$S)</f>
        <v>0</v>
      </c>
      <c r="BN51" s="47">
        <f>SUMIF(Summary!$AR:$AR,'Mentor Wse'!BN4,Summary!$S:$S)</f>
        <v>0</v>
      </c>
      <c r="BO51" s="47">
        <f>SUMIF(Summary!$AR:$AR,'Mentor Wse'!BO4,Summary!$S:$S)</f>
        <v>0</v>
      </c>
      <c r="BP51" s="47">
        <f>SUMIF(Summary!$AR:$AR,'Mentor Wse'!BP4,Summary!$S:$S)</f>
        <v>0</v>
      </c>
      <c r="BQ51" s="47">
        <f>SUMIF(Summary!$AR:$AR,'Mentor Wse'!BQ4,Summary!$S:$S)</f>
        <v>0</v>
      </c>
      <c r="BR51" s="47">
        <f>SUMIF(Summary!$AR:$AR,'Mentor Wse'!BR4,Summary!$S:$S)</f>
        <v>0</v>
      </c>
      <c r="BS51" s="143">
        <v>1</v>
      </c>
    </row>
    <row r="52" spans="1:71">
      <c r="A52" s="166" t="s">
        <v>33</v>
      </c>
      <c r="B52" s="48">
        <f t="shared" ref="B52:W52" si="208">B51/B$46</f>
        <v>0.11407255275081953</v>
      </c>
      <c r="C52" s="48">
        <f t="shared" si="208"/>
        <v>0.50526754437368959</v>
      </c>
      <c r="D52" s="48">
        <f t="shared" si="208"/>
        <v>0.28956157454777121</v>
      </c>
      <c r="E52" s="48">
        <f t="shared" si="208"/>
        <v>0.1905850962454736</v>
      </c>
      <c r="F52" s="48">
        <f t="shared" si="208"/>
        <v>0</v>
      </c>
      <c r="G52" s="48">
        <f t="shared" si="208"/>
        <v>0</v>
      </c>
      <c r="H52" s="48">
        <f t="shared" si="208"/>
        <v>7.7456228274082453E-2</v>
      </c>
      <c r="I52" s="48">
        <f t="shared" si="208"/>
        <v>0.19230322441461026</v>
      </c>
      <c r="J52" s="48">
        <f t="shared" si="208"/>
        <v>6.3465871227747273E-2</v>
      </c>
      <c r="K52" s="48">
        <f t="shared" si="208"/>
        <v>7.3606729758149317E-2</v>
      </c>
      <c r="L52" s="48">
        <f t="shared" si="208"/>
        <v>1.9996629139659314E-2</v>
      </c>
      <c r="M52" s="48">
        <f t="shared" si="208"/>
        <v>0.71442097707732011</v>
      </c>
      <c r="N52" s="48">
        <f t="shared" si="208"/>
        <v>7.7582958349034642E-2</v>
      </c>
      <c r="O52" s="48">
        <f t="shared" si="208"/>
        <v>5.1448158477477496E-2</v>
      </c>
      <c r="P52" s="48">
        <f t="shared" si="208"/>
        <v>0</v>
      </c>
      <c r="Q52" s="48">
        <f t="shared" si="208"/>
        <v>3.4668554176838513E-2</v>
      </c>
      <c r="R52" s="48">
        <f t="shared" si="208"/>
        <v>8.3420229405630861E-2</v>
      </c>
      <c r="S52" s="48">
        <f t="shared" si="208"/>
        <v>0.31213071340237092</v>
      </c>
      <c r="T52" s="48">
        <f t="shared" si="208"/>
        <v>1.0275696949145575E-2</v>
      </c>
      <c r="U52" s="48">
        <f t="shared" si="208"/>
        <v>0.1181087352892425</v>
      </c>
      <c r="V52" s="48">
        <f t="shared" si="208"/>
        <v>1.9109862600087905E-2</v>
      </c>
      <c r="W52" s="48">
        <f t="shared" si="208"/>
        <v>0.18952018716752278</v>
      </c>
      <c r="X52" s="48">
        <f t="shared" ref="X52" si="209">X51/X$46</f>
        <v>0.17148940781966199</v>
      </c>
      <c r="Y52" s="48">
        <f t="shared" ref="Y52:AA52" si="210">Y51/Y$46</f>
        <v>0.56512432076403751</v>
      </c>
      <c r="Z52" s="48">
        <f t="shared" si="210"/>
        <v>0.39725483212558732</v>
      </c>
      <c r="AA52" s="48">
        <f t="shared" si="210"/>
        <v>0</v>
      </c>
      <c r="AB52" s="48">
        <f t="shared" ref="AB52" si="211">AB51/AB$46</f>
        <v>1</v>
      </c>
      <c r="AC52" s="48">
        <f t="shared" ref="AC52:AG52" si="212">AC51/AC$46</f>
        <v>0</v>
      </c>
      <c r="AD52" s="48">
        <f t="shared" si="212"/>
        <v>0</v>
      </c>
      <c r="AE52" s="48">
        <f t="shared" si="212"/>
        <v>0</v>
      </c>
      <c r="AF52" s="48">
        <f t="shared" si="212"/>
        <v>0.46882824903304171</v>
      </c>
      <c r="AG52" s="48">
        <f t="shared" si="212"/>
        <v>2.9239521808506194E-2</v>
      </c>
      <c r="AH52" s="48">
        <f t="shared" ref="AH52:AL52" si="213">AH51/AH$46</f>
        <v>0</v>
      </c>
      <c r="AI52" s="48">
        <f t="shared" si="213"/>
        <v>0.3264856134365331</v>
      </c>
      <c r="AJ52" s="48">
        <f t="shared" si="213"/>
        <v>0.12345318573833139</v>
      </c>
      <c r="AK52" s="48" t="e">
        <f t="shared" si="213"/>
        <v>#DIV/0!</v>
      </c>
      <c r="AL52" s="48" t="e">
        <f t="shared" si="213"/>
        <v>#DIV/0!</v>
      </c>
      <c r="AM52" s="48" t="e">
        <f t="shared" ref="AM52:AN52" si="214">AM51/AM$46</f>
        <v>#DIV/0!</v>
      </c>
      <c r="AN52" s="48" t="e">
        <f t="shared" si="214"/>
        <v>#DIV/0!</v>
      </c>
      <c r="AO52" s="48" t="e">
        <f t="shared" ref="AO52:AP52" si="215">AO51/AO$46</f>
        <v>#DIV/0!</v>
      </c>
      <c r="AP52" s="48" t="e">
        <f t="shared" si="215"/>
        <v>#DIV/0!</v>
      </c>
      <c r="AQ52" s="48" t="e">
        <f t="shared" ref="AQ52:AT52" si="216">AQ51/AQ$46</f>
        <v>#DIV/0!</v>
      </c>
      <c r="AR52" s="48" t="e">
        <f t="shared" ref="AR52:AS52" si="217">AR51/AR$46</f>
        <v>#DIV/0!</v>
      </c>
      <c r="AS52" s="48" t="e">
        <f t="shared" si="217"/>
        <v>#DIV/0!</v>
      </c>
      <c r="AT52" s="48" t="e">
        <f t="shared" si="216"/>
        <v>#DIV/0!</v>
      </c>
      <c r="AV52" s="48" t="e">
        <f t="shared" ref="AV52:BR52" si="218">AV51/AV$46</f>
        <v>#DIV/0!</v>
      </c>
      <c r="AW52" s="48" t="e">
        <f t="shared" si="218"/>
        <v>#DIV/0!</v>
      </c>
      <c r="AX52" s="48" t="e">
        <f t="shared" si="218"/>
        <v>#DIV/0!</v>
      </c>
      <c r="AY52" s="48" t="e">
        <f t="shared" si="218"/>
        <v>#DIV/0!</v>
      </c>
      <c r="AZ52" s="48" t="e">
        <f t="shared" si="218"/>
        <v>#DIV/0!</v>
      </c>
      <c r="BA52" s="48" t="e">
        <f t="shared" si="218"/>
        <v>#DIV/0!</v>
      </c>
      <c r="BB52" s="48" t="e">
        <f t="shared" si="218"/>
        <v>#DIV/0!</v>
      </c>
      <c r="BC52" s="48" t="e">
        <f t="shared" si="218"/>
        <v>#DIV/0!</v>
      </c>
      <c r="BD52" s="48" t="e">
        <f t="shared" si="218"/>
        <v>#DIV/0!</v>
      </c>
      <c r="BE52" s="48" t="e">
        <f t="shared" si="218"/>
        <v>#DIV/0!</v>
      </c>
      <c r="BF52" s="48" t="e">
        <f t="shared" si="218"/>
        <v>#DIV/0!</v>
      </c>
      <c r="BG52" s="48" t="e">
        <f t="shared" si="218"/>
        <v>#DIV/0!</v>
      </c>
      <c r="BH52" s="48" t="e">
        <f t="shared" si="218"/>
        <v>#DIV/0!</v>
      </c>
      <c r="BI52" s="48" t="e">
        <f t="shared" si="218"/>
        <v>#DIV/0!</v>
      </c>
      <c r="BJ52" s="48" t="e">
        <f t="shared" si="218"/>
        <v>#DIV/0!</v>
      </c>
      <c r="BK52" s="48" t="e">
        <f t="shared" si="218"/>
        <v>#DIV/0!</v>
      </c>
      <c r="BL52" s="48" t="e">
        <f t="shared" si="218"/>
        <v>#DIV/0!</v>
      </c>
      <c r="BM52" s="48" t="e">
        <f t="shared" si="218"/>
        <v>#DIV/0!</v>
      </c>
      <c r="BN52" s="48" t="e">
        <f t="shared" si="218"/>
        <v>#DIV/0!</v>
      </c>
      <c r="BO52" s="48" t="e">
        <f t="shared" si="218"/>
        <v>#DIV/0!</v>
      </c>
      <c r="BP52" s="48" t="e">
        <f t="shared" si="218"/>
        <v>#DIV/0!</v>
      </c>
      <c r="BQ52" s="48" t="e">
        <f t="shared" si="218"/>
        <v>#DIV/0!</v>
      </c>
      <c r="BR52" s="48" t="e">
        <f t="shared" si="218"/>
        <v>#DIV/0!</v>
      </c>
      <c r="BS52" s="143">
        <v>1</v>
      </c>
    </row>
    <row r="53" spans="1:71">
      <c r="A53" s="191" t="s">
        <v>96</v>
      </c>
      <c r="B53" s="172">
        <f>SUM(C53:BR53)</f>
        <v>174996</v>
      </c>
      <c r="C53" s="47">
        <f>SUMIF(Summary!$AR:$AR,'Mentor Wse'!C4,Summary!$V:$V)</f>
        <v>0</v>
      </c>
      <c r="D53" s="47">
        <f>SUMIF(Summary!$AR:$AR,'Mentor Wse'!D4,Summary!$V:$V)</f>
        <v>0</v>
      </c>
      <c r="E53" s="47">
        <f>SUMIF(Summary!$AR:$AR,'Mentor Wse'!E4,Summary!$V:$V)</f>
        <v>12500</v>
      </c>
      <c r="F53" s="47">
        <f>SUMIF(Summary!$AR:$AR,'Mentor Wse'!F4,Summary!$V:$V)</f>
        <v>8000</v>
      </c>
      <c r="G53" s="47">
        <f>SUMIF(Summary!$AR:$AR,'Mentor Wse'!G4,Summary!$V:$V)</f>
        <v>0</v>
      </c>
      <c r="H53" s="47">
        <f>SUMIF(Summary!$AR:$AR,'Mentor Wse'!H4,Summary!$V:$V)</f>
        <v>0</v>
      </c>
      <c r="I53" s="47">
        <f>SUMIF(Summary!$AR:$AR,'Mentor Wse'!I4,Summary!$V:$V)</f>
        <v>2500</v>
      </c>
      <c r="J53" s="47">
        <f>SUMIF(Summary!$AR:$AR,'Mentor Wse'!J4,Summary!$V:$V)</f>
        <v>0</v>
      </c>
      <c r="K53" s="47">
        <f>SUMIF(Summary!$AR:$AR,'Mentor Wse'!K4,Summary!$V:$V)</f>
        <v>0</v>
      </c>
      <c r="L53" s="47">
        <f>SUMIF(Summary!$AR:$AR,'Mentor Wse'!L4,Summary!$V:$V)</f>
        <v>8000</v>
      </c>
      <c r="M53" s="47">
        <f>SUMIF(Summary!$AR:$AR,'Mentor Wse'!M4,Summary!$V:$V)</f>
        <v>0</v>
      </c>
      <c r="N53" s="47">
        <f>SUMIF(Summary!$AR:$AR,'Mentor Wse'!N4,Summary!$V:$V)</f>
        <v>0</v>
      </c>
      <c r="O53" s="47">
        <f>SUMIF(Summary!$AR:$AR,'Mentor Wse'!O4,Summary!$V:$V)</f>
        <v>0</v>
      </c>
      <c r="P53" s="47">
        <f>SUMIF(Summary!$AR:$AR,'Mentor Wse'!P4,Summary!$V:$V)</f>
        <v>0</v>
      </c>
      <c r="Q53" s="47">
        <f>SUMIF(Summary!$AR:$AR,'Mentor Wse'!Q4,Summary!$V:$V)</f>
        <v>8000</v>
      </c>
      <c r="R53" s="47">
        <f>SUMIF(Summary!$AR:$AR,'Mentor Wse'!R4,Summary!$V:$V)</f>
        <v>0</v>
      </c>
      <c r="S53" s="47">
        <f>SUMIF(Summary!$AR:$AR,'Mentor Wse'!S4,Summary!$V:$V)</f>
        <v>0</v>
      </c>
      <c r="T53" s="47">
        <f>SUMIF(Summary!$AR:$AR,'Mentor Wse'!T4,Summary!$V:$V)</f>
        <v>0</v>
      </c>
      <c r="U53" s="47">
        <f>SUMIF(Summary!$AR:$AR,'Mentor Wse'!U4,Summary!$V:$V)</f>
        <v>12000</v>
      </c>
      <c r="V53" s="47">
        <f>SUMIF(Summary!$AR:$AR,'Mentor Wse'!V4,Summary!$V:$V)</f>
        <v>0</v>
      </c>
      <c r="W53" s="47">
        <f>SUMIF(Summary!$AR:$AR,'Mentor Wse'!W4,Summary!$V:$V)</f>
        <v>4000</v>
      </c>
      <c r="X53" s="47">
        <f>SUMIF(Summary!$AR:$AR,'Mentor Wse'!X4,Summary!$V:$V)</f>
        <v>0</v>
      </c>
      <c r="Y53" s="47">
        <f>SUMIF(Summary!$AR:$AR,'Mentor Wse'!Y4,Summary!$V:$V)</f>
        <v>0</v>
      </c>
      <c r="Z53" s="47">
        <f>SUMIF(Summary!$AR:$AR,'Mentor Wse'!Z4,Summary!$V:$V)</f>
        <v>20000</v>
      </c>
      <c r="AA53" s="47">
        <f>SUMIF(Summary!$AR:$AR,'Mentor Wse'!AA4,Summary!$V:$V)</f>
        <v>0</v>
      </c>
      <c r="AB53" s="47">
        <f>SUMIF(Summary!$AR:$AR,'Mentor Wse'!AB4,Summary!$V:$V)</f>
        <v>0</v>
      </c>
      <c r="AC53" s="47">
        <f>SUMIF(Summary!$AR:$AR,'Mentor Wse'!AC4,Summary!$V:$V)</f>
        <v>0</v>
      </c>
      <c r="AD53" s="47">
        <f>SUMIF(Summary!$AR:$AR,'Mentor Wse'!AD4,Summary!$V:$V)</f>
        <v>0</v>
      </c>
      <c r="AE53" s="47">
        <f>SUMIF(Summary!$AR:$AR,'Mentor Wse'!AE4,Summary!$V:$V)</f>
        <v>0</v>
      </c>
      <c r="AF53" s="47">
        <f>SUMIF(Summary!$AR:$AR,'Mentor Wse'!AF4,Summary!$V:$V)</f>
        <v>8000</v>
      </c>
      <c r="AG53" s="47">
        <f>SUMIF(Summary!$AR:$AR,'Mentor Wse'!AG4,Summary!$V:$V)</f>
        <v>8000</v>
      </c>
      <c r="AH53" s="47">
        <f>SUMIF(Summary!$AR:$AR,'Mentor Wse'!AH4,Summary!$V:$V)</f>
        <v>0</v>
      </c>
      <c r="AI53" s="47">
        <f>SUMIF(Summary!$AR:$AR,'Mentor Wse'!AI4,Summary!$V:$V)</f>
        <v>0</v>
      </c>
      <c r="AJ53" s="47">
        <f>SUMIF(Summary!$AR:$AR,'Mentor Wse'!AJ4,Summary!$V:$V)</f>
        <v>83996</v>
      </c>
      <c r="AK53" s="47">
        <f>SUMIF(Summary!$AR:$AR,'Mentor Wse'!AK4,Summary!$V:$V)</f>
        <v>0</v>
      </c>
      <c r="AL53" s="47">
        <f>SUMIF(Summary!$AR:$AR,'Mentor Wse'!AL4,Summary!$V:$V)</f>
        <v>0</v>
      </c>
      <c r="AM53" s="47">
        <f>SUMIF(Summary!$AR:$AR,'Mentor Wse'!AM4,Summary!$V:$V)</f>
        <v>0</v>
      </c>
      <c r="AN53" s="47">
        <f>SUMIF(Summary!$AR:$AR,'Mentor Wse'!AN4,Summary!$V:$V)</f>
        <v>0</v>
      </c>
      <c r="AO53" s="47">
        <f>SUMIF(Summary!$AR:$AR,'Mentor Wse'!AO4,Summary!$V:$V)</f>
        <v>0</v>
      </c>
      <c r="AP53" s="47">
        <f>SUMIF(Summary!$AR:$AR,'Mentor Wse'!AP4,Summary!$V:$V)</f>
        <v>0</v>
      </c>
      <c r="AQ53" s="47">
        <f>SUMIF(Summary!$AR:$AR,'Mentor Wse'!AQ4,Summary!$V:$V)</f>
        <v>0</v>
      </c>
      <c r="AR53" s="47">
        <f>SUMIF(Summary!$AR:$AR,'Mentor Wse'!AR4,Summary!$V:$V)</f>
        <v>0</v>
      </c>
      <c r="AS53" s="47">
        <f>SUMIF(Summary!$AR:$AR,'Mentor Wse'!AS4,Summary!$V:$V)</f>
        <v>0</v>
      </c>
      <c r="AT53" s="47">
        <f>SUMIF(Summary!$AR:$AR,'Mentor Wse'!AT4,Summary!$V:$V)</f>
        <v>0</v>
      </c>
      <c r="AV53" s="47">
        <f>SUMIF(Summary!$AR:$AR,'Mentor Wse'!AV4,Summary!$V:$V)</f>
        <v>0</v>
      </c>
      <c r="AW53" s="47">
        <f>SUMIF(Summary!$AR:$AR,'Mentor Wse'!AW4,Summary!$V:$V)</f>
        <v>0</v>
      </c>
      <c r="AX53" s="47">
        <f>SUMIF(Summary!$AR:$AR,'Mentor Wse'!AX4,Summary!$V:$V)</f>
        <v>0</v>
      </c>
      <c r="AY53" s="47">
        <f>SUMIF(Summary!$AR:$AR,'Mentor Wse'!AY4,Summary!$V:$V)</f>
        <v>0</v>
      </c>
      <c r="AZ53" s="47">
        <f>SUMIF(Summary!$AR:$AR,'Mentor Wse'!AZ4,Summary!$V:$V)</f>
        <v>0</v>
      </c>
      <c r="BA53" s="47">
        <f>SUMIF(Summary!$AR:$AR,'Mentor Wse'!BA4,Summary!$V:$V)</f>
        <v>0</v>
      </c>
      <c r="BB53" s="47">
        <f>SUMIF(Summary!$AR:$AR,'Mentor Wse'!BB4,Summary!$V:$V)</f>
        <v>0</v>
      </c>
      <c r="BC53" s="47">
        <f>SUMIF(Summary!$AR:$AR,'Mentor Wse'!BC4,Summary!$V:$V)</f>
        <v>0</v>
      </c>
      <c r="BD53" s="47">
        <f>SUMIF(Summary!$AR:$AR,'Mentor Wse'!BD4,Summary!$V:$V)</f>
        <v>0</v>
      </c>
      <c r="BE53" s="47">
        <f>SUMIF(Summary!$AR:$AR,'Mentor Wse'!BE4,Summary!$V:$V)</f>
        <v>0</v>
      </c>
      <c r="BF53" s="47">
        <f>SUMIF(Summary!$AR:$AR,'Mentor Wse'!BF4,Summary!$V:$V)</f>
        <v>0</v>
      </c>
      <c r="BG53" s="47">
        <f>SUMIF(Summary!$AR:$AR,'Mentor Wse'!BG4,Summary!$V:$V)</f>
        <v>0</v>
      </c>
      <c r="BH53" s="47">
        <f>SUMIF(Summary!$AR:$AR,'Mentor Wse'!BH4,Summary!$V:$V)</f>
        <v>0</v>
      </c>
      <c r="BI53" s="47">
        <f>SUMIF(Summary!$AR:$AR,'Mentor Wse'!BI4,Summary!$V:$V)</f>
        <v>0</v>
      </c>
      <c r="BJ53" s="47">
        <f>SUMIF(Summary!$AR:$AR,'Mentor Wse'!BJ4,Summary!$V:$V)</f>
        <v>0</v>
      </c>
      <c r="BK53" s="47">
        <f>SUMIF(Summary!$AR:$AR,'Mentor Wse'!BK4,Summary!$V:$V)</f>
        <v>0</v>
      </c>
      <c r="BL53" s="47">
        <f>SUMIF(Summary!$AR:$AR,'Mentor Wse'!BL4,Summary!$V:$V)</f>
        <v>0</v>
      </c>
      <c r="BM53" s="47">
        <f>SUMIF(Summary!$AR:$AR,'Mentor Wse'!BM4,Summary!$V:$V)</f>
        <v>0</v>
      </c>
      <c r="BN53" s="47">
        <f>SUMIF(Summary!$AR:$AR,'Mentor Wse'!BN4,Summary!$V:$V)</f>
        <v>0</v>
      </c>
      <c r="BO53" s="47">
        <f>SUMIF(Summary!$AR:$AR,'Mentor Wse'!BO4,Summary!$V:$V)</f>
        <v>0</v>
      </c>
      <c r="BP53" s="47">
        <f>SUMIF(Summary!$AR:$AR,'Mentor Wse'!BP4,Summary!$V:$V)</f>
        <v>0</v>
      </c>
      <c r="BQ53" s="47">
        <f>SUMIF(Summary!$AR:$AR,'Mentor Wse'!BQ4,Summary!$V:$V)</f>
        <v>0</v>
      </c>
      <c r="BR53" s="47">
        <f>SUMIF(Summary!$AR:$AR,'Mentor Wse'!BR4,Summary!$V:$V)</f>
        <v>0</v>
      </c>
      <c r="BS53" s="143">
        <v>1</v>
      </c>
    </row>
    <row r="54" spans="1:71">
      <c r="A54" s="166" t="s">
        <v>33</v>
      </c>
      <c r="B54" s="48">
        <f t="shared" ref="B54:W54" si="219">B53/B$46</f>
        <v>2.6191838197194027E-2</v>
      </c>
      <c r="C54" s="48">
        <f t="shared" si="219"/>
        <v>0</v>
      </c>
      <c r="D54" s="48">
        <f t="shared" si="219"/>
        <v>0</v>
      </c>
      <c r="E54" s="48">
        <f t="shared" si="219"/>
        <v>0.29778921288355248</v>
      </c>
      <c r="F54" s="48">
        <f t="shared" si="219"/>
        <v>0.2306938116385028</v>
      </c>
      <c r="G54" s="48">
        <f t="shared" si="219"/>
        <v>0</v>
      </c>
      <c r="H54" s="48">
        <f t="shared" si="219"/>
        <v>0</v>
      </c>
      <c r="I54" s="48">
        <f t="shared" si="219"/>
        <v>2.0743789309480742E-2</v>
      </c>
      <c r="J54" s="48">
        <f t="shared" si="219"/>
        <v>0</v>
      </c>
      <c r="K54" s="48">
        <f t="shared" si="219"/>
        <v>0</v>
      </c>
      <c r="L54" s="48">
        <f t="shared" si="219"/>
        <v>2.2853290445324932E-2</v>
      </c>
      <c r="M54" s="48">
        <f t="shared" si="219"/>
        <v>0</v>
      </c>
      <c r="N54" s="48">
        <f t="shared" si="219"/>
        <v>0</v>
      </c>
      <c r="O54" s="48">
        <f t="shared" si="219"/>
        <v>0</v>
      </c>
      <c r="P54" s="48">
        <f t="shared" si="219"/>
        <v>0</v>
      </c>
      <c r="Q54" s="48">
        <f t="shared" si="219"/>
        <v>4.6224738902451358E-2</v>
      </c>
      <c r="R54" s="48">
        <f t="shared" si="219"/>
        <v>0</v>
      </c>
      <c r="S54" s="48">
        <f t="shared" si="219"/>
        <v>0</v>
      </c>
      <c r="T54" s="48">
        <f t="shared" si="219"/>
        <v>0</v>
      </c>
      <c r="U54" s="48">
        <f t="shared" si="219"/>
        <v>9.9453008453505715E-2</v>
      </c>
      <c r="V54" s="48">
        <f t="shared" si="219"/>
        <v>0</v>
      </c>
      <c r="W54" s="48">
        <f t="shared" si="219"/>
        <v>2.6140715471382452E-2</v>
      </c>
      <c r="X54" s="48">
        <f t="shared" ref="X54" si="220">X53/X$46</f>
        <v>0</v>
      </c>
      <c r="Y54" s="48">
        <f t="shared" ref="Y54:AA54" si="221">Y53/Y$46</f>
        <v>0</v>
      </c>
      <c r="Z54" s="48">
        <f t="shared" si="221"/>
        <v>0.27396884974178437</v>
      </c>
      <c r="AA54" s="48">
        <f t="shared" si="221"/>
        <v>0</v>
      </c>
      <c r="AB54" s="48">
        <f t="shared" ref="AB54" si="222">AB53/AB$46</f>
        <v>0</v>
      </c>
      <c r="AC54" s="48">
        <f t="shared" ref="AC54:AG54" si="223">AC53/AC$46</f>
        <v>0</v>
      </c>
      <c r="AD54" s="48">
        <f t="shared" si="223"/>
        <v>0</v>
      </c>
      <c r="AE54" s="48">
        <f t="shared" si="223"/>
        <v>0</v>
      </c>
      <c r="AF54" s="48">
        <f t="shared" si="223"/>
        <v>8.524149982418941E-2</v>
      </c>
      <c r="AG54" s="48">
        <f t="shared" si="223"/>
        <v>1.6708298176289254E-2</v>
      </c>
      <c r="AH54" s="48">
        <f t="shared" ref="AH54:AL54" si="224">AH53/AH$46</f>
        <v>0</v>
      </c>
      <c r="AI54" s="48">
        <f t="shared" si="224"/>
        <v>0</v>
      </c>
      <c r="AJ54" s="48">
        <f t="shared" si="224"/>
        <v>3.837725911183483E-2</v>
      </c>
      <c r="AK54" s="48" t="e">
        <f t="shared" si="224"/>
        <v>#DIV/0!</v>
      </c>
      <c r="AL54" s="48" t="e">
        <f t="shared" si="224"/>
        <v>#DIV/0!</v>
      </c>
      <c r="AM54" s="48" t="e">
        <f t="shared" ref="AM54:AN54" si="225">AM53/AM$46</f>
        <v>#DIV/0!</v>
      </c>
      <c r="AN54" s="48" t="e">
        <f t="shared" si="225"/>
        <v>#DIV/0!</v>
      </c>
      <c r="AO54" s="48" t="e">
        <f t="shared" ref="AO54:AP54" si="226">AO53/AO$46</f>
        <v>#DIV/0!</v>
      </c>
      <c r="AP54" s="48" t="e">
        <f t="shared" si="226"/>
        <v>#DIV/0!</v>
      </c>
      <c r="AQ54" s="48" t="e">
        <f t="shared" ref="AQ54:AT54" si="227">AQ53/AQ$46</f>
        <v>#DIV/0!</v>
      </c>
      <c r="AR54" s="48" t="e">
        <f t="shared" ref="AR54:AS54" si="228">AR53/AR$46</f>
        <v>#DIV/0!</v>
      </c>
      <c r="AS54" s="48" t="e">
        <f t="shared" si="228"/>
        <v>#DIV/0!</v>
      </c>
      <c r="AT54" s="48" t="e">
        <f t="shared" si="227"/>
        <v>#DIV/0!</v>
      </c>
      <c r="AV54" s="48" t="e">
        <f t="shared" ref="AV54:BR54" si="229">AV53/AV$46</f>
        <v>#DIV/0!</v>
      </c>
      <c r="AW54" s="48" t="e">
        <f t="shared" si="229"/>
        <v>#DIV/0!</v>
      </c>
      <c r="AX54" s="48" t="e">
        <f t="shared" si="229"/>
        <v>#DIV/0!</v>
      </c>
      <c r="AY54" s="48" t="e">
        <f t="shared" si="229"/>
        <v>#DIV/0!</v>
      </c>
      <c r="AZ54" s="48" t="e">
        <f t="shared" si="229"/>
        <v>#DIV/0!</v>
      </c>
      <c r="BA54" s="48" t="e">
        <f t="shared" si="229"/>
        <v>#DIV/0!</v>
      </c>
      <c r="BB54" s="48" t="e">
        <f t="shared" si="229"/>
        <v>#DIV/0!</v>
      </c>
      <c r="BC54" s="48" t="e">
        <f t="shared" si="229"/>
        <v>#DIV/0!</v>
      </c>
      <c r="BD54" s="48" t="e">
        <f t="shared" si="229"/>
        <v>#DIV/0!</v>
      </c>
      <c r="BE54" s="48" t="e">
        <f t="shared" si="229"/>
        <v>#DIV/0!</v>
      </c>
      <c r="BF54" s="48" t="e">
        <f t="shared" si="229"/>
        <v>#DIV/0!</v>
      </c>
      <c r="BG54" s="48" t="e">
        <f t="shared" si="229"/>
        <v>#DIV/0!</v>
      </c>
      <c r="BH54" s="48" t="e">
        <f t="shared" si="229"/>
        <v>#DIV/0!</v>
      </c>
      <c r="BI54" s="48" t="e">
        <f t="shared" si="229"/>
        <v>#DIV/0!</v>
      </c>
      <c r="BJ54" s="48" t="e">
        <f t="shared" si="229"/>
        <v>#DIV/0!</v>
      </c>
      <c r="BK54" s="48" t="e">
        <f t="shared" si="229"/>
        <v>#DIV/0!</v>
      </c>
      <c r="BL54" s="48" t="e">
        <f t="shared" si="229"/>
        <v>#DIV/0!</v>
      </c>
      <c r="BM54" s="48" t="e">
        <f t="shared" si="229"/>
        <v>#DIV/0!</v>
      </c>
      <c r="BN54" s="48" t="e">
        <f t="shared" si="229"/>
        <v>#DIV/0!</v>
      </c>
      <c r="BO54" s="48" t="e">
        <f t="shared" si="229"/>
        <v>#DIV/0!</v>
      </c>
      <c r="BP54" s="48" t="e">
        <f t="shared" si="229"/>
        <v>#DIV/0!</v>
      </c>
      <c r="BQ54" s="48" t="e">
        <f t="shared" si="229"/>
        <v>#DIV/0!</v>
      </c>
      <c r="BR54" s="48" t="e">
        <f t="shared" si="229"/>
        <v>#DIV/0!</v>
      </c>
      <c r="BS54" s="143">
        <v>1</v>
      </c>
    </row>
    <row r="55" spans="1:71" s="197" customFormat="1">
      <c r="A55" s="198" t="s">
        <v>52</v>
      </c>
      <c r="B55" s="196">
        <f>SUM(C55:BR55)</f>
        <v>5353601.5</v>
      </c>
      <c r="C55" s="196">
        <f>SUMIF(Summary!$AR:$AR,'Mentor Wse'!C4,Summary!$Y:$Y)</f>
        <v>37991</v>
      </c>
      <c r="D55" s="196">
        <f>SUMIF(Summary!$AR:$AR,'Mentor Wse'!D4,Summary!$Y:$Y)</f>
        <v>59600</v>
      </c>
      <c r="E55" s="196">
        <f>SUMIF(Summary!$AR:$AR,'Mentor Wse'!E4,Summary!$Y:$Y)</f>
        <v>11476</v>
      </c>
      <c r="F55" s="196">
        <f>SUMIF(Summary!$AR:$AR,'Mentor Wse'!F4,Summary!$Y:$Y)</f>
        <v>23578</v>
      </c>
      <c r="G55" s="196">
        <f>SUMIF(Summary!$AR:$AR,'Mentor Wse'!G4,Summary!$Y:$Y)</f>
        <v>177262</v>
      </c>
      <c r="H55" s="196">
        <f>SUMIF(Summary!$AR:$AR,'Mentor Wse'!H4,Summary!$Y:$Y)</f>
        <v>103427</v>
      </c>
      <c r="I55" s="196">
        <f>SUMIF(Summary!$AR:$AR,'Mentor Wse'!I4,Summary!$Y:$Y)</f>
        <v>92966</v>
      </c>
      <c r="J55" s="196">
        <f>SUMIF(Summary!$AR:$AR,'Mentor Wse'!J4,Summary!$Y:$Y)</f>
        <v>31479</v>
      </c>
      <c r="K55" s="196">
        <f>SUMIF(Summary!$AR:$AR,'Mentor Wse'!K4,Summary!$Y:$Y)</f>
        <v>81600</v>
      </c>
      <c r="L55" s="196">
        <f>SUMIF(Summary!$AR:$AR,'Mentor Wse'!L4,Summary!$Y:$Y)</f>
        <v>331604</v>
      </c>
      <c r="M55" s="196">
        <f>SUMIF(Summary!$AR:$AR,'Mentor Wse'!M4,Summary!$Y:$Y)</f>
        <v>13700</v>
      </c>
      <c r="N55" s="196">
        <f>SUMIF(Summary!$AR:$AR,'Mentor Wse'!N4,Summary!$Y:$Y)</f>
        <v>145222</v>
      </c>
      <c r="O55" s="196">
        <f>SUMIF(Summary!$AR:$AR,'Mentor Wse'!O4,Summary!$Y:$Y)</f>
        <v>407149.5</v>
      </c>
      <c r="P55" s="196">
        <f>SUMIF(Summary!$AR:$AR,'Mentor Wse'!P4,Summary!$Y:$Y)</f>
        <v>156024</v>
      </c>
      <c r="Q55" s="196">
        <f>SUMIF(Summary!$AR:$AR,'Mentor Wse'!Q4,Summary!$Y:$Y)</f>
        <v>156067.5</v>
      </c>
      <c r="R55" s="196">
        <f>SUMIF(Summary!$AR:$AR,'Mentor Wse'!R4,Summary!$Y:$Y)</f>
        <v>41949</v>
      </c>
      <c r="S55" s="196">
        <f>SUMIF(Summary!$AR:$AR,'Mentor Wse'!S4,Summary!$Y:$Y)</f>
        <v>51847</v>
      </c>
      <c r="T55" s="196">
        <f>SUMIF(Summary!$AR:$AR,'Mentor Wse'!T4,Summary!$Y:$Y)</f>
        <v>192634</v>
      </c>
      <c r="U55" s="196">
        <f>SUMIF(Summary!$AR:$AR,'Mentor Wse'!U4,Summary!$Y:$Y)</f>
        <v>94409</v>
      </c>
      <c r="V55" s="196">
        <f>SUMIF(Summary!$AR:$AR,'Mentor Wse'!V4,Summary!$Y:$Y)</f>
        <v>182116</v>
      </c>
      <c r="W55" s="196">
        <f>SUMIF(Summary!$AR:$AR,'Mentor Wse'!W4,Summary!$Y:$Y)</f>
        <v>116767</v>
      </c>
      <c r="X55" s="196">
        <f>SUMIF(Summary!$AR:$AR,'Mentor Wse'!X4,Summary!$Y:$Y)</f>
        <v>116579</v>
      </c>
      <c r="Y55" s="196">
        <f>SUMIF(Summary!$AR:$AR,'Mentor Wse'!Y4,Summary!$Y:$Y)</f>
        <v>24140</v>
      </c>
      <c r="Z55" s="196">
        <f>SUMIF(Summary!$AR:$AR,'Mentor Wse'!Z4,Summary!$Y:$Y)</f>
        <v>16000</v>
      </c>
      <c r="AA55" s="196">
        <f>SUMIF(Summary!$AR:$AR,'Mentor Wse'!AA4,Summary!$Y:$Y)</f>
        <v>2592</v>
      </c>
      <c r="AB55" s="196">
        <f>SUMIF(Summary!$AR:$AR,'Mentor Wse'!AB4,Summary!$Y:$Y)</f>
        <v>0</v>
      </c>
      <c r="AC55" s="196">
        <f>SUMIF(Summary!$AR:$AR,'Mentor Wse'!AC4,Summary!$Y:$Y)</f>
        <v>40008.5</v>
      </c>
      <c r="AD55" s="196">
        <f>SUMIF(Summary!$AR:$AR,'Mentor Wse'!AD4,Summary!$Y:$Y)</f>
        <v>260495</v>
      </c>
      <c r="AE55" s="196">
        <f>SUMIF(Summary!$AR:$AR,'Mentor Wse'!AE4,Summary!$Y:$Y)</f>
        <v>11100</v>
      </c>
      <c r="AF55" s="196">
        <f>SUMIF(Summary!$AR:$AR,'Mentor Wse'!AF4,Summary!$Y:$Y)</f>
        <v>33460</v>
      </c>
      <c r="AG55" s="196">
        <f>SUMIF(Summary!$AR:$AR,'Mentor Wse'!AG4,Summary!$Y:$Y)</f>
        <v>456804</v>
      </c>
      <c r="AH55" s="196">
        <f>SUMIF(Summary!$AR:$AR,'Mentor Wse'!AH4,Summary!$Y:$Y)</f>
        <v>99978</v>
      </c>
      <c r="AI55" s="196">
        <f>SUMIF(Summary!$AR:$AR,'Mentor Wse'!AI4,Summary!$Y:$Y)</f>
        <v>67226</v>
      </c>
      <c r="AJ55" s="196">
        <f>SUMIF(Summary!$AR:$AR,'Mentor Wse'!AJ4,Summary!$Y:$Y)</f>
        <v>1716351</v>
      </c>
      <c r="AK55" s="196">
        <f>SUMIF(Summary!$AR:$AR,'Mentor Wse'!AK4,Summary!$Y:$Y)</f>
        <v>0</v>
      </c>
      <c r="AL55" s="196">
        <f>SUMIF(Summary!$AR:$AR,'Mentor Wse'!AL4,Summary!$Y:$Y)</f>
        <v>0</v>
      </c>
      <c r="AM55" s="196">
        <f>SUMIF(Summary!$AR:$AR,'Mentor Wse'!AM4,Summary!$Y:$Y)</f>
        <v>0</v>
      </c>
      <c r="AN55" s="196">
        <f>SUMIF(Summary!$AR:$AR,'Mentor Wse'!AN4,Summary!$Y:$Y)</f>
        <v>0</v>
      </c>
      <c r="AO55" s="196">
        <f>SUMIF(Summary!$AR:$AR,'Mentor Wse'!AO4,Summary!$Y:$Y)</f>
        <v>0</v>
      </c>
      <c r="AP55" s="196">
        <f>SUMIF(Summary!$AR:$AR,'Mentor Wse'!AP4,Summary!$Y:$Y)</f>
        <v>0</v>
      </c>
      <c r="AQ55" s="196">
        <f>SUMIF(Summary!$AR:$AR,'Mentor Wse'!AQ4,Summary!$Y:$Y)</f>
        <v>0</v>
      </c>
      <c r="AR55" s="196">
        <f>SUMIF(Summary!$AR:$AR,'Mentor Wse'!AR4,Summary!$Y:$Y)</f>
        <v>0</v>
      </c>
      <c r="AS55" s="196">
        <f>SUMIF(Summary!$AR:$AR,'Mentor Wse'!AS4,Summary!$Y:$Y)</f>
        <v>0</v>
      </c>
      <c r="AT55" s="196">
        <f>SUMIF(Summary!$AR:$AR,'Mentor Wse'!AT4,Summary!$Y:$Y)</f>
        <v>0</v>
      </c>
      <c r="AV55" s="196">
        <f>SUMIF(Summary!$AR:$AR,'Mentor Wse'!AV4,Summary!$Y:$Y)</f>
        <v>0</v>
      </c>
      <c r="AW55" s="196">
        <f>SUMIF(Summary!$AR:$AR,'Mentor Wse'!AW4,Summary!$Y:$Y)</f>
        <v>0</v>
      </c>
      <c r="AX55" s="196">
        <f>SUMIF(Summary!$AR:$AR,'Mentor Wse'!AX4,Summary!$Y:$Y)</f>
        <v>0</v>
      </c>
      <c r="AY55" s="196">
        <f>SUMIF(Summary!$AR:$AR,'Mentor Wse'!AY4,Summary!$Y:$Y)</f>
        <v>0</v>
      </c>
      <c r="AZ55" s="196">
        <f>SUMIF(Summary!$AR:$AR,'Mentor Wse'!AZ4,Summary!$Y:$Y)</f>
        <v>0</v>
      </c>
      <c r="BA55" s="196">
        <f>SUMIF(Summary!$AR:$AR,'Mentor Wse'!BA4,Summary!$Y:$Y)</f>
        <v>0</v>
      </c>
      <c r="BB55" s="196">
        <f>SUMIF(Summary!$AR:$AR,'Mentor Wse'!BB4,Summary!$Y:$Y)</f>
        <v>0</v>
      </c>
      <c r="BC55" s="196">
        <f>SUMIF(Summary!$AR:$AR,'Mentor Wse'!BC4,Summary!$Y:$Y)</f>
        <v>0</v>
      </c>
      <c r="BD55" s="196">
        <f>SUMIF(Summary!$AR:$AR,'Mentor Wse'!BD4,Summary!$Y:$Y)</f>
        <v>0</v>
      </c>
      <c r="BE55" s="196">
        <f>SUMIF(Summary!$AR:$AR,'Mentor Wse'!BE4,Summary!$Y:$Y)</f>
        <v>0</v>
      </c>
      <c r="BF55" s="196">
        <f>SUMIF(Summary!$AR:$AR,'Mentor Wse'!BF4,Summary!$Y:$Y)</f>
        <v>0</v>
      </c>
      <c r="BG55" s="196">
        <f>SUMIF(Summary!$AR:$AR,'Mentor Wse'!BG4,Summary!$Y:$Y)</f>
        <v>0</v>
      </c>
      <c r="BH55" s="196">
        <f>SUMIF(Summary!$AR:$AR,'Mentor Wse'!BH4,Summary!$Y:$Y)</f>
        <v>0</v>
      </c>
      <c r="BI55" s="196">
        <f>SUMIF(Summary!$AR:$AR,'Mentor Wse'!BI4,Summary!$Y:$Y)</f>
        <v>0</v>
      </c>
      <c r="BJ55" s="196">
        <f>SUMIF(Summary!$AR:$AR,'Mentor Wse'!BJ4,Summary!$Y:$Y)</f>
        <v>0</v>
      </c>
      <c r="BK55" s="196">
        <f>SUMIF(Summary!$AR:$AR,'Mentor Wse'!BK4,Summary!$Y:$Y)</f>
        <v>0</v>
      </c>
      <c r="BL55" s="196">
        <f>SUMIF(Summary!$AR:$AR,'Mentor Wse'!BL4,Summary!$Y:$Y)</f>
        <v>0</v>
      </c>
      <c r="BM55" s="196">
        <f>SUMIF(Summary!$AR:$AR,'Mentor Wse'!BM4,Summary!$Y:$Y)</f>
        <v>0</v>
      </c>
      <c r="BN55" s="196">
        <f>SUMIF(Summary!$AR:$AR,'Mentor Wse'!BN4,Summary!$Y:$Y)</f>
        <v>0</v>
      </c>
      <c r="BO55" s="196">
        <f>SUMIF(Summary!$AR:$AR,'Mentor Wse'!BO4,Summary!$Y:$Y)</f>
        <v>0</v>
      </c>
      <c r="BP55" s="196">
        <f>SUMIF(Summary!$AR:$AR,'Mentor Wse'!BP4,Summary!$Y:$Y)</f>
        <v>0</v>
      </c>
      <c r="BQ55" s="196">
        <f>SUMIF(Summary!$AR:$AR,'Mentor Wse'!BQ4,Summary!$Y:$Y)</f>
        <v>0</v>
      </c>
      <c r="BR55" s="196">
        <f>SUMIF(Summary!$AR:$AR,'Mentor Wse'!BR4,Summary!$Y:$Y)</f>
        <v>0</v>
      </c>
      <c r="BS55" s="197">
        <v>1</v>
      </c>
    </row>
    <row r="56" spans="1:71">
      <c r="A56" s="166" t="s">
        <v>33</v>
      </c>
      <c r="B56" s="48">
        <f t="shared" ref="B56:W56" si="230">B55/B$46</f>
        <v>0.80127925358439755</v>
      </c>
      <c r="C56" s="48">
        <f t="shared" si="230"/>
        <v>0.49473245562631035</v>
      </c>
      <c r="D56" s="48">
        <f t="shared" si="230"/>
        <v>0.57530068148033742</v>
      </c>
      <c r="E56" s="48">
        <f t="shared" si="230"/>
        <v>0.27339432056413188</v>
      </c>
      <c r="F56" s="48">
        <f t="shared" si="230"/>
        <v>0.67991233635157733</v>
      </c>
      <c r="G56" s="48">
        <f t="shared" si="230"/>
        <v>0.94647252612300903</v>
      </c>
      <c r="H56" s="48">
        <f t="shared" si="230"/>
        <v>0.73522993040597695</v>
      </c>
      <c r="I56" s="48">
        <f t="shared" si="230"/>
        <v>0.77138684677807468</v>
      </c>
      <c r="J56" s="48">
        <f t="shared" si="230"/>
        <v>0.49946054009456414</v>
      </c>
      <c r="K56" s="48">
        <f t="shared" si="230"/>
        <v>0.85804416403785488</v>
      </c>
      <c r="L56" s="48">
        <f t="shared" si="230"/>
        <v>0.9472803156039411</v>
      </c>
      <c r="M56" s="48">
        <f t="shared" si="230"/>
        <v>0.20922099540324673</v>
      </c>
      <c r="N56" s="48">
        <f t="shared" si="230"/>
        <v>0.80476802695453642</v>
      </c>
      <c r="O56" s="48">
        <f t="shared" si="230"/>
        <v>0.87279550000107187</v>
      </c>
      <c r="P56" s="48">
        <f t="shared" si="230"/>
        <v>1</v>
      </c>
      <c r="Q56" s="48">
        <f t="shared" si="230"/>
        <v>0.90177242983229089</v>
      </c>
      <c r="R56" s="48">
        <f t="shared" si="230"/>
        <v>0.87484880083420224</v>
      </c>
      <c r="S56" s="48">
        <f t="shared" si="230"/>
        <v>0.64765842629258119</v>
      </c>
      <c r="T56" s="48">
        <f t="shared" si="230"/>
        <v>0.98972430305085446</v>
      </c>
      <c r="U56" s="48">
        <f t="shared" si="230"/>
        <v>0.78243825625725183</v>
      </c>
      <c r="V56" s="48">
        <f t="shared" si="230"/>
        <v>0.87005293431940223</v>
      </c>
      <c r="W56" s="48">
        <f t="shared" si="230"/>
        <v>0.76309323086172864</v>
      </c>
      <c r="X56" s="48">
        <f t="shared" ref="X56" si="231">X55/X$46</f>
        <v>0.74319939309324812</v>
      </c>
      <c r="Y56" s="48">
        <f t="shared" ref="Y56:AA56" si="232">Y55/Y$46</f>
        <v>0.33124759866073877</v>
      </c>
      <c r="Z56" s="48">
        <f t="shared" si="232"/>
        <v>0.21917507979342749</v>
      </c>
      <c r="AA56" s="48">
        <f t="shared" si="232"/>
        <v>1</v>
      </c>
      <c r="AB56" s="48">
        <f t="shared" ref="AB56" si="233">AB55/AB$46</f>
        <v>0</v>
      </c>
      <c r="AC56" s="48">
        <f t="shared" ref="AC56:AG56" si="234">AC55/AC$46</f>
        <v>0.63495980764805304</v>
      </c>
      <c r="AD56" s="48">
        <f t="shared" si="234"/>
        <v>1</v>
      </c>
      <c r="AE56" s="48">
        <f t="shared" si="234"/>
        <v>1</v>
      </c>
      <c r="AF56" s="48">
        <f t="shared" si="234"/>
        <v>0.35652257301467222</v>
      </c>
      <c r="AG56" s="48">
        <f t="shared" si="234"/>
        <v>0.95405218001520453</v>
      </c>
      <c r="AH56" s="48">
        <f t="shared" ref="AH56:AL56" si="235">AH55/AH$46</f>
        <v>0.94337557440625031</v>
      </c>
      <c r="AI56" s="48">
        <f t="shared" si="235"/>
        <v>0.60999755006487788</v>
      </c>
      <c r="AJ56" s="48">
        <f t="shared" si="235"/>
        <v>0.78419028351179609</v>
      </c>
      <c r="AK56" s="48" t="e">
        <f t="shared" si="235"/>
        <v>#DIV/0!</v>
      </c>
      <c r="AL56" s="48" t="e">
        <f t="shared" si="235"/>
        <v>#DIV/0!</v>
      </c>
      <c r="AM56" s="48" t="e">
        <f t="shared" ref="AM56:AN56" si="236">AM55/AM$46</f>
        <v>#DIV/0!</v>
      </c>
      <c r="AN56" s="48" t="e">
        <f t="shared" si="236"/>
        <v>#DIV/0!</v>
      </c>
      <c r="AO56" s="48" t="e">
        <f t="shared" ref="AO56:AP56" si="237">AO55/AO$46</f>
        <v>#DIV/0!</v>
      </c>
      <c r="AP56" s="48" t="e">
        <f t="shared" si="237"/>
        <v>#DIV/0!</v>
      </c>
      <c r="AQ56" s="48" t="e">
        <f t="shared" ref="AQ56:AT56" si="238">AQ55/AQ$46</f>
        <v>#DIV/0!</v>
      </c>
      <c r="AR56" s="48" t="e">
        <f t="shared" ref="AR56:AS56" si="239">AR55/AR$46</f>
        <v>#DIV/0!</v>
      </c>
      <c r="AS56" s="48" t="e">
        <f t="shared" si="239"/>
        <v>#DIV/0!</v>
      </c>
      <c r="AT56" s="48" t="e">
        <f t="shared" si="238"/>
        <v>#DIV/0!</v>
      </c>
      <c r="AV56" s="48" t="e">
        <f t="shared" ref="AV56:BR56" si="240">AV55/AV$46</f>
        <v>#DIV/0!</v>
      </c>
      <c r="AW56" s="48" t="e">
        <f t="shared" si="240"/>
        <v>#DIV/0!</v>
      </c>
      <c r="AX56" s="48" t="e">
        <f t="shared" si="240"/>
        <v>#DIV/0!</v>
      </c>
      <c r="AY56" s="48" t="e">
        <f t="shared" si="240"/>
        <v>#DIV/0!</v>
      </c>
      <c r="AZ56" s="48" t="e">
        <f t="shared" si="240"/>
        <v>#DIV/0!</v>
      </c>
      <c r="BA56" s="48" t="e">
        <f t="shared" si="240"/>
        <v>#DIV/0!</v>
      </c>
      <c r="BB56" s="48" t="e">
        <f t="shared" si="240"/>
        <v>#DIV/0!</v>
      </c>
      <c r="BC56" s="48" t="e">
        <f t="shared" si="240"/>
        <v>#DIV/0!</v>
      </c>
      <c r="BD56" s="48" t="e">
        <f t="shared" si="240"/>
        <v>#DIV/0!</v>
      </c>
      <c r="BE56" s="48" t="e">
        <f t="shared" si="240"/>
        <v>#DIV/0!</v>
      </c>
      <c r="BF56" s="48" t="e">
        <f t="shared" si="240"/>
        <v>#DIV/0!</v>
      </c>
      <c r="BG56" s="48" t="e">
        <f t="shared" si="240"/>
        <v>#DIV/0!</v>
      </c>
      <c r="BH56" s="48" t="e">
        <f t="shared" si="240"/>
        <v>#DIV/0!</v>
      </c>
      <c r="BI56" s="48" t="e">
        <f t="shared" si="240"/>
        <v>#DIV/0!</v>
      </c>
      <c r="BJ56" s="48" t="e">
        <f t="shared" si="240"/>
        <v>#DIV/0!</v>
      </c>
      <c r="BK56" s="48" t="e">
        <f t="shared" si="240"/>
        <v>#DIV/0!</v>
      </c>
      <c r="BL56" s="48" t="e">
        <f t="shared" si="240"/>
        <v>#DIV/0!</v>
      </c>
      <c r="BM56" s="48" t="e">
        <f t="shared" si="240"/>
        <v>#DIV/0!</v>
      </c>
      <c r="BN56" s="48" t="e">
        <f t="shared" si="240"/>
        <v>#DIV/0!</v>
      </c>
      <c r="BO56" s="48" t="e">
        <f t="shared" si="240"/>
        <v>#DIV/0!</v>
      </c>
      <c r="BP56" s="48" t="e">
        <f t="shared" si="240"/>
        <v>#DIV/0!</v>
      </c>
      <c r="BQ56" s="48" t="e">
        <f t="shared" si="240"/>
        <v>#DIV/0!</v>
      </c>
      <c r="BR56" s="48" t="e">
        <f t="shared" si="240"/>
        <v>#DIV/0!</v>
      </c>
      <c r="BS56" s="143">
        <v>1</v>
      </c>
    </row>
    <row r="57" spans="1:71">
      <c r="A57" s="192"/>
      <c r="BS57" s="143">
        <v>1</v>
      </c>
    </row>
    <row r="58" spans="1:71">
      <c r="A58" s="179" t="s">
        <v>53</v>
      </c>
      <c r="B58" s="42">
        <f>SUM(C58:BR58)</f>
        <v>466.5</v>
      </c>
      <c r="C58" s="42">
        <f t="shared" ref="C58:W58" si="241">C59+C61+C63+C65+C67</f>
        <v>8</v>
      </c>
      <c r="D58" s="42">
        <f t="shared" si="241"/>
        <v>16.5</v>
      </c>
      <c r="E58" s="42">
        <f t="shared" si="241"/>
        <v>9.5</v>
      </c>
      <c r="F58" s="42">
        <f t="shared" si="241"/>
        <v>3</v>
      </c>
      <c r="G58" s="42">
        <f t="shared" si="241"/>
        <v>10</v>
      </c>
      <c r="H58" s="42">
        <f t="shared" si="241"/>
        <v>16</v>
      </c>
      <c r="I58" s="42">
        <f t="shared" si="241"/>
        <v>9.5</v>
      </c>
      <c r="J58" s="42">
        <f t="shared" si="241"/>
        <v>7</v>
      </c>
      <c r="K58" s="42">
        <f t="shared" si="241"/>
        <v>8</v>
      </c>
      <c r="L58" s="42">
        <f t="shared" si="241"/>
        <v>17</v>
      </c>
      <c r="M58" s="42">
        <f t="shared" si="241"/>
        <v>15</v>
      </c>
      <c r="N58" s="42">
        <f t="shared" si="241"/>
        <v>13</v>
      </c>
      <c r="O58" s="42">
        <f t="shared" si="241"/>
        <v>23.5</v>
      </c>
      <c r="P58" s="42">
        <f t="shared" si="241"/>
        <v>5</v>
      </c>
      <c r="Q58" s="42">
        <f t="shared" si="241"/>
        <v>11</v>
      </c>
      <c r="R58" s="42">
        <f t="shared" si="241"/>
        <v>4</v>
      </c>
      <c r="S58" s="42">
        <f t="shared" si="241"/>
        <v>12</v>
      </c>
      <c r="T58" s="42">
        <f t="shared" si="241"/>
        <v>6</v>
      </c>
      <c r="U58" s="42">
        <f t="shared" si="241"/>
        <v>7</v>
      </c>
      <c r="V58" s="42">
        <f t="shared" si="241"/>
        <v>10</v>
      </c>
      <c r="W58" s="42">
        <f t="shared" si="241"/>
        <v>13</v>
      </c>
      <c r="X58" s="42">
        <f t="shared" ref="X58" si="242">X59+X61+X63+X65+X67</f>
        <v>12</v>
      </c>
      <c r="Y58" s="42">
        <f t="shared" ref="Y58:AA58" si="243">Y59+Y61+Y63+Y65+Y67</f>
        <v>17.5</v>
      </c>
      <c r="Z58" s="42">
        <f t="shared" si="243"/>
        <v>13</v>
      </c>
      <c r="AA58" s="42">
        <f t="shared" si="243"/>
        <v>0</v>
      </c>
      <c r="AB58" s="42">
        <f t="shared" ref="AB58" si="244">AB59+AB61+AB63+AB65+AB67</f>
        <v>1</v>
      </c>
      <c r="AC58" s="42">
        <f t="shared" ref="AC58:AG58" si="245">AC59+AC61+AC63+AC65+AC67</f>
        <v>4.5</v>
      </c>
      <c r="AD58" s="42">
        <f t="shared" si="245"/>
        <v>7.5</v>
      </c>
      <c r="AE58" s="42">
        <f t="shared" si="245"/>
        <v>1</v>
      </c>
      <c r="AF58" s="42">
        <f t="shared" si="245"/>
        <v>11</v>
      </c>
      <c r="AG58" s="42">
        <f t="shared" si="245"/>
        <v>15.5</v>
      </c>
      <c r="AH58" s="42">
        <f t="shared" ref="AH58:AL58" si="246">AH59+AH61+AH63+AH65+AH67</f>
        <v>3</v>
      </c>
      <c r="AI58" s="42">
        <f t="shared" si="246"/>
        <v>16</v>
      </c>
      <c r="AJ58" s="42">
        <f t="shared" si="246"/>
        <v>140.5</v>
      </c>
      <c r="AK58" s="42">
        <f t="shared" si="246"/>
        <v>0</v>
      </c>
      <c r="AL58" s="42">
        <f t="shared" si="246"/>
        <v>0</v>
      </c>
      <c r="AM58" s="42">
        <f t="shared" ref="AM58:AN58" si="247">AM59+AM61+AM63+AM65+AM67</f>
        <v>0</v>
      </c>
      <c r="AN58" s="42">
        <f t="shared" si="247"/>
        <v>0</v>
      </c>
      <c r="AO58" s="42">
        <f t="shared" ref="AO58:AP58" si="248">AO59+AO61+AO63+AO65+AO67</f>
        <v>0</v>
      </c>
      <c r="AP58" s="42">
        <f t="shared" si="248"/>
        <v>0</v>
      </c>
      <c r="AQ58" s="42">
        <f t="shared" ref="AQ58:AT58" si="249">AQ59+AQ61+AQ63+AQ65+AQ67</f>
        <v>0</v>
      </c>
      <c r="AR58" s="42">
        <f t="shared" ref="AR58:AS58" si="250">AR59+AR61+AR63+AR65+AR67</f>
        <v>0</v>
      </c>
      <c r="AS58" s="42">
        <f t="shared" si="250"/>
        <v>0</v>
      </c>
      <c r="AT58" s="42">
        <f t="shared" si="249"/>
        <v>0</v>
      </c>
      <c r="AV58" s="42">
        <f t="shared" ref="AV58:BR58" si="251">AV59+AV61+AV63+AV65+AV67</f>
        <v>0</v>
      </c>
      <c r="AW58" s="42">
        <f t="shared" si="251"/>
        <v>0</v>
      </c>
      <c r="AX58" s="42">
        <f t="shared" si="251"/>
        <v>0</v>
      </c>
      <c r="AY58" s="42">
        <f t="shared" si="251"/>
        <v>0</v>
      </c>
      <c r="AZ58" s="42">
        <f t="shared" si="251"/>
        <v>0</v>
      </c>
      <c r="BA58" s="42">
        <f t="shared" si="251"/>
        <v>0</v>
      </c>
      <c r="BB58" s="42">
        <f t="shared" si="251"/>
        <v>0</v>
      </c>
      <c r="BC58" s="42">
        <f t="shared" si="251"/>
        <v>0</v>
      </c>
      <c r="BD58" s="42">
        <f t="shared" si="251"/>
        <v>0</v>
      </c>
      <c r="BE58" s="42">
        <f t="shared" si="251"/>
        <v>0</v>
      </c>
      <c r="BF58" s="42">
        <f t="shared" si="251"/>
        <v>0</v>
      </c>
      <c r="BG58" s="42">
        <f t="shared" si="251"/>
        <v>0</v>
      </c>
      <c r="BH58" s="42">
        <f t="shared" si="251"/>
        <v>0</v>
      </c>
      <c r="BI58" s="42">
        <f t="shared" si="251"/>
        <v>0</v>
      </c>
      <c r="BJ58" s="42">
        <f t="shared" si="251"/>
        <v>0</v>
      </c>
      <c r="BK58" s="42">
        <f t="shared" si="251"/>
        <v>0</v>
      </c>
      <c r="BL58" s="42">
        <f t="shared" si="251"/>
        <v>0</v>
      </c>
      <c r="BM58" s="42">
        <f t="shared" si="251"/>
        <v>0</v>
      </c>
      <c r="BN58" s="42">
        <f t="shared" si="251"/>
        <v>0</v>
      </c>
      <c r="BO58" s="42">
        <f t="shared" si="251"/>
        <v>0</v>
      </c>
      <c r="BP58" s="42">
        <f t="shared" si="251"/>
        <v>0</v>
      </c>
      <c r="BQ58" s="42">
        <f t="shared" si="251"/>
        <v>0</v>
      </c>
      <c r="BR58" s="42">
        <f t="shared" si="251"/>
        <v>0</v>
      </c>
      <c r="BS58" s="143">
        <v>1</v>
      </c>
    </row>
    <row r="59" spans="1:71">
      <c r="A59" s="191" t="s">
        <v>54</v>
      </c>
      <c r="B59" s="172">
        <f>SUM(C59:BR59)</f>
        <v>0</v>
      </c>
      <c r="C59" s="47">
        <f>SUMIF(Summary!$AR:$AR,'Mentor Wse'!C4,Summary!$N:$N)</f>
        <v>0</v>
      </c>
      <c r="D59" s="47">
        <f>SUMIF(Summary!$AR:$AR,'Mentor Wse'!D4,Summary!$N:$N)</f>
        <v>0</v>
      </c>
      <c r="E59" s="47">
        <f>SUMIF(Summary!$AR:$AR,'Mentor Wse'!E4,Summary!$N:$N)</f>
        <v>0</v>
      </c>
      <c r="F59" s="47">
        <f>SUMIF(Summary!$AR:$AR,'Mentor Wse'!F4,Summary!$N:$N)</f>
        <v>0</v>
      </c>
      <c r="G59" s="47">
        <f>SUMIF(Summary!$AR:$AR,'Mentor Wse'!G4,Summary!$N:$N)</f>
        <v>0</v>
      </c>
      <c r="H59" s="47">
        <f>SUMIF(Summary!$AR:$AR,'Mentor Wse'!H4,Summary!$N:$N)</f>
        <v>0</v>
      </c>
      <c r="I59" s="47">
        <f>SUMIF(Summary!$AR:$AR,'Mentor Wse'!I4,Summary!$N:$N)</f>
        <v>0</v>
      </c>
      <c r="J59" s="47">
        <f>SUMIF(Summary!$AR:$AR,'Mentor Wse'!J4,Summary!$N:$N)</f>
        <v>0</v>
      </c>
      <c r="K59" s="47">
        <f>SUMIF(Summary!$AR:$AR,'Mentor Wse'!K4,Summary!$N:$N)</f>
        <v>0</v>
      </c>
      <c r="L59" s="47">
        <f>SUMIF(Summary!$AR:$AR,'Mentor Wse'!L4,Summary!$N:$N)</f>
        <v>0</v>
      </c>
      <c r="M59" s="47">
        <f>SUMIF(Summary!$AR:$AR,'Mentor Wse'!M4,Summary!$N:$N)</f>
        <v>0</v>
      </c>
      <c r="N59" s="47">
        <f>SUMIF(Summary!$AR:$AR,'Mentor Wse'!N4,Summary!$N:$N)</f>
        <v>0</v>
      </c>
      <c r="O59" s="47">
        <f>SUMIF(Summary!$AR:$AR,'Mentor Wse'!O4,Summary!$N:$N)</f>
        <v>0</v>
      </c>
      <c r="P59" s="47">
        <f>SUMIF(Summary!$AR:$AR,'Mentor Wse'!P4,Summary!$N:$N)</f>
        <v>0</v>
      </c>
      <c r="Q59" s="47">
        <f>SUMIF(Summary!$AR:$AR,'Mentor Wse'!Q4,Summary!$N:$N)</f>
        <v>0</v>
      </c>
      <c r="R59" s="47">
        <f>SUMIF(Summary!$AR:$AR,'Mentor Wse'!R4,Summary!$N:$N)</f>
        <v>0</v>
      </c>
      <c r="S59" s="47">
        <f>SUMIF(Summary!$AR:$AR,'Mentor Wse'!S4,Summary!$N:$N)</f>
        <v>0</v>
      </c>
      <c r="T59" s="47">
        <f>SUMIF(Summary!$AR:$AR,'Mentor Wse'!T4,Summary!$N:$N)</f>
        <v>0</v>
      </c>
      <c r="U59" s="47">
        <f>SUMIF(Summary!$AR:$AR,'Mentor Wse'!U4,Summary!$N:$N)</f>
        <v>0</v>
      </c>
      <c r="V59" s="47">
        <f>SUMIF(Summary!$AR:$AR,'Mentor Wse'!V4,Summary!$N:$N)</f>
        <v>0</v>
      </c>
      <c r="W59" s="47">
        <f>SUMIF(Summary!$AR:$AR,'Mentor Wse'!W4,Summary!$N:$N)</f>
        <v>0</v>
      </c>
      <c r="X59" s="47">
        <f>SUMIF(Summary!$AR:$AR,'Mentor Wse'!X4,Summary!$N:$N)</f>
        <v>0</v>
      </c>
      <c r="Y59" s="47">
        <f>SUMIF(Summary!$AR:$AR,'Mentor Wse'!Y4,Summary!$N:$N)</f>
        <v>0</v>
      </c>
      <c r="Z59" s="47">
        <f>SUMIF(Summary!$AR:$AR,'Mentor Wse'!Z4,Summary!$N:$N)</f>
        <v>0</v>
      </c>
      <c r="AA59" s="47">
        <f>SUMIF(Summary!$AR:$AR,'Mentor Wse'!AA4,Summary!$N:$N)</f>
        <v>0</v>
      </c>
      <c r="AB59" s="47">
        <f>SUMIF(Summary!$AR:$AR,'Mentor Wse'!AB4,Summary!$N:$N)</f>
        <v>0</v>
      </c>
      <c r="AC59" s="47">
        <f>SUMIF(Summary!$AR:$AR,'Mentor Wse'!AC4,Summary!$N:$N)</f>
        <v>0</v>
      </c>
      <c r="AD59" s="47">
        <f>SUMIF(Summary!$AR:$AR,'Mentor Wse'!AD4,Summary!$N:$N)</f>
        <v>0</v>
      </c>
      <c r="AE59" s="47">
        <f>SUMIF(Summary!$AR:$AR,'Mentor Wse'!AE4,Summary!$N:$N)</f>
        <v>0</v>
      </c>
      <c r="AF59" s="47">
        <f>SUMIF(Summary!$AR:$AR,'Mentor Wse'!AF4,Summary!$N:$N)</f>
        <v>0</v>
      </c>
      <c r="AG59" s="47">
        <f>SUMIF(Summary!$AR:$AR,'Mentor Wse'!AG4,Summary!$N:$N)</f>
        <v>0</v>
      </c>
      <c r="AH59" s="47">
        <f>SUMIF(Summary!$AR:$AR,'Mentor Wse'!AH4,Summary!$N:$N)</f>
        <v>0</v>
      </c>
      <c r="AI59" s="47">
        <f>SUMIF(Summary!$AR:$AR,'Mentor Wse'!AI4,Summary!$N:$N)</f>
        <v>0</v>
      </c>
      <c r="AJ59" s="47">
        <f>SUMIF(Summary!$AR:$AR,'Mentor Wse'!AJ4,Summary!$N:$N)</f>
        <v>0</v>
      </c>
      <c r="AK59" s="47">
        <f>SUMIF(Summary!$AR:$AR,'Mentor Wse'!AK4,Summary!$N:$N)</f>
        <v>0</v>
      </c>
      <c r="AL59" s="47">
        <f>SUMIF(Summary!$AR:$AR,'Mentor Wse'!AL4,Summary!$N:$N)</f>
        <v>0</v>
      </c>
      <c r="AM59" s="47">
        <f>SUMIF(Summary!$AR:$AR,'Mentor Wse'!AM4,Summary!$N:$N)</f>
        <v>0</v>
      </c>
      <c r="AN59" s="47">
        <f>SUMIF(Summary!$AR:$AR,'Mentor Wse'!AN4,Summary!$N:$N)</f>
        <v>0</v>
      </c>
      <c r="AO59" s="47">
        <f>SUMIF(Summary!$AR:$AR,'Mentor Wse'!AO4,Summary!$N:$N)</f>
        <v>0</v>
      </c>
      <c r="AP59" s="47">
        <f>SUMIF(Summary!$AR:$AR,'Mentor Wse'!AP4,Summary!$N:$N)</f>
        <v>0</v>
      </c>
      <c r="AQ59" s="47">
        <f>SUMIF(Summary!$AR:$AR,'Mentor Wse'!AQ4,Summary!$N:$N)</f>
        <v>0</v>
      </c>
      <c r="AR59" s="47">
        <f>SUMIF(Summary!$AR:$AR,'Mentor Wse'!AR4,Summary!$N:$N)</f>
        <v>0</v>
      </c>
      <c r="AS59" s="47">
        <f>SUMIF(Summary!$AR:$AR,'Mentor Wse'!AS4,Summary!$N:$N)</f>
        <v>0</v>
      </c>
      <c r="AT59" s="47">
        <f>SUMIF(Summary!$AR:$AR,'Mentor Wse'!AT4,Summary!$N:$N)</f>
        <v>0</v>
      </c>
      <c r="AV59" s="47">
        <f>SUMIF(Summary!$AR:$AR,'Mentor Wse'!AV4,Summary!$N:$N)</f>
        <v>0</v>
      </c>
      <c r="AW59" s="47">
        <f>SUMIF(Summary!$AR:$AR,'Mentor Wse'!AW4,Summary!$N:$N)</f>
        <v>0</v>
      </c>
      <c r="AX59" s="47">
        <f>SUMIF(Summary!$AR:$AR,'Mentor Wse'!AX4,Summary!$N:$N)</f>
        <v>0</v>
      </c>
      <c r="AY59" s="47">
        <f>SUMIF(Summary!$AR:$AR,'Mentor Wse'!AY4,Summary!$N:$N)</f>
        <v>0</v>
      </c>
      <c r="AZ59" s="47">
        <f>SUMIF(Summary!$AR:$AR,'Mentor Wse'!AZ4,Summary!$N:$N)</f>
        <v>0</v>
      </c>
      <c r="BA59" s="47">
        <f>SUMIF(Summary!$AR:$AR,'Mentor Wse'!BA4,Summary!$N:$N)</f>
        <v>0</v>
      </c>
      <c r="BB59" s="47">
        <f>SUMIF(Summary!$AR:$AR,'Mentor Wse'!BB4,Summary!$N:$N)</f>
        <v>0</v>
      </c>
      <c r="BC59" s="47">
        <f>SUMIF(Summary!$AR:$AR,'Mentor Wse'!BC4,Summary!$N:$N)</f>
        <v>0</v>
      </c>
      <c r="BD59" s="47">
        <f>SUMIF(Summary!$AR:$AR,'Mentor Wse'!BD4,Summary!$N:$N)</f>
        <v>0</v>
      </c>
      <c r="BE59" s="47">
        <f>SUMIF(Summary!$AR:$AR,'Mentor Wse'!BE4,Summary!$N:$N)</f>
        <v>0</v>
      </c>
      <c r="BF59" s="47">
        <f>SUMIF(Summary!$AR:$AR,'Mentor Wse'!BF4,Summary!$N:$N)</f>
        <v>0</v>
      </c>
      <c r="BG59" s="47">
        <f>SUMIF(Summary!$AR:$AR,'Mentor Wse'!BG4,Summary!$N:$N)</f>
        <v>0</v>
      </c>
      <c r="BH59" s="47">
        <f>SUMIF(Summary!$AR:$AR,'Mentor Wse'!BH4,Summary!$N:$N)</f>
        <v>0</v>
      </c>
      <c r="BI59" s="47">
        <f>SUMIF(Summary!$AR:$AR,'Mentor Wse'!BI4,Summary!$N:$N)</f>
        <v>0</v>
      </c>
      <c r="BJ59" s="47">
        <f>SUMIF(Summary!$AR:$AR,'Mentor Wse'!BJ4,Summary!$N:$N)</f>
        <v>0</v>
      </c>
      <c r="BK59" s="47">
        <f>SUMIF(Summary!$AR:$AR,'Mentor Wse'!BK4,Summary!$N:$N)</f>
        <v>0</v>
      </c>
      <c r="BL59" s="47">
        <f>SUMIF(Summary!$AR:$AR,'Mentor Wse'!BL4,Summary!$N:$N)</f>
        <v>0</v>
      </c>
      <c r="BM59" s="47">
        <f>SUMIF(Summary!$AR:$AR,'Mentor Wse'!BM4,Summary!$N:$N)</f>
        <v>0</v>
      </c>
      <c r="BN59" s="47">
        <f>SUMIF(Summary!$AR:$AR,'Mentor Wse'!BN4,Summary!$N:$N)</f>
        <v>0</v>
      </c>
      <c r="BO59" s="47">
        <f>SUMIF(Summary!$AR:$AR,'Mentor Wse'!BO4,Summary!$N:$N)</f>
        <v>0</v>
      </c>
      <c r="BP59" s="47">
        <f>SUMIF(Summary!$AR:$AR,'Mentor Wse'!BP4,Summary!$N:$N)</f>
        <v>0</v>
      </c>
      <c r="BQ59" s="47">
        <f>SUMIF(Summary!$AR:$AR,'Mentor Wse'!BQ4,Summary!$N:$N)</f>
        <v>0</v>
      </c>
      <c r="BR59" s="47">
        <f>SUMIF(Summary!$AR:$AR,'Mentor Wse'!BR4,Summary!$N:$N)</f>
        <v>0</v>
      </c>
      <c r="BS59" s="143">
        <v>1</v>
      </c>
    </row>
    <row r="60" spans="1:71">
      <c r="A60" s="191" t="s">
        <v>33</v>
      </c>
      <c r="B60" s="48">
        <f t="shared" ref="B60:W60" si="252">B59/B$58</f>
        <v>0</v>
      </c>
      <c r="C60" s="48">
        <f t="shared" si="252"/>
        <v>0</v>
      </c>
      <c r="D60" s="48">
        <f t="shared" si="252"/>
        <v>0</v>
      </c>
      <c r="E60" s="48">
        <f t="shared" si="252"/>
        <v>0</v>
      </c>
      <c r="F60" s="48">
        <f t="shared" si="252"/>
        <v>0</v>
      </c>
      <c r="G60" s="48">
        <f t="shared" si="252"/>
        <v>0</v>
      </c>
      <c r="H60" s="48">
        <f t="shared" si="252"/>
        <v>0</v>
      </c>
      <c r="I60" s="48">
        <f t="shared" si="252"/>
        <v>0</v>
      </c>
      <c r="J60" s="48">
        <f t="shared" si="252"/>
        <v>0</v>
      </c>
      <c r="K60" s="48">
        <f t="shared" si="252"/>
        <v>0</v>
      </c>
      <c r="L60" s="48">
        <f t="shared" si="252"/>
        <v>0</v>
      </c>
      <c r="M60" s="48">
        <f t="shared" si="252"/>
        <v>0</v>
      </c>
      <c r="N60" s="48">
        <f t="shared" si="252"/>
        <v>0</v>
      </c>
      <c r="O60" s="48">
        <f t="shared" si="252"/>
        <v>0</v>
      </c>
      <c r="P60" s="48">
        <f t="shared" si="252"/>
        <v>0</v>
      </c>
      <c r="Q60" s="48">
        <f t="shared" si="252"/>
        <v>0</v>
      </c>
      <c r="R60" s="48">
        <f t="shared" si="252"/>
        <v>0</v>
      </c>
      <c r="S60" s="48">
        <f t="shared" si="252"/>
        <v>0</v>
      </c>
      <c r="T60" s="48">
        <f t="shared" si="252"/>
        <v>0</v>
      </c>
      <c r="U60" s="48">
        <f t="shared" si="252"/>
        <v>0</v>
      </c>
      <c r="V60" s="48">
        <f t="shared" si="252"/>
        <v>0</v>
      </c>
      <c r="W60" s="48">
        <f t="shared" si="252"/>
        <v>0</v>
      </c>
      <c r="X60" s="48">
        <f t="shared" ref="X60" si="253">X59/X$58</f>
        <v>0</v>
      </c>
      <c r="Y60" s="48">
        <f t="shared" ref="Y60:AA60" si="254">Y59/Y$58</f>
        <v>0</v>
      </c>
      <c r="Z60" s="48">
        <f t="shared" si="254"/>
        <v>0</v>
      </c>
      <c r="AA60" s="48" t="e">
        <f t="shared" si="254"/>
        <v>#DIV/0!</v>
      </c>
      <c r="AB60" s="48">
        <f t="shared" ref="AB60" si="255">AB59/AB$58</f>
        <v>0</v>
      </c>
      <c r="AC60" s="48">
        <f t="shared" ref="AC60:AG60" si="256">AC59/AC$58</f>
        <v>0</v>
      </c>
      <c r="AD60" s="48">
        <f t="shared" si="256"/>
        <v>0</v>
      </c>
      <c r="AE60" s="48">
        <f t="shared" si="256"/>
        <v>0</v>
      </c>
      <c r="AF60" s="48">
        <f t="shared" si="256"/>
        <v>0</v>
      </c>
      <c r="AG60" s="48">
        <f t="shared" si="256"/>
        <v>0</v>
      </c>
      <c r="AH60" s="48">
        <f t="shared" ref="AH60:AL60" si="257">AH59/AH$58</f>
        <v>0</v>
      </c>
      <c r="AI60" s="48">
        <f t="shared" si="257"/>
        <v>0</v>
      </c>
      <c r="AJ60" s="48">
        <f t="shared" si="257"/>
        <v>0</v>
      </c>
      <c r="AK60" s="48" t="e">
        <f t="shared" si="257"/>
        <v>#DIV/0!</v>
      </c>
      <c r="AL60" s="48" t="e">
        <f t="shared" si="257"/>
        <v>#DIV/0!</v>
      </c>
      <c r="AM60" s="48" t="e">
        <f t="shared" ref="AM60:AN60" si="258">AM59/AM$58</f>
        <v>#DIV/0!</v>
      </c>
      <c r="AN60" s="48" t="e">
        <f t="shared" si="258"/>
        <v>#DIV/0!</v>
      </c>
      <c r="AO60" s="48" t="e">
        <f t="shared" ref="AO60:AP60" si="259">AO59/AO$58</f>
        <v>#DIV/0!</v>
      </c>
      <c r="AP60" s="48" t="e">
        <f t="shared" si="259"/>
        <v>#DIV/0!</v>
      </c>
      <c r="AQ60" s="48" t="e">
        <f t="shared" ref="AQ60:AT60" si="260">AQ59/AQ$58</f>
        <v>#DIV/0!</v>
      </c>
      <c r="AR60" s="48" t="e">
        <f t="shared" ref="AR60:AS60" si="261">AR59/AR$58</f>
        <v>#DIV/0!</v>
      </c>
      <c r="AS60" s="48" t="e">
        <f t="shared" si="261"/>
        <v>#DIV/0!</v>
      </c>
      <c r="AT60" s="48" t="e">
        <f t="shared" si="260"/>
        <v>#DIV/0!</v>
      </c>
      <c r="AV60" s="48" t="e">
        <f t="shared" ref="AV60:BR60" si="262">AV59/AV$58</f>
        <v>#DIV/0!</v>
      </c>
      <c r="AW60" s="48" t="e">
        <f t="shared" si="262"/>
        <v>#DIV/0!</v>
      </c>
      <c r="AX60" s="48" t="e">
        <f t="shared" si="262"/>
        <v>#DIV/0!</v>
      </c>
      <c r="AY60" s="48" t="e">
        <f t="shared" si="262"/>
        <v>#DIV/0!</v>
      </c>
      <c r="AZ60" s="48" t="e">
        <f t="shared" si="262"/>
        <v>#DIV/0!</v>
      </c>
      <c r="BA60" s="48" t="e">
        <f t="shared" si="262"/>
        <v>#DIV/0!</v>
      </c>
      <c r="BB60" s="48" t="e">
        <f t="shared" si="262"/>
        <v>#DIV/0!</v>
      </c>
      <c r="BC60" s="48" t="e">
        <f t="shared" si="262"/>
        <v>#DIV/0!</v>
      </c>
      <c r="BD60" s="48" t="e">
        <f t="shared" si="262"/>
        <v>#DIV/0!</v>
      </c>
      <c r="BE60" s="48" t="e">
        <f t="shared" si="262"/>
        <v>#DIV/0!</v>
      </c>
      <c r="BF60" s="48" t="e">
        <f t="shared" si="262"/>
        <v>#DIV/0!</v>
      </c>
      <c r="BG60" s="48" t="e">
        <f t="shared" si="262"/>
        <v>#DIV/0!</v>
      </c>
      <c r="BH60" s="48" t="e">
        <f t="shared" si="262"/>
        <v>#DIV/0!</v>
      </c>
      <c r="BI60" s="48" t="e">
        <f t="shared" si="262"/>
        <v>#DIV/0!</v>
      </c>
      <c r="BJ60" s="48" t="e">
        <f t="shared" si="262"/>
        <v>#DIV/0!</v>
      </c>
      <c r="BK60" s="48" t="e">
        <f t="shared" si="262"/>
        <v>#DIV/0!</v>
      </c>
      <c r="BL60" s="48" t="e">
        <f t="shared" si="262"/>
        <v>#DIV/0!</v>
      </c>
      <c r="BM60" s="48" t="e">
        <f t="shared" si="262"/>
        <v>#DIV/0!</v>
      </c>
      <c r="BN60" s="48" t="e">
        <f t="shared" si="262"/>
        <v>#DIV/0!</v>
      </c>
      <c r="BO60" s="48" t="e">
        <f t="shared" si="262"/>
        <v>#DIV/0!</v>
      </c>
      <c r="BP60" s="48" t="e">
        <f t="shared" si="262"/>
        <v>#DIV/0!</v>
      </c>
      <c r="BQ60" s="48" t="e">
        <f t="shared" si="262"/>
        <v>#DIV/0!</v>
      </c>
      <c r="BR60" s="48" t="e">
        <f t="shared" si="262"/>
        <v>#DIV/0!</v>
      </c>
      <c r="BS60" s="143">
        <v>1</v>
      </c>
    </row>
    <row r="61" spans="1:71">
      <c r="A61" s="191" t="s">
        <v>55</v>
      </c>
      <c r="B61" s="172">
        <f>SUM(C61:BR61)</f>
        <v>95</v>
      </c>
      <c r="C61" s="47">
        <f>SUMIF(Summary!$AR:$AR,'Mentor Wse'!C4,Summary!$Q:$Q)</f>
        <v>0</v>
      </c>
      <c r="D61" s="47">
        <f>SUMIF(Summary!$AR:$AR,'Mentor Wse'!D4,Summary!$Q:$Q)</f>
        <v>3</v>
      </c>
      <c r="E61" s="47">
        <f>SUMIF(Summary!$AR:$AR,'Mentor Wse'!E4,Summary!$Q:$Q)</f>
        <v>3.5</v>
      </c>
      <c r="F61" s="47">
        <f>SUMIF(Summary!$AR:$AR,'Mentor Wse'!F4,Summary!$Q:$Q)</f>
        <v>1</v>
      </c>
      <c r="G61" s="47">
        <f>SUMIF(Summary!$AR:$AR,'Mentor Wse'!G4,Summary!$Q:$Q)</f>
        <v>4</v>
      </c>
      <c r="H61" s="47">
        <f>SUMIF(Summary!$AR:$AR,'Mentor Wse'!H4,Summary!$Q:$Q)</f>
        <v>9.5</v>
      </c>
      <c r="I61" s="47">
        <f>SUMIF(Summary!$AR:$AR,'Mentor Wse'!I4,Summary!$Q:$Q)</f>
        <v>1.5</v>
      </c>
      <c r="J61" s="47">
        <f>SUMIF(Summary!$AR:$AR,'Mentor Wse'!J4,Summary!$Q:$Q)</f>
        <v>5</v>
      </c>
      <c r="K61" s="47">
        <f>SUMIF(Summary!$AR:$AR,'Mentor Wse'!K4,Summary!$Q:$Q)</f>
        <v>3</v>
      </c>
      <c r="L61" s="47">
        <f>SUMIF(Summary!$AR:$AR,'Mentor Wse'!L4,Summary!$Q:$Q)</f>
        <v>1</v>
      </c>
      <c r="M61" s="47">
        <f>SUMIF(Summary!$AR:$AR,'Mentor Wse'!M4,Summary!$Q:$Q)</f>
        <v>2</v>
      </c>
      <c r="N61" s="47">
        <f>SUMIF(Summary!$AR:$AR,'Mentor Wse'!N4,Summary!$Q:$Q)</f>
        <v>4</v>
      </c>
      <c r="O61" s="47">
        <f>SUMIF(Summary!$AR:$AR,'Mentor Wse'!O4,Summary!$Q:$Q)</f>
        <v>7.5</v>
      </c>
      <c r="P61" s="47">
        <f>SUMIF(Summary!$AR:$AR,'Mentor Wse'!P4,Summary!$Q:$Q)</f>
        <v>0</v>
      </c>
      <c r="Q61" s="47">
        <f>SUMIF(Summary!$AR:$AR,'Mentor Wse'!Q4,Summary!$Q:$Q)</f>
        <v>1</v>
      </c>
      <c r="R61" s="47">
        <f>SUMIF(Summary!$AR:$AR,'Mentor Wse'!R4,Summary!$Q:$Q)</f>
        <v>1</v>
      </c>
      <c r="S61" s="47">
        <f>SUMIF(Summary!$AR:$AR,'Mentor Wse'!S4,Summary!$Q:$Q)</f>
        <v>1</v>
      </c>
      <c r="T61" s="47">
        <f>SUMIF(Summary!$AR:$AR,'Mentor Wse'!T4,Summary!$Q:$Q)</f>
        <v>0</v>
      </c>
      <c r="U61" s="47">
        <f>SUMIF(Summary!$AR:$AR,'Mentor Wse'!U4,Summary!$Q:$Q)</f>
        <v>0</v>
      </c>
      <c r="V61" s="47">
        <f>SUMIF(Summary!$AR:$AR,'Mentor Wse'!V4,Summary!$Q:$Q)</f>
        <v>3</v>
      </c>
      <c r="W61" s="47">
        <f>SUMIF(Summary!$AR:$AR,'Mentor Wse'!W4,Summary!$Q:$Q)</f>
        <v>1</v>
      </c>
      <c r="X61" s="47">
        <f>SUMIF(Summary!$AR:$AR,'Mentor Wse'!X4,Summary!$Q:$Q)</f>
        <v>3</v>
      </c>
      <c r="Y61" s="47">
        <f>SUMIF(Summary!$AR:$AR,'Mentor Wse'!Y4,Summary!$Q:$Q)</f>
        <v>4</v>
      </c>
      <c r="Z61" s="47">
        <f>SUMIF(Summary!$AR:$AR,'Mentor Wse'!Z4,Summary!$Q:$Q)</f>
        <v>2</v>
      </c>
      <c r="AA61" s="47">
        <f>SUMIF(Summary!$AR:$AR,'Mentor Wse'!AA4,Summary!$Q:$Q)</f>
        <v>0</v>
      </c>
      <c r="AB61" s="47">
        <f>SUMIF(Summary!$AR:$AR,'Mentor Wse'!AB4,Summary!$Q:$Q)</f>
        <v>0</v>
      </c>
      <c r="AC61" s="47">
        <f>SUMIF(Summary!$AR:$AR,'Mentor Wse'!AC4,Summary!$Q:$Q)</f>
        <v>2</v>
      </c>
      <c r="AD61" s="47">
        <f>SUMIF(Summary!$AR:$AR,'Mentor Wse'!AD4,Summary!$Q:$Q)</f>
        <v>0</v>
      </c>
      <c r="AE61" s="47">
        <f>SUMIF(Summary!$AR:$AR,'Mentor Wse'!AE4,Summary!$Q:$Q)</f>
        <v>0</v>
      </c>
      <c r="AF61" s="47">
        <f>SUMIF(Summary!$AR:$AR,'Mentor Wse'!AF4,Summary!$Q:$Q)</f>
        <v>1</v>
      </c>
      <c r="AG61" s="47">
        <f>SUMIF(Summary!$AR:$AR,'Mentor Wse'!AG4,Summary!$Q:$Q)</f>
        <v>0</v>
      </c>
      <c r="AH61" s="47">
        <f>SUMIF(Summary!$AR:$AR,'Mentor Wse'!AH4,Summary!$Q:$Q)</f>
        <v>1</v>
      </c>
      <c r="AI61" s="47">
        <f>SUMIF(Summary!$AR:$AR,'Mentor Wse'!AI4,Summary!$Q:$Q)</f>
        <v>3</v>
      </c>
      <c r="AJ61" s="47">
        <f>SUMIF(Summary!$AR:$AR,'Mentor Wse'!AJ4,Summary!$Q:$Q)</f>
        <v>27</v>
      </c>
      <c r="AK61" s="47">
        <f>SUMIF(Summary!$AR:$AR,'Mentor Wse'!AK4,Summary!$Q:$Q)</f>
        <v>0</v>
      </c>
      <c r="AL61" s="47">
        <f>SUMIF(Summary!$AR:$AR,'Mentor Wse'!AL4,Summary!$Q:$Q)</f>
        <v>0</v>
      </c>
      <c r="AM61" s="47">
        <f>SUMIF(Summary!$AR:$AR,'Mentor Wse'!AM4,Summary!$Q:$Q)</f>
        <v>0</v>
      </c>
      <c r="AN61" s="47">
        <f>SUMIF(Summary!$AR:$AR,'Mentor Wse'!AN4,Summary!$Q:$Q)</f>
        <v>0</v>
      </c>
      <c r="AO61" s="47">
        <f>SUMIF(Summary!$AR:$AR,'Mentor Wse'!AO4,Summary!$Q:$Q)</f>
        <v>0</v>
      </c>
      <c r="AP61" s="47">
        <f>SUMIF(Summary!$AR:$AR,'Mentor Wse'!AP4,Summary!$Q:$Q)</f>
        <v>0</v>
      </c>
      <c r="AQ61" s="47">
        <f>SUMIF(Summary!$AR:$AR,'Mentor Wse'!AQ4,Summary!$Q:$Q)</f>
        <v>0</v>
      </c>
      <c r="AR61" s="47">
        <f>SUMIF(Summary!$AR:$AR,'Mentor Wse'!AR4,Summary!$Q:$Q)</f>
        <v>0</v>
      </c>
      <c r="AS61" s="47">
        <f>SUMIF(Summary!$AR:$AR,'Mentor Wse'!AS4,Summary!$Q:$Q)</f>
        <v>0</v>
      </c>
      <c r="AT61" s="47">
        <f>SUMIF(Summary!$AR:$AR,'Mentor Wse'!AT4,Summary!$Q:$Q)</f>
        <v>0</v>
      </c>
      <c r="AV61" s="47">
        <f>SUMIF(Summary!$AR:$AR,'Mentor Wse'!AV4,Summary!$Q:$Q)</f>
        <v>0</v>
      </c>
      <c r="AW61" s="47">
        <f>SUMIF(Summary!$AR:$AR,'Mentor Wse'!AW4,Summary!$Q:$Q)</f>
        <v>0</v>
      </c>
      <c r="AX61" s="47">
        <f>SUMIF(Summary!$AR:$AR,'Mentor Wse'!AX4,Summary!$Q:$Q)</f>
        <v>0</v>
      </c>
      <c r="AY61" s="47">
        <f>SUMIF(Summary!$AR:$AR,'Mentor Wse'!AY4,Summary!$Q:$Q)</f>
        <v>0</v>
      </c>
      <c r="AZ61" s="47">
        <f>SUMIF(Summary!$AR:$AR,'Mentor Wse'!AZ4,Summary!$Q:$Q)</f>
        <v>0</v>
      </c>
      <c r="BA61" s="47">
        <f>SUMIF(Summary!$AR:$AR,'Mentor Wse'!BA4,Summary!$Q:$Q)</f>
        <v>0</v>
      </c>
      <c r="BB61" s="47">
        <f>SUMIF(Summary!$AR:$AR,'Mentor Wse'!BB4,Summary!$Q:$Q)</f>
        <v>0</v>
      </c>
      <c r="BC61" s="47">
        <f>SUMIF(Summary!$AR:$AR,'Mentor Wse'!BC4,Summary!$Q:$Q)</f>
        <v>0</v>
      </c>
      <c r="BD61" s="47">
        <f>SUMIF(Summary!$AR:$AR,'Mentor Wse'!BD4,Summary!$Q:$Q)</f>
        <v>0</v>
      </c>
      <c r="BE61" s="47">
        <f>SUMIF(Summary!$AR:$AR,'Mentor Wse'!BE4,Summary!$Q:$Q)</f>
        <v>0</v>
      </c>
      <c r="BF61" s="47">
        <f>SUMIF(Summary!$AR:$AR,'Mentor Wse'!BF4,Summary!$Q:$Q)</f>
        <v>0</v>
      </c>
      <c r="BG61" s="47">
        <f>SUMIF(Summary!$AR:$AR,'Mentor Wse'!BG4,Summary!$Q:$Q)</f>
        <v>0</v>
      </c>
      <c r="BH61" s="47">
        <f>SUMIF(Summary!$AR:$AR,'Mentor Wse'!BH4,Summary!$Q:$Q)</f>
        <v>0</v>
      </c>
      <c r="BI61" s="47">
        <f>SUMIF(Summary!$AR:$AR,'Mentor Wse'!BI4,Summary!$Q:$Q)</f>
        <v>0</v>
      </c>
      <c r="BJ61" s="47">
        <f>SUMIF(Summary!$AR:$AR,'Mentor Wse'!BJ4,Summary!$Q:$Q)</f>
        <v>0</v>
      </c>
      <c r="BK61" s="47">
        <f>SUMIF(Summary!$AR:$AR,'Mentor Wse'!BK4,Summary!$Q:$Q)</f>
        <v>0</v>
      </c>
      <c r="BL61" s="47">
        <f>SUMIF(Summary!$AR:$AR,'Mentor Wse'!BL4,Summary!$Q:$Q)</f>
        <v>0</v>
      </c>
      <c r="BM61" s="47">
        <f>SUMIF(Summary!$AR:$AR,'Mentor Wse'!BM4,Summary!$Q:$Q)</f>
        <v>0</v>
      </c>
      <c r="BN61" s="47">
        <f>SUMIF(Summary!$AR:$AR,'Mentor Wse'!BN4,Summary!$Q:$Q)</f>
        <v>0</v>
      </c>
      <c r="BO61" s="47">
        <f>SUMIF(Summary!$AR:$AR,'Mentor Wse'!BO4,Summary!$Q:$Q)</f>
        <v>0</v>
      </c>
      <c r="BP61" s="47">
        <f>SUMIF(Summary!$AR:$AR,'Mentor Wse'!BP4,Summary!$Q:$Q)</f>
        <v>0</v>
      </c>
      <c r="BQ61" s="47">
        <f>SUMIF(Summary!$AR:$AR,'Mentor Wse'!BQ4,Summary!$Q:$Q)</f>
        <v>0</v>
      </c>
      <c r="BR61" s="47">
        <f>SUMIF(Summary!$AR:$AR,'Mentor Wse'!BR4,Summary!$Q:$Q)</f>
        <v>0</v>
      </c>
      <c r="BS61" s="143">
        <v>1</v>
      </c>
    </row>
    <row r="62" spans="1:71">
      <c r="A62" s="191" t="s">
        <v>33</v>
      </c>
      <c r="B62" s="48">
        <f t="shared" ref="B62:W62" si="263">B61/B$58</f>
        <v>0.20364415862808147</v>
      </c>
      <c r="C62" s="48">
        <f t="shared" si="263"/>
        <v>0</v>
      </c>
      <c r="D62" s="48">
        <f t="shared" si="263"/>
        <v>0.18181818181818182</v>
      </c>
      <c r="E62" s="48">
        <f t="shared" si="263"/>
        <v>0.36842105263157893</v>
      </c>
      <c r="F62" s="48">
        <f t="shared" si="263"/>
        <v>0.33333333333333331</v>
      </c>
      <c r="G62" s="48">
        <f t="shared" si="263"/>
        <v>0.4</v>
      </c>
      <c r="H62" s="48">
        <f t="shared" si="263"/>
        <v>0.59375</v>
      </c>
      <c r="I62" s="48">
        <f t="shared" si="263"/>
        <v>0.15789473684210525</v>
      </c>
      <c r="J62" s="48">
        <f t="shared" si="263"/>
        <v>0.7142857142857143</v>
      </c>
      <c r="K62" s="48">
        <f t="shared" si="263"/>
        <v>0.375</v>
      </c>
      <c r="L62" s="48">
        <f t="shared" si="263"/>
        <v>5.8823529411764705E-2</v>
      </c>
      <c r="M62" s="48">
        <f t="shared" si="263"/>
        <v>0.13333333333333333</v>
      </c>
      <c r="N62" s="48">
        <f t="shared" si="263"/>
        <v>0.30769230769230771</v>
      </c>
      <c r="O62" s="48">
        <f t="shared" si="263"/>
        <v>0.31914893617021278</v>
      </c>
      <c r="P62" s="48">
        <f t="shared" si="263"/>
        <v>0</v>
      </c>
      <c r="Q62" s="48">
        <f t="shared" si="263"/>
        <v>9.0909090909090912E-2</v>
      </c>
      <c r="R62" s="48">
        <f t="shared" si="263"/>
        <v>0.25</v>
      </c>
      <c r="S62" s="48">
        <f t="shared" si="263"/>
        <v>8.3333333333333329E-2</v>
      </c>
      <c r="T62" s="48">
        <f t="shared" si="263"/>
        <v>0</v>
      </c>
      <c r="U62" s="48">
        <f t="shared" si="263"/>
        <v>0</v>
      </c>
      <c r="V62" s="48">
        <f t="shared" si="263"/>
        <v>0.3</v>
      </c>
      <c r="W62" s="48">
        <f t="shared" si="263"/>
        <v>7.6923076923076927E-2</v>
      </c>
      <c r="X62" s="48">
        <f t="shared" ref="X62" si="264">X61/X$58</f>
        <v>0.25</v>
      </c>
      <c r="Y62" s="48">
        <f t="shared" ref="Y62:AA62" si="265">Y61/Y$58</f>
        <v>0.22857142857142856</v>
      </c>
      <c r="Z62" s="48">
        <f t="shared" si="265"/>
        <v>0.15384615384615385</v>
      </c>
      <c r="AA62" s="48" t="e">
        <f t="shared" si="265"/>
        <v>#DIV/0!</v>
      </c>
      <c r="AB62" s="48">
        <f t="shared" ref="AB62" si="266">AB61/AB$58</f>
        <v>0</v>
      </c>
      <c r="AC62" s="48">
        <f t="shared" ref="AC62:AG62" si="267">AC61/AC$58</f>
        <v>0.44444444444444442</v>
      </c>
      <c r="AD62" s="48">
        <f t="shared" si="267"/>
        <v>0</v>
      </c>
      <c r="AE62" s="48">
        <f t="shared" si="267"/>
        <v>0</v>
      </c>
      <c r="AF62" s="48">
        <f t="shared" si="267"/>
        <v>9.0909090909090912E-2</v>
      </c>
      <c r="AG62" s="48">
        <f t="shared" si="267"/>
        <v>0</v>
      </c>
      <c r="AH62" s="48">
        <f t="shared" ref="AH62:AL62" si="268">AH61/AH$58</f>
        <v>0.33333333333333331</v>
      </c>
      <c r="AI62" s="48">
        <f t="shared" si="268"/>
        <v>0.1875</v>
      </c>
      <c r="AJ62" s="48">
        <f t="shared" si="268"/>
        <v>0.19217081850533807</v>
      </c>
      <c r="AK62" s="48" t="e">
        <f t="shared" si="268"/>
        <v>#DIV/0!</v>
      </c>
      <c r="AL62" s="48" t="e">
        <f t="shared" si="268"/>
        <v>#DIV/0!</v>
      </c>
      <c r="AM62" s="48" t="e">
        <f t="shared" ref="AM62:AN62" si="269">AM61/AM$58</f>
        <v>#DIV/0!</v>
      </c>
      <c r="AN62" s="48" t="e">
        <f t="shared" si="269"/>
        <v>#DIV/0!</v>
      </c>
      <c r="AO62" s="48" t="e">
        <f t="shared" ref="AO62:AP62" si="270">AO61/AO$58</f>
        <v>#DIV/0!</v>
      </c>
      <c r="AP62" s="48" t="e">
        <f t="shared" si="270"/>
        <v>#DIV/0!</v>
      </c>
      <c r="AQ62" s="48" t="e">
        <f t="shared" ref="AQ62:AT62" si="271">AQ61/AQ$58</f>
        <v>#DIV/0!</v>
      </c>
      <c r="AR62" s="48" t="e">
        <f t="shared" ref="AR62:AS62" si="272">AR61/AR$58</f>
        <v>#DIV/0!</v>
      </c>
      <c r="AS62" s="48" t="e">
        <f t="shared" si="272"/>
        <v>#DIV/0!</v>
      </c>
      <c r="AT62" s="48" t="e">
        <f t="shared" si="271"/>
        <v>#DIV/0!</v>
      </c>
      <c r="AV62" s="48" t="e">
        <f t="shared" ref="AV62:BR62" si="273">AV61/AV$58</f>
        <v>#DIV/0!</v>
      </c>
      <c r="AW62" s="48" t="e">
        <f t="shared" si="273"/>
        <v>#DIV/0!</v>
      </c>
      <c r="AX62" s="48" t="e">
        <f t="shared" si="273"/>
        <v>#DIV/0!</v>
      </c>
      <c r="AY62" s="48" t="e">
        <f t="shared" si="273"/>
        <v>#DIV/0!</v>
      </c>
      <c r="AZ62" s="48" t="e">
        <f t="shared" si="273"/>
        <v>#DIV/0!</v>
      </c>
      <c r="BA62" s="48" t="e">
        <f t="shared" si="273"/>
        <v>#DIV/0!</v>
      </c>
      <c r="BB62" s="48" t="e">
        <f t="shared" si="273"/>
        <v>#DIV/0!</v>
      </c>
      <c r="BC62" s="48" t="e">
        <f t="shared" si="273"/>
        <v>#DIV/0!</v>
      </c>
      <c r="BD62" s="48" t="e">
        <f t="shared" si="273"/>
        <v>#DIV/0!</v>
      </c>
      <c r="BE62" s="48" t="e">
        <f t="shared" si="273"/>
        <v>#DIV/0!</v>
      </c>
      <c r="BF62" s="48" t="e">
        <f t="shared" si="273"/>
        <v>#DIV/0!</v>
      </c>
      <c r="BG62" s="48" t="e">
        <f t="shared" si="273"/>
        <v>#DIV/0!</v>
      </c>
      <c r="BH62" s="48" t="e">
        <f t="shared" si="273"/>
        <v>#DIV/0!</v>
      </c>
      <c r="BI62" s="48" t="e">
        <f t="shared" si="273"/>
        <v>#DIV/0!</v>
      </c>
      <c r="BJ62" s="48" t="e">
        <f t="shared" si="273"/>
        <v>#DIV/0!</v>
      </c>
      <c r="BK62" s="48" t="e">
        <f t="shared" si="273"/>
        <v>#DIV/0!</v>
      </c>
      <c r="BL62" s="48" t="e">
        <f t="shared" si="273"/>
        <v>#DIV/0!</v>
      </c>
      <c r="BM62" s="48" t="e">
        <f t="shared" si="273"/>
        <v>#DIV/0!</v>
      </c>
      <c r="BN62" s="48" t="e">
        <f t="shared" si="273"/>
        <v>#DIV/0!</v>
      </c>
      <c r="BO62" s="48" t="e">
        <f t="shared" si="273"/>
        <v>#DIV/0!</v>
      </c>
      <c r="BP62" s="48" t="e">
        <f t="shared" si="273"/>
        <v>#DIV/0!</v>
      </c>
      <c r="BQ62" s="48" t="e">
        <f t="shared" si="273"/>
        <v>#DIV/0!</v>
      </c>
      <c r="BR62" s="48" t="e">
        <f t="shared" si="273"/>
        <v>#DIV/0!</v>
      </c>
      <c r="BS62" s="143">
        <v>1</v>
      </c>
    </row>
    <row r="63" spans="1:71">
      <c r="A63" s="191" t="s">
        <v>56</v>
      </c>
      <c r="B63" s="172">
        <f>SUM(C63:BR63)</f>
        <v>170.5</v>
      </c>
      <c r="C63" s="47">
        <f>SUMIF(Summary!$AR:$AR,'Mentor Wse'!C4,Summary!$T:$T)</f>
        <v>6</v>
      </c>
      <c r="D63" s="47">
        <f>SUMIF(Summary!$AR:$AR,'Mentor Wse'!D4,Summary!$T:$T)</f>
        <v>8.5</v>
      </c>
      <c r="E63" s="47">
        <f>SUMIF(Summary!$AR:$AR,'Mentor Wse'!E4,Summary!$T:$T)</f>
        <v>2</v>
      </c>
      <c r="F63" s="47">
        <f>SUMIF(Summary!$AR:$AR,'Mentor Wse'!F4,Summary!$T:$T)</f>
        <v>0</v>
      </c>
      <c r="G63" s="47">
        <f>SUMIF(Summary!$AR:$AR,'Mentor Wse'!G4,Summary!$T:$T)</f>
        <v>0</v>
      </c>
      <c r="H63" s="47">
        <f>SUMIF(Summary!$AR:$AR,'Mentor Wse'!H4,Summary!$T:$T)</f>
        <v>2.5</v>
      </c>
      <c r="I63" s="47">
        <f>SUMIF(Summary!$AR:$AR,'Mentor Wse'!I4,Summary!$T:$T)</f>
        <v>4.5</v>
      </c>
      <c r="J63" s="47">
        <f>SUMIF(Summary!$AR:$AR,'Mentor Wse'!J4,Summary!$T:$T)</f>
        <v>1</v>
      </c>
      <c r="K63" s="47">
        <f>SUMIF(Summary!$AR:$AR,'Mentor Wse'!K4,Summary!$T:$T)</f>
        <v>3</v>
      </c>
      <c r="L63" s="47">
        <f>SUMIF(Summary!$AR:$AR,'Mentor Wse'!L4,Summary!$T:$T)</f>
        <v>2</v>
      </c>
      <c r="M63" s="47">
        <f>SUMIF(Summary!$AR:$AR,'Mentor Wse'!M4,Summary!$T:$T)</f>
        <v>13</v>
      </c>
      <c r="N63" s="47">
        <f>SUMIF(Summary!$AR:$AR,'Mentor Wse'!N4,Summary!$T:$T)</f>
        <v>4</v>
      </c>
      <c r="O63" s="47">
        <f>SUMIF(Summary!$AR:$AR,'Mentor Wse'!O4,Summary!$T:$T)</f>
        <v>4</v>
      </c>
      <c r="P63" s="47">
        <f>SUMIF(Summary!$AR:$AR,'Mentor Wse'!P4,Summary!$T:$T)</f>
        <v>0</v>
      </c>
      <c r="Q63" s="47">
        <f>SUMIF(Summary!$AR:$AR,'Mentor Wse'!Q4,Summary!$T:$T)</f>
        <v>2</v>
      </c>
      <c r="R63" s="47">
        <f>SUMIF(Summary!$AR:$AR,'Mentor Wse'!R4,Summary!$T:$T)</f>
        <v>1</v>
      </c>
      <c r="S63" s="47">
        <f>SUMIF(Summary!$AR:$AR,'Mentor Wse'!S4,Summary!$T:$T)</f>
        <v>7</v>
      </c>
      <c r="T63" s="47">
        <f>SUMIF(Summary!$AR:$AR,'Mentor Wse'!T4,Summary!$T:$T)</f>
        <v>1</v>
      </c>
      <c r="U63" s="47">
        <f>SUMIF(Summary!$AR:$AR,'Mentor Wse'!U4,Summary!$T:$T)</f>
        <v>3</v>
      </c>
      <c r="V63" s="47">
        <f>SUMIF(Summary!$AR:$AR,'Mentor Wse'!V4,Summary!$T:$T)</f>
        <v>1</v>
      </c>
      <c r="W63" s="47">
        <f>SUMIF(Summary!$AR:$AR,'Mentor Wse'!W4,Summary!$T:$T)</f>
        <v>6</v>
      </c>
      <c r="X63" s="47">
        <f>SUMIF(Summary!$AR:$AR,'Mentor Wse'!X4,Summary!$T:$T)</f>
        <v>6</v>
      </c>
      <c r="Y63" s="47">
        <f>SUMIF(Summary!$AR:$AR,'Mentor Wse'!Y4,Summary!$T:$T)</f>
        <v>10.5</v>
      </c>
      <c r="Z63" s="47">
        <f>SUMIF(Summary!$AR:$AR,'Mentor Wse'!Z4,Summary!$T:$T)</f>
        <v>7</v>
      </c>
      <c r="AA63" s="47">
        <f>SUMIF(Summary!$AR:$AR,'Mentor Wse'!AA4,Summary!$T:$T)</f>
        <v>0</v>
      </c>
      <c r="AB63" s="47">
        <f>SUMIF(Summary!$AR:$AR,'Mentor Wse'!AB4,Summary!$T:$T)</f>
        <v>1</v>
      </c>
      <c r="AC63" s="47">
        <f>SUMIF(Summary!$AR:$AR,'Mentor Wse'!AC4,Summary!$T:$T)</f>
        <v>0</v>
      </c>
      <c r="AD63" s="47">
        <f>SUMIF(Summary!$AR:$AR,'Mentor Wse'!AD4,Summary!$T:$T)</f>
        <v>0</v>
      </c>
      <c r="AE63" s="47">
        <f>SUMIF(Summary!$AR:$AR,'Mentor Wse'!AE4,Summary!$T:$T)</f>
        <v>0</v>
      </c>
      <c r="AF63" s="47">
        <f>SUMIF(Summary!$AR:$AR,'Mentor Wse'!AF4,Summary!$T:$T)</f>
        <v>8</v>
      </c>
      <c r="AG63" s="47">
        <f>SUMIF(Summary!$AR:$AR,'Mentor Wse'!AG4,Summary!$T:$T)</f>
        <v>4</v>
      </c>
      <c r="AH63" s="47">
        <f>SUMIF(Summary!$AR:$AR,'Mentor Wse'!AH4,Summary!$T:$T)</f>
        <v>0</v>
      </c>
      <c r="AI63" s="47">
        <f>SUMIF(Summary!$AR:$AR,'Mentor Wse'!AI4,Summary!$T:$T)</f>
        <v>9</v>
      </c>
      <c r="AJ63" s="47">
        <f>SUMIF(Summary!$AR:$AR,'Mentor Wse'!AJ4,Summary!$T:$T)</f>
        <v>53.5</v>
      </c>
      <c r="AK63" s="47">
        <f>SUMIF(Summary!$AR:$AR,'Mentor Wse'!AK4,Summary!$T:$T)</f>
        <v>0</v>
      </c>
      <c r="AL63" s="47">
        <f>SUMIF(Summary!$AR:$AR,'Mentor Wse'!AL4,Summary!$T:$T)</f>
        <v>0</v>
      </c>
      <c r="AM63" s="47">
        <f>SUMIF(Summary!$AR:$AR,'Mentor Wse'!AM4,Summary!$T:$T)</f>
        <v>0</v>
      </c>
      <c r="AN63" s="47">
        <f>SUMIF(Summary!$AR:$AR,'Mentor Wse'!AN4,Summary!$T:$T)</f>
        <v>0</v>
      </c>
      <c r="AO63" s="47">
        <f>SUMIF(Summary!$AR:$AR,'Mentor Wse'!AO4,Summary!$T:$T)</f>
        <v>0</v>
      </c>
      <c r="AP63" s="47">
        <f>SUMIF(Summary!$AR:$AR,'Mentor Wse'!AP4,Summary!$T:$T)</f>
        <v>0</v>
      </c>
      <c r="AQ63" s="47">
        <f>SUMIF(Summary!$AR:$AR,'Mentor Wse'!AQ4,Summary!$T:$T)</f>
        <v>0</v>
      </c>
      <c r="AR63" s="47">
        <f>SUMIF(Summary!$AR:$AR,'Mentor Wse'!AR4,Summary!$T:$T)</f>
        <v>0</v>
      </c>
      <c r="AS63" s="47">
        <f>SUMIF(Summary!$AR:$AR,'Mentor Wse'!AS4,Summary!$T:$T)</f>
        <v>0</v>
      </c>
      <c r="AT63" s="47">
        <f>SUMIF(Summary!$AR:$AR,'Mentor Wse'!AT4,Summary!$T:$T)</f>
        <v>0</v>
      </c>
      <c r="AV63" s="47">
        <f>SUMIF(Summary!$AR:$AR,'Mentor Wse'!AV4,Summary!$T:$T)</f>
        <v>0</v>
      </c>
      <c r="AW63" s="47">
        <f>SUMIF(Summary!$AR:$AR,'Mentor Wse'!AW4,Summary!$T:$T)</f>
        <v>0</v>
      </c>
      <c r="AX63" s="47">
        <f>SUMIF(Summary!$AR:$AR,'Mentor Wse'!AX4,Summary!$T:$T)</f>
        <v>0</v>
      </c>
      <c r="AY63" s="47">
        <f>SUMIF(Summary!$AR:$AR,'Mentor Wse'!AY4,Summary!$T:$T)</f>
        <v>0</v>
      </c>
      <c r="AZ63" s="47">
        <f>SUMIF(Summary!$AR:$AR,'Mentor Wse'!AZ4,Summary!$T:$T)</f>
        <v>0</v>
      </c>
      <c r="BA63" s="47">
        <f>SUMIF(Summary!$AR:$AR,'Mentor Wse'!BA4,Summary!$T:$T)</f>
        <v>0</v>
      </c>
      <c r="BB63" s="47">
        <f>SUMIF(Summary!$AR:$AR,'Mentor Wse'!BB4,Summary!$T:$T)</f>
        <v>0</v>
      </c>
      <c r="BC63" s="47">
        <f>SUMIF(Summary!$AR:$AR,'Mentor Wse'!BC4,Summary!$T:$T)</f>
        <v>0</v>
      </c>
      <c r="BD63" s="47">
        <f>SUMIF(Summary!$AR:$AR,'Mentor Wse'!BD4,Summary!$T:$T)</f>
        <v>0</v>
      </c>
      <c r="BE63" s="47">
        <f>SUMIF(Summary!$AR:$AR,'Mentor Wse'!BE4,Summary!$T:$T)</f>
        <v>0</v>
      </c>
      <c r="BF63" s="47">
        <f>SUMIF(Summary!$AR:$AR,'Mentor Wse'!BF4,Summary!$T:$T)</f>
        <v>0</v>
      </c>
      <c r="BG63" s="47">
        <f>SUMIF(Summary!$AR:$AR,'Mentor Wse'!BG4,Summary!$T:$T)</f>
        <v>0</v>
      </c>
      <c r="BH63" s="47">
        <f>SUMIF(Summary!$AR:$AR,'Mentor Wse'!BH4,Summary!$T:$T)</f>
        <v>0</v>
      </c>
      <c r="BI63" s="47">
        <f>SUMIF(Summary!$AR:$AR,'Mentor Wse'!BI4,Summary!$T:$T)</f>
        <v>0</v>
      </c>
      <c r="BJ63" s="47">
        <f>SUMIF(Summary!$AR:$AR,'Mentor Wse'!BJ4,Summary!$T:$T)</f>
        <v>0</v>
      </c>
      <c r="BK63" s="47">
        <f>SUMIF(Summary!$AR:$AR,'Mentor Wse'!BK4,Summary!$T:$T)</f>
        <v>0</v>
      </c>
      <c r="BL63" s="47">
        <f>SUMIF(Summary!$AR:$AR,'Mentor Wse'!BL4,Summary!$T:$T)</f>
        <v>0</v>
      </c>
      <c r="BM63" s="47">
        <f>SUMIF(Summary!$AR:$AR,'Mentor Wse'!BM4,Summary!$T:$T)</f>
        <v>0</v>
      </c>
      <c r="BN63" s="47">
        <f>SUMIF(Summary!$AR:$AR,'Mentor Wse'!BN4,Summary!$T:$T)</f>
        <v>0</v>
      </c>
      <c r="BO63" s="47">
        <f>SUMIF(Summary!$AR:$AR,'Mentor Wse'!BO4,Summary!$T:$T)</f>
        <v>0</v>
      </c>
      <c r="BP63" s="47">
        <f>SUMIF(Summary!$AR:$AR,'Mentor Wse'!BP4,Summary!$T:$T)</f>
        <v>0</v>
      </c>
      <c r="BQ63" s="47">
        <f>SUMIF(Summary!$AR:$AR,'Mentor Wse'!BQ4,Summary!$T:$T)</f>
        <v>0</v>
      </c>
      <c r="BR63" s="47">
        <f>SUMIF(Summary!$AR:$AR,'Mentor Wse'!BR4,Summary!$T:$T)</f>
        <v>0</v>
      </c>
      <c r="BS63" s="143">
        <v>1</v>
      </c>
    </row>
    <row r="64" spans="1:71">
      <c r="A64" s="191" t="s">
        <v>33</v>
      </c>
      <c r="B64" s="48">
        <f t="shared" ref="B64:W64" si="274">B63/B$58</f>
        <v>0.36548767416934619</v>
      </c>
      <c r="C64" s="48">
        <f t="shared" si="274"/>
        <v>0.75</v>
      </c>
      <c r="D64" s="48">
        <f t="shared" si="274"/>
        <v>0.51515151515151514</v>
      </c>
      <c r="E64" s="48">
        <f t="shared" si="274"/>
        <v>0.21052631578947367</v>
      </c>
      <c r="F64" s="48">
        <f t="shared" si="274"/>
        <v>0</v>
      </c>
      <c r="G64" s="48">
        <f t="shared" si="274"/>
        <v>0</v>
      </c>
      <c r="H64" s="48">
        <f t="shared" si="274"/>
        <v>0.15625</v>
      </c>
      <c r="I64" s="48">
        <f t="shared" si="274"/>
        <v>0.47368421052631576</v>
      </c>
      <c r="J64" s="48">
        <f t="shared" si="274"/>
        <v>0.14285714285714285</v>
      </c>
      <c r="K64" s="48">
        <f t="shared" si="274"/>
        <v>0.375</v>
      </c>
      <c r="L64" s="48">
        <f t="shared" si="274"/>
        <v>0.11764705882352941</v>
      </c>
      <c r="M64" s="48">
        <f t="shared" si="274"/>
        <v>0.8666666666666667</v>
      </c>
      <c r="N64" s="48">
        <f t="shared" si="274"/>
        <v>0.30769230769230771</v>
      </c>
      <c r="O64" s="48">
        <f t="shared" si="274"/>
        <v>0.1702127659574468</v>
      </c>
      <c r="P64" s="48">
        <f t="shared" si="274"/>
        <v>0</v>
      </c>
      <c r="Q64" s="48">
        <f t="shared" si="274"/>
        <v>0.18181818181818182</v>
      </c>
      <c r="R64" s="48">
        <f t="shared" si="274"/>
        <v>0.25</v>
      </c>
      <c r="S64" s="48">
        <f t="shared" si="274"/>
        <v>0.58333333333333337</v>
      </c>
      <c r="T64" s="48">
        <f t="shared" si="274"/>
        <v>0.16666666666666666</v>
      </c>
      <c r="U64" s="48">
        <f t="shared" si="274"/>
        <v>0.42857142857142855</v>
      </c>
      <c r="V64" s="48">
        <f t="shared" si="274"/>
        <v>0.1</v>
      </c>
      <c r="W64" s="48">
        <f t="shared" si="274"/>
        <v>0.46153846153846156</v>
      </c>
      <c r="X64" s="48">
        <f t="shared" ref="X64" si="275">X63/X$58</f>
        <v>0.5</v>
      </c>
      <c r="Y64" s="48">
        <f t="shared" ref="Y64:AA64" si="276">Y63/Y$58</f>
        <v>0.6</v>
      </c>
      <c r="Z64" s="48">
        <f t="shared" si="276"/>
        <v>0.53846153846153844</v>
      </c>
      <c r="AA64" s="48" t="e">
        <f t="shared" si="276"/>
        <v>#DIV/0!</v>
      </c>
      <c r="AB64" s="48">
        <f t="shared" ref="AB64" si="277">AB63/AB$58</f>
        <v>1</v>
      </c>
      <c r="AC64" s="48">
        <f t="shared" ref="AC64:AG64" si="278">AC63/AC$58</f>
        <v>0</v>
      </c>
      <c r="AD64" s="48">
        <f t="shared" si="278"/>
        <v>0</v>
      </c>
      <c r="AE64" s="48">
        <f t="shared" si="278"/>
        <v>0</v>
      </c>
      <c r="AF64" s="48">
        <f t="shared" si="278"/>
        <v>0.72727272727272729</v>
      </c>
      <c r="AG64" s="48">
        <f t="shared" si="278"/>
        <v>0.25806451612903225</v>
      </c>
      <c r="AH64" s="48">
        <f t="shared" ref="AH64:AL64" si="279">AH63/AH$58</f>
        <v>0</v>
      </c>
      <c r="AI64" s="48">
        <f t="shared" si="279"/>
        <v>0.5625</v>
      </c>
      <c r="AJ64" s="48">
        <f t="shared" si="279"/>
        <v>0.38078291814946619</v>
      </c>
      <c r="AK64" s="48" t="e">
        <f t="shared" si="279"/>
        <v>#DIV/0!</v>
      </c>
      <c r="AL64" s="48" t="e">
        <f t="shared" si="279"/>
        <v>#DIV/0!</v>
      </c>
      <c r="AM64" s="48" t="e">
        <f t="shared" ref="AM64:AN64" si="280">AM63/AM$58</f>
        <v>#DIV/0!</v>
      </c>
      <c r="AN64" s="48" t="e">
        <f t="shared" si="280"/>
        <v>#DIV/0!</v>
      </c>
      <c r="AO64" s="48" t="e">
        <f t="shared" ref="AO64:AP64" si="281">AO63/AO$58</f>
        <v>#DIV/0!</v>
      </c>
      <c r="AP64" s="48" t="e">
        <f t="shared" si="281"/>
        <v>#DIV/0!</v>
      </c>
      <c r="AQ64" s="48" t="e">
        <f t="shared" ref="AQ64:AT64" si="282">AQ63/AQ$58</f>
        <v>#DIV/0!</v>
      </c>
      <c r="AR64" s="48" t="e">
        <f t="shared" ref="AR64:AS64" si="283">AR63/AR$58</f>
        <v>#DIV/0!</v>
      </c>
      <c r="AS64" s="48" t="e">
        <f t="shared" si="283"/>
        <v>#DIV/0!</v>
      </c>
      <c r="AT64" s="48" t="e">
        <f t="shared" si="282"/>
        <v>#DIV/0!</v>
      </c>
      <c r="AV64" s="48" t="e">
        <f t="shared" ref="AV64:BR64" si="284">AV63/AV$58</f>
        <v>#DIV/0!</v>
      </c>
      <c r="AW64" s="48" t="e">
        <f t="shared" si="284"/>
        <v>#DIV/0!</v>
      </c>
      <c r="AX64" s="48" t="e">
        <f t="shared" si="284"/>
        <v>#DIV/0!</v>
      </c>
      <c r="AY64" s="48" t="e">
        <f t="shared" si="284"/>
        <v>#DIV/0!</v>
      </c>
      <c r="AZ64" s="48" t="e">
        <f t="shared" si="284"/>
        <v>#DIV/0!</v>
      </c>
      <c r="BA64" s="48" t="e">
        <f t="shared" si="284"/>
        <v>#DIV/0!</v>
      </c>
      <c r="BB64" s="48" t="e">
        <f t="shared" si="284"/>
        <v>#DIV/0!</v>
      </c>
      <c r="BC64" s="48" t="e">
        <f t="shared" si="284"/>
        <v>#DIV/0!</v>
      </c>
      <c r="BD64" s="48" t="e">
        <f t="shared" si="284"/>
        <v>#DIV/0!</v>
      </c>
      <c r="BE64" s="48" t="e">
        <f t="shared" si="284"/>
        <v>#DIV/0!</v>
      </c>
      <c r="BF64" s="48" t="e">
        <f t="shared" si="284"/>
        <v>#DIV/0!</v>
      </c>
      <c r="BG64" s="48" t="e">
        <f t="shared" si="284"/>
        <v>#DIV/0!</v>
      </c>
      <c r="BH64" s="48" t="e">
        <f t="shared" si="284"/>
        <v>#DIV/0!</v>
      </c>
      <c r="BI64" s="48" t="e">
        <f t="shared" si="284"/>
        <v>#DIV/0!</v>
      </c>
      <c r="BJ64" s="48" t="e">
        <f t="shared" si="284"/>
        <v>#DIV/0!</v>
      </c>
      <c r="BK64" s="48" t="e">
        <f t="shared" si="284"/>
        <v>#DIV/0!</v>
      </c>
      <c r="BL64" s="48" t="e">
        <f t="shared" si="284"/>
        <v>#DIV/0!</v>
      </c>
      <c r="BM64" s="48" t="e">
        <f t="shared" si="284"/>
        <v>#DIV/0!</v>
      </c>
      <c r="BN64" s="48" t="e">
        <f t="shared" si="284"/>
        <v>#DIV/0!</v>
      </c>
      <c r="BO64" s="48" t="e">
        <f t="shared" si="284"/>
        <v>#DIV/0!</v>
      </c>
      <c r="BP64" s="48" t="e">
        <f t="shared" si="284"/>
        <v>#DIV/0!</v>
      </c>
      <c r="BQ64" s="48" t="e">
        <f t="shared" si="284"/>
        <v>#DIV/0!</v>
      </c>
      <c r="BR64" s="48" t="e">
        <f t="shared" si="284"/>
        <v>#DIV/0!</v>
      </c>
      <c r="BS64" s="143">
        <v>1</v>
      </c>
    </row>
    <row r="65" spans="1:71">
      <c r="A65" s="191" t="s">
        <v>97</v>
      </c>
      <c r="B65" s="172">
        <f>SUM(C65:BR65)</f>
        <v>22.5</v>
      </c>
      <c r="C65" s="47">
        <f>SUMIF(Summary!$AR:$AR,'Mentor Wse'!C4,Summary!$W:$W)</f>
        <v>0</v>
      </c>
      <c r="D65" s="47">
        <f>SUMIF(Summary!$AR:$AR,'Mentor Wse'!D4,Summary!$W:$W)</f>
        <v>0</v>
      </c>
      <c r="E65" s="47">
        <f>SUMIF(Summary!$AR:$AR,'Mentor Wse'!E4,Summary!$W:$W)</f>
        <v>3</v>
      </c>
      <c r="F65" s="47">
        <f>SUMIF(Summary!$AR:$AR,'Mentor Wse'!F4,Summary!$W:$W)</f>
        <v>1</v>
      </c>
      <c r="G65" s="47">
        <f>SUMIF(Summary!$AR:$AR,'Mentor Wse'!G4,Summary!$W:$W)</f>
        <v>0</v>
      </c>
      <c r="H65" s="47">
        <f>SUMIF(Summary!$AR:$AR,'Mentor Wse'!H4,Summary!$W:$W)</f>
        <v>0</v>
      </c>
      <c r="I65" s="47">
        <f>SUMIF(Summary!$AR:$AR,'Mentor Wse'!I4,Summary!$W:$W)</f>
        <v>0.5</v>
      </c>
      <c r="J65" s="47">
        <f>SUMIF(Summary!$AR:$AR,'Mentor Wse'!J4,Summary!$W:$W)</f>
        <v>0</v>
      </c>
      <c r="K65" s="47">
        <f>SUMIF(Summary!$AR:$AR,'Mentor Wse'!K4,Summary!$W:$W)</f>
        <v>0</v>
      </c>
      <c r="L65" s="47">
        <f>SUMIF(Summary!$AR:$AR,'Mentor Wse'!L4,Summary!$W:$W)</f>
        <v>2</v>
      </c>
      <c r="M65" s="47">
        <f>SUMIF(Summary!$AR:$AR,'Mentor Wse'!M4,Summary!$W:$W)</f>
        <v>0</v>
      </c>
      <c r="N65" s="47">
        <f>SUMIF(Summary!$AR:$AR,'Mentor Wse'!N4,Summary!$W:$W)</f>
        <v>0</v>
      </c>
      <c r="O65" s="47">
        <f>SUMIF(Summary!$AR:$AR,'Mentor Wse'!O4,Summary!$W:$W)</f>
        <v>0</v>
      </c>
      <c r="P65" s="47">
        <f>SUMIF(Summary!$AR:$AR,'Mentor Wse'!P4,Summary!$W:$W)</f>
        <v>0</v>
      </c>
      <c r="Q65" s="47">
        <f>SUMIF(Summary!$AR:$AR,'Mentor Wse'!Q4,Summary!$W:$W)</f>
        <v>1</v>
      </c>
      <c r="R65" s="47">
        <f>SUMIF(Summary!$AR:$AR,'Mentor Wse'!R4,Summary!$W:$W)</f>
        <v>0</v>
      </c>
      <c r="S65" s="47">
        <f>SUMIF(Summary!$AR:$AR,'Mentor Wse'!S4,Summary!$W:$W)</f>
        <v>0</v>
      </c>
      <c r="T65" s="47">
        <f>SUMIF(Summary!$AR:$AR,'Mentor Wse'!T4,Summary!$W:$W)</f>
        <v>0</v>
      </c>
      <c r="U65" s="47">
        <f>SUMIF(Summary!$AR:$AR,'Mentor Wse'!U4,Summary!$W:$W)</f>
        <v>1</v>
      </c>
      <c r="V65" s="47">
        <f>SUMIF(Summary!$AR:$AR,'Mentor Wse'!V4,Summary!$W:$W)</f>
        <v>0</v>
      </c>
      <c r="W65" s="47">
        <f>SUMIF(Summary!$AR:$AR,'Mentor Wse'!W4,Summary!$W:$W)</f>
        <v>1</v>
      </c>
      <c r="X65" s="47">
        <f>SUMIF(Summary!$AR:$AR,'Mentor Wse'!X4,Summary!$W:$W)</f>
        <v>0</v>
      </c>
      <c r="Y65" s="47">
        <f>SUMIF(Summary!$AR:$AR,'Mentor Wse'!Y4,Summary!$W:$W)</f>
        <v>0</v>
      </c>
      <c r="Z65" s="47">
        <f>SUMIF(Summary!$AR:$AR,'Mentor Wse'!Z4,Summary!$W:$W)</f>
        <v>2</v>
      </c>
      <c r="AA65" s="47">
        <f>SUMIF(Summary!$AR:$AR,'Mentor Wse'!AA4,Summary!$W:$W)</f>
        <v>0</v>
      </c>
      <c r="AB65" s="47">
        <f>SUMIF(Summary!$AR:$AR,'Mentor Wse'!AB4,Summary!$W:$W)</f>
        <v>0</v>
      </c>
      <c r="AC65" s="47">
        <f>SUMIF(Summary!$AR:$AR,'Mentor Wse'!AC4,Summary!$W:$W)</f>
        <v>0</v>
      </c>
      <c r="AD65" s="47">
        <f>SUMIF(Summary!$AR:$AR,'Mentor Wse'!AD4,Summary!$W:$W)</f>
        <v>0</v>
      </c>
      <c r="AE65" s="47">
        <f>SUMIF(Summary!$AR:$AR,'Mentor Wse'!AE4,Summary!$W:$W)</f>
        <v>0</v>
      </c>
      <c r="AF65" s="47">
        <f>SUMIF(Summary!$AR:$AR,'Mentor Wse'!AF4,Summary!$W:$W)</f>
        <v>1</v>
      </c>
      <c r="AG65" s="47">
        <f>SUMIF(Summary!$AR:$AR,'Mentor Wse'!AG4,Summary!$W:$W)</f>
        <v>1</v>
      </c>
      <c r="AH65" s="47">
        <f>SUMIF(Summary!$AR:$AR,'Mentor Wse'!AH4,Summary!$W:$W)</f>
        <v>0</v>
      </c>
      <c r="AI65" s="47">
        <f>SUMIF(Summary!$AR:$AR,'Mentor Wse'!AI4,Summary!$W:$W)</f>
        <v>0</v>
      </c>
      <c r="AJ65" s="47">
        <f>SUMIF(Summary!$AR:$AR,'Mentor Wse'!AJ4,Summary!$W:$W)</f>
        <v>9</v>
      </c>
      <c r="AK65" s="47">
        <f>SUMIF(Summary!$AR:$AR,'Mentor Wse'!AK4,Summary!$W:$W)</f>
        <v>0</v>
      </c>
      <c r="AL65" s="47">
        <f>SUMIF(Summary!$AR:$AR,'Mentor Wse'!AL4,Summary!$W:$W)</f>
        <v>0</v>
      </c>
      <c r="AM65" s="47">
        <f>SUMIF(Summary!$AR:$AR,'Mentor Wse'!AM4,Summary!$W:$W)</f>
        <v>0</v>
      </c>
      <c r="AN65" s="47">
        <f>SUMIF(Summary!$AR:$AR,'Mentor Wse'!AN4,Summary!$W:$W)</f>
        <v>0</v>
      </c>
      <c r="AO65" s="47">
        <f>SUMIF(Summary!$AR:$AR,'Mentor Wse'!AO4,Summary!$W:$W)</f>
        <v>0</v>
      </c>
      <c r="AP65" s="47">
        <f>SUMIF(Summary!$AR:$AR,'Mentor Wse'!AP4,Summary!$W:$W)</f>
        <v>0</v>
      </c>
      <c r="AQ65" s="47">
        <f>SUMIF(Summary!$AR:$AR,'Mentor Wse'!AQ4,Summary!$W:$W)</f>
        <v>0</v>
      </c>
      <c r="AR65" s="47">
        <f>SUMIF(Summary!$AR:$AR,'Mentor Wse'!AR4,Summary!$W:$W)</f>
        <v>0</v>
      </c>
      <c r="AS65" s="47">
        <f>SUMIF(Summary!$AR:$AR,'Mentor Wse'!AS4,Summary!$W:$W)</f>
        <v>0</v>
      </c>
      <c r="AT65" s="47">
        <f>SUMIF(Summary!$AR:$AR,'Mentor Wse'!AT4,Summary!$W:$W)</f>
        <v>0</v>
      </c>
      <c r="AV65" s="47">
        <f>SUMIF(Summary!$AR:$AR,'Mentor Wse'!AV4,Summary!$W:$W)</f>
        <v>0</v>
      </c>
      <c r="AW65" s="47">
        <f>SUMIF(Summary!$AR:$AR,'Mentor Wse'!AW4,Summary!$W:$W)</f>
        <v>0</v>
      </c>
      <c r="AX65" s="47">
        <f>SUMIF(Summary!$AR:$AR,'Mentor Wse'!AX4,Summary!$W:$W)</f>
        <v>0</v>
      </c>
      <c r="AY65" s="47">
        <f>SUMIF(Summary!$AR:$AR,'Mentor Wse'!AY4,Summary!$W:$W)</f>
        <v>0</v>
      </c>
      <c r="AZ65" s="47">
        <f>SUMIF(Summary!$AR:$AR,'Mentor Wse'!AZ4,Summary!$W:$W)</f>
        <v>0</v>
      </c>
      <c r="BA65" s="47">
        <f>SUMIF(Summary!$AR:$AR,'Mentor Wse'!BA4,Summary!$W:$W)</f>
        <v>0</v>
      </c>
      <c r="BB65" s="47">
        <f>SUMIF(Summary!$AR:$AR,'Mentor Wse'!BB4,Summary!$W:$W)</f>
        <v>0</v>
      </c>
      <c r="BC65" s="47">
        <f>SUMIF(Summary!$AR:$AR,'Mentor Wse'!BC4,Summary!$W:$W)</f>
        <v>0</v>
      </c>
      <c r="BD65" s="47">
        <f>SUMIF(Summary!$AR:$AR,'Mentor Wse'!BD4,Summary!$W:$W)</f>
        <v>0</v>
      </c>
      <c r="BE65" s="47">
        <f>SUMIF(Summary!$AR:$AR,'Mentor Wse'!BE4,Summary!$W:$W)</f>
        <v>0</v>
      </c>
      <c r="BF65" s="47">
        <f>SUMIF(Summary!$AR:$AR,'Mentor Wse'!BF4,Summary!$W:$W)</f>
        <v>0</v>
      </c>
      <c r="BG65" s="47">
        <f>SUMIF(Summary!$AR:$AR,'Mentor Wse'!BG4,Summary!$W:$W)</f>
        <v>0</v>
      </c>
      <c r="BH65" s="47">
        <f>SUMIF(Summary!$AR:$AR,'Mentor Wse'!BH4,Summary!$W:$W)</f>
        <v>0</v>
      </c>
      <c r="BI65" s="47">
        <f>SUMIF(Summary!$AR:$AR,'Mentor Wse'!BI4,Summary!$W:$W)</f>
        <v>0</v>
      </c>
      <c r="BJ65" s="47">
        <f>SUMIF(Summary!$AR:$AR,'Mentor Wse'!BJ4,Summary!$W:$W)</f>
        <v>0</v>
      </c>
      <c r="BK65" s="47">
        <f>SUMIF(Summary!$AR:$AR,'Mentor Wse'!BK4,Summary!$W:$W)</f>
        <v>0</v>
      </c>
      <c r="BL65" s="47">
        <f>SUMIF(Summary!$AR:$AR,'Mentor Wse'!BL4,Summary!$W:$W)</f>
        <v>0</v>
      </c>
      <c r="BM65" s="47">
        <f>SUMIF(Summary!$AR:$AR,'Mentor Wse'!BM4,Summary!$W:$W)</f>
        <v>0</v>
      </c>
      <c r="BN65" s="47">
        <f>SUMIF(Summary!$AR:$AR,'Mentor Wse'!BN4,Summary!$W:$W)</f>
        <v>0</v>
      </c>
      <c r="BO65" s="47">
        <f>SUMIF(Summary!$AR:$AR,'Mentor Wse'!BO4,Summary!$W:$W)</f>
        <v>0</v>
      </c>
      <c r="BP65" s="47">
        <f>SUMIF(Summary!$AR:$AR,'Mentor Wse'!BP4,Summary!$W:$W)</f>
        <v>0</v>
      </c>
      <c r="BQ65" s="47">
        <f>SUMIF(Summary!$AR:$AR,'Mentor Wse'!BQ4,Summary!$W:$W)</f>
        <v>0</v>
      </c>
      <c r="BR65" s="47">
        <f>SUMIF(Summary!$AR:$AR,'Mentor Wse'!BR4,Summary!$W:$W)</f>
        <v>0</v>
      </c>
      <c r="BS65" s="143">
        <v>1</v>
      </c>
    </row>
    <row r="66" spans="1:71">
      <c r="A66" s="191" t="s">
        <v>33</v>
      </c>
      <c r="B66" s="48">
        <f t="shared" ref="B66:W66" si="285">B65/B$58</f>
        <v>4.8231511254019289E-2</v>
      </c>
      <c r="C66" s="48">
        <f t="shared" si="285"/>
        <v>0</v>
      </c>
      <c r="D66" s="48">
        <f t="shared" si="285"/>
        <v>0</v>
      </c>
      <c r="E66" s="48">
        <f t="shared" si="285"/>
        <v>0.31578947368421051</v>
      </c>
      <c r="F66" s="48">
        <f t="shared" si="285"/>
        <v>0.33333333333333331</v>
      </c>
      <c r="G66" s="48">
        <f t="shared" si="285"/>
        <v>0</v>
      </c>
      <c r="H66" s="48">
        <f t="shared" si="285"/>
        <v>0</v>
      </c>
      <c r="I66" s="48">
        <f t="shared" si="285"/>
        <v>5.2631578947368418E-2</v>
      </c>
      <c r="J66" s="48">
        <f t="shared" si="285"/>
        <v>0</v>
      </c>
      <c r="K66" s="48">
        <f t="shared" si="285"/>
        <v>0</v>
      </c>
      <c r="L66" s="48">
        <f t="shared" si="285"/>
        <v>0.11764705882352941</v>
      </c>
      <c r="M66" s="48">
        <f t="shared" si="285"/>
        <v>0</v>
      </c>
      <c r="N66" s="48">
        <f t="shared" si="285"/>
        <v>0</v>
      </c>
      <c r="O66" s="48">
        <f t="shared" si="285"/>
        <v>0</v>
      </c>
      <c r="P66" s="48">
        <f t="shared" si="285"/>
        <v>0</v>
      </c>
      <c r="Q66" s="48">
        <f t="shared" si="285"/>
        <v>9.0909090909090912E-2</v>
      </c>
      <c r="R66" s="48">
        <f t="shared" si="285"/>
        <v>0</v>
      </c>
      <c r="S66" s="48">
        <f t="shared" si="285"/>
        <v>0</v>
      </c>
      <c r="T66" s="48">
        <f t="shared" si="285"/>
        <v>0</v>
      </c>
      <c r="U66" s="48">
        <f t="shared" si="285"/>
        <v>0.14285714285714285</v>
      </c>
      <c r="V66" s="48">
        <f t="shared" si="285"/>
        <v>0</v>
      </c>
      <c r="W66" s="48">
        <f t="shared" si="285"/>
        <v>7.6923076923076927E-2</v>
      </c>
      <c r="X66" s="48">
        <f t="shared" ref="X66" si="286">X65/X$58</f>
        <v>0</v>
      </c>
      <c r="Y66" s="48">
        <f t="shared" ref="Y66:AA66" si="287">Y65/Y$58</f>
        <v>0</v>
      </c>
      <c r="Z66" s="48">
        <f t="shared" si="287"/>
        <v>0.15384615384615385</v>
      </c>
      <c r="AA66" s="48" t="e">
        <f t="shared" si="287"/>
        <v>#DIV/0!</v>
      </c>
      <c r="AB66" s="48">
        <f t="shared" ref="AB66" si="288">AB65/AB$58</f>
        <v>0</v>
      </c>
      <c r="AC66" s="48">
        <f t="shared" ref="AC66:AG66" si="289">AC65/AC$58</f>
        <v>0</v>
      </c>
      <c r="AD66" s="48">
        <f t="shared" si="289"/>
        <v>0</v>
      </c>
      <c r="AE66" s="48">
        <f t="shared" si="289"/>
        <v>0</v>
      </c>
      <c r="AF66" s="48">
        <f t="shared" si="289"/>
        <v>9.0909090909090912E-2</v>
      </c>
      <c r="AG66" s="48">
        <f t="shared" si="289"/>
        <v>6.4516129032258063E-2</v>
      </c>
      <c r="AH66" s="48">
        <f t="shared" ref="AH66:AL66" si="290">AH65/AH$58</f>
        <v>0</v>
      </c>
      <c r="AI66" s="48">
        <f t="shared" si="290"/>
        <v>0</v>
      </c>
      <c r="AJ66" s="48">
        <f t="shared" si="290"/>
        <v>6.4056939501779361E-2</v>
      </c>
      <c r="AK66" s="48" t="e">
        <f t="shared" si="290"/>
        <v>#DIV/0!</v>
      </c>
      <c r="AL66" s="48" t="e">
        <f t="shared" si="290"/>
        <v>#DIV/0!</v>
      </c>
      <c r="AM66" s="48" t="e">
        <f t="shared" ref="AM66:AN66" si="291">AM65/AM$58</f>
        <v>#DIV/0!</v>
      </c>
      <c r="AN66" s="48" t="e">
        <f t="shared" si="291"/>
        <v>#DIV/0!</v>
      </c>
      <c r="AO66" s="48" t="e">
        <f t="shared" ref="AO66:AP66" si="292">AO65/AO$58</f>
        <v>#DIV/0!</v>
      </c>
      <c r="AP66" s="48" t="e">
        <f t="shared" si="292"/>
        <v>#DIV/0!</v>
      </c>
      <c r="AQ66" s="48" t="e">
        <f t="shared" ref="AQ66:AT66" si="293">AQ65/AQ$58</f>
        <v>#DIV/0!</v>
      </c>
      <c r="AR66" s="48" t="e">
        <f t="shared" ref="AR66:AS66" si="294">AR65/AR$58</f>
        <v>#DIV/0!</v>
      </c>
      <c r="AS66" s="48" t="e">
        <f t="shared" si="294"/>
        <v>#DIV/0!</v>
      </c>
      <c r="AT66" s="48" t="e">
        <f t="shared" si="293"/>
        <v>#DIV/0!</v>
      </c>
      <c r="AV66" s="48" t="e">
        <f t="shared" ref="AV66:BR66" si="295">AV65/AV$58</f>
        <v>#DIV/0!</v>
      </c>
      <c r="AW66" s="48" t="e">
        <f t="shared" si="295"/>
        <v>#DIV/0!</v>
      </c>
      <c r="AX66" s="48" t="e">
        <f t="shared" si="295"/>
        <v>#DIV/0!</v>
      </c>
      <c r="AY66" s="48" t="e">
        <f t="shared" si="295"/>
        <v>#DIV/0!</v>
      </c>
      <c r="AZ66" s="48" t="e">
        <f t="shared" si="295"/>
        <v>#DIV/0!</v>
      </c>
      <c r="BA66" s="48" t="e">
        <f t="shared" si="295"/>
        <v>#DIV/0!</v>
      </c>
      <c r="BB66" s="48" t="e">
        <f t="shared" si="295"/>
        <v>#DIV/0!</v>
      </c>
      <c r="BC66" s="48" t="e">
        <f t="shared" si="295"/>
        <v>#DIV/0!</v>
      </c>
      <c r="BD66" s="48" t="e">
        <f t="shared" si="295"/>
        <v>#DIV/0!</v>
      </c>
      <c r="BE66" s="48" t="e">
        <f t="shared" si="295"/>
        <v>#DIV/0!</v>
      </c>
      <c r="BF66" s="48" t="e">
        <f t="shared" si="295"/>
        <v>#DIV/0!</v>
      </c>
      <c r="BG66" s="48" t="e">
        <f t="shared" si="295"/>
        <v>#DIV/0!</v>
      </c>
      <c r="BH66" s="48" t="e">
        <f t="shared" si="295"/>
        <v>#DIV/0!</v>
      </c>
      <c r="BI66" s="48" t="e">
        <f t="shared" si="295"/>
        <v>#DIV/0!</v>
      </c>
      <c r="BJ66" s="48" t="e">
        <f t="shared" si="295"/>
        <v>#DIV/0!</v>
      </c>
      <c r="BK66" s="48" t="e">
        <f t="shared" si="295"/>
        <v>#DIV/0!</v>
      </c>
      <c r="BL66" s="48" t="e">
        <f t="shared" si="295"/>
        <v>#DIV/0!</v>
      </c>
      <c r="BM66" s="48" t="e">
        <f t="shared" si="295"/>
        <v>#DIV/0!</v>
      </c>
      <c r="BN66" s="48" t="e">
        <f t="shared" si="295"/>
        <v>#DIV/0!</v>
      </c>
      <c r="BO66" s="48" t="e">
        <f t="shared" si="295"/>
        <v>#DIV/0!</v>
      </c>
      <c r="BP66" s="48" t="e">
        <f t="shared" si="295"/>
        <v>#DIV/0!</v>
      </c>
      <c r="BQ66" s="48" t="e">
        <f t="shared" si="295"/>
        <v>#DIV/0!</v>
      </c>
      <c r="BR66" s="48" t="e">
        <f t="shared" si="295"/>
        <v>#DIV/0!</v>
      </c>
      <c r="BS66" s="143">
        <v>1</v>
      </c>
    </row>
    <row r="67" spans="1:71">
      <c r="A67" s="191" t="s">
        <v>57</v>
      </c>
      <c r="B67" s="172">
        <f>SUM(C67:BR67)</f>
        <v>178.5</v>
      </c>
      <c r="C67" s="173">
        <f>SUMIF(Summary!$AR:$AR,'Mentor Wse'!C4,Summary!$Z:$Z)</f>
        <v>2</v>
      </c>
      <c r="D67" s="173">
        <f>SUMIF(Summary!$AR:$AR,'Mentor Wse'!D4,Summary!$Z:$Z)</f>
        <v>5</v>
      </c>
      <c r="E67" s="173">
        <f>SUMIF(Summary!$AR:$AR,'Mentor Wse'!E4,Summary!$Z:$Z)</f>
        <v>1</v>
      </c>
      <c r="F67" s="173">
        <f>SUMIF(Summary!$AR:$AR,'Mentor Wse'!F4,Summary!$Z:$Z)</f>
        <v>1</v>
      </c>
      <c r="G67" s="173">
        <f>SUMIF(Summary!$AR:$AR,'Mentor Wse'!G4,Summary!$Z:$Z)</f>
        <v>6</v>
      </c>
      <c r="H67" s="173">
        <f>SUMIF(Summary!$AR:$AR,'Mentor Wse'!H4,Summary!$Z:$Z)</f>
        <v>4</v>
      </c>
      <c r="I67" s="173">
        <f>SUMIF(Summary!$AR:$AR,'Mentor Wse'!I4,Summary!$Z:$Z)</f>
        <v>3</v>
      </c>
      <c r="J67" s="173">
        <f>SUMIF(Summary!$AR:$AR,'Mentor Wse'!J4,Summary!$Z:$Z)</f>
        <v>1</v>
      </c>
      <c r="K67" s="173">
        <f>SUMIF(Summary!$AR:$AR,'Mentor Wse'!K4,Summary!$Z:$Z)</f>
        <v>2</v>
      </c>
      <c r="L67" s="173">
        <f>SUMIF(Summary!$AR:$AR,'Mentor Wse'!L4,Summary!$Z:$Z)</f>
        <v>12</v>
      </c>
      <c r="M67" s="173">
        <f>SUMIF(Summary!$AR:$AR,'Mentor Wse'!M4,Summary!$Z:$Z)</f>
        <v>0</v>
      </c>
      <c r="N67" s="173">
        <f>SUMIF(Summary!$AR:$AR,'Mentor Wse'!N4,Summary!$Z:$Z)</f>
        <v>5</v>
      </c>
      <c r="O67" s="173">
        <f>SUMIF(Summary!$AR:$AR,'Mentor Wse'!O4,Summary!$Z:$Z)</f>
        <v>12</v>
      </c>
      <c r="P67" s="173">
        <f>SUMIF(Summary!$AR:$AR,'Mentor Wse'!P4,Summary!$Z:$Z)</f>
        <v>5</v>
      </c>
      <c r="Q67" s="173">
        <f>SUMIF(Summary!$AR:$AR,'Mentor Wse'!Q4,Summary!$Z:$Z)</f>
        <v>7</v>
      </c>
      <c r="R67" s="173">
        <f>SUMIF(Summary!$AR:$AR,'Mentor Wse'!R4,Summary!$Z:$Z)</f>
        <v>2</v>
      </c>
      <c r="S67" s="173">
        <f>SUMIF(Summary!$AR:$AR,'Mentor Wse'!S4,Summary!$Z:$Z)</f>
        <v>4</v>
      </c>
      <c r="T67" s="173">
        <f>SUMIF(Summary!$AR:$AR,'Mentor Wse'!T4,Summary!$Z:$Z)</f>
        <v>5</v>
      </c>
      <c r="U67" s="173">
        <f>SUMIF(Summary!$AR:$AR,'Mentor Wse'!U4,Summary!$Z:$Z)</f>
        <v>3</v>
      </c>
      <c r="V67" s="173">
        <f>SUMIF(Summary!$AR:$AR,'Mentor Wse'!V4,Summary!$Z:$Z)</f>
        <v>6</v>
      </c>
      <c r="W67" s="173">
        <f>SUMIF(Summary!$AR:$AR,'Mentor Wse'!W4,Summary!$Z:$Z)</f>
        <v>5</v>
      </c>
      <c r="X67" s="173">
        <f>SUMIF(Summary!$AR:$AR,'Mentor Wse'!X4,Summary!$Z:$Z)</f>
        <v>3</v>
      </c>
      <c r="Y67" s="173">
        <f>SUMIF(Summary!$AR:$AR,'Mentor Wse'!Y4,Summary!$Z:$Z)</f>
        <v>3</v>
      </c>
      <c r="Z67" s="173">
        <f>SUMIF(Summary!$AR:$AR,'Mentor Wse'!Z4,Summary!$Z:$Z)</f>
        <v>2</v>
      </c>
      <c r="AA67" s="173">
        <f>SUMIF(Summary!$AR:$AR,'Mentor Wse'!AA4,Summary!$Z:$Z)</f>
        <v>0</v>
      </c>
      <c r="AB67" s="173">
        <f>SUMIF(Summary!$AR:$AR,'Mentor Wse'!AB4,Summary!$Z:$Z)</f>
        <v>0</v>
      </c>
      <c r="AC67" s="173">
        <f>SUMIF(Summary!$AR:$AR,'Mentor Wse'!AC4,Summary!$Z:$Z)</f>
        <v>2.5</v>
      </c>
      <c r="AD67" s="173">
        <f>SUMIF(Summary!$AR:$AR,'Mentor Wse'!AD4,Summary!$Z:$Z)</f>
        <v>7.5</v>
      </c>
      <c r="AE67" s="173">
        <f>SUMIF(Summary!$AR:$AR,'Mentor Wse'!AE4,Summary!$Z:$Z)</f>
        <v>1</v>
      </c>
      <c r="AF67" s="173">
        <f>SUMIF(Summary!$AR:$AR,'Mentor Wse'!AF4,Summary!$Z:$Z)</f>
        <v>1</v>
      </c>
      <c r="AG67" s="173">
        <f>SUMIF(Summary!$AR:$AR,'Mentor Wse'!AG4,Summary!$Z:$Z)</f>
        <v>10.5</v>
      </c>
      <c r="AH67" s="173">
        <f>SUMIF(Summary!$AR:$AR,'Mentor Wse'!AH4,Summary!$Z:$Z)</f>
        <v>2</v>
      </c>
      <c r="AI67" s="173">
        <f>SUMIF(Summary!$AR:$AR,'Mentor Wse'!AI4,Summary!$Z:$Z)</f>
        <v>4</v>
      </c>
      <c r="AJ67" s="173">
        <f>SUMIF(Summary!$AR:$AR,'Mentor Wse'!AJ4,Summary!$Z:$Z)</f>
        <v>51</v>
      </c>
      <c r="AK67" s="173">
        <f>SUMIF(Summary!$AR:$AR,'Mentor Wse'!AK4,Summary!$Z:$Z)</f>
        <v>0</v>
      </c>
      <c r="AL67" s="173">
        <f>SUMIF(Summary!$AR:$AR,'Mentor Wse'!AL4,Summary!$Z:$Z)</f>
        <v>0</v>
      </c>
      <c r="AM67" s="173">
        <f>SUMIF(Summary!$AR:$AR,'Mentor Wse'!AM4,Summary!$Z:$Z)</f>
        <v>0</v>
      </c>
      <c r="AN67" s="173">
        <f>SUMIF(Summary!$AR:$AR,'Mentor Wse'!AN4,Summary!$Z:$Z)</f>
        <v>0</v>
      </c>
      <c r="AO67" s="173">
        <f>SUMIF(Summary!$AR:$AR,'Mentor Wse'!AO4,Summary!$Z:$Z)</f>
        <v>0</v>
      </c>
      <c r="AP67" s="173">
        <f>SUMIF(Summary!$AR:$AR,'Mentor Wse'!AP4,Summary!$Z:$Z)</f>
        <v>0</v>
      </c>
      <c r="AQ67" s="173">
        <f>SUMIF(Summary!$AR:$AR,'Mentor Wse'!AQ4,Summary!$Z:$Z)</f>
        <v>0</v>
      </c>
      <c r="AR67" s="173">
        <f>SUMIF(Summary!$AR:$AR,'Mentor Wse'!AR4,Summary!$Z:$Z)</f>
        <v>0</v>
      </c>
      <c r="AS67" s="173">
        <f>SUMIF(Summary!$AR:$AR,'Mentor Wse'!AS4,Summary!$Z:$Z)</f>
        <v>0</v>
      </c>
      <c r="AT67" s="173">
        <f>SUMIF(Summary!$AR:$AR,'Mentor Wse'!AT4,Summary!$Z:$Z)</f>
        <v>0</v>
      </c>
      <c r="AV67" s="173">
        <f>SUMIF(Summary!$AR:$AR,'Mentor Wse'!AV4,Summary!$Z:$Z)</f>
        <v>0</v>
      </c>
      <c r="AW67" s="173">
        <f>SUMIF(Summary!$AR:$AR,'Mentor Wse'!AW4,Summary!$Z:$Z)</f>
        <v>0</v>
      </c>
      <c r="AX67" s="173">
        <f>SUMIF(Summary!$AR:$AR,'Mentor Wse'!AX4,Summary!$Z:$Z)</f>
        <v>0</v>
      </c>
      <c r="AY67" s="173">
        <f>SUMIF(Summary!$AR:$AR,'Mentor Wse'!AY4,Summary!$Z:$Z)</f>
        <v>0</v>
      </c>
      <c r="AZ67" s="173">
        <f>SUMIF(Summary!$AR:$AR,'Mentor Wse'!AZ4,Summary!$Z:$Z)</f>
        <v>0</v>
      </c>
      <c r="BA67" s="173">
        <f>SUMIF(Summary!$AR:$AR,'Mentor Wse'!BA4,Summary!$Z:$Z)</f>
        <v>0</v>
      </c>
      <c r="BB67" s="173">
        <f>SUMIF(Summary!$AR:$AR,'Mentor Wse'!BB4,Summary!$Z:$Z)</f>
        <v>0</v>
      </c>
      <c r="BC67" s="173">
        <f>SUMIF(Summary!$AR:$AR,'Mentor Wse'!BC4,Summary!$Z:$Z)</f>
        <v>0</v>
      </c>
      <c r="BD67" s="173">
        <f>SUMIF(Summary!$AR:$AR,'Mentor Wse'!BD4,Summary!$Z:$Z)</f>
        <v>0</v>
      </c>
      <c r="BE67" s="173">
        <f>SUMIF(Summary!$AR:$AR,'Mentor Wse'!BE4,Summary!$Z:$Z)</f>
        <v>0</v>
      </c>
      <c r="BF67" s="173">
        <f>SUMIF(Summary!$AR:$AR,'Mentor Wse'!BF4,Summary!$Z:$Z)</f>
        <v>0</v>
      </c>
      <c r="BG67" s="173">
        <f>SUMIF(Summary!$AR:$AR,'Mentor Wse'!BG4,Summary!$Z:$Z)</f>
        <v>0</v>
      </c>
      <c r="BH67" s="173">
        <f>SUMIF(Summary!$AR:$AR,'Mentor Wse'!BH4,Summary!$Z:$Z)</f>
        <v>0</v>
      </c>
      <c r="BI67" s="173">
        <f>SUMIF(Summary!$AR:$AR,'Mentor Wse'!BI4,Summary!$Z:$Z)</f>
        <v>0</v>
      </c>
      <c r="BJ67" s="173">
        <f>SUMIF(Summary!$AR:$AR,'Mentor Wse'!BJ4,Summary!$Z:$Z)</f>
        <v>0</v>
      </c>
      <c r="BK67" s="173">
        <f>SUMIF(Summary!$AR:$AR,'Mentor Wse'!BK4,Summary!$Z:$Z)</f>
        <v>0</v>
      </c>
      <c r="BL67" s="173">
        <f>SUMIF(Summary!$AR:$AR,'Mentor Wse'!BL4,Summary!$Z:$Z)</f>
        <v>0</v>
      </c>
      <c r="BM67" s="173">
        <f>SUMIF(Summary!$AR:$AR,'Mentor Wse'!BM4,Summary!$Z:$Z)</f>
        <v>0</v>
      </c>
      <c r="BN67" s="173">
        <f>SUMIF(Summary!$AR:$AR,'Mentor Wse'!BN4,Summary!$Z:$Z)</f>
        <v>0</v>
      </c>
      <c r="BO67" s="173">
        <f>SUMIF(Summary!$AR:$AR,'Mentor Wse'!BO4,Summary!$Z:$Z)</f>
        <v>0</v>
      </c>
      <c r="BP67" s="173">
        <f>SUMIF(Summary!$AR:$AR,'Mentor Wse'!BP4,Summary!$Z:$Z)</f>
        <v>0</v>
      </c>
      <c r="BQ67" s="173">
        <f>SUMIF(Summary!$AR:$AR,'Mentor Wse'!BQ4,Summary!$Z:$Z)</f>
        <v>0</v>
      </c>
      <c r="BR67" s="173">
        <f>SUMIF(Summary!$AR:$AR,'Mentor Wse'!BR4,Summary!$Z:$Z)</f>
        <v>0</v>
      </c>
      <c r="BS67" s="143">
        <v>1</v>
      </c>
    </row>
    <row r="68" spans="1:71">
      <c r="A68" s="191" t="s">
        <v>33</v>
      </c>
      <c r="B68" s="48">
        <f t="shared" ref="B68:W68" si="296">B67/B$58</f>
        <v>0.38263665594855306</v>
      </c>
      <c r="C68" s="48">
        <f t="shared" si="296"/>
        <v>0.25</v>
      </c>
      <c r="D68" s="48">
        <f t="shared" si="296"/>
        <v>0.30303030303030304</v>
      </c>
      <c r="E68" s="48">
        <f t="shared" si="296"/>
        <v>0.10526315789473684</v>
      </c>
      <c r="F68" s="48">
        <f t="shared" si="296"/>
        <v>0.33333333333333331</v>
      </c>
      <c r="G68" s="48">
        <f t="shared" si="296"/>
        <v>0.6</v>
      </c>
      <c r="H68" s="48">
        <f t="shared" si="296"/>
        <v>0.25</v>
      </c>
      <c r="I68" s="48">
        <f t="shared" si="296"/>
        <v>0.31578947368421051</v>
      </c>
      <c r="J68" s="48">
        <f t="shared" si="296"/>
        <v>0.14285714285714285</v>
      </c>
      <c r="K68" s="48">
        <f t="shared" si="296"/>
        <v>0.25</v>
      </c>
      <c r="L68" s="48">
        <f t="shared" si="296"/>
        <v>0.70588235294117652</v>
      </c>
      <c r="M68" s="48">
        <f t="shared" si="296"/>
        <v>0</v>
      </c>
      <c r="N68" s="48">
        <f t="shared" si="296"/>
        <v>0.38461538461538464</v>
      </c>
      <c r="O68" s="48">
        <f t="shared" si="296"/>
        <v>0.51063829787234039</v>
      </c>
      <c r="P68" s="48">
        <f t="shared" si="296"/>
        <v>1</v>
      </c>
      <c r="Q68" s="48">
        <f t="shared" si="296"/>
        <v>0.63636363636363635</v>
      </c>
      <c r="R68" s="48">
        <f t="shared" si="296"/>
        <v>0.5</v>
      </c>
      <c r="S68" s="48">
        <f t="shared" si="296"/>
        <v>0.33333333333333331</v>
      </c>
      <c r="T68" s="48">
        <f t="shared" si="296"/>
        <v>0.83333333333333337</v>
      </c>
      <c r="U68" s="48">
        <f t="shared" si="296"/>
        <v>0.42857142857142855</v>
      </c>
      <c r="V68" s="48">
        <f t="shared" si="296"/>
        <v>0.6</v>
      </c>
      <c r="W68" s="48">
        <f t="shared" si="296"/>
        <v>0.38461538461538464</v>
      </c>
      <c r="X68" s="48">
        <f t="shared" ref="X68" si="297">X67/X$58</f>
        <v>0.25</v>
      </c>
      <c r="Y68" s="48">
        <f t="shared" ref="Y68:AA68" si="298">Y67/Y$58</f>
        <v>0.17142857142857143</v>
      </c>
      <c r="Z68" s="48">
        <f t="shared" si="298"/>
        <v>0.15384615384615385</v>
      </c>
      <c r="AA68" s="48" t="e">
        <f t="shared" si="298"/>
        <v>#DIV/0!</v>
      </c>
      <c r="AB68" s="48">
        <f t="shared" ref="AB68" si="299">AB67/AB$58</f>
        <v>0</v>
      </c>
      <c r="AC68" s="48">
        <f t="shared" ref="AC68:AG68" si="300">AC67/AC$58</f>
        <v>0.55555555555555558</v>
      </c>
      <c r="AD68" s="48">
        <f t="shared" si="300"/>
        <v>1</v>
      </c>
      <c r="AE68" s="48">
        <f t="shared" si="300"/>
        <v>1</v>
      </c>
      <c r="AF68" s="48">
        <f t="shared" si="300"/>
        <v>9.0909090909090912E-2</v>
      </c>
      <c r="AG68" s="48">
        <f t="shared" si="300"/>
        <v>0.67741935483870963</v>
      </c>
      <c r="AH68" s="48">
        <f t="shared" ref="AH68:AL68" si="301">AH67/AH$58</f>
        <v>0.66666666666666663</v>
      </c>
      <c r="AI68" s="48">
        <f t="shared" si="301"/>
        <v>0.25</v>
      </c>
      <c r="AJ68" s="48">
        <f t="shared" si="301"/>
        <v>0.36298932384341637</v>
      </c>
      <c r="AK68" s="48" t="e">
        <f t="shared" si="301"/>
        <v>#DIV/0!</v>
      </c>
      <c r="AL68" s="48" t="e">
        <f t="shared" si="301"/>
        <v>#DIV/0!</v>
      </c>
      <c r="AM68" s="48" t="e">
        <f t="shared" ref="AM68:AN68" si="302">AM67/AM$58</f>
        <v>#DIV/0!</v>
      </c>
      <c r="AN68" s="48" t="e">
        <f t="shared" si="302"/>
        <v>#DIV/0!</v>
      </c>
      <c r="AO68" s="48" t="e">
        <f t="shared" ref="AO68:AP68" si="303">AO67/AO$58</f>
        <v>#DIV/0!</v>
      </c>
      <c r="AP68" s="48" t="e">
        <f t="shared" si="303"/>
        <v>#DIV/0!</v>
      </c>
      <c r="AQ68" s="48" t="e">
        <f t="shared" ref="AQ68:AT68" si="304">AQ67/AQ$58</f>
        <v>#DIV/0!</v>
      </c>
      <c r="AR68" s="48" t="e">
        <f t="shared" ref="AR68:AS68" si="305">AR67/AR$58</f>
        <v>#DIV/0!</v>
      </c>
      <c r="AS68" s="48" t="e">
        <f t="shared" si="305"/>
        <v>#DIV/0!</v>
      </c>
      <c r="AT68" s="48" t="e">
        <f t="shared" si="304"/>
        <v>#DIV/0!</v>
      </c>
      <c r="AV68" s="48" t="e">
        <f t="shared" ref="AV68:BR68" si="306">AV67/AV$58</f>
        <v>#DIV/0!</v>
      </c>
      <c r="AW68" s="48" t="e">
        <f t="shared" si="306"/>
        <v>#DIV/0!</v>
      </c>
      <c r="AX68" s="48" t="e">
        <f t="shared" si="306"/>
        <v>#DIV/0!</v>
      </c>
      <c r="AY68" s="48" t="e">
        <f t="shared" si="306"/>
        <v>#DIV/0!</v>
      </c>
      <c r="AZ68" s="48" t="e">
        <f t="shared" si="306"/>
        <v>#DIV/0!</v>
      </c>
      <c r="BA68" s="48" t="e">
        <f t="shared" si="306"/>
        <v>#DIV/0!</v>
      </c>
      <c r="BB68" s="48" t="e">
        <f t="shared" si="306"/>
        <v>#DIV/0!</v>
      </c>
      <c r="BC68" s="48" t="e">
        <f t="shared" si="306"/>
        <v>#DIV/0!</v>
      </c>
      <c r="BD68" s="48" t="e">
        <f t="shared" si="306"/>
        <v>#DIV/0!</v>
      </c>
      <c r="BE68" s="48" t="e">
        <f t="shared" si="306"/>
        <v>#DIV/0!</v>
      </c>
      <c r="BF68" s="48" t="e">
        <f t="shared" si="306"/>
        <v>#DIV/0!</v>
      </c>
      <c r="BG68" s="48" t="e">
        <f t="shared" si="306"/>
        <v>#DIV/0!</v>
      </c>
      <c r="BH68" s="48" t="e">
        <f t="shared" si="306"/>
        <v>#DIV/0!</v>
      </c>
      <c r="BI68" s="48" t="e">
        <f t="shared" si="306"/>
        <v>#DIV/0!</v>
      </c>
      <c r="BJ68" s="48" t="e">
        <f t="shared" si="306"/>
        <v>#DIV/0!</v>
      </c>
      <c r="BK68" s="48" t="e">
        <f t="shared" si="306"/>
        <v>#DIV/0!</v>
      </c>
      <c r="BL68" s="48" t="e">
        <f t="shared" si="306"/>
        <v>#DIV/0!</v>
      </c>
      <c r="BM68" s="48" t="e">
        <f t="shared" si="306"/>
        <v>#DIV/0!</v>
      </c>
      <c r="BN68" s="48" t="e">
        <f t="shared" si="306"/>
        <v>#DIV/0!</v>
      </c>
      <c r="BO68" s="48" t="e">
        <f t="shared" si="306"/>
        <v>#DIV/0!</v>
      </c>
      <c r="BP68" s="48" t="e">
        <f t="shared" si="306"/>
        <v>#DIV/0!</v>
      </c>
      <c r="BQ68" s="48" t="e">
        <f t="shared" si="306"/>
        <v>#DIV/0!</v>
      </c>
      <c r="BR68" s="48" t="e">
        <f t="shared" si="306"/>
        <v>#DIV/0!</v>
      </c>
      <c r="BS68" s="143">
        <v>1</v>
      </c>
    </row>
    <row r="69" spans="1:71">
      <c r="A69" s="192"/>
      <c r="BS69" s="143">
        <v>1</v>
      </c>
    </row>
    <row r="70" spans="1:71">
      <c r="A70" s="185" t="s">
        <v>34</v>
      </c>
      <c r="B70" s="44">
        <f t="shared" ref="B70:W70" si="307">B32/B58</f>
        <v>33580.747181136117</v>
      </c>
      <c r="C70" s="44">
        <f t="shared" si="307"/>
        <v>33848.875</v>
      </c>
      <c r="D70" s="44">
        <f t="shared" si="307"/>
        <v>24701.575757575756</v>
      </c>
      <c r="E70" s="44">
        <f t="shared" si="307"/>
        <v>34680.947368421053</v>
      </c>
      <c r="F70" s="44">
        <f t="shared" si="307"/>
        <v>36196.753333333334</v>
      </c>
      <c r="G70" s="44">
        <f t="shared" si="307"/>
        <v>29755.797999999999</v>
      </c>
      <c r="H70" s="44">
        <f t="shared" si="307"/>
        <v>30309.833749999998</v>
      </c>
      <c r="I70" s="44">
        <f t="shared" si="307"/>
        <v>28369.522105263153</v>
      </c>
      <c r="J70" s="44">
        <f t="shared" si="307"/>
        <v>55153.437142857139</v>
      </c>
      <c r="K70" s="44">
        <f t="shared" si="307"/>
        <v>25012.502499999999</v>
      </c>
      <c r="L70" s="44">
        <f t="shared" si="307"/>
        <v>29003.941176470587</v>
      </c>
      <c r="M70" s="44">
        <f t="shared" si="307"/>
        <v>23624.933333333334</v>
      </c>
      <c r="N70" s="44">
        <f t="shared" si="307"/>
        <v>36485.153846153844</v>
      </c>
      <c r="O70" s="44">
        <f t="shared" si="307"/>
        <v>40731.121276595746</v>
      </c>
      <c r="P70" s="44">
        <f t="shared" si="307"/>
        <v>31204.799999999999</v>
      </c>
      <c r="Q70" s="44">
        <f t="shared" si="307"/>
        <v>24006.136363636364</v>
      </c>
      <c r="R70" s="44">
        <f t="shared" si="307"/>
        <v>22487.25</v>
      </c>
      <c r="S70" s="44">
        <f t="shared" si="307"/>
        <v>20032.3825</v>
      </c>
      <c r="T70" s="44">
        <f t="shared" si="307"/>
        <v>34105.666666666664</v>
      </c>
      <c r="U70" s="44">
        <f t="shared" si="307"/>
        <v>35987</v>
      </c>
      <c r="V70" s="44">
        <f t="shared" si="307"/>
        <v>48451.618999999999</v>
      </c>
      <c r="W70" s="44">
        <f t="shared" si="307"/>
        <v>27211.619230769229</v>
      </c>
      <c r="X70" s="44">
        <f t="shared" ref="X70" si="308">X32/X58</f>
        <v>34302.083333333336</v>
      </c>
      <c r="Y70" s="44">
        <f t="shared" ref="Y70:AA70" si="309">Y32/Y58</f>
        <v>20676.857142857141</v>
      </c>
      <c r="Z70" s="44">
        <f t="shared" si="309"/>
        <v>30459.233076923079</v>
      </c>
      <c r="AA70" s="44" t="e">
        <f t="shared" si="309"/>
        <v>#DIV/0!</v>
      </c>
      <c r="AB70" s="44">
        <f t="shared" ref="AB70" si="310">AB32/AB58</f>
        <v>18000</v>
      </c>
      <c r="AC70" s="44">
        <f t="shared" ref="AC70:AG70" si="311">AC32/AC58</f>
        <v>70224.111111111109</v>
      </c>
      <c r="AD70" s="44">
        <f t="shared" si="311"/>
        <v>34732.666666666664</v>
      </c>
      <c r="AE70" s="44">
        <f t="shared" si="311"/>
        <v>11100</v>
      </c>
      <c r="AF70" s="44">
        <f t="shared" si="311"/>
        <v>40560.121818181819</v>
      </c>
      <c r="AG70" s="44">
        <f t="shared" si="311"/>
        <v>37987.354838709674</v>
      </c>
      <c r="AH70" s="44">
        <f t="shared" ref="AH70:AL70" si="312">AH32/AH58</f>
        <v>57326</v>
      </c>
      <c r="AI70" s="44">
        <f t="shared" si="312"/>
        <v>22944.136875</v>
      </c>
      <c r="AJ70" s="44">
        <f t="shared" si="312"/>
        <v>37259.350177935943</v>
      </c>
      <c r="AK70" s="44" t="e">
        <f t="shared" si="312"/>
        <v>#DIV/0!</v>
      </c>
      <c r="AL70" s="44" t="e">
        <f t="shared" si="312"/>
        <v>#DIV/0!</v>
      </c>
      <c r="AM70" s="44" t="e">
        <f t="shared" ref="AM70:AN70" si="313">AM32/AM58</f>
        <v>#DIV/0!</v>
      </c>
      <c r="AN70" s="44" t="e">
        <f t="shared" si="313"/>
        <v>#DIV/0!</v>
      </c>
      <c r="AO70" s="44" t="e">
        <f t="shared" ref="AO70:AP70" si="314">AO32/AO58</f>
        <v>#DIV/0!</v>
      </c>
      <c r="AP70" s="44" t="e">
        <f t="shared" si="314"/>
        <v>#DIV/0!</v>
      </c>
      <c r="AQ70" s="44" t="e">
        <f t="shared" ref="AQ70:AT70" si="315">AQ32/AQ58</f>
        <v>#DIV/0!</v>
      </c>
      <c r="AR70" s="44" t="e">
        <f t="shared" ref="AR70:AS70" si="316">AR32/AR58</f>
        <v>#DIV/0!</v>
      </c>
      <c r="AS70" s="44" t="e">
        <f t="shared" si="316"/>
        <v>#DIV/0!</v>
      </c>
      <c r="AT70" s="44" t="e">
        <f t="shared" si="315"/>
        <v>#DIV/0!</v>
      </c>
      <c r="AV70" s="44" t="e">
        <f t="shared" ref="AV70:BR70" si="317">AV32/AV58</f>
        <v>#DIV/0!</v>
      </c>
      <c r="AW70" s="44" t="e">
        <f t="shared" si="317"/>
        <v>#DIV/0!</v>
      </c>
      <c r="AX70" s="44" t="e">
        <f t="shared" si="317"/>
        <v>#DIV/0!</v>
      </c>
      <c r="AY70" s="44" t="e">
        <f t="shared" si="317"/>
        <v>#DIV/0!</v>
      </c>
      <c r="AZ70" s="44" t="e">
        <f t="shared" si="317"/>
        <v>#DIV/0!</v>
      </c>
      <c r="BA70" s="44" t="e">
        <f t="shared" si="317"/>
        <v>#DIV/0!</v>
      </c>
      <c r="BB70" s="44" t="e">
        <f t="shared" si="317"/>
        <v>#DIV/0!</v>
      </c>
      <c r="BC70" s="44" t="e">
        <f t="shared" si="317"/>
        <v>#DIV/0!</v>
      </c>
      <c r="BD70" s="44" t="e">
        <f t="shared" si="317"/>
        <v>#DIV/0!</v>
      </c>
      <c r="BE70" s="44" t="e">
        <f t="shared" si="317"/>
        <v>#DIV/0!</v>
      </c>
      <c r="BF70" s="44" t="e">
        <f t="shared" si="317"/>
        <v>#DIV/0!</v>
      </c>
      <c r="BG70" s="44" t="e">
        <f t="shared" si="317"/>
        <v>#DIV/0!</v>
      </c>
      <c r="BH70" s="44" t="e">
        <f t="shared" si="317"/>
        <v>#DIV/0!</v>
      </c>
      <c r="BI70" s="44" t="e">
        <f t="shared" si="317"/>
        <v>#DIV/0!</v>
      </c>
      <c r="BJ70" s="44" t="e">
        <f t="shared" si="317"/>
        <v>#DIV/0!</v>
      </c>
      <c r="BK70" s="44" t="e">
        <f t="shared" si="317"/>
        <v>#DIV/0!</v>
      </c>
      <c r="BL70" s="44" t="e">
        <f t="shared" si="317"/>
        <v>#DIV/0!</v>
      </c>
      <c r="BM70" s="44" t="e">
        <f t="shared" si="317"/>
        <v>#DIV/0!</v>
      </c>
      <c r="BN70" s="44" t="e">
        <f t="shared" si="317"/>
        <v>#DIV/0!</v>
      </c>
      <c r="BO70" s="44" t="e">
        <f t="shared" si="317"/>
        <v>#DIV/0!</v>
      </c>
      <c r="BP70" s="44" t="e">
        <f t="shared" si="317"/>
        <v>#DIV/0!</v>
      </c>
      <c r="BQ70" s="44" t="e">
        <f t="shared" si="317"/>
        <v>#DIV/0!</v>
      </c>
      <c r="BR70" s="44" t="e">
        <f t="shared" si="317"/>
        <v>#DIV/0!</v>
      </c>
      <c r="BS70" s="174">
        <v>1</v>
      </c>
    </row>
    <row r="71" spans="1:71">
      <c r="A71" s="187" t="s">
        <v>58</v>
      </c>
      <c r="B71" s="36" t="e">
        <f t="shared" ref="B71:W71" si="318">B33/B59</f>
        <v>#DIV/0!</v>
      </c>
      <c r="C71" s="36" t="e">
        <f t="shared" si="318"/>
        <v>#DIV/0!</v>
      </c>
      <c r="D71" s="36" t="e">
        <f t="shared" si="318"/>
        <v>#DIV/0!</v>
      </c>
      <c r="E71" s="36" t="e">
        <f t="shared" si="318"/>
        <v>#DIV/0!</v>
      </c>
      <c r="F71" s="36" t="e">
        <f t="shared" si="318"/>
        <v>#DIV/0!</v>
      </c>
      <c r="G71" s="36" t="e">
        <f t="shared" si="318"/>
        <v>#DIV/0!</v>
      </c>
      <c r="H71" s="36" t="e">
        <f t="shared" si="318"/>
        <v>#DIV/0!</v>
      </c>
      <c r="I71" s="36" t="e">
        <f t="shared" si="318"/>
        <v>#DIV/0!</v>
      </c>
      <c r="J71" s="36" t="e">
        <f t="shared" si="318"/>
        <v>#DIV/0!</v>
      </c>
      <c r="K71" s="36" t="e">
        <f t="shared" si="318"/>
        <v>#DIV/0!</v>
      </c>
      <c r="L71" s="36" t="e">
        <f t="shared" si="318"/>
        <v>#DIV/0!</v>
      </c>
      <c r="M71" s="36" t="e">
        <f t="shared" si="318"/>
        <v>#DIV/0!</v>
      </c>
      <c r="N71" s="36" t="e">
        <f t="shared" si="318"/>
        <v>#DIV/0!</v>
      </c>
      <c r="O71" s="36" t="e">
        <f t="shared" si="318"/>
        <v>#DIV/0!</v>
      </c>
      <c r="P71" s="36" t="e">
        <f t="shared" si="318"/>
        <v>#DIV/0!</v>
      </c>
      <c r="Q71" s="36" t="e">
        <f t="shared" si="318"/>
        <v>#DIV/0!</v>
      </c>
      <c r="R71" s="36" t="e">
        <f t="shared" si="318"/>
        <v>#DIV/0!</v>
      </c>
      <c r="S71" s="36" t="e">
        <f t="shared" si="318"/>
        <v>#DIV/0!</v>
      </c>
      <c r="T71" s="36" t="e">
        <f t="shared" si="318"/>
        <v>#DIV/0!</v>
      </c>
      <c r="U71" s="36" t="e">
        <f t="shared" si="318"/>
        <v>#DIV/0!</v>
      </c>
      <c r="V71" s="36" t="e">
        <f t="shared" si="318"/>
        <v>#DIV/0!</v>
      </c>
      <c r="W71" s="36" t="e">
        <f t="shared" si="318"/>
        <v>#DIV/0!</v>
      </c>
      <c r="X71" s="36" t="e">
        <f t="shared" ref="X71" si="319">X33/X59</f>
        <v>#DIV/0!</v>
      </c>
      <c r="Y71" s="36" t="e">
        <f t="shared" ref="Y71:AA71" si="320">Y33/Y59</f>
        <v>#DIV/0!</v>
      </c>
      <c r="Z71" s="36" t="e">
        <f t="shared" si="320"/>
        <v>#DIV/0!</v>
      </c>
      <c r="AA71" s="36" t="e">
        <f t="shared" si="320"/>
        <v>#DIV/0!</v>
      </c>
      <c r="AB71" s="36" t="e">
        <f t="shared" ref="AB71" si="321">AB33/AB59</f>
        <v>#DIV/0!</v>
      </c>
      <c r="AC71" s="36" t="e">
        <f t="shared" ref="AC71:AG71" si="322">AC33/AC59</f>
        <v>#DIV/0!</v>
      </c>
      <c r="AD71" s="36" t="e">
        <f t="shared" si="322"/>
        <v>#DIV/0!</v>
      </c>
      <c r="AE71" s="36" t="e">
        <f t="shared" si="322"/>
        <v>#DIV/0!</v>
      </c>
      <c r="AF71" s="36" t="e">
        <f t="shared" si="322"/>
        <v>#DIV/0!</v>
      </c>
      <c r="AG71" s="36" t="e">
        <f t="shared" si="322"/>
        <v>#DIV/0!</v>
      </c>
      <c r="AH71" s="36" t="e">
        <f t="shared" ref="AH71:AL71" si="323">AH33/AH59</f>
        <v>#DIV/0!</v>
      </c>
      <c r="AI71" s="36" t="e">
        <f t="shared" si="323"/>
        <v>#DIV/0!</v>
      </c>
      <c r="AJ71" s="36" t="e">
        <f t="shared" si="323"/>
        <v>#DIV/0!</v>
      </c>
      <c r="AK71" s="36" t="e">
        <f t="shared" si="323"/>
        <v>#DIV/0!</v>
      </c>
      <c r="AL71" s="36" t="e">
        <f t="shared" si="323"/>
        <v>#DIV/0!</v>
      </c>
      <c r="AM71" s="36" t="e">
        <f t="shared" ref="AM71:AN71" si="324">AM33/AM59</f>
        <v>#DIV/0!</v>
      </c>
      <c r="AN71" s="36" t="e">
        <f t="shared" si="324"/>
        <v>#DIV/0!</v>
      </c>
      <c r="AO71" s="36" t="e">
        <f t="shared" ref="AO71:AP71" si="325">AO33/AO59</f>
        <v>#DIV/0!</v>
      </c>
      <c r="AP71" s="36" t="e">
        <f t="shared" si="325"/>
        <v>#DIV/0!</v>
      </c>
      <c r="AQ71" s="36" t="e">
        <f t="shared" ref="AQ71:AT71" si="326">AQ33/AQ59</f>
        <v>#DIV/0!</v>
      </c>
      <c r="AR71" s="36" t="e">
        <f t="shared" ref="AR71:AS71" si="327">AR33/AR59</f>
        <v>#DIV/0!</v>
      </c>
      <c r="AS71" s="36" t="e">
        <f t="shared" si="327"/>
        <v>#DIV/0!</v>
      </c>
      <c r="AT71" s="36" t="e">
        <f t="shared" si="326"/>
        <v>#DIV/0!</v>
      </c>
      <c r="AV71" s="36" t="e">
        <f t="shared" ref="AV71:BR71" si="328">AV33/AV59</f>
        <v>#DIV/0!</v>
      </c>
      <c r="AW71" s="36" t="e">
        <f t="shared" si="328"/>
        <v>#DIV/0!</v>
      </c>
      <c r="AX71" s="36" t="e">
        <f t="shared" si="328"/>
        <v>#DIV/0!</v>
      </c>
      <c r="AY71" s="36" t="e">
        <f t="shared" si="328"/>
        <v>#DIV/0!</v>
      </c>
      <c r="AZ71" s="36" t="e">
        <f t="shared" si="328"/>
        <v>#DIV/0!</v>
      </c>
      <c r="BA71" s="36" t="e">
        <f t="shared" si="328"/>
        <v>#DIV/0!</v>
      </c>
      <c r="BB71" s="36" t="e">
        <f t="shared" si="328"/>
        <v>#DIV/0!</v>
      </c>
      <c r="BC71" s="36" t="e">
        <f t="shared" si="328"/>
        <v>#DIV/0!</v>
      </c>
      <c r="BD71" s="36" t="e">
        <f t="shared" si="328"/>
        <v>#DIV/0!</v>
      </c>
      <c r="BE71" s="36" t="e">
        <f t="shared" si="328"/>
        <v>#DIV/0!</v>
      </c>
      <c r="BF71" s="36" t="e">
        <f t="shared" si="328"/>
        <v>#DIV/0!</v>
      </c>
      <c r="BG71" s="36" t="e">
        <f t="shared" si="328"/>
        <v>#DIV/0!</v>
      </c>
      <c r="BH71" s="36" t="e">
        <f t="shared" si="328"/>
        <v>#DIV/0!</v>
      </c>
      <c r="BI71" s="36" t="e">
        <f t="shared" si="328"/>
        <v>#DIV/0!</v>
      </c>
      <c r="BJ71" s="36" t="e">
        <f t="shared" si="328"/>
        <v>#DIV/0!</v>
      </c>
      <c r="BK71" s="36" t="e">
        <f t="shared" si="328"/>
        <v>#DIV/0!</v>
      </c>
      <c r="BL71" s="36" t="e">
        <f t="shared" si="328"/>
        <v>#DIV/0!</v>
      </c>
      <c r="BM71" s="36" t="e">
        <f t="shared" si="328"/>
        <v>#DIV/0!</v>
      </c>
      <c r="BN71" s="36" t="e">
        <f t="shared" si="328"/>
        <v>#DIV/0!</v>
      </c>
      <c r="BO71" s="36" t="e">
        <f t="shared" si="328"/>
        <v>#DIV/0!</v>
      </c>
      <c r="BP71" s="36" t="e">
        <f t="shared" si="328"/>
        <v>#DIV/0!</v>
      </c>
      <c r="BQ71" s="36" t="e">
        <f t="shared" si="328"/>
        <v>#DIV/0!</v>
      </c>
      <c r="BR71" s="36" t="e">
        <f t="shared" si="328"/>
        <v>#DIV/0!</v>
      </c>
      <c r="BS71" s="174">
        <v>1</v>
      </c>
    </row>
    <row r="72" spans="1:71">
      <c r="A72" s="187" t="s">
        <v>59</v>
      </c>
      <c r="B72" s="36">
        <f t="shared" ref="B72:W72" si="329">B35/B61</f>
        <v>48250.221263157902</v>
      </c>
      <c r="C72" s="36" t="e">
        <f t="shared" si="329"/>
        <v>#DIV/0!</v>
      </c>
      <c r="D72" s="36">
        <f t="shared" si="329"/>
        <v>56000</v>
      </c>
      <c r="E72" s="36">
        <f t="shared" si="329"/>
        <v>34283.714285714283</v>
      </c>
      <c r="F72" s="36">
        <f t="shared" si="329"/>
        <v>37012.26</v>
      </c>
      <c r="G72" s="36">
        <f t="shared" si="329"/>
        <v>30073.995000000003</v>
      </c>
      <c r="H72" s="36">
        <f t="shared" si="329"/>
        <v>33281.614736842101</v>
      </c>
      <c r="I72" s="36">
        <f t="shared" si="329"/>
        <v>15000</v>
      </c>
      <c r="J72" s="36">
        <f t="shared" si="329"/>
        <v>66119.012000000002</v>
      </c>
      <c r="K72" s="36">
        <f t="shared" si="329"/>
        <v>25500.006666666664</v>
      </c>
      <c r="L72" s="36">
        <f t="shared" si="329"/>
        <v>41463</v>
      </c>
      <c r="M72" s="36">
        <f t="shared" si="329"/>
        <v>30000</v>
      </c>
      <c r="N72" s="36">
        <f t="shared" si="329"/>
        <v>61271.25</v>
      </c>
      <c r="O72" s="36">
        <f t="shared" si="329"/>
        <v>54137.599999999999</v>
      </c>
      <c r="P72" s="36" t="e">
        <f t="shared" si="329"/>
        <v>#DIV/0!</v>
      </c>
      <c r="Q72" s="36">
        <f t="shared" si="329"/>
        <v>24000</v>
      </c>
      <c r="R72" s="36">
        <f t="shared" si="329"/>
        <v>24000</v>
      </c>
      <c r="S72" s="36">
        <f t="shared" si="329"/>
        <v>38628</v>
      </c>
      <c r="T72" s="36" t="e">
        <f t="shared" si="329"/>
        <v>#DIV/0!</v>
      </c>
      <c r="U72" s="36" t="e">
        <f t="shared" si="329"/>
        <v>#DIV/0!</v>
      </c>
      <c r="V72" s="36">
        <f t="shared" si="329"/>
        <v>92800.063333333339</v>
      </c>
      <c r="W72" s="36">
        <f t="shared" si="329"/>
        <v>39000</v>
      </c>
      <c r="X72" s="36">
        <f t="shared" ref="X72" si="330">X35/X61</f>
        <v>44550</v>
      </c>
      <c r="Y72" s="36">
        <f t="shared" ref="Y72:AA72" si="331">Y35/Y61</f>
        <v>22650</v>
      </c>
      <c r="Z72" s="36">
        <f t="shared" si="331"/>
        <v>42985.014999999999</v>
      </c>
      <c r="AA72" s="36" t="e">
        <f t="shared" si="331"/>
        <v>#DIV/0!</v>
      </c>
      <c r="AB72" s="36" t="e">
        <f t="shared" ref="AB72" si="332">AB35/AB61</f>
        <v>#DIV/0!</v>
      </c>
      <c r="AC72" s="36">
        <f t="shared" ref="AC72:AG72" si="333">AC35/AC61</f>
        <v>138000</v>
      </c>
      <c r="AD72" s="36" t="e">
        <f t="shared" si="333"/>
        <v>#DIV/0!</v>
      </c>
      <c r="AE72" s="36" t="e">
        <f t="shared" si="333"/>
        <v>#DIV/0!</v>
      </c>
      <c r="AF72" s="36">
        <f t="shared" si="333"/>
        <v>100701.22</v>
      </c>
      <c r="AG72" s="36" t="e">
        <f t="shared" si="333"/>
        <v>#DIV/0!</v>
      </c>
      <c r="AH72" s="36">
        <f t="shared" ref="AH72:AL72" si="334">AH35/AH61</f>
        <v>72000</v>
      </c>
      <c r="AI72" s="36">
        <f t="shared" si="334"/>
        <v>28000.063333333335</v>
      </c>
      <c r="AJ72" s="36">
        <f t="shared" si="334"/>
        <v>51598.878888888896</v>
      </c>
      <c r="AK72" s="36" t="e">
        <f t="shared" si="334"/>
        <v>#DIV/0!</v>
      </c>
      <c r="AL72" s="36" t="e">
        <f t="shared" si="334"/>
        <v>#DIV/0!</v>
      </c>
      <c r="AM72" s="36" t="e">
        <f t="shared" ref="AM72:AN72" si="335">AM35/AM61</f>
        <v>#DIV/0!</v>
      </c>
      <c r="AN72" s="36" t="e">
        <f t="shared" si="335"/>
        <v>#DIV/0!</v>
      </c>
      <c r="AO72" s="36" t="e">
        <f t="shared" ref="AO72:AP72" si="336">AO35/AO61</f>
        <v>#DIV/0!</v>
      </c>
      <c r="AP72" s="36" t="e">
        <f t="shared" si="336"/>
        <v>#DIV/0!</v>
      </c>
      <c r="AQ72" s="36" t="e">
        <f t="shared" ref="AQ72:AT72" si="337">AQ35/AQ61</f>
        <v>#DIV/0!</v>
      </c>
      <c r="AR72" s="36" t="e">
        <f t="shared" ref="AR72:AS72" si="338">AR35/AR61</f>
        <v>#DIV/0!</v>
      </c>
      <c r="AS72" s="36" t="e">
        <f t="shared" si="338"/>
        <v>#DIV/0!</v>
      </c>
      <c r="AT72" s="36" t="e">
        <f t="shared" si="337"/>
        <v>#DIV/0!</v>
      </c>
      <c r="AV72" s="36" t="e">
        <f t="shared" ref="AV72:BR72" si="339">AV35/AV61</f>
        <v>#DIV/0!</v>
      </c>
      <c r="AW72" s="36" t="e">
        <f t="shared" si="339"/>
        <v>#DIV/0!</v>
      </c>
      <c r="AX72" s="36" t="e">
        <f t="shared" si="339"/>
        <v>#DIV/0!</v>
      </c>
      <c r="AY72" s="36" t="e">
        <f t="shared" si="339"/>
        <v>#DIV/0!</v>
      </c>
      <c r="AZ72" s="36" t="e">
        <f t="shared" si="339"/>
        <v>#DIV/0!</v>
      </c>
      <c r="BA72" s="36" t="e">
        <f t="shared" si="339"/>
        <v>#DIV/0!</v>
      </c>
      <c r="BB72" s="36" t="e">
        <f t="shared" si="339"/>
        <v>#DIV/0!</v>
      </c>
      <c r="BC72" s="36" t="e">
        <f t="shared" si="339"/>
        <v>#DIV/0!</v>
      </c>
      <c r="BD72" s="36" t="e">
        <f t="shared" si="339"/>
        <v>#DIV/0!</v>
      </c>
      <c r="BE72" s="36" t="e">
        <f t="shared" si="339"/>
        <v>#DIV/0!</v>
      </c>
      <c r="BF72" s="36" t="e">
        <f t="shared" si="339"/>
        <v>#DIV/0!</v>
      </c>
      <c r="BG72" s="36" t="e">
        <f t="shared" si="339"/>
        <v>#DIV/0!</v>
      </c>
      <c r="BH72" s="36" t="e">
        <f t="shared" si="339"/>
        <v>#DIV/0!</v>
      </c>
      <c r="BI72" s="36" t="e">
        <f t="shared" si="339"/>
        <v>#DIV/0!</v>
      </c>
      <c r="BJ72" s="36" t="e">
        <f t="shared" si="339"/>
        <v>#DIV/0!</v>
      </c>
      <c r="BK72" s="36" t="e">
        <f t="shared" si="339"/>
        <v>#DIV/0!</v>
      </c>
      <c r="BL72" s="36" t="e">
        <f t="shared" si="339"/>
        <v>#DIV/0!</v>
      </c>
      <c r="BM72" s="36" t="e">
        <f t="shared" si="339"/>
        <v>#DIV/0!</v>
      </c>
      <c r="BN72" s="36" t="e">
        <f t="shared" si="339"/>
        <v>#DIV/0!</v>
      </c>
      <c r="BO72" s="36" t="e">
        <f t="shared" si="339"/>
        <v>#DIV/0!</v>
      </c>
      <c r="BP72" s="36" t="e">
        <f t="shared" si="339"/>
        <v>#DIV/0!</v>
      </c>
      <c r="BQ72" s="36" t="e">
        <f t="shared" si="339"/>
        <v>#DIV/0!</v>
      </c>
      <c r="BR72" s="36" t="e">
        <f t="shared" si="339"/>
        <v>#DIV/0!</v>
      </c>
      <c r="BS72" s="174">
        <v>1</v>
      </c>
    </row>
    <row r="73" spans="1:71">
      <c r="A73" s="187" t="s">
        <v>60</v>
      </c>
      <c r="B73" s="36">
        <f t="shared" ref="B73:W73" si="340">B37/B63</f>
        <v>26821.525161290323</v>
      </c>
      <c r="C73" s="36">
        <f t="shared" si="340"/>
        <v>38800</v>
      </c>
      <c r="D73" s="36">
        <f t="shared" si="340"/>
        <v>21173.647058823528</v>
      </c>
      <c r="E73" s="36">
        <f t="shared" si="340"/>
        <v>24000</v>
      </c>
      <c r="F73" s="36" t="e">
        <f t="shared" si="340"/>
        <v>#DIV/0!</v>
      </c>
      <c r="G73" s="36" t="e">
        <f t="shared" si="340"/>
        <v>#DIV/0!</v>
      </c>
      <c r="H73" s="36">
        <f t="shared" si="340"/>
        <v>26142</v>
      </c>
      <c r="I73" s="36">
        <f t="shared" si="340"/>
        <v>30898.768888888888</v>
      </c>
      <c r="J73" s="36">
        <f t="shared" si="340"/>
        <v>24000</v>
      </c>
      <c r="K73" s="36">
        <f t="shared" si="340"/>
        <v>14000</v>
      </c>
      <c r="L73" s="36">
        <f t="shared" si="340"/>
        <v>21000</v>
      </c>
      <c r="M73" s="36">
        <f t="shared" si="340"/>
        <v>21590.307692307691</v>
      </c>
      <c r="N73" s="36">
        <f t="shared" si="340"/>
        <v>21000</v>
      </c>
      <c r="O73" s="36">
        <f t="shared" si="340"/>
        <v>35999.962500000001</v>
      </c>
      <c r="P73" s="36" t="e">
        <f t="shared" si="340"/>
        <v>#DIV/0!</v>
      </c>
      <c r="Q73" s="36">
        <f t="shared" si="340"/>
        <v>18000</v>
      </c>
      <c r="R73" s="36">
        <f t="shared" si="340"/>
        <v>24000</v>
      </c>
      <c r="S73" s="36">
        <f t="shared" si="340"/>
        <v>21416.227142857144</v>
      </c>
      <c r="T73" s="36">
        <f t="shared" si="340"/>
        <v>12000</v>
      </c>
      <c r="U73" s="36">
        <f t="shared" si="340"/>
        <v>28500</v>
      </c>
      <c r="V73" s="36">
        <f t="shared" si="340"/>
        <v>24000</v>
      </c>
      <c r="W73" s="36">
        <f t="shared" si="340"/>
        <v>28997.341666666664</v>
      </c>
      <c r="X73" s="36">
        <f t="shared" ref="X73" si="341">X37/X63</f>
        <v>26899.333333333332</v>
      </c>
      <c r="Y73" s="36">
        <f t="shared" ref="Y73:AA73" si="342">Y37/Y63</f>
        <v>23533.809523809523</v>
      </c>
      <c r="Z73" s="36">
        <f t="shared" si="342"/>
        <v>24857.142857142859</v>
      </c>
      <c r="AA73" s="36" t="e">
        <f t="shared" si="342"/>
        <v>#DIV/0!</v>
      </c>
      <c r="AB73" s="36">
        <f t="shared" ref="AB73" si="343">AB37/AB63</f>
        <v>18000</v>
      </c>
      <c r="AC73" s="36" t="e">
        <f t="shared" ref="AC73:AG73" si="344">AC37/AC63</f>
        <v>#DIV/0!</v>
      </c>
      <c r="AD73" s="36" t="e">
        <f t="shared" si="344"/>
        <v>#DIV/0!</v>
      </c>
      <c r="AE73" s="36" t="e">
        <f t="shared" si="344"/>
        <v>#DIV/0!</v>
      </c>
      <c r="AF73" s="36">
        <f t="shared" si="344"/>
        <v>33000.014999999999</v>
      </c>
      <c r="AG73" s="36">
        <f t="shared" si="344"/>
        <v>21000</v>
      </c>
      <c r="AH73" s="36" t="e">
        <f t="shared" ref="AH73:AL73" si="345">AH37/AH63</f>
        <v>#DIV/0!</v>
      </c>
      <c r="AI73" s="36">
        <f t="shared" si="345"/>
        <v>23986.666666666668</v>
      </c>
      <c r="AJ73" s="36">
        <f t="shared" si="345"/>
        <v>30307.326542056075</v>
      </c>
      <c r="AK73" s="36" t="e">
        <f t="shared" si="345"/>
        <v>#DIV/0!</v>
      </c>
      <c r="AL73" s="36" t="e">
        <f t="shared" si="345"/>
        <v>#DIV/0!</v>
      </c>
      <c r="AM73" s="36" t="e">
        <f t="shared" ref="AM73:AN73" si="346">AM37/AM63</f>
        <v>#DIV/0!</v>
      </c>
      <c r="AN73" s="36" t="e">
        <f t="shared" si="346"/>
        <v>#DIV/0!</v>
      </c>
      <c r="AO73" s="36" t="e">
        <f t="shared" ref="AO73:AP73" si="347">AO37/AO63</f>
        <v>#DIV/0!</v>
      </c>
      <c r="AP73" s="36" t="e">
        <f t="shared" si="347"/>
        <v>#DIV/0!</v>
      </c>
      <c r="AQ73" s="36" t="e">
        <f t="shared" ref="AQ73:AT73" si="348">AQ37/AQ63</f>
        <v>#DIV/0!</v>
      </c>
      <c r="AR73" s="36" t="e">
        <f t="shared" ref="AR73:AS73" si="349">AR37/AR63</f>
        <v>#DIV/0!</v>
      </c>
      <c r="AS73" s="36" t="e">
        <f t="shared" si="349"/>
        <v>#DIV/0!</v>
      </c>
      <c r="AT73" s="36" t="e">
        <f t="shared" si="348"/>
        <v>#DIV/0!</v>
      </c>
      <c r="AV73" s="36" t="e">
        <f t="shared" ref="AV73:BR73" si="350">AV37/AV63</f>
        <v>#DIV/0!</v>
      </c>
      <c r="AW73" s="36" t="e">
        <f t="shared" si="350"/>
        <v>#DIV/0!</v>
      </c>
      <c r="AX73" s="36" t="e">
        <f t="shared" si="350"/>
        <v>#DIV/0!</v>
      </c>
      <c r="AY73" s="36" t="e">
        <f t="shared" si="350"/>
        <v>#DIV/0!</v>
      </c>
      <c r="AZ73" s="36" t="e">
        <f t="shared" si="350"/>
        <v>#DIV/0!</v>
      </c>
      <c r="BA73" s="36" t="e">
        <f t="shared" si="350"/>
        <v>#DIV/0!</v>
      </c>
      <c r="BB73" s="36" t="e">
        <f t="shared" si="350"/>
        <v>#DIV/0!</v>
      </c>
      <c r="BC73" s="36" t="e">
        <f t="shared" si="350"/>
        <v>#DIV/0!</v>
      </c>
      <c r="BD73" s="36" t="e">
        <f t="shared" si="350"/>
        <v>#DIV/0!</v>
      </c>
      <c r="BE73" s="36" t="e">
        <f t="shared" si="350"/>
        <v>#DIV/0!</v>
      </c>
      <c r="BF73" s="36" t="e">
        <f t="shared" si="350"/>
        <v>#DIV/0!</v>
      </c>
      <c r="BG73" s="36" t="e">
        <f t="shared" si="350"/>
        <v>#DIV/0!</v>
      </c>
      <c r="BH73" s="36" t="e">
        <f t="shared" si="350"/>
        <v>#DIV/0!</v>
      </c>
      <c r="BI73" s="36" t="e">
        <f t="shared" si="350"/>
        <v>#DIV/0!</v>
      </c>
      <c r="BJ73" s="36" t="e">
        <f t="shared" si="350"/>
        <v>#DIV/0!</v>
      </c>
      <c r="BK73" s="36" t="e">
        <f t="shared" si="350"/>
        <v>#DIV/0!</v>
      </c>
      <c r="BL73" s="36" t="e">
        <f t="shared" si="350"/>
        <v>#DIV/0!</v>
      </c>
      <c r="BM73" s="36" t="e">
        <f t="shared" si="350"/>
        <v>#DIV/0!</v>
      </c>
      <c r="BN73" s="36" t="e">
        <f t="shared" si="350"/>
        <v>#DIV/0!</v>
      </c>
      <c r="BO73" s="36" t="e">
        <f t="shared" si="350"/>
        <v>#DIV/0!</v>
      </c>
      <c r="BP73" s="36" t="e">
        <f t="shared" si="350"/>
        <v>#DIV/0!</v>
      </c>
      <c r="BQ73" s="36" t="e">
        <f t="shared" si="350"/>
        <v>#DIV/0!</v>
      </c>
      <c r="BR73" s="36" t="e">
        <f t="shared" si="350"/>
        <v>#DIV/0!</v>
      </c>
      <c r="BS73" s="174">
        <v>1</v>
      </c>
    </row>
    <row r="74" spans="1:71">
      <c r="A74" s="187" t="s">
        <v>98</v>
      </c>
      <c r="B74" s="36">
        <f t="shared" ref="B74:W74" si="351">B39/B65</f>
        <v>51332.26666666667</v>
      </c>
      <c r="C74" s="36" t="e">
        <f t="shared" si="351"/>
        <v>#DIV/0!</v>
      </c>
      <c r="D74" s="36" t="e">
        <f t="shared" si="351"/>
        <v>#DIV/0!</v>
      </c>
      <c r="E74" s="36">
        <f t="shared" si="351"/>
        <v>50000</v>
      </c>
      <c r="F74" s="36">
        <f t="shared" si="351"/>
        <v>48000</v>
      </c>
      <c r="G74" s="36" t="e">
        <f t="shared" si="351"/>
        <v>#DIV/0!</v>
      </c>
      <c r="H74" s="36" t="e">
        <f t="shared" si="351"/>
        <v>#DIV/0!</v>
      </c>
      <c r="I74" s="36">
        <f t="shared" si="351"/>
        <v>30000</v>
      </c>
      <c r="J74" s="36" t="e">
        <f t="shared" si="351"/>
        <v>#DIV/0!</v>
      </c>
      <c r="K74" s="36" t="e">
        <f t="shared" si="351"/>
        <v>#DIV/0!</v>
      </c>
      <c r="L74" s="36">
        <f t="shared" si="351"/>
        <v>39000</v>
      </c>
      <c r="M74" s="36" t="e">
        <f t="shared" si="351"/>
        <v>#DIV/0!</v>
      </c>
      <c r="N74" s="36" t="e">
        <f t="shared" si="351"/>
        <v>#DIV/0!</v>
      </c>
      <c r="O74" s="36" t="e">
        <f t="shared" si="351"/>
        <v>#DIV/0!</v>
      </c>
      <c r="P74" s="36" t="e">
        <f t="shared" si="351"/>
        <v>#DIV/0!</v>
      </c>
      <c r="Q74" s="36">
        <f t="shared" si="351"/>
        <v>48000</v>
      </c>
      <c r="R74" s="36" t="e">
        <f t="shared" si="351"/>
        <v>#DIV/0!</v>
      </c>
      <c r="S74" s="36" t="e">
        <f t="shared" si="351"/>
        <v>#DIV/0!</v>
      </c>
      <c r="T74" s="36" t="e">
        <f t="shared" si="351"/>
        <v>#DIV/0!</v>
      </c>
      <c r="U74" s="36">
        <f t="shared" si="351"/>
        <v>72000</v>
      </c>
      <c r="V74" s="36" t="e">
        <f t="shared" si="351"/>
        <v>#DIV/0!</v>
      </c>
      <c r="W74" s="36">
        <f t="shared" si="351"/>
        <v>24000</v>
      </c>
      <c r="X74" s="36" t="e">
        <f t="shared" ref="X74" si="352">X39/X65</f>
        <v>#DIV/0!</v>
      </c>
      <c r="Y74" s="36" t="e">
        <f t="shared" ref="Y74:AA74" si="353">Y39/Y65</f>
        <v>#DIV/0!</v>
      </c>
      <c r="Z74" s="36">
        <f t="shared" si="353"/>
        <v>60000</v>
      </c>
      <c r="AA74" s="36" t="e">
        <f t="shared" si="353"/>
        <v>#DIV/0!</v>
      </c>
      <c r="AB74" s="36" t="e">
        <f t="shared" ref="AB74" si="354">AB39/AB65</f>
        <v>#DIV/0!</v>
      </c>
      <c r="AC74" s="36" t="e">
        <f t="shared" ref="AC74:AG74" si="355">AC39/AC65</f>
        <v>#DIV/0!</v>
      </c>
      <c r="AD74" s="36" t="e">
        <f t="shared" si="355"/>
        <v>#DIV/0!</v>
      </c>
      <c r="AE74" s="36" t="e">
        <f t="shared" si="355"/>
        <v>#DIV/0!</v>
      </c>
      <c r="AF74" s="36">
        <f t="shared" si="355"/>
        <v>48000</v>
      </c>
      <c r="AG74" s="36">
        <f t="shared" si="355"/>
        <v>48000</v>
      </c>
      <c r="AH74" s="36" t="e">
        <f t="shared" ref="AH74:AL74" si="356">AH39/AH65</f>
        <v>#DIV/0!</v>
      </c>
      <c r="AI74" s="36" t="e">
        <f t="shared" si="356"/>
        <v>#DIV/0!</v>
      </c>
      <c r="AJ74" s="36">
        <f t="shared" si="356"/>
        <v>55997.333333333336</v>
      </c>
      <c r="AK74" s="36" t="e">
        <f t="shared" si="356"/>
        <v>#DIV/0!</v>
      </c>
      <c r="AL74" s="36" t="e">
        <f t="shared" si="356"/>
        <v>#DIV/0!</v>
      </c>
      <c r="AM74" s="36" t="e">
        <f t="shared" ref="AM74:AN74" si="357">AM39/AM65</f>
        <v>#DIV/0!</v>
      </c>
      <c r="AN74" s="36" t="e">
        <f t="shared" si="357"/>
        <v>#DIV/0!</v>
      </c>
      <c r="AO74" s="36" t="e">
        <f t="shared" ref="AO74:AP74" si="358">AO39/AO65</f>
        <v>#DIV/0!</v>
      </c>
      <c r="AP74" s="36" t="e">
        <f t="shared" si="358"/>
        <v>#DIV/0!</v>
      </c>
      <c r="AQ74" s="36" t="e">
        <f t="shared" ref="AQ74:AT74" si="359">AQ39/AQ65</f>
        <v>#DIV/0!</v>
      </c>
      <c r="AR74" s="36" t="e">
        <f t="shared" ref="AR74:AS74" si="360">AR39/AR65</f>
        <v>#DIV/0!</v>
      </c>
      <c r="AS74" s="36" t="e">
        <f t="shared" si="360"/>
        <v>#DIV/0!</v>
      </c>
      <c r="AT74" s="36" t="e">
        <f t="shared" si="359"/>
        <v>#DIV/0!</v>
      </c>
      <c r="AV74" s="36" t="e">
        <f t="shared" ref="AV74:BR74" si="361">AV39/AV65</f>
        <v>#DIV/0!</v>
      </c>
      <c r="AW74" s="36" t="e">
        <f t="shared" si="361"/>
        <v>#DIV/0!</v>
      </c>
      <c r="AX74" s="36" t="e">
        <f t="shared" si="361"/>
        <v>#DIV/0!</v>
      </c>
      <c r="AY74" s="36" t="e">
        <f t="shared" si="361"/>
        <v>#DIV/0!</v>
      </c>
      <c r="AZ74" s="36" t="e">
        <f t="shared" si="361"/>
        <v>#DIV/0!</v>
      </c>
      <c r="BA74" s="36" t="e">
        <f t="shared" si="361"/>
        <v>#DIV/0!</v>
      </c>
      <c r="BB74" s="36" t="e">
        <f t="shared" si="361"/>
        <v>#DIV/0!</v>
      </c>
      <c r="BC74" s="36" t="e">
        <f t="shared" si="361"/>
        <v>#DIV/0!</v>
      </c>
      <c r="BD74" s="36" t="e">
        <f t="shared" si="361"/>
        <v>#DIV/0!</v>
      </c>
      <c r="BE74" s="36" t="e">
        <f t="shared" si="361"/>
        <v>#DIV/0!</v>
      </c>
      <c r="BF74" s="36" t="e">
        <f t="shared" si="361"/>
        <v>#DIV/0!</v>
      </c>
      <c r="BG74" s="36" t="e">
        <f t="shared" si="361"/>
        <v>#DIV/0!</v>
      </c>
      <c r="BH74" s="36" t="e">
        <f t="shared" si="361"/>
        <v>#DIV/0!</v>
      </c>
      <c r="BI74" s="36" t="e">
        <f t="shared" si="361"/>
        <v>#DIV/0!</v>
      </c>
      <c r="BJ74" s="36" t="e">
        <f t="shared" si="361"/>
        <v>#DIV/0!</v>
      </c>
      <c r="BK74" s="36" t="e">
        <f t="shared" si="361"/>
        <v>#DIV/0!</v>
      </c>
      <c r="BL74" s="36" t="e">
        <f t="shared" si="361"/>
        <v>#DIV/0!</v>
      </c>
      <c r="BM74" s="36" t="e">
        <f t="shared" si="361"/>
        <v>#DIV/0!</v>
      </c>
      <c r="BN74" s="36" t="e">
        <f t="shared" si="361"/>
        <v>#DIV/0!</v>
      </c>
      <c r="BO74" s="36" t="e">
        <f t="shared" si="361"/>
        <v>#DIV/0!</v>
      </c>
      <c r="BP74" s="36" t="e">
        <f t="shared" si="361"/>
        <v>#DIV/0!</v>
      </c>
      <c r="BQ74" s="36" t="e">
        <f t="shared" si="361"/>
        <v>#DIV/0!</v>
      </c>
      <c r="BR74" s="36" t="e">
        <f t="shared" si="361"/>
        <v>#DIV/0!</v>
      </c>
      <c r="BS74" s="174">
        <v>1</v>
      </c>
    </row>
    <row r="75" spans="1:71">
      <c r="A75" s="187" t="s">
        <v>61</v>
      </c>
      <c r="B75" s="36">
        <f t="shared" ref="B75:W75" si="362">B41/B67</f>
        <v>29992.165266106444</v>
      </c>
      <c r="C75" s="36">
        <f t="shared" si="362"/>
        <v>18995.5</v>
      </c>
      <c r="D75" s="36">
        <f t="shared" si="362"/>
        <v>11920</v>
      </c>
      <c r="E75" s="36">
        <f t="shared" si="362"/>
        <v>11476</v>
      </c>
      <c r="F75" s="36">
        <f t="shared" si="362"/>
        <v>23578</v>
      </c>
      <c r="G75" s="36">
        <f t="shared" si="362"/>
        <v>29543.666666666668</v>
      </c>
      <c r="H75" s="36">
        <f t="shared" si="362"/>
        <v>25856.75</v>
      </c>
      <c r="I75" s="36">
        <f t="shared" si="362"/>
        <v>30988.666666666668</v>
      </c>
      <c r="J75" s="36">
        <f t="shared" si="362"/>
        <v>31479</v>
      </c>
      <c r="K75" s="36">
        <f t="shared" si="362"/>
        <v>40800</v>
      </c>
      <c r="L75" s="36">
        <f t="shared" si="362"/>
        <v>27633.666666666668</v>
      </c>
      <c r="M75" s="36" t="e">
        <f t="shared" si="362"/>
        <v>#DIV/0!</v>
      </c>
      <c r="N75" s="36">
        <f t="shared" si="362"/>
        <v>29044.400000000001</v>
      </c>
      <c r="O75" s="36">
        <f t="shared" si="362"/>
        <v>33929.125</v>
      </c>
      <c r="P75" s="36">
        <f t="shared" si="362"/>
        <v>31204.799999999999</v>
      </c>
      <c r="Q75" s="36">
        <f t="shared" si="362"/>
        <v>22295.357142857141</v>
      </c>
      <c r="R75" s="36">
        <f t="shared" si="362"/>
        <v>20974.5</v>
      </c>
      <c r="S75" s="36">
        <f t="shared" si="362"/>
        <v>12961.75</v>
      </c>
      <c r="T75" s="36">
        <f t="shared" si="362"/>
        <v>38526.800000000003</v>
      </c>
      <c r="U75" s="36">
        <f t="shared" si="362"/>
        <v>31469.666666666668</v>
      </c>
      <c r="V75" s="36">
        <f t="shared" si="362"/>
        <v>30352.666666666668</v>
      </c>
      <c r="W75" s="36">
        <f t="shared" si="362"/>
        <v>23353.4</v>
      </c>
      <c r="X75" s="36">
        <f t="shared" ref="X75" si="363">X41/X67</f>
        <v>38859.666666666664</v>
      </c>
      <c r="Y75" s="36">
        <f t="shared" ref="Y75:AA75" si="364">Y41/Y67</f>
        <v>8046.666666666667</v>
      </c>
      <c r="Z75" s="36">
        <f t="shared" si="364"/>
        <v>8000</v>
      </c>
      <c r="AA75" s="36" t="e">
        <f t="shared" si="364"/>
        <v>#DIV/0!</v>
      </c>
      <c r="AB75" s="36" t="e">
        <f t="shared" ref="AB75" si="365">AB41/AB67</f>
        <v>#DIV/0!</v>
      </c>
      <c r="AC75" s="36">
        <f t="shared" ref="AC75:AG75" si="366">AC41/AC67</f>
        <v>16003.4</v>
      </c>
      <c r="AD75" s="36">
        <f t="shared" si="366"/>
        <v>34732.666666666664</v>
      </c>
      <c r="AE75" s="36">
        <f t="shared" si="366"/>
        <v>11100</v>
      </c>
      <c r="AF75" s="36">
        <f t="shared" si="366"/>
        <v>33460</v>
      </c>
      <c r="AG75" s="36">
        <f t="shared" si="366"/>
        <v>43505.142857142855</v>
      </c>
      <c r="AH75" s="36">
        <f t="shared" ref="AH75:AL75" si="367">AH41/AH67</f>
        <v>49989</v>
      </c>
      <c r="AI75" s="36">
        <f t="shared" si="367"/>
        <v>16806.5</v>
      </c>
      <c r="AJ75" s="36">
        <f t="shared" si="367"/>
        <v>33653.941176470587</v>
      </c>
      <c r="AK75" s="36" t="e">
        <f t="shared" si="367"/>
        <v>#DIV/0!</v>
      </c>
      <c r="AL75" s="36" t="e">
        <f t="shared" si="367"/>
        <v>#DIV/0!</v>
      </c>
      <c r="AM75" s="36" t="e">
        <f t="shared" ref="AM75:AN75" si="368">AM41/AM67</f>
        <v>#DIV/0!</v>
      </c>
      <c r="AN75" s="36" t="e">
        <f t="shared" si="368"/>
        <v>#DIV/0!</v>
      </c>
      <c r="AO75" s="36" t="e">
        <f t="shared" ref="AO75:AP75" si="369">AO41/AO67</f>
        <v>#DIV/0!</v>
      </c>
      <c r="AP75" s="36" t="e">
        <f t="shared" si="369"/>
        <v>#DIV/0!</v>
      </c>
      <c r="AQ75" s="36" t="e">
        <f t="shared" ref="AQ75:AT75" si="370">AQ41/AQ67</f>
        <v>#DIV/0!</v>
      </c>
      <c r="AR75" s="36" t="e">
        <f t="shared" ref="AR75:AS75" si="371">AR41/AR67</f>
        <v>#DIV/0!</v>
      </c>
      <c r="AS75" s="36" t="e">
        <f t="shared" si="371"/>
        <v>#DIV/0!</v>
      </c>
      <c r="AT75" s="36" t="e">
        <f t="shared" si="370"/>
        <v>#DIV/0!</v>
      </c>
      <c r="AV75" s="36" t="e">
        <f t="shared" ref="AV75:BR75" si="372">AV41/AV67</f>
        <v>#DIV/0!</v>
      </c>
      <c r="AW75" s="36" t="e">
        <f t="shared" si="372"/>
        <v>#DIV/0!</v>
      </c>
      <c r="AX75" s="36" t="e">
        <f t="shared" si="372"/>
        <v>#DIV/0!</v>
      </c>
      <c r="AY75" s="36" t="e">
        <f t="shared" si="372"/>
        <v>#DIV/0!</v>
      </c>
      <c r="AZ75" s="36" t="e">
        <f t="shared" si="372"/>
        <v>#DIV/0!</v>
      </c>
      <c r="BA75" s="36" t="e">
        <f t="shared" si="372"/>
        <v>#DIV/0!</v>
      </c>
      <c r="BB75" s="36" t="e">
        <f t="shared" si="372"/>
        <v>#DIV/0!</v>
      </c>
      <c r="BC75" s="36" t="e">
        <f t="shared" si="372"/>
        <v>#DIV/0!</v>
      </c>
      <c r="BD75" s="36" t="e">
        <f t="shared" si="372"/>
        <v>#DIV/0!</v>
      </c>
      <c r="BE75" s="36" t="e">
        <f t="shared" si="372"/>
        <v>#DIV/0!</v>
      </c>
      <c r="BF75" s="36" t="e">
        <f t="shared" si="372"/>
        <v>#DIV/0!</v>
      </c>
      <c r="BG75" s="36" t="e">
        <f t="shared" si="372"/>
        <v>#DIV/0!</v>
      </c>
      <c r="BH75" s="36" t="e">
        <f t="shared" si="372"/>
        <v>#DIV/0!</v>
      </c>
      <c r="BI75" s="36" t="e">
        <f t="shared" si="372"/>
        <v>#DIV/0!</v>
      </c>
      <c r="BJ75" s="36" t="e">
        <f t="shared" si="372"/>
        <v>#DIV/0!</v>
      </c>
      <c r="BK75" s="36" t="e">
        <f t="shared" si="372"/>
        <v>#DIV/0!</v>
      </c>
      <c r="BL75" s="36" t="e">
        <f t="shared" si="372"/>
        <v>#DIV/0!</v>
      </c>
      <c r="BM75" s="36" t="e">
        <f t="shared" si="372"/>
        <v>#DIV/0!</v>
      </c>
      <c r="BN75" s="36" t="e">
        <f t="shared" si="372"/>
        <v>#DIV/0!</v>
      </c>
      <c r="BO75" s="36" t="e">
        <f t="shared" si="372"/>
        <v>#DIV/0!</v>
      </c>
      <c r="BP75" s="36" t="e">
        <f t="shared" si="372"/>
        <v>#DIV/0!</v>
      </c>
      <c r="BQ75" s="36" t="e">
        <f t="shared" si="372"/>
        <v>#DIV/0!</v>
      </c>
      <c r="BR75" s="36" t="e">
        <f t="shared" si="372"/>
        <v>#DIV/0!</v>
      </c>
      <c r="BS75" s="174">
        <v>1</v>
      </c>
    </row>
    <row r="76" spans="1:71">
      <c r="A76" s="192"/>
      <c r="BS76" s="175">
        <v>1</v>
      </c>
    </row>
    <row r="77" spans="1:71">
      <c r="A77" s="179" t="s">
        <v>62</v>
      </c>
      <c r="B77" s="44">
        <f t="shared" ref="B77:W77" si="373">B46/B58</f>
        <v>14322.225080385851</v>
      </c>
      <c r="C77" s="44">
        <f t="shared" si="373"/>
        <v>9598.875</v>
      </c>
      <c r="D77" s="44">
        <f t="shared" si="373"/>
        <v>6278.666666666667</v>
      </c>
      <c r="E77" s="44">
        <f t="shared" si="373"/>
        <v>4418.5263157894733</v>
      </c>
      <c r="F77" s="44">
        <f t="shared" si="373"/>
        <v>11559.333333333334</v>
      </c>
      <c r="G77" s="44">
        <f t="shared" si="373"/>
        <v>18728.7</v>
      </c>
      <c r="H77" s="44">
        <f t="shared" si="373"/>
        <v>8792.0625</v>
      </c>
      <c r="I77" s="44">
        <f t="shared" si="373"/>
        <v>12686.105263157895</v>
      </c>
      <c r="J77" s="44">
        <f t="shared" si="373"/>
        <v>9003.7142857142862</v>
      </c>
      <c r="K77" s="44">
        <f t="shared" si="373"/>
        <v>11887.5</v>
      </c>
      <c r="L77" s="44">
        <f t="shared" si="373"/>
        <v>20591.705882352941</v>
      </c>
      <c r="M77" s="44">
        <f t="shared" si="373"/>
        <v>4365.3999999999996</v>
      </c>
      <c r="N77" s="44">
        <f t="shared" si="373"/>
        <v>13880.923076923076</v>
      </c>
      <c r="O77" s="44">
        <f t="shared" si="373"/>
        <v>19850.59574468085</v>
      </c>
      <c r="P77" s="44">
        <f t="shared" si="373"/>
        <v>31204.799999999999</v>
      </c>
      <c r="Q77" s="44">
        <f t="shared" si="373"/>
        <v>15733.40909090909</v>
      </c>
      <c r="R77" s="44">
        <f t="shared" si="373"/>
        <v>11987.5</v>
      </c>
      <c r="S77" s="44">
        <f t="shared" si="373"/>
        <v>6671.083333333333</v>
      </c>
      <c r="T77" s="44">
        <f t="shared" si="373"/>
        <v>32439</v>
      </c>
      <c r="U77" s="44">
        <f t="shared" si="373"/>
        <v>17237.142857142859</v>
      </c>
      <c r="V77" s="44">
        <f t="shared" si="373"/>
        <v>20931.599999999999</v>
      </c>
      <c r="W77" s="44">
        <f t="shared" si="373"/>
        <v>11770.615384615385</v>
      </c>
      <c r="X77" s="44">
        <f t="shared" ref="X77" si="374">X46/X58</f>
        <v>13071.75</v>
      </c>
      <c r="Y77" s="44">
        <f t="shared" ref="Y77:AA77" si="375">Y46/Y58</f>
        <v>4164.3428571428567</v>
      </c>
      <c r="Z77" s="44">
        <f t="shared" si="375"/>
        <v>5615.4615384615381</v>
      </c>
      <c r="AA77" s="44" t="e">
        <f t="shared" si="375"/>
        <v>#DIV/0!</v>
      </c>
      <c r="AB77" s="44">
        <f t="shared" ref="AB77" si="376">AB46/AB58</f>
        <v>3000</v>
      </c>
      <c r="AC77" s="44">
        <f t="shared" ref="AC77:AG77" si="377">AC46/AC58</f>
        <v>14002.111111111111</v>
      </c>
      <c r="AD77" s="44">
        <f t="shared" si="377"/>
        <v>34732.666666666664</v>
      </c>
      <c r="AE77" s="44">
        <f t="shared" si="377"/>
        <v>11100</v>
      </c>
      <c r="AF77" s="44">
        <f t="shared" si="377"/>
        <v>8531.9090909090901</v>
      </c>
      <c r="AG77" s="44">
        <f t="shared" si="377"/>
        <v>30890.580645161292</v>
      </c>
      <c r="AH77" s="44">
        <f t="shared" ref="AH77:AL77" si="378">AH46/AH58</f>
        <v>35326.333333333336</v>
      </c>
      <c r="AI77" s="44">
        <f t="shared" si="378"/>
        <v>6887.9375</v>
      </c>
      <c r="AJ77" s="44">
        <f t="shared" si="378"/>
        <v>15577.879003558719</v>
      </c>
      <c r="AK77" s="44" t="e">
        <f t="shared" si="378"/>
        <v>#DIV/0!</v>
      </c>
      <c r="AL77" s="44" t="e">
        <f t="shared" si="378"/>
        <v>#DIV/0!</v>
      </c>
      <c r="AM77" s="44" t="e">
        <f t="shared" ref="AM77:AN77" si="379">AM46/AM58</f>
        <v>#DIV/0!</v>
      </c>
      <c r="AN77" s="44" t="e">
        <f t="shared" si="379"/>
        <v>#DIV/0!</v>
      </c>
      <c r="AO77" s="44" t="e">
        <f t="shared" ref="AO77:AP77" si="380">AO46/AO58</f>
        <v>#DIV/0!</v>
      </c>
      <c r="AP77" s="44" t="e">
        <f t="shared" si="380"/>
        <v>#DIV/0!</v>
      </c>
      <c r="AQ77" s="44" t="e">
        <f t="shared" ref="AQ77:AT77" si="381">AQ46/AQ58</f>
        <v>#DIV/0!</v>
      </c>
      <c r="AR77" s="44" t="e">
        <f t="shared" ref="AR77:AS77" si="382">AR46/AR58</f>
        <v>#DIV/0!</v>
      </c>
      <c r="AS77" s="44" t="e">
        <f t="shared" si="382"/>
        <v>#DIV/0!</v>
      </c>
      <c r="AT77" s="44" t="e">
        <f t="shared" si="381"/>
        <v>#DIV/0!</v>
      </c>
      <c r="AV77" s="44" t="e">
        <f t="shared" ref="AV77:BR77" si="383">AV46/AV58</f>
        <v>#DIV/0!</v>
      </c>
      <c r="AW77" s="44" t="e">
        <f t="shared" si="383"/>
        <v>#DIV/0!</v>
      </c>
      <c r="AX77" s="44" t="e">
        <f t="shared" si="383"/>
        <v>#DIV/0!</v>
      </c>
      <c r="AY77" s="44" t="e">
        <f t="shared" si="383"/>
        <v>#DIV/0!</v>
      </c>
      <c r="AZ77" s="44" t="e">
        <f t="shared" si="383"/>
        <v>#DIV/0!</v>
      </c>
      <c r="BA77" s="44" t="e">
        <f t="shared" si="383"/>
        <v>#DIV/0!</v>
      </c>
      <c r="BB77" s="44" t="e">
        <f t="shared" si="383"/>
        <v>#DIV/0!</v>
      </c>
      <c r="BC77" s="44" t="e">
        <f t="shared" si="383"/>
        <v>#DIV/0!</v>
      </c>
      <c r="BD77" s="44" t="e">
        <f t="shared" si="383"/>
        <v>#DIV/0!</v>
      </c>
      <c r="BE77" s="44" t="e">
        <f t="shared" si="383"/>
        <v>#DIV/0!</v>
      </c>
      <c r="BF77" s="44" t="e">
        <f t="shared" si="383"/>
        <v>#DIV/0!</v>
      </c>
      <c r="BG77" s="44" t="e">
        <f t="shared" si="383"/>
        <v>#DIV/0!</v>
      </c>
      <c r="BH77" s="44" t="e">
        <f t="shared" si="383"/>
        <v>#DIV/0!</v>
      </c>
      <c r="BI77" s="44" t="e">
        <f t="shared" si="383"/>
        <v>#DIV/0!</v>
      </c>
      <c r="BJ77" s="44" t="e">
        <f t="shared" si="383"/>
        <v>#DIV/0!</v>
      </c>
      <c r="BK77" s="44" t="e">
        <f t="shared" si="383"/>
        <v>#DIV/0!</v>
      </c>
      <c r="BL77" s="44" t="e">
        <f t="shared" si="383"/>
        <v>#DIV/0!</v>
      </c>
      <c r="BM77" s="44" t="e">
        <f t="shared" si="383"/>
        <v>#DIV/0!</v>
      </c>
      <c r="BN77" s="44" t="e">
        <f t="shared" si="383"/>
        <v>#DIV/0!</v>
      </c>
      <c r="BO77" s="44" t="e">
        <f t="shared" si="383"/>
        <v>#DIV/0!</v>
      </c>
      <c r="BP77" s="44" t="e">
        <f t="shared" si="383"/>
        <v>#DIV/0!</v>
      </c>
      <c r="BQ77" s="44" t="e">
        <f t="shared" si="383"/>
        <v>#DIV/0!</v>
      </c>
      <c r="BR77" s="44" t="e">
        <f t="shared" si="383"/>
        <v>#DIV/0!</v>
      </c>
      <c r="BS77" s="143">
        <v>1</v>
      </c>
    </row>
    <row r="78" spans="1:71">
      <c r="A78" s="187"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V78" s="36">
        <v>0</v>
      </c>
      <c r="AW78" s="36">
        <v>0</v>
      </c>
      <c r="AX78" s="36">
        <v>0</v>
      </c>
      <c r="AY78" s="36">
        <v>0</v>
      </c>
      <c r="AZ78" s="36">
        <v>0</v>
      </c>
      <c r="BA78" s="36">
        <v>0</v>
      </c>
      <c r="BB78" s="36">
        <v>0</v>
      </c>
      <c r="BC78" s="36">
        <v>0</v>
      </c>
      <c r="BD78" s="36">
        <v>0</v>
      </c>
      <c r="BE78" s="36">
        <v>0</v>
      </c>
      <c r="BF78" s="36">
        <v>0</v>
      </c>
      <c r="BG78" s="36">
        <v>0</v>
      </c>
      <c r="BH78" s="36">
        <v>0</v>
      </c>
      <c r="BI78" s="36">
        <v>0</v>
      </c>
      <c r="BJ78" s="36">
        <v>0</v>
      </c>
      <c r="BK78" s="36">
        <v>0</v>
      </c>
      <c r="BL78" s="36">
        <v>0</v>
      </c>
      <c r="BM78" s="36">
        <v>0</v>
      </c>
      <c r="BN78" s="36">
        <v>0</v>
      </c>
      <c r="BO78" s="36">
        <v>0</v>
      </c>
      <c r="BP78" s="36">
        <v>0</v>
      </c>
      <c r="BQ78" s="36">
        <v>0</v>
      </c>
      <c r="BR78" s="36">
        <v>0</v>
      </c>
      <c r="BS78" s="143">
        <v>1</v>
      </c>
    </row>
    <row r="79" spans="1:71">
      <c r="A79" s="187" t="s">
        <v>63</v>
      </c>
      <c r="B79" s="36">
        <f t="shared" ref="B79:W79" si="384">B49/B61</f>
        <v>4111.2157894736838</v>
      </c>
      <c r="C79" s="36" t="e">
        <f t="shared" si="384"/>
        <v>#DIV/0!</v>
      </c>
      <c r="D79" s="36">
        <f t="shared" si="384"/>
        <v>4666.666666666667</v>
      </c>
      <c r="E79" s="36">
        <f t="shared" si="384"/>
        <v>2857.1428571428573</v>
      </c>
      <c r="F79" s="36">
        <f t="shared" si="384"/>
        <v>3100</v>
      </c>
      <c r="G79" s="36">
        <f t="shared" si="384"/>
        <v>2506.25</v>
      </c>
      <c r="H79" s="36">
        <f t="shared" si="384"/>
        <v>2773.6842105263158</v>
      </c>
      <c r="I79" s="36">
        <f t="shared" si="384"/>
        <v>1250.6666666666667</v>
      </c>
      <c r="J79" s="36">
        <f t="shared" si="384"/>
        <v>5509.4</v>
      </c>
      <c r="K79" s="36">
        <f t="shared" si="384"/>
        <v>2166.6666666666665</v>
      </c>
      <c r="L79" s="36">
        <f t="shared" si="384"/>
        <v>3455</v>
      </c>
      <c r="M79" s="36">
        <f t="shared" si="384"/>
        <v>2500</v>
      </c>
      <c r="N79" s="36">
        <f t="shared" si="384"/>
        <v>5307.5</v>
      </c>
      <c r="O79" s="36">
        <f t="shared" si="384"/>
        <v>4711.9333333333334</v>
      </c>
      <c r="P79" s="36" t="e">
        <f t="shared" si="384"/>
        <v>#DIV/0!</v>
      </c>
      <c r="Q79" s="36">
        <f t="shared" si="384"/>
        <v>3000</v>
      </c>
      <c r="R79" s="36">
        <f t="shared" si="384"/>
        <v>2001</v>
      </c>
      <c r="S79" s="36">
        <f t="shared" si="384"/>
        <v>3219</v>
      </c>
      <c r="T79" s="36" t="e">
        <f t="shared" si="384"/>
        <v>#DIV/0!</v>
      </c>
      <c r="U79" s="36" t="e">
        <f t="shared" si="384"/>
        <v>#DIV/0!</v>
      </c>
      <c r="V79" s="36">
        <f t="shared" si="384"/>
        <v>7733.333333333333</v>
      </c>
      <c r="W79" s="36">
        <f t="shared" si="384"/>
        <v>3251</v>
      </c>
      <c r="X79" s="36">
        <f t="shared" ref="X79" si="385">X49/X61</f>
        <v>4460.666666666667</v>
      </c>
      <c r="Y79" s="36">
        <f t="shared" ref="Y79:AA79" si="386">Y49/Y61</f>
        <v>1888</v>
      </c>
      <c r="Z79" s="36">
        <f t="shared" si="386"/>
        <v>4000.5</v>
      </c>
      <c r="AA79" s="36" t="e">
        <f t="shared" si="386"/>
        <v>#DIV/0!</v>
      </c>
      <c r="AB79" s="36" t="e">
        <f t="shared" ref="AB79" si="387">AB49/AB61</f>
        <v>#DIV/0!</v>
      </c>
      <c r="AC79" s="36">
        <f t="shared" ref="AC79:AG79" si="388">AC49/AC61</f>
        <v>11500.5</v>
      </c>
      <c r="AD79" s="36" t="e">
        <f t="shared" si="388"/>
        <v>#DIV/0!</v>
      </c>
      <c r="AE79" s="36" t="e">
        <f t="shared" si="388"/>
        <v>#DIV/0!</v>
      </c>
      <c r="AF79" s="36">
        <f t="shared" si="388"/>
        <v>8391</v>
      </c>
      <c r="AG79" s="36" t="e">
        <f t="shared" si="388"/>
        <v>#DIV/0!</v>
      </c>
      <c r="AH79" s="36">
        <f t="shared" ref="AH79:AL79" si="389">AH49/AH61</f>
        <v>6001</v>
      </c>
      <c r="AI79" s="36">
        <f t="shared" si="389"/>
        <v>2333.3333333333335</v>
      </c>
      <c r="AJ79" s="36">
        <f t="shared" si="389"/>
        <v>4375.7037037037035</v>
      </c>
      <c r="AK79" s="36" t="e">
        <f t="shared" si="389"/>
        <v>#DIV/0!</v>
      </c>
      <c r="AL79" s="36" t="e">
        <f t="shared" si="389"/>
        <v>#DIV/0!</v>
      </c>
      <c r="AM79" s="36" t="e">
        <f t="shared" ref="AM79:AN79" si="390">AM49/AM61</f>
        <v>#DIV/0!</v>
      </c>
      <c r="AN79" s="36" t="e">
        <f t="shared" si="390"/>
        <v>#DIV/0!</v>
      </c>
      <c r="AO79" s="36" t="e">
        <f t="shared" ref="AO79:AP79" si="391">AO49/AO61</f>
        <v>#DIV/0!</v>
      </c>
      <c r="AP79" s="36" t="e">
        <f t="shared" si="391"/>
        <v>#DIV/0!</v>
      </c>
      <c r="AQ79" s="36" t="e">
        <f t="shared" ref="AQ79:AT79" si="392">AQ49/AQ61</f>
        <v>#DIV/0!</v>
      </c>
      <c r="AR79" s="36" t="e">
        <f t="shared" ref="AR79:AS79" si="393">AR49/AR61</f>
        <v>#DIV/0!</v>
      </c>
      <c r="AS79" s="36" t="e">
        <f t="shared" si="393"/>
        <v>#DIV/0!</v>
      </c>
      <c r="AT79" s="36" t="e">
        <f t="shared" si="392"/>
        <v>#DIV/0!</v>
      </c>
      <c r="AV79" s="36" t="e">
        <f t="shared" ref="AV79:BR79" si="394">AV49/AV61</f>
        <v>#DIV/0!</v>
      </c>
      <c r="AW79" s="36" t="e">
        <f t="shared" si="394"/>
        <v>#DIV/0!</v>
      </c>
      <c r="AX79" s="36" t="e">
        <f t="shared" si="394"/>
        <v>#DIV/0!</v>
      </c>
      <c r="AY79" s="36" t="e">
        <f t="shared" si="394"/>
        <v>#DIV/0!</v>
      </c>
      <c r="AZ79" s="36" t="e">
        <f t="shared" si="394"/>
        <v>#DIV/0!</v>
      </c>
      <c r="BA79" s="36" t="e">
        <f t="shared" si="394"/>
        <v>#DIV/0!</v>
      </c>
      <c r="BB79" s="36" t="e">
        <f t="shared" si="394"/>
        <v>#DIV/0!</v>
      </c>
      <c r="BC79" s="36" t="e">
        <f t="shared" si="394"/>
        <v>#DIV/0!</v>
      </c>
      <c r="BD79" s="36" t="e">
        <f t="shared" si="394"/>
        <v>#DIV/0!</v>
      </c>
      <c r="BE79" s="36" t="e">
        <f t="shared" si="394"/>
        <v>#DIV/0!</v>
      </c>
      <c r="BF79" s="36" t="e">
        <f t="shared" si="394"/>
        <v>#DIV/0!</v>
      </c>
      <c r="BG79" s="36" t="e">
        <f t="shared" si="394"/>
        <v>#DIV/0!</v>
      </c>
      <c r="BH79" s="36" t="e">
        <f t="shared" si="394"/>
        <v>#DIV/0!</v>
      </c>
      <c r="BI79" s="36" t="e">
        <f t="shared" si="394"/>
        <v>#DIV/0!</v>
      </c>
      <c r="BJ79" s="36" t="e">
        <f t="shared" si="394"/>
        <v>#DIV/0!</v>
      </c>
      <c r="BK79" s="36" t="e">
        <f t="shared" si="394"/>
        <v>#DIV/0!</v>
      </c>
      <c r="BL79" s="36" t="e">
        <f t="shared" si="394"/>
        <v>#DIV/0!</v>
      </c>
      <c r="BM79" s="36" t="e">
        <f t="shared" si="394"/>
        <v>#DIV/0!</v>
      </c>
      <c r="BN79" s="36" t="e">
        <f t="shared" si="394"/>
        <v>#DIV/0!</v>
      </c>
      <c r="BO79" s="36" t="e">
        <f t="shared" si="394"/>
        <v>#DIV/0!</v>
      </c>
      <c r="BP79" s="36" t="e">
        <f t="shared" si="394"/>
        <v>#DIV/0!</v>
      </c>
      <c r="BQ79" s="36" t="e">
        <f t="shared" si="394"/>
        <v>#DIV/0!</v>
      </c>
      <c r="BR79" s="36" t="e">
        <f t="shared" si="394"/>
        <v>#DIV/0!</v>
      </c>
      <c r="BS79" s="143">
        <v>1</v>
      </c>
    </row>
    <row r="80" spans="1:71">
      <c r="A80" s="187" t="s">
        <v>60</v>
      </c>
      <c r="B80" s="36">
        <f t="shared" ref="B80:W80" si="395">B51/B63</f>
        <v>4470.1173020527858</v>
      </c>
      <c r="C80" s="36">
        <f t="shared" si="395"/>
        <v>6466.666666666667</v>
      </c>
      <c r="D80" s="36">
        <f t="shared" si="395"/>
        <v>3529.1764705882351</v>
      </c>
      <c r="E80" s="36">
        <f t="shared" si="395"/>
        <v>4000</v>
      </c>
      <c r="F80" s="36" t="e">
        <f t="shared" si="395"/>
        <v>#DIV/0!</v>
      </c>
      <c r="G80" s="36" t="e">
        <f t="shared" si="395"/>
        <v>#DIV/0!</v>
      </c>
      <c r="H80" s="36">
        <f t="shared" si="395"/>
        <v>4358.3999999999996</v>
      </c>
      <c r="I80" s="36">
        <f t="shared" si="395"/>
        <v>5150.2222222222226</v>
      </c>
      <c r="J80" s="36">
        <f t="shared" si="395"/>
        <v>4000</v>
      </c>
      <c r="K80" s="36">
        <f t="shared" si="395"/>
        <v>2333.3333333333335</v>
      </c>
      <c r="L80" s="36">
        <f t="shared" si="395"/>
        <v>3500</v>
      </c>
      <c r="M80" s="36">
        <f t="shared" si="395"/>
        <v>3598.5384615384614</v>
      </c>
      <c r="N80" s="36">
        <f t="shared" si="395"/>
        <v>3500</v>
      </c>
      <c r="O80" s="36">
        <f t="shared" si="395"/>
        <v>6000</v>
      </c>
      <c r="P80" s="36" t="e">
        <f t="shared" si="395"/>
        <v>#DIV/0!</v>
      </c>
      <c r="Q80" s="36">
        <f t="shared" si="395"/>
        <v>3000</v>
      </c>
      <c r="R80" s="36">
        <f t="shared" si="395"/>
        <v>4000</v>
      </c>
      <c r="S80" s="36">
        <f t="shared" si="395"/>
        <v>3569.5714285714284</v>
      </c>
      <c r="T80" s="36">
        <f t="shared" si="395"/>
        <v>2000</v>
      </c>
      <c r="U80" s="36">
        <f t="shared" si="395"/>
        <v>4750.333333333333</v>
      </c>
      <c r="V80" s="36">
        <f t="shared" si="395"/>
        <v>4000</v>
      </c>
      <c r="W80" s="36">
        <f t="shared" si="395"/>
        <v>4833.333333333333</v>
      </c>
      <c r="X80" s="36">
        <f t="shared" ref="X80" si="396">X51/X63</f>
        <v>4483.333333333333</v>
      </c>
      <c r="Y80" s="36">
        <f t="shared" ref="Y80:AA80" si="397">Y51/Y63</f>
        <v>3922.2857142857142</v>
      </c>
      <c r="Z80" s="36">
        <f t="shared" si="397"/>
        <v>4142.8571428571431</v>
      </c>
      <c r="AA80" s="36" t="e">
        <f t="shared" si="397"/>
        <v>#DIV/0!</v>
      </c>
      <c r="AB80" s="36">
        <f t="shared" ref="AB80" si="398">AB51/AB63</f>
        <v>3000</v>
      </c>
      <c r="AC80" s="36" t="e">
        <f t="shared" ref="AC80:AG80" si="399">AC51/AC63</f>
        <v>#DIV/0!</v>
      </c>
      <c r="AD80" s="36" t="e">
        <f t="shared" si="399"/>
        <v>#DIV/0!</v>
      </c>
      <c r="AE80" s="36" t="e">
        <f t="shared" si="399"/>
        <v>#DIV/0!</v>
      </c>
      <c r="AF80" s="36">
        <f t="shared" si="399"/>
        <v>5500</v>
      </c>
      <c r="AG80" s="36">
        <f t="shared" si="399"/>
        <v>3500</v>
      </c>
      <c r="AH80" s="36" t="e">
        <f t="shared" ref="AH80:AL80" si="400">AH51/AH63</f>
        <v>#DIV/0!</v>
      </c>
      <c r="AI80" s="36">
        <f t="shared" si="400"/>
        <v>3997.8888888888887</v>
      </c>
      <c r="AJ80" s="36">
        <f t="shared" si="400"/>
        <v>5050.4859813084113</v>
      </c>
      <c r="AK80" s="36" t="e">
        <f t="shared" si="400"/>
        <v>#DIV/0!</v>
      </c>
      <c r="AL80" s="36" t="e">
        <f t="shared" si="400"/>
        <v>#DIV/0!</v>
      </c>
      <c r="AM80" s="36" t="e">
        <f t="shared" ref="AM80:AN80" si="401">AM51/AM63</f>
        <v>#DIV/0!</v>
      </c>
      <c r="AN80" s="36" t="e">
        <f t="shared" si="401"/>
        <v>#DIV/0!</v>
      </c>
      <c r="AO80" s="36" t="e">
        <f t="shared" ref="AO80:AP80" si="402">AO51/AO63</f>
        <v>#DIV/0!</v>
      </c>
      <c r="AP80" s="36" t="e">
        <f t="shared" si="402"/>
        <v>#DIV/0!</v>
      </c>
      <c r="AQ80" s="36" t="e">
        <f t="shared" ref="AQ80:AT80" si="403">AQ51/AQ63</f>
        <v>#DIV/0!</v>
      </c>
      <c r="AR80" s="36" t="e">
        <f t="shared" ref="AR80:AS80" si="404">AR51/AR63</f>
        <v>#DIV/0!</v>
      </c>
      <c r="AS80" s="36" t="e">
        <f t="shared" si="404"/>
        <v>#DIV/0!</v>
      </c>
      <c r="AT80" s="36" t="e">
        <f t="shared" si="403"/>
        <v>#DIV/0!</v>
      </c>
      <c r="AV80" s="36" t="e">
        <f t="shared" ref="AV80:BR80" si="405">AV51/AV63</f>
        <v>#DIV/0!</v>
      </c>
      <c r="AW80" s="36" t="e">
        <f t="shared" si="405"/>
        <v>#DIV/0!</v>
      </c>
      <c r="AX80" s="36" t="e">
        <f t="shared" si="405"/>
        <v>#DIV/0!</v>
      </c>
      <c r="AY80" s="36" t="e">
        <f t="shared" si="405"/>
        <v>#DIV/0!</v>
      </c>
      <c r="AZ80" s="36" t="e">
        <f t="shared" si="405"/>
        <v>#DIV/0!</v>
      </c>
      <c r="BA80" s="36" t="e">
        <f t="shared" si="405"/>
        <v>#DIV/0!</v>
      </c>
      <c r="BB80" s="36" t="e">
        <f t="shared" si="405"/>
        <v>#DIV/0!</v>
      </c>
      <c r="BC80" s="36" t="e">
        <f t="shared" si="405"/>
        <v>#DIV/0!</v>
      </c>
      <c r="BD80" s="36" t="e">
        <f t="shared" si="405"/>
        <v>#DIV/0!</v>
      </c>
      <c r="BE80" s="36" t="e">
        <f t="shared" si="405"/>
        <v>#DIV/0!</v>
      </c>
      <c r="BF80" s="36" t="e">
        <f t="shared" si="405"/>
        <v>#DIV/0!</v>
      </c>
      <c r="BG80" s="36" t="e">
        <f t="shared" si="405"/>
        <v>#DIV/0!</v>
      </c>
      <c r="BH80" s="36" t="e">
        <f t="shared" si="405"/>
        <v>#DIV/0!</v>
      </c>
      <c r="BI80" s="36" t="e">
        <f t="shared" si="405"/>
        <v>#DIV/0!</v>
      </c>
      <c r="BJ80" s="36" t="e">
        <f t="shared" si="405"/>
        <v>#DIV/0!</v>
      </c>
      <c r="BK80" s="36" t="e">
        <f t="shared" si="405"/>
        <v>#DIV/0!</v>
      </c>
      <c r="BL80" s="36" t="e">
        <f t="shared" si="405"/>
        <v>#DIV/0!</v>
      </c>
      <c r="BM80" s="36" t="e">
        <f t="shared" si="405"/>
        <v>#DIV/0!</v>
      </c>
      <c r="BN80" s="36" t="e">
        <f t="shared" si="405"/>
        <v>#DIV/0!</v>
      </c>
      <c r="BO80" s="36" t="e">
        <f t="shared" si="405"/>
        <v>#DIV/0!</v>
      </c>
      <c r="BP80" s="36" t="e">
        <f t="shared" si="405"/>
        <v>#DIV/0!</v>
      </c>
      <c r="BQ80" s="36" t="e">
        <f t="shared" si="405"/>
        <v>#DIV/0!</v>
      </c>
      <c r="BR80" s="36" t="e">
        <f t="shared" si="405"/>
        <v>#DIV/0!</v>
      </c>
      <c r="BS80" s="143">
        <v>1</v>
      </c>
    </row>
    <row r="81" spans="1:71">
      <c r="A81" s="187" t="s">
        <v>98</v>
      </c>
      <c r="B81" s="36">
        <f t="shared" ref="B81:W81" si="406">B53/B65</f>
        <v>7777.6</v>
      </c>
      <c r="C81" s="36" t="e">
        <f t="shared" si="406"/>
        <v>#DIV/0!</v>
      </c>
      <c r="D81" s="36" t="e">
        <f t="shared" si="406"/>
        <v>#DIV/0!</v>
      </c>
      <c r="E81" s="36">
        <f t="shared" si="406"/>
        <v>4166.666666666667</v>
      </c>
      <c r="F81" s="36">
        <f t="shared" si="406"/>
        <v>8000</v>
      </c>
      <c r="G81" s="36" t="e">
        <f t="shared" si="406"/>
        <v>#DIV/0!</v>
      </c>
      <c r="H81" s="36" t="e">
        <f t="shared" si="406"/>
        <v>#DIV/0!</v>
      </c>
      <c r="I81" s="36">
        <f t="shared" si="406"/>
        <v>5000</v>
      </c>
      <c r="J81" s="36" t="e">
        <f t="shared" si="406"/>
        <v>#DIV/0!</v>
      </c>
      <c r="K81" s="36" t="e">
        <f t="shared" si="406"/>
        <v>#DIV/0!</v>
      </c>
      <c r="L81" s="36">
        <f t="shared" si="406"/>
        <v>4000</v>
      </c>
      <c r="M81" s="36" t="e">
        <f t="shared" si="406"/>
        <v>#DIV/0!</v>
      </c>
      <c r="N81" s="36" t="e">
        <f t="shared" si="406"/>
        <v>#DIV/0!</v>
      </c>
      <c r="O81" s="36" t="e">
        <f t="shared" si="406"/>
        <v>#DIV/0!</v>
      </c>
      <c r="P81" s="36" t="e">
        <f t="shared" si="406"/>
        <v>#DIV/0!</v>
      </c>
      <c r="Q81" s="36">
        <f t="shared" si="406"/>
        <v>8000</v>
      </c>
      <c r="R81" s="36" t="e">
        <f t="shared" si="406"/>
        <v>#DIV/0!</v>
      </c>
      <c r="S81" s="36" t="e">
        <f t="shared" si="406"/>
        <v>#DIV/0!</v>
      </c>
      <c r="T81" s="36" t="e">
        <f t="shared" si="406"/>
        <v>#DIV/0!</v>
      </c>
      <c r="U81" s="36">
        <f t="shared" si="406"/>
        <v>12000</v>
      </c>
      <c r="V81" s="36" t="e">
        <f t="shared" si="406"/>
        <v>#DIV/0!</v>
      </c>
      <c r="W81" s="36">
        <f t="shared" si="406"/>
        <v>4000</v>
      </c>
      <c r="X81" s="36" t="e">
        <f t="shared" ref="X81" si="407">X53/X65</f>
        <v>#DIV/0!</v>
      </c>
      <c r="Y81" s="36" t="e">
        <f t="shared" ref="Y81:AA81" si="408">Y53/Y65</f>
        <v>#DIV/0!</v>
      </c>
      <c r="Z81" s="36">
        <f t="shared" si="408"/>
        <v>10000</v>
      </c>
      <c r="AA81" s="36" t="e">
        <f t="shared" si="408"/>
        <v>#DIV/0!</v>
      </c>
      <c r="AB81" s="36" t="e">
        <f t="shared" ref="AB81" si="409">AB53/AB65</f>
        <v>#DIV/0!</v>
      </c>
      <c r="AC81" s="36" t="e">
        <f t="shared" ref="AC81:AG81" si="410">AC53/AC65</f>
        <v>#DIV/0!</v>
      </c>
      <c r="AD81" s="36" t="e">
        <f t="shared" si="410"/>
        <v>#DIV/0!</v>
      </c>
      <c r="AE81" s="36" t="e">
        <f t="shared" si="410"/>
        <v>#DIV/0!</v>
      </c>
      <c r="AF81" s="36">
        <f t="shared" si="410"/>
        <v>8000</v>
      </c>
      <c r="AG81" s="36">
        <f t="shared" si="410"/>
        <v>8000</v>
      </c>
      <c r="AH81" s="36" t="e">
        <f t="shared" ref="AH81:AL81" si="411">AH53/AH65</f>
        <v>#DIV/0!</v>
      </c>
      <c r="AI81" s="36" t="e">
        <f t="shared" si="411"/>
        <v>#DIV/0!</v>
      </c>
      <c r="AJ81" s="36">
        <f t="shared" si="411"/>
        <v>9332.8888888888887</v>
      </c>
      <c r="AK81" s="36" t="e">
        <f t="shared" si="411"/>
        <v>#DIV/0!</v>
      </c>
      <c r="AL81" s="36" t="e">
        <f t="shared" si="411"/>
        <v>#DIV/0!</v>
      </c>
      <c r="AM81" s="36" t="e">
        <f t="shared" ref="AM81:AN81" si="412">AM53/AM65</f>
        <v>#DIV/0!</v>
      </c>
      <c r="AN81" s="36" t="e">
        <f t="shared" si="412"/>
        <v>#DIV/0!</v>
      </c>
      <c r="AO81" s="36" t="e">
        <f t="shared" ref="AO81:AP81" si="413">AO53/AO65</f>
        <v>#DIV/0!</v>
      </c>
      <c r="AP81" s="36" t="e">
        <f t="shared" si="413"/>
        <v>#DIV/0!</v>
      </c>
      <c r="AQ81" s="36" t="e">
        <f t="shared" ref="AQ81:AT81" si="414">AQ53/AQ65</f>
        <v>#DIV/0!</v>
      </c>
      <c r="AR81" s="36" t="e">
        <f t="shared" ref="AR81:AS81" si="415">AR53/AR65</f>
        <v>#DIV/0!</v>
      </c>
      <c r="AS81" s="36" t="e">
        <f t="shared" si="415"/>
        <v>#DIV/0!</v>
      </c>
      <c r="AT81" s="36" t="e">
        <f t="shared" si="414"/>
        <v>#DIV/0!</v>
      </c>
      <c r="AV81" s="36" t="e">
        <f t="shared" ref="AV81:BR81" si="416">AV53/AV65</f>
        <v>#DIV/0!</v>
      </c>
      <c r="AW81" s="36" t="e">
        <f t="shared" si="416"/>
        <v>#DIV/0!</v>
      </c>
      <c r="AX81" s="36" t="e">
        <f t="shared" si="416"/>
        <v>#DIV/0!</v>
      </c>
      <c r="AY81" s="36" t="e">
        <f t="shared" si="416"/>
        <v>#DIV/0!</v>
      </c>
      <c r="AZ81" s="36" t="e">
        <f t="shared" si="416"/>
        <v>#DIV/0!</v>
      </c>
      <c r="BA81" s="36" t="e">
        <f t="shared" si="416"/>
        <v>#DIV/0!</v>
      </c>
      <c r="BB81" s="36" t="e">
        <f t="shared" si="416"/>
        <v>#DIV/0!</v>
      </c>
      <c r="BC81" s="36" t="e">
        <f t="shared" si="416"/>
        <v>#DIV/0!</v>
      </c>
      <c r="BD81" s="36" t="e">
        <f t="shared" si="416"/>
        <v>#DIV/0!</v>
      </c>
      <c r="BE81" s="36" t="e">
        <f t="shared" si="416"/>
        <v>#DIV/0!</v>
      </c>
      <c r="BF81" s="36" t="e">
        <f t="shared" si="416"/>
        <v>#DIV/0!</v>
      </c>
      <c r="BG81" s="36" t="e">
        <f t="shared" si="416"/>
        <v>#DIV/0!</v>
      </c>
      <c r="BH81" s="36" t="e">
        <f t="shared" si="416"/>
        <v>#DIV/0!</v>
      </c>
      <c r="BI81" s="36" t="e">
        <f t="shared" si="416"/>
        <v>#DIV/0!</v>
      </c>
      <c r="BJ81" s="36" t="e">
        <f t="shared" si="416"/>
        <v>#DIV/0!</v>
      </c>
      <c r="BK81" s="36" t="e">
        <f t="shared" si="416"/>
        <v>#DIV/0!</v>
      </c>
      <c r="BL81" s="36" t="e">
        <f t="shared" si="416"/>
        <v>#DIV/0!</v>
      </c>
      <c r="BM81" s="36" t="e">
        <f t="shared" si="416"/>
        <v>#DIV/0!</v>
      </c>
      <c r="BN81" s="36" t="e">
        <f t="shared" si="416"/>
        <v>#DIV/0!</v>
      </c>
      <c r="BO81" s="36" t="e">
        <f t="shared" si="416"/>
        <v>#DIV/0!</v>
      </c>
      <c r="BP81" s="36" t="e">
        <f t="shared" si="416"/>
        <v>#DIV/0!</v>
      </c>
      <c r="BQ81" s="36" t="e">
        <f t="shared" si="416"/>
        <v>#DIV/0!</v>
      </c>
      <c r="BR81" s="36" t="e">
        <f t="shared" si="416"/>
        <v>#DIV/0!</v>
      </c>
      <c r="BS81" s="143">
        <v>1</v>
      </c>
    </row>
    <row r="82" spans="1:71">
      <c r="A82" s="187" t="s">
        <v>61</v>
      </c>
      <c r="B82" s="36">
        <f t="shared" ref="B82:W82" si="417">B55/B67</f>
        <v>29992.165266106444</v>
      </c>
      <c r="C82" s="36">
        <f t="shared" si="417"/>
        <v>18995.5</v>
      </c>
      <c r="D82" s="36">
        <f t="shared" si="417"/>
        <v>11920</v>
      </c>
      <c r="E82" s="36">
        <f t="shared" si="417"/>
        <v>11476</v>
      </c>
      <c r="F82" s="36">
        <f t="shared" si="417"/>
        <v>23578</v>
      </c>
      <c r="G82" s="36">
        <f t="shared" si="417"/>
        <v>29543.666666666668</v>
      </c>
      <c r="H82" s="36">
        <f t="shared" si="417"/>
        <v>25856.75</v>
      </c>
      <c r="I82" s="36">
        <f t="shared" si="417"/>
        <v>30988.666666666668</v>
      </c>
      <c r="J82" s="36">
        <f t="shared" si="417"/>
        <v>31479</v>
      </c>
      <c r="K82" s="36">
        <f t="shared" si="417"/>
        <v>40800</v>
      </c>
      <c r="L82" s="36">
        <f t="shared" si="417"/>
        <v>27633.666666666668</v>
      </c>
      <c r="M82" s="36" t="e">
        <f t="shared" si="417"/>
        <v>#DIV/0!</v>
      </c>
      <c r="N82" s="36">
        <f t="shared" si="417"/>
        <v>29044.400000000001</v>
      </c>
      <c r="O82" s="36">
        <f t="shared" si="417"/>
        <v>33929.125</v>
      </c>
      <c r="P82" s="36">
        <f t="shared" si="417"/>
        <v>31204.799999999999</v>
      </c>
      <c r="Q82" s="36">
        <f t="shared" si="417"/>
        <v>22295.357142857141</v>
      </c>
      <c r="R82" s="36">
        <f t="shared" si="417"/>
        <v>20974.5</v>
      </c>
      <c r="S82" s="36">
        <f t="shared" si="417"/>
        <v>12961.75</v>
      </c>
      <c r="T82" s="36">
        <f t="shared" si="417"/>
        <v>38526.800000000003</v>
      </c>
      <c r="U82" s="36">
        <f t="shared" si="417"/>
        <v>31469.666666666668</v>
      </c>
      <c r="V82" s="36">
        <f t="shared" si="417"/>
        <v>30352.666666666668</v>
      </c>
      <c r="W82" s="36">
        <f t="shared" si="417"/>
        <v>23353.4</v>
      </c>
      <c r="X82" s="36">
        <f t="shared" ref="X82" si="418">X55/X67</f>
        <v>38859.666666666664</v>
      </c>
      <c r="Y82" s="36">
        <f t="shared" ref="Y82:AA82" si="419">Y55/Y67</f>
        <v>8046.666666666667</v>
      </c>
      <c r="Z82" s="36">
        <f t="shared" si="419"/>
        <v>8000</v>
      </c>
      <c r="AA82" s="36" t="e">
        <f t="shared" si="419"/>
        <v>#DIV/0!</v>
      </c>
      <c r="AB82" s="36" t="e">
        <f t="shared" ref="AB82" si="420">AB55/AB67</f>
        <v>#DIV/0!</v>
      </c>
      <c r="AC82" s="36">
        <f t="shared" ref="AC82:AG82" si="421">AC55/AC67</f>
        <v>16003.4</v>
      </c>
      <c r="AD82" s="36">
        <f t="shared" si="421"/>
        <v>34732.666666666664</v>
      </c>
      <c r="AE82" s="36">
        <f t="shared" si="421"/>
        <v>11100</v>
      </c>
      <c r="AF82" s="36">
        <f t="shared" si="421"/>
        <v>33460</v>
      </c>
      <c r="AG82" s="36">
        <f t="shared" si="421"/>
        <v>43505.142857142855</v>
      </c>
      <c r="AH82" s="36">
        <f t="shared" ref="AH82:AL82" si="422">AH55/AH67</f>
        <v>49989</v>
      </c>
      <c r="AI82" s="36">
        <f t="shared" si="422"/>
        <v>16806.5</v>
      </c>
      <c r="AJ82" s="36">
        <f t="shared" si="422"/>
        <v>33653.941176470587</v>
      </c>
      <c r="AK82" s="36" t="e">
        <f t="shared" si="422"/>
        <v>#DIV/0!</v>
      </c>
      <c r="AL82" s="36" t="e">
        <f t="shared" si="422"/>
        <v>#DIV/0!</v>
      </c>
      <c r="AM82" s="36" t="e">
        <f t="shared" ref="AM82:AN82" si="423">AM55/AM67</f>
        <v>#DIV/0!</v>
      </c>
      <c r="AN82" s="36" t="e">
        <f t="shared" si="423"/>
        <v>#DIV/0!</v>
      </c>
      <c r="AO82" s="36" t="e">
        <f t="shared" ref="AO82:AP82" si="424">AO55/AO67</f>
        <v>#DIV/0!</v>
      </c>
      <c r="AP82" s="36" t="e">
        <f t="shared" si="424"/>
        <v>#DIV/0!</v>
      </c>
      <c r="AQ82" s="36" t="e">
        <f t="shared" ref="AQ82:AT82" si="425">AQ55/AQ67</f>
        <v>#DIV/0!</v>
      </c>
      <c r="AR82" s="36" t="e">
        <f t="shared" ref="AR82:AS82" si="426">AR55/AR67</f>
        <v>#DIV/0!</v>
      </c>
      <c r="AS82" s="36" t="e">
        <f t="shared" si="426"/>
        <v>#DIV/0!</v>
      </c>
      <c r="AT82" s="36" t="e">
        <f t="shared" si="425"/>
        <v>#DIV/0!</v>
      </c>
      <c r="AV82" s="36" t="e">
        <f t="shared" ref="AV82:BR82" si="427">AV55/AV67</f>
        <v>#DIV/0!</v>
      </c>
      <c r="AW82" s="36" t="e">
        <f t="shared" si="427"/>
        <v>#DIV/0!</v>
      </c>
      <c r="AX82" s="36" t="e">
        <f t="shared" si="427"/>
        <v>#DIV/0!</v>
      </c>
      <c r="AY82" s="36" t="e">
        <f t="shared" si="427"/>
        <v>#DIV/0!</v>
      </c>
      <c r="AZ82" s="36" t="e">
        <f t="shared" si="427"/>
        <v>#DIV/0!</v>
      </c>
      <c r="BA82" s="36" t="e">
        <f t="shared" si="427"/>
        <v>#DIV/0!</v>
      </c>
      <c r="BB82" s="36" t="e">
        <f t="shared" si="427"/>
        <v>#DIV/0!</v>
      </c>
      <c r="BC82" s="36" t="e">
        <f t="shared" si="427"/>
        <v>#DIV/0!</v>
      </c>
      <c r="BD82" s="36" t="e">
        <f t="shared" si="427"/>
        <v>#DIV/0!</v>
      </c>
      <c r="BE82" s="36" t="e">
        <f t="shared" si="427"/>
        <v>#DIV/0!</v>
      </c>
      <c r="BF82" s="36" t="e">
        <f t="shared" si="427"/>
        <v>#DIV/0!</v>
      </c>
      <c r="BG82" s="36" t="e">
        <f t="shared" si="427"/>
        <v>#DIV/0!</v>
      </c>
      <c r="BH82" s="36" t="e">
        <f t="shared" si="427"/>
        <v>#DIV/0!</v>
      </c>
      <c r="BI82" s="36" t="e">
        <f t="shared" si="427"/>
        <v>#DIV/0!</v>
      </c>
      <c r="BJ82" s="36" t="e">
        <f t="shared" si="427"/>
        <v>#DIV/0!</v>
      </c>
      <c r="BK82" s="36" t="e">
        <f t="shared" si="427"/>
        <v>#DIV/0!</v>
      </c>
      <c r="BL82" s="36" t="e">
        <f t="shared" si="427"/>
        <v>#DIV/0!</v>
      </c>
      <c r="BM82" s="36" t="e">
        <f t="shared" si="427"/>
        <v>#DIV/0!</v>
      </c>
      <c r="BN82" s="36" t="e">
        <f t="shared" si="427"/>
        <v>#DIV/0!</v>
      </c>
      <c r="BO82" s="36" t="e">
        <f t="shared" si="427"/>
        <v>#DIV/0!</v>
      </c>
      <c r="BP82" s="36" t="e">
        <f t="shared" si="427"/>
        <v>#DIV/0!</v>
      </c>
      <c r="BQ82" s="36" t="e">
        <f t="shared" si="427"/>
        <v>#DIV/0!</v>
      </c>
      <c r="BR82" s="36" t="e">
        <f t="shared" si="427"/>
        <v>#DIV/0!</v>
      </c>
      <c r="BS82" s="143">
        <v>1</v>
      </c>
    </row>
    <row r="83" spans="1:71">
      <c r="A83" s="143"/>
    </row>
    <row r="84" spans="1:71">
      <c r="A84" s="193" t="s">
        <v>24</v>
      </c>
      <c r="B84" s="42">
        <f>SUM(C84:BR84)</f>
        <v>0</v>
      </c>
      <c r="C84" s="43">
        <f>SUMIF(Summary!$AR:$AR,'Mentor Wse'!C4,Summary!$K:$K)</f>
        <v>0</v>
      </c>
      <c r="D84" s="43">
        <f>SUMIF(Summary!$AR:$AR,'Mentor Wse'!D4,Summary!$K:$K)</f>
        <v>0</v>
      </c>
      <c r="E84" s="43">
        <f>SUMIF(Summary!$AR:$AR,'Mentor Wse'!E4,Summary!$K:$K)</f>
        <v>0</v>
      </c>
      <c r="F84" s="43">
        <f>SUMIF(Summary!$AR:$AR,'Mentor Wse'!F4,Summary!$K:$K)</f>
        <v>0</v>
      </c>
      <c r="G84" s="43">
        <f>SUMIF(Summary!$AR:$AR,'Mentor Wse'!G4,Summary!$K:$K)</f>
        <v>0</v>
      </c>
      <c r="H84" s="43">
        <f>SUMIF(Summary!$AR:$AR,'Mentor Wse'!H4,Summary!$K:$K)</f>
        <v>0</v>
      </c>
      <c r="I84" s="43">
        <f>SUMIF(Summary!$AR:$AR,'Mentor Wse'!I4,Summary!$K:$K)</f>
        <v>0</v>
      </c>
      <c r="J84" s="43">
        <f>SUMIF(Summary!$AR:$AR,'Mentor Wse'!J4,Summary!$K:$K)</f>
        <v>0</v>
      </c>
      <c r="K84" s="43">
        <f>SUMIF(Summary!$AR:$AR,'Mentor Wse'!K4,Summary!$K:$K)</f>
        <v>0</v>
      </c>
      <c r="L84" s="43">
        <f>SUMIF(Summary!$AR:$AR,'Mentor Wse'!L4,Summary!$K:$K)</f>
        <v>0</v>
      </c>
      <c r="M84" s="43">
        <f>SUMIF(Summary!$AR:$AR,'Mentor Wse'!M4,Summary!$K:$K)</f>
        <v>0</v>
      </c>
      <c r="N84" s="43">
        <f>SUMIF(Summary!$AR:$AR,'Mentor Wse'!N4,Summary!$K:$K)</f>
        <v>0</v>
      </c>
      <c r="O84" s="43">
        <f>SUMIF(Summary!$AR:$AR,'Mentor Wse'!O4,Summary!$K:$K)</f>
        <v>0</v>
      </c>
      <c r="P84" s="43">
        <f>SUMIF(Summary!$AR:$AR,'Mentor Wse'!P4,Summary!$K:$K)</f>
        <v>0</v>
      </c>
      <c r="Q84" s="43">
        <f>SUMIF(Summary!$AR:$AR,'Mentor Wse'!Q4,Summary!$K:$K)</f>
        <v>0</v>
      </c>
      <c r="R84" s="43">
        <f>SUMIF(Summary!$AR:$AR,'Mentor Wse'!R4,Summary!$K:$K)</f>
        <v>0</v>
      </c>
      <c r="S84" s="43">
        <f>SUMIF(Summary!$AR:$AR,'Mentor Wse'!S4,Summary!$K:$K)</f>
        <v>0</v>
      </c>
      <c r="T84" s="43">
        <f>SUMIF(Summary!$AR:$AR,'Mentor Wse'!T4,Summary!$K:$K)</f>
        <v>0</v>
      </c>
      <c r="U84" s="43">
        <f>SUMIF(Summary!$AR:$AR,'Mentor Wse'!U4,Summary!$K:$K)</f>
        <v>0</v>
      </c>
      <c r="V84" s="43">
        <f>SUMIF(Summary!$AR:$AR,'Mentor Wse'!V4,Summary!$K:$K)</f>
        <v>0</v>
      </c>
      <c r="W84" s="43">
        <f>SUMIF(Summary!$AR:$AR,'Mentor Wse'!W4,Summary!$K:$K)</f>
        <v>0</v>
      </c>
      <c r="X84" s="43">
        <f>SUMIF(Summary!$AR:$AR,'Mentor Wse'!X4,Summary!$K:$K)</f>
        <v>0</v>
      </c>
      <c r="Y84" s="43">
        <f>SUMIF(Summary!$AR:$AR,'Mentor Wse'!Y4,Summary!$K:$K)</f>
        <v>0</v>
      </c>
      <c r="Z84" s="43">
        <f>SUMIF(Summary!$AR:$AR,'Mentor Wse'!Z4,Summary!$K:$K)</f>
        <v>0</v>
      </c>
      <c r="AA84" s="43">
        <f>SUMIF(Summary!$AR:$AR,'Mentor Wse'!AA4,Summary!$K:$K)</f>
        <v>0</v>
      </c>
      <c r="AB84" s="43">
        <f>SUMIF(Summary!$AR:$AR,'Mentor Wse'!AB4,Summary!$K:$K)</f>
        <v>0</v>
      </c>
      <c r="AC84" s="43">
        <f>SUMIF(Summary!$AR:$AR,'Mentor Wse'!AC4,Summary!$K:$K)</f>
        <v>0</v>
      </c>
      <c r="AD84" s="43">
        <f>SUMIF(Summary!$AR:$AR,'Mentor Wse'!AD4,Summary!$K:$K)</f>
        <v>0</v>
      </c>
      <c r="AE84" s="43">
        <f>SUMIF(Summary!$AR:$AR,'Mentor Wse'!AE4,Summary!$K:$K)</f>
        <v>0</v>
      </c>
      <c r="AF84" s="43">
        <f>SUMIF(Summary!$AR:$AR,'Mentor Wse'!AF4,Summary!$K:$K)</f>
        <v>0</v>
      </c>
      <c r="AG84" s="43">
        <f>SUMIF(Summary!$AR:$AR,'Mentor Wse'!AG4,Summary!$K:$K)</f>
        <v>0</v>
      </c>
      <c r="AH84" s="43">
        <f>SUMIF(Summary!$AR:$AR,'Mentor Wse'!AH4,Summary!$K:$K)</f>
        <v>0</v>
      </c>
      <c r="AI84" s="43">
        <f>SUMIF(Summary!$AR:$AR,'Mentor Wse'!AI4,Summary!$K:$K)</f>
        <v>0</v>
      </c>
      <c r="AJ84" s="43">
        <f>SUMIF(Summary!$AR:$AR,'Mentor Wse'!AJ4,Summary!$K:$K)</f>
        <v>0</v>
      </c>
      <c r="AK84" s="43">
        <f>SUMIF(Summary!$AR:$AR,'Mentor Wse'!AK4,Summary!$K:$K)</f>
        <v>0</v>
      </c>
      <c r="AL84" s="43">
        <f>SUMIF(Summary!$AR:$AR,'Mentor Wse'!AL4,Summary!$K:$K)</f>
        <v>0</v>
      </c>
      <c r="AM84" s="43">
        <f>SUMIF(Summary!$AR:$AR,'Mentor Wse'!AM4,Summary!$K:$K)</f>
        <v>0</v>
      </c>
      <c r="AN84" s="43">
        <f>SUMIF(Summary!$AR:$AR,'Mentor Wse'!AN4,Summary!$K:$K)</f>
        <v>0</v>
      </c>
      <c r="AO84" s="43">
        <f>SUMIF(Summary!$AR:$AR,'Mentor Wse'!AO4,Summary!$K:$K)</f>
        <v>0</v>
      </c>
      <c r="AP84" s="43">
        <f>SUMIF(Summary!$AR:$AR,'Mentor Wse'!AP4,Summary!$K:$K)</f>
        <v>0</v>
      </c>
      <c r="AQ84" s="43">
        <f>SUMIF(Summary!$AR:$AR,'Mentor Wse'!AQ4,Summary!$K:$K)</f>
        <v>0</v>
      </c>
      <c r="AR84" s="43">
        <f>SUMIF(Summary!$AR:$AR,'Mentor Wse'!AR4,Summary!$K:$K)</f>
        <v>0</v>
      </c>
      <c r="AS84" s="43">
        <f>SUMIF(Summary!$AR:$AR,'Mentor Wse'!AS4,Summary!$K:$K)</f>
        <v>0</v>
      </c>
      <c r="AT84" s="43">
        <f>SUMIF(Summary!$AR:$AR,'Mentor Wse'!AT4,Summary!$K:$K)</f>
        <v>0</v>
      </c>
      <c r="AV84" s="43">
        <f>SUMIF(Summary!$AR:$AR,'Mentor Wse'!AV4,Summary!$K:$K)</f>
        <v>0</v>
      </c>
      <c r="AW84" s="43">
        <f>SUMIF(Summary!$AR:$AR,'Mentor Wse'!AW4,Summary!$K:$K)</f>
        <v>0</v>
      </c>
      <c r="AX84" s="43">
        <f>SUMIF(Summary!$AR:$AR,'Mentor Wse'!AX4,Summary!$K:$K)</f>
        <v>0</v>
      </c>
      <c r="AY84" s="43">
        <f>SUMIF(Summary!$AR:$AR,'Mentor Wse'!AY4,Summary!$K:$K)</f>
        <v>0</v>
      </c>
      <c r="AZ84" s="43">
        <f>SUMIF(Summary!$AR:$AR,'Mentor Wse'!AZ4,Summary!$K:$K)</f>
        <v>0</v>
      </c>
      <c r="BA84" s="43">
        <f>SUMIF(Summary!$AR:$AR,'Mentor Wse'!BA4,Summary!$K:$K)</f>
        <v>0</v>
      </c>
      <c r="BB84" s="43">
        <f>SUMIF(Summary!$AR:$AR,'Mentor Wse'!BB4,Summary!$K:$K)</f>
        <v>0</v>
      </c>
      <c r="BC84" s="43">
        <f>SUMIF(Summary!$AR:$AR,'Mentor Wse'!BC4,Summary!$K:$K)</f>
        <v>0</v>
      </c>
      <c r="BD84" s="43">
        <f>SUMIF(Summary!$AR:$AR,'Mentor Wse'!BD4,Summary!$K:$K)</f>
        <v>0</v>
      </c>
      <c r="BE84" s="43">
        <f>SUMIF(Summary!$AR:$AR,'Mentor Wse'!BE4,Summary!$K:$K)</f>
        <v>0</v>
      </c>
      <c r="BF84" s="43">
        <f>SUMIF(Summary!$AR:$AR,'Mentor Wse'!BF4,Summary!$K:$K)</f>
        <v>0</v>
      </c>
      <c r="BG84" s="43">
        <f>SUMIF(Summary!$AR:$AR,'Mentor Wse'!BG4,Summary!$K:$K)</f>
        <v>0</v>
      </c>
      <c r="BH84" s="43">
        <f>SUMIF(Summary!$AR:$AR,'Mentor Wse'!BH4,Summary!$K:$K)</f>
        <v>0</v>
      </c>
      <c r="BI84" s="43">
        <f>SUMIF(Summary!$AR:$AR,'Mentor Wse'!BI4,Summary!$K:$K)</f>
        <v>0</v>
      </c>
      <c r="BJ84" s="43">
        <f>SUMIF(Summary!$AR:$AR,'Mentor Wse'!BJ4,Summary!$K:$K)</f>
        <v>0</v>
      </c>
      <c r="BK84" s="43">
        <f>SUMIF(Summary!$AR:$AR,'Mentor Wse'!BK4,Summary!$K:$K)</f>
        <v>0</v>
      </c>
      <c r="BL84" s="43">
        <f>SUMIF(Summary!$AR:$AR,'Mentor Wse'!BL4,Summary!$K:$K)</f>
        <v>0</v>
      </c>
      <c r="BM84" s="43">
        <f>SUMIF(Summary!$AR:$AR,'Mentor Wse'!BM4,Summary!$K:$K)</f>
        <v>0</v>
      </c>
      <c r="BN84" s="43">
        <f>SUMIF(Summary!$AR:$AR,'Mentor Wse'!BN4,Summary!$K:$K)</f>
        <v>0</v>
      </c>
      <c r="BO84" s="43">
        <f>SUMIF(Summary!$AR:$AR,'Mentor Wse'!BO4,Summary!$K:$K)</f>
        <v>0</v>
      </c>
      <c r="BP84" s="43">
        <f>SUMIF(Summary!$AR:$AR,'Mentor Wse'!BP4,Summary!$K:$K)</f>
        <v>0</v>
      </c>
      <c r="BQ84" s="43">
        <f>SUMIF(Summary!$AR:$AR,'Mentor Wse'!BQ4,Summary!$K:$K)</f>
        <v>0</v>
      </c>
      <c r="BR84" s="43">
        <f>SUMIF(Summary!$AR:$AR,'Mentor Wse'!BR4,Summary!$K:$K)</f>
        <v>0</v>
      </c>
      <c r="BS84" s="143">
        <v>1</v>
      </c>
    </row>
    <row r="85" spans="1:71">
      <c r="A85" s="194" t="s">
        <v>80</v>
      </c>
      <c r="B85" s="53">
        <f>(SUM(Summary!AK2:AK15)/B9)/B5</f>
        <v>8.0137871607065925E-2</v>
      </c>
      <c r="C85" s="51">
        <f>(SUMIF(Summary!$AR:$AR,C4,Summary!$AK:$AK)/C5)/C9</f>
        <v>1.5981308411214952</v>
      </c>
      <c r="D85" s="51">
        <f>(SUMIF(Summary!$AR:$AR,D4,Summary!$AK:$AK)/D5)/D9</f>
        <v>1.7981651376146788</v>
      </c>
      <c r="E85" s="51">
        <f>(SUMIF(Summary!$AR:$AR,E4,Summary!$AK:$AK)/E5)/E9</f>
        <v>0.52631578947368418</v>
      </c>
      <c r="F85" s="51">
        <f>(SUMIF(Summary!$AR:$AR,F4,Summary!$AK:$AK)/F5)/F9</f>
        <v>0</v>
      </c>
      <c r="G85" s="51">
        <f>(SUMIF(Summary!$AR:$AR,G4,Summary!$AK:$AK)/G5)/G9</f>
        <v>0</v>
      </c>
      <c r="H85" s="51">
        <f>(SUMIF(Summary!$AR:$AR,H4,Summary!$AK:$AK)/H5)/H9</f>
        <v>0.64</v>
      </c>
      <c r="I85" s="51">
        <f>(SUMIF(Summary!$AR:$AR,I4,Summary!$AK:$AK)/I5)/I9</f>
        <v>0.64583333333333337</v>
      </c>
      <c r="J85" s="51">
        <f>(SUMIF(Summary!$AR:$AR,J4,Summary!$AK:$AK)/J5)/J9</f>
        <v>1.1470588235294117</v>
      </c>
      <c r="K85" s="51">
        <f>(SUMIF(Summary!$AR:$AR,K4,Summary!$AK:$AK)/K5)/K9</f>
        <v>0.31707317073170732</v>
      </c>
      <c r="L85" s="51">
        <f>(SUMIF(Summary!$AR:$AR,L4,Summary!$AK:$AK)/L5)/L9</f>
        <v>0.25</v>
      </c>
      <c r="M85" s="51">
        <f>(SUMIF(Summary!$AR:$AR,M4,Summary!$AK:$AK)/M5)/M9</f>
        <v>1.6904761904761905</v>
      </c>
      <c r="N85" s="51">
        <f>(SUMIF(Summary!$AR:$AR,N4,Summary!$AK:$AK)/N5)/N9</f>
        <v>0.39999999999999997</v>
      </c>
      <c r="O85" s="51">
        <f>(SUMIF(Summary!$AR:$AR,O4,Summary!$AK:$AK)/O5)/O9</f>
        <v>0.39999999999999997</v>
      </c>
      <c r="P85" s="51">
        <f>(SUMIF(Summary!$AR:$AR,P4,Summary!$AK:$AK)/P5)/P9</f>
        <v>0.14285714285714285</v>
      </c>
      <c r="Q85" s="51">
        <f>(SUMIF(Summary!$AR:$AR,Q4,Summary!$AK:$AK)/Q5)/Q9</f>
        <v>0.35555555555555557</v>
      </c>
      <c r="R85" s="51">
        <f>(SUMIF(Summary!$AR:$AR,R4,Summary!$AK:$AK)/R5)/R9</f>
        <v>0.47826086956521735</v>
      </c>
      <c r="S85" s="51">
        <f>(SUMIF(Summary!$AR:$AR,S4,Summary!$AK:$AK)/S5)/S9</f>
        <v>1.8526315789473684</v>
      </c>
      <c r="T85" s="51">
        <f>(SUMIF(Summary!$AR:$AR,T4,Summary!$AK:$AK)/T5)/T9</f>
        <v>0.15789473684210525</v>
      </c>
      <c r="U85" s="51">
        <f>(SUMIF(Summary!$AR:$AR,U4,Summary!$AK:$AK)/U5)/U9</f>
        <v>1.2682926829268293</v>
      </c>
      <c r="V85" s="51">
        <f>(SUMIF(Summary!$AR:$AR,V4,Summary!$AK:$AK)/V5)/V9</f>
        <v>9.9999999999999992E-2</v>
      </c>
      <c r="W85" s="51">
        <f>(SUMIF(Summary!$AR:$AR,W4,Summary!$AK:$AK)/W5)/W9</f>
        <v>1.7142857142857142</v>
      </c>
      <c r="X85" s="51">
        <f>(SUMIF(Summary!$AR:$AR,X4,Summary!$AK:$AK)/X5)/X9</f>
        <v>0.36363636363636359</v>
      </c>
      <c r="Y85" s="51">
        <f>(SUMIF(Summary!$AR:$AR,Y4,Summary!$AK:$AK)/Y5)/Y9</f>
        <v>1.3153846153846154</v>
      </c>
      <c r="Z85" s="51">
        <f>(SUMIF(Summary!$AR:$AR,Z4,Summary!$AK:$AK)/Z5)/Z9</f>
        <v>1.8031496062992125</v>
      </c>
      <c r="AA85" s="51">
        <f>(SUMIF(Summary!$AR:$AR,AA4,Summary!$AK:$AK)/AA5)/AA9</f>
        <v>0.5</v>
      </c>
      <c r="AB85" s="51" t="e">
        <f>(SUMIF(Summary!$AR:$AR,AB4,Summary!$AK:$AK)/AB5)/AB9</f>
        <v>#DIV/0!</v>
      </c>
      <c r="AC85" s="51">
        <f>(SUMIF(Summary!$AR:$AR,AC4,Summary!$AK:$AK)/AC5)/AC9</f>
        <v>0.125</v>
      </c>
      <c r="AD85" s="51">
        <f>(SUMIF(Summary!$AR:$AR,AD4,Summary!$AK:$AK)/AD5)/AD9</f>
        <v>0.25</v>
      </c>
      <c r="AE85" s="51">
        <f>(SUMIF(Summary!$AR:$AR,AE4,Summary!$AK:$AK)/AE5)/AE9</f>
        <v>0.33333333333333337</v>
      </c>
      <c r="AF85" s="51">
        <f>(SUMIF(Summary!$AR:$AR,AF4,Summary!$AK:$AK)/AF5)/AF9</f>
        <v>0.78260869565217384</v>
      </c>
      <c r="AG85" s="51">
        <f>(SUMIF(Summary!$AR:$AR,AG4,Summary!$AK:$AK)/AG5)/AG9</f>
        <v>0.67346938775510212</v>
      </c>
      <c r="AH85" s="51">
        <f>(SUMIF(Summary!$AR:$AR,AH4,Summary!$AK:$AK)/AH5)/AH9</f>
        <v>0.17391304347826086</v>
      </c>
      <c r="AI85" s="51">
        <f>(SUMIF(Summary!$AR:$AR,AI4,Summary!$AK:$AK)/AI5)/AI9</f>
        <v>2.1707317073170733</v>
      </c>
      <c r="AJ85" s="51">
        <f>(SUMIF(Summary!$AR:$AR,AJ4,Summary!$AK:$AK)/AJ5)/AJ9</f>
        <v>1.2494199535962878</v>
      </c>
      <c r="AK85" s="51" t="e">
        <f>(SUMIF(Summary!$AR:$AR,AK4,Summary!$AK:$AK)/AK5)/AK9</f>
        <v>#DIV/0!</v>
      </c>
      <c r="AL85" s="51" t="e">
        <f>(SUMIF(Summary!$AR:$AR,AL4,Summary!$AK:$AK)/AL5)/AL9</f>
        <v>#DIV/0!</v>
      </c>
      <c r="AM85" s="51" t="e">
        <f>(SUMIF(Summary!$AR:$AR,AM4,Summary!$AK:$AK)/AM5)/AM9</f>
        <v>#DIV/0!</v>
      </c>
      <c r="AN85" s="51" t="e">
        <f>(SUMIF(Summary!$AR:$AR,AN4,Summary!$AK:$AK)/AN5)/AN9</f>
        <v>#DIV/0!</v>
      </c>
      <c r="AO85" s="51" t="e">
        <f>(SUMIF(Summary!$AR:$AR,AO4,Summary!$AK:$AK)/AO5)/AO9</f>
        <v>#DIV/0!</v>
      </c>
      <c r="AP85" s="51" t="e">
        <f>(SUMIF(Summary!$AR:$AR,AP4,Summary!$AK:$AK)/AP5)/AP9</f>
        <v>#DIV/0!</v>
      </c>
      <c r="AQ85" s="51" t="e">
        <f>(SUMIF(Summary!$AR:$AR,AQ4,Summary!$AK:$AK)/AQ5)/AQ9</f>
        <v>#DIV/0!</v>
      </c>
      <c r="AR85" s="51" t="e">
        <f>(SUMIF(Summary!$AR:$AR,AR4,Summary!$AK:$AK)/AR5)/AR9</f>
        <v>#DIV/0!</v>
      </c>
      <c r="AS85" s="51" t="e">
        <f>(SUMIF(Summary!$AR:$AR,AS4,Summary!$AK:$AK)/AS5)/AS9</f>
        <v>#DIV/0!</v>
      </c>
      <c r="AT85" s="51" t="e">
        <f>(SUMIF(Summary!$AR:$AR,AT4,Summary!$AK:$AK)/AT5)/AT9</f>
        <v>#DIV/0!</v>
      </c>
      <c r="AV85" s="51" t="e">
        <f>(SUMIF(Summary!$AR:$AR,AV4,Summary!$AK:$AK)/AV5)/AV9</f>
        <v>#DIV/0!</v>
      </c>
      <c r="AW85" s="51" t="e">
        <f>(SUMIF(Summary!$AR:$AR,AW4,Summary!$AK:$AK)/AW5)/AW9</f>
        <v>#DIV/0!</v>
      </c>
      <c r="AX85" s="51" t="e">
        <f>(SUMIF(Summary!$AR:$AR,AX4,Summary!$AK:$AK)/AX5)/AX9</f>
        <v>#DIV/0!</v>
      </c>
      <c r="AY85" s="51" t="e">
        <f>(SUMIF(Summary!$AR:$AR,AY4,Summary!$AK:$AK)/AY5)/AY9</f>
        <v>#DIV/0!</v>
      </c>
      <c r="AZ85" s="51" t="e">
        <f>(SUMIF(Summary!$AR:$AR,AZ4,Summary!$AK:$AK)/AZ5)/AZ9</f>
        <v>#DIV/0!</v>
      </c>
      <c r="BA85" s="51" t="e">
        <f>(SUMIF(Summary!$AR:$AR,BA4,Summary!$AK:$AK)/BA5)/BA9</f>
        <v>#DIV/0!</v>
      </c>
      <c r="BB85" s="51" t="e">
        <f>(SUMIF(Summary!$AR:$AR,BB4,Summary!$AK:$AK)/BB5)/BB9</f>
        <v>#DIV/0!</v>
      </c>
      <c r="BC85" s="51" t="e">
        <f>(SUMIF(Summary!$AR:$AR,BC4,Summary!$AK:$AK)/BC5)/BC9</f>
        <v>#DIV/0!</v>
      </c>
      <c r="BD85" s="51" t="e">
        <f>(SUMIF(Summary!$AR:$AR,BD4,Summary!$AK:$AK)/BD5)/BD9</f>
        <v>#DIV/0!</v>
      </c>
      <c r="BE85" s="51" t="e">
        <f>(SUMIF(Summary!$AR:$AR,BE4,Summary!$AK:$AK)/BE5)/BE9</f>
        <v>#DIV/0!</v>
      </c>
      <c r="BF85" s="51" t="e">
        <f>(SUMIF(Summary!$AR:$AR,BF4,Summary!$AK:$AK)/BF5)/BF9</f>
        <v>#DIV/0!</v>
      </c>
      <c r="BG85" s="51" t="e">
        <f>(SUMIF(Summary!$AR:$AR,BG4,Summary!$AK:$AK)/BG5)/BG9</f>
        <v>#DIV/0!</v>
      </c>
      <c r="BH85" s="51" t="e">
        <f>(SUMIF(Summary!$AR:$AR,BH4,Summary!$AK:$AK)/BH5)/BH9</f>
        <v>#DIV/0!</v>
      </c>
      <c r="BI85" s="51" t="e">
        <f>(SUMIF(Summary!$AR:$AR,BI4,Summary!$AK:$AK)/BI5)/BI9</f>
        <v>#DIV/0!</v>
      </c>
      <c r="BJ85" s="51" t="e">
        <f>(SUMIF(Summary!$AR:$AR,BJ4,Summary!$AK:$AK)/BJ5)/BJ9</f>
        <v>#DIV/0!</v>
      </c>
      <c r="BK85" s="51" t="e">
        <f>(SUMIF(Summary!$AR:$AR,BK4,Summary!$AK:$AK)/BK5)/BK9</f>
        <v>#DIV/0!</v>
      </c>
      <c r="BL85" s="51" t="e">
        <f>(SUMIF(Summary!$AR:$AR,BL4,Summary!$AK:$AK)/BL5)/BL9</f>
        <v>#DIV/0!</v>
      </c>
      <c r="BM85" s="51" t="e">
        <f>(SUMIF(Summary!$AR:$AR,BM4,Summary!$AK:$AK)/BM5)/BM9</f>
        <v>#DIV/0!</v>
      </c>
      <c r="BN85" s="51" t="e">
        <f>(SUMIF(Summary!$AR:$AR,BN4,Summary!$AK:$AK)/BN5)/BN9</f>
        <v>#DIV/0!</v>
      </c>
      <c r="BO85" s="51" t="e">
        <f>(SUMIF(Summary!$AR:$AR,BO4,Summary!$AK:$AK)/BO5)/BO9</f>
        <v>#DIV/0!</v>
      </c>
      <c r="BP85" s="51" t="e">
        <f>(SUMIF(Summary!$AR:$AR,BP4,Summary!$AK:$AK)/BP5)/BP9</f>
        <v>#DIV/0!</v>
      </c>
      <c r="BQ85" s="51" t="e">
        <f>(SUMIF(Summary!$AR:$AR,BQ4,Summary!$AK:$AK)/BQ5)/BQ9</f>
        <v>#DIV/0!</v>
      </c>
      <c r="BR85" s="51" t="e">
        <f>(SUMIF(Summary!$AR:$AR,BR4,Summary!$AK:$AK)/BR5)/BR9</f>
        <v>#DIV/0!</v>
      </c>
      <c r="BS85" s="143">
        <v>1</v>
      </c>
    </row>
    <row r="86" spans="1:71">
      <c r="A86" s="194" t="s">
        <v>81</v>
      </c>
      <c r="B86" s="53">
        <f>(SUM(Summary!AL2:AL15)/B9)/B5</f>
        <v>0.52563550193881947</v>
      </c>
      <c r="C86" s="51">
        <f>(SUMIF(Summary!$AR:$AR,C4,Summary!$AL:$AL)/C5)/C9</f>
        <v>2.9252336448598126</v>
      </c>
      <c r="D86" s="51">
        <f>(SUMIF(Summary!$AR:$AR,D4,Summary!$AL:$AL)/D5)/D9</f>
        <v>1.275229357798165</v>
      </c>
      <c r="E86" s="51">
        <f>(SUMIF(Summary!$AR:$AR,E4,Summary!$AL:$AL)/E5)/E9</f>
        <v>4.5789473684210522</v>
      </c>
      <c r="F86" s="51">
        <f>(SUMIF(Summary!$AR:$AR,F4,Summary!$AL:$AL)/F5)/F9</f>
        <v>1</v>
      </c>
      <c r="G86" s="51">
        <f>(SUMIF(Summary!$AR:$AR,G4,Summary!$AL:$AL)/G5)/G9</f>
        <v>1.0769230769230771</v>
      </c>
      <c r="H86" s="51">
        <f>(SUMIF(Summary!$AR:$AR,H4,Summary!$AL:$AL)/H5)/H9</f>
        <v>4.8600000000000003</v>
      </c>
      <c r="I86" s="51">
        <f>(SUMIF(Summary!$AR:$AR,I4,Summary!$AL:$AL)/I5)/I9</f>
        <v>4.75</v>
      </c>
      <c r="J86" s="51">
        <f>(SUMIF(Summary!$AR:$AR,J4,Summary!$AL:$AL)/J5)/J9</f>
        <v>5.4117647058823524</v>
      </c>
      <c r="K86" s="51">
        <f>(SUMIF(Summary!$AR:$AR,K4,Summary!$AL:$AL)/K5)/K9</f>
        <v>6.1951219512195124</v>
      </c>
      <c r="L86" s="51">
        <f>(SUMIF(Summary!$AR:$AR,L4,Summary!$AL:$AL)/L5)/L9</f>
        <v>2</v>
      </c>
      <c r="M86" s="51">
        <f>(SUMIF(Summary!$AR:$AR,M4,Summary!$AL:$AL)/M5)/M9</f>
        <v>2.4761904761904763</v>
      </c>
      <c r="N86" s="51">
        <f>(SUMIF(Summary!$AR:$AR,N4,Summary!$AL:$AL)/N5)/N9</f>
        <v>4.7818181818181813</v>
      </c>
      <c r="O86" s="51">
        <f>(SUMIF(Summary!$AR:$AR,O4,Summary!$AL:$AL)/O5)/O9</f>
        <v>3.822222222222222</v>
      </c>
      <c r="P86" s="51">
        <f>(SUMIF(Summary!$AR:$AR,P4,Summary!$AL:$AL)/P5)/P9</f>
        <v>3.0714285714285712</v>
      </c>
      <c r="Q86" s="51">
        <f>(SUMIF(Summary!$AR:$AR,Q4,Summary!$AL:$AL)/Q5)/Q9</f>
        <v>3.6</v>
      </c>
      <c r="R86" s="51">
        <f>(SUMIF(Summary!$AR:$AR,R4,Summary!$AL:$AL)/R5)/R9</f>
        <v>2.9130434782608696</v>
      </c>
      <c r="S86" s="51">
        <f>(SUMIF(Summary!$AR:$AR,S4,Summary!$AL:$AL)/S5)/S9</f>
        <v>2.1473684210526316</v>
      </c>
      <c r="T86" s="51">
        <f>(SUMIF(Summary!$AR:$AR,T4,Summary!$AL:$AL)/T5)/T9</f>
        <v>1.1052631578947367</v>
      </c>
      <c r="U86" s="51">
        <f>(SUMIF(Summary!$AR:$AR,U4,Summary!$AL:$AL)/U5)/U9</f>
        <v>4.024390243902439</v>
      </c>
      <c r="V86" s="51">
        <f>(SUMIF(Summary!$AR:$AR,V4,Summary!$AL:$AL)/V5)/V9</f>
        <v>1.2</v>
      </c>
      <c r="W86" s="51">
        <f>(SUMIF(Summary!$AR:$AR,W4,Summary!$AL:$AL)/W5)/W9</f>
        <v>2.7346938775510208</v>
      </c>
      <c r="X86" s="51">
        <f>(SUMIF(Summary!$AR:$AR,X4,Summary!$AL:$AL)/X5)/X9</f>
        <v>3.8787878787878789</v>
      </c>
      <c r="Y86" s="51">
        <f>(SUMIF(Summary!$AR:$AR,Y4,Summary!$AL:$AL)/Y5)/Y9</f>
        <v>3.115384615384615</v>
      </c>
      <c r="Z86" s="51">
        <f>(SUMIF(Summary!$AR:$AR,Z4,Summary!$AL:$AL)/Z5)/Z9</f>
        <v>2.7637795275590551</v>
      </c>
      <c r="AA86" s="51">
        <f>(SUMIF(Summary!$AR:$AR,AA4,Summary!$AL:$AL)/AA5)/AA9</f>
        <v>0.5</v>
      </c>
      <c r="AB86" s="51" t="e">
        <f>(SUMIF(Summary!$AR:$AR,AB4,Summary!$AL:$AL)/AB5)/AB9</f>
        <v>#DIV/0!</v>
      </c>
      <c r="AC86" s="51">
        <f>(SUMIF(Summary!$AR:$AR,AC4,Summary!$AL:$AL)/AC5)/AC9</f>
        <v>1.25</v>
      </c>
      <c r="AD86" s="51">
        <f>(SUMIF(Summary!$AR:$AR,AD4,Summary!$AL:$AL)/AD5)/AD9</f>
        <v>4.5833333333333339</v>
      </c>
      <c r="AE86" s="51">
        <f>(SUMIF(Summary!$AR:$AR,AE4,Summary!$AL:$AL)/AE5)/AE9</f>
        <v>0.66666666666666674</v>
      </c>
      <c r="AF86" s="51">
        <f>(SUMIF(Summary!$AR:$AR,AF4,Summary!$AL:$AL)/AF5)/AF9</f>
        <v>2.6956521739130435</v>
      </c>
      <c r="AG86" s="51">
        <f>(SUMIF(Summary!$AR:$AR,AG4,Summary!$AL:$AL)/AG5)/AG9</f>
        <v>2.1020408163265305</v>
      </c>
      <c r="AH86" s="51">
        <f>(SUMIF(Summary!$AR:$AR,AH4,Summary!$AL:$AL)/AH5)/AH9</f>
        <v>4.6086956521739131</v>
      </c>
      <c r="AI86" s="51">
        <f>(SUMIF(Summary!$AR:$AR,AI4,Summary!$AL:$AL)/AI5)/AI9</f>
        <v>3.1829268292682928</v>
      </c>
      <c r="AJ86" s="51">
        <f>(SUMIF(Summary!$AR:$AR,AJ4,Summary!$AL:$AL)/AJ5)/AJ9</f>
        <v>3.0255220417633413</v>
      </c>
      <c r="AK86" s="51" t="e">
        <f>(SUMIF(Summary!$AR:$AR,AK4,Summary!$AL:$AL)/AK5)/AK9</f>
        <v>#DIV/0!</v>
      </c>
      <c r="AL86" s="51" t="e">
        <f>(SUMIF(Summary!$AR:$AR,AL4,Summary!$AL:$AL)/AL5)/AL9</f>
        <v>#DIV/0!</v>
      </c>
      <c r="AM86" s="51" t="e">
        <f>(SUMIF(Summary!$AR:$AR,AM4,Summary!$AL:$AL)/AM5)/AM9</f>
        <v>#DIV/0!</v>
      </c>
      <c r="AN86" s="51" t="e">
        <f>(SUMIF(Summary!$AR:$AR,AN4,Summary!$AL:$AL)/AN5)/AN9</f>
        <v>#DIV/0!</v>
      </c>
      <c r="AO86" s="51" t="e">
        <f>(SUMIF(Summary!$AR:$AR,AO4,Summary!$AL:$AL)/AO5)/AO9</f>
        <v>#DIV/0!</v>
      </c>
      <c r="AP86" s="51" t="e">
        <f>(SUMIF(Summary!$AR:$AR,AP4,Summary!$AL:$AL)/AP5)/AP9</f>
        <v>#DIV/0!</v>
      </c>
      <c r="AQ86" s="51" t="e">
        <f>(SUMIF(Summary!$AR:$AR,AQ4,Summary!$AL:$AL)/AQ5)/AQ9</f>
        <v>#DIV/0!</v>
      </c>
      <c r="AR86" s="51" t="e">
        <f>(SUMIF(Summary!$AR:$AR,AR4,Summary!$AL:$AL)/AR5)/AR9</f>
        <v>#DIV/0!</v>
      </c>
      <c r="AS86" s="51" t="e">
        <f>(SUMIF(Summary!$AR:$AR,AS4,Summary!$AL:$AL)/AS5)/AS9</f>
        <v>#DIV/0!</v>
      </c>
      <c r="AT86" s="51" t="e">
        <f>(SUMIF(Summary!$AR:$AR,AT4,Summary!$AL:$AL)/AT5)/AT9</f>
        <v>#DIV/0!</v>
      </c>
      <c r="AV86" s="51" t="e">
        <f>(SUMIF(Summary!$AR:$AR,AV4,Summary!$AL:$AL)/AV5)/AV9</f>
        <v>#DIV/0!</v>
      </c>
      <c r="AW86" s="51" t="e">
        <f>(SUMIF(Summary!$AR:$AR,AW4,Summary!$AL:$AL)/AW5)/AW9</f>
        <v>#DIV/0!</v>
      </c>
      <c r="AX86" s="51" t="e">
        <f>(SUMIF(Summary!$AR:$AR,AX4,Summary!$AL:$AL)/AX5)/AX9</f>
        <v>#DIV/0!</v>
      </c>
      <c r="AY86" s="51" t="e">
        <f>(SUMIF(Summary!$AR:$AR,AY4,Summary!$AL:$AL)/AY5)/AY9</f>
        <v>#DIV/0!</v>
      </c>
      <c r="AZ86" s="51" t="e">
        <f>(SUMIF(Summary!$AR:$AR,AZ4,Summary!$AL:$AL)/AZ5)/AZ9</f>
        <v>#DIV/0!</v>
      </c>
      <c r="BA86" s="51" t="e">
        <f>(SUMIF(Summary!$AR:$AR,BA4,Summary!$AL:$AL)/BA5)/BA9</f>
        <v>#DIV/0!</v>
      </c>
      <c r="BB86" s="51" t="e">
        <f>(SUMIF(Summary!$AR:$AR,BB4,Summary!$AL:$AL)/BB5)/BB9</f>
        <v>#DIV/0!</v>
      </c>
      <c r="BC86" s="51" t="e">
        <f>(SUMIF(Summary!$AR:$AR,BC4,Summary!$AL:$AL)/BC5)/BC9</f>
        <v>#DIV/0!</v>
      </c>
      <c r="BD86" s="51" t="e">
        <f>(SUMIF(Summary!$AR:$AR,BD4,Summary!$AL:$AL)/BD5)/BD9</f>
        <v>#DIV/0!</v>
      </c>
      <c r="BE86" s="51" t="e">
        <f>(SUMIF(Summary!$AR:$AR,BE4,Summary!$AL:$AL)/BE5)/BE9</f>
        <v>#DIV/0!</v>
      </c>
      <c r="BF86" s="51" t="e">
        <f>(SUMIF(Summary!$AR:$AR,BF4,Summary!$AL:$AL)/BF5)/BF9</f>
        <v>#DIV/0!</v>
      </c>
      <c r="BG86" s="51" t="e">
        <f>(SUMIF(Summary!$AR:$AR,BG4,Summary!$AL:$AL)/BG5)/BG9</f>
        <v>#DIV/0!</v>
      </c>
      <c r="BH86" s="51" t="e">
        <f>(SUMIF(Summary!$AR:$AR,BH4,Summary!$AL:$AL)/BH5)/BH9</f>
        <v>#DIV/0!</v>
      </c>
      <c r="BI86" s="51" t="e">
        <f>(SUMIF(Summary!$AR:$AR,BI4,Summary!$AL:$AL)/BI5)/BI9</f>
        <v>#DIV/0!</v>
      </c>
      <c r="BJ86" s="51" t="e">
        <f>(SUMIF(Summary!$AR:$AR,BJ4,Summary!$AL:$AL)/BJ5)/BJ9</f>
        <v>#DIV/0!</v>
      </c>
      <c r="BK86" s="51" t="e">
        <f>(SUMIF(Summary!$AR:$AR,BK4,Summary!$AL:$AL)/BK5)/BK9</f>
        <v>#DIV/0!</v>
      </c>
      <c r="BL86" s="51" t="e">
        <f>(SUMIF(Summary!$AR:$AR,BL4,Summary!$AL:$AL)/BL5)/BL9</f>
        <v>#DIV/0!</v>
      </c>
      <c r="BM86" s="51" t="e">
        <f>(SUMIF(Summary!$AR:$AR,BM4,Summary!$AL:$AL)/BM5)/BM9</f>
        <v>#DIV/0!</v>
      </c>
      <c r="BN86" s="51" t="e">
        <f>(SUMIF(Summary!$AR:$AR,BN4,Summary!$AL:$AL)/BN5)/BN9</f>
        <v>#DIV/0!</v>
      </c>
      <c r="BO86" s="51" t="e">
        <f>(SUMIF(Summary!$AR:$AR,BO4,Summary!$AL:$AL)/BO5)/BO9</f>
        <v>#DIV/0!</v>
      </c>
      <c r="BP86" s="51" t="e">
        <f>(SUMIF(Summary!$AR:$AR,BP4,Summary!$AL:$AL)/BP5)/BP9</f>
        <v>#DIV/0!</v>
      </c>
      <c r="BQ86" s="51" t="e">
        <f>(SUMIF(Summary!$AR:$AR,BQ4,Summary!$AL:$AL)/BQ5)/BQ9</f>
        <v>#DIV/0!</v>
      </c>
      <c r="BR86" s="51" t="e">
        <f>(SUMIF(Summary!$AR:$AR,BR4,Summary!$AL:$AL)/BR5)/BR9</f>
        <v>#DIV/0!</v>
      </c>
      <c r="BS86" s="143">
        <v>1</v>
      </c>
    </row>
    <row r="87" spans="1:71">
      <c r="A87" s="194" t="s">
        <v>77</v>
      </c>
      <c r="B87" s="53">
        <f>(SUM(Summary!AM2:AM15)/B9)/B5</f>
        <v>0</v>
      </c>
      <c r="C87" s="51">
        <f>(SUMIF(Summary!$AR:$AR,C4,Summary!$AM:$AM)/C5)/C9</f>
        <v>0</v>
      </c>
      <c r="D87" s="51">
        <f>(SUMIF(Summary!$AR:$AR,D4,Summary!$AM:$AM)/D5)/D9</f>
        <v>0</v>
      </c>
      <c r="E87" s="51">
        <f>(SUMIF(Summary!$AR:$AR,E4,Summary!$AM:$AM)/E5)/E9</f>
        <v>0</v>
      </c>
      <c r="F87" s="51">
        <f>(SUMIF(Summary!$AR:$AR,F4,Summary!$AM:$AM)/F5)/F9</f>
        <v>0</v>
      </c>
      <c r="G87" s="51">
        <f>(SUMIF(Summary!$AR:$AR,G4,Summary!$AM:$AM)/G5)/G9</f>
        <v>0</v>
      </c>
      <c r="H87" s="51">
        <f>(SUMIF(Summary!$AR:$AR,H4,Summary!$AM:$AM)/H5)/H9</f>
        <v>0</v>
      </c>
      <c r="I87" s="51">
        <f>(SUMIF(Summary!$AR:$AR,I4,Summary!$AM:$AM)/I5)/I9</f>
        <v>0</v>
      </c>
      <c r="J87" s="51">
        <f>(SUMIF(Summary!$AR:$AR,J4,Summary!$AM:$AM)/J5)/J9</f>
        <v>0</v>
      </c>
      <c r="K87" s="51">
        <f>(SUMIF(Summary!$AR:$AR,K4,Summary!$AM:$AM)/K5)/K9</f>
        <v>0</v>
      </c>
      <c r="L87" s="51">
        <f>(SUMIF(Summary!$AR:$AR,L4,Summary!$AM:$AM)/L5)/L9</f>
        <v>0</v>
      </c>
      <c r="M87" s="51">
        <f>(SUMIF(Summary!$AR:$AR,M4,Summary!$AM:$AM)/M5)/M9</f>
        <v>0</v>
      </c>
      <c r="N87" s="51">
        <f>(SUMIF(Summary!$AR:$AR,N4,Summary!$AM:$AM)/N5)/N9</f>
        <v>0</v>
      </c>
      <c r="O87" s="51">
        <f>(SUMIF(Summary!$AR:$AR,O4,Summary!$AM:$AM)/O5)/O9</f>
        <v>0</v>
      </c>
      <c r="P87" s="51">
        <f>(SUMIF(Summary!$AR:$AR,P4,Summary!$AM:$AM)/P5)/P9</f>
        <v>0</v>
      </c>
      <c r="Q87" s="51">
        <f>(SUMIF(Summary!$AR:$AR,Q4,Summary!$AM:$AM)/Q5)/Q9</f>
        <v>0</v>
      </c>
      <c r="R87" s="51">
        <f>(SUMIF(Summary!$AR:$AR,R4,Summary!$AM:$AM)/R5)/R9</f>
        <v>0</v>
      </c>
      <c r="S87" s="51">
        <f>(SUMIF(Summary!$AR:$AR,S4,Summary!$AM:$AM)/S5)/S9</f>
        <v>0</v>
      </c>
      <c r="T87" s="51">
        <f>(SUMIF(Summary!$AR:$AR,T4,Summary!$AM:$AM)/T5)/T9</f>
        <v>0</v>
      </c>
      <c r="U87" s="51">
        <f>(SUMIF(Summary!$AR:$AR,U4,Summary!$AM:$AM)/U5)/U9</f>
        <v>0</v>
      </c>
      <c r="V87" s="51">
        <f>(SUMIF(Summary!$AR:$AR,V4,Summary!$AM:$AM)/V5)/V9</f>
        <v>0</v>
      </c>
      <c r="W87" s="51">
        <f>(SUMIF(Summary!$AR:$AR,W4,Summary!$AM:$AM)/W5)/W9</f>
        <v>0</v>
      </c>
      <c r="X87" s="51">
        <f>(SUMIF(Summary!$AR:$AR,X4,Summary!$AM:$AM)/X5)/X9</f>
        <v>0</v>
      </c>
      <c r="Y87" s="51">
        <f>(SUMIF(Summary!$AR:$AR,Y4,Summary!$AM:$AM)/Y5)/Y9</f>
        <v>0</v>
      </c>
      <c r="Z87" s="51">
        <f>(SUMIF(Summary!$AR:$AR,Z4,Summary!$AM:$AM)/Z5)/Z9</f>
        <v>0</v>
      </c>
      <c r="AA87" s="51">
        <f>(SUMIF(Summary!$AR:$AR,AA4,Summary!$AM:$AM)/AA5)/AA9</f>
        <v>0</v>
      </c>
      <c r="AB87" s="51" t="e">
        <f>(SUMIF(Summary!$AR:$AR,AB4,Summary!$AM:$AM)/AB5)/AB9</f>
        <v>#DIV/0!</v>
      </c>
      <c r="AC87" s="51">
        <f>(SUMIF(Summary!$AR:$AR,AC4,Summary!$AM:$AM)/AC5)/AC9</f>
        <v>0</v>
      </c>
      <c r="AD87" s="51">
        <f>(SUMIF(Summary!$AR:$AR,AD4,Summary!$AM:$AM)/AD5)/AD9</f>
        <v>0</v>
      </c>
      <c r="AE87" s="51">
        <f>(SUMIF(Summary!$AR:$AR,AE4,Summary!$AM:$AM)/AE5)/AE9</f>
        <v>0</v>
      </c>
      <c r="AF87" s="51">
        <f>(SUMIF(Summary!$AR:$AR,AF4,Summary!$AM:$AM)/AF5)/AF9</f>
        <v>0</v>
      </c>
      <c r="AG87" s="51">
        <f>(SUMIF(Summary!$AR:$AR,AG4,Summary!$AM:$AM)/AG5)/AG9</f>
        <v>0</v>
      </c>
      <c r="AH87" s="51">
        <f>(SUMIF(Summary!$AR:$AR,AH4,Summary!$AM:$AM)/AH5)/AH9</f>
        <v>0</v>
      </c>
      <c r="AI87" s="51">
        <f>(SUMIF(Summary!$AR:$AR,AI4,Summary!$AM:$AM)/AI5)/AI9</f>
        <v>0</v>
      </c>
      <c r="AJ87" s="51">
        <f>(SUMIF(Summary!$AR:$AR,AJ4,Summary!$AM:$AM)/AJ5)/AJ9</f>
        <v>0</v>
      </c>
      <c r="AK87" s="51" t="e">
        <f>(SUMIF(Summary!$AR:$AR,AK4,Summary!$AM:$AM)/AK5)/AK9</f>
        <v>#DIV/0!</v>
      </c>
      <c r="AL87" s="51" t="e">
        <f>(SUMIF(Summary!$AR:$AR,AL4,Summary!$AM:$AM)/AL5)/AL9</f>
        <v>#DIV/0!</v>
      </c>
      <c r="AM87" s="51" t="e">
        <f>(SUMIF(Summary!$AR:$AR,AM4,Summary!$AM:$AM)/AM5)/AM9</f>
        <v>#DIV/0!</v>
      </c>
      <c r="AN87" s="51" t="e">
        <f>(SUMIF(Summary!$AR:$AR,AN4,Summary!$AM:$AM)/AN5)/AN9</f>
        <v>#DIV/0!</v>
      </c>
      <c r="AO87" s="51" t="e">
        <f>(SUMIF(Summary!$AR:$AR,AO4,Summary!$AM:$AM)/AO5)/AO9</f>
        <v>#DIV/0!</v>
      </c>
      <c r="AP87" s="51" t="e">
        <f>(SUMIF(Summary!$AR:$AR,AP4,Summary!$AM:$AM)/AP5)/AP9</f>
        <v>#DIV/0!</v>
      </c>
      <c r="AQ87" s="51" t="e">
        <f>(SUMIF(Summary!$AR:$AR,AQ4,Summary!$AM:$AM)/AQ5)/AQ9</f>
        <v>#DIV/0!</v>
      </c>
      <c r="AR87" s="51" t="e">
        <f>(SUMIF(Summary!$AR:$AR,AR4,Summary!$AM:$AM)/AR5)/AR9</f>
        <v>#DIV/0!</v>
      </c>
      <c r="AS87" s="51" t="e">
        <f>(SUMIF(Summary!$AR:$AR,AS4,Summary!$AM:$AM)/AS5)/AS9</f>
        <v>#DIV/0!</v>
      </c>
      <c r="AT87" s="51" t="e">
        <f>(SUMIF(Summary!$AR:$AR,AT4,Summary!$AM:$AM)/AT5)/AT9</f>
        <v>#DIV/0!</v>
      </c>
      <c r="AV87" s="51" t="e">
        <f>(SUMIF(Summary!$AR:$AR,AV4,Summary!$AM:$AM)/AV5)/AV9</f>
        <v>#DIV/0!</v>
      </c>
      <c r="AW87" s="51" t="e">
        <f>(SUMIF(Summary!$AR:$AR,AW4,Summary!$AM:$AM)/AW5)/AW9</f>
        <v>#DIV/0!</v>
      </c>
      <c r="AX87" s="51" t="e">
        <f>(SUMIF(Summary!$AR:$AR,AX4,Summary!$AM:$AM)/AX5)/AX9</f>
        <v>#DIV/0!</v>
      </c>
      <c r="AY87" s="51" t="e">
        <f>(SUMIF(Summary!$AR:$AR,AY4,Summary!$AM:$AM)/AY5)/AY9</f>
        <v>#DIV/0!</v>
      </c>
      <c r="AZ87" s="51" t="e">
        <f>(SUMIF(Summary!$AR:$AR,AZ4,Summary!$AM:$AM)/AZ5)/AZ9</f>
        <v>#DIV/0!</v>
      </c>
      <c r="BA87" s="51" t="e">
        <f>(SUMIF(Summary!$AR:$AR,BA4,Summary!$AM:$AM)/BA5)/BA9</f>
        <v>#DIV/0!</v>
      </c>
      <c r="BB87" s="51" t="e">
        <f>(SUMIF(Summary!$AR:$AR,BB4,Summary!$AM:$AM)/BB5)/BB9</f>
        <v>#DIV/0!</v>
      </c>
      <c r="BC87" s="51" t="e">
        <f>(SUMIF(Summary!$AR:$AR,BC4,Summary!$AM:$AM)/BC5)/BC9</f>
        <v>#DIV/0!</v>
      </c>
      <c r="BD87" s="51" t="e">
        <f>(SUMIF(Summary!$AR:$AR,BD4,Summary!$AM:$AM)/BD5)/BD9</f>
        <v>#DIV/0!</v>
      </c>
      <c r="BE87" s="51" t="e">
        <f>(SUMIF(Summary!$AR:$AR,BE4,Summary!$AM:$AM)/BE5)/BE9</f>
        <v>#DIV/0!</v>
      </c>
      <c r="BF87" s="51" t="e">
        <f>(SUMIF(Summary!$AR:$AR,BF4,Summary!$AM:$AM)/BF5)/BF9</f>
        <v>#DIV/0!</v>
      </c>
      <c r="BG87" s="51" t="e">
        <f>(SUMIF(Summary!$AR:$AR,BG4,Summary!$AM:$AM)/BG5)/BG9</f>
        <v>#DIV/0!</v>
      </c>
      <c r="BH87" s="51" t="e">
        <f>(SUMIF(Summary!$AR:$AR,BH4,Summary!$AM:$AM)/BH5)/BH9</f>
        <v>#DIV/0!</v>
      </c>
      <c r="BI87" s="51" t="e">
        <f>(SUMIF(Summary!$AR:$AR,BI4,Summary!$AM:$AM)/BI5)/BI9</f>
        <v>#DIV/0!</v>
      </c>
      <c r="BJ87" s="51" t="e">
        <f>(SUMIF(Summary!$AR:$AR,BJ4,Summary!$AM:$AM)/BJ5)/BJ9</f>
        <v>#DIV/0!</v>
      </c>
      <c r="BK87" s="51" t="e">
        <f>(SUMIF(Summary!$AR:$AR,BK4,Summary!$AM:$AM)/BK5)/BK9</f>
        <v>#DIV/0!</v>
      </c>
      <c r="BL87" s="51" t="e">
        <f>(SUMIF(Summary!$AR:$AR,BL4,Summary!$AM:$AM)/BL5)/BL9</f>
        <v>#DIV/0!</v>
      </c>
      <c r="BM87" s="51" t="e">
        <f>(SUMIF(Summary!$AR:$AR,BM4,Summary!$AM:$AM)/BM5)/BM9</f>
        <v>#DIV/0!</v>
      </c>
      <c r="BN87" s="51" t="e">
        <f>(SUMIF(Summary!$AR:$AR,BN4,Summary!$AM:$AM)/BN5)/BN9</f>
        <v>#DIV/0!</v>
      </c>
      <c r="BO87" s="51" t="e">
        <f>(SUMIF(Summary!$AR:$AR,BO4,Summary!$AM:$AM)/BO5)/BO9</f>
        <v>#DIV/0!</v>
      </c>
      <c r="BP87" s="51" t="e">
        <f>(SUMIF(Summary!$AR:$AR,BP4,Summary!$AM:$AM)/BP5)/BP9</f>
        <v>#DIV/0!</v>
      </c>
      <c r="BQ87" s="51" t="e">
        <f>(SUMIF(Summary!$AR:$AR,BQ4,Summary!$AM:$AM)/BQ5)/BQ9</f>
        <v>#DIV/0!</v>
      </c>
      <c r="BR87" s="51" t="e">
        <f>(SUMIF(Summary!$AR:$AR,BR4,Summary!$AM:$AM)/BR5)/BR9</f>
        <v>#DIV/0!</v>
      </c>
      <c r="BS87" s="143">
        <v>1</v>
      </c>
    </row>
    <row r="88" spans="1:71">
      <c r="A88" s="194" t="s">
        <v>78</v>
      </c>
      <c r="B88" s="44">
        <f>(SUM(Summary!AN2:AN15)/B7)</f>
        <v>365.85714285714283</v>
      </c>
      <c r="C88" s="42">
        <f>SUMIF(Summary!$AR:$AR,C4,Summary!$AN:$AN)/C7</f>
        <v>2414</v>
      </c>
      <c r="D88" s="42">
        <f>SUMIF(Summary!$AR:$AR,D4,Summary!$AN:$AN)/D7</f>
        <v>1504.1666666666667</v>
      </c>
      <c r="E88" s="42">
        <f>SUMIF(Summary!$AR:$AR,E4,Summary!$AN:$AN)/E7</f>
        <v>2775</v>
      </c>
      <c r="F88" s="42" t="e">
        <f>SUMIF(Summary!$AR:$AR,F4,Summary!$AN:$AN)/F7</f>
        <v>#DIV/0!</v>
      </c>
      <c r="G88" s="42" t="e">
        <f>SUMIF(Summary!$AR:$AR,G4,Summary!$AN:$AN)/G7</f>
        <v>#DIV/0!</v>
      </c>
      <c r="H88" s="42">
        <f>SUMIF(Summary!$AR:$AR,H4,Summary!$AN:$AN)/H7</f>
        <v>3767.5</v>
      </c>
      <c r="I88" s="42">
        <f>SUMIF(Summary!$AR:$AR,I4,Summary!$AN:$AN)/I7</f>
        <v>3095</v>
      </c>
      <c r="J88" s="42">
        <f>SUMIF(Summary!$AR:$AR,J4,Summary!$AN:$AN)/J7</f>
        <v>2767.5</v>
      </c>
      <c r="K88" s="42">
        <f>SUMIF(Summary!$AR:$AR,K4,Summary!$AN:$AN)/K7</f>
        <v>3402.5</v>
      </c>
      <c r="L88" s="42" t="e">
        <f>SUMIF(Summary!$AR:$AR,L4,Summary!$AN:$AN)/L7</f>
        <v>#DIV/0!</v>
      </c>
      <c r="M88" s="42">
        <f>SUMIF(Summary!$AR:$AR,M4,Summary!$AN:$AN)/M7</f>
        <v>2230</v>
      </c>
      <c r="N88" s="42">
        <f>SUMIF(Summary!$AR:$AR,N4,Summary!$AN:$AN)/N7</f>
        <v>2576.6666666666665</v>
      </c>
      <c r="O88" s="42">
        <f>SUMIF(Summary!$AR:$AR,O4,Summary!$AN:$AN)/O7</f>
        <v>2822.5</v>
      </c>
      <c r="P88" s="42" t="e">
        <f>SUMIF(Summary!$AR:$AR,P4,Summary!$AN:$AN)/P7</f>
        <v>#DIV/0!</v>
      </c>
      <c r="Q88" s="42">
        <f>SUMIF(Summary!$AR:$AR,Q4,Summary!$AN:$AN)/Q7</f>
        <v>4940</v>
      </c>
      <c r="R88" s="42" t="e">
        <f>SUMIF(Summary!$AR:$AR,R4,Summary!$AN:$AN)/R7</f>
        <v>#DIV/0!</v>
      </c>
      <c r="S88" s="42">
        <f>SUMIF(Summary!$AR:$AR,S4,Summary!$AN:$AN)/S7</f>
        <v>2448.75</v>
      </c>
      <c r="T88" s="42" t="e">
        <f>SUMIF(Summary!$AR:$AR,T4,Summary!$AN:$AN)/T7</f>
        <v>#DIV/0!</v>
      </c>
      <c r="U88" s="42">
        <f>SUMIF(Summary!$AR:$AR,U4,Summary!$AN:$AN)/U7</f>
        <v>5535</v>
      </c>
      <c r="V88" s="42" t="e">
        <f>SUMIF(Summary!$AR:$AR,V4,Summary!$AN:$AN)/V7</f>
        <v>#DIV/0!</v>
      </c>
      <c r="W88" s="42">
        <f>SUMIF(Summary!$AR:$AR,W4,Summary!$AN:$AN)/W7</f>
        <v>3035</v>
      </c>
      <c r="X88" s="42">
        <f>SUMIF(Summary!$AR:$AR,X4,Summary!$AN:$AN)/X7</f>
        <v>1937.5</v>
      </c>
      <c r="Y88" s="42">
        <f>SUMIF(Summary!$AR:$AR,Y4,Summary!$AN:$AN)/Y7</f>
        <v>2408.3333333333335</v>
      </c>
      <c r="Z88" s="42">
        <f>SUMIF(Summary!$AR:$AR,Z4,Summary!$AN:$AN)/Z7</f>
        <v>2955</v>
      </c>
      <c r="AA88" s="42" t="e">
        <f>SUMIF(Summary!$AR:$AR,AA4,Summary!$AN:$AN)/AA7</f>
        <v>#DIV/0!</v>
      </c>
      <c r="AB88" s="42" t="e">
        <f>SUMIF(Summary!$AR:$AR,AB4,Summary!$AN:$AN)/AB7</f>
        <v>#DIV/0!</v>
      </c>
      <c r="AC88" s="42" t="e">
        <f>SUMIF(Summary!$AR:$AR,AC4,Summary!$AN:$AN)/AC7</f>
        <v>#DIV/0!</v>
      </c>
      <c r="AD88" s="42">
        <f>SUMIF(Summary!$AR:$AR,AD4,Summary!$AN:$AN)/AD7</f>
        <v>3125</v>
      </c>
      <c r="AE88" s="42" t="e">
        <f>SUMIF(Summary!$AR:$AR,AE4,Summary!$AN:$AN)/AE7</f>
        <v>#DIV/0!</v>
      </c>
      <c r="AF88" s="42">
        <f>SUMIF(Summary!$AR:$AR,AF4,Summary!$AN:$AN)/AF7</f>
        <v>2555</v>
      </c>
      <c r="AG88" s="42">
        <f>SUMIF(Summary!$AR:$AR,AG4,Summary!$AN:$AN)/AG7</f>
        <v>4325</v>
      </c>
      <c r="AH88" s="42">
        <f>SUMIF(Summary!$AR:$AR,AH4,Summary!$AN:$AN)/AH7</f>
        <v>2770</v>
      </c>
      <c r="AI88" s="42">
        <f>SUMIF(Summary!$AR:$AR,AI4,Summary!$AN:$AN)/AI7</f>
        <v>3823.3333333333335</v>
      </c>
      <c r="AJ88" s="42">
        <f>SUMIF(Summary!$AR:$AR,AJ4,Summary!$AN:$AN)/AJ7</f>
        <v>2098.478260869565</v>
      </c>
      <c r="AK88" s="42" t="e">
        <f>SUMIF(Summary!$AR:$AR,AK4,Summary!$AN:$AN)/AK7</f>
        <v>#DIV/0!</v>
      </c>
      <c r="AL88" s="42" t="e">
        <f>SUMIF(Summary!$AR:$AR,AL4,Summary!$AN:$AN)/AL7</f>
        <v>#DIV/0!</v>
      </c>
      <c r="AM88" s="42" t="e">
        <f>SUMIF(Summary!$AR:$AR,AM4,Summary!$AN:$AN)/AM7</f>
        <v>#DIV/0!</v>
      </c>
      <c r="AN88" s="42" t="e">
        <f>SUMIF(Summary!$AR:$AR,AN4,Summary!$AN:$AN)/AN7</f>
        <v>#DIV/0!</v>
      </c>
      <c r="AO88" s="42" t="e">
        <f>SUMIF(Summary!$AR:$AR,AO4,Summary!$AN:$AN)/AO7</f>
        <v>#DIV/0!</v>
      </c>
      <c r="AP88" s="42" t="e">
        <f>SUMIF(Summary!$AR:$AR,AP4,Summary!$AN:$AN)/AP7</f>
        <v>#DIV/0!</v>
      </c>
      <c r="AQ88" s="42" t="e">
        <f>SUMIF(Summary!$AR:$AR,AQ4,Summary!$AN:$AN)/AQ7</f>
        <v>#DIV/0!</v>
      </c>
      <c r="AR88" s="42" t="e">
        <f>SUMIF(Summary!$AR:$AR,AR4,Summary!$AN:$AN)/AR7</f>
        <v>#DIV/0!</v>
      </c>
      <c r="AS88" s="42" t="e">
        <f>SUMIF(Summary!$AR:$AR,AS4,Summary!$AN:$AN)/AS7</f>
        <v>#DIV/0!</v>
      </c>
      <c r="AT88" s="42" t="e">
        <f>SUMIF(Summary!$AR:$AR,AT4,Summary!$AN:$AN)/AT7</f>
        <v>#DIV/0!</v>
      </c>
      <c r="AV88" s="42" t="e">
        <f>SUMIF(Summary!$AR:$AR,AV4,Summary!$AN:$AN)/AV7</f>
        <v>#DIV/0!</v>
      </c>
      <c r="AW88" s="42" t="e">
        <f>SUMIF(Summary!$AR:$AR,AW4,Summary!$AN:$AN)/AW7</f>
        <v>#DIV/0!</v>
      </c>
      <c r="AX88" s="42" t="e">
        <f>SUMIF(Summary!$AR:$AR,AX4,Summary!$AN:$AN)/AX7</f>
        <v>#DIV/0!</v>
      </c>
      <c r="AY88" s="42" t="e">
        <f>SUMIF(Summary!$AR:$AR,AY4,Summary!$AN:$AN)/AY7</f>
        <v>#DIV/0!</v>
      </c>
      <c r="AZ88" s="42" t="e">
        <f>SUMIF(Summary!$AR:$AR,AZ4,Summary!$AN:$AN)/AZ7</f>
        <v>#DIV/0!</v>
      </c>
      <c r="BA88" s="42" t="e">
        <f>SUMIF(Summary!$AR:$AR,BA4,Summary!$AN:$AN)/BA7</f>
        <v>#DIV/0!</v>
      </c>
      <c r="BB88" s="42" t="e">
        <f>SUMIF(Summary!$AR:$AR,BB4,Summary!$AN:$AN)/BB7</f>
        <v>#DIV/0!</v>
      </c>
      <c r="BC88" s="42" t="e">
        <f>SUMIF(Summary!$AR:$AR,BC4,Summary!$AN:$AN)/BC7</f>
        <v>#DIV/0!</v>
      </c>
      <c r="BD88" s="42" t="e">
        <f>SUMIF(Summary!$AR:$AR,BD4,Summary!$AN:$AN)/BD7</f>
        <v>#DIV/0!</v>
      </c>
      <c r="BE88" s="42" t="e">
        <f>SUMIF(Summary!$AR:$AR,BE4,Summary!$AN:$AN)/BE7</f>
        <v>#DIV/0!</v>
      </c>
      <c r="BF88" s="42" t="e">
        <f>SUMIF(Summary!$AR:$AR,BF4,Summary!$AN:$AN)/BF7</f>
        <v>#DIV/0!</v>
      </c>
      <c r="BG88" s="42" t="e">
        <f>SUMIF(Summary!$AR:$AR,BG4,Summary!$AN:$AN)/BG7</f>
        <v>#DIV/0!</v>
      </c>
      <c r="BH88" s="42" t="e">
        <f>SUMIF(Summary!$AR:$AR,BH4,Summary!$AN:$AN)/BH7</f>
        <v>#DIV/0!</v>
      </c>
      <c r="BI88" s="42" t="e">
        <f>SUMIF(Summary!$AR:$AR,BI4,Summary!$AN:$AN)/BI7</f>
        <v>#DIV/0!</v>
      </c>
      <c r="BJ88" s="42" t="e">
        <f>SUMIF(Summary!$AR:$AR,BJ4,Summary!$AN:$AN)/BJ7</f>
        <v>#DIV/0!</v>
      </c>
      <c r="BK88" s="42" t="e">
        <f>SUMIF(Summary!$AR:$AR,BK4,Summary!$AN:$AN)/BK7</f>
        <v>#DIV/0!</v>
      </c>
      <c r="BL88" s="42" t="e">
        <f>SUMIF(Summary!$AR:$AR,BL4,Summary!$AN:$AN)/BL7</f>
        <v>#DIV/0!</v>
      </c>
      <c r="BM88" s="42" t="e">
        <f>SUMIF(Summary!$AR:$AR,BM4,Summary!$AN:$AN)/BM7</f>
        <v>#DIV/0!</v>
      </c>
      <c r="BN88" s="42" t="e">
        <f>SUMIF(Summary!$AR:$AR,BN4,Summary!$AN:$AN)/BN7</f>
        <v>#DIV/0!</v>
      </c>
      <c r="BO88" s="42" t="e">
        <f>SUMIF(Summary!$AR:$AR,BO4,Summary!$AN:$AN)/BO7</f>
        <v>#DIV/0!</v>
      </c>
      <c r="BP88" s="42" t="e">
        <f>SUMIF(Summary!$AR:$AR,BP4,Summary!$AN:$AN)/BP7</f>
        <v>#DIV/0!</v>
      </c>
      <c r="BQ88" s="42" t="e">
        <f>SUMIF(Summary!$AR:$AR,BQ4,Summary!$AN:$AN)/BQ7</f>
        <v>#DIV/0!</v>
      </c>
      <c r="BR88" s="42" t="e">
        <f>SUMIF(Summary!$AR:$AR,BR4,Summary!$AN:$AN)/BR7</f>
        <v>#DIV/0!</v>
      </c>
      <c r="BS88" s="143">
        <v>1</v>
      </c>
    </row>
    <row r="92" spans="1:71">
      <c r="A92" s="290" t="s">
        <v>226</v>
      </c>
      <c r="B92" s="312">
        <f>SUBTOTAL(9,Summary!AW:AW)/B5</f>
        <v>436577.55853702145</v>
      </c>
      <c r="C92" s="312">
        <f>SUMIFS(Summary!$AW:$AW,Summary!$AR:$AR,'Mentor Wse'!C4)/C5</f>
        <v>7343.0838046759136</v>
      </c>
      <c r="D92" s="312">
        <f>SUMIFS(Summary!$AW:$AW,Summary!$AR:$AR,'Mentor Wse'!D4)/D5</f>
        <v>10221.516190603586</v>
      </c>
      <c r="E92" s="312">
        <f>SUMIFS(Summary!$AW:$AW,Summary!$AR:$AR,'Mentor Wse'!E4)/E5</f>
        <v>7483.0101549989322</v>
      </c>
      <c r="F92" s="312">
        <f>SUMIFS(Summary!$AW:$AW,Summary!$AR:$AR,'Mentor Wse'!F4)/F5</f>
        <v>2353.0295193234442</v>
      </c>
      <c r="G92" s="312">
        <f>SUMIFS(Summary!$AW:$AW,Summary!$AR:$AR,'Mentor Wse'!G4)/G5</f>
        <v>9481.7815473409119</v>
      </c>
      <c r="H92" s="312">
        <f>SUMIFS(Summary!$AW:$AW,Summary!$AR:$AR,'Mentor Wse'!H4)/H5</f>
        <v>12604.441721964586</v>
      </c>
      <c r="I92" s="312">
        <f>SUMIFS(Summary!$AW:$AW,Summary!$AR:$AR,'Mentor Wse'!I4)/I5</f>
        <v>7588.8636855253753</v>
      </c>
      <c r="J92" s="312">
        <f>SUMIFS(Summary!$AW:$AW,Summary!$AR:$AR,'Mentor Wse'!J4)/J5</f>
        <v>8289.8889218457189</v>
      </c>
      <c r="K92" s="312">
        <f>SUMIFS(Summary!$AW:$AW,Summary!$AR:$AR,'Mentor Wse'!K4)/K5</f>
        <v>6018.9749909062339</v>
      </c>
      <c r="L92" s="312">
        <f>SUMIFS(Summary!$AW:$AW,Summary!$AR:$AR,'Mentor Wse'!L4)/L5</f>
        <v>16531.086345013799</v>
      </c>
      <c r="M92" s="312">
        <f>SUMIFS(Summary!$AW:$AW,Summary!$AR:$AR,'Mentor Wse'!M4)/M5</f>
        <v>8439.0396851982896</v>
      </c>
      <c r="N92" s="312">
        <f>SUMIFS(Summary!$AW:$AW,Summary!$AR:$AR,'Mentor Wse'!N4)/N5</f>
        <v>12843.080077550181</v>
      </c>
      <c r="O92" s="312">
        <f>SUMIFS(Summary!$AW:$AW,Summary!$AR:$AR,'Mentor Wse'!O4)/O5</f>
        <v>26909.031867074675</v>
      </c>
      <c r="P92" s="312">
        <f>SUMIFS(Summary!$AW:$AW,Summary!$AR:$AR,'Mentor Wse'!P4)/P5</f>
        <v>5128.4938270802922</v>
      </c>
      <c r="Q92" s="312">
        <f>SUMIFS(Summary!$AW:$AW,Summary!$AR:$AR,'Mentor Wse'!Q4)/Q5</f>
        <v>8777.4510434063504</v>
      </c>
      <c r="R92" s="312">
        <f>SUMIFS(Summary!$AW:$AW,Summary!$AR:$AR,'Mentor Wse'!R4)/R5</f>
        <v>2340.071559846348</v>
      </c>
      <c r="S92" s="312">
        <f>SUMIFS(Summary!$AW:$AW,Summary!$AR:$AR,'Mentor Wse'!S4)/S5</f>
        <v>6379.4913816998433</v>
      </c>
      <c r="T92" s="312">
        <f>SUMIFS(Summary!$AW:$AW,Summary!$AR:$AR,'Mentor Wse'!T4)/T5</f>
        <v>7511.8490341635697</v>
      </c>
      <c r="U92" s="312">
        <f>SUMIFS(Summary!$AW:$AW,Summary!$AR:$AR,'Mentor Wse'!U4)/U5</f>
        <v>7770.3536049675968</v>
      </c>
      <c r="V92" s="312">
        <f>SUMIFS(Summary!$AW:$AW,Summary!$AR:$AR,'Mentor Wse'!V4)/V5</f>
        <v>14025.034472973877</v>
      </c>
      <c r="W92" s="312">
        <f>SUMIFS(Summary!$AW:$AW,Summary!$AR:$AR,'Mentor Wse'!W4)/W5</f>
        <v>10294.811100427432</v>
      </c>
      <c r="X92" s="312">
        <f>SUMIFS(Summary!$AW:$AW,Summary!$AR:$AR,'Mentor Wse'!X4)/X5</f>
        <v>9670.0754659019021</v>
      </c>
      <c r="Y92" s="312">
        <f>SUMIFS(Summary!$AW:$AW,Summary!$AR:$AR,'Mentor Wse'!Y4)/Y5</f>
        <v>9090.8770487991096</v>
      </c>
      <c r="Z92" s="312">
        <f>SUMIFS(Summary!$AW:$AW,Summary!$AR:$AR,'Mentor Wse'!Z4)/Z5</f>
        <v>10022.351997448543</v>
      </c>
      <c r="AA92" s="312">
        <f>SUMIFS(Summary!$AW:$AW,Summary!$AR:$AR,'Mentor Wse'!AA4)/AA5</f>
        <v>0</v>
      </c>
      <c r="AB92" s="312">
        <f>SUMIFS(Summary!$AW:$AW,Summary!$AR:$AR,'Mentor Wse'!AB4)/AB5</f>
        <v>456.45184056772399</v>
      </c>
      <c r="AC92" s="312">
        <f>SUMIFS(Summary!$AW:$AW,Summary!$AR:$AR,'Mentor Wse'!AC4)/AC5</f>
        <v>6932.6282220384528</v>
      </c>
      <c r="AD92" s="312">
        <f>SUMIFS(Summary!$AW:$AW,Summary!$AR:$AR,'Mentor Wse'!AD4)/AD5</f>
        <v>10358.280000000001</v>
      </c>
      <c r="AE92" s="312">
        <f t="shared" ref="AE92" si="428">(AE22*84.9%)+((AE21-AE22)*38.13%)</f>
        <v>376.95600000000002</v>
      </c>
      <c r="AF92" s="312">
        <f t="shared" ref="AF92:AG92" si="429">(AF22*90.76%)+((AF21-AF22)*33.01%)</f>
        <v>8059.0724333599992</v>
      </c>
      <c r="AG92" s="312">
        <f t="shared" si="429"/>
        <v>18834.940416000001</v>
      </c>
      <c r="AH92" s="312">
        <f t="shared" ref="AH92:AL92" si="430">(AH22*90.76%)+((AH21-AH22)*33.01%)</f>
        <v>4718.9124119999997</v>
      </c>
      <c r="AI92" s="312">
        <f t="shared" si="430"/>
        <v>7393.0518327600003</v>
      </c>
      <c r="AJ92" s="312">
        <f t="shared" si="430"/>
        <v>119680.91579480001</v>
      </c>
      <c r="AK92" s="312">
        <f t="shared" si="430"/>
        <v>0</v>
      </c>
      <c r="AL92" s="312">
        <f t="shared" si="430"/>
        <v>0</v>
      </c>
      <c r="AM92" s="312">
        <f t="shared" ref="AM92:AN92" si="431">(AM22*90.76%)+((AM21-AM22)*33.01%)</f>
        <v>0</v>
      </c>
      <c r="AN92" s="312">
        <f t="shared" si="431"/>
        <v>0</v>
      </c>
      <c r="AO92" s="312">
        <f t="shared" ref="AO92:AP92" si="432">(AO22*90.76%)+((AO21-AO22)*33.01%)</f>
        <v>0</v>
      </c>
      <c r="AP92" s="312">
        <f t="shared" si="432"/>
        <v>0</v>
      </c>
      <c r="AQ92" s="312">
        <f t="shared" ref="AQ92:AT92" si="433">(AQ22*90.76%)+((AQ21-AQ22)*33.01%)</f>
        <v>0</v>
      </c>
      <c r="AR92" s="312">
        <f t="shared" ref="AR92:AS92" si="434">(AR22*90.76%)+((AR21-AR22)*33.01%)</f>
        <v>0</v>
      </c>
      <c r="AS92" s="312">
        <f t="shared" si="434"/>
        <v>0</v>
      </c>
      <c r="AT92" s="312">
        <f t="shared" si="433"/>
        <v>0</v>
      </c>
    </row>
    <row r="93" spans="1:71">
      <c r="A93" s="290" t="s">
        <v>227</v>
      </c>
      <c r="B93" s="312">
        <f>B92/B9</f>
        <v>4702.4726253449098</v>
      </c>
      <c r="C93" s="312">
        <f t="shared" ref="C93:AD93" si="435">C92/C9</f>
        <v>1715.6737861392321</v>
      </c>
      <c r="D93" s="312">
        <f t="shared" si="435"/>
        <v>2344.3844473861436</v>
      </c>
      <c r="E93" s="312">
        <f t="shared" si="435"/>
        <v>9846.0659934196483</v>
      </c>
      <c r="F93" s="312">
        <f t="shared" si="435"/>
        <v>14706.434495771526</v>
      </c>
      <c r="G93" s="312">
        <f t="shared" si="435"/>
        <v>18234.195283347908</v>
      </c>
      <c r="H93" s="312">
        <f t="shared" si="435"/>
        <v>6302.2208609822928</v>
      </c>
      <c r="I93" s="312">
        <f t="shared" si="435"/>
        <v>3952.5331695444665</v>
      </c>
      <c r="J93" s="312">
        <f t="shared" si="435"/>
        <v>6095.5065601806755</v>
      </c>
      <c r="K93" s="312">
        <f t="shared" si="435"/>
        <v>3670.1067017720939</v>
      </c>
      <c r="L93" s="312">
        <f t="shared" si="435"/>
        <v>51659.644828168122</v>
      </c>
      <c r="M93" s="312">
        <f t="shared" si="435"/>
        <v>1674.4126359520417</v>
      </c>
      <c r="N93" s="312">
        <f t="shared" si="435"/>
        <v>5837.7636716137185</v>
      </c>
      <c r="O93" s="312">
        <f t="shared" si="435"/>
        <v>14949.46214837482</v>
      </c>
      <c r="P93" s="312">
        <f t="shared" si="435"/>
        <v>9158.0246912148068</v>
      </c>
      <c r="Q93" s="312">
        <f t="shared" si="435"/>
        <v>4876.3616907813057</v>
      </c>
      <c r="R93" s="312">
        <f t="shared" si="435"/>
        <v>2543.5560433112478</v>
      </c>
      <c r="S93" s="312">
        <f t="shared" si="435"/>
        <v>1678.8135214999588</v>
      </c>
      <c r="T93" s="312">
        <f t="shared" si="435"/>
        <v>9884.0118870573278</v>
      </c>
      <c r="U93" s="312">
        <f t="shared" si="435"/>
        <v>4738.020490833901</v>
      </c>
      <c r="V93" s="312">
        <f t="shared" si="435"/>
        <v>35062.586182434694</v>
      </c>
      <c r="W93" s="312">
        <f t="shared" si="435"/>
        <v>5252.4546430752207</v>
      </c>
      <c r="X93" s="312">
        <f t="shared" si="435"/>
        <v>7325.8147468953803</v>
      </c>
      <c r="Y93" s="312">
        <f t="shared" si="435"/>
        <v>1748.2455863075211</v>
      </c>
      <c r="Z93" s="312">
        <f t="shared" si="435"/>
        <v>1972.9039365056185</v>
      </c>
      <c r="AA93" s="312">
        <f t="shared" si="435"/>
        <v>0</v>
      </c>
      <c r="AB93" s="312" t="e">
        <f t="shared" ref="AB93" si="436">AB92/AB9</f>
        <v>#DIV/0!</v>
      </c>
      <c r="AC93" s="312">
        <f t="shared" si="435"/>
        <v>21664.463193870164</v>
      </c>
      <c r="AD93" s="312">
        <f t="shared" si="435"/>
        <v>10789.875000000002</v>
      </c>
      <c r="AE93" s="312">
        <f t="shared" ref="AE93" si="437">(AE28*84.9%)+((AE27-AE28)*38.13%)</f>
        <v>3141.3</v>
      </c>
      <c r="AF93" s="312">
        <f t="shared" ref="AF93:AG93" si="438">(AF28*90.76%)+((AF27-AF28)*33.01%)</f>
        <v>8759.8613406086952</v>
      </c>
      <c r="AG93" s="312">
        <f t="shared" si="438"/>
        <v>9609.6634775510211</v>
      </c>
      <c r="AH93" s="312">
        <f t="shared" ref="AH93:AL93" si="439">(AH28*90.76%)+((AH27-AH28)*33.01%)</f>
        <v>5129.2526217391305</v>
      </c>
      <c r="AI93" s="312">
        <f t="shared" si="439"/>
        <v>2253.9792173048781</v>
      </c>
      <c r="AJ93" s="312">
        <f t="shared" si="439"/>
        <v>3471.0242399883991</v>
      </c>
      <c r="AK93" s="312" t="e">
        <f t="shared" si="439"/>
        <v>#DIV/0!</v>
      </c>
      <c r="AL93" s="312" t="e">
        <f t="shared" si="439"/>
        <v>#DIV/0!</v>
      </c>
      <c r="AM93" s="312" t="e">
        <f t="shared" ref="AM93:AN93" si="440">(AM28*90.76%)+((AM27-AM28)*33.01%)</f>
        <v>#DIV/0!</v>
      </c>
      <c r="AN93" s="312" t="e">
        <f t="shared" si="440"/>
        <v>#DIV/0!</v>
      </c>
      <c r="AO93" s="312" t="e">
        <f t="shared" ref="AO93:AP93" si="441">(AO28*90.76%)+((AO27-AO28)*33.01%)</f>
        <v>#DIV/0!</v>
      </c>
      <c r="AP93" s="312" t="e">
        <f t="shared" si="441"/>
        <v>#DIV/0!</v>
      </c>
      <c r="AQ93" s="312" t="e">
        <f t="shared" ref="AQ93:AT93" si="442">(AQ28*90.76%)+((AQ27-AQ28)*33.01%)</f>
        <v>#DIV/0!</v>
      </c>
      <c r="AR93" s="312" t="e">
        <f t="shared" ref="AR93:AS93" si="443">(AR28*90.76%)+((AR27-AR28)*33.01%)</f>
        <v>#DIV/0!</v>
      </c>
      <c r="AS93" s="312" t="e">
        <f t="shared" si="443"/>
        <v>#DIV/0!</v>
      </c>
      <c r="AT93" s="312" t="e">
        <f t="shared" si="442"/>
        <v>#DIV/0!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Z93"/>
  <sheetViews>
    <sheetView showGridLines="0" zoomScale="85" zoomScaleNormal="85" workbookViewId="0">
      <pane xSplit="1" ySplit="5" topLeftCell="B6" activePane="bottomRight" state="frozen"/>
      <selection activeCell="C5" sqref="C5"/>
      <selection pane="topRight" activeCell="C5" sqref="C5"/>
      <selection pane="bottomLeft" activeCell="C5" sqref="C5"/>
      <selection pane="bottomRight" activeCell="B6" sqref="B6"/>
    </sheetView>
  </sheetViews>
  <sheetFormatPr defaultRowHeight="15"/>
  <cols>
    <col min="1" max="1" width="33.140625" style="159" bestFit="1" customWidth="1"/>
    <col min="2" max="2" width="12.140625" style="143" bestFit="1" customWidth="1"/>
    <col min="3" max="3" width="11" style="143" customWidth="1"/>
    <col min="4" max="4" width="10.42578125" style="143" customWidth="1"/>
    <col min="5" max="5" width="11.85546875" style="143" customWidth="1"/>
    <col min="6" max="6" width="10.140625" style="143" customWidth="1"/>
    <col min="7" max="7" width="14.140625" style="143" customWidth="1"/>
    <col min="8" max="8" width="13.5703125" style="143" customWidth="1"/>
    <col min="9" max="9" width="14" style="143" customWidth="1"/>
    <col min="10" max="10" width="11" style="143" customWidth="1"/>
    <col min="11" max="11" width="13.28515625" style="143" customWidth="1"/>
    <col min="12" max="12" width="12.28515625" style="143" customWidth="1"/>
    <col min="13" max="13" width="15" style="143" customWidth="1"/>
    <col min="14" max="14" width="12.42578125" style="143" customWidth="1"/>
    <col min="15" max="15" width="12.5703125" style="143" customWidth="1"/>
    <col min="16" max="16" width="13.28515625" style="143" customWidth="1"/>
    <col min="17" max="17" width="12.42578125" style="143" hidden="1" customWidth="1"/>
    <col min="18" max="18" width="14.28515625" style="143" hidden="1" customWidth="1"/>
    <col min="19" max="19" width="12.85546875" style="143" hidden="1" customWidth="1"/>
    <col min="20" max="20" width="11.42578125" style="143" hidden="1" customWidth="1"/>
    <col min="21" max="21" width="14.28515625" style="143" hidden="1" customWidth="1"/>
    <col min="22" max="22" width="11.42578125" style="143" hidden="1" customWidth="1"/>
    <col min="23" max="23" width="11" style="143" hidden="1" customWidth="1"/>
    <col min="24" max="24" width="12.5703125" style="143" hidden="1" customWidth="1"/>
    <col min="25" max="26" width="11" style="143" hidden="1" customWidth="1"/>
    <col min="27" max="27" width="13.28515625" style="143" hidden="1" customWidth="1"/>
    <col min="28" max="28" width="2.5703125" style="143" hidden="1" customWidth="1"/>
    <col min="29" max="44" width="13.28515625" style="143" hidden="1" customWidth="1"/>
    <col min="45" max="45" width="11.42578125" style="143" hidden="1" customWidth="1"/>
    <col min="46" max="49" width="10.5703125" style="143" hidden="1" customWidth="1"/>
    <col min="50" max="50" width="10.85546875" style="143" hidden="1" customWidth="1"/>
    <col min="51" max="51" width="9.140625" style="143" hidden="1" customWidth="1"/>
    <col min="52" max="16384" width="9.140625" style="143"/>
  </cols>
  <sheetData>
    <row r="1" spans="1:52" hidden="1"/>
    <row r="2" spans="1:52">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C2" s="137"/>
      <c r="AD2" s="137"/>
      <c r="AE2" s="137"/>
      <c r="AF2" s="137"/>
      <c r="AG2" s="137"/>
      <c r="AH2" s="137"/>
      <c r="AI2" s="137"/>
      <c r="AJ2" s="137"/>
      <c r="AK2" s="137"/>
      <c r="AL2" s="137"/>
      <c r="AM2" s="137"/>
      <c r="AN2" s="137"/>
      <c r="AO2" s="137"/>
      <c r="AP2" s="137"/>
      <c r="AQ2" s="137"/>
      <c r="AR2" s="137"/>
      <c r="AS2" s="137"/>
      <c r="AT2" s="137"/>
      <c r="AU2" s="137"/>
      <c r="AV2" s="137"/>
      <c r="AW2" s="137"/>
      <c r="AX2" s="137"/>
    </row>
    <row r="4" spans="1:52" ht="39" customHeight="1">
      <c r="A4" s="162" t="s">
        <v>91</v>
      </c>
      <c r="B4" s="163" t="s">
        <v>35</v>
      </c>
      <c r="C4" s="163" t="s">
        <v>139</v>
      </c>
      <c r="D4" s="163" t="s">
        <v>132</v>
      </c>
      <c r="E4" s="163" t="s">
        <v>131</v>
      </c>
      <c r="F4" s="163" t="s">
        <v>219</v>
      </c>
      <c r="G4" s="163" t="s">
        <v>261</v>
      </c>
      <c r="H4" s="163" t="s">
        <v>135</v>
      </c>
      <c r="I4" s="163" t="s">
        <v>127</v>
      </c>
      <c r="J4" s="163" t="s">
        <v>133</v>
      </c>
      <c r="K4" s="163" t="s">
        <v>122</v>
      </c>
      <c r="L4" s="163" t="s">
        <v>124</v>
      </c>
      <c r="M4" s="163" t="s">
        <v>228</v>
      </c>
      <c r="N4" s="163" t="s">
        <v>125</v>
      </c>
      <c r="O4" s="163" t="s">
        <v>128</v>
      </c>
      <c r="P4" s="163" t="s">
        <v>222</v>
      </c>
      <c r="Q4" s="163">
        <v>111</v>
      </c>
      <c r="R4" s="163">
        <v>1111</v>
      </c>
      <c r="S4" s="163">
        <v>111</v>
      </c>
      <c r="T4" s="163">
        <v>111</v>
      </c>
      <c r="U4" s="163">
        <v>111</v>
      </c>
      <c r="V4" s="163">
        <v>111</v>
      </c>
      <c r="W4" s="163">
        <v>111</v>
      </c>
      <c r="X4" s="163">
        <v>111</v>
      </c>
      <c r="Y4" s="163">
        <v>111</v>
      </c>
      <c r="Z4" s="163">
        <v>1111</v>
      </c>
      <c r="AA4" s="163">
        <v>111</v>
      </c>
      <c r="AC4" s="163">
        <v>1111</v>
      </c>
      <c r="AD4" s="163">
        <v>111</v>
      </c>
      <c r="AE4" s="163">
        <v>111</v>
      </c>
      <c r="AF4" s="163">
        <v>111</v>
      </c>
      <c r="AG4" s="163">
        <v>111</v>
      </c>
      <c r="AH4" s="163">
        <v>111</v>
      </c>
      <c r="AI4" s="163">
        <v>111</v>
      </c>
      <c r="AJ4" s="163">
        <v>1111</v>
      </c>
      <c r="AK4" s="163">
        <v>1111</v>
      </c>
      <c r="AL4" s="163">
        <v>1111</v>
      </c>
      <c r="AM4" s="163">
        <v>1111</v>
      </c>
      <c r="AN4" s="163">
        <v>1111</v>
      </c>
      <c r="AO4" s="163">
        <v>1111</v>
      </c>
      <c r="AP4" s="163">
        <v>1111</v>
      </c>
      <c r="AQ4" s="163">
        <v>1111</v>
      </c>
      <c r="AR4" s="163">
        <v>1111</v>
      </c>
      <c r="AS4" s="163">
        <v>1111</v>
      </c>
      <c r="AT4" s="163">
        <v>1111</v>
      </c>
      <c r="AU4" s="163">
        <v>1111</v>
      </c>
      <c r="AV4" s="163">
        <v>1111</v>
      </c>
      <c r="AW4" s="163">
        <v>1111</v>
      </c>
      <c r="AX4" s="163">
        <v>1111</v>
      </c>
      <c r="AY4" s="163">
        <v>1111</v>
      </c>
      <c r="AZ4" s="160">
        <v>1</v>
      </c>
    </row>
    <row r="5" spans="1:52">
      <c r="A5" s="164" t="s">
        <v>28</v>
      </c>
      <c r="B5" s="58">
        <f>'Tenurewise KPI'!A3</f>
        <v>25</v>
      </c>
      <c r="C5" s="58">
        <f>B5</f>
        <v>25</v>
      </c>
      <c r="D5" s="58">
        <f>C5</f>
        <v>25</v>
      </c>
      <c r="E5" s="58">
        <f>D5</f>
        <v>25</v>
      </c>
      <c r="F5" s="58">
        <f>E5</f>
        <v>25</v>
      </c>
      <c r="G5" s="58">
        <f>C5</f>
        <v>25</v>
      </c>
      <c r="H5" s="58">
        <f>D5</f>
        <v>25</v>
      </c>
      <c r="I5" s="58">
        <f t="shared" ref="I5:Q5" si="0">B5</f>
        <v>25</v>
      </c>
      <c r="J5" s="58">
        <f t="shared" si="0"/>
        <v>25</v>
      </c>
      <c r="K5" s="58">
        <f t="shared" si="0"/>
        <v>25</v>
      </c>
      <c r="L5" s="58">
        <f t="shared" si="0"/>
        <v>25</v>
      </c>
      <c r="M5" s="58">
        <f t="shared" si="0"/>
        <v>25</v>
      </c>
      <c r="N5" s="58">
        <f t="shared" si="0"/>
        <v>25</v>
      </c>
      <c r="O5" s="58">
        <f t="shared" si="0"/>
        <v>25</v>
      </c>
      <c r="P5" s="58">
        <f t="shared" si="0"/>
        <v>25</v>
      </c>
      <c r="Q5" s="58">
        <f t="shared" si="0"/>
        <v>25</v>
      </c>
      <c r="R5" s="58">
        <f t="shared" ref="R5:Z5" si="1">E5</f>
        <v>25</v>
      </c>
      <c r="S5" s="58">
        <f t="shared" si="1"/>
        <v>25</v>
      </c>
      <c r="T5" s="58">
        <f t="shared" si="1"/>
        <v>25</v>
      </c>
      <c r="U5" s="58">
        <f t="shared" si="1"/>
        <v>25</v>
      </c>
      <c r="V5" s="58">
        <f t="shared" si="1"/>
        <v>25</v>
      </c>
      <c r="W5" s="58">
        <f t="shared" si="1"/>
        <v>25</v>
      </c>
      <c r="X5" s="58">
        <f t="shared" si="1"/>
        <v>25</v>
      </c>
      <c r="Y5" s="58">
        <f t="shared" si="1"/>
        <v>25</v>
      </c>
      <c r="Z5" s="58">
        <f t="shared" si="1"/>
        <v>25</v>
      </c>
      <c r="AA5" s="58">
        <f>K5</f>
        <v>25</v>
      </c>
      <c r="AC5" s="58">
        <f>AA5</f>
        <v>25</v>
      </c>
      <c r="AD5" s="58">
        <f t="shared" ref="AD5:AX5" si="2">AC5</f>
        <v>25</v>
      </c>
      <c r="AE5" s="58">
        <f t="shared" si="2"/>
        <v>25</v>
      </c>
      <c r="AF5" s="58">
        <f t="shared" si="2"/>
        <v>25</v>
      </c>
      <c r="AG5" s="58">
        <f t="shared" si="2"/>
        <v>25</v>
      </c>
      <c r="AH5" s="58">
        <f t="shared" si="2"/>
        <v>25</v>
      </c>
      <c r="AI5" s="58">
        <f t="shared" si="2"/>
        <v>25</v>
      </c>
      <c r="AJ5" s="58">
        <f t="shared" si="2"/>
        <v>25</v>
      </c>
      <c r="AK5" s="58">
        <f t="shared" si="2"/>
        <v>25</v>
      </c>
      <c r="AL5" s="58">
        <f t="shared" si="2"/>
        <v>25</v>
      </c>
      <c r="AM5" s="58">
        <f t="shared" si="2"/>
        <v>25</v>
      </c>
      <c r="AN5" s="58">
        <f t="shared" si="2"/>
        <v>25</v>
      </c>
      <c r="AO5" s="58">
        <f t="shared" si="2"/>
        <v>25</v>
      </c>
      <c r="AP5" s="58">
        <f t="shared" si="2"/>
        <v>25</v>
      </c>
      <c r="AQ5" s="58">
        <f t="shared" si="2"/>
        <v>25</v>
      </c>
      <c r="AR5" s="58">
        <f t="shared" si="2"/>
        <v>25</v>
      </c>
      <c r="AS5" s="58">
        <f t="shared" si="2"/>
        <v>25</v>
      </c>
      <c r="AT5" s="58">
        <f t="shared" si="2"/>
        <v>25</v>
      </c>
      <c r="AU5" s="58">
        <f t="shared" si="2"/>
        <v>25</v>
      </c>
      <c r="AV5" s="58">
        <f t="shared" si="2"/>
        <v>25</v>
      </c>
      <c r="AW5" s="58">
        <f>AV5</f>
        <v>25</v>
      </c>
      <c r="AX5" s="58">
        <f t="shared" si="2"/>
        <v>25</v>
      </c>
      <c r="AY5" s="58">
        <f>AX5</f>
        <v>25</v>
      </c>
      <c r="AZ5" s="8">
        <v>1</v>
      </c>
    </row>
    <row r="6" spans="1:52">
      <c r="A6" s="165" t="s">
        <v>29</v>
      </c>
    </row>
    <row r="7" spans="1:52">
      <c r="A7" s="166" t="s">
        <v>30</v>
      </c>
      <c r="B7" s="161">
        <f ca="1">SUM(C7:AY7)</f>
        <v>0</v>
      </c>
      <c r="C7" s="22">
        <f ca="1">COUNTIFS(Summary!$AX:$AX,'Mentor Wise'!C$4,Summary!$AT:$AT,"Active")</f>
        <v>0</v>
      </c>
      <c r="D7" s="22">
        <f ca="1">COUNTIFS(Summary!$AX:$AX,'Mentor Wise'!D$4,Summary!$AT:$AT,"Active")</f>
        <v>0</v>
      </c>
      <c r="E7" s="22">
        <f ca="1">COUNTIFS(Summary!$AX:$AX,'Mentor Wise'!E$4,Summary!$AT:$AT,"Active")</f>
        <v>0</v>
      </c>
      <c r="F7" s="22">
        <f ca="1">COUNTIFS(Summary!$AX:$AX,'Mentor Wise'!F$4,Summary!$AT:$AT,"Active")</f>
        <v>0</v>
      </c>
      <c r="G7" s="22">
        <f ca="1">COUNTIFS(Summary!$AX:$AX,'Mentor Wise'!G$4,Summary!$AT:$AT,"Active")</f>
        <v>0</v>
      </c>
      <c r="H7" s="22">
        <f ca="1">COUNTIFS(Summary!$AX:$AX,'Mentor Wise'!H$4,Summary!$AT:$AT,"Active")</f>
        <v>0</v>
      </c>
      <c r="I7" s="22">
        <f ca="1">COUNTIFS(Summary!$AX:$AX,'Mentor Wise'!I$4,Summary!$AT:$AT,"Active")</f>
        <v>0</v>
      </c>
      <c r="J7" s="22">
        <f ca="1">COUNTIFS(Summary!$AX:$AX,'Mentor Wise'!J$4,Summary!$AT:$AT,"Active")</f>
        <v>0</v>
      </c>
      <c r="K7" s="22">
        <f ca="1">COUNTIFS(Summary!$AX:$AX,'Mentor Wise'!K$4,Summary!$AT:$AT,"Active")</f>
        <v>0</v>
      </c>
      <c r="L7" s="22">
        <f ca="1">COUNTIFS(Summary!$AX:$AX,'Mentor Wise'!L$4,Summary!$AT:$AT,"Active")</f>
        <v>0</v>
      </c>
      <c r="M7" s="22">
        <f ca="1">COUNTIFS(Summary!$AX:$AX,'Mentor Wise'!M$4,Summary!$AT:$AT,"Active")</f>
        <v>0</v>
      </c>
      <c r="N7" s="22">
        <f ca="1">COUNTIFS(Summary!$AX:$AX,'Mentor Wise'!N$4,Summary!$AT:$AT,"Active")</f>
        <v>0</v>
      </c>
      <c r="O7" s="22">
        <f ca="1">COUNTIFS(Summary!$AX:$AX,'Mentor Wise'!O$4,Summary!$AT:$AT,"Active")</f>
        <v>0</v>
      </c>
      <c r="P7" s="22">
        <f ca="1">COUNTIFS(Summary!$AX:$AX,'Mentor Wise'!P$4,Summary!$AT:$AT,"Active")</f>
        <v>0</v>
      </c>
      <c r="Q7" s="22">
        <f ca="1">COUNTIFS(Summary!$AX:$AX,'Mentor Wise'!Q$4,Summary!$AT:$AT,"Active")</f>
        <v>0</v>
      </c>
      <c r="R7" s="22">
        <f ca="1">COUNTIFS(Summary!$AX:$AX,'Mentor Wise'!R$4,Summary!$AT:$AT,"Active")</f>
        <v>0</v>
      </c>
      <c r="S7" s="22">
        <f ca="1">COUNTIFS(Summary!$AX:$AX,'Mentor Wise'!S$4,Summary!$AT:$AT,"Active")</f>
        <v>0</v>
      </c>
      <c r="T7" s="22">
        <f ca="1">COUNTIFS(Summary!$AX:$AX,'Mentor Wise'!T$4,Summary!$AT:$AT,"Active")</f>
        <v>0</v>
      </c>
      <c r="U7" s="22">
        <f ca="1">COUNTIFS(Summary!$AX:$AX,'Mentor Wise'!U$4,Summary!$AT:$AT,"Active")</f>
        <v>0</v>
      </c>
      <c r="V7" s="22">
        <f ca="1">COUNTIFS(Summary!$AX:$AX,'Mentor Wise'!V$4,Summary!$AT:$AT,"Active")</f>
        <v>0</v>
      </c>
      <c r="W7" s="22">
        <f ca="1">COUNTIFS(Summary!$AX:$AX,'Mentor Wise'!W$4,Summary!$AT:$AT,"Active")</f>
        <v>0</v>
      </c>
      <c r="X7" s="22">
        <f ca="1">COUNTIFS(Summary!$AX:$AX,'Mentor Wise'!X$4,Summary!$AT:$AT,"Active")</f>
        <v>0</v>
      </c>
      <c r="Y7" s="22">
        <f ca="1">COUNTIFS(Summary!$AX:$AX,'Mentor Wise'!Y$4,Summary!$AT:$AT,"Active")</f>
        <v>0</v>
      </c>
      <c r="Z7" s="22">
        <f>COUNTIFS(Summary!$AR:$AR,'Mentor Wise'!Z$4,Summary!$AT:$AT,"Active")</f>
        <v>0</v>
      </c>
      <c r="AA7" s="22">
        <f>COUNTIFS(Summary!$AR:$AR,'Mentor Wise'!AA$4,Summary!$AT:$AT,"Active")</f>
        <v>0</v>
      </c>
      <c r="AC7" s="22">
        <f>COUNTIFS(Summary!$AR:$AR,'Mentor Wise'!AC$4,Summary!$AT:$AT,"Active")</f>
        <v>0</v>
      </c>
      <c r="AD7" s="22">
        <f>COUNTIFS(Summary!$AR:$AR,'Mentor Wise'!AD$4,Summary!$AT:$AT,"Active")</f>
        <v>0</v>
      </c>
      <c r="AE7" s="22">
        <f>COUNTIFS(Summary!$AR:$AR,'Mentor Wise'!AE$4,Summary!$AT:$AT,"Active")</f>
        <v>0</v>
      </c>
      <c r="AF7" s="22">
        <f>COUNTIFS(Summary!$AR:$AR,'Mentor Wise'!AF$4,Summary!$AT:$AT,"Active")</f>
        <v>0</v>
      </c>
      <c r="AG7" s="22">
        <f>COUNTIFS(Summary!$AR:$AR,'Mentor Wise'!AG$4,Summary!$AT:$AT,"Active")</f>
        <v>0</v>
      </c>
      <c r="AH7" s="22">
        <f>COUNTIFS(Summary!$AR:$AR,'Mentor Wise'!AH$4,Summary!$AT:$AT,"Active")</f>
        <v>0</v>
      </c>
      <c r="AI7" s="22">
        <f>COUNTIFS(Summary!$AR:$AR,'Mentor Wise'!AI$4,Summary!$AT:$AT,"Active")</f>
        <v>0</v>
      </c>
      <c r="AJ7" s="22">
        <f>COUNTIFS(Summary!$AR:$AR,'Mentor Wise'!AJ$4,Summary!$AT:$AT,"Active")</f>
        <v>0</v>
      </c>
      <c r="AK7" s="22">
        <f>COUNTIFS(Summary!$AR:$AR,'Mentor Wise'!AK$4,Summary!$AT:$AT,"Active")</f>
        <v>0</v>
      </c>
      <c r="AL7" s="22">
        <f>COUNTIFS(Summary!$AR:$AR,'Mentor Wise'!AL$4,Summary!$AT:$AT,"Active")</f>
        <v>0</v>
      </c>
      <c r="AM7" s="22">
        <f>COUNTIFS(Summary!$AR:$AR,'Mentor Wise'!AM$4,Summary!$AT:$AT,"Active")</f>
        <v>0</v>
      </c>
      <c r="AN7" s="22">
        <f>COUNTIFS(Summary!$AR:$AR,'Mentor Wise'!AN$4,Summary!$AT:$AT,"Active")</f>
        <v>0</v>
      </c>
      <c r="AO7" s="22">
        <f>COUNTIFS(Summary!$AR:$AR,'Mentor Wise'!AO$4,Summary!$AT:$AT,"Active")</f>
        <v>0</v>
      </c>
      <c r="AP7" s="22">
        <f>COUNTIFS(Summary!$AR:$AR,'Mentor Wise'!AP$4,Summary!$AT:$AT,"Active")</f>
        <v>0</v>
      </c>
      <c r="AQ7" s="22">
        <f>COUNTIFS(Summary!$AR:$AR,'Mentor Wise'!AQ$4,Summary!$AT:$AT,"Active")</f>
        <v>0</v>
      </c>
      <c r="AR7" s="22">
        <f>COUNTIFS(Summary!$AR:$AR,'Mentor Wise'!AR$4,Summary!$AT:$AT,"Active")</f>
        <v>0</v>
      </c>
      <c r="AS7" s="22">
        <f>COUNTIFS(Summary!$AR:$AR,'Mentor Wise'!AS$4,Summary!$AT:$AT,"Active")</f>
        <v>0</v>
      </c>
      <c r="AT7" s="22">
        <f>COUNTIFS(Summary!$AR:$AR,'Mentor Wise'!AT$4,Summary!$AT:$AT,"Active")</f>
        <v>0</v>
      </c>
      <c r="AU7" s="22">
        <f>COUNTIFS(Summary!$AR:$AR,'Mentor Wise'!AU$4,Summary!$AT:$AT,"Active")</f>
        <v>0</v>
      </c>
      <c r="AV7" s="22">
        <f>COUNTIFS(Summary!$AR:$AR,'Mentor Wise'!AV$4,Summary!$AT:$AT,"Active")</f>
        <v>0</v>
      </c>
      <c r="AW7" s="22">
        <f>COUNTIFS(Summary!$AR:$AR,'Mentor Wise'!AW$4,Summary!$AT:$AT,"Active")</f>
        <v>0</v>
      </c>
      <c r="AX7" s="22">
        <f>COUNTIF(Summary!$AR:$AR,'Mentor Wise'!AX4)</f>
        <v>0</v>
      </c>
      <c r="AY7" s="22">
        <f>COUNTIF(Summary!$AR:$AR,'Mentor Wise'!AY4)</f>
        <v>0</v>
      </c>
      <c r="AZ7" s="143">
        <v>1</v>
      </c>
    </row>
    <row r="8" spans="1:52">
      <c r="A8" s="166" t="s">
        <v>36</v>
      </c>
      <c r="B8" s="161">
        <f ca="1">SUM(C8:AY8)</f>
        <v>0</v>
      </c>
      <c r="C8" s="22">
        <f ca="1">SUMIF(Summary!$AX:$AX,'Mentor Wise'!C4,Summary!$F:$F)/C5</f>
        <v>0</v>
      </c>
      <c r="D8" s="22">
        <f ca="1">SUMIF(Summary!$AX:$AX,'Mentor Wise'!D4,Summary!$F:$F)/D5</f>
        <v>0</v>
      </c>
      <c r="E8" s="22">
        <f ca="1">SUMIF(Summary!$AX:$AX,'Mentor Wise'!E4,Summary!$F:$F)/E5</f>
        <v>0</v>
      </c>
      <c r="F8" s="22">
        <f ca="1">SUMIF(Summary!$AX:$AX,'Mentor Wise'!F4,Summary!$F:$F)/F5</f>
        <v>0</v>
      </c>
      <c r="G8" s="22">
        <f ca="1">SUMIF(Summary!$AX:$AX,'Mentor Wise'!G4,Summary!$F:$F)/G5</f>
        <v>0</v>
      </c>
      <c r="H8" s="22">
        <f ca="1">SUMIF(Summary!$AX:$AX,'Mentor Wise'!H4,Summary!$F:$F)/H5</f>
        <v>0</v>
      </c>
      <c r="I8" s="22">
        <f ca="1">SUMIF(Summary!$AX:$AX,'Mentor Wise'!I4,Summary!$F:$F)/I5</f>
        <v>0</v>
      </c>
      <c r="J8" s="22">
        <f ca="1">SUMIF(Summary!$AX:$AX,'Mentor Wise'!J4,Summary!$F:$F)/J5</f>
        <v>0</v>
      </c>
      <c r="K8" s="22">
        <f ca="1">SUMIF(Summary!$AX:$AX,'Mentor Wise'!K4,Summary!$F:$F)/K5</f>
        <v>0</v>
      </c>
      <c r="L8" s="22">
        <f ca="1">SUMIF(Summary!$AX:$AX,'Mentor Wise'!L4,Summary!$F:$F)/L5</f>
        <v>0</v>
      </c>
      <c r="M8" s="22">
        <f ca="1">SUMIF(Summary!$AX:$AX,'Mentor Wise'!M4,Summary!$F:$F)/M5</f>
        <v>0</v>
      </c>
      <c r="N8" s="22">
        <f ca="1">SUMIF(Summary!$AX:$AX,'Mentor Wise'!N4,Summary!$F:$F)/N5</f>
        <v>0</v>
      </c>
      <c r="O8" s="22">
        <f ca="1">SUMIF(Summary!$AX:$AX,'Mentor Wise'!O4,Summary!$F:$F)/O5</f>
        <v>0</v>
      </c>
      <c r="P8" s="22">
        <f ca="1">SUMIF(Summary!$AX:$AX,'Mentor Wise'!P4,Summary!$F:$F)/P5</f>
        <v>0</v>
      </c>
      <c r="Q8" s="22">
        <f ca="1">SUMIF(Summary!$AX:$AX,'Mentor Wise'!Q4,Summary!$F:$F)/Q5</f>
        <v>0</v>
      </c>
      <c r="R8" s="22">
        <f ca="1">SUMIF(Summary!$AX:$AX,'Mentor Wise'!R4,Summary!$F:$F)/R5</f>
        <v>0</v>
      </c>
      <c r="S8" s="22">
        <f ca="1">SUMIF(Summary!$AX:$AX,'Mentor Wise'!S4,Summary!$F:$F)/S5</f>
        <v>0</v>
      </c>
      <c r="T8" s="22">
        <f ca="1">SUMIF(Summary!$AX:$AX,'Mentor Wise'!T4,Summary!$F:$F)/T5</f>
        <v>0</v>
      </c>
      <c r="U8" s="22">
        <f ca="1">SUMIF(Summary!$AX:$AX,'Mentor Wise'!U4,Summary!$F:$F)/U5</f>
        <v>0</v>
      </c>
      <c r="V8" s="22">
        <f ca="1">SUMIF(Summary!$AX:$AX,'Mentor Wise'!V4,Summary!$F:$F)/V5</f>
        <v>0</v>
      </c>
      <c r="W8" s="22">
        <f ca="1">SUMIF(Summary!$AX:$AX,'Mentor Wise'!W4,Summary!$F:$F)/W5</f>
        <v>0</v>
      </c>
      <c r="X8" s="22">
        <f ca="1">SUMIF(Summary!$AX:$AX,'Mentor Wise'!X4,Summary!$F:$F)/X5</f>
        <v>0</v>
      </c>
      <c r="Y8" s="22">
        <f ca="1">SUMIF(Summary!$AX:$AX,'Mentor Wise'!Y4,Summary!$F:$F)/Y5</f>
        <v>0</v>
      </c>
      <c r="Z8" s="22">
        <f>SUMIF(Summary!$AR:$AR,'Mentor Wise'!Z4,Summary!$F:$F)/Z5</f>
        <v>0</v>
      </c>
      <c r="AA8" s="22">
        <f>SUMIF(Summary!$AR:$AR,'Mentor Wise'!AA4,Summary!$F:$F)/AA5</f>
        <v>0</v>
      </c>
      <c r="AC8" s="22">
        <f>SUMIF(Summary!$AR:$AR,'Mentor Wise'!AC4,Summary!$F:$F)/AC5</f>
        <v>0</v>
      </c>
      <c r="AD8" s="22">
        <f>SUMIF(Summary!$AR:$AR,'Mentor Wise'!AD4,Summary!$F:$F)/AD5</f>
        <v>0</v>
      </c>
      <c r="AE8" s="22">
        <f>SUMIF(Summary!$AR:$AR,'Mentor Wise'!AE4,Summary!$F:$F)/AE5</f>
        <v>0</v>
      </c>
      <c r="AF8" s="22">
        <f>SUMIF(Summary!$AR:$AR,'Mentor Wise'!AF4,Summary!$F:$F)/AF5</f>
        <v>0</v>
      </c>
      <c r="AG8" s="22">
        <f>SUMIF(Summary!$AR:$AR,'Mentor Wise'!AG4,Summary!$F:$F)/AG5</f>
        <v>0</v>
      </c>
      <c r="AH8" s="22">
        <f>SUMIF(Summary!$AR:$AR,'Mentor Wise'!AH4,Summary!$F:$F)/AH5</f>
        <v>0</v>
      </c>
      <c r="AI8" s="22">
        <f>SUMIF(Summary!$AR:$AR,'Mentor Wise'!AI4,Summary!$F:$F)/AI5</f>
        <v>0</v>
      </c>
      <c r="AJ8" s="22">
        <f>SUMIF(Summary!$AR:$AR,'Mentor Wise'!AJ4,Summary!$F:$F)/AJ5</f>
        <v>0</v>
      </c>
      <c r="AK8" s="22">
        <f>SUMIF(Summary!$AR:$AR,'Mentor Wise'!AK4,Summary!$F:$F)/AK5</f>
        <v>0</v>
      </c>
      <c r="AL8" s="22">
        <f>SUMIF(Summary!$AR:$AR,'Mentor Wise'!AL4,Summary!$F:$F)/AL5</f>
        <v>0</v>
      </c>
      <c r="AM8" s="22">
        <f>SUMIF(Summary!$AR:$AR,'Mentor Wise'!AM4,Summary!$F:$F)/AM5</f>
        <v>0</v>
      </c>
      <c r="AN8" s="22">
        <f>SUMIF(Summary!$AR:$AR,'Mentor Wise'!AN4,Summary!$F:$F)/AN5</f>
        <v>0</v>
      </c>
      <c r="AO8" s="22">
        <f>SUMIF(Summary!$AR:$AR,'Mentor Wise'!AO4,Summary!$F:$F)/AO5</f>
        <v>0</v>
      </c>
      <c r="AP8" s="22">
        <f>SUMIF(Summary!$AR:$AR,'Mentor Wise'!AP4,Summary!$F:$F)/AP5</f>
        <v>0</v>
      </c>
      <c r="AQ8" s="22">
        <f>SUMIF(Summary!$AR:$AR,'Mentor Wise'!AQ4,Summary!$F:$F)/AQ5</f>
        <v>0</v>
      </c>
      <c r="AR8" s="22">
        <f>SUMIF(Summary!$AR:$AR,'Mentor Wise'!AR4,Summary!$F:$F)/AR5</f>
        <v>0</v>
      </c>
      <c r="AS8" s="22">
        <f>SUMIF(Summary!$AR:$AR,'Mentor Wise'!AS4,Summary!$F:$F)/AS5</f>
        <v>0</v>
      </c>
      <c r="AT8" s="22">
        <f>SUMIF(Summary!$AR:$AR,'Mentor Wise'!AT4,Summary!$F:$F)/AT5</f>
        <v>0</v>
      </c>
      <c r="AU8" s="22">
        <f>SUMIF(Summary!$AR:$AR,'Mentor Wise'!AU4,Summary!$F:$F)/AU5</f>
        <v>0</v>
      </c>
      <c r="AV8" s="22">
        <f>SUMIF(Summary!$AR:$AR,'Mentor Wise'!AV4,Summary!$F:$F)/AV5</f>
        <v>0</v>
      </c>
      <c r="AW8" s="22">
        <f>SUMIF(Summary!$AR:$AR,'Mentor Wise'!AW4,Summary!$F:$F)/AW5</f>
        <v>0</v>
      </c>
      <c r="AX8" s="22">
        <f>SUMIF(Summary!$AR:$AR,'Mentor Wise'!AX4,Summary!$F:$F)/AX5</f>
        <v>0</v>
      </c>
      <c r="AY8" s="22">
        <f>SUMIF(Summary!$AR:$AR,'Mentor Wise'!AY4,Summary!$F:$F)/AY5</f>
        <v>0</v>
      </c>
      <c r="AZ8" s="143">
        <v>1</v>
      </c>
    </row>
    <row r="9" spans="1:52">
      <c r="A9" s="166" t="s">
        <v>31</v>
      </c>
      <c r="B9" s="161">
        <f ca="1">SUM(C9:AY9)</f>
        <v>0</v>
      </c>
      <c r="C9" s="22">
        <f ca="1">SUMIF(Summary!$AX:$AX,'Mentor Wise'!C4,Summary!$AE:$AE)/C5</f>
        <v>0</v>
      </c>
      <c r="D9" s="22">
        <f ca="1">SUMIF(Summary!$AX:$AX,'Mentor Wise'!D4,Summary!$AE:$AE)/D5</f>
        <v>0</v>
      </c>
      <c r="E9" s="22">
        <f ca="1">SUMIF(Summary!$AX:$AX,'Mentor Wise'!E4,Summary!$AE:$AE)/E5</f>
        <v>0</v>
      </c>
      <c r="F9" s="22">
        <f ca="1">SUMIF(Summary!$AX:$AX,'Mentor Wise'!F4,Summary!$AE:$AE)/F5</f>
        <v>0</v>
      </c>
      <c r="G9" s="22">
        <f ca="1">SUMIF(Summary!$AX:$AX,'Mentor Wise'!G4,Summary!$AE:$AE)/G5</f>
        <v>0</v>
      </c>
      <c r="H9" s="22">
        <f ca="1">SUMIF(Summary!$AX:$AX,'Mentor Wise'!H4,Summary!$AE:$AE)/H5</f>
        <v>0</v>
      </c>
      <c r="I9" s="22">
        <f ca="1">SUMIF(Summary!$AX:$AX,'Mentor Wise'!I4,Summary!$AE:$AE)/I5</f>
        <v>0</v>
      </c>
      <c r="J9" s="22">
        <f ca="1">SUMIF(Summary!$AX:$AX,'Mentor Wise'!J4,Summary!$AE:$AE)/J5</f>
        <v>0</v>
      </c>
      <c r="K9" s="22">
        <f ca="1">SUMIF(Summary!$AX:$AX,'Mentor Wise'!K4,Summary!$AE:$AE)/K5</f>
        <v>0</v>
      </c>
      <c r="L9" s="22">
        <f ca="1">SUMIF(Summary!$AX:$AX,'Mentor Wise'!L4,Summary!$AE:$AE)/L5</f>
        <v>0</v>
      </c>
      <c r="M9" s="22">
        <f ca="1">SUMIF(Summary!$AX:$AX,'Mentor Wise'!M4,Summary!$AE:$AE)/M5</f>
        <v>0</v>
      </c>
      <c r="N9" s="22">
        <f ca="1">SUMIF(Summary!$AX:$AX,'Mentor Wise'!N4,Summary!$AE:$AE)/N5</f>
        <v>0</v>
      </c>
      <c r="O9" s="22">
        <f ca="1">SUMIF(Summary!$AX:$AX,'Mentor Wise'!O4,Summary!$AE:$AE)/O5</f>
        <v>0</v>
      </c>
      <c r="P9" s="22">
        <f ca="1">SUMIF(Summary!$AX:$AX,'Mentor Wise'!P4,Summary!$AE:$AE)/P5</f>
        <v>0</v>
      </c>
      <c r="Q9" s="22">
        <f ca="1">SUMIF(Summary!$AX:$AX,'Mentor Wise'!Q4,Summary!$AE:$AE)/Q5</f>
        <v>0</v>
      </c>
      <c r="R9" s="22">
        <f ca="1">SUMIF(Summary!$AX:$AX,'Mentor Wise'!R4,Summary!$AE:$AE)/R5</f>
        <v>0</v>
      </c>
      <c r="S9" s="22">
        <f ca="1">SUMIF(Summary!$AX:$AX,'Mentor Wise'!S4,Summary!$AE:$AE)/S5</f>
        <v>0</v>
      </c>
      <c r="T9" s="22">
        <f ca="1">SUMIF(Summary!$AX:$AX,'Mentor Wise'!T4,Summary!$AE:$AE)/T5</f>
        <v>0</v>
      </c>
      <c r="U9" s="22">
        <f ca="1">SUMIF(Summary!$AX:$AX,'Mentor Wise'!U4,Summary!$AE:$AE)/U5</f>
        <v>0</v>
      </c>
      <c r="V9" s="22">
        <f ca="1">SUMIF(Summary!$AX:$AX,'Mentor Wise'!V4,Summary!$AE:$AE)/V5</f>
        <v>0</v>
      </c>
      <c r="W9" s="22">
        <f ca="1">SUMIF(Summary!$AX:$AX,'Mentor Wise'!W4,Summary!$AE:$AE)/W5</f>
        <v>0</v>
      </c>
      <c r="X9" s="22">
        <f ca="1">SUMIF(Summary!$AX:$AX,'Mentor Wise'!X4,Summary!$AE:$AE)/X5</f>
        <v>0</v>
      </c>
      <c r="Y9" s="22">
        <f ca="1">SUMIF(Summary!$AX:$AX,'Mentor Wise'!Y4,Summary!$AE:$AE)/Y5</f>
        <v>0</v>
      </c>
      <c r="Z9" s="22">
        <f>SUMIF(Summary!$AR:$AR,'Mentor Wise'!Z4,Summary!$AE:$AE)/Z5</f>
        <v>0</v>
      </c>
      <c r="AA9" s="22">
        <f>SUMIF(Summary!$AR:$AR,'Mentor Wise'!AA4,Summary!$AE:$AE)/AA5</f>
        <v>0</v>
      </c>
      <c r="AC9" s="22">
        <f>SUMIF(Summary!$AR:$AR,'Mentor Wise'!AC4,Summary!$AE:$AE)/AC5</f>
        <v>0</v>
      </c>
      <c r="AD9" s="22">
        <f>SUMIF(Summary!$AR:$AR,'Mentor Wise'!AD4,Summary!$AE:$AE)/AD5</f>
        <v>0</v>
      </c>
      <c r="AE9" s="22">
        <f>SUMIF(Summary!$AR:$AR,'Mentor Wise'!AE4,Summary!$AE:$AE)/AE5</f>
        <v>0</v>
      </c>
      <c r="AF9" s="22">
        <f>SUMIF(Summary!$AR:$AR,'Mentor Wise'!AF4,Summary!$AE:$AE)/AF5</f>
        <v>0</v>
      </c>
      <c r="AG9" s="22">
        <f>SUMIF(Summary!$AR:$AR,'Mentor Wise'!AG4,Summary!$AE:$AE)/AG5</f>
        <v>0</v>
      </c>
      <c r="AH9" s="22">
        <f>SUMIF(Summary!$AR:$AR,'Mentor Wise'!AH4,Summary!$AE:$AE)/AH5</f>
        <v>0</v>
      </c>
      <c r="AI9" s="22">
        <f>SUMIF(Summary!$AR:$AR,'Mentor Wise'!AI4,Summary!$AE:$AE)/AI5</f>
        <v>0</v>
      </c>
      <c r="AJ9" s="22">
        <f>SUMIF(Summary!$AR:$AR,'Mentor Wise'!AJ4,Summary!$AE:$AE)/AJ5</f>
        <v>0</v>
      </c>
      <c r="AK9" s="22">
        <f>SUMIF(Summary!$AR:$AR,'Mentor Wise'!AK4,Summary!$AE:$AE)/AK5</f>
        <v>0</v>
      </c>
      <c r="AL9" s="22">
        <f>SUMIF(Summary!$AR:$AR,'Mentor Wise'!AL4,Summary!$AE:$AE)/AL5</f>
        <v>0</v>
      </c>
      <c r="AM9" s="22">
        <f>SUMIF(Summary!$AR:$AR,'Mentor Wise'!AM4,Summary!$AE:$AE)/AM5</f>
        <v>0</v>
      </c>
      <c r="AN9" s="22">
        <f>SUMIF(Summary!$AR:$AR,'Mentor Wise'!AN4,Summary!$AE:$AE)/AN5</f>
        <v>0</v>
      </c>
      <c r="AO9" s="22">
        <f>SUMIF(Summary!$AR:$AR,'Mentor Wise'!AO4,Summary!$AE:$AE)/AO5</f>
        <v>0</v>
      </c>
      <c r="AP9" s="22">
        <f>SUMIF(Summary!$AR:$AR,'Mentor Wise'!AP4,Summary!$AE:$AE)/AP5</f>
        <v>0</v>
      </c>
      <c r="AQ9" s="22">
        <f>SUMIF(Summary!$AR:$AR,'Mentor Wise'!AQ4,Summary!$AE:$AE)/AQ5</f>
        <v>0</v>
      </c>
      <c r="AR9" s="22">
        <f>SUMIF(Summary!$AR:$AR,'Mentor Wise'!AR4,Summary!$AE:$AE)/AR5</f>
        <v>0</v>
      </c>
      <c r="AS9" s="22">
        <f>SUMIF(Summary!$AR:$AR,'Mentor Wise'!AS4,Summary!$AE:$AE)/AS5</f>
        <v>0</v>
      </c>
      <c r="AT9" s="22">
        <f>SUMIF(Summary!$AR:$AR,'Mentor Wise'!AT4,Summary!$AE:$AE)/AT5</f>
        <v>0</v>
      </c>
      <c r="AU9" s="22">
        <f>SUMIF(Summary!$AR:$AR,'Mentor Wise'!AU4,Summary!$AE:$AE)/AU5</f>
        <v>0</v>
      </c>
      <c r="AV9" s="22">
        <f>SUMIF(Summary!$AR:$AR,'Mentor Wise'!AV4,Summary!$AE:$AE)/AV5</f>
        <v>0</v>
      </c>
      <c r="AW9" s="22">
        <f>SUMIF(Summary!$AR:$AR,'Mentor Wise'!AW4,Summary!$AE:$AE)/AW5</f>
        <v>0</v>
      </c>
      <c r="AX9" s="22">
        <f>SUMIF(Summary!$AR:$AR,'Mentor Wise'!AX4,Summary!$AE:$AE)/AX5</f>
        <v>0</v>
      </c>
      <c r="AY9" s="22">
        <f>SUMIF(Summary!$AR:$AR,'Mentor Wise'!AY4,Summary!$AE:$AE)/AY5</f>
        <v>0</v>
      </c>
      <c r="AZ9" s="143">
        <v>1</v>
      </c>
    </row>
    <row r="10" spans="1:52">
      <c r="A10" s="167" t="s">
        <v>32</v>
      </c>
      <c r="B10" s="23" t="e">
        <f t="shared" ref="B10:AA10" ca="1" si="3">1-B9/B8</f>
        <v>#DIV/0!</v>
      </c>
      <c r="C10" s="23" t="e">
        <f t="shared" ca="1" si="3"/>
        <v>#DIV/0!</v>
      </c>
      <c r="D10" s="23" t="e">
        <f t="shared" ref="D10:P10" ca="1" si="4">1-D9/D8</f>
        <v>#DIV/0!</v>
      </c>
      <c r="E10" s="23" t="e">
        <f t="shared" ca="1" si="4"/>
        <v>#DIV/0!</v>
      </c>
      <c r="F10" s="23" t="e">
        <f t="shared" ca="1" si="4"/>
        <v>#DIV/0!</v>
      </c>
      <c r="G10" s="23" t="e">
        <f t="shared" ca="1" si="4"/>
        <v>#DIV/0!</v>
      </c>
      <c r="H10" s="23" t="e">
        <f t="shared" ca="1" si="4"/>
        <v>#DIV/0!</v>
      </c>
      <c r="I10" s="23" t="e">
        <f t="shared" ca="1" si="4"/>
        <v>#DIV/0!</v>
      </c>
      <c r="J10" s="23" t="e">
        <f t="shared" ca="1" si="4"/>
        <v>#DIV/0!</v>
      </c>
      <c r="K10" s="23" t="e">
        <f t="shared" ca="1" si="4"/>
        <v>#DIV/0!</v>
      </c>
      <c r="L10" s="23" t="e">
        <f t="shared" ca="1" si="4"/>
        <v>#DIV/0!</v>
      </c>
      <c r="M10" s="23" t="e">
        <f t="shared" ca="1" si="4"/>
        <v>#DIV/0!</v>
      </c>
      <c r="N10" s="23" t="e">
        <f t="shared" ca="1" si="4"/>
        <v>#DIV/0!</v>
      </c>
      <c r="O10" s="23" t="e">
        <f t="shared" ca="1" si="4"/>
        <v>#DIV/0!</v>
      </c>
      <c r="P10" s="23" t="e">
        <f t="shared" ca="1" si="4"/>
        <v>#DIV/0!</v>
      </c>
      <c r="Q10" s="23" t="e">
        <f t="shared" ref="Q10:Y10" ca="1" si="5">1-Q9/Q8</f>
        <v>#DIV/0!</v>
      </c>
      <c r="R10" s="23" t="e">
        <f t="shared" ca="1" si="5"/>
        <v>#DIV/0!</v>
      </c>
      <c r="S10" s="23" t="e">
        <f t="shared" ca="1" si="5"/>
        <v>#DIV/0!</v>
      </c>
      <c r="T10" s="23" t="e">
        <f t="shared" ca="1" si="5"/>
        <v>#DIV/0!</v>
      </c>
      <c r="U10" s="23" t="e">
        <f t="shared" ca="1" si="5"/>
        <v>#DIV/0!</v>
      </c>
      <c r="V10" s="23" t="e">
        <f t="shared" ca="1" si="5"/>
        <v>#DIV/0!</v>
      </c>
      <c r="W10" s="23" t="e">
        <f t="shared" ca="1" si="5"/>
        <v>#DIV/0!</v>
      </c>
      <c r="X10" s="23" t="e">
        <f t="shared" ca="1" si="5"/>
        <v>#DIV/0!</v>
      </c>
      <c r="Y10" s="23" t="e">
        <f t="shared" ca="1" si="5"/>
        <v>#DIV/0!</v>
      </c>
      <c r="Z10" s="23" t="e">
        <f t="shared" si="3"/>
        <v>#DIV/0!</v>
      </c>
      <c r="AA10" s="23" t="e">
        <f t="shared" si="3"/>
        <v>#DIV/0!</v>
      </c>
      <c r="AC10" s="23" t="e">
        <f t="shared" ref="AC10:AY10" si="6">1-AC9/AC8</f>
        <v>#DIV/0!</v>
      </c>
      <c r="AD10" s="23" t="e">
        <f t="shared" si="6"/>
        <v>#DIV/0!</v>
      </c>
      <c r="AE10" s="23" t="e">
        <f t="shared" si="6"/>
        <v>#DIV/0!</v>
      </c>
      <c r="AF10" s="23" t="e">
        <f t="shared" si="6"/>
        <v>#DIV/0!</v>
      </c>
      <c r="AG10" s="23" t="e">
        <f t="shared" si="6"/>
        <v>#DIV/0!</v>
      </c>
      <c r="AH10" s="23" t="e">
        <f t="shared" si="6"/>
        <v>#DIV/0!</v>
      </c>
      <c r="AI10" s="23" t="e">
        <f t="shared" si="6"/>
        <v>#DIV/0!</v>
      </c>
      <c r="AJ10" s="23" t="e">
        <f t="shared" si="6"/>
        <v>#DIV/0!</v>
      </c>
      <c r="AK10" s="23" t="e">
        <f t="shared" si="6"/>
        <v>#DIV/0!</v>
      </c>
      <c r="AL10" s="23" t="e">
        <f t="shared" si="6"/>
        <v>#DIV/0!</v>
      </c>
      <c r="AM10" s="23" t="e">
        <f t="shared" si="6"/>
        <v>#DIV/0!</v>
      </c>
      <c r="AN10" s="23" t="e">
        <f t="shared" si="6"/>
        <v>#DIV/0!</v>
      </c>
      <c r="AO10" s="23" t="e">
        <f t="shared" si="6"/>
        <v>#DIV/0!</v>
      </c>
      <c r="AP10" s="23" t="e">
        <f t="shared" si="6"/>
        <v>#DIV/0!</v>
      </c>
      <c r="AQ10" s="23" t="e">
        <f t="shared" si="6"/>
        <v>#DIV/0!</v>
      </c>
      <c r="AR10" s="23" t="e">
        <f t="shared" si="6"/>
        <v>#DIV/0!</v>
      </c>
      <c r="AS10" s="23" t="e">
        <f t="shared" si="6"/>
        <v>#DIV/0!</v>
      </c>
      <c r="AT10" s="23" t="e">
        <f t="shared" si="6"/>
        <v>#DIV/0!</v>
      </c>
      <c r="AU10" s="23" t="e">
        <f t="shared" si="6"/>
        <v>#DIV/0!</v>
      </c>
      <c r="AV10" s="23" t="e">
        <f t="shared" si="6"/>
        <v>#DIV/0!</v>
      </c>
      <c r="AW10" s="23" t="e">
        <f t="shared" si="6"/>
        <v>#DIV/0!</v>
      </c>
      <c r="AX10" s="23" t="e">
        <f t="shared" si="6"/>
        <v>#DIV/0!</v>
      </c>
      <c r="AY10" s="23" t="e">
        <f t="shared" si="6"/>
        <v>#DIV/0!</v>
      </c>
      <c r="AZ10" s="143">
        <v>1</v>
      </c>
    </row>
    <row r="11" spans="1:52" hidden="1">
      <c r="A11" s="168"/>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C11" s="17"/>
      <c r="AD11" s="17"/>
      <c r="AE11" s="17"/>
      <c r="AF11" s="17"/>
      <c r="AG11" s="17"/>
      <c r="AH11" s="17"/>
      <c r="AI11" s="17"/>
      <c r="AJ11" s="17"/>
      <c r="AK11" s="17"/>
      <c r="AL11" s="17"/>
      <c r="AM11" s="17"/>
      <c r="AN11" s="17"/>
      <c r="AO11" s="17"/>
      <c r="AP11" s="17"/>
      <c r="AQ11" s="17"/>
      <c r="AR11" s="18"/>
      <c r="AS11" s="17"/>
      <c r="AT11" s="17"/>
      <c r="AU11" s="17"/>
      <c r="AV11" s="17"/>
      <c r="AW11" s="17"/>
      <c r="AX11" s="17"/>
      <c r="AY11" s="17"/>
      <c r="AZ11" s="143">
        <v>1</v>
      </c>
    </row>
    <row r="12" spans="1:52" hidden="1">
      <c r="A12" s="17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row>
    <row r="13" spans="1:52" hidden="1">
      <c r="A13" s="177"/>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row>
    <row r="14" spans="1:52">
      <c r="A14" s="178"/>
    </row>
    <row r="15" spans="1:52">
      <c r="A15" s="179" t="s">
        <v>37</v>
      </c>
      <c r="B15" s="42">
        <f ca="1">SUM(C15:AY15)</f>
        <v>0</v>
      </c>
      <c r="C15" s="43">
        <f ca="1">SUMIF(Summary!$AX:$AX,'Mentor Wise'!C4,Summary!$AI:$AI)</f>
        <v>0</v>
      </c>
      <c r="D15" s="43">
        <f ca="1">SUMIF(Summary!$AX:$AX,'Mentor Wise'!D4,Summary!$AI:$AI)</f>
        <v>0</v>
      </c>
      <c r="E15" s="43">
        <f ca="1">SUMIF(Summary!$AX:$AX,'Mentor Wise'!E4,Summary!$AI:$AI)</f>
        <v>0</v>
      </c>
      <c r="F15" s="43">
        <f ca="1">SUMIF(Summary!$AX:$AX,'Mentor Wise'!F4,Summary!$AI:$AI)</f>
        <v>0</v>
      </c>
      <c r="G15" s="43">
        <f ca="1">SUMIF(Summary!$AX:$AX,'Mentor Wise'!G4,Summary!$AI:$AI)</f>
        <v>0</v>
      </c>
      <c r="H15" s="43">
        <f ca="1">SUMIF(Summary!$AX:$AX,'Mentor Wise'!H4,Summary!$AI:$AI)</f>
        <v>0</v>
      </c>
      <c r="I15" s="43">
        <f ca="1">SUMIF(Summary!$AX:$AX,'Mentor Wise'!I4,Summary!$AI:$AI)</f>
        <v>0</v>
      </c>
      <c r="J15" s="43">
        <f ca="1">SUMIF(Summary!$AX:$AX,'Mentor Wise'!J4,Summary!$AI:$AI)</f>
        <v>0</v>
      </c>
      <c r="K15" s="43">
        <f ca="1">SUMIF(Summary!$AX:$AX,'Mentor Wise'!K4,Summary!$AI:$AI)</f>
        <v>0</v>
      </c>
      <c r="L15" s="43">
        <f ca="1">SUMIF(Summary!$AX:$AX,'Mentor Wise'!L4,Summary!$AI:$AI)</f>
        <v>0</v>
      </c>
      <c r="M15" s="43">
        <f ca="1">SUMIF(Summary!$AX:$AX,'Mentor Wise'!M4,Summary!$AI:$AI)</f>
        <v>0</v>
      </c>
      <c r="N15" s="43">
        <f ca="1">SUMIF(Summary!$AX:$AX,'Mentor Wise'!N4,Summary!$AI:$AI)</f>
        <v>0</v>
      </c>
      <c r="O15" s="43">
        <f ca="1">SUMIF(Summary!$AX:$AX,'Mentor Wise'!O4,Summary!$AI:$AI)</f>
        <v>0</v>
      </c>
      <c r="P15" s="43">
        <f ca="1">SUMIF(Summary!$AX:$AX,'Mentor Wise'!P4,Summary!$AI:$AI)</f>
        <v>0</v>
      </c>
      <c r="Q15" s="43">
        <f ca="1">SUMIF(Summary!$AX:$AX,'Mentor Wise'!Q4,Summary!$AI:$AI)</f>
        <v>0</v>
      </c>
      <c r="R15" s="43">
        <f ca="1">SUMIF(Summary!$AX:$AX,'Mentor Wise'!R4,Summary!$AI:$AI)</f>
        <v>0</v>
      </c>
      <c r="S15" s="43">
        <f ca="1">SUMIF(Summary!$AX:$AX,'Mentor Wise'!S4,Summary!$AI:$AI)</f>
        <v>0</v>
      </c>
      <c r="T15" s="43">
        <f ca="1">SUMIF(Summary!$AX:$AX,'Mentor Wise'!T4,Summary!$AI:$AI)</f>
        <v>0</v>
      </c>
      <c r="U15" s="43">
        <f ca="1">SUMIF(Summary!$AX:$AX,'Mentor Wise'!U4,Summary!$AI:$AI)</f>
        <v>0</v>
      </c>
      <c r="V15" s="43">
        <f ca="1">SUMIF(Summary!$AX:$AX,'Mentor Wise'!V4,Summary!$AI:$AI)</f>
        <v>0</v>
      </c>
      <c r="W15" s="43">
        <f ca="1">SUMIF(Summary!$AX:$AX,'Mentor Wise'!W4,Summary!$AI:$AI)</f>
        <v>0</v>
      </c>
      <c r="X15" s="43">
        <f ca="1">SUMIF(Summary!$AX:$AX,'Mentor Wise'!X4,Summary!$AI:$AI)</f>
        <v>0</v>
      </c>
      <c r="Y15" s="43">
        <f ca="1">SUMIF(Summary!$AX:$AX,'Mentor Wise'!Y4,Summary!$AI:$AI)</f>
        <v>0</v>
      </c>
      <c r="Z15" s="43">
        <f>SUMIF(Summary!$AR:$AR,'Mentor Wise'!Z4,Summary!$AI:$AI)</f>
        <v>0</v>
      </c>
      <c r="AA15" s="43">
        <f>SUMIF(Summary!$AR:$AR,'Mentor Wise'!AA4,Summary!$AI:$AI)</f>
        <v>0</v>
      </c>
      <c r="AC15" s="43">
        <f>SUMIF(Summary!$AR:$AR,'Mentor Wise'!AC4,Summary!$AI:$AI)</f>
        <v>0</v>
      </c>
      <c r="AD15" s="43">
        <f>SUMIF(Summary!$AR:$AR,'Mentor Wise'!AD4,Summary!$AI:$AI)</f>
        <v>0</v>
      </c>
      <c r="AE15" s="43">
        <f>SUMIF(Summary!$AR:$AR,'Mentor Wise'!AE4,Summary!$AI:$AI)</f>
        <v>0</v>
      </c>
      <c r="AF15" s="43">
        <f>SUMIF(Summary!$AR:$AR,'Mentor Wise'!AF4,Summary!$AI:$AI)</f>
        <v>0</v>
      </c>
      <c r="AG15" s="43">
        <f>SUMIF(Summary!$AR:$AR,'Mentor Wise'!AG4,Summary!$AI:$AI)</f>
        <v>0</v>
      </c>
      <c r="AH15" s="43">
        <f>SUMIF(Summary!$AR:$AR,'Mentor Wise'!AH4,Summary!$AI:$AI)</f>
        <v>0</v>
      </c>
      <c r="AI15" s="43">
        <f>SUMIF(Summary!$AR:$AR,'Mentor Wise'!AI4,Summary!$AI:$AI)</f>
        <v>0</v>
      </c>
      <c r="AJ15" s="43">
        <f>SUMIF(Summary!$AR:$AR,'Mentor Wise'!AJ4,Summary!$AI:$AI)</f>
        <v>0</v>
      </c>
      <c r="AK15" s="43">
        <f>SUMIF(Summary!$AR:$AR,'Mentor Wise'!AK4,Summary!$AI:$AI)</f>
        <v>0</v>
      </c>
      <c r="AL15" s="43">
        <f>SUMIF(Summary!$AR:$AR,'Mentor Wise'!AL4,Summary!$AI:$AI)</f>
        <v>0</v>
      </c>
      <c r="AM15" s="43">
        <f>SUMIF(Summary!$AR:$AR,'Mentor Wise'!AM4,Summary!$AI:$AI)</f>
        <v>0</v>
      </c>
      <c r="AN15" s="43">
        <f>SUMIF(Summary!$AR:$AR,'Mentor Wise'!AN4,Summary!$AI:$AI)</f>
        <v>0</v>
      </c>
      <c r="AO15" s="43">
        <f>SUMIF(Summary!$AR:$AR,'Mentor Wise'!AO4,Summary!$AI:$AI)</f>
        <v>0</v>
      </c>
      <c r="AP15" s="43">
        <f>SUMIF(Summary!$AR:$AR,'Mentor Wise'!AP4,Summary!$AI:$AI)</f>
        <v>0</v>
      </c>
      <c r="AQ15" s="43">
        <f>SUMIF(Summary!$AR:$AR,'Mentor Wise'!AQ4,Summary!$AI:$AI)</f>
        <v>0</v>
      </c>
      <c r="AR15" s="43">
        <f>SUMIF(Summary!$AR:$AR,'Mentor Wise'!AR4,Summary!$AI:$AI)</f>
        <v>0</v>
      </c>
      <c r="AS15" s="43">
        <f>SUMIF(Summary!$AR:$AR,'Mentor Wise'!AS4,Summary!$AI:$AI)</f>
        <v>0</v>
      </c>
      <c r="AT15" s="43">
        <f>SUMIF(Summary!$AR:$AR,'Mentor Wise'!AT4,Summary!$AI:$AI)</f>
        <v>0</v>
      </c>
      <c r="AU15" s="43">
        <f>SUMIF(Summary!$AR:$AR,'Mentor Wise'!AU4,Summary!$AI:$AI)</f>
        <v>0</v>
      </c>
      <c r="AV15" s="43">
        <f>SUMIF(Summary!$AR:$AR,'Mentor Wise'!AV4,Summary!$AI:$AI)</f>
        <v>0</v>
      </c>
      <c r="AW15" s="43">
        <f>SUMIF(Summary!$AR:$AR,'Mentor Wise'!AW4,Summary!$AI:$AI)</f>
        <v>0</v>
      </c>
      <c r="AX15" s="43">
        <f>SUMIF(Summary!$AR:$AR,'Mentor Wise'!AX4,Summary!$AI:$AI)</f>
        <v>0</v>
      </c>
      <c r="AY15" s="43">
        <f>SUMIF(Summary!$AR:$AR,'Mentor Wise'!AY4,Summary!$AI:$AI)</f>
        <v>0</v>
      </c>
      <c r="AZ15" s="143">
        <v>1</v>
      </c>
    </row>
    <row r="16" spans="1:52">
      <c r="A16" s="179" t="s">
        <v>103</v>
      </c>
      <c r="B16" s="51">
        <f ca="1">SUM(C16:AY16)</f>
        <v>0</v>
      </c>
      <c r="C16" s="44">
        <f t="shared" ref="C16:AA16" ca="1" si="7">C15/C5</f>
        <v>0</v>
      </c>
      <c r="D16" s="44">
        <f t="shared" ref="D16:P16" ca="1" si="8">D15/D5</f>
        <v>0</v>
      </c>
      <c r="E16" s="44">
        <f t="shared" ca="1" si="8"/>
        <v>0</v>
      </c>
      <c r="F16" s="44">
        <f t="shared" ca="1" si="8"/>
        <v>0</v>
      </c>
      <c r="G16" s="44">
        <f t="shared" ca="1" si="8"/>
        <v>0</v>
      </c>
      <c r="H16" s="44">
        <f t="shared" ca="1" si="8"/>
        <v>0</v>
      </c>
      <c r="I16" s="44">
        <f t="shared" ca="1" si="8"/>
        <v>0</v>
      </c>
      <c r="J16" s="44">
        <f t="shared" ca="1" si="8"/>
        <v>0</v>
      </c>
      <c r="K16" s="44">
        <f t="shared" ca="1" si="8"/>
        <v>0</v>
      </c>
      <c r="L16" s="44">
        <f t="shared" ca="1" si="8"/>
        <v>0</v>
      </c>
      <c r="M16" s="44">
        <f t="shared" ca="1" si="8"/>
        <v>0</v>
      </c>
      <c r="N16" s="44">
        <f t="shared" ca="1" si="8"/>
        <v>0</v>
      </c>
      <c r="O16" s="44">
        <f t="shared" ca="1" si="8"/>
        <v>0</v>
      </c>
      <c r="P16" s="44">
        <f t="shared" ca="1" si="8"/>
        <v>0</v>
      </c>
      <c r="Q16" s="44">
        <f t="shared" ref="Q16:Y16" ca="1" si="9">Q15/Q5</f>
        <v>0</v>
      </c>
      <c r="R16" s="44">
        <f t="shared" ca="1" si="9"/>
        <v>0</v>
      </c>
      <c r="S16" s="44">
        <f t="shared" ca="1" si="9"/>
        <v>0</v>
      </c>
      <c r="T16" s="44">
        <f t="shared" ca="1" si="9"/>
        <v>0</v>
      </c>
      <c r="U16" s="44">
        <f t="shared" ca="1" si="9"/>
        <v>0</v>
      </c>
      <c r="V16" s="44">
        <f t="shared" ca="1" si="9"/>
        <v>0</v>
      </c>
      <c r="W16" s="44">
        <f t="shared" ca="1" si="9"/>
        <v>0</v>
      </c>
      <c r="X16" s="44">
        <f t="shared" ca="1" si="9"/>
        <v>0</v>
      </c>
      <c r="Y16" s="44">
        <f t="shared" ca="1" si="9"/>
        <v>0</v>
      </c>
      <c r="Z16" s="44">
        <f t="shared" si="7"/>
        <v>0</v>
      </c>
      <c r="AA16" s="44">
        <f t="shared" si="7"/>
        <v>0</v>
      </c>
      <c r="AC16" s="44">
        <f t="shared" ref="AC16:AY16" si="10">AC15/AC5</f>
        <v>0</v>
      </c>
      <c r="AD16" s="44">
        <f>AD15/AD5</f>
        <v>0</v>
      </c>
      <c r="AE16" s="44">
        <f t="shared" si="10"/>
        <v>0</v>
      </c>
      <c r="AF16" s="44">
        <f t="shared" si="10"/>
        <v>0</v>
      </c>
      <c r="AG16" s="44">
        <f t="shared" si="10"/>
        <v>0</v>
      </c>
      <c r="AH16" s="44">
        <f t="shared" si="10"/>
        <v>0</v>
      </c>
      <c r="AI16" s="44">
        <f t="shared" si="10"/>
        <v>0</v>
      </c>
      <c r="AJ16" s="44">
        <f t="shared" si="10"/>
        <v>0</v>
      </c>
      <c r="AK16" s="44">
        <f t="shared" si="10"/>
        <v>0</v>
      </c>
      <c r="AL16" s="44">
        <f t="shared" si="10"/>
        <v>0</v>
      </c>
      <c r="AM16" s="44">
        <f t="shared" si="10"/>
        <v>0</v>
      </c>
      <c r="AN16" s="44">
        <f t="shared" si="10"/>
        <v>0</v>
      </c>
      <c r="AO16" s="44">
        <f t="shared" si="10"/>
        <v>0</v>
      </c>
      <c r="AP16" s="44">
        <f t="shared" si="10"/>
        <v>0</v>
      </c>
      <c r="AQ16" s="44">
        <f t="shared" si="10"/>
        <v>0</v>
      </c>
      <c r="AR16" s="44">
        <f t="shared" si="10"/>
        <v>0</v>
      </c>
      <c r="AS16" s="44">
        <f t="shared" si="10"/>
        <v>0</v>
      </c>
      <c r="AT16" s="44">
        <f>AT15/AT5</f>
        <v>0</v>
      </c>
      <c r="AU16" s="44">
        <f>AU15/AU5</f>
        <v>0</v>
      </c>
      <c r="AV16" s="44">
        <f>AV15/AV5</f>
        <v>0</v>
      </c>
      <c r="AW16" s="44">
        <f t="shared" si="10"/>
        <v>0</v>
      </c>
      <c r="AX16" s="44">
        <f t="shared" si="10"/>
        <v>0</v>
      </c>
      <c r="AY16" s="44">
        <f t="shared" si="10"/>
        <v>0</v>
      </c>
      <c r="AZ16" s="143">
        <v>1</v>
      </c>
    </row>
    <row r="17" spans="1:52">
      <c r="A17" s="179" t="s">
        <v>104</v>
      </c>
      <c r="B17" s="51" t="e">
        <f t="shared" ref="B17:AA17" ca="1" si="11">B16/B9</f>
        <v>#DIV/0!</v>
      </c>
      <c r="C17" s="51" t="e">
        <f t="shared" ca="1" si="11"/>
        <v>#DIV/0!</v>
      </c>
      <c r="D17" s="51" t="e">
        <f t="shared" ref="D17:P17" ca="1" si="12">D16/D9</f>
        <v>#DIV/0!</v>
      </c>
      <c r="E17" s="51" t="e">
        <f t="shared" ca="1" si="12"/>
        <v>#DIV/0!</v>
      </c>
      <c r="F17" s="51" t="e">
        <f t="shared" ca="1" si="12"/>
        <v>#DIV/0!</v>
      </c>
      <c r="G17" s="51" t="e">
        <f t="shared" ca="1" si="12"/>
        <v>#DIV/0!</v>
      </c>
      <c r="H17" s="51" t="e">
        <f t="shared" ca="1" si="12"/>
        <v>#DIV/0!</v>
      </c>
      <c r="I17" s="51" t="e">
        <f t="shared" ca="1" si="12"/>
        <v>#DIV/0!</v>
      </c>
      <c r="J17" s="51" t="e">
        <f t="shared" ca="1" si="12"/>
        <v>#DIV/0!</v>
      </c>
      <c r="K17" s="51" t="e">
        <f t="shared" ca="1" si="12"/>
        <v>#DIV/0!</v>
      </c>
      <c r="L17" s="51" t="e">
        <f t="shared" ca="1" si="12"/>
        <v>#DIV/0!</v>
      </c>
      <c r="M17" s="51" t="e">
        <f t="shared" ca="1" si="12"/>
        <v>#DIV/0!</v>
      </c>
      <c r="N17" s="51" t="e">
        <f t="shared" ca="1" si="12"/>
        <v>#DIV/0!</v>
      </c>
      <c r="O17" s="51" t="e">
        <f t="shared" ca="1" si="12"/>
        <v>#DIV/0!</v>
      </c>
      <c r="P17" s="51" t="e">
        <f t="shared" ca="1" si="12"/>
        <v>#DIV/0!</v>
      </c>
      <c r="Q17" s="51" t="e">
        <f t="shared" ref="Q17:Y17" ca="1" si="13">Q16/Q9</f>
        <v>#DIV/0!</v>
      </c>
      <c r="R17" s="51" t="e">
        <f t="shared" ca="1" si="13"/>
        <v>#DIV/0!</v>
      </c>
      <c r="S17" s="51" t="e">
        <f t="shared" ca="1" si="13"/>
        <v>#DIV/0!</v>
      </c>
      <c r="T17" s="51" t="e">
        <f t="shared" ca="1" si="13"/>
        <v>#DIV/0!</v>
      </c>
      <c r="U17" s="51" t="e">
        <f t="shared" ca="1" si="13"/>
        <v>#DIV/0!</v>
      </c>
      <c r="V17" s="51" t="e">
        <f t="shared" ca="1" si="13"/>
        <v>#DIV/0!</v>
      </c>
      <c r="W17" s="51" t="e">
        <f t="shared" ca="1" si="13"/>
        <v>#DIV/0!</v>
      </c>
      <c r="X17" s="51" t="e">
        <f t="shared" ca="1" si="13"/>
        <v>#DIV/0!</v>
      </c>
      <c r="Y17" s="51" t="e">
        <f t="shared" ca="1" si="13"/>
        <v>#DIV/0!</v>
      </c>
      <c r="Z17" s="51" t="e">
        <f t="shared" si="11"/>
        <v>#DIV/0!</v>
      </c>
      <c r="AA17" s="51" t="e">
        <f t="shared" si="11"/>
        <v>#DIV/0!</v>
      </c>
      <c r="AC17" s="51" t="e">
        <f t="shared" ref="AC17:AY17" si="14">AC16/AC9</f>
        <v>#DIV/0!</v>
      </c>
      <c r="AD17" s="51" t="e">
        <f t="shared" si="14"/>
        <v>#DIV/0!</v>
      </c>
      <c r="AE17" s="51" t="e">
        <f t="shared" si="14"/>
        <v>#DIV/0!</v>
      </c>
      <c r="AF17" s="51" t="e">
        <f t="shared" si="14"/>
        <v>#DIV/0!</v>
      </c>
      <c r="AG17" s="51" t="e">
        <f t="shared" si="14"/>
        <v>#DIV/0!</v>
      </c>
      <c r="AH17" s="51" t="e">
        <f t="shared" si="14"/>
        <v>#DIV/0!</v>
      </c>
      <c r="AI17" s="51" t="e">
        <f t="shared" si="14"/>
        <v>#DIV/0!</v>
      </c>
      <c r="AJ17" s="51" t="e">
        <f t="shared" si="14"/>
        <v>#DIV/0!</v>
      </c>
      <c r="AK17" s="51" t="e">
        <f t="shared" si="14"/>
        <v>#DIV/0!</v>
      </c>
      <c r="AL17" s="51" t="e">
        <f t="shared" si="14"/>
        <v>#DIV/0!</v>
      </c>
      <c r="AM17" s="51" t="e">
        <f t="shared" si="14"/>
        <v>#DIV/0!</v>
      </c>
      <c r="AN17" s="51" t="e">
        <f t="shared" si="14"/>
        <v>#DIV/0!</v>
      </c>
      <c r="AO17" s="51" t="e">
        <f t="shared" si="14"/>
        <v>#DIV/0!</v>
      </c>
      <c r="AP17" s="51" t="e">
        <f t="shared" si="14"/>
        <v>#DIV/0!</v>
      </c>
      <c r="AQ17" s="51" t="e">
        <f t="shared" si="14"/>
        <v>#DIV/0!</v>
      </c>
      <c r="AR17" s="51" t="e">
        <f t="shared" si="14"/>
        <v>#DIV/0!</v>
      </c>
      <c r="AS17" s="51" t="e">
        <f t="shared" si="14"/>
        <v>#DIV/0!</v>
      </c>
      <c r="AT17" s="51" t="e">
        <f t="shared" si="14"/>
        <v>#DIV/0!</v>
      </c>
      <c r="AU17" s="51" t="e">
        <f t="shared" si="14"/>
        <v>#DIV/0!</v>
      </c>
      <c r="AV17" s="51" t="e">
        <f t="shared" si="14"/>
        <v>#DIV/0!</v>
      </c>
      <c r="AW17" s="51" t="e">
        <f t="shared" si="14"/>
        <v>#DIV/0!</v>
      </c>
      <c r="AX17" s="51" t="e">
        <f t="shared" si="14"/>
        <v>#DIV/0!</v>
      </c>
      <c r="AY17" s="51" t="e">
        <f t="shared" si="14"/>
        <v>#DIV/0!</v>
      </c>
      <c r="AZ17" s="143">
        <v>1</v>
      </c>
    </row>
    <row r="18" spans="1:52">
      <c r="A18" s="179" t="s">
        <v>105</v>
      </c>
      <c r="B18" s="52" t="e">
        <f t="shared" ref="B18:AA18" ca="1" si="15">B29/B17</f>
        <v>#DIV/0!</v>
      </c>
      <c r="C18" s="52" t="e">
        <f t="shared" ca="1" si="15"/>
        <v>#DIV/0!</v>
      </c>
      <c r="D18" s="52" t="e">
        <f t="shared" ref="D18:P18" ca="1" si="16">D29/D17</f>
        <v>#DIV/0!</v>
      </c>
      <c r="E18" s="52" t="e">
        <f t="shared" ca="1" si="16"/>
        <v>#DIV/0!</v>
      </c>
      <c r="F18" s="52" t="e">
        <f t="shared" ca="1" si="16"/>
        <v>#DIV/0!</v>
      </c>
      <c r="G18" s="52" t="e">
        <f t="shared" ca="1" si="16"/>
        <v>#DIV/0!</v>
      </c>
      <c r="H18" s="52" t="e">
        <f t="shared" ca="1" si="16"/>
        <v>#DIV/0!</v>
      </c>
      <c r="I18" s="52" t="e">
        <f t="shared" ca="1" si="16"/>
        <v>#DIV/0!</v>
      </c>
      <c r="J18" s="52" t="e">
        <f t="shared" ca="1" si="16"/>
        <v>#DIV/0!</v>
      </c>
      <c r="K18" s="52" t="e">
        <f t="shared" ca="1" si="16"/>
        <v>#DIV/0!</v>
      </c>
      <c r="L18" s="52" t="e">
        <f t="shared" ca="1" si="16"/>
        <v>#DIV/0!</v>
      </c>
      <c r="M18" s="52" t="e">
        <f t="shared" ca="1" si="16"/>
        <v>#DIV/0!</v>
      </c>
      <c r="N18" s="52" t="e">
        <f t="shared" ca="1" si="16"/>
        <v>#DIV/0!</v>
      </c>
      <c r="O18" s="52" t="e">
        <f t="shared" ca="1" si="16"/>
        <v>#DIV/0!</v>
      </c>
      <c r="P18" s="52" t="e">
        <f t="shared" ca="1" si="16"/>
        <v>#DIV/0!</v>
      </c>
      <c r="Q18" s="52" t="e">
        <f t="shared" ref="Q18:Y18" ca="1" si="17">Q29/Q17</f>
        <v>#DIV/0!</v>
      </c>
      <c r="R18" s="52" t="e">
        <f t="shared" ca="1" si="17"/>
        <v>#DIV/0!</v>
      </c>
      <c r="S18" s="52" t="e">
        <f t="shared" ca="1" si="17"/>
        <v>#DIV/0!</v>
      </c>
      <c r="T18" s="52" t="e">
        <f t="shared" ca="1" si="17"/>
        <v>#DIV/0!</v>
      </c>
      <c r="U18" s="52" t="e">
        <f t="shared" ca="1" si="17"/>
        <v>#DIV/0!</v>
      </c>
      <c r="V18" s="52" t="e">
        <f t="shared" ca="1" si="17"/>
        <v>#DIV/0!</v>
      </c>
      <c r="W18" s="52" t="e">
        <f t="shared" ca="1" si="17"/>
        <v>#DIV/0!</v>
      </c>
      <c r="X18" s="52" t="e">
        <f t="shared" ca="1" si="17"/>
        <v>#DIV/0!</v>
      </c>
      <c r="Y18" s="52" t="e">
        <f t="shared" ca="1" si="17"/>
        <v>#DIV/0!</v>
      </c>
      <c r="Z18" s="52" t="e">
        <f t="shared" si="15"/>
        <v>#DIV/0!</v>
      </c>
      <c r="AA18" s="52" t="e">
        <f t="shared" si="15"/>
        <v>#DIV/0!</v>
      </c>
      <c r="AC18" s="52" t="e">
        <f t="shared" ref="AC18:AY18" si="18">AC29/AC17</f>
        <v>#DIV/0!</v>
      </c>
      <c r="AD18" s="52" t="e">
        <f t="shared" si="18"/>
        <v>#DIV/0!</v>
      </c>
      <c r="AE18" s="52" t="e">
        <f t="shared" si="18"/>
        <v>#DIV/0!</v>
      </c>
      <c r="AF18" s="52" t="e">
        <f t="shared" si="18"/>
        <v>#DIV/0!</v>
      </c>
      <c r="AG18" s="52" t="e">
        <f t="shared" si="18"/>
        <v>#DIV/0!</v>
      </c>
      <c r="AH18" s="52" t="e">
        <f t="shared" si="18"/>
        <v>#DIV/0!</v>
      </c>
      <c r="AI18" s="52" t="e">
        <f t="shared" si="18"/>
        <v>#DIV/0!</v>
      </c>
      <c r="AJ18" s="52" t="e">
        <f t="shared" si="18"/>
        <v>#DIV/0!</v>
      </c>
      <c r="AK18" s="52" t="e">
        <f t="shared" si="18"/>
        <v>#DIV/0!</v>
      </c>
      <c r="AL18" s="52" t="e">
        <f t="shared" si="18"/>
        <v>#DIV/0!</v>
      </c>
      <c r="AM18" s="52" t="e">
        <f t="shared" si="18"/>
        <v>#DIV/0!</v>
      </c>
      <c r="AN18" s="52" t="e">
        <f t="shared" si="18"/>
        <v>#DIV/0!</v>
      </c>
      <c r="AO18" s="52" t="e">
        <f t="shared" si="18"/>
        <v>#DIV/0!</v>
      </c>
      <c r="AP18" s="52" t="e">
        <f t="shared" si="18"/>
        <v>#DIV/0!</v>
      </c>
      <c r="AQ18" s="52" t="e">
        <f t="shared" si="18"/>
        <v>#DIV/0!</v>
      </c>
      <c r="AR18" s="52" t="e">
        <f t="shared" si="18"/>
        <v>#DIV/0!</v>
      </c>
      <c r="AS18" s="52" t="e">
        <f t="shared" si="18"/>
        <v>#DIV/0!</v>
      </c>
      <c r="AT18" s="52" t="e">
        <f t="shared" si="18"/>
        <v>#DIV/0!</v>
      </c>
      <c r="AU18" s="52" t="e">
        <f t="shared" si="18"/>
        <v>#DIV/0!</v>
      </c>
      <c r="AV18" s="52" t="e">
        <f t="shared" si="18"/>
        <v>#DIV/0!</v>
      </c>
      <c r="AW18" s="52" t="e">
        <f t="shared" si="18"/>
        <v>#DIV/0!</v>
      </c>
      <c r="AX18" s="52" t="e">
        <f t="shared" si="18"/>
        <v>#DIV/0!</v>
      </c>
      <c r="AY18" s="52" t="e">
        <f t="shared" si="18"/>
        <v>#DIV/0!</v>
      </c>
      <c r="AZ18" s="143">
        <v>1</v>
      </c>
    </row>
    <row r="19" spans="1:52" hidden="1">
      <c r="A19" s="180"/>
      <c r="AZ19" s="143">
        <v>1</v>
      </c>
    </row>
    <row r="20" spans="1:52">
      <c r="A20" s="181"/>
    </row>
    <row r="21" spans="1:52">
      <c r="A21" s="182" t="s">
        <v>38</v>
      </c>
      <c r="B21" s="169">
        <f ca="1">SUM(C21:AY21)</f>
        <v>0</v>
      </c>
      <c r="C21" s="29">
        <f ca="1">SUMIF(Summary!$AX:$AX,'Mentor Wise'!C4,Summary!$J:$J)/C5</f>
        <v>0</v>
      </c>
      <c r="D21" s="29">
        <f ca="1">SUMIF(Summary!$AX:$AX,'Mentor Wise'!D4,Summary!$J:$J)/D5</f>
        <v>0</v>
      </c>
      <c r="E21" s="29">
        <f ca="1">SUMIF(Summary!$AX:$AX,'Mentor Wise'!E4,Summary!$J:$J)/E5</f>
        <v>0</v>
      </c>
      <c r="F21" s="29">
        <f ca="1">SUMIF(Summary!$AX:$AX,'Mentor Wise'!F4,Summary!$J:$J)/F5</f>
        <v>0</v>
      </c>
      <c r="G21" s="29">
        <f ca="1">SUMIF(Summary!$AX:$AX,'Mentor Wise'!G4,Summary!$J:$J)/G5</f>
        <v>0</v>
      </c>
      <c r="H21" s="29">
        <f ca="1">SUMIF(Summary!$AX:$AX,'Mentor Wise'!H4,Summary!$J:$J)/H5</f>
        <v>0</v>
      </c>
      <c r="I21" s="29">
        <f ca="1">SUMIF(Summary!$AX:$AX,'Mentor Wise'!I4,Summary!$J:$J)/I5</f>
        <v>0</v>
      </c>
      <c r="J21" s="29">
        <f ca="1">SUMIF(Summary!$AX:$AX,'Mentor Wise'!J4,Summary!$J:$J)/J5</f>
        <v>0</v>
      </c>
      <c r="K21" s="29">
        <f ca="1">SUMIF(Summary!$AX:$AX,'Mentor Wise'!K4,Summary!$J:$J)/K5</f>
        <v>0</v>
      </c>
      <c r="L21" s="29">
        <f ca="1">SUMIF(Summary!$AX:$AX,'Mentor Wise'!L4,Summary!$J:$J)/L5</f>
        <v>0</v>
      </c>
      <c r="M21" s="29">
        <f ca="1">SUMIF(Summary!$AX:$AX,'Mentor Wise'!M4,Summary!$J:$J)/M5</f>
        <v>0</v>
      </c>
      <c r="N21" s="29">
        <f ca="1">SUMIF(Summary!$AX:$AX,'Mentor Wise'!N4,Summary!$J:$J)/N5</f>
        <v>0</v>
      </c>
      <c r="O21" s="29">
        <f ca="1">SUMIF(Summary!$AX:$AX,'Mentor Wise'!O4,Summary!$J:$J)/O5</f>
        <v>0</v>
      </c>
      <c r="P21" s="29">
        <f ca="1">SUMIF(Summary!$AX:$AX,'Mentor Wise'!P4,Summary!$J:$J)/P5</f>
        <v>0</v>
      </c>
      <c r="Q21" s="29">
        <f ca="1">SUMIF(Summary!$AX:$AX,'Mentor Wise'!Q4,Summary!$J:$J)/Q5</f>
        <v>0</v>
      </c>
      <c r="R21" s="29">
        <f ca="1">SUMIF(Summary!$AX:$AX,'Mentor Wise'!R4,Summary!$J:$J)/R5</f>
        <v>0</v>
      </c>
      <c r="S21" s="29">
        <f ca="1">SUMIF(Summary!$AX:$AX,'Mentor Wise'!S4,Summary!$J:$J)/S5</f>
        <v>0</v>
      </c>
      <c r="T21" s="29">
        <f ca="1">SUMIF(Summary!$AX:$AX,'Mentor Wise'!T4,Summary!$J:$J)/T5</f>
        <v>0</v>
      </c>
      <c r="U21" s="29">
        <f ca="1">SUMIF(Summary!$AX:$AX,'Mentor Wise'!U4,Summary!$J:$J)/U5</f>
        <v>0</v>
      </c>
      <c r="V21" s="29">
        <f ca="1">SUMIF(Summary!$AX:$AX,'Mentor Wise'!V4,Summary!$J:$J)/V5</f>
        <v>0</v>
      </c>
      <c r="W21" s="29">
        <f ca="1">SUMIF(Summary!$AX:$AX,'Mentor Wise'!W4,Summary!$J:$J)/W5</f>
        <v>0</v>
      </c>
      <c r="X21" s="29">
        <f ca="1">SUMIF(Summary!$AX:$AX,'Mentor Wise'!X4,Summary!$J:$J)/X5</f>
        <v>0</v>
      </c>
      <c r="Y21" s="29">
        <f ca="1">SUMIF(Summary!$AX:$AX,'Mentor Wise'!Y4,Summary!$J:$J)/Y5</f>
        <v>0</v>
      </c>
      <c r="Z21" s="29">
        <f>SUMIF(Summary!$AR:$AR,'Mentor Wise'!Z4,Summary!$J:$J)/Z5</f>
        <v>0</v>
      </c>
      <c r="AA21" s="29">
        <f>SUMIF(Summary!$AR:$AR,'Mentor Wise'!AA4,Summary!$J:$J)/AA5</f>
        <v>0</v>
      </c>
      <c r="AC21" s="29">
        <f>SUMIF(Summary!$AR:$AR,'Mentor Wise'!AC4,Summary!$J:$J)/AC5</f>
        <v>0</v>
      </c>
      <c r="AD21" s="29">
        <f>SUMIF(Summary!$AR:$AR,'Mentor Wise'!AD4,Summary!$J:$J)/AD5</f>
        <v>0</v>
      </c>
      <c r="AE21" s="29">
        <f>SUMIF(Summary!$AR:$AR,'Mentor Wise'!AE4,Summary!$J:$J)/AE5</f>
        <v>0</v>
      </c>
      <c r="AF21" s="29">
        <f>SUMIF(Summary!$AR:$AR,'Mentor Wise'!AF4,Summary!$J:$J)/AF5</f>
        <v>0</v>
      </c>
      <c r="AG21" s="29">
        <f>SUMIF(Summary!$AR:$AR,'Mentor Wise'!AG4,Summary!$J:$J)/AG5</f>
        <v>0</v>
      </c>
      <c r="AH21" s="29">
        <f>SUMIF(Summary!$AR:$AR,'Mentor Wise'!AH4,Summary!$J:$J)/AH5</f>
        <v>0</v>
      </c>
      <c r="AI21" s="29">
        <f>SUMIF(Summary!$AR:$AR,'Mentor Wise'!AI4,Summary!$J:$J)/AI5</f>
        <v>0</v>
      </c>
      <c r="AJ21" s="29">
        <f>SUMIF(Summary!$AR:$AR,'Mentor Wise'!AJ4,Summary!$J:$J)/AJ5</f>
        <v>0</v>
      </c>
      <c r="AK21" s="29">
        <f>SUMIF(Summary!$AR:$AR,'Mentor Wise'!AK4,Summary!$J:$J)/AK5</f>
        <v>0</v>
      </c>
      <c r="AL21" s="29">
        <f>SUMIF(Summary!$AR:$AR,'Mentor Wise'!AL4,Summary!$J:$J)/AL5</f>
        <v>0</v>
      </c>
      <c r="AM21" s="29">
        <f>SUMIF(Summary!$AR:$AR,'Mentor Wise'!AM4,Summary!$J:$J)/AM5</f>
        <v>0</v>
      </c>
      <c r="AN21" s="29">
        <f>SUMIF(Summary!$AR:$AR,'Mentor Wise'!AN4,Summary!$J:$J)/AN5</f>
        <v>0</v>
      </c>
      <c r="AO21" s="29">
        <f>SUMIF(Summary!$AR:$AR,'Mentor Wise'!AO4,Summary!$J:$J)/AO5</f>
        <v>0</v>
      </c>
      <c r="AP21" s="29">
        <f>SUMIF(Summary!$AR:$AR,'Mentor Wise'!AP4,Summary!$J:$J)/AP5</f>
        <v>0</v>
      </c>
      <c r="AQ21" s="29">
        <f>SUMIF(Summary!$AR:$AR,'Mentor Wise'!AQ4,Summary!$J:$J)/AQ5</f>
        <v>0</v>
      </c>
      <c r="AR21" s="29">
        <f>SUMIF(Summary!$AR:$AR,'Mentor Wise'!AR4,Summary!$J:$J)/AR5</f>
        <v>0</v>
      </c>
      <c r="AS21" s="29">
        <f>SUMIF(Summary!$AR:$AR,'Mentor Wise'!AS4,Summary!$J:$J)/AS5</f>
        <v>0</v>
      </c>
      <c r="AT21" s="29">
        <f>SUMIF(Summary!$AR:$AR,'Mentor Wise'!AT4,Summary!$J:$J)/AT5</f>
        <v>0</v>
      </c>
      <c r="AU21" s="29">
        <f>SUMIF(Summary!$AR:$AR,'Mentor Wise'!AU4,Summary!$J:$J)/AU5</f>
        <v>0</v>
      </c>
      <c r="AV21" s="29">
        <f>SUMIF(Summary!$AR:$AR,'Mentor Wise'!AV4,Summary!$J:$J)/AV5</f>
        <v>0</v>
      </c>
      <c r="AW21" s="29">
        <f>SUMIF(Summary!$AR:$AR,'Mentor Wise'!AW4,Summary!$J:$J)/AW5</f>
        <v>0</v>
      </c>
      <c r="AX21" s="29">
        <f>SUMIF(Summary!$AR:$AR,'Mentor Wise'!AX4,Summary!$J:$J)/AX5</f>
        <v>0</v>
      </c>
      <c r="AY21" s="29">
        <f>SUMIF(Summary!$AR:$AR,'Mentor Wise'!AY4,Summary!$J:$J)/AY5</f>
        <v>0</v>
      </c>
      <c r="AZ21" s="143">
        <v>1</v>
      </c>
    </row>
    <row r="22" spans="1:52">
      <c r="A22" s="182" t="s">
        <v>39</v>
      </c>
      <c r="B22" s="169">
        <f ca="1">SUM(C22:AY22)</f>
        <v>0</v>
      </c>
      <c r="C22" s="29">
        <f ca="1">SUMIF(Summary!$AX:$AX,'Mentor Wise'!C4,Summary!$I:$I)/C5</f>
        <v>0</v>
      </c>
      <c r="D22" s="29">
        <f ca="1">SUMIF(Summary!$AX:$AX,'Mentor Wise'!D4,Summary!$I:$I)/D5</f>
        <v>0</v>
      </c>
      <c r="E22" s="29">
        <f ca="1">SUMIF(Summary!$AX:$AX,'Mentor Wise'!E4,Summary!$I:$I)/E5</f>
        <v>0</v>
      </c>
      <c r="F22" s="29">
        <f ca="1">SUMIF(Summary!$AX:$AX,'Mentor Wise'!F4,Summary!$I:$I)/F5</f>
        <v>0</v>
      </c>
      <c r="G22" s="29">
        <f ca="1">SUMIF(Summary!$AX:$AX,'Mentor Wise'!G4,Summary!$I:$I)/G5</f>
        <v>0</v>
      </c>
      <c r="H22" s="29">
        <f ca="1">SUMIF(Summary!$AX:$AX,'Mentor Wise'!H4,Summary!$I:$I)/H5</f>
        <v>0</v>
      </c>
      <c r="I22" s="29">
        <f ca="1">SUMIF(Summary!$AX:$AX,'Mentor Wise'!I4,Summary!$I:$I)/I5</f>
        <v>0</v>
      </c>
      <c r="J22" s="29">
        <f ca="1">SUMIF(Summary!$AX:$AX,'Mentor Wise'!J4,Summary!$I:$I)/J5</f>
        <v>0</v>
      </c>
      <c r="K22" s="29">
        <f ca="1">SUMIF(Summary!$AX:$AX,'Mentor Wise'!K4,Summary!$I:$I)/K5</f>
        <v>0</v>
      </c>
      <c r="L22" s="29">
        <f ca="1">SUMIF(Summary!$AX:$AX,'Mentor Wise'!L4,Summary!$I:$I)/L5</f>
        <v>0</v>
      </c>
      <c r="M22" s="29">
        <f ca="1">SUMIF(Summary!$AX:$AX,'Mentor Wise'!M4,Summary!$I:$I)/M5</f>
        <v>0</v>
      </c>
      <c r="N22" s="29">
        <f ca="1">SUMIF(Summary!$AX:$AX,'Mentor Wise'!N4,Summary!$I:$I)/N5</f>
        <v>0</v>
      </c>
      <c r="O22" s="29">
        <f ca="1">SUMIF(Summary!$AX:$AX,'Mentor Wise'!O4,Summary!$I:$I)/O5</f>
        <v>0</v>
      </c>
      <c r="P22" s="29">
        <f ca="1">SUMIF(Summary!$AX:$AX,'Mentor Wise'!P4,Summary!$I:$I)/P5</f>
        <v>0</v>
      </c>
      <c r="Q22" s="29">
        <f ca="1">SUMIF(Summary!$AX:$AX,'Mentor Wise'!Q4,Summary!$I:$I)/Q5</f>
        <v>0</v>
      </c>
      <c r="R22" s="29">
        <f ca="1">SUMIF(Summary!$AX:$AX,'Mentor Wise'!R4,Summary!$I:$I)/R5</f>
        <v>0</v>
      </c>
      <c r="S22" s="29">
        <f ca="1">SUMIF(Summary!$AX:$AX,'Mentor Wise'!S4,Summary!$I:$I)/S5</f>
        <v>0</v>
      </c>
      <c r="T22" s="29">
        <f ca="1">SUMIF(Summary!$AX:$AX,'Mentor Wise'!T4,Summary!$I:$I)/T5</f>
        <v>0</v>
      </c>
      <c r="U22" s="29">
        <f ca="1">SUMIF(Summary!$AX:$AX,'Mentor Wise'!U4,Summary!$I:$I)/U5</f>
        <v>0</v>
      </c>
      <c r="V22" s="29">
        <f ca="1">SUMIF(Summary!$AX:$AX,'Mentor Wise'!V4,Summary!$I:$I)/V5</f>
        <v>0</v>
      </c>
      <c r="W22" s="29">
        <f ca="1">SUMIF(Summary!$AX:$AX,'Mentor Wise'!W4,Summary!$I:$I)/W5</f>
        <v>0</v>
      </c>
      <c r="X22" s="29">
        <f ca="1">SUMIF(Summary!$AX:$AX,'Mentor Wise'!X4,Summary!$I:$I)/X5</f>
        <v>0</v>
      </c>
      <c r="Y22" s="29">
        <f ca="1">SUMIF(Summary!$AX:$AX,'Mentor Wise'!Y4,Summary!$I:$I)/Y5</f>
        <v>0</v>
      </c>
      <c r="Z22" s="29">
        <f>SUMIF(Summary!$AR:$AR,'Mentor Wise'!Z4,Summary!$I:$I)/Z5</f>
        <v>0</v>
      </c>
      <c r="AA22" s="29">
        <f>SUMIF(Summary!$AR:$AR,'Mentor Wise'!AA4,Summary!$I:$I)/AA5</f>
        <v>0</v>
      </c>
      <c r="AC22" s="29">
        <f>SUMIF(Summary!$AR:$AR,'Mentor Wise'!AC4,Summary!$I:$I)/AC5</f>
        <v>0</v>
      </c>
      <c r="AD22" s="29">
        <f>SUMIF(Summary!$AR:$AR,'Mentor Wise'!AD4,Summary!$I:$I)/AD5</f>
        <v>0</v>
      </c>
      <c r="AE22" s="29">
        <f>SUMIF(Summary!$AR:$AR,'Mentor Wise'!AE4,Summary!$I:$I)/AE5</f>
        <v>0</v>
      </c>
      <c r="AF22" s="29">
        <f>SUMIF(Summary!$AR:$AR,'Mentor Wise'!AF4,Summary!$I:$I)/AF5</f>
        <v>0</v>
      </c>
      <c r="AG22" s="29">
        <f>SUMIF(Summary!$AR:$AR,'Mentor Wise'!AG4,Summary!$I:$I)/AG5</f>
        <v>0</v>
      </c>
      <c r="AH22" s="29">
        <f>SUMIF(Summary!$AR:$AR,'Mentor Wise'!AH4,Summary!$I:$I)/AH5</f>
        <v>0</v>
      </c>
      <c r="AI22" s="29">
        <f>SUMIF(Summary!$AR:$AR,'Mentor Wise'!AI4,Summary!$I:$I)/AI5</f>
        <v>0</v>
      </c>
      <c r="AJ22" s="29">
        <f>SUMIF(Summary!$AR:$AR,'Mentor Wise'!AJ4,Summary!$I:$I)/AJ5</f>
        <v>0</v>
      </c>
      <c r="AK22" s="29">
        <f>SUMIF(Summary!$AR:$AR,'Mentor Wise'!AK4,Summary!$I:$I)/AK5</f>
        <v>0</v>
      </c>
      <c r="AL22" s="29">
        <f>SUMIF(Summary!$AR:$AR,'Mentor Wise'!AL4,Summary!$I:$I)/AL5</f>
        <v>0</v>
      </c>
      <c r="AM22" s="29">
        <f>SUMIF(Summary!$AR:$AR,'Mentor Wise'!AM4,Summary!$I:$I)/AM5</f>
        <v>0</v>
      </c>
      <c r="AN22" s="29">
        <f>SUMIF(Summary!$AR:$AR,'Mentor Wise'!AN4,Summary!$I:$I)/AN5</f>
        <v>0</v>
      </c>
      <c r="AO22" s="29">
        <f>SUMIF(Summary!$AR:$AR,'Mentor Wise'!AO4,Summary!$I:$I)/AO5</f>
        <v>0</v>
      </c>
      <c r="AP22" s="29">
        <f>SUMIF(Summary!$AR:$AR,'Mentor Wise'!AP4,Summary!$I:$I)/AP5</f>
        <v>0</v>
      </c>
      <c r="AQ22" s="29">
        <f>SUMIF(Summary!$AR:$AR,'Mentor Wise'!AQ4,Summary!$I:$I)/AQ5</f>
        <v>0</v>
      </c>
      <c r="AR22" s="29">
        <f>SUMIF(Summary!$AR:$AR,'Mentor Wise'!AR4,Summary!$I:$I)/AR5</f>
        <v>0</v>
      </c>
      <c r="AS22" s="29">
        <f>SUMIF(Summary!$AR:$AR,'Mentor Wise'!AS4,Summary!$I:$I)/AS5</f>
        <v>0</v>
      </c>
      <c r="AT22" s="29">
        <f>SUMIF(Summary!$AR:$AR,'Mentor Wise'!AT4,Summary!$I:$I)/AT5</f>
        <v>0</v>
      </c>
      <c r="AU22" s="29">
        <f>SUMIF(Summary!$AR:$AR,'Mentor Wise'!AU4,Summary!$I:$I)/AU5</f>
        <v>0</v>
      </c>
      <c r="AV22" s="29">
        <f>SUMIF(Summary!$AR:$AR,'Mentor Wise'!AV4,Summary!$I:$I)/AV5</f>
        <v>0</v>
      </c>
      <c r="AW22" s="29">
        <f>SUMIF(Summary!$AR:$AR,'Mentor Wise'!AW4,Summary!$I:$I)/AW5</f>
        <v>0</v>
      </c>
      <c r="AX22" s="29">
        <f>SUMIF(Summary!$AR:$AR,'Mentor Wise'!AX4,Summary!$I:$I)/AX5</f>
        <v>0</v>
      </c>
      <c r="AY22" s="29">
        <f>SUMIF(Summary!$AR:$AR,'Mentor Wise'!AY4,Summary!$I:$I)/AY5</f>
        <v>0</v>
      </c>
      <c r="AZ22" s="143">
        <v>1</v>
      </c>
    </row>
    <row r="23" spans="1:52">
      <c r="A23" s="182" t="s">
        <v>40</v>
      </c>
      <c r="B23" s="169">
        <f ca="1">SUM(C23:AY23)</f>
        <v>0</v>
      </c>
      <c r="C23" s="29">
        <f ca="1">SUMIF(Summary!$AX:$AX,'Mentor Wise'!C4,Summary!$AF:$AF)/C5</f>
        <v>0</v>
      </c>
      <c r="D23" s="29">
        <f ca="1">SUMIF(Summary!$AX:$AX,'Mentor Wise'!D4,Summary!$AF:$AF)/D5</f>
        <v>0</v>
      </c>
      <c r="E23" s="29">
        <f ca="1">SUMIF(Summary!$AX:$AX,'Mentor Wise'!E4,Summary!$AF:$AF)/E5</f>
        <v>0</v>
      </c>
      <c r="F23" s="29">
        <f ca="1">SUMIF(Summary!$AX:$AX,'Mentor Wise'!F4,Summary!$AF:$AF)/F5</f>
        <v>0</v>
      </c>
      <c r="G23" s="29">
        <f ca="1">SUMIF(Summary!$AX:$AX,'Mentor Wise'!G4,Summary!$AF:$AF)/G5</f>
        <v>0</v>
      </c>
      <c r="H23" s="29">
        <f ca="1">SUMIF(Summary!$AX:$AX,'Mentor Wise'!H4,Summary!$AF:$AF)/H5</f>
        <v>0</v>
      </c>
      <c r="I23" s="29">
        <f ca="1">SUMIF(Summary!$AX:$AX,'Mentor Wise'!I4,Summary!$AF:$AF)/I5</f>
        <v>0</v>
      </c>
      <c r="J23" s="29">
        <f ca="1">SUMIF(Summary!$AX:$AX,'Mentor Wise'!J4,Summary!$AF:$AF)/J5</f>
        <v>0</v>
      </c>
      <c r="K23" s="29">
        <f ca="1">SUMIF(Summary!$AX:$AX,'Mentor Wise'!K4,Summary!$AF:$AF)/K5</f>
        <v>0</v>
      </c>
      <c r="L23" s="29">
        <f ca="1">SUMIF(Summary!$AX:$AX,'Mentor Wise'!L4,Summary!$AF:$AF)/L5</f>
        <v>0</v>
      </c>
      <c r="M23" s="29">
        <f ca="1">SUMIF(Summary!$AX:$AX,'Mentor Wise'!M4,Summary!$AF:$AF)/M5</f>
        <v>0</v>
      </c>
      <c r="N23" s="29">
        <f ca="1">SUMIF(Summary!$AX:$AX,'Mentor Wise'!N4,Summary!$AF:$AF)/N5</f>
        <v>0</v>
      </c>
      <c r="O23" s="29">
        <f ca="1">SUMIF(Summary!$AX:$AX,'Mentor Wise'!O4,Summary!$AF:$AF)/O5</f>
        <v>0</v>
      </c>
      <c r="P23" s="29">
        <f ca="1">SUMIF(Summary!$AX:$AX,'Mentor Wise'!P4,Summary!$AF:$AF)/P5</f>
        <v>0</v>
      </c>
      <c r="Q23" s="29">
        <f ca="1">SUMIF(Summary!$AX:$AX,'Mentor Wise'!Q4,Summary!$AF:$AF)/Q5</f>
        <v>0</v>
      </c>
      <c r="R23" s="29">
        <f ca="1">SUMIF(Summary!$AX:$AX,'Mentor Wise'!R4,Summary!$AF:$AF)/R5</f>
        <v>0</v>
      </c>
      <c r="S23" s="29">
        <f ca="1">SUMIF(Summary!$AX:$AX,'Mentor Wise'!S4,Summary!$AF:$AF)/S5</f>
        <v>0</v>
      </c>
      <c r="T23" s="29">
        <f ca="1">SUMIF(Summary!$AX:$AX,'Mentor Wise'!T4,Summary!$AF:$AF)/T5</f>
        <v>0</v>
      </c>
      <c r="U23" s="29">
        <f ca="1">SUMIF(Summary!$AX:$AX,'Mentor Wise'!U4,Summary!$AF:$AF)/U5</f>
        <v>0</v>
      </c>
      <c r="V23" s="29">
        <f ca="1">SUMIF(Summary!$AX:$AX,'Mentor Wise'!V4,Summary!$AF:$AF)/V5</f>
        <v>0</v>
      </c>
      <c r="W23" s="29">
        <f ca="1">SUMIF(Summary!$AX:$AX,'Mentor Wise'!W4,Summary!$AF:$AF)/W5</f>
        <v>0</v>
      </c>
      <c r="X23" s="29">
        <f ca="1">SUMIF(Summary!$AX:$AX,'Mentor Wise'!X4,Summary!$AF:$AF)/X5</f>
        <v>0</v>
      </c>
      <c r="Y23" s="29">
        <f ca="1">SUMIF(Summary!$AX:$AX,'Mentor Wise'!Y4,Summary!$AF:$AF)/Y5</f>
        <v>0</v>
      </c>
      <c r="Z23" s="29">
        <f>SUMIF(Summary!$AR:$AR,'Mentor Wise'!Z4,Summary!$AF:$AF)/Z5</f>
        <v>0</v>
      </c>
      <c r="AA23" s="29">
        <f>SUMIF(Summary!$AR:$AR,'Mentor Wise'!AA4,Summary!$AF:$AF)/AA5</f>
        <v>0</v>
      </c>
      <c r="AC23" s="29">
        <f>SUMIF(Summary!$AR:$AR,'Mentor Wise'!AC4,Summary!$AF:$AF)/AC5</f>
        <v>0</v>
      </c>
      <c r="AD23" s="29">
        <f>SUMIF(Summary!$AR:$AR,'Mentor Wise'!AD4,Summary!$AF:$AF)/AD5</f>
        <v>0</v>
      </c>
      <c r="AE23" s="29">
        <f>SUMIF(Summary!$AR:$AR,'Mentor Wise'!AE4,Summary!$AF:$AF)/AE5</f>
        <v>0</v>
      </c>
      <c r="AF23" s="29">
        <f>SUMIF(Summary!$AR:$AR,'Mentor Wise'!AF4,Summary!$AF:$AF)/AF5</f>
        <v>0</v>
      </c>
      <c r="AG23" s="29">
        <f>SUMIF(Summary!$AR:$AR,'Mentor Wise'!AG4,Summary!$AF:$AF)/AG5</f>
        <v>0</v>
      </c>
      <c r="AH23" s="29">
        <f>SUMIF(Summary!$AR:$AR,'Mentor Wise'!AH4,Summary!$AF:$AF)/AH5</f>
        <v>0</v>
      </c>
      <c r="AI23" s="29">
        <f>SUMIF(Summary!$AR:$AR,'Mentor Wise'!AI4,Summary!$AF:$AF)/AI5</f>
        <v>0</v>
      </c>
      <c r="AJ23" s="29">
        <f>SUMIF(Summary!$AR:$AR,'Mentor Wise'!AJ4,Summary!$AF:$AF)/AJ5</f>
        <v>0</v>
      </c>
      <c r="AK23" s="29">
        <f>SUMIF(Summary!$AR:$AR,'Mentor Wise'!AK4,Summary!$AF:$AF)/AK5</f>
        <v>0</v>
      </c>
      <c r="AL23" s="29">
        <f>SUMIF(Summary!$AR:$AR,'Mentor Wise'!AL4,Summary!$AF:$AF)/AL5</f>
        <v>0</v>
      </c>
      <c r="AM23" s="29">
        <f>SUMIF(Summary!$AR:$AR,'Mentor Wise'!AM4,Summary!$AF:$AF)/AM5</f>
        <v>0</v>
      </c>
      <c r="AN23" s="29">
        <f>SUMIF(Summary!$AR:$AR,'Mentor Wise'!AN4,Summary!$AF:$AF)/AN5</f>
        <v>0</v>
      </c>
      <c r="AO23" s="29">
        <f>SUMIF(Summary!$AR:$AR,'Mentor Wise'!AO4,Summary!$AF:$AF)/AO5</f>
        <v>0</v>
      </c>
      <c r="AP23" s="29">
        <f>SUMIF(Summary!$AR:$AR,'Mentor Wise'!AP4,Summary!$AF:$AF)/AP5</f>
        <v>0</v>
      </c>
      <c r="AQ23" s="29">
        <f>SUMIF(Summary!$AR:$AR,'Mentor Wise'!AQ4,Summary!$AF:$AF)/AQ5</f>
        <v>0</v>
      </c>
      <c r="AR23" s="29">
        <f>SUMIF(Summary!$AR:$AR,'Mentor Wise'!AR4,Summary!$AF:$AF)/AR5</f>
        <v>0</v>
      </c>
      <c r="AS23" s="29">
        <f>SUMIF(Summary!$AR:$AR,'Mentor Wise'!AS4,Summary!$AF:$AF)/AS5</f>
        <v>0</v>
      </c>
      <c r="AT23" s="29">
        <f>SUMIF(Summary!$AR:$AR,'Mentor Wise'!AT4,Summary!$AF:$AF)/AT5</f>
        <v>0</v>
      </c>
      <c r="AU23" s="29">
        <f>SUMIF(Summary!$AR:$AR,'Mentor Wise'!AU4,Summary!$AF:$AF)/AU5</f>
        <v>0</v>
      </c>
      <c r="AV23" s="29">
        <f>SUMIF(Summary!$AR:$AR,'Mentor Wise'!AV4,Summary!$AF:$AF)/AV5</f>
        <v>0</v>
      </c>
      <c r="AW23" s="29">
        <f>SUMIF(Summary!$AR:$AR,'Mentor Wise'!AW4,Summary!$AF:$AF)/AW5</f>
        <v>0</v>
      </c>
      <c r="AX23" s="29">
        <f>SUMIF(Summary!$AR:$AR,'Mentor Wise'!AX4,Summary!$AF:$AF)/AX5</f>
        <v>0</v>
      </c>
      <c r="AY23" s="29">
        <f>SUMIF(Summary!$AR:$AR,'Mentor Wise'!AY4,Summary!$AF:$AF)/AY5</f>
        <v>0</v>
      </c>
      <c r="AZ23" s="143">
        <v>1</v>
      </c>
    </row>
    <row r="24" spans="1:52">
      <c r="A24" s="183" t="s">
        <v>64</v>
      </c>
      <c r="B24" s="30" t="e">
        <f t="shared" ref="B24:AA24" ca="1" si="19">B58/B8</f>
        <v>#DIV/0!</v>
      </c>
      <c r="C24" s="30" t="e">
        <f t="shared" ca="1" si="19"/>
        <v>#DIV/0!</v>
      </c>
      <c r="D24" s="30" t="e">
        <f t="shared" ref="D24:P24" ca="1" si="20">D58/D8</f>
        <v>#DIV/0!</v>
      </c>
      <c r="E24" s="30" t="e">
        <f t="shared" ca="1" si="20"/>
        <v>#DIV/0!</v>
      </c>
      <c r="F24" s="30" t="e">
        <f t="shared" ca="1" si="20"/>
        <v>#DIV/0!</v>
      </c>
      <c r="G24" s="30" t="e">
        <f t="shared" ca="1" si="20"/>
        <v>#DIV/0!</v>
      </c>
      <c r="H24" s="30" t="e">
        <f t="shared" ca="1" si="20"/>
        <v>#DIV/0!</v>
      </c>
      <c r="I24" s="30" t="e">
        <f t="shared" ca="1" si="20"/>
        <v>#DIV/0!</v>
      </c>
      <c r="J24" s="30" t="e">
        <f t="shared" ca="1" si="20"/>
        <v>#DIV/0!</v>
      </c>
      <c r="K24" s="30" t="e">
        <f t="shared" ca="1" si="20"/>
        <v>#DIV/0!</v>
      </c>
      <c r="L24" s="30" t="e">
        <f t="shared" ca="1" si="20"/>
        <v>#DIV/0!</v>
      </c>
      <c r="M24" s="30" t="e">
        <f t="shared" ca="1" si="20"/>
        <v>#DIV/0!</v>
      </c>
      <c r="N24" s="30" t="e">
        <f t="shared" ca="1" si="20"/>
        <v>#DIV/0!</v>
      </c>
      <c r="O24" s="30" t="e">
        <f t="shared" ca="1" si="20"/>
        <v>#DIV/0!</v>
      </c>
      <c r="P24" s="30" t="e">
        <f t="shared" ca="1" si="20"/>
        <v>#DIV/0!</v>
      </c>
      <c r="Q24" s="30" t="e">
        <f t="shared" ref="Q24:Y24" ca="1" si="21">Q58/Q8</f>
        <v>#DIV/0!</v>
      </c>
      <c r="R24" s="30" t="e">
        <f t="shared" ca="1" si="21"/>
        <v>#DIV/0!</v>
      </c>
      <c r="S24" s="30" t="e">
        <f t="shared" ca="1" si="21"/>
        <v>#DIV/0!</v>
      </c>
      <c r="T24" s="30" t="e">
        <f t="shared" ca="1" si="21"/>
        <v>#DIV/0!</v>
      </c>
      <c r="U24" s="30" t="e">
        <f t="shared" ca="1" si="21"/>
        <v>#DIV/0!</v>
      </c>
      <c r="V24" s="30" t="e">
        <f t="shared" ca="1" si="21"/>
        <v>#DIV/0!</v>
      </c>
      <c r="W24" s="30" t="e">
        <f t="shared" ca="1" si="21"/>
        <v>#DIV/0!</v>
      </c>
      <c r="X24" s="30" t="e">
        <f t="shared" ca="1" si="21"/>
        <v>#DIV/0!</v>
      </c>
      <c r="Y24" s="30" t="e">
        <f t="shared" ca="1" si="21"/>
        <v>#DIV/0!</v>
      </c>
      <c r="Z24" s="30" t="e">
        <f t="shared" si="19"/>
        <v>#DIV/0!</v>
      </c>
      <c r="AA24" s="30" t="e">
        <f t="shared" si="19"/>
        <v>#DIV/0!</v>
      </c>
      <c r="AC24" s="30" t="e">
        <f t="shared" ref="AC24:AY24" si="22">AC58/AC8</f>
        <v>#DIV/0!</v>
      </c>
      <c r="AD24" s="30" t="e">
        <f t="shared" si="22"/>
        <v>#DIV/0!</v>
      </c>
      <c r="AE24" s="30" t="e">
        <f t="shared" si="22"/>
        <v>#DIV/0!</v>
      </c>
      <c r="AF24" s="30" t="e">
        <f t="shared" si="22"/>
        <v>#DIV/0!</v>
      </c>
      <c r="AG24" s="30" t="e">
        <f t="shared" si="22"/>
        <v>#DIV/0!</v>
      </c>
      <c r="AH24" s="30" t="e">
        <f t="shared" si="22"/>
        <v>#DIV/0!</v>
      </c>
      <c r="AI24" s="30" t="e">
        <f t="shared" si="22"/>
        <v>#DIV/0!</v>
      </c>
      <c r="AJ24" s="30" t="e">
        <f t="shared" si="22"/>
        <v>#DIV/0!</v>
      </c>
      <c r="AK24" s="30" t="e">
        <f t="shared" si="22"/>
        <v>#DIV/0!</v>
      </c>
      <c r="AL24" s="30" t="e">
        <f t="shared" si="22"/>
        <v>#DIV/0!</v>
      </c>
      <c r="AM24" s="30" t="e">
        <f t="shared" si="22"/>
        <v>#DIV/0!</v>
      </c>
      <c r="AN24" s="30" t="e">
        <f t="shared" si="22"/>
        <v>#DIV/0!</v>
      </c>
      <c r="AO24" s="30" t="e">
        <f t="shared" si="22"/>
        <v>#DIV/0!</v>
      </c>
      <c r="AP24" s="30" t="e">
        <f t="shared" si="22"/>
        <v>#DIV/0!</v>
      </c>
      <c r="AQ24" s="30" t="e">
        <f t="shared" si="22"/>
        <v>#DIV/0!</v>
      </c>
      <c r="AR24" s="30" t="e">
        <f t="shared" si="22"/>
        <v>#DIV/0!</v>
      </c>
      <c r="AS24" s="30" t="e">
        <f t="shared" si="22"/>
        <v>#DIV/0!</v>
      </c>
      <c r="AT24" s="30" t="e">
        <f t="shared" si="22"/>
        <v>#DIV/0!</v>
      </c>
      <c r="AU24" s="30" t="e">
        <f t="shared" si="22"/>
        <v>#DIV/0!</v>
      </c>
      <c r="AV24" s="30" t="e">
        <f t="shared" si="22"/>
        <v>#DIV/0!</v>
      </c>
      <c r="AW24" s="30" t="e">
        <f t="shared" si="22"/>
        <v>#DIV/0!</v>
      </c>
      <c r="AX24" s="30" t="e">
        <f t="shared" si="22"/>
        <v>#DIV/0!</v>
      </c>
      <c r="AY24" s="30" t="e">
        <f t="shared" si="22"/>
        <v>#DIV/0!</v>
      </c>
      <c r="AZ24" s="143">
        <v>1</v>
      </c>
    </row>
    <row r="25" spans="1:52">
      <c r="A25" s="180"/>
      <c r="AZ25" s="143">
        <v>1</v>
      </c>
    </row>
    <row r="26" spans="1:52">
      <c r="A26" s="181"/>
    </row>
    <row r="27" spans="1:52">
      <c r="A27" s="184" t="s">
        <v>65</v>
      </c>
      <c r="B27" s="32" t="e">
        <f t="shared" ref="B27:AA27" ca="1" si="23">B21/B9</f>
        <v>#DIV/0!</v>
      </c>
      <c r="C27" s="32" t="e">
        <f t="shared" ca="1" si="23"/>
        <v>#DIV/0!</v>
      </c>
      <c r="D27" s="32" t="e">
        <f t="shared" ref="D27:P27" ca="1" si="24">D21/D9</f>
        <v>#DIV/0!</v>
      </c>
      <c r="E27" s="32" t="e">
        <f t="shared" ca="1" si="24"/>
        <v>#DIV/0!</v>
      </c>
      <c r="F27" s="32" t="e">
        <f t="shared" ca="1" si="24"/>
        <v>#DIV/0!</v>
      </c>
      <c r="G27" s="32" t="e">
        <f t="shared" ca="1" si="24"/>
        <v>#DIV/0!</v>
      </c>
      <c r="H27" s="32" t="e">
        <f t="shared" ca="1" si="24"/>
        <v>#DIV/0!</v>
      </c>
      <c r="I27" s="32" t="e">
        <f t="shared" ca="1" si="24"/>
        <v>#DIV/0!</v>
      </c>
      <c r="J27" s="32" t="e">
        <f t="shared" ca="1" si="24"/>
        <v>#DIV/0!</v>
      </c>
      <c r="K27" s="32" t="e">
        <f t="shared" ca="1" si="24"/>
        <v>#DIV/0!</v>
      </c>
      <c r="L27" s="32" t="e">
        <f t="shared" ca="1" si="24"/>
        <v>#DIV/0!</v>
      </c>
      <c r="M27" s="32" t="e">
        <f t="shared" ca="1" si="24"/>
        <v>#DIV/0!</v>
      </c>
      <c r="N27" s="32" t="e">
        <f t="shared" ca="1" si="24"/>
        <v>#DIV/0!</v>
      </c>
      <c r="O27" s="32" t="e">
        <f t="shared" ca="1" si="24"/>
        <v>#DIV/0!</v>
      </c>
      <c r="P27" s="32" t="e">
        <f t="shared" ca="1" si="24"/>
        <v>#DIV/0!</v>
      </c>
      <c r="Q27" s="32" t="e">
        <f t="shared" ref="Q27:Y27" ca="1" si="25">Q21/Q9</f>
        <v>#DIV/0!</v>
      </c>
      <c r="R27" s="32" t="e">
        <f t="shared" ca="1" si="25"/>
        <v>#DIV/0!</v>
      </c>
      <c r="S27" s="32" t="e">
        <f t="shared" ca="1" si="25"/>
        <v>#DIV/0!</v>
      </c>
      <c r="T27" s="32" t="e">
        <f t="shared" ca="1" si="25"/>
        <v>#DIV/0!</v>
      </c>
      <c r="U27" s="32" t="e">
        <f t="shared" ca="1" si="25"/>
        <v>#DIV/0!</v>
      </c>
      <c r="V27" s="32" t="e">
        <f t="shared" ca="1" si="25"/>
        <v>#DIV/0!</v>
      </c>
      <c r="W27" s="32" t="e">
        <f t="shared" ca="1" si="25"/>
        <v>#DIV/0!</v>
      </c>
      <c r="X27" s="32" t="e">
        <f t="shared" ca="1" si="25"/>
        <v>#DIV/0!</v>
      </c>
      <c r="Y27" s="32" t="e">
        <f t="shared" ca="1" si="25"/>
        <v>#DIV/0!</v>
      </c>
      <c r="Z27" s="32" t="e">
        <f t="shared" si="23"/>
        <v>#DIV/0!</v>
      </c>
      <c r="AA27" s="32" t="e">
        <f t="shared" si="23"/>
        <v>#DIV/0!</v>
      </c>
      <c r="AC27" s="32" t="e">
        <f t="shared" ref="AC27:AY27" si="26">AC21/AC9</f>
        <v>#DIV/0!</v>
      </c>
      <c r="AD27" s="32" t="e">
        <f t="shared" si="26"/>
        <v>#DIV/0!</v>
      </c>
      <c r="AE27" s="32" t="e">
        <f t="shared" si="26"/>
        <v>#DIV/0!</v>
      </c>
      <c r="AF27" s="32" t="e">
        <f t="shared" si="26"/>
        <v>#DIV/0!</v>
      </c>
      <c r="AG27" s="32" t="e">
        <f t="shared" si="26"/>
        <v>#DIV/0!</v>
      </c>
      <c r="AH27" s="32" t="e">
        <f t="shared" si="26"/>
        <v>#DIV/0!</v>
      </c>
      <c r="AI27" s="32" t="e">
        <f t="shared" si="26"/>
        <v>#DIV/0!</v>
      </c>
      <c r="AJ27" s="32" t="e">
        <f t="shared" si="26"/>
        <v>#DIV/0!</v>
      </c>
      <c r="AK27" s="32" t="e">
        <f t="shared" si="26"/>
        <v>#DIV/0!</v>
      </c>
      <c r="AL27" s="32" t="e">
        <f t="shared" si="26"/>
        <v>#DIV/0!</v>
      </c>
      <c r="AM27" s="32" t="e">
        <f t="shared" si="26"/>
        <v>#DIV/0!</v>
      </c>
      <c r="AN27" s="32" t="e">
        <f t="shared" si="26"/>
        <v>#DIV/0!</v>
      </c>
      <c r="AO27" s="32" t="e">
        <f t="shared" si="26"/>
        <v>#DIV/0!</v>
      </c>
      <c r="AP27" s="32" t="e">
        <f t="shared" si="26"/>
        <v>#DIV/0!</v>
      </c>
      <c r="AQ27" s="32" t="e">
        <f t="shared" si="26"/>
        <v>#DIV/0!</v>
      </c>
      <c r="AR27" s="32" t="e">
        <f t="shared" si="26"/>
        <v>#DIV/0!</v>
      </c>
      <c r="AS27" s="32" t="e">
        <f t="shared" si="26"/>
        <v>#DIV/0!</v>
      </c>
      <c r="AT27" s="32" t="e">
        <f t="shared" si="26"/>
        <v>#DIV/0!</v>
      </c>
      <c r="AU27" s="32" t="e">
        <f t="shared" si="26"/>
        <v>#DIV/0!</v>
      </c>
      <c r="AV27" s="32" t="e">
        <f t="shared" si="26"/>
        <v>#DIV/0!</v>
      </c>
      <c r="AW27" s="32" t="e">
        <f t="shared" si="26"/>
        <v>#DIV/0!</v>
      </c>
      <c r="AX27" s="32" t="e">
        <f t="shared" si="26"/>
        <v>#DIV/0!</v>
      </c>
      <c r="AY27" s="32" t="e">
        <f t="shared" si="26"/>
        <v>#DIV/0!</v>
      </c>
      <c r="AZ27" s="143">
        <v>1</v>
      </c>
    </row>
    <row r="28" spans="1:52">
      <c r="A28" s="184" t="s">
        <v>41</v>
      </c>
      <c r="B28" s="32" t="e">
        <f t="shared" ref="B28:AA28" ca="1" si="27">B22/B9</f>
        <v>#DIV/0!</v>
      </c>
      <c r="C28" s="32" t="e">
        <f t="shared" ca="1" si="27"/>
        <v>#DIV/0!</v>
      </c>
      <c r="D28" s="32" t="e">
        <f t="shared" ref="D28:P28" ca="1" si="28">D22/D9</f>
        <v>#DIV/0!</v>
      </c>
      <c r="E28" s="32" t="e">
        <f t="shared" ca="1" si="28"/>
        <v>#DIV/0!</v>
      </c>
      <c r="F28" s="32" t="e">
        <f t="shared" ca="1" si="28"/>
        <v>#DIV/0!</v>
      </c>
      <c r="G28" s="32" t="e">
        <f t="shared" ca="1" si="28"/>
        <v>#DIV/0!</v>
      </c>
      <c r="H28" s="32" t="e">
        <f t="shared" ca="1" si="28"/>
        <v>#DIV/0!</v>
      </c>
      <c r="I28" s="32" t="e">
        <f t="shared" ca="1" si="28"/>
        <v>#DIV/0!</v>
      </c>
      <c r="J28" s="32" t="e">
        <f t="shared" ca="1" si="28"/>
        <v>#DIV/0!</v>
      </c>
      <c r="K28" s="32" t="e">
        <f t="shared" ca="1" si="28"/>
        <v>#DIV/0!</v>
      </c>
      <c r="L28" s="32" t="e">
        <f t="shared" ca="1" si="28"/>
        <v>#DIV/0!</v>
      </c>
      <c r="M28" s="32" t="e">
        <f t="shared" ca="1" si="28"/>
        <v>#DIV/0!</v>
      </c>
      <c r="N28" s="32" t="e">
        <f t="shared" ca="1" si="28"/>
        <v>#DIV/0!</v>
      </c>
      <c r="O28" s="32" t="e">
        <f t="shared" ca="1" si="28"/>
        <v>#DIV/0!</v>
      </c>
      <c r="P28" s="32" t="e">
        <f t="shared" ca="1" si="28"/>
        <v>#DIV/0!</v>
      </c>
      <c r="Q28" s="32" t="e">
        <f t="shared" ref="Q28:Y28" ca="1" si="29">Q22/Q9</f>
        <v>#DIV/0!</v>
      </c>
      <c r="R28" s="32" t="e">
        <f t="shared" ca="1" si="29"/>
        <v>#DIV/0!</v>
      </c>
      <c r="S28" s="32" t="e">
        <f t="shared" ca="1" si="29"/>
        <v>#DIV/0!</v>
      </c>
      <c r="T28" s="32" t="e">
        <f t="shared" ca="1" si="29"/>
        <v>#DIV/0!</v>
      </c>
      <c r="U28" s="32" t="e">
        <f t="shared" ca="1" si="29"/>
        <v>#DIV/0!</v>
      </c>
      <c r="V28" s="32" t="e">
        <f t="shared" ca="1" si="29"/>
        <v>#DIV/0!</v>
      </c>
      <c r="W28" s="32" t="e">
        <f t="shared" ca="1" si="29"/>
        <v>#DIV/0!</v>
      </c>
      <c r="X28" s="32" t="e">
        <f t="shared" ca="1" si="29"/>
        <v>#DIV/0!</v>
      </c>
      <c r="Y28" s="32" t="e">
        <f t="shared" ca="1" si="29"/>
        <v>#DIV/0!</v>
      </c>
      <c r="Z28" s="32" t="e">
        <f t="shared" si="27"/>
        <v>#DIV/0!</v>
      </c>
      <c r="AA28" s="32" t="e">
        <f t="shared" si="27"/>
        <v>#DIV/0!</v>
      </c>
      <c r="AC28" s="32" t="e">
        <f t="shared" ref="AC28:AY28" si="30">AC22/AC9</f>
        <v>#DIV/0!</v>
      </c>
      <c r="AD28" s="32" t="e">
        <f t="shared" si="30"/>
        <v>#DIV/0!</v>
      </c>
      <c r="AE28" s="32" t="e">
        <f t="shared" si="30"/>
        <v>#DIV/0!</v>
      </c>
      <c r="AF28" s="32" t="e">
        <f t="shared" si="30"/>
        <v>#DIV/0!</v>
      </c>
      <c r="AG28" s="32" t="e">
        <f t="shared" si="30"/>
        <v>#DIV/0!</v>
      </c>
      <c r="AH28" s="32" t="e">
        <f t="shared" si="30"/>
        <v>#DIV/0!</v>
      </c>
      <c r="AI28" s="32" t="e">
        <f t="shared" si="30"/>
        <v>#DIV/0!</v>
      </c>
      <c r="AJ28" s="32" t="e">
        <f t="shared" si="30"/>
        <v>#DIV/0!</v>
      </c>
      <c r="AK28" s="32" t="e">
        <f t="shared" si="30"/>
        <v>#DIV/0!</v>
      </c>
      <c r="AL28" s="32" t="e">
        <f t="shared" si="30"/>
        <v>#DIV/0!</v>
      </c>
      <c r="AM28" s="32" t="e">
        <f t="shared" si="30"/>
        <v>#DIV/0!</v>
      </c>
      <c r="AN28" s="32" t="e">
        <f t="shared" si="30"/>
        <v>#DIV/0!</v>
      </c>
      <c r="AO28" s="32" t="e">
        <f t="shared" si="30"/>
        <v>#DIV/0!</v>
      </c>
      <c r="AP28" s="32" t="e">
        <f t="shared" si="30"/>
        <v>#DIV/0!</v>
      </c>
      <c r="AQ28" s="32" t="e">
        <f t="shared" si="30"/>
        <v>#DIV/0!</v>
      </c>
      <c r="AR28" s="32" t="e">
        <f t="shared" si="30"/>
        <v>#DIV/0!</v>
      </c>
      <c r="AS28" s="32" t="e">
        <f t="shared" si="30"/>
        <v>#DIV/0!</v>
      </c>
      <c r="AT28" s="32" t="e">
        <f t="shared" si="30"/>
        <v>#DIV/0!</v>
      </c>
      <c r="AU28" s="32" t="e">
        <f t="shared" si="30"/>
        <v>#DIV/0!</v>
      </c>
      <c r="AV28" s="32" t="e">
        <f t="shared" si="30"/>
        <v>#DIV/0!</v>
      </c>
      <c r="AW28" s="32" t="e">
        <f t="shared" si="30"/>
        <v>#DIV/0!</v>
      </c>
      <c r="AX28" s="32" t="e">
        <f t="shared" si="30"/>
        <v>#DIV/0!</v>
      </c>
      <c r="AY28" s="32" t="e">
        <f t="shared" si="30"/>
        <v>#DIV/0!</v>
      </c>
      <c r="AZ28" s="143">
        <v>1</v>
      </c>
    </row>
    <row r="29" spans="1:52">
      <c r="A29" s="185" t="s">
        <v>89</v>
      </c>
      <c r="B29" s="53" t="e">
        <f t="shared" ref="B29:AA29" ca="1" si="31">B23/B9</f>
        <v>#DIV/0!</v>
      </c>
      <c r="C29" s="53" t="e">
        <f t="shared" ca="1" si="31"/>
        <v>#DIV/0!</v>
      </c>
      <c r="D29" s="53" t="e">
        <f t="shared" ref="D29:P29" ca="1" si="32">D23/D9</f>
        <v>#DIV/0!</v>
      </c>
      <c r="E29" s="53" t="e">
        <f t="shared" ca="1" si="32"/>
        <v>#DIV/0!</v>
      </c>
      <c r="F29" s="53" t="e">
        <f t="shared" ca="1" si="32"/>
        <v>#DIV/0!</v>
      </c>
      <c r="G29" s="53" t="e">
        <f t="shared" ca="1" si="32"/>
        <v>#DIV/0!</v>
      </c>
      <c r="H29" s="53" t="e">
        <f t="shared" ca="1" si="32"/>
        <v>#DIV/0!</v>
      </c>
      <c r="I29" s="53" t="e">
        <f t="shared" ca="1" si="32"/>
        <v>#DIV/0!</v>
      </c>
      <c r="J29" s="53" t="e">
        <f t="shared" ca="1" si="32"/>
        <v>#DIV/0!</v>
      </c>
      <c r="K29" s="53" t="e">
        <f t="shared" ca="1" si="32"/>
        <v>#DIV/0!</v>
      </c>
      <c r="L29" s="53" t="e">
        <f t="shared" ca="1" si="32"/>
        <v>#DIV/0!</v>
      </c>
      <c r="M29" s="53" t="e">
        <f t="shared" ca="1" si="32"/>
        <v>#DIV/0!</v>
      </c>
      <c r="N29" s="53" t="e">
        <f t="shared" ca="1" si="32"/>
        <v>#DIV/0!</v>
      </c>
      <c r="O29" s="53" t="e">
        <f t="shared" ca="1" si="32"/>
        <v>#DIV/0!</v>
      </c>
      <c r="P29" s="53" t="e">
        <f t="shared" ca="1" si="32"/>
        <v>#DIV/0!</v>
      </c>
      <c r="Q29" s="53" t="e">
        <f t="shared" ref="Q29:Y29" ca="1" si="33">Q23/Q9</f>
        <v>#DIV/0!</v>
      </c>
      <c r="R29" s="53" t="e">
        <f t="shared" ca="1" si="33"/>
        <v>#DIV/0!</v>
      </c>
      <c r="S29" s="53" t="e">
        <f t="shared" ca="1" si="33"/>
        <v>#DIV/0!</v>
      </c>
      <c r="T29" s="53" t="e">
        <f t="shared" ca="1" si="33"/>
        <v>#DIV/0!</v>
      </c>
      <c r="U29" s="53" t="e">
        <f t="shared" ca="1" si="33"/>
        <v>#DIV/0!</v>
      </c>
      <c r="V29" s="53" t="e">
        <f t="shared" ca="1" si="33"/>
        <v>#DIV/0!</v>
      </c>
      <c r="W29" s="53" t="e">
        <f t="shared" ca="1" si="33"/>
        <v>#DIV/0!</v>
      </c>
      <c r="X29" s="53" t="e">
        <f t="shared" ca="1" si="33"/>
        <v>#DIV/0!</v>
      </c>
      <c r="Y29" s="53" t="e">
        <f t="shared" ca="1" si="33"/>
        <v>#DIV/0!</v>
      </c>
      <c r="Z29" s="53" t="e">
        <f t="shared" si="31"/>
        <v>#DIV/0!</v>
      </c>
      <c r="AA29" s="53" t="e">
        <f t="shared" si="31"/>
        <v>#DIV/0!</v>
      </c>
      <c r="AC29" s="53" t="e">
        <f t="shared" ref="AC29:AY29" si="34">AC23/AC9</f>
        <v>#DIV/0!</v>
      </c>
      <c r="AD29" s="53" t="e">
        <f t="shared" si="34"/>
        <v>#DIV/0!</v>
      </c>
      <c r="AE29" s="53" t="e">
        <f t="shared" si="34"/>
        <v>#DIV/0!</v>
      </c>
      <c r="AF29" s="53" t="e">
        <f t="shared" si="34"/>
        <v>#DIV/0!</v>
      </c>
      <c r="AG29" s="53" t="e">
        <f t="shared" si="34"/>
        <v>#DIV/0!</v>
      </c>
      <c r="AH29" s="53" t="e">
        <f t="shared" si="34"/>
        <v>#DIV/0!</v>
      </c>
      <c r="AI29" s="53" t="e">
        <f t="shared" si="34"/>
        <v>#DIV/0!</v>
      </c>
      <c r="AJ29" s="53" t="e">
        <f t="shared" si="34"/>
        <v>#DIV/0!</v>
      </c>
      <c r="AK29" s="53" t="e">
        <f t="shared" si="34"/>
        <v>#DIV/0!</v>
      </c>
      <c r="AL29" s="53" t="e">
        <f t="shared" si="34"/>
        <v>#DIV/0!</v>
      </c>
      <c r="AM29" s="53" t="e">
        <f t="shared" si="34"/>
        <v>#DIV/0!</v>
      </c>
      <c r="AN29" s="53" t="e">
        <f t="shared" si="34"/>
        <v>#DIV/0!</v>
      </c>
      <c r="AO29" s="53" t="e">
        <f t="shared" si="34"/>
        <v>#DIV/0!</v>
      </c>
      <c r="AP29" s="53" t="e">
        <f t="shared" si="34"/>
        <v>#DIV/0!</v>
      </c>
      <c r="AQ29" s="53" t="e">
        <f t="shared" si="34"/>
        <v>#DIV/0!</v>
      </c>
      <c r="AR29" s="53" t="e">
        <f t="shared" si="34"/>
        <v>#DIV/0!</v>
      </c>
      <c r="AS29" s="53" t="e">
        <f t="shared" si="34"/>
        <v>#DIV/0!</v>
      </c>
      <c r="AT29" s="53" t="e">
        <f t="shared" si="34"/>
        <v>#DIV/0!</v>
      </c>
      <c r="AU29" s="53" t="e">
        <f t="shared" si="34"/>
        <v>#DIV/0!</v>
      </c>
      <c r="AV29" s="53" t="e">
        <f t="shared" si="34"/>
        <v>#DIV/0!</v>
      </c>
      <c r="AW29" s="53" t="e">
        <f t="shared" si="34"/>
        <v>#DIV/0!</v>
      </c>
      <c r="AX29" s="53" t="e">
        <f t="shared" si="34"/>
        <v>#DIV/0!</v>
      </c>
      <c r="AY29" s="53" t="e">
        <f t="shared" si="34"/>
        <v>#DIV/0!</v>
      </c>
      <c r="AZ29" s="143">
        <v>1</v>
      </c>
    </row>
    <row r="30" spans="1:52">
      <c r="A30" s="185" t="s">
        <v>42</v>
      </c>
      <c r="B30" s="53" t="e">
        <f t="shared" ref="B30:AA30" ca="1" si="35">B23/B8</f>
        <v>#DIV/0!</v>
      </c>
      <c r="C30" s="53" t="e">
        <f t="shared" ca="1" si="35"/>
        <v>#DIV/0!</v>
      </c>
      <c r="D30" s="53" t="e">
        <f t="shared" ref="D30:P30" ca="1" si="36">D23/D8</f>
        <v>#DIV/0!</v>
      </c>
      <c r="E30" s="53" t="e">
        <f t="shared" ca="1" si="36"/>
        <v>#DIV/0!</v>
      </c>
      <c r="F30" s="53" t="e">
        <f t="shared" ca="1" si="36"/>
        <v>#DIV/0!</v>
      </c>
      <c r="G30" s="53" t="e">
        <f t="shared" ca="1" si="36"/>
        <v>#DIV/0!</v>
      </c>
      <c r="H30" s="53" t="e">
        <f t="shared" ca="1" si="36"/>
        <v>#DIV/0!</v>
      </c>
      <c r="I30" s="53" t="e">
        <f t="shared" ca="1" si="36"/>
        <v>#DIV/0!</v>
      </c>
      <c r="J30" s="53" t="e">
        <f t="shared" ca="1" si="36"/>
        <v>#DIV/0!</v>
      </c>
      <c r="K30" s="53" t="e">
        <f t="shared" ca="1" si="36"/>
        <v>#DIV/0!</v>
      </c>
      <c r="L30" s="53" t="e">
        <f t="shared" ca="1" si="36"/>
        <v>#DIV/0!</v>
      </c>
      <c r="M30" s="53" t="e">
        <f t="shared" ca="1" si="36"/>
        <v>#DIV/0!</v>
      </c>
      <c r="N30" s="53" t="e">
        <f t="shared" ca="1" si="36"/>
        <v>#DIV/0!</v>
      </c>
      <c r="O30" s="53" t="e">
        <f t="shared" ca="1" si="36"/>
        <v>#DIV/0!</v>
      </c>
      <c r="P30" s="53" t="e">
        <f t="shared" ca="1" si="36"/>
        <v>#DIV/0!</v>
      </c>
      <c r="Q30" s="53" t="e">
        <f t="shared" ref="Q30:Y30" ca="1" si="37">Q23/Q8</f>
        <v>#DIV/0!</v>
      </c>
      <c r="R30" s="53" t="e">
        <f t="shared" ca="1" si="37"/>
        <v>#DIV/0!</v>
      </c>
      <c r="S30" s="53" t="e">
        <f t="shared" ca="1" si="37"/>
        <v>#DIV/0!</v>
      </c>
      <c r="T30" s="53" t="e">
        <f t="shared" ca="1" si="37"/>
        <v>#DIV/0!</v>
      </c>
      <c r="U30" s="53" t="e">
        <f t="shared" ca="1" si="37"/>
        <v>#DIV/0!</v>
      </c>
      <c r="V30" s="53" t="e">
        <f t="shared" ca="1" si="37"/>
        <v>#DIV/0!</v>
      </c>
      <c r="W30" s="53" t="e">
        <f t="shared" ca="1" si="37"/>
        <v>#DIV/0!</v>
      </c>
      <c r="X30" s="53" t="e">
        <f t="shared" ca="1" si="37"/>
        <v>#DIV/0!</v>
      </c>
      <c r="Y30" s="53" t="e">
        <f t="shared" ca="1" si="37"/>
        <v>#DIV/0!</v>
      </c>
      <c r="Z30" s="53" t="e">
        <f t="shared" si="35"/>
        <v>#DIV/0!</v>
      </c>
      <c r="AA30" s="53" t="e">
        <f t="shared" si="35"/>
        <v>#DIV/0!</v>
      </c>
      <c r="AC30" s="53" t="e">
        <f t="shared" ref="AC30:AY30" si="38">AC23/AC8</f>
        <v>#DIV/0!</v>
      </c>
      <c r="AD30" s="53" t="e">
        <f t="shared" si="38"/>
        <v>#DIV/0!</v>
      </c>
      <c r="AE30" s="53" t="e">
        <f t="shared" si="38"/>
        <v>#DIV/0!</v>
      </c>
      <c r="AF30" s="53" t="e">
        <f t="shared" si="38"/>
        <v>#DIV/0!</v>
      </c>
      <c r="AG30" s="53" t="e">
        <f t="shared" si="38"/>
        <v>#DIV/0!</v>
      </c>
      <c r="AH30" s="53" t="e">
        <f t="shared" si="38"/>
        <v>#DIV/0!</v>
      </c>
      <c r="AI30" s="53" t="e">
        <f t="shared" si="38"/>
        <v>#DIV/0!</v>
      </c>
      <c r="AJ30" s="53" t="e">
        <f t="shared" si="38"/>
        <v>#DIV/0!</v>
      </c>
      <c r="AK30" s="53" t="e">
        <f t="shared" si="38"/>
        <v>#DIV/0!</v>
      </c>
      <c r="AL30" s="53" t="e">
        <f t="shared" si="38"/>
        <v>#DIV/0!</v>
      </c>
      <c r="AM30" s="53" t="e">
        <f t="shared" si="38"/>
        <v>#DIV/0!</v>
      </c>
      <c r="AN30" s="53" t="e">
        <f t="shared" si="38"/>
        <v>#DIV/0!</v>
      </c>
      <c r="AO30" s="53" t="e">
        <f t="shared" si="38"/>
        <v>#DIV/0!</v>
      </c>
      <c r="AP30" s="53" t="e">
        <f t="shared" si="38"/>
        <v>#DIV/0!</v>
      </c>
      <c r="AQ30" s="53" t="e">
        <f t="shared" si="38"/>
        <v>#DIV/0!</v>
      </c>
      <c r="AR30" s="53" t="e">
        <f t="shared" si="38"/>
        <v>#DIV/0!</v>
      </c>
      <c r="AS30" s="53" t="e">
        <f t="shared" si="38"/>
        <v>#DIV/0!</v>
      </c>
      <c r="AT30" s="53" t="e">
        <f t="shared" si="38"/>
        <v>#DIV/0!</v>
      </c>
      <c r="AU30" s="53" t="e">
        <f t="shared" si="38"/>
        <v>#DIV/0!</v>
      </c>
      <c r="AV30" s="53" t="e">
        <f t="shared" si="38"/>
        <v>#DIV/0!</v>
      </c>
      <c r="AW30" s="53" t="e">
        <f t="shared" si="38"/>
        <v>#DIV/0!</v>
      </c>
      <c r="AX30" s="53" t="e">
        <f t="shared" si="38"/>
        <v>#DIV/0!</v>
      </c>
      <c r="AY30" s="53" t="e">
        <f t="shared" si="38"/>
        <v>#DIV/0!</v>
      </c>
      <c r="AZ30" s="143">
        <v>1</v>
      </c>
    </row>
    <row r="31" spans="1:52">
      <c r="A31" s="186"/>
      <c r="AZ31" s="143">
        <v>1</v>
      </c>
    </row>
    <row r="32" spans="1:52">
      <c r="A32" s="179" t="s">
        <v>43</v>
      </c>
      <c r="B32" s="42">
        <f ca="1">SUM(C32:AY32)</f>
        <v>0</v>
      </c>
      <c r="C32" s="42">
        <f t="shared" ref="C32:AA32" ca="1" si="39">C33+C35+C37+C39+C41</f>
        <v>0</v>
      </c>
      <c r="D32" s="42">
        <f t="shared" ref="D32:P32" ca="1" si="40">D33+D35+D37+D39+D41</f>
        <v>0</v>
      </c>
      <c r="E32" s="42">
        <f t="shared" ca="1" si="40"/>
        <v>0</v>
      </c>
      <c r="F32" s="42">
        <f t="shared" ca="1" si="40"/>
        <v>0</v>
      </c>
      <c r="G32" s="42">
        <f t="shared" ca="1" si="40"/>
        <v>0</v>
      </c>
      <c r="H32" s="42">
        <f t="shared" ca="1" si="40"/>
        <v>0</v>
      </c>
      <c r="I32" s="42">
        <f t="shared" ca="1" si="40"/>
        <v>0</v>
      </c>
      <c r="J32" s="42">
        <f t="shared" ca="1" si="40"/>
        <v>0</v>
      </c>
      <c r="K32" s="42">
        <f t="shared" ca="1" si="40"/>
        <v>0</v>
      </c>
      <c r="L32" s="42">
        <f t="shared" ca="1" si="40"/>
        <v>0</v>
      </c>
      <c r="M32" s="42">
        <f t="shared" ca="1" si="40"/>
        <v>0</v>
      </c>
      <c r="N32" s="42">
        <f t="shared" ca="1" si="40"/>
        <v>0</v>
      </c>
      <c r="O32" s="42">
        <f t="shared" ca="1" si="40"/>
        <v>0</v>
      </c>
      <c r="P32" s="42">
        <f t="shared" ca="1" si="40"/>
        <v>0</v>
      </c>
      <c r="Q32" s="42">
        <f t="shared" ref="Q32:Y32" ca="1" si="41">Q33+Q35+Q37+Q39+Q41</f>
        <v>0</v>
      </c>
      <c r="R32" s="42">
        <f t="shared" ca="1" si="41"/>
        <v>0</v>
      </c>
      <c r="S32" s="42">
        <f t="shared" ca="1" si="41"/>
        <v>0</v>
      </c>
      <c r="T32" s="42">
        <f t="shared" ca="1" si="41"/>
        <v>0</v>
      </c>
      <c r="U32" s="42">
        <f t="shared" ca="1" si="41"/>
        <v>0</v>
      </c>
      <c r="V32" s="42">
        <f t="shared" ca="1" si="41"/>
        <v>0</v>
      </c>
      <c r="W32" s="42">
        <f t="shared" ca="1" si="41"/>
        <v>0</v>
      </c>
      <c r="X32" s="42">
        <f t="shared" ca="1" si="41"/>
        <v>0</v>
      </c>
      <c r="Y32" s="42">
        <f t="shared" ca="1" si="41"/>
        <v>0</v>
      </c>
      <c r="Z32" s="42">
        <f t="shared" si="39"/>
        <v>0</v>
      </c>
      <c r="AA32" s="42">
        <f t="shared" si="39"/>
        <v>0</v>
      </c>
      <c r="AC32" s="42">
        <f t="shared" ref="AC32:AY32" si="42">AC33+AC35+AC37+AC39+AC41</f>
        <v>0</v>
      </c>
      <c r="AD32" s="42">
        <f t="shared" si="42"/>
        <v>0</v>
      </c>
      <c r="AE32" s="42">
        <f t="shared" si="42"/>
        <v>0</v>
      </c>
      <c r="AF32" s="42">
        <f t="shared" si="42"/>
        <v>0</v>
      </c>
      <c r="AG32" s="42">
        <f t="shared" si="42"/>
        <v>0</v>
      </c>
      <c r="AH32" s="42">
        <f t="shared" si="42"/>
        <v>0</v>
      </c>
      <c r="AI32" s="42">
        <f t="shared" si="42"/>
        <v>0</v>
      </c>
      <c r="AJ32" s="42">
        <f t="shared" si="42"/>
        <v>0</v>
      </c>
      <c r="AK32" s="42">
        <f t="shared" si="42"/>
        <v>0</v>
      </c>
      <c r="AL32" s="42">
        <f t="shared" si="42"/>
        <v>0</v>
      </c>
      <c r="AM32" s="42">
        <f t="shared" si="42"/>
        <v>0</v>
      </c>
      <c r="AN32" s="42">
        <f t="shared" si="42"/>
        <v>0</v>
      </c>
      <c r="AO32" s="42">
        <f t="shared" si="42"/>
        <v>0</v>
      </c>
      <c r="AP32" s="42">
        <f t="shared" si="42"/>
        <v>0</v>
      </c>
      <c r="AQ32" s="42">
        <f t="shared" si="42"/>
        <v>0</v>
      </c>
      <c r="AR32" s="42">
        <f t="shared" si="42"/>
        <v>0</v>
      </c>
      <c r="AS32" s="42">
        <f t="shared" si="42"/>
        <v>0</v>
      </c>
      <c r="AT32" s="42">
        <f t="shared" si="42"/>
        <v>0</v>
      </c>
      <c r="AU32" s="42">
        <f t="shared" si="42"/>
        <v>0</v>
      </c>
      <c r="AV32" s="42">
        <f t="shared" si="42"/>
        <v>0</v>
      </c>
      <c r="AW32" s="42">
        <f t="shared" si="42"/>
        <v>0</v>
      </c>
      <c r="AX32" s="42">
        <f t="shared" si="42"/>
        <v>0</v>
      </c>
      <c r="AY32" s="42">
        <f t="shared" si="42"/>
        <v>0</v>
      </c>
      <c r="AZ32" s="143">
        <v>1</v>
      </c>
    </row>
    <row r="33" spans="1:52">
      <c r="A33" s="187" t="s">
        <v>44</v>
      </c>
      <c r="B33" s="170">
        <f ca="1">SUM(C33:AY33)</f>
        <v>0</v>
      </c>
      <c r="C33" s="36">
        <f ca="1">SUMIF(Summary!$AX:$AX,'Mentor Wise'!C4,Summary!$L:$L)</f>
        <v>0</v>
      </c>
      <c r="D33" s="36">
        <f ca="1">SUMIF(Summary!$AX:$AX,'Mentor Wise'!D4,Summary!$L:$L)</f>
        <v>0</v>
      </c>
      <c r="E33" s="36">
        <f ca="1">SUMIF(Summary!$AX:$AX,'Mentor Wise'!E4,Summary!$L:$L)</f>
        <v>0</v>
      </c>
      <c r="F33" s="36">
        <f ca="1">SUMIF(Summary!$AX:$AX,'Mentor Wise'!F4,Summary!$L:$L)</f>
        <v>0</v>
      </c>
      <c r="G33" s="36">
        <f ca="1">SUMIF(Summary!$AX:$AX,'Mentor Wise'!G4,Summary!$L:$L)</f>
        <v>0</v>
      </c>
      <c r="H33" s="36">
        <f ca="1">SUMIF(Summary!$AX:$AX,'Mentor Wise'!H4,Summary!$L:$L)</f>
        <v>0</v>
      </c>
      <c r="I33" s="36">
        <f ca="1">SUMIF(Summary!$AX:$AX,'Mentor Wise'!I4,Summary!$L:$L)</f>
        <v>0</v>
      </c>
      <c r="J33" s="36">
        <f ca="1">SUMIF(Summary!$AX:$AX,'Mentor Wise'!J4,Summary!$L:$L)</f>
        <v>0</v>
      </c>
      <c r="K33" s="36">
        <f ca="1">SUMIF(Summary!$AX:$AX,'Mentor Wise'!K4,Summary!$L:$L)</f>
        <v>0</v>
      </c>
      <c r="L33" s="36">
        <f ca="1">SUMIF(Summary!$AX:$AX,'Mentor Wise'!L4,Summary!$L:$L)</f>
        <v>0</v>
      </c>
      <c r="M33" s="36">
        <f ca="1">SUMIF(Summary!$AX:$AX,'Mentor Wise'!M4,Summary!$L:$L)</f>
        <v>0</v>
      </c>
      <c r="N33" s="36">
        <f ca="1">SUMIF(Summary!$AX:$AX,'Mentor Wise'!N4,Summary!$L:$L)</f>
        <v>0</v>
      </c>
      <c r="O33" s="36">
        <f ca="1">SUMIF(Summary!$AX:$AX,'Mentor Wise'!O4,Summary!$L:$L)</f>
        <v>0</v>
      </c>
      <c r="P33" s="36">
        <f ca="1">SUMIF(Summary!$AX:$AX,'Mentor Wise'!P4,Summary!$L:$L)</f>
        <v>0</v>
      </c>
      <c r="Q33" s="36">
        <f ca="1">SUMIF(Summary!$AX:$AX,'Mentor Wise'!Q4,Summary!$L:$L)</f>
        <v>0</v>
      </c>
      <c r="R33" s="36">
        <f ca="1">SUMIF(Summary!$AX:$AX,'Mentor Wise'!R4,Summary!$L:$L)</f>
        <v>0</v>
      </c>
      <c r="S33" s="36">
        <f ca="1">SUMIF(Summary!$AX:$AX,'Mentor Wise'!S4,Summary!$L:$L)</f>
        <v>0</v>
      </c>
      <c r="T33" s="36">
        <f ca="1">SUMIF(Summary!$AX:$AX,'Mentor Wise'!T4,Summary!$L:$L)</f>
        <v>0</v>
      </c>
      <c r="U33" s="36">
        <f ca="1">SUMIF(Summary!$AX:$AX,'Mentor Wise'!U4,Summary!$L:$L)</f>
        <v>0</v>
      </c>
      <c r="V33" s="36">
        <f ca="1">SUMIF(Summary!$AX:$AX,'Mentor Wise'!V4,Summary!$L:$L)</f>
        <v>0</v>
      </c>
      <c r="W33" s="36">
        <f ca="1">SUMIF(Summary!$AX:$AX,'Mentor Wise'!W4,Summary!$L:$L)</f>
        <v>0</v>
      </c>
      <c r="X33" s="36">
        <f ca="1">SUMIF(Summary!$AX:$AX,'Mentor Wise'!X4,Summary!$L:$L)</f>
        <v>0</v>
      </c>
      <c r="Y33" s="36">
        <f ca="1">SUMIF(Summary!$AX:$AX,'Mentor Wise'!Y4,Summary!$L:$L)</f>
        <v>0</v>
      </c>
      <c r="Z33" s="36">
        <f>SUMIF(Summary!$AR:$AR,'Mentor Wise'!Z4,Summary!$L:$L)</f>
        <v>0</v>
      </c>
      <c r="AA33" s="36">
        <f>SUMIF(Summary!$AR:$AR,'Mentor Wise'!AA4,Summary!$L:$L)</f>
        <v>0</v>
      </c>
      <c r="AC33" s="36">
        <f>SUMIF(Summary!$AR:$AR,'Mentor Wise'!AC4,Summary!$L:$L)</f>
        <v>0</v>
      </c>
      <c r="AD33" s="36">
        <f>SUMIF(Summary!$AR:$AR,'Mentor Wise'!AD4,Summary!$L:$L)</f>
        <v>0</v>
      </c>
      <c r="AE33" s="36">
        <f>SUMIF(Summary!$AR:$AR,'Mentor Wise'!AE4,Summary!$L:$L)</f>
        <v>0</v>
      </c>
      <c r="AF33" s="36">
        <f>SUMIF(Summary!$AR:$AR,'Mentor Wise'!AF4,Summary!$L:$L)</f>
        <v>0</v>
      </c>
      <c r="AG33" s="36">
        <f>SUMIF(Summary!$AR:$AR,'Mentor Wise'!AG4,Summary!$L:$L)</f>
        <v>0</v>
      </c>
      <c r="AH33" s="36">
        <f>SUMIF(Summary!$AR:$AR,'Mentor Wise'!AH4,Summary!$L:$L)</f>
        <v>0</v>
      </c>
      <c r="AI33" s="36">
        <f>SUMIF(Summary!$AR:$AR,'Mentor Wise'!AI4,Summary!$L:$L)</f>
        <v>0</v>
      </c>
      <c r="AJ33" s="36">
        <f>SUMIF(Summary!$AR:$AR,'Mentor Wise'!AJ4,Summary!$L:$L)</f>
        <v>0</v>
      </c>
      <c r="AK33" s="36">
        <f>SUMIF(Summary!$AR:$AR,'Mentor Wise'!AK4,Summary!$L:$L)</f>
        <v>0</v>
      </c>
      <c r="AL33" s="36">
        <f>SUMIF(Summary!$AR:$AR,'Mentor Wise'!AL4,Summary!$L:$L)</f>
        <v>0</v>
      </c>
      <c r="AM33" s="36">
        <f>SUMIF(Summary!$AR:$AR,'Mentor Wise'!AM4,Summary!$L:$L)</f>
        <v>0</v>
      </c>
      <c r="AN33" s="36">
        <f>SUMIF(Summary!$AR:$AR,'Mentor Wise'!AN4,Summary!$L:$L)</f>
        <v>0</v>
      </c>
      <c r="AO33" s="36">
        <f>SUMIF(Summary!$AR:$AR,'Mentor Wise'!AO4,Summary!$L:$L)</f>
        <v>0</v>
      </c>
      <c r="AP33" s="36">
        <f>SUMIF(Summary!$AR:$AR,'Mentor Wise'!AP4,Summary!$L:$L)</f>
        <v>0</v>
      </c>
      <c r="AQ33" s="36">
        <f>SUMIF(Summary!$AR:$AR,'Mentor Wise'!AQ4,Summary!$L:$L)</f>
        <v>0</v>
      </c>
      <c r="AR33" s="36">
        <f>SUMIF(Summary!$AR:$AR,'Mentor Wise'!AR4,Summary!$L:$L)</f>
        <v>0</v>
      </c>
      <c r="AS33" s="36">
        <f>SUMIF(Summary!$AR:$AR,'Mentor Wise'!AS4,Summary!$L:$L)</f>
        <v>0</v>
      </c>
      <c r="AT33" s="36">
        <f>SUMIF(Summary!$AR:$AR,'Mentor Wise'!AT4,Summary!$L:$L)</f>
        <v>0</v>
      </c>
      <c r="AU33" s="36">
        <f>SUMIF(Summary!$AR:$AR,'Mentor Wise'!AU4,Summary!$L:$L)</f>
        <v>0</v>
      </c>
      <c r="AV33" s="36">
        <f>SUMIF(Summary!$AR:$AR,'Mentor Wise'!AV4,Summary!$L:$L)</f>
        <v>0</v>
      </c>
      <c r="AW33" s="36">
        <f>SUMIF(Summary!$AR:$AR,'Mentor Wise'!AW4,Summary!$L:$L)</f>
        <v>0</v>
      </c>
      <c r="AX33" s="36">
        <f>SUMIF(Summary!$AR:$AR,'Mentor Wise'!AX4,Summary!$L:$L)</f>
        <v>0</v>
      </c>
      <c r="AY33" s="36">
        <f>SUMIF(Summary!$AR:$AR,'Mentor Wise'!AY4,Summary!$L:$L)</f>
        <v>0</v>
      </c>
      <c r="AZ33" s="143">
        <v>1</v>
      </c>
    </row>
    <row r="34" spans="1:52">
      <c r="A34" s="188" t="s">
        <v>33</v>
      </c>
      <c r="B34" s="37" t="e">
        <f t="shared" ref="B34:AA34" ca="1" si="43">B33/B$32</f>
        <v>#DIV/0!</v>
      </c>
      <c r="C34" s="37" t="e">
        <f t="shared" ca="1" si="43"/>
        <v>#DIV/0!</v>
      </c>
      <c r="D34" s="37" t="e">
        <f t="shared" ref="D34:P34" ca="1" si="44">D33/D$32</f>
        <v>#DIV/0!</v>
      </c>
      <c r="E34" s="37" t="e">
        <f t="shared" ca="1" si="44"/>
        <v>#DIV/0!</v>
      </c>
      <c r="F34" s="37" t="e">
        <f t="shared" ca="1" si="44"/>
        <v>#DIV/0!</v>
      </c>
      <c r="G34" s="37" t="e">
        <f t="shared" ca="1" si="44"/>
        <v>#DIV/0!</v>
      </c>
      <c r="H34" s="37" t="e">
        <f t="shared" ca="1" si="44"/>
        <v>#DIV/0!</v>
      </c>
      <c r="I34" s="37" t="e">
        <f t="shared" ca="1" si="44"/>
        <v>#DIV/0!</v>
      </c>
      <c r="J34" s="37" t="e">
        <f t="shared" ca="1" si="44"/>
        <v>#DIV/0!</v>
      </c>
      <c r="K34" s="37" t="e">
        <f t="shared" ca="1" si="44"/>
        <v>#DIV/0!</v>
      </c>
      <c r="L34" s="37" t="e">
        <f t="shared" ca="1" si="44"/>
        <v>#DIV/0!</v>
      </c>
      <c r="M34" s="37" t="e">
        <f t="shared" ca="1" si="44"/>
        <v>#DIV/0!</v>
      </c>
      <c r="N34" s="37" t="e">
        <f t="shared" ca="1" si="44"/>
        <v>#DIV/0!</v>
      </c>
      <c r="O34" s="37" t="e">
        <f t="shared" ca="1" si="44"/>
        <v>#DIV/0!</v>
      </c>
      <c r="P34" s="37" t="e">
        <f t="shared" ca="1" si="44"/>
        <v>#DIV/0!</v>
      </c>
      <c r="Q34" s="37" t="e">
        <f t="shared" ref="Q34:Y34" ca="1" si="45">Q33/Q$32</f>
        <v>#DIV/0!</v>
      </c>
      <c r="R34" s="37" t="e">
        <f t="shared" ca="1" si="45"/>
        <v>#DIV/0!</v>
      </c>
      <c r="S34" s="37" t="e">
        <f t="shared" ca="1" si="45"/>
        <v>#DIV/0!</v>
      </c>
      <c r="T34" s="37" t="e">
        <f t="shared" ca="1" si="45"/>
        <v>#DIV/0!</v>
      </c>
      <c r="U34" s="37" t="e">
        <f t="shared" ca="1" si="45"/>
        <v>#DIV/0!</v>
      </c>
      <c r="V34" s="37" t="e">
        <f t="shared" ca="1" si="45"/>
        <v>#DIV/0!</v>
      </c>
      <c r="W34" s="37" t="e">
        <f t="shared" ca="1" si="45"/>
        <v>#DIV/0!</v>
      </c>
      <c r="X34" s="37" t="e">
        <f t="shared" ca="1" si="45"/>
        <v>#DIV/0!</v>
      </c>
      <c r="Y34" s="37" t="e">
        <f t="shared" ca="1" si="45"/>
        <v>#DIV/0!</v>
      </c>
      <c r="Z34" s="37" t="e">
        <f t="shared" si="43"/>
        <v>#DIV/0!</v>
      </c>
      <c r="AA34" s="37" t="e">
        <f t="shared" si="43"/>
        <v>#DIV/0!</v>
      </c>
      <c r="AC34" s="37" t="e">
        <f t="shared" ref="AC34:AY34" si="46">AC33/AC$32</f>
        <v>#DIV/0!</v>
      </c>
      <c r="AD34" s="37" t="e">
        <f t="shared" si="46"/>
        <v>#DIV/0!</v>
      </c>
      <c r="AE34" s="37" t="e">
        <f t="shared" si="46"/>
        <v>#DIV/0!</v>
      </c>
      <c r="AF34" s="37" t="e">
        <f t="shared" si="46"/>
        <v>#DIV/0!</v>
      </c>
      <c r="AG34" s="37" t="e">
        <f t="shared" si="46"/>
        <v>#DIV/0!</v>
      </c>
      <c r="AH34" s="37" t="e">
        <f t="shared" si="46"/>
        <v>#DIV/0!</v>
      </c>
      <c r="AI34" s="37" t="e">
        <f t="shared" si="46"/>
        <v>#DIV/0!</v>
      </c>
      <c r="AJ34" s="37" t="e">
        <f t="shared" si="46"/>
        <v>#DIV/0!</v>
      </c>
      <c r="AK34" s="37" t="e">
        <f t="shared" si="46"/>
        <v>#DIV/0!</v>
      </c>
      <c r="AL34" s="37" t="e">
        <f t="shared" si="46"/>
        <v>#DIV/0!</v>
      </c>
      <c r="AM34" s="37" t="e">
        <f t="shared" si="46"/>
        <v>#DIV/0!</v>
      </c>
      <c r="AN34" s="37" t="e">
        <f t="shared" si="46"/>
        <v>#DIV/0!</v>
      </c>
      <c r="AO34" s="37" t="e">
        <f t="shared" si="46"/>
        <v>#DIV/0!</v>
      </c>
      <c r="AP34" s="37" t="e">
        <f t="shared" si="46"/>
        <v>#DIV/0!</v>
      </c>
      <c r="AQ34" s="37" t="e">
        <f t="shared" si="46"/>
        <v>#DIV/0!</v>
      </c>
      <c r="AR34" s="37" t="e">
        <f t="shared" si="46"/>
        <v>#DIV/0!</v>
      </c>
      <c r="AS34" s="37" t="e">
        <f t="shared" si="46"/>
        <v>#DIV/0!</v>
      </c>
      <c r="AT34" s="37" t="e">
        <f t="shared" si="46"/>
        <v>#DIV/0!</v>
      </c>
      <c r="AU34" s="37" t="e">
        <f t="shared" si="46"/>
        <v>#DIV/0!</v>
      </c>
      <c r="AV34" s="37" t="e">
        <f t="shared" si="46"/>
        <v>#DIV/0!</v>
      </c>
      <c r="AW34" s="37" t="e">
        <f t="shared" si="46"/>
        <v>#DIV/0!</v>
      </c>
      <c r="AX34" s="37" t="e">
        <f t="shared" si="46"/>
        <v>#DIV/0!</v>
      </c>
      <c r="AY34" s="37" t="e">
        <f t="shared" si="46"/>
        <v>#DIV/0!</v>
      </c>
      <c r="AZ34" s="143">
        <v>1</v>
      </c>
    </row>
    <row r="35" spans="1:52">
      <c r="A35" s="187" t="s">
        <v>45</v>
      </c>
      <c r="B35" s="170">
        <f ca="1">SUM(C35:AY35)</f>
        <v>0</v>
      </c>
      <c r="C35" s="36">
        <f ca="1">SUMIF(Summary!$AX:$AX,'Mentor Wise'!C4,Summary!$O:$O)</f>
        <v>0</v>
      </c>
      <c r="D35" s="36">
        <f ca="1">SUMIF(Summary!$AX:$AX,'Mentor Wise'!D4,Summary!$O:$O)</f>
        <v>0</v>
      </c>
      <c r="E35" s="36">
        <f ca="1">SUMIF(Summary!$AX:$AX,'Mentor Wise'!E4,Summary!$O:$O)</f>
        <v>0</v>
      </c>
      <c r="F35" s="36">
        <f ca="1">SUMIF(Summary!$AX:$AX,'Mentor Wise'!F4,Summary!$O:$O)</f>
        <v>0</v>
      </c>
      <c r="G35" s="36">
        <f ca="1">SUMIF(Summary!$AX:$AX,'Mentor Wise'!G4,Summary!$O:$O)</f>
        <v>0</v>
      </c>
      <c r="H35" s="36">
        <f ca="1">SUMIF(Summary!$AX:$AX,'Mentor Wise'!H4,Summary!$O:$O)</f>
        <v>0</v>
      </c>
      <c r="I35" s="36">
        <f ca="1">SUMIF(Summary!$AX:$AX,'Mentor Wise'!I4,Summary!$O:$O)</f>
        <v>0</v>
      </c>
      <c r="J35" s="36">
        <f ca="1">SUMIF(Summary!$AX:$AX,'Mentor Wise'!J4,Summary!$O:$O)</f>
        <v>0</v>
      </c>
      <c r="K35" s="36">
        <f ca="1">SUMIF(Summary!$AX:$AX,'Mentor Wise'!K4,Summary!$O:$O)</f>
        <v>0</v>
      </c>
      <c r="L35" s="36">
        <f ca="1">SUMIF(Summary!$AX:$AX,'Mentor Wise'!L4,Summary!$O:$O)</f>
        <v>0</v>
      </c>
      <c r="M35" s="36">
        <f ca="1">SUMIF(Summary!$AX:$AX,'Mentor Wise'!M4,Summary!$O:$O)</f>
        <v>0</v>
      </c>
      <c r="N35" s="36">
        <f ca="1">SUMIF(Summary!$AX:$AX,'Mentor Wise'!N4,Summary!$O:$O)</f>
        <v>0</v>
      </c>
      <c r="O35" s="36">
        <f ca="1">SUMIF(Summary!$AX:$AX,'Mentor Wise'!O4,Summary!$O:$O)</f>
        <v>0</v>
      </c>
      <c r="P35" s="36">
        <f ca="1">SUMIF(Summary!$AX:$AX,'Mentor Wise'!P4,Summary!$O:$O)</f>
        <v>0</v>
      </c>
      <c r="Q35" s="36">
        <f ca="1">SUMIF(Summary!$AX:$AX,'Mentor Wise'!Q4,Summary!$O:$O)</f>
        <v>0</v>
      </c>
      <c r="R35" s="36">
        <f ca="1">SUMIF(Summary!$AX:$AX,'Mentor Wise'!R4,Summary!$O:$O)</f>
        <v>0</v>
      </c>
      <c r="S35" s="36">
        <f ca="1">SUMIF(Summary!$AX:$AX,'Mentor Wise'!S4,Summary!$O:$O)</f>
        <v>0</v>
      </c>
      <c r="T35" s="36">
        <f ca="1">SUMIF(Summary!$AX:$AX,'Mentor Wise'!T4,Summary!$O:$O)</f>
        <v>0</v>
      </c>
      <c r="U35" s="36">
        <f ca="1">SUMIF(Summary!$AX:$AX,'Mentor Wise'!U4,Summary!$O:$O)</f>
        <v>0</v>
      </c>
      <c r="V35" s="36">
        <f ca="1">SUMIF(Summary!$AX:$AX,'Mentor Wise'!V4,Summary!$O:$O)</f>
        <v>0</v>
      </c>
      <c r="W35" s="36">
        <f ca="1">SUMIF(Summary!$AX:$AX,'Mentor Wise'!W4,Summary!$O:$O)</f>
        <v>0</v>
      </c>
      <c r="X35" s="36">
        <f ca="1">SUMIF(Summary!$AX:$AX,'Mentor Wise'!X4,Summary!$O:$O)</f>
        <v>0</v>
      </c>
      <c r="Y35" s="36">
        <f ca="1">SUMIF(Summary!$AX:$AX,'Mentor Wise'!Y4,Summary!$O:$O)</f>
        <v>0</v>
      </c>
      <c r="Z35" s="36">
        <f>SUMIF(Summary!$AR:$AR,'Mentor Wise'!Z4,Summary!$O:$O)</f>
        <v>0</v>
      </c>
      <c r="AA35" s="36">
        <f>SUMIF(Summary!$AR:$AR,'Mentor Wise'!AA4,Summary!$O:$O)</f>
        <v>0</v>
      </c>
      <c r="AC35" s="36">
        <f>SUMIF(Summary!$AR:$AR,'Mentor Wise'!AC4,Summary!$O:$O)</f>
        <v>0</v>
      </c>
      <c r="AD35" s="36">
        <f>SUMIF(Summary!$AR:$AR,'Mentor Wise'!AD4,Summary!$O:$O)</f>
        <v>0</v>
      </c>
      <c r="AE35" s="36">
        <f>SUMIF(Summary!$AR:$AR,'Mentor Wise'!AE4,Summary!$O:$O)</f>
        <v>0</v>
      </c>
      <c r="AF35" s="36">
        <f>SUMIF(Summary!$AR:$AR,'Mentor Wise'!AF4,Summary!$O:$O)</f>
        <v>0</v>
      </c>
      <c r="AG35" s="36">
        <f>SUMIF(Summary!$AR:$AR,'Mentor Wise'!AG4,Summary!$O:$O)</f>
        <v>0</v>
      </c>
      <c r="AH35" s="36">
        <f>SUMIF(Summary!$AR:$AR,'Mentor Wise'!AH4,Summary!$O:$O)</f>
        <v>0</v>
      </c>
      <c r="AI35" s="36">
        <f>SUMIF(Summary!$AR:$AR,'Mentor Wise'!AI4,Summary!$O:$O)</f>
        <v>0</v>
      </c>
      <c r="AJ35" s="36">
        <f>SUMIF(Summary!$AR:$AR,'Mentor Wise'!AJ4,Summary!$O:$O)</f>
        <v>0</v>
      </c>
      <c r="AK35" s="36">
        <f>SUMIF(Summary!$AR:$AR,'Mentor Wise'!AK4,Summary!$O:$O)</f>
        <v>0</v>
      </c>
      <c r="AL35" s="36">
        <f>SUMIF(Summary!$AR:$AR,'Mentor Wise'!AL4,Summary!$O:$O)</f>
        <v>0</v>
      </c>
      <c r="AM35" s="36">
        <f>SUMIF(Summary!$AR:$AR,'Mentor Wise'!AM4,Summary!$O:$O)</f>
        <v>0</v>
      </c>
      <c r="AN35" s="36">
        <f>SUMIF(Summary!$AR:$AR,'Mentor Wise'!AN4,Summary!$O:$O)</f>
        <v>0</v>
      </c>
      <c r="AO35" s="36">
        <f>SUMIF(Summary!$AR:$AR,'Mentor Wise'!AO4,Summary!$O:$O)</f>
        <v>0</v>
      </c>
      <c r="AP35" s="36">
        <f>SUMIF(Summary!$AR:$AR,'Mentor Wise'!AP4,Summary!$O:$O)</f>
        <v>0</v>
      </c>
      <c r="AQ35" s="36">
        <f>SUMIF(Summary!$AR:$AR,'Mentor Wise'!AQ4,Summary!$O:$O)</f>
        <v>0</v>
      </c>
      <c r="AR35" s="36">
        <f>SUMIF(Summary!$AR:$AR,'Mentor Wise'!AR4,Summary!$O:$O)</f>
        <v>0</v>
      </c>
      <c r="AS35" s="36">
        <f>SUMIF(Summary!$AR:$AR,'Mentor Wise'!AS4,Summary!$O:$O)</f>
        <v>0</v>
      </c>
      <c r="AT35" s="36">
        <f>SUMIF(Summary!$AR:$AR,'Mentor Wise'!AT4,Summary!$O:$O)</f>
        <v>0</v>
      </c>
      <c r="AU35" s="36">
        <f>SUMIF(Summary!$AR:$AR,'Mentor Wise'!AU4,Summary!$O:$O)</f>
        <v>0</v>
      </c>
      <c r="AV35" s="36">
        <f>SUMIF(Summary!$AR:$AR,'Mentor Wise'!AV4,Summary!$O:$O)</f>
        <v>0</v>
      </c>
      <c r="AW35" s="36">
        <f>SUMIF(Summary!$AR:$AR,'Mentor Wise'!AW4,Summary!$O:$O)</f>
        <v>0</v>
      </c>
      <c r="AX35" s="36">
        <f>SUMIF(Summary!$AR:$AR,'Mentor Wise'!AX4,Summary!$O:$O)</f>
        <v>0</v>
      </c>
      <c r="AY35" s="36">
        <f>SUMIF(Summary!$AR:$AR,'Mentor Wise'!AY4,Summary!$O:$O)</f>
        <v>0</v>
      </c>
      <c r="AZ35" s="143">
        <v>1</v>
      </c>
    </row>
    <row r="36" spans="1:52">
      <c r="A36" s="188" t="s">
        <v>33</v>
      </c>
      <c r="B36" s="37" t="e">
        <f t="shared" ref="B36:AA36" ca="1" si="47">B35/B$32</f>
        <v>#DIV/0!</v>
      </c>
      <c r="C36" s="37" t="e">
        <f t="shared" ca="1" si="47"/>
        <v>#DIV/0!</v>
      </c>
      <c r="D36" s="37" t="e">
        <f t="shared" ref="D36:P36" ca="1" si="48">D35/D$32</f>
        <v>#DIV/0!</v>
      </c>
      <c r="E36" s="37" t="e">
        <f t="shared" ca="1" si="48"/>
        <v>#DIV/0!</v>
      </c>
      <c r="F36" s="37" t="e">
        <f t="shared" ca="1" si="48"/>
        <v>#DIV/0!</v>
      </c>
      <c r="G36" s="37" t="e">
        <f t="shared" ca="1" si="48"/>
        <v>#DIV/0!</v>
      </c>
      <c r="H36" s="37" t="e">
        <f t="shared" ca="1" si="48"/>
        <v>#DIV/0!</v>
      </c>
      <c r="I36" s="37" t="e">
        <f t="shared" ca="1" si="48"/>
        <v>#DIV/0!</v>
      </c>
      <c r="J36" s="37" t="e">
        <f t="shared" ca="1" si="48"/>
        <v>#DIV/0!</v>
      </c>
      <c r="K36" s="37" t="e">
        <f t="shared" ca="1" si="48"/>
        <v>#DIV/0!</v>
      </c>
      <c r="L36" s="37" t="e">
        <f t="shared" ca="1" si="48"/>
        <v>#DIV/0!</v>
      </c>
      <c r="M36" s="37" t="e">
        <f t="shared" ca="1" si="48"/>
        <v>#DIV/0!</v>
      </c>
      <c r="N36" s="37" t="e">
        <f t="shared" ca="1" si="48"/>
        <v>#DIV/0!</v>
      </c>
      <c r="O36" s="37" t="e">
        <f t="shared" ca="1" si="48"/>
        <v>#DIV/0!</v>
      </c>
      <c r="P36" s="37" t="e">
        <f t="shared" ca="1" si="48"/>
        <v>#DIV/0!</v>
      </c>
      <c r="Q36" s="37" t="e">
        <f t="shared" ref="Q36:Y36" ca="1" si="49">Q35/Q$32</f>
        <v>#DIV/0!</v>
      </c>
      <c r="R36" s="37" t="e">
        <f t="shared" ca="1" si="49"/>
        <v>#DIV/0!</v>
      </c>
      <c r="S36" s="37" t="e">
        <f t="shared" ca="1" si="49"/>
        <v>#DIV/0!</v>
      </c>
      <c r="T36" s="37" t="e">
        <f t="shared" ca="1" si="49"/>
        <v>#DIV/0!</v>
      </c>
      <c r="U36" s="37" t="e">
        <f t="shared" ca="1" si="49"/>
        <v>#DIV/0!</v>
      </c>
      <c r="V36" s="37" t="e">
        <f t="shared" ca="1" si="49"/>
        <v>#DIV/0!</v>
      </c>
      <c r="W36" s="37" t="e">
        <f t="shared" ca="1" si="49"/>
        <v>#DIV/0!</v>
      </c>
      <c r="X36" s="37" t="e">
        <f t="shared" ca="1" si="49"/>
        <v>#DIV/0!</v>
      </c>
      <c r="Y36" s="37" t="e">
        <f t="shared" ca="1" si="49"/>
        <v>#DIV/0!</v>
      </c>
      <c r="Z36" s="37" t="e">
        <f t="shared" si="47"/>
        <v>#DIV/0!</v>
      </c>
      <c r="AA36" s="37" t="e">
        <f t="shared" si="47"/>
        <v>#DIV/0!</v>
      </c>
      <c r="AC36" s="37" t="e">
        <f t="shared" ref="AC36:AY36" si="50">AC35/AC$32</f>
        <v>#DIV/0!</v>
      </c>
      <c r="AD36" s="37" t="e">
        <f t="shared" si="50"/>
        <v>#DIV/0!</v>
      </c>
      <c r="AE36" s="37" t="e">
        <f t="shared" si="50"/>
        <v>#DIV/0!</v>
      </c>
      <c r="AF36" s="37" t="e">
        <f t="shared" si="50"/>
        <v>#DIV/0!</v>
      </c>
      <c r="AG36" s="37" t="e">
        <f t="shared" si="50"/>
        <v>#DIV/0!</v>
      </c>
      <c r="AH36" s="37" t="e">
        <f t="shared" si="50"/>
        <v>#DIV/0!</v>
      </c>
      <c r="AI36" s="37" t="e">
        <f t="shared" si="50"/>
        <v>#DIV/0!</v>
      </c>
      <c r="AJ36" s="37" t="e">
        <f t="shared" si="50"/>
        <v>#DIV/0!</v>
      </c>
      <c r="AK36" s="37" t="e">
        <f t="shared" si="50"/>
        <v>#DIV/0!</v>
      </c>
      <c r="AL36" s="37" t="e">
        <f t="shared" si="50"/>
        <v>#DIV/0!</v>
      </c>
      <c r="AM36" s="37" t="e">
        <f t="shared" si="50"/>
        <v>#DIV/0!</v>
      </c>
      <c r="AN36" s="37" t="e">
        <f t="shared" si="50"/>
        <v>#DIV/0!</v>
      </c>
      <c r="AO36" s="37" t="e">
        <f t="shared" si="50"/>
        <v>#DIV/0!</v>
      </c>
      <c r="AP36" s="37" t="e">
        <f t="shared" si="50"/>
        <v>#DIV/0!</v>
      </c>
      <c r="AQ36" s="37" t="e">
        <f t="shared" si="50"/>
        <v>#DIV/0!</v>
      </c>
      <c r="AR36" s="37" t="e">
        <f t="shared" si="50"/>
        <v>#DIV/0!</v>
      </c>
      <c r="AS36" s="37" t="e">
        <f t="shared" si="50"/>
        <v>#DIV/0!</v>
      </c>
      <c r="AT36" s="37" t="e">
        <f t="shared" si="50"/>
        <v>#DIV/0!</v>
      </c>
      <c r="AU36" s="37" t="e">
        <f t="shared" si="50"/>
        <v>#DIV/0!</v>
      </c>
      <c r="AV36" s="37" t="e">
        <f t="shared" si="50"/>
        <v>#DIV/0!</v>
      </c>
      <c r="AW36" s="37" t="e">
        <f t="shared" si="50"/>
        <v>#DIV/0!</v>
      </c>
      <c r="AX36" s="37" t="e">
        <f t="shared" si="50"/>
        <v>#DIV/0!</v>
      </c>
      <c r="AY36" s="37" t="e">
        <f t="shared" si="50"/>
        <v>#DIV/0!</v>
      </c>
      <c r="AZ36" s="143">
        <v>1</v>
      </c>
    </row>
    <row r="37" spans="1:52">
      <c r="A37" s="187" t="s">
        <v>46</v>
      </c>
      <c r="B37" s="170">
        <f ca="1">SUM(C37:AY37)</f>
        <v>0</v>
      </c>
      <c r="C37" s="36">
        <f ca="1">SUMIF(Summary!$AX:$AX,'Mentor Wise'!C4,Summary!$R:$R)</f>
        <v>0</v>
      </c>
      <c r="D37" s="36">
        <f ca="1">SUMIF(Summary!$AX:$AX,'Mentor Wise'!D4,Summary!$R:$R)</f>
        <v>0</v>
      </c>
      <c r="E37" s="36">
        <f ca="1">SUMIF(Summary!$AX:$AX,'Mentor Wise'!E4,Summary!$R:$R)</f>
        <v>0</v>
      </c>
      <c r="F37" s="36">
        <f ca="1">SUMIF(Summary!$AX:$AX,'Mentor Wise'!F4,Summary!$R:$R)</f>
        <v>0</v>
      </c>
      <c r="G37" s="36">
        <f ca="1">SUMIF(Summary!$AX:$AX,'Mentor Wise'!G4,Summary!$R:$R)</f>
        <v>0</v>
      </c>
      <c r="H37" s="36">
        <f ca="1">SUMIF(Summary!$AX:$AX,'Mentor Wise'!H4,Summary!$R:$R)</f>
        <v>0</v>
      </c>
      <c r="I37" s="36">
        <f ca="1">SUMIF(Summary!$AX:$AX,'Mentor Wise'!I4,Summary!$R:$R)</f>
        <v>0</v>
      </c>
      <c r="J37" s="36">
        <f ca="1">SUMIF(Summary!$AX:$AX,'Mentor Wise'!J4,Summary!$R:$R)</f>
        <v>0</v>
      </c>
      <c r="K37" s="36">
        <f ca="1">SUMIF(Summary!$AX:$AX,'Mentor Wise'!K4,Summary!$R:$R)</f>
        <v>0</v>
      </c>
      <c r="L37" s="36">
        <f ca="1">SUMIF(Summary!$AX:$AX,'Mentor Wise'!L4,Summary!$R:$R)</f>
        <v>0</v>
      </c>
      <c r="M37" s="36">
        <f ca="1">SUMIF(Summary!$AX:$AX,'Mentor Wise'!M4,Summary!$R:$R)</f>
        <v>0</v>
      </c>
      <c r="N37" s="36">
        <f ca="1">SUMIF(Summary!$AX:$AX,'Mentor Wise'!N4,Summary!$R:$R)</f>
        <v>0</v>
      </c>
      <c r="O37" s="36">
        <f ca="1">SUMIF(Summary!$AX:$AX,'Mentor Wise'!O4,Summary!$R:$R)</f>
        <v>0</v>
      </c>
      <c r="P37" s="36">
        <f ca="1">SUMIF(Summary!$AX:$AX,'Mentor Wise'!P4,Summary!$R:$R)</f>
        <v>0</v>
      </c>
      <c r="Q37" s="36">
        <f ca="1">SUMIF(Summary!$AX:$AX,'Mentor Wise'!Q4,Summary!$R:$R)</f>
        <v>0</v>
      </c>
      <c r="R37" s="36">
        <f ca="1">SUMIF(Summary!$AX:$AX,'Mentor Wise'!R4,Summary!$R:$R)</f>
        <v>0</v>
      </c>
      <c r="S37" s="36">
        <f ca="1">SUMIF(Summary!$AX:$AX,'Mentor Wise'!S4,Summary!$R:$R)</f>
        <v>0</v>
      </c>
      <c r="T37" s="36">
        <f ca="1">SUMIF(Summary!$AX:$AX,'Mentor Wise'!T4,Summary!$R:$R)</f>
        <v>0</v>
      </c>
      <c r="U37" s="36">
        <f ca="1">SUMIF(Summary!$AX:$AX,'Mentor Wise'!U4,Summary!$R:$R)</f>
        <v>0</v>
      </c>
      <c r="V37" s="36">
        <f ca="1">SUMIF(Summary!$AX:$AX,'Mentor Wise'!V4,Summary!$R:$R)</f>
        <v>0</v>
      </c>
      <c r="W37" s="36">
        <f ca="1">SUMIF(Summary!$AX:$AX,'Mentor Wise'!W4,Summary!$R:$R)</f>
        <v>0</v>
      </c>
      <c r="X37" s="36">
        <f ca="1">SUMIF(Summary!$AX:$AX,'Mentor Wise'!X4,Summary!$R:$R)</f>
        <v>0</v>
      </c>
      <c r="Y37" s="36">
        <f ca="1">SUMIF(Summary!$AX:$AX,'Mentor Wise'!Y4,Summary!$R:$R)</f>
        <v>0</v>
      </c>
      <c r="Z37" s="36">
        <f>SUMIF(Summary!$AR:$AR,'Mentor Wise'!Z4,Summary!$R:$R)</f>
        <v>0</v>
      </c>
      <c r="AA37" s="36">
        <f>SUMIF(Summary!$AR:$AR,'Mentor Wise'!AA4,Summary!$R:$R)</f>
        <v>0</v>
      </c>
      <c r="AC37" s="36">
        <f>SUMIF(Summary!$AR:$AR,'Mentor Wise'!AC4,Summary!$R:$R)</f>
        <v>0</v>
      </c>
      <c r="AD37" s="36">
        <f>SUMIF(Summary!$AR:$AR,'Mentor Wise'!AD4,Summary!$R:$R)</f>
        <v>0</v>
      </c>
      <c r="AE37" s="36">
        <f>SUMIF(Summary!$AR:$AR,'Mentor Wise'!AE4,Summary!$R:$R)</f>
        <v>0</v>
      </c>
      <c r="AF37" s="36">
        <f>SUMIF(Summary!$AR:$AR,'Mentor Wise'!AF4,Summary!$R:$R)</f>
        <v>0</v>
      </c>
      <c r="AG37" s="36">
        <f>SUMIF(Summary!$AR:$AR,'Mentor Wise'!AG4,Summary!$R:$R)</f>
        <v>0</v>
      </c>
      <c r="AH37" s="36">
        <f>SUMIF(Summary!$AR:$AR,'Mentor Wise'!AH4,Summary!$R:$R)</f>
        <v>0</v>
      </c>
      <c r="AI37" s="36">
        <f>SUMIF(Summary!$AR:$AR,'Mentor Wise'!AI4,Summary!$R:$R)</f>
        <v>0</v>
      </c>
      <c r="AJ37" s="36">
        <f>SUMIF(Summary!$AR:$AR,'Mentor Wise'!AJ4,Summary!$R:$R)</f>
        <v>0</v>
      </c>
      <c r="AK37" s="36">
        <f>SUMIF(Summary!$AR:$AR,'Mentor Wise'!AK4,Summary!$R:$R)</f>
        <v>0</v>
      </c>
      <c r="AL37" s="36">
        <f>SUMIF(Summary!$AR:$AR,'Mentor Wise'!AL4,Summary!$R:$R)</f>
        <v>0</v>
      </c>
      <c r="AM37" s="36">
        <f>SUMIF(Summary!$AR:$AR,'Mentor Wise'!AM4,Summary!$R:$R)</f>
        <v>0</v>
      </c>
      <c r="AN37" s="36">
        <f>SUMIF(Summary!$AR:$AR,'Mentor Wise'!AN4,Summary!$R:$R)</f>
        <v>0</v>
      </c>
      <c r="AO37" s="36">
        <f>SUMIF(Summary!$AR:$AR,'Mentor Wise'!AO4,Summary!$R:$R)</f>
        <v>0</v>
      </c>
      <c r="AP37" s="36">
        <f>SUMIF(Summary!$AR:$AR,'Mentor Wise'!AP4,Summary!$R:$R)</f>
        <v>0</v>
      </c>
      <c r="AQ37" s="36">
        <f>SUMIF(Summary!$AR:$AR,'Mentor Wise'!AQ4,Summary!$R:$R)</f>
        <v>0</v>
      </c>
      <c r="AR37" s="36">
        <f>SUMIF(Summary!$AR:$AR,'Mentor Wise'!AR4,Summary!$R:$R)</f>
        <v>0</v>
      </c>
      <c r="AS37" s="36">
        <f>SUMIF(Summary!$AR:$AR,'Mentor Wise'!AS4,Summary!$R:$R)</f>
        <v>0</v>
      </c>
      <c r="AT37" s="36">
        <f>SUMIF(Summary!$AR:$AR,'Mentor Wise'!AT4,Summary!$R:$R)</f>
        <v>0</v>
      </c>
      <c r="AU37" s="36">
        <f>SUMIF(Summary!$AR:$AR,'Mentor Wise'!AU4,Summary!$R:$R)</f>
        <v>0</v>
      </c>
      <c r="AV37" s="36">
        <f>SUMIF(Summary!$AR:$AR,'Mentor Wise'!AV4,Summary!$R:$R)</f>
        <v>0</v>
      </c>
      <c r="AW37" s="36">
        <f>SUMIF(Summary!$AR:$AR,'Mentor Wise'!AW4,Summary!$R:$R)</f>
        <v>0</v>
      </c>
      <c r="AX37" s="36">
        <f>SUMIF(Summary!$AR:$AR,'Mentor Wise'!AX4,Summary!$R:$R)</f>
        <v>0</v>
      </c>
      <c r="AY37" s="36">
        <f>SUMIF(Summary!$AR:$AR,'Mentor Wise'!AY4,Summary!$R:$R)</f>
        <v>0</v>
      </c>
      <c r="AZ37" s="143">
        <v>1</v>
      </c>
    </row>
    <row r="38" spans="1:52">
      <c r="A38" s="188" t="s">
        <v>33</v>
      </c>
      <c r="B38" s="37" t="e">
        <f t="shared" ref="B38:AA38" ca="1" si="51">B37/B$32</f>
        <v>#DIV/0!</v>
      </c>
      <c r="C38" s="37" t="e">
        <f t="shared" ca="1" si="51"/>
        <v>#DIV/0!</v>
      </c>
      <c r="D38" s="37" t="e">
        <f t="shared" ref="D38:P38" ca="1" si="52">D37/D$32</f>
        <v>#DIV/0!</v>
      </c>
      <c r="E38" s="37" t="e">
        <f t="shared" ca="1" si="52"/>
        <v>#DIV/0!</v>
      </c>
      <c r="F38" s="37" t="e">
        <f t="shared" ca="1" si="52"/>
        <v>#DIV/0!</v>
      </c>
      <c r="G38" s="37" t="e">
        <f t="shared" ca="1" si="52"/>
        <v>#DIV/0!</v>
      </c>
      <c r="H38" s="37" t="e">
        <f t="shared" ca="1" si="52"/>
        <v>#DIV/0!</v>
      </c>
      <c r="I38" s="37" t="e">
        <f t="shared" ca="1" si="52"/>
        <v>#DIV/0!</v>
      </c>
      <c r="J38" s="37" t="e">
        <f t="shared" ca="1" si="52"/>
        <v>#DIV/0!</v>
      </c>
      <c r="K38" s="37" t="e">
        <f t="shared" ca="1" si="52"/>
        <v>#DIV/0!</v>
      </c>
      <c r="L38" s="37" t="e">
        <f t="shared" ca="1" si="52"/>
        <v>#DIV/0!</v>
      </c>
      <c r="M38" s="37" t="e">
        <f t="shared" ca="1" si="52"/>
        <v>#DIV/0!</v>
      </c>
      <c r="N38" s="37" t="e">
        <f t="shared" ca="1" si="52"/>
        <v>#DIV/0!</v>
      </c>
      <c r="O38" s="37" t="e">
        <f t="shared" ca="1" si="52"/>
        <v>#DIV/0!</v>
      </c>
      <c r="P38" s="37" t="e">
        <f t="shared" ca="1" si="52"/>
        <v>#DIV/0!</v>
      </c>
      <c r="Q38" s="37" t="e">
        <f t="shared" ref="Q38:Y38" ca="1" si="53">Q37/Q$32</f>
        <v>#DIV/0!</v>
      </c>
      <c r="R38" s="37" t="e">
        <f t="shared" ca="1" si="53"/>
        <v>#DIV/0!</v>
      </c>
      <c r="S38" s="37" t="e">
        <f t="shared" ca="1" si="53"/>
        <v>#DIV/0!</v>
      </c>
      <c r="T38" s="37" t="e">
        <f t="shared" ca="1" si="53"/>
        <v>#DIV/0!</v>
      </c>
      <c r="U38" s="37" t="e">
        <f t="shared" ca="1" si="53"/>
        <v>#DIV/0!</v>
      </c>
      <c r="V38" s="37" t="e">
        <f t="shared" ca="1" si="53"/>
        <v>#DIV/0!</v>
      </c>
      <c r="W38" s="37" t="e">
        <f t="shared" ca="1" si="53"/>
        <v>#DIV/0!</v>
      </c>
      <c r="X38" s="37" t="e">
        <f t="shared" ca="1" si="53"/>
        <v>#DIV/0!</v>
      </c>
      <c r="Y38" s="37" t="e">
        <f t="shared" ca="1" si="53"/>
        <v>#DIV/0!</v>
      </c>
      <c r="Z38" s="37" t="e">
        <f t="shared" si="51"/>
        <v>#DIV/0!</v>
      </c>
      <c r="AA38" s="37" t="e">
        <f t="shared" si="51"/>
        <v>#DIV/0!</v>
      </c>
      <c r="AC38" s="37" t="e">
        <f t="shared" ref="AC38:AY38" si="54">AC37/AC$32</f>
        <v>#DIV/0!</v>
      </c>
      <c r="AD38" s="37" t="e">
        <f t="shared" si="54"/>
        <v>#DIV/0!</v>
      </c>
      <c r="AE38" s="37" t="e">
        <f t="shared" si="54"/>
        <v>#DIV/0!</v>
      </c>
      <c r="AF38" s="37" t="e">
        <f t="shared" si="54"/>
        <v>#DIV/0!</v>
      </c>
      <c r="AG38" s="37" t="e">
        <f t="shared" si="54"/>
        <v>#DIV/0!</v>
      </c>
      <c r="AH38" s="37" t="e">
        <f t="shared" si="54"/>
        <v>#DIV/0!</v>
      </c>
      <c r="AI38" s="37" t="e">
        <f t="shared" si="54"/>
        <v>#DIV/0!</v>
      </c>
      <c r="AJ38" s="37" t="e">
        <f t="shared" si="54"/>
        <v>#DIV/0!</v>
      </c>
      <c r="AK38" s="37" t="e">
        <f t="shared" si="54"/>
        <v>#DIV/0!</v>
      </c>
      <c r="AL38" s="37" t="e">
        <f t="shared" si="54"/>
        <v>#DIV/0!</v>
      </c>
      <c r="AM38" s="37" t="e">
        <f t="shared" si="54"/>
        <v>#DIV/0!</v>
      </c>
      <c r="AN38" s="37" t="e">
        <f t="shared" si="54"/>
        <v>#DIV/0!</v>
      </c>
      <c r="AO38" s="37" t="e">
        <f t="shared" si="54"/>
        <v>#DIV/0!</v>
      </c>
      <c r="AP38" s="37" t="e">
        <f t="shared" si="54"/>
        <v>#DIV/0!</v>
      </c>
      <c r="AQ38" s="37" t="e">
        <f t="shared" si="54"/>
        <v>#DIV/0!</v>
      </c>
      <c r="AR38" s="37" t="e">
        <f t="shared" si="54"/>
        <v>#DIV/0!</v>
      </c>
      <c r="AS38" s="37" t="e">
        <f t="shared" si="54"/>
        <v>#DIV/0!</v>
      </c>
      <c r="AT38" s="37" t="e">
        <f t="shared" si="54"/>
        <v>#DIV/0!</v>
      </c>
      <c r="AU38" s="37" t="e">
        <f t="shared" si="54"/>
        <v>#DIV/0!</v>
      </c>
      <c r="AV38" s="37" t="e">
        <f t="shared" si="54"/>
        <v>#DIV/0!</v>
      </c>
      <c r="AW38" s="37" t="e">
        <f t="shared" si="54"/>
        <v>#DIV/0!</v>
      </c>
      <c r="AX38" s="37" t="e">
        <f t="shared" si="54"/>
        <v>#DIV/0!</v>
      </c>
      <c r="AY38" s="37" t="e">
        <f t="shared" si="54"/>
        <v>#DIV/0!</v>
      </c>
      <c r="AZ38" s="143">
        <v>1</v>
      </c>
    </row>
    <row r="39" spans="1:52">
      <c r="A39" s="187" t="s">
        <v>95</v>
      </c>
      <c r="B39" s="170">
        <f ca="1">SUM(C39:AY39)</f>
        <v>0</v>
      </c>
      <c r="C39" s="36">
        <f ca="1">SUMIF(Summary!$AX:$AX,'Mentor Wise'!C4,Summary!$U:$U)</f>
        <v>0</v>
      </c>
      <c r="D39" s="36">
        <f ca="1">SUMIF(Summary!$AX:$AX,'Mentor Wise'!D4,Summary!$U:$U)</f>
        <v>0</v>
      </c>
      <c r="E39" s="36">
        <f ca="1">SUMIF(Summary!$AX:$AX,'Mentor Wise'!E4,Summary!$U:$U)</f>
        <v>0</v>
      </c>
      <c r="F39" s="36">
        <f ca="1">SUMIF(Summary!$AX:$AX,'Mentor Wise'!F4,Summary!$U:$U)</f>
        <v>0</v>
      </c>
      <c r="G39" s="36">
        <f ca="1">SUMIF(Summary!$AX:$AX,'Mentor Wise'!G4,Summary!$U:$U)</f>
        <v>0</v>
      </c>
      <c r="H39" s="36">
        <f ca="1">SUMIF(Summary!$AX:$AX,'Mentor Wise'!H4,Summary!$U:$U)</f>
        <v>0</v>
      </c>
      <c r="I39" s="36">
        <f ca="1">SUMIF(Summary!$AX:$AX,'Mentor Wise'!I4,Summary!$U:$U)</f>
        <v>0</v>
      </c>
      <c r="J39" s="36">
        <f ca="1">SUMIF(Summary!$AX:$AX,'Mentor Wise'!J4,Summary!$U:$U)</f>
        <v>0</v>
      </c>
      <c r="K39" s="36">
        <f ca="1">SUMIF(Summary!$AX:$AX,'Mentor Wise'!K4,Summary!$U:$U)</f>
        <v>0</v>
      </c>
      <c r="L39" s="36">
        <f ca="1">SUMIF(Summary!$AX:$AX,'Mentor Wise'!L4,Summary!$U:$U)</f>
        <v>0</v>
      </c>
      <c r="M39" s="36">
        <f ca="1">SUMIF(Summary!$AX:$AX,'Mentor Wise'!M4,Summary!$U:$U)</f>
        <v>0</v>
      </c>
      <c r="N39" s="36">
        <f ca="1">SUMIF(Summary!$AX:$AX,'Mentor Wise'!N4,Summary!$U:$U)</f>
        <v>0</v>
      </c>
      <c r="O39" s="36">
        <f ca="1">SUMIF(Summary!$AX:$AX,'Mentor Wise'!O4,Summary!$U:$U)</f>
        <v>0</v>
      </c>
      <c r="P39" s="36">
        <f ca="1">SUMIF(Summary!$AX:$AX,'Mentor Wise'!P4,Summary!$U:$U)</f>
        <v>0</v>
      </c>
      <c r="Q39" s="36">
        <f ca="1">SUMIF(Summary!$AX:$AX,'Mentor Wise'!Q4,Summary!$U:$U)</f>
        <v>0</v>
      </c>
      <c r="R39" s="36">
        <f ca="1">SUMIF(Summary!$AX:$AX,'Mentor Wise'!R4,Summary!$U:$U)</f>
        <v>0</v>
      </c>
      <c r="S39" s="36">
        <f ca="1">SUMIF(Summary!$AX:$AX,'Mentor Wise'!S4,Summary!$U:$U)</f>
        <v>0</v>
      </c>
      <c r="T39" s="36">
        <f ca="1">SUMIF(Summary!$AX:$AX,'Mentor Wise'!T4,Summary!$U:$U)</f>
        <v>0</v>
      </c>
      <c r="U39" s="36">
        <f ca="1">SUMIF(Summary!$AX:$AX,'Mentor Wise'!U4,Summary!$U:$U)</f>
        <v>0</v>
      </c>
      <c r="V39" s="36">
        <f ca="1">SUMIF(Summary!$AX:$AX,'Mentor Wise'!V4,Summary!$U:$U)</f>
        <v>0</v>
      </c>
      <c r="W39" s="36">
        <f ca="1">SUMIF(Summary!$AX:$AX,'Mentor Wise'!W4,Summary!$U:$U)</f>
        <v>0</v>
      </c>
      <c r="X39" s="36">
        <f ca="1">SUMIF(Summary!$AX:$AX,'Mentor Wise'!X4,Summary!$U:$U)</f>
        <v>0</v>
      </c>
      <c r="Y39" s="36">
        <f ca="1">SUMIF(Summary!$AX:$AX,'Mentor Wise'!Y4,Summary!$U:$U)</f>
        <v>0</v>
      </c>
      <c r="Z39" s="36">
        <f>SUMIF(Summary!$AR:$AR,'Mentor Wise'!Z4,Summary!$U:$U)</f>
        <v>0</v>
      </c>
      <c r="AA39" s="36">
        <f>SUMIF(Summary!$AR:$AR,'Mentor Wise'!AA4,Summary!$U:$U)</f>
        <v>0</v>
      </c>
      <c r="AC39" s="36">
        <f>SUMIF(Summary!$AR:$AR,'Mentor Wise'!AC4,Summary!$U:$U)</f>
        <v>0</v>
      </c>
      <c r="AD39" s="36">
        <f>SUMIF(Summary!$AR:$AR,'Mentor Wise'!AD4,Summary!$U:$U)</f>
        <v>0</v>
      </c>
      <c r="AE39" s="36">
        <f>SUMIF(Summary!$AR:$AR,'Mentor Wise'!AE4,Summary!$U:$U)</f>
        <v>0</v>
      </c>
      <c r="AF39" s="36">
        <f>SUMIF(Summary!$AR:$AR,'Mentor Wise'!AF4,Summary!$U:$U)</f>
        <v>0</v>
      </c>
      <c r="AG39" s="36">
        <f>SUMIF(Summary!$AR:$AR,'Mentor Wise'!AG4,Summary!$U:$U)</f>
        <v>0</v>
      </c>
      <c r="AH39" s="36">
        <f>SUMIF(Summary!$AR:$AR,'Mentor Wise'!AH4,Summary!$U:$U)</f>
        <v>0</v>
      </c>
      <c r="AI39" s="36">
        <f>SUMIF(Summary!$AR:$AR,'Mentor Wise'!AI4,Summary!$U:$U)</f>
        <v>0</v>
      </c>
      <c r="AJ39" s="36">
        <f>SUMIF(Summary!$AR:$AR,'Mentor Wise'!AJ4,Summary!$U:$U)</f>
        <v>0</v>
      </c>
      <c r="AK39" s="36">
        <f>SUMIF(Summary!$AR:$AR,'Mentor Wise'!AK4,Summary!$U:$U)</f>
        <v>0</v>
      </c>
      <c r="AL39" s="36">
        <f>SUMIF(Summary!$AR:$AR,'Mentor Wise'!AL4,Summary!$U:$U)</f>
        <v>0</v>
      </c>
      <c r="AM39" s="36">
        <f>SUMIF(Summary!$AR:$AR,'Mentor Wise'!AM4,Summary!$U:$U)</f>
        <v>0</v>
      </c>
      <c r="AN39" s="36">
        <f>SUMIF(Summary!$AR:$AR,'Mentor Wise'!AN4,Summary!$U:$U)</f>
        <v>0</v>
      </c>
      <c r="AO39" s="36">
        <f>SUMIF(Summary!$AR:$AR,'Mentor Wise'!AO4,Summary!$U:$U)</f>
        <v>0</v>
      </c>
      <c r="AP39" s="36">
        <f>SUMIF(Summary!$AR:$AR,'Mentor Wise'!AP4,Summary!$U:$U)</f>
        <v>0</v>
      </c>
      <c r="AQ39" s="36">
        <f>SUMIF(Summary!$AR:$AR,'Mentor Wise'!AQ4,Summary!$U:$U)</f>
        <v>0</v>
      </c>
      <c r="AR39" s="36">
        <f>SUMIF(Summary!$AR:$AR,'Mentor Wise'!AR4,Summary!$U:$U)</f>
        <v>0</v>
      </c>
      <c r="AS39" s="36">
        <f>SUMIF(Summary!$AR:$AR,'Mentor Wise'!AS4,Summary!$U:$U)</f>
        <v>0</v>
      </c>
      <c r="AT39" s="36">
        <f>SUMIF(Summary!$AR:$AR,'Mentor Wise'!AT4,Summary!$U:$U)</f>
        <v>0</v>
      </c>
      <c r="AU39" s="36">
        <f>SUMIF(Summary!$AR:$AR,'Mentor Wise'!AU4,Summary!$U:$U)</f>
        <v>0</v>
      </c>
      <c r="AV39" s="36">
        <f>SUMIF(Summary!$AR:$AR,'Mentor Wise'!AV4,Summary!$U:$U)</f>
        <v>0</v>
      </c>
      <c r="AW39" s="36">
        <f>SUMIF(Summary!$AR:$AR,'Mentor Wise'!AW4,Summary!$U:$U)</f>
        <v>0</v>
      </c>
      <c r="AX39" s="36">
        <f>SUMIF(Summary!$AR:$AR,'Mentor Wise'!AX4,Summary!$U:$U)</f>
        <v>0</v>
      </c>
      <c r="AY39" s="36">
        <f>SUMIF(Summary!$AR:$AR,'Mentor Wise'!AY4,Summary!$U:$U)</f>
        <v>0</v>
      </c>
      <c r="AZ39" s="143">
        <v>1</v>
      </c>
    </row>
    <row r="40" spans="1:52">
      <c r="A40" s="188" t="s">
        <v>33</v>
      </c>
      <c r="B40" s="37" t="e">
        <f t="shared" ref="B40:AA40" ca="1" si="55">B39/B$32</f>
        <v>#DIV/0!</v>
      </c>
      <c r="C40" s="37" t="e">
        <f t="shared" ca="1" si="55"/>
        <v>#DIV/0!</v>
      </c>
      <c r="D40" s="37" t="e">
        <f t="shared" ref="D40:P40" ca="1" si="56">D39/D$32</f>
        <v>#DIV/0!</v>
      </c>
      <c r="E40" s="37" t="e">
        <f t="shared" ca="1" si="56"/>
        <v>#DIV/0!</v>
      </c>
      <c r="F40" s="37" t="e">
        <f t="shared" ca="1" si="56"/>
        <v>#DIV/0!</v>
      </c>
      <c r="G40" s="37" t="e">
        <f t="shared" ca="1" si="56"/>
        <v>#DIV/0!</v>
      </c>
      <c r="H40" s="37" t="e">
        <f t="shared" ca="1" si="56"/>
        <v>#DIV/0!</v>
      </c>
      <c r="I40" s="37" t="e">
        <f t="shared" ca="1" si="56"/>
        <v>#DIV/0!</v>
      </c>
      <c r="J40" s="37" t="e">
        <f t="shared" ca="1" si="56"/>
        <v>#DIV/0!</v>
      </c>
      <c r="K40" s="37" t="e">
        <f t="shared" ca="1" si="56"/>
        <v>#DIV/0!</v>
      </c>
      <c r="L40" s="37" t="e">
        <f t="shared" ca="1" si="56"/>
        <v>#DIV/0!</v>
      </c>
      <c r="M40" s="37" t="e">
        <f t="shared" ca="1" si="56"/>
        <v>#DIV/0!</v>
      </c>
      <c r="N40" s="37" t="e">
        <f t="shared" ca="1" si="56"/>
        <v>#DIV/0!</v>
      </c>
      <c r="O40" s="37" t="e">
        <f t="shared" ca="1" si="56"/>
        <v>#DIV/0!</v>
      </c>
      <c r="P40" s="37" t="e">
        <f t="shared" ca="1" si="56"/>
        <v>#DIV/0!</v>
      </c>
      <c r="Q40" s="37" t="e">
        <f t="shared" ref="Q40:Y40" ca="1" si="57">Q39/Q$32</f>
        <v>#DIV/0!</v>
      </c>
      <c r="R40" s="37" t="e">
        <f t="shared" ca="1" si="57"/>
        <v>#DIV/0!</v>
      </c>
      <c r="S40" s="37" t="e">
        <f t="shared" ca="1" si="57"/>
        <v>#DIV/0!</v>
      </c>
      <c r="T40" s="37" t="e">
        <f t="shared" ca="1" si="57"/>
        <v>#DIV/0!</v>
      </c>
      <c r="U40" s="37" t="e">
        <f t="shared" ca="1" si="57"/>
        <v>#DIV/0!</v>
      </c>
      <c r="V40" s="37" t="e">
        <f t="shared" ca="1" si="57"/>
        <v>#DIV/0!</v>
      </c>
      <c r="W40" s="37" t="e">
        <f t="shared" ca="1" si="57"/>
        <v>#DIV/0!</v>
      </c>
      <c r="X40" s="37" t="e">
        <f t="shared" ca="1" si="57"/>
        <v>#DIV/0!</v>
      </c>
      <c r="Y40" s="37" t="e">
        <f t="shared" ca="1" si="57"/>
        <v>#DIV/0!</v>
      </c>
      <c r="Z40" s="37" t="e">
        <f t="shared" si="55"/>
        <v>#DIV/0!</v>
      </c>
      <c r="AA40" s="37" t="e">
        <f t="shared" si="55"/>
        <v>#DIV/0!</v>
      </c>
      <c r="AC40" s="37" t="e">
        <f t="shared" ref="AC40:AY40" si="58">AC39/AC$32</f>
        <v>#DIV/0!</v>
      </c>
      <c r="AD40" s="37" t="e">
        <f t="shared" si="58"/>
        <v>#DIV/0!</v>
      </c>
      <c r="AE40" s="37" t="e">
        <f t="shared" si="58"/>
        <v>#DIV/0!</v>
      </c>
      <c r="AF40" s="37" t="e">
        <f t="shared" si="58"/>
        <v>#DIV/0!</v>
      </c>
      <c r="AG40" s="37" t="e">
        <f t="shared" si="58"/>
        <v>#DIV/0!</v>
      </c>
      <c r="AH40" s="37" t="e">
        <f t="shared" si="58"/>
        <v>#DIV/0!</v>
      </c>
      <c r="AI40" s="37" t="e">
        <f t="shared" si="58"/>
        <v>#DIV/0!</v>
      </c>
      <c r="AJ40" s="37" t="e">
        <f t="shared" si="58"/>
        <v>#DIV/0!</v>
      </c>
      <c r="AK40" s="37" t="e">
        <f t="shared" si="58"/>
        <v>#DIV/0!</v>
      </c>
      <c r="AL40" s="37" t="e">
        <f t="shared" si="58"/>
        <v>#DIV/0!</v>
      </c>
      <c r="AM40" s="37" t="e">
        <f t="shared" si="58"/>
        <v>#DIV/0!</v>
      </c>
      <c r="AN40" s="37" t="e">
        <f t="shared" si="58"/>
        <v>#DIV/0!</v>
      </c>
      <c r="AO40" s="37" t="e">
        <f t="shared" si="58"/>
        <v>#DIV/0!</v>
      </c>
      <c r="AP40" s="37" t="e">
        <f t="shared" si="58"/>
        <v>#DIV/0!</v>
      </c>
      <c r="AQ40" s="37" t="e">
        <f t="shared" si="58"/>
        <v>#DIV/0!</v>
      </c>
      <c r="AR40" s="37" t="e">
        <f t="shared" si="58"/>
        <v>#DIV/0!</v>
      </c>
      <c r="AS40" s="37" t="e">
        <f t="shared" si="58"/>
        <v>#DIV/0!</v>
      </c>
      <c r="AT40" s="37" t="e">
        <f t="shared" si="58"/>
        <v>#DIV/0!</v>
      </c>
      <c r="AU40" s="37" t="e">
        <f t="shared" si="58"/>
        <v>#DIV/0!</v>
      </c>
      <c r="AV40" s="37" t="e">
        <f t="shared" si="58"/>
        <v>#DIV/0!</v>
      </c>
      <c r="AW40" s="37" t="e">
        <f t="shared" si="58"/>
        <v>#DIV/0!</v>
      </c>
      <c r="AX40" s="37" t="e">
        <f t="shared" si="58"/>
        <v>#DIV/0!</v>
      </c>
      <c r="AY40" s="37" t="e">
        <f t="shared" si="58"/>
        <v>#DIV/0!</v>
      </c>
      <c r="AZ40" s="143">
        <v>1</v>
      </c>
    </row>
    <row r="41" spans="1:52">
      <c r="A41" s="187" t="s">
        <v>47</v>
      </c>
      <c r="B41" s="170">
        <f ca="1">SUM(C41:AY41)</f>
        <v>0</v>
      </c>
      <c r="C41" s="195">
        <f ca="1">SUMIF(Summary!$AX:$AX,'Mentor Wise'!C4,Summary!$X:$X)</f>
        <v>0</v>
      </c>
      <c r="D41" s="195">
        <f ca="1">SUMIF(Summary!$AX:$AX,'Mentor Wise'!D4,Summary!$X:$X)</f>
        <v>0</v>
      </c>
      <c r="E41" s="195">
        <f ca="1">SUMIF(Summary!$AX:$AX,'Mentor Wise'!E4,Summary!$X:$X)</f>
        <v>0</v>
      </c>
      <c r="F41" s="195">
        <f ca="1">SUMIF(Summary!$AX:$AX,'Mentor Wise'!F4,Summary!$X:$X)</f>
        <v>0</v>
      </c>
      <c r="G41" s="195">
        <f ca="1">SUMIF(Summary!$AX:$AX,'Mentor Wise'!G4,Summary!$X:$X)</f>
        <v>0</v>
      </c>
      <c r="H41" s="195">
        <f ca="1">SUMIF(Summary!$AX:$AX,'Mentor Wise'!H4,Summary!$X:$X)</f>
        <v>0</v>
      </c>
      <c r="I41" s="195">
        <f ca="1">SUMIF(Summary!$AX:$AX,'Mentor Wise'!I4,Summary!$X:$X)</f>
        <v>0</v>
      </c>
      <c r="J41" s="195">
        <f ca="1">SUMIF(Summary!$AX:$AX,'Mentor Wise'!J4,Summary!$X:$X)</f>
        <v>0</v>
      </c>
      <c r="K41" s="195">
        <f ca="1">SUMIF(Summary!$AX:$AX,'Mentor Wise'!K4,Summary!$X:$X)</f>
        <v>0</v>
      </c>
      <c r="L41" s="195">
        <f ca="1">SUMIF(Summary!$AX:$AX,'Mentor Wise'!L4,Summary!$X:$X)</f>
        <v>0</v>
      </c>
      <c r="M41" s="195">
        <f ca="1">SUMIF(Summary!$AX:$AX,'Mentor Wise'!M4,Summary!$X:$X)</f>
        <v>0</v>
      </c>
      <c r="N41" s="195">
        <f ca="1">SUMIF(Summary!$AX:$AX,'Mentor Wise'!N4,Summary!$X:$X)</f>
        <v>0</v>
      </c>
      <c r="O41" s="195">
        <f ca="1">SUMIF(Summary!$AX:$AX,'Mentor Wise'!O4,Summary!$X:$X)</f>
        <v>0</v>
      </c>
      <c r="P41" s="195">
        <f ca="1">SUMIF(Summary!$AX:$AX,'Mentor Wise'!P4,Summary!$X:$X)</f>
        <v>0</v>
      </c>
      <c r="Q41" s="195">
        <f ca="1">SUMIF(Summary!$AX:$AX,'Mentor Wise'!Q4,Summary!$X:$X)</f>
        <v>0</v>
      </c>
      <c r="R41" s="195">
        <f ca="1">SUMIF(Summary!$AX:$AX,'Mentor Wise'!R4,Summary!$X:$X)</f>
        <v>0</v>
      </c>
      <c r="S41" s="195">
        <f ca="1">SUMIF(Summary!$AX:$AX,'Mentor Wise'!S4,Summary!$X:$X)</f>
        <v>0</v>
      </c>
      <c r="T41" s="195">
        <f ca="1">SUMIF(Summary!$AX:$AX,'Mentor Wise'!T4,Summary!$X:$X)</f>
        <v>0</v>
      </c>
      <c r="U41" s="195">
        <f ca="1">SUMIF(Summary!$AX:$AX,'Mentor Wise'!U4,Summary!$X:$X)</f>
        <v>0</v>
      </c>
      <c r="V41" s="195">
        <f ca="1">SUMIF(Summary!$AX:$AX,'Mentor Wise'!V4,Summary!$X:$X)</f>
        <v>0</v>
      </c>
      <c r="W41" s="195">
        <f ca="1">SUMIF(Summary!$AX:$AX,'Mentor Wise'!W4,Summary!$X:$X)</f>
        <v>0</v>
      </c>
      <c r="X41" s="195">
        <f ca="1">SUMIF(Summary!$AX:$AX,'Mentor Wise'!X4,Summary!$X:$X)</f>
        <v>0</v>
      </c>
      <c r="Y41" s="195">
        <f ca="1">SUMIF(Summary!$AX:$AX,'Mentor Wise'!Y4,Summary!$X:$X)</f>
        <v>0</v>
      </c>
      <c r="Z41" s="195">
        <f>SUMIF(Summary!$AR:$AR,'Mentor Wise'!Z4,Summary!$X:$X)</f>
        <v>0</v>
      </c>
      <c r="AA41" s="195">
        <f>SUMIF(Summary!$AR:$AR,'Mentor Wise'!AA4,Summary!$X:$X)</f>
        <v>0</v>
      </c>
      <c r="AC41" s="195">
        <f>SUMIF(Summary!$AR:$AR,'Mentor Wise'!AC4,Summary!$X:$X)</f>
        <v>0</v>
      </c>
      <c r="AD41" s="195">
        <f>SUMIF(Summary!$AR:$AR,'Mentor Wise'!AD4,Summary!$X:$X)</f>
        <v>0</v>
      </c>
      <c r="AE41" s="195">
        <f>SUMIF(Summary!$AR:$AR,'Mentor Wise'!AE4,Summary!$X:$X)</f>
        <v>0</v>
      </c>
      <c r="AF41" s="195">
        <f>SUMIF(Summary!$AR:$AR,'Mentor Wise'!AF4,Summary!$X:$X)</f>
        <v>0</v>
      </c>
      <c r="AG41" s="195">
        <f>SUMIF(Summary!$AR:$AR,'Mentor Wise'!AG4,Summary!$X:$X)</f>
        <v>0</v>
      </c>
      <c r="AH41" s="195">
        <f>SUMIF(Summary!$AR:$AR,'Mentor Wise'!AH4,Summary!$X:$X)</f>
        <v>0</v>
      </c>
      <c r="AI41" s="195">
        <f>SUMIF(Summary!$AR:$AR,'Mentor Wise'!AI4,Summary!$X:$X)</f>
        <v>0</v>
      </c>
      <c r="AJ41" s="195">
        <f>SUMIF(Summary!$AR:$AR,'Mentor Wise'!AJ4,Summary!$X:$X)</f>
        <v>0</v>
      </c>
      <c r="AK41" s="195">
        <f>SUMIF(Summary!$AR:$AR,'Mentor Wise'!AK4,Summary!$X:$X)</f>
        <v>0</v>
      </c>
      <c r="AL41" s="195">
        <f>SUMIF(Summary!$AR:$AR,'Mentor Wise'!AL4,Summary!$X:$X)</f>
        <v>0</v>
      </c>
      <c r="AM41" s="195">
        <f>SUMIF(Summary!$AR:$AR,'Mentor Wise'!AM4,Summary!$X:$X)</f>
        <v>0</v>
      </c>
      <c r="AN41" s="195">
        <f>SUMIF(Summary!$AR:$AR,'Mentor Wise'!AN4,Summary!$X:$X)</f>
        <v>0</v>
      </c>
      <c r="AO41" s="195">
        <f>SUMIF(Summary!$AR:$AR,'Mentor Wise'!AO4,Summary!$X:$X)</f>
        <v>0</v>
      </c>
      <c r="AP41" s="195">
        <f>SUMIF(Summary!$AR:$AR,'Mentor Wise'!AP4,Summary!$X:$X)</f>
        <v>0</v>
      </c>
      <c r="AQ41" s="195">
        <f>SUMIF(Summary!$AR:$AR,'Mentor Wise'!AQ4,Summary!$X:$X)</f>
        <v>0</v>
      </c>
      <c r="AR41" s="195">
        <f>SUMIF(Summary!$AR:$AR,'Mentor Wise'!AR4,Summary!$X:$X)</f>
        <v>0</v>
      </c>
      <c r="AS41" s="195">
        <f>SUMIF(Summary!$AR:$AR,'Mentor Wise'!AS4,Summary!$X:$X)</f>
        <v>0</v>
      </c>
      <c r="AT41" s="195">
        <f>SUMIF(Summary!$AR:$AR,'Mentor Wise'!AT4,Summary!$X:$X)</f>
        <v>0</v>
      </c>
      <c r="AU41" s="195">
        <f>SUMIF(Summary!$AR:$AR,'Mentor Wise'!AU4,Summary!$X:$X)</f>
        <v>0</v>
      </c>
      <c r="AV41" s="195">
        <f>SUMIF(Summary!$AR:$AR,'Mentor Wise'!AV4,Summary!$X:$X)</f>
        <v>0</v>
      </c>
      <c r="AW41" s="195">
        <f>SUMIF(Summary!$AR:$AR,'Mentor Wise'!AW4,Summary!$X:$X)</f>
        <v>0</v>
      </c>
      <c r="AX41" s="195">
        <f>SUMIF(Summary!$AR:$AR,'Mentor Wise'!AX4,Summary!$X:$X)</f>
        <v>0</v>
      </c>
      <c r="AY41" s="195">
        <f>SUMIF(Summary!$AR:$AR,'Mentor Wise'!AY4,Summary!$X:$X)</f>
        <v>0</v>
      </c>
      <c r="AZ41" s="143">
        <v>1</v>
      </c>
    </row>
    <row r="42" spans="1:52">
      <c r="A42" s="188" t="s">
        <v>33</v>
      </c>
      <c r="B42" s="37" t="e">
        <f t="shared" ref="B42:AA42" ca="1" si="59">B41/B$32</f>
        <v>#DIV/0!</v>
      </c>
      <c r="C42" s="37" t="e">
        <f t="shared" ca="1" si="59"/>
        <v>#DIV/0!</v>
      </c>
      <c r="D42" s="37" t="e">
        <f t="shared" ref="D42:P42" ca="1" si="60">D41/D$32</f>
        <v>#DIV/0!</v>
      </c>
      <c r="E42" s="37" t="e">
        <f t="shared" ca="1" si="60"/>
        <v>#DIV/0!</v>
      </c>
      <c r="F42" s="37" t="e">
        <f t="shared" ca="1" si="60"/>
        <v>#DIV/0!</v>
      </c>
      <c r="G42" s="37" t="e">
        <f t="shared" ca="1" si="60"/>
        <v>#DIV/0!</v>
      </c>
      <c r="H42" s="37" t="e">
        <f t="shared" ca="1" si="60"/>
        <v>#DIV/0!</v>
      </c>
      <c r="I42" s="37" t="e">
        <f t="shared" ca="1" si="60"/>
        <v>#DIV/0!</v>
      </c>
      <c r="J42" s="37" t="e">
        <f t="shared" ca="1" si="60"/>
        <v>#DIV/0!</v>
      </c>
      <c r="K42" s="37" t="e">
        <f t="shared" ca="1" si="60"/>
        <v>#DIV/0!</v>
      </c>
      <c r="L42" s="37" t="e">
        <f t="shared" ca="1" si="60"/>
        <v>#DIV/0!</v>
      </c>
      <c r="M42" s="37" t="e">
        <f t="shared" ca="1" si="60"/>
        <v>#DIV/0!</v>
      </c>
      <c r="N42" s="37" t="e">
        <f t="shared" ca="1" si="60"/>
        <v>#DIV/0!</v>
      </c>
      <c r="O42" s="37" t="e">
        <f t="shared" ca="1" si="60"/>
        <v>#DIV/0!</v>
      </c>
      <c r="P42" s="37" t="e">
        <f t="shared" ca="1" si="60"/>
        <v>#DIV/0!</v>
      </c>
      <c r="Q42" s="37" t="e">
        <f t="shared" ref="Q42:Y42" ca="1" si="61">Q41/Q$32</f>
        <v>#DIV/0!</v>
      </c>
      <c r="R42" s="37" t="e">
        <f t="shared" ca="1" si="61"/>
        <v>#DIV/0!</v>
      </c>
      <c r="S42" s="37" t="e">
        <f t="shared" ca="1" si="61"/>
        <v>#DIV/0!</v>
      </c>
      <c r="T42" s="37" t="e">
        <f t="shared" ca="1" si="61"/>
        <v>#DIV/0!</v>
      </c>
      <c r="U42" s="37" t="e">
        <f t="shared" ca="1" si="61"/>
        <v>#DIV/0!</v>
      </c>
      <c r="V42" s="37" t="e">
        <f t="shared" ca="1" si="61"/>
        <v>#DIV/0!</v>
      </c>
      <c r="W42" s="37" t="e">
        <f t="shared" ca="1" si="61"/>
        <v>#DIV/0!</v>
      </c>
      <c r="X42" s="37" t="e">
        <f t="shared" ca="1" si="61"/>
        <v>#DIV/0!</v>
      </c>
      <c r="Y42" s="37" t="e">
        <f t="shared" ca="1" si="61"/>
        <v>#DIV/0!</v>
      </c>
      <c r="Z42" s="37" t="e">
        <f t="shared" si="59"/>
        <v>#DIV/0!</v>
      </c>
      <c r="AA42" s="37" t="e">
        <f t="shared" si="59"/>
        <v>#DIV/0!</v>
      </c>
      <c r="AC42" s="37" t="e">
        <f t="shared" ref="AC42:AY42" si="62">AC41/AC$32</f>
        <v>#DIV/0!</v>
      </c>
      <c r="AD42" s="37" t="e">
        <f t="shared" si="62"/>
        <v>#DIV/0!</v>
      </c>
      <c r="AE42" s="37" t="e">
        <f t="shared" si="62"/>
        <v>#DIV/0!</v>
      </c>
      <c r="AF42" s="37" t="e">
        <f t="shared" si="62"/>
        <v>#DIV/0!</v>
      </c>
      <c r="AG42" s="37" t="e">
        <f t="shared" si="62"/>
        <v>#DIV/0!</v>
      </c>
      <c r="AH42" s="37" t="e">
        <f t="shared" si="62"/>
        <v>#DIV/0!</v>
      </c>
      <c r="AI42" s="37" t="e">
        <f t="shared" si="62"/>
        <v>#DIV/0!</v>
      </c>
      <c r="AJ42" s="37" t="e">
        <f t="shared" si="62"/>
        <v>#DIV/0!</v>
      </c>
      <c r="AK42" s="37" t="e">
        <f t="shared" si="62"/>
        <v>#DIV/0!</v>
      </c>
      <c r="AL42" s="37" t="e">
        <f t="shared" si="62"/>
        <v>#DIV/0!</v>
      </c>
      <c r="AM42" s="37" t="e">
        <f t="shared" si="62"/>
        <v>#DIV/0!</v>
      </c>
      <c r="AN42" s="37" t="e">
        <f t="shared" si="62"/>
        <v>#DIV/0!</v>
      </c>
      <c r="AO42" s="37" t="e">
        <f t="shared" si="62"/>
        <v>#DIV/0!</v>
      </c>
      <c r="AP42" s="37" t="e">
        <f t="shared" si="62"/>
        <v>#DIV/0!</v>
      </c>
      <c r="AQ42" s="37" t="e">
        <f t="shared" si="62"/>
        <v>#DIV/0!</v>
      </c>
      <c r="AR42" s="37" t="e">
        <f t="shared" si="62"/>
        <v>#DIV/0!</v>
      </c>
      <c r="AS42" s="37" t="e">
        <f t="shared" si="62"/>
        <v>#DIV/0!</v>
      </c>
      <c r="AT42" s="37" t="e">
        <f t="shared" si="62"/>
        <v>#DIV/0!</v>
      </c>
      <c r="AU42" s="37" t="e">
        <f t="shared" si="62"/>
        <v>#DIV/0!</v>
      </c>
      <c r="AV42" s="37" t="e">
        <f t="shared" si="62"/>
        <v>#DIV/0!</v>
      </c>
      <c r="AW42" s="37" t="e">
        <f t="shared" si="62"/>
        <v>#DIV/0!</v>
      </c>
      <c r="AX42" s="37" t="e">
        <f t="shared" si="62"/>
        <v>#DIV/0!</v>
      </c>
      <c r="AY42" s="37" t="e">
        <f t="shared" si="62"/>
        <v>#DIV/0!</v>
      </c>
      <c r="AZ42" s="143">
        <v>1</v>
      </c>
    </row>
    <row r="43" spans="1:52" hidden="1">
      <c r="AZ43" s="143">
        <v>1</v>
      </c>
    </row>
    <row r="44" spans="1:52" hidden="1">
      <c r="A44" s="189"/>
    </row>
    <row r="45" spans="1:52">
      <c r="A45" s="190"/>
    </row>
    <row r="46" spans="1:52">
      <c r="A46" s="179" t="s">
        <v>48</v>
      </c>
      <c r="B46" s="42">
        <f ca="1">SUM(C46:AY46)</f>
        <v>0</v>
      </c>
      <c r="C46" s="42">
        <f t="shared" ref="C46:AA46" ca="1" si="63">C47+C49+C51+C53+C55</f>
        <v>0</v>
      </c>
      <c r="D46" s="42">
        <f t="shared" ref="D46:P46" ca="1" si="64">D47+D49+D51+D53+D55</f>
        <v>0</v>
      </c>
      <c r="E46" s="42">
        <f t="shared" ca="1" si="64"/>
        <v>0</v>
      </c>
      <c r="F46" s="42">
        <f t="shared" ca="1" si="64"/>
        <v>0</v>
      </c>
      <c r="G46" s="42">
        <f t="shared" ca="1" si="64"/>
        <v>0</v>
      </c>
      <c r="H46" s="42">
        <f t="shared" ca="1" si="64"/>
        <v>0</v>
      </c>
      <c r="I46" s="42">
        <f t="shared" ca="1" si="64"/>
        <v>0</v>
      </c>
      <c r="J46" s="42">
        <f t="shared" ca="1" si="64"/>
        <v>0</v>
      </c>
      <c r="K46" s="42">
        <f t="shared" ca="1" si="64"/>
        <v>0</v>
      </c>
      <c r="L46" s="42">
        <f t="shared" ca="1" si="64"/>
        <v>0</v>
      </c>
      <c r="M46" s="42">
        <f t="shared" ca="1" si="64"/>
        <v>0</v>
      </c>
      <c r="N46" s="42">
        <f t="shared" ca="1" si="64"/>
        <v>0</v>
      </c>
      <c r="O46" s="42">
        <f t="shared" ca="1" si="64"/>
        <v>0</v>
      </c>
      <c r="P46" s="42">
        <f t="shared" ca="1" si="64"/>
        <v>0</v>
      </c>
      <c r="Q46" s="42">
        <f t="shared" ref="Q46:Y46" ca="1" si="65">Q47+Q49+Q51+Q53+Q55</f>
        <v>0</v>
      </c>
      <c r="R46" s="42">
        <f t="shared" ca="1" si="65"/>
        <v>0</v>
      </c>
      <c r="S46" s="42">
        <f t="shared" ca="1" si="65"/>
        <v>0</v>
      </c>
      <c r="T46" s="42">
        <f t="shared" ca="1" si="65"/>
        <v>0</v>
      </c>
      <c r="U46" s="42">
        <f t="shared" ca="1" si="65"/>
        <v>0</v>
      </c>
      <c r="V46" s="42">
        <f t="shared" ca="1" si="65"/>
        <v>0</v>
      </c>
      <c r="W46" s="42">
        <f t="shared" ca="1" si="65"/>
        <v>0</v>
      </c>
      <c r="X46" s="42">
        <f t="shared" ca="1" si="65"/>
        <v>0</v>
      </c>
      <c r="Y46" s="42">
        <f t="shared" ca="1" si="65"/>
        <v>0</v>
      </c>
      <c r="Z46" s="42">
        <f t="shared" si="63"/>
        <v>0</v>
      </c>
      <c r="AA46" s="42">
        <f t="shared" si="63"/>
        <v>0</v>
      </c>
      <c r="AC46" s="42">
        <f t="shared" ref="AC46:AY46" si="66">AC47+AC49+AC51+AC53+AC55</f>
        <v>0</v>
      </c>
      <c r="AD46" s="42">
        <f t="shared" si="66"/>
        <v>0</v>
      </c>
      <c r="AE46" s="42">
        <f t="shared" si="66"/>
        <v>0</v>
      </c>
      <c r="AF46" s="42">
        <f t="shared" si="66"/>
        <v>0</v>
      </c>
      <c r="AG46" s="42">
        <f t="shared" si="66"/>
        <v>0</v>
      </c>
      <c r="AH46" s="42">
        <f t="shared" si="66"/>
        <v>0</v>
      </c>
      <c r="AI46" s="42">
        <f t="shared" si="66"/>
        <v>0</v>
      </c>
      <c r="AJ46" s="42">
        <f t="shared" si="66"/>
        <v>0</v>
      </c>
      <c r="AK46" s="42">
        <f t="shared" si="66"/>
        <v>0</v>
      </c>
      <c r="AL46" s="42">
        <f t="shared" si="66"/>
        <v>0</v>
      </c>
      <c r="AM46" s="42">
        <f t="shared" si="66"/>
        <v>0</v>
      </c>
      <c r="AN46" s="42">
        <f t="shared" si="66"/>
        <v>0</v>
      </c>
      <c r="AO46" s="42">
        <f t="shared" si="66"/>
        <v>0</v>
      </c>
      <c r="AP46" s="42">
        <f t="shared" si="66"/>
        <v>0</v>
      </c>
      <c r="AQ46" s="42">
        <f t="shared" si="66"/>
        <v>0</v>
      </c>
      <c r="AR46" s="42">
        <f t="shared" si="66"/>
        <v>0</v>
      </c>
      <c r="AS46" s="42">
        <f t="shared" si="66"/>
        <v>0</v>
      </c>
      <c r="AT46" s="42">
        <f t="shared" si="66"/>
        <v>0</v>
      </c>
      <c r="AU46" s="42">
        <f t="shared" si="66"/>
        <v>0</v>
      </c>
      <c r="AV46" s="42">
        <f t="shared" si="66"/>
        <v>0</v>
      </c>
      <c r="AW46" s="42">
        <f t="shared" si="66"/>
        <v>0</v>
      </c>
      <c r="AX46" s="42">
        <f t="shared" si="66"/>
        <v>0</v>
      </c>
      <c r="AY46" s="42">
        <f t="shared" si="66"/>
        <v>0</v>
      </c>
      <c r="AZ46" s="143">
        <v>1</v>
      </c>
    </row>
    <row r="47" spans="1:52">
      <c r="A47" s="191" t="s">
        <v>49</v>
      </c>
      <c r="B47" s="172">
        <f ca="1">SUM(C47:AY47)</f>
        <v>0</v>
      </c>
      <c r="C47" s="47">
        <f ca="1">SUMIF(Summary!$AX:$AX,'Mentor Wise'!C4,Summary!$M:$M)</f>
        <v>0</v>
      </c>
      <c r="D47" s="47">
        <f ca="1">SUMIF(Summary!$AX:$AX,'Mentor Wise'!D4,Summary!$M:$M)</f>
        <v>0</v>
      </c>
      <c r="E47" s="47">
        <f ca="1">SUMIF(Summary!$AX:$AX,'Mentor Wise'!E4,Summary!$M:$M)</f>
        <v>0</v>
      </c>
      <c r="F47" s="47">
        <f ca="1">SUMIF(Summary!$AX:$AX,'Mentor Wise'!F4,Summary!$M:$M)</f>
        <v>0</v>
      </c>
      <c r="G47" s="47">
        <f ca="1">SUMIF(Summary!$AX:$AX,'Mentor Wise'!G4,Summary!$M:$M)</f>
        <v>0</v>
      </c>
      <c r="H47" s="47">
        <f ca="1">SUMIF(Summary!$AX:$AX,'Mentor Wise'!H4,Summary!$M:$M)</f>
        <v>0</v>
      </c>
      <c r="I47" s="47">
        <f ca="1">SUMIF(Summary!$AX:$AX,'Mentor Wise'!I4,Summary!$M:$M)</f>
        <v>0</v>
      </c>
      <c r="J47" s="47">
        <f ca="1">SUMIF(Summary!$AX:$AX,'Mentor Wise'!J4,Summary!$M:$M)</f>
        <v>0</v>
      </c>
      <c r="K47" s="47">
        <f ca="1">SUMIF(Summary!$AX:$AX,'Mentor Wise'!K4,Summary!$M:$M)</f>
        <v>0</v>
      </c>
      <c r="L47" s="47">
        <f ca="1">SUMIF(Summary!$AX:$AX,'Mentor Wise'!L4,Summary!$M:$M)</f>
        <v>0</v>
      </c>
      <c r="M47" s="47">
        <f ca="1">SUMIF(Summary!$AX:$AX,'Mentor Wise'!M4,Summary!$M:$M)</f>
        <v>0</v>
      </c>
      <c r="N47" s="47">
        <f ca="1">SUMIF(Summary!$AX:$AX,'Mentor Wise'!N4,Summary!$M:$M)</f>
        <v>0</v>
      </c>
      <c r="O47" s="47">
        <f ca="1">SUMIF(Summary!$AX:$AX,'Mentor Wise'!O4,Summary!$M:$M)</f>
        <v>0</v>
      </c>
      <c r="P47" s="47">
        <f ca="1">SUMIF(Summary!$AX:$AX,'Mentor Wise'!P4,Summary!$M:$M)</f>
        <v>0</v>
      </c>
      <c r="Q47" s="47">
        <f ca="1">SUMIF(Summary!$AX:$AX,'Mentor Wise'!Q4,Summary!$M:$M)</f>
        <v>0</v>
      </c>
      <c r="R47" s="47">
        <f ca="1">SUMIF(Summary!$AX:$AX,'Mentor Wise'!R4,Summary!$M:$M)</f>
        <v>0</v>
      </c>
      <c r="S47" s="47">
        <f ca="1">SUMIF(Summary!$AX:$AX,'Mentor Wise'!S4,Summary!$M:$M)</f>
        <v>0</v>
      </c>
      <c r="T47" s="47">
        <f ca="1">SUMIF(Summary!$AX:$AX,'Mentor Wise'!T4,Summary!$M:$M)</f>
        <v>0</v>
      </c>
      <c r="U47" s="47">
        <f ca="1">SUMIF(Summary!$AX:$AX,'Mentor Wise'!U4,Summary!$M:$M)</f>
        <v>0</v>
      </c>
      <c r="V47" s="47">
        <f ca="1">SUMIF(Summary!$AX:$AX,'Mentor Wise'!V4,Summary!$M:$M)</f>
        <v>0</v>
      </c>
      <c r="W47" s="47">
        <f ca="1">SUMIF(Summary!$AX:$AX,'Mentor Wise'!W4,Summary!$M:$M)</f>
        <v>0</v>
      </c>
      <c r="X47" s="47">
        <f ca="1">SUMIF(Summary!$AX:$AX,'Mentor Wise'!X4,Summary!$M:$M)</f>
        <v>0</v>
      </c>
      <c r="Y47" s="47">
        <f ca="1">SUMIF(Summary!$AX:$AX,'Mentor Wise'!Y4,Summary!$M:$M)</f>
        <v>0</v>
      </c>
      <c r="Z47" s="47">
        <f>SUMIF(Summary!$AQ:$AQ,'Mentor Wise'!Z4,Summary!$M:$M)</f>
        <v>0</v>
      </c>
      <c r="AA47" s="47">
        <f>SUMIF(Summary!$AQ:$AQ,'Mentor Wise'!AA4,Summary!$M:$M)</f>
        <v>0</v>
      </c>
      <c r="AC47" s="47">
        <f>SUMIF(Summary!$AQ:$AQ,'Mentor Wise'!AC4,Summary!$M:$M)</f>
        <v>0</v>
      </c>
      <c r="AD47" s="47">
        <f>SUMIF(Summary!$AQ:$AQ,'Mentor Wise'!AD4,Summary!$M:$M)</f>
        <v>0</v>
      </c>
      <c r="AE47" s="47">
        <f>SUMIF(Summary!$AQ:$AQ,'Mentor Wise'!AE4,Summary!$M:$M)</f>
        <v>0</v>
      </c>
      <c r="AF47" s="47">
        <f>SUMIF(Summary!$AQ:$AQ,'Mentor Wise'!AF4,Summary!$M:$M)</f>
        <v>0</v>
      </c>
      <c r="AG47" s="47">
        <f>SUMIF(Summary!$AQ:$AQ,'Mentor Wise'!AG4,Summary!$M:$M)</f>
        <v>0</v>
      </c>
      <c r="AH47" s="47">
        <f>SUMIF(Summary!$AQ:$AQ,'Mentor Wise'!AH4,Summary!$M:$M)</f>
        <v>0</v>
      </c>
      <c r="AI47" s="47">
        <f>SUMIF(Summary!$AQ:$AQ,'Mentor Wise'!AI4,Summary!$M:$M)</f>
        <v>0</v>
      </c>
      <c r="AJ47" s="47">
        <f>SUMIF(Summary!$AQ:$AQ,'Mentor Wise'!AJ4,Summary!$M:$M)</f>
        <v>0</v>
      </c>
      <c r="AK47" s="47">
        <f>SUMIF(Summary!$AQ:$AQ,'Mentor Wise'!AK4,Summary!$M:$M)</f>
        <v>0</v>
      </c>
      <c r="AL47" s="47">
        <f>SUMIF(Summary!$AQ:$AQ,'Mentor Wise'!AL4,Summary!$M:$M)</f>
        <v>0</v>
      </c>
      <c r="AM47" s="47">
        <f>SUMIF(Summary!$AQ:$AQ,'Mentor Wise'!AM4,Summary!$M:$M)</f>
        <v>0</v>
      </c>
      <c r="AN47" s="47">
        <f>SUMIF(Summary!$AQ:$AQ,'Mentor Wise'!AN4,Summary!$M:$M)</f>
        <v>0</v>
      </c>
      <c r="AO47" s="47">
        <f>SUMIF(Summary!$AQ:$AQ,'Mentor Wise'!AO4,Summary!$M:$M)</f>
        <v>0</v>
      </c>
      <c r="AP47" s="47">
        <f>SUMIF(Summary!$AQ:$AQ,'Mentor Wise'!AP4,Summary!$M:$M)</f>
        <v>0</v>
      </c>
      <c r="AQ47" s="47">
        <f>SUMIF(Summary!$AQ:$AQ,'Mentor Wise'!AQ4,Summary!$M:$M)</f>
        <v>0</v>
      </c>
      <c r="AR47" s="47">
        <f>SUMIF(Summary!$AQ:$AQ,'Mentor Wise'!AR4,Summary!$M:$M)</f>
        <v>0</v>
      </c>
      <c r="AS47" s="47">
        <f>SUMIF(Summary!$AQ:$AQ,'Mentor Wise'!AS4,Summary!$M:$M)</f>
        <v>0</v>
      </c>
      <c r="AT47" s="47">
        <f>SUMIF(Summary!$AQ:$AQ,'Mentor Wise'!AT4,Summary!$M:$M)</f>
        <v>0</v>
      </c>
      <c r="AU47" s="47">
        <f>SUMIF(Summary!$AQ:$AQ,'Mentor Wise'!AU4,Summary!$M:$M)</f>
        <v>0</v>
      </c>
      <c r="AV47" s="47">
        <f>SUMIF(Summary!$AQ:$AQ,'Mentor Wise'!AV4,Summary!$M:$M)</f>
        <v>0</v>
      </c>
      <c r="AW47" s="47">
        <f>SUMIF(Summary!$AQ:$AQ,'Mentor Wise'!AW4,Summary!$M:$M)</f>
        <v>0</v>
      </c>
      <c r="AX47" s="47">
        <f>SUMIF(Summary!$AQ:$AQ,'Mentor Wise'!AX4,Summary!$M:$M)</f>
        <v>0</v>
      </c>
      <c r="AY47" s="47">
        <f>SUMIF(Summary!$AQ:$AQ,'Mentor Wise'!AY4,Summary!$M:$M)</f>
        <v>0</v>
      </c>
      <c r="AZ47" s="143">
        <v>1</v>
      </c>
    </row>
    <row r="48" spans="1:52">
      <c r="A48" s="166" t="s">
        <v>33</v>
      </c>
      <c r="B48" s="48" t="e">
        <f t="shared" ref="B48:AA48" ca="1" si="67">B47/B$46</f>
        <v>#DIV/0!</v>
      </c>
      <c r="C48" s="48" t="e">
        <f t="shared" ca="1" si="67"/>
        <v>#DIV/0!</v>
      </c>
      <c r="D48" s="48" t="e">
        <f t="shared" ref="D48:P48" ca="1" si="68">D47/D$46</f>
        <v>#DIV/0!</v>
      </c>
      <c r="E48" s="48" t="e">
        <f t="shared" ca="1" si="68"/>
        <v>#DIV/0!</v>
      </c>
      <c r="F48" s="48" t="e">
        <f t="shared" ca="1" si="68"/>
        <v>#DIV/0!</v>
      </c>
      <c r="G48" s="48" t="e">
        <f t="shared" ca="1" si="68"/>
        <v>#DIV/0!</v>
      </c>
      <c r="H48" s="48" t="e">
        <f t="shared" ca="1" si="68"/>
        <v>#DIV/0!</v>
      </c>
      <c r="I48" s="48" t="e">
        <f t="shared" ca="1" si="68"/>
        <v>#DIV/0!</v>
      </c>
      <c r="J48" s="48" t="e">
        <f t="shared" ca="1" si="68"/>
        <v>#DIV/0!</v>
      </c>
      <c r="K48" s="48" t="e">
        <f t="shared" ca="1" si="68"/>
        <v>#DIV/0!</v>
      </c>
      <c r="L48" s="48" t="e">
        <f t="shared" ca="1" si="68"/>
        <v>#DIV/0!</v>
      </c>
      <c r="M48" s="48" t="e">
        <f t="shared" ca="1" si="68"/>
        <v>#DIV/0!</v>
      </c>
      <c r="N48" s="48" t="e">
        <f t="shared" ca="1" si="68"/>
        <v>#DIV/0!</v>
      </c>
      <c r="O48" s="48" t="e">
        <f t="shared" ca="1" si="68"/>
        <v>#DIV/0!</v>
      </c>
      <c r="P48" s="48" t="e">
        <f t="shared" ca="1" si="68"/>
        <v>#DIV/0!</v>
      </c>
      <c r="Q48" s="48" t="e">
        <f t="shared" ref="Q48:Y48" ca="1" si="69">Q47/Q$46</f>
        <v>#DIV/0!</v>
      </c>
      <c r="R48" s="48" t="e">
        <f t="shared" ca="1" si="69"/>
        <v>#DIV/0!</v>
      </c>
      <c r="S48" s="48" t="e">
        <f t="shared" ca="1" si="69"/>
        <v>#DIV/0!</v>
      </c>
      <c r="T48" s="48" t="e">
        <f t="shared" ca="1" si="69"/>
        <v>#DIV/0!</v>
      </c>
      <c r="U48" s="48" t="e">
        <f t="shared" ca="1" si="69"/>
        <v>#DIV/0!</v>
      </c>
      <c r="V48" s="48" t="e">
        <f t="shared" ca="1" si="69"/>
        <v>#DIV/0!</v>
      </c>
      <c r="W48" s="48" t="e">
        <f t="shared" ca="1" si="69"/>
        <v>#DIV/0!</v>
      </c>
      <c r="X48" s="48" t="e">
        <f t="shared" ca="1" si="69"/>
        <v>#DIV/0!</v>
      </c>
      <c r="Y48" s="48" t="e">
        <f t="shared" ca="1" si="69"/>
        <v>#DIV/0!</v>
      </c>
      <c r="Z48" s="48" t="e">
        <f t="shared" si="67"/>
        <v>#DIV/0!</v>
      </c>
      <c r="AA48" s="48" t="e">
        <f t="shared" si="67"/>
        <v>#DIV/0!</v>
      </c>
      <c r="AC48" s="48" t="e">
        <f t="shared" ref="AC48:AY48" si="70">AC47/AC$46</f>
        <v>#DIV/0!</v>
      </c>
      <c r="AD48" s="48" t="e">
        <f t="shared" si="70"/>
        <v>#DIV/0!</v>
      </c>
      <c r="AE48" s="48" t="e">
        <f t="shared" si="70"/>
        <v>#DIV/0!</v>
      </c>
      <c r="AF48" s="48" t="e">
        <f t="shared" si="70"/>
        <v>#DIV/0!</v>
      </c>
      <c r="AG48" s="48" t="e">
        <f t="shared" si="70"/>
        <v>#DIV/0!</v>
      </c>
      <c r="AH48" s="48" t="e">
        <f t="shared" si="70"/>
        <v>#DIV/0!</v>
      </c>
      <c r="AI48" s="48" t="e">
        <f t="shared" si="70"/>
        <v>#DIV/0!</v>
      </c>
      <c r="AJ48" s="48" t="e">
        <f t="shared" si="70"/>
        <v>#DIV/0!</v>
      </c>
      <c r="AK48" s="48" t="e">
        <f t="shared" si="70"/>
        <v>#DIV/0!</v>
      </c>
      <c r="AL48" s="48" t="e">
        <f t="shared" si="70"/>
        <v>#DIV/0!</v>
      </c>
      <c r="AM48" s="48" t="e">
        <f t="shared" si="70"/>
        <v>#DIV/0!</v>
      </c>
      <c r="AN48" s="48" t="e">
        <f t="shared" si="70"/>
        <v>#DIV/0!</v>
      </c>
      <c r="AO48" s="48" t="e">
        <f t="shared" si="70"/>
        <v>#DIV/0!</v>
      </c>
      <c r="AP48" s="48" t="e">
        <f t="shared" si="70"/>
        <v>#DIV/0!</v>
      </c>
      <c r="AQ48" s="48" t="e">
        <f t="shared" si="70"/>
        <v>#DIV/0!</v>
      </c>
      <c r="AR48" s="48" t="e">
        <f t="shared" si="70"/>
        <v>#DIV/0!</v>
      </c>
      <c r="AS48" s="48" t="e">
        <f t="shared" si="70"/>
        <v>#DIV/0!</v>
      </c>
      <c r="AT48" s="48" t="e">
        <f t="shared" si="70"/>
        <v>#DIV/0!</v>
      </c>
      <c r="AU48" s="48" t="e">
        <f t="shared" si="70"/>
        <v>#DIV/0!</v>
      </c>
      <c r="AV48" s="48" t="e">
        <f t="shared" si="70"/>
        <v>#DIV/0!</v>
      </c>
      <c r="AW48" s="48" t="e">
        <f t="shared" si="70"/>
        <v>#DIV/0!</v>
      </c>
      <c r="AX48" s="48" t="e">
        <f t="shared" si="70"/>
        <v>#DIV/0!</v>
      </c>
      <c r="AY48" s="48" t="e">
        <f t="shared" si="70"/>
        <v>#DIV/0!</v>
      </c>
      <c r="AZ48" s="143">
        <v>1</v>
      </c>
    </row>
    <row r="49" spans="1:52">
      <c r="A49" s="191" t="s">
        <v>50</v>
      </c>
      <c r="B49" s="172">
        <f ca="1">SUM(C49:AY49)</f>
        <v>0</v>
      </c>
      <c r="C49" s="47">
        <f ca="1">SUMIF(Summary!$AX:$AX,'Mentor Wise'!C4,Summary!$P:$P)</f>
        <v>0</v>
      </c>
      <c r="D49" s="47">
        <f ca="1">SUMIF(Summary!$AX:$AX,'Mentor Wise'!D4,Summary!$P:$P)</f>
        <v>0</v>
      </c>
      <c r="E49" s="47">
        <f ca="1">SUMIF(Summary!$AX:$AX,'Mentor Wise'!E4,Summary!$P:$P)</f>
        <v>0</v>
      </c>
      <c r="F49" s="47">
        <f ca="1">SUMIF(Summary!$AX:$AX,'Mentor Wise'!F4,Summary!$P:$P)</f>
        <v>0</v>
      </c>
      <c r="G49" s="47">
        <f ca="1">SUMIF(Summary!$AX:$AX,'Mentor Wise'!G4,Summary!$P:$P)</f>
        <v>0</v>
      </c>
      <c r="H49" s="47">
        <f ca="1">SUMIF(Summary!$AX:$AX,'Mentor Wise'!H4,Summary!$P:$P)</f>
        <v>0</v>
      </c>
      <c r="I49" s="47">
        <f ca="1">SUMIF(Summary!$AX:$AX,'Mentor Wise'!I4,Summary!$P:$P)</f>
        <v>0</v>
      </c>
      <c r="J49" s="47">
        <f ca="1">SUMIF(Summary!$AX:$AX,'Mentor Wise'!J4,Summary!$P:$P)</f>
        <v>0</v>
      </c>
      <c r="K49" s="47">
        <f ca="1">SUMIF(Summary!$AX:$AX,'Mentor Wise'!K4,Summary!$P:$P)</f>
        <v>0</v>
      </c>
      <c r="L49" s="47">
        <f ca="1">SUMIF(Summary!$AX:$AX,'Mentor Wise'!L4,Summary!$P:$P)</f>
        <v>0</v>
      </c>
      <c r="M49" s="47">
        <f ca="1">SUMIF(Summary!$AX:$AX,'Mentor Wise'!M4,Summary!$P:$P)</f>
        <v>0</v>
      </c>
      <c r="N49" s="47">
        <f ca="1">SUMIF(Summary!$AX:$AX,'Mentor Wise'!N4,Summary!$P:$P)</f>
        <v>0</v>
      </c>
      <c r="O49" s="47">
        <f ca="1">SUMIF(Summary!$AX:$AX,'Mentor Wise'!O4,Summary!$P:$P)</f>
        <v>0</v>
      </c>
      <c r="P49" s="47">
        <f ca="1">SUMIF(Summary!$AX:$AX,'Mentor Wise'!P4,Summary!$P:$P)</f>
        <v>0</v>
      </c>
      <c r="Q49" s="47">
        <f ca="1">SUMIF(Summary!$AX:$AX,'Mentor Wise'!Q4,Summary!$P:$P)</f>
        <v>0</v>
      </c>
      <c r="R49" s="47">
        <f ca="1">SUMIF(Summary!$AX:$AX,'Mentor Wise'!R4,Summary!$P:$P)</f>
        <v>0</v>
      </c>
      <c r="S49" s="47">
        <f ca="1">SUMIF(Summary!$AX:$AX,'Mentor Wise'!S4,Summary!$P:$P)</f>
        <v>0</v>
      </c>
      <c r="T49" s="47">
        <f ca="1">SUMIF(Summary!$AX:$AX,'Mentor Wise'!T4,Summary!$P:$P)</f>
        <v>0</v>
      </c>
      <c r="U49" s="47">
        <f ca="1">SUMIF(Summary!$AX:$AX,'Mentor Wise'!U4,Summary!$P:$P)</f>
        <v>0</v>
      </c>
      <c r="V49" s="47">
        <f ca="1">SUMIF(Summary!$AX:$AX,'Mentor Wise'!V4,Summary!$P:$P)</f>
        <v>0</v>
      </c>
      <c r="W49" s="47">
        <f ca="1">SUMIF(Summary!$AX:$AX,'Mentor Wise'!W4,Summary!$P:$P)</f>
        <v>0</v>
      </c>
      <c r="X49" s="47">
        <f ca="1">SUMIF(Summary!$AX:$AX,'Mentor Wise'!X4,Summary!$P:$P)</f>
        <v>0</v>
      </c>
      <c r="Y49" s="47">
        <f ca="1">SUMIF(Summary!$AX:$AX,'Mentor Wise'!Y4,Summary!$P:$P)</f>
        <v>0</v>
      </c>
      <c r="Z49" s="47">
        <f>SUMIF(Summary!$AR:$AR,'Mentor Wise'!Z4,Summary!$P:$P)</f>
        <v>0</v>
      </c>
      <c r="AA49" s="47">
        <f>SUMIF(Summary!$AR:$AR,'Mentor Wise'!AA4,Summary!$P:$P)</f>
        <v>0</v>
      </c>
      <c r="AC49" s="47">
        <f>SUMIF(Summary!$AR:$AR,'Mentor Wise'!AC4,Summary!$P:$P)</f>
        <v>0</v>
      </c>
      <c r="AD49" s="47">
        <f>SUMIF(Summary!$AR:$AR,'Mentor Wise'!AD4,Summary!$P:$P)</f>
        <v>0</v>
      </c>
      <c r="AE49" s="47">
        <f>SUMIF(Summary!$AR:$AR,'Mentor Wise'!AE4,Summary!$P:$P)</f>
        <v>0</v>
      </c>
      <c r="AF49" s="47">
        <f>SUMIF(Summary!$AR:$AR,'Mentor Wise'!AF4,Summary!$P:$P)</f>
        <v>0</v>
      </c>
      <c r="AG49" s="47">
        <f>SUMIF(Summary!$AR:$AR,'Mentor Wise'!AG4,Summary!$P:$P)</f>
        <v>0</v>
      </c>
      <c r="AH49" s="47">
        <f>SUMIF(Summary!$AR:$AR,'Mentor Wise'!AH4,Summary!$P:$P)</f>
        <v>0</v>
      </c>
      <c r="AI49" s="47">
        <f>SUMIF(Summary!$AR:$AR,'Mentor Wise'!AI4,Summary!$P:$P)</f>
        <v>0</v>
      </c>
      <c r="AJ49" s="47">
        <f>SUMIF(Summary!$AR:$AR,'Mentor Wise'!AJ4,Summary!$P:$P)</f>
        <v>0</v>
      </c>
      <c r="AK49" s="47">
        <f>SUMIF(Summary!$AR:$AR,'Mentor Wise'!AK4,Summary!$P:$P)</f>
        <v>0</v>
      </c>
      <c r="AL49" s="47">
        <f>SUMIF(Summary!$AR:$AR,'Mentor Wise'!AL4,Summary!$P:$P)</f>
        <v>0</v>
      </c>
      <c r="AM49" s="47">
        <f>SUMIF(Summary!$AR:$AR,'Mentor Wise'!AM4,Summary!$P:$P)</f>
        <v>0</v>
      </c>
      <c r="AN49" s="47">
        <f>SUMIF(Summary!$AR:$AR,'Mentor Wise'!AN4,Summary!$P:$P)</f>
        <v>0</v>
      </c>
      <c r="AO49" s="47">
        <f>SUMIF(Summary!$AR:$AR,'Mentor Wise'!AO4,Summary!$P:$P)</f>
        <v>0</v>
      </c>
      <c r="AP49" s="47">
        <f>SUMIF(Summary!$AR:$AR,'Mentor Wise'!AP4,Summary!$P:$P)</f>
        <v>0</v>
      </c>
      <c r="AQ49" s="47">
        <f>SUMIF(Summary!$AR:$AR,'Mentor Wise'!AQ4,Summary!$P:$P)</f>
        <v>0</v>
      </c>
      <c r="AR49" s="47">
        <f>SUMIF(Summary!$AR:$AR,'Mentor Wise'!AR4,Summary!$P:$P)</f>
        <v>0</v>
      </c>
      <c r="AS49" s="47">
        <f>SUMIF(Summary!$AR:$AR,'Mentor Wise'!AS4,Summary!$P:$P)</f>
        <v>0</v>
      </c>
      <c r="AT49" s="47">
        <f>SUMIF(Summary!$AR:$AR,'Mentor Wise'!AT4,Summary!$P:$P)</f>
        <v>0</v>
      </c>
      <c r="AU49" s="47">
        <f>SUMIF(Summary!$AR:$AR,'Mentor Wise'!AU4,Summary!$P:$P)</f>
        <v>0</v>
      </c>
      <c r="AV49" s="47">
        <f>SUMIF(Summary!$AR:$AR,'Mentor Wise'!AV4,Summary!$P:$P)</f>
        <v>0</v>
      </c>
      <c r="AW49" s="47">
        <f>SUMIF(Summary!$AR:$AR,'Mentor Wise'!AW4,Summary!$P:$P)</f>
        <v>0</v>
      </c>
      <c r="AX49" s="47">
        <f>SUMIF(Summary!$AR:$AR,'Mentor Wise'!AX4,Summary!$P:$P)</f>
        <v>0</v>
      </c>
      <c r="AY49" s="47">
        <f>SUMIF(Summary!$AR:$AR,'Mentor Wise'!AY4,Summary!$P:$P)</f>
        <v>0</v>
      </c>
      <c r="AZ49" s="143">
        <v>1</v>
      </c>
    </row>
    <row r="50" spans="1:52">
      <c r="A50" s="166" t="s">
        <v>33</v>
      </c>
      <c r="B50" s="48" t="e">
        <f t="shared" ref="B50:AA50" ca="1" si="71">B49/B$46</f>
        <v>#DIV/0!</v>
      </c>
      <c r="C50" s="48" t="e">
        <f t="shared" ca="1" si="71"/>
        <v>#DIV/0!</v>
      </c>
      <c r="D50" s="48" t="e">
        <f t="shared" ref="D50:P50" ca="1" si="72">D49/D$46</f>
        <v>#DIV/0!</v>
      </c>
      <c r="E50" s="48" t="e">
        <f t="shared" ca="1" si="72"/>
        <v>#DIV/0!</v>
      </c>
      <c r="F50" s="48" t="e">
        <f t="shared" ca="1" si="72"/>
        <v>#DIV/0!</v>
      </c>
      <c r="G50" s="48" t="e">
        <f t="shared" ca="1" si="72"/>
        <v>#DIV/0!</v>
      </c>
      <c r="H50" s="48" t="e">
        <f t="shared" ca="1" si="72"/>
        <v>#DIV/0!</v>
      </c>
      <c r="I50" s="48" t="e">
        <f t="shared" ca="1" si="72"/>
        <v>#DIV/0!</v>
      </c>
      <c r="J50" s="48" t="e">
        <f t="shared" ca="1" si="72"/>
        <v>#DIV/0!</v>
      </c>
      <c r="K50" s="48" t="e">
        <f t="shared" ca="1" si="72"/>
        <v>#DIV/0!</v>
      </c>
      <c r="L50" s="48" t="e">
        <f t="shared" ca="1" si="72"/>
        <v>#DIV/0!</v>
      </c>
      <c r="M50" s="48" t="e">
        <f t="shared" ca="1" si="72"/>
        <v>#DIV/0!</v>
      </c>
      <c r="N50" s="48" t="e">
        <f t="shared" ca="1" si="72"/>
        <v>#DIV/0!</v>
      </c>
      <c r="O50" s="48" t="e">
        <f t="shared" ca="1" si="72"/>
        <v>#DIV/0!</v>
      </c>
      <c r="P50" s="48" t="e">
        <f t="shared" ca="1" si="72"/>
        <v>#DIV/0!</v>
      </c>
      <c r="Q50" s="48" t="e">
        <f t="shared" ref="Q50:Y50" ca="1" si="73">Q49/Q$46</f>
        <v>#DIV/0!</v>
      </c>
      <c r="R50" s="48" t="e">
        <f t="shared" ca="1" si="73"/>
        <v>#DIV/0!</v>
      </c>
      <c r="S50" s="48" t="e">
        <f t="shared" ca="1" si="73"/>
        <v>#DIV/0!</v>
      </c>
      <c r="T50" s="48" t="e">
        <f t="shared" ca="1" si="73"/>
        <v>#DIV/0!</v>
      </c>
      <c r="U50" s="48" t="e">
        <f t="shared" ca="1" si="73"/>
        <v>#DIV/0!</v>
      </c>
      <c r="V50" s="48" t="e">
        <f t="shared" ca="1" si="73"/>
        <v>#DIV/0!</v>
      </c>
      <c r="W50" s="48" t="e">
        <f t="shared" ca="1" si="73"/>
        <v>#DIV/0!</v>
      </c>
      <c r="X50" s="48" t="e">
        <f t="shared" ca="1" si="73"/>
        <v>#DIV/0!</v>
      </c>
      <c r="Y50" s="48" t="e">
        <f t="shared" ca="1" si="73"/>
        <v>#DIV/0!</v>
      </c>
      <c r="Z50" s="48" t="e">
        <f t="shared" si="71"/>
        <v>#DIV/0!</v>
      </c>
      <c r="AA50" s="48" t="e">
        <f t="shared" si="71"/>
        <v>#DIV/0!</v>
      </c>
      <c r="AC50" s="48" t="e">
        <f t="shared" ref="AC50:AY50" si="74">AC49/AC$46</f>
        <v>#DIV/0!</v>
      </c>
      <c r="AD50" s="48" t="e">
        <f t="shared" si="74"/>
        <v>#DIV/0!</v>
      </c>
      <c r="AE50" s="48" t="e">
        <f t="shared" si="74"/>
        <v>#DIV/0!</v>
      </c>
      <c r="AF50" s="48" t="e">
        <f t="shared" si="74"/>
        <v>#DIV/0!</v>
      </c>
      <c r="AG50" s="48" t="e">
        <f t="shared" si="74"/>
        <v>#DIV/0!</v>
      </c>
      <c r="AH50" s="48" t="e">
        <f t="shared" si="74"/>
        <v>#DIV/0!</v>
      </c>
      <c r="AI50" s="48" t="e">
        <f t="shared" si="74"/>
        <v>#DIV/0!</v>
      </c>
      <c r="AJ50" s="48" t="e">
        <f t="shared" si="74"/>
        <v>#DIV/0!</v>
      </c>
      <c r="AK50" s="48" t="e">
        <f t="shared" si="74"/>
        <v>#DIV/0!</v>
      </c>
      <c r="AL50" s="48" t="e">
        <f t="shared" si="74"/>
        <v>#DIV/0!</v>
      </c>
      <c r="AM50" s="48" t="e">
        <f t="shared" si="74"/>
        <v>#DIV/0!</v>
      </c>
      <c r="AN50" s="48" t="e">
        <f t="shared" si="74"/>
        <v>#DIV/0!</v>
      </c>
      <c r="AO50" s="48" t="e">
        <f t="shared" si="74"/>
        <v>#DIV/0!</v>
      </c>
      <c r="AP50" s="48" t="e">
        <f t="shared" si="74"/>
        <v>#DIV/0!</v>
      </c>
      <c r="AQ50" s="48" t="e">
        <f t="shared" si="74"/>
        <v>#DIV/0!</v>
      </c>
      <c r="AR50" s="48" t="e">
        <f t="shared" si="74"/>
        <v>#DIV/0!</v>
      </c>
      <c r="AS50" s="48" t="e">
        <f t="shared" si="74"/>
        <v>#DIV/0!</v>
      </c>
      <c r="AT50" s="48" t="e">
        <f t="shared" si="74"/>
        <v>#DIV/0!</v>
      </c>
      <c r="AU50" s="48" t="e">
        <f t="shared" si="74"/>
        <v>#DIV/0!</v>
      </c>
      <c r="AV50" s="48" t="e">
        <f t="shared" si="74"/>
        <v>#DIV/0!</v>
      </c>
      <c r="AW50" s="48" t="e">
        <f t="shared" si="74"/>
        <v>#DIV/0!</v>
      </c>
      <c r="AX50" s="48" t="e">
        <f t="shared" si="74"/>
        <v>#DIV/0!</v>
      </c>
      <c r="AY50" s="48" t="e">
        <f t="shared" si="74"/>
        <v>#DIV/0!</v>
      </c>
      <c r="AZ50" s="143">
        <v>1</v>
      </c>
    </row>
    <row r="51" spans="1:52">
      <c r="A51" s="191" t="s">
        <v>51</v>
      </c>
      <c r="B51" s="172">
        <f ca="1">SUM(C51:AY51)</f>
        <v>0</v>
      </c>
      <c r="C51" s="47">
        <f ca="1">SUMIF(Summary!$AX:$AX,'Mentor Wise'!C4,Summary!$S:$S)</f>
        <v>0</v>
      </c>
      <c r="D51" s="47">
        <f ca="1">SUMIF(Summary!$AX:$AX,'Mentor Wise'!D4,Summary!$S:$S)</f>
        <v>0</v>
      </c>
      <c r="E51" s="47">
        <f ca="1">SUMIF(Summary!$AX:$AX,'Mentor Wise'!E4,Summary!$S:$S)</f>
        <v>0</v>
      </c>
      <c r="F51" s="47">
        <f ca="1">SUMIF(Summary!$AX:$AX,'Mentor Wise'!F4,Summary!$S:$S)</f>
        <v>0</v>
      </c>
      <c r="G51" s="47">
        <f ca="1">SUMIF(Summary!$AX:$AX,'Mentor Wise'!G4,Summary!$S:$S)</f>
        <v>0</v>
      </c>
      <c r="H51" s="47">
        <f ca="1">SUMIF(Summary!$AX:$AX,'Mentor Wise'!H4,Summary!$S:$S)</f>
        <v>0</v>
      </c>
      <c r="I51" s="47">
        <f ca="1">SUMIF(Summary!$AX:$AX,'Mentor Wise'!I4,Summary!$S:$S)</f>
        <v>0</v>
      </c>
      <c r="J51" s="47">
        <f ca="1">SUMIF(Summary!$AX:$AX,'Mentor Wise'!J4,Summary!$S:$S)</f>
        <v>0</v>
      </c>
      <c r="K51" s="47">
        <f ca="1">SUMIF(Summary!$AX:$AX,'Mentor Wise'!K4,Summary!$S:$S)</f>
        <v>0</v>
      </c>
      <c r="L51" s="47">
        <f ca="1">SUMIF(Summary!$AX:$AX,'Mentor Wise'!L4,Summary!$S:$S)</f>
        <v>0</v>
      </c>
      <c r="M51" s="47">
        <f ca="1">SUMIF(Summary!$AX:$AX,'Mentor Wise'!M4,Summary!$S:$S)</f>
        <v>0</v>
      </c>
      <c r="N51" s="47">
        <f ca="1">SUMIF(Summary!$AX:$AX,'Mentor Wise'!N4,Summary!$S:$S)</f>
        <v>0</v>
      </c>
      <c r="O51" s="47">
        <f ca="1">SUMIF(Summary!$AX:$AX,'Mentor Wise'!O4,Summary!$S:$S)</f>
        <v>0</v>
      </c>
      <c r="P51" s="47">
        <f ca="1">SUMIF(Summary!$AX:$AX,'Mentor Wise'!P4,Summary!$S:$S)</f>
        <v>0</v>
      </c>
      <c r="Q51" s="47">
        <f ca="1">SUMIF(Summary!$AX:$AX,'Mentor Wise'!Q4,Summary!$S:$S)</f>
        <v>0</v>
      </c>
      <c r="R51" s="47">
        <f ca="1">SUMIF(Summary!$AX:$AX,'Mentor Wise'!R4,Summary!$S:$S)</f>
        <v>0</v>
      </c>
      <c r="S51" s="47">
        <f ca="1">SUMIF(Summary!$AX:$AX,'Mentor Wise'!S4,Summary!$S:$S)</f>
        <v>0</v>
      </c>
      <c r="T51" s="47">
        <f ca="1">SUMIF(Summary!$AX:$AX,'Mentor Wise'!T4,Summary!$S:$S)</f>
        <v>0</v>
      </c>
      <c r="U51" s="47">
        <f ca="1">SUMIF(Summary!$AX:$AX,'Mentor Wise'!U4,Summary!$S:$S)</f>
        <v>0</v>
      </c>
      <c r="V51" s="47">
        <f ca="1">SUMIF(Summary!$AX:$AX,'Mentor Wise'!V4,Summary!$S:$S)</f>
        <v>0</v>
      </c>
      <c r="W51" s="47">
        <f ca="1">SUMIF(Summary!$AX:$AX,'Mentor Wise'!W4,Summary!$S:$S)</f>
        <v>0</v>
      </c>
      <c r="X51" s="47">
        <f ca="1">SUMIF(Summary!$AX:$AX,'Mentor Wise'!X4,Summary!$S:$S)</f>
        <v>0</v>
      </c>
      <c r="Y51" s="47">
        <f ca="1">SUMIF(Summary!$AX:$AX,'Mentor Wise'!Y4,Summary!$S:$S)</f>
        <v>0</v>
      </c>
      <c r="Z51" s="47">
        <f>SUMIF(Summary!$AR:$AR,'Mentor Wise'!Z4,Summary!$S:$S)</f>
        <v>0</v>
      </c>
      <c r="AA51" s="47">
        <f>SUMIF(Summary!$AR:$AR,'Mentor Wise'!AA4,Summary!$S:$S)</f>
        <v>0</v>
      </c>
      <c r="AC51" s="47">
        <f>SUMIF(Summary!$AR:$AR,'Mentor Wise'!AC4,Summary!$S:$S)</f>
        <v>0</v>
      </c>
      <c r="AD51" s="47">
        <f>SUMIF(Summary!$AR:$AR,'Mentor Wise'!AD4,Summary!$S:$S)</f>
        <v>0</v>
      </c>
      <c r="AE51" s="47">
        <f>SUMIF(Summary!$AR:$AR,'Mentor Wise'!AE4,Summary!$S:$S)</f>
        <v>0</v>
      </c>
      <c r="AF51" s="47">
        <f>SUMIF(Summary!$AR:$AR,'Mentor Wise'!AF4,Summary!$S:$S)</f>
        <v>0</v>
      </c>
      <c r="AG51" s="47">
        <f>SUMIF(Summary!$AR:$AR,'Mentor Wise'!AG4,Summary!$S:$S)</f>
        <v>0</v>
      </c>
      <c r="AH51" s="47">
        <f>SUMIF(Summary!$AR:$AR,'Mentor Wise'!AH4,Summary!$S:$S)</f>
        <v>0</v>
      </c>
      <c r="AI51" s="47">
        <f>SUMIF(Summary!$AR:$AR,'Mentor Wise'!AI4,Summary!$S:$S)</f>
        <v>0</v>
      </c>
      <c r="AJ51" s="47">
        <f>SUMIF(Summary!$AR:$AR,'Mentor Wise'!AJ4,Summary!$S:$S)</f>
        <v>0</v>
      </c>
      <c r="AK51" s="47">
        <f>SUMIF(Summary!$AR:$AR,'Mentor Wise'!AK4,Summary!$S:$S)</f>
        <v>0</v>
      </c>
      <c r="AL51" s="47">
        <f>SUMIF(Summary!$AR:$AR,'Mentor Wise'!AL4,Summary!$S:$S)</f>
        <v>0</v>
      </c>
      <c r="AM51" s="47">
        <f>SUMIF(Summary!$AR:$AR,'Mentor Wise'!AM4,Summary!$S:$S)</f>
        <v>0</v>
      </c>
      <c r="AN51" s="47">
        <f>SUMIF(Summary!$AR:$AR,'Mentor Wise'!AN4,Summary!$S:$S)</f>
        <v>0</v>
      </c>
      <c r="AO51" s="47">
        <f>SUMIF(Summary!$AR:$AR,'Mentor Wise'!AO4,Summary!$S:$S)</f>
        <v>0</v>
      </c>
      <c r="AP51" s="47">
        <f>SUMIF(Summary!$AR:$AR,'Mentor Wise'!AP4,Summary!$S:$S)</f>
        <v>0</v>
      </c>
      <c r="AQ51" s="47">
        <f>SUMIF(Summary!$AR:$AR,'Mentor Wise'!AQ4,Summary!$S:$S)</f>
        <v>0</v>
      </c>
      <c r="AR51" s="47">
        <f>SUMIF(Summary!$AR:$AR,'Mentor Wise'!AR4,Summary!$S:$S)</f>
        <v>0</v>
      </c>
      <c r="AS51" s="47">
        <f>SUMIF(Summary!$AR:$AR,'Mentor Wise'!AS4,Summary!$S:$S)</f>
        <v>0</v>
      </c>
      <c r="AT51" s="47">
        <f>SUMIF(Summary!$AR:$AR,'Mentor Wise'!AT4,Summary!$S:$S)</f>
        <v>0</v>
      </c>
      <c r="AU51" s="47">
        <f>SUMIF(Summary!$AR:$AR,'Mentor Wise'!AU4,Summary!$S:$S)</f>
        <v>0</v>
      </c>
      <c r="AV51" s="47">
        <f>SUMIF(Summary!$AR:$AR,'Mentor Wise'!AV4,Summary!$S:$S)</f>
        <v>0</v>
      </c>
      <c r="AW51" s="47">
        <f>SUMIF(Summary!$AR:$AR,'Mentor Wise'!AW4,Summary!$S:$S)</f>
        <v>0</v>
      </c>
      <c r="AX51" s="47">
        <f>SUMIF(Summary!$AR:$AR,'Mentor Wise'!AX4,Summary!$S:$S)</f>
        <v>0</v>
      </c>
      <c r="AY51" s="47">
        <f>SUMIF(Summary!$AR:$AR,'Mentor Wise'!AY4,Summary!$S:$S)</f>
        <v>0</v>
      </c>
      <c r="AZ51" s="143">
        <v>1</v>
      </c>
    </row>
    <row r="52" spans="1:52">
      <c r="A52" s="166" t="s">
        <v>33</v>
      </c>
      <c r="B52" s="48" t="e">
        <f t="shared" ref="B52:AA52" ca="1" si="75">B51/B$46</f>
        <v>#DIV/0!</v>
      </c>
      <c r="C52" s="48" t="e">
        <f t="shared" ca="1" si="75"/>
        <v>#DIV/0!</v>
      </c>
      <c r="D52" s="48" t="e">
        <f t="shared" ref="D52:P52" ca="1" si="76">D51/D$46</f>
        <v>#DIV/0!</v>
      </c>
      <c r="E52" s="48" t="e">
        <f t="shared" ca="1" si="76"/>
        <v>#DIV/0!</v>
      </c>
      <c r="F52" s="48" t="e">
        <f t="shared" ca="1" si="76"/>
        <v>#DIV/0!</v>
      </c>
      <c r="G52" s="48" t="e">
        <f t="shared" ca="1" si="76"/>
        <v>#DIV/0!</v>
      </c>
      <c r="H52" s="48" t="e">
        <f t="shared" ca="1" si="76"/>
        <v>#DIV/0!</v>
      </c>
      <c r="I52" s="48" t="e">
        <f t="shared" ca="1" si="76"/>
        <v>#DIV/0!</v>
      </c>
      <c r="J52" s="48" t="e">
        <f t="shared" ca="1" si="76"/>
        <v>#DIV/0!</v>
      </c>
      <c r="K52" s="48" t="e">
        <f t="shared" ca="1" si="76"/>
        <v>#DIV/0!</v>
      </c>
      <c r="L52" s="48" t="e">
        <f t="shared" ca="1" si="76"/>
        <v>#DIV/0!</v>
      </c>
      <c r="M52" s="48" t="e">
        <f t="shared" ca="1" si="76"/>
        <v>#DIV/0!</v>
      </c>
      <c r="N52" s="48" t="e">
        <f t="shared" ca="1" si="76"/>
        <v>#DIV/0!</v>
      </c>
      <c r="O52" s="48" t="e">
        <f t="shared" ca="1" si="76"/>
        <v>#DIV/0!</v>
      </c>
      <c r="P52" s="48" t="e">
        <f t="shared" ca="1" si="76"/>
        <v>#DIV/0!</v>
      </c>
      <c r="Q52" s="48" t="e">
        <f t="shared" ref="Q52:Y52" ca="1" si="77">Q51/Q$46</f>
        <v>#DIV/0!</v>
      </c>
      <c r="R52" s="48" t="e">
        <f t="shared" ca="1" si="77"/>
        <v>#DIV/0!</v>
      </c>
      <c r="S52" s="48" t="e">
        <f t="shared" ca="1" si="77"/>
        <v>#DIV/0!</v>
      </c>
      <c r="T52" s="48" t="e">
        <f t="shared" ca="1" si="77"/>
        <v>#DIV/0!</v>
      </c>
      <c r="U52" s="48" t="e">
        <f t="shared" ca="1" si="77"/>
        <v>#DIV/0!</v>
      </c>
      <c r="V52" s="48" t="e">
        <f t="shared" ca="1" si="77"/>
        <v>#DIV/0!</v>
      </c>
      <c r="W52" s="48" t="e">
        <f t="shared" ca="1" si="77"/>
        <v>#DIV/0!</v>
      </c>
      <c r="X52" s="48" t="e">
        <f t="shared" ca="1" si="77"/>
        <v>#DIV/0!</v>
      </c>
      <c r="Y52" s="48" t="e">
        <f t="shared" ca="1" si="77"/>
        <v>#DIV/0!</v>
      </c>
      <c r="Z52" s="48" t="e">
        <f t="shared" si="75"/>
        <v>#DIV/0!</v>
      </c>
      <c r="AA52" s="48" t="e">
        <f t="shared" si="75"/>
        <v>#DIV/0!</v>
      </c>
      <c r="AC52" s="48" t="e">
        <f t="shared" ref="AC52:AY52" si="78">AC51/AC$46</f>
        <v>#DIV/0!</v>
      </c>
      <c r="AD52" s="48" t="e">
        <f t="shared" si="78"/>
        <v>#DIV/0!</v>
      </c>
      <c r="AE52" s="48" t="e">
        <f t="shared" si="78"/>
        <v>#DIV/0!</v>
      </c>
      <c r="AF52" s="48" t="e">
        <f t="shared" si="78"/>
        <v>#DIV/0!</v>
      </c>
      <c r="AG52" s="48" t="e">
        <f t="shared" si="78"/>
        <v>#DIV/0!</v>
      </c>
      <c r="AH52" s="48" t="e">
        <f t="shared" si="78"/>
        <v>#DIV/0!</v>
      </c>
      <c r="AI52" s="48" t="e">
        <f t="shared" si="78"/>
        <v>#DIV/0!</v>
      </c>
      <c r="AJ52" s="48" t="e">
        <f t="shared" si="78"/>
        <v>#DIV/0!</v>
      </c>
      <c r="AK52" s="48" t="e">
        <f t="shared" si="78"/>
        <v>#DIV/0!</v>
      </c>
      <c r="AL52" s="48" t="e">
        <f t="shared" si="78"/>
        <v>#DIV/0!</v>
      </c>
      <c r="AM52" s="48" t="e">
        <f t="shared" si="78"/>
        <v>#DIV/0!</v>
      </c>
      <c r="AN52" s="48" t="e">
        <f t="shared" si="78"/>
        <v>#DIV/0!</v>
      </c>
      <c r="AO52" s="48" t="e">
        <f t="shared" si="78"/>
        <v>#DIV/0!</v>
      </c>
      <c r="AP52" s="48" t="e">
        <f t="shared" si="78"/>
        <v>#DIV/0!</v>
      </c>
      <c r="AQ52" s="48" t="e">
        <f t="shared" si="78"/>
        <v>#DIV/0!</v>
      </c>
      <c r="AR52" s="48" t="e">
        <f t="shared" si="78"/>
        <v>#DIV/0!</v>
      </c>
      <c r="AS52" s="48" t="e">
        <f t="shared" si="78"/>
        <v>#DIV/0!</v>
      </c>
      <c r="AT52" s="48" t="e">
        <f t="shared" si="78"/>
        <v>#DIV/0!</v>
      </c>
      <c r="AU52" s="48" t="e">
        <f t="shared" si="78"/>
        <v>#DIV/0!</v>
      </c>
      <c r="AV52" s="48" t="e">
        <f t="shared" si="78"/>
        <v>#DIV/0!</v>
      </c>
      <c r="AW52" s="48" t="e">
        <f t="shared" si="78"/>
        <v>#DIV/0!</v>
      </c>
      <c r="AX52" s="48" t="e">
        <f t="shared" si="78"/>
        <v>#DIV/0!</v>
      </c>
      <c r="AY52" s="48" t="e">
        <f t="shared" si="78"/>
        <v>#DIV/0!</v>
      </c>
      <c r="AZ52" s="143">
        <v>1</v>
      </c>
    </row>
    <row r="53" spans="1:52">
      <c r="A53" s="191" t="s">
        <v>96</v>
      </c>
      <c r="B53" s="172">
        <f ca="1">SUM(C53:AY53)</f>
        <v>0</v>
      </c>
      <c r="C53" s="47">
        <f ca="1">SUMIF(Summary!$AX:$AX,'Mentor Wise'!C4,Summary!$V:$V)</f>
        <v>0</v>
      </c>
      <c r="D53" s="47">
        <f ca="1">SUMIF(Summary!$AX:$AX,'Mentor Wise'!D4,Summary!$V:$V)</f>
        <v>0</v>
      </c>
      <c r="E53" s="47">
        <f ca="1">SUMIF(Summary!$AX:$AX,'Mentor Wise'!E4,Summary!$V:$V)</f>
        <v>0</v>
      </c>
      <c r="F53" s="47">
        <f ca="1">SUMIF(Summary!$AX:$AX,'Mentor Wise'!F4,Summary!$V:$V)</f>
        <v>0</v>
      </c>
      <c r="G53" s="47">
        <f ca="1">SUMIF(Summary!$AX:$AX,'Mentor Wise'!G4,Summary!$V:$V)</f>
        <v>0</v>
      </c>
      <c r="H53" s="47">
        <f ca="1">SUMIF(Summary!$AX:$AX,'Mentor Wise'!H4,Summary!$V:$V)</f>
        <v>0</v>
      </c>
      <c r="I53" s="47">
        <f ca="1">SUMIF(Summary!$AX:$AX,'Mentor Wise'!I4,Summary!$V:$V)</f>
        <v>0</v>
      </c>
      <c r="J53" s="47">
        <f ca="1">SUMIF(Summary!$AX:$AX,'Mentor Wise'!J4,Summary!$V:$V)</f>
        <v>0</v>
      </c>
      <c r="K53" s="47">
        <f ca="1">SUMIF(Summary!$AX:$AX,'Mentor Wise'!K4,Summary!$V:$V)</f>
        <v>0</v>
      </c>
      <c r="L53" s="47">
        <f ca="1">SUMIF(Summary!$AX:$AX,'Mentor Wise'!L4,Summary!$V:$V)</f>
        <v>0</v>
      </c>
      <c r="M53" s="47">
        <f ca="1">SUMIF(Summary!$AX:$AX,'Mentor Wise'!M4,Summary!$V:$V)</f>
        <v>0</v>
      </c>
      <c r="N53" s="47">
        <f ca="1">SUMIF(Summary!$AX:$AX,'Mentor Wise'!N4,Summary!$V:$V)</f>
        <v>0</v>
      </c>
      <c r="O53" s="47">
        <f ca="1">SUMIF(Summary!$AX:$AX,'Mentor Wise'!O4,Summary!$V:$V)</f>
        <v>0</v>
      </c>
      <c r="P53" s="47">
        <f ca="1">SUMIF(Summary!$AX:$AX,'Mentor Wise'!P4,Summary!$V:$V)</f>
        <v>0</v>
      </c>
      <c r="Q53" s="47">
        <f ca="1">SUMIF(Summary!$AX:$AX,'Mentor Wise'!Q4,Summary!$V:$V)</f>
        <v>0</v>
      </c>
      <c r="R53" s="47">
        <f ca="1">SUMIF(Summary!$AX:$AX,'Mentor Wise'!R4,Summary!$V:$V)</f>
        <v>0</v>
      </c>
      <c r="S53" s="47">
        <f ca="1">SUMIF(Summary!$AX:$AX,'Mentor Wise'!S4,Summary!$V:$V)</f>
        <v>0</v>
      </c>
      <c r="T53" s="47">
        <f ca="1">SUMIF(Summary!$AX:$AX,'Mentor Wise'!T4,Summary!$V:$V)</f>
        <v>0</v>
      </c>
      <c r="U53" s="47">
        <f ca="1">SUMIF(Summary!$AX:$AX,'Mentor Wise'!U4,Summary!$V:$V)</f>
        <v>0</v>
      </c>
      <c r="V53" s="47">
        <f ca="1">SUMIF(Summary!$AX:$AX,'Mentor Wise'!V4,Summary!$V:$V)</f>
        <v>0</v>
      </c>
      <c r="W53" s="47">
        <f ca="1">SUMIF(Summary!$AX:$AX,'Mentor Wise'!W4,Summary!$V:$V)</f>
        <v>0</v>
      </c>
      <c r="X53" s="47">
        <f ca="1">SUMIF(Summary!$AX:$AX,'Mentor Wise'!X4,Summary!$V:$V)</f>
        <v>0</v>
      </c>
      <c r="Y53" s="47">
        <f ca="1">SUMIF(Summary!$AX:$AX,'Mentor Wise'!Y4,Summary!$V:$V)</f>
        <v>0</v>
      </c>
      <c r="Z53" s="47">
        <f>SUMIF(Summary!$AR:$AR,'Mentor Wise'!Z4,Summary!$V:$V)</f>
        <v>0</v>
      </c>
      <c r="AA53" s="47">
        <f>SUMIF(Summary!$AR:$AR,'Mentor Wise'!AA4,Summary!$V:$V)</f>
        <v>0</v>
      </c>
      <c r="AC53" s="47">
        <f>SUMIF(Summary!$AR:$AR,'Mentor Wise'!AC4,Summary!$V:$V)</f>
        <v>0</v>
      </c>
      <c r="AD53" s="47">
        <f>SUMIF(Summary!$AR:$AR,'Mentor Wise'!AD4,Summary!$V:$V)</f>
        <v>0</v>
      </c>
      <c r="AE53" s="47">
        <f>SUMIF(Summary!$AR:$AR,'Mentor Wise'!AE4,Summary!$V:$V)</f>
        <v>0</v>
      </c>
      <c r="AF53" s="47">
        <f>SUMIF(Summary!$AR:$AR,'Mentor Wise'!AF4,Summary!$V:$V)</f>
        <v>0</v>
      </c>
      <c r="AG53" s="47">
        <f>SUMIF(Summary!$AR:$AR,'Mentor Wise'!AG4,Summary!$V:$V)</f>
        <v>0</v>
      </c>
      <c r="AH53" s="47">
        <f>SUMIF(Summary!$AR:$AR,'Mentor Wise'!AH4,Summary!$V:$V)</f>
        <v>0</v>
      </c>
      <c r="AI53" s="47">
        <f>SUMIF(Summary!$AR:$AR,'Mentor Wise'!AI4,Summary!$V:$V)</f>
        <v>0</v>
      </c>
      <c r="AJ53" s="47">
        <f>SUMIF(Summary!$AR:$AR,'Mentor Wise'!AJ4,Summary!$V:$V)</f>
        <v>0</v>
      </c>
      <c r="AK53" s="47">
        <f>SUMIF(Summary!$AR:$AR,'Mentor Wise'!AK4,Summary!$V:$V)</f>
        <v>0</v>
      </c>
      <c r="AL53" s="47">
        <f>SUMIF(Summary!$AR:$AR,'Mentor Wise'!AL4,Summary!$V:$V)</f>
        <v>0</v>
      </c>
      <c r="AM53" s="47">
        <f>SUMIF(Summary!$AR:$AR,'Mentor Wise'!AM4,Summary!$V:$V)</f>
        <v>0</v>
      </c>
      <c r="AN53" s="47">
        <f>SUMIF(Summary!$AR:$AR,'Mentor Wise'!AN4,Summary!$V:$V)</f>
        <v>0</v>
      </c>
      <c r="AO53" s="47">
        <f>SUMIF(Summary!$AR:$AR,'Mentor Wise'!AO4,Summary!$V:$V)</f>
        <v>0</v>
      </c>
      <c r="AP53" s="47">
        <f>SUMIF(Summary!$AR:$AR,'Mentor Wise'!AP4,Summary!$V:$V)</f>
        <v>0</v>
      </c>
      <c r="AQ53" s="47">
        <f>SUMIF(Summary!$AR:$AR,'Mentor Wise'!AQ4,Summary!$V:$V)</f>
        <v>0</v>
      </c>
      <c r="AR53" s="47">
        <f>SUMIF(Summary!$AR:$AR,'Mentor Wise'!AR4,Summary!$V:$V)</f>
        <v>0</v>
      </c>
      <c r="AS53" s="47">
        <f>SUMIF(Summary!$AR:$AR,'Mentor Wise'!AS4,Summary!$V:$V)</f>
        <v>0</v>
      </c>
      <c r="AT53" s="47">
        <f>SUMIF(Summary!$AR:$AR,'Mentor Wise'!AT4,Summary!$V:$V)</f>
        <v>0</v>
      </c>
      <c r="AU53" s="47">
        <f>SUMIF(Summary!$AR:$AR,'Mentor Wise'!AU4,Summary!$V:$V)</f>
        <v>0</v>
      </c>
      <c r="AV53" s="47">
        <f>SUMIF(Summary!$AR:$AR,'Mentor Wise'!AV4,Summary!$V:$V)</f>
        <v>0</v>
      </c>
      <c r="AW53" s="47">
        <f>SUMIF(Summary!$AR:$AR,'Mentor Wise'!AW4,Summary!$V:$V)</f>
        <v>0</v>
      </c>
      <c r="AX53" s="47">
        <f>SUMIF(Summary!$AR:$AR,'Mentor Wise'!AX4,Summary!$V:$V)</f>
        <v>0</v>
      </c>
      <c r="AY53" s="47">
        <f>SUMIF(Summary!$AR:$AR,'Mentor Wise'!AY4,Summary!$V:$V)</f>
        <v>0</v>
      </c>
      <c r="AZ53" s="143">
        <v>1</v>
      </c>
    </row>
    <row r="54" spans="1:52">
      <c r="A54" s="166" t="s">
        <v>33</v>
      </c>
      <c r="B54" s="48" t="e">
        <f t="shared" ref="B54:AA54" ca="1" si="79">B53/B$46</f>
        <v>#DIV/0!</v>
      </c>
      <c r="C54" s="48" t="e">
        <f t="shared" ca="1" si="79"/>
        <v>#DIV/0!</v>
      </c>
      <c r="D54" s="48" t="e">
        <f t="shared" ref="D54:P54" ca="1" si="80">D53/D$46</f>
        <v>#DIV/0!</v>
      </c>
      <c r="E54" s="48" t="e">
        <f t="shared" ca="1" si="80"/>
        <v>#DIV/0!</v>
      </c>
      <c r="F54" s="48" t="e">
        <f t="shared" ca="1" si="80"/>
        <v>#DIV/0!</v>
      </c>
      <c r="G54" s="48" t="e">
        <f t="shared" ca="1" si="80"/>
        <v>#DIV/0!</v>
      </c>
      <c r="H54" s="48" t="e">
        <f t="shared" ca="1" si="80"/>
        <v>#DIV/0!</v>
      </c>
      <c r="I54" s="48" t="e">
        <f t="shared" ca="1" si="80"/>
        <v>#DIV/0!</v>
      </c>
      <c r="J54" s="48" t="e">
        <f t="shared" ca="1" si="80"/>
        <v>#DIV/0!</v>
      </c>
      <c r="K54" s="48" t="e">
        <f t="shared" ca="1" si="80"/>
        <v>#DIV/0!</v>
      </c>
      <c r="L54" s="48" t="e">
        <f t="shared" ca="1" si="80"/>
        <v>#DIV/0!</v>
      </c>
      <c r="M54" s="48" t="e">
        <f t="shared" ca="1" si="80"/>
        <v>#DIV/0!</v>
      </c>
      <c r="N54" s="48" t="e">
        <f t="shared" ca="1" si="80"/>
        <v>#DIV/0!</v>
      </c>
      <c r="O54" s="48" t="e">
        <f t="shared" ca="1" si="80"/>
        <v>#DIV/0!</v>
      </c>
      <c r="P54" s="48" t="e">
        <f t="shared" ca="1" si="80"/>
        <v>#DIV/0!</v>
      </c>
      <c r="Q54" s="48" t="e">
        <f t="shared" ref="Q54:Y54" ca="1" si="81">Q53/Q$46</f>
        <v>#DIV/0!</v>
      </c>
      <c r="R54" s="48" t="e">
        <f t="shared" ca="1" si="81"/>
        <v>#DIV/0!</v>
      </c>
      <c r="S54" s="48" t="e">
        <f t="shared" ca="1" si="81"/>
        <v>#DIV/0!</v>
      </c>
      <c r="T54" s="48" t="e">
        <f t="shared" ca="1" si="81"/>
        <v>#DIV/0!</v>
      </c>
      <c r="U54" s="48" t="e">
        <f t="shared" ca="1" si="81"/>
        <v>#DIV/0!</v>
      </c>
      <c r="V54" s="48" t="e">
        <f t="shared" ca="1" si="81"/>
        <v>#DIV/0!</v>
      </c>
      <c r="W54" s="48" t="e">
        <f t="shared" ca="1" si="81"/>
        <v>#DIV/0!</v>
      </c>
      <c r="X54" s="48" t="e">
        <f t="shared" ca="1" si="81"/>
        <v>#DIV/0!</v>
      </c>
      <c r="Y54" s="48" t="e">
        <f t="shared" ca="1" si="81"/>
        <v>#DIV/0!</v>
      </c>
      <c r="Z54" s="48" t="e">
        <f t="shared" si="79"/>
        <v>#DIV/0!</v>
      </c>
      <c r="AA54" s="48" t="e">
        <f t="shared" si="79"/>
        <v>#DIV/0!</v>
      </c>
      <c r="AC54" s="48" t="e">
        <f t="shared" ref="AC54:AY54" si="82">AC53/AC$46</f>
        <v>#DIV/0!</v>
      </c>
      <c r="AD54" s="48" t="e">
        <f t="shared" si="82"/>
        <v>#DIV/0!</v>
      </c>
      <c r="AE54" s="48" t="e">
        <f t="shared" si="82"/>
        <v>#DIV/0!</v>
      </c>
      <c r="AF54" s="48" t="e">
        <f t="shared" si="82"/>
        <v>#DIV/0!</v>
      </c>
      <c r="AG54" s="48" t="e">
        <f t="shared" si="82"/>
        <v>#DIV/0!</v>
      </c>
      <c r="AH54" s="48" t="e">
        <f t="shared" si="82"/>
        <v>#DIV/0!</v>
      </c>
      <c r="AI54" s="48" t="e">
        <f t="shared" si="82"/>
        <v>#DIV/0!</v>
      </c>
      <c r="AJ54" s="48" t="e">
        <f t="shared" si="82"/>
        <v>#DIV/0!</v>
      </c>
      <c r="AK54" s="48" t="e">
        <f t="shared" si="82"/>
        <v>#DIV/0!</v>
      </c>
      <c r="AL54" s="48" t="e">
        <f t="shared" si="82"/>
        <v>#DIV/0!</v>
      </c>
      <c r="AM54" s="48" t="e">
        <f t="shared" si="82"/>
        <v>#DIV/0!</v>
      </c>
      <c r="AN54" s="48" t="e">
        <f t="shared" si="82"/>
        <v>#DIV/0!</v>
      </c>
      <c r="AO54" s="48" t="e">
        <f t="shared" si="82"/>
        <v>#DIV/0!</v>
      </c>
      <c r="AP54" s="48" t="e">
        <f t="shared" si="82"/>
        <v>#DIV/0!</v>
      </c>
      <c r="AQ54" s="48" t="e">
        <f t="shared" si="82"/>
        <v>#DIV/0!</v>
      </c>
      <c r="AR54" s="48" t="e">
        <f t="shared" si="82"/>
        <v>#DIV/0!</v>
      </c>
      <c r="AS54" s="48" t="e">
        <f t="shared" si="82"/>
        <v>#DIV/0!</v>
      </c>
      <c r="AT54" s="48" t="e">
        <f t="shared" si="82"/>
        <v>#DIV/0!</v>
      </c>
      <c r="AU54" s="48" t="e">
        <f t="shared" si="82"/>
        <v>#DIV/0!</v>
      </c>
      <c r="AV54" s="48" t="e">
        <f t="shared" si="82"/>
        <v>#DIV/0!</v>
      </c>
      <c r="AW54" s="48" t="e">
        <f t="shared" si="82"/>
        <v>#DIV/0!</v>
      </c>
      <c r="AX54" s="48" t="e">
        <f t="shared" si="82"/>
        <v>#DIV/0!</v>
      </c>
      <c r="AY54" s="48" t="e">
        <f t="shared" si="82"/>
        <v>#DIV/0!</v>
      </c>
      <c r="AZ54" s="143">
        <v>1</v>
      </c>
    </row>
    <row r="55" spans="1:52" s="197" customFormat="1">
      <c r="A55" s="198" t="s">
        <v>52</v>
      </c>
      <c r="B55" s="196">
        <f ca="1">SUM(C55:AY55)</f>
        <v>0</v>
      </c>
      <c r="C55" s="196">
        <f ca="1">SUMIF(Summary!$AX:$AX,'Mentor Wise'!C4,Summary!$Y:$Y)</f>
        <v>0</v>
      </c>
      <c r="D55" s="196">
        <f ca="1">SUMIF(Summary!$AX:$AX,'Mentor Wise'!D4,Summary!$Y:$Y)</f>
        <v>0</v>
      </c>
      <c r="E55" s="196">
        <f ca="1">SUMIF(Summary!$AX:$AX,'Mentor Wise'!E4,Summary!$Y:$Y)</f>
        <v>0</v>
      </c>
      <c r="F55" s="196">
        <f ca="1">SUMIF(Summary!$AX:$AX,'Mentor Wise'!F4,Summary!$Y:$Y)</f>
        <v>0</v>
      </c>
      <c r="G55" s="196">
        <f ca="1">SUMIF(Summary!$AX:$AX,'Mentor Wise'!G4,Summary!$Y:$Y)</f>
        <v>0</v>
      </c>
      <c r="H55" s="196">
        <f ca="1">SUMIF(Summary!$AX:$AX,'Mentor Wise'!H4,Summary!$Y:$Y)</f>
        <v>0</v>
      </c>
      <c r="I55" s="196">
        <f ca="1">SUMIF(Summary!$AX:$AX,'Mentor Wise'!I4,Summary!$Y:$Y)</f>
        <v>0</v>
      </c>
      <c r="J55" s="196">
        <f ca="1">SUMIF(Summary!$AX:$AX,'Mentor Wise'!J4,Summary!$Y:$Y)</f>
        <v>0</v>
      </c>
      <c r="K55" s="196">
        <f ca="1">SUMIF(Summary!$AX:$AX,'Mentor Wise'!K4,Summary!$Y:$Y)</f>
        <v>0</v>
      </c>
      <c r="L55" s="196">
        <f ca="1">SUMIF(Summary!$AX:$AX,'Mentor Wise'!L4,Summary!$Y:$Y)</f>
        <v>0</v>
      </c>
      <c r="M55" s="196">
        <f ca="1">SUMIF(Summary!$AX:$AX,'Mentor Wise'!M4,Summary!$Y:$Y)</f>
        <v>0</v>
      </c>
      <c r="N55" s="196">
        <f ca="1">SUMIF(Summary!$AX:$AX,'Mentor Wise'!N4,Summary!$Y:$Y)</f>
        <v>0</v>
      </c>
      <c r="O55" s="196">
        <f ca="1">SUMIF(Summary!$AX:$AX,'Mentor Wise'!O4,Summary!$Y:$Y)</f>
        <v>0</v>
      </c>
      <c r="P55" s="196">
        <f ca="1">SUMIF(Summary!$AX:$AX,'Mentor Wise'!P4,Summary!$Y:$Y)</f>
        <v>0</v>
      </c>
      <c r="Q55" s="196">
        <f ca="1">SUMIF(Summary!$AX:$AX,'Mentor Wise'!Q4,Summary!$Y:$Y)</f>
        <v>0</v>
      </c>
      <c r="R55" s="196">
        <f ca="1">SUMIF(Summary!$AX:$AX,'Mentor Wise'!R4,Summary!$Y:$Y)</f>
        <v>0</v>
      </c>
      <c r="S55" s="196">
        <f ca="1">SUMIF(Summary!$AX:$AX,'Mentor Wise'!S4,Summary!$Y:$Y)</f>
        <v>0</v>
      </c>
      <c r="T55" s="196">
        <f ca="1">SUMIF(Summary!$AX:$AX,'Mentor Wise'!T4,Summary!$Y:$Y)</f>
        <v>0</v>
      </c>
      <c r="U55" s="196">
        <f ca="1">SUMIF(Summary!$AX:$AX,'Mentor Wise'!U4,Summary!$Y:$Y)</f>
        <v>0</v>
      </c>
      <c r="V55" s="196">
        <f ca="1">SUMIF(Summary!$AX:$AX,'Mentor Wise'!V4,Summary!$Y:$Y)</f>
        <v>0</v>
      </c>
      <c r="W55" s="196">
        <f ca="1">SUMIF(Summary!$AX:$AX,'Mentor Wise'!W4,Summary!$Y:$Y)</f>
        <v>0</v>
      </c>
      <c r="X55" s="196">
        <f ca="1">SUMIF(Summary!$AX:$AX,'Mentor Wise'!X4,Summary!$Y:$Y)</f>
        <v>0</v>
      </c>
      <c r="Y55" s="196">
        <f ca="1">SUMIF(Summary!$AX:$AX,'Mentor Wise'!Y4,Summary!$Y:$Y)</f>
        <v>0</v>
      </c>
      <c r="Z55" s="196">
        <f>SUMIF(Summary!$AR:$AR,'Mentor Wise'!Z4,Summary!$Y:$Y)</f>
        <v>0</v>
      </c>
      <c r="AA55" s="196">
        <f>SUMIF(Summary!$AR:$AR,'Mentor Wise'!AA4,Summary!$Y:$Y)</f>
        <v>0</v>
      </c>
      <c r="AC55" s="196">
        <f>SUMIF(Summary!$AR:$AR,'Mentor Wise'!AC4,Summary!$Y:$Y)</f>
        <v>0</v>
      </c>
      <c r="AD55" s="196">
        <f>SUMIF(Summary!$AR:$AR,'Mentor Wise'!AD4,Summary!$Y:$Y)</f>
        <v>0</v>
      </c>
      <c r="AE55" s="196">
        <f>SUMIF(Summary!$AR:$AR,'Mentor Wise'!AE4,Summary!$Y:$Y)</f>
        <v>0</v>
      </c>
      <c r="AF55" s="196">
        <f>SUMIF(Summary!$AR:$AR,'Mentor Wise'!AF4,Summary!$Y:$Y)</f>
        <v>0</v>
      </c>
      <c r="AG55" s="196">
        <f>SUMIF(Summary!$AR:$AR,'Mentor Wise'!AG4,Summary!$Y:$Y)</f>
        <v>0</v>
      </c>
      <c r="AH55" s="196">
        <f>SUMIF(Summary!$AR:$AR,'Mentor Wise'!AH4,Summary!$Y:$Y)</f>
        <v>0</v>
      </c>
      <c r="AI55" s="196">
        <f>SUMIF(Summary!$AR:$AR,'Mentor Wise'!AI4,Summary!$Y:$Y)</f>
        <v>0</v>
      </c>
      <c r="AJ55" s="196">
        <f>SUMIF(Summary!$AR:$AR,'Mentor Wise'!AJ4,Summary!$Y:$Y)</f>
        <v>0</v>
      </c>
      <c r="AK55" s="196">
        <f>SUMIF(Summary!$AR:$AR,'Mentor Wise'!AK4,Summary!$Y:$Y)</f>
        <v>0</v>
      </c>
      <c r="AL55" s="196">
        <f>SUMIF(Summary!$AR:$AR,'Mentor Wise'!AL4,Summary!$Y:$Y)</f>
        <v>0</v>
      </c>
      <c r="AM55" s="196">
        <f>SUMIF(Summary!$AR:$AR,'Mentor Wise'!AM4,Summary!$Y:$Y)</f>
        <v>0</v>
      </c>
      <c r="AN55" s="196">
        <f>SUMIF(Summary!$AR:$AR,'Mentor Wise'!AN4,Summary!$Y:$Y)</f>
        <v>0</v>
      </c>
      <c r="AO55" s="196">
        <f>SUMIF(Summary!$AR:$AR,'Mentor Wise'!AO4,Summary!$Y:$Y)</f>
        <v>0</v>
      </c>
      <c r="AP55" s="196">
        <f>SUMIF(Summary!$AR:$AR,'Mentor Wise'!AP4,Summary!$Y:$Y)</f>
        <v>0</v>
      </c>
      <c r="AQ55" s="196">
        <f>SUMIF(Summary!$AR:$AR,'Mentor Wise'!AQ4,Summary!$Y:$Y)</f>
        <v>0</v>
      </c>
      <c r="AR55" s="196">
        <f>SUMIF(Summary!$AR:$AR,'Mentor Wise'!AR4,Summary!$Y:$Y)</f>
        <v>0</v>
      </c>
      <c r="AS55" s="196">
        <f>SUMIF(Summary!$AR:$AR,'Mentor Wise'!AS4,Summary!$Y:$Y)</f>
        <v>0</v>
      </c>
      <c r="AT55" s="196">
        <f>SUMIF(Summary!$AR:$AR,'Mentor Wise'!AT4,Summary!$Y:$Y)</f>
        <v>0</v>
      </c>
      <c r="AU55" s="196">
        <f>SUMIF(Summary!$AR:$AR,'Mentor Wise'!AU4,Summary!$Y:$Y)</f>
        <v>0</v>
      </c>
      <c r="AV55" s="196">
        <f>SUMIF(Summary!$AR:$AR,'Mentor Wise'!AV4,Summary!$Y:$Y)</f>
        <v>0</v>
      </c>
      <c r="AW55" s="196">
        <f>SUMIF(Summary!$AR:$AR,'Mentor Wise'!AW4,Summary!$Y:$Y)</f>
        <v>0</v>
      </c>
      <c r="AX55" s="196">
        <f>SUMIF(Summary!$AR:$AR,'Mentor Wise'!AX4,Summary!$Y:$Y)</f>
        <v>0</v>
      </c>
      <c r="AY55" s="196">
        <f>SUMIF(Summary!$AR:$AR,'Mentor Wise'!AY4,Summary!$Y:$Y)</f>
        <v>0</v>
      </c>
      <c r="AZ55" s="197">
        <v>1</v>
      </c>
    </row>
    <row r="56" spans="1:52">
      <c r="A56" s="166" t="s">
        <v>33</v>
      </c>
      <c r="B56" s="48" t="e">
        <f t="shared" ref="B56:AA56" ca="1" si="83">B55/B$46</f>
        <v>#DIV/0!</v>
      </c>
      <c r="C56" s="48" t="e">
        <f t="shared" ca="1" si="83"/>
        <v>#DIV/0!</v>
      </c>
      <c r="D56" s="48" t="e">
        <f t="shared" ref="D56:P56" ca="1" si="84">D55/D$46</f>
        <v>#DIV/0!</v>
      </c>
      <c r="E56" s="48" t="e">
        <f t="shared" ca="1" si="84"/>
        <v>#DIV/0!</v>
      </c>
      <c r="F56" s="48" t="e">
        <f t="shared" ca="1" si="84"/>
        <v>#DIV/0!</v>
      </c>
      <c r="G56" s="48" t="e">
        <f t="shared" ca="1" si="84"/>
        <v>#DIV/0!</v>
      </c>
      <c r="H56" s="48" t="e">
        <f t="shared" ca="1" si="84"/>
        <v>#DIV/0!</v>
      </c>
      <c r="I56" s="48" t="e">
        <f t="shared" ca="1" si="84"/>
        <v>#DIV/0!</v>
      </c>
      <c r="J56" s="48" t="e">
        <f t="shared" ca="1" si="84"/>
        <v>#DIV/0!</v>
      </c>
      <c r="K56" s="48" t="e">
        <f t="shared" ca="1" si="84"/>
        <v>#DIV/0!</v>
      </c>
      <c r="L56" s="48" t="e">
        <f t="shared" ca="1" si="84"/>
        <v>#DIV/0!</v>
      </c>
      <c r="M56" s="48" t="e">
        <f t="shared" ca="1" si="84"/>
        <v>#DIV/0!</v>
      </c>
      <c r="N56" s="48" t="e">
        <f t="shared" ca="1" si="84"/>
        <v>#DIV/0!</v>
      </c>
      <c r="O56" s="48" t="e">
        <f t="shared" ca="1" si="84"/>
        <v>#DIV/0!</v>
      </c>
      <c r="P56" s="48" t="e">
        <f t="shared" ca="1" si="84"/>
        <v>#DIV/0!</v>
      </c>
      <c r="Q56" s="48" t="e">
        <f t="shared" ref="Q56:Y56" ca="1" si="85">Q55/Q$46</f>
        <v>#DIV/0!</v>
      </c>
      <c r="R56" s="48" t="e">
        <f t="shared" ca="1" si="85"/>
        <v>#DIV/0!</v>
      </c>
      <c r="S56" s="48" t="e">
        <f t="shared" ca="1" si="85"/>
        <v>#DIV/0!</v>
      </c>
      <c r="T56" s="48" t="e">
        <f t="shared" ca="1" si="85"/>
        <v>#DIV/0!</v>
      </c>
      <c r="U56" s="48" t="e">
        <f t="shared" ca="1" si="85"/>
        <v>#DIV/0!</v>
      </c>
      <c r="V56" s="48" t="e">
        <f t="shared" ca="1" si="85"/>
        <v>#DIV/0!</v>
      </c>
      <c r="W56" s="48" t="e">
        <f t="shared" ca="1" si="85"/>
        <v>#DIV/0!</v>
      </c>
      <c r="X56" s="48" t="e">
        <f t="shared" ca="1" si="85"/>
        <v>#DIV/0!</v>
      </c>
      <c r="Y56" s="48" t="e">
        <f t="shared" ca="1" si="85"/>
        <v>#DIV/0!</v>
      </c>
      <c r="Z56" s="48" t="e">
        <f t="shared" si="83"/>
        <v>#DIV/0!</v>
      </c>
      <c r="AA56" s="48" t="e">
        <f t="shared" si="83"/>
        <v>#DIV/0!</v>
      </c>
      <c r="AC56" s="48" t="e">
        <f t="shared" ref="AC56:AY56" si="86">AC55/AC$46</f>
        <v>#DIV/0!</v>
      </c>
      <c r="AD56" s="48" t="e">
        <f t="shared" si="86"/>
        <v>#DIV/0!</v>
      </c>
      <c r="AE56" s="48" t="e">
        <f t="shared" si="86"/>
        <v>#DIV/0!</v>
      </c>
      <c r="AF56" s="48" t="e">
        <f t="shared" si="86"/>
        <v>#DIV/0!</v>
      </c>
      <c r="AG56" s="48" t="e">
        <f t="shared" si="86"/>
        <v>#DIV/0!</v>
      </c>
      <c r="AH56" s="48" t="e">
        <f t="shared" si="86"/>
        <v>#DIV/0!</v>
      </c>
      <c r="AI56" s="48" t="e">
        <f t="shared" si="86"/>
        <v>#DIV/0!</v>
      </c>
      <c r="AJ56" s="48" t="e">
        <f t="shared" si="86"/>
        <v>#DIV/0!</v>
      </c>
      <c r="AK56" s="48" t="e">
        <f t="shared" si="86"/>
        <v>#DIV/0!</v>
      </c>
      <c r="AL56" s="48" t="e">
        <f t="shared" si="86"/>
        <v>#DIV/0!</v>
      </c>
      <c r="AM56" s="48" t="e">
        <f t="shared" si="86"/>
        <v>#DIV/0!</v>
      </c>
      <c r="AN56" s="48" t="e">
        <f t="shared" si="86"/>
        <v>#DIV/0!</v>
      </c>
      <c r="AO56" s="48" t="e">
        <f t="shared" si="86"/>
        <v>#DIV/0!</v>
      </c>
      <c r="AP56" s="48" t="e">
        <f t="shared" si="86"/>
        <v>#DIV/0!</v>
      </c>
      <c r="AQ56" s="48" t="e">
        <f t="shared" si="86"/>
        <v>#DIV/0!</v>
      </c>
      <c r="AR56" s="48" t="e">
        <f t="shared" si="86"/>
        <v>#DIV/0!</v>
      </c>
      <c r="AS56" s="48" t="e">
        <f t="shared" si="86"/>
        <v>#DIV/0!</v>
      </c>
      <c r="AT56" s="48" t="e">
        <f t="shared" si="86"/>
        <v>#DIV/0!</v>
      </c>
      <c r="AU56" s="48" t="e">
        <f t="shared" si="86"/>
        <v>#DIV/0!</v>
      </c>
      <c r="AV56" s="48" t="e">
        <f t="shared" si="86"/>
        <v>#DIV/0!</v>
      </c>
      <c r="AW56" s="48" t="e">
        <f t="shared" si="86"/>
        <v>#DIV/0!</v>
      </c>
      <c r="AX56" s="48" t="e">
        <f t="shared" si="86"/>
        <v>#DIV/0!</v>
      </c>
      <c r="AY56" s="48" t="e">
        <f t="shared" si="86"/>
        <v>#DIV/0!</v>
      </c>
      <c r="AZ56" s="143">
        <v>1</v>
      </c>
    </row>
    <row r="57" spans="1:52">
      <c r="A57" s="192"/>
      <c r="AZ57" s="143">
        <v>1</v>
      </c>
    </row>
    <row r="58" spans="1:52">
      <c r="A58" s="179" t="s">
        <v>53</v>
      </c>
      <c r="B58" s="42">
        <f ca="1">SUM(C58:AY58)</f>
        <v>0</v>
      </c>
      <c r="C58" s="42">
        <f t="shared" ref="C58:AA58" ca="1" si="87">C59+C61+C63+C65+C67</f>
        <v>0</v>
      </c>
      <c r="D58" s="42">
        <f t="shared" ref="D58:P58" ca="1" si="88">D59+D61+D63+D65+D67</f>
        <v>0</v>
      </c>
      <c r="E58" s="42">
        <f t="shared" ca="1" si="88"/>
        <v>0</v>
      </c>
      <c r="F58" s="42">
        <f t="shared" ca="1" si="88"/>
        <v>0</v>
      </c>
      <c r="G58" s="42">
        <f t="shared" ca="1" si="88"/>
        <v>0</v>
      </c>
      <c r="H58" s="42">
        <f t="shared" ca="1" si="88"/>
        <v>0</v>
      </c>
      <c r="I58" s="42">
        <f t="shared" ca="1" si="88"/>
        <v>0</v>
      </c>
      <c r="J58" s="42">
        <f t="shared" ca="1" si="88"/>
        <v>0</v>
      </c>
      <c r="K58" s="42">
        <f t="shared" ca="1" si="88"/>
        <v>0</v>
      </c>
      <c r="L58" s="42">
        <f t="shared" ca="1" si="88"/>
        <v>0</v>
      </c>
      <c r="M58" s="42">
        <f t="shared" ca="1" si="88"/>
        <v>0</v>
      </c>
      <c r="N58" s="42">
        <f t="shared" ca="1" si="88"/>
        <v>0</v>
      </c>
      <c r="O58" s="42">
        <f t="shared" ca="1" si="88"/>
        <v>0</v>
      </c>
      <c r="P58" s="42">
        <f t="shared" ca="1" si="88"/>
        <v>0</v>
      </c>
      <c r="Q58" s="42">
        <f t="shared" ref="Q58:Y58" ca="1" si="89">Q59+Q61+Q63+Q65+Q67</f>
        <v>0</v>
      </c>
      <c r="R58" s="42">
        <f t="shared" ca="1" si="89"/>
        <v>0</v>
      </c>
      <c r="S58" s="42">
        <f t="shared" ca="1" si="89"/>
        <v>0</v>
      </c>
      <c r="T58" s="42">
        <f t="shared" ca="1" si="89"/>
        <v>0</v>
      </c>
      <c r="U58" s="42">
        <f t="shared" ca="1" si="89"/>
        <v>0</v>
      </c>
      <c r="V58" s="42">
        <f t="shared" ca="1" si="89"/>
        <v>0</v>
      </c>
      <c r="W58" s="42">
        <f t="shared" ca="1" si="89"/>
        <v>0</v>
      </c>
      <c r="X58" s="42">
        <f t="shared" ca="1" si="89"/>
        <v>0</v>
      </c>
      <c r="Y58" s="42">
        <f t="shared" ca="1" si="89"/>
        <v>0</v>
      </c>
      <c r="Z58" s="42">
        <f t="shared" si="87"/>
        <v>0</v>
      </c>
      <c r="AA58" s="42">
        <f t="shared" si="87"/>
        <v>0</v>
      </c>
      <c r="AC58" s="42">
        <f t="shared" ref="AC58:AY58" si="90">AC59+AC61+AC63+AC65+AC67</f>
        <v>0</v>
      </c>
      <c r="AD58" s="42">
        <f t="shared" si="90"/>
        <v>0</v>
      </c>
      <c r="AE58" s="42">
        <f t="shared" si="90"/>
        <v>0</v>
      </c>
      <c r="AF58" s="42">
        <f t="shared" si="90"/>
        <v>0</v>
      </c>
      <c r="AG58" s="42">
        <f t="shared" si="90"/>
        <v>0</v>
      </c>
      <c r="AH58" s="42">
        <f t="shared" si="90"/>
        <v>0</v>
      </c>
      <c r="AI58" s="42">
        <f t="shared" si="90"/>
        <v>0</v>
      </c>
      <c r="AJ58" s="42">
        <f t="shared" si="90"/>
        <v>0</v>
      </c>
      <c r="AK58" s="42">
        <f t="shared" si="90"/>
        <v>0</v>
      </c>
      <c r="AL58" s="42">
        <f t="shared" si="90"/>
        <v>0</v>
      </c>
      <c r="AM58" s="42">
        <f t="shared" si="90"/>
        <v>0</v>
      </c>
      <c r="AN58" s="42">
        <f t="shared" si="90"/>
        <v>0</v>
      </c>
      <c r="AO58" s="42">
        <f t="shared" si="90"/>
        <v>0</v>
      </c>
      <c r="AP58" s="42">
        <f t="shared" si="90"/>
        <v>0</v>
      </c>
      <c r="AQ58" s="42">
        <f t="shared" si="90"/>
        <v>0</v>
      </c>
      <c r="AR58" s="42">
        <f t="shared" si="90"/>
        <v>0</v>
      </c>
      <c r="AS58" s="42">
        <f t="shared" si="90"/>
        <v>0</v>
      </c>
      <c r="AT58" s="42">
        <f t="shared" si="90"/>
        <v>0</v>
      </c>
      <c r="AU58" s="42">
        <f t="shared" si="90"/>
        <v>0</v>
      </c>
      <c r="AV58" s="42">
        <f t="shared" si="90"/>
        <v>0</v>
      </c>
      <c r="AW58" s="42">
        <f t="shared" si="90"/>
        <v>0</v>
      </c>
      <c r="AX58" s="42">
        <f t="shared" si="90"/>
        <v>0</v>
      </c>
      <c r="AY58" s="42">
        <f t="shared" si="90"/>
        <v>0</v>
      </c>
      <c r="AZ58" s="143">
        <v>1</v>
      </c>
    </row>
    <row r="59" spans="1:52">
      <c r="A59" s="191" t="s">
        <v>54</v>
      </c>
      <c r="B59" s="172">
        <f ca="1">SUM(C59:AY59)</f>
        <v>0</v>
      </c>
      <c r="C59" s="47">
        <f ca="1">SUMIF(Summary!$AX:$AX,'Mentor Wise'!C4,Summary!$N:$N)</f>
        <v>0</v>
      </c>
      <c r="D59" s="47">
        <f ca="1">SUMIF(Summary!$AX:$AX,'Mentor Wise'!D4,Summary!$N:$N)</f>
        <v>0</v>
      </c>
      <c r="E59" s="47">
        <f ca="1">SUMIF(Summary!$AX:$AX,'Mentor Wise'!E4,Summary!$N:$N)</f>
        <v>0</v>
      </c>
      <c r="F59" s="47">
        <f ca="1">SUMIF(Summary!$AX:$AX,'Mentor Wise'!F4,Summary!$N:$N)</f>
        <v>0</v>
      </c>
      <c r="G59" s="47">
        <f ca="1">SUMIF(Summary!$AX:$AX,'Mentor Wise'!G4,Summary!$N:$N)</f>
        <v>0</v>
      </c>
      <c r="H59" s="47">
        <f ca="1">SUMIF(Summary!$AX:$AX,'Mentor Wise'!H4,Summary!$N:$N)</f>
        <v>0</v>
      </c>
      <c r="I59" s="47">
        <f ca="1">SUMIF(Summary!$AX:$AX,'Mentor Wise'!I4,Summary!$N:$N)</f>
        <v>0</v>
      </c>
      <c r="J59" s="47">
        <f ca="1">SUMIF(Summary!$AX:$AX,'Mentor Wise'!J4,Summary!$N:$N)</f>
        <v>0</v>
      </c>
      <c r="K59" s="47">
        <f ca="1">SUMIF(Summary!$AX:$AX,'Mentor Wise'!K4,Summary!$N:$N)</f>
        <v>0</v>
      </c>
      <c r="L59" s="47">
        <f ca="1">SUMIF(Summary!$AX:$AX,'Mentor Wise'!L4,Summary!$N:$N)</f>
        <v>0</v>
      </c>
      <c r="M59" s="47">
        <f ca="1">SUMIF(Summary!$AX:$AX,'Mentor Wise'!M4,Summary!$N:$N)</f>
        <v>0</v>
      </c>
      <c r="N59" s="47">
        <f ca="1">SUMIF(Summary!$AX:$AX,'Mentor Wise'!N4,Summary!$N:$N)</f>
        <v>0</v>
      </c>
      <c r="O59" s="47">
        <f ca="1">SUMIF(Summary!$AX:$AX,'Mentor Wise'!O4,Summary!$N:$N)</f>
        <v>0</v>
      </c>
      <c r="P59" s="47">
        <f ca="1">SUMIF(Summary!$AX:$AX,'Mentor Wise'!P4,Summary!$N:$N)</f>
        <v>0</v>
      </c>
      <c r="Q59" s="47">
        <f ca="1">SUMIF(Summary!$AX:$AX,'Mentor Wise'!Q4,Summary!$N:$N)</f>
        <v>0</v>
      </c>
      <c r="R59" s="47">
        <f ca="1">SUMIF(Summary!$AX:$AX,'Mentor Wise'!R4,Summary!$N:$N)</f>
        <v>0</v>
      </c>
      <c r="S59" s="47">
        <f ca="1">SUMIF(Summary!$AX:$AX,'Mentor Wise'!S4,Summary!$N:$N)</f>
        <v>0</v>
      </c>
      <c r="T59" s="47">
        <f ca="1">SUMIF(Summary!$AX:$AX,'Mentor Wise'!T4,Summary!$N:$N)</f>
        <v>0</v>
      </c>
      <c r="U59" s="47">
        <f ca="1">SUMIF(Summary!$AX:$AX,'Mentor Wise'!U4,Summary!$N:$N)</f>
        <v>0</v>
      </c>
      <c r="V59" s="47">
        <f ca="1">SUMIF(Summary!$AX:$AX,'Mentor Wise'!V4,Summary!$N:$N)</f>
        <v>0</v>
      </c>
      <c r="W59" s="47">
        <f ca="1">SUMIF(Summary!$AX:$AX,'Mentor Wise'!W4,Summary!$N:$N)</f>
        <v>0</v>
      </c>
      <c r="X59" s="47">
        <f ca="1">SUMIF(Summary!$AX:$AX,'Mentor Wise'!X4,Summary!$N:$N)</f>
        <v>0</v>
      </c>
      <c r="Y59" s="47">
        <f ca="1">SUMIF(Summary!$AX:$AX,'Mentor Wise'!Y4,Summary!$N:$N)</f>
        <v>0</v>
      </c>
      <c r="Z59" s="47">
        <f>SUMIF(Summary!$AR:$AR,'Mentor Wise'!Z4,Summary!$N:$N)</f>
        <v>0</v>
      </c>
      <c r="AA59" s="47">
        <f>SUMIF(Summary!$AR:$AR,'Mentor Wise'!AA4,Summary!$N:$N)</f>
        <v>0</v>
      </c>
      <c r="AC59" s="47">
        <f>SUMIF(Summary!$AR:$AR,'Mentor Wise'!AC4,Summary!$N:$N)</f>
        <v>0</v>
      </c>
      <c r="AD59" s="47">
        <f>SUMIF(Summary!$AR:$AR,'Mentor Wise'!AD4,Summary!$N:$N)</f>
        <v>0</v>
      </c>
      <c r="AE59" s="47">
        <f>SUMIF(Summary!$AR:$AR,'Mentor Wise'!AE4,Summary!$N:$N)</f>
        <v>0</v>
      </c>
      <c r="AF59" s="47">
        <f>SUMIF(Summary!$AR:$AR,'Mentor Wise'!AF4,Summary!$N:$N)</f>
        <v>0</v>
      </c>
      <c r="AG59" s="47">
        <f>SUMIF(Summary!$AR:$AR,'Mentor Wise'!AG4,Summary!$N:$N)</f>
        <v>0</v>
      </c>
      <c r="AH59" s="47">
        <f>SUMIF(Summary!$AR:$AR,'Mentor Wise'!AH4,Summary!$N:$N)</f>
        <v>0</v>
      </c>
      <c r="AI59" s="47">
        <f>SUMIF(Summary!$AR:$AR,'Mentor Wise'!AI4,Summary!$N:$N)</f>
        <v>0</v>
      </c>
      <c r="AJ59" s="47">
        <f>SUMIF(Summary!$AR:$AR,'Mentor Wise'!AJ4,Summary!$N:$N)</f>
        <v>0</v>
      </c>
      <c r="AK59" s="47">
        <f>SUMIF(Summary!$AR:$AR,'Mentor Wise'!AK4,Summary!$N:$N)</f>
        <v>0</v>
      </c>
      <c r="AL59" s="47">
        <f>SUMIF(Summary!$AR:$AR,'Mentor Wise'!AL4,Summary!$N:$N)</f>
        <v>0</v>
      </c>
      <c r="AM59" s="47">
        <f>SUMIF(Summary!$AR:$AR,'Mentor Wise'!AM4,Summary!$N:$N)</f>
        <v>0</v>
      </c>
      <c r="AN59" s="47">
        <f>SUMIF(Summary!$AR:$AR,'Mentor Wise'!AN4,Summary!$N:$N)</f>
        <v>0</v>
      </c>
      <c r="AO59" s="47">
        <f>SUMIF(Summary!$AR:$AR,'Mentor Wise'!AO4,Summary!$N:$N)</f>
        <v>0</v>
      </c>
      <c r="AP59" s="47">
        <f>SUMIF(Summary!$AR:$AR,'Mentor Wise'!AP4,Summary!$N:$N)</f>
        <v>0</v>
      </c>
      <c r="AQ59" s="47">
        <f>SUMIF(Summary!$AR:$AR,'Mentor Wise'!AQ4,Summary!$N:$N)</f>
        <v>0</v>
      </c>
      <c r="AR59" s="47">
        <f>SUMIF(Summary!$AR:$AR,'Mentor Wise'!AR4,Summary!$N:$N)</f>
        <v>0</v>
      </c>
      <c r="AS59" s="47">
        <f>SUMIF(Summary!$AR:$AR,'Mentor Wise'!AS4,Summary!$N:$N)</f>
        <v>0</v>
      </c>
      <c r="AT59" s="47">
        <f>SUMIF(Summary!$AR:$AR,'Mentor Wise'!AT4,Summary!$N:$N)</f>
        <v>0</v>
      </c>
      <c r="AU59" s="47">
        <f>SUMIF(Summary!$AR:$AR,'Mentor Wise'!AU4,Summary!$N:$N)</f>
        <v>0</v>
      </c>
      <c r="AV59" s="47">
        <f>SUMIF(Summary!$AR:$AR,'Mentor Wise'!AV4,Summary!$N:$N)</f>
        <v>0</v>
      </c>
      <c r="AW59" s="47">
        <f>SUMIF(Summary!$AR:$AR,'Mentor Wise'!AW4,Summary!$N:$N)</f>
        <v>0</v>
      </c>
      <c r="AX59" s="47">
        <f>SUMIF(Summary!$AR:$AR,'Mentor Wise'!AX4,Summary!$N:$N)</f>
        <v>0</v>
      </c>
      <c r="AY59" s="47">
        <f>SUMIF(Summary!$AR:$AR,'Mentor Wise'!AY4,Summary!$N:$N)</f>
        <v>0</v>
      </c>
      <c r="AZ59" s="143">
        <v>1</v>
      </c>
    </row>
    <row r="60" spans="1:52">
      <c r="A60" s="191" t="s">
        <v>33</v>
      </c>
      <c r="B60" s="48" t="e">
        <f t="shared" ref="B60:AA60" ca="1" si="91">B59/B$58</f>
        <v>#DIV/0!</v>
      </c>
      <c r="C60" s="48" t="e">
        <f t="shared" ca="1" si="91"/>
        <v>#DIV/0!</v>
      </c>
      <c r="D60" s="48" t="e">
        <f t="shared" ref="D60:P60" ca="1" si="92">D59/D$58</f>
        <v>#DIV/0!</v>
      </c>
      <c r="E60" s="48" t="e">
        <f t="shared" ca="1" si="92"/>
        <v>#DIV/0!</v>
      </c>
      <c r="F60" s="48" t="e">
        <f t="shared" ca="1" si="92"/>
        <v>#DIV/0!</v>
      </c>
      <c r="G60" s="48" t="e">
        <f t="shared" ca="1" si="92"/>
        <v>#DIV/0!</v>
      </c>
      <c r="H60" s="48" t="e">
        <f t="shared" ca="1" si="92"/>
        <v>#DIV/0!</v>
      </c>
      <c r="I60" s="48" t="e">
        <f t="shared" ca="1" si="92"/>
        <v>#DIV/0!</v>
      </c>
      <c r="J60" s="48" t="e">
        <f t="shared" ca="1" si="92"/>
        <v>#DIV/0!</v>
      </c>
      <c r="K60" s="48" t="e">
        <f t="shared" ca="1" si="92"/>
        <v>#DIV/0!</v>
      </c>
      <c r="L60" s="48" t="e">
        <f t="shared" ca="1" si="92"/>
        <v>#DIV/0!</v>
      </c>
      <c r="M60" s="48" t="e">
        <f t="shared" ca="1" si="92"/>
        <v>#DIV/0!</v>
      </c>
      <c r="N60" s="48" t="e">
        <f t="shared" ca="1" si="92"/>
        <v>#DIV/0!</v>
      </c>
      <c r="O60" s="48" t="e">
        <f t="shared" ca="1" si="92"/>
        <v>#DIV/0!</v>
      </c>
      <c r="P60" s="48" t="e">
        <f t="shared" ca="1" si="92"/>
        <v>#DIV/0!</v>
      </c>
      <c r="Q60" s="48" t="e">
        <f t="shared" ref="Q60:Y60" ca="1" si="93">Q59/Q$58</f>
        <v>#DIV/0!</v>
      </c>
      <c r="R60" s="48" t="e">
        <f t="shared" ca="1" si="93"/>
        <v>#DIV/0!</v>
      </c>
      <c r="S60" s="48" t="e">
        <f t="shared" ca="1" si="93"/>
        <v>#DIV/0!</v>
      </c>
      <c r="T60" s="48" t="e">
        <f t="shared" ca="1" si="93"/>
        <v>#DIV/0!</v>
      </c>
      <c r="U60" s="48" t="e">
        <f t="shared" ca="1" si="93"/>
        <v>#DIV/0!</v>
      </c>
      <c r="V60" s="48" t="e">
        <f t="shared" ca="1" si="93"/>
        <v>#DIV/0!</v>
      </c>
      <c r="W60" s="48" t="e">
        <f t="shared" ca="1" si="93"/>
        <v>#DIV/0!</v>
      </c>
      <c r="X60" s="48" t="e">
        <f t="shared" ca="1" si="93"/>
        <v>#DIV/0!</v>
      </c>
      <c r="Y60" s="48" t="e">
        <f t="shared" ca="1" si="93"/>
        <v>#DIV/0!</v>
      </c>
      <c r="Z60" s="48" t="e">
        <f t="shared" si="91"/>
        <v>#DIV/0!</v>
      </c>
      <c r="AA60" s="48" t="e">
        <f t="shared" si="91"/>
        <v>#DIV/0!</v>
      </c>
      <c r="AC60" s="48" t="e">
        <f t="shared" ref="AC60:AY60" si="94">AC59/AC$58</f>
        <v>#DIV/0!</v>
      </c>
      <c r="AD60" s="48" t="e">
        <f t="shared" si="94"/>
        <v>#DIV/0!</v>
      </c>
      <c r="AE60" s="48" t="e">
        <f t="shared" si="94"/>
        <v>#DIV/0!</v>
      </c>
      <c r="AF60" s="48" t="e">
        <f t="shared" si="94"/>
        <v>#DIV/0!</v>
      </c>
      <c r="AG60" s="48" t="e">
        <f t="shared" si="94"/>
        <v>#DIV/0!</v>
      </c>
      <c r="AH60" s="48" t="e">
        <f t="shared" si="94"/>
        <v>#DIV/0!</v>
      </c>
      <c r="AI60" s="48" t="e">
        <f t="shared" si="94"/>
        <v>#DIV/0!</v>
      </c>
      <c r="AJ60" s="48" t="e">
        <f t="shared" si="94"/>
        <v>#DIV/0!</v>
      </c>
      <c r="AK60" s="48" t="e">
        <f t="shared" si="94"/>
        <v>#DIV/0!</v>
      </c>
      <c r="AL60" s="48" t="e">
        <f t="shared" si="94"/>
        <v>#DIV/0!</v>
      </c>
      <c r="AM60" s="48" t="e">
        <f t="shared" si="94"/>
        <v>#DIV/0!</v>
      </c>
      <c r="AN60" s="48" t="e">
        <f t="shared" si="94"/>
        <v>#DIV/0!</v>
      </c>
      <c r="AO60" s="48" t="e">
        <f t="shared" si="94"/>
        <v>#DIV/0!</v>
      </c>
      <c r="AP60" s="48" t="e">
        <f t="shared" si="94"/>
        <v>#DIV/0!</v>
      </c>
      <c r="AQ60" s="48" t="e">
        <f t="shared" si="94"/>
        <v>#DIV/0!</v>
      </c>
      <c r="AR60" s="48" t="e">
        <f t="shared" si="94"/>
        <v>#DIV/0!</v>
      </c>
      <c r="AS60" s="48" t="e">
        <f t="shared" si="94"/>
        <v>#DIV/0!</v>
      </c>
      <c r="AT60" s="48" t="e">
        <f t="shared" si="94"/>
        <v>#DIV/0!</v>
      </c>
      <c r="AU60" s="48" t="e">
        <f t="shared" si="94"/>
        <v>#DIV/0!</v>
      </c>
      <c r="AV60" s="48" t="e">
        <f t="shared" si="94"/>
        <v>#DIV/0!</v>
      </c>
      <c r="AW60" s="48" t="e">
        <f t="shared" si="94"/>
        <v>#DIV/0!</v>
      </c>
      <c r="AX60" s="48" t="e">
        <f t="shared" si="94"/>
        <v>#DIV/0!</v>
      </c>
      <c r="AY60" s="48" t="e">
        <f t="shared" si="94"/>
        <v>#DIV/0!</v>
      </c>
      <c r="AZ60" s="143">
        <v>1</v>
      </c>
    </row>
    <row r="61" spans="1:52">
      <c r="A61" s="191" t="s">
        <v>55</v>
      </c>
      <c r="B61" s="172">
        <f ca="1">SUM(C61:AY61)</f>
        <v>0</v>
      </c>
      <c r="C61" s="47">
        <f ca="1">SUMIF(Summary!$AX:$AX,'Mentor Wise'!C4,Summary!$Q:$Q)</f>
        <v>0</v>
      </c>
      <c r="D61" s="47">
        <f ca="1">SUMIF(Summary!$AX:$AX,'Mentor Wise'!D4,Summary!$Q:$Q)</f>
        <v>0</v>
      </c>
      <c r="E61" s="47">
        <f ca="1">SUMIF(Summary!$AX:$AX,'Mentor Wise'!E4,Summary!$Q:$Q)</f>
        <v>0</v>
      </c>
      <c r="F61" s="47">
        <f ca="1">SUMIF(Summary!$AX:$AX,'Mentor Wise'!F4,Summary!$Q:$Q)</f>
        <v>0</v>
      </c>
      <c r="G61" s="47">
        <f ca="1">SUMIF(Summary!$AX:$AX,'Mentor Wise'!G4,Summary!$Q:$Q)</f>
        <v>0</v>
      </c>
      <c r="H61" s="47">
        <f ca="1">SUMIF(Summary!$AX:$AX,'Mentor Wise'!H4,Summary!$Q:$Q)</f>
        <v>0</v>
      </c>
      <c r="I61" s="47">
        <f ca="1">SUMIF(Summary!$AX:$AX,'Mentor Wise'!I4,Summary!$Q:$Q)</f>
        <v>0</v>
      </c>
      <c r="J61" s="47">
        <f ca="1">SUMIF(Summary!$AX:$AX,'Mentor Wise'!J4,Summary!$Q:$Q)</f>
        <v>0</v>
      </c>
      <c r="K61" s="47">
        <f ca="1">SUMIF(Summary!$AX:$AX,'Mentor Wise'!K4,Summary!$Q:$Q)</f>
        <v>0</v>
      </c>
      <c r="L61" s="47">
        <f ca="1">SUMIF(Summary!$AX:$AX,'Mentor Wise'!L4,Summary!$Q:$Q)</f>
        <v>0</v>
      </c>
      <c r="M61" s="47">
        <f ca="1">SUMIF(Summary!$AX:$AX,'Mentor Wise'!M4,Summary!$Q:$Q)</f>
        <v>0</v>
      </c>
      <c r="N61" s="47">
        <f ca="1">SUMIF(Summary!$AX:$AX,'Mentor Wise'!N4,Summary!$Q:$Q)</f>
        <v>0</v>
      </c>
      <c r="O61" s="47">
        <f ca="1">SUMIF(Summary!$AX:$AX,'Mentor Wise'!O4,Summary!$Q:$Q)</f>
        <v>0</v>
      </c>
      <c r="P61" s="47">
        <f ca="1">SUMIF(Summary!$AX:$AX,'Mentor Wise'!P4,Summary!$Q:$Q)</f>
        <v>0</v>
      </c>
      <c r="Q61" s="47">
        <f ca="1">SUMIF(Summary!$AX:$AX,'Mentor Wise'!Q4,Summary!$Q:$Q)</f>
        <v>0</v>
      </c>
      <c r="R61" s="47">
        <f ca="1">SUMIF(Summary!$AX:$AX,'Mentor Wise'!R4,Summary!$Q:$Q)</f>
        <v>0</v>
      </c>
      <c r="S61" s="47">
        <f ca="1">SUMIF(Summary!$AX:$AX,'Mentor Wise'!S4,Summary!$Q:$Q)</f>
        <v>0</v>
      </c>
      <c r="T61" s="47">
        <f ca="1">SUMIF(Summary!$AX:$AX,'Mentor Wise'!T4,Summary!$Q:$Q)</f>
        <v>0</v>
      </c>
      <c r="U61" s="47">
        <f ca="1">SUMIF(Summary!$AX:$AX,'Mentor Wise'!U4,Summary!$Q:$Q)</f>
        <v>0</v>
      </c>
      <c r="V61" s="47">
        <f ca="1">SUMIF(Summary!$AX:$AX,'Mentor Wise'!V4,Summary!$Q:$Q)</f>
        <v>0</v>
      </c>
      <c r="W61" s="47">
        <f ca="1">SUMIF(Summary!$AX:$AX,'Mentor Wise'!W4,Summary!$Q:$Q)</f>
        <v>0</v>
      </c>
      <c r="X61" s="47">
        <f ca="1">SUMIF(Summary!$AX:$AX,'Mentor Wise'!X4,Summary!$Q:$Q)</f>
        <v>0</v>
      </c>
      <c r="Y61" s="47">
        <f ca="1">SUMIF(Summary!$AX:$AX,'Mentor Wise'!Y4,Summary!$Q:$Q)</f>
        <v>0</v>
      </c>
      <c r="Z61" s="47">
        <f>SUMIF(Summary!$AR:$AR,'Mentor Wise'!Z4,Summary!$Q:$Q)</f>
        <v>0</v>
      </c>
      <c r="AA61" s="47">
        <f>SUMIF(Summary!$AR:$AR,'Mentor Wise'!AA4,Summary!$Q:$Q)</f>
        <v>0</v>
      </c>
      <c r="AC61" s="47">
        <f>SUMIF(Summary!$AR:$AR,'Mentor Wise'!AC4,Summary!$Q:$Q)</f>
        <v>0</v>
      </c>
      <c r="AD61" s="47">
        <f>SUMIF(Summary!$AR:$AR,'Mentor Wise'!AD4,Summary!$Q:$Q)</f>
        <v>0</v>
      </c>
      <c r="AE61" s="47">
        <f>SUMIF(Summary!$AR:$AR,'Mentor Wise'!AE4,Summary!$Q:$Q)</f>
        <v>0</v>
      </c>
      <c r="AF61" s="47">
        <f>SUMIF(Summary!$AR:$AR,'Mentor Wise'!AF4,Summary!$Q:$Q)</f>
        <v>0</v>
      </c>
      <c r="AG61" s="47">
        <f>SUMIF(Summary!$AR:$AR,'Mentor Wise'!AG4,Summary!$Q:$Q)</f>
        <v>0</v>
      </c>
      <c r="AH61" s="47">
        <f>SUMIF(Summary!$AR:$AR,'Mentor Wise'!AH4,Summary!$Q:$Q)</f>
        <v>0</v>
      </c>
      <c r="AI61" s="47">
        <f>SUMIF(Summary!$AR:$AR,'Mentor Wise'!AI4,Summary!$Q:$Q)</f>
        <v>0</v>
      </c>
      <c r="AJ61" s="47">
        <f>SUMIF(Summary!$AR:$AR,'Mentor Wise'!AJ4,Summary!$Q:$Q)</f>
        <v>0</v>
      </c>
      <c r="AK61" s="47">
        <f>SUMIF(Summary!$AR:$AR,'Mentor Wise'!AK4,Summary!$Q:$Q)</f>
        <v>0</v>
      </c>
      <c r="AL61" s="47">
        <f>SUMIF(Summary!$AR:$AR,'Mentor Wise'!AL4,Summary!$Q:$Q)</f>
        <v>0</v>
      </c>
      <c r="AM61" s="47">
        <f>SUMIF(Summary!$AR:$AR,'Mentor Wise'!AM4,Summary!$Q:$Q)</f>
        <v>0</v>
      </c>
      <c r="AN61" s="47">
        <f>SUMIF(Summary!$AR:$AR,'Mentor Wise'!AN4,Summary!$Q:$Q)</f>
        <v>0</v>
      </c>
      <c r="AO61" s="47">
        <f>SUMIF(Summary!$AR:$AR,'Mentor Wise'!AO4,Summary!$Q:$Q)</f>
        <v>0</v>
      </c>
      <c r="AP61" s="47">
        <f>SUMIF(Summary!$AR:$AR,'Mentor Wise'!AP4,Summary!$Q:$Q)</f>
        <v>0</v>
      </c>
      <c r="AQ61" s="47">
        <f>SUMIF(Summary!$AR:$AR,'Mentor Wise'!AQ4,Summary!$Q:$Q)</f>
        <v>0</v>
      </c>
      <c r="AR61" s="47">
        <f>SUMIF(Summary!$AR:$AR,'Mentor Wise'!AR4,Summary!$Q:$Q)</f>
        <v>0</v>
      </c>
      <c r="AS61" s="47">
        <f>SUMIF(Summary!$AR:$AR,'Mentor Wise'!AS4,Summary!$Q:$Q)</f>
        <v>0</v>
      </c>
      <c r="AT61" s="47">
        <f>SUMIF(Summary!$AR:$AR,'Mentor Wise'!AT4,Summary!$Q:$Q)</f>
        <v>0</v>
      </c>
      <c r="AU61" s="47">
        <f>SUMIF(Summary!$AR:$AR,'Mentor Wise'!AU4,Summary!$Q:$Q)</f>
        <v>0</v>
      </c>
      <c r="AV61" s="47">
        <f>SUMIF(Summary!$AR:$AR,'Mentor Wise'!AV4,Summary!$Q:$Q)</f>
        <v>0</v>
      </c>
      <c r="AW61" s="47">
        <f>SUMIF(Summary!$AR:$AR,'Mentor Wise'!AW4,Summary!$Q:$Q)</f>
        <v>0</v>
      </c>
      <c r="AX61" s="47">
        <f>SUMIF(Summary!$AR:$AR,'Mentor Wise'!AX4,Summary!$Q:$Q)</f>
        <v>0</v>
      </c>
      <c r="AY61" s="47">
        <f>SUMIF(Summary!$AR:$AR,'Mentor Wise'!AY4,Summary!$Q:$Q)</f>
        <v>0</v>
      </c>
      <c r="AZ61" s="143">
        <v>1</v>
      </c>
    </row>
    <row r="62" spans="1:52">
      <c r="A62" s="191" t="s">
        <v>33</v>
      </c>
      <c r="B62" s="48" t="e">
        <f t="shared" ref="B62:AA62" ca="1" si="95">B61/B$58</f>
        <v>#DIV/0!</v>
      </c>
      <c r="C62" s="48" t="e">
        <f t="shared" ca="1" si="95"/>
        <v>#DIV/0!</v>
      </c>
      <c r="D62" s="48" t="e">
        <f t="shared" ref="D62:P62" ca="1" si="96">D61/D$58</f>
        <v>#DIV/0!</v>
      </c>
      <c r="E62" s="48" t="e">
        <f t="shared" ca="1" si="96"/>
        <v>#DIV/0!</v>
      </c>
      <c r="F62" s="48" t="e">
        <f t="shared" ca="1" si="96"/>
        <v>#DIV/0!</v>
      </c>
      <c r="G62" s="48" t="e">
        <f t="shared" ca="1" si="96"/>
        <v>#DIV/0!</v>
      </c>
      <c r="H62" s="48" t="e">
        <f t="shared" ca="1" si="96"/>
        <v>#DIV/0!</v>
      </c>
      <c r="I62" s="48" t="e">
        <f t="shared" ca="1" si="96"/>
        <v>#DIV/0!</v>
      </c>
      <c r="J62" s="48" t="e">
        <f t="shared" ca="1" si="96"/>
        <v>#DIV/0!</v>
      </c>
      <c r="K62" s="48" t="e">
        <f t="shared" ca="1" si="96"/>
        <v>#DIV/0!</v>
      </c>
      <c r="L62" s="48" t="e">
        <f t="shared" ca="1" si="96"/>
        <v>#DIV/0!</v>
      </c>
      <c r="M62" s="48" t="e">
        <f t="shared" ca="1" si="96"/>
        <v>#DIV/0!</v>
      </c>
      <c r="N62" s="48" t="e">
        <f t="shared" ca="1" si="96"/>
        <v>#DIV/0!</v>
      </c>
      <c r="O62" s="48" t="e">
        <f t="shared" ca="1" si="96"/>
        <v>#DIV/0!</v>
      </c>
      <c r="P62" s="48" t="e">
        <f t="shared" ca="1" si="96"/>
        <v>#DIV/0!</v>
      </c>
      <c r="Q62" s="48" t="e">
        <f t="shared" ref="Q62:Y62" ca="1" si="97">Q61/Q$58</f>
        <v>#DIV/0!</v>
      </c>
      <c r="R62" s="48" t="e">
        <f t="shared" ca="1" si="97"/>
        <v>#DIV/0!</v>
      </c>
      <c r="S62" s="48" t="e">
        <f t="shared" ca="1" si="97"/>
        <v>#DIV/0!</v>
      </c>
      <c r="T62" s="48" t="e">
        <f t="shared" ca="1" si="97"/>
        <v>#DIV/0!</v>
      </c>
      <c r="U62" s="48" t="e">
        <f t="shared" ca="1" si="97"/>
        <v>#DIV/0!</v>
      </c>
      <c r="V62" s="48" t="e">
        <f t="shared" ca="1" si="97"/>
        <v>#DIV/0!</v>
      </c>
      <c r="W62" s="48" t="e">
        <f t="shared" ca="1" si="97"/>
        <v>#DIV/0!</v>
      </c>
      <c r="X62" s="48" t="e">
        <f t="shared" ca="1" si="97"/>
        <v>#DIV/0!</v>
      </c>
      <c r="Y62" s="48" t="e">
        <f t="shared" ca="1" si="97"/>
        <v>#DIV/0!</v>
      </c>
      <c r="Z62" s="48" t="e">
        <f t="shared" si="95"/>
        <v>#DIV/0!</v>
      </c>
      <c r="AA62" s="48" t="e">
        <f t="shared" si="95"/>
        <v>#DIV/0!</v>
      </c>
      <c r="AC62" s="48" t="e">
        <f t="shared" ref="AC62:AY62" si="98">AC61/AC$58</f>
        <v>#DIV/0!</v>
      </c>
      <c r="AD62" s="48" t="e">
        <f t="shared" si="98"/>
        <v>#DIV/0!</v>
      </c>
      <c r="AE62" s="48" t="e">
        <f t="shared" si="98"/>
        <v>#DIV/0!</v>
      </c>
      <c r="AF62" s="48" t="e">
        <f t="shared" si="98"/>
        <v>#DIV/0!</v>
      </c>
      <c r="AG62" s="48" t="e">
        <f t="shared" si="98"/>
        <v>#DIV/0!</v>
      </c>
      <c r="AH62" s="48" t="e">
        <f t="shared" si="98"/>
        <v>#DIV/0!</v>
      </c>
      <c r="AI62" s="48" t="e">
        <f t="shared" si="98"/>
        <v>#DIV/0!</v>
      </c>
      <c r="AJ62" s="48" t="e">
        <f t="shared" si="98"/>
        <v>#DIV/0!</v>
      </c>
      <c r="AK62" s="48" t="e">
        <f t="shared" si="98"/>
        <v>#DIV/0!</v>
      </c>
      <c r="AL62" s="48" t="e">
        <f t="shared" si="98"/>
        <v>#DIV/0!</v>
      </c>
      <c r="AM62" s="48" t="e">
        <f t="shared" si="98"/>
        <v>#DIV/0!</v>
      </c>
      <c r="AN62" s="48" t="e">
        <f t="shared" si="98"/>
        <v>#DIV/0!</v>
      </c>
      <c r="AO62" s="48" t="e">
        <f t="shared" si="98"/>
        <v>#DIV/0!</v>
      </c>
      <c r="AP62" s="48" t="e">
        <f t="shared" si="98"/>
        <v>#DIV/0!</v>
      </c>
      <c r="AQ62" s="48" t="e">
        <f t="shared" si="98"/>
        <v>#DIV/0!</v>
      </c>
      <c r="AR62" s="48" t="e">
        <f t="shared" si="98"/>
        <v>#DIV/0!</v>
      </c>
      <c r="AS62" s="48" t="e">
        <f t="shared" si="98"/>
        <v>#DIV/0!</v>
      </c>
      <c r="AT62" s="48" t="e">
        <f t="shared" si="98"/>
        <v>#DIV/0!</v>
      </c>
      <c r="AU62" s="48" t="e">
        <f t="shared" si="98"/>
        <v>#DIV/0!</v>
      </c>
      <c r="AV62" s="48" t="e">
        <f t="shared" si="98"/>
        <v>#DIV/0!</v>
      </c>
      <c r="AW62" s="48" t="e">
        <f t="shared" si="98"/>
        <v>#DIV/0!</v>
      </c>
      <c r="AX62" s="48" t="e">
        <f t="shared" si="98"/>
        <v>#DIV/0!</v>
      </c>
      <c r="AY62" s="48" t="e">
        <f t="shared" si="98"/>
        <v>#DIV/0!</v>
      </c>
      <c r="AZ62" s="143">
        <v>1</v>
      </c>
    </row>
    <row r="63" spans="1:52">
      <c r="A63" s="191" t="s">
        <v>56</v>
      </c>
      <c r="B63" s="172">
        <f ca="1">SUM(C63:AY63)</f>
        <v>0</v>
      </c>
      <c r="C63" s="47">
        <f ca="1">SUMIF(Summary!$AX:$AX,'Mentor Wise'!C4,Summary!$T:$T)</f>
        <v>0</v>
      </c>
      <c r="D63" s="47">
        <f ca="1">SUMIF(Summary!$AX:$AX,'Mentor Wise'!D4,Summary!$T:$T)</f>
        <v>0</v>
      </c>
      <c r="E63" s="47">
        <f ca="1">SUMIF(Summary!$AX:$AX,'Mentor Wise'!E4,Summary!$T:$T)</f>
        <v>0</v>
      </c>
      <c r="F63" s="47">
        <f ca="1">SUMIF(Summary!$AX:$AX,'Mentor Wise'!F4,Summary!$T:$T)</f>
        <v>0</v>
      </c>
      <c r="G63" s="47">
        <f ca="1">SUMIF(Summary!$AX:$AX,'Mentor Wise'!G4,Summary!$T:$T)</f>
        <v>0</v>
      </c>
      <c r="H63" s="47">
        <f ca="1">SUMIF(Summary!$AX:$AX,'Mentor Wise'!H4,Summary!$T:$T)</f>
        <v>0</v>
      </c>
      <c r="I63" s="47">
        <f ca="1">SUMIF(Summary!$AX:$AX,'Mentor Wise'!I4,Summary!$T:$T)</f>
        <v>0</v>
      </c>
      <c r="J63" s="47">
        <f ca="1">SUMIF(Summary!$AX:$AX,'Mentor Wise'!J4,Summary!$T:$T)</f>
        <v>0</v>
      </c>
      <c r="K63" s="47">
        <f ca="1">SUMIF(Summary!$AX:$AX,'Mentor Wise'!K4,Summary!$T:$T)</f>
        <v>0</v>
      </c>
      <c r="L63" s="47">
        <f ca="1">SUMIF(Summary!$AX:$AX,'Mentor Wise'!L4,Summary!$T:$T)</f>
        <v>0</v>
      </c>
      <c r="M63" s="47">
        <f ca="1">SUMIF(Summary!$AX:$AX,'Mentor Wise'!M4,Summary!$T:$T)</f>
        <v>0</v>
      </c>
      <c r="N63" s="47">
        <f ca="1">SUMIF(Summary!$AX:$AX,'Mentor Wise'!N4,Summary!$T:$T)</f>
        <v>0</v>
      </c>
      <c r="O63" s="47">
        <f ca="1">SUMIF(Summary!$AX:$AX,'Mentor Wise'!O4,Summary!$T:$T)</f>
        <v>0</v>
      </c>
      <c r="P63" s="47">
        <f ca="1">SUMIF(Summary!$AX:$AX,'Mentor Wise'!P4,Summary!$T:$T)</f>
        <v>0</v>
      </c>
      <c r="Q63" s="47">
        <f ca="1">SUMIF(Summary!$AX:$AX,'Mentor Wise'!Q4,Summary!$T:$T)</f>
        <v>0</v>
      </c>
      <c r="R63" s="47">
        <f ca="1">SUMIF(Summary!$AX:$AX,'Mentor Wise'!R4,Summary!$T:$T)</f>
        <v>0</v>
      </c>
      <c r="S63" s="47">
        <f ca="1">SUMIF(Summary!$AX:$AX,'Mentor Wise'!S4,Summary!$T:$T)</f>
        <v>0</v>
      </c>
      <c r="T63" s="47">
        <f ca="1">SUMIF(Summary!$AX:$AX,'Mentor Wise'!T4,Summary!$T:$T)</f>
        <v>0</v>
      </c>
      <c r="U63" s="47">
        <f ca="1">SUMIF(Summary!$AX:$AX,'Mentor Wise'!U4,Summary!$T:$T)</f>
        <v>0</v>
      </c>
      <c r="V63" s="47">
        <f ca="1">SUMIF(Summary!$AX:$AX,'Mentor Wise'!V4,Summary!$T:$T)</f>
        <v>0</v>
      </c>
      <c r="W63" s="47">
        <f ca="1">SUMIF(Summary!$AX:$AX,'Mentor Wise'!W4,Summary!$T:$T)</f>
        <v>0</v>
      </c>
      <c r="X63" s="47">
        <f ca="1">SUMIF(Summary!$AX:$AX,'Mentor Wise'!X4,Summary!$T:$T)</f>
        <v>0</v>
      </c>
      <c r="Y63" s="47">
        <f ca="1">SUMIF(Summary!$AX:$AX,'Mentor Wise'!Y4,Summary!$T:$T)</f>
        <v>0</v>
      </c>
      <c r="Z63" s="47">
        <f>SUMIF(Summary!$AR:$AR,'Mentor Wise'!Z4,Summary!$T:$T)</f>
        <v>0</v>
      </c>
      <c r="AA63" s="47">
        <f>SUMIF(Summary!$AR:$AR,'Mentor Wise'!AA4,Summary!$T:$T)</f>
        <v>0</v>
      </c>
      <c r="AC63" s="47">
        <f>SUMIF(Summary!$AR:$AR,'Mentor Wise'!AC4,Summary!$T:$T)</f>
        <v>0</v>
      </c>
      <c r="AD63" s="47">
        <f>SUMIF(Summary!$AR:$AR,'Mentor Wise'!AD4,Summary!$T:$T)</f>
        <v>0</v>
      </c>
      <c r="AE63" s="47">
        <f>SUMIF(Summary!$AR:$AR,'Mentor Wise'!AE4,Summary!$T:$T)</f>
        <v>0</v>
      </c>
      <c r="AF63" s="47">
        <f>SUMIF(Summary!$AR:$AR,'Mentor Wise'!AF4,Summary!$T:$T)</f>
        <v>0</v>
      </c>
      <c r="AG63" s="47">
        <f>SUMIF(Summary!$AR:$AR,'Mentor Wise'!AG4,Summary!$T:$T)</f>
        <v>0</v>
      </c>
      <c r="AH63" s="47">
        <f>SUMIF(Summary!$AR:$AR,'Mentor Wise'!AH4,Summary!$T:$T)</f>
        <v>0</v>
      </c>
      <c r="AI63" s="47">
        <f>SUMIF(Summary!$AR:$AR,'Mentor Wise'!AI4,Summary!$T:$T)</f>
        <v>0</v>
      </c>
      <c r="AJ63" s="47">
        <f>SUMIF(Summary!$AR:$AR,'Mentor Wise'!AJ4,Summary!$T:$T)</f>
        <v>0</v>
      </c>
      <c r="AK63" s="47">
        <f>SUMIF(Summary!$AR:$AR,'Mentor Wise'!AK4,Summary!$T:$T)</f>
        <v>0</v>
      </c>
      <c r="AL63" s="47">
        <f>SUMIF(Summary!$AR:$AR,'Mentor Wise'!AL4,Summary!$T:$T)</f>
        <v>0</v>
      </c>
      <c r="AM63" s="47">
        <f>SUMIF(Summary!$AR:$AR,'Mentor Wise'!AM4,Summary!$T:$T)</f>
        <v>0</v>
      </c>
      <c r="AN63" s="47">
        <f>SUMIF(Summary!$AR:$AR,'Mentor Wise'!AN4,Summary!$T:$T)</f>
        <v>0</v>
      </c>
      <c r="AO63" s="47">
        <f>SUMIF(Summary!$AR:$AR,'Mentor Wise'!AO4,Summary!$T:$T)</f>
        <v>0</v>
      </c>
      <c r="AP63" s="47">
        <f>SUMIF(Summary!$AR:$AR,'Mentor Wise'!AP4,Summary!$T:$T)</f>
        <v>0</v>
      </c>
      <c r="AQ63" s="47">
        <f>SUMIF(Summary!$AR:$AR,'Mentor Wise'!AQ4,Summary!$T:$T)</f>
        <v>0</v>
      </c>
      <c r="AR63" s="47">
        <f>SUMIF(Summary!$AR:$AR,'Mentor Wise'!AR4,Summary!$T:$T)</f>
        <v>0</v>
      </c>
      <c r="AS63" s="47">
        <f>SUMIF(Summary!$AR:$AR,'Mentor Wise'!AS4,Summary!$T:$T)</f>
        <v>0</v>
      </c>
      <c r="AT63" s="47">
        <f>SUMIF(Summary!$AR:$AR,'Mentor Wise'!AT4,Summary!$T:$T)</f>
        <v>0</v>
      </c>
      <c r="AU63" s="47">
        <f>SUMIF(Summary!$AR:$AR,'Mentor Wise'!AU4,Summary!$T:$T)</f>
        <v>0</v>
      </c>
      <c r="AV63" s="47">
        <f>SUMIF(Summary!$AR:$AR,'Mentor Wise'!AV4,Summary!$T:$T)</f>
        <v>0</v>
      </c>
      <c r="AW63" s="47">
        <f>SUMIF(Summary!$AR:$AR,'Mentor Wise'!AW4,Summary!$T:$T)</f>
        <v>0</v>
      </c>
      <c r="AX63" s="47">
        <f>SUMIF(Summary!$AR:$AR,'Mentor Wise'!AX4,Summary!$T:$T)</f>
        <v>0</v>
      </c>
      <c r="AY63" s="47">
        <f>SUMIF(Summary!$AR:$AR,'Mentor Wise'!AY4,Summary!$T:$T)</f>
        <v>0</v>
      </c>
      <c r="AZ63" s="143">
        <v>1</v>
      </c>
    </row>
    <row r="64" spans="1:52">
      <c r="A64" s="191" t="s">
        <v>33</v>
      </c>
      <c r="B64" s="48" t="e">
        <f t="shared" ref="B64:AA64" ca="1" si="99">B63/B$58</f>
        <v>#DIV/0!</v>
      </c>
      <c r="C64" s="48" t="e">
        <f t="shared" ca="1" si="99"/>
        <v>#DIV/0!</v>
      </c>
      <c r="D64" s="48" t="e">
        <f t="shared" ref="D64:P64" ca="1" si="100">D63/D$58</f>
        <v>#DIV/0!</v>
      </c>
      <c r="E64" s="48" t="e">
        <f t="shared" ca="1" si="100"/>
        <v>#DIV/0!</v>
      </c>
      <c r="F64" s="48" t="e">
        <f t="shared" ca="1" si="100"/>
        <v>#DIV/0!</v>
      </c>
      <c r="G64" s="48" t="e">
        <f t="shared" ca="1" si="100"/>
        <v>#DIV/0!</v>
      </c>
      <c r="H64" s="48" t="e">
        <f t="shared" ca="1" si="100"/>
        <v>#DIV/0!</v>
      </c>
      <c r="I64" s="48" t="e">
        <f t="shared" ca="1" si="100"/>
        <v>#DIV/0!</v>
      </c>
      <c r="J64" s="48" t="e">
        <f t="shared" ca="1" si="100"/>
        <v>#DIV/0!</v>
      </c>
      <c r="K64" s="48" t="e">
        <f t="shared" ca="1" si="100"/>
        <v>#DIV/0!</v>
      </c>
      <c r="L64" s="48" t="e">
        <f t="shared" ca="1" si="100"/>
        <v>#DIV/0!</v>
      </c>
      <c r="M64" s="48" t="e">
        <f t="shared" ca="1" si="100"/>
        <v>#DIV/0!</v>
      </c>
      <c r="N64" s="48" t="e">
        <f t="shared" ca="1" si="100"/>
        <v>#DIV/0!</v>
      </c>
      <c r="O64" s="48" t="e">
        <f t="shared" ca="1" si="100"/>
        <v>#DIV/0!</v>
      </c>
      <c r="P64" s="48" t="e">
        <f t="shared" ca="1" si="100"/>
        <v>#DIV/0!</v>
      </c>
      <c r="Q64" s="48" t="e">
        <f t="shared" ref="Q64:Y64" ca="1" si="101">Q63/Q$58</f>
        <v>#DIV/0!</v>
      </c>
      <c r="R64" s="48" t="e">
        <f t="shared" ca="1" si="101"/>
        <v>#DIV/0!</v>
      </c>
      <c r="S64" s="48" t="e">
        <f t="shared" ca="1" si="101"/>
        <v>#DIV/0!</v>
      </c>
      <c r="T64" s="48" t="e">
        <f t="shared" ca="1" si="101"/>
        <v>#DIV/0!</v>
      </c>
      <c r="U64" s="48" t="e">
        <f t="shared" ca="1" si="101"/>
        <v>#DIV/0!</v>
      </c>
      <c r="V64" s="48" t="e">
        <f t="shared" ca="1" si="101"/>
        <v>#DIV/0!</v>
      </c>
      <c r="W64" s="48" t="e">
        <f t="shared" ca="1" si="101"/>
        <v>#DIV/0!</v>
      </c>
      <c r="X64" s="48" t="e">
        <f t="shared" ca="1" si="101"/>
        <v>#DIV/0!</v>
      </c>
      <c r="Y64" s="48" t="e">
        <f t="shared" ca="1" si="101"/>
        <v>#DIV/0!</v>
      </c>
      <c r="Z64" s="48" t="e">
        <f t="shared" si="99"/>
        <v>#DIV/0!</v>
      </c>
      <c r="AA64" s="48" t="e">
        <f t="shared" si="99"/>
        <v>#DIV/0!</v>
      </c>
      <c r="AC64" s="48" t="e">
        <f t="shared" ref="AC64:AY64" si="102">AC63/AC$58</f>
        <v>#DIV/0!</v>
      </c>
      <c r="AD64" s="48" t="e">
        <f t="shared" si="102"/>
        <v>#DIV/0!</v>
      </c>
      <c r="AE64" s="48" t="e">
        <f t="shared" si="102"/>
        <v>#DIV/0!</v>
      </c>
      <c r="AF64" s="48" t="e">
        <f t="shared" si="102"/>
        <v>#DIV/0!</v>
      </c>
      <c r="AG64" s="48" t="e">
        <f t="shared" si="102"/>
        <v>#DIV/0!</v>
      </c>
      <c r="AH64" s="48" t="e">
        <f t="shared" si="102"/>
        <v>#DIV/0!</v>
      </c>
      <c r="AI64" s="48" t="e">
        <f t="shared" si="102"/>
        <v>#DIV/0!</v>
      </c>
      <c r="AJ64" s="48" t="e">
        <f t="shared" si="102"/>
        <v>#DIV/0!</v>
      </c>
      <c r="AK64" s="48" t="e">
        <f t="shared" si="102"/>
        <v>#DIV/0!</v>
      </c>
      <c r="AL64" s="48" t="e">
        <f t="shared" si="102"/>
        <v>#DIV/0!</v>
      </c>
      <c r="AM64" s="48" t="e">
        <f t="shared" si="102"/>
        <v>#DIV/0!</v>
      </c>
      <c r="AN64" s="48" t="e">
        <f t="shared" si="102"/>
        <v>#DIV/0!</v>
      </c>
      <c r="AO64" s="48" t="e">
        <f t="shared" si="102"/>
        <v>#DIV/0!</v>
      </c>
      <c r="AP64" s="48" t="e">
        <f t="shared" si="102"/>
        <v>#DIV/0!</v>
      </c>
      <c r="AQ64" s="48" t="e">
        <f t="shared" si="102"/>
        <v>#DIV/0!</v>
      </c>
      <c r="AR64" s="48" t="e">
        <f t="shared" si="102"/>
        <v>#DIV/0!</v>
      </c>
      <c r="AS64" s="48" t="e">
        <f t="shared" si="102"/>
        <v>#DIV/0!</v>
      </c>
      <c r="AT64" s="48" t="e">
        <f t="shared" si="102"/>
        <v>#DIV/0!</v>
      </c>
      <c r="AU64" s="48" t="e">
        <f t="shared" si="102"/>
        <v>#DIV/0!</v>
      </c>
      <c r="AV64" s="48" t="e">
        <f t="shared" si="102"/>
        <v>#DIV/0!</v>
      </c>
      <c r="AW64" s="48" t="e">
        <f t="shared" si="102"/>
        <v>#DIV/0!</v>
      </c>
      <c r="AX64" s="48" t="e">
        <f t="shared" si="102"/>
        <v>#DIV/0!</v>
      </c>
      <c r="AY64" s="48" t="e">
        <f t="shared" si="102"/>
        <v>#DIV/0!</v>
      </c>
      <c r="AZ64" s="143">
        <v>1</v>
      </c>
    </row>
    <row r="65" spans="1:52">
      <c r="A65" s="191" t="s">
        <v>97</v>
      </c>
      <c r="B65" s="172">
        <f ca="1">SUM(C65:AY65)</f>
        <v>0</v>
      </c>
      <c r="C65" s="47">
        <f ca="1">SUMIF(Summary!$AX:$AX,'Mentor Wise'!C4,Summary!$W:$W)</f>
        <v>0</v>
      </c>
      <c r="D65" s="47">
        <f ca="1">SUMIF(Summary!$AX:$AX,'Mentor Wise'!D4,Summary!$W:$W)</f>
        <v>0</v>
      </c>
      <c r="E65" s="47">
        <f ca="1">SUMIF(Summary!$AX:$AX,'Mentor Wise'!E4,Summary!$W:$W)</f>
        <v>0</v>
      </c>
      <c r="F65" s="47">
        <f ca="1">SUMIF(Summary!$AX:$AX,'Mentor Wise'!F4,Summary!$W:$W)</f>
        <v>0</v>
      </c>
      <c r="G65" s="47">
        <f ca="1">SUMIF(Summary!$AX:$AX,'Mentor Wise'!G4,Summary!$W:$W)</f>
        <v>0</v>
      </c>
      <c r="H65" s="47">
        <f ca="1">SUMIF(Summary!$AX:$AX,'Mentor Wise'!H4,Summary!$W:$W)</f>
        <v>0</v>
      </c>
      <c r="I65" s="47">
        <f ca="1">SUMIF(Summary!$AX:$AX,'Mentor Wise'!I4,Summary!$W:$W)</f>
        <v>0</v>
      </c>
      <c r="J65" s="47">
        <f ca="1">SUMIF(Summary!$AX:$AX,'Mentor Wise'!J4,Summary!$W:$W)</f>
        <v>0</v>
      </c>
      <c r="K65" s="47">
        <f ca="1">SUMIF(Summary!$AX:$AX,'Mentor Wise'!K4,Summary!$W:$W)</f>
        <v>0</v>
      </c>
      <c r="L65" s="47">
        <f ca="1">SUMIF(Summary!$AX:$AX,'Mentor Wise'!L4,Summary!$W:$W)</f>
        <v>0</v>
      </c>
      <c r="M65" s="47">
        <f ca="1">SUMIF(Summary!$AX:$AX,'Mentor Wise'!M4,Summary!$W:$W)</f>
        <v>0</v>
      </c>
      <c r="N65" s="47">
        <f ca="1">SUMIF(Summary!$AX:$AX,'Mentor Wise'!N4,Summary!$W:$W)</f>
        <v>0</v>
      </c>
      <c r="O65" s="47">
        <f ca="1">SUMIF(Summary!$AX:$AX,'Mentor Wise'!O4,Summary!$W:$W)</f>
        <v>0</v>
      </c>
      <c r="P65" s="47">
        <f ca="1">SUMIF(Summary!$AX:$AX,'Mentor Wise'!P4,Summary!$W:$W)</f>
        <v>0</v>
      </c>
      <c r="Q65" s="47">
        <f ca="1">SUMIF(Summary!$AX:$AX,'Mentor Wise'!Q4,Summary!$W:$W)</f>
        <v>0</v>
      </c>
      <c r="R65" s="47">
        <f ca="1">SUMIF(Summary!$AX:$AX,'Mentor Wise'!R4,Summary!$W:$W)</f>
        <v>0</v>
      </c>
      <c r="S65" s="47">
        <f ca="1">SUMIF(Summary!$AX:$AX,'Mentor Wise'!S4,Summary!$W:$W)</f>
        <v>0</v>
      </c>
      <c r="T65" s="47">
        <f ca="1">SUMIF(Summary!$AX:$AX,'Mentor Wise'!T4,Summary!$W:$W)</f>
        <v>0</v>
      </c>
      <c r="U65" s="47">
        <f ca="1">SUMIF(Summary!$AX:$AX,'Mentor Wise'!U4,Summary!$W:$W)</f>
        <v>0</v>
      </c>
      <c r="V65" s="47">
        <f ca="1">SUMIF(Summary!$AX:$AX,'Mentor Wise'!V4,Summary!$W:$W)</f>
        <v>0</v>
      </c>
      <c r="W65" s="47">
        <f ca="1">SUMIF(Summary!$AX:$AX,'Mentor Wise'!W4,Summary!$W:$W)</f>
        <v>0</v>
      </c>
      <c r="X65" s="47">
        <f ca="1">SUMIF(Summary!$AX:$AX,'Mentor Wise'!X4,Summary!$W:$W)</f>
        <v>0</v>
      </c>
      <c r="Y65" s="47">
        <f ca="1">SUMIF(Summary!$AX:$AX,'Mentor Wise'!Y4,Summary!$W:$W)</f>
        <v>0</v>
      </c>
      <c r="Z65" s="47">
        <f>SUMIF(Summary!$AR:$AR,'Mentor Wise'!Z4,Summary!$W:$W)</f>
        <v>0</v>
      </c>
      <c r="AA65" s="47">
        <f>SUMIF(Summary!$AR:$AR,'Mentor Wise'!AA4,Summary!$W:$W)</f>
        <v>0</v>
      </c>
      <c r="AC65" s="47">
        <f>SUMIF(Summary!$AR:$AR,'Mentor Wise'!AC4,Summary!$W:$W)</f>
        <v>0</v>
      </c>
      <c r="AD65" s="47">
        <f>SUMIF(Summary!$AR:$AR,'Mentor Wise'!AD4,Summary!$W:$W)</f>
        <v>0</v>
      </c>
      <c r="AE65" s="47">
        <f>SUMIF(Summary!$AR:$AR,'Mentor Wise'!AE4,Summary!$W:$W)</f>
        <v>0</v>
      </c>
      <c r="AF65" s="47">
        <f>SUMIF(Summary!$AR:$AR,'Mentor Wise'!AF4,Summary!$W:$W)</f>
        <v>0</v>
      </c>
      <c r="AG65" s="47">
        <f>SUMIF(Summary!$AR:$AR,'Mentor Wise'!AG4,Summary!$W:$W)</f>
        <v>0</v>
      </c>
      <c r="AH65" s="47">
        <f>SUMIF(Summary!$AR:$AR,'Mentor Wise'!AH4,Summary!$W:$W)</f>
        <v>0</v>
      </c>
      <c r="AI65" s="47">
        <f>SUMIF(Summary!$AR:$AR,'Mentor Wise'!AI4,Summary!$W:$W)</f>
        <v>0</v>
      </c>
      <c r="AJ65" s="47">
        <f>SUMIF(Summary!$AR:$AR,'Mentor Wise'!AJ4,Summary!$W:$W)</f>
        <v>0</v>
      </c>
      <c r="AK65" s="47">
        <f>SUMIF(Summary!$AR:$AR,'Mentor Wise'!AK4,Summary!$W:$W)</f>
        <v>0</v>
      </c>
      <c r="AL65" s="47">
        <f>SUMIF(Summary!$AR:$AR,'Mentor Wise'!AL4,Summary!$W:$W)</f>
        <v>0</v>
      </c>
      <c r="AM65" s="47">
        <f>SUMIF(Summary!$AR:$AR,'Mentor Wise'!AM4,Summary!$W:$W)</f>
        <v>0</v>
      </c>
      <c r="AN65" s="47">
        <f>SUMIF(Summary!$AR:$AR,'Mentor Wise'!AN4,Summary!$W:$W)</f>
        <v>0</v>
      </c>
      <c r="AO65" s="47">
        <f>SUMIF(Summary!$AR:$AR,'Mentor Wise'!AO4,Summary!$W:$W)</f>
        <v>0</v>
      </c>
      <c r="AP65" s="47">
        <f>SUMIF(Summary!$AR:$AR,'Mentor Wise'!AP4,Summary!$W:$W)</f>
        <v>0</v>
      </c>
      <c r="AQ65" s="47">
        <f>SUMIF(Summary!$AR:$AR,'Mentor Wise'!AQ4,Summary!$W:$W)</f>
        <v>0</v>
      </c>
      <c r="AR65" s="47">
        <f>SUMIF(Summary!$AR:$AR,'Mentor Wise'!AR4,Summary!$W:$W)</f>
        <v>0</v>
      </c>
      <c r="AS65" s="47">
        <f>SUMIF(Summary!$AR:$AR,'Mentor Wise'!AS4,Summary!$W:$W)</f>
        <v>0</v>
      </c>
      <c r="AT65" s="47">
        <f>SUMIF(Summary!$AR:$AR,'Mentor Wise'!AT4,Summary!$W:$W)</f>
        <v>0</v>
      </c>
      <c r="AU65" s="47">
        <f>SUMIF(Summary!$AR:$AR,'Mentor Wise'!AU4,Summary!$W:$W)</f>
        <v>0</v>
      </c>
      <c r="AV65" s="47">
        <f>SUMIF(Summary!$AR:$AR,'Mentor Wise'!AV4,Summary!$W:$W)</f>
        <v>0</v>
      </c>
      <c r="AW65" s="47">
        <f>SUMIF(Summary!$AR:$AR,'Mentor Wise'!AW4,Summary!$W:$W)</f>
        <v>0</v>
      </c>
      <c r="AX65" s="47">
        <f>SUMIF(Summary!$AR:$AR,'Mentor Wise'!AX4,Summary!$W:$W)</f>
        <v>0</v>
      </c>
      <c r="AY65" s="47">
        <f>SUMIF(Summary!$AR:$AR,'Mentor Wise'!AY4,Summary!$W:$W)</f>
        <v>0</v>
      </c>
      <c r="AZ65" s="143">
        <v>1</v>
      </c>
    </row>
    <row r="66" spans="1:52">
      <c r="A66" s="191" t="s">
        <v>33</v>
      </c>
      <c r="B66" s="48" t="e">
        <f t="shared" ref="B66:AA66" ca="1" si="103">B65/B$58</f>
        <v>#DIV/0!</v>
      </c>
      <c r="C66" s="48" t="e">
        <f t="shared" ca="1" si="103"/>
        <v>#DIV/0!</v>
      </c>
      <c r="D66" s="48" t="e">
        <f t="shared" ref="D66:P66" ca="1" si="104">D65/D$58</f>
        <v>#DIV/0!</v>
      </c>
      <c r="E66" s="48" t="e">
        <f t="shared" ca="1" si="104"/>
        <v>#DIV/0!</v>
      </c>
      <c r="F66" s="48" t="e">
        <f t="shared" ca="1" si="104"/>
        <v>#DIV/0!</v>
      </c>
      <c r="G66" s="48" t="e">
        <f t="shared" ca="1" si="104"/>
        <v>#DIV/0!</v>
      </c>
      <c r="H66" s="48" t="e">
        <f t="shared" ca="1" si="104"/>
        <v>#DIV/0!</v>
      </c>
      <c r="I66" s="48" t="e">
        <f t="shared" ca="1" si="104"/>
        <v>#DIV/0!</v>
      </c>
      <c r="J66" s="48" t="e">
        <f t="shared" ca="1" si="104"/>
        <v>#DIV/0!</v>
      </c>
      <c r="K66" s="48" t="e">
        <f t="shared" ca="1" si="104"/>
        <v>#DIV/0!</v>
      </c>
      <c r="L66" s="48" t="e">
        <f t="shared" ca="1" si="104"/>
        <v>#DIV/0!</v>
      </c>
      <c r="M66" s="48" t="e">
        <f t="shared" ca="1" si="104"/>
        <v>#DIV/0!</v>
      </c>
      <c r="N66" s="48" t="e">
        <f t="shared" ca="1" si="104"/>
        <v>#DIV/0!</v>
      </c>
      <c r="O66" s="48" t="e">
        <f t="shared" ca="1" si="104"/>
        <v>#DIV/0!</v>
      </c>
      <c r="P66" s="48" t="e">
        <f t="shared" ca="1" si="104"/>
        <v>#DIV/0!</v>
      </c>
      <c r="Q66" s="48" t="e">
        <f t="shared" ref="Q66:Y66" ca="1" si="105">Q65/Q$58</f>
        <v>#DIV/0!</v>
      </c>
      <c r="R66" s="48" t="e">
        <f t="shared" ca="1" si="105"/>
        <v>#DIV/0!</v>
      </c>
      <c r="S66" s="48" t="e">
        <f t="shared" ca="1" si="105"/>
        <v>#DIV/0!</v>
      </c>
      <c r="T66" s="48" t="e">
        <f t="shared" ca="1" si="105"/>
        <v>#DIV/0!</v>
      </c>
      <c r="U66" s="48" t="e">
        <f t="shared" ca="1" si="105"/>
        <v>#DIV/0!</v>
      </c>
      <c r="V66" s="48" t="e">
        <f t="shared" ca="1" si="105"/>
        <v>#DIV/0!</v>
      </c>
      <c r="W66" s="48" t="e">
        <f t="shared" ca="1" si="105"/>
        <v>#DIV/0!</v>
      </c>
      <c r="X66" s="48" t="e">
        <f t="shared" ca="1" si="105"/>
        <v>#DIV/0!</v>
      </c>
      <c r="Y66" s="48" t="e">
        <f t="shared" ca="1" si="105"/>
        <v>#DIV/0!</v>
      </c>
      <c r="Z66" s="48" t="e">
        <f t="shared" si="103"/>
        <v>#DIV/0!</v>
      </c>
      <c r="AA66" s="48" t="e">
        <f t="shared" si="103"/>
        <v>#DIV/0!</v>
      </c>
      <c r="AC66" s="48" t="e">
        <f t="shared" ref="AC66:AY66" si="106">AC65/AC$58</f>
        <v>#DIV/0!</v>
      </c>
      <c r="AD66" s="48" t="e">
        <f t="shared" si="106"/>
        <v>#DIV/0!</v>
      </c>
      <c r="AE66" s="48" t="e">
        <f t="shared" si="106"/>
        <v>#DIV/0!</v>
      </c>
      <c r="AF66" s="48" t="e">
        <f t="shared" si="106"/>
        <v>#DIV/0!</v>
      </c>
      <c r="AG66" s="48" t="e">
        <f t="shared" si="106"/>
        <v>#DIV/0!</v>
      </c>
      <c r="AH66" s="48" t="e">
        <f t="shared" si="106"/>
        <v>#DIV/0!</v>
      </c>
      <c r="AI66" s="48" t="e">
        <f t="shared" si="106"/>
        <v>#DIV/0!</v>
      </c>
      <c r="AJ66" s="48" t="e">
        <f t="shared" si="106"/>
        <v>#DIV/0!</v>
      </c>
      <c r="AK66" s="48" t="e">
        <f t="shared" si="106"/>
        <v>#DIV/0!</v>
      </c>
      <c r="AL66" s="48" t="e">
        <f t="shared" si="106"/>
        <v>#DIV/0!</v>
      </c>
      <c r="AM66" s="48" t="e">
        <f t="shared" si="106"/>
        <v>#DIV/0!</v>
      </c>
      <c r="AN66" s="48" t="e">
        <f t="shared" si="106"/>
        <v>#DIV/0!</v>
      </c>
      <c r="AO66" s="48" t="e">
        <f t="shared" si="106"/>
        <v>#DIV/0!</v>
      </c>
      <c r="AP66" s="48" t="e">
        <f t="shared" si="106"/>
        <v>#DIV/0!</v>
      </c>
      <c r="AQ66" s="48" t="e">
        <f t="shared" si="106"/>
        <v>#DIV/0!</v>
      </c>
      <c r="AR66" s="48" t="e">
        <f t="shared" si="106"/>
        <v>#DIV/0!</v>
      </c>
      <c r="AS66" s="48" t="e">
        <f t="shared" si="106"/>
        <v>#DIV/0!</v>
      </c>
      <c r="AT66" s="48" t="e">
        <f t="shared" si="106"/>
        <v>#DIV/0!</v>
      </c>
      <c r="AU66" s="48" t="e">
        <f t="shared" si="106"/>
        <v>#DIV/0!</v>
      </c>
      <c r="AV66" s="48" t="e">
        <f t="shared" si="106"/>
        <v>#DIV/0!</v>
      </c>
      <c r="AW66" s="48" t="e">
        <f t="shared" si="106"/>
        <v>#DIV/0!</v>
      </c>
      <c r="AX66" s="48" t="e">
        <f t="shared" si="106"/>
        <v>#DIV/0!</v>
      </c>
      <c r="AY66" s="48" t="e">
        <f t="shared" si="106"/>
        <v>#DIV/0!</v>
      </c>
      <c r="AZ66" s="143">
        <v>1</v>
      </c>
    </row>
    <row r="67" spans="1:52">
      <c r="A67" s="191" t="s">
        <v>57</v>
      </c>
      <c r="B67" s="172">
        <f ca="1">SUM(C67:AY67)</f>
        <v>0</v>
      </c>
      <c r="C67" s="173">
        <f ca="1">SUMIF(Summary!$AX:$AX,'Mentor Wise'!C4,Summary!$Z:$Z)</f>
        <v>0</v>
      </c>
      <c r="D67" s="173">
        <f ca="1">SUMIF(Summary!$AX:$AX,'Mentor Wise'!D4,Summary!$Z:$Z)</f>
        <v>0</v>
      </c>
      <c r="E67" s="173">
        <f ca="1">SUMIF(Summary!$AX:$AX,'Mentor Wise'!E4,Summary!$Z:$Z)</f>
        <v>0</v>
      </c>
      <c r="F67" s="173">
        <f ca="1">SUMIF(Summary!$AX:$AX,'Mentor Wise'!F4,Summary!$Z:$Z)</f>
        <v>0</v>
      </c>
      <c r="G67" s="173">
        <f ca="1">SUMIF(Summary!$AX:$AX,'Mentor Wise'!G4,Summary!$Z:$Z)</f>
        <v>0</v>
      </c>
      <c r="H67" s="173">
        <f ca="1">SUMIF(Summary!$AX:$AX,'Mentor Wise'!H4,Summary!$Z:$Z)</f>
        <v>0</v>
      </c>
      <c r="I67" s="173">
        <f ca="1">SUMIF(Summary!$AX:$AX,'Mentor Wise'!I4,Summary!$Z:$Z)</f>
        <v>0</v>
      </c>
      <c r="J67" s="173">
        <f ca="1">SUMIF(Summary!$AX:$AX,'Mentor Wise'!J4,Summary!$Z:$Z)</f>
        <v>0</v>
      </c>
      <c r="K67" s="173">
        <f ca="1">SUMIF(Summary!$AX:$AX,'Mentor Wise'!K4,Summary!$Z:$Z)</f>
        <v>0</v>
      </c>
      <c r="L67" s="173">
        <f ca="1">SUMIF(Summary!$AX:$AX,'Mentor Wise'!L4,Summary!$Z:$Z)</f>
        <v>0</v>
      </c>
      <c r="M67" s="173">
        <f ca="1">SUMIF(Summary!$AX:$AX,'Mentor Wise'!M4,Summary!$Z:$Z)</f>
        <v>0</v>
      </c>
      <c r="N67" s="173">
        <f ca="1">SUMIF(Summary!$AX:$AX,'Mentor Wise'!N4,Summary!$Z:$Z)</f>
        <v>0</v>
      </c>
      <c r="O67" s="173">
        <f ca="1">SUMIF(Summary!$AX:$AX,'Mentor Wise'!O4,Summary!$Z:$Z)</f>
        <v>0</v>
      </c>
      <c r="P67" s="173">
        <f ca="1">SUMIF(Summary!$AX:$AX,'Mentor Wise'!P4,Summary!$Z:$Z)</f>
        <v>0</v>
      </c>
      <c r="Q67" s="173">
        <f ca="1">SUMIF(Summary!$AX:$AX,'Mentor Wise'!Q4,Summary!$Z:$Z)</f>
        <v>0</v>
      </c>
      <c r="R67" s="173">
        <f ca="1">SUMIF(Summary!$AX:$AX,'Mentor Wise'!R4,Summary!$Z:$Z)</f>
        <v>0</v>
      </c>
      <c r="S67" s="173">
        <f ca="1">SUMIF(Summary!$AX:$AX,'Mentor Wise'!S4,Summary!$Z:$Z)</f>
        <v>0</v>
      </c>
      <c r="T67" s="173">
        <f ca="1">SUMIF(Summary!$AX:$AX,'Mentor Wise'!T4,Summary!$Z:$Z)</f>
        <v>0</v>
      </c>
      <c r="U67" s="173">
        <f ca="1">SUMIF(Summary!$AX:$AX,'Mentor Wise'!U4,Summary!$Z:$Z)</f>
        <v>0</v>
      </c>
      <c r="V67" s="173">
        <f ca="1">SUMIF(Summary!$AX:$AX,'Mentor Wise'!V4,Summary!$Z:$Z)</f>
        <v>0</v>
      </c>
      <c r="W67" s="173">
        <f ca="1">SUMIF(Summary!$AX:$AX,'Mentor Wise'!W4,Summary!$Z:$Z)</f>
        <v>0</v>
      </c>
      <c r="X67" s="173">
        <f ca="1">SUMIF(Summary!$AX:$AX,'Mentor Wise'!X4,Summary!$Z:$Z)</f>
        <v>0</v>
      </c>
      <c r="Y67" s="173">
        <f ca="1">SUMIF(Summary!$AX:$AX,'Mentor Wise'!Y4,Summary!$Z:$Z)</f>
        <v>0</v>
      </c>
      <c r="Z67" s="173">
        <f>SUMIF(Summary!$AR:$AR,'Mentor Wise'!Z4,Summary!$Z:$Z)</f>
        <v>0</v>
      </c>
      <c r="AA67" s="173">
        <f>SUMIF(Summary!$AR:$AR,'Mentor Wise'!AA4,Summary!$Z:$Z)</f>
        <v>0</v>
      </c>
      <c r="AC67" s="173">
        <f>SUMIF(Summary!$AR:$AR,'Mentor Wise'!AC4,Summary!$Z:$Z)</f>
        <v>0</v>
      </c>
      <c r="AD67" s="173">
        <f>SUMIF(Summary!$AR:$AR,'Mentor Wise'!AD4,Summary!$Z:$Z)</f>
        <v>0</v>
      </c>
      <c r="AE67" s="173">
        <f>SUMIF(Summary!$AR:$AR,'Mentor Wise'!AE4,Summary!$Z:$Z)</f>
        <v>0</v>
      </c>
      <c r="AF67" s="173">
        <f>SUMIF(Summary!$AR:$AR,'Mentor Wise'!AF4,Summary!$Z:$Z)</f>
        <v>0</v>
      </c>
      <c r="AG67" s="173">
        <f>SUMIF(Summary!$AR:$AR,'Mentor Wise'!AG4,Summary!$Z:$Z)</f>
        <v>0</v>
      </c>
      <c r="AH67" s="173">
        <f>SUMIF(Summary!$AR:$AR,'Mentor Wise'!AH4,Summary!$Z:$Z)</f>
        <v>0</v>
      </c>
      <c r="AI67" s="173">
        <f>SUMIF(Summary!$AR:$AR,'Mentor Wise'!AI4,Summary!$Z:$Z)</f>
        <v>0</v>
      </c>
      <c r="AJ67" s="173">
        <f>SUMIF(Summary!$AR:$AR,'Mentor Wise'!AJ4,Summary!$Z:$Z)</f>
        <v>0</v>
      </c>
      <c r="AK67" s="173">
        <f>SUMIF(Summary!$AR:$AR,'Mentor Wise'!AK4,Summary!$Z:$Z)</f>
        <v>0</v>
      </c>
      <c r="AL67" s="173">
        <f>SUMIF(Summary!$AR:$AR,'Mentor Wise'!AL4,Summary!$Z:$Z)</f>
        <v>0</v>
      </c>
      <c r="AM67" s="173">
        <f>SUMIF(Summary!$AR:$AR,'Mentor Wise'!AM4,Summary!$Z:$Z)</f>
        <v>0</v>
      </c>
      <c r="AN67" s="173">
        <f>SUMIF(Summary!$AR:$AR,'Mentor Wise'!AN4,Summary!$Z:$Z)</f>
        <v>0</v>
      </c>
      <c r="AO67" s="173">
        <f>SUMIF(Summary!$AR:$AR,'Mentor Wise'!AO4,Summary!$Z:$Z)</f>
        <v>0</v>
      </c>
      <c r="AP67" s="173">
        <f>SUMIF(Summary!$AR:$AR,'Mentor Wise'!AP4,Summary!$Z:$Z)</f>
        <v>0</v>
      </c>
      <c r="AQ67" s="173">
        <f>SUMIF(Summary!$AR:$AR,'Mentor Wise'!AQ4,Summary!$Z:$Z)</f>
        <v>0</v>
      </c>
      <c r="AR67" s="173">
        <f>SUMIF(Summary!$AR:$AR,'Mentor Wise'!AR4,Summary!$Z:$Z)</f>
        <v>0</v>
      </c>
      <c r="AS67" s="173">
        <f>SUMIF(Summary!$AR:$AR,'Mentor Wise'!AS4,Summary!$Z:$Z)</f>
        <v>0</v>
      </c>
      <c r="AT67" s="173">
        <f>SUMIF(Summary!$AR:$AR,'Mentor Wise'!AT4,Summary!$Z:$Z)</f>
        <v>0</v>
      </c>
      <c r="AU67" s="173">
        <f>SUMIF(Summary!$AR:$AR,'Mentor Wise'!AU4,Summary!$Z:$Z)</f>
        <v>0</v>
      </c>
      <c r="AV67" s="173">
        <f>SUMIF(Summary!$AR:$AR,'Mentor Wise'!AV4,Summary!$Z:$Z)</f>
        <v>0</v>
      </c>
      <c r="AW67" s="173">
        <f>SUMIF(Summary!$AR:$AR,'Mentor Wise'!AW4,Summary!$Z:$Z)</f>
        <v>0</v>
      </c>
      <c r="AX67" s="173">
        <f>SUMIF(Summary!$AR:$AR,'Mentor Wise'!AX4,Summary!$Z:$Z)</f>
        <v>0</v>
      </c>
      <c r="AY67" s="173">
        <f>SUMIF(Summary!$AR:$AR,'Mentor Wise'!AY4,Summary!$Z:$Z)</f>
        <v>0</v>
      </c>
      <c r="AZ67" s="143">
        <v>1</v>
      </c>
    </row>
    <row r="68" spans="1:52">
      <c r="A68" s="191" t="s">
        <v>33</v>
      </c>
      <c r="B68" s="48" t="e">
        <f t="shared" ref="B68:AA68" ca="1" si="107">B67/B$58</f>
        <v>#DIV/0!</v>
      </c>
      <c r="C68" s="48" t="e">
        <f t="shared" ca="1" si="107"/>
        <v>#DIV/0!</v>
      </c>
      <c r="D68" s="48" t="e">
        <f t="shared" ref="D68:P68" ca="1" si="108">D67/D$58</f>
        <v>#DIV/0!</v>
      </c>
      <c r="E68" s="48" t="e">
        <f t="shared" ca="1" si="108"/>
        <v>#DIV/0!</v>
      </c>
      <c r="F68" s="48" t="e">
        <f t="shared" ca="1" si="108"/>
        <v>#DIV/0!</v>
      </c>
      <c r="G68" s="48" t="e">
        <f t="shared" ca="1" si="108"/>
        <v>#DIV/0!</v>
      </c>
      <c r="H68" s="48" t="e">
        <f t="shared" ca="1" si="108"/>
        <v>#DIV/0!</v>
      </c>
      <c r="I68" s="48" t="e">
        <f t="shared" ca="1" si="108"/>
        <v>#DIV/0!</v>
      </c>
      <c r="J68" s="48" t="e">
        <f t="shared" ca="1" si="108"/>
        <v>#DIV/0!</v>
      </c>
      <c r="K68" s="48" t="e">
        <f t="shared" ca="1" si="108"/>
        <v>#DIV/0!</v>
      </c>
      <c r="L68" s="48" t="e">
        <f t="shared" ca="1" si="108"/>
        <v>#DIV/0!</v>
      </c>
      <c r="M68" s="48" t="e">
        <f t="shared" ca="1" si="108"/>
        <v>#DIV/0!</v>
      </c>
      <c r="N68" s="48" t="e">
        <f t="shared" ca="1" si="108"/>
        <v>#DIV/0!</v>
      </c>
      <c r="O68" s="48" t="e">
        <f t="shared" ca="1" si="108"/>
        <v>#DIV/0!</v>
      </c>
      <c r="P68" s="48" t="e">
        <f t="shared" ca="1" si="108"/>
        <v>#DIV/0!</v>
      </c>
      <c r="Q68" s="48" t="e">
        <f t="shared" ref="Q68:Y68" ca="1" si="109">Q67/Q$58</f>
        <v>#DIV/0!</v>
      </c>
      <c r="R68" s="48" t="e">
        <f t="shared" ca="1" si="109"/>
        <v>#DIV/0!</v>
      </c>
      <c r="S68" s="48" t="e">
        <f t="shared" ca="1" si="109"/>
        <v>#DIV/0!</v>
      </c>
      <c r="T68" s="48" t="e">
        <f t="shared" ca="1" si="109"/>
        <v>#DIV/0!</v>
      </c>
      <c r="U68" s="48" t="e">
        <f t="shared" ca="1" si="109"/>
        <v>#DIV/0!</v>
      </c>
      <c r="V68" s="48" t="e">
        <f t="shared" ca="1" si="109"/>
        <v>#DIV/0!</v>
      </c>
      <c r="W68" s="48" t="e">
        <f t="shared" ca="1" si="109"/>
        <v>#DIV/0!</v>
      </c>
      <c r="X68" s="48" t="e">
        <f t="shared" ca="1" si="109"/>
        <v>#DIV/0!</v>
      </c>
      <c r="Y68" s="48" t="e">
        <f t="shared" ca="1" si="109"/>
        <v>#DIV/0!</v>
      </c>
      <c r="Z68" s="48" t="e">
        <f t="shared" si="107"/>
        <v>#DIV/0!</v>
      </c>
      <c r="AA68" s="48" t="e">
        <f t="shared" si="107"/>
        <v>#DIV/0!</v>
      </c>
      <c r="AC68" s="48" t="e">
        <f t="shared" ref="AC68:AY68" si="110">AC67/AC$58</f>
        <v>#DIV/0!</v>
      </c>
      <c r="AD68" s="48" t="e">
        <f t="shared" si="110"/>
        <v>#DIV/0!</v>
      </c>
      <c r="AE68" s="48" t="e">
        <f t="shared" si="110"/>
        <v>#DIV/0!</v>
      </c>
      <c r="AF68" s="48" t="e">
        <f t="shared" si="110"/>
        <v>#DIV/0!</v>
      </c>
      <c r="AG68" s="48" t="e">
        <f t="shared" si="110"/>
        <v>#DIV/0!</v>
      </c>
      <c r="AH68" s="48" t="e">
        <f t="shared" si="110"/>
        <v>#DIV/0!</v>
      </c>
      <c r="AI68" s="48" t="e">
        <f t="shared" si="110"/>
        <v>#DIV/0!</v>
      </c>
      <c r="AJ68" s="48" t="e">
        <f t="shared" si="110"/>
        <v>#DIV/0!</v>
      </c>
      <c r="AK68" s="48" t="e">
        <f t="shared" si="110"/>
        <v>#DIV/0!</v>
      </c>
      <c r="AL68" s="48" t="e">
        <f t="shared" si="110"/>
        <v>#DIV/0!</v>
      </c>
      <c r="AM68" s="48" t="e">
        <f t="shared" si="110"/>
        <v>#DIV/0!</v>
      </c>
      <c r="AN68" s="48" t="e">
        <f t="shared" si="110"/>
        <v>#DIV/0!</v>
      </c>
      <c r="AO68" s="48" t="e">
        <f t="shared" si="110"/>
        <v>#DIV/0!</v>
      </c>
      <c r="AP68" s="48" t="e">
        <f t="shared" si="110"/>
        <v>#DIV/0!</v>
      </c>
      <c r="AQ68" s="48" t="e">
        <f t="shared" si="110"/>
        <v>#DIV/0!</v>
      </c>
      <c r="AR68" s="48" t="e">
        <f t="shared" si="110"/>
        <v>#DIV/0!</v>
      </c>
      <c r="AS68" s="48" t="e">
        <f t="shared" si="110"/>
        <v>#DIV/0!</v>
      </c>
      <c r="AT68" s="48" t="e">
        <f t="shared" si="110"/>
        <v>#DIV/0!</v>
      </c>
      <c r="AU68" s="48" t="e">
        <f t="shared" si="110"/>
        <v>#DIV/0!</v>
      </c>
      <c r="AV68" s="48" t="e">
        <f t="shared" si="110"/>
        <v>#DIV/0!</v>
      </c>
      <c r="AW68" s="48" t="e">
        <f t="shared" si="110"/>
        <v>#DIV/0!</v>
      </c>
      <c r="AX68" s="48" t="e">
        <f t="shared" si="110"/>
        <v>#DIV/0!</v>
      </c>
      <c r="AY68" s="48" t="e">
        <f t="shared" si="110"/>
        <v>#DIV/0!</v>
      </c>
      <c r="AZ68" s="143">
        <v>1</v>
      </c>
    </row>
    <row r="69" spans="1:52">
      <c r="A69" s="192"/>
      <c r="AZ69" s="143">
        <v>1</v>
      </c>
    </row>
    <row r="70" spans="1:52">
      <c r="A70" s="185" t="s">
        <v>34</v>
      </c>
      <c r="B70" s="44" t="e">
        <f t="shared" ref="B70:AA71" ca="1" si="111">B32/B58</f>
        <v>#DIV/0!</v>
      </c>
      <c r="C70" s="44" t="e">
        <f t="shared" ca="1" si="111"/>
        <v>#DIV/0!</v>
      </c>
      <c r="D70" s="44" t="e">
        <f t="shared" ref="D70:P70" ca="1" si="112">D32/D58</f>
        <v>#DIV/0!</v>
      </c>
      <c r="E70" s="44" t="e">
        <f t="shared" ca="1" si="112"/>
        <v>#DIV/0!</v>
      </c>
      <c r="F70" s="44" t="e">
        <f t="shared" ca="1" si="112"/>
        <v>#DIV/0!</v>
      </c>
      <c r="G70" s="44" t="e">
        <f t="shared" ca="1" si="112"/>
        <v>#DIV/0!</v>
      </c>
      <c r="H70" s="44" t="e">
        <f t="shared" ca="1" si="112"/>
        <v>#DIV/0!</v>
      </c>
      <c r="I70" s="44" t="e">
        <f t="shared" ca="1" si="112"/>
        <v>#DIV/0!</v>
      </c>
      <c r="J70" s="44" t="e">
        <f t="shared" ca="1" si="112"/>
        <v>#DIV/0!</v>
      </c>
      <c r="K70" s="44" t="e">
        <f t="shared" ca="1" si="112"/>
        <v>#DIV/0!</v>
      </c>
      <c r="L70" s="44" t="e">
        <f t="shared" ca="1" si="112"/>
        <v>#DIV/0!</v>
      </c>
      <c r="M70" s="44" t="e">
        <f t="shared" ca="1" si="112"/>
        <v>#DIV/0!</v>
      </c>
      <c r="N70" s="44" t="e">
        <f t="shared" ca="1" si="112"/>
        <v>#DIV/0!</v>
      </c>
      <c r="O70" s="44" t="e">
        <f t="shared" ca="1" si="112"/>
        <v>#DIV/0!</v>
      </c>
      <c r="P70" s="44" t="e">
        <f t="shared" ca="1" si="112"/>
        <v>#DIV/0!</v>
      </c>
      <c r="Q70" s="44" t="e">
        <f t="shared" ref="Q70:Y70" ca="1" si="113">Q32/Q58</f>
        <v>#DIV/0!</v>
      </c>
      <c r="R70" s="44" t="e">
        <f t="shared" ca="1" si="113"/>
        <v>#DIV/0!</v>
      </c>
      <c r="S70" s="44" t="e">
        <f t="shared" ca="1" si="113"/>
        <v>#DIV/0!</v>
      </c>
      <c r="T70" s="44" t="e">
        <f t="shared" ca="1" si="113"/>
        <v>#DIV/0!</v>
      </c>
      <c r="U70" s="44" t="e">
        <f t="shared" ca="1" si="113"/>
        <v>#DIV/0!</v>
      </c>
      <c r="V70" s="44" t="e">
        <f t="shared" ca="1" si="113"/>
        <v>#DIV/0!</v>
      </c>
      <c r="W70" s="44" t="e">
        <f t="shared" ca="1" si="113"/>
        <v>#DIV/0!</v>
      </c>
      <c r="X70" s="44" t="e">
        <f t="shared" ca="1" si="113"/>
        <v>#DIV/0!</v>
      </c>
      <c r="Y70" s="44" t="e">
        <f t="shared" ca="1" si="113"/>
        <v>#DIV/0!</v>
      </c>
      <c r="Z70" s="44" t="e">
        <f t="shared" si="111"/>
        <v>#DIV/0!</v>
      </c>
      <c r="AA70" s="44" t="e">
        <f t="shared" si="111"/>
        <v>#DIV/0!</v>
      </c>
      <c r="AC70" s="44" t="e">
        <f t="shared" ref="AC70:AY71" si="114">AC32/AC58</f>
        <v>#DIV/0!</v>
      </c>
      <c r="AD70" s="44" t="e">
        <f t="shared" si="114"/>
        <v>#DIV/0!</v>
      </c>
      <c r="AE70" s="44" t="e">
        <f t="shared" si="114"/>
        <v>#DIV/0!</v>
      </c>
      <c r="AF70" s="44" t="e">
        <f t="shared" si="114"/>
        <v>#DIV/0!</v>
      </c>
      <c r="AG70" s="44" t="e">
        <f t="shared" si="114"/>
        <v>#DIV/0!</v>
      </c>
      <c r="AH70" s="44" t="e">
        <f t="shared" si="114"/>
        <v>#DIV/0!</v>
      </c>
      <c r="AI70" s="44" t="e">
        <f t="shared" si="114"/>
        <v>#DIV/0!</v>
      </c>
      <c r="AJ70" s="44" t="e">
        <f t="shared" si="114"/>
        <v>#DIV/0!</v>
      </c>
      <c r="AK70" s="44" t="e">
        <f t="shared" si="114"/>
        <v>#DIV/0!</v>
      </c>
      <c r="AL70" s="44" t="e">
        <f t="shared" si="114"/>
        <v>#DIV/0!</v>
      </c>
      <c r="AM70" s="44" t="e">
        <f t="shared" si="114"/>
        <v>#DIV/0!</v>
      </c>
      <c r="AN70" s="44" t="e">
        <f t="shared" si="114"/>
        <v>#DIV/0!</v>
      </c>
      <c r="AO70" s="44" t="e">
        <f t="shared" si="114"/>
        <v>#DIV/0!</v>
      </c>
      <c r="AP70" s="44" t="e">
        <f t="shared" si="114"/>
        <v>#DIV/0!</v>
      </c>
      <c r="AQ70" s="44" t="e">
        <f t="shared" si="114"/>
        <v>#DIV/0!</v>
      </c>
      <c r="AR70" s="44" t="e">
        <f t="shared" si="114"/>
        <v>#DIV/0!</v>
      </c>
      <c r="AS70" s="44" t="e">
        <f t="shared" si="114"/>
        <v>#DIV/0!</v>
      </c>
      <c r="AT70" s="44" t="e">
        <f t="shared" si="114"/>
        <v>#DIV/0!</v>
      </c>
      <c r="AU70" s="44" t="e">
        <f t="shared" si="114"/>
        <v>#DIV/0!</v>
      </c>
      <c r="AV70" s="44" t="e">
        <f t="shared" si="114"/>
        <v>#DIV/0!</v>
      </c>
      <c r="AW70" s="44" t="e">
        <f t="shared" si="114"/>
        <v>#DIV/0!</v>
      </c>
      <c r="AX70" s="44" t="e">
        <f t="shared" si="114"/>
        <v>#DIV/0!</v>
      </c>
      <c r="AY70" s="44" t="e">
        <f t="shared" si="114"/>
        <v>#DIV/0!</v>
      </c>
      <c r="AZ70" s="174">
        <v>1</v>
      </c>
    </row>
    <row r="71" spans="1:52">
      <c r="A71" s="187" t="s">
        <v>58</v>
      </c>
      <c r="B71" s="36" t="e">
        <f t="shared" ca="1" si="111"/>
        <v>#DIV/0!</v>
      </c>
      <c r="C71" s="36" t="e">
        <f t="shared" ca="1" si="111"/>
        <v>#DIV/0!</v>
      </c>
      <c r="D71" s="36" t="e">
        <f t="shared" ref="D71:P71" ca="1" si="115">D33/D59</f>
        <v>#DIV/0!</v>
      </c>
      <c r="E71" s="36" t="e">
        <f t="shared" ca="1" si="115"/>
        <v>#DIV/0!</v>
      </c>
      <c r="F71" s="36" t="e">
        <f t="shared" ca="1" si="115"/>
        <v>#DIV/0!</v>
      </c>
      <c r="G71" s="36" t="e">
        <f t="shared" ca="1" si="115"/>
        <v>#DIV/0!</v>
      </c>
      <c r="H71" s="36" t="e">
        <f t="shared" ca="1" si="115"/>
        <v>#DIV/0!</v>
      </c>
      <c r="I71" s="36" t="e">
        <f t="shared" ca="1" si="115"/>
        <v>#DIV/0!</v>
      </c>
      <c r="J71" s="36" t="e">
        <f t="shared" ca="1" si="115"/>
        <v>#DIV/0!</v>
      </c>
      <c r="K71" s="36" t="e">
        <f t="shared" ca="1" si="115"/>
        <v>#DIV/0!</v>
      </c>
      <c r="L71" s="36" t="e">
        <f t="shared" ca="1" si="115"/>
        <v>#DIV/0!</v>
      </c>
      <c r="M71" s="36" t="e">
        <f t="shared" ca="1" si="115"/>
        <v>#DIV/0!</v>
      </c>
      <c r="N71" s="36" t="e">
        <f t="shared" ca="1" si="115"/>
        <v>#DIV/0!</v>
      </c>
      <c r="O71" s="36" t="e">
        <f t="shared" ca="1" si="115"/>
        <v>#DIV/0!</v>
      </c>
      <c r="P71" s="36" t="e">
        <f t="shared" ca="1" si="115"/>
        <v>#DIV/0!</v>
      </c>
      <c r="Q71" s="36" t="e">
        <f t="shared" ref="Q71:Y71" ca="1" si="116">Q33/Q59</f>
        <v>#DIV/0!</v>
      </c>
      <c r="R71" s="36" t="e">
        <f t="shared" ca="1" si="116"/>
        <v>#DIV/0!</v>
      </c>
      <c r="S71" s="36" t="e">
        <f t="shared" ca="1" si="116"/>
        <v>#DIV/0!</v>
      </c>
      <c r="T71" s="36" t="e">
        <f t="shared" ca="1" si="116"/>
        <v>#DIV/0!</v>
      </c>
      <c r="U71" s="36" t="e">
        <f t="shared" ca="1" si="116"/>
        <v>#DIV/0!</v>
      </c>
      <c r="V71" s="36" t="e">
        <f t="shared" ca="1" si="116"/>
        <v>#DIV/0!</v>
      </c>
      <c r="W71" s="36" t="e">
        <f t="shared" ca="1" si="116"/>
        <v>#DIV/0!</v>
      </c>
      <c r="X71" s="36" t="e">
        <f t="shared" ca="1" si="116"/>
        <v>#DIV/0!</v>
      </c>
      <c r="Y71" s="36" t="e">
        <f t="shared" ca="1" si="116"/>
        <v>#DIV/0!</v>
      </c>
      <c r="Z71" s="36" t="e">
        <f t="shared" si="111"/>
        <v>#DIV/0!</v>
      </c>
      <c r="AA71" s="36" t="e">
        <f t="shared" si="111"/>
        <v>#DIV/0!</v>
      </c>
      <c r="AC71" s="36" t="e">
        <f t="shared" si="114"/>
        <v>#DIV/0!</v>
      </c>
      <c r="AD71" s="36" t="e">
        <f t="shared" si="114"/>
        <v>#DIV/0!</v>
      </c>
      <c r="AE71" s="36" t="e">
        <f t="shared" si="114"/>
        <v>#DIV/0!</v>
      </c>
      <c r="AF71" s="36" t="e">
        <f t="shared" si="114"/>
        <v>#DIV/0!</v>
      </c>
      <c r="AG71" s="36" t="e">
        <f t="shared" si="114"/>
        <v>#DIV/0!</v>
      </c>
      <c r="AH71" s="36" t="e">
        <f t="shared" si="114"/>
        <v>#DIV/0!</v>
      </c>
      <c r="AI71" s="36" t="e">
        <f t="shared" si="114"/>
        <v>#DIV/0!</v>
      </c>
      <c r="AJ71" s="36" t="e">
        <f t="shared" si="114"/>
        <v>#DIV/0!</v>
      </c>
      <c r="AK71" s="36" t="e">
        <f t="shared" si="114"/>
        <v>#DIV/0!</v>
      </c>
      <c r="AL71" s="36" t="e">
        <f t="shared" si="114"/>
        <v>#DIV/0!</v>
      </c>
      <c r="AM71" s="36" t="e">
        <f t="shared" si="114"/>
        <v>#DIV/0!</v>
      </c>
      <c r="AN71" s="36" t="e">
        <f t="shared" si="114"/>
        <v>#DIV/0!</v>
      </c>
      <c r="AO71" s="36" t="e">
        <f t="shared" si="114"/>
        <v>#DIV/0!</v>
      </c>
      <c r="AP71" s="36" t="e">
        <f t="shared" si="114"/>
        <v>#DIV/0!</v>
      </c>
      <c r="AQ71" s="36" t="e">
        <f t="shared" si="114"/>
        <v>#DIV/0!</v>
      </c>
      <c r="AR71" s="36" t="e">
        <f t="shared" si="114"/>
        <v>#DIV/0!</v>
      </c>
      <c r="AS71" s="36" t="e">
        <f t="shared" si="114"/>
        <v>#DIV/0!</v>
      </c>
      <c r="AT71" s="36" t="e">
        <f t="shared" si="114"/>
        <v>#DIV/0!</v>
      </c>
      <c r="AU71" s="36" t="e">
        <f t="shared" si="114"/>
        <v>#DIV/0!</v>
      </c>
      <c r="AV71" s="36" t="e">
        <f t="shared" si="114"/>
        <v>#DIV/0!</v>
      </c>
      <c r="AW71" s="36" t="e">
        <f t="shared" si="114"/>
        <v>#DIV/0!</v>
      </c>
      <c r="AX71" s="36" t="e">
        <f t="shared" si="114"/>
        <v>#DIV/0!</v>
      </c>
      <c r="AY71" s="36" t="e">
        <f t="shared" si="114"/>
        <v>#DIV/0!</v>
      </c>
      <c r="AZ71" s="174">
        <v>1</v>
      </c>
    </row>
    <row r="72" spans="1:52">
      <c r="A72" s="187" t="s">
        <v>59</v>
      </c>
      <c r="B72" s="36" t="e">
        <f t="shared" ref="B72:AA72" ca="1" si="117">B35/B61</f>
        <v>#DIV/0!</v>
      </c>
      <c r="C72" s="36" t="e">
        <f t="shared" ca="1" si="117"/>
        <v>#DIV/0!</v>
      </c>
      <c r="D72" s="36" t="e">
        <f t="shared" ref="D72:P72" ca="1" si="118">D35/D61</f>
        <v>#DIV/0!</v>
      </c>
      <c r="E72" s="36" t="e">
        <f t="shared" ca="1" si="118"/>
        <v>#DIV/0!</v>
      </c>
      <c r="F72" s="36" t="e">
        <f t="shared" ca="1" si="118"/>
        <v>#DIV/0!</v>
      </c>
      <c r="G72" s="36" t="e">
        <f t="shared" ca="1" si="118"/>
        <v>#DIV/0!</v>
      </c>
      <c r="H72" s="36" t="e">
        <f t="shared" ca="1" si="118"/>
        <v>#DIV/0!</v>
      </c>
      <c r="I72" s="36" t="e">
        <f t="shared" ca="1" si="118"/>
        <v>#DIV/0!</v>
      </c>
      <c r="J72" s="36" t="e">
        <f t="shared" ca="1" si="118"/>
        <v>#DIV/0!</v>
      </c>
      <c r="K72" s="36" t="e">
        <f t="shared" ca="1" si="118"/>
        <v>#DIV/0!</v>
      </c>
      <c r="L72" s="36" t="e">
        <f t="shared" ca="1" si="118"/>
        <v>#DIV/0!</v>
      </c>
      <c r="M72" s="36" t="e">
        <f t="shared" ca="1" si="118"/>
        <v>#DIV/0!</v>
      </c>
      <c r="N72" s="36" t="e">
        <f t="shared" ca="1" si="118"/>
        <v>#DIV/0!</v>
      </c>
      <c r="O72" s="36" t="e">
        <f t="shared" ca="1" si="118"/>
        <v>#DIV/0!</v>
      </c>
      <c r="P72" s="36" t="e">
        <f t="shared" ca="1" si="118"/>
        <v>#DIV/0!</v>
      </c>
      <c r="Q72" s="36" t="e">
        <f t="shared" ref="Q72:Y72" ca="1" si="119">Q35/Q61</f>
        <v>#DIV/0!</v>
      </c>
      <c r="R72" s="36" t="e">
        <f t="shared" ca="1" si="119"/>
        <v>#DIV/0!</v>
      </c>
      <c r="S72" s="36" t="e">
        <f t="shared" ca="1" si="119"/>
        <v>#DIV/0!</v>
      </c>
      <c r="T72" s="36" t="e">
        <f t="shared" ca="1" si="119"/>
        <v>#DIV/0!</v>
      </c>
      <c r="U72" s="36" t="e">
        <f t="shared" ca="1" si="119"/>
        <v>#DIV/0!</v>
      </c>
      <c r="V72" s="36" t="e">
        <f t="shared" ca="1" si="119"/>
        <v>#DIV/0!</v>
      </c>
      <c r="W72" s="36" t="e">
        <f t="shared" ca="1" si="119"/>
        <v>#DIV/0!</v>
      </c>
      <c r="X72" s="36" t="e">
        <f t="shared" ca="1" si="119"/>
        <v>#DIV/0!</v>
      </c>
      <c r="Y72" s="36" t="e">
        <f t="shared" ca="1" si="119"/>
        <v>#DIV/0!</v>
      </c>
      <c r="Z72" s="36" t="e">
        <f t="shared" si="117"/>
        <v>#DIV/0!</v>
      </c>
      <c r="AA72" s="36" t="e">
        <f t="shared" si="117"/>
        <v>#DIV/0!</v>
      </c>
      <c r="AC72" s="36" t="e">
        <f t="shared" ref="AC72:AY72" si="120">AC35/AC61</f>
        <v>#DIV/0!</v>
      </c>
      <c r="AD72" s="36" t="e">
        <f t="shared" si="120"/>
        <v>#DIV/0!</v>
      </c>
      <c r="AE72" s="36" t="e">
        <f t="shared" si="120"/>
        <v>#DIV/0!</v>
      </c>
      <c r="AF72" s="36" t="e">
        <f t="shared" si="120"/>
        <v>#DIV/0!</v>
      </c>
      <c r="AG72" s="36" t="e">
        <f t="shared" si="120"/>
        <v>#DIV/0!</v>
      </c>
      <c r="AH72" s="36" t="e">
        <f t="shared" si="120"/>
        <v>#DIV/0!</v>
      </c>
      <c r="AI72" s="36" t="e">
        <f t="shared" si="120"/>
        <v>#DIV/0!</v>
      </c>
      <c r="AJ72" s="36" t="e">
        <f t="shared" si="120"/>
        <v>#DIV/0!</v>
      </c>
      <c r="AK72" s="36" t="e">
        <f t="shared" si="120"/>
        <v>#DIV/0!</v>
      </c>
      <c r="AL72" s="36" t="e">
        <f t="shared" si="120"/>
        <v>#DIV/0!</v>
      </c>
      <c r="AM72" s="36" t="e">
        <f t="shared" si="120"/>
        <v>#DIV/0!</v>
      </c>
      <c r="AN72" s="36" t="e">
        <f t="shared" si="120"/>
        <v>#DIV/0!</v>
      </c>
      <c r="AO72" s="36" t="e">
        <f t="shared" si="120"/>
        <v>#DIV/0!</v>
      </c>
      <c r="AP72" s="36" t="e">
        <f t="shared" si="120"/>
        <v>#DIV/0!</v>
      </c>
      <c r="AQ72" s="36" t="e">
        <f t="shared" si="120"/>
        <v>#DIV/0!</v>
      </c>
      <c r="AR72" s="36" t="e">
        <f t="shared" si="120"/>
        <v>#DIV/0!</v>
      </c>
      <c r="AS72" s="36" t="e">
        <f t="shared" si="120"/>
        <v>#DIV/0!</v>
      </c>
      <c r="AT72" s="36" t="e">
        <f t="shared" si="120"/>
        <v>#DIV/0!</v>
      </c>
      <c r="AU72" s="36" t="e">
        <f t="shared" si="120"/>
        <v>#DIV/0!</v>
      </c>
      <c r="AV72" s="36" t="e">
        <f t="shared" si="120"/>
        <v>#DIV/0!</v>
      </c>
      <c r="AW72" s="36" t="e">
        <f t="shared" si="120"/>
        <v>#DIV/0!</v>
      </c>
      <c r="AX72" s="36" t="e">
        <f t="shared" si="120"/>
        <v>#DIV/0!</v>
      </c>
      <c r="AY72" s="36" t="e">
        <f t="shared" si="120"/>
        <v>#DIV/0!</v>
      </c>
      <c r="AZ72" s="174">
        <v>1</v>
      </c>
    </row>
    <row r="73" spans="1:52">
      <c r="A73" s="187" t="s">
        <v>60</v>
      </c>
      <c r="B73" s="36" t="e">
        <f t="shared" ref="B73:AA73" ca="1" si="121">B37/B63</f>
        <v>#DIV/0!</v>
      </c>
      <c r="C73" s="36" t="e">
        <f t="shared" ca="1" si="121"/>
        <v>#DIV/0!</v>
      </c>
      <c r="D73" s="36" t="e">
        <f t="shared" ref="D73:P73" ca="1" si="122">D37/D63</f>
        <v>#DIV/0!</v>
      </c>
      <c r="E73" s="36" t="e">
        <f t="shared" ca="1" si="122"/>
        <v>#DIV/0!</v>
      </c>
      <c r="F73" s="36" t="e">
        <f t="shared" ca="1" si="122"/>
        <v>#DIV/0!</v>
      </c>
      <c r="G73" s="36" t="e">
        <f t="shared" ca="1" si="122"/>
        <v>#DIV/0!</v>
      </c>
      <c r="H73" s="36" t="e">
        <f t="shared" ca="1" si="122"/>
        <v>#DIV/0!</v>
      </c>
      <c r="I73" s="36" t="e">
        <f t="shared" ca="1" si="122"/>
        <v>#DIV/0!</v>
      </c>
      <c r="J73" s="36" t="e">
        <f t="shared" ca="1" si="122"/>
        <v>#DIV/0!</v>
      </c>
      <c r="K73" s="36" t="e">
        <f t="shared" ca="1" si="122"/>
        <v>#DIV/0!</v>
      </c>
      <c r="L73" s="36" t="e">
        <f t="shared" ca="1" si="122"/>
        <v>#DIV/0!</v>
      </c>
      <c r="M73" s="36" t="e">
        <f t="shared" ca="1" si="122"/>
        <v>#DIV/0!</v>
      </c>
      <c r="N73" s="36" t="e">
        <f t="shared" ca="1" si="122"/>
        <v>#DIV/0!</v>
      </c>
      <c r="O73" s="36" t="e">
        <f t="shared" ca="1" si="122"/>
        <v>#DIV/0!</v>
      </c>
      <c r="P73" s="36" t="e">
        <f t="shared" ca="1" si="122"/>
        <v>#DIV/0!</v>
      </c>
      <c r="Q73" s="36" t="e">
        <f t="shared" ref="Q73:Y73" ca="1" si="123">Q37/Q63</f>
        <v>#DIV/0!</v>
      </c>
      <c r="R73" s="36" t="e">
        <f t="shared" ca="1" si="123"/>
        <v>#DIV/0!</v>
      </c>
      <c r="S73" s="36" t="e">
        <f t="shared" ca="1" si="123"/>
        <v>#DIV/0!</v>
      </c>
      <c r="T73" s="36" t="e">
        <f t="shared" ca="1" si="123"/>
        <v>#DIV/0!</v>
      </c>
      <c r="U73" s="36" t="e">
        <f t="shared" ca="1" si="123"/>
        <v>#DIV/0!</v>
      </c>
      <c r="V73" s="36" t="e">
        <f t="shared" ca="1" si="123"/>
        <v>#DIV/0!</v>
      </c>
      <c r="W73" s="36" t="e">
        <f t="shared" ca="1" si="123"/>
        <v>#DIV/0!</v>
      </c>
      <c r="X73" s="36" t="e">
        <f t="shared" ca="1" si="123"/>
        <v>#DIV/0!</v>
      </c>
      <c r="Y73" s="36" t="e">
        <f t="shared" ca="1" si="123"/>
        <v>#DIV/0!</v>
      </c>
      <c r="Z73" s="36" t="e">
        <f t="shared" si="121"/>
        <v>#DIV/0!</v>
      </c>
      <c r="AA73" s="36" t="e">
        <f t="shared" si="121"/>
        <v>#DIV/0!</v>
      </c>
      <c r="AC73" s="36" t="e">
        <f t="shared" ref="AC73:AY73" si="124">AC37/AC63</f>
        <v>#DIV/0!</v>
      </c>
      <c r="AD73" s="36" t="e">
        <f t="shared" si="124"/>
        <v>#DIV/0!</v>
      </c>
      <c r="AE73" s="36" t="e">
        <f t="shared" si="124"/>
        <v>#DIV/0!</v>
      </c>
      <c r="AF73" s="36" t="e">
        <f t="shared" si="124"/>
        <v>#DIV/0!</v>
      </c>
      <c r="AG73" s="36" t="e">
        <f t="shared" si="124"/>
        <v>#DIV/0!</v>
      </c>
      <c r="AH73" s="36" t="e">
        <f t="shared" si="124"/>
        <v>#DIV/0!</v>
      </c>
      <c r="AI73" s="36" t="e">
        <f t="shared" si="124"/>
        <v>#DIV/0!</v>
      </c>
      <c r="AJ73" s="36" t="e">
        <f t="shared" si="124"/>
        <v>#DIV/0!</v>
      </c>
      <c r="AK73" s="36" t="e">
        <f t="shared" si="124"/>
        <v>#DIV/0!</v>
      </c>
      <c r="AL73" s="36" t="e">
        <f t="shared" si="124"/>
        <v>#DIV/0!</v>
      </c>
      <c r="AM73" s="36" t="e">
        <f t="shared" si="124"/>
        <v>#DIV/0!</v>
      </c>
      <c r="AN73" s="36" t="e">
        <f t="shared" si="124"/>
        <v>#DIV/0!</v>
      </c>
      <c r="AO73" s="36" t="e">
        <f t="shared" si="124"/>
        <v>#DIV/0!</v>
      </c>
      <c r="AP73" s="36" t="e">
        <f t="shared" si="124"/>
        <v>#DIV/0!</v>
      </c>
      <c r="AQ73" s="36" t="e">
        <f t="shared" si="124"/>
        <v>#DIV/0!</v>
      </c>
      <c r="AR73" s="36" t="e">
        <f t="shared" si="124"/>
        <v>#DIV/0!</v>
      </c>
      <c r="AS73" s="36" t="e">
        <f t="shared" si="124"/>
        <v>#DIV/0!</v>
      </c>
      <c r="AT73" s="36" t="e">
        <f t="shared" si="124"/>
        <v>#DIV/0!</v>
      </c>
      <c r="AU73" s="36" t="e">
        <f t="shared" si="124"/>
        <v>#DIV/0!</v>
      </c>
      <c r="AV73" s="36" t="e">
        <f t="shared" si="124"/>
        <v>#DIV/0!</v>
      </c>
      <c r="AW73" s="36" t="e">
        <f t="shared" si="124"/>
        <v>#DIV/0!</v>
      </c>
      <c r="AX73" s="36" t="e">
        <f t="shared" si="124"/>
        <v>#DIV/0!</v>
      </c>
      <c r="AY73" s="36" t="e">
        <f t="shared" si="124"/>
        <v>#DIV/0!</v>
      </c>
      <c r="AZ73" s="174">
        <v>1</v>
      </c>
    </row>
    <row r="74" spans="1:52">
      <c r="A74" s="187" t="s">
        <v>98</v>
      </c>
      <c r="B74" s="36" t="e">
        <f t="shared" ref="B74:AA74" ca="1" si="125">B39/B65</f>
        <v>#DIV/0!</v>
      </c>
      <c r="C74" s="36" t="e">
        <f t="shared" ca="1" si="125"/>
        <v>#DIV/0!</v>
      </c>
      <c r="D74" s="36" t="e">
        <f t="shared" ref="D74:P74" ca="1" si="126">D39/D65</f>
        <v>#DIV/0!</v>
      </c>
      <c r="E74" s="36" t="e">
        <f t="shared" ca="1" si="126"/>
        <v>#DIV/0!</v>
      </c>
      <c r="F74" s="36" t="e">
        <f t="shared" ca="1" si="126"/>
        <v>#DIV/0!</v>
      </c>
      <c r="G74" s="36" t="e">
        <f t="shared" ca="1" si="126"/>
        <v>#DIV/0!</v>
      </c>
      <c r="H74" s="36" t="e">
        <f t="shared" ca="1" si="126"/>
        <v>#DIV/0!</v>
      </c>
      <c r="I74" s="36" t="e">
        <f t="shared" ca="1" si="126"/>
        <v>#DIV/0!</v>
      </c>
      <c r="J74" s="36" t="e">
        <f t="shared" ca="1" si="126"/>
        <v>#DIV/0!</v>
      </c>
      <c r="K74" s="36" t="e">
        <f t="shared" ca="1" si="126"/>
        <v>#DIV/0!</v>
      </c>
      <c r="L74" s="36" t="e">
        <f t="shared" ca="1" si="126"/>
        <v>#DIV/0!</v>
      </c>
      <c r="M74" s="36" t="e">
        <f t="shared" ca="1" si="126"/>
        <v>#DIV/0!</v>
      </c>
      <c r="N74" s="36" t="e">
        <f t="shared" ca="1" si="126"/>
        <v>#DIV/0!</v>
      </c>
      <c r="O74" s="36" t="e">
        <f t="shared" ca="1" si="126"/>
        <v>#DIV/0!</v>
      </c>
      <c r="P74" s="36" t="e">
        <f t="shared" ca="1" si="126"/>
        <v>#DIV/0!</v>
      </c>
      <c r="Q74" s="36" t="e">
        <f t="shared" ref="Q74:Y74" ca="1" si="127">Q39/Q65</f>
        <v>#DIV/0!</v>
      </c>
      <c r="R74" s="36" t="e">
        <f t="shared" ca="1" si="127"/>
        <v>#DIV/0!</v>
      </c>
      <c r="S74" s="36" t="e">
        <f t="shared" ca="1" si="127"/>
        <v>#DIV/0!</v>
      </c>
      <c r="T74" s="36" t="e">
        <f t="shared" ca="1" si="127"/>
        <v>#DIV/0!</v>
      </c>
      <c r="U74" s="36" t="e">
        <f t="shared" ca="1" si="127"/>
        <v>#DIV/0!</v>
      </c>
      <c r="V74" s="36" t="e">
        <f t="shared" ca="1" si="127"/>
        <v>#DIV/0!</v>
      </c>
      <c r="W74" s="36" t="e">
        <f t="shared" ca="1" si="127"/>
        <v>#DIV/0!</v>
      </c>
      <c r="X74" s="36" t="e">
        <f t="shared" ca="1" si="127"/>
        <v>#DIV/0!</v>
      </c>
      <c r="Y74" s="36" t="e">
        <f t="shared" ca="1" si="127"/>
        <v>#DIV/0!</v>
      </c>
      <c r="Z74" s="36" t="e">
        <f t="shared" si="125"/>
        <v>#DIV/0!</v>
      </c>
      <c r="AA74" s="36" t="e">
        <f t="shared" si="125"/>
        <v>#DIV/0!</v>
      </c>
      <c r="AC74" s="36" t="e">
        <f t="shared" ref="AC74:AY74" si="128">AC39/AC65</f>
        <v>#DIV/0!</v>
      </c>
      <c r="AD74" s="36" t="e">
        <f t="shared" si="128"/>
        <v>#DIV/0!</v>
      </c>
      <c r="AE74" s="36" t="e">
        <f t="shared" si="128"/>
        <v>#DIV/0!</v>
      </c>
      <c r="AF74" s="36" t="e">
        <f t="shared" si="128"/>
        <v>#DIV/0!</v>
      </c>
      <c r="AG74" s="36" t="e">
        <f t="shared" si="128"/>
        <v>#DIV/0!</v>
      </c>
      <c r="AH74" s="36" t="e">
        <f t="shared" si="128"/>
        <v>#DIV/0!</v>
      </c>
      <c r="AI74" s="36" t="e">
        <f t="shared" si="128"/>
        <v>#DIV/0!</v>
      </c>
      <c r="AJ74" s="36" t="e">
        <f t="shared" si="128"/>
        <v>#DIV/0!</v>
      </c>
      <c r="AK74" s="36" t="e">
        <f t="shared" si="128"/>
        <v>#DIV/0!</v>
      </c>
      <c r="AL74" s="36" t="e">
        <f t="shared" si="128"/>
        <v>#DIV/0!</v>
      </c>
      <c r="AM74" s="36" t="e">
        <f t="shared" si="128"/>
        <v>#DIV/0!</v>
      </c>
      <c r="AN74" s="36" t="e">
        <f t="shared" si="128"/>
        <v>#DIV/0!</v>
      </c>
      <c r="AO74" s="36" t="e">
        <f t="shared" si="128"/>
        <v>#DIV/0!</v>
      </c>
      <c r="AP74" s="36" t="e">
        <f t="shared" si="128"/>
        <v>#DIV/0!</v>
      </c>
      <c r="AQ74" s="36" t="e">
        <f t="shared" si="128"/>
        <v>#DIV/0!</v>
      </c>
      <c r="AR74" s="36" t="e">
        <f t="shared" si="128"/>
        <v>#DIV/0!</v>
      </c>
      <c r="AS74" s="36" t="e">
        <f t="shared" si="128"/>
        <v>#DIV/0!</v>
      </c>
      <c r="AT74" s="36" t="e">
        <f t="shared" si="128"/>
        <v>#DIV/0!</v>
      </c>
      <c r="AU74" s="36" t="e">
        <f t="shared" si="128"/>
        <v>#DIV/0!</v>
      </c>
      <c r="AV74" s="36" t="e">
        <f t="shared" si="128"/>
        <v>#DIV/0!</v>
      </c>
      <c r="AW74" s="36" t="e">
        <f t="shared" si="128"/>
        <v>#DIV/0!</v>
      </c>
      <c r="AX74" s="36" t="e">
        <f t="shared" si="128"/>
        <v>#DIV/0!</v>
      </c>
      <c r="AY74" s="36" t="e">
        <f t="shared" si="128"/>
        <v>#DIV/0!</v>
      </c>
      <c r="AZ74" s="174">
        <v>1</v>
      </c>
    </row>
    <row r="75" spans="1:52">
      <c r="A75" s="187" t="s">
        <v>61</v>
      </c>
      <c r="B75" s="36" t="e">
        <f t="shared" ref="B75:AA75" ca="1" si="129">B41/B67</f>
        <v>#DIV/0!</v>
      </c>
      <c r="C75" s="36" t="e">
        <f t="shared" ca="1" si="129"/>
        <v>#DIV/0!</v>
      </c>
      <c r="D75" s="36" t="e">
        <f t="shared" ref="D75:P75" ca="1" si="130">D41/D67</f>
        <v>#DIV/0!</v>
      </c>
      <c r="E75" s="36" t="e">
        <f t="shared" ca="1" si="130"/>
        <v>#DIV/0!</v>
      </c>
      <c r="F75" s="36" t="e">
        <f t="shared" ca="1" si="130"/>
        <v>#DIV/0!</v>
      </c>
      <c r="G75" s="36" t="e">
        <f t="shared" ca="1" si="130"/>
        <v>#DIV/0!</v>
      </c>
      <c r="H75" s="36" t="e">
        <f t="shared" ca="1" si="130"/>
        <v>#DIV/0!</v>
      </c>
      <c r="I75" s="36" t="e">
        <f t="shared" ca="1" si="130"/>
        <v>#DIV/0!</v>
      </c>
      <c r="J75" s="36" t="e">
        <f t="shared" ca="1" si="130"/>
        <v>#DIV/0!</v>
      </c>
      <c r="K75" s="36" t="e">
        <f t="shared" ca="1" si="130"/>
        <v>#DIV/0!</v>
      </c>
      <c r="L75" s="36" t="e">
        <f t="shared" ca="1" si="130"/>
        <v>#DIV/0!</v>
      </c>
      <c r="M75" s="36" t="e">
        <f t="shared" ca="1" si="130"/>
        <v>#DIV/0!</v>
      </c>
      <c r="N75" s="36" t="e">
        <f t="shared" ca="1" si="130"/>
        <v>#DIV/0!</v>
      </c>
      <c r="O75" s="36" t="e">
        <f t="shared" ca="1" si="130"/>
        <v>#DIV/0!</v>
      </c>
      <c r="P75" s="36" t="e">
        <f t="shared" ca="1" si="130"/>
        <v>#DIV/0!</v>
      </c>
      <c r="Q75" s="36" t="e">
        <f t="shared" ref="Q75:Y75" ca="1" si="131">Q41/Q67</f>
        <v>#DIV/0!</v>
      </c>
      <c r="R75" s="36" t="e">
        <f t="shared" ca="1" si="131"/>
        <v>#DIV/0!</v>
      </c>
      <c r="S75" s="36" t="e">
        <f t="shared" ca="1" si="131"/>
        <v>#DIV/0!</v>
      </c>
      <c r="T75" s="36" t="e">
        <f t="shared" ca="1" si="131"/>
        <v>#DIV/0!</v>
      </c>
      <c r="U75" s="36" t="e">
        <f t="shared" ca="1" si="131"/>
        <v>#DIV/0!</v>
      </c>
      <c r="V75" s="36" t="e">
        <f t="shared" ca="1" si="131"/>
        <v>#DIV/0!</v>
      </c>
      <c r="W75" s="36" t="e">
        <f t="shared" ca="1" si="131"/>
        <v>#DIV/0!</v>
      </c>
      <c r="X75" s="36" t="e">
        <f t="shared" ca="1" si="131"/>
        <v>#DIV/0!</v>
      </c>
      <c r="Y75" s="36" t="e">
        <f t="shared" ca="1" si="131"/>
        <v>#DIV/0!</v>
      </c>
      <c r="Z75" s="36" t="e">
        <f t="shared" si="129"/>
        <v>#DIV/0!</v>
      </c>
      <c r="AA75" s="36" t="e">
        <f t="shared" si="129"/>
        <v>#DIV/0!</v>
      </c>
      <c r="AC75" s="36" t="e">
        <f t="shared" ref="AC75:AY75" si="132">AC41/AC67</f>
        <v>#DIV/0!</v>
      </c>
      <c r="AD75" s="36" t="e">
        <f t="shared" si="132"/>
        <v>#DIV/0!</v>
      </c>
      <c r="AE75" s="36" t="e">
        <f t="shared" si="132"/>
        <v>#DIV/0!</v>
      </c>
      <c r="AF75" s="36" t="e">
        <f t="shared" si="132"/>
        <v>#DIV/0!</v>
      </c>
      <c r="AG75" s="36" t="e">
        <f t="shared" si="132"/>
        <v>#DIV/0!</v>
      </c>
      <c r="AH75" s="36" t="e">
        <f t="shared" si="132"/>
        <v>#DIV/0!</v>
      </c>
      <c r="AI75" s="36" t="e">
        <f t="shared" si="132"/>
        <v>#DIV/0!</v>
      </c>
      <c r="AJ75" s="36" t="e">
        <f t="shared" si="132"/>
        <v>#DIV/0!</v>
      </c>
      <c r="AK75" s="36" t="e">
        <f t="shared" si="132"/>
        <v>#DIV/0!</v>
      </c>
      <c r="AL75" s="36" t="e">
        <f t="shared" si="132"/>
        <v>#DIV/0!</v>
      </c>
      <c r="AM75" s="36" t="e">
        <f t="shared" si="132"/>
        <v>#DIV/0!</v>
      </c>
      <c r="AN75" s="36" t="e">
        <f t="shared" si="132"/>
        <v>#DIV/0!</v>
      </c>
      <c r="AO75" s="36" t="e">
        <f t="shared" si="132"/>
        <v>#DIV/0!</v>
      </c>
      <c r="AP75" s="36" t="e">
        <f t="shared" si="132"/>
        <v>#DIV/0!</v>
      </c>
      <c r="AQ75" s="36" t="e">
        <f t="shared" si="132"/>
        <v>#DIV/0!</v>
      </c>
      <c r="AR75" s="36" t="e">
        <f t="shared" si="132"/>
        <v>#DIV/0!</v>
      </c>
      <c r="AS75" s="36" t="e">
        <f t="shared" si="132"/>
        <v>#DIV/0!</v>
      </c>
      <c r="AT75" s="36" t="e">
        <f t="shared" si="132"/>
        <v>#DIV/0!</v>
      </c>
      <c r="AU75" s="36" t="e">
        <f t="shared" si="132"/>
        <v>#DIV/0!</v>
      </c>
      <c r="AV75" s="36" t="e">
        <f t="shared" si="132"/>
        <v>#DIV/0!</v>
      </c>
      <c r="AW75" s="36" t="e">
        <f t="shared" si="132"/>
        <v>#DIV/0!</v>
      </c>
      <c r="AX75" s="36" t="e">
        <f t="shared" si="132"/>
        <v>#DIV/0!</v>
      </c>
      <c r="AY75" s="36" t="e">
        <f t="shared" si="132"/>
        <v>#DIV/0!</v>
      </c>
      <c r="AZ75" s="174">
        <v>1</v>
      </c>
    </row>
    <row r="76" spans="1:52">
      <c r="A76" s="192"/>
      <c r="AZ76" s="175">
        <v>1</v>
      </c>
    </row>
    <row r="77" spans="1:52">
      <c r="A77" s="179" t="s">
        <v>62</v>
      </c>
      <c r="B77" s="44" t="e">
        <f t="shared" ref="B77:AA77" ca="1" si="133">B46/B58</f>
        <v>#DIV/0!</v>
      </c>
      <c r="C77" s="44" t="e">
        <f t="shared" ca="1" si="133"/>
        <v>#DIV/0!</v>
      </c>
      <c r="D77" s="44" t="e">
        <f t="shared" ref="D77:P77" ca="1" si="134">D46/D58</f>
        <v>#DIV/0!</v>
      </c>
      <c r="E77" s="44" t="e">
        <f t="shared" ca="1" si="134"/>
        <v>#DIV/0!</v>
      </c>
      <c r="F77" s="44" t="e">
        <f t="shared" ca="1" si="134"/>
        <v>#DIV/0!</v>
      </c>
      <c r="G77" s="44" t="e">
        <f t="shared" ca="1" si="134"/>
        <v>#DIV/0!</v>
      </c>
      <c r="H77" s="44" t="e">
        <f t="shared" ca="1" si="134"/>
        <v>#DIV/0!</v>
      </c>
      <c r="I77" s="44" t="e">
        <f t="shared" ca="1" si="134"/>
        <v>#DIV/0!</v>
      </c>
      <c r="J77" s="44" t="e">
        <f t="shared" ca="1" si="134"/>
        <v>#DIV/0!</v>
      </c>
      <c r="K77" s="44" t="e">
        <f t="shared" ca="1" si="134"/>
        <v>#DIV/0!</v>
      </c>
      <c r="L77" s="44" t="e">
        <f t="shared" ca="1" si="134"/>
        <v>#DIV/0!</v>
      </c>
      <c r="M77" s="44" t="e">
        <f t="shared" ca="1" si="134"/>
        <v>#DIV/0!</v>
      </c>
      <c r="N77" s="44" t="e">
        <f t="shared" ca="1" si="134"/>
        <v>#DIV/0!</v>
      </c>
      <c r="O77" s="44" t="e">
        <f t="shared" ca="1" si="134"/>
        <v>#DIV/0!</v>
      </c>
      <c r="P77" s="44" t="e">
        <f t="shared" ca="1" si="134"/>
        <v>#DIV/0!</v>
      </c>
      <c r="Q77" s="44" t="e">
        <f t="shared" ref="Q77:Y77" ca="1" si="135">Q46/Q58</f>
        <v>#DIV/0!</v>
      </c>
      <c r="R77" s="44" t="e">
        <f t="shared" ca="1" si="135"/>
        <v>#DIV/0!</v>
      </c>
      <c r="S77" s="44" t="e">
        <f t="shared" ca="1" si="135"/>
        <v>#DIV/0!</v>
      </c>
      <c r="T77" s="44" t="e">
        <f t="shared" ca="1" si="135"/>
        <v>#DIV/0!</v>
      </c>
      <c r="U77" s="44" t="e">
        <f t="shared" ca="1" si="135"/>
        <v>#DIV/0!</v>
      </c>
      <c r="V77" s="44" t="e">
        <f t="shared" ca="1" si="135"/>
        <v>#DIV/0!</v>
      </c>
      <c r="W77" s="44" t="e">
        <f t="shared" ca="1" si="135"/>
        <v>#DIV/0!</v>
      </c>
      <c r="X77" s="44" t="e">
        <f t="shared" ca="1" si="135"/>
        <v>#DIV/0!</v>
      </c>
      <c r="Y77" s="44" t="e">
        <f t="shared" ca="1" si="135"/>
        <v>#DIV/0!</v>
      </c>
      <c r="Z77" s="44" t="e">
        <f t="shared" si="133"/>
        <v>#DIV/0!</v>
      </c>
      <c r="AA77" s="44" t="e">
        <f t="shared" si="133"/>
        <v>#DIV/0!</v>
      </c>
      <c r="AC77" s="44" t="e">
        <f t="shared" ref="AC77:AY77" si="136">AC46/AC58</f>
        <v>#DIV/0!</v>
      </c>
      <c r="AD77" s="44" t="e">
        <f t="shared" si="136"/>
        <v>#DIV/0!</v>
      </c>
      <c r="AE77" s="44" t="e">
        <f t="shared" si="136"/>
        <v>#DIV/0!</v>
      </c>
      <c r="AF77" s="44" t="e">
        <f t="shared" si="136"/>
        <v>#DIV/0!</v>
      </c>
      <c r="AG77" s="44" t="e">
        <f t="shared" si="136"/>
        <v>#DIV/0!</v>
      </c>
      <c r="AH77" s="44" t="e">
        <f t="shared" si="136"/>
        <v>#DIV/0!</v>
      </c>
      <c r="AI77" s="44" t="e">
        <f t="shared" si="136"/>
        <v>#DIV/0!</v>
      </c>
      <c r="AJ77" s="44" t="e">
        <f t="shared" si="136"/>
        <v>#DIV/0!</v>
      </c>
      <c r="AK77" s="44" t="e">
        <f t="shared" si="136"/>
        <v>#DIV/0!</v>
      </c>
      <c r="AL77" s="44" t="e">
        <f t="shared" si="136"/>
        <v>#DIV/0!</v>
      </c>
      <c r="AM77" s="44" t="e">
        <f t="shared" si="136"/>
        <v>#DIV/0!</v>
      </c>
      <c r="AN77" s="44" t="e">
        <f t="shared" si="136"/>
        <v>#DIV/0!</v>
      </c>
      <c r="AO77" s="44" t="e">
        <f t="shared" si="136"/>
        <v>#DIV/0!</v>
      </c>
      <c r="AP77" s="44" t="e">
        <f t="shared" si="136"/>
        <v>#DIV/0!</v>
      </c>
      <c r="AQ77" s="44" t="e">
        <f t="shared" si="136"/>
        <v>#DIV/0!</v>
      </c>
      <c r="AR77" s="44" t="e">
        <f t="shared" si="136"/>
        <v>#DIV/0!</v>
      </c>
      <c r="AS77" s="44" t="e">
        <f t="shared" si="136"/>
        <v>#DIV/0!</v>
      </c>
      <c r="AT77" s="44" t="e">
        <f t="shared" si="136"/>
        <v>#DIV/0!</v>
      </c>
      <c r="AU77" s="44" t="e">
        <f t="shared" si="136"/>
        <v>#DIV/0!</v>
      </c>
      <c r="AV77" s="44" t="e">
        <f t="shared" si="136"/>
        <v>#DIV/0!</v>
      </c>
      <c r="AW77" s="44" t="e">
        <f t="shared" si="136"/>
        <v>#DIV/0!</v>
      </c>
      <c r="AX77" s="44" t="e">
        <f t="shared" si="136"/>
        <v>#DIV/0!</v>
      </c>
      <c r="AY77" s="44" t="e">
        <f t="shared" si="136"/>
        <v>#DIV/0!</v>
      </c>
      <c r="AZ77" s="143">
        <v>1</v>
      </c>
    </row>
    <row r="78" spans="1:52">
      <c r="A78" s="187"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143">
        <v>1</v>
      </c>
    </row>
    <row r="79" spans="1:52">
      <c r="A79" s="187" t="s">
        <v>63</v>
      </c>
      <c r="B79" s="36" t="e">
        <f t="shared" ref="B79:AA79" ca="1" si="137">B49/B61</f>
        <v>#DIV/0!</v>
      </c>
      <c r="C79" s="36" t="e">
        <f t="shared" ca="1" si="137"/>
        <v>#DIV/0!</v>
      </c>
      <c r="D79" s="36" t="e">
        <f t="shared" ref="D79:P79" ca="1" si="138">D49/D61</f>
        <v>#DIV/0!</v>
      </c>
      <c r="E79" s="36" t="e">
        <f t="shared" ca="1" si="138"/>
        <v>#DIV/0!</v>
      </c>
      <c r="F79" s="36" t="e">
        <f t="shared" ca="1" si="138"/>
        <v>#DIV/0!</v>
      </c>
      <c r="G79" s="36" t="e">
        <f t="shared" ca="1" si="138"/>
        <v>#DIV/0!</v>
      </c>
      <c r="H79" s="36" t="e">
        <f t="shared" ca="1" si="138"/>
        <v>#DIV/0!</v>
      </c>
      <c r="I79" s="36" t="e">
        <f t="shared" ca="1" si="138"/>
        <v>#DIV/0!</v>
      </c>
      <c r="J79" s="36" t="e">
        <f t="shared" ca="1" si="138"/>
        <v>#DIV/0!</v>
      </c>
      <c r="K79" s="36" t="e">
        <f t="shared" ca="1" si="138"/>
        <v>#DIV/0!</v>
      </c>
      <c r="L79" s="36" t="e">
        <f t="shared" ca="1" si="138"/>
        <v>#DIV/0!</v>
      </c>
      <c r="M79" s="36" t="e">
        <f t="shared" ca="1" si="138"/>
        <v>#DIV/0!</v>
      </c>
      <c r="N79" s="36" t="e">
        <f t="shared" ca="1" si="138"/>
        <v>#DIV/0!</v>
      </c>
      <c r="O79" s="36" t="e">
        <f t="shared" ca="1" si="138"/>
        <v>#DIV/0!</v>
      </c>
      <c r="P79" s="36" t="e">
        <f t="shared" ca="1" si="138"/>
        <v>#DIV/0!</v>
      </c>
      <c r="Q79" s="36" t="e">
        <f t="shared" ref="Q79:Y79" ca="1" si="139">Q49/Q61</f>
        <v>#DIV/0!</v>
      </c>
      <c r="R79" s="36" t="e">
        <f t="shared" ca="1" si="139"/>
        <v>#DIV/0!</v>
      </c>
      <c r="S79" s="36" t="e">
        <f t="shared" ca="1" si="139"/>
        <v>#DIV/0!</v>
      </c>
      <c r="T79" s="36" t="e">
        <f t="shared" ca="1" si="139"/>
        <v>#DIV/0!</v>
      </c>
      <c r="U79" s="36" t="e">
        <f t="shared" ca="1" si="139"/>
        <v>#DIV/0!</v>
      </c>
      <c r="V79" s="36" t="e">
        <f t="shared" ca="1" si="139"/>
        <v>#DIV/0!</v>
      </c>
      <c r="W79" s="36" t="e">
        <f t="shared" ca="1" si="139"/>
        <v>#DIV/0!</v>
      </c>
      <c r="X79" s="36" t="e">
        <f t="shared" ca="1" si="139"/>
        <v>#DIV/0!</v>
      </c>
      <c r="Y79" s="36" t="e">
        <f t="shared" ca="1" si="139"/>
        <v>#DIV/0!</v>
      </c>
      <c r="Z79" s="36" t="e">
        <f t="shared" si="137"/>
        <v>#DIV/0!</v>
      </c>
      <c r="AA79" s="36" t="e">
        <f t="shared" si="137"/>
        <v>#DIV/0!</v>
      </c>
      <c r="AC79" s="36" t="e">
        <f t="shared" ref="AC79:AY79" si="140">AC49/AC61</f>
        <v>#DIV/0!</v>
      </c>
      <c r="AD79" s="36" t="e">
        <f t="shared" si="140"/>
        <v>#DIV/0!</v>
      </c>
      <c r="AE79" s="36" t="e">
        <f t="shared" si="140"/>
        <v>#DIV/0!</v>
      </c>
      <c r="AF79" s="36" t="e">
        <f t="shared" si="140"/>
        <v>#DIV/0!</v>
      </c>
      <c r="AG79" s="36" t="e">
        <f t="shared" si="140"/>
        <v>#DIV/0!</v>
      </c>
      <c r="AH79" s="36" t="e">
        <f t="shared" si="140"/>
        <v>#DIV/0!</v>
      </c>
      <c r="AI79" s="36" t="e">
        <f t="shared" si="140"/>
        <v>#DIV/0!</v>
      </c>
      <c r="AJ79" s="36" t="e">
        <f t="shared" si="140"/>
        <v>#DIV/0!</v>
      </c>
      <c r="AK79" s="36" t="e">
        <f t="shared" si="140"/>
        <v>#DIV/0!</v>
      </c>
      <c r="AL79" s="36" t="e">
        <f t="shared" si="140"/>
        <v>#DIV/0!</v>
      </c>
      <c r="AM79" s="36" t="e">
        <f t="shared" si="140"/>
        <v>#DIV/0!</v>
      </c>
      <c r="AN79" s="36" t="e">
        <f t="shared" si="140"/>
        <v>#DIV/0!</v>
      </c>
      <c r="AO79" s="36" t="e">
        <f t="shared" si="140"/>
        <v>#DIV/0!</v>
      </c>
      <c r="AP79" s="36" t="e">
        <f t="shared" si="140"/>
        <v>#DIV/0!</v>
      </c>
      <c r="AQ79" s="36" t="e">
        <f t="shared" si="140"/>
        <v>#DIV/0!</v>
      </c>
      <c r="AR79" s="36" t="e">
        <f t="shared" si="140"/>
        <v>#DIV/0!</v>
      </c>
      <c r="AS79" s="36" t="e">
        <f t="shared" si="140"/>
        <v>#DIV/0!</v>
      </c>
      <c r="AT79" s="36" t="e">
        <f t="shared" si="140"/>
        <v>#DIV/0!</v>
      </c>
      <c r="AU79" s="36" t="e">
        <f t="shared" si="140"/>
        <v>#DIV/0!</v>
      </c>
      <c r="AV79" s="36" t="e">
        <f t="shared" si="140"/>
        <v>#DIV/0!</v>
      </c>
      <c r="AW79" s="36" t="e">
        <f t="shared" si="140"/>
        <v>#DIV/0!</v>
      </c>
      <c r="AX79" s="36" t="e">
        <f t="shared" si="140"/>
        <v>#DIV/0!</v>
      </c>
      <c r="AY79" s="36" t="e">
        <f t="shared" si="140"/>
        <v>#DIV/0!</v>
      </c>
      <c r="AZ79" s="143">
        <v>1</v>
      </c>
    </row>
    <row r="80" spans="1:52">
      <c r="A80" s="187" t="s">
        <v>60</v>
      </c>
      <c r="B80" s="36" t="e">
        <f t="shared" ref="B80:AA80" ca="1" si="141">B51/B63</f>
        <v>#DIV/0!</v>
      </c>
      <c r="C80" s="36" t="e">
        <f t="shared" ca="1" si="141"/>
        <v>#DIV/0!</v>
      </c>
      <c r="D80" s="36" t="e">
        <f t="shared" ref="D80:P80" ca="1" si="142">D51/D63</f>
        <v>#DIV/0!</v>
      </c>
      <c r="E80" s="36" t="e">
        <f t="shared" ca="1" si="142"/>
        <v>#DIV/0!</v>
      </c>
      <c r="F80" s="36" t="e">
        <f t="shared" ca="1" si="142"/>
        <v>#DIV/0!</v>
      </c>
      <c r="G80" s="36" t="e">
        <f t="shared" ca="1" si="142"/>
        <v>#DIV/0!</v>
      </c>
      <c r="H80" s="36" t="e">
        <f t="shared" ca="1" si="142"/>
        <v>#DIV/0!</v>
      </c>
      <c r="I80" s="36" t="e">
        <f t="shared" ca="1" si="142"/>
        <v>#DIV/0!</v>
      </c>
      <c r="J80" s="36" t="e">
        <f t="shared" ca="1" si="142"/>
        <v>#DIV/0!</v>
      </c>
      <c r="K80" s="36" t="e">
        <f t="shared" ca="1" si="142"/>
        <v>#DIV/0!</v>
      </c>
      <c r="L80" s="36" t="e">
        <f t="shared" ca="1" si="142"/>
        <v>#DIV/0!</v>
      </c>
      <c r="M80" s="36" t="e">
        <f t="shared" ca="1" si="142"/>
        <v>#DIV/0!</v>
      </c>
      <c r="N80" s="36" t="e">
        <f t="shared" ca="1" si="142"/>
        <v>#DIV/0!</v>
      </c>
      <c r="O80" s="36" t="e">
        <f t="shared" ca="1" si="142"/>
        <v>#DIV/0!</v>
      </c>
      <c r="P80" s="36" t="e">
        <f t="shared" ca="1" si="142"/>
        <v>#DIV/0!</v>
      </c>
      <c r="Q80" s="36" t="e">
        <f t="shared" ref="Q80:Y80" ca="1" si="143">Q51/Q63</f>
        <v>#DIV/0!</v>
      </c>
      <c r="R80" s="36" t="e">
        <f t="shared" ca="1" si="143"/>
        <v>#DIV/0!</v>
      </c>
      <c r="S80" s="36" t="e">
        <f t="shared" ca="1" si="143"/>
        <v>#DIV/0!</v>
      </c>
      <c r="T80" s="36" t="e">
        <f t="shared" ca="1" si="143"/>
        <v>#DIV/0!</v>
      </c>
      <c r="U80" s="36" t="e">
        <f t="shared" ca="1" si="143"/>
        <v>#DIV/0!</v>
      </c>
      <c r="V80" s="36" t="e">
        <f t="shared" ca="1" si="143"/>
        <v>#DIV/0!</v>
      </c>
      <c r="W80" s="36" t="e">
        <f t="shared" ca="1" si="143"/>
        <v>#DIV/0!</v>
      </c>
      <c r="X80" s="36" t="e">
        <f t="shared" ca="1" si="143"/>
        <v>#DIV/0!</v>
      </c>
      <c r="Y80" s="36" t="e">
        <f t="shared" ca="1" si="143"/>
        <v>#DIV/0!</v>
      </c>
      <c r="Z80" s="36" t="e">
        <f t="shared" si="141"/>
        <v>#DIV/0!</v>
      </c>
      <c r="AA80" s="36" t="e">
        <f t="shared" si="141"/>
        <v>#DIV/0!</v>
      </c>
      <c r="AC80" s="36" t="e">
        <f t="shared" ref="AC80:AY80" si="144">AC51/AC63</f>
        <v>#DIV/0!</v>
      </c>
      <c r="AD80" s="36" t="e">
        <f t="shared" si="144"/>
        <v>#DIV/0!</v>
      </c>
      <c r="AE80" s="36" t="e">
        <f t="shared" si="144"/>
        <v>#DIV/0!</v>
      </c>
      <c r="AF80" s="36" t="e">
        <f t="shared" si="144"/>
        <v>#DIV/0!</v>
      </c>
      <c r="AG80" s="36" t="e">
        <f t="shared" si="144"/>
        <v>#DIV/0!</v>
      </c>
      <c r="AH80" s="36" t="e">
        <f t="shared" si="144"/>
        <v>#DIV/0!</v>
      </c>
      <c r="AI80" s="36" t="e">
        <f t="shared" si="144"/>
        <v>#DIV/0!</v>
      </c>
      <c r="AJ80" s="36" t="e">
        <f t="shared" si="144"/>
        <v>#DIV/0!</v>
      </c>
      <c r="AK80" s="36" t="e">
        <f t="shared" si="144"/>
        <v>#DIV/0!</v>
      </c>
      <c r="AL80" s="36" t="e">
        <f t="shared" si="144"/>
        <v>#DIV/0!</v>
      </c>
      <c r="AM80" s="36" t="e">
        <f t="shared" si="144"/>
        <v>#DIV/0!</v>
      </c>
      <c r="AN80" s="36" t="e">
        <f t="shared" si="144"/>
        <v>#DIV/0!</v>
      </c>
      <c r="AO80" s="36" t="e">
        <f t="shared" si="144"/>
        <v>#DIV/0!</v>
      </c>
      <c r="AP80" s="36" t="e">
        <f t="shared" si="144"/>
        <v>#DIV/0!</v>
      </c>
      <c r="AQ80" s="36" t="e">
        <f t="shared" si="144"/>
        <v>#DIV/0!</v>
      </c>
      <c r="AR80" s="36" t="e">
        <f t="shared" si="144"/>
        <v>#DIV/0!</v>
      </c>
      <c r="AS80" s="36" t="e">
        <f t="shared" si="144"/>
        <v>#DIV/0!</v>
      </c>
      <c r="AT80" s="36" t="e">
        <f t="shared" si="144"/>
        <v>#DIV/0!</v>
      </c>
      <c r="AU80" s="36" t="e">
        <f t="shared" si="144"/>
        <v>#DIV/0!</v>
      </c>
      <c r="AV80" s="36" t="e">
        <f t="shared" si="144"/>
        <v>#DIV/0!</v>
      </c>
      <c r="AW80" s="36" t="e">
        <f t="shared" si="144"/>
        <v>#DIV/0!</v>
      </c>
      <c r="AX80" s="36" t="e">
        <f t="shared" si="144"/>
        <v>#DIV/0!</v>
      </c>
      <c r="AY80" s="36" t="e">
        <f t="shared" si="144"/>
        <v>#DIV/0!</v>
      </c>
      <c r="AZ80" s="143">
        <v>1</v>
      </c>
    </row>
    <row r="81" spans="1:52">
      <c r="A81" s="187" t="s">
        <v>98</v>
      </c>
      <c r="B81" s="36" t="e">
        <f t="shared" ref="B81:AA81" ca="1" si="145">B53/B65</f>
        <v>#DIV/0!</v>
      </c>
      <c r="C81" s="36" t="e">
        <f t="shared" ca="1" si="145"/>
        <v>#DIV/0!</v>
      </c>
      <c r="D81" s="36" t="e">
        <f t="shared" ref="D81:P81" ca="1" si="146">D53/D65</f>
        <v>#DIV/0!</v>
      </c>
      <c r="E81" s="36" t="e">
        <f t="shared" ca="1" si="146"/>
        <v>#DIV/0!</v>
      </c>
      <c r="F81" s="36" t="e">
        <f t="shared" ca="1" si="146"/>
        <v>#DIV/0!</v>
      </c>
      <c r="G81" s="36" t="e">
        <f t="shared" ca="1" si="146"/>
        <v>#DIV/0!</v>
      </c>
      <c r="H81" s="36" t="e">
        <f t="shared" ca="1" si="146"/>
        <v>#DIV/0!</v>
      </c>
      <c r="I81" s="36" t="e">
        <f t="shared" ca="1" si="146"/>
        <v>#DIV/0!</v>
      </c>
      <c r="J81" s="36" t="e">
        <f t="shared" ca="1" si="146"/>
        <v>#DIV/0!</v>
      </c>
      <c r="K81" s="36" t="e">
        <f t="shared" ca="1" si="146"/>
        <v>#DIV/0!</v>
      </c>
      <c r="L81" s="36" t="e">
        <f t="shared" ca="1" si="146"/>
        <v>#DIV/0!</v>
      </c>
      <c r="M81" s="36" t="e">
        <f t="shared" ca="1" si="146"/>
        <v>#DIV/0!</v>
      </c>
      <c r="N81" s="36" t="e">
        <f t="shared" ca="1" si="146"/>
        <v>#DIV/0!</v>
      </c>
      <c r="O81" s="36" t="e">
        <f t="shared" ca="1" si="146"/>
        <v>#DIV/0!</v>
      </c>
      <c r="P81" s="36" t="e">
        <f t="shared" ca="1" si="146"/>
        <v>#DIV/0!</v>
      </c>
      <c r="Q81" s="36" t="e">
        <f t="shared" ref="Q81:Y81" ca="1" si="147">Q53/Q65</f>
        <v>#DIV/0!</v>
      </c>
      <c r="R81" s="36" t="e">
        <f t="shared" ca="1" si="147"/>
        <v>#DIV/0!</v>
      </c>
      <c r="S81" s="36" t="e">
        <f t="shared" ca="1" si="147"/>
        <v>#DIV/0!</v>
      </c>
      <c r="T81" s="36" t="e">
        <f t="shared" ca="1" si="147"/>
        <v>#DIV/0!</v>
      </c>
      <c r="U81" s="36" t="e">
        <f t="shared" ca="1" si="147"/>
        <v>#DIV/0!</v>
      </c>
      <c r="V81" s="36" t="e">
        <f t="shared" ca="1" si="147"/>
        <v>#DIV/0!</v>
      </c>
      <c r="W81" s="36" t="e">
        <f t="shared" ca="1" si="147"/>
        <v>#DIV/0!</v>
      </c>
      <c r="X81" s="36" t="e">
        <f t="shared" ca="1" si="147"/>
        <v>#DIV/0!</v>
      </c>
      <c r="Y81" s="36" t="e">
        <f t="shared" ca="1" si="147"/>
        <v>#DIV/0!</v>
      </c>
      <c r="Z81" s="36" t="e">
        <f t="shared" si="145"/>
        <v>#DIV/0!</v>
      </c>
      <c r="AA81" s="36" t="e">
        <f t="shared" si="145"/>
        <v>#DIV/0!</v>
      </c>
      <c r="AC81" s="36" t="e">
        <f t="shared" ref="AC81:AY81" si="148">AC53/AC65</f>
        <v>#DIV/0!</v>
      </c>
      <c r="AD81" s="36" t="e">
        <f t="shared" si="148"/>
        <v>#DIV/0!</v>
      </c>
      <c r="AE81" s="36" t="e">
        <f t="shared" si="148"/>
        <v>#DIV/0!</v>
      </c>
      <c r="AF81" s="36" t="e">
        <f t="shared" si="148"/>
        <v>#DIV/0!</v>
      </c>
      <c r="AG81" s="36" t="e">
        <f t="shared" si="148"/>
        <v>#DIV/0!</v>
      </c>
      <c r="AH81" s="36" t="e">
        <f t="shared" si="148"/>
        <v>#DIV/0!</v>
      </c>
      <c r="AI81" s="36" t="e">
        <f t="shared" si="148"/>
        <v>#DIV/0!</v>
      </c>
      <c r="AJ81" s="36" t="e">
        <f t="shared" si="148"/>
        <v>#DIV/0!</v>
      </c>
      <c r="AK81" s="36" t="e">
        <f t="shared" si="148"/>
        <v>#DIV/0!</v>
      </c>
      <c r="AL81" s="36" t="e">
        <f t="shared" si="148"/>
        <v>#DIV/0!</v>
      </c>
      <c r="AM81" s="36" t="e">
        <f t="shared" si="148"/>
        <v>#DIV/0!</v>
      </c>
      <c r="AN81" s="36" t="e">
        <f t="shared" si="148"/>
        <v>#DIV/0!</v>
      </c>
      <c r="AO81" s="36" t="e">
        <f t="shared" si="148"/>
        <v>#DIV/0!</v>
      </c>
      <c r="AP81" s="36" t="e">
        <f t="shared" si="148"/>
        <v>#DIV/0!</v>
      </c>
      <c r="AQ81" s="36" t="e">
        <f t="shared" si="148"/>
        <v>#DIV/0!</v>
      </c>
      <c r="AR81" s="36" t="e">
        <f t="shared" si="148"/>
        <v>#DIV/0!</v>
      </c>
      <c r="AS81" s="36" t="e">
        <f t="shared" si="148"/>
        <v>#DIV/0!</v>
      </c>
      <c r="AT81" s="36" t="e">
        <f t="shared" si="148"/>
        <v>#DIV/0!</v>
      </c>
      <c r="AU81" s="36" t="e">
        <f t="shared" si="148"/>
        <v>#DIV/0!</v>
      </c>
      <c r="AV81" s="36" t="e">
        <f t="shared" si="148"/>
        <v>#DIV/0!</v>
      </c>
      <c r="AW81" s="36" t="e">
        <f t="shared" si="148"/>
        <v>#DIV/0!</v>
      </c>
      <c r="AX81" s="36" t="e">
        <f t="shared" si="148"/>
        <v>#DIV/0!</v>
      </c>
      <c r="AY81" s="36" t="e">
        <f t="shared" si="148"/>
        <v>#DIV/0!</v>
      </c>
      <c r="AZ81" s="143">
        <v>1</v>
      </c>
    </row>
    <row r="82" spans="1:52">
      <c r="A82" s="187" t="s">
        <v>61</v>
      </c>
      <c r="B82" s="36" t="e">
        <f t="shared" ref="B82:AA82" ca="1" si="149">B55/B67</f>
        <v>#DIV/0!</v>
      </c>
      <c r="C82" s="36" t="e">
        <f t="shared" ca="1" si="149"/>
        <v>#DIV/0!</v>
      </c>
      <c r="D82" s="36" t="e">
        <f t="shared" ref="D82:P82" ca="1" si="150">D55/D67</f>
        <v>#DIV/0!</v>
      </c>
      <c r="E82" s="36" t="e">
        <f t="shared" ca="1" si="150"/>
        <v>#DIV/0!</v>
      </c>
      <c r="F82" s="36" t="e">
        <f t="shared" ca="1" si="150"/>
        <v>#DIV/0!</v>
      </c>
      <c r="G82" s="36" t="e">
        <f t="shared" ca="1" si="150"/>
        <v>#DIV/0!</v>
      </c>
      <c r="H82" s="36" t="e">
        <f t="shared" ca="1" si="150"/>
        <v>#DIV/0!</v>
      </c>
      <c r="I82" s="36" t="e">
        <f t="shared" ca="1" si="150"/>
        <v>#DIV/0!</v>
      </c>
      <c r="J82" s="36" t="e">
        <f t="shared" ca="1" si="150"/>
        <v>#DIV/0!</v>
      </c>
      <c r="K82" s="36" t="e">
        <f t="shared" ca="1" si="150"/>
        <v>#DIV/0!</v>
      </c>
      <c r="L82" s="36" t="e">
        <f t="shared" ca="1" si="150"/>
        <v>#DIV/0!</v>
      </c>
      <c r="M82" s="36" t="e">
        <f t="shared" ca="1" si="150"/>
        <v>#DIV/0!</v>
      </c>
      <c r="N82" s="36" t="e">
        <f t="shared" ca="1" si="150"/>
        <v>#DIV/0!</v>
      </c>
      <c r="O82" s="36" t="e">
        <f t="shared" ca="1" si="150"/>
        <v>#DIV/0!</v>
      </c>
      <c r="P82" s="36" t="e">
        <f t="shared" ca="1" si="150"/>
        <v>#DIV/0!</v>
      </c>
      <c r="Q82" s="36" t="e">
        <f t="shared" ref="Q82:Y82" ca="1" si="151">Q55/Q67</f>
        <v>#DIV/0!</v>
      </c>
      <c r="R82" s="36" t="e">
        <f t="shared" ca="1" si="151"/>
        <v>#DIV/0!</v>
      </c>
      <c r="S82" s="36" t="e">
        <f t="shared" ca="1" si="151"/>
        <v>#DIV/0!</v>
      </c>
      <c r="T82" s="36" t="e">
        <f t="shared" ca="1" si="151"/>
        <v>#DIV/0!</v>
      </c>
      <c r="U82" s="36" t="e">
        <f t="shared" ca="1" si="151"/>
        <v>#DIV/0!</v>
      </c>
      <c r="V82" s="36" t="e">
        <f t="shared" ca="1" si="151"/>
        <v>#DIV/0!</v>
      </c>
      <c r="W82" s="36" t="e">
        <f t="shared" ca="1" si="151"/>
        <v>#DIV/0!</v>
      </c>
      <c r="X82" s="36" t="e">
        <f t="shared" ca="1" si="151"/>
        <v>#DIV/0!</v>
      </c>
      <c r="Y82" s="36" t="e">
        <f t="shared" ca="1" si="151"/>
        <v>#DIV/0!</v>
      </c>
      <c r="Z82" s="36" t="e">
        <f t="shared" si="149"/>
        <v>#DIV/0!</v>
      </c>
      <c r="AA82" s="36" t="e">
        <f t="shared" si="149"/>
        <v>#DIV/0!</v>
      </c>
      <c r="AC82" s="36" t="e">
        <f t="shared" ref="AC82:AY82" si="152">AC55/AC67</f>
        <v>#DIV/0!</v>
      </c>
      <c r="AD82" s="36" t="e">
        <f t="shared" si="152"/>
        <v>#DIV/0!</v>
      </c>
      <c r="AE82" s="36" t="e">
        <f t="shared" si="152"/>
        <v>#DIV/0!</v>
      </c>
      <c r="AF82" s="36" t="e">
        <f t="shared" si="152"/>
        <v>#DIV/0!</v>
      </c>
      <c r="AG82" s="36" t="e">
        <f t="shared" si="152"/>
        <v>#DIV/0!</v>
      </c>
      <c r="AH82" s="36" t="e">
        <f t="shared" si="152"/>
        <v>#DIV/0!</v>
      </c>
      <c r="AI82" s="36" t="e">
        <f t="shared" si="152"/>
        <v>#DIV/0!</v>
      </c>
      <c r="AJ82" s="36" t="e">
        <f t="shared" si="152"/>
        <v>#DIV/0!</v>
      </c>
      <c r="AK82" s="36" t="e">
        <f t="shared" si="152"/>
        <v>#DIV/0!</v>
      </c>
      <c r="AL82" s="36" t="e">
        <f t="shared" si="152"/>
        <v>#DIV/0!</v>
      </c>
      <c r="AM82" s="36" t="e">
        <f t="shared" si="152"/>
        <v>#DIV/0!</v>
      </c>
      <c r="AN82" s="36" t="e">
        <f t="shared" si="152"/>
        <v>#DIV/0!</v>
      </c>
      <c r="AO82" s="36" t="e">
        <f t="shared" si="152"/>
        <v>#DIV/0!</v>
      </c>
      <c r="AP82" s="36" t="e">
        <f t="shared" si="152"/>
        <v>#DIV/0!</v>
      </c>
      <c r="AQ82" s="36" t="e">
        <f t="shared" si="152"/>
        <v>#DIV/0!</v>
      </c>
      <c r="AR82" s="36" t="e">
        <f t="shared" si="152"/>
        <v>#DIV/0!</v>
      </c>
      <c r="AS82" s="36" t="e">
        <f t="shared" si="152"/>
        <v>#DIV/0!</v>
      </c>
      <c r="AT82" s="36" t="e">
        <f t="shared" si="152"/>
        <v>#DIV/0!</v>
      </c>
      <c r="AU82" s="36" t="e">
        <f t="shared" si="152"/>
        <v>#DIV/0!</v>
      </c>
      <c r="AV82" s="36" t="e">
        <f t="shared" si="152"/>
        <v>#DIV/0!</v>
      </c>
      <c r="AW82" s="36" t="e">
        <f t="shared" si="152"/>
        <v>#DIV/0!</v>
      </c>
      <c r="AX82" s="36" t="e">
        <f t="shared" si="152"/>
        <v>#DIV/0!</v>
      </c>
      <c r="AY82" s="36" t="e">
        <f t="shared" si="152"/>
        <v>#DIV/0!</v>
      </c>
      <c r="AZ82" s="143">
        <v>1</v>
      </c>
    </row>
    <row r="83" spans="1:52">
      <c r="A83" s="143"/>
    </row>
    <row r="84" spans="1:52">
      <c r="A84" s="193" t="s">
        <v>24</v>
      </c>
      <c r="B84" s="42">
        <f ca="1">SUM(C84:AY84)</f>
        <v>0</v>
      </c>
      <c r="C84" s="43">
        <f ca="1">SUMIF(Summary!$AX:$AX,'Mentor Wise'!C4,Summary!$K:$K)</f>
        <v>0</v>
      </c>
      <c r="D84" s="43">
        <f ca="1">SUMIF(Summary!$AX:$AX,'Mentor Wise'!D4,Summary!$K:$K)</f>
        <v>0</v>
      </c>
      <c r="E84" s="43">
        <f ca="1">SUMIF(Summary!$AX:$AX,'Mentor Wise'!E4,Summary!$K:$K)</f>
        <v>0</v>
      </c>
      <c r="F84" s="43">
        <f ca="1">SUMIF(Summary!$AX:$AX,'Mentor Wise'!F4,Summary!$K:$K)</f>
        <v>0</v>
      </c>
      <c r="G84" s="43">
        <f ca="1">SUMIF(Summary!$AX:$AX,'Mentor Wise'!G4,Summary!$K:$K)</f>
        <v>0</v>
      </c>
      <c r="H84" s="43">
        <f ca="1">SUMIF(Summary!$AX:$AX,'Mentor Wise'!H4,Summary!$K:$K)</f>
        <v>0</v>
      </c>
      <c r="I84" s="43">
        <f ca="1">SUMIF(Summary!$AX:$AX,'Mentor Wise'!I4,Summary!$K:$K)</f>
        <v>0</v>
      </c>
      <c r="J84" s="43">
        <f ca="1">SUMIF(Summary!$AX:$AX,'Mentor Wise'!J4,Summary!$K:$K)</f>
        <v>0</v>
      </c>
      <c r="K84" s="43">
        <f ca="1">SUMIF(Summary!$AX:$AX,'Mentor Wise'!K4,Summary!$K:$K)</f>
        <v>0</v>
      </c>
      <c r="L84" s="43">
        <f ca="1">SUMIF(Summary!$AX:$AX,'Mentor Wise'!L4,Summary!$K:$K)</f>
        <v>0</v>
      </c>
      <c r="M84" s="43">
        <f ca="1">SUMIF(Summary!$AX:$AX,'Mentor Wise'!M4,Summary!$K:$K)</f>
        <v>0</v>
      </c>
      <c r="N84" s="43">
        <f ca="1">SUMIF(Summary!$AX:$AX,'Mentor Wise'!N4,Summary!$K:$K)</f>
        <v>0</v>
      </c>
      <c r="O84" s="43">
        <f ca="1">SUMIF(Summary!$AX:$AX,'Mentor Wise'!O4,Summary!$K:$K)</f>
        <v>0</v>
      </c>
      <c r="P84" s="43">
        <f ca="1">SUMIF(Summary!$AX:$AX,'Mentor Wise'!P4,Summary!$K:$K)</f>
        <v>0</v>
      </c>
      <c r="Q84" s="43">
        <f ca="1">SUMIF(Summary!$AX:$AX,'Mentor Wise'!Q4,Summary!$K:$K)</f>
        <v>0</v>
      </c>
      <c r="R84" s="43">
        <f ca="1">SUMIF(Summary!$AX:$AX,'Mentor Wise'!R4,Summary!$K:$K)</f>
        <v>0</v>
      </c>
      <c r="S84" s="43">
        <f ca="1">SUMIF(Summary!$AX:$AX,'Mentor Wise'!S4,Summary!$K:$K)</f>
        <v>0</v>
      </c>
      <c r="T84" s="43">
        <f ca="1">SUMIF(Summary!$AX:$AX,'Mentor Wise'!T4,Summary!$K:$K)</f>
        <v>0</v>
      </c>
      <c r="U84" s="43">
        <f ca="1">SUMIF(Summary!$AX:$AX,'Mentor Wise'!U4,Summary!$K:$K)</f>
        <v>0</v>
      </c>
      <c r="V84" s="43">
        <f ca="1">SUMIF(Summary!$AX:$AX,'Mentor Wise'!V4,Summary!$K:$K)</f>
        <v>0</v>
      </c>
      <c r="W84" s="43">
        <f ca="1">SUMIF(Summary!$AX:$AX,'Mentor Wise'!W4,Summary!$K:$K)</f>
        <v>0</v>
      </c>
      <c r="X84" s="43">
        <f ca="1">SUMIF(Summary!$AX:$AX,'Mentor Wise'!X4,Summary!$K:$K)</f>
        <v>0</v>
      </c>
      <c r="Y84" s="43">
        <f ca="1">SUMIF(Summary!$AX:$AX,'Mentor Wise'!Y4,Summary!$K:$K)</f>
        <v>0</v>
      </c>
      <c r="Z84" s="43">
        <f>SUMIF(Summary!$AR:$AR,'Mentor Wise'!Z4,Summary!$K:$K)</f>
        <v>0</v>
      </c>
      <c r="AA84" s="43">
        <f>SUMIF(Summary!$AR:$AR,'Mentor Wise'!AA4,Summary!$K:$K)</f>
        <v>0</v>
      </c>
      <c r="AC84" s="43">
        <f>SUMIF(Summary!$AR:$AR,'Mentor Wise'!AC4,Summary!$K:$K)</f>
        <v>0</v>
      </c>
      <c r="AD84" s="43">
        <f>SUMIF(Summary!$AR:$AR,'Mentor Wise'!AD4,Summary!$K:$K)</f>
        <v>0</v>
      </c>
      <c r="AE84" s="43">
        <f>SUMIF(Summary!$AR:$AR,'Mentor Wise'!AE4,Summary!$K:$K)</f>
        <v>0</v>
      </c>
      <c r="AF84" s="43">
        <f>SUMIF(Summary!$AR:$AR,'Mentor Wise'!AF4,Summary!$K:$K)</f>
        <v>0</v>
      </c>
      <c r="AG84" s="43">
        <f>SUMIF(Summary!$AR:$AR,'Mentor Wise'!AG4,Summary!$K:$K)</f>
        <v>0</v>
      </c>
      <c r="AH84" s="43">
        <f>SUMIF(Summary!$AR:$AR,'Mentor Wise'!AH4,Summary!$K:$K)</f>
        <v>0</v>
      </c>
      <c r="AI84" s="43">
        <f>SUMIF(Summary!$AR:$AR,'Mentor Wise'!AI4,Summary!$K:$K)</f>
        <v>0</v>
      </c>
      <c r="AJ84" s="43">
        <f>SUMIF(Summary!$AR:$AR,'Mentor Wise'!AJ4,Summary!$K:$K)</f>
        <v>0</v>
      </c>
      <c r="AK84" s="43">
        <f>SUMIF(Summary!$AR:$AR,'Mentor Wise'!AK4,Summary!$K:$K)</f>
        <v>0</v>
      </c>
      <c r="AL84" s="43">
        <f>SUMIF(Summary!$AR:$AR,'Mentor Wise'!AL4,Summary!$K:$K)</f>
        <v>0</v>
      </c>
      <c r="AM84" s="43">
        <f>SUMIF(Summary!$AR:$AR,'Mentor Wise'!AM4,Summary!$K:$K)</f>
        <v>0</v>
      </c>
      <c r="AN84" s="43">
        <f>SUMIF(Summary!$AR:$AR,'Mentor Wise'!AN4,Summary!$K:$K)</f>
        <v>0</v>
      </c>
      <c r="AO84" s="43">
        <f>SUMIF(Summary!$AR:$AR,'Mentor Wise'!AO4,Summary!$K:$K)</f>
        <v>0</v>
      </c>
      <c r="AP84" s="43">
        <f>SUMIF(Summary!$AR:$AR,'Mentor Wise'!AP4,Summary!$K:$K)</f>
        <v>0</v>
      </c>
      <c r="AQ84" s="43">
        <f>SUMIF(Summary!$AR:$AR,'Mentor Wise'!AQ4,Summary!$K:$K)</f>
        <v>0</v>
      </c>
      <c r="AR84" s="43">
        <f>SUMIF(Summary!$AR:$AR,'Mentor Wise'!AR4,Summary!$K:$K)</f>
        <v>0</v>
      </c>
      <c r="AS84" s="43">
        <f>SUMIF(Summary!$AR:$AR,'Mentor Wise'!AS4,Summary!$K:$K)</f>
        <v>0</v>
      </c>
      <c r="AT84" s="43">
        <f>SUMIF(Summary!$AR:$AR,'Mentor Wise'!AT4,Summary!$K:$K)</f>
        <v>0</v>
      </c>
      <c r="AU84" s="43">
        <f>SUMIF(Summary!$AR:$AR,'Mentor Wise'!AU4,Summary!$K:$K)</f>
        <v>0</v>
      </c>
      <c r="AV84" s="43">
        <f>SUMIF(Summary!$AR:$AR,'Mentor Wise'!AV4,Summary!$K:$K)</f>
        <v>0</v>
      </c>
      <c r="AW84" s="43">
        <f>SUMIF(Summary!$AR:$AR,'Mentor Wise'!AW4,Summary!$K:$K)</f>
        <v>0</v>
      </c>
      <c r="AX84" s="43">
        <f>SUMIF(Summary!$AR:$AR,'Mentor Wise'!AX4,Summary!$K:$K)</f>
        <v>0</v>
      </c>
      <c r="AY84" s="43">
        <f>SUMIF(Summary!$AR:$AR,'Mentor Wise'!AY4,Summary!$K:$K)</f>
        <v>0</v>
      </c>
      <c r="AZ84" s="143">
        <v>1</v>
      </c>
    </row>
    <row r="85" spans="1:52">
      <c r="A85" s="194" t="s">
        <v>80</v>
      </c>
      <c r="B85" s="53" t="e">
        <f ca="1">(SUM(Summary!AK2:AK15)/B9)/B5</f>
        <v>#DIV/0!</v>
      </c>
      <c r="C85" s="51" t="e">
        <f ca="1">(SUMIF(Summary!$AX:$AX,C4,Summary!$AK:$AK)/C5)/C9</f>
        <v>#DIV/0!</v>
      </c>
      <c r="D85" s="51" t="e">
        <f ca="1">(SUMIF(Summary!$AX:$AX,D4,Summary!$AK:$AK)/D5)/D9</f>
        <v>#DIV/0!</v>
      </c>
      <c r="E85" s="51" t="e">
        <f ca="1">(SUMIF(Summary!$AX:$AX,E4,Summary!$AK:$AK)/E5)/E9</f>
        <v>#DIV/0!</v>
      </c>
      <c r="F85" s="51" t="e">
        <f ca="1">(SUMIF(Summary!$AX:$AX,F4,Summary!$AK:$AK)/F5)/F9</f>
        <v>#DIV/0!</v>
      </c>
      <c r="G85" s="51" t="e">
        <f ca="1">(SUMIF(Summary!$AX:$AX,G4,Summary!$AK:$AK)/G5)/G9</f>
        <v>#DIV/0!</v>
      </c>
      <c r="H85" s="51" t="e">
        <f ca="1">(SUMIF(Summary!$AX:$AX,H4,Summary!$AK:$AK)/H5)/H9</f>
        <v>#DIV/0!</v>
      </c>
      <c r="I85" s="51" t="e">
        <f ca="1">(SUMIF(Summary!$AX:$AX,I4,Summary!$AK:$AK)/I5)/I9</f>
        <v>#DIV/0!</v>
      </c>
      <c r="J85" s="51" t="e">
        <f ca="1">(SUMIF(Summary!$AX:$AX,J4,Summary!$AK:$AK)/J5)/J9</f>
        <v>#DIV/0!</v>
      </c>
      <c r="K85" s="51" t="e">
        <f ca="1">(SUMIF(Summary!$AX:$AX,K4,Summary!$AK:$AK)/K5)/K9</f>
        <v>#DIV/0!</v>
      </c>
      <c r="L85" s="51" t="e">
        <f ca="1">(SUMIF(Summary!$AX:$AX,L4,Summary!$AK:$AK)/L5)/L9</f>
        <v>#DIV/0!</v>
      </c>
      <c r="M85" s="51" t="e">
        <f ca="1">(SUMIF(Summary!$AX:$AX,M4,Summary!$AK:$AK)/M5)/M9</f>
        <v>#DIV/0!</v>
      </c>
      <c r="N85" s="51" t="e">
        <f ca="1">(SUMIF(Summary!$AX:$AX,N4,Summary!$AK:$AK)/N5)/N9</f>
        <v>#DIV/0!</v>
      </c>
      <c r="O85" s="51" t="e">
        <f ca="1">(SUMIF(Summary!$AX:$AX,O4,Summary!$AK:$AK)/O5)/O9</f>
        <v>#DIV/0!</v>
      </c>
      <c r="P85" s="51" t="e">
        <f ca="1">(SUMIF(Summary!$AX:$AX,P4,Summary!$AK:$AK)/P5)/P9</f>
        <v>#DIV/0!</v>
      </c>
      <c r="Q85" s="51" t="e">
        <f ca="1">(SUMIF(Summary!$AX:$AX,Q4,Summary!$AK:$AK)/Q5)/Q9</f>
        <v>#DIV/0!</v>
      </c>
      <c r="R85" s="51" t="e">
        <f ca="1">(SUMIF(Summary!$AX:$AX,R4,Summary!$AK:$AK)/R5)/R9</f>
        <v>#DIV/0!</v>
      </c>
      <c r="S85" s="51" t="e">
        <f ca="1">(SUMIF(Summary!$AX:$AX,S4,Summary!$AK:$AK)/S5)/S9</f>
        <v>#DIV/0!</v>
      </c>
      <c r="T85" s="51" t="e">
        <f ca="1">(SUMIF(Summary!$AX:$AX,T4,Summary!$AK:$AK)/T5)/T9</f>
        <v>#DIV/0!</v>
      </c>
      <c r="U85" s="51" t="e">
        <f ca="1">(SUMIF(Summary!$AX:$AX,U4,Summary!$AK:$AK)/U5)/U9</f>
        <v>#DIV/0!</v>
      </c>
      <c r="V85" s="51" t="e">
        <f ca="1">(SUMIF(Summary!$AX:$AX,V4,Summary!$AK:$AK)/V5)/V9</f>
        <v>#DIV/0!</v>
      </c>
      <c r="W85" s="51" t="e">
        <f ca="1">(SUMIF(Summary!$AX:$AX,W4,Summary!$AK:$AK)/W5)/W9</f>
        <v>#DIV/0!</v>
      </c>
      <c r="X85" s="51" t="e">
        <f ca="1">(SUMIF(Summary!$AX:$AX,X4,Summary!$AK:$AK)/X5)/X9</f>
        <v>#DIV/0!</v>
      </c>
      <c r="Y85" s="51" t="e">
        <f ca="1">(SUMIF(Summary!$AX:$AX,Y4,Summary!$AK:$AK)/Y5)/Y9</f>
        <v>#DIV/0!</v>
      </c>
      <c r="Z85" s="51" t="e">
        <f>(SUMIF(Summary!$AR:$AR,Z4,Summary!$AK:$AK)/Z5)/Z9</f>
        <v>#DIV/0!</v>
      </c>
      <c r="AA85" s="51" t="e">
        <f>(SUMIF(Summary!$AR:$AR,AA4,Summary!$AK:$AK)/AA5)/AA9</f>
        <v>#DIV/0!</v>
      </c>
      <c r="AC85" s="51" t="e">
        <f>(SUMIF(Summary!$AR:$AR,AC4,Summary!$AK:$AK)/AC5)/AC9</f>
        <v>#DIV/0!</v>
      </c>
      <c r="AD85" s="51" t="e">
        <f>(SUMIF(Summary!$AR:$AR,AD4,Summary!$AK:$AK)/AD5)/AD9</f>
        <v>#DIV/0!</v>
      </c>
      <c r="AE85" s="51" t="e">
        <f>(SUMIF(Summary!$AR:$AR,AE4,Summary!$AK:$AK)/AE5)/AE9</f>
        <v>#DIV/0!</v>
      </c>
      <c r="AF85" s="51" t="e">
        <f>(SUMIF(Summary!$AR:$AR,AF4,Summary!$AK:$AK)/AF5)/AF9</f>
        <v>#DIV/0!</v>
      </c>
      <c r="AG85" s="51" t="e">
        <f>(SUMIF(Summary!$AR:$AR,AG4,Summary!$AK:$AK)/AG5)/AG9</f>
        <v>#DIV/0!</v>
      </c>
      <c r="AH85" s="51" t="e">
        <f>(SUMIF(Summary!$AR:$AR,AH4,Summary!$AK:$AK)/AH5)/AH9</f>
        <v>#DIV/0!</v>
      </c>
      <c r="AI85" s="51" t="e">
        <f>(SUMIF(Summary!$AR:$AR,AI4,Summary!$AK:$AK)/AI5)/AI9</f>
        <v>#DIV/0!</v>
      </c>
      <c r="AJ85" s="51" t="e">
        <f>(SUMIF(Summary!$AR:$AR,AJ4,Summary!$AK:$AK)/AJ5)/AJ9</f>
        <v>#DIV/0!</v>
      </c>
      <c r="AK85" s="51" t="e">
        <f>(SUMIF(Summary!$AR:$AR,AK4,Summary!$AK:$AK)/AK5)/AK9</f>
        <v>#DIV/0!</v>
      </c>
      <c r="AL85" s="51" t="e">
        <f>(SUMIF(Summary!$AR:$AR,AL4,Summary!$AK:$AK)/AL5)/AL9</f>
        <v>#DIV/0!</v>
      </c>
      <c r="AM85" s="51" t="e">
        <f>(SUMIF(Summary!$AR:$AR,AM4,Summary!$AK:$AK)/AM5)/AM9</f>
        <v>#DIV/0!</v>
      </c>
      <c r="AN85" s="51" t="e">
        <f>(SUMIF(Summary!$AR:$AR,AN4,Summary!$AK:$AK)/AN5)/AN9</f>
        <v>#DIV/0!</v>
      </c>
      <c r="AO85" s="51" t="e">
        <f>(SUMIF(Summary!$AR:$AR,AO4,Summary!$AK:$AK)/AO5)/AO9</f>
        <v>#DIV/0!</v>
      </c>
      <c r="AP85" s="51" t="e">
        <f>(SUMIF(Summary!$AR:$AR,AP4,Summary!$AK:$AK)/AP5)/AP9</f>
        <v>#DIV/0!</v>
      </c>
      <c r="AQ85" s="51" t="e">
        <f>(SUMIF(Summary!$AR:$AR,AQ4,Summary!$AK:$AK)/AQ5)/AQ9</f>
        <v>#DIV/0!</v>
      </c>
      <c r="AR85" s="51" t="e">
        <f>(SUMIF(Summary!$AR:$AR,AR4,Summary!$AK:$AK)/AR5)/AR9</f>
        <v>#DIV/0!</v>
      </c>
      <c r="AS85" s="51" t="e">
        <f>(SUMIF(Summary!$AR:$AR,AS4,Summary!$AK:$AK)/AS5)/AS9</f>
        <v>#DIV/0!</v>
      </c>
      <c r="AT85" s="51" t="e">
        <f>(SUMIF(Summary!$AR:$AR,AT4,Summary!$AK:$AK)/AT5)/AT9</f>
        <v>#DIV/0!</v>
      </c>
      <c r="AU85" s="51" t="e">
        <f>(SUMIF(Summary!$AR:$AR,AU4,Summary!$AK:$AK)/AU5)/AU9</f>
        <v>#DIV/0!</v>
      </c>
      <c r="AV85" s="51" t="e">
        <f>(SUMIF(Summary!$AR:$AR,AV4,Summary!$AK:$AK)/AV5)/AV9</f>
        <v>#DIV/0!</v>
      </c>
      <c r="AW85" s="51" t="e">
        <f>(SUMIF(Summary!$AR:$AR,AW4,Summary!$AK:$AK)/AW5)/AW9</f>
        <v>#DIV/0!</v>
      </c>
      <c r="AX85" s="51" t="e">
        <f>(SUMIF(Summary!$AR:$AR,AX4,Summary!$AK:$AK)/AX5)/AX9</f>
        <v>#DIV/0!</v>
      </c>
      <c r="AY85" s="51" t="e">
        <f>(SUMIF(Summary!$AR:$AR,AY4,Summary!$AK:$AK)/AY5)/AY9</f>
        <v>#DIV/0!</v>
      </c>
      <c r="AZ85" s="143">
        <v>1</v>
      </c>
    </row>
    <row r="86" spans="1:52">
      <c r="A86" s="194" t="s">
        <v>81</v>
      </c>
      <c r="B86" s="53" t="e">
        <f ca="1">(SUM(Summary!AL2:AL15)/B9)/B5</f>
        <v>#DIV/0!</v>
      </c>
      <c r="C86" s="51" t="e">
        <f ca="1">(SUMIF(Summary!$AX:$AX,C4,Summary!$AL:$AL)/C5)/C9</f>
        <v>#DIV/0!</v>
      </c>
      <c r="D86" s="51" t="e">
        <f ca="1">(SUMIF(Summary!$AX:$AX,D4,Summary!$AL:$AL)/D5)/D9</f>
        <v>#DIV/0!</v>
      </c>
      <c r="E86" s="51" t="e">
        <f ca="1">(SUMIF(Summary!$AX:$AX,E4,Summary!$AL:$AL)/E5)/E9</f>
        <v>#DIV/0!</v>
      </c>
      <c r="F86" s="51" t="e">
        <f ca="1">(SUMIF(Summary!$AX:$AX,F4,Summary!$AL:$AL)/F5)/F9</f>
        <v>#DIV/0!</v>
      </c>
      <c r="G86" s="51" t="e">
        <f ca="1">(SUMIF(Summary!$AX:$AX,G4,Summary!$AL:$AL)/G5)/G9</f>
        <v>#DIV/0!</v>
      </c>
      <c r="H86" s="51" t="e">
        <f ca="1">(SUMIF(Summary!$AX:$AX,H4,Summary!$AL:$AL)/H5)/H9</f>
        <v>#DIV/0!</v>
      </c>
      <c r="I86" s="51" t="e">
        <f ca="1">(SUMIF(Summary!$AX:$AX,I4,Summary!$AL:$AL)/I5)/I9</f>
        <v>#DIV/0!</v>
      </c>
      <c r="J86" s="51" t="e">
        <f ca="1">(SUMIF(Summary!$AX:$AX,J4,Summary!$AL:$AL)/J5)/J9</f>
        <v>#DIV/0!</v>
      </c>
      <c r="K86" s="51" t="e">
        <f ca="1">(SUMIF(Summary!$AX:$AX,K4,Summary!$AL:$AL)/K5)/K9</f>
        <v>#DIV/0!</v>
      </c>
      <c r="L86" s="51" t="e">
        <f ca="1">(SUMIF(Summary!$AX:$AX,L4,Summary!$AL:$AL)/L5)/L9</f>
        <v>#DIV/0!</v>
      </c>
      <c r="M86" s="51" t="e">
        <f ca="1">(SUMIF(Summary!$AX:$AX,M4,Summary!$AL:$AL)/M5)/M9</f>
        <v>#DIV/0!</v>
      </c>
      <c r="N86" s="51" t="e">
        <f ca="1">(SUMIF(Summary!$AX:$AX,N4,Summary!$AL:$AL)/N5)/N9</f>
        <v>#DIV/0!</v>
      </c>
      <c r="O86" s="51" t="e">
        <f ca="1">(SUMIF(Summary!$AX:$AX,O4,Summary!$AL:$AL)/O5)/O9</f>
        <v>#DIV/0!</v>
      </c>
      <c r="P86" s="51" t="e">
        <f ca="1">(SUMIF(Summary!$AX:$AX,P4,Summary!$AL:$AL)/P5)/P9</f>
        <v>#DIV/0!</v>
      </c>
      <c r="Q86" s="51" t="e">
        <f ca="1">(SUMIF(Summary!$AX:$AX,Q4,Summary!$AL:$AL)/Q5)/Q9</f>
        <v>#DIV/0!</v>
      </c>
      <c r="R86" s="51" t="e">
        <f ca="1">(SUMIF(Summary!$AX:$AX,R4,Summary!$AL:$AL)/R5)/R9</f>
        <v>#DIV/0!</v>
      </c>
      <c r="S86" s="51" t="e">
        <f ca="1">(SUMIF(Summary!$AX:$AX,S4,Summary!$AL:$AL)/S5)/S9</f>
        <v>#DIV/0!</v>
      </c>
      <c r="T86" s="51" t="e">
        <f ca="1">(SUMIF(Summary!$AX:$AX,T4,Summary!$AL:$AL)/T5)/T9</f>
        <v>#DIV/0!</v>
      </c>
      <c r="U86" s="51" t="e">
        <f ca="1">(SUMIF(Summary!$AX:$AX,U4,Summary!$AL:$AL)/U5)/U9</f>
        <v>#DIV/0!</v>
      </c>
      <c r="V86" s="51" t="e">
        <f ca="1">(SUMIF(Summary!$AX:$AX,V4,Summary!$AL:$AL)/V5)/V9</f>
        <v>#DIV/0!</v>
      </c>
      <c r="W86" s="51" t="e">
        <f ca="1">(SUMIF(Summary!$AX:$AX,W4,Summary!$AL:$AL)/W5)/W9</f>
        <v>#DIV/0!</v>
      </c>
      <c r="X86" s="51" t="e">
        <f ca="1">(SUMIF(Summary!$AX:$AX,X4,Summary!$AL:$AL)/X5)/X9</f>
        <v>#DIV/0!</v>
      </c>
      <c r="Y86" s="51" t="e">
        <f ca="1">(SUMIF(Summary!$AX:$AX,Y4,Summary!$AL:$AL)/Y5)/Y9</f>
        <v>#DIV/0!</v>
      </c>
      <c r="Z86" s="51" t="e">
        <f>(SUMIF(Summary!$AR:$AR,Z4,Summary!$AL:$AL)/Z5)/Z9</f>
        <v>#DIV/0!</v>
      </c>
      <c r="AA86" s="51" t="e">
        <f>(SUMIF(Summary!$AR:$AR,AA4,Summary!$AL:$AL)/AA5)/AA9</f>
        <v>#DIV/0!</v>
      </c>
      <c r="AC86" s="51" t="e">
        <f>(SUMIF(Summary!$AR:$AR,AC4,Summary!$AL:$AL)/AC5)/AC9</f>
        <v>#DIV/0!</v>
      </c>
      <c r="AD86" s="51" t="e">
        <f>(SUMIF(Summary!$AR:$AR,AD4,Summary!$AL:$AL)/AD5)/AD9</f>
        <v>#DIV/0!</v>
      </c>
      <c r="AE86" s="51" t="e">
        <f>(SUMIF(Summary!$AR:$AR,AE4,Summary!$AL:$AL)/AE5)/AE9</f>
        <v>#DIV/0!</v>
      </c>
      <c r="AF86" s="51" t="e">
        <f>(SUMIF(Summary!$AR:$AR,AF4,Summary!$AL:$AL)/AF5)/AF9</f>
        <v>#DIV/0!</v>
      </c>
      <c r="AG86" s="51" t="e">
        <f>(SUMIF(Summary!$AR:$AR,AG4,Summary!$AL:$AL)/AG5)/AG9</f>
        <v>#DIV/0!</v>
      </c>
      <c r="AH86" s="51" t="e">
        <f>(SUMIF(Summary!$AR:$AR,AH4,Summary!$AL:$AL)/AH5)/AH9</f>
        <v>#DIV/0!</v>
      </c>
      <c r="AI86" s="51" t="e">
        <f>(SUMIF(Summary!$AR:$AR,AI4,Summary!$AL:$AL)/AI5)/AI9</f>
        <v>#DIV/0!</v>
      </c>
      <c r="AJ86" s="51" t="e">
        <f>(SUMIF(Summary!$AR:$AR,AJ4,Summary!$AL:$AL)/AJ5)/AJ9</f>
        <v>#DIV/0!</v>
      </c>
      <c r="AK86" s="51" t="e">
        <f>(SUMIF(Summary!$AR:$AR,AK4,Summary!$AL:$AL)/AK5)/AK9</f>
        <v>#DIV/0!</v>
      </c>
      <c r="AL86" s="51" t="e">
        <f>(SUMIF(Summary!$AR:$AR,AL4,Summary!$AL:$AL)/AL5)/AL9</f>
        <v>#DIV/0!</v>
      </c>
      <c r="AM86" s="51" t="e">
        <f>(SUMIF(Summary!$AR:$AR,AM4,Summary!$AL:$AL)/AM5)/AM9</f>
        <v>#DIV/0!</v>
      </c>
      <c r="AN86" s="51" t="e">
        <f>(SUMIF(Summary!$AR:$AR,AN4,Summary!$AL:$AL)/AN5)/AN9</f>
        <v>#DIV/0!</v>
      </c>
      <c r="AO86" s="51" t="e">
        <f>(SUMIF(Summary!$AR:$AR,AO4,Summary!$AL:$AL)/AO5)/AO9</f>
        <v>#DIV/0!</v>
      </c>
      <c r="AP86" s="51" t="e">
        <f>(SUMIF(Summary!$AR:$AR,AP4,Summary!$AL:$AL)/AP5)/AP9</f>
        <v>#DIV/0!</v>
      </c>
      <c r="AQ86" s="51" t="e">
        <f>(SUMIF(Summary!$AR:$AR,AQ4,Summary!$AL:$AL)/AQ5)/AQ9</f>
        <v>#DIV/0!</v>
      </c>
      <c r="AR86" s="51" t="e">
        <f>(SUMIF(Summary!$AR:$AR,AR4,Summary!$AL:$AL)/AR5)/AR9</f>
        <v>#DIV/0!</v>
      </c>
      <c r="AS86" s="51" t="e">
        <f>(SUMIF(Summary!$AR:$AR,AS4,Summary!$AL:$AL)/AS5)/AS9</f>
        <v>#DIV/0!</v>
      </c>
      <c r="AT86" s="51" t="e">
        <f>(SUMIF(Summary!$AR:$AR,AT4,Summary!$AL:$AL)/AT5)/AT9</f>
        <v>#DIV/0!</v>
      </c>
      <c r="AU86" s="51" t="e">
        <f>(SUMIF(Summary!$AR:$AR,AU4,Summary!$AL:$AL)/AU5)/AU9</f>
        <v>#DIV/0!</v>
      </c>
      <c r="AV86" s="51" t="e">
        <f>(SUMIF(Summary!$AR:$AR,AV4,Summary!$AL:$AL)/AV5)/AV9</f>
        <v>#DIV/0!</v>
      </c>
      <c r="AW86" s="51" t="e">
        <f>(SUMIF(Summary!$AR:$AR,AW4,Summary!$AL:$AL)/AW5)/AW9</f>
        <v>#DIV/0!</v>
      </c>
      <c r="AX86" s="51" t="e">
        <f>(SUMIF(Summary!$AR:$AR,AX4,Summary!$AL:$AL)/AX5)/AX9</f>
        <v>#DIV/0!</v>
      </c>
      <c r="AY86" s="51" t="e">
        <f>(SUMIF(Summary!$AR:$AR,AY4,Summary!$AL:$AL)/AY5)/AY9</f>
        <v>#DIV/0!</v>
      </c>
      <c r="AZ86" s="143">
        <v>1</v>
      </c>
    </row>
    <row r="87" spans="1:52">
      <c r="A87" s="194" t="s">
        <v>77</v>
      </c>
      <c r="B87" s="53" t="e">
        <f ca="1">(SUM(Summary!AM2:AM15)/B9)/B5</f>
        <v>#DIV/0!</v>
      </c>
      <c r="C87" s="51" t="e">
        <f ca="1">(SUMIF(Summary!$AX:$AX,C4,Summary!$AM:$AM)/C5)/C9</f>
        <v>#DIV/0!</v>
      </c>
      <c r="D87" s="51" t="e">
        <f ca="1">(SUMIF(Summary!$AX:$AX,D4,Summary!$AM:$AM)/D5)/D9</f>
        <v>#DIV/0!</v>
      </c>
      <c r="E87" s="51" t="e">
        <f ca="1">(SUMIF(Summary!$AX:$AX,E4,Summary!$AM:$AM)/E5)/E9</f>
        <v>#DIV/0!</v>
      </c>
      <c r="F87" s="51" t="e">
        <f ca="1">(SUMIF(Summary!$AX:$AX,F4,Summary!$AM:$AM)/F5)/F9</f>
        <v>#DIV/0!</v>
      </c>
      <c r="G87" s="51" t="e">
        <f ca="1">(SUMIF(Summary!$AX:$AX,G4,Summary!$AM:$AM)/G5)/G9</f>
        <v>#DIV/0!</v>
      </c>
      <c r="H87" s="51" t="e">
        <f ca="1">(SUMIF(Summary!$AX:$AX,H4,Summary!$AM:$AM)/H5)/H9</f>
        <v>#DIV/0!</v>
      </c>
      <c r="I87" s="51" t="e">
        <f ca="1">(SUMIF(Summary!$AX:$AX,I4,Summary!$AM:$AM)/I5)/I9</f>
        <v>#DIV/0!</v>
      </c>
      <c r="J87" s="51" t="e">
        <f ca="1">(SUMIF(Summary!$AX:$AX,J4,Summary!$AM:$AM)/J5)/J9</f>
        <v>#DIV/0!</v>
      </c>
      <c r="K87" s="51" t="e">
        <f ca="1">(SUMIF(Summary!$AX:$AX,K4,Summary!$AM:$AM)/K5)/K9</f>
        <v>#DIV/0!</v>
      </c>
      <c r="L87" s="51" t="e">
        <f ca="1">(SUMIF(Summary!$AX:$AX,L4,Summary!$AM:$AM)/L5)/L9</f>
        <v>#DIV/0!</v>
      </c>
      <c r="M87" s="51" t="e">
        <f ca="1">(SUMIF(Summary!$AX:$AX,M4,Summary!$AM:$AM)/M5)/M9</f>
        <v>#DIV/0!</v>
      </c>
      <c r="N87" s="51" t="e">
        <f ca="1">(SUMIF(Summary!$AX:$AX,N4,Summary!$AM:$AM)/N5)/N9</f>
        <v>#DIV/0!</v>
      </c>
      <c r="O87" s="51" t="e">
        <f ca="1">(SUMIF(Summary!$AX:$AX,O4,Summary!$AM:$AM)/O5)/O9</f>
        <v>#DIV/0!</v>
      </c>
      <c r="P87" s="51" t="e">
        <f ca="1">(SUMIF(Summary!$AX:$AX,P4,Summary!$AM:$AM)/P5)/P9</f>
        <v>#DIV/0!</v>
      </c>
      <c r="Q87" s="51" t="e">
        <f ca="1">(SUMIF(Summary!$AX:$AX,Q4,Summary!$AM:$AM)/Q5)/Q9</f>
        <v>#DIV/0!</v>
      </c>
      <c r="R87" s="51" t="e">
        <f ca="1">(SUMIF(Summary!$AX:$AX,R4,Summary!$AM:$AM)/R5)/R9</f>
        <v>#DIV/0!</v>
      </c>
      <c r="S87" s="51" t="e">
        <f ca="1">(SUMIF(Summary!$AX:$AX,S4,Summary!$AM:$AM)/S5)/S9</f>
        <v>#DIV/0!</v>
      </c>
      <c r="T87" s="51" t="e">
        <f ca="1">(SUMIF(Summary!$AX:$AX,T4,Summary!$AM:$AM)/T5)/T9</f>
        <v>#DIV/0!</v>
      </c>
      <c r="U87" s="51" t="e">
        <f ca="1">(SUMIF(Summary!$AX:$AX,U4,Summary!$AM:$AM)/U5)/U9</f>
        <v>#DIV/0!</v>
      </c>
      <c r="V87" s="51" t="e">
        <f ca="1">(SUMIF(Summary!$AX:$AX,V4,Summary!$AM:$AM)/V5)/V9</f>
        <v>#DIV/0!</v>
      </c>
      <c r="W87" s="51" t="e">
        <f ca="1">(SUMIF(Summary!$AX:$AX,W4,Summary!$AM:$AM)/W5)/W9</f>
        <v>#DIV/0!</v>
      </c>
      <c r="X87" s="51" t="e">
        <f ca="1">(SUMIF(Summary!$AX:$AX,X4,Summary!$AM:$AM)/X5)/X9</f>
        <v>#DIV/0!</v>
      </c>
      <c r="Y87" s="51" t="e">
        <f ca="1">(SUMIF(Summary!$AX:$AX,Y4,Summary!$AM:$AM)/Y5)/Y9</f>
        <v>#DIV/0!</v>
      </c>
      <c r="Z87" s="51" t="e">
        <f>(SUMIF(Summary!$AR:$AR,Z4,Summary!$AM:$AM)/Z5)/Z9</f>
        <v>#DIV/0!</v>
      </c>
      <c r="AA87" s="51" t="e">
        <f>(SUMIF(Summary!$AR:$AR,AA4,Summary!$AM:$AM)/AA5)/AA9</f>
        <v>#DIV/0!</v>
      </c>
      <c r="AC87" s="51" t="e">
        <f>(SUMIF(Summary!$AR:$AR,AC4,Summary!$AM:$AM)/AC5)/AC9</f>
        <v>#DIV/0!</v>
      </c>
      <c r="AD87" s="51" t="e">
        <f>(SUMIF(Summary!$AR:$AR,AD4,Summary!$AM:$AM)/AD5)/AD9</f>
        <v>#DIV/0!</v>
      </c>
      <c r="AE87" s="51" t="e">
        <f>(SUMIF(Summary!$AR:$AR,AE4,Summary!$AM:$AM)/AE5)/AE9</f>
        <v>#DIV/0!</v>
      </c>
      <c r="AF87" s="51" t="e">
        <f>(SUMIF(Summary!$AR:$AR,AF4,Summary!$AM:$AM)/AF5)/AF9</f>
        <v>#DIV/0!</v>
      </c>
      <c r="AG87" s="51" t="e">
        <f>(SUMIF(Summary!$AR:$AR,AG4,Summary!$AM:$AM)/AG5)/AG9</f>
        <v>#DIV/0!</v>
      </c>
      <c r="AH87" s="51" t="e">
        <f>(SUMIF(Summary!$AR:$AR,AH4,Summary!$AM:$AM)/AH5)/AH9</f>
        <v>#DIV/0!</v>
      </c>
      <c r="AI87" s="51" t="e">
        <f>(SUMIF(Summary!$AR:$AR,AI4,Summary!$AM:$AM)/AI5)/AI9</f>
        <v>#DIV/0!</v>
      </c>
      <c r="AJ87" s="51" t="e">
        <f>(SUMIF(Summary!$AR:$AR,AJ4,Summary!$AM:$AM)/AJ5)/AJ9</f>
        <v>#DIV/0!</v>
      </c>
      <c r="AK87" s="51" t="e">
        <f>(SUMIF(Summary!$AR:$AR,AK4,Summary!$AM:$AM)/AK5)/AK9</f>
        <v>#DIV/0!</v>
      </c>
      <c r="AL87" s="51" t="e">
        <f>(SUMIF(Summary!$AR:$AR,AL4,Summary!$AM:$AM)/AL5)/AL9</f>
        <v>#DIV/0!</v>
      </c>
      <c r="AM87" s="51" t="e">
        <f>(SUMIF(Summary!$AR:$AR,AM4,Summary!$AM:$AM)/AM5)/AM9</f>
        <v>#DIV/0!</v>
      </c>
      <c r="AN87" s="51" t="e">
        <f>(SUMIF(Summary!$AR:$AR,AN4,Summary!$AM:$AM)/AN5)/AN9</f>
        <v>#DIV/0!</v>
      </c>
      <c r="AO87" s="51" t="e">
        <f>(SUMIF(Summary!$AR:$AR,AO4,Summary!$AM:$AM)/AO5)/AO9</f>
        <v>#DIV/0!</v>
      </c>
      <c r="AP87" s="51" t="e">
        <f>(SUMIF(Summary!$AR:$AR,AP4,Summary!$AM:$AM)/AP5)/AP9</f>
        <v>#DIV/0!</v>
      </c>
      <c r="AQ87" s="51" t="e">
        <f>(SUMIF(Summary!$AR:$AR,AQ4,Summary!$AM:$AM)/AQ5)/AQ9</f>
        <v>#DIV/0!</v>
      </c>
      <c r="AR87" s="51" t="e">
        <f>(SUMIF(Summary!$AR:$AR,AR4,Summary!$AM:$AM)/AR5)/AR9</f>
        <v>#DIV/0!</v>
      </c>
      <c r="AS87" s="51" t="e">
        <f>(SUMIF(Summary!$AR:$AR,AS4,Summary!$AM:$AM)/AS5)/AS9</f>
        <v>#DIV/0!</v>
      </c>
      <c r="AT87" s="51" t="e">
        <f>(SUMIF(Summary!$AR:$AR,AT4,Summary!$AM:$AM)/AT5)/AT9</f>
        <v>#DIV/0!</v>
      </c>
      <c r="AU87" s="51" t="e">
        <f>(SUMIF(Summary!$AR:$AR,AU4,Summary!$AM:$AM)/AU5)/AU9</f>
        <v>#DIV/0!</v>
      </c>
      <c r="AV87" s="51" t="e">
        <f>(SUMIF(Summary!$AR:$AR,AV4,Summary!$AM:$AM)/AV5)/AV9</f>
        <v>#DIV/0!</v>
      </c>
      <c r="AW87" s="51" t="e">
        <f>(SUMIF(Summary!$AR:$AR,AW4,Summary!$AM:$AM)/AW5)/AW9</f>
        <v>#DIV/0!</v>
      </c>
      <c r="AX87" s="51" t="e">
        <f>(SUMIF(Summary!$AR:$AR,AX4,Summary!$AM:$AM)/AX5)/AX9</f>
        <v>#DIV/0!</v>
      </c>
      <c r="AY87" s="51" t="e">
        <f>(SUMIF(Summary!$AR:$AR,AY4,Summary!$AM:$AM)/AY5)/AY9</f>
        <v>#DIV/0!</v>
      </c>
      <c r="AZ87" s="143">
        <v>1</v>
      </c>
    </row>
    <row r="88" spans="1:52">
      <c r="A88" s="194" t="s">
        <v>78</v>
      </c>
      <c r="B88" s="44" t="e">
        <f ca="1">(SUM(Summary!AN2:AN15)/B7)</f>
        <v>#DIV/0!</v>
      </c>
      <c r="C88" s="42" t="e">
        <f ca="1">SUMIF(Summary!$AX:$AX,C4,Summary!$AN:$AN)/C7</f>
        <v>#DIV/0!</v>
      </c>
      <c r="D88" s="42" t="e">
        <f ca="1">SUMIF(Summary!$AX:$AX,D4,Summary!$AN:$AN)/D7</f>
        <v>#DIV/0!</v>
      </c>
      <c r="E88" s="42" t="e">
        <f ca="1">SUMIF(Summary!$AX:$AX,E4,Summary!$AN:$AN)/E7</f>
        <v>#DIV/0!</v>
      </c>
      <c r="F88" s="42" t="e">
        <f ca="1">SUMIF(Summary!$AX:$AX,F4,Summary!$AN:$AN)/F7</f>
        <v>#DIV/0!</v>
      </c>
      <c r="G88" s="42" t="e">
        <f ca="1">SUMIF(Summary!$AX:$AX,G4,Summary!$AN:$AN)/G7</f>
        <v>#DIV/0!</v>
      </c>
      <c r="H88" s="42" t="e">
        <f ca="1">SUMIF(Summary!$AX:$AX,H4,Summary!$AN:$AN)/H7</f>
        <v>#DIV/0!</v>
      </c>
      <c r="I88" s="42" t="e">
        <f ca="1">SUMIF(Summary!$AX:$AX,I4,Summary!$AN:$AN)/I7</f>
        <v>#DIV/0!</v>
      </c>
      <c r="J88" s="42" t="e">
        <f ca="1">SUMIF(Summary!$AX:$AX,J4,Summary!$AN:$AN)/J7</f>
        <v>#DIV/0!</v>
      </c>
      <c r="K88" s="42" t="e">
        <f ca="1">SUMIF(Summary!$AX:$AX,K4,Summary!$AN:$AN)/K7</f>
        <v>#DIV/0!</v>
      </c>
      <c r="L88" s="42" t="e">
        <f ca="1">SUMIF(Summary!$AX:$AX,L4,Summary!$AN:$AN)/L7</f>
        <v>#DIV/0!</v>
      </c>
      <c r="M88" s="42" t="e">
        <f ca="1">SUMIF(Summary!$AX:$AX,M4,Summary!$AN:$AN)/M7</f>
        <v>#DIV/0!</v>
      </c>
      <c r="N88" s="42" t="e">
        <f ca="1">SUMIF(Summary!$AX:$AX,N4,Summary!$AN:$AN)/N7</f>
        <v>#DIV/0!</v>
      </c>
      <c r="O88" s="42" t="e">
        <f ca="1">SUMIF(Summary!$AX:$AX,O4,Summary!$AN:$AN)/O7</f>
        <v>#DIV/0!</v>
      </c>
      <c r="P88" s="42" t="e">
        <f ca="1">SUMIF(Summary!$AX:$AX,P4,Summary!$AN:$AN)/P7</f>
        <v>#DIV/0!</v>
      </c>
      <c r="Q88" s="42" t="e">
        <f ca="1">SUMIF(Summary!$AX:$AX,Q4,Summary!$AN:$AN)/Q7</f>
        <v>#DIV/0!</v>
      </c>
      <c r="R88" s="42" t="e">
        <f ca="1">SUMIF(Summary!$AX:$AX,R4,Summary!$AN:$AN)/R7</f>
        <v>#DIV/0!</v>
      </c>
      <c r="S88" s="42" t="e">
        <f ca="1">SUMIF(Summary!$AX:$AX,S4,Summary!$AN:$AN)/S7</f>
        <v>#DIV/0!</v>
      </c>
      <c r="T88" s="42" t="e">
        <f ca="1">SUMIF(Summary!$AX:$AX,T4,Summary!$AN:$AN)/T7</f>
        <v>#DIV/0!</v>
      </c>
      <c r="U88" s="42" t="e">
        <f ca="1">SUMIF(Summary!$AX:$AX,U4,Summary!$AN:$AN)/U7</f>
        <v>#DIV/0!</v>
      </c>
      <c r="V88" s="42" t="e">
        <f ca="1">SUMIF(Summary!$AX:$AX,V4,Summary!$AN:$AN)/V7</f>
        <v>#DIV/0!</v>
      </c>
      <c r="W88" s="42" t="e">
        <f ca="1">SUMIF(Summary!$AX:$AX,W4,Summary!$AN:$AN)/W7</f>
        <v>#DIV/0!</v>
      </c>
      <c r="X88" s="42" t="e">
        <f ca="1">SUMIF(Summary!$AX:$AX,X4,Summary!$AN:$AN)/X7</f>
        <v>#DIV/0!</v>
      </c>
      <c r="Y88" s="42" t="e">
        <f ca="1">SUMIF(Summary!$AX:$AX,Y4,Summary!$AN:$AN)/Y7</f>
        <v>#DIV/0!</v>
      </c>
      <c r="Z88" s="42" t="e">
        <f>SUMIF(Summary!$AR:$AR,Z4,Summary!$AN:$AN)/Z7</f>
        <v>#DIV/0!</v>
      </c>
      <c r="AA88" s="42" t="e">
        <f>SUMIF(Summary!$AR:$AR,AA4,Summary!$AN:$AN)/AA7</f>
        <v>#DIV/0!</v>
      </c>
      <c r="AC88" s="42" t="e">
        <f>SUMIF(Summary!$AR:$AR,AC4,Summary!$AN:$AN)/AC7</f>
        <v>#DIV/0!</v>
      </c>
      <c r="AD88" s="42" t="e">
        <f>SUMIF(Summary!$AR:$AR,AD4,Summary!$AN:$AN)/AD7</f>
        <v>#DIV/0!</v>
      </c>
      <c r="AE88" s="42" t="e">
        <f>SUMIF(Summary!$AR:$AR,AE4,Summary!$AN:$AN)/AE7</f>
        <v>#DIV/0!</v>
      </c>
      <c r="AF88" s="42" t="e">
        <f>SUMIF(Summary!$AR:$AR,AF4,Summary!$AN:$AN)/AF7</f>
        <v>#DIV/0!</v>
      </c>
      <c r="AG88" s="42" t="e">
        <f>SUMIF(Summary!$AR:$AR,AG4,Summary!$AN:$AN)/AG7</f>
        <v>#DIV/0!</v>
      </c>
      <c r="AH88" s="42" t="e">
        <f>SUMIF(Summary!$AR:$AR,AH4,Summary!$AN:$AN)/AH7</f>
        <v>#DIV/0!</v>
      </c>
      <c r="AI88" s="42" t="e">
        <f>SUMIF(Summary!$AR:$AR,AI4,Summary!$AN:$AN)/AI7</f>
        <v>#DIV/0!</v>
      </c>
      <c r="AJ88" s="42" t="e">
        <f>SUMIF(Summary!$AR:$AR,AJ4,Summary!$AN:$AN)/AJ7</f>
        <v>#DIV/0!</v>
      </c>
      <c r="AK88" s="42" t="e">
        <f>SUMIF(Summary!$AR:$AR,AK4,Summary!$AN:$AN)/AK7</f>
        <v>#DIV/0!</v>
      </c>
      <c r="AL88" s="42" t="e">
        <f>SUMIF(Summary!$AR:$AR,AL4,Summary!$AN:$AN)/AL7</f>
        <v>#DIV/0!</v>
      </c>
      <c r="AM88" s="42" t="e">
        <f>SUMIF(Summary!$AR:$AR,AM4,Summary!$AN:$AN)/AM7</f>
        <v>#DIV/0!</v>
      </c>
      <c r="AN88" s="42" t="e">
        <f>SUMIF(Summary!$AR:$AR,AN4,Summary!$AN:$AN)/AN7</f>
        <v>#DIV/0!</v>
      </c>
      <c r="AO88" s="42" t="e">
        <f>SUMIF(Summary!$AR:$AR,AO4,Summary!$AN:$AN)/AO7</f>
        <v>#DIV/0!</v>
      </c>
      <c r="AP88" s="42" t="e">
        <f>SUMIF(Summary!$AR:$AR,AP4,Summary!$AN:$AN)/AP7</f>
        <v>#DIV/0!</v>
      </c>
      <c r="AQ88" s="42" t="e">
        <f>SUMIF(Summary!$AR:$AR,AQ4,Summary!$AN:$AN)/AQ7</f>
        <v>#DIV/0!</v>
      </c>
      <c r="AR88" s="42" t="e">
        <f>SUMIF(Summary!$AR:$AR,AR4,Summary!$AN:$AN)/AR7</f>
        <v>#DIV/0!</v>
      </c>
      <c r="AS88" s="42" t="e">
        <f>SUMIF(Summary!$AR:$AR,AS4,Summary!$AN:$AN)/AS7</f>
        <v>#DIV/0!</v>
      </c>
      <c r="AT88" s="42" t="e">
        <f>SUMIF(Summary!$AR:$AR,AT4,Summary!$AN:$AN)/AT7</f>
        <v>#DIV/0!</v>
      </c>
      <c r="AU88" s="42" t="e">
        <f>SUMIF(Summary!$AR:$AR,AU4,Summary!$AN:$AN)/AU7</f>
        <v>#DIV/0!</v>
      </c>
      <c r="AV88" s="42" t="e">
        <f>SUMIF(Summary!$AR:$AR,AV4,Summary!$AN:$AN)/AV7</f>
        <v>#DIV/0!</v>
      </c>
      <c r="AW88" s="42" t="e">
        <f>SUMIF(Summary!$AR:$AR,AW4,Summary!$AN:$AN)/AW7</f>
        <v>#DIV/0!</v>
      </c>
      <c r="AX88" s="42" t="e">
        <f>SUMIF(Summary!$AR:$AR,AX4,Summary!$AN:$AN)/AX7</f>
        <v>#DIV/0!</v>
      </c>
      <c r="AY88" s="42" t="e">
        <f>SUMIF(Summary!$AR:$AR,AY4,Summary!$AN:$AN)/AY7</f>
        <v>#DIV/0!</v>
      </c>
      <c r="AZ88" s="143">
        <v>1</v>
      </c>
    </row>
    <row r="92" spans="1:52">
      <c r="A92" s="290" t="s">
        <v>226</v>
      </c>
      <c r="B92" s="312">
        <f ca="1">(B22*84.34%)+((B21-B22)*41.75%)</f>
        <v>0</v>
      </c>
      <c r="C92" s="312">
        <f t="shared" ref="C92:P92" ca="1" si="153">(C22*84.34%)+((C21-C22)*41.75%)</f>
        <v>0</v>
      </c>
      <c r="D92" s="312">
        <f t="shared" ca="1" si="153"/>
        <v>0</v>
      </c>
      <c r="E92" s="312">
        <f t="shared" ca="1" si="153"/>
        <v>0</v>
      </c>
      <c r="F92" s="312">
        <f t="shared" ca="1" si="153"/>
        <v>0</v>
      </c>
      <c r="G92" s="312">
        <f t="shared" ca="1" si="153"/>
        <v>0</v>
      </c>
      <c r="H92" s="312">
        <f t="shared" ca="1" si="153"/>
        <v>0</v>
      </c>
      <c r="I92" s="312">
        <f t="shared" ca="1" si="153"/>
        <v>0</v>
      </c>
      <c r="J92" s="312">
        <f t="shared" ca="1" si="153"/>
        <v>0</v>
      </c>
      <c r="K92" s="312">
        <f t="shared" ca="1" si="153"/>
        <v>0</v>
      </c>
      <c r="L92" s="312">
        <f t="shared" ca="1" si="153"/>
        <v>0</v>
      </c>
      <c r="M92" s="312">
        <f t="shared" ca="1" si="153"/>
        <v>0</v>
      </c>
      <c r="N92" s="312">
        <f t="shared" ca="1" si="153"/>
        <v>0</v>
      </c>
      <c r="O92" s="312">
        <f t="shared" ca="1" si="153"/>
        <v>0</v>
      </c>
      <c r="P92" s="312">
        <f t="shared" ca="1" si="153"/>
        <v>0</v>
      </c>
      <c r="Q92" s="312">
        <f t="shared" ref="Q92:Y92" ca="1" si="154">(Q22*84.16%)+((Q21-Q22)*41.75%)</f>
        <v>0</v>
      </c>
      <c r="R92" s="312">
        <f t="shared" ca="1" si="154"/>
        <v>0</v>
      </c>
      <c r="S92" s="312">
        <f t="shared" ca="1" si="154"/>
        <v>0</v>
      </c>
      <c r="T92" s="312">
        <f t="shared" ca="1" si="154"/>
        <v>0</v>
      </c>
      <c r="U92" s="312">
        <f t="shared" ca="1" si="154"/>
        <v>0</v>
      </c>
      <c r="V92" s="312">
        <f t="shared" ca="1" si="154"/>
        <v>0</v>
      </c>
      <c r="W92" s="312">
        <f t="shared" ca="1" si="154"/>
        <v>0</v>
      </c>
      <c r="X92" s="312">
        <f t="shared" ca="1" si="154"/>
        <v>0</v>
      </c>
      <c r="Y92" s="312">
        <f t="shared" ca="1" si="154"/>
        <v>0</v>
      </c>
    </row>
    <row r="93" spans="1:52">
      <c r="A93" s="290" t="s">
        <v>227</v>
      </c>
      <c r="B93" s="312" t="e">
        <f ca="1">(B28*84.34%)+((B27-B28)*41.75%)</f>
        <v>#DIV/0!</v>
      </c>
      <c r="C93" s="312" t="e">
        <f t="shared" ref="C93:P93" ca="1" si="155">(C28*84.34%)+((C27-C28)*41.75%)</f>
        <v>#DIV/0!</v>
      </c>
      <c r="D93" s="312" t="e">
        <f t="shared" ca="1" si="155"/>
        <v>#DIV/0!</v>
      </c>
      <c r="E93" s="312" t="e">
        <f t="shared" ca="1" si="155"/>
        <v>#DIV/0!</v>
      </c>
      <c r="F93" s="312" t="e">
        <f t="shared" ca="1" si="155"/>
        <v>#DIV/0!</v>
      </c>
      <c r="G93" s="312" t="e">
        <f t="shared" ca="1" si="155"/>
        <v>#DIV/0!</v>
      </c>
      <c r="H93" s="312" t="e">
        <f t="shared" ca="1" si="155"/>
        <v>#DIV/0!</v>
      </c>
      <c r="I93" s="312" t="e">
        <f t="shared" ca="1" si="155"/>
        <v>#DIV/0!</v>
      </c>
      <c r="J93" s="312" t="e">
        <f t="shared" ca="1" si="155"/>
        <v>#DIV/0!</v>
      </c>
      <c r="K93" s="312" t="e">
        <f t="shared" ca="1" si="155"/>
        <v>#DIV/0!</v>
      </c>
      <c r="L93" s="312" t="e">
        <f t="shared" ca="1" si="155"/>
        <v>#DIV/0!</v>
      </c>
      <c r="M93" s="312" t="e">
        <f t="shared" ca="1" si="155"/>
        <v>#DIV/0!</v>
      </c>
      <c r="N93" s="312" t="e">
        <f t="shared" ca="1" si="155"/>
        <v>#DIV/0!</v>
      </c>
      <c r="O93" s="312" t="e">
        <f t="shared" ca="1" si="155"/>
        <v>#DIV/0!</v>
      </c>
      <c r="P93" s="312" t="e">
        <f t="shared" ca="1" si="155"/>
        <v>#DIV/0!</v>
      </c>
      <c r="Q93" s="312" t="e">
        <f t="shared" ref="Q93:Y93" ca="1" si="156">(Q28*84.16%)+((Q27-Q28)*41.75%)</f>
        <v>#DIV/0!</v>
      </c>
      <c r="R93" s="312" t="e">
        <f t="shared" ca="1" si="156"/>
        <v>#DIV/0!</v>
      </c>
      <c r="S93" s="312" t="e">
        <f t="shared" ca="1" si="156"/>
        <v>#DIV/0!</v>
      </c>
      <c r="T93" s="312" t="e">
        <f t="shared" ca="1" si="156"/>
        <v>#DIV/0!</v>
      </c>
      <c r="U93" s="312" t="e">
        <f t="shared" ca="1" si="156"/>
        <v>#DIV/0!</v>
      </c>
      <c r="V93" s="312" t="e">
        <f t="shared" ca="1" si="156"/>
        <v>#DIV/0!</v>
      </c>
      <c r="W93" s="312" t="e">
        <f t="shared" ca="1" si="156"/>
        <v>#DIV/0!</v>
      </c>
      <c r="X93" s="312" t="e">
        <f t="shared" ca="1" si="156"/>
        <v>#DIV/0!</v>
      </c>
      <c r="Y93" s="312" t="e">
        <f t="shared" ca="1" si="156"/>
        <v>#DIV/0!</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sheetPr>
  <dimension ref="A1:AI92"/>
  <sheetViews>
    <sheetView showGridLines="0" zoomScale="81" zoomScaleNormal="81" workbookViewId="0">
      <pane xSplit="1" ySplit="5" topLeftCell="B6" activePane="bottomRight" state="frozen"/>
      <selection activeCell="K39" sqref="K39"/>
      <selection pane="topRight" activeCell="K39" sqref="K39"/>
      <selection pane="bottomLeft" activeCell="K39" sqref="K39"/>
      <selection pane="bottomRight" activeCell="A4" sqref="A4"/>
    </sheetView>
  </sheetViews>
  <sheetFormatPr defaultRowHeight="15"/>
  <cols>
    <col min="1" max="1" width="33.140625" style="159" bestFit="1" customWidth="1"/>
    <col min="2" max="2" width="12.7109375" style="143" bestFit="1" customWidth="1"/>
    <col min="3" max="3" width="12" style="143" bestFit="1" customWidth="1"/>
    <col min="4" max="4" width="12" style="143" customWidth="1"/>
    <col min="5" max="5" width="12.42578125" style="143" customWidth="1"/>
    <col min="6" max="6" width="12.140625" style="143" bestFit="1" customWidth="1"/>
    <col min="7" max="7" width="13.140625" style="143" customWidth="1"/>
    <col min="8" max="8" width="13" style="143" customWidth="1"/>
    <col min="9" max="9" width="13.28515625" style="143" customWidth="1"/>
    <col min="10" max="11" width="15" style="143" customWidth="1"/>
    <col min="12" max="12" width="15.7109375" style="143" customWidth="1"/>
    <col min="13" max="22" width="15" style="143" customWidth="1"/>
    <col min="23" max="33" width="15" style="143" hidden="1" customWidth="1"/>
    <col min="34" max="16384" width="9.140625" style="143"/>
  </cols>
  <sheetData>
    <row r="1" spans="1:35" hidden="1"/>
    <row r="2" spans="1:35">
      <c r="C2" s="371" t="s">
        <v>220</v>
      </c>
      <c r="D2" s="371" t="s">
        <v>220</v>
      </c>
      <c r="E2" s="371" t="s">
        <v>220</v>
      </c>
      <c r="F2" s="371" t="s">
        <v>220</v>
      </c>
      <c r="G2" s="371" t="s">
        <v>220</v>
      </c>
      <c r="H2" s="371" t="s">
        <v>220</v>
      </c>
      <c r="I2" s="371" t="s">
        <v>220</v>
      </c>
      <c r="J2" s="371" t="s">
        <v>220</v>
      </c>
      <c r="K2" s="371" t="s">
        <v>220</v>
      </c>
      <c r="L2" s="371" t="s">
        <v>220</v>
      </c>
      <c r="M2" s="371" t="s">
        <v>220</v>
      </c>
      <c r="N2" s="371" t="s">
        <v>220</v>
      </c>
      <c r="O2" s="371" t="s">
        <v>220</v>
      </c>
      <c r="P2" s="372" t="s">
        <v>321</v>
      </c>
      <c r="Q2" s="371" t="s">
        <v>220</v>
      </c>
      <c r="R2" s="371" t="s">
        <v>220</v>
      </c>
      <c r="S2" s="372" t="s">
        <v>321</v>
      </c>
      <c r="T2" s="372" t="s">
        <v>321</v>
      </c>
      <c r="U2" s="371" t="s">
        <v>220</v>
      </c>
      <c r="V2" s="371" t="s">
        <v>220</v>
      </c>
      <c r="W2" s="371" t="s">
        <v>220</v>
      </c>
      <c r="X2" s="371" t="s">
        <v>220</v>
      </c>
      <c r="Y2" s="371" t="s">
        <v>220</v>
      </c>
      <c r="Z2" s="371" t="s">
        <v>220</v>
      </c>
      <c r="AA2" s="371" t="s">
        <v>220</v>
      </c>
      <c r="AB2" s="371" t="s">
        <v>220</v>
      </c>
      <c r="AC2" s="371" t="s">
        <v>220</v>
      </c>
      <c r="AD2" s="371" t="s">
        <v>220</v>
      </c>
      <c r="AE2" s="371" t="s">
        <v>220</v>
      </c>
      <c r="AF2" s="371" t="s">
        <v>220</v>
      </c>
      <c r="AG2" s="371" t="s">
        <v>220</v>
      </c>
    </row>
    <row r="4" spans="1:35" ht="45" customHeight="1">
      <c r="A4" s="162" t="s">
        <v>91</v>
      </c>
      <c r="B4" s="163" t="s">
        <v>35</v>
      </c>
      <c r="C4" s="163" t="s">
        <v>129</v>
      </c>
      <c r="D4" s="163" t="s">
        <v>140</v>
      </c>
      <c r="E4" s="163" t="s">
        <v>260</v>
      </c>
      <c r="F4" s="163" t="s">
        <v>545</v>
      </c>
      <c r="G4" s="163" t="s">
        <v>456</v>
      </c>
      <c r="H4" s="163" t="s">
        <v>131</v>
      </c>
      <c r="I4" s="163" t="s">
        <v>183</v>
      </c>
      <c r="J4" s="163" t="s">
        <v>252</v>
      </c>
      <c r="K4" s="163" t="s">
        <v>258</v>
      </c>
      <c r="L4" s="163" t="s">
        <v>130</v>
      </c>
      <c r="M4" s="163" t="s">
        <v>324</v>
      </c>
      <c r="N4" s="163" t="s">
        <v>134</v>
      </c>
      <c r="O4" s="163" t="s">
        <v>257</v>
      </c>
      <c r="P4" s="163" t="s">
        <v>349</v>
      </c>
      <c r="Q4" s="163" t="s">
        <v>336</v>
      </c>
      <c r="R4" s="163" t="s">
        <v>122</v>
      </c>
      <c r="S4" s="163" t="s">
        <v>358</v>
      </c>
      <c r="T4" s="163" t="s">
        <v>366</v>
      </c>
      <c r="U4" s="163" t="s">
        <v>124</v>
      </c>
      <c r="V4" s="163" t="s">
        <v>142</v>
      </c>
      <c r="W4" s="163">
        <v>11</v>
      </c>
      <c r="X4" s="163">
        <v>11</v>
      </c>
      <c r="Y4" s="163">
        <v>11</v>
      </c>
      <c r="Z4" s="163">
        <v>11</v>
      </c>
      <c r="AA4" s="163">
        <v>11</v>
      </c>
      <c r="AB4" s="163">
        <v>11</v>
      </c>
      <c r="AC4" s="163">
        <v>11</v>
      </c>
      <c r="AD4" s="163">
        <v>11</v>
      </c>
      <c r="AE4" s="163">
        <v>11</v>
      </c>
      <c r="AF4" s="163">
        <v>11</v>
      </c>
      <c r="AG4" s="163">
        <v>11</v>
      </c>
      <c r="AH4" s="208"/>
      <c r="AI4" s="208"/>
    </row>
    <row r="5" spans="1:35">
      <c r="A5" s="164" t="s">
        <v>28</v>
      </c>
      <c r="B5" s="58">
        <f>'Tenurewise KPI'!A3</f>
        <v>25</v>
      </c>
      <c r="C5" s="58">
        <f>B5</f>
        <v>25</v>
      </c>
      <c r="D5" s="58">
        <f>B5</f>
        <v>25</v>
      </c>
      <c r="E5" s="58">
        <f>C5</f>
        <v>25</v>
      </c>
      <c r="F5" s="58">
        <f>E5</f>
        <v>25</v>
      </c>
      <c r="G5" s="58">
        <f>E5</f>
        <v>25</v>
      </c>
      <c r="H5" s="58">
        <f>F5</f>
        <v>25</v>
      </c>
      <c r="I5" s="58">
        <f>C5</f>
        <v>25</v>
      </c>
      <c r="J5" s="58">
        <f>E5</f>
        <v>25</v>
      </c>
      <c r="K5" s="58">
        <f>F5</f>
        <v>25</v>
      </c>
      <c r="L5" s="58">
        <f>B5</f>
        <v>25</v>
      </c>
      <c r="M5" s="58">
        <f t="shared" ref="M5:T5" si="0">B5</f>
        <v>25</v>
      </c>
      <c r="N5" s="58">
        <f t="shared" si="0"/>
        <v>25</v>
      </c>
      <c r="O5" s="58">
        <f t="shared" si="0"/>
        <v>25</v>
      </c>
      <c r="P5" s="58">
        <f t="shared" si="0"/>
        <v>25</v>
      </c>
      <c r="Q5" s="58">
        <f t="shared" si="0"/>
        <v>25</v>
      </c>
      <c r="R5" s="58">
        <f t="shared" si="0"/>
        <v>25</v>
      </c>
      <c r="S5" s="58">
        <f t="shared" si="0"/>
        <v>25</v>
      </c>
      <c r="T5" s="58">
        <f t="shared" si="0"/>
        <v>25</v>
      </c>
      <c r="U5" s="58">
        <f>C5</f>
        <v>25</v>
      </c>
      <c r="V5" s="58">
        <f>J5</f>
        <v>25</v>
      </c>
      <c r="W5" s="58">
        <f>K5</f>
        <v>25</v>
      </c>
      <c r="X5" s="58">
        <f>L5</f>
        <v>25</v>
      </c>
      <c r="Y5" s="58">
        <f>M5</f>
        <v>25</v>
      </c>
      <c r="Z5" s="58">
        <f>N5</f>
        <v>25</v>
      </c>
      <c r="AA5" s="58">
        <f t="shared" ref="AA5:AG5" si="1">D5</f>
        <v>25</v>
      </c>
      <c r="AB5" s="58">
        <f t="shared" si="1"/>
        <v>25</v>
      </c>
      <c r="AC5" s="58">
        <f t="shared" si="1"/>
        <v>25</v>
      </c>
      <c r="AD5" s="58">
        <f t="shared" si="1"/>
        <v>25</v>
      </c>
      <c r="AE5" s="58">
        <f t="shared" si="1"/>
        <v>25</v>
      </c>
      <c r="AF5" s="58">
        <f t="shared" si="1"/>
        <v>25</v>
      </c>
      <c r="AG5" s="58">
        <f t="shared" si="1"/>
        <v>25</v>
      </c>
      <c r="AH5" s="208"/>
      <c r="AI5" s="208"/>
    </row>
    <row r="6" spans="1:35">
      <c r="A6" s="165" t="s">
        <v>29</v>
      </c>
      <c r="AH6" s="208"/>
      <c r="AI6" s="208"/>
    </row>
    <row r="7" spans="1:35">
      <c r="A7" s="166" t="s">
        <v>30</v>
      </c>
      <c r="B7" s="161">
        <f>SUM(C7:AG7)</f>
        <v>105</v>
      </c>
      <c r="C7" s="22">
        <f>COUNTIFS(Summary!$AS:$AS,'Asst.Manager  Wise'!C$4,Summary!$AT:$AT,"Active")</f>
        <v>5</v>
      </c>
      <c r="D7" s="22">
        <f>COUNTIFS(Summary!$AS:$AS,'Asst.Manager  Wise'!D$4,Summary!$AT:$AT,"Active")</f>
        <v>2</v>
      </c>
      <c r="E7" s="22">
        <f>COUNTIFS(Summary!$AS:$AS,'Asst.Manager  Wise'!E$4,Summary!$AT:$AT,"Active")</f>
        <v>7</v>
      </c>
      <c r="F7" s="22">
        <f>COUNTIFS(Summary!$AS:$AS,'Asst.Manager  Wise'!F$4,Summary!$AT:$AT,"Active")</f>
        <v>12</v>
      </c>
      <c r="G7" s="22">
        <f>COUNTIFS(Summary!$AS:$AS,'Asst.Manager  Wise'!G$4,Summary!$AT:$AT,"Active")</f>
        <v>3</v>
      </c>
      <c r="H7" s="22">
        <f>COUNTIFS(Summary!$AS:$AS,'Asst.Manager  Wise'!H$4,Summary!$AT:$AT,"Active")</f>
        <v>3</v>
      </c>
      <c r="I7" s="22">
        <f>COUNTIFS(Summary!$AS:$AS,'Asst.Manager  Wise'!I$4,Summary!$AT:$AT,"Active")</f>
        <v>10</v>
      </c>
      <c r="J7" s="22">
        <f>COUNTIFS(Summary!$AS:$AS,'Asst.Manager  Wise'!J$4,Summary!$AT:$AT,"Active")</f>
        <v>5</v>
      </c>
      <c r="K7" s="22">
        <f>COUNTIFS(Summary!$AS:$AS,'Asst.Manager  Wise'!K$4,Summary!$AT:$AT,"Active")</f>
        <v>2</v>
      </c>
      <c r="L7" s="22">
        <f>COUNTIFS(Summary!$AS:$AS,'Asst.Manager  Wise'!L$4,Summary!$AT:$AT,"Active")</f>
        <v>6</v>
      </c>
      <c r="M7" s="22">
        <f>COUNTIFS(Summary!$AS:$AS,'Asst.Manager  Wise'!M$4,Summary!$AT:$AT,"Active")</f>
        <v>3</v>
      </c>
      <c r="N7" s="22">
        <f>COUNTIFS(Summary!$AS:$AS,'Asst.Manager  Wise'!N$4,Summary!$AT:$AT,"Active")</f>
        <v>3</v>
      </c>
      <c r="O7" s="22">
        <f>COUNTIFS(Summary!$AS:$AS,'Asst.Manager  Wise'!O$4,Summary!$AT:$AT,"Active")</f>
        <v>2</v>
      </c>
      <c r="P7" s="22">
        <f>COUNTIFS(Summary!$AS:$AS,'Asst.Manager  Wise'!P$4,Summary!$AT:$AT,"Active")</f>
        <v>9</v>
      </c>
      <c r="Q7" s="22">
        <f>COUNTIFS(Summary!$AS:$AS,'Asst.Manager  Wise'!Q$4,Summary!$AT:$AT,"Active")</f>
        <v>8</v>
      </c>
      <c r="R7" s="22">
        <f>COUNTIFS(Summary!$AS:$AS,'Asst.Manager  Wise'!R$4,Summary!$AT:$AT,"Active")</f>
        <v>7</v>
      </c>
      <c r="S7" s="22">
        <f>COUNTIFS(Summary!$AS:$AS,'Asst.Manager  Wise'!S$4,Summary!$AT:$AT,"Active")</f>
        <v>4</v>
      </c>
      <c r="T7" s="22">
        <f>COUNTIFS(Summary!$AS:$AS,'Asst.Manager  Wise'!T$4,Summary!$AT:$AT,"Active")</f>
        <v>11</v>
      </c>
      <c r="U7" s="22">
        <f>COUNTIFS(Summary!$AS:$AS,'Asst.Manager  Wise'!U$4,Summary!$AT:$AT,"Active")</f>
        <v>1</v>
      </c>
      <c r="V7" s="22">
        <f>COUNTIFS(Summary!$AS:$AS,'Asst.Manager  Wise'!V$4,Summary!$AT:$AT,"Active")</f>
        <v>2</v>
      </c>
      <c r="W7" s="22">
        <f>COUNTIFS(Summary!$AS:$AS,'Asst.Manager  Wise'!W$4,Summary!$AT:$AT,"Active")</f>
        <v>0</v>
      </c>
      <c r="X7" s="22">
        <f>COUNTIFS(Summary!$AS:$AS,'Asst.Manager  Wise'!X$4,Summary!$AT:$AT,"Active")</f>
        <v>0</v>
      </c>
      <c r="Y7" s="22">
        <f>COUNTIFS(Summary!$AS:$AS,'Asst.Manager  Wise'!Y$4,Summary!$AT:$AT,"Active")</f>
        <v>0</v>
      </c>
      <c r="Z7" s="22">
        <f>COUNTIFS(Summary!$AS:$AS,'Asst.Manager  Wise'!Z$4,Summary!$AT:$AT,"Active")</f>
        <v>0</v>
      </c>
      <c r="AA7" s="22">
        <f>COUNTIFS(Summary!$AS:$AS,'Asst.Manager  Wise'!AA$4,Summary!$AT:$AT,"Active")</f>
        <v>0</v>
      </c>
      <c r="AB7" s="22">
        <f>COUNTIFS(Summary!$AS:$AS,'Asst.Manager  Wise'!AB$4,Summary!$AT:$AT,"Active")</f>
        <v>0</v>
      </c>
      <c r="AC7" s="22">
        <f>COUNTIFS(Summary!$AS:$AS,'Asst.Manager  Wise'!AC$4,Summary!$AT:$AT,"Active")</f>
        <v>0</v>
      </c>
      <c r="AD7" s="22">
        <f>COUNTIFS(Summary!$AS:$AS,'Asst.Manager  Wise'!AD$4,Summary!$AT:$AT,"Active")</f>
        <v>0</v>
      </c>
      <c r="AE7" s="22">
        <f>COUNTIFS(Summary!$AS:$AS,'Asst.Manager  Wise'!AE$4,Summary!$AT:$AT,"Active")</f>
        <v>0</v>
      </c>
      <c r="AF7" s="22">
        <f>COUNTIFS(Summary!$AS:$AS,'Asst.Manager  Wise'!AF$4,Summary!$AT:$AT,"Active")</f>
        <v>0</v>
      </c>
      <c r="AG7" s="22">
        <f>COUNTIFS(Summary!$AS:$AS,'Asst.Manager  Wise'!AG$4,Summary!$AT:$AT,"Active")</f>
        <v>0</v>
      </c>
      <c r="AH7" s="208"/>
      <c r="AI7" s="208"/>
    </row>
    <row r="8" spans="1:35">
      <c r="A8" s="166" t="s">
        <v>36</v>
      </c>
      <c r="B8" s="161">
        <f>SUM(C8:AG8)</f>
        <v>104.91999999999999</v>
      </c>
      <c r="C8" s="22">
        <f>SUMIF(Summary!$AS:$AS,'Asst.Manager  Wise'!C4,Summary!$F:$F)/C5</f>
        <v>5.32</v>
      </c>
      <c r="D8" s="22">
        <f>SUMIF(Summary!$AS:$AS,'Asst.Manager  Wise'!D4,Summary!$F:$F)/D5</f>
        <v>3.28</v>
      </c>
      <c r="E8" s="22">
        <f>SUMIF(Summary!$AS:$AS,'Asst.Manager  Wise'!E4,Summary!$F:$F)/E5</f>
        <v>5.92</v>
      </c>
      <c r="F8" s="22">
        <f>SUMIF(Summary!$AS:$AS,'Asst.Manager  Wise'!F4,Summary!$F:$F)/F5</f>
        <v>11.36</v>
      </c>
      <c r="G8" s="22">
        <f>SUMIF(Summary!$AS:$AS,'Asst.Manager  Wise'!G4,Summary!$F:$F)/G5</f>
        <v>3</v>
      </c>
      <c r="H8" s="22">
        <f>SUMIF(Summary!$AS:$AS,'Asst.Manager  Wise'!H4,Summary!$F:$F)/H5</f>
        <v>3.64</v>
      </c>
      <c r="I8" s="22">
        <f>SUMIF(Summary!$AS:$AS,'Asst.Manager  Wise'!I4,Summary!$F:$F)/I5</f>
        <v>10.88</v>
      </c>
      <c r="J8" s="22">
        <f>SUMIF(Summary!$AS:$AS,'Asst.Manager  Wise'!J4,Summary!$F:$F)/J5</f>
        <v>4.68</v>
      </c>
      <c r="K8" s="22">
        <f>SUMIF(Summary!$AS:$AS,'Asst.Manager  Wise'!K4,Summary!$F:$F)/K5</f>
        <v>2.84</v>
      </c>
      <c r="L8" s="22">
        <f>SUMIF(Summary!$AS:$AS,'Asst.Manager  Wise'!L4,Summary!$F:$F)/L5</f>
        <v>4.92</v>
      </c>
      <c r="M8" s="22">
        <f>SUMIF(Summary!$AS:$AS,'Asst.Manager  Wise'!M4,Summary!$F:$F)/M5</f>
        <v>3.12</v>
      </c>
      <c r="N8" s="22">
        <f>SUMIF(Summary!$AS:$AS,'Asst.Manager  Wise'!N4,Summary!$F:$F)/N5</f>
        <v>3.2</v>
      </c>
      <c r="O8" s="22">
        <f>SUMIF(Summary!$AS:$AS,'Asst.Manager  Wise'!O4,Summary!$F:$F)/O5</f>
        <v>2.12</v>
      </c>
      <c r="P8" s="22">
        <f>SUMIF(Summary!$AS:$AS,'Asst.Manager  Wise'!P4,Summary!$F:$F)/P5</f>
        <v>6.92</v>
      </c>
      <c r="Q8" s="22">
        <f>SUMIF(Summary!$AS:$AS,'Asst.Manager  Wise'!Q4,Summary!$F:$F)/Q5</f>
        <v>8.52</v>
      </c>
      <c r="R8" s="22">
        <f>SUMIF(Summary!$AS:$AS,'Asst.Manager  Wise'!R4,Summary!$F:$F)/R5</f>
        <v>5.96</v>
      </c>
      <c r="S8" s="22">
        <f>SUMIF(Summary!$AS:$AS,'Asst.Manager  Wise'!S4,Summary!$F:$F)/S5</f>
        <v>4.28</v>
      </c>
      <c r="T8" s="22">
        <f>SUMIF(Summary!$AS:$AS,'Asst.Manager  Wise'!T4,Summary!$F:$F)/T5</f>
        <v>10.96</v>
      </c>
      <c r="U8" s="22">
        <f>SUMIF(Summary!$AS:$AS,'Asst.Manager  Wise'!U4,Summary!$F:$F)/U5</f>
        <v>2</v>
      </c>
      <c r="V8" s="22">
        <f>SUMIF(Summary!$AS:$AS,'Asst.Manager  Wise'!V4,Summary!$F:$F)/V5</f>
        <v>2</v>
      </c>
      <c r="W8" s="22">
        <f>SUMIF(Summary!$AS:$AS,'Asst.Manager  Wise'!W4,Summary!$F:$F)/W5</f>
        <v>0</v>
      </c>
      <c r="X8" s="22">
        <f>SUMIF(Summary!$AS:$AS,'Asst.Manager  Wise'!X4,Summary!$F:$F)/X5</f>
        <v>0</v>
      </c>
      <c r="Y8" s="22">
        <f>SUMIF(Summary!$AS:$AS,'Asst.Manager  Wise'!Y4,Summary!$F:$F)/Y5</f>
        <v>0</v>
      </c>
      <c r="Z8" s="22">
        <f>SUMIF(Summary!$AS:$AS,'Asst.Manager  Wise'!Z4,Summary!$F:$F)/Z5</f>
        <v>0</v>
      </c>
      <c r="AA8" s="22">
        <f>SUMIF(Summary!$AS:$AS,'Asst.Manager  Wise'!AA4,Summary!$F:$F)/AA5</f>
        <v>0</v>
      </c>
      <c r="AB8" s="22">
        <f>SUMIF(Summary!$AS:$AS,'Asst.Manager  Wise'!AB4,Summary!$F:$F)/AB5</f>
        <v>0</v>
      </c>
      <c r="AC8" s="22">
        <f>SUMIF(Summary!$AS:$AS,'Asst.Manager  Wise'!AC4,Summary!$F:$F)/AC5</f>
        <v>0</v>
      </c>
      <c r="AD8" s="22">
        <f>SUMIF(Summary!$AS:$AS,'Asst.Manager  Wise'!AD4,Summary!$F:$F)/AD5</f>
        <v>0</v>
      </c>
      <c r="AE8" s="22">
        <f>SUMIF(Summary!$AS:$AS,'Asst.Manager  Wise'!AE4,Summary!$F:$F)/AE5</f>
        <v>0</v>
      </c>
      <c r="AF8" s="22">
        <f>SUMIF(Summary!$AS:$AS,'Asst.Manager  Wise'!AF4,Summary!$F:$F)/AF5</f>
        <v>0</v>
      </c>
      <c r="AG8" s="22">
        <f>SUMIF(Summary!$AS:$AS,'Asst.Manager  Wise'!AG4,Summary!$F:$F)/AG5</f>
        <v>0</v>
      </c>
      <c r="AH8" s="208"/>
      <c r="AI8" s="208"/>
    </row>
    <row r="9" spans="1:35">
      <c r="A9" s="166" t="s">
        <v>31</v>
      </c>
      <c r="B9" s="161">
        <f>SUM(C9:AG9)</f>
        <v>92.84</v>
      </c>
      <c r="C9" s="22">
        <f>SUMIF(Summary!$AS:$AS,'Asst.Manager  Wise'!C4,Summary!$AE:$AE)/C5</f>
        <v>5.04</v>
      </c>
      <c r="D9" s="22">
        <f>SUMIF(Summary!$AS:$AS,'Asst.Manager  Wise'!D4,Summary!$AE:$AE)/D5</f>
        <v>2.72</v>
      </c>
      <c r="E9" s="22">
        <f>SUMIF(Summary!$AS:$AS,'Asst.Manager  Wise'!E4,Summary!$AE:$AE)/E5</f>
        <v>5.24</v>
      </c>
      <c r="F9" s="22">
        <f>SUMIF(Summary!$AS:$AS,'Asst.Manager  Wise'!F4,Summary!$AE:$AE)/F5</f>
        <v>10.48</v>
      </c>
      <c r="G9" s="22">
        <f>SUMIF(Summary!$AS:$AS,'Asst.Manager  Wise'!G4,Summary!$AE:$AE)/G5</f>
        <v>1.72</v>
      </c>
      <c r="H9" s="22">
        <f>SUMIF(Summary!$AS:$AS,'Asst.Manager  Wise'!H4,Summary!$AE:$AE)/H5</f>
        <v>2.96</v>
      </c>
      <c r="I9" s="22">
        <f>SUMIF(Summary!$AS:$AS,'Asst.Manager  Wise'!I4,Summary!$AE:$AE)/I5</f>
        <v>9.08</v>
      </c>
      <c r="J9" s="22">
        <f>SUMIF(Summary!$AS:$AS,'Asst.Manager  Wise'!J4,Summary!$AE:$AE)/J5</f>
        <v>3.6</v>
      </c>
      <c r="K9" s="22">
        <f>SUMIF(Summary!$AS:$AS,'Asst.Manager  Wise'!K4,Summary!$AE:$AE)/K5</f>
        <v>2.64</v>
      </c>
      <c r="L9" s="22">
        <f>SUMIF(Summary!$AS:$AS,'Asst.Manager  Wise'!L4,Summary!$AE:$AE)/L5</f>
        <v>4.6399999999999997</v>
      </c>
      <c r="M9" s="22">
        <f>SUMIF(Summary!$AS:$AS,'Asst.Manager  Wise'!M4,Summary!$AE:$AE)/M5</f>
        <v>2.6</v>
      </c>
      <c r="N9" s="22">
        <f>SUMIF(Summary!$AS:$AS,'Asst.Manager  Wise'!N4,Summary!$AE:$AE)/N5</f>
        <v>3.08</v>
      </c>
      <c r="O9" s="22">
        <f>SUMIF(Summary!$AS:$AS,'Asst.Manager  Wise'!O4,Summary!$AE:$AE)/O5</f>
        <v>1.88</v>
      </c>
      <c r="P9" s="22">
        <f>SUMIF(Summary!$AS:$AS,'Asst.Manager  Wise'!P4,Summary!$AE:$AE)/P5</f>
        <v>6.56</v>
      </c>
      <c r="Q9" s="22">
        <f>SUMIF(Summary!$AS:$AS,'Asst.Manager  Wise'!Q4,Summary!$AE:$AE)/Q5</f>
        <v>7.56</v>
      </c>
      <c r="R9" s="22">
        <f>SUMIF(Summary!$AS:$AS,'Asst.Manager  Wise'!R4,Summary!$AE:$AE)/R5</f>
        <v>5.68</v>
      </c>
      <c r="S9" s="22">
        <f>SUMIF(Summary!$AS:$AS,'Asst.Manager  Wise'!S4,Summary!$AE:$AE)/S5</f>
        <v>4</v>
      </c>
      <c r="T9" s="22">
        <f>SUMIF(Summary!$AS:$AS,'Asst.Manager  Wise'!T4,Summary!$AE:$AE)/T5</f>
        <v>9.44</v>
      </c>
      <c r="U9" s="22">
        <f>SUMIF(Summary!$AS:$AS,'Asst.Manager  Wise'!U4,Summary!$AE:$AE)/U5</f>
        <v>1.96</v>
      </c>
      <c r="V9" s="22">
        <f>SUMIF(Summary!$AS:$AS,'Asst.Manager  Wise'!V4,Summary!$AE:$AE)/V5</f>
        <v>1.96</v>
      </c>
      <c r="W9" s="22">
        <f>SUMIF(Summary!$AS:$AS,'Asst.Manager  Wise'!W4,Summary!$AE:$AE)/W5</f>
        <v>0</v>
      </c>
      <c r="X9" s="22">
        <f>SUMIF(Summary!$AS:$AS,'Asst.Manager  Wise'!X4,Summary!$AE:$AE)/X5</f>
        <v>0</v>
      </c>
      <c r="Y9" s="22">
        <f>SUMIF(Summary!$AS:$AS,'Asst.Manager  Wise'!Y4,Summary!$AE:$AE)/Y5</f>
        <v>0</v>
      </c>
      <c r="Z9" s="22">
        <f>SUMIF(Summary!$AS:$AS,'Asst.Manager  Wise'!Z4,Summary!$AE:$AE)/Z5</f>
        <v>0</v>
      </c>
      <c r="AA9" s="22">
        <f>SUMIF(Summary!$AS:$AS,'Asst.Manager  Wise'!AA4,Summary!$AE:$AE)/AA5</f>
        <v>0</v>
      </c>
      <c r="AB9" s="22">
        <f>SUMIF(Summary!$AS:$AS,'Asst.Manager  Wise'!AB4,Summary!$AE:$AE)/AB5</f>
        <v>0</v>
      </c>
      <c r="AC9" s="22">
        <f>SUMIF(Summary!$AS:$AS,'Asst.Manager  Wise'!AC4,Summary!$AE:$AE)/AC5</f>
        <v>0</v>
      </c>
      <c r="AD9" s="22">
        <f>SUMIF(Summary!$AS:$AS,'Asst.Manager  Wise'!AD4,Summary!$AE:$AE)/AD5</f>
        <v>0</v>
      </c>
      <c r="AE9" s="22">
        <f>SUMIF(Summary!$AS:$AS,'Asst.Manager  Wise'!AE4,Summary!$AE:$AE)/AE5</f>
        <v>0</v>
      </c>
      <c r="AF9" s="22">
        <f>SUMIF(Summary!$AS:$AS,'Asst.Manager  Wise'!AF4,Summary!$AE:$AE)/AF5</f>
        <v>0</v>
      </c>
      <c r="AG9" s="22">
        <f>SUMIF(Summary!$AS:$AS,'Asst.Manager  Wise'!AG4,Summary!$AE:$AE)/AG5</f>
        <v>0</v>
      </c>
      <c r="AH9" s="208"/>
      <c r="AI9" s="208"/>
    </row>
    <row r="10" spans="1:35">
      <c r="A10" s="167" t="s">
        <v>32</v>
      </c>
      <c r="B10" s="23">
        <f t="shared" ref="B10:H10" si="2">1-B9/B8</f>
        <v>0.11513534121235214</v>
      </c>
      <c r="C10" s="23">
        <f t="shared" si="2"/>
        <v>5.2631578947368474E-2</v>
      </c>
      <c r="D10" s="23">
        <f>1-D9/D8</f>
        <v>0.1707317073170731</v>
      </c>
      <c r="E10" s="23">
        <f t="shared" si="2"/>
        <v>0.1148648648648648</v>
      </c>
      <c r="F10" s="23">
        <f t="shared" si="2"/>
        <v>7.7464788732394263E-2</v>
      </c>
      <c r="G10" s="23">
        <f>1-G9/G8</f>
        <v>0.42666666666666664</v>
      </c>
      <c r="H10" s="23">
        <f t="shared" si="2"/>
        <v>0.18681318681318682</v>
      </c>
      <c r="I10" s="23">
        <f t="shared" ref="I10:N10" si="3">1-I9/I8</f>
        <v>0.16544117647058831</v>
      </c>
      <c r="J10" s="23">
        <f t="shared" si="3"/>
        <v>0.23076923076923073</v>
      </c>
      <c r="K10" s="23">
        <f t="shared" si="3"/>
        <v>7.0422535211267512E-2</v>
      </c>
      <c r="L10" s="23">
        <f t="shared" si="3"/>
        <v>5.6910569105691144E-2</v>
      </c>
      <c r="M10" s="23">
        <f t="shared" si="3"/>
        <v>0.16666666666666663</v>
      </c>
      <c r="N10" s="23">
        <f t="shared" si="3"/>
        <v>3.7499999999999978E-2</v>
      </c>
      <c r="O10" s="23">
        <f t="shared" ref="O10:P10" si="4">1-O9/O8</f>
        <v>0.11320754716981141</v>
      </c>
      <c r="P10" s="23">
        <f t="shared" si="4"/>
        <v>5.2023121387283267E-2</v>
      </c>
      <c r="Q10" s="23">
        <f t="shared" ref="Q10:V10" si="5">1-Q9/Q8</f>
        <v>0.11267605633802813</v>
      </c>
      <c r="R10" s="23">
        <f t="shared" si="5"/>
        <v>4.6979865771812124E-2</v>
      </c>
      <c r="S10" s="23">
        <f t="shared" si="5"/>
        <v>6.5420560747663559E-2</v>
      </c>
      <c r="T10" s="23">
        <f t="shared" si="5"/>
        <v>0.13868613138686148</v>
      </c>
      <c r="U10" s="23">
        <f t="shared" ref="U10" si="6">1-U9/U8</f>
        <v>2.0000000000000018E-2</v>
      </c>
      <c r="V10" s="23">
        <f t="shared" si="5"/>
        <v>2.0000000000000018E-2</v>
      </c>
      <c r="W10" s="23" t="e">
        <f t="shared" ref="W10:AA10" si="7">1-W9/W8</f>
        <v>#DIV/0!</v>
      </c>
      <c r="X10" s="23" t="e">
        <f t="shared" si="7"/>
        <v>#DIV/0!</v>
      </c>
      <c r="Y10" s="23" t="e">
        <f t="shared" si="7"/>
        <v>#DIV/0!</v>
      </c>
      <c r="Z10" s="23" t="e">
        <f t="shared" si="7"/>
        <v>#DIV/0!</v>
      </c>
      <c r="AA10" s="23" t="e">
        <f t="shared" si="7"/>
        <v>#DIV/0!</v>
      </c>
      <c r="AB10" s="23" t="e">
        <f t="shared" ref="AB10:AG10" si="8">1-AB9/AB8</f>
        <v>#DIV/0!</v>
      </c>
      <c r="AC10" s="23" t="e">
        <f t="shared" si="8"/>
        <v>#DIV/0!</v>
      </c>
      <c r="AD10" s="23" t="e">
        <f t="shared" si="8"/>
        <v>#DIV/0!</v>
      </c>
      <c r="AE10" s="23" t="e">
        <f t="shared" si="8"/>
        <v>#DIV/0!</v>
      </c>
      <c r="AF10" s="23" t="e">
        <f t="shared" si="8"/>
        <v>#DIV/0!</v>
      </c>
      <c r="AG10" s="23" t="e">
        <f t="shared" si="8"/>
        <v>#DIV/0!</v>
      </c>
      <c r="AH10" s="208"/>
      <c r="AI10" s="208"/>
    </row>
    <row r="11" spans="1:35" hidden="1">
      <c r="A11" s="168"/>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208"/>
      <c r="AI11" s="208"/>
    </row>
    <row r="12" spans="1:35" hidden="1">
      <c r="A12" s="17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208"/>
      <c r="AI12" s="208"/>
    </row>
    <row r="13" spans="1:35" hidden="1">
      <c r="A13" s="177"/>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208"/>
      <c r="AI13" s="208"/>
    </row>
    <row r="14" spans="1:35">
      <c r="A14" s="178"/>
      <c r="AH14" s="208"/>
      <c r="AI14" s="208"/>
    </row>
    <row r="15" spans="1:35">
      <c r="A15" s="179" t="s">
        <v>37</v>
      </c>
      <c r="B15" s="42">
        <f t="shared" ref="B15:B16" si="9">SUM(C15:AG15)</f>
        <v>9820</v>
      </c>
      <c r="C15" s="43">
        <f>SUMIF(Summary!$AS:$AS,'Asst.Manager  Wise'!C4,Summary!$AI:$AI)</f>
        <v>462</v>
      </c>
      <c r="D15" s="43">
        <f>SUMIF(Summary!$AS:$AS,'Asst.Manager  Wise'!D4,Summary!$AI:$AI)</f>
        <v>290</v>
      </c>
      <c r="E15" s="43">
        <f>SUMIF(Summary!$AS:$AS,'Asst.Manager  Wise'!E4,Summary!$AI:$AI)</f>
        <v>665</v>
      </c>
      <c r="F15" s="43">
        <f>SUMIF(Summary!$AS:$AS,'Asst.Manager  Wise'!F4,Summary!$AI:$AI)</f>
        <v>1114</v>
      </c>
      <c r="G15" s="43">
        <f>SUMIF(Summary!$AS:$AS,'Asst.Manager  Wise'!G4,Summary!$AI:$AI)</f>
        <v>119</v>
      </c>
      <c r="H15" s="43">
        <f>SUMIF(Summary!$AS:$AS,'Asst.Manager  Wise'!H4,Summary!$AI:$AI)</f>
        <v>320</v>
      </c>
      <c r="I15" s="43">
        <f>SUMIF(Summary!$AS:$AS,'Asst.Manager  Wise'!I4,Summary!$AI:$AI)</f>
        <v>1204</v>
      </c>
      <c r="J15" s="43">
        <f>SUMIF(Summary!$AS:$AS,'Asst.Manager  Wise'!J4,Summary!$AI:$AI)</f>
        <v>330</v>
      </c>
      <c r="K15" s="43">
        <f>SUMIF(Summary!$AS:$AS,'Asst.Manager  Wise'!K4,Summary!$AI:$AI)</f>
        <v>317</v>
      </c>
      <c r="L15" s="43">
        <f>SUMIF(Summary!$AS:$AS,'Asst.Manager  Wise'!L4,Summary!$AI:$AI)</f>
        <v>463</v>
      </c>
      <c r="M15" s="43">
        <f>SUMIF(Summary!$AS:$AS,'Asst.Manager  Wise'!M4,Summary!$AI:$AI)</f>
        <v>289</v>
      </c>
      <c r="N15" s="43">
        <f>SUMIF(Summary!$AS:$AS,'Asst.Manager  Wise'!N4,Summary!$AI:$AI)</f>
        <v>301</v>
      </c>
      <c r="O15" s="43">
        <f>SUMIF(Summary!$AS:$AS,'Asst.Manager  Wise'!O4,Summary!$AI:$AI)</f>
        <v>139</v>
      </c>
      <c r="P15" s="43">
        <f>SUMIF(Summary!$AS:$AS,'Asst.Manager  Wise'!P4,Summary!$AI:$AI)</f>
        <v>691</v>
      </c>
      <c r="Q15" s="43">
        <f>SUMIF(Summary!$AS:$AS,'Asst.Manager  Wise'!Q4,Summary!$AI:$AI)</f>
        <v>874</v>
      </c>
      <c r="R15" s="43">
        <f>SUMIF(Summary!$AS:$AS,'Asst.Manager  Wise'!R4,Summary!$AI:$AI)</f>
        <v>626</v>
      </c>
      <c r="S15" s="43">
        <f>SUMIF(Summary!$AS:$AS,'Asst.Manager  Wise'!S4,Summary!$AI:$AI)</f>
        <v>383</v>
      </c>
      <c r="T15" s="43">
        <f>SUMIF(Summary!$AS:$AS,'Asst.Manager  Wise'!T4,Summary!$AI:$AI)</f>
        <v>903</v>
      </c>
      <c r="U15" s="43">
        <f>SUMIF(Summary!$AS:$AS,'Asst.Manager  Wise'!U4,Summary!$AI:$AI)</f>
        <v>131</v>
      </c>
      <c r="V15" s="43">
        <f>SUMIF(Summary!$AS:$AS,'Asst.Manager  Wise'!V4,Summary!$AI:$AI)</f>
        <v>199</v>
      </c>
      <c r="W15" s="43">
        <f>SUMIF(Summary!$AS:$AS,'Asst.Manager  Wise'!W4,Summary!$AI:$AI)</f>
        <v>0</v>
      </c>
      <c r="X15" s="43">
        <f>SUMIF(Summary!$AS:$AS,'Asst.Manager  Wise'!X4,Summary!$AI:$AI)</f>
        <v>0</v>
      </c>
      <c r="Y15" s="43">
        <f>SUMIF(Summary!$AS:$AS,'Asst.Manager  Wise'!Y4,Summary!$AI:$AI)</f>
        <v>0</v>
      </c>
      <c r="Z15" s="43">
        <f>SUMIF(Summary!$AS:$AS,'Asst.Manager  Wise'!Z4,Summary!$AI:$AI)</f>
        <v>0</v>
      </c>
      <c r="AA15" s="43">
        <f>SUMIF(Summary!$AS:$AS,'Asst.Manager  Wise'!AA4,Summary!$AI:$AI)</f>
        <v>0</v>
      </c>
      <c r="AB15" s="43">
        <f>SUMIF(Summary!$AS:$AS,'Asst.Manager  Wise'!AB4,Summary!$AI:$AI)</f>
        <v>0</v>
      </c>
      <c r="AC15" s="43">
        <f>SUMIF(Summary!$AS:$AS,'Asst.Manager  Wise'!AC4,Summary!$AI:$AI)</f>
        <v>0</v>
      </c>
      <c r="AD15" s="43">
        <f>SUMIF(Summary!$AS:$AS,'Asst.Manager  Wise'!AD4,Summary!$AI:$AI)</f>
        <v>0</v>
      </c>
      <c r="AE15" s="43">
        <f>SUMIF(Summary!$AS:$AS,'Asst.Manager  Wise'!AE4,Summary!$AI:$AI)</f>
        <v>0</v>
      </c>
      <c r="AF15" s="43">
        <f>SUMIF(Summary!$AS:$AS,'Asst.Manager  Wise'!AF4,Summary!$AI:$AI)</f>
        <v>0</v>
      </c>
      <c r="AG15" s="43">
        <f>SUMIF(Summary!$AS:$AS,'Asst.Manager  Wise'!AG4,Summary!$AI:$AI)</f>
        <v>0</v>
      </c>
      <c r="AH15" s="208"/>
      <c r="AI15" s="208"/>
    </row>
    <row r="16" spans="1:35">
      <c r="A16" s="179" t="s">
        <v>103</v>
      </c>
      <c r="B16" s="51">
        <f t="shared" si="9"/>
        <v>392.8</v>
      </c>
      <c r="C16" s="44">
        <f t="shared" ref="C16:H16" si="10">C15/C5</f>
        <v>18.48</v>
      </c>
      <c r="D16" s="44">
        <f>D15/D5</f>
        <v>11.6</v>
      </c>
      <c r="E16" s="44">
        <f t="shared" si="10"/>
        <v>26.6</v>
      </c>
      <c r="F16" s="44">
        <f t="shared" si="10"/>
        <v>44.56</v>
      </c>
      <c r="G16" s="44">
        <f>G15/G5</f>
        <v>4.76</v>
      </c>
      <c r="H16" s="44">
        <f t="shared" si="10"/>
        <v>12.8</v>
      </c>
      <c r="I16" s="44">
        <f t="shared" ref="I16:N16" si="11">I15/I5</f>
        <v>48.16</v>
      </c>
      <c r="J16" s="44">
        <f t="shared" si="11"/>
        <v>13.2</v>
      </c>
      <c r="K16" s="44">
        <f t="shared" si="11"/>
        <v>12.68</v>
      </c>
      <c r="L16" s="44">
        <f t="shared" si="11"/>
        <v>18.52</v>
      </c>
      <c r="M16" s="44">
        <f t="shared" si="11"/>
        <v>11.56</v>
      </c>
      <c r="N16" s="44">
        <f t="shared" si="11"/>
        <v>12.04</v>
      </c>
      <c r="O16" s="44">
        <f t="shared" ref="O16:P16" si="12">O15/O5</f>
        <v>5.56</v>
      </c>
      <c r="P16" s="44">
        <f t="shared" si="12"/>
        <v>27.64</v>
      </c>
      <c r="Q16" s="44">
        <f t="shared" ref="Q16:V16" si="13">Q15/Q5</f>
        <v>34.96</v>
      </c>
      <c r="R16" s="44">
        <f t="shared" si="13"/>
        <v>25.04</v>
      </c>
      <c r="S16" s="44">
        <f t="shared" si="13"/>
        <v>15.32</v>
      </c>
      <c r="T16" s="44">
        <f t="shared" si="13"/>
        <v>36.119999999999997</v>
      </c>
      <c r="U16" s="44">
        <f t="shared" ref="U16" si="14">U15/U5</f>
        <v>5.24</v>
      </c>
      <c r="V16" s="44">
        <f t="shared" si="13"/>
        <v>7.96</v>
      </c>
      <c r="W16" s="44">
        <f t="shared" ref="W16:AA16" si="15">W15/W5</f>
        <v>0</v>
      </c>
      <c r="X16" s="44">
        <f t="shared" si="15"/>
        <v>0</v>
      </c>
      <c r="Y16" s="44">
        <f t="shared" si="15"/>
        <v>0</v>
      </c>
      <c r="Z16" s="44">
        <f t="shared" si="15"/>
        <v>0</v>
      </c>
      <c r="AA16" s="44">
        <f t="shared" si="15"/>
        <v>0</v>
      </c>
      <c r="AB16" s="44">
        <f t="shared" ref="AB16:AG16" si="16">AB15/AB5</f>
        <v>0</v>
      </c>
      <c r="AC16" s="44">
        <f t="shared" si="16"/>
        <v>0</v>
      </c>
      <c r="AD16" s="44">
        <f t="shared" si="16"/>
        <v>0</v>
      </c>
      <c r="AE16" s="44">
        <f t="shared" si="16"/>
        <v>0</v>
      </c>
      <c r="AF16" s="44">
        <f t="shared" si="16"/>
        <v>0</v>
      </c>
      <c r="AG16" s="44">
        <f t="shared" si="16"/>
        <v>0</v>
      </c>
      <c r="AH16" s="208"/>
      <c r="AI16" s="208"/>
    </row>
    <row r="17" spans="1:33">
      <c r="A17" s="179" t="s">
        <v>104</v>
      </c>
      <c r="B17" s="51">
        <f t="shared" ref="B17:N17" si="17">B16/B9</f>
        <v>4.2309349418354154</v>
      </c>
      <c r="C17" s="51">
        <f t="shared" si="17"/>
        <v>3.6666666666666665</v>
      </c>
      <c r="D17" s="51">
        <f t="shared" si="17"/>
        <v>4.2647058823529411</v>
      </c>
      <c r="E17" s="51">
        <f t="shared" si="17"/>
        <v>5.0763358778625953</v>
      </c>
      <c r="F17" s="51">
        <f t="shared" si="17"/>
        <v>4.2519083969465647</v>
      </c>
      <c r="G17" s="51">
        <f t="shared" si="17"/>
        <v>2.7674418604651163</v>
      </c>
      <c r="H17" s="51">
        <f t="shared" si="17"/>
        <v>4.3243243243243246</v>
      </c>
      <c r="I17" s="51">
        <f t="shared" si="17"/>
        <v>5.3039647577092506</v>
      </c>
      <c r="J17" s="51">
        <f t="shared" si="17"/>
        <v>3.6666666666666665</v>
      </c>
      <c r="K17" s="51">
        <f t="shared" si="17"/>
        <v>4.8030303030303028</v>
      </c>
      <c r="L17" s="51">
        <f t="shared" ref="L17:M17" si="18">L16/L9</f>
        <v>3.9913793103448278</v>
      </c>
      <c r="M17" s="51">
        <f t="shared" si="18"/>
        <v>4.4461538461538463</v>
      </c>
      <c r="N17" s="51">
        <f t="shared" si="17"/>
        <v>3.9090909090909087</v>
      </c>
      <c r="O17" s="51">
        <f t="shared" ref="O17:P17" si="19">O16/O9</f>
        <v>2.9574468085106385</v>
      </c>
      <c r="P17" s="51">
        <f t="shared" si="19"/>
        <v>4.2134146341463419</v>
      </c>
      <c r="Q17" s="51">
        <f t="shared" ref="Q17:V17" si="20">Q16/Q9</f>
        <v>4.6243386243386251</v>
      </c>
      <c r="R17" s="51">
        <f t="shared" si="20"/>
        <v>4.408450704225352</v>
      </c>
      <c r="S17" s="51">
        <f t="shared" si="20"/>
        <v>3.83</v>
      </c>
      <c r="T17" s="51">
        <f t="shared" si="20"/>
        <v>3.8262711864406778</v>
      </c>
      <c r="U17" s="51">
        <f t="shared" ref="U17" si="21">U16/U9</f>
        <v>2.6734693877551021</v>
      </c>
      <c r="V17" s="51">
        <f t="shared" si="20"/>
        <v>4.0612244897959187</v>
      </c>
      <c r="W17" s="51" t="e">
        <f t="shared" ref="W17:AA17" si="22">W16/W9</f>
        <v>#DIV/0!</v>
      </c>
      <c r="X17" s="51" t="e">
        <f t="shared" si="22"/>
        <v>#DIV/0!</v>
      </c>
      <c r="Y17" s="51" t="e">
        <f t="shared" si="22"/>
        <v>#DIV/0!</v>
      </c>
      <c r="Z17" s="51" t="e">
        <f t="shared" si="22"/>
        <v>#DIV/0!</v>
      </c>
      <c r="AA17" s="51" t="e">
        <f t="shared" si="22"/>
        <v>#DIV/0!</v>
      </c>
      <c r="AB17" s="51" t="e">
        <f t="shared" ref="AB17:AG17" si="23">AB16/AB9</f>
        <v>#DIV/0!</v>
      </c>
      <c r="AC17" s="51" t="e">
        <f t="shared" si="23"/>
        <v>#DIV/0!</v>
      </c>
      <c r="AD17" s="51" t="e">
        <f t="shared" si="23"/>
        <v>#DIV/0!</v>
      </c>
      <c r="AE17" s="51" t="e">
        <f t="shared" si="23"/>
        <v>#DIV/0!</v>
      </c>
      <c r="AF17" s="51" t="e">
        <f t="shared" si="23"/>
        <v>#DIV/0!</v>
      </c>
      <c r="AG17" s="51" t="e">
        <f t="shared" si="23"/>
        <v>#DIV/0!</v>
      </c>
    </row>
    <row r="18" spans="1:33">
      <c r="A18" s="179" t="s">
        <v>105</v>
      </c>
      <c r="B18" s="52">
        <f t="shared" ref="B18:N18" si="24">B29/B17</f>
        <v>4.7505091649694506E-2</v>
      </c>
      <c r="C18" s="52">
        <f t="shared" si="24"/>
        <v>5.5194805194805199E-2</v>
      </c>
      <c r="D18" s="52">
        <f t="shared" si="24"/>
        <v>7.2413793103448268E-2</v>
      </c>
      <c r="E18" s="52">
        <f t="shared" si="24"/>
        <v>6.5413533834586465E-2</v>
      </c>
      <c r="F18" s="52">
        <f t="shared" si="24"/>
        <v>2.1543985637342906E-2</v>
      </c>
      <c r="G18" s="52">
        <f t="shared" si="24"/>
        <v>0.15966386554621848</v>
      </c>
      <c r="H18" s="52">
        <f t="shared" si="24"/>
        <v>4.3749999999999997E-2</v>
      </c>
      <c r="I18" s="52">
        <f t="shared" si="24"/>
        <v>5.1910299003322259E-2</v>
      </c>
      <c r="J18" s="52">
        <f t="shared" si="24"/>
        <v>8.3333333333333343E-2</v>
      </c>
      <c r="K18" s="52">
        <f t="shared" si="24"/>
        <v>2.5236593059936911E-2</v>
      </c>
      <c r="L18" s="52">
        <f t="shared" ref="L18:M18" si="25">L29/L17</f>
        <v>7.667386609071275E-2</v>
      </c>
      <c r="M18" s="52">
        <f t="shared" si="25"/>
        <v>3.1141868512110722E-2</v>
      </c>
      <c r="N18" s="52">
        <f t="shared" si="24"/>
        <v>6.4784053156146187E-2</v>
      </c>
      <c r="O18" s="52">
        <f t="shared" ref="O18:P18" si="26">O29/O17</f>
        <v>0.10431654676258992</v>
      </c>
      <c r="P18" s="52">
        <f t="shared" si="26"/>
        <v>3.6903039073806071E-2</v>
      </c>
      <c r="Q18" s="52">
        <f t="shared" ref="Q18:V18" si="27">Q29/Q17</f>
        <v>2.1739130434782608E-2</v>
      </c>
      <c r="R18" s="52">
        <f t="shared" si="27"/>
        <v>4.6325878594249206E-2</v>
      </c>
      <c r="S18" s="52">
        <f t="shared" si="27"/>
        <v>3.3942558746736295E-2</v>
      </c>
      <c r="T18" s="52">
        <f t="shared" si="27"/>
        <v>3.2668881506090812E-2</v>
      </c>
      <c r="U18" s="52">
        <f t="shared" ref="U18" si="28">U29/U17</f>
        <v>0.1183206106870229</v>
      </c>
      <c r="V18" s="52">
        <f t="shared" si="27"/>
        <v>5.7788944723618091E-2</v>
      </c>
      <c r="W18" s="52" t="e">
        <f t="shared" ref="W18:AA18" si="29">W29/W17</f>
        <v>#DIV/0!</v>
      </c>
      <c r="X18" s="52" t="e">
        <f t="shared" si="29"/>
        <v>#DIV/0!</v>
      </c>
      <c r="Y18" s="52" t="e">
        <f t="shared" si="29"/>
        <v>#DIV/0!</v>
      </c>
      <c r="Z18" s="52" t="e">
        <f t="shared" si="29"/>
        <v>#DIV/0!</v>
      </c>
      <c r="AA18" s="52" t="e">
        <f t="shared" si="29"/>
        <v>#DIV/0!</v>
      </c>
      <c r="AB18" s="52" t="e">
        <f t="shared" ref="AB18:AG18" si="30">AB29/AB17</f>
        <v>#DIV/0!</v>
      </c>
      <c r="AC18" s="52" t="e">
        <f t="shared" si="30"/>
        <v>#DIV/0!</v>
      </c>
      <c r="AD18" s="52" t="e">
        <f t="shared" si="30"/>
        <v>#DIV/0!</v>
      </c>
      <c r="AE18" s="52" t="e">
        <f t="shared" si="30"/>
        <v>#DIV/0!</v>
      </c>
      <c r="AF18" s="52" t="e">
        <f t="shared" si="30"/>
        <v>#DIV/0!</v>
      </c>
      <c r="AG18" s="52" t="e">
        <f t="shared" si="30"/>
        <v>#DIV/0!</v>
      </c>
    </row>
    <row r="19" spans="1:33">
      <c r="A19" s="180"/>
    </row>
    <row r="20" spans="1:33">
      <c r="A20" s="181"/>
    </row>
    <row r="21" spans="1:33">
      <c r="A21" s="182" t="s">
        <v>38</v>
      </c>
      <c r="B21" s="169">
        <f t="shared" ref="B21:B23" si="31">SUM(C21:AG21)</f>
        <v>626616.7424000001</v>
      </c>
      <c r="C21" s="29">
        <f>SUMIF(Summary!$AS:$AS,'Asst.Manager  Wise'!C4,Summary!$J:$J)/C5</f>
        <v>32719.040000000001</v>
      </c>
      <c r="D21" s="29">
        <f>SUMIF(Summary!$AS:$AS,'Asst.Manager  Wise'!D4,Summary!$J:$J)/D5</f>
        <v>32426.383999999998</v>
      </c>
      <c r="E21" s="29">
        <f>SUMIF(Summary!$AS:$AS,'Asst.Manager  Wise'!E4,Summary!$J:$J)/E5</f>
        <v>52483.373599999992</v>
      </c>
      <c r="F21" s="29">
        <f>SUMIF(Summary!$AS:$AS,'Asst.Manager  Wise'!F4,Summary!$J:$J)/F5</f>
        <v>26925.64</v>
      </c>
      <c r="G21" s="29">
        <f>SUMIF(Summary!$AS:$AS,'Asst.Manager  Wise'!G4,Summary!$J:$J)/G5</f>
        <v>29681.24</v>
      </c>
      <c r="H21" s="29">
        <f>SUMIF(Summary!$AS:$AS,'Asst.Manager  Wise'!H4,Summary!$J:$J)/H5</f>
        <v>15659.64</v>
      </c>
      <c r="I21" s="29">
        <f>SUMIF(Summary!$AS:$AS,'Asst.Manager  Wise'!I4,Summary!$J:$J)/I5</f>
        <v>79682.588399999993</v>
      </c>
      <c r="J21" s="29">
        <f>SUMIF(Summary!$AS:$AS,'Asst.Manager  Wise'!J4,Summary!$J:$J)/J5</f>
        <v>43147.7428</v>
      </c>
      <c r="K21" s="29">
        <f>SUMIF(Summary!$AS:$AS,'Asst.Manager  Wise'!K4,Summary!$J:$J)/K5</f>
        <v>11338.098</v>
      </c>
      <c r="L21" s="29">
        <f>SUMIF(Summary!$AS:$AS,'Asst.Manager  Wise'!L4,Summary!$J:$J)/L5</f>
        <v>49329.954000000005</v>
      </c>
      <c r="M21" s="29">
        <f>SUMIF(Summary!$AS:$AS,'Asst.Manager  Wise'!M4,Summary!$J:$J)/M5</f>
        <v>8685.48</v>
      </c>
      <c r="N21" s="29">
        <f>SUMIF(Summary!$AS:$AS,'Asst.Manager  Wise'!N4,Summary!$J:$J)/N5</f>
        <v>37109.019999999997</v>
      </c>
      <c r="O21" s="29">
        <f>SUMIF(Summary!$AS:$AS,'Asst.Manager  Wise'!O4,Summary!$J:$J)/O5</f>
        <v>25345.4476</v>
      </c>
      <c r="P21" s="29">
        <f>SUMIF(Summary!$AS:$AS,'Asst.Manager  Wise'!P4,Summary!$J:$J)/P5</f>
        <v>29379.727199999998</v>
      </c>
      <c r="Q21" s="29">
        <f>SUMIF(Summary!$AS:$AS,'Asst.Manager  Wise'!Q4,Summary!$J:$J)/Q5</f>
        <v>23373.119999999999</v>
      </c>
      <c r="R21" s="29">
        <f>SUMIF(Summary!$AS:$AS,'Asst.Manager  Wise'!R4,Summary!$J:$J)/R5</f>
        <v>45128.822</v>
      </c>
      <c r="S21" s="29">
        <f>SUMIF(Summary!$AS:$AS,'Asst.Manager  Wise'!S4,Summary!$J:$J)/S5</f>
        <v>10179.463599999999</v>
      </c>
      <c r="T21" s="29">
        <f>SUMIF(Summary!$AS:$AS,'Asst.Manager  Wise'!T4,Summary!$J:$J)/T5</f>
        <v>32260.841200000003</v>
      </c>
      <c r="U21" s="29">
        <f>SUMIF(Summary!$AS:$AS,'Asst.Manager  Wise'!U4,Summary!$J:$J)/U5</f>
        <v>23632.16</v>
      </c>
      <c r="V21" s="29">
        <f>SUMIF(Summary!$AS:$AS,'Asst.Manager  Wise'!V4,Summary!$J:$J)/V5</f>
        <v>18128.96</v>
      </c>
      <c r="W21" s="29">
        <f>SUMIF(Summary!$AS:$AS,'Asst.Manager  Wise'!W4,Summary!$J:$J)/W5</f>
        <v>0</v>
      </c>
      <c r="X21" s="29">
        <f>SUMIF(Summary!$AS:$AS,'Asst.Manager  Wise'!X4,Summary!$J:$J)/X5</f>
        <v>0</v>
      </c>
      <c r="Y21" s="29">
        <f>SUMIF(Summary!$AS:$AS,'Asst.Manager  Wise'!Y4,Summary!$J:$J)/Y5</f>
        <v>0</v>
      </c>
      <c r="Z21" s="29">
        <f>SUMIF(Summary!$AS:$AS,'Asst.Manager  Wise'!Z4,Summary!$J:$J)/Z5</f>
        <v>0</v>
      </c>
      <c r="AA21" s="29">
        <f>SUMIF(Summary!$AS:$AS,'Asst.Manager  Wise'!AA4,Summary!$J:$J)/AA5</f>
        <v>0</v>
      </c>
      <c r="AB21" s="29">
        <f>SUMIF(Summary!$AS:$AS,'Asst.Manager  Wise'!AB4,Summary!$J:$J)/AB5</f>
        <v>0</v>
      </c>
      <c r="AC21" s="29">
        <f>SUMIF(Summary!$AS:$AS,'Asst.Manager  Wise'!AC4,Summary!$J:$J)/AC5</f>
        <v>0</v>
      </c>
      <c r="AD21" s="29">
        <f>SUMIF(Summary!$AS:$AS,'Asst.Manager  Wise'!AD4,Summary!$J:$J)/AD5</f>
        <v>0</v>
      </c>
      <c r="AE21" s="29">
        <f>SUMIF(Summary!$AS:$AS,'Asst.Manager  Wise'!AE4,Summary!$J:$J)/AE5</f>
        <v>0</v>
      </c>
      <c r="AF21" s="29">
        <f>SUMIF(Summary!$AS:$AS,'Asst.Manager  Wise'!AF4,Summary!$J:$J)/AF5</f>
        <v>0</v>
      </c>
      <c r="AG21" s="29">
        <f>SUMIF(Summary!$AS:$AS,'Asst.Manager  Wise'!AG4,Summary!$J:$J)/AG5</f>
        <v>0</v>
      </c>
    </row>
    <row r="22" spans="1:33">
      <c r="A22" s="182" t="s">
        <v>39</v>
      </c>
      <c r="B22" s="169">
        <f t="shared" si="31"/>
        <v>267252.72000000003</v>
      </c>
      <c r="C22" s="29">
        <f>SUMIF(Summary!$AS:$AS,'Asst.Manager  Wise'!C4,Summary!$I:$I)/C5</f>
        <v>13650.68</v>
      </c>
      <c r="D22" s="29">
        <f>SUMIF(Summary!$AS:$AS,'Asst.Manager  Wise'!D4,Summary!$I:$I)/D5</f>
        <v>10127.52</v>
      </c>
      <c r="E22" s="29">
        <f>SUMIF(Summary!$AS:$AS,'Asst.Manager  Wise'!E4,Summary!$I:$I)/E5</f>
        <v>18601.439999999999</v>
      </c>
      <c r="F22" s="29">
        <f>SUMIF(Summary!$AS:$AS,'Asst.Manager  Wise'!F4,Summary!$I:$I)/F5</f>
        <v>6010.72</v>
      </c>
      <c r="G22" s="29">
        <f>SUMIF(Summary!$AS:$AS,'Asst.Manager  Wise'!G4,Summary!$I:$I)/G5</f>
        <v>21909.08</v>
      </c>
      <c r="H22" s="29">
        <f>SUMIF(Summary!$AS:$AS,'Asst.Manager  Wise'!H4,Summary!$I:$I)/H5</f>
        <v>8388.4</v>
      </c>
      <c r="I22" s="29">
        <f>SUMIF(Summary!$AS:$AS,'Asst.Manager  Wise'!I4,Summary!$I:$I)/I5</f>
        <v>33050.480000000003</v>
      </c>
      <c r="J22" s="29">
        <f>SUMIF(Summary!$AS:$AS,'Asst.Manager  Wise'!J4,Summary!$I:$I)/J5</f>
        <v>18135.759999999998</v>
      </c>
      <c r="K22" s="29">
        <f>SUMIF(Summary!$AS:$AS,'Asst.Manager  Wise'!K4,Summary!$I:$I)/K5</f>
        <v>9250.48</v>
      </c>
      <c r="L22" s="29">
        <f>SUMIF(Summary!$AS:$AS,'Asst.Manager  Wise'!L4,Summary!$I:$I)/L5</f>
        <v>25662.26</v>
      </c>
      <c r="M22" s="29">
        <f>SUMIF(Summary!$AS:$AS,'Asst.Manager  Wise'!M4,Summary!$I:$I)/M5</f>
        <v>4471</v>
      </c>
      <c r="N22" s="29">
        <f>SUMIF(Summary!$AS:$AS,'Asst.Manager  Wise'!N4,Summary!$I:$I)/N5</f>
        <v>17787.400000000001</v>
      </c>
      <c r="O22" s="29">
        <f>SUMIF(Summary!$AS:$AS,'Asst.Manager  Wise'!O4,Summary!$I:$I)/O5</f>
        <v>11586.76</v>
      </c>
      <c r="P22" s="29">
        <f>SUMIF(Summary!$AS:$AS,'Asst.Manager  Wise'!P4,Summary!$I:$I)/P5</f>
        <v>5242.24</v>
      </c>
      <c r="Q22" s="29">
        <f>SUMIF(Summary!$AS:$AS,'Asst.Manager  Wise'!Q4,Summary!$I:$I)/Q5</f>
        <v>4113.6400000000003</v>
      </c>
      <c r="R22" s="29">
        <f>SUMIF(Summary!$AS:$AS,'Asst.Manager  Wise'!R4,Summary!$I:$I)/R5</f>
        <v>23540.06</v>
      </c>
      <c r="S22" s="29">
        <f>SUMIF(Summary!$AS:$AS,'Asst.Manager  Wise'!S4,Summary!$I:$I)/S5</f>
        <v>3766.04</v>
      </c>
      <c r="T22" s="29">
        <f>SUMIF(Summary!$AS:$AS,'Asst.Manager  Wise'!T4,Summary!$I:$I)/T5</f>
        <v>7182.96</v>
      </c>
      <c r="U22" s="29">
        <f>SUMIF(Summary!$AS:$AS,'Asst.Manager  Wise'!U4,Summary!$I:$I)/U5</f>
        <v>19232.16</v>
      </c>
      <c r="V22" s="29">
        <f>SUMIF(Summary!$AS:$AS,'Asst.Manager  Wise'!V4,Summary!$I:$I)/V5</f>
        <v>5543.64</v>
      </c>
      <c r="W22" s="29">
        <f>SUMIF(Summary!$AS:$AS,'Asst.Manager  Wise'!W4,Summary!$I:$I)/W5</f>
        <v>0</v>
      </c>
      <c r="X22" s="29">
        <f>SUMIF(Summary!$AS:$AS,'Asst.Manager  Wise'!X4,Summary!$I:$I)/X5</f>
        <v>0</v>
      </c>
      <c r="Y22" s="29">
        <f>SUMIF(Summary!$AS:$AS,'Asst.Manager  Wise'!Y4,Summary!$I:$I)/Y5</f>
        <v>0</v>
      </c>
      <c r="Z22" s="29">
        <f>SUMIF(Summary!$AS:$AS,'Asst.Manager  Wise'!Z4,Summary!$I:$I)/Z5</f>
        <v>0</v>
      </c>
      <c r="AA22" s="29">
        <f>SUMIF(Summary!$AS:$AS,'Asst.Manager  Wise'!AA4,Summary!$I:$I)/AA5</f>
        <v>0</v>
      </c>
      <c r="AB22" s="29">
        <f>SUMIF(Summary!$AS:$AS,'Asst.Manager  Wise'!AB4,Summary!$I:$I)/AB5</f>
        <v>0</v>
      </c>
      <c r="AC22" s="29">
        <f>SUMIF(Summary!$AS:$AS,'Asst.Manager  Wise'!AC4,Summary!$I:$I)/AC5</f>
        <v>0</v>
      </c>
      <c r="AD22" s="29">
        <f>SUMIF(Summary!$AS:$AS,'Asst.Manager  Wise'!AD4,Summary!$I:$I)/AD5</f>
        <v>0</v>
      </c>
      <c r="AE22" s="29">
        <f>SUMIF(Summary!$AS:$AS,'Asst.Manager  Wise'!AE4,Summary!$I:$I)/AE5</f>
        <v>0</v>
      </c>
      <c r="AF22" s="29">
        <f>SUMIF(Summary!$AS:$AS,'Asst.Manager  Wise'!AF4,Summary!$I:$I)/AF5</f>
        <v>0</v>
      </c>
      <c r="AG22" s="29">
        <f>SUMIF(Summary!$AS:$AS,'Asst.Manager  Wise'!AG4,Summary!$I:$I)/AG5</f>
        <v>0</v>
      </c>
    </row>
    <row r="23" spans="1:33">
      <c r="A23" s="182" t="s">
        <v>40</v>
      </c>
      <c r="B23" s="169">
        <f t="shared" si="31"/>
        <v>18.66</v>
      </c>
      <c r="C23" s="29">
        <f>SUMIF(Summary!$AS:$AS,'Asst.Manager  Wise'!C4,Summary!$AF:$AF)/C5</f>
        <v>1.02</v>
      </c>
      <c r="D23" s="29">
        <f>SUMIF(Summary!$AS:$AS,'Asst.Manager  Wise'!D4,Summary!$AF:$AF)/D5</f>
        <v>0.84</v>
      </c>
      <c r="E23" s="29">
        <f>SUMIF(Summary!$AS:$AS,'Asst.Manager  Wise'!E4,Summary!$AF:$AF)/E5</f>
        <v>1.74</v>
      </c>
      <c r="F23" s="29">
        <f>SUMIF(Summary!$AS:$AS,'Asst.Manager  Wise'!F4,Summary!$AF:$AF)/F5</f>
        <v>0.96</v>
      </c>
      <c r="G23" s="29">
        <f>SUMIF(Summary!$AS:$AS,'Asst.Manager  Wise'!G4,Summary!$AF:$AF)/G5</f>
        <v>0.76</v>
      </c>
      <c r="H23" s="29">
        <f>SUMIF(Summary!$AS:$AS,'Asst.Manager  Wise'!H4,Summary!$AF:$AF)/H5</f>
        <v>0.56000000000000005</v>
      </c>
      <c r="I23" s="29">
        <f>SUMIF(Summary!$AS:$AS,'Asst.Manager  Wise'!I4,Summary!$AF:$AF)/I5</f>
        <v>2.5</v>
      </c>
      <c r="J23" s="29">
        <f>SUMIF(Summary!$AS:$AS,'Asst.Manager  Wise'!J4,Summary!$AF:$AF)/J5</f>
        <v>1.1000000000000001</v>
      </c>
      <c r="K23" s="29">
        <f>SUMIF(Summary!$AS:$AS,'Asst.Manager  Wise'!K4,Summary!$AF:$AF)/K5</f>
        <v>0.32</v>
      </c>
      <c r="L23" s="29">
        <f>SUMIF(Summary!$AS:$AS,'Asst.Manager  Wise'!L4,Summary!$AF:$AF)/L5</f>
        <v>1.42</v>
      </c>
      <c r="M23" s="29">
        <f>SUMIF(Summary!$AS:$AS,'Asst.Manager  Wise'!M4,Summary!$AF:$AF)/M5</f>
        <v>0.36</v>
      </c>
      <c r="N23" s="29">
        <f>SUMIF(Summary!$AS:$AS,'Asst.Manager  Wise'!N4,Summary!$AF:$AF)/N5</f>
        <v>0.78</v>
      </c>
      <c r="O23" s="29">
        <f>SUMIF(Summary!$AS:$AS,'Asst.Manager  Wise'!O4,Summary!$AF:$AF)/O5</f>
        <v>0.57999999999999996</v>
      </c>
      <c r="P23" s="29">
        <f>SUMIF(Summary!$AS:$AS,'Asst.Manager  Wise'!P4,Summary!$AF:$AF)/P5</f>
        <v>1.02</v>
      </c>
      <c r="Q23" s="29">
        <f>SUMIF(Summary!$AS:$AS,'Asst.Manager  Wise'!Q4,Summary!$AF:$AF)/Q5</f>
        <v>0.76</v>
      </c>
      <c r="R23" s="29">
        <f>SUMIF(Summary!$AS:$AS,'Asst.Manager  Wise'!R4,Summary!$AF:$AF)/R5</f>
        <v>1.1599999999999999</v>
      </c>
      <c r="S23" s="29">
        <f>SUMIF(Summary!$AS:$AS,'Asst.Manager  Wise'!S4,Summary!$AF:$AF)/S5</f>
        <v>0.52</v>
      </c>
      <c r="T23" s="29">
        <f>SUMIF(Summary!$AS:$AS,'Asst.Manager  Wise'!T4,Summary!$AF:$AF)/T5</f>
        <v>1.18</v>
      </c>
      <c r="U23" s="29">
        <f>SUMIF(Summary!$AS:$AS,'Asst.Manager  Wise'!U4,Summary!$AF:$AF)/U5</f>
        <v>0.62</v>
      </c>
      <c r="V23" s="29">
        <f>SUMIF(Summary!$AS:$AS,'Asst.Manager  Wise'!V4,Summary!$AF:$AF)/V5</f>
        <v>0.46</v>
      </c>
      <c r="W23" s="29">
        <f>SUMIF(Summary!$AS:$AS,'Asst.Manager  Wise'!W4,Summary!$AF:$AF)/W5</f>
        <v>0</v>
      </c>
      <c r="X23" s="29">
        <f>SUMIF(Summary!$AS:$AS,'Asst.Manager  Wise'!X4,Summary!$AF:$AF)/X5</f>
        <v>0</v>
      </c>
      <c r="Y23" s="29">
        <f>SUMIF(Summary!$AS:$AS,'Asst.Manager  Wise'!Y4,Summary!$AF:$AF)/Y5</f>
        <v>0</v>
      </c>
      <c r="Z23" s="29">
        <f>SUMIF(Summary!$AS:$AS,'Asst.Manager  Wise'!Z4,Summary!$AF:$AF)/Z5</f>
        <v>0</v>
      </c>
      <c r="AA23" s="29">
        <f>SUMIF(Summary!$AS:$AS,'Asst.Manager  Wise'!AA4,Summary!$AF:$AF)/AA5</f>
        <v>0</v>
      </c>
      <c r="AB23" s="29">
        <f>SUMIF(Summary!$AS:$AS,'Asst.Manager  Wise'!AB4,Summary!$AF:$AF)/AB5</f>
        <v>0</v>
      </c>
      <c r="AC23" s="29">
        <f>SUMIF(Summary!$AS:$AS,'Asst.Manager  Wise'!AC4,Summary!$AF:$AF)/AC5</f>
        <v>0</v>
      </c>
      <c r="AD23" s="29">
        <f>SUMIF(Summary!$AS:$AS,'Asst.Manager  Wise'!AD4,Summary!$AF:$AF)/AD5</f>
        <v>0</v>
      </c>
      <c r="AE23" s="29">
        <f>SUMIF(Summary!$AS:$AS,'Asst.Manager  Wise'!AE4,Summary!$AF:$AF)/AE5</f>
        <v>0</v>
      </c>
      <c r="AF23" s="29">
        <f>SUMIF(Summary!$AS:$AS,'Asst.Manager  Wise'!AF4,Summary!$AF:$AF)/AF5</f>
        <v>0</v>
      </c>
      <c r="AG23" s="29">
        <f>SUMIF(Summary!$AS:$AS,'Asst.Manager  Wise'!AG4,Summary!$AF:$AF)/AG5</f>
        <v>0</v>
      </c>
    </row>
    <row r="24" spans="1:33">
      <c r="A24" s="183" t="s">
        <v>64</v>
      </c>
      <c r="B24" s="30">
        <f t="shared" ref="B24:H24" si="32">B58/B8</f>
        <v>4.4462447579107893</v>
      </c>
      <c r="C24" s="30">
        <f t="shared" si="32"/>
        <v>4.7932330827067666</v>
      </c>
      <c r="D24" s="30">
        <f>D58/D8</f>
        <v>6.4024390243902447</v>
      </c>
      <c r="E24" s="30">
        <f t="shared" si="32"/>
        <v>7.3479729729729728</v>
      </c>
      <c r="F24" s="30">
        <f t="shared" si="32"/>
        <v>2.1126760563380285</v>
      </c>
      <c r="G24" s="30">
        <f>G58/G8</f>
        <v>6.333333333333333</v>
      </c>
      <c r="H24" s="30">
        <f t="shared" si="32"/>
        <v>3.8461538461538458</v>
      </c>
      <c r="I24" s="30">
        <f t="shared" ref="I24:N24" si="33">I58/I8</f>
        <v>5.7444852941176467</v>
      </c>
      <c r="J24" s="30">
        <f t="shared" si="33"/>
        <v>5.8760683760683765</v>
      </c>
      <c r="K24" s="30">
        <f t="shared" si="33"/>
        <v>2.8169014084507045</v>
      </c>
      <c r="L24" s="30">
        <f t="shared" si="33"/>
        <v>7.2154471544715451</v>
      </c>
      <c r="M24" s="30">
        <f t="shared" si="33"/>
        <v>2.8846153846153846</v>
      </c>
      <c r="N24" s="30">
        <f t="shared" si="33"/>
        <v>6.09375</v>
      </c>
      <c r="O24" s="30">
        <f t="shared" ref="O24:P24" si="34">O58/O8</f>
        <v>6.8396226415094334</v>
      </c>
      <c r="P24" s="30">
        <f t="shared" si="34"/>
        <v>3.6849710982658959</v>
      </c>
      <c r="Q24" s="30">
        <f t="shared" ref="Q24:V24" si="35">Q58/Q8</f>
        <v>2.2300469483568075</v>
      </c>
      <c r="R24" s="30">
        <f t="shared" si="35"/>
        <v>4.8657718120805367</v>
      </c>
      <c r="S24" s="30">
        <f t="shared" si="35"/>
        <v>3.0373831775700935</v>
      </c>
      <c r="T24" s="30">
        <f t="shared" si="35"/>
        <v>2.691605839416058</v>
      </c>
      <c r="U24" s="30">
        <f t="shared" ref="U24" si="36">U58/U8</f>
        <v>7.75</v>
      </c>
      <c r="V24" s="30">
        <f t="shared" si="35"/>
        <v>5.75</v>
      </c>
      <c r="W24" s="30" t="e">
        <f t="shared" ref="W24:AA24" si="37">W58/W8</f>
        <v>#DIV/0!</v>
      </c>
      <c r="X24" s="30" t="e">
        <f t="shared" si="37"/>
        <v>#DIV/0!</v>
      </c>
      <c r="Y24" s="30" t="e">
        <f t="shared" si="37"/>
        <v>#DIV/0!</v>
      </c>
      <c r="Z24" s="30" t="e">
        <f t="shared" si="37"/>
        <v>#DIV/0!</v>
      </c>
      <c r="AA24" s="30" t="e">
        <f t="shared" si="37"/>
        <v>#DIV/0!</v>
      </c>
      <c r="AB24" s="30" t="e">
        <f t="shared" ref="AB24:AG24" si="38">AB58/AB8</f>
        <v>#DIV/0!</v>
      </c>
      <c r="AC24" s="30" t="e">
        <f t="shared" si="38"/>
        <v>#DIV/0!</v>
      </c>
      <c r="AD24" s="30" t="e">
        <f t="shared" si="38"/>
        <v>#DIV/0!</v>
      </c>
      <c r="AE24" s="30" t="e">
        <f t="shared" si="38"/>
        <v>#DIV/0!</v>
      </c>
      <c r="AF24" s="30" t="e">
        <f t="shared" si="38"/>
        <v>#DIV/0!</v>
      </c>
      <c r="AG24" s="30" t="e">
        <f t="shared" si="38"/>
        <v>#DIV/0!</v>
      </c>
    </row>
    <row r="25" spans="1:33">
      <c r="A25" s="180"/>
    </row>
    <row r="26" spans="1:33">
      <c r="A26" s="181"/>
    </row>
    <row r="27" spans="1:33">
      <c r="A27" s="184" t="s">
        <v>65</v>
      </c>
      <c r="B27" s="32">
        <f t="shared" ref="B27:N27" si="39">B21/B9</f>
        <v>6749.4263507109017</v>
      </c>
      <c r="C27" s="32">
        <f t="shared" si="39"/>
        <v>6491.8730158730159</v>
      </c>
      <c r="D27" s="32">
        <f t="shared" si="39"/>
        <v>11921.464705882352</v>
      </c>
      <c r="E27" s="32">
        <f t="shared" si="39"/>
        <v>10015.910992366411</v>
      </c>
      <c r="F27" s="32">
        <f t="shared" si="39"/>
        <v>2569.240458015267</v>
      </c>
      <c r="G27" s="32">
        <f t="shared" si="39"/>
        <v>17256.534883720931</v>
      </c>
      <c r="H27" s="32">
        <f t="shared" si="39"/>
        <v>5290.4189189189192</v>
      </c>
      <c r="I27" s="32">
        <f t="shared" si="39"/>
        <v>8775.6154625550644</v>
      </c>
      <c r="J27" s="32">
        <f t="shared" si="39"/>
        <v>11985.484111111111</v>
      </c>
      <c r="K27" s="32">
        <f t="shared" si="39"/>
        <v>4294.7340909090908</v>
      </c>
      <c r="L27" s="32">
        <f t="shared" ref="L27:M27" si="40">L21/L9</f>
        <v>10631.455603448278</v>
      </c>
      <c r="M27" s="32">
        <f t="shared" si="40"/>
        <v>3340.5692307692307</v>
      </c>
      <c r="N27" s="32">
        <f t="shared" si="39"/>
        <v>12048.383116883115</v>
      </c>
      <c r="O27" s="32">
        <f t="shared" ref="O27:P27" si="41">O21/O9</f>
        <v>13481.621063829787</v>
      </c>
      <c r="P27" s="32">
        <f t="shared" si="41"/>
        <v>4478.616951219512</v>
      </c>
      <c r="Q27" s="32">
        <f t="shared" ref="Q27:V27" si="42">Q21/Q9</f>
        <v>3091.6825396825398</v>
      </c>
      <c r="R27" s="32">
        <f t="shared" si="42"/>
        <v>7945.2151408450709</v>
      </c>
      <c r="S27" s="32">
        <f t="shared" si="42"/>
        <v>2544.8658999999998</v>
      </c>
      <c r="T27" s="32">
        <f t="shared" si="42"/>
        <v>3417.4619915254243</v>
      </c>
      <c r="U27" s="32">
        <f t="shared" ref="U27" si="43">U21/U9</f>
        <v>12057.224489795919</v>
      </c>
      <c r="V27" s="32">
        <f t="shared" si="42"/>
        <v>9249.4693877551017</v>
      </c>
      <c r="W27" s="32" t="e">
        <f t="shared" ref="W27:AA27" si="44">W21/W9</f>
        <v>#DIV/0!</v>
      </c>
      <c r="X27" s="32" t="e">
        <f t="shared" si="44"/>
        <v>#DIV/0!</v>
      </c>
      <c r="Y27" s="32" t="e">
        <f t="shared" si="44"/>
        <v>#DIV/0!</v>
      </c>
      <c r="Z27" s="32" t="e">
        <f t="shared" si="44"/>
        <v>#DIV/0!</v>
      </c>
      <c r="AA27" s="32" t="e">
        <f t="shared" si="44"/>
        <v>#DIV/0!</v>
      </c>
      <c r="AB27" s="32" t="e">
        <f t="shared" ref="AB27:AG27" si="45">AB21/AB9</f>
        <v>#DIV/0!</v>
      </c>
      <c r="AC27" s="32" t="e">
        <f t="shared" si="45"/>
        <v>#DIV/0!</v>
      </c>
      <c r="AD27" s="32" t="e">
        <f t="shared" si="45"/>
        <v>#DIV/0!</v>
      </c>
      <c r="AE27" s="32" t="e">
        <f t="shared" si="45"/>
        <v>#DIV/0!</v>
      </c>
      <c r="AF27" s="32" t="e">
        <f t="shared" si="45"/>
        <v>#DIV/0!</v>
      </c>
      <c r="AG27" s="32" t="e">
        <f t="shared" si="45"/>
        <v>#DIV/0!</v>
      </c>
    </row>
    <row r="28" spans="1:33">
      <c r="A28" s="184" t="s">
        <v>41</v>
      </c>
      <c r="B28" s="32">
        <f t="shared" ref="B28:N28" si="46">B22/B9</f>
        <v>2878.6376561826801</v>
      </c>
      <c r="C28" s="32">
        <f t="shared" si="46"/>
        <v>2708.468253968254</v>
      </c>
      <c r="D28" s="32">
        <f t="shared" si="46"/>
        <v>3723.3529411764703</v>
      </c>
      <c r="E28" s="32">
        <f t="shared" si="46"/>
        <v>3549.8931297709919</v>
      </c>
      <c r="F28" s="32">
        <f t="shared" si="46"/>
        <v>573.5419847328244</v>
      </c>
      <c r="G28" s="32">
        <f t="shared" si="46"/>
        <v>12737.837209302326</v>
      </c>
      <c r="H28" s="32">
        <f t="shared" si="46"/>
        <v>2833.9189189189187</v>
      </c>
      <c r="I28" s="32">
        <f t="shared" si="46"/>
        <v>3639.9207048458152</v>
      </c>
      <c r="J28" s="32">
        <f t="shared" si="46"/>
        <v>5037.7111111111108</v>
      </c>
      <c r="K28" s="32">
        <f t="shared" si="46"/>
        <v>3503.9696969696965</v>
      </c>
      <c r="L28" s="32">
        <f t="shared" ref="L28:M28" si="47">L22/L9</f>
        <v>5530.6594827586205</v>
      </c>
      <c r="M28" s="32">
        <f t="shared" si="47"/>
        <v>1719.6153846153845</v>
      </c>
      <c r="N28" s="32">
        <f t="shared" si="46"/>
        <v>5775.1298701298701</v>
      </c>
      <c r="O28" s="32">
        <f t="shared" ref="O28:P28" si="48">O22/O9</f>
        <v>6163.1702127659582</v>
      </c>
      <c r="P28" s="32">
        <f t="shared" si="48"/>
        <v>799.1219512195122</v>
      </c>
      <c r="Q28" s="32">
        <f t="shared" ref="Q28:V28" si="49">Q22/Q9</f>
        <v>544.13227513227525</v>
      </c>
      <c r="R28" s="32">
        <f t="shared" si="49"/>
        <v>4144.3767605633811</v>
      </c>
      <c r="S28" s="32">
        <f t="shared" si="49"/>
        <v>941.51</v>
      </c>
      <c r="T28" s="32">
        <f t="shared" si="49"/>
        <v>760.90677966101703</v>
      </c>
      <c r="U28" s="32">
        <f t="shared" ref="U28" si="50">U22/U9</f>
        <v>9812.3265306122448</v>
      </c>
      <c r="V28" s="32">
        <f t="shared" si="49"/>
        <v>2828.387755102041</v>
      </c>
      <c r="W28" s="32" t="e">
        <f t="shared" ref="W28:AA28" si="51">W22/W9</f>
        <v>#DIV/0!</v>
      </c>
      <c r="X28" s="32" t="e">
        <f t="shared" si="51"/>
        <v>#DIV/0!</v>
      </c>
      <c r="Y28" s="32" t="e">
        <f t="shared" si="51"/>
        <v>#DIV/0!</v>
      </c>
      <c r="Z28" s="32" t="e">
        <f t="shared" si="51"/>
        <v>#DIV/0!</v>
      </c>
      <c r="AA28" s="32" t="e">
        <f t="shared" si="51"/>
        <v>#DIV/0!</v>
      </c>
      <c r="AB28" s="32" t="e">
        <f t="shared" ref="AB28:AG28" si="52">AB22/AB9</f>
        <v>#DIV/0!</v>
      </c>
      <c r="AC28" s="32" t="e">
        <f t="shared" si="52"/>
        <v>#DIV/0!</v>
      </c>
      <c r="AD28" s="32" t="e">
        <f t="shared" si="52"/>
        <v>#DIV/0!</v>
      </c>
      <c r="AE28" s="32" t="e">
        <f t="shared" si="52"/>
        <v>#DIV/0!</v>
      </c>
      <c r="AF28" s="32" t="e">
        <f t="shared" si="52"/>
        <v>#DIV/0!</v>
      </c>
      <c r="AG28" s="32" t="e">
        <f t="shared" si="52"/>
        <v>#DIV/0!</v>
      </c>
    </row>
    <row r="29" spans="1:33">
      <c r="A29" s="185" t="s">
        <v>89</v>
      </c>
      <c r="B29" s="53">
        <f t="shared" ref="B29:N29" si="53">B23/B9</f>
        <v>0.2009909521757863</v>
      </c>
      <c r="C29" s="53">
        <f t="shared" si="53"/>
        <v>0.20238095238095238</v>
      </c>
      <c r="D29" s="53">
        <f t="shared" si="53"/>
        <v>0.30882352941176466</v>
      </c>
      <c r="E29" s="53">
        <f t="shared" si="53"/>
        <v>0.33206106870229007</v>
      </c>
      <c r="F29" s="53">
        <f t="shared" si="53"/>
        <v>9.160305343511449E-2</v>
      </c>
      <c r="G29" s="53">
        <f t="shared" si="53"/>
        <v>0.44186046511627908</v>
      </c>
      <c r="H29" s="53">
        <f t="shared" si="53"/>
        <v>0.1891891891891892</v>
      </c>
      <c r="I29" s="53">
        <f t="shared" si="53"/>
        <v>0.2753303964757709</v>
      </c>
      <c r="J29" s="53">
        <f t="shared" si="53"/>
        <v>0.30555555555555558</v>
      </c>
      <c r="K29" s="53">
        <f t="shared" si="53"/>
        <v>0.12121212121212122</v>
      </c>
      <c r="L29" s="53">
        <f t="shared" ref="L29:M29" si="54">L23/L9</f>
        <v>0.30603448275862072</v>
      </c>
      <c r="M29" s="53">
        <f t="shared" si="54"/>
        <v>0.13846153846153844</v>
      </c>
      <c r="N29" s="53">
        <f t="shared" si="53"/>
        <v>0.25324675324675328</v>
      </c>
      <c r="O29" s="53">
        <f t="shared" ref="O29:P29" si="55">O23/O9</f>
        <v>0.30851063829787234</v>
      </c>
      <c r="P29" s="53">
        <f t="shared" si="55"/>
        <v>0.15548780487804878</v>
      </c>
      <c r="Q29" s="53">
        <f t="shared" ref="Q29:V29" si="56">Q23/Q9</f>
        <v>0.10052910052910054</v>
      </c>
      <c r="R29" s="53">
        <f t="shared" si="56"/>
        <v>0.20422535211267606</v>
      </c>
      <c r="S29" s="53">
        <f t="shared" si="56"/>
        <v>0.13</v>
      </c>
      <c r="T29" s="53">
        <f t="shared" si="56"/>
        <v>0.125</v>
      </c>
      <c r="U29" s="53">
        <f t="shared" ref="U29" si="57">U23/U9</f>
        <v>0.31632653061224492</v>
      </c>
      <c r="V29" s="53">
        <f t="shared" si="56"/>
        <v>0.23469387755102042</v>
      </c>
      <c r="W29" s="53" t="e">
        <f t="shared" ref="W29:AA29" si="58">W23/W9</f>
        <v>#DIV/0!</v>
      </c>
      <c r="X29" s="53" t="e">
        <f t="shared" si="58"/>
        <v>#DIV/0!</v>
      </c>
      <c r="Y29" s="53" t="e">
        <f t="shared" si="58"/>
        <v>#DIV/0!</v>
      </c>
      <c r="Z29" s="53" t="e">
        <f t="shared" si="58"/>
        <v>#DIV/0!</v>
      </c>
      <c r="AA29" s="53" t="e">
        <f t="shared" si="58"/>
        <v>#DIV/0!</v>
      </c>
      <c r="AB29" s="53" t="e">
        <f t="shared" ref="AB29:AG29" si="59">AB23/AB9</f>
        <v>#DIV/0!</v>
      </c>
      <c r="AC29" s="53" t="e">
        <f t="shared" si="59"/>
        <v>#DIV/0!</v>
      </c>
      <c r="AD29" s="53" t="e">
        <f t="shared" si="59"/>
        <v>#DIV/0!</v>
      </c>
      <c r="AE29" s="53" t="e">
        <f t="shared" si="59"/>
        <v>#DIV/0!</v>
      </c>
      <c r="AF29" s="53" t="e">
        <f t="shared" si="59"/>
        <v>#DIV/0!</v>
      </c>
      <c r="AG29" s="53" t="e">
        <f t="shared" si="59"/>
        <v>#DIV/0!</v>
      </c>
    </row>
    <row r="30" spans="1:33">
      <c r="A30" s="185" t="s">
        <v>42</v>
      </c>
      <c r="B30" s="53">
        <f t="shared" ref="B30:N30" si="60">B23/B8</f>
        <v>0.17784979031643158</v>
      </c>
      <c r="C30" s="53">
        <f t="shared" si="60"/>
        <v>0.19172932330827067</v>
      </c>
      <c r="D30" s="53">
        <f t="shared" si="60"/>
        <v>0.25609756097560976</v>
      </c>
      <c r="E30" s="53">
        <f t="shared" si="60"/>
        <v>0.29391891891891891</v>
      </c>
      <c r="F30" s="53">
        <f t="shared" si="60"/>
        <v>8.4507042253521125E-2</v>
      </c>
      <c r="G30" s="53">
        <f t="shared" si="60"/>
        <v>0.25333333333333335</v>
      </c>
      <c r="H30" s="53">
        <f t="shared" si="60"/>
        <v>0.15384615384615385</v>
      </c>
      <c r="I30" s="53">
        <f t="shared" si="60"/>
        <v>0.22977941176470587</v>
      </c>
      <c r="J30" s="53">
        <f t="shared" si="60"/>
        <v>0.23504273504273507</v>
      </c>
      <c r="K30" s="53">
        <f t="shared" si="60"/>
        <v>0.11267605633802817</v>
      </c>
      <c r="L30" s="53">
        <f t="shared" ref="L30:M30" si="61">L23/L8</f>
        <v>0.2886178861788618</v>
      </c>
      <c r="M30" s="53">
        <f t="shared" si="61"/>
        <v>0.11538461538461538</v>
      </c>
      <c r="N30" s="53">
        <f t="shared" si="60"/>
        <v>0.24374999999999999</v>
      </c>
      <c r="O30" s="53">
        <f t="shared" ref="O30:P30" si="62">O23/O8</f>
        <v>0.27358490566037735</v>
      </c>
      <c r="P30" s="53">
        <f t="shared" si="62"/>
        <v>0.14739884393063585</v>
      </c>
      <c r="Q30" s="53">
        <f t="shared" ref="Q30:V30" si="63">Q23/Q8</f>
        <v>8.9201877934272311E-2</v>
      </c>
      <c r="R30" s="53">
        <f t="shared" si="63"/>
        <v>0.19463087248322147</v>
      </c>
      <c r="S30" s="53">
        <f t="shared" si="63"/>
        <v>0.12149532710280374</v>
      </c>
      <c r="T30" s="53">
        <f t="shared" si="63"/>
        <v>0.10766423357664232</v>
      </c>
      <c r="U30" s="53">
        <f t="shared" ref="U30" si="64">U23/U8</f>
        <v>0.31</v>
      </c>
      <c r="V30" s="53">
        <f t="shared" si="63"/>
        <v>0.23</v>
      </c>
      <c r="W30" s="53" t="e">
        <f t="shared" ref="W30:AA30" si="65">W23/W8</f>
        <v>#DIV/0!</v>
      </c>
      <c r="X30" s="53" t="e">
        <f t="shared" si="65"/>
        <v>#DIV/0!</v>
      </c>
      <c r="Y30" s="53" t="e">
        <f t="shared" si="65"/>
        <v>#DIV/0!</v>
      </c>
      <c r="Z30" s="53" t="e">
        <f t="shared" si="65"/>
        <v>#DIV/0!</v>
      </c>
      <c r="AA30" s="53" t="e">
        <f t="shared" si="65"/>
        <v>#DIV/0!</v>
      </c>
      <c r="AB30" s="53" t="e">
        <f t="shared" ref="AB30:AG30" si="66">AB23/AB8</f>
        <v>#DIV/0!</v>
      </c>
      <c r="AC30" s="53" t="e">
        <f t="shared" si="66"/>
        <v>#DIV/0!</v>
      </c>
      <c r="AD30" s="53" t="e">
        <f t="shared" si="66"/>
        <v>#DIV/0!</v>
      </c>
      <c r="AE30" s="53" t="e">
        <f t="shared" si="66"/>
        <v>#DIV/0!</v>
      </c>
      <c r="AF30" s="53" t="e">
        <f t="shared" si="66"/>
        <v>#DIV/0!</v>
      </c>
      <c r="AG30" s="53" t="e">
        <f t="shared" si="66"/>
        <v>#DIV/0!</v>
      </c>
    </row>
    <row r="31" spans="1:33">
      <c r="A31" s="186"/>
    </row>
    <row r="32" spans="1:33">
      <c r="A32" s="179" t="s">
        <v>43</v>
      </c>
      <c r="B32" s="42">
        <f t="shared" ref="B32" si="67">SUM(C32:AG32)</f>
        <v>15665418.559999999</v>
      </c>
      <c r="C32" s="42">
        <f t="shared" ref="C32:H32" si="68">C33+C35+C37+C39+C41</f>
        <v>817976</v>
      </c>
      <c r="D32" s="42">
        <f>D33+D35+D37+D39+D41</f>
        <v>810659.6</v>
      </c>
      <c r="E32" s="42">
        <f t="shared" si="68"/>
        <v>1312084.3399999999</v>
      </c>
      <c r="F32" s="42">
        <f t="shared" si="68"/>
        <v>673141</v>
      </c>
      <c r="G32" s="42">
        <f>G33+G35+G37+G39+G41</f>
        <v>742031</v>
      </c>
      <c r="H32" s="42">
        <f t="shared" si="68"/>
        <v>391491</v>
      </c>
      <c r="I32" s="42">
        <f t="shared" ref="I32:N32" si="69">I33+I35+I37+I39+I41</f>
        <v>1992064.71</v>
      </c>
      <c r="J32" s="42">
        <f t="shared" si="69"/>
        <v>1078693.57</v>
      </c>
      <c r="K32" s="42">
        <f t="shared" si="69"/>
        <v>283452.45</v>
      </c>
      <c r="L32" s="42">
        <f t="shared" si="69"/>
        <v>1233248.8500000001</v>
      </c>
      <c r="M32" s="42">
        <f t="shared" si="69"/>
        <v>217137</v>
      </c>
      <c r="N32" s="42">
        <f t="shared" si="69"/>
        <v>927725.5</v>
      </c>
      <c r="O32" s="42">
        <f t="shared" ref="O32:P32" si="70">O33+O35+O37+O39+O41</f>
        <v>633636.18999999994</v>
      </c>
      <c r="P32" s="42">
        <f t="shared" si="70"/>
        <v>734493.17999999993</v>
      </c>
      <c r="Q32" s="42">
        <f t="shared" ref="Q32:V32" si="71">Q33+Q35+Q37+Q39+Q41</f>
        <v>584328</v>
      </c>
      <c r="R32" s="42">
        <f t="shared" si="71"/>
        <v>1128220.55</v>
      </c>
      <c r="S32" s="42">
        <f t="shared" si="71"/>
        <v>254486.59</v>
      </c>
      <c r="T32" s="42">
        <f t="shared" si="71"/>
        <v>806521.03</v>
      </c>
      <c r="U32" s="42">
        <f t="shared" ref="U32" si="72">U33+U35+U37+U39+U41</f>
        <v>590804</v>
      </c>
      <c r="V32" s="42">
        <f t="shared" si="71"/>
        <v>453224</v>
      </c>
      <c r="W32" s="42">
        <f t="shared" ref="W32:AA32" si="73">W33+W35+W37+W39+W41</f>
        <v>0</v>
      </c>
      <c r="X32" s="42">
        <f t="shared" si="73"/>
        <v>0</v>
      </c>
      <c r="Y32" s="42">
        <f t="shared" si="73"/>
        <v>0</v>
      </c>
      <c r="Z32" s="42">
        <f t="shared" si="73"/>
        <v>0</v>
      </c>
      <c r="AA32" s="42">
        <f t="shared" si="73"/>
        <v>0</v>
      </c>
      <c r="AB32" s="42">
        <f t="shared" ref="AB32:AG32" si="74">AB33+AB35+AB37+AB39+AB41</f>
        <v>0</v>
      </c>
      <c r="AC32" s="42">
        <f t="shared" si="74"/>
        <v>0</v>
      </c>
      <c r="AD32" s="42">
        <f t="shared" si="74"/>
        <v>0</v>
      </c>
      <c r="AE32" s="42">
        <f t="shared" si="74"/>
        <v>0</v>
      </c>
      <c r="AF32" s="42">
        <f t="shared" si="74"/>
        <v>0</v>
      </c>
      <c r="AG32" s="42">
        <f t="shared" si="74"/>
        <v>0</v>
      </c>
    </row>
    <row r="33" spans="1:33" hidden="1">
      <c r="A33" s="187" t="s">
        <v>44</v>
      </c>
      <c r="B33" s="170">
        <f>SUM(C33:N33)</f>
        <v>0</v>
      </c>
      <c r="C33" s="36">
        <f>SUMIF(Summary!$AS:$AS,'Asst.Manager  Wise'!C4,Summary!$L:$L)</f>
        <v>0</v>
      </c>
      <c r="D33" s="36">
        <f>SUMIF(Summary!$AS:$AS,'Asst.Manager  Wise'!D4,Summary!$L:$L)</f>
        <v>0</v>
      </c>
      <c r="E33" s="36">
        <f>SUMIF(Summary!$AS:$AS,'Asst.Manager  Wise'!E4,Summary!$L:$L)</f>
        <v>0</v>
      </c>
      <c r="F33" s="36">
        <f>SUMIF(Summary!$AS:$AS,'Asst.Manager  Wise'!F4,Summary!$L:$L)</f>
        <v>0</v>
      </c>
      <c r="G33" s="36">
        <f>SUMIF(Summary!$AS:$AS,'Asst.Manager  Wise'!G4,Summary!$L:$L)</f>
        <v>0</v>
      </c>
      <c r="H33" s="36">
        <f>SUMIF(Summary!$AS:$AS,'Asst.Manager  Wise'!H4,Summary!$L:$L)</f>
        <v>0</v>
      </c>
      <c r="I33" s="36">
        <f>SUMIF(Summary!$AS:$AS,'Asst.Manager  Wise'!I4,Summary!$L:$L)</f>
        <v>0</v>
      </c>
      <c r="J33" s="36">
        <f>SUMIF(Summary!$AS:$AS,'Asst.Manager  Wise'!J4,Summary!$L:$L)</f>
        <v>0</v>
      </c>
      <c r="K33" s="36">
        <f>SUMIF(Summary!$AS:$AS,'Asst.Manager  Wise'!K4,Summary!$L:$L)</f>
        <v>0</v>
      </c>
      <c r="L33" s="36">
        <f>SUMIF(Summary!$AS:$AS,'Asst.Manager  Wise'!L4,Summary!$L:$L)</f>
        <v>0</v>
      </c>
      <c r="M33" s="36">
        <f>SUMIF(Summary!$AS:$AS,'Asst.Manager  Wise'!M4,Summary!$L:$L)</f>
        <v>0</v>
      </c>
      <c r="N33" s="36">
        <f>SUMIF(Summary!$AS:$AS,'Asst.Manager  Wise'!N4,Summary!$L:$L)</f>
        <v>0</v>
      </c>
      <c r="O33" s="36">
        <f>SUMIF(Summary!$AS:$AS,'Asst.Manager  Wise'!O4,Summary!$L:$L)</f>
        <v>0</v>
      </c>
      <c r="P33" s="36">
        <f>SUMIF(Summary!$AS:$AS,'Asst.Manager  Wise'!P4,Summary!$L:$L)</f>
        <v>0</v>
      </c>
      <c r="Q33" s="36">
        <f>SUMIF(Summary!$AS:$AS,'Asst.Manager  Wise'!Q4,Summary!$L:$L)</f>
        <v>0</v>
      </c>
      <c r="R33" s="36">
        <f>SUMIF(Summary!$AS:$AS,'Asst.Manager  Wise'!R4,Summary!$L:$L)</f>
        <v>0</v>
      </c>
      <c r="S33" s="36">
        <f>SUMIF(Summary!$AS:$AS,'Asst.Manager  Wise'!S4,Summary!$L:$L)</f>
        <v>0</v>
      </c>
      <c r="T33" s="36">
        <f>SUMIF(Summary!$AS:$AS,'Asst.Manager  Wise'!T4,Summary!$L:$L)</f>
        <v>0</v>
      </c>
      <c r="U33" s="36">
        <f>SUMIF(Summary!$AS:$AS,'Asst.Manager  Wise'!U4,Summary!$L:$L)</f>
        <v>0</v>
      </c>
      <c r="V33" s="36">
        <f>SUMIF(Summary!$AS:$AS,'Asst.Manager  Wise'!V4,Summary!$L:$L)</f>
        <v>0</v>
      </c>
      <c r="W33" s="36">
        <f>SUMIF(Summary!$AS:$AS,'Asst.Manager  Wise'!W4,Summary!$L:$L)</f>
        <v>0</v>
      </c>
      <c r="X33" s="36">
        <f>SUMIF(Summary!$AS:$AS,'Asst.Manager  Wise'!X4,Summary!$L:$L)</f>
        <v>0</v>
      </c>
      <c r="Y33" s="36">
        <f>SUMIF(Summary!$AS:$AS,'Asst.Manager  Wise'!Y4,Summary!$L:$L)</f>
        <v>0</v>
      </c>
      <c r="Z33" s="36">
        <f>SUMIF(Summary!$AS:$AS,'Asst.Manager  Wise'!Z4,Summary!$L:$L)</f>
        <v>0</v>
      </c>
      <c r="AA33" s="36">
        <f>SUMIF(Summary!$AS:$AS,'Asst.Manager  Wise'!AA4,Summary!$L:$L)</f>
        <v>0</v>
      </c>
      <c r="AB33" s="36">
        <f>SUMIF(Summary!$AS:$AS,'Asst.Manager  Wise'!AB4,Summary!$L:$L)</f>
        <v>0</v>
      </c>
      <c r="AC33" s="36">
        <f>SUMIF(Summary!$AS:$AS,'Asst.Manager  Wise'!AC4,Summary!$L:$L)</f>
        <v>0</v>
      </c>
      <c r="AD33" s="36">
        <f>SUMIF(Summary!$AS:$AS,'Asst.Manager  Wise'!AD4,Summary!$L:$L)</f>
        <v>0</v>
      </c>
      <c r="AE33" s="36">
        <f>SUMIF(Summary!$AS:$AS,'Asst.Manager  Wise'!AE4,Summary!$L:$L)</f>
        <v>0</v>
      </c>
      <c r="AF33" s="36">
        <f>SUMIF(Summary!$AS:$AS,'Asst.Manager  Wise'!AF4,Summary!$L:$L)</f>
        <v>0</v>
      </c>
      <c r="AG33" s="36">
        <f>SUMIF(Summary!$AS:$AS,'Asst.Manager  Wise'!AG4,Summary!$L:$L)</f>
        <v>0</v>
      </c>
    </row>
    <row r="34" spans="1:33" hidden="1">
      <c r="A34" s="188" t="s">
        <v>33</v>
      </c>
      <c r="B34" s="37">
        <f t="shared" ref="B34:H34" si="75">B33/B$32</f>
        <v>0</v>
      </c>
      <c r="C34" s="37">
        <f t="shared" si="75"/>
        <v>0</v>
      </c>
      <c r="D34" s="37">
        <f>D33/D$32</f>
        <v>0</v>
      </c>
      <c r="E34" s="37">
        <f t="shared" si="75"/>
        <v>0</v>
      </c>
      <c r="F34" s="37">
        <f t="shared" si="75"/>
        <v>0</v>
      </c>
      <c r="G34" s="37">
        <f>G33/G$32</f>
        <v>0</v>
      </c>
      <c r="H34" s="37">
        <f t="shared" si="75"/>
        <v>0</v>
      </c>
      <c r="I34" s="37">
        <f t="shared" ref="I34:N34" si="76">I33/I$32</f>
        <v>0</v>
      </c>
      <c r="J34" s="37">
        <f t="shared" si="76"/>
        <v>0</v>
      </c>
      <c r="K34" s="37">
        <f t="shared" si="76"/>
        <v>0</v>
      </c>
      <c r="L34" s="37">
        <f t="shared" si="76"/>
        <v>0</v>
      </c>
      <c r="M34" s="37">
        <f t="shared" si="76"/>
        <v>0</v>
      </c>
      <c r="N34" s="37">
        <f t="shared" si="76"/>
        <v>0</v>
      </c>
      <c r="O34" s="37">
        <f t="shared" ref="O34:P34" si="77">O33/O$32</f>
        <v>0</v>
      </c>
      <c r="P34" s="37">
        <f t="shared" si="77"/>
        <v>0</v>
      </c>
      <c r="Q34" s="37">
        <f t="shared" ref="Q34:V34" si="78">Q33/Q$32</f>
        <v>0</v>
      </c>
      <c r="R34" s="37">
        <f t="shared" si="78"/>
        <v>0</v>
      </c>
      <c r="S34" s="37">
        <f t="shared" si="78"/>
        <v>0</v>
      </c>
      <c r="T34" s="37">
        <f t="shared" si="78"/>
        <v>0</v>
      </c>
      <c r="U34" s="37">
        <f t="shared" ref="U34" si="79">U33/U$32</f>
        <v>0</v>
      </c>
      <c r="V34" s="37">
        <f t="shared" si="78"/>
        <v>0</v>
      </c>
      <c r="W34" s="37" t="e">
        <f t="shared" ref="W34:AA34" si="80">W33/W$32</f>
        <v>#DIV/0!</v>
      </c>
      <c r="X34" s="37" t="e">
        <f t="shared" si="80"/>
        <v>#DIV/0!</v>
      </c>
      <c r="Y34" s="37" t="e">
        <f t="shared" si="80"/>
        <v>#DIV/0!</v>
      </c>
      <c r="Z34" s="37" t="e">
        <f t="shared" si="80"/>
        <v>#DIV/0!</v>
      </c>
      <c r="AA34" s="37" t="e">
        <f t="shared" si="80"/>
        <v>#DIV/0!</v>
      </c>
      <c r="AB34" s="37" t="e">
        <f t="shared" ref="AB34:AG34" si="81">AB33/AB$32</f>
        <v>#DIV/0!</v>
      </c>
      <c r="AC34" s="37" t="e">
        <f t="shared" si="81"/>
        <v>#DIV/0!</v>
      </c>
      <c r="AD34" s="37" t="e">
        <f t="shared" si="81"/>
        <v>#DIV/0!</v>
      </c>
      <c r="AE34" s="37" t="e">
        <f t="shared" si="81"/>
        <v>#DIV/0!</v>
      </c>
      <c r="AF34" s="37" t="e">
        <f t="shared" si="81"/>
        <v>#DIV/0!</v>
      </c>
      <c r="AG34" s="37" t="e">
        <f t="shared" si="81"/>
        <v>#DIV/0!</v>
      </c>
    </row>
    <row r="35" spans="1:33">
      <c r="A35" s="187" t="s">
        <v>45</v>
      </c>
      <c r="B35" s="170">
        <f t="shared" ref="B35" si="82">SUM(C35:AG35)</f>
        <v>4583771.0199999996</v>
      </c>
      <c r="C35" s="36">
        <f>SUMIF(Summary!$AS:$AS,'Asst.Manager  Wise'!C4,Summary!$O:$O)</f>
        <v>155688</v>
      </c>
      <c r="D35" s="36">
        <f>SUMIF(Summary!$AS:$AS,'Asst.Manager  Wise'!D4,Summary!$O:$O)</f>
        <v>137713.48000000001</v>
      </c>
      <c r="E35" s="36">
        <f>SUMIF(Summary!$AS:$AS,'Asst.Manager  Wise'!E4,Summary!$O:$O)</f>
        <v>632964.34</v>
      </c>
      <c r="F35" s="36">
        <f>SUMIF(Summary!$AS:$AS,'Asst.Manager  Wise'!F4,Summary!$O:$O)</f>
        <v>60000</v>
      </c>
      <c r="G35" s="36">
        <f>SUMIF(Summary!$AS:$AS,'Asst.Manager  Wise'!G4,Summary!$O:$O)</f>
        <v>108332</v>
      </c>
      <c r="H35" s="36">
        <f>SUMIF(Summary!$AS:$AS,'Asst.Manager  Wise'!H4,Summary!$O:$O)</f>
        <v>53355</v>
      </c>
      <c r="I35" s="36">
        <f>SUMIF(Summary!$AS:$AS,'Asst.Manager  Wise'!I4,Summary!$O:$O)</f>
        <v>723643.25</v>
      </c>
      <c r="J35" s="36">
        <f>SUMIF(Summary!$AS:$AS,'Asst.Manager  Wise'!J4,Summary!$O:$O)</f>
        <v>388853.57</v>
      </c>
      <c r="K35" s="36">
        <f>SUMIF(Summary!$AS:$AS,'Asst.Manager  Wise'!K4,Summary!$O:$O)</f>
        <v>0</v>
      </c>
      <c r="L35" s="36">
        <f>SUMIF(Summary!$AS:$AS,'Asst.Manager  Wise'!L4,Summary!$O:$O)</f>
        <v>430032</v>
      </c>
      <c r="M35" s="36">
        <f>SUMIF(Summary!$AS:$AS,'Asst.Manager  Wise'!M4,Summary!$O:$O)</f>
        <v>49488</v>
      </c>
      <c r="N35" s="36">
        <f>SUMIF(Summary!$AS:$AS,'Asst.Manager  Wise'!N4,Summary!$O:$O)</f>
        <v>300045.95</v>
      </c>
      <c r="O35" s="36">
        <f>SUMIF(Summary!$AS:$AS,'Asst.Manager  Wise'!O4,Summary!$O:$O)</f>
        <v>278400.19</v>
      </c>
      <c r="P35" s="36">
        <f>SUMIF(Summary!$AS:$AS,'Asst.Manager  Wise'!P4,Summary!$O:$O)</f>
        <v>183657.21</v>
      </c>
      <c r="Q35" s="36">
        <f>SUMIF(Summary!$AS:$AS,'Asst.Manager  Wise'!Q4,Summary!$O:$O)</f>
        <v>198000</v>
      </c>
      <c r="R35" s="36">
        <f>SUMIF(Summary!$AS:$AS,'Asst.Manager  Wise'!R4,Summary!$O:$O)</f>
        <v>387000</v>
      </c>
      <c r="S35" s="36">
        <f>SUMIF(Summary!$AS:$AS,'Asst.Manager  Wise'!S4,Summary!$O:$O)</f>
        <v>38628</v>
      </c>
      <c r="T35" s="36">
        <f>SUMIF(Summary!$AS:$AS,'Asst.Manager  Wise'!T4,Summary!$O:$O)</f>
        <v>253970.03</v>
      </c>
      <c r="U35" s="36">
        <f>SUMIF(Summary!$AS:$AS,'Asst.Manager  Wise'!U4,Summary!$O:$O)</f>
        <v>0</v>
      </c>
      <c r="V35" s="36">
        <f>SUMIF(Summary!$AS:$AS,'Asst.Manager  Wise'!V4,Summary!$O:$O)</f>
        <v>204000</v>
      </c>
      <c r="W35" s="36">
        <f>SUMIF(Summary!$AS:$AS,'Asst.Manager  Wise'!W4,Summary!$O:$O)</f>
        <v>0</v>
      </c>
      <c r="X35" s="36">
        <f>SUMIF(Summary!$AS:$AS,'Asst.Manager  Wise'!X4,Summary!$O:$O)</f>
        <v>0</v>
      </c>
      <c r="Y35" s="36">
        <f>SUMIF(Summary!$AS:$AS,'Asst.Manager  Wise'!Y4,Summary!$O:$O)</f>
        <v>0</v>
      </c>
      <c r="Z35" s="36">
        <f>SUMIF(Summary!$AS:$AS,'Asst.Manager  Wise'!Z4,Summary!$O:$O)</f>
        <v>0</v>
      </c>
      <c r="AA35" s="36">
        <f>SUMIF(Summary!$AS:$AS,'Asst.Manager  Wise'!AA4,Summary!$O:$O)</f>
        <v>0</v>
      </c>
      <c r="AB35" s="36">
        <f>SUMIF(Summary!$AS:$AS,'Asst.Manager  Wise'!AB4,Summary!$O:$O)</f>
        <v>0</v>
      </c>
      <c r="AC35" s="36">
        <f>SUMIF(Summary!$AS:$AS,'Asst.Manager  Wise'!AC4,Summary!$O:$O)</f>
        <v>0</v>
      </c>
      <c r="AD35" s="36">
        <f>SUMIF(Summary!$AS:$AS,'Asst.Manager  Wise'!AD4,Summary!$O:$O)</f>
        <v>0</v>
      </c>
      <c r="AE35" s="36">
        <f>SUMIF(Summary!$AS:$AS,'Asst.Manager  Wise'!AE4,Summary!$O:$O)</f>
        <v>0</v>
      </c>
      <c r="AF35" s="36">
        <f>SUMIF(Summary!$AS:$AS,'Asst.Manager  Wise'!AF4,Summary!$O:$O)</f>
        <v>0</v>
      </c>
      <c r="AG35" s="36">
        <f>SUMIF(Summary!$AS:$AS,'Asst.Manager  Wise'!AG4,Summary!$O:$O)</f>
        <v>0</v>
      </c>
    </row>
    <row r="36" spans="1:33">
      <c r="A36" s="188" t="s">
        <v>33</v>
      </c>
      <c r="B36" s="37">
        <f t="shared" ref="B36:H36" si="83">B35/B$32</f>
        <v>0.29260443967352251</v>
      </c>
      <c r="C36" s="37">
        <f t="shared" si="83"/>
        <v>0.19033321271039738</v>
      </c>
      <c r="D36" s="37">
        <f>D35/D$32</f>
        <v>0.16987830650497449</v>
      </c>
      <c r="E36" s="37">
        <f t="shared" si="83"/>
        <v>0.4824113212112569</v>
      </c>
      <c r="F36" s="37">
        <f t="shared" si="83"/>
        <v>8.9134371550685515E-2</v>
      </c>
      <c r="G36" s="37">
        <f>G35/G$32</f>
        <v>0.14599390052437161</v>
      </c>
      <c r="H36" s="37">
        <f t="shared" si="83"/>
        <v>0.13628665793083367</v>
      </c>
      <c r="I36" s="37">
        <f t="shared" ref="I36:N36" si="84">I35/I$32</f>
        <v>0.36326292332140153</v>
      </c>
      <c r="J36" s="37">
        <f t="shared" si="84"/>
        <v>0.36048566600800264</v>
      </c>
      <c r="K36" s="37">
        <f t="shared" si="84"/>
        <v>0</v>
      </c>
      <c r="L36" s="37">
        <f t="shared" si="84"/>
        <v>0.34869848044050472</v>
      </c>
      <c r="M36" s="37">
        <f t="shared" si="84"/>
        <v>0.22791141076831678</v>
      </c>
      <c r="N36" s="37">
        <f t="shared" si="84"/>
        <v>0.32342104426363188</v>
      </c>
      <c r="O36" s="37">
        <f t="shared" ref="O36:P36" si="85">O35/O$32</f>
        <v>0.43936914335653715</v>
      </c>
      <c r="P36" s="37">
        <f t="shared" si="85"/>
        <v>0.25004617469695228</v>
      </c>
      <c r="Q36" s="37">
        <f t="shared" ref="Q36:V36" si="86">Q35/Q$32</f>
        <v>0.33885078243726124</v>
      </c>
      <c r="R36" s="37">
        <f t="shared" si="86"/>
        <v>0.3430180384500176</v>
      </c>
      <c r="S36" s="37">
        <f t="shared" si="86"/>
        <v>0.15178795865039491</v>
      </c>
      <c r="T36" s="37">
        <f t="shared" si="86"/>
        <v>0.31489573185710978</v>
      </c>
      <c r="U36" s="37">
        <f t="shared" ref="U36" si="87">U35/U$32</f>
        <v>0</v>
      </c>
      <c r="V36" s="37">
        <f t="shared" si="86"/>
        <v>0.45010855559281943</v>
      </c>
      <c r="W36" s="37" t="e">
        <f t="shared" ref="W36:AA36" si="88">W35/W$32</f>
        <v>#DIV/0!</v>
      </c>
      <c r="X36" s="37" t="e">
        <f t="shared" si="88"/>
        <v>#DIV/0!</v>
      </c>
      <c r="Y36" s="37" t="e">
        <f t="shared" si="88"/>
        <v>#DIV/0!</v>
      </c>
      <c r="Z36" s="37" t="e">
        <f t="shared" si="88"/>
        <v>#DIV/0!</v>
      </c>
      <c r="AA36" s="37" t="e">
        <f t="shared" si="88"/>
        <v>#DIV/0!</v>
      </c>
      <c r="AB36" s="37" t="e">
        <f t="shared" ref="AB36:AG36" si="89">AB35/AB$32</f>
        <v>#DIV/0!</v>
      </c>
      <c r="AC36" s="37" t="e">
        <f t="shared" si="89"/>
        <v>#DIV/0!</v>
      </c>
      <c r="AD36" s="37" t="e">
        <f t="shared" si="89"/>
        <v>#DIV/0!</v>
      </c>
      <c r="AE36" s="37" t="e">
        <f t="shared" si="89"/>
        <v>#DIV/0!</v>
      </c>
      <c r="AF36" s="37" t="e">
        <f t="shared" si="89"/>
        <v>#DIV/0!</v>
      </c>
      <c r="AG36" s="37" t="e">
        <f t="shared" si="89"/>
        <v>#DIV/0!</v>
      </c>
    </row>
    <row r="37" spans="1:33">
      <c r="A37" s="187" t="s">
        <v>46</v>
      </c>
      <c r="B37" s="170">
        <f t="shared" ref="B37" si="90">SUM(C37:AG37)</f>
        <v>4573070.04</v>
      </c>
      <c r="C37" s="36">
        <f>SUMIF(Summary!$AS:$AS,'Asst.Manager  Wise'!C4,Summary!$R:$R)</f>
        <v>258180</v>
      </c>
      <c r="D37" s="36">
        <f>SUMIF(Summary!$AS:$AS,'Asst.Manager  Wise'!D4,Summary!$R:$R)</f>
        <v>349500.12</v>
      </c>
      <c r="E37" s="36">
        <f>SUMIF(Summary!$AS:$AS,'Asst.Manager  Wise'!E4,Summary!$R:$R)</f>
        <v>155355</v>
      </c>
      <c r="F37" s="36">
        <f>SUMIF(Summary!$AS:$AS,'Asst.Manager  Wise'!F4,Summary!$R:$R)</f>
        <v>513474</v>
      </c>
      <c r="G37" s="36">
        <f>SUMIF(Summary!$AS:$AS,'Asst.Manager  Wise'!G4,Summary!$R:$R)</f>
        <v>114000</v>
      </c>
      <c r="H37" s="36">
        <f>SUMIF(Summary!$AS:$AS,'Asst.Manager  Wise'!H4,Summary!$R:$R)</f>
        <v>160396</v>
      </c>
      <c r="I37" s="36">
        <f>SUMIF(Summary!$AS:$AS,'Asst.Manager  Wise'!I4,Summary!$R:$R)</f>
        <v>504924.45999999996</v>
      </c>
      <c r="J37" s="36">
        <f>SUMIF(Summary!$AS:$AS,'Asst.Manager  Wise'!J4,Summary!$R:$R)</f>
        <v>253316</v>
      </c>
      <c r="K37" s="36">
        <f>SUMIF(Summary!$AS:$AS,'Asst.Manager  Wise'!K4,Summary!$R:$R)</f>
        <v>62628.45</v>
      </c>
      <c r="L37" s="36">
        <f>SUMIF(Summary!$AS:$AS,'Asst.Manager  Wise'!L4,Summary!$R:$R)</f>
        <v>191999.85</v>
      </c>
      <c r="M37" s="36">
        <f>SUMIF(Summary!$AS:$AS,'Asst.Manager  Wise'!M4,Summary!$R:$R)</f>
        <v>72000</v>
      </c>
      <c r="N37" s="36">
        <f>SUMIF(Summary!$AS:$AS,'Asst.Manager  Wise'!N4,Summary!$R:$R)</f>
        <v>57658.55</v>
      </c>
      <c r="O37" s="36">
        <f>SUMIF(Summary!$AS:$AS,'Asst.Manager  Wise'!O4,Summary!$R:$R)</f>
        <v>106520</v>
      </c>
      <c r="P37" s="36">
        <f>SUMIF(Summary!$AS:$AS,'Asst.Manager  Wise'!P4,Summary!$R:$R)</f>
        <v>474104.97</v>
      </c>
      <c r="Q37" s="36">
        <f>SUMIF(Summary!$AS:$AS,'Asst.Manager  Wise'!Q4,Summary!$R:$R)</f>
        <v>359988</v>
      </c>
      <c r="R37" s="36">
        <f>SUMIF(Summary!$AS:$AS,'Asst.Manager  Wise'!R4,Summary!$R:$R)</f>
        <v>197972.05</v>
      </c>
      <c r="S37" s="36">
        <f>SUMIF(Summary!$AS:$AS,'Asst.Manager  Wise'!S4,Summary!$R:$R)</f>
        <v>149913.59</v>
      </c>
      <c r="T37" s="36">
        <f>SUMIF(Summary!$AS:$AS,'Asst.Manager  Wise'!T4,Summary!$R:$R)</f>
        <v>353976</v>
      </c>
      <c r="U37" s="36">
        <f>SUMIF(Summary!$AS:$AS,'Asst.Manager  Wise'!U4,Summary!$R:$R)</f>
        <v>84000</v>
      </c>
      <c r="V37" s="36">
        <f>SUMIF(Summary!$AS:$AS,'Asst.Manager  Wise'!V4,Summary!$R:$R)</f>
        <v>153163</v>
      </c>
      <c r="W37" s="36">
        <f>SUMIF(Summary!$AS:$AS,'Asst.Manager  Wise'!W4,Summary!$R:$R)</f>
        <v>0</v>
      </c>
      <c r="X37" s="36">
        <f>SUMIF(Summary!$AS:$AS,'Asst.Manager  Wise'!X4,Summary!$R:$R)</f>
        <v>0</v>
      </c>
      <c r="Y37" s="36">
        <f>SUMIF(Summary!$AS:$AS,'Asst.Manager  Wise'!Y4,Summary!$R:$R)</f>
        <v>0</v>
      </c>
      <c r="Z37" s="36">
        <f>SUMIF(Summary!$AS:$AS,'Asst.Manager  Wise'!Z4,Summary!$R:$R)</f>
        <v>0</v>
      </c>
      <c r="AA37" s="36">
        <f>SUMIF(Summary!$AS:$AS,'Asst.Manager  Wise'!AA4,Summary!$R:$R)</f>
        <v>0</v>
      </c>
      <c r="AB37" s="36">
        <f>SUMIF(Summary!$AS:$AS,'Asst.Manager  Wise'!AB4,Summary!$R:$R)</f>
        <v>0</v>
      </c>
      <c r="AC37" s="36">
        <f>SUMIF(Summary!$AS:$AS,'Asst.Manager  Wise'!AC4,Summary!$R:$R)</f>
        <v>0</v>
      </c>
      <c r="AD37" s="36">
        <f>SUMIF(Summary!$AS:$AS,'Asst.Manager  Wise'!AD4,Summary!$R:$R)</f>
        <v>0</v>
      </c>
      <c r="AE37" s="36">
        <f>SUMIF(Summary!$AS:$AS,'Asst.Manager  Wise'!AE4,Summary!$R:$R)</f>
        <v>0</v>
      </c>
      <c r="AF37" s="36">
        <f>SUMIF(Summary!$AS:$AS,'Asst.Manager  Wise'!AF4,Summary!$R:$R)</f>
        <v>0</v>
      </c>
      <c r="AG37" s="36">
        <f>SUMIF(Summary!$AS:$AS,'Asst.Manager  Wise'!AG4,Summary!$R:$R)</f>
        <v>0</v>
      </c>
    </row>
    <row r="38" spans="1:33">
      <c r="A38" s="188" t="s">
        <v>33</v>
      </c>
      <c r="B38" s="37">
        <f t="shared" ref="B38:H38" si="91">B37/B$32</f>
        <v>0.29192134397716346</v>
      </c>
      <c r="C38" s="37">
        <f t="shared" si="91"/>
        <v>0.31563273250070906</v>
      </c>
      <c r="D38" s="37">
        <f>D37/D$32</f>
        <v>0.43113055097355291</v>
      </c>
      <c r="E38" s="37">
        <f t="shared" si="91"/>
        <v>0.11840321179353457</v>
      </c>
      <c r="F38" s="37">
        <f t="shared" si="91"/>
        <v>0.76280303829361162</v>
      </c>
      <c r="G38" s="37">
        <f>G37/G$32</f>
        <v>0.15363239541205151</v>
      </c>
      <c r="H38" s="37">
        <f t="shared" si="91"/>
        <v>0.40970545938476238</v>
      </c>
      <c r="I38" s="37">
        <f t="shared" ref="I38:N38" si="92">I37/I$32</f>
        <v>0.2534679006486692</v>
      </c>
      <c r="J38" s="37">
        <f t="shared" si="92"/>
        <v>0.23483592286547142</v>
      </c>
      <c r="K38" s="37">
        <f t="shared" si="92"/>
        <v>0.2209486988029209</v>
      </c>
      <c r="L38" s="37">
        <f t="shared" si="92"/>
        <v>0.1556862185600254</v>
      </c>
      <c r="M38" s="37">
        <f t="shared" si="92"/>
        <v>0.33158789151549484</v>
      </c>
      <c r="N38" s="37">
        <f t="shared" si="92"/>
        <v>6.2150442129703241E-2</v>
      </c>
      <c r="O38" s="37">
        <f t="shared" ref="O38:P38" si="93">O37/O$32</f>
        <v>0.16810908480464162</v>
      </c>
      <c r="P38" s="37">
        <f t="shared" si="93"/>
        <v>0.64548587095117749</v>
      </c>
      <c r="Q38" s="37">
        <f t="shared" ref="Q38:V38" si="94">Q37/Q$32</f>
        <v>0.61607179529305456</v>
      </c>
      <c r="R38" s="37">
        <f t="shared" si="94"/>
        <v>0.17547282754245166</v>
      </c>
      <c r="S38" s="37">
        <f t="shared" si="94"/>
        <v>0.58908247385451629</v>
      </c>
      <c r="T38" s="37">
        <f t="shared" si="94"/>
        <v>0.43889246136582449</v>
      </c>
      <c r="U38" s="37">
        <f t="shared" ref="U38" si="95">U37/U$32</f>
        <v>0.142179132165659</v>
      </c>
      <c r="V38" s="37">
        <f t="shared" si="94"/>
        <v>0.33794106225619119</v>
      </c>
      <c r="W38" s="37" t="e">
        <f t="shared" ref="W38:AA38" si="96">W37/W$32</f>
        <v>#DIV/0!</v>
      </c>
      <c r="X38" s="37" t="e">
        <f t="shared" si="96"/>
        <v>#DIV/0!</v>
      </c>
      <c r="Y38" s="37" t="e">
        <f t="shared" si="96"/>
        <v>#DIV/0!</v>
      </c>
      <c r="Z38" s="37" t="e">
        <f t="shared" si="96"/>
        <v>#DIV/0!</v>
      </c>
      <c r="AA38" s="37" t="e">
        <f t="shared" si="96"/>
        <v>#DIV/0!</v>
      </c>
      <c r="AB38" s="37" t="e">
        <f t="shared" ref="AB38:AG38" si="97">AB37/AB$32</f>
        <v>#DIV/0!</v>
      </c>
      <c r="AC38" s="37" t="e">
        <f t="shared" si="97"/>
        <v>#DIV/0!</v>
      </c>
      <c r="AD38" s="37" t="e">
        <f t="shared" si="97"/>
        <v>#DIV/0!</v>
      </c>
      <c r="AE38" s="37" t="e">
        <f t="shared" si="97"/>
        <v>#DIV/0!</v>
      </c>
      <c r="AF38" s="37" t="e">
        <f t="shared" si="97"/>
        <v>#DIV/0!</v>
      </c>
      <c r="AG38" s="37" t="e">
        <f t="shared" si="97"/>
        <v>#DIV/0!</v>
      </c>
    </row>
    <row r="39" spans="1:33">
      <c r="A39" s="187" t="s">
        <v>95</v>
      </c>
      <c r="B39" s="170">
        <f t="shared" ref="B39" si="98">SUM(C39:AG39)</f>
        <v>1154976</v>
      </c>
      <c r="C39" s="36">
        <f>SUMIF(Summary!$AS:$AS,'Asst.Manager  Wise'!C4,Summary!$U:$U)</f>
        <v>144000</v>
      </c>
      <c r="D39" s="36">
        <f>SUMIF(Summary!$AS:$AS,'Asst.Manager  Wise'!D4,Summary!$U:$U)</f>
        <v>168000</v>
      </c>
      <c r="E39" s="36">
        <f>SUMIF(Summary!$AS:$AS,'Asst.Manager  Wise'!E4,Summary!$U:$U)</f>
        <v>150000</v>
      </c>
      <c r="F39" s="36">
        <f>SUMIF(Summary!$AS:$AS,'Asst.Manager  Wise'!F4,Summary!$U:$U)</f>
        <v>47976</v>
      </c>
      <c r="G39" s="36">
        <f>SUMIF(Summary!$AS:$AS,'Asst.Manager  Wise'!G4,Summary!$U:$U)</f>
        <v>0</v>
      </c>
      <c r="H39" s="36">
        <f>SUMIF(Summary!$AS:$AS,'Asst.Manager  Wise'!H4,Summary!$U:$U)</f>
        <v>0</v>
      </c>
      <c r="I39" s="36">
        <f>SUMIF(Summary!$AS:$AS,'Asst.Manager  Wise'!I4,Summary!$U:$U)</f>
        <v>93000</v>
      </c>
      <c r="J39" s="36">
        <f>SUMIF(Summary!$AS:$AS,'Asst.Manager  Wise'!J4,Summary!$U:$U)</f>
        <v>72000</v>
      </c>
      <c r="K39" s="36">
        <f>SUMIF(Summary!$AS:$AS,'Asst.Manager  Wise'!K4,Summary!$U:$U)</f>
        <v>0</v>
      </c>
      <c r="L39" s="36">
        <f>SUMIF(Summary!$AS:$AS,'Asst.Manager  Wise'!L4,Summary!$U:$U)</f>
        <v>48000</v>
      </c>
      <c r="M39" s="36">
        <f>SUMIF(Summary!$AS:$AS,'Asst.Manager  Wise'!M4,Summary!$U:$U)</f>
        <v>0</v>
      </c>
      <c r="N39" s="36">
        <f>SUMIF(Summary!$AS:$AS,'Asst.Manager  Wise'!N4,Summary!$U:$U)</f>
        <v>192000</v>
      </c>
      <c r="O39" s="36">
        <f>SUMIF(Summary!$AS:$AS,'Asst.Manager  Wise'!O4,Summary!$U:$U)</f>
        <v>0</v>
      </c>
      <c r="P39" s="36">
        <f>SUMIF(Summary!$AS:$AS,'Asst.Manager  Wise'!P4,Summary!$U:$U)</f>
        <v>48000</v>
      </c>
      <c r="Q39" s="36">
        <f>SUMIF(Summary!$AS:$AS,'Asst.Manager  Wise'!Q4,Summary!$U:$U)</f>
        <v>0</v>
      </c>
      <c r="R39" s="36">
        <f>SUMIF(Summary!$AS:$AS,'Asst.Manager  Wise'!R4,Summary!$U:$U)</f>
        <v>24000</v>
      </c>
      <c r="S39" s="36">
        <f>SUMIF(Summary!$AS:$AS,'Asst.Manager  Wise'!S4,Summary!$U:$U)</f>
        <v>0</v>
      </c>
      <c r="T39" s="36">
        <f>SUMIF(Summary!$AS:$AS,'Asst.Manager  Wise'!T4,Summary!$U:$U)</f>
        <v>120000</v>
      </c>
      <c r="U39" s="36">
        <f>SUMIF(Summary!$AS:$AS,'Asst.Manager  Wise'!U4,Summary!$U:$U)</f>
        <v>48000</v>
      </c>
      <c r="V39" s="36">
        <f>SUMIF(Summary!$AS:$AS,'Asst.Manager  Wise'!V4,Summary!$U:$U)</f>
        <v>0</v>
      </c>
      <c r="W39" s="36">
        <f>SUMIF(Summary!$AS:$AS,'Asst.Manager  Wise'!W4,Summary!$U:$U)</f>
        <v>0</v>
      </c>
      <c r="X39" s="36">
        <f>SUMIF(Summary!$AS:$AS,'Asst.Manager  Wise'!X4,Summary!$U:$U)</f>
        <v>0</v>
      </c>
      <c r="Y39" s="36">
        <f>SUMIF(Summary!$AS:$AS,'Asst.Manager  Wise'!Y4,Summary!$U:$U)</f>
        <v>0</v>
      </c>
      <c r="Z39" s="36">
        <f>SUMIF(Summary!$AS:$AS,'Asst.Manager  Wise'!Z4,Summary!$U:$U)</f>
        <v>0</v>
      </c>
      <c r="AA39" s="36">
        <f>SUMIF(Summary!$AS:$AS,'Asst.Manager  Wise'!AA4,Summary!$U:$U)</f>
        <v>0</v>
      </c>
      <c r="AB39" s="36">
        <f>SUMIF(Summary!$AS:$AS,'Asst.Manager  Wise'!AB4,Summary!$U:$U)</f>
        <v>0</v>
      </c>
      <c r="AC39" s="36">
        <f>SUMIF(Summary!$AS:$AS,'Asst.Manager  Wise'!AC4,Summary!$U:$U)</f>
        <v>0</v>
      </c>
      <c r="AD39" s="36">
        <f>SUMIF(Summary!$AS:$AS,'Asst.Manager  Wise'!AD4,Summary!$U:$U)</f>
        <v>0</v>
      </c>
      <c r="AE39" s="36">
        <f>SUMIF(Summary!$AS:$AS,'Asst.Manager  Wise'!AE4,Summary!$U:$U)</f>
        <v>0</v>
      </c>
      <c r="AF39" s="36">
        <f>SUMIF(Summary!$AS:$AS,'Asst.Manager  Wise'!AF4,Summary!$U:$U)</f>
        <v>0</v>
      </c>
      <c r="AG39" s="36">
        <f>SUMIF(Summary!$AS:$AS,'Asst.Manager  Wise'!AG4,Summary!$U:$U)</f>
        <v>0</v>
      </c>
    </row>
    <row r="40" spans="1:33">
      <c r="A40" s="188" t="s">
        <v>33</v>
      </c>
      <c r="B40" s="37">
        <f t="shared" ref="B40:H40" si="99">B39/B$32</f>
        <v>7.3727745963271613E-2</v>
      </c>
      <c r="C40" s="37">
        <f t="shared" si="99"/>
        <v>0.17604428491789489</v>
      </c>
      <c r="D40" s="37">
        <f>D39/D$32</f>
        <v>0.20723864862637784</v>
      </c>
      <c r="E40" s="37">
        <f t="shared" si="99"/>
        <v>0.11432191927540269</v>
      </c>
      <c r="F40" s="37">
        <f t="shared" si="99"/>
        <v>7.1271843491928139E-2</v>
      </c>
      <c r="G40" s="37">
        <f>G39/G$32</f>
        <v>0</v>
      </c>
      <c r="H40" s="37">
        <f t="shared" si="99"/>
        <v>0</v>
      </c>
      <c r="I40" s="37">
        <f t="shared" ref="I40:N40" si="100">I39/I$32</f>
        <v>4.6685230421053943E-2</v>
      </c>
      <c r="J40" s="37">
        <f t="shared" si="100"/>
        <v>6.6747408163376737E-2</v>
      </c>
      <c r="K40" s="37">
        <f t="shared" si="100"/>
        <v>0</v>
      </c>
      <c r="L40" s="37">
        <f t="shared" si="100"/>
        <v>3.892158504749467E-2</v>
      </c>
      <c r="M40" s="37">
        <f t="shared" si="100"/>
        <v>0</v>
      </c>
      <c r="N40" s="37">
        <f t="shared" si="100"/>
        <v>0.20695776929706039</v>
      </c>
      <c r="O40" s="37">
        <f t="shared" ref="O40:P40" si="101">O39/O$32</f>
        <v>0</v>
      </c>
      <c r="P40" s="37">
        <f t="shared" si="101"/>
        <v>6.5351185425574693E-2</v>
      </c>
      <c r="Q40" s="37">
        <f t="shared" ref="Q40:V40" si="102">Q39/Q$32</f>
        <v>0</v>
      </c>
      <c r="R40" s="37">
        <f t="shared" si="102"/>
        <v>2.1272436493024346E-2</v>
      </c>
      <c r="S40" s="37">
        <f t="shared" si="102"/>
        <v>0</v>
      </c>
      <c r="T40" s="37">
        <f t="shared" si="102"/>
        <v>0.14878719281504663</v>
      </c>
      <c r="U40" s="37">
        <f t="shared" ref="U40" si="103">U39/U$32</f>
        <v>8.1245218380376572E-2</v>
      </c>
      <c r="V40" s="37">
        <f t="shared" si="102"/>
        <v>0</v>
      </c>
      <c r="W40" s="37" t="e">
        <f t="shared" ref="W40:AA40" si="104">W39/W$32</f>
        <v>#DIV/0!</v>
      </c>
      <c r="X40" s="37" t="e">
        <f t="shared" si="104"/>
        <v>#DIV/0!</v>
      </c>
      <c r="Y40" s="37" t="e">
        <f t="shared" si="104"/>
        <v>#DIV/0!</v>
      </c>
      <c r="Z40" s="37" t="e">
        <f t="shared" si="104"/>
        <v>#DIV/0!</v>
      </c>
      <c r="AA40" s="37" t="e">
        <f t="shared" si="104"/>
        <v>#DIV/0!</v>
      </c>
      <c r="AB40" s="37" t="e">
        <f t="shared" ref="AB40:AG40" si="105">AB39/AB$32</f>
        <v>#DIV/0!</v>
      </c>
      <c r="AC40" s="37" t="e">
        <f t="shared" si="105"/>
        <v>#DIV/0!</v>
      </c>
      <c r="AD40" s="37" t="e">
        <f t="shared" si="105"/>
        <v>#DIV/0!</v>
      </c>
      <c r="AE40" s="37" t="e">
        <f t="shared" si="105"/>
        <v>#DIV/0!</v>
      </c>
      <c r="AF40" s="37" t="e">
        <f t="shared" si="105"/>
        <v>#DIV/0!</v>
      </c>
      <c r="AG40" s="37" t="e">
        <f t="shared" si="105"/>
        <v>#DIV/0!</v>
      </c>
    </row>
    <row r="41" spans="1:33">
      <c r="A41" s="187" t="s">
        <v>47</v>
      </c>
      <c r="B41" s="170">
        <f t="shared" ref="B41" si="106">SUM(C41:AG41)</f>
        <v>5353601.5</v>
      </c>
      <c r="C41" s="195">
        <f>SUMIF(Summary!$AS:$AS,'Asst.Manager  Wise'!C4,Summary!$X:$X)</f>
        <v>260108</v>
      </c>
      <c r="D41" s="195">
        <f>SUMIF(Summary!$AS:$AS,'Asst.Manager  Wise'!D4,Summary!$X:$X)</f>
        <v>155446</v>
      </c>
      <c r="E41" s="195">
        <f>SUMIF(Summary!$AS:$AS,'Asst.Manager  Wise'!E4,Summary!$X:$X)</f>
        <v>373765</v>
      </c>
      <c r="F41" s="195">
        <f>SUMIF(Summary!$AS:$AS,'Asst.Manager  Wise'!F4,Summary!$X:$X)</f>
        <v>51691</v>
      </c>
      <c r="G41" s="195">
        <f>SUMIF(Summary!$AS:$AS,'Asst.Manager  Wise'!G4,Summary!$X:$X)</f>
        <v>519699</v>
      </c>
      <c r="H41" s="195">
        <f>SUMIF(Summary!$AS:$AS,'Asst.Manager  Wise'!H4,Summary!$X:$X)</f>
        <v>177740</v>
      </c>
      <c r="I41" s="195">
        <f>SUMIF(Summary!$AS:$AS,'Asst.Manager  Wise'!I4,Summary!$X:$X)</f>
        <v>670497</v>
      </c>
      <c r="J41" s="195">
        <f>SUMIF(Summary!$AS:$AS,'Asst.Manager  Wise'!J4,Summary!$X:$X)</f>
        <v>364524</v>
      </c>
      <c r="K41" s="195">
        <f>SUMIF(Summary!$AS:$AS,'Asst.Manager  Wise'!K4,Summary!$X:$X)</f>
        <v>220824</v>
      </c>
      <c r="L41" s="195">
        <f>SUMIF(Summary!$AS:$AS,'Asst.Manager  Wise'!L4,Summary!$X:$X)</f>
        <v>563217</v>
      </c>
      <c r="M41" s="195">
        <f>SUMIF(Summary!$AS:$AS,'Asst.Manager  Wise'!M4,Summary!$X:$X)</f>
        <v>95649</v>
      </c>
      <c r="N41" s="195">
        <f>SUMIF(Summary!$AS:$AS,'Asst.Manager  Wise'!N4,Summary!$X:$X)</f>
        <v>378021</v>
      </c>
      <c r="O41" s="195">
        <f>SUMIF(Summary!$AS:$AS,'Asst.Manager  Wise'!O4,Summary!$X:$X)</f>
        <v>248716</v>
      </c>
      <c r="P41" s="195">
        <f>SUMIF(Summary!$AS:$AS,'Asst.Manager  Wise'!P4,Summary!$X:$X)</f>
        <v>28731</v>
      </c>
      <c r="Q41" s="195">
        <f>SUMIF(Summary!$AS:$AS,'Asst.Manager  Wise'!Q4,Summary!$X:$X)</f>
        <v>26340</v>
      </c>
      <c r="R41" s="195">
        <f>SUMIF(Summary!$AS:$AS,'Asst.Manager  Wise'!R4,Summary!$X:$X)</f>
        <v>519248.5</v>
      </c>
      <c r="S41" s="195">
        <f>SUMIF(Summary!$AS:$AS,'Asst.Manager  Wise'!S4,Summary!$X:$X)</f>
        <v>65945</v>
      </c>
      <c r="T41" s="195">
        <f>SUMIF(Summary!$AS:$AS,'Asst.Manager  Wise'!T4,Summary!$X:$X)</f>
        <v>78575</v>
      </c>
      <c r="U41" s="195">
        <f>SUMIF(Summary!$AS:$AS,'Asst.Manager  Wise'!U4,Summary!$X:$X)</f>
        <v>458804</v>
      </c>
      <c r="V41" s="195">
        <f>SUMIF(Summary!$AS:$AS,'Asst.Manager  Wise'!V4,Summary!$X:$X)</f>
        <v>96061</v>
      </c>
      <c r="W41" s="195">
        <f>SUMIF(Summary!$AS:$AS,'Asst.Manager  Wise'!W4,Summary!$X:$X)</f>
        <v>0</v>
      </c>
      <c r="X41" s="195">
        <f>SUMIF(Summary!$AS:$AS,'Asst.Manager  Wise'!X4,Summary!$X:$X)</f>
        <v>0</v>
      </c>
      <c r="Y41" s="195">
        <f>SUMIF(Summary!$AS:$AS,'Asst.Manager  Wise'!Y4,Summary!$X:$X)</f>
        <v>0</v>
      </c>
      <c r="Z41" s="195">
        <f>SUMIF(Summary!$AS:$AS,'Asst.Manager  Wise'!Z4,Summary!$X:$X)</f>
        <v>0</v>
      </c>
      <c r="AA41" s="195">
        <f>SUMIF(Summary!$AS:$AS,'Asst.Manager  Wise'!AA4,Summary!$X:$X)</f>
        <v>0</v>
      </c>
      <c r="AB41" s="195">
        <f>SUMIF(Summary!$AS:$AS,'Asst.Manager  Wise'!AB4,Summary!$X:$X)</f>
        <v>0</v>
      </c>
      <c r="AC41" s="195">
        <f>SUMIF(Summary!$AS:$AS,'Asst.Manager  Wise'!AC4,Summary!$X:$X)</f>
        <v>0</v>
      </c>
      <c r="AD41" s="195">
        <f>SUMIF(Summary!$AS:$AS,'Asst.Manager  Wise'!AD4,Summary!$X:$X)</f>
        <v>0</v>
      </c>
      <c r="AE41" s="195">
        <f>SUMIF(Summary!$AS:$AS,'Asst.Manager  Wise'!AE4,Summary!$X:$X)</f>
        <v>0</v>
      </c>
      <c r="AF41" s="195">
        <f>SUMIF(Summary!$AS:$AS,'Asst.Manager  Wise'!AF4,Summary!$X:$X)</f>
        <v>0</v>
      </c>
      <c r="AG41" s="195">
        <f>SUMIF(Summary!$AS:$AS,'Asst.Manager  Wise'!AG4,Summary!$X:$X)</f>
        <v>0</v>
      </c>
    </row>
    <row r="42" spans="1:33">
      <c r="A42" s="188" t="s">
        <v>33</v>
      </c>
      <c r="B42" s="37">
        <f t="shared" ref="B42:H42" si="107">B41/B$32</f>
        <v>0.3417464703860425</v>
      </c>
      <c r="C42" s="37">
        <f t="shared" si="107"/>
        <v>0.31798976987099864</v>
      </c>
      <c r="D42" s="37">
        <f>D41/D$32</f>
        <v>0.19175249389509483</v>
      </c>
      <c r="E42" s="37">
        <f t="shared" si="107"/>
        <v>0.28486354771980593</v>
      </c>
      <c r="F42" s="37">
        <f t="shared" si="107"/>
        <v>7.679074666377475E-2</v>
      </c>
      <c r="G42" s="37">
        <f>G41/G$32</f>
        <v>0.70037370406357691</v>
      </c>
      <c r="H42" s="37">
        <f t="shared" si="107"/>
        <v>0.45400788268440401</v>
      </c>
      <c r="I42" s="37">
        <f t="shared" ref="I42:N42" si="108">I41/I$32</f>
        <v>0.33658394560887533</v>
      </c>
      <c r="J42" s="37">
        <f t="shared" si="108"/>
        <v>0.33793100296314921</v>
      </c>
      <c r="K42" s="37">
        <f t="shared" si="108"/>
        <v>0.7790513011970791</v>
      </c>
      <c r="L42" s="37">
        <f t="shared" si="108"/>
        <v>0.45669371595197511</v>
      </c>
      <c r="M42" s="37">
        <f t="shared" si="108"/>
        <v>0.44050069771618838</v>
      </c>
      <c r="N42" s="37">
        <f t="shared" si="108"/>
        <v>0.4074707443096045</v>
      </c>
      <c r="O42" s="37">
        <f t="shared" ref="O42:P42" si="109">O41/O$32</f>
        <v>0.39252177183882131</v>
      </c>
      <c r="P42" s="37">
        <f t="shared" si="109"/>
        <v>3.911676892629555E-2</v>
      </c>
      <c r="Q42" s="37">
        <f t="shared" ref="Q42:V42" si="110">Q41/Q$32</f>
        <v>4.5077422269684149E-2</v>
      </c>
      <c r="R42" s="37">
        <f t="shared" si="110"/>
        <v>0.46023669751450635</v>
      </c>
      <c r="S42" s="37">
        <f t="shared" si="110"/>
        <v>0.25912956749508886</v>
      </c>
      <c r="T42" s="37">
        <f t="shared" si="110"/>
        <v>9.7424613962019069E-2</v>
      </c>
      <c r="U42" s="37">
        <f t="shared" ref="U42" si="111">U41/U$32</f>
        <v>0.7765756494539644</v>
      </c>
      <c r="V42" s="37">
        <f t="shared" si="110"/>
        <v>0.21195038215098935</v>
      </c>
      <c r="W42" s="37" t="e">
        <f t="shared" ref="W42:AA42" si="112">W41/W$32</f>
        <v>#DIV/0!</v>
      </c>
      <c r="X42" s="37" t="e">
        <f t="shared" si="112"/>
        <v>#DIV/0!</v>
      </c>
      <c r="Y42" s="37" t="e">
        <f t="shared" si="112"/>
        <v>#DIV/0!</v>
      </c>
      <c r="Z42" s="37" t="e">
        <f t="shared" si="112"/>
        <v>#DIV/0!</v>
      </c>
      <c r="AA42" s="37" t="e">
        <f t="shared" si="112"/>
        <v>#DIV/0!</v>
      </c>
      <c r="AB42" s="37" t="e">
        <f t="shared" ref="AB42:AG42" si="113">AB41/AB$32</f>
        <v>#DIV/0!</v>
      </c>
      <c r="AC42" s="37" t="e">
        <f t="shared" si="113"/>
        <v>#DIV/0!</v>
      </c>
      <c r="AD42" s="37" t="e">
        <f t="shared" si="113"/>
        <v>#DIV/0!</v>
      </c>
      <c r="AE42" s="37" t="e">
        <f t="shared" si="113"/>
        <v>#DIV/0!</v>
      </c>
      <c r="AF42" s="37" t="e">
        <f t="shared" si="113"/>
        <v>#DIV/0!</v>
      </c>
      <c r="AG42" s="37" t="e">
        <f t="shared" si="113"/>
        <v>#DIV/0!</v>
      </c>
    </row>
    <row r="43" spans="1:33" hidden="1"/>
    <row r="44" spans="1:33" hidden="1">
      <c r="A44" s="189"/>
    </row>
    <row r="45" spans="1:33">
      <c r="A45" s="190"/>
    </row>
    <row r="46" spans="1:33">
      <c r="A46" s="179" t="s">
        <v>48</v>
      </c>
      <c r="B46" s="42">
        <f t="shared" ref="B46" si="114">SUM(C46:AG46)</f>
        <v>6681318</v>
      </c>
      <c r="C46" s="42">
        <f t="shared" ref="C46:H46" si="115">C47+C49+C51+C53+C55</f>
        <v>341267</v>
      </c>
      <c r="D46" s="42">
        <f>D47+D49+D51+D53+D55</f>
        <v>253188</v>
      </c>
      <c r="E46" s="42">
        <f t="shared" si="115"/>
        <v>465036</v>
      </c>
      <c r="F46" s="42">
        <f t="shared" si="115"/>
        <v>150268</v>
      </c>
      <c r="G46" s="42">
        <f>G47+G49+G51+G53+G55</f>
        <v>547727</v>
      </c>
      <c r="H46" s="42">
        <f t="shared" si="115"/>
        <v>209710</v>
      </c>
      <c r="I46" s="42">
        <f t="shared" ref="I46:N46" si="116">I47+I49+I51+I53+I55</f>
        <v>826262</v>
      </c>
      <c r="J46" s="42">
        <f t="shared" si="116"/>
        <v>453394</v>
      </c>
      <c r="K46" s="42">
        <f t="shared" si="116"/>
        <v>231262</v>
      </c>
      <c r="L46" s="42">
        <f t="shared" si="116"/>
        <v>641556.5</v>
      </c>
      <c r="M46" s="42">
        <f t="shared" si="116"/>
        <v>111775</v>
      </c>
      <c r="N46" s="42">
        <f t="shared" si="116"/>
        <v>444685</v>
      </c>
      <c r="O46" s="42">
        <f t="shared" ref="O46:P46" si="117">O47+O49+O51+O53+O55</f>
        <v>289669</v>
      </c>
      <c r="P46" s="42">
        <f t="shared" si="117"/>
        <v>131056</v>
      </c>
      <c r="Q46" s="42">
        <f t="shared" ref="Q46:V46" si="118">Q47+Q49+Q51+Q53+Q55</f>
        <v>102841</v>
      </c>
      <c r="R46" s="42">
        <f t="shared" si="118"/>
        <v>588501.5</v>
      </c>
      <c r="S46" s="42">
        <f t="shared" si="118"/>
        <v>94151</v>
      </c>
      <c r="T46" s="42">
        <f t="shared" si="118"/>
        <v>179574</v>
      </c>
      <c r="U46" s="42">
        <f t="shared" ref="U46" si="119">U47+U49+U51+U53+U55</f>
        <v>480804</v>
      </c>
      <c r="V46" s="42">
        <f t="shared" si="118"/>
        <v>138591</v>
      </c>
      <c r="W46" s="42">
        <f t="shared" ref="W46:AA46" si="120">W47+W49+W51+W53+W55</f>
        <v>0</v>
      </c>
      <c r="X46" s="42">
        <f t="shared" si="120"/>
        <v>0</v>
      </c>
      <c r="Y46" s="42">
        <f t="shared" si="120"/>
        <v>0</v>
      </c>
      <c r="Z46" s="42">
        <f t="shared" si="120"/>
        <v>0</v>
      </c>
      <c r="AA46" s="42">
        <f t="shared" si="120"/>
        <v>0</v>
      </c>
      <c r="AB46" s="42">
        <f t="shared" ref="AB46:AG46" si="121">AB47+AB49+AB51+AB53+AB55</f>
        <v>0</v>
      </c>
      <c r="AC46" s="42">
        <f t="shared" si="121"/>
        <v>0</v>
      </c>
      <c r="AD46" s="42">
        <f t="shared" si="121"/>
        <v>0</v>
      </c>
      <c r="AE46" s="42">
        <f t="shared" si="121"/>
        <v>0</v>
      </c>
      <c r="AF46" s="42">
        <f t="shared" si="121"/>
        <v>0</v>
      </c>
      <c r="AG46" s="42">
        <f t="shared" si="121"/>
        <v>0</v>
      </c>
    </row>
    <row r="47" spans="1:33" hidden="1">
      <c r="A47" s="191" t="s">
        <v>49</v>
      </c>
      <c r="B47" s="172">
        <f>SUM(C47:N47)</f>
        <v>0</v>
      </c>
      <c r="C47" s="47">
        <f>SUMIF(Summary!$AQ:$AQ,'Asst.Manager  Wise'!C4,Summary!$M:$M)</f>
        <v>0</v>
      </c>
      <c r="D47" s="47">
        <f>SUMIF(Summary!$AQ:$AQ,'Asst.Manager  Wise'!D4,Summary!$M:$M)</f>
        <v>0</v>
      </c>
      <c r="E47" s="47">
        <f>SUMIF(Summary!$AQ:$AQ,'Asst.Manager  Wise'!E4,Summary!$M:$M)</f>
        <v>0</v>
      </c>
      <c r="F47" s="47">
        <f>SUMIF(Summary!$AQ:$AQ,'Asst.Manager  Wise'!F4,Summary!$M:$M)</f>
        <v>0</v>
      </c>
      <c r="G47" s="47">
        <f>SUMIF(Summary!$AQ:$AQ,'Asst.Manager  Wise'!G4,Summary!$M:$M)</f>
        <v>0</v>
      </c>
      <c r="H47" s="47">
        <f>SUMIF(Summary!$AQ:$AQ,'Asst.Manager  Wise'!H4,Summary!$M:$M)</f>
        <v>0</v>
      </c>
      <c r="I47" s="47">
        <f>SUMIF(Summary!$AQ:$AQ,'Asst.Manager  Wise'!I4,Summary!$M:$M)</f>
        <v>0</v>
      </c>
      <c r="J47" s="47">
        <f>SUMIF(Summary!$AQ:$AQ,'Asst.Manager  Wise'!J4,Summary!$M:$M)</f>
        <v>0</v>
      </c>
      <c r="K47" s="47">
        <f>SUMIF(Summary!$AQ:$AQ,'Asst.Manager  Wise'!K4,Summary!$M:$M)</f>
        <v>0</v>
      </c>
      <c r="L47" s="47">
        <f>SUMIF(Summary!$AQ:$AQ,'Asst.Manager  Wise'!L4,Summary!$M:$M)</f>
        <v>0</v>
      </c>
      <c r="M47" s="47">
        <f>SUMIF(Summary!$AQ:$AQ,'Asst.Manager  Wise'!M4,Summary!$M:$M)</f>
        <v>0</v>
      </c>
      <c r="N47" s="47">
        <f>SUMIF(Summary!$AQ:$AQ,'Asst.Manager  Wise'!N4,Summary!$M:$M)</f>
        <v>0</v>
      </c>
      <c r="O47" s="47">
        <f>SUMIF(Summary!$AQ:$AQ,'Asst.Manager  Wise'!O4,Summary!$M:$M)</f>
        <v>0</v>
      </c>
      <c r="P47" s="47">
        <f>SUMIF(Summary!$AQ:$AQ,'Asst.Manager  Wise'!P4,Summary!$M:$M)</f>
        <v>0</v>
      </c>
      <c r="Q47" s="47">
        <f>SUMIF(Summary!$AQ:$AQ,'Asst.Manager  Wise'!Q4,Summary!$M:$M)</f>
        <v>0</v>
      </c>
      <c r="R47" s="47">
        <f>SUMIF(Summary!$AQ:$AQ,'Asst.Manager  Wise'!R4,Summary!$M:$M)</f>
        <v>0</v>
      </c>
      <c r="S47" s="47">
        <f>SUMIF(Summary!$AQ:$AQ,'Asst.Manager  Wise'!S4,Summary!$M:$M)</f>
        <v>0</v>
      </c>
      <c r="T47" s="47">
        <f>SUMIF(Summary!$AQ:$AQ,'Asst.Manager  Wise'!T4,Summary!$M:$M)</f>
        <v>0</v>
      </c>
      <c r="U47" s="47">
        <f>SUMIF(Summary!$AQ:$AQ,'Asst.Manager  Wise'!U4,Summary!$M:$M)</f>
        <v>0</v>
      </c>
      <c r="V47" s="47">
        <f>SUMIF(Summary!$AQ:$AQ,'Asst.Manager  Wise'!V4,Summary!$M:$M)</f>
        <v>0</v>
      </c>
      <c r="W47" s="47">
        <f>SUMIF(Summary!$AQ:$AQ,'Asst.Manager  Wise'!W4,Summary!$M:$M)</f>
        <v>0</v>
      </c>
      <c r="X47" s="47">
        <f>SUMIF(Summary!$AQ:$AQ,'Asst.Manager  Wise'!X4,Summary!$M:$M)</f>
        <v>0</v>
      </c>
      <c r="Y47" s="47">
        <f>SUMIF(Summary!$AQ:$AQ,'Asst.Manager  Wise'!Y4,Summary!$M:$M)</f>
        <v>0</v>
      </c>
      <c r="Z47" s="47">
        <f>SUMIF(Summary!$AQ:$AQ,'Asst.Manager  Wise'!Z4,Summary!$M:$M)</f>
        <v>0</v>
      </c>
      <c r="AA47" s="47">
        <f>SUMIF(Summary!$AQ:$AQ,'Asst.Manager  Wise'!AA4,Summary!$M:$M)</f>
        <v>0</v>
      </c>
      <c r="AB47" s="47">
        <f>SUMIF(Summary!$AQ:$AQ,'Asst.Manager  Wise'!AB4,Summary!$M:$M)</f>
        <v>0</v>
      </c>
      <c r="AC47" s="47">
        <f>SUMIF(Summary!$AQ:$AQ,'Asst.Manager  Wise'!AC4,Summary!$M:$M)</f>
        <v>0</v>
      </c>
      <c r="AD47" s="47">
        <f>SUMIF(Summary!$AQ:$AQ,'Asst.Manager  Wise'!AD4,Summary!$M:$M)</f>
        <v>0</v>
      </c>
      <c r="AE47" s="47">
        <f>SUMIF(Summary!$AQ:$AQ,'Asst.Manager  Wise'!AE4,Summary!$M:$M)</f>
        <v>0</v>
      </c>
      <c r="AF47" s="47">
        <f>SUMIF(Summary!$AQ:$AQ,'Asst.Manager  Wise'!AF4,Summary!$M:$M)</f>
        <v>0</v>
      </c>
      <c r="AG47" s="47">
        <f>SUMIF(Summary!$AQ:$AQ,'Asst.Manager  Wise'!AG4,Summary!$M:$M)</f>
        <v>0</v>
      </c>
    </row>
    <row r="48" spans="1:33" hidden="1">
      <c r="A48" s="166" t="s">
        <v>33</v>
      </c>
      <c r="B48" s="48">
        <f>B47/B$46</f>
        <v>0</v>
      </c>
      <c r="C48" s="48">
        <f t="shared" ref="C48:H48" si="122">C47/C$46</f>
        <v>0</v>
      </c>
      <c r="D48" s="48">
        <f>D47/D$46</f>
        <v>0</v>
      </c>
      <c r="E48" s="48">
        <f t="shared" si="122"/>
        <v>0</v>
      </c>
      <c r="F48" s="48">
        <f t="shared" si="122"/>
        <v>0</v>
      </c>
      <c r="G48" s="48">
        <f>G47/G$46</f>
        <v>0</v>
      </c>
      <c r="H48" s="48">
        <f t="shared" si="122"/>
        <v>0</v>
      </c>
      <c r="I48" s="48">
        <f t="shared" ref="I48:N48" si="123">I47/I$46</f>
        <v>0</v>
      </c>
      <c r="J48" s="48">
        <f t="shared" si="123"/>
        <v>0</v>
      </c>
      <c r="K48" s="48">
        <f t="shared" si="123"/>
        <v>0</v>
      </c>
      <c r="L48" s="48">
        <f t="shared" si="123"/>
        <v>0</v>
      </c>
      <c r="M48" s="48">
        <f t="shared" si="123"/>
        <v>0</v>
      </c>
      <c r="N48" s="48">
        <f t="shared" si="123"/>
        <v>0</v>
      </c>
      <c r="O48" s="48">
        <f t="shared" ref="O48:P48" si="124">O47/O$46</f>
        <v>0</v>
      </c>
      <c r="P48" s="48">
        <f t="shared" si="124"/>
        <v>0</v>
      </c>
      <c r="Q48" s="48">
        <f t="shared" ref="Q48:V48" si="125">Q47/Q$46</f>
        <v>0</v>
      </c>
      <c r="R48" s="48">
        <f t="shared" si="125"/>
        <v>0</v>
      </c>
      <c r="S48" s="48">
        <f t="shared" si="125"/>
        <v>0</v>
      </c>
      <c r="T48" s="48">
        <f t="shared" si="125"/>
        <v>0</v>
      </c>
      <c r="U48" s="48">
        <f t="shared" ref="U48" si="126">U47/U$46</f>
        <v>0</v>
      </c>
      <c r="V48" s="48">
        <f t="shared" si="125"/>
        <v>0</v>
      </c>
      <c r="W48" s="48" t="e">
        <f t="shared" ref="W48:AA48" si="127">W47/W$46</f>
        <v>#DIV/0!</v>
      </c>
      <c r="X48" s="48" t="e">
        <f t="shared" si="127"/>
        <v>#DIV/0!</v>
      </c>
      <c r="Y48" s="48" t="e">
        <f t="shared" si="127"/>
        <v>#DIV/0!</v>
      </c>
      <c r="Z48" s="48" t="e">
        <f t="shared" si="127"/>
        <v>#DIV/0!</v>
      </c>
      <c r="AA48" s="48" t="e">
        <f t="shared" si="127"/>
        <v>#DIV/0!</v>
      </c>
      <c r="AB48" s="48" t="e">
        <f t="shared" ref="AB48:AG48" si="128">AB47/AB$46</f>
        <v>#DIV/0!</v>
      </c>
      <c r="AC48" s="48" t="e">
        <f t="shared" si="128"/>
        <v>#DIV/0!</v>
      </c>
      <c r="AD48" s="48" t="e">
        <f t="shared" si="128"/>
        <v>#DIV/0!</v>
      </c>
      <c r="AE48" s="48" t="e">
        <f t="shared" si="128"/>
        <v>#DIV/0!</v>
      </c>
      <c r="AF48" s="48" t="e">
        <f t="shared" si="128"/>
        <v>#DIV/0!</v>
      </c>
      <c r="AG48" s="48" t="e">
        <f t="shared" si="128"/>
        <v>#DIV/0!</v>
      </c>
    </row>
    <row r="49" spans="1:33">
      <c r="A49" s="191" t="s">
        <v>50</v>
      </c>
      <c r="B49" s="172">
        <f t="shared" ref="B49" si="129">SUM(C49:AG49)</f>
        <v>390565.5</v>
      </c>
      <c r="C49" s="47">
        <f>SUMIF(Summary!$AS:$AS,'Asst.Manager  Wise'!C4,Summary!$P:$P)</f>
        <v>14175</v>
      </c>
      <c r="D49" s="47">
        <f>SUMIF(Summary!$AS:$AS,'Asst.Manager  Wise'!D4,Summary!$P:$P)</f>
        <v>11491</v>
      </c>
      <c r="E49" s="47">
        <f>SUMIF(Summary!$AS:$AS,'Asst.Manager  Wise'!E4,Summary!$P:$P)</f>
        <v>52875</v>
      </c>
      <c r="F49" s="47">
        <f>SUMIF(Summary!$AS:$AS,'Asst.Manager  Wise'!F4,Summary!$P:$P)</f>
        <v>5000</v>
      </c>
      <c r="G49" s="47">
        <f>SUMIF(Summary!$AS:$AS,'Asst.Manager  Wise'!G4,Summary!$P:$P)</f>
        <v>9028</v>
      </c>
      <c r="H49" s="47">
        <f>SUMIF(Summary!$AS:$AS,'Asst.Manager  Wise'!H4,Summary!$P:$P)</f>
        <v>5237</v>
      </c>
      <c r="I49" s="47">
        <f>SUMIF(Summary!$AS:$AS,'Asst.Manager  Wise'!I4,Summary!$P:$P)</f>
        <v>61108</v>
      </c>
      <c r="J49" s="47">
        <f>SUMIF(Summary!$AS:$AS,'Asst.Manager  Wise'!J4,Summary!$P:$P)</f>
        <v>34650</v>
      </c>
      <c r="K49" s="47">
        <f>SUMIF(Summary!$AS:$AS,'Asst.Manager  Wise'!K4,Summary!$P:$P)</f>
        <v>0</v>
      </c>
      <c r="L49" s="47">
        <f>SUMIF(Summary!$AS:$AS,'Asst.Manager  Wise'!L4,Summary!$P:$P)</f>
        <v>38339.5</v>
      </c>
      <c r="M49" s="47">
        <f>SUMIF(Summary!$AS:$AS,'Asst.Manager  Wise'!M4,Summary!$P:$P)</f>
        <v>4126</v>
      </c>
      <c r="N49" s="47">
        <f>SUMIF(Summary!$AS:$AS,'Asst.Manager  Wise'!N4,Summary!$P:$P)</f>
        <v>25054</v>
      </c>
      <c r="O49" s="47">
        <f>SUMIF(Summary!$AS:$AS,'Asst.Manager  Wise'!O4,Summary!$P:$P)</f>
        <v>23200</v>
      </c>
      <c r="P49" s="47">
        <f>SUMIF(Summary!$AS:$AS,'Asst.Manager  Wise'!P4,Summary!$P:$P)</f>
        <v>15308</v>
      </c>
      <c r="Q49" s="47">
        <f>SUMIF(Summary!$AS:$AS,'Asst.Manager  Wise'!Q4,Summary!$P:$P)</f>
        <v>16501</v>
      </c>
      <c r="R49" s="47">
        <f>SUMIF(Summary!$AS:$AS,'Asst.Manager  Wise'!R4,Summary!$P:$P)</f>
        <v>32253</v>
      </c>
      <c r="S49" s="47">
        <f>SUMIF(Summary!$AS:$AS,'Asst.Manager  Wise'!S4,Summary!$P:$P)</f>
        <v>3219</v>
      </c>
      <c r="T49" s="47">
        <f>SUMIF(Summary!$AS:$AS,'Asst.Manager  Wise'!T4,Summary!$P:$P)</f>
        <v>22001</v>
      </c>
      <c r="U49" s="47">
        <f>SUMIF(Summary!$AS:$AS,'Asst.Manager  Wise'!U4,Summary!$P:$P)</f>
        <v>0</v>
      </c>
      <c r="V49" s="47">
        <f>SUMIF(Summary!$AS:$AS,'Asst.Manager  Wise'!V4,Summary!$P:$P)</f>
        <v>17000</v>
      </c>
      <c r="W49" s="47">
        <f>SUMIF(Summary!$AS:$AS,'Asst.Manager  Wise'!W4,Summary!$P:$P)</f>
        <v>0</v>
      </c>
      <c r="X49" s="47">
        <f>SUMIF(Summary!$AS:$AS,'Asst.Manager  Wise'!X4,Summary!$P:$P)</f>
        <v>0</v>
      </c>
      <c r="Y49" s="47">
        <f>SUMIF(Summary!$AS:$AS,'Asst.Manager  Wise'!Y4,Summary!$P:$P)</f>
        <v>0</v>
      </c>
      <c r="Z49" s="47">
        <f>SUMIF(Summary!$AS:$AS,'Asst.Manager  Wise'!Z4,Summary!$P:$P)</f>
        <v>0</v>
      </c>
      <c r="AA49" s="47">
        <f>SUMIF(Summary!$AS:$AS,'Asst.Manager  Wise'!AA4,Summary!$P:$P)</f>
        <v>0</v>
      </c>
      <c r="AB49" s="47">
        <f>SUMIF(Summary!$AS:$AS,'Asst.Manager  Wise'!AB4,Summary!$P:$P)</f>
        <v>0</v>
      </c>
      <c r="AC49" s="47">
        <f>SUMIF(Summary!$AS:$AS,'Asst.Manager  Wise'!AC4,Summary!$P:$P)</f>
        <v>0</v>
      </c>
      <c r="AD49" s="47">
        <f>SUMIF(Summary!$AS:$AS,'Asst.Manager  Wise'!AD4,Summary!$P:$P)</f>
        <v>0</v>
      </c>
      <c r="AE49" s="47">
        <f>SUMIF(Summary!$AS:$AS,'Asst.Manager  Wise'!AE4,Summary!$P:$P)</f>
        <v>0</v>
      </c>
      <c r="AF49" s="47">
        <f>SUMIF(Summary!$AS:$AS,'Asst.Manager  Wise'!AF4,Summary!$P:$P)</f>
        <v>0</v>
      </c>
      <c r="AG49" s="47">
        <f>SUMIF(Summary!$AS:$AS,'Asst.Manager  Wise'!AG4,Summary!$P:$P)</f>
        <v>0</v>
      </c>
    </row>
    <row r="50" spans="1:33">
      <c r="A50" s="166" t="s">
        <v>33</v>
      </c>
      <c r="B50" s="48">
        <f>B49/B$46</f>
        <v>5.8456355467588879E-2</v>
      </c>
      <c r="C50" s="48">
        <f t="shared" ref="C50:H50" si="130">C49/C$46</f>
        <v>4.1536392326243086E-2</v>
      </c>
      <c r="D50" s="48">
        <f>D49/D$46</f>
        <v>4.5385247326097604E-2</v>
      </c>
      <c r="E50" s="48">
        <f t="shared" si="130"/>
        <v>0.11370087477098548</v>
      </c>
      <c r="F50" s="48">
        <f t="shared" si="130"/>
        <v>3.3273883993930845E-2</v>
      </c>
      <c r="G50" s="48">
        <f>G49/G$46</f>
        <v>1.6482663808795258E-2</v>
      </c>
      <c r="H50" s="48">
        <f t="shared" si="130"/>
        <v>2.4972581183539174E-2</v>
      </c>
      <c r="I50" s="48">
        <f t="shared" ref="I50:N50" si="131">I49/I$46</f>
        <v>7.3957170969982888E-2</v>
      </c>
      <c r="J50" s="48">
        <f t="shared" si="131"/>
        <v>7.642359625403071E-2</v>
      </c>
      <c r="K50" s="48">
        <f t="shared" si="131"/>
        <v>0</v>
      </c>
      <c r="L50" s="48">
        <f t="shared" si="131"/>
        <v>5.9760130245738292E-2</v>
      </c>
      <c r="M50" s="48">
        <f t="shared" si="131"/>
        <v>3.6913442182956835E-2</v>
      </c>
      <c r="N50" s="48">
        <f t="shared" si="131"/>
        <v>5.6341005430810574E-2</v>
      </c>
      <c r="O50" s="48">
        <f t="shared" ref="O50:P50" si="132">O49/O$46</f>
        <v>8.0091414683656173E-2</v>
      </c>
      <c r="P50" s="48">
        <f t="shared" si="132"/>
        <v>0.11680502991087779</v>
      </c>
      <c r="Q50" s="48">
        <f t="shared" ref="Q50:V50" si="133">Q49/Q$46</f>
        <v>0.16045157087153955</v>
      </c>
      <c r="R50" s="48">
        <f t="shared" si="133"/>
        <v>5.4805297862452348E-2</v>
      </c>
      <c r="S50" s="48">
        <f t="shared" si="133"/>
        <v>3.41897590041529E-2</v>
      </c>
      <c r="T50" s="48">
        <f t="shared" si="133"/>
        <v>0.12251773642063996</v>
      </c>
      <c r="U50" s="48">
        <f t="shared" ref="U50" si="134">U49/U$46</f>
        <v>0</v>
      </c>
      <c r="V50" s="48">
        <f t="shared" si="133"/>
        <v>0.12266308779069347</v>
      </c>
      <c r="W50" s="48" t="e">
        <f t="shared" ref="W50:AA50" si="135">W49/W$46</f>
        <v>#DIV/0!</v>
      </c>
      <c r="X50" s="48" t="e">
        <f t="shared" si="135"/>
        <v>#DIV/0!</v>
      </c>
      <c r="Y50" s="48" t="e">
        <f t="shared" si="135"/>
        <v>#DIV/0!</v>
      </c>
      <c r="Z50" s="48" t="e">
        <f t="shared" si="135"/>
        <v>#DIV/0!</v>
      </c>
      <c r="AA50" s="48" t="e">
        <f t="shared" si="135"/>
        <v>#DIV/0!</v>
      </c>
      <c r="AB50" s="48" t="e">
        <f t="shared" ref="AB50:AG50" si="136">AB49/AB$46</f>
        <v>#DIV/0!</v>
      </c>
      <c r="AC50" s="48" t="e">
        <f t="shared" si="136"/>
        <v>#DIV/0!</v>
      </c>
      <c r="AD50" s="48" t="e">
        <f t="shared" si="136"/>
        <v>#DIV/0!</v>
      </c>
      <c r="AE50" s="48" t="e">
        <f t="shared" si="136"/>
        <v>#DIV/0!</v>
      </c>
      <c r="AF50" s="48" t="e">
        <f t="shared" si="136"/>
        <v>#DIV/0!</v>
      </c>
      <c r="AG50" s="48" t="e">
        <f t="shared" si="136"/>
        <v>#DIV/0!</v>
      </c>
    </row>
    <row r="51" spans="1:33">
      <c r="A51" s="191" t="s">
        <v>51</v>
      </c>
      <c r="B51" s="172">
        <f t="shared" ref="B51" si="137">SUM(C51:AG51)</f>
        <v>762155</v>
      </c>
      <c r="C51" s="47">
        <f>SUMIF(Summary!$AS:$AS,'Asst.Manager  Wise'!C4,Summary!$S:$S)</f>
        <v>42984</v>
      </c>
      <c r="D51" s="47">
        <f>SUMIF(Summary!$AS:$AS,'Asst.Manager  Wise'!D4,Summary!$S:$S)</f>
        <v>58251</v>
      </c>
      <c r="E51" s="47">
        <f>SUMIF(Summary!$AS:$AS,'Asst.Manager  Wise'!E4,Summary!$S:$S)</f>
        <v>25896</v>
      </c>
      <c r="F51" s="47">
        <f>SUMIF(Summary!$AS:$AS,'Asst.Manager  Wise'!F4,Summary!$S:$S)</f>
        <v>85581</v>
      </c>
      <c r="G51" s="47">
        <f>SUMIF(Summary!$AS:$AS,'Asst.Manager  Wise'!G4,Summary!$S:$S)</f>
        <v>19000</v>
      </c>
      <c r="H51" s="47">
        <f>SUMIF(Summary!$AS:$AS,'Asst.Manager  Wise'!H4,Summary!$S:$S)</f>
        <v>26733</v>
      </c>
      <c r="I51" s="47">
        <f>SUMIF(Summary!$AS:$AS,'Asst.Manager  Wise'!I4,Summary!$S:$S)</f>
        <v>84157</v>
      </c>
      <c r="J51" s="47">
        <f>SUMIF(Summary!$AS:$AS,'Asst.Manager  Wise'!J4,Summary!$S:$S)</f>
        <v>42220</v>
      </c>
      <c r="K51" s="47">
        <f>SUMIF(Summary!$AS:$AS,'Asst.Manager  Wise'!K4,Summary!$S:$S)</f>
        <v>10438</v>
      </c>
      <c r="L51" s="47">
        <f>SUMIF(Summary!$AS:$AS,'Asst.Manager  Wise'!L4,Summary!$S:$S)</f>
        <v>32000</v>
      </c>
      <c r="M51" s="47">
        <f>SUMIF(Summary!$AS:$AS,'Asst.Manager  Wise'!M4,Summary!$S:$S)</f>
        <v>12000</v>
      </c>
      <c r="N51" s="47">
        <f>SUMIF(Summary!$AS:$AS,'Asst.Manager  Wise'!N4,Summary!$S:$S)</f>
        <v>9610</v>
      </c>
      <c r="O51" s="47">
        <f>SUMIF(Summary!$AS:$AS,'Asst.Manager  Wise'!O4,Summary!$S:$S)</f>
        <v>17753</v>
      </c>
      <c r="P51" s="47">
        <f>SUMIF(Summary!$AS:$AS,'Asst.Manager  Wise'!P4,Summary!$S:$S)</f>
        <v>79017</v>
      </c>
      <c r="Q51" s="47">
        <f>SUMIF(Summary!$AS:$AS,'Asst.Manager  Wise'!Q4,Summary!$S:$S)</f>
        <v>60000</v>
      </c>
      <c r="R51" s="47">
        <f>SUMIF(Summary!$AS:$AS,'Asst.Manager  Wise'!R4,Summary!$S:$S)</f>
        <v>33000</v>
      </c>
      <c r="S51" s="47">
        <f>SUMIF(Summary!$AS:$AS,'Asst.Manager  Wise'!S4,Summary!$S:$S)</f>
        <v>24987</v>
      </c>
      <c r="T51" s="47">
        <f>SUMIF(Summary!$AS:$AS,'Asst.Manager  Wise'!T4,Summary!$S:$S)</f>
        <v>58998</v>
      </c>
      <c r="U51" s="47">
        <f>SUMIF(Summary!$AS:$AS,'Asst.Manager  Wise'!U4,Summary!$S:$S)</f>
        <v>14000</v>
      </c>
      <c r="V51" s="47">
        <f>SUMIF(Summary!$AS:$AS,'Asst.Manager  Wise'!V4,Summary!$S:$S)</f>
        <v>25530</v>
      </c>
      <c r="W51" s="47">
        <f>SUMIF(Summary!$AS:$AS,'Asst.Manager  Wise'!W4,Summary!$S:$S)</f>
        <v>0</v>
      </c>
      <c r="X51" s="47">
        <f>SUMIF(Summary!$AS:$AS,'Asst.Manager  Wise'!X4,Summary!$S:$S)</f>
        <v>0</v>
      </c>
      <c r="Y51" s="47">
        <f>SUMIF(Summary!$AS:$AS,'Asst.Manager  Wise'!Y4,Summary!$S:$S)</f>
        <v>0</v>
      </c>
      <c r="Z51" s="47">
        <f>SUMIF(Summary!$AS:$AS,'Asst.Manager  Wise'!Z4,Summary!$S:$S)</f>
        <v>0</v>
      </c>
      <c r="AA51" s="47">
        <f>SUMIF(Summary!$AS:$AS,'Asst.Manager  Wise'!AA4,Summary!$S:$S)</f>
        <v>0</v>
      </c>
      <c r="AB51" s="47">
        <f>SUMIF(Summary!$AS:$AS,'Asst.Manager  Wise'!AB4,Summary!$S:$S)</f>
        <v>0</v>
      </c>
      <c r="AC51" s="47">
        <f>SUMIF(Summary!$AS:$AS,'Asst.Manager  Wise'!AC4,Summary!$S:$S)</f>
        <v>0</v>
      </c>
      <c r="AD51" s="47">
        <f>SUMIF(Summary!$AS:$AS,'Asst.Manager  Wise'!AD4,Summary!$S:$S)</f>
        <v>0</v>
      </c>
      <c r="AE51" s="47">
        <f>SUMIF(Summary!$AS:$AS,'Asst.Manager  Wise'!AE4,Summary!$S:$S)</f>
        <v>0</v>
      </c>
      <c r="AF51" s="47">
        <f>SUMIF(Summary!$AS:$AS,'Asst.Manager  Wise'!AF4,Summary!$S:$S)</f>
        <v>0</v>
      </c>
      <c r="AG51" s="47">
        <f>SUMIF(Summary!$AS:$AS,'Asst.Manager  Wise'!AG4,Summary!$S:$S)</f>
        <v>0</v>
      </c>
    </row>
    <row r="52" spans="1:33">
      <c r="A52" s="166" t="s">
        <v>33</v>
      </c>
      <c r="B52" s="48">
        <f>B51/B$46</f>
        <v>0.11407255275081953</v>
      </c>
      <c r="C52" s="48">
        <f t="shared" ref="C52:H52" si="138">C51/C$46</f>
        <v>0.12595416492072189</v>
      </c>
      <c r="D52" s="48">
        <f>D51/D$46</f>
        <v>0.23007014550452629</v>
      </c>
      <c r="E52" s="48">
        <f t="shared" si="138"/>
        <v>5.56860114055686E-2</v>
      </c>
      <c r="F52" s="48">
        <f t="shared" si="138"/>
        <v>0.56952245321691908</v>
      </c>
      <c r="G52" s="48">
        <f>G51/G$46</f>
        <v>3.4688813952936409E-2</v>
      </c>
      <c r="H52" s="48">
        <f t="shared" si="138"/>
        <v>0.12747603833865814</v>
      </c>
      <c r="I52" s="48">
        <f t="shared" ref="I52:N52" si="139">I51/I$46</f>
        <v>0.10185268111083409</v>
      </c>
      <c r="J52" s="48">
        <f t="shared" si="139"/>
        <v>9.3119891308663105E-2</v>
      </c>
      <c r="K52" s="48">
        <f t="shared" si="139"/>
        <v>4.513495515908364E-2</v>
      </c>
      <c r="L52" s="48">
        <f t="shared" si="139"/>
        <v>4.9878693458799028E-2</v>
      </c>
      <c r="M52" s="48">
        <f t="shared" si="139"/>
        <v>0.10735853276671886</v>
      </c>
      <c r="N52" s="48">
        <f t="shared" si="139"/>
        <v>2.161080315279355E-2</v>
      </c>
      <c r="O52" s="48">
        <f t="shared" ref="O52:P52" si="140">O51/O$46</f>
        <v>6.1287193313747761E-2</v>
      </c>
      <c r="P52" s="48">
        <f t="shared" si="140"/>
        <v>0.60292546697594918</v>
      </c>
      <c r="Q52" s="48">
        <f t="shared" ref="Q52:V52" si="141">Q51/Q$46</f>
        <v>0.58342489862992386</v>
      </c>
      <c r="R52" s="48">
        <f t="shared" si="141"/>
        <v>5.6074623429167129E-2</v>
      </c>
      <c r="S52" s="48">
        <f t="shared" si="141"/>
        <v>0.26539282641713841</v>
      </c>
      <c r="T52" s="48">
        <f t="shared" si="141"/>
        <v>0.32854422132379968</v>
      </c>
      <c r="U52" s="48">
        <f t="shared" ref="U52" si="142">U51/U$46</f>
        <v>2.9117894193891897E-2</v>
      </c>
      <c r="V52" s="48">
        <f t="shared" si="141"/>
        <v>0.18421109595861204</v>
      </c>
      <c r="W52" s="48" t="e">
        <f t="shared" ref="W52:AA52" si="143">W51/W$46</f>
        <v>#DIV/0!</v>
      </c>
      <c r="X52" s="48" t="e">
        <f t="shared" si="143"/>
        <v>#DIV/0!</v>
      </c>
      <c r="Y52" s="48" t="e">
        <f t="shared" si="143"/>
        <v>#DIV/0!</v>
      </c>
      <c r="Z52" s="48" t="e">
        <f t="shared" si="143"/>
        <v>#DIV/0!</v>
      </c>
      <c r="AA52" s="48" t="e">
        <f t="shared" si="143"/>
        <v>#DIV/0!</v>
      </c>
      <c r="AB52" s="48" t="e">
        <f t="shared" ref="AB52:AG52" si="144">AB51/AB$46</f>
        <v>#DIV/0!</v>
      </c>
      <c r="AC52" s="48" t="e">
        <f t="shared" si="144"/>
        <v>#DIV/0!</v>
      </c>
      <c r="AD52" s="48" t="e">
        <f t="shared" si="144"/>
        <v>#DIV/0!</v>
      </c>
      <c r="AE52" s="48" t="e">
        <f t="shared" si="144"/>
        <v>#DIV/0!</v>
      </c>
      <c r="AF52" s="48" t="e">
        <f t="shared" si="144"/>
        <v>#DIV/0!</v>
      </c>
      <c r="AG52" s="48" t="e">
        <f t="shared" si="144"/>
        <v>#DIV/0!</v>
      </c>
    </row>
    <row r="53" spans="1:33">
      <c r="A53" s="191" t="s">
        <v>96</v>
      </c>
      <c r="B53" s="172">
        <f t="shared" ref="B53" si="145">SUM(C53:AG53)</f>
        <v>174996</v>
      </c>
      <c r="C53" s="47">
        <f>SUMIF(Summary!$AS:$AS,'Asst.Manager  Wise'!C4,Summary!$V:$V)</f>
        <v>24000</v>
      </c>
      <c r="D53" s="47">
        <f>SUMIF(Summary!$AS:$AS,'Asst.Manager  Wise'!D4,Summary!$V:$V)</f>
        <v>28000</v>
      </c>
      <c r="E53" s="47">
        <f>SUMIF(Summary!$AS:$AS,'Asst.Manager  Wise'!E4,Summary!$V:$V)</f>
        <v>12500</v>
      </c>
      <c r="F53" s="47">
        <f>SUMIF(Summary!$AS:$AS,'Asst.Manager  Wise'!F4,Summary!$V:$V)</f>
        <v>7996</v>
      </c>
      <c r="G53" s="47">
        <f>SUMIF(Summary!$AS:$AS,'Asst.Manager  Wise'!G4,Summary!$V:$V)</f>
        <v>0</v>
      </c>
      <c r="H53" s="47">
        <f>SUMIF(Summary!$AS:$AS,'Asst.Manager  Wise'!H4,Summary!$V:$V)</f>
        <v>0</v>
      </c>
      <c r="I53" s="47">
        <f>SUMIF(Summary!$AS:$AS,'Asst.Manager  Wise'!I4,Summary!$V:$V)</f>
        <v>10500</v>
      </c>
      <c r="J53" s="47">
        <f>SUMIF(Summary!$AS:$AS,'Asst.Manager  Wise'!J4,Summary!$V:$V)</f>
        <v>12000</v>
      </c>
      <c r="K53" s="47">
        <f>SUMIF(Summary!$AS:$AS,'Asst.Manager  Wise'!K4,Summary!$V:$V)</f>
        <v>0</v>
      </c>
      <c r="L53" s="47">
        <f>SUMIF(Summary!$AS:$AS,'Asst.Manager  Wise'!L4,Summary!$V:$V)</f>
        <v>8000</v>
      </c>
      <c r="M53" s="47">
        <f>SUMIF(Summary!$AS:$AS,'Asst.Manager  Wise'!M4,Summary!$V:$V)</f>
        <v>0</v>
      </c>
      <c r="N53" s="47">
        <f>SUMIF(Summary!$AS:$AS,'Asst.Manager  Wise'!N4,Summary!$V:$V)</f>
        <v>32000</v>
      </c>
      <c r="O53" s="47">
        <f>SUMIF(Summary!$AS:$AS,'Asst.Manager  Wise'!O4,Summary!$V:$V)</f>
        <v>0</v>
      </c>
      <c r="P53" s="47">
        <f>SUMIF(Summary!$AS:$AS,'Asst.Manager  Wise'!P4,Summary!$V:$V)</f>
        <v>8000</v>
      </c>
      <c r="Q53" s="47">
        <f>SUMIF(Summary!$AS:$AS,'Asst.Manager  Wise'!Q4,Summary!$V:$V)</f>
        <v>0</v>
      </c>
      <c r="R53" s="47">
        <f>SUMIF(Summary!$AS:$AS,'Asst.Manager  Wise'!R4,Summary!$V:$V)</f>
        <v>4000</v>
      </c>
      <c r="S53" s="47">
        <f>SUMIF(Summary!$AS:$AS,'Asst.Manager  Wise'!S4,Summary!$V:$V)</f>
        <v>0</v>
      </c>
      <c r="T53" s="47">
        <f>SUMIF(Summary!$AS:$AS,'Asst.Manager  Wise'!T4,Summary!$V:$V)</f>
        <v>20000</v>
      </c>
      <c r="U53" s="47">
        <f>SUMIF(Summary!$AS:$AS,'Asst.Manager  Wise'!U4,Summary!$V:$V)</f>
        <v>8000</v>
      </c>
      <c r="V53" s="47">
        <f>SUMIF(Summary!$AS:$AS,'Asst.Manager  Wise'!V4,Summary!$V:$V)</f>
        <v>0</v>
      </c>
      <c r="W53" s="47">
        <f>SUMIF(Summary!$AS:$AS,'Asst.Manager  Wise'!W4,Summary!$V:$V)</f>
        <v>0</v>
      </c>
      <c r="X53" s="47">
        <f>SUMIF(Summary!$AS:$AS,'Asst.Manager  Wise'!X4,Summary!$V:$V)</f>
        <v>0</v>
      </c>
      <c r="Y53" s="47">
        <f>SUMIF(Summary!$AS:$AS,'Asst.Manager  Wise'!Y4,Summary!$V:$V)</f>
        <v>0</v>
      </c>
      <c r="Z53" s="47">
        <f>SUMIF(Summary!$AS:$AS,'Asst.Manager  Wise'!Z4,Summary!$V:$V)</f>
        <v>0</v>
      </c>
      <c r="AA53" s="47">
        <f>SUMIF(Summary!$AS:$AS,'Asst.Manager  Wise'!AA4,Summary!$V:$V)</f>
        <v>0</v>
      </c>
      <c r="AB53" s="47">
        <f>SUMIF(Summary!$AS:$AS,'Asst.Manager  Wise'!AB4,Summary!$V:$V)</f>
        <v>0</v>
      </c>
      <c r="AC53" s="47">
        <f>SUMIF(Summary!$AS:$AS,'Asst.Manager  Wise'!AC4,Summary!$V:$V)</f>
        <v>0</v>
      </c>
      <c r="AD53" s="47">
        <f>SUMIF(Summary!$AS:$AS,'Asst.Manager  Wise'!AD4,Summary!$V:$V)</f>
        <v>0</v>
      </c>
      <c r="AE53" s="47">
        <f>SUMIF(Summary!$AS:$AS,'Asst.Manager  Wise'!AE4,Summary!$V:$V)</f>
        <v>0</v>
      </c>
      <c r="AF53" s="47">
        <f>SUMIF(Summary!$AS:$AS,'Asst.Manager  Wise'!AF4,Summary!$V:$V)</f>
        <v>0</v>
      </c>
      <c r="AG53" s="47">
        <f>SUMIF(Summary!$AS:$AS,'Asst.Manager  Wise'!AG4,Summary!$V:$V)</f>
        <v>0</v>
      </c>
    </row>
    <row r="54" spans="1:33">
      <c r="A54" s="166" t="s">
        <v>33</v>
      </c>
      <c r="B54" s="48">
        <f>B53/B$46</f>
        <v>2.6191838197194027E-2</v>
      </c>
      <c r="C54" s="48">
        <f t="shared" ref="C54:H54" si="146">C53/C$46</f>
        <v>7.0326166901575601E-2</v>
      </c>
      <c r="D54" s="48">
        <f>D53/D$46</f>
        <v>0.11058975938828064</v>
      </c>
      <c r="E54" s="48">
        <f t="shared" si="146"/>
        <v>2.6879639425764885E-2</v>
      </c>
      <c r="F54" s="48">
        <f t="shared" si="146"/>
        <v>5.3211595283094208E-2</v>
      </c>
      <c r="G54" s="48">
        <f>G53/G$46</f>
        <v>0</v>
      </c>
      <c r="H54" s="48">
        <f t="shared" si="146"/>
        <v>0</v>
      </c>
      <c r="I54" s="48">
        <f t="shared" ref="I54:N54" si="147">I53/I$46</f>
        <v>1.2707833592734507E-2</v>
      </c>
      <c r="J54" s="48">
        <f t="shared" si="147"/>
        <v>2.6467046321742238E-2</v>
      </c>
      <c r="K54" s="48">
        <f t="shared" si="147"/>
        <v>0</v>
      </c>
      <c r="L54" s="48">
        <f t="shared" si="147"/>
        <v>1.2469673364699757E-2</v>
      </c>
      <c r="M54" s="48">
        <f t="shared" si="147"/>
        <v>0</v>
      </c>
      <c r="N54" s="48">
        <f t="shared" si="147"/>
        <v>7.1961051081102359E-2</v>
      </c>
      <c r="O54" s="48">
        <f t="shared" ref="O54:P54" si="148">O53/O$46</f>
        <v>0</v>
      </c>
      <c r="P54" s="48">
        <f t="shared" si="148"/>
        <v>6.1042607740202662E-2</v>
      </c>
      <c r="Q54" s="48">
        <f t="shared" ref="Q54:V54" si="149">Q53/Q$46</f>
        <v>0</v>
      </c>
      <c r="R54" s="48">
        <f t="shared" si="149"/>
        <v>6.7969240520202581E-3</v>
      </c>
      <c r="S54" s="48">
        <f t="shared" si="149"/>
        <v>0</v>
      </c>
      <c r="T54" s="48">
        <f t="shared" si="149"/>
        <v>0.11137469789613196</v>
      </c>
      <c r="U54" s="48">
        <f t="shared" ref="U54" si="150">U53/U$46</f>
        <v>1.6638796682223941E-2</v>
      </c>
      <c r="V54" s="48">
        <f t="shared" si="149"/>
        <v>0</v>
      </c>
      <c r="W54" s="48" t="e">
        <f t="shared" ref="W54:AA54" si="151">W53/W$46</f>
        <v>#DIV/0!</v>
      </c>
      <c r="X54" s="48" t="e">
        <f t="shared" si="151"/>
        <v>#DIV/0!</v>
      </c>
      <c r="Y54" s="48" t="e">
        <f t="shared" si="151"/>
        <v>#DIV/0!</v>
      </c>
      <c r="Z54" s="48" t="e">
        <f t="shared" si="151"/>
        <v>#DIV/0!</v>
      </c>
      <c r="AA54" s="48" t="e">
        <f t="shared" si="151"/>
        <v>#DIV/0!</v>
      </c>
      <c r="AB54" s="48" t="e">
        <f t="shared" ref="AB54:AG54" si="152">AB53/AB$46</f>
        <v>#DIV/0!</v>
      </c>
      <c r="AC54" s="48" t="e">
        <f t="shared" si="152"/>
        <v>#DIV/0!</v>
      </c>
      <c r="AD54" s="48" t="e">
        <f t="shared" si="152"/>
        <v>#DIV/0!</v>
      </c>
      <c r="AE54" s="48" t="e">
        <f t="shared" si="152"/>
        <v>#DIV/0!</v>
      </c>
      <c r="AF54" s="48" t="e">
        <f t="shared" si="152"/>
        <v>#DIV/0!</v>
      </c>
      <c r="AG54" s="48" t="e">
        <f t="shared" si="152"/>
        <v>#DIV/0!</v>
      </c>
    </row>
    <row r="55" spans="1:33" s="197" customFormat="1">
      <c r="A55" s="198" t="s">
        <v>52</v>
      </c>
      <c r="B55" s="196">
        <f t="shared" ref="B55" si="153">SUM(C55:AG55)</f>
        <v>5353601.5</v>
      </c>
      <c r="C55" s="196">
        <f>SUMIF(Summary!$AS:$AS,'Asst.Manager  Wise'!C4,Summary!$Y:$Y)</f>
        <v>260108</v>
      </c>
      <c r="D55" s="196">
        <f>SUMIF(Summary!$AS:$AS,'Asst.Manager  Wise'!D4,Summary!$Y:$Y)</f>
        <v>155446</v>
      </c>
      <c r="E55" s="196">
        <f>SUMIF(Summary!$AS:$AS,'Asst.Manager  Wise'!E4,Summary!$Y:$Y)</f>
        <v>373765</v>
      </c>
      <c r="F55" s="196">
        <f>SUMIF(Summary!$AS:$AS,'Asst.Manager  Wise'!F4,Summary!$Y:$Y)</f>
        <v>51691</v>
      </c>
      <c r="G55" s="196">
        <f>SUMIF(Summary!$AS:$AS,'Asst.Manager  Wise'!G4,Summary!$Y:$Y)</f>
        <v>519699</v>
      </c>
      <c r="H55" s="196">
        <f>SUMIF(Summary!$AS:$AS,'Asst.Manager  Wise'!H4,Summary!$Y:$Y)</f>
        <v>177740</v>
      </c>
      <c r="I55" s="196">
        <f>SUMIF(Summary!$AS:$AS,'Asst.Manager  Wise'!I4,Summary!$Y:$Y)</f>
        <v>670497</v>
      </c>
      <c r="J55" s="196">
        <f>SUMIF(Summary!$AS:$AS,'Asst.Manager  Wise'!J4,Summary!$Y:$Y)</f>
        <v>364524</v>
      </c>
      <c r="K55" s="196">
        <f>SUMIF(Summary!$AS:$AS,'Asst.Manager  Wise'!K4,Summary!$Y:$Y)</f>
        <v>220824</v>
      </c>
      <c r="L55" s="196">
        <f>SUMIF(Summary!$AS:$AS,'Asst.Manager  Wise'!L4,Summary!$Y:$Y)</f>
        <v>563217</v>
      </c>
      <c r="M55" s="196">
        <f>SUMIF(Summary!$AS:$AS,'Asst.Manager  Wise'!M4,Summary!$Y:$Y)</f>
        <v>95649</v>
      </c>
      <c r="N55" s="196">
        <f>SUMIF(Summary!$AS:$AS,'Asst.Manager  Wise'!N4,Summary!$Y:$Y)</f>
        <v>378021</v>
      </c>
      <c r="O55" s="196">
        <f>SUMIF(Summary!$AS:$AS,'Asst.Manager  Wise'!O4,Summary!$Y:$Y)</f>
        <v>248716</v>
      </c>
      <c r="P55" s="196">
        <f>SUMIF(Summary!$AS:$AS,'Asst.Manager  Wise'!P4,Summary!$Y:$Y)</f>
        <v>28731</v>
      </c>
      <c r="Q55" s="196">
        <f>SUMIF(Summary!$AS:$AS,'Asst.Manager  Wise'!Q4,Summary!$Y:$Y)</f>
        <v>26340</v>
      </c>
      <c r="R55" s="196">
        <f>SUMIF(Summary!$AS:$AS,'Asst.Manager  Wise'!R4,Summary!$Y:$Y)</f>
        <v>519248.5</v>
      </c>
      <c r="S55" s="196">
        <f>SUMIF(Summary!$AS:$AS,'Asst.Manager  Wise'!S4,Summary!$Y:$Y)</f>
        <v>65945</v>
      </c>
      <c r="T55" s="196">
        <f>SUMIF(Summary!$AS:$AS,'Asst.Manager  Wise'!T4,Summary!$Y:$Y)</f>
        <v>78575</v>
      </c>
      <c r="U55" s="196">
        <f>SUMIF(Summary!$AS:$AS,'Asst.Manager  Wise'!U4,Summary!$Y:$Y)</f>
        <v>458804</v>
      </c>
      <c r="V55" s="196">
        <f>SUMIF(Summary!$AS:$AS,'Asst.Manager  Wise'!V4,Summary!$Y:$Y)</f>
        <v>96061</v>
      </c>
      <c r="W55" s="196">
        <f>SUMIF(Summary!$AS:$AS,'Asst.Manager  Wise'!W4,Summary!$Y:$Y)</f>
        <v>0</v>
      </c>
      <c r="X55" s="196">
        <f>SUMIF(Summary!$AS:$AS,'Asst.Manager  Wise'!X4,Summary!$Y:$Y)</f>
        <v>0</v>
      </c>
      <c r="Y55" s="196">
        <f>SUMIF(Summary!$AS:$AS,'Asst.Manager  Wise'!Y4,Summary!$Y:$Y)</f>
        <v>0</v>
      </c>
      <c r="Z55" s="196">
        <f>SUMIF(Summary!$AS:$AS,'Asst.Manager  Wise'!Z4,Summary!$Y:$Y)</f>
        <v>0</v>
      </c>
      <c r="AA55" s="196">
        <f>SUMIF(Summary!$AS:$AS,'Asst.Manager  Wise'!AA4,Summary!$Y:$Y)</f>
        <v>0</v>
      </c>
      <c r="AB55" s="196">
        <f>SUMIF(Summary!$AS:$AS,'Asst.Manager  Wise'!AB4,Summary!$Y:$Y)</f>
        <v>0</v>
      </c>
      <c r="AC55" s="196">
        <f>SUMIF(Summary!$AS:$AS,'Asst.Manager  Wise'!AC4,Summary!$Y:$Y)</f>
        <v>0</v>
      </c>
      <c r="AD55" s="196">
        <f>SUMIF(Summary!$AS:$AS,'Asst.Manager  Wise'!AD4,Summary!$Y:$Y)</f>
        <v>0</v>
      </c>
      <c r="AE55" s="196">
        <f>SUMIF(Summary!$AS:$AS,'Asst.Manager  Wise'!AE4,Summary!$Y:$Y)</f>
        <v>0</v>
      </c>
      <c r="AF55" s="196">
        <f>SUMIF(Summary!$AS:$AS,'Asst.Manager  Wise'!AF4,Summary!$Y:$Y)</f>
        <v>0</v>
      </c>
      <c r="AG55" s="196">
        <f>SUMIF(Summary!$AS:$AS,'Asst.Manager  Wise'!AG4,Summary!$Y:$Y)</f>
        <v>0</v>
      </c>
    </row>
    <row r="56" spans="1:33">
      <c r="A56" s="166" t="s">
        <v>33</v>
      </c>
      <c r="B56" s="48">
        <f>B55/B$46</f>
        <v>0.80127925358439755</v>
      </c>
      <c r="C56" s="48">
        <f t="shared" ref="C56:H56" si="154">C55/C$46</f>
        <v>0.7621832758514594</v>
      </c>
      <c r="D56" s="48">
        <f>D55/D$46</f>
        <v>0.61395484778109544</v>
      </c>
      <c r="E56" s="48">
        <f t="shared" si="154"/>
        <v>0.80373347439768106</v>
      </c>
      <c r="F56" s="48">
        <f t="shared" si="154"/>
        <v>0.34399206750605582</v>
      </c>
      <c r="G56" s="48">
        <f>G55/G$46</f>
        <v>0.9488285222382683</v>
      </c>
      <c r="H56" s="48">
        <f t="shared" si="154"/>
        <v>0.84755138047780265</v>
      </c>
      <c r="I56" s="48">
        <f t="shared" ref="I56:N56" si="155">I55/I$46</f>
        <v>0.81148231432644846</v>
      </c>
      <c r="J56" s="48">
        <f t="shared" si="155"/>
        <v>0.80398946611556399</v>
      </c>
      <c r="K56" s="48">
        <f t="shared" si="155"/>
        <v>0.95486504484091639</v>
      </c>
      <c r="L56" s="48">
        <f t="shared" si="155"/>
        <v>0.8778915029307629</v>
      </c>
      <c r="M56" s="48">
        <f t="shared" si="155"/>
        <v>0.8557280250503243</v>
      </c>
      <c r="N56" s="48">
        <f t="shared" si="155"/>
        <v>0.85008714033529353</v>
      </c>
      <c r="O56" s="48">
        <f t="shared" ref="O56:P56" si="156">O55/O$46</f>
        <v>0.85862139200259602</v>
      </c>
      <c r="P56" s="48">
        <f t="shared" si="156"/>
        <v>0.21922689537297033</v>
      </c>
      <c r="Q56" s="48">
        <f t="shared" ref="Q56:V56" si="157">Q55/Q$46</f>
        <v>0.25612353049853659</v>
      </c>
      <c r="R56" s="48">
        <f t="shared" si="157"/>
        <v>0.88232315465636024</v>
      </c>
      <c r="S56" s="48">
        <f t="shared" si="157"/>
        <v>0.70041741457870865</v>
      </c>
      <c r="T56" s="48">
        <f t="shared" si="157"/>
        <v>0.43756334435942845</v>
      </c>
      <c r="U56" s="48">
        <f t="shared" ref="U56" si="158">U55/U$46</f>
        <v>0.95424330912388411</v>
      </c>
      <c r="V56" s="48">
        <f t="shared" si="157"/>
        <v>0.69312581625069447</v>
      </c>
      <c r="W56" s="48" t="e">
        <f t="shared" ref="W56:AA56" si="159">W55/W$46</f>
        <v>#DIV/0!</v>
      </c>
      <c r="X56" s="48" t="e">
        <f t="shared" si="159"/>
        <v>#DIV/0!</v>
      </c>
      <c r="Y56" s="48" t="e">
        <f t="shared" si="159"/>
        <v>#DIV/0!</v>
      </c>
      <c r="Z56" s="48" t="e">
        <f t="shared" si="159"/>
        <v>#DIV/0!</v>
      </c>
      <c r="AA56" s="48" t="e">
        <f t="shared" si="159"/>
        <v>#DIV/0!</v>
      </c>
      <c r="AB56" s="48" t="e">
        <f t="shared" ref="AB56:AG56" si="160">AB55/AB$46</f>
        <v>#DIV/0!</v>
      </c>
      <c r="AC56" s="48" t="e">
        <f t="shared" si="160"/>
        <v>#DIV/0!</v>
      </c>
      <c r="AD56" s="48" t="e">
        <f t="shared" si="160"/>
        <v>#DIV/0!</v>
      </c>
      <c r="AE56" s="48" t="e">
        <f t="shared" si="160"/>
        <v>#DIV/0!</v>
      </c>
      <c r="AF56" s="48" t="e">
        <f t="shared" si="160"/>
        <v>#DIV/0!</v>
      </c>
      <c r="AG56" s="48" t="e">
        <f t="shared" si="160"/>
        <v>#DIV/0!</v>
      </c>
    </row>
    <row r="57" spans="1:33">
      <c r="A57" s="192"/>
    </row>
    <row r="58" spans="1:33">
      <c r="A58" s="179" t="s">
        <v>53</v>
      </c>
      <c r="B58" s="42">
        <f t="shared" ref="B58" si="161">SUM(C58:AG58)</f>
        <v>466.5</v>
      </c>
      <c r="C58" s="42">
        <f t="shared" ref="C58:H58" si="162">C59+C61+C63+C65+C67</f>
        <v>25.5</v>
      </c>
      <c r="D58" s="42">
        <f>D59+D61+D63+D65+D67</f>
        <v>21</v>
      </c>
      <c r="E58" s="42">
        <f t="shared" si="162"/>
        <v>43.5</v>
      </c>
      <c r="F58" s="42">
        <f t="shared" si="162"/>
        <v>24</v>
      </c>
      <c r="G58" s="42">
        <f>G59+G61+G63+G65+G67</f>
        <v>19</v>
      </c>
      <c r="H58" s="42">
        <f t="shared" si="162"/>
        <v>14</v>
      </c>
      <c r="I58" s="42">
        <f t="shared" ref="I58:N58" si="163">I59+I61+I63+I65+I67</f>
        <v>62.5</v>
      </c>
      <c r="J58" s="42">
        <f t="shared" si="163"/>
        <v>27.5</v>
      </c>
      <c r="K58" s="42">
        <f t="shared" si="163"/>
        <v>8</v>
      </c>
      <c r="L58" s="42">
        <f t="shared" si="163"/>
        <v>35.5</v>
      </c>
      <c r="M58" s="42">
        <f t="shared" si="163"/>
        <v>9</v>
      </c>
      <c r="N58" s="42">
        <f t="shared" si="163"/>
        <v>19.5</v>
      </c>
      <c r="O58" s="42">
        <f t="shared" ref="O58:P58" si="164">O59+O61+O63+O65+O67</f>
        <v>14.5</v>
      </c>
      <c r="P58" s="42">
        <f t="shared" si="164"/>
        <v>25.5</v>
      </c>
      <c r="Q58" s="42">
        <f t="shared" ref="Q58:V58" si="165">Q59+Q61+Q63+Q65+Q67</f>
        <v>19</v>
      </c>
      <c r="R58" s="42">
        <f t="shared" si="165"/>
        <v>29</v>
      </c>
      <c r="S58" s="42">
        <f t="shared" si="165"/>
        <v>13</v>
      </c>
      <c r="T58" s="42">
        <f t="shared" si="165"/>
        <v>29.5</v>
      </c>
      <c r="U58" s="42">
        <f t="shared" ref="U58" si="166">U59+U61+U63+U65+U67</f>
        <v>15.5</v>
      </c>
      <c r="V58" s="42">
        <f t="shared" si="165"/>
        <v>11.5</v>
      </c>
      <c r="W58" s="42">
        <f t="shared" ref="W58:AA58" si="167">W59+W61+W63+W65+W67</f>
        <v>0</v>
      </c>
      <c r="X58" s="42">
        <f t="shared" si="167"/>
        <v>0</v>
      </c>
      <c r="Y58" s="42">
        <f t="shared" si="167"/>
        <v>0</v>
      </c>
      <c r="Z58" s="42">
        <f t="shared" si="167"/>
        <v>0</v>
      </c>
      <c r="AA58" s="42">
        <f t="shared" si="167"/>
        <v>0</v>
      </c>
      <c r="AB58" s="42">
        <f t="shared" ref="AB58:AG58" si="168">AB59+AB61+AB63+AB65+AB67</f>
        <v>0</v>
      </c>
      <c r="AC58" s="42">
        <f t="shared" si="168"/>
        <v>0</v>
      </c>
      <c r="AD58" s="42">
        <f t="shared" si="168"/>
        <v>0</v>
      </c>
      <c r="AE58" s="42">
        <f t="shared" si="168"/>
        <v>0</v>
      </c>
      <c r="AF58" s="42">
        <f t="shared" si="168"/>
        <v>0</v>
      </c>
      <c r="AG58" s="42">
        <f t="shared" si="168"/>
        <v>0</v>
      </c>
    </row>
    <row r="59" spans="1:33" hidden="1">
      <c r="A59" s="191" t="s">
        <v>54</v>
      </c>
      <c r="B59" s="172">
        <f>SUM(C59:N59)</f>
        <v>0</v>
      </c>
      <c r="C59" s="47">
        <f>SUMIF(Summary!$AS:$AS,'Asst.Manager  Wise'!C4,Summary!$N:$N)</f>
        <v>0</v>
      </c>
      <c r="D59" s="47">
        <f>SUMIF(Summary!$AS:$AS,'Asst.Manager  Wise'!D4,Summary!$N:$N)</f>
        <v>0</v>
      </c>
      <c r="E59" s="47">
        <f>SUMIF(Summary!$AS:$AS,'Asst.Manager  Wise'!E4,Summary!$N:$N)</f>
        <v>0</v>
      </c>
      <c r="F59" s="47">
        <f>SUMIF(Summary!$AS:$AS,'Asst.Manager  Wise'!F4,Summary!$N:$N)</f>
        <v>0</v>
      </c>
      <c r="G59" s="47">
        <f>SUMIF(Summary!$AS:$AS,'Asst.Manager  Wise'!G4,Summary!$N:$N)</f>
        <v>0</v>
      </c>
      <c r="H59" s="47">
        <f>SUMIF(Summary!$AS:$AS,'Asst.Manager  Wise'!H4,Summary!$N:$N)</f>
        <v>0</v>
      </c>
      <c r="I59" s="47">
        <f>SUMIF(Summary!$AS:$AS,'Asst.Manager  Wise'!I4,Summary!$N:$N)</f>
        <v>0</v>
      </c>
      <c r="J59" s="47">
        <f>SUMIF(Summary!$AS:$AS,'Asst.Manager  Wise'!J4,Summary!$N:$N)</f>
        <v>0</v>
      </c>
      <c r="K59" s="47">
        <f>SUMIF(Summary!$AS:$AS,'Asst.Manager  Wise'!K4,Summary!$N:$N)</f>
        <v>0</v>
      </c>
      <c r="L59" s="47">
        <f>SUMIF(Summary!$AS:$AS,'Asst.Manager  Wise'!L4,Summary!$N:$N)</f>
        <v>0</v>
      </c>
      <c r="M59" s="47">
        <f>SUMIF(Summary!$AS:$AS,'Asst.Manager  Wise'!M4,Summary!$N:$N)</f>
        <v>0</v>
      </c>
      <c r="N59" s="47">
        <f>SUMIF(Summary!$AS:$AS,'Asst.Manager  Wise'!N4,Summary!$N:$N)</f>
        <v>0</v>
      </c>
      <c r="O59" s="47">
        <f>SUMIF(Summary!$AS:$AS,'Asst.Manager  Wise'!O4,Summary!$N:$N)</f>
        <v>0</v>
      </c>
      <c r="P59" s="47">
        <f>SUMIF(Summary!$AS:$AS,'Asst.Manager  Wise'!P4,Summary!$N:$N)</f>
        <v>0</v>
      </c>
      <c r="Q59" s="47">
        <f>SUMIF(Summary!$AS:$AS,'Asst.Manager  Wise'!Q4,Summary!$N:$N)</f>
        <v>0</v>
      </c>
      <c r="R59" s="47">
        <f>SUMIF(Summary!$AS:$AS,'Asst.Manager  Wise'!R4,Summary!$N:$N)</f>
        <v>0</v>
      </c>
      <c r="S59" s="47">
        <f>SUMIF(Summary!$AS:$AS,'Asst.Manager  Wise'!S4,Summary!$N:$N)</f>
        <v>0</v>
      </c>
      <c r="T59" s="47">
        <f>SUMIF(Summary!$AS:$AS,'Asst.Manager  Wise'!T4,Summary!$N:$N)</f>
        <v>0</v>
      </c>
      <c r="U59" s="47">
        <f>SUMIF(Summary!$AS:$AS,'Asst.Manager  Wise'!U4,Summary!$N:$N)</f>
        <v>0</v>
      </c>
      <c r="V59" s="47">
        <f>SUMIF(Summary!$AS:$AS,'Asst.Manager  Wise'!V4,Summary!$N:$N)</f>
        <v>0</v>
      </c>
      <c r="W59" s="47">
        <f>SUMIF(Summary!$AS:$AS,'Asst.Manager  Wise'!W4,Summary!$N:$N)</f>
        <v>0</v>
      </c>
      <c r="X59" s="47">
        <f>SUMIF(Summary!$AS:$AS,'Asst.Manager  Wise'!X4,Summary!$N:$N)</f>
        <v>0</v>
      </c>
      <c r="Y59" s="47">
        <f>SUMIF(Summary!$AS:$AS,'Asst.Manager  Wise'!Y4,Summary!$N:$N)</f>
        <v>0</v>
      </c>
      <c r="Z59" s="47">
        <f>SUMIF(Summary!$AS:$AS,'Asst.Manager  Wise'!Z4,Summary!$N:$N)</f>
        <v>0</v>
      </c>
      <c r="AA59" s="47">
        <f>SUMIF(Summary!$AS:$AS,'Asst.Manager  Wise'!AA4,Summary!$N:$N)</f>
        <v>0</v>
      </c>
      <c r="AB59" s="47">
        <f>SUMIF(Summary!$AS:$AS,'Asst.Manager  Wise'!AB4,Summary!$N:$N)</f>
        <v>0</v>
      </c>
      <c r="AC59" s="47">
        <f>SUMIF(Summary!$AS:$AS,'Asst.Manager  Wise'!AC4,Summary!$N:$N)</f>
        <v>0</v>
      </c>
      <c r="AD59" s="47">
        <f>SUMIF(Summary!$AS:$AS,'Asst.Manager  Wise'!AD4,Summary!$N:$N)</f>
        <v>0</v>
      </c>
      <c r="AE59" s="47">
        <f>SUMIF(Summary!$AS:$AS,'Asst.Manager  Wise'!AE4,Summary!$N:$N)</f>
        <v>0</v>
      </c>
      <c r="AF59" s="47">
        <f>SUMIF(Summary!$AS:$AS,'Asst.Manager  Wise'!AF4,Summary!$N:$N)</f>
        <v>0</v>
      </c>
      <c r="AG59" s="47">
        <f>SUMIF(Summary!$AS:$AS,'Asst.Manager  Wise'!AG4,Summary!$N:$N)</f>
        <v>0</v>
      </c>
    </row>
    <row r="60" spans="1:33" hidden="1">
      <c r="A60" s="191" t="s">
        <v>33</v>
      </c>
      <c r="B60" s="48">
        <f>B59/B$58</f>
        <v>0</v>
      </c>
      <c r="C60" s="48">
        <f t="shared" ref="C60:H60" si="169">C59/C$58</f>
        <v>0</v>
      </c>
      <c r="D60" s="48">
        <f>D59/D$58</f>
        <v>0</v>
      </c>
      <c r="E60" s="48">
        <f t="shared" si="169"/>
        <v>0</v>
      </c>
      <c r="F60" s="48">
        <f t="shared" si="169"/>
        <v>0</v>
      </c>
      <c r="G60" s="48">
        <f>G59/G$58</f>
        <v>0</v>
      </c>
      <c r="H60" s="48">
        <f t="shared" si="169"/>
        <v>0</v>
      </c>
      <c r="I60" s="48">
        <f t="shared" ref="I60:N60" si="170">I59/I$58</f>
        <v>0</v>
      </c>
      <c r="J60" s="48">
        <f t="shared" si="170"/>
        <v>0</v>
      </c>
      <c r="K60" s="48">
        <f t="shared" si="170"/>
        <v>0</v>
      </c>
      <c r="L60" s="48">
        <f t="shared" si="170"/>
        <v>0</v>
      </c>
      <c r="M60" s="48">
        <f t="shared" si="170"/>
        <v>0</v>
      </c>
      <c r="N60" s="48">
        <f t="shared" si="170"/>
        <v>0</v>
      </c>
      <c r="O60" s="48">
        <f t="shared" ref="O60:P60" si="171">O59/O$58</f>
        <v>0</v>
      </c>
      <c r="P60" s="48">
        <f t="shared" si="171"/>
        <v>0</v>
      </c>
      <c r="Q60" s="48">
        <f t="shared" ref="Q60:V60" si="172">Q59/Q$58</f>
        <v>0</v>
      </c>
      <c r="R60" s="48">
        <f t="shared" si="172"/>
        <v>0</v>
      </c>
      <c r="S60" s="48">
        <f t="shared" si="172"/>
        <v>0</v>
      </c>
      <c r="T60" s="48">
        <f t="shared" si="172"/>
        <v>0</v>
      </c>
      <c r="U60" s="48">
        <f t="shared" ref="U60" si="173">U59/U$58</f>
        <v>0</v>
      </c>
      <c r="V60" s="48">
        <f t="shared" si="172"/>
        <v>0</v>
      </c>
      <c r="W60" s="48" t="e">
        <f t="shared" ref="W60:AA60" si="174">W59/W$58</f>
        <v>#DIV/0!</v>
      </c>
      <c r="X60" s="48" t="e">
        <f t="shared" si="174"/>
        <v>#DIV/0!</v>
      </c>
      <c r="Y60" s="48" t="e">
        <f t="shared" si="174"/>
        <v>#DIV/0!</v>
      </c>
      <c r="Z60" s="48" t="e">
        <f t="shared" si="174"/>
        <v>#DIV/0!</v>
      </c>
      <c r="AA60" s="48" t="e">
        <f t="shared" si="174"/>
        <v>#DIV/0!</v>
      </c>
      <c r="AB60" s="48" t="e">
        <f t="shared" ref="AB60:AG60" si="175">AB59/AB$58</f>
        <v>#DIV/0!</v>
      </c>
      <c r="AC60" s="48" t="e">
        <f t="shared" si="175"/>
        <v>#DIV/0!</v>
      </c>
      <c r="AD60" s="48" t="e">
        <f t="shared" si="175"/>
        <v>#DIV/0!</v>
      </c>
      <c r="AE60" s="48" t="e">
        <f t="shared" si="175"/>
        <v>#DIV/0!</v>
      </c>
      <c r="AF60" s="48" t="e">
        <f t="shared" si="175"/>
        <v>#DIV/0!</v>
      </c>
      <c r="AG60" s="48" t="e">
        <f t="shared" si="175"/>
        <v>#DIV/0!</v>
      </c>
    </row>
    <row r="61" spans="1:33">
      <c r="A61" s="191" t="s">
        <v>55</v>
      </c>
      <c r="B61" s="172">
        <f t="shared" ref="B61" si="176">SUM(C61:AG61)</f>
        <v>95</v>
      </c>
      <c r="C61" s="47">
        <f>SUMIF(Summary!$AS:$AS,'Asst.Manager  Wise'!C4,Summary!$Q:$Q)</f>
        <v>5</v>
      </c>
      <c r="D61" s="47">
        <f>SUMIF(Summary!$AS:$AS,'Asst.Manager  Wise'!D4,Summary!$Q:$Q)</f>
        <v>2</v>
      </c>
      <c r="E61" s="47">
        <f>SUMIF(Summary!$AS:$AS,'Asst.Manager  Wise'!E4,Summary!$Q:$Q)</f>
        <v>20</v>
      </c>
      <c r="F61" s="47">
        <f>SUMIF(Summary!$AS:$AS,'Asst.Manager  Wise'!F4,Summary!$Q:$Q)</f>
        <v>2</v>
      </c>
      <c r="G61" s="47">
        <f>SUMIF(Summary!$AS:$AS,'Asst.Manager  Wise'!G4,Summary!$Q:$Q)</f>
        <v>2</v>
      </c>
      <c r="H61" s="47">
        <f>SUMIF(Summary!$AS:$AS,'Asst.Manager  Wise'!H4,Summary!$Q:$Q)</f>
        <v>2</v>
      </c>
      <c r="I61" s="47">
        <f>SUMIF(Summary!$AS:$AS,'Asst.Manager  Wise'!I4,Summary!$Q:$Q)</f>
        <v>14.5</v>
      </c>
      <c r="J61" s="47">
        <f>SUMIF(Summary!$AS:$AS,'Asst.Manager  Wise'!J4,Summary!$Q:$Q)</f>
        <v>7</v>
      </c>
      <c r="K61" s="47">
        <f>SUMIF(Summary!$AS:$AS,'Asst.Manager  Wise'!K4,Summary!$Q:$Q)</f>
        <v>0</v>
      </c>
      <c r="L61" s="47">
        <f>SUMIF(Summary!$AS:$AS,'Asst.Manager  Wise'!L4,Summary!$Q:$Q)</f>
        <v>8.5</v>
      </c>
      <c r="M61" s="47">
        <f>SUMIF(Summary!$AS:$AS,'Asst.Manager  Wise'!M4,Summary!$Q:$Q)</f>
        <v>2</v>
      </c>
      <c r="N61" s="47">
        <f>SUMIF(Summary!$AS:$AS,'Asst.Manager  Wise'!N4,Summary!$Q:$Q)</f>
        <v>3</v>
      </c>
      <c r="O61" s="47">
        <f>SUMIF(Summary!$AS:$AS,'Asst.Manager  Wise'!O4,Summary!$Q:$Q)</f>
        <v>3</v>
      </c>
      <c r="P61" s="47">
        <f>SUMIF(Summary!$AS:$AS,'Asst.Manager  Wise'!P4,Summary!$Q:$Q)</f>
        <v>7</v>
      </c>
      <c r="Q61" s="47">
        <f>SUMIF(Summary!$AS:$AS,'Asst.Manager  Wise'!Q4,Summary!$Q:$Q)</f>
        <v>3</v>
      </c>
      <c r="R61" s="47">
        <f>SUMIF(Summary!$AS:$AS,'Asst.Manager  Wise'!R4,Summary!$Q:$Q)</f>
        <v>4</v>
      </c>
      <c r="S61" s="47">
        <f>SUMIF(Summary!$AS:$AS,'Asst.Manager  Wise'!S4,Summary!$Q:$Q)</f>
        <v>1</v>
      </c>
      <c r="T61" s="47">
        <f>SUMIF(Summary!$AS:$AS,'Asst.Manager  Wise'!T4,Summary!$Q:$Q)</f>
        <v>5</v>
      </c>
      <c r="U61" s="47">
        <f>SUMIF(Summary!$AS:$AS,'Asst.Manager  Wise'!U4,Summary!$Q:$Q)</f>
        <v>0</v>
      </c>
      <c r="V61" s="47">
        <f>SUMIF(Summary!$AS:$AS,'Asst.Manager  Wise'!V4,Summary!$Q:$Q)</f>
        <v>4</v>
      </c>
      <c r="W61" s="47">
        <f>SUMIF(Summary!$AS:$AS,'Asst.Manager  Wise'!W4,Summary!$Q:$Q)</f>
        <v>0</v>
      </c>
      <c r="X61" s="47">
        <f>SUMIF(Summary!$AS:$AS,'Asst.Manager  Wise'!X4,Summary!$Q:$Q)</f>
        <v>0</v>
      </c>
      <c r="Y61" s="47">
        <f>SUMIF(Summary!$AS:$AS,'Asst.Manager  Wise'!Y4,Summary!$Q:$Q)</f>
        <v>0</v>
      </c>
      <c r="Z61" s="47">
        <f>SUMIF(Summary!$AS:$AS,'Asst.Manager  Wise'!Z4,Summary!$Q:$Q)</f>
        <v>0</v>
      </c>
      <c r="AA61" s="47">
        <f>SUMIF(Summary!$AS:$AS,'Asst.Manager  Wise'!AA4,Summary!$Q:$Q)</f>
        <v>0</v>
      </c>
      <c r="AB61" s="47">
        <f>SUMIF(Summary!$AS:$AS,'Asst.Manager  Wise'!AB4,Summary!$Q:$Q)</f>
        <v>0</v>
      </c>
      <c r="AC61" s="47">
        <f>SUMIF(Summary!$AS:$AS,'Asst.Manager  Wise'!AC4,Summary!$Q:$Q)</f>
        <v>0</v>
      </c>
      <c r="AD61" s="47">
        <f>SUMIF(Summary!$AS:$AS,'Asst.Manager  Wise'!AD4,Summary!$Q:$Q)</f>
        <v>0</v>
      </c>
      <c r="AE61" s="47">
        <f>SUMIF(Summary!$AS:$AS,'Asst.Manager  Wise'!AE4,Summary!$Q:$Q)</f>
        <v>0</v>
      </c>
      <c r="AF61" s="47">
        <f>SUMIF(Summary!$AS:$AS,'Asst.Manager  Wise'!AF4,Summary!$Q:$Q)</f>
        <v>0</v>
      </c>
      <c r="AG61" s="47">
        <f>SUMIF(Summary!$AS:$AS,'Asst.Manager  Wise'!AG4,Summary!$Q:$Q)</f>
        <v>0</v>
      </c>
    </row>
    <row r="62" spans="1:33">
      <c r="A62" s="191" t="s">
        <v>33</v>
      </c>
      <c r="B62" s="48">
        <f>B61/B$58</f>
        <v>0.20364415862808147</v>
      </c>
      <c r="C62" s="48">
        <f t="shared" ref="C62:H62" si="177">C61/C$58</f>
        <v>0.19607843137254902</v>
      </c>
      <c r="D62" s="48">
        <f>D61/D$58</f>
        <v>9.5238095238095233E-2</v>
      </c>
      <c r="E62" s="48">
        <f t="shared" si="177"/>
        <v>0.45977011494252873</v>
      </c>
      <c r="F62" s="48">
        <f t="shared" si="177"/>
        <v>8.3333333333333329E-2</v>
      </c>
      <c r="G62" s="48">
        <f>G61/G$58</f>
        <v>0.10526315789473684</v>
      </c>
      <c r="H62" s="48">
        <f t="shared" si="177"/>
        <v>0.14285714285714285</v>
      </c>
      <c r="I62" s="48">
        <f t="shared" ref="I62:N62" si="178">I61/I$58</f>
        <v>0.23200000000000001</v>
      </c>
      <c r="J62" s="48">
        <f t="shared" si="178"/>
        <v>0.25454545454545452</v>
      </c>
      <c r="K62" s="48">
        <f t="shared" si="178"/>
        <v>0</v>
      </c>
      <c r="L62" s="48">
        <f t="shared" si="178"/>
        <v>0.23943661971830985</v>
      </c>
      <c r="M62" s="48">
        <f t="shared" si="178"/>
        <v>0.22222222222222221</v>
      </c>
      <c r="N62" s="48">
        <f t="shared" si="178"/>
        <v>0.15384615384615385</v>
      </c>
      <c r="O62" s="48">
        <f t="shared" ref="O62:P62" si="179">O61/O$58</f>
        <v>0.20689655172413793</v>
      </c>
      <c r="P62" s="48">
        <f t="shared" si="179"/>
        <v>0.27450980392156865</v>
      </c>
      <c r="Q62" s="48">
        <f t="shared" ref="Q62:V62" si="180">Q61/Q$58</f>
        <v>0.15789473684210525</v>
      </c>
      <c r="R62" s="48">
        <f t="shared" si="180"/>
        <v>0.13793103448275862</v>
      </c>
      <c r="S62" s="48">
        <f t="shared" si="180"/>
        <v>7.6923076923076927E-2</v>
      </c>
      <c r="T62" s="48">
        <f t="shared" si="180"/>
        <v>0.16949152542372881</v>
      </c>
      <c r="U62" s="48">
        <f t="shared" ref="U62" si="181">U61/U$58</f>
        <v>0</v>
      </c>
      <c r="V62" s="48">
        <f t="shared" si="180"/>
        <v>0.34782608695652173</v>
      </c>
      <c r="W62" s="48" t="e">
        <f t="shared" ref="W62:AA62" si="182">W61/W$58</f>
        <v>#DIV/0!</v>
      </c>
      <c r="X62" s="48" t="e">
        <f t="shared" si="182"/>
        <v>#DIV/0!</v>
      </c>
      <c r="Y62" s="48" t="e">
        <f t="shared" si="182"/>
        <v>#DIV/0!</v>
      </c>
      <c r="Z62" s="48" t="e">
        <f t="shared" si="182"/>
        <v>#DIV/0!</v>
      </c>
      <c r="AA62" s="48" t="e">
        <f t="shared" si="182"/>
        <v>#DIV/0!</v>
      </c>
      <c r="AB62" s="48" t="e">
        <f t="shared" ref="AB62:AG62" si="183">AB61/AB$58</f>
        <v>#DIV/0!</v>
      </c>
      <c r="AC62" s="48" t="e">
        <f t="shared" si="183"/>
        <v>#DIV/0!</v>
      </c>
      <c r="AD62" s="48" t="e">
        <f t="shared" si="183"/>
        <v>#DIV/0!</v>
      </c>
      <c r="AE62" s="48" t="e">
        <f t="shared" si="183"/>
        <v>#DIV/0!</v>
      </c>
      <c r="AF62" s="48" t="e">
        <f t="shared" si="183"/>
        <v>#DIV/0!</v>
      </c>
      <c r="AG62" s="48" t="e">
        <f t="shared" si="183"/>
        <v>#DIV/0!</v>
      </c>
    </row>
    <row r="63" spans="1:33">
      <c r="A63" s="191" t="s">
        <v>56</v>
      </c>
      <c r="B63" s="172">
        <f t="shared" ref="B63" si="184">SUM(C63:AG63)</f>
        <v>170.5</v>
      </c>
      <c r="C63" s="47">
        <f>SUMIF(Summary!$AS:$AS,'Asst.Manager  Wise'!C4,Summary!$T:$T)</f>
        <v>10</v>
      </c>
      <c r="D63" s="47">
        <f>SUMIF(Summary!$AS:$AS,'Asst.Manager  Wise'!D4,Summary!$T:$T)</f>
        <v>11</v>
      </c>
      <c r="E63" s="47">
        <f>SUMIF(Summary!$AS:$AS,'Asst.Manager  Wise'!E4,Summary!$T:$T)</f>
        <v>7.5</v>
      </c>
      <c r="F63" s="47">
        <f>SUMIF(Summary!$AS:$AS,'Asst.Manager  Wise'!F4,Summary!$T:$T)</f>
        <v>19</v>
      </c>
      <c r="G63" s="47">
        <f>SUMIF(Summary!$AS:$AS,'Asst.Manager  Wise'!G4,Summary!$T:$T)</f>
        <v>4</v>
      </c>
      <c r="H63" s="47">
        <f>SUMIF(Summary!$AS:$AS,'Asst.Manager  Wise'!H4,Summary!$T:$T)</f>
        <v>5</v>
      </c>
      <c r="I63" s="47">
        <f>SUMIF(Summary!$AS:$AS,'Asst.Manager  Wise'!I4,Summary!$T:$T)</f>
        <v>20.5</v>
      </c>
      <c r="J63" s="47">
        <f>SUMIF(Summary!$AS:$AS,'Asst.Manager  Wise'!J4,Summary!$T:$T)</f>
        <v>9</v>
      </c>
      <c r="K63" s="47">
        <f>SUMIF(Summary!$AS:$AS,'Asst.Manager  Wise'!K4,Summary!$T:$T)</f>
        <v>2</v>
      </c>
      <c r="L63" s="47">
        <f>SUMIF(Summary!$AS:$AS,'Asst.Manager  Wise'!L4,Summary!$T:$T)</f>
        <v>7</v>
      </c>
      <c r="M63" s="47">
        <f>SUMIF(Summary!$AS:$AS,'Asst.Manager  Wise'!M4,Summary!$T:$T)</f>
        <v>3</v>
      </c>
      <c r="N63" s="47">
        <f>SUMIF(Summary!$AS:$AS,'Asst.Manager  Wise'!N4,Summary!$T:$T)</f>
        <v>2</v>
      </c>
      <c r="O63" s="47">
        <f>SUMIF(Summary!$AS:$AS,'Asst.Manager  Wise'!O4,Summary!$T:$T)</f>
        <v>3</v>
      </c>
      <c r="P63" s="47">
        <f>SUMIF(Summary!$AS:$AS,'Asst.Manager  Wise'!P4,Summary!$T:$T)</f>
        <v>14.5</v>
      </c>
      <c r="Q63" s="47">
        <f>SUMIF(Summary!$AS:$AS,'Asst.Manager  Wise'!Q4,Summary!$T:$T)</f>
        <v>14</v>
      </c>
      <c r="R63" s="47">
        <f>SUMIF(Summary!$AS:$AS,'Asst.Manager  Wise'!R4,Summary!$T:$T)</f>
        <v>7</v>
      </c>
      <c r="S63" s="47">
        <f>SUMIF(Summary!$AS:$AS,'Asst.Manager  Wise'!S4,Summary!$T:$T)</f>
        <v>7</v>
      </c>
      <c r="T63" s="47">
        <f>SUMIF(Summary!$AS:$AS,'Asst.Manager  Wise'!T4,Summary!$T:$T)</f>
        <v>15.5</v>
      </c>
      <c r="U63" s="47">
        <f>SUMIF(Summary!$AS:$AS,'Asst.Manager  Wise'!U4,Summary!$T:$T)</f>
        <v>4</v>
      </c>
      <c r="V63" s="47">
        <f>SUMIF(Summary!$AS:$AS,'Asst.Manager  Wise'!V4,Summary!$T:$T)</f>
        <v>5.5</v>
      </c>
      <c r="W63" s="47">
        <f>SUMIF(Summary!$AS:$AS,'Asst.Manager  Wise'!W4,Summary!$T:$T)</f>
        <v>0</v>
      </c>
      <c r="X63" s="47">
        <f>SUMIF(Summary!$AS:$AS,'Asst.Manager  Wise'!X4,Summary!$T:$T)</f>
        <v>0</v>
      </c>
      <c r="Y63" s="47">
        <f>SUMIF(Summary!$AS:$AS,'Asst.Manager  Wise'!Y4,Summary!$T:$T)</f>
        <v>0</v>
      </c>
      <c r="Z63" s="47">
        <f>SUMIF(Summary!$AS:$AS,'Asst.Manager  Wise'!Z4,Summary!$T:$T)</f>
        <v>0</v>
      </c>
      <c r="AA63" s="47">
        <f>SUMIF(Summary!$AS:$AS,'Asst.Manager  Wise'!AA4,Summary!$T:$T)</f>
        <v>0</v>
      </c>
      <c r="AB63" s="47">
        <f>SUMIF(Summary!$AS:$AS,'Asst.Manager  Wise'!AB4,Summary!$T:$T)</f>
        <v>0</v>
      </c>
      <c r="AC63" s="47">
        <f>SUMIF(Summary!$AS:$AS,'Asst.Manager  Wise'!AC4,Summary!$T:$T)</f>
        <v>0</v>
      </c>
      <c r="AD63" s="47">
        <f>SUMIF(Summary!$AS:$AS,'Asst.Manager  Wise'!AD4,Summary!$T:$T)</f>
        <v>0</v>
      </c>
      <c r="AE63" s="47">
        <f>SUMIF(Summary!$AS:$AS,'Asst.Manager  Wise'!AE4,Summary!$T:$T)</f>
        <v>0</v>
      </c>
      <c r="AF63" s="47">
        <f>SUMIF(Summary!$AS:$AS,'Asst.Manager  Wise'!AF4,Summary!$T:$T)</f>
        <v>0</v>
      </c>
      <c r="AG63" s="47">
        <f>SUMIF(Summary!$AS:$AS,'Asst.Manager  Wise'!AG4,Summary!$T:$T)</f>
        <v>0</v>
      </c>
    </row>
    <row r="64" spans="1:33">
      <c r="A64" s="191" t="s">
        <v>33</v>
      </c>
      <c r="B64" s="48">
        <f>B63/B$58</f>
        <v>0.36548767416934619</v>
      </c>
      <c r="C64" s="48">
        <f t="shared" ref="C64:H64" si="185">C63/C$58</f>
        <v>0.39215686274509803</v>
      </c>
      <c r="D64" s="48">
        <f>D63/D$58</f>
        <v>0.52380952380952384</v>
      </c>
      <c r="E64" s="48">
        <f t="shared" si="185"/>
        <v>0.17241379310344829</v>
      </c>
      <c r="F64" s="48">
        <f t="shared" si="185"/>
        <v>0.79166666666666663</v>
      </c>
      <c r="G64" s="48">
        <f>G63/G$58</f>
        <v>0.21052631578947367</v>
      </c>
      <c r="H64" s="48">
        <f t="shared" si="185"/>
        <v>0.35714285714285715</v>
      </c>
      <c r="I64" s="48">
        <f t="shared" ref="I64:N64" si="186">I63/I$58</f>
        <v>0.32800000000000001</v>
      </c>
      <c r="J64" s="48">
        <f t="shared" si="186"/>
        <v>0.32727272727272727</v>
      </c>
      <c r="K64" s="48">
        <f t="shared" si="186"/>
        <v>0.25</v>
      </c>
      <c r="L64" s="48">
        <f t="shared" si="186"/>
        <v>0.19718309859154928</v>
      </c>
      <c r="M64" s="48">
        <f t="shared" si="186"/>
        <v>0.33333333333333331</v>
      </c>
      <c r="N64" s="48">
        <f t="shared" si="186"/>
        <v>0.10256410256410256</v>
      </c>
      <c r="O64" s="48">
        <f t="shared" ref="O64:P64" si="187">O63/O$58</f>
        <v>0.20689655172413793</v>
      </c>
      <c r="P64" s="48">
        <f t="shared" si="187"/>
        <v>0.56862745098039214</v>
      </c>
      <c r="Q64" s="48">
        <f t="shared" ref="Q64:V64" si="188">Q63/Q$58</f>
        <v>0.73684210526315785</v>
      </c>
      <c r="R64" s="48">
        <f t="shared" si="188"/>
        <v>0.2413793103448276</v>
      </c>
      <c r="S64" s="48">
        <f t="shared" si="188"/>
        <v>0.53846153846153844</v>
      </c>
      <c r="T64" s="48">
        <f t="shared" si="188"/>
        <v>0.52542372881355937</v>
      </c>
      <c r="U64" s="48">
        <f t="shared" ref="U64" si="189">U63/U$58</f>
        <v>0.25806451612903225</v>
      </c>
      <c r="V64" s="48">
        <f t="shared" si="188"/>
        <v>0.47826086956521741</v>
      </c>
      <c r="W64" s="48" t="e">
        <f t="shared" ref="W64:AA64" si="190">W63/W$58</f>
        <v>#DIV/0!</v>
      </c>
      <c r="X64" s="48" t="e">
        <f t="shared" si="190"/>
        <v>#DIV/0!</v>
      </c>
      <c r="Y64" s="48" t="e">
        <f t="shared" si="190"/>
        <v>#DIV/0!</v>
      </c>
      <c r="Z64" s="48" t="e">
        <f t="shared" si="190"/>
        <v>#DIV/0!</v>
      </c>
      <c r="AA64" s="48" t="e">
        <f t="shared" si="190"/>
        <v>#DIV/0!</v>
      </c>
      <c r="AB64" s="48" t="e">
        <f t="shared" ref="AB64:AG64" si="191">AB63/AB$58</f>
        <v>#DIV/0!</v>
      </c>
      <c r="AC64" s="48" t="e">
        <f t="shared" si="191"/>
        <v>#DIV/0!</v>
      </c>
      <c r="AD64" s="48" t="e">
        <f t="shared" si="191"/>
        <v>#DIV/0!</v>
      </c>
      <c r="AE64" s="48" t="e">
        <f t="shared" si="191"/>
        <v>#DIV/0!</v>
      </c>
      <c r="AF64" s="48" t="e">
        <f t="shared" si="191"/>
        <v>#DIV/0!</v>
      </c>
      <c r="AG64" s="48" t="e">
        <f t="shared" si="191"/>
        <v>#DIV/0!</v>
      </c>
    </row>
    <row r="65" spans="1:33">
      <c r="A65" s="191" t="s">
        <v>97</v>
      </c>
      <c r="B65" s="172">
        <f t="shared" ref="B65" si="192">SUM(C65:AG65)</f>
        <v>22.5</v>
      </c>
      <c r="C65" s="47">
        <f>SUMIF(Summary!$AS:$AS,'Asst.Manager  Wise'!C4,Summary!$W:$W)</f>
        <v>3</v>
      </c>
      <c r="D65" s="47">
        <f>SUMIF(Summary!$AS:$AS,'Asst.Manager  Wise'!D4,Summary!$W:$W)</f>
        <v>3</v>
      </c>
      <c r="E65" s="47">
        <f>SUMIF(Summary!$AS:$AS,'Asst.Manager  Wise'!E4,Summary!$W:$W)</f>
        <v>3</v>
      </c>
      <c r="F65" s="47">
        <f>SUMIF(Summary!$AS:$AS,'Asst.Manager  Wise'!F4,Summary!$W:$W)</f>
        <v>1</v>
      </c>
      <c r="G65" s="47">
        <f>SUMIF(Summary!$AS:$AS,'Asst.Manager  Wise'!G4,Summary!$W:$W)</f>
        <v>0</v>
      </c>
      <c r="H65" s="47">
        <f>SUMIF(Summary!$AS:$AS,'Asst.Manager  Wise'!H4,Summary!$W:$W)</f>
        <v>0</v>
      </c>
      <c r="I65" s="47">
        <f>SUMIF(Summary!$AS:$AS,'Asst.Manager  Wise'!I4,Summary!$W:$W)</f>
        <v>2.5</v>
      </c>
      <c r="J65" s="47">
        <f>SUMIF(Summary!$AS:$AS,'Asst.Manager  Wise'!J4,Summary!$W:$W)</f>
        <v>1</v>
      </c>
      <c r="K65" s="47">
        <f>SUMIF(Summary!$AS:$AS,'Asst.Manager  Wise'!K4,Summary!$W:$W)</f>
        <v>0</v>
      </c>
      <c r="L65" s="47">
        <f>SUMIF(Summary!$AS:$AS,'Asst.Manager  Wise'!L4,Summary!$W:$W)</f>
        <v>1</v>
      </c>
      <c r="M65" s="47">
        <f>SUMIF(Summary!$AS:$AS,'Asst.Manager  Wise'!M4,Summary!$W:$W)</f>
        <v>0</v>
      </c>
      <c r="N65" s="47">
        <f>SUMIF(Summary!$AS:$AS,'Asst.Manager  Wise'!N4,Summary!$W:$W)</f>
        <v>3</v>
      </c>
      <c r="O65" s="47">
        <f>SUMIF(Summary!$AS:$AS,'Asst.Manager  Wise'!O4,Summary!$W:$W)</f>
        <v>0</v>
      </c>
      <c r="P65" s="47">
        <f>SUMIF(Summary!$AS:$AS,'Asst.Manager  Wise'!P4,Summary!$W:$W)</f>
        <v>1</v>
      </c>
      <c r="Q65" s="47">
        <f>SUMIF(Summary!$AS:$AS,'Asst.Manager  Wise'!Q4,Summary!$W:$W)</f>
        <v>0</v>
      </c>
      <c r="R65" s="47">
        <f>SUMIF(Summary!$AS:$AS,'Asst.Manager  Wise'!R4,Summary!$W:$W)</f>
        <v>1</v>
      </c>
      <c r="S65" s="47">
        <f>SUMIF(Summary!$AS:$AS,'Asst.Manager  Wise'!S4,Summary!$W:$W)</f>
        <v>0</v>
      </c>
      <c r="T65" s="47">
        <f>SUMIF(Summary!$AS:$AS,'Asst.Manager  Wise'!T4,Summary!$W:$W)</f>
        <v>2</v>
      </c>
      <c r="U65" s="47">
        <f>SUMIF(Summary!$AS:$AS,'Asst.Manager  Wise'!U4,Summary!$W:$W)</f>
        <v>1</v>
      </c>
      <c r="V65" s="47">
        <f>SUMIF(Summary!$AS:$AS,'Asst.Manager  Wise'!V4,Summary!$W:$W)</f>
        <v>0</v>
      </c>
      <c r="W65" s="47">
        <f>SUMIF(Summary!$AS:$AS,'Asst.Manager  Wise'!W4,Summary!$W:$W)</f>
        <v>0</v>
      </c>
      <c r="X65" s="47">
        <f>SUMIF(Summary!$AS:$AS,'Asst.Manager  Wise'!X4,Summary!$W:$W)</f>
        <v>0</v>
      </c>
      <c r="Y65" s="47">
        <f>SUMIF(Summary!$AS:$AS,'Asst.Manager  Wise'!Y4,Summary!$W:$W)</f>
        <v>0</v>
      </c>
      <c r="Z65" s="47">
        <f>SUMIF(Summary!$AS:$AS,'Asst.Manager  Wise'!Z4,Summary!$W:$W)</f>
        <v>0</v>
      </c>
      <c r="AA65" s="47">
        <f>SUMIF(Summary!$AS:$AS,'Asst.Manager  Wise'!AA4,Summary!$W:$W)</f>
        <v>0</v>
      </c>
      <c r="AB65" s="47">
        <f>SUMIF(Summary!$AS:$AS,'Asst.Manager  Wise'!AB4,Summary!$W:$W)</f>
        <v>0</v>
      </c>
      <c r="AC65" s="47">
        <f>SUMIF(Summary!$AS:$AS,'Asst.Manager  Wise'!AC4,Summary!$W:$W)</f>
        <v>0</v>
      </c>
      <c r="AD65" s="47">
        <f>SUMIF(Summary!$AS:$AS,'Asst.Manager  Wise'!AD4,Summary!$W:$W)</f>
        <v>0</v>
      </c>
      <c r="AE65" s="47">
        <f>SUMIF(Summary!$AS:$AS,'Asst.Manager  Wise'!AE4,Summary!$W:$W)</f>
        <v>0</v>
      </c>
      <c r="AF65" s="47">
        <f>SUMIF(Summary!$AS:$AS,'Asst.Manager  Wise'!AF4,Summary!$W:$W)</f>
        <v>0</v>
      </c>
      <c r="AG65" s="47">
        <f>SUMIF(Summary!$AS:$AS,'Asst.Manager  Wise'!AG4,Summary!$W:$W)</f>
        <v>0</v>
      </c>
    </row>
    <row r="66" spans="1:33">
      <c r="A66" s="191" t="s">
        <v>33</v>
      </c>
      <c r="B66" s="48">
        <f>B65/B$58</f>
        <v>4.8231511254019289E-2</v>
      </c>
      <c r="C66" s="48">
        <f t="shared" ref="C66:H66" si="193">C65/C$58</f>
        <v>0.11764705882352941</v>
      </c>
      <c r="D66" s="48">
        <f>D65/D$58</f>
        <v>0.14285714285714285</v>
      </c>
      <c r="E66" s="48">
        <f t="shared" si="193"/>
        <v>6.8965517241379309E-2</v>
      </c>
      <c r="F66" s="48">
        <f t="shared" si="193"/>
        <v>4.1666666666666664E-2</v>
      </c>
      <c r="G66" s="48">
        <f>G65/G$58</f>
        <v>0</v>
      </c>
      <c r="H66" s="48">
        <f t="shared" si="193"/>
        <v>0</v>
      </c>
      <c r="I66" s="48">
        <f t="shared" ref="I66:N66" si="194">I65/I$58</f>
        <v>0.04</v>
      </c>
      <c r="J66" s="48">
        <f t="shared" si="194"/>
        <v>3.6363636363636362E-2</v>
      </c>
      <c r="K66" s="48">
        <f t="shared" si="194"/>
        <v>0</v>
      </c>
      <c r="L66" s="48">
        <f t="shared" si="194"/>
        <v>2.8169014084507043E-2</v>
      </c>
      <c r="M66" s="48">
        <f t="shared" si="194"/>
        <v>0</v>
      </c>
      <c r="N66" s="48">
        <f t="shared" si="194"/>
        <v>0.15384615384615385</v>
      </c>
      <c r="O66" s="48">
        <f t="shared" ref="O66:P66" si="195">O65/O$58</f>
        <v>0</v>
      </c>
      <c r="P66" s="48">
        <f t="shared" si="195"/>
        <v>3.9215686274509803E-2</v>
      </c>
      <c r="Q66" s="48">
        <f t="shared" ref="Q66:V66" si="196">Q65/Q$58</f>
        <v>0</v>
      </c>
      <c r="R66" s="48">
        <f t="shared" si="196"/>
        <v>3.4482758620689655E-2</v>
      </c>
      <c r="S66" s="48">
        <f t="shared" si="196"/>
        <v>0</v>
      </c>
      <c r="T66" s="48">
        <f t="shared" si="196"/>
        <v>6.7796610169491525E-2</v>
      </c>
      <c r="U66" s="48">
        <f t="shared" ref="U66" si="197">U65/U$58</f>
        <v>6.4516129032258063E-2</v>
      </c>
      <c r="V66" s="48">
        <f t="shared" si="196"/>
        <v>0</v>
      </c>
      <c r="W66" s="48" t="e">
        <f t="shared" ref="W66:AA66" si="198">W65/W$58</f>
        <v>#DIV/0!</v>
      </c>
      <c r="X66" s="48" t="e">
        <f t="shared" si="198"/>
        <v>#DIV/0!</v>
      </c>
      <c r="Y66" s="48" t="e">
        <f t="shared" si="198"/>
        <v>#DIV/0!</v>
      </c>
      <c r="Z66" s="48" t="e">
        <f t="shared" si="198"/>
        <v>#DIV/0!</v>
      </c>
      <c r="AA66" s="48" t="e">
        <f t="shared" si="198"/>
        <v>#DIV/0!</v>
      </c>
      <c r="AB66" s="48" t="e">
        <f t="shared" ref="AB66:AG66" si="199">AB65/AB$58</f>
        <v>#DIV/0!</v>
      </c>
      <c r="AC66" s="48" t="e">
        <f t="shared" si="199"/>
        <v>#DIV/0!</v>
      </c>
      <c r="AD66" s="48" t="e">
        <f t="shared" si="199"/>
        <v>#DIV/0!</v>
      </c>
      <c r="AE66" s="48" t="e">
        <f t="shared" si="199"/>
        <v>#DIV/0!</v>
      </c>
      <c r="AF66" s="48" t="e">
        <f t="shared" si="199"/>
        <v>#DIV/0!</v>
      </c>
      <c r="AG66" s="48" t="e">
        <f t="shared" si="199"/>
        <v>#DIV/0!</v>
      </c>
    </row>
    <row r="67" spans="1:33">
      <c r="A67" s="191" t="s">
        <v>57</v>
      </c>
      <c r="B67" s="172">
        <f t="shared" ref="B67" si="200">SUM(C67:AG67)</f>
        <v>178.5</v>
      </c>
      <c r="C67" s="173">
        <f>SUMIF(Summary!$AS:$AS,'Asst.Manager  Wise'!C4,Summary!$Z:$Z)</f>
        <v>7.5</v>
      </c>
      <c r="D67" s="173">
        <f>SUMIF(Summary!$AS:$AS,'Asst.Manager  Wise'!D4,Summary!$Z:$Z)</f>
        <v>5</v>
      </c>
      <c r="E67" s="173">
        <f>SUMIF(Summary!$AS:$AS,'Asst.Manager  Wise'!E4,Summary!$Z:$Z)</f>
        <v>13</v>
      </c>
      <c r="F67" s="173">
        <f>SUMIF(Summary!$AS:$AS,'Asst.Manager  Wise'!F4,Summary!$Z:$Z)</f>
        <v>2</v>
      </c>
      <c r="G67" s="173">
        <f>SUMIF(Summary!$AS:$AS,'Asst.Manager  Wise'!G4,Summary!$Z:$Z)</f>
        <v>13</v>
      </c>
      <c r="H67" s="173">
        <f>SUMIF(Summary!$AS:$AS,'Asst.Manager  Wise'!H4,Summary!$Z:$Z)</f>
        <v>7</v>
      </c>
      <c r="I67" s="173">
        <f>SUMIF(Summary!$AS:$AS,'Asst.Manager  Wise'!I4,Summary!$Z:$Z)</f>
        <v>25</v>
      </c>
      <c r="J67" s="173">
        <f>SUMIF(Summary!$AS:$AS,'Asst.Manager  Wise'!J4,Summary!$Z:$Z)</f>
        <v>10.5</v>
      </c>
      <c r="K67" s="173">
        <f>SUMIF(Summary!$AS:$AS,'Asst.Manager  Wise'!K4,Summary!$Z:$Z)</f>
        <v>6</v>
      </c>
      <c r="L67" s="173">
        <f>SUMIF(Summary!$AS:$AS,'Asst.Manager  Wise'!L4,Summary!$Z:$Z)</f>
        <v>19</v>
      </c>
      <c r="M67" s="173">
        <f>SUMIF(Summary!$AS:$AS,'Asst.Manager  Wise'!M4,Summary!$Z:$Z)</f>
        <v>4</v>
      </c>
      <c r="N67" s="173">
        <f>SUMIF(Summary!$AS:$AS,'Asst.Manager  Wise'!N4,Summary!$Z:$Z)</f>
        <v>11.5</v>
      </c>
      <c r="O67" s="173">
        <f>SUMIF(Summary!$AS:$AS,'Asst.Manager  Wise'!O4,Summary!$Z:$Z)</f>
        <v>8.5</v>
      </c>
      <c r="P67" s="173">
        <f>SUMIF(Summary!$AS:$AS,'Asst.Manager  Wise'!P4,Summary!$Z:$Z)</f>
        <v>3</v>
      </c>
      <c r="Q67" s="173">
        <f>SUMIF(Summary!$AS:$AS,'Asst.Manager  Wise'!Q4,Summary!$Z:$Z)</f>
        <v>2</v>
      </c>
      <c r="R67" s="173">
        <f>SUMIF(Summary!$AS:$AS,'Asst.Manager  Wise'!R4,Summary!$Z:$Z)</f>
        <v>17</v>
      </c>
      <c r="S67" s="173">
        <f>SUMIF(Summary!$AS:$AS,'Asst.Manager  Wise'!S4,Summary!$Z:$Z)</f>
        <v>5</v>
      </c>
      <c r="T67" s="173">
        <f>SUMIF(Summary!$AS:$AS,'Asst.Manager  Wise'!T4,Summary!$Z:$Z)</f>
        <v>7</v>
      </c>
      <c r="U67" s="173">
        <f>SUMIF(Summary!$AS:$AS,'Asst.Manager  Wise'!U4,Summary!$Z:$Z)</f>
        <v>10.5</v>
      </c>
      <c r="V67" s="173">
        <f>SUMIF(Summary!$AS:$AS,'Asst.Manager  Wise'!V4,Summary!$Z:$Z)</f>
        <v>2</v>
      </c>
      <c r="W67" s="173">
        <f>SUMIF(Summary!$AS:$AS,'Asst.Manager  Wise'!W4,Summary!$Z:$Z)</f>
        <v>0</v>
      </c>
      <c r="X67" s="173">
        <f>SUMIF(Summary!$AS:$AS,'Asst.Manager  Wise'!X4,Summary!$Z:$Z)</f>
        <v>0</v>
      </c>
      <c r="Y67" s="173">
        <f>SUMIF(Summary!$AS:$AS,'Asst.Manager  Wise'!Y4,Summary!$Z:$Z)</f>
        <v>0</v>
      </c>
      <c r="Z67" s="173">
        <f>SUMIF(Summary!$AS:$AS,'Asst.Manager  Wise'!Z4,Summary!$Z:$Z)</f>
        <v>0</v>
      </c>
      <c r="AA67" s="173">
        <f>SUMIF(Summary!$AS:$AS,'Asst.Manager  Wise'!AA4,Summary!$Z:$Z)</f>
        <v>0</v>
      </c>
      <c r="AB67" s="173">
        <f>SUMIF(Summary!$AS:$AS,'Asst.Manager  Wise'!AB4,Summary!$Z:$Z)</f>
        <v>0</v>
      </c>
      <c r="AC67" s="173">
        <f>SUMIF(Summary!$AS:$AS,'Asst.Manager  Wise'!AC4,Summary!$Z:$Z)</f>
        <v>0</v>
      </c>
      <c r="AD67" s="173">
        <f>SUMIF(Summary!$AS:$AS,'Asst.Manager  Wise'!AD4,Summary!$Z:$Z)</f>
        <v>0</v>
      </c>
      <c r="AE67" s="173">
        <f>SUMIF(Summary!$AS:$AS,'Asst.Manager  Wise'!AE4,Summary!$Z:$Z)</f>
        <v>0</v>
      </c>
      <c r="AF67" s="173">
        <f>SUMIF(Summary!$AS:$AS,'Asst.Manager  Wise'!AF4,Summary!$Z:$Z)</f>
        <v>0</v>
      </c>
      <c r="AG67" s="173">
        <f>SUMIF(Summary!$AS:$AS,'Asst.Manager  Wise'!AG4,Summary!$Z:$Z)</f>
        <v>0</v>
      </c>
    </row>
    <row r="68" spans="1:33">
      <c r="A68" s="191" t="s">
        <v>33</v>
      </c>
      <c r="B68" s="48">
        <f>B67/B$58</f>
        <v>0.38263665594855306</v>
      </c>
      <c r="C68" s="48">
        <f t="shared" ref="C68:H68" si="201">C67/C$58</f>
        <v>0.29411764705882354</v>
      </c>
      <c r="D68" s="48">
        <f>D67/D$58</f>
        <v>0.23809523809523808</v>
      </c>
      <c r="E68" s="48">
        <f t="shared" si="201"/>
        <v>0.2988505747126437</v>
      </c>
      <c r="F68" s="48">
        <f t="shared" si="201"/>
        <v>8.3333333333333329E-2</v>
      </c>
      <c r="G68" s="48">
        <f>G67/G$58</f>
        <v>0.68421052631578949</v>
      </c>
      <c r="H68" s="48">
        <f t="shared" si="201"/>
        <v>0.5</v>
      </c>
      <c r="I68" s="48">
        <f t="shared" ref="I68:N68" si="202">I67/I$58</f>
        <v>0.4</v>
      </c>
      <c r="J68" s="48">
        <f t="shared" si="202"/>
        <v>0.38181818181818183</v>
      </c>
      <c r="K68" s="48">
        <f t="shared" si="202"/>
        <v>0.75</v>
      </c>
      <c r="L68" s="48">
        <f t="shared" si="202"/>
        <v>0.53521126760563376</v>
      </c>
      <c r="M68" s="48">
        <f t="shared" si="202"/>
        <v>0.44444444444444442</v>
      </c>
      <c r="N68" s="48">
        <f t="shared" si="202"/>
        <v>0.58974358974358976</v>
      </c>
      <c r="O68" s="48">
        <f t="shared" ref="O68:P68" si="203">O67/O$58</f>
        <v>0.58620689655172409</v>
      </c>
      <c r="P68" s="48">
        <f t="shared" si="203"/>
        <v>0.11764705882352941</v>
      </c>
      <c r="Q68" s="48">
        <f t="shared" ref="Q68:V68" si="204">Q67/Q$58</f>
        <v>0.10526315789473684</v>
      </c>
      <c r="R68" s="48">
        <f t="shared" si="204"/>
        <v>0.58620689655172409</v>
      </c>
      <c r="S68" s="48">
        <f t="shared" si="204"/>
        <v>0.38461538461538464</v>
      </c>
      <c r="T68" s="48">
        <f t="shared" si="204"/>
        <v>0.23728813559322035</v>
      </c>
      <c r="U68" s="48">
        <f t="shared" ref="U68" si="205">U67/U$58</f>
        <v>0.67741935483870963</v>
      </c>
      <c r="V68" s="48">
        <f t="shared" si="204"/>
        <v>0.17391304347826086</v>
      </c>
      <c r="W68" s="48" t="e">
        <f t="shared" ref="W68:AA68" si="206">W67/W$58</f>
        <v>#DIV/0!</v>
      </c>
      <c r="X68" s="48" t="e">
        <f t="shared" si="206"/>
        <v>#DIV/0!</v>
      </c>
      <c r="Y68" s="48" t="e">
        <f t="shared" si="206"/>
        <v>#DIV/0!</v>
      </c>
      <c r="Z68" s="48" t="e">
        <f t="shared" si="206"/>
        <v>#DIV/0!</v>
      </c>
      <c r="AA68" s="48" t="e">
        <f t="shared" si="206"/>
        <v>#DIV/0!</v>
      </c>
      <c r="AB68" s="48" t="e">
        <f t="shared" ref="AB68:AG68" si="207">AB67/AB$58</f>
        <v>#DIV/0!</v>
      </c>
      <c r="AC68" s="48" t="e">
        <f t="shared" si="207"/>
        <v>#DIV/0!</v>
      </c>
      <c r="AD68" s="48" t="e">
        <f t="shared" si="207"/>
        <v>#DIV/0!</v>
      </c>
      <c r="AE68" s="48" t="e">
        <f t="shared" si="207"/>
        <v>#DIV/0!</v>
      </c>
      <c r="AF68" s="48" t="e">
        <f t="shared" si="207"/>
        <v>#DIV/0!</v>
      </c>
      <c r="AG68" s="48" t="e">
        <f t="shared" si="207"/>
        <v>#DIV/0!</v>
      </c>
    </row>
    <row r="69" spans="1:33">
      <c r="A69" s="192"/>
    </row>
    <row r="70" spans="1:33">
      <c r="A70" s="185" t="s">
        <v>34</v>
      </c>
      <c r="B70" s="44">
        <f t="shared" ref="B70:H71" si="208">B32/B58</f>
        <v>33580.747181136117</v>
      </c>
      <c r="C70" s="44">
        <f t="shared" si="208"/>
        <v>32077.49019607843</v>
      </c>
      <c r="D70" s="44">
        <f>D32/D58</f>
        <v>38602.838095238098</v>
      </c>
      <c r="E70" s="44">
        <f t="shared" si="208"/>
        <v>30162.858390804595</v>
      </c>
      <c r="F70" s="44">
        <f t="shared" si="208"/>
        <v>28047.541666666668</v>
      </c>
      <c r="G70" s="44">
        <f>G32/G58</f>
        <v>39054.26315789474</v>
      </c>
      <c r="H70" s="44">
        <f t="shared" si="208"/>
        <v>27963.642857142859</v>
      </c>
      <c r="I70" s="44">
        <f t="shared" ref="I70:N71" si="209">I32/I58</f>
        <v>31873.035359999998</v>
      </c>
      <c r="J70" s="44">
        <f t="shared" si="209"/>
        <v>39225.220727272732</v>
      </c>
      <c r="K70" s="44">
        <f t="shared" si="209"/>
        <v>35431.556250000001</v>
      </c>
      <c r="L70" s="44">
        <f t="shared" ref="L70:M70" si="210">L32/L58</f>
        <v>34739.404225352118</v>
      </c>
      <c r="M70" s="44">
        <f t="shared" si="210"/>
        <v>24126.333333333332</v>
      </c>
      <c r="N70" s="44">
        <f t="shared" si="209"/>
        <v>47575.666666666664</v>
      </c>
      <c r="O70" s="44">
        <f t="shared" ref="O70:P70" si="211">O32/O58</f>
        <v>43699.047586206892</v>
      </c>
      <c r="P70" s="44">
        <f t="shared" si="211"/>
        <v>28803.654117647056</v>
      </c>
      <c r="Q70" s="44">
        <f t="shared" ref="Q70:V70" si="212">Q32/Q58</f>
        <v>30754.105263157893</v>
      </c>
      <c r="R70" s="44">
        <f t="shared" si="212"/>
        <v>38904.156896551729</v>
      </c>
      <c r="S70" s="44">
        <f t="shared" si="212"/>
        <v>19575.891538461539</v>
      </c>
      <c r="T70" s="44">
        <f t="shared" si="212"/>
        <v>27339.695932203391</v>
      </c>
      <c r="U70" s="44">
        <f t="shared" ref="U70" si="213">U32/U58</f>
        <v>38116.387096774197</v>
      </c>
      <c r="V70" s="44">
        <f t="shared" si="212"/>
        <v>39410.782608695656</v>
      </c>
      <c r="W70" s="44" t="e">
        <f t="shared" ref="W70:AA70" si="214">W32/W58</f>
        <v>#DIV/0!</v>
      </c>
      <c r="X70" s="44" t="e">
        <f t="shared" si="214"/>
        <v>#DIV/0!</v>
      </c>
      <c r="Y70" s="44" t="e">
        <f t="shared" si="214"/>
        <v>#DIV/0!</v>
      </c>
      <c r="Z70" s="44" t="e">
        <f t="shared" si="214"/>
        <v>#DIV/0!</v>
      </c>
      <c r="AA70" s="44" t="e">
        <f t="shared" si="214"/>
        <v>#DIV/0!</v>
      </c>
      <c r="AB70" s="44" t="e">
        <f t="shared" ref="AB70:AG70" si="215">AB32/AB58</f>
        <v>#DIV/0!</v>
      </c>
      <c r="AC70" s="44" t="e">
        <f t="shared" si="215"/>
        <v>#DIV/0!</v>
      </c>
      <c r="AD70" s="44" t="e">
        <f t="shared" si="215"/>
        <v>#DIV/0!</v>
      </c>
      <c r="AE70" s="44" t="e">
        <f t="shared" si="215"/>
        <v>#DIV/0!</v>
      </c>
      <c r="AF70" s="44" t="e">
        <f t="shared" si="215"/>
        <v>#DIV/0!</v>
      </c>
      <c r="AG70" s="44" t="e">
        <f t="shared" si="215"/>
        <v>#DIV/0!</v>
      </c>
    </row>
    <row r="71" spans="1:33" hidden="1">
      <c r="A71" s="187" t="s">
        <v>58</v>
      </c>
      <c r="B71" s="36" t="e">
        <f t="shared" si="208"/>
        <v>#DIV/0!</v>
      </c>
      <c r="C71" s="36" t="e">
        <f t="shared" si="208"/>
        <v>#DIV/0!</v>
      </c>
      <c r="D71" s="36" t="e">
        <f>D33/D59</f>
        <v>#DIV/0!</v>
      </c>
      <c r="E71" s="36" t="e">
        <f t="shared" si="208"/>
        <v>#DIV/0!</v>
      </c>
      <c r="F71" s="36" t="e">
        <f t="shared" si="208"/>
        <v>#DIV/0!</v>
      </c>
      <c r="G71" s="36" t="e">
        <f>G33/G59</f>
        <v>#DIV/0!</v>
      </c>
      <c r="H71" s="36" t="e">
        <f t="shared" si="208"/>
        <v>#DIV/0!</v>
      </c>
      <c r="I71" s="36" t="e">
        <f t="shared" si="209"/>
        <v>#DIV/0!</v>
      </c>
      <c r="J71" s="36" t="e">
        <f t="shared" si="209"/>
        <v>#DIV/0!</v>
      </c>
      <c r="K71" s="36" t="e">
        <f t="shared" si="209"/>
        <v>#DIV/0!</v>
      </c>
      <c r="L71" s="36" t="e">
        <f t="shared" ref="L71:M71" si="216">L33/L59</f>
        <v>#DIV/0!</v>
      </c>
      <c r="M71" s="36" t="e">
        <f t="shared" si="216"/>
        <v>#DIV/0!</v>
      </c>
      <c r="N71" s="36" t="e">
        <f t="shared" si="209"/>
        <v>#DIV/0!</v>
      </c>
      <c r="O71" s="36" t="e">
        <f t="shared" ref="O71:P71" si="217">O33/O59</f>
        <v>#DIV/0!</v>
      </c>
      <c r="P71" s="36" t="e">
        <f t="shared" si="217"/>
        <v>#DIV/0!</v>
      </c>
      <c r="Q71" s="36" t="e">
        <f t="shared" ref="Q71:V71" si="218">Q33/Q59</f>
        <v>#DIV/0!</v>
      </c>
      <c r="R71" s="36" t="e">
        <f t="shared" si="218"/>
        <v>#DIV/0!</v>
      </c>
      <c r="S71" s="36" t="e">
        <f t="shared" si="218"/>
        <v>#DIV/0!</v>
      </c>
      <c r="T71" s="36" t="e">
        <f t="shared" si="218"/>
        <v>#DIV/0!</v>
      </c>
      <c r="U71" s="36" t="e">
        <f t="shared" ref="U71" si="219">U33/U59</f>
        <v>#DIV/0!</v>
      </c>
      <c r="V71" s="36" t="e">
        <f t="shared" si="218"/>
        <v>#DIV/0!</v>
      </c>
      <c r="W71" s="36" t="e">
        <f t="shared" ref="W71:AA71" si="220">W33/W59</f>
        <v>#DIV/0!</v>
      </c>
      <c r="X71" s="36" t="e">
        <f t="shared" si="220"/>
        <v>#DIV/0!</v>
      </c>
      <c r="Y71" s="36" t="e">
        <f t="shared" si="220"/>
        <v>#DIV/0!</v>
      </c>
      <c r="Z71" s="36" t="e">
        <f t="shared" si="220"/>
        <v>#DIV/0!</v>
      </c>
      <c r="AA71" s="36" t="e">
        <f t="shared" si="220"/>
        <v>#DIV/0!</v>
      </c>
      <c r="AB71" s="36" t="e">
        <f t="shared" ref="AB71:AG71" si="221">AB33/AB59</f>
        <v>#DIV/0!</v>
      </c>
      <c r="AC71" s="36" t="e">
        <f t="shared" si="221"/>
        <v>#DIV/0!</v>
      </c>
      <c r="AD71" s="36" t="e">
        <f t="shared" si="221"/>
        <v>#DIV/0!</v>
      </c>
      <c r="AE71" s="36" t="e">
        <f t="shared" si="221"/>
        <v>#DIV/0!</v>
      </c>
      <c r="AF71" s="36" t="e">
        <f t="shared" si="221"/>
        <v>#DIV/0!</v>
      </c>
      <c r="AG71" s="36" t="e">
        <f t="shared" si="221"/>
        <v>#DIV/0!</v>
      </c>
    </row>
    <row r="72" spans="1:33">
      <c r="A72" s="187" t="s">
        <v>59</v>
      </c>
      <c r="B72" s="36">
        <f t="shared" ref="B72:N72" si="222">B35/B61</f>
        <v>48250.221263157888</v>
      </c>
      <c r="C72" s="36">
        <f t="shared" si="222"/>
        <v>31137.599999999999</v>
      </c>
      <c r="D72" s="36">
        <f t="shared" si="222"/>
        <v>68856.740000000005</v>
      </c>
      <c r="E72" s="36">
        <f t="shared" si="222"/>
        <v>31648.216999999997</v>
      </c>
      <c r="F72" s="36">
        <f t="shared" si="222"/>
        <v>30000</v>
      </c>
      <c r="G72" s="36">
        <f t="shared" si="222"/>
        <v>54166</v>
      </c>
      <c r="H72" s="36">
        <f t="shared" si="222"/>
        <v>26677.5</v>
      </c>
      <c r="I72" s="36">
        <f t="shared" si="222"/>
        <v>49906.431034482761</v>
      </c>
      <c r="J72" s="36">
        <f t="shared" si="222"/>
        <v>55550.51</v>
      </c>
      <c r="K72" s="36" t="e">
        <f t="shared" si="222"/>
        <v>#DIV/0!</v>
      </c>
      <c r="L72" s="36">
        <f t="shared" ref="L72:M72" si="223">L35/L61</f>
        <v>50592</v>
      </c>
      <c r="M72" s="36">
        <f t="shared" si="223"/>
        <v>24744</v>
      </c>
      <c r="N72" s="36">
        <f t="shared" si="222"/>
        <v>100015.31666666667</v>
      </c>
      <c r="O72" s="36">
        <f t="shared" ref="O72:P72" si="224">O35/O61</f>
        <v>92800.063333333339</v>
      </c>
      <c r="P72" s="36">
        <f t="shared" si="224"/>
        <v>26236.744285714285</v>
      </c>
      <c r="Q72" s="36">
        <f t="shared" ref="Q72:V72" si="225">Q35/Q61</f>
        <v>66000</v>
      </c>
      <c r="R72" s="36">
        <f t="shared" si="225"/>
        <v>96750</v>
      </c>
      <c r="S72" s="36">
        <f t="shared" si="225"/>
        <v>38628</v>
      </c>
      <c r="T72" s="36">
        <f t="shared" si="225"/>
        <v>50794.006000000001</v>
      </c>
      <c r="U72" s="36" t="e">
        <f t="shared" ref="U72" si="226">U35/U61</f>
        <v>#DIV/0!</v>
      </c>
      <c r="V72" s="36">
        <f t="shared" si="225"/>
        <v>51000</v>
      </c>
      <c r="W72" s="36" t="e">
        <f t="shared" ref="W72:AA72" si="227">W35/W61</f>
        <v>#DIV/0!</v>
      </c>
      <c r="X72" s="36" t="e">
        <f t="shared" si="227"/>
        <v>#DIV/0!</v>
      </c>
      <c r="Y72" s="36" t="e">
        <f t="shared" si="227"/>
        <v>#DIV/0!</v>
      </c>
      <c r="Z72" s="36" t="e">
        <f t="shared" si="227"/>
        <v>#DIV/0!</v>
      </c>
      <c r="AA72" s="36" t="e">
        <f t="shared" si="227"/>
        <v>#DIV/0!</v>
      </c>
      <c r="AB72" s="36" t="e">
        <f t="shared" ref="AB72:AG72" si="228">AB35/AB61</f>
        <v>#DIV/0!</v>
      </c>
      <c r="AC72" s="36" t="e">
        <f t="shared" si="228"/>
        <v>#DIV/0!</v>
      </c>
      <c r="AD72" s="36" t="e">
        <f t="shared" si="228"/>
        <v>#DIV/0!</v>
      </c>
      <c r="AE72" s="36" t="e">
        <f t="shared" si="228"/>
        <v>#DIV/0!</v>
      </c>
      <c r="AF72" s="36" t="e">
        <f t="shared" si="228"/>
        <v>#DIV/0!</v>
      </c>
      <c r="AG72" s="36" t="e">
        <f t="shared" si="228"/>
        <v>#DIV/0!</v>
      </c>
    </row>
    <row r="73" spans="1:33">
      <c r="A73" s="187" t="s">
        <v>60</v>
      </c>
      <c r="B73" s="36">
        <f t="shared" ref="B73:N73" si="229">B37/B63</f>
        <v>26821.525161290323</v>
      </c>
      <c r="C73" s="36">
        <f t="shared" si="229"/>
        <v>25818</v>
      </c>
      <c r="D73" s="36">
        <f t="shared" si="229"/>
        <v>31772.738181818182</v>
      </c>
      <c r="E73" s="36">
        <f t="shared" si="229"/>
        <v>20714</v>
      </c>
      <c r="F73" s="36">
        <f t="shared" si="229"/>
        <v>27024.947368421053</v>
      </c>
      <c r="G73" s="36">
        <f t="shared" si="229"/>
        <v>28500</v>
      </c>
      <c r="H73" s="36">
        <f t="shared" si="229"/>
        <v>32079.200000000001</v>
      </c>
      <c r="I73" s="36">
        <f t="shared" si="229"/>
        <v>24630.461463414631</v>
      </c>
      <c r="J73" s="36">
        <f t="shared" si="229"/>
        <v>28146.222222222223</v>
      </c>
      <c r="K73" s="36">
        <f t="shared" si="229"/>
        <v>31314.224999999999</v>
      </c>
      <c r="L73" s="36">
        <f t="shared" ref="L73:M73" si="230">L37/L63</f>
        <v>27428.55</v>
      </c>
      <c r="M73" s="36">
        <f t="shared" si="230"/>
        <v>24000</v>
      </c>
      <c r="N73" s="36">
        <f t="shared" si="229"/>
        <v>28829.275000000001</v>
      </c>
      <c r="O73" s="36">
        <f t="shared" ref="O73:P73" si="231">O37/O63</f>
        <v>35506.666666666664</v>
      </c>
      <c r="P73" s="36">
        <f t="shared" si="231"/>
        <v>32696.89448275862</v>
      </c>
      <c r="Q73" s="36">
        <f t="shared" ref="Q73:V73" si="232">Q37/Q63</f>
        <v>25713.428571428572</v>
      </c>
      <c r="R73" s="36">
        <f t="shared" si="232"/>
        <v>28281.721428571425</v>
      </c>
      <c r="S73" s="36">
        <f t="shared" si="232"/>
        <v>21416.227142857144</v>
      </c>
      <c r="T73" s="36">
        <f t="shared" si="232"/>
        <v>22837.16129032258</v>
      </c>
      <c r="U73" s="36">
        <f t="shared" ref="U73" si="233">U37/U63</f>
        <v>21000</v>
      </c>
      <c r="V73" s="36">
        <f t="shared" si="232"/>
        <v>27847.81818181818</v>
      </c>
      <c r="W73" s="36" t="e">
        <f t="shared" ref="W73:AA73" si="234">W37/W63</f>
        <v>#DIV/0!</v>
      </c>
      <c r="X73" s="36" t="e">
        <f t="shared" si="234"/>
        <v>#DIV/0!</v>
      </c>
      <c r="Y73" s="36" t="e">
        <f t="shared" si="234"/>
        <v>#DIV/0!</v>
      </c>
      <c r="Z73" s="36" t="e">
        <f t="shared" si="234"/>
        <v>#DIV/0!</v>
      </c>
      <c r="AA73" s="36" t="e">
        <f t="shared" si="234"/>
        <v>#DIV/0!</v>
      </c>
      <c r="AB73" s="36" t="e">
        <f t="shared" ref="AB73:AG73" si="235">AB37/AB63</f>
        <v>#DIV/0!</v>
      </c>
      <c r="AC73" s="36" t="e">
        <f t="shared" si="235"/>
        <v>#DIV/0!</v>
      </c>
      <c r="AD73" s="36" t="e">
        <f t="shared" si="235"/>
        <v>#DIV/0!</v>
      </c>
      <c r="AE73" s="36" t="e">
        <f t="shared" si="235"/>
        <v>#DIV/0!</v>
      </c>
      <c r="AF73" s="36" t="e">
        <f t="shared" si="235"/>
        <v>#DIV/0!</v>
      </c>
      <c r="AG73" s="36" t="e">
        <f t="shared" si="235"/>
        <v>#DIV/0!</v>
      </c>
    </row>
    <row r="74" spans="1:33">
      <c r="A74" s="187" t="s">
        <v>98</v>
      </c>
      <c r="B74" s="36">
        <f>B39/B65</f>
        <v>51332.26666666667</v>
      </c>
      <c r="C74" s="36">
        <f t="shared" ref="C74:H74" si="236">C39/C65</f>
        <v>48000</v>
      </c>
      <c r="D74" s="36">
        <f>D39/D65</f>
        <v>56000</v>
      </c>
      <c r="E74" s="36">
        <f t="shared" si="236"/>
        <v>50000</v>
      </c>
      <c r="F74" s="36">
        <f t="shared" si="236"/>
        <v>47976</v>
      </c>
      <c r="G74" s="36" t="e">
        <f>G39/G65</f>
        <v>#DIV/0!</v>
      </c>
      <c r="H74" s="36" t="e">
        <f t="shared" si="236"/>
        <v>#DIV/0!</v>
      </c>
      <c r="I74" s="36">
        <f t="shared" ref="I74:N74" si="237">I39/I65</f>
        <v>37200</v>
      </c>
      <c r="J74" s="36">
        <f t="shared" si="237"/>
        <v>72000</v>
      </c>
      <c r="K74" s="36" t="e">
        <f t="shared" si="237"/>
        <v>#DIV/0!</v>
      </c>
      <c r="L74" s="36">
        <f t="shared" si="237"/>
        <v>48000</v>
      </c>
      <c r="M74" s="36" t="e">
        <f t="shared" si="237"/>
        <v>#DIV/0!</v>
      </c>
      <c r="N74" s="36">
        <f t="shared" si="237"/>
        <v>64000</v>
      </c>
      <c r="O74" s="36" t="e">
        <f t="shared" ref="O74:P74" si="238">O39/O65</f>
        <v>#DIV/0!</v>
      </c>
      <c r="P74" s="36">
        <f t="shared" si="238"/>
        <v>48000</v>
      </c>
      <c r="Q74" s="36" t="e">
        <f t="shared" ref="Q74:V74" si="239">Q39/Q65</f>
        <v>#DIV/0!</v>
      </c>
      <c r="R74" s="36">
        <f t="shared" si="239"/>
        <v>24000</v>
      </c>
      <c r="S74" s="36" t="e">
        <f t="shared" si="239"/>
        <v>#DIV/0!</v>
      </c>
      <c r="T74" s="36">
        <f t="shared" si="239"/>
        <v>60000</v>
      </c>
      <c r="U74" s="36">
        <f t="shared" ref="U74" si="240">U39/U65</f>
        <v>48000</v>
      </c>
      <c r="V74" s="36" t="e">
        <f t="shared" si="239"/>
        <v>#DIV/0!</v>
      </c>
      <c r="W74" s="36" t="e">
        <f t="shared" ref="W74:AA74" si="241">W39/W65</f>
        <v>#DIV/0!</v>
      </c>
      <c r="X74" s="36" t="e">
        <f t="shared" si="241"/>
        <v>#DIV/0!</v>
      </c>
      <c r="Y74" s="36" t="e">
        <f t="shared" si="241"/>
        <v>#DIV/0!</v>
      </c>
      <c r="Z74" s="36" t="e">
        <f t="shared" si="241"/>
        <v>#DIV/0!</v>
      </c>
      <c r="AA74" s="36" t="e">
        <f t="shared" si="241"/>
        <v>#DIV/0!</v>
      </c>
      <c r="AB74" s="36" t="e">
        <f t="shared" ref="AB74:AG74" si="242">AB39/AB65</f>
        <v>#DIV/0!</v>
      </c>
      <c r="AC74" s="36" t="e">
        <f t="shared" si="242"/>
        <v>#DIV/0!</v>
      </c>
      <c r="AD74" s="36" t="e">
        <f t="shared" si="242"/>
        <v>#DIV/0!</v>
      </c>
      <c r="AE74" s="36" t="e">
        <f t="shared" si="242"/>
        <v>#DIV/0!</v>
      </c>
      <c r="AF74" s="36" t="e">
        <f t="shared" si="242"/>
        <v>#DIV/0!</v>
      </c>
      <c r="AG74" s="36" t="e">
        <f t="shared" si="242"/>
        <v>#DIV/0!</v>
      </c>
    </row>
    <row r="75" spans="1:33">
      <c r="A75" s="187" t="s">
        <v>61</v>
      </c>
      <c r="B75" s="36">
        <f t="shared" ref="B75:N75" si="243">B41/B67</f>
        <v>29992.165266106444</v>
      </c>
      <c r="C75" s="36">
        <f t="shared" si="243"/>
        <v>34681.066666666666</v>
      </c>
      <c r="D75" s="36">
        <f t="shared" si="243"/>
        <v>31089.200000000001</v>
      </c>
      <c r="E75" s="36">
        <f t="shared" si="243"/>
        <v>28751.153846153848</v>
      </c>
      <c r="F75" s="36">
        <f t="shared" si="243"/>
        <v>25845.5</v>
      </c>
      <c r="G75" s="36">
        <f t="shared" si="243"/>
        <v>39976.846153846156</v>
      </c>
      <c r="H75" s="36">
        <f t="shared" si="243"/>
        <v>25391.428571428572</v>
      </c>
      <c r="I75" s="36">
        <f t="shared" si="243"/>
        <v>26819.88</v>
      </c>
      <c r="J75" s="36">
        <f t="shared" si="243"/>
        <v>34716.571428571428</v>
      </c>
      <c r="K75" s="36">
        <f t="shared" si="243"/>
        <v>36804</v>
      </c>
      <c r="L75" s="36">
        <f t="shared" ref="L75:M75" si="244">L41/L67</f>
        <v>29643</v>
      </c>
      <c r="M75" s="36">
        <f t="shared" si="244"/>
        <v>23912.25</v>
      </c>
      <c r="N75" s="36">
        <f t="shared" si="243"/>
        <v>32871.391304347824</v>
      </c>
      <c r="O75" s="36">
        <f t="shared" ref="O75:P75" si="245">O41/O67</f>
        <v>29260.705882352941</v>
      </c>
      <c r="P75" s="36">
        <f t="shared" si="245"/>
        <v>9577</v>
      </c>
      <c r="Q75" s="36">
        <f t="shared" ref="Q75:V75" si="246">Q41/Q67</f>
        <v>13170</v>
      </c>
      <c r="R75" s="36">
        <f t="shared" si="246"/>
        <v>30544.029411764706</v>
      </c>
      <c r="S75" s="36">
        <f t="shared" si="246"/>
        <v>13189</v>
      </c>
      <c r="T75" s="36">
        <f t="shared" si="246"/>
        <v>11225</v>
      </c>
      <c r="U75" s="36">
        <f t="shared" ref="U75" si="247">U41/U67</f>
        <v>43695.619047619046</v>
      </c>
      <c r="V75" s="36">
        <f t="shared" si="246"/>
        <v>48030.5</v>
      </c>
      <c r="W75" s="36" t="e">
        <f t="shared" ref="W75:AA75" si="248">W41/W67</f>
        <v>#DIV/0!</v>
      </c>
      <c r="X75" s="36" t="e">
        <f t="shared" si="248"/>
        <v>#DIV/0!</v>
      </c>
      <c r="Y75" s="36" t="e">
        <f t="shared" si="248"/>
        <v>#DIV/0!</v>
      </c>
      <c r="Z75" s="36" t="e">
        <f t="shared" si="248"/>
        <v>#DIV/0!</v>
      </c>
      <c r="AA75" s="36" t="e">
        <f t="shared" si="248"/>
        <v>#DIV/0!</v>
      </c>
      <c r="AB75" s="36" t="e">
        <f t="shared" ref="AB75:AG75" si="249">AB41/AB67</f>
        <v>#DIV/0!</v>
      </c>
      <c r="AC75" s="36" t="e">
        <f t="shared" si="249"/>
        <v>#DIV/0!</v>
      </c>
      <c r="AD75" s="36" t="e">
        <f t="shared" si="249"/>
        <v>#DIV/0!</v>
      </c>
      <c r="AE75" s="36" t="e">
        <f t="shared" si="249"/>
        <v>#DIV/0!</v>
      </c>
      <c r="AF75" s="36" t="e">
        <f t="shared" si="249"/>
        <v>#DIV/0!</v>
      </c>
      <c r="AG75" s="36" t="e">
        <f t="shared" si="249"/>
        <v>#DIV/0!</v>
      </c>
    </row>
    <row r="76" spans="1:33">
      <c r="A76" s="192"/>
    </row>
    <row r="77" spans="1:33">
      <c r="A77" s="179" t="s">
        <v>62</v>
      </c>
      <c r="B77" s="44">
        <f t="shared" ref="B77:N77" si="250">B46/B58</f>
        <v>14322.225080385851</v>
      </c>
      <c r="C77" s="44">
        <f t="shared" si="250"/>
        <v>13383.019607843138</v>
      </c>
      <c r="D77" s="44">
        <f t="shared" si="250"/>
        <v>12056.571428571429</v>
      </c>
      <c r="E77" s="44">
        <f t="shared" si="250"/>
        <v>10690.48275862069</v>
      </c>
      <c r="F77" s="44">
        <f t="shared" si="250"/>
        <v>6261.166666666667</v>
      </c>
      <c r="G77" s="44">
        <f t="shared" si="250"/>
        <v>28827.736842105263</v>
      </c>
      <c r="H77" s="44">
        <f t="shared" si="250"/>
        <v>14979.285714285714</v>
      </c>
      <c r="I77" s="44">
        <f t="shared" si="250"/>
        <v>13220.191999999999</v>
      </c>
      <c r="J77" s="44">
        <f t="shared" si="250"/>
        <v>16487.054545454546</v>
      </c>
      <c r="K77" s="44">
        <f t="shared" si="250"/>
        <v>28907.75</v>
      </c>
      <c r="L77" s="44">
        <f t="shared" ref="L77:M77" si="251">L46/L58</f>
        <v>18072.014084507042</v>
      </c>
      <c r="M77" s="44">
        <f t="shared" si="251"/>
        <v>12419.444444444445</v>
      </c>
      <c r="N77" s="44">
        <f t="shared" si="250"/>
        <v>22804.358974358973</v>
      </c>
      <c r="O77" s="44">
        <f t="shared" ref="O77:P77" si="252">O46/O58</f>
        <v>19977.172413793105</v>
      </c>
      <c r="P77" s="44">
        <f t="shared" si="252"/>
        <v>5139.4509803921565</v>
      </c>
      <c r="Q77" s="44">
        <f t="shared" ref="Q77:V77" si="253">Q46/Q58</f>
        <v>5412.6842105263158</v>
      </c>
      <c r="R77" s="44">
        <f t="shared" si="253"/>
        <v>20293.155172413793</v>
      </c>
      <c r="S77" s="44">
        <f t="shared" si="253"/>
        <v>7242.3846153846152</v>
      </c>
      <c r="T77" s="44">
        <f t="shared" si="253"/>
        <v>6087.2542372881353</v>
      </c>
      <c r="U77" s="44">
        <f t="shared" ref="U77" si="254">U46/U58</f>
        <v>31019.612903225807</v>
      </c>
      <c r="V77" s="44">
        <f t="shared" si="253"/>
        <v>12051.391304347826</v>
      </c>
      <c r="W77" s="44" t="e">
        <f t="shared" ref="W77:AA77" si="255">W46/W58</f>
        <v>#DIV/0!</v>
      </c>
      <c r="X77" s="44" t="e">
        <f t="shared" si="255"/>
        <v>#DIV/0!</v>
      </c>
      <c r="Y77" s="44" t="e">
        <f t="shared" si="255"/>
        <v>#DIV/0!</v>
      </c>
      <c r="Z77" s="44" t="e">
        <f t="shared" si="255"/>
        <v>#DIV/0!</v>
      </c>
      <c r="AA77" s="44" t="e">
        <f t="shared" si="255"/>
        <v>#DIV/0!</v>
      </c>
      <c r="AB77" s="44" t="e">
        <f t="shared" ref="AB77:AG77" si="256">AB46/AB58</f>
        <v>#DIV/0!</v>
      </c>
      <c r="AC77" s="44" t="e">
        <f t="shared" si="256"/>
        <v>#DIV/0!</v>
      </c>
      <c r="AD77" s="44" t="e">
        <f t="shared" si="256"/>
        <v>#DIV/0!</v>
      </c>
      <c r="AE77" s="44" t="e">
        <f t="shared" si="256"/>
        <v>#DIV/0!</v>
      </c>
      <c r="AF77" s="44" t="e">
        <f t="shared" si="256"/>
        <v>#DIV/0!</v>
      </c>
      <c r="AG77" s="44" t="e">
        <f t="shared" si="256"/>
        <v>#DIV/0!</v>
      </c>
    </row>
    <row r="78" spans="1:33" hidden="1">
      <c r="A78" s="187"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row>
    <row r="79" spans="1:33">
      <c r="A79" s="187" t="s">
        <v>63</v>
      </c>
      <c r="B79" s="36">
        <f t="shared" ref="B79:N79" si="257">B49/B61</f>
        <v>4111.2157894736838</v>
      </c>
      <c r="C79" s="36">
        <f t="shared" si="257"/>
        <v>2835</v>
      </c>
      <c r="D79" s="36">
        <f t="shared" si="257"/>
        <v>5745.5</v>
      </c>
      <c r="E79" s="36">
        <f t="shared" si="257"/>
        <v>2643.75</v>
      </c>
      <c r="F79" s="36">
        <f t="shared" si="257"/>
        <v>2500</v>
      </c>
      <c r="G79" s="36">
        <f t="shared" si="257"/>
        <v>4514</v>
      </c>
      <c r="H79" s="36">
        <f t="shared" si="257"/>
        <v>2618.5</v>
      </c>
      <c r="I79" s="36">
        <f t="shared" si="257"/>
        <v>4214.3448275862065</v>
      </c>
      <c r="J79" s="36">
        <f t="shared" si="257"/>
        <v>4950</v>
      </c>
      <c r="K79" s="36" t="e">
        <f t="shared" si="257"/>
        <v>#DIV/0!</v>
      </c>
      <c r="L79" s="36">
        <f t="shared" ref="L79:M79" si="258">L49/L61</f>
        <v>4510.5294117647063</v>
      </c>
      <c r="M79" s="36">
        <f t="shared" si="258"/>
        <v>2063</v>
      </c>
      <c r="N79" s="36">
        <f t="shared" si="257"/>
        <v>8351.3333333333339</v>
      </c>
      <c r="O79" s="36">
        <f t="shared" ref="O79:P79" si="259">O49/O61</f>
        <v>7733.333333333333</v>
      </c>
      <c r="P79" s="36">
        <f t="shared" si="259"/>
        <v>2186.8571428571427</v>
      </c>
      <c r="Q79" s="36">
        <f t="shared" ref="Q79:V79" si="260">Q49/Q61</f>
        <v>5500.333333333333</v>
      </c>
      <c r="R79" s="36">
        <f t="shared" si="260"/>
        <v>8063.25</v>
      </c>
      <c r="S79" s="36">
        <f t="shared" si="260"/>
        <v>3219</v>
      </c>
      <c r="T79" s="36">
        <f t="shared" si="260"/>
        <v>4400.2</v>
      </c>
      <c r="U79" s="36" t="e">
        <f t="shared" ref="U79" si="261">U49/U61</f>
        <v>#DIV/0!</v>
      </c>
      <c r="V79" s="36">
        <f t="shared" si="260"/>
        <v>4250</v>
      </c>
      <c r="W79" s="36" t="e">
        <f t="shared" ref="W79:AA79" si="262">W49/W61</f>
        <v>#DIV/0!</v>
      </c>
      <c r="X79" s="36" t="e">
        <f t="shared" si="262"/>
        <v>#DIV/0!</v>
      </c>
      <c r="Y79" s="36" t="e">
        <f t="shared" si="262"/>
        <v>#DIV/0!</v>
      </c>
      <c r="Z79" s="36" t="e">
        <f t="shared" si="262"/>
        <v>#DIV/0!</v>
      </c>
      <c r="AA79" s="36" t="e">
        <f t="shared" si="262"/>
        <v>#DIV/0!</v>
      </c>
      <c r="AB79" s="36" t="e">
        <f t="shared" ref="AB79:AG79" si="263">AB49/AB61</f>
        <v>#DIV/0!</v>
      </c>
      <c r="AC79" s="36" t="e">
        <f t="shared" si="263"/>
        <v>#DIV/0!</v>
      </c>
      <c r="AD79" s="36" t="e">
        <f t="shared" si="263"/>
        <v>#DIV/0!</v>
      </c>
      <c r="AE79" s="36" t="e">
        <f t="shared" si="263"/>
        <v>#DIV/0!</v>
      </c>
      <c r="AF79" s="36" t="e">
        <f t="shared" si="263"/>
        <v>#DIV/0!</v>
      </c>
      <c r="AG79" s="36" t="e">
        <f t="shared" si="263"/>
        <v>#DIV/0!</v>
      </c>
    </row>
    <row r="80" spans="1:33">
      <c r="A80" s="187" t="s">
        <v>60</v>
      </c>
      <c r="B80" s="36">
        <f t="shared" ref="B80:H80" si="264">B51/B63</f>
        <v>4470.1173020527858</v>
      </c>
      <c r="C80" s="36">
        <f t="shared" si="264"/>
        <v>4298.3999999999996</v>
      </c>
      <c r="D80" s="36">
        <f>D51/D63</f>
        <v>5295.545454545455</v>
      </c>
      <c r="E80" s="36">
        <f t="shared" si="264"/>
        <v>3452.8</v>
      </c>
      <c r="F80" s="36">
        <f t="shared" si="264"/>
        <v>4504.2631578947367</v>
      </c>
      <c r="G80" s="36">
        <f>G51/G63</f>
        <v>4750</v>
      </c>
      <c r="H80" s="36">
        <f t="shared" si="264"/>
        <v>5346.6</v>
      </c>
      <c r="I80" s="36">
        <f t="shared" ref="I80:N80" si="265">I51/I63</f>
        <v>4105.2195121951218</v>
      </c>
      <c r="J80" s="36">
        <f t="shared" si="265"/>
        <v>4691.1111111111113</v>
      </c>
      <c r="K80" s="36">
        <f t="shared" si="265"/>
        <v>5219</v>
      </c>
      <c r="L80" s="36">
        <f t="shared" si="265"/>
        <v>4571.4285714285716</v>
      </c>
      <c r="M80" s="36">
        <f t="shared" si="265"/>
        <v>4000</v>
      </c>
      <c r="N80" s="36">
        <f t="shared" si="265"/>
        <v>4805</v>
      </c>
      <c r="O80" s="36">
        <f t="shared" ref="O80:P80" si="266">O51/O63</f>
        <v>5917.666666666667</v>
      </c>
      <c r="P80" s="36">
        <f t="shared" si="266"/>
        <v>5449.4482758620688</v>
      </c>
      <c r="Q80" s="36">
        <f t="shared" ref="Q80:V80" si="267">Q51/Q63</f>
        <v>4285.7142857142853</v>
      </c>
      <c r="R80" s="36">
        <f t="shared" si="267"/>
        <v>4714.2857142857147</v>
      </c>
      <c r="S80" s="36">
        <f t="shared" si="267"/>
        <v>3569.5714285714284</v>
      </c>
      <c r="T80" s="36">
        <f t="shared" si="267"/>
        <v>3806.3225806451615</v>
      </c>
      <c r="U80" s="36">
        <f t="shared" ref="U80" si="268">U51/U63</f>
        <v>3500</v>
      </c>
      <c r="V80" s="36">
        <f t="shared" si="267"/>
        <v>4641.818181818182</v>
      </c>
      <c r="W80" s="36" t="e">
        <f t="shared" ref="W80:AA80" si="269">W51/W63</f>
        <v>#DIV/0!</v>
      </c>
      <c r="X80" s="36" t="e">
        <f t="shared" si="269"/>
        <v>#DIV/0!</v>
      </c>
      <c r="Y80" s="36" t="e">
        <f t="shared" si="269"/>
        <v>#DIV/0!</v>
      </c>
      <c r="Z80" s="36" t="e">
        <f t="shared" si="269"/>
        <v>#DIV/0!</v>
      </c>
      <c r="AA80" s="36" t="e">
        <f t="shared" si="269"/>
        <v>#DIV/0!</v>
      </c>
      <c r="AB80" s="36" t="e">
        <f t="shared" ref="AB80:AG80" si="270">AB51/AB63</f>
        <v>#DIV/0!</v>
      </c>
      <c r="AC80" s="36" t="e">
        <f t="shared" si="270"/>
        <v>#DIV/0!</v>
      </c>
      <c r="AD80" s="36" t="e">
        <f t="shared" si="270"/>
        <v>#DIV/0!</v>
      </c>
      <c r="AE80" s="36" t="e">
        <f t="shared" si="270"/>
        <v>#DIV/0!</v>
      </c>
      <c r="AF80" s="36" t="e">
        <f t="shared" si="270"/>
        <v>#DIV/0!</v>
      </c>
      <c r="AG80" s="36" t="e">
        <f t="shared" si="270"/>
        <v>#DIV/0!</v>
      </c>
    </row>
    <row r="81" spans="1:33">
      <c r="A81" s="187" t="s">
        <v>98</v>
      </c>
      <c r="B81" s="36">
        <f>B53/B65</f>
        <v>7777.6</v>
      </c>
      <c r="C81" s="36">
        <f t="shared" ref="C81:H81" si="271">C53/C65</f>
        <v>8000</v>
      </c>
      <c r="D81" s="36">
        <f>D53/D65</f>
        <v>9333.3333333333339</v>
      </c>
      <c r="E81" s="36">
        <f t="shared" si="271"/>
        <v>4166.666666666667</v>
      </c>
      <c r="F81" s="36">
        <f t="shared" si="271"/>
        <v>7996</v>
      </c>
      <c r="G81" s="36" t="e">
        <f>G53/G65</f>
        <v>#DIV/0!</v>
      </c>
      <c r="H81" s="36" t="e">
        <f t="shared" si="271"/>
        <v>#DIV/0!</v>
      </c>
      <c r="I81" s="36">
        <f t="shared" ref="I81:N81" si="272">I53/I65</f>
        <v>4200</v>
      </c>
      <c r="J81" s="36">
        <f t="shared" si="272"/>
        <v>12000</v>
      </c>
      <c r="K81" s="36" t="e">
        <f t="shared" si="272"/>
        <v>#DIV/0!</v>
      </c>
      <c r="L81" s="36">
        <f t="shared" si="272"/>
        <v>8000</v>
      </c>
      <c r="M81" s="36" t="e">
        <f t="shared" si="272"/>
        <v>#DIV/0!</v>
      </c>
      <c r="N81" s="36">
        <f t="shared" si="272"/>
        <v>10666.666666666666</v>
      </c>
      <c r="O81" s="36" t="e">
        <f t="shared" ref="O81:P81" si="273">O53/O65</f>
        <v>#DIV/0!</v>
      </c>
      <c r="P81" s="36">
        <f t="shared" si="273"/>
        <v>8000</v>
      </c>
      <c r="Q81" s="36" t="e">
        <f t="shared" ref="Q81:V81" si="274">Q53/Q65</f>
        <v>#DIV/0!</v>
      </c>
      <c r="R81" s="36">
        <f t="shared" si="274"/>
        <v>4000</v>
      </c>
      <c r="S81" s="36" t="e">
        <f t="shared" si="274"/>
        <v>#DIV/0!</v>
      </c>
      <c r="T81" s="36">
        <f t="shared" si="274"/>
        <v>10000</v>
      </c>
      <c r="U81" s="36">
        <f t="shared" ref="U81" si="275">U53/U65</f>
        <v>8000</v>
      </c>
      <c r="V81" s="36" t="e">
        <f t="shared" si="274"/>
        <v>#DIV/0!</v>
      </c>
      <c r="W81" s="36" t="e">
        <f t="shared" ref="W81:AA81" si="276">W53/W65</f>
        <v>#DIV/0!</v>
      </c>
      <c r="X81" s="36" t="e">
        <f t="shared" si="276"/>
        <v>#DIV/0!</v>
      </c>
      <c r="Y81" s="36" t="e">
        <f t="shared" si="276"/>
        <v>#DIV/0!</v>
      </c>
      <c r="Z81" s="36" t="e">
        <f t="shared" si="276"/>
        <v>#DIV/0!</v>
      </c>
      <c r="AA81" s="36" t="e">
        <f t="shared" si="276"/>
        <v>#DIV/0!</v>
      </c>
      <c r="AB81" s="36" t="e">
        <f t="shared" ref="AB81:AG81" si="277">AB53/AB65</f>
        <v>#DIV/0!</v>
      </c>
      <c r="AC81" s="36" t="e">
        <f t="shared" si="277"/>
        <v>#DIV/0!</v>
      </c>
      <c r="AD81" s="36" t="e">
        <f t="shared" si="277"/>
        <v>#DIV/0!</v>
      </c>
      <c r="AE81" s="36" t="e">
        <f t="shared" si="277"/>
        <v>#DIV/0!</v>
      </c>
      <c r="AF81" s="36" t="e">
        <f t="shared" si="277"/>
        <v>#DIV/0!</v>
      </c>
      <c r="AG81" s="36" t="e">
        <f t="shared" si="277"/>
        <v>#DIV/0!</v>
      </c>
    </row>
    <row r="82" spans="1:33">
      <c r="A82" s="187" t="s">
        <v>61</v>
      </c>
      <c r="B82" s="36">
        <f t="shared" ref="B82:N82" si="278">B55/B67</f>
        <v>29992.165266106444</v>
      </c>
      <c r="C82" s="36">
        <f t="shared" si="278"/>
        <v>34681.066666666666</v>
      </c>
      <c r="D82" s="36">
        <f t="shared" si="278"/>
        <v>31089.200000000001</v>
      </c>
      <c r="E82" s="36">
        <f t="shared" si="278"/>
        <v>28751.153846153848</v>
      </c>
      <c r="F82" s="36">
        <f t="shared" si="278"/>
        <v>25845.5</v>
      </c>
      <c r="G82" s="36">
        <f t="shared" si="278"/>
        <v>39976.846153846156</v>
      </c>
      <c r="H82" s="36">
        <f t="shared" si="278"/>
        <v>25391.428571428572</v>
      </c>
      <c r="I82" s="36">
        <f t="shared" si="278"/>
        <v>26819.88</v>
      </c>
      <c r="J82" s="36">
        <f t="shared" si="278"/>
        <v>34716.571428571428</v>
      </c>
      <c r="K82" s="36">
        <f t="shared" si="278"/>
        <v>36804</v>
      </c>
      <c r="L82" s="36">
        <f t="shared" ref="L82:M82" si="279">L55/L67</f>
        <v>29643</v>
      </c>
      <c r="M82" s="36">
        <f t="shared" si="279"/>
        <v>23912.25</v>
      </c>
      <c r="N82" s="36">
        <f t="shared" si="278"/>
        <v>32871.391304347824</v>
      </c>
      <c r="O82" s="36">
        <f t="shared" ref="O82:P82" si="280">O55/O67</f>
        <v>29260.705882352941</v>
      </c>
      <c r="P82" s="36">
        <f t="shared" si="280"/>
        <v>9577</v>
      </c>
      <c r="Q82" s="36">
        <f t="shared" ref="Q82:V82" si="281">Q55/Q67</f>
        <v>13170</v>
      </c>
      <c r="R82" s="36">
        <f t="shared" si="281"/>
        <v>30544.029411764706</v>
      </c>
      <c r="S82" s="36">
        <f t="shared" si="281"/>
        <v>13189</v>
      </c>
      <c r="T82" s="36">
        <f t="shared" si="281"/>
        <v>11225</v>
      </c>
      <c r="U82" s="36">
        <f t="shared" ref="U82" si="282">U55/U67</f>
        <v>43695.619047619046</v>
      </c>
      <c r="V82" s="36">
        <f t="shared" si="281"/>
        <v>48030.5</v>
      </c>
      <c r="W82" s="36" t="e">
        <f t="shared" ref="W82:AA82" si="283">W55/W67</f>
        <v>#DIV/0!</v>
      </c>
      <c r="X82" s="36" t="e">
        <f t="shared" si="283"/>
        <v>#DIV/0!</v>
      </c>
      <c r="Y82" s="36" t="e">
        <f t="shared" si="283"/>
        <v>#DIV/0!</v>
      </c>
      <c r="Z82" s="36" t="e">
        <f t="shared" si="283"/>
        <v>#DIV/0!</v>
      </c>
      <c r="AA82" s="36" t="e">
        <f t="shared" si="283"/>
        <v>#DIV/0!</v>
      </c>
      <c r="AB82" s="36" t="e">
        <f t="shared" ref="AB82:AG82" si="284">AB55/AB67</f>
        <v>#DIV/0!</v>
      </c>
      <c r="AC82" s="36" t="e">
        <f t="shared" si="284"/>
        <v>#DIV/0!</v>
      </c>
      <c r="AD82" s="36" t="e">
        <f t="shared" si="284"/>
        <v>#DIV/0!</v>
      </c>
      <c r="AE82" s="36" t="e">
        <f t="shared" si="284"/>
        <v>#DIV/0!</v>
      </c>
      <c r="AF82" s="36" t="e">
        <f t="shared" si="284"/>
        <v>#DIV/0!</v>
      </c>
      <c r="AG82" s="36" t="e">
        <f t="shared" si="284"/>
        <v>#DIV/0!</v>
      </c>
    </row>
    <row r="83" spans="1:33">
      <c r="A83" s="143"/>
    </row>
    <row r="84" spans="1:33">
      <c r="A84" s="193" t="s">
        <v>24</v>
      </c>
      <c r="B84" s="42">
        <f>SUM(C84:N84)</f>
        <v>0</v>
      </c>
      <c r="C84" s="43">
        <f>SUMIF(Summary!$AS:$AS,'Asst.Manager  Wise'!C4,Summary!$K:$K)</f>
        <v>0</v>
      </c>
      <c r="D84" s="43">
        <f>SUMIF(Summary!$AS:$AS,'Asst.Manager  Wise'!D4,Summary!$K:$K)</f>
        <v>0</v>
      </c>
      <c r="E84" s="43">
        <f>SUMIF(Summary!$AS:$AS,'Asst.Manager  Wise'!E4,Summary!$K:$K)</f>
        <v>0</v>
      </c>
      <c r="F84" s="43">
        <f>SUMIF(Summary!$AS:$AS,'Asst.Manager  Wise'!F4,Summary!$K:$K)</f>
        <v>0</v>
      </c>
      <c r="G84" s="43">
        <f>SUMIF(Summary!$AS:$AS,'Asst.Manager  Wise'!G4,Summary!$K:$K)</f>
        <v>0</v>
      </c>
      <c r="H84" s="43">
        <f>SUMIF(Summary!$AS:$AS,'Asst.Manager  Wise'!H4,Summary!$K:$K)</f>
        <v>0</v>
      </c>
      <c r="I84" s="43">
        <f>SUMIF(Summary!$AS:$AS,'Asst.Manager  Wise'!I4,Summary!$K:$K)</f>
        <v>0</v>
      </c>
      <c r="J84" s="43">
        <f>SUMIF(Summary!$AS:$AS,'Asst.Manager  Wise'!J4,Summary!$K:$K)</f>
        <v>0</v>
      </c>
      <c r="K84" s="43">
        <f>SUMIF(Summary!$AS:$AS,'Asst.Manager  Wise'!K4,Summary!$K:$K)</f>
        <v>0</v>
      </c>
      <c r="L84" s="43">
        <f>SUMIF(Summary!$AS:$AS,'Asst.Manager  Wise'!L4,Summary!$K:$K)</f>
        <v>0</v>
      </c>
      <c r="M84" s="43">
        <f>SUMIF(Summary!$AS:$AS,'Asst.Manager  Wise'!M4,Summary!$K:$K)</f>
        <v>0</v>
      </c>
      <c r="N84" s="43">
        <f>SUMIF(Summary!$AS:$AS,'Asst.Manager  Wise'!N4,Summary!$K:$K)</f>
        <v>0</v>
      </c>
      <c r="O84" s="43">
        <f>SUMIF(Summary!$AS:$AS,'Asst.Manager  Wise'!O4,Summary!$K:$K)</f>
        <v>0</v>
      </c>
      <c r="P84" s="43">
        <f>SUMIF(Summary!$AS:$AS,'Asst.Manager  Wise'!P4,Summary!$K:$K)</f>
        <v>0</v>
      </c>
      <c r="Q84" s="43">
        <f>SUMIF(Summary!$AS:$AS,'Asst.Manager  Wise'!Q4,Summary!$K:$K)</f>
        <v>0</v>
      </c>
      <c r="R84" s="43">
        <f>SUMIF(Summary!$AS:$AS,'Asst.Manager  Wise'!R4,Summary!$K:$K)</f>
        <v>0</v>
      </c>
      <c r="S84" s="43">
        <f>SUMIF(Summary!$AS:$AS,'Asst.Manager  Wise'!S4,Summary!$K:$K)</f>
        <v>0</v>
      </c>
      <c r="T84" s="43">
        <f>SUMIF(Summary!$AS:$AS,'Asst.Manager  Wise'!T4,Summary!$K:$K)</f>
        <v>0</v>
      </c>
      <c r="U84" s="43">
        <f>SUMIF(Summary!$AS:$AS,'Asst.Manager  Wise'!U4,Summary!$K:$K)</f>
        <v>0</v>
      </c>
      <c r="V84" s="43">
        <f>SUMIF(Summary!$AS:$AS,'Asst.Manager  Wise'!V4,Summary!$K:$K)</f>
        <v>0</v>
      </c>
      <c r="W84" s="43">
        <f>SUMIF(Summary!$AS:$AS,'Asst.Manager  Wise'!W4,Summary!$K:$K)</f>
        <v>0</v>
      </c>
      <c r="X84" s="43">
        <f>SUMIF(Summary!$AS:$AS,'Asst.Manager  Wise'!X4,Summary!$K:$K)</f>
        <v>0</v>
      </c>
      <c r="Y84" s="43">
        <f>SUMIF(Summary!$AS:$AS,'Asst.Manager  Wise'!Y4,Summary!$K:$K)</f>
        <v>0</v>
      </c>
      <c r="Z84" s="43">
        <f>SUMIF(Summary!$AS:$AS,'Asst.Manager  Wise'!Z4,Summary!$K:$K)</f>
        <v>0</v>
      </c>
      <c r="AA84" s="43">
        <f>SUMIF(Summary!$AS:$AS,'Asst.Manager  Wise'!AA4,Summary!$K:$K)</f>
        <v>0</v>
      </c>
      <c r="AB84" s="43">
        <f>SUMIF(Summary!$AS:$AS,'Asst.Manager  Wise'!AB4,Summary!$K:$K)</f>
        <v>0</v>
      </c>
      <c r="AC84" s="43">
        <f>SUMIF(Summary!$AS:$AS,'Asst.Manager  Wise'!AC4,Summary!$K:$K)</f>
        <v>0</v>
      </c>
      <c r="AD84" s="43">
        <f>SUMIF(Summary!$AS:$AS,'Asst.Manager  Wise'!AD4,Summary!$K:$K)</f>
        <v>0</v>
      </c>
      <c r="AE84" s="43">
        <f>SUMIF(Summary!$AS:$AS,'Asst.Manager  Wise'!AE4,Summary!$K:$K)</f>
        <v>0</v>
      </c>
      <c r="AF84" s="43">
        <f>SUMIF(Summary!$AS:$AS,'Asst.Manager  Wise'!AF4,Summary!$K:$K)</f>
        <v>0</v>
      </c>
      <c r="AG84" s="43">
        <f>SUMIF(Summary!$AS:$AS,'Asst.Manager  Wise'!AG4,Summary!$K:$K)</f>
        <v>0</v>
      </c>
    </row>
    <row r="85" spans="1:33">
      <c r="A85" s="194" t="s">
        <v>80</v>
      </c>
      <c r="B85" s="53">
        <f>(SUM(Summary!AK2:AK15)/B9)/B5</f>
        <v>8.0137871607065925E-2</v>
      </c>
      <c r="C85" s="51">
        <f>(SUMIF(Summary!$AS:$AS,C4,Summary!$AK:$AK)/C5)/C9</f>
        <v>1.0158730158730158</v>
      </c>
      <c r="D85" s="51">
        <f>(SUMIF(Summary!$AS:$AS,D4,Summary!$AK:$AK)/D5)/D9</f>
        <v>1.0294117647058822</v>
      </c>
      <c r="E85" s="51">
        <f>(SUMIF(Summary!$AS:$AS,E4,Summary!$AK:$AK)/E5)/E9</f>
        <v>0.4274809160305344</v>
      </c>
      <c r="F85" s="51">
        <f>(SUMIF(Summary!$AS:$AS,F4,Summary!$AK:$AK)/F5)/F9</f>
        <v>1.5725190839694656</v>
      </c>
      <c r="G85" s="51">
        <f>(SUMIF(Summary!$AS:$AS,G4,Summary!$AK:$AK)/G5)/G9</f>
        <v>0.16279069767441862</v>
      </c>
      <c r="H85" s="51">
        <f>(SUMIF(Summary!$AS:$AS,H4,Summary!$AK:$AK)/H5)/H9</f>
        <v>0.91891891891891897</v>
      </c>
      <c r="I85" s="51">
        <f>(SUMIF(Summary!$AS:$AS,I4,Summary!$AK:$AK)/I5)/I9</f>
        <v>1.1982378854625551</v>
      </c>
      <c r="J85" s="51">
        <f>(SUMIF(Summary!$AS:$AS,J4,Summary!$AK:$AK)/J5)/J9</f>
        <v>0.87777777777777777</v>
      </c>
      <c r="K85" s="51">
        <f>(SUMIF(Summary!$AS:$AS,K4,Summary!$AK:$AK)/K5)/K9</f>
        <v>1.4242424242424241</v>
      </c>
      <c r="L85" s="51">
        <f>(SUMIF(Summary!$AS:$AS,L4,Summary!$AK:$AK)/L5)/L9</f>
        <v>0.53448275862068972</v>
      </c>
      <c r="M85" s="51">
        <f>(SUMIF(Summary!$AS:$AS,M4,Summary!$AK:$AK)/M5)/M9</f>
        <v>0.63076923076923075</v>
      </c>
      <c r="N85" s="51">
        <f>(SUMIF(Summary!$AS:$AS,N4,Summary!$AK:$AK)/N5)/N9</f>
        <v>1.1168831168831168</v>
      </c>
      <c r="O85" s="51">
        <f>(SUMIF(Summary!$AS:$AS,O4,Summary!$AK:$AK)/O5)/O9</f>
        <v>0.68085106382978733</v>
      </c>
      <c r="P85" s="51">
        <f>(SUMIF(Summary!$AS:$AS,P4,Summary!$AK:$AK)/P5)/P9</f>
        <v>1.2987804878048781</v>
      </c>
      <c r="Q85" s="51">
        <f>(SUMIF(Summary!$AS:$AS,Q4,Summary!$AK:$AK)/Q5)/Q9</f>
        <v>1.9047619047619049</v>
      </c>
      <c r="R85" s="51">
        <f>(SUMIF(Summary!$AS:$AS,R4,Summary!$AK:$AK)/R5)/R9</f>
        <v>1.1056338028169015</v>
      </c>
      <c r="S85" s="51">
        <f>(SUMIF(Summary!$AS:$AS,S4,Summary!$AK:$AK)/S5)/S9</f>
        <v>1.78</v>
      </c>
      <c r="T85" s="51">
        <f>(SUMIF(Summary!$AS:$AS,T4,Summary!$AK:$AK)/T5)/T9</f>
        <v>1.8008474576271187</v>
      </c>
      <c r="U85" s="51">
        <f>(SUMIF(Summary!$AS:$AS,U4,Summary!$AK:$AK)/U5)/U9</f>
        <v>0.67346938775510212</v>
      </c>
      <c r="V85" s="51">
        <f>(SUMIF(Summary!$AS:$AS,V4,Summary!$AK:$AK)/V5)/V9</f>
        <v>1.0204081632653061</v>
      </c>
      <c r="W85" s="51" t="e">
        <f>(SUMIF(Summary!$AS:$AS,W4,Summary!$AK:$AK)/W5)/W9</f>
        <v>#DIV/0!</v>
      </c>
      <c r="X85" s="51" t="e">
        <f>(SUMIF(Summary!$AS:$AS,X4,Summary!$AK:$AK)/X5)/X9</f>
        <v>#DIV/0!</v>
      </c>
      <c r="Y85" s="51" t="e">
        <f>(SUMIF(Summary!$AS:$AS,Y4,Summary!$AK:$AK)/Y5)/Y9</f>
        <v>#DIV/0!</v>
      </c>
      <c r="Z85" s="51" t="e">
        <f>(SUMIF(Summary!$AS:$AS,Z4,Summary!$AK:$AK)/Z5)/Z9</f>
        <v>#DIV/0!</v>
      </c>
      <c r="AA85" s="51" t="e">
        <f>(SUMIF(Summary!$AS:$AS,AA4,Summary!$AK:$AK)/AA5)/AA9</f>
        <v>#DIV/0!</v>
      </c>
      <c r="AB85" s="51" t="e">
        <f>(SUMIF(Summary!$AS:$AS,AB4,Summary!$AK:$AK)/AB5)/AB9</f>
        <v>#DIV/0!</v>
      </c>
      <c r="AC85" s="51" t="e">
        <f>(SUMIF(Summary!$AS:$AS,AC4,Summary!$AK:$AK)/AC5)/AC9</f>
        <v>#DIV/0!</v>
      </c>
      <c r="AD85" s="51" t="e">
        <f>(SUMIF(Summary!$AS:$AS,AD4,Summary!$AK:$AK)/AD5)/AD9</f>
        <v>#DIV/0!</v>
      </c>
      <c r="AE85" s="51" t="e">
        <f>(SUMIF(Summary!$AS:$AS,AE4,Summary!$AK:$AK)/AE5)/AE9</f>
        <v>#DIV/0!</v>
      </c>
      <c r="AF85" s="51" t="e">
        <f>(SUMIF(Summary!$AS:$AS,AF4,Summary!$AK:$AK)/AF5)/AF9</f>
        <v>#DIV/0!</v>
      </c>
      <c r="AG85" s="51" t="e">
        <f>(SUMIF(Summary!$AS:$AS,AG4,Summary!$AK:$AK)/AG5)/AG9</f>
        <v>#DIV/0!</v>
      </c>
    </row>
    <row r="86" spans="1:33">
      <c r="A86" s="194" t="s">
        <v>81</v>
      </c>
      <c r="B86" s="53">
        <f>(SUM(Summary!AL2:AL15)/B9)/B5</f>
        <v>0.52563550193881947</v>
      </c>
      <c r="C86" s="51">
        <f>(SUMIF(Summary!$AS:$AS,C4,Summary!$AL:$AL)/C5)/C9</f>
        <v>2.746031746031746</v>
      </c>
      <c r="D86" s="51">
        <f>(SUMIF(Summary!$AS:$AS,D4,Summary!$AL:$AL)/D5)/D9</f>
        <v>3.3970588235294117</v>
      </c>
      <c r="E86" s="51">
        <f>(SUMIF(Summary!$AS:$AS,E4,Summary!$AL:$AL)/E5)/E9</f>
        <v>4.7175572519083966</v>
      </c>
      <c r="F86" s="51">
        <f>(SUMIF(Summary!$AS:$AS,F4,Summary!$AL:$AL)/F5)/F9</f>
        <v>2.7519083969465647</v>
      </c>
      <c r="G86" s="51">
        <f>(SUMIF(Summary!$AS:$AS,G4,Summary!$AL:$AL)/G5)/G9</f>
        <v>2.6511627906976742</v>
      </c>
      <c r="H86" s="51">
        <f>(SUMIF(Summary!$AS:$AS,H4,Summary!$AL:$AL)/H5)/H9</f>
        <v>3.4189189189189189</v>
      </c>
      <c r="I86" s="51">
        <f>(SUMIF(Summary!$AS:$AS,I4,Summary!$AL:$AL)/I5)/I9</f>
        <v>4.1938325991189425</v>
      </c>
      <c r="J86" s="51">
        <f>(SUMIF(Summary!$AS:$AS,J4,Summary!$AL:$AL)/J5)/J9</f>
        <v>2.8777777777777778</v>
      </c>
      <c r="K86" s="51">
        <f>(SUMIF(Summary!$AS:$AS,K4,Summary!$AL:$AL)/K5)/K9</f>
        <v>3.4848484848484844</v>
      </c>
      <c r="L86" s="51">
        <f>(SUMIF(Summary!$AS:$AS,L4,Summary!$AL:$AL)/L5)/L9</f>
        <v>3.5517241379310347</v>
      </c>
      <c r="M86" s="51">
        <f>(SUMIF(Summary!$AS:$AS,M4,Summary!$AL:$AL)/M5)/M9</f>
        <v>3.8923076923076918</v>
      </c>
      <c r="N86" s="51">
        <f>(SUMIF(Summary!$AS:$AS,N4,Summary!$AL:$AL)/N5)/N9</f>
        <v>2.8831168831168834</v>
      </c>
      <c r="O86" s="51">
        <f>(SUMIF(Summary!$AS:$AS,O4,Summary!$AL:$AL)/O5)/O9</f>
        <v>2.3617021276595747</v>
      </c>
      <c r="P86" s="51">
        <f>(SUMIF(Summary!$AS:$AS,P4,Summary!$AL:$AL)/P5)/P9</f>
        <v>3.036585365853659</v>
      </c>
      <c r="Q86" s="51">
        <f>(SUMIF(Summary!$AS:$AS,Q4,Summary!$AL:$AL)/Q5)/Q9</f>
        <v>2.7936507936507939</v>
      </c>
      <c r="R86" s="51">
        <f>(SUMIF(Summary!$AS:$AS,R4,Summary!$AL:$AL)/R5)/R9</f>
        <v>3.352112676056338</v>
      </c>
      <c r="S86" s="51">
        <f>(SUMIF(Summary!$AS:$AS,S4,Summary!$AL:$AL)/S5)/S9</f>
        <v>2.1</v>
      </c>
      <c r="T86" s="51">
        <f>(SUMIF(Summary!$AS:$AS,T4,Summary!$AL:$AL)/T5)/T9</f>
        <v>2.0762711864406782</v>
      </c>
      <c r="U86" s="51">
        <f>(SUMIF(Summary!$AS:$AS,U4,Summary!$AL:$AL)/U5)/U9</f>
        <v>2.1020408163265305</v>
      </c>
      <c r="V86" s="51">
        <f>(SUMIF(Summary!$AS:$AS,V4,Summary!$AL:$AL)/V5)/V9</f>
        <v>3.2040816326530615</v>
      </c>
      <c r="W86" s="51" t="e">
        <f>(SUMIF(Summary!$AS:$AS,W4,Summary!$AL:$AL)/W5)/W9</f>
        <v>#DIV/0!</v>
      </c>
      <c r="X86" s="51" t="e">
        <f>(SUMIF(Summary!$AS:$AS,X4,Summary!$AL:$AL)/X5)/X9</f>
        <v>#DIV/0!</v>
      </c>
      <c r="Y86" s="51" t="e">
        <f>(SUMIF(Summary!$AS:$AS,Y4,Summary!$AL:$AL)/Y5)/Y9</f>
        <v>#DIV/0!</v>
      </c>
      <c r="Z86" s="51" t="e">
        <f>(SUMIF(Summary!$AS:$AS,Z4,Summary!$AL:$AL)/Z5)/Z9</f>
        <v>#DIV/0!</v>
      </c>
      <c r="AA86" s="51" t="e">
        <f>(SUMIF(Summary!$AS:$AS,AA4,Summary!$AL:$AL)/AA5)/AA9</f>
        <v>#DIV/0!</v>
      </c>
      <c r="AB86" s="51" t="e">
        <f>(SUMIF(Summary!$AS:$AS,AB4,Summary!$AL:$AL)/AB5)/AB9</f>
        <v>#DIV/0!</v>
      </c>
      <c r="AC86" s="51" t="e">
        <f>(SUMIF(Summary!$AS:$AS,AC4,Summary!$AL:$AL)/AC5)/AC9</f>
        <v>#DIV/0!</v>
      </c>
      <c r="AD86" s="51" t="e">
        <f>(SUMIF(Summary!$AS:$AS,AD4,Summary!$AL:$AL)/AD5)/AD9</f>
        <v>#DIV/0!</v>
      </c>
      <c r="AE86" s="51" t="e">
        <f>(SUMIF(Summary!$AS:$AS,AE4,Summary!$AL:$AL)/AE5)/AE9</f>
        <v>#DIV/0!</v>
      </c>
      <c r="AF86" s="51" t="e">
        <f>(SUMIF(Summary!$AS:$AS,AF4,Summary!$AL:$AL)/AF5)/AF9</f>
        <v>#DIV/0!</v>
      </c>
      <c r="AG86" s="51" t="e">
        <f>(SUMIF(Summary!$AS:$AS,AG4,Summary!$AL:$AL)/AG5)/AG9</f>
        <v>#DIV/0!</v>
      </c>
    </row>
    <row r="87" spans="1:33">
      <c r="A87" s="194" t="s">
        <v>77</v>
      </c>
      <c r="B87" s="53">
        <f>(SUM(Summary!AM2:AM15)/B9)/B5</f>
        <v>0</v>
      </c>
      <c r="C87" s="51">
        <f>(SUMIF(Summary!$AS:$AS,C4,Summary!$AM:$AM)/C5)/C9</f>
        <v>0</v>
      </c>
      <c r="D87" s="51">
        <f>(SUMIF(Summary!$AS:$AS,D4,Summary!$AM:$AM)/D5)/D9</f>
        <v>0</v>
      </c>
      <c r="E87" s="51">
        <f>(SUMIF(Summary!$AS:$AS,E4,Summary!$AM:$AM)/E5)/E9</f>
        <v>0</v>
      </c>
      <c r="F87" s="51">
        <f>(SUMIF(Summary!$AS:$AS,F4,Summary!$AM:$AM)/F5)/F9</f>
        <v>0</v>
      </c>
      <c r="G87" s="51">
        <f>(SUMIF(Summary!$AS:$AS,G4,Summary!$AM:$AM)/G5)/G9</f>
        <v>0</v>
      </c>
      <c r="H87" s="51">
        <f>(SUMIF(Summary!$AS:$AS,H4,Summary!$AM:$AM)/H5)/H9</f>
        <v>0</v>
      </c>
      <c r="I87" s="51">
        <f>(SUMIF(Summary!$AS:$AS,I4,Summary!$AM:$AM)/I5)/I9</f>
        <v>0</v>
      </c>
      <c r="J87" s="51">
        <f>(SUMIF(Summary!$AS:$AS,J4,Summary!$AM:$AM)/J5)/J9</f>
        <v>0</v>
      </c>
      <c r="K87" s="51">
        <f>(SUMIF(Summary!$AS:$AS,K4,Summary!$AM:$AM)/K5)/K9</f>
        <v>0</v>
      </c>
      <c r="L87" s="51">
        <f>(SUMIF(Summary!$AS:$AS,L4,Summary!$AM:$AM)/L5)/L9</f>
        <v>0</v>
      </c>
      <c r="M87" s="51">
        <f>(SUMIF(Summary!$AS:$AS,M4,Summary!$AM:$AM)/M5)/M9</f>
        <v>0</v>
      </c>
      <c r="N87" s="51">
        <f>(SUMIF(Summary!$AS:$AS,N4,Summary!$AM:$AM)/N5)/N9</f>
        <v>0</v>
      </c>
      <c r="O87" s="51">
        <f>(SUMIF(Summary!$AS:$AS,O4,Summary!$AM:$AM)/O5)/O9</f>
        <v>0</v>
      </c>
      <c r="P87" s="51">
        <f>(SUMIF(Summary!$AS:$AS,P4,Summary!$AM:$AM)/P5)/P9</f>
        <v>0</v>
      </c>
      <c r="Q87" s="51">
        <f>(SUMIF(Summary!$AS:$AS,Q4,Summary!$AM:$AM)/Q5)/Q9</f>
        <v>0</v>
      </c>
      <c r="R87" s="51">
        <f>(SUMIF(Summary!$AS:$AS,R4,Summary!$AM:$AM)/R5)/R9</f>
        <v>0</v>
      </c>
      <c r="S87" s="51">
        <f>(SUMIF(Summary!$AS:$AS,S4,Summary!$AM:$AM)/S5)/S9</f>
        <v>0</v>
      </c>
      <c r="T87" s="51">
        <f>(SUMIF(Summary!$AS:$AS,T4,Summary!$AM:$AM)/T5)/T9</f>
        <v>0</v>
      </c>
      <c r="U87" s="51">
        <f>(SUMIF(Summary!$AS:$AS,U4,Summary!$AM:$AM)/U5)/U9</f>
        <v>0</v>
      </c>
      <c r="V87" s="51">
        <f>(SUMIF(Summary!$AS:$AS,V4,Summary!$AM:$AM)/V5)/V9</f>
        <v>0</v>
      </c>
      <c r="W87" s="51" t="e">
        <f>(SUMIF(Summary!$AS:$AS,W4,Summary!$AM:$AM)/W5)/W9</f>
        <v>#DIV/0!</v>
      </c>
      <c r="X87" s="51" t="e">
        <f>(SUMIF(Summary!$AS:$AS,X4,Summary!$AM:$AM)/X5)/X9</f>
        <v>#DIV/0!</v>
      </c>
      <c r="Y87" s="51" t="e">
        <f>(SUMIF(Summary!$AS:$AS,Y4,Summary!$AM:$AM)/Y5)/Y9</f>
        <v>#DIV/0!</v>
      </c>
      <c r="Z87" s="51" t="e">
        <f>(SUMIF(Summary!$AS:$AS,Z4,Summary!$AM:$AM)/Z5)/Z9</f>
        <v>#DIV/0!</v>
      </c>
      <c r="AA87" s="51" t="e">
        <f>(SUMIF(Summary!$AS:$AS,AA4,Summary!$AM:$AM)/AA5)/AA9</f>
        <v>#DIV/0!</v>
      </c>
      <c r="AB87" s="51" t="e">
        <f>(SUMIF(Summary!$AS:$AS,AB4,Summary!$AM:$AM)/AB5)/AB9</f>
        <v>#DIV/0!</v>
      </c>
      <c r="AC87" s="51" t="e">
        <f>(SUMIF(Summary!$AS:$AS,AC4,Summary!$AM:$AM)/AC5)/AC9</f>
        <v>#DIV/0!</v>
      </c>
      <c r="AD87" s="51" t="e">
        <f>(SUMIF(Summary!$AS:$AS,AD4,Summary!$AM:$AM)/AD5)/AD9</f>
        <v>#DIV/0!</v>
      </c>
      <c r="AE87" s="51" t="e">
        <f>(SUMIF(Summary!$AS:$AS,AE4,Summary!$AM:$AM)/AE5)/AE9</f>
        <v>#DIV/0!</v>
      </c>
      <c r="AF87" s="51" t="e">
        <f>(SUMIF(Summary!$AS:$AS,AF4,Summary!$AM:$AM)/AF5)/AF9</f>
        <v>#DIV/0!</v>
      </c>
      <c r="AG87" s="51" t="e">
        <f>(SUMIF(Summary!$AS:$AS,AG4,Summary!$AM:$AM)/AG5)/AG9</f>
        <v>#DIV/0!</v>
      </c>
    </row>
    <row r="88" spans="1:33">
      <c r="A88" s="194" t="s">
        <v>78</v>
      </c>
      <c r="B88" s="44">
        <f>(SUM(Summary!AN2:AN15)/B7)</f>
        <v>365.85714285714283</v>
      </c>
      <c r="C88" s="42">
        <f>SUMIF(Summary!$AS:$AS,C4,Summary!$AN:$AN)/C7</f>
        <v>2580</v>
      </c>
      <c r="D88" s="42">
        <f>SUMIF(Summary!$AS:$AS,D4,Summary!$AN:$AN)/D7</f>
        <v>4177.5</v>
      </c>
      <c r="E88" s="42">
        <f>SUMIF(Summary!$AS:$AS,E4,Summary!$AN:$AN)/E7</f>
        <v>2650.7142857142858</v>
      </c>
      <c r="F88" s="42">
        <f>SUMIF(Summary!$AS:$AS,F4,Summary!$AN:$AN)/F7</f>
        <v>2380.8333333333335</v>
      </c>
      <c r="G88" s="42">
        <f>SUMIF(Summary!$AS:$AS,G4,Summary!$AN:$AN)/G7</f>
        <v>1318.3333333333333</v>
      </c>
      <c r="H88" s="42">
        <f>SUMIF(Summary!$AS:$AS,H4,Summary!$AN:$AN)/H7</f>
        <v>2908.3333333333335</v>
      </c>
      <c r="I88" s="42">
        <f>SUMIF(Summary!$AS:$AS,I4,Summary!$AN:$AN)/I7</f>
        <v>3210</v>
      </c>
      <c r="J88" s="42">
        <f>SUMIF(Summary!$AS:$AS,J4,Summary!$AN:$AN)/J7</f>
        <v>1908</v>
      </c>
      <c r="K88" s="42">
        <f>SUMIF(Summary!$AS:$AS,K4,Summary!$AN:$AN)/K7</f>
        <v>4030</v>
      </c>
      <c r="L88" s="42">
        <f>SUMIF(Summary!$AS:$AS,L4,Summary!$AN:$AN)/L7</f>
        <v>2180</v>
      </c>
      <c r="M88" s="42">
        <f>SUMIF(Summary!$AS:$AS,M4,Summary!$AN:$AN)/M7</f>
        <v>2396.6666666666665</v>
      </c>
      <c r="N88" s="42">
        <f>SUMIF(Summary!$AS:$AS,N4,Summary!$AN:$AN)/N7</f>
        <v>2786.6666666666665</v>
      </c>
      <c r="O88" s="42">
        <f>SUMIF(Summary!$AS:$AS,O4,Summary!$AN:$AN)/O7</f>
        <v>2095</v>
      </c>
      <c r="P88" s="42">
        <f>SUMIF(Summary!$AS:$AS,P4,Summary!$AN:$AN)/P7</f>
        <v>2006.6666666666667</v>
      </c>
      <c r="Q88" s="42">
        <f>SUMIF(Summary!$AS:$AS,Q4,Summary!$AN:$AN)/Q7</f>
        <v>2807.5</v>
      </c>
      <c r="R88" s="42">
        <f>SUMIF(Summary!$AS:$AS,R4,Summary!$AN:$AN)/R7</f>
        <v>2417.8571428571427</v>
      </c>
      <c r="S88" s="42">
        <f>SUMIF(Summary!$AS:$AS,S4,Summary!$AN:$AN)/S7</f>
        <v>2511.25</v>
      </c>
      <c r="T88" s="42">
        <f>SUMIF(Summary!$AS:$AS,T4,Summary!$AN:$AN)/T7</f>
        <v>2163.6363636363635</v>
      </c>
      <c r="U88" s="42">
        <f>SUMIF(Summary!$AS:$AS,U4,Summary!$AN:$AN)/U7</f>
        <v>4325</v>
      </c>
      <c r="V88" s="42">
        <f>SUMIF(Summary!$AS:$AS,V4,Summary!$AN:$AN)/V7</f>
        <v>2867.5</v>
      </c>
      <c r="W88" s="42" t="e">
        <f>SUMIF(Summary!$AS:$AS,W4,Summary!$AN:$AN)/W7</f>
        <v>#DIV/0!</v>
      </c>
      <c r="X88" s="42" t="e">
        <f>SUMIF(Summary!$AS:$AS,X4,Summary!$AN:$AN)/X7</f>
        <v>#DIV/0!</v>
      </c>
      <c r="Y88" s="42" t="e">
        <f>SUMIF(Summary!$AS:$AS,Y4,Summary!$AN:$AN)/Y7</f>
        <v>#DIV/0!</v>
      </c>
      <c r="Z88" s="42" t="e">
        <f>SUMIF(Summary!$AS:$AS,Z4,Summary!$AN:$AN)/Z7</f>
        <v>#DIV/0!</v>
      </c>
      <c r="AA88" s="42" t="e">
        <f>SUMIF(Summary!$AS:$AS,AA4,Summary!$AN:$AN)/AA7</f>
        <v>#DIV/0!</v>
      </c>
      <c r="AB88" s="42" t="e">
        <f>SUMIF(Summary!$AS:$AS,AB4,Summary!$AN:$AN)/AB7</f>
        <v>#DIV/0!</v>
      </c>
      <c r="AC88" s="42" t="e">
        <f>SUMIF(Summary!$AS:$AS,AC4,Summary!$AN:$AN)/AC7</f>
        <v>#DIV/0!</v>
      </c>
      <c r="AD88" s="42" t="e">
        <f>SUMIF(Summary!$AS:$AS,AD4,Summary!$AN:$AN)/AD7</f>
        <v>#DIV/0!</v>
      </c>
      <c r="AE88" s="42" t="e">
        <f>SUMIF(Summary!$AS:$AS,AE4,Summary!$AN:$AN)/AE7</f>
        <v>#DIV/0!</v>
      </c>
      <c r="AF88" s="42" t="e">
        <f>SUMIF(Summary!$AS:$AS,AF4,Summary!$AN:$AN)/AF7</f>
        <v>#DIV/0!</v>
      </c>
      <c r="AG88" s="42" t="e">
        <f>SUMIF(Summary!$AS:$AS,AG4,Summary!$AN:$AN)/AG7</f>
        <v>#DIV/0!</v>
      </c>
    </row>
    <row r="91" spans="1:33">
      <c r="A91" s="290" t="s">
        <v>226</v>
      </c>
      <c r="B91" s="312">
        <f>SUBTOTAL(9,Summary!AW:AW)/B5</f>
        <v>436577.55853702145</v>
      </c>
      <c r="C91" s="312">
        <f>SUMIFS(Summary!$AW:$AW,Summary!$AS:$AS,'Asst.Manager  Wise'!C4)/C5</f>
        <v>22519.684869091288</v>
      </c>
      <c r="D91" s="312">
        <f>SUMIFS(Summary!$AW:$AW,Summary!$AS:$AS,'Asst.Manager  Wise'!D4)/D5</f>
        <v>21270.101204722516</v>
      </c>
      <c r="E91" s="312">
        <f>SUMIFS(Summary!$AW:$AW,Summary!$AS:$AS,'Asst.Manager  Wise'!E4)/E5</f>
        <v>35588.208415210669</v>
      </c>
      <c r="F91" s="312">
        <f>SUMIFS(Summary!$AW:$AW,Summary!$AS:$AS,'Asst.Manager  Wise'!F4)/F5</f>
        <v>16998.719795600715</v>
      </c>
      <c r="G91" s="312">
        <f>SUMIFS(Summary!$AW:$AW,Summary!$AS:$AS,'Asst.Manager  Wise'!G4)/G5</f>
        <v>22748.052044423814</v>
      </c>
      <c r="H91" s="312">
        <f>SUMIFS(Summary!$AW:$AW,Summary!$AS:$AS,'Asst.Manager  Wise'!H4)/H5</f>
        <v>12209.784298510662</v>
      </c>
      <c r="I91" s="312">
        <f>SUMIFS(Summary!$AW:$AW,Summary!$AS:$AS,'Asst.Manager  Wise'!I4)/I5</f>
        <v>54959.961198847312</v>
      </c>
      <c r="J91" s="312">
        <f>SUMIFS(Summary!$AW:$AW,Summary!$AS:$AS,'Asst.Manager  Wise'!J4)/J5</f>
        <v>28849.051729587707</v>
      </c>
      <c r="K91" s="312">
        <f>SUMIFS(Summary!$AW:$AW,Summary!$AS:$AS,'Asst.Manager  Wise'!K4)/K5</f>
        <v>9308.6503423249451</v>
      </c>
      <c r="L91" s="312">
        <f>SUMIFS(Summary!$AW:$AW,Summary!$AS:$AS,'Asst.Manager  Wise'!L4)/L5</f>
        <v>35990.784137526171</v>
      </c>
      <c r="M91" s="312">
        <f>SUMIFS(Summary!$AW:$AW,Summary!$AS:$AS,'Asst.Manager  Wise'!M4)/M5</f>
        <v>5831.7565052171121</v>
      </c>
      <c r="N91" s="312">
        <f>SUMIFS(Summary!$AW:$AW,Summary!$AS:$AS,'Asst.Manager  Wise'!N4)/N5</f>
        <v>25839.15698711868</v>
      </c>
      <c r="O91" s="312">
        <f>SUMIFS(Summary!$AW:$AW,Summary!$AS:$AS,'Asst.Manager  Wise'!O4)/O5</f>
        <v>18253.846960799812</v>
      </c>
      <c r="P91" s="312">
        <f>SUMIFS(Summary!$AW:$AW,Summary!$AS:$AS,'Asst.Manager  Wise'!P4)/P5</f>
        <v>17821.480564104404</v>
      </c>
      <c r="Q91" s="312">
        <f>SUMIFS(Summary!$AW:$AW,Summary!$AS:$AS,'Asst.Manager  Wise'!Q4)/Q5</f>
        <v>14427.422756372436</v>
      </c>
      <c r="R91" s="312">
        <f>SUMIFS(Summary!$AW:$AW,Summary!$AS:$AS,'Asst.Manager  Wise'!R4)/R5</f>
        <v>33779.064837600046</v>
      </c>
      <c r="S91" s="312">
        <f>SUMIFS(Summary!$AW:$AW,Summary!$AS:$AS,'Asst.Manager  Wise'!S4)/S5</f>
        <v>6823.4913816998433</v>
      </c>
      <c r="T91" s="312">
        <f>SUMIFS(Summary!$AW:$AW,Summary!$AS:$AS,'Asst.Manager  Wise'!T4)/T5</f>
        <v>20243.868188052129</v>
      </c>
      <c r="U91" s="312">
        <f>SUMIFS(Summary!$AW:$AW,Summary!$AS:$AS,'Asst.Manager  Wise'!U4)/U5</f>
        <v>21245.913497496651</v>
      </c>
      <c r="V91" s="312">
        <f>SUMIFS(Summary!$AW:$AW,Summary!$AS:$AS,'Asst.Manager  Wise'!V4)/V5</f>
        <v>11868.558822714351</v>
      </c>
      <c r="W91" s="312">
        <f>SUMIFS(Summary!$AW:$AW,Summary!$AS:$AS,'Asst.Manager  Wise'!W4)/W5</f>
        <v>0</v>
      </c>
      <c r="X91" s="312">
        <f>SUMIFS(Summary!$AW:$AW,Summary!$AS:$AS,'Asst.Manager  Wise'!X4)/X5</f>
        <v>0</v>
      </c>
      <c r="Y91" s="312">
        <f>SUMIFS(Summary!$AW:$AW,Summary!$AS:$AS,'Asst.Manager  Wise'!Y4)/Y5</f>
        <v>0</v>
      </c>
      <c r="Z91" s="312">
        <f>SUMIFS(Summary!$AW:$AW,Summary!$AS:$AS,'Asst.Manager  Wise'!Z4)/Z5</f>
        <v>0</v>
      </c>
      <c r="AA91" s="312">
        <f>SUMIFS(Summary!$AW:$AW,Summary!$AS:$AS,'Asst.Manager  Wise'!AA4)/AA5</f>
        <v>0</v>
      </c>
      <c r="AB91" s="312">
        <f>SUMIFS(Summary!$AW:$AW,Summary!$AS:$AS,'Asst.Manager  Wise'!AB4)/AB5</f>
        <v>0</v>
      </c>
      <c r="AC91" s="312">
        <f>SUMIFS(Summary!$AW:$AW,Summary!$AS:$AS,'Asst.Manager  Wise'!AC4)/AC5</f>
        <v>0</v>
      </c>
      <c r="AD91" s="312">
        <f>SUMIFS(Summary!$AW:$AW,Summary!$AS:$AS,'Asst.Manager  Wise'!AD4)/AD5</f>
        <v>0</v>
      </c>
      <c r="AE91" s="312">
        <f>SUMIFS(Summary!$AW:$AW,Summary!$AS:$AS,'Asst.Manager  Wise'!AE4)/AE5</f>
        <v>0</v>
      </c>
      <c r="AF91" s="312">
        <f>SUMIFS(Summary!$AW:$AW,Summary!$AS:$AS,'Asst.Manager  Wise'!AF4)/AF5</f>
        <v>0</v>
      </c>
      <c r="AG91" s="312">
        <f>SUMIFS(Summary!$AW:$AW,Summary!$AS:$AS,'Asst.Manager  Wise'!AG4)/AG5</f>
        <v>0</v>
      </c>
    </row>
    <row r="92" spans="1:33">
      <c r="A92" s="290" t="s">
        <v>227</v>
      </c>
      <c r="B92" s="312">
        <f>B91/B9</f>
        <v>4702.4726253449098</v>
      </c>
      <c r="C92" s="312">
        <f>C91/C9</f>
        <v>4468.1914422800173</v>
      </c>
      <c r="D92" s="312">
        <f t="shared" ref="D92:S92" si="285">D91/D9</f>
        <v>7819.8901487950425</v>
      </c>
      <c r="E92" s="312">
        <f t="shared" si="285"/>
        <v>6791.6428273302799</v>
      </c>
      <c r="F92" s="312">
        <f t="shared" si="285"/>
        <v>1622.0152476718238</v>
      </c>
      <c r="G92" s="312">
        <f t="shared" si="285"/>
        <v>13225.611653734775</v>
      </c>
      <c r="H92" s="312">
        <f t="shared" si="285"/>
        <v>4124.927127875224</v>
      </c>
      <c r="I92" s="312">
        <f t="shared" si="285"/>
        <v>6052.8591628686463</v>
      </c>
      <c r="J92" s="312">
        <f t="shared" si="285"/>
        <v>8013.6254804410291</v>
      </c>
      <c r="K92" s="312">
        <f t="shared" si="285"/>
        <v>3526.0039175473275</v>
      </c>
      <c r="L92" s="312">
        <f t="shared" si="285"/>
        <v>7756.6345123978817</v>
      </c>
      <c r="M92" s="312">
        <f t="shared" si="285"/>
        <v>2242.9832712373509</v>
      </c>
      <c r="N92" s="312">
        <f t="shared" si="285"/>
        <v>8389.336684129441</v>
      </c>
      <c r="O92" s="312">
        <f t="shared" si="285"/>
        <v>9709.493064255219</v>
      </c>
      <c r="P92" s="312">
        <f t="shared" si="285"/>
        <v>2716.6891103817693</v>
      </c>
      <c r="Q92" s="312">
        <f t="shared" si="285"/>
        <v>1908.3892534884176</v>
      </c>
      <c r="R92" s="312">
        <f t="shared" si="285"/>
        <v>5947.0184573239521</v>
      </c>
      <c r="S92" s="312">
        <f t="shared" si="285"/>
        <v>1705.8728454249608</v>
      </c>
      <c r="T92" s="312">
        <f t="shared" ref="T92:Z92" si="286">T91/T9</f>
        <v>2144.4775622936577</v>
      </c>
      <c r="U92" s="312">
        <f t="shared" si="286"/>
        <v>10839.751784437067</v>
      </c>
      <c r="V92" s="312">
        <f t="shared" si="286"/>
        <v>6055.3871544460972</v>
      </c>
      <c r="W92" s="312" t="e">
        <f t="shared" si="286"/>
        <v>#DIV/0!</v>
      </c>
      <c r="X92" s="312" t="e">
        <f t="shared" si="286"/>
        <v>#DIV/0!</v>
      </c>
      <c r="Y92" s="312" t="e">
        <f t="shared" si="286"/>
        <v>#DIV/0!</v>
      </c>
      <c r="Z92" s="312" t="e">
        <f t="shared" si="286"/>
        <v>#DIV/0!</v>
      </c>
      <c r="AA92" s="312" t="e">
        <f t="shared" ref="AA92:AB92" si="287">AA91/AA9</f>
        <v>#DIV/0!</v>
      </c>
      <c r="AB92" s="312" t="e">
        <f t="shared" si="287"/>
        <v>#DIV/0!</v>
      </c>
      <c r="AC92" s="312" t="e">
        <f t="shared" ref="AC92:AG92" si="288">AC91/AC9</f>
        <v>#DIV/0!</v>
      </c>
      <c r="AD92" s="312" t="e">
        <f t="shared" si="288"/>
        <v>#DIV/0!</v>
      </c>
      <c r="AE92" s="312" t="e">
        <f t="shared" si="288"/>
        <v>#DIV/0!</v>
      </c>
      <c r="AF92" s="312" t="e">
        <f t="shared" si="288"/>
        <v>#DIV/0!</v>
      </c>
      <c r="AG92" s="312" t="e">
        <f t="shared" si="288"/>
        <v>#DIV/0!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sheetPr>
  <dimension ref="A1:XFC619"/>
  <sheetViews>
    <sheetView zoomScale="90" zoomScaleNormal="90" workbookViewId="0">
      <pane ySplit="1" topLeftCell="A142" activePane="bottomLeft" state="frozen"/>
      <selection pane="bottomLeft"/>
    </sheetView>
  </sheetViews>
  <sheetFormatPr defaultRowHeight="15"/>
  <cols>
    <col min="1" max="1" width="10.7109375" style="139" bestFit="1" customWidth="1"/>
    <col min="2" max="2" width="26.7109375" style="132" bestFit="1" customWidth="1"/>
    <col min="3" max="3" width="18.85546875" style="200" bestFit="1" customWidth="1"/>
    <col min="4" max="4" width="9.28515625" style="132" customWidth="1"/>
    <col min="5" max="5" width="15.28515625" style="139" customWidth="1"/>
    <col min="6" max="6" width="7.7109375" style="132" customWidth="1"/>
    <col min="7" max="7" width="10.7109375" style="139" customWidth="1"/>
    <col min="8" max="8" width="7.7109375" style="139" customWidth="1"/>
    <col min="9" max="9" width="10.7109375" style="132" customWidth="1"/>
    <col min="10" max="10" width="9.42578125" style="132" customWidth="1"/>
    <col min="11" max="11" width="10.28515625" style="132" hidden="1" customWidth="1"/>
    <col min="12" max="12" width="7.85546875" style="132" hidden="1" customWidth="1"/>
    <col min="13" max="13" width="10.28515625" style="132" hidden="1" customWidth="1"/>
    <col min="14" max="14" width="6.42578125" style="132" hidden="1" customWidth="1"/>
    <col min="15" max="15" width="9.85546875" style="132" customWidth="1"/>
    <col min="16" max="17" width="6.85546875" style="132" customWidth="1"/>
    <col min="18" max="18" width="9.85546875" style="132" customWidth="1"/>
    <col min="19" max="20" width="6.85546875" style="132" customWidth="1"/>
    <col min="21" max="21" width="9.85546875" style="132" customWidth="1"/>
    <col min="22" max="23" width="6.85546875" style="132" customWidth="1"/>
    <col min="24" max="24" width="8.7109375" style="133" customWidth="1"/>
    <col min="25" max="26" width="8.7109375" style="132" customWidth="1"/>
    <col min="27" max="27" width="13.28515625" style="132" customWidth="1"/>
    <col min="28" max="28" width="13.7109375" style="155" customWidth="1"/>
    <col min="29" max="29" width="13.7109375" style="157" customWidth="1"/>
    <col min="30" max="30" width="11.140625" style="157" customWidth="1"/>
    <col min="31" max="31" width="10.7109375" style="132" customWidth="1"/>
    <col min="32" max="32" width="10.28515625" style="132" customWidth="1"/>
    <col min="33" max="33" width="9.42578125" style="132" customWidth="1"/>
    <col min="34" max="34" width="10.5703125" style="132" customWidth="1"/>
    <col min="35" max="35" width="13.7109375" style="132" customWidth="1"/>
    <col min="36" max="36" width="10" style="132" customWidth="1"/>
    <col min="37" max="37" width="9.42578125" style="132" customWidth="1"/>
    <col min="38" max="38" width="7.28515625" style="132" customWidth="1"/>
    <col min="39" max="39" width="6.7109375" style="132" customWidth="1"/>
    <col min="40" max="40" width="7.140625" style="132" customWidth="1"/>
    <col min="41" max="41" width="37.7109375" style="132" customWidth="1"/>
    <col min="42" max="42" width="30" style="132" customWidth="1"/>
    <col min="43" max="43" width="21" style="132" bestFit="1" customWidth="1"/>
    <col min="44" max="44" width="27.42578125" style="112" bestFit="1" customWidth="1"/>
    <col min="45" max="45" width="22.5703125" style="112" bestFit="1" customWidth="1"/>
    <col min="46" max="46" width="8.42578125" style="112" bestFit="1" customWidth="1"/>
    <col min="47" max="47" width="9.7109375" style="112" customWidth="1"/>
    <col min="48" max="48" width="12.28515625" style="112" customWidth="1"/>
    <col min="49" max="49" width="11.140625" style="112" bestFit="1" customWidth="1"/>
    <col min="50" max="50" width="34" style="112" bestFit="1" customWidth="1"/>
    <col min="51" max="55" width="9.140625" style="112" customWidth="1"/>
    <col min="56" max="16379" width="9.140625" style="112"/>
    <col min="16380" max="16380" width="12.42578125" style="112" bestFit="1" customWidth="1"/>
    <col min="16381" max="16381" width="8.85546875" style="112" customWidth="1"/>
    <col min="16382" max="16384" width="9.140625" style="112"/>
  </cols>
  <sheetData>
    <row r="1" spans="1:55 16380:16383" s="111" customFormat="1" ht="51.75" customHeight="1">
      <c r="A1" s="138" t="s">
        <v>339</v>
      </c>
      <c r="B1" s="134" t="s">
        <v>0</v>
      </c>
      <c r="C1" s="201" t="s">
        <v>22</v>
      </c>
      <c r="D1" s="134" t="s">
        <v>8</v>
      </c>
      <c r="E1" s="138" t="s">
        <v>2</v>
      </c>
      <c r="F1" s="134" t="s">
        <v>253</v>
      </c>
      <c r="G1" s="138" t="s">
        <v>10</v>
      </c>
      <c r="H1" s="138" t="s">
        <v>87</v>
      </c>
      <c r="I1" s="134" t="s">
        <v>23</v>
      </c>
      <c r="J1" s="134" t="s">
        <v>302</v>
      </c>
      <c r="K1" s="134" t="s">
        <v>24</v>
      </c>
      <c r="L1" s="134" t="s">
        <v>44</v>
      </c>
      <c r="M1" s="134" t="s">
        <v>66</v>
      </c>
      <c r="N1" s="134" t="s">
        <v>67</v>
      </c>
      <c r="O1" s="134" t="s">
        <v>68</v>
      </c>
      <c r="P1" s="134" t="s">
        <v>69</v>
      </c>
      <c r="Q1" s="134" t="s">
        <v>70</v>
      </c>
      <c r="R1" s="134" t="s">
        <v>71</v>
      </c>
      <c r="S1" s="134" t="s">
        <v>72</v>
      </c>
      <c r="T1" s="134" t="s">
        <v>73</v>
      </c>
      <c r="U1" s="134" t="s">
        <v>92</v>
      </c>
      <c r="V1" s="134" t="s">
        <v>93</v>
      </c>
      <c r="W1" s="134" t="s">
        <v>94</v>
      </c>
      <c r="X1" s="135" t="s">
        <v>47</v>
      </c>
      <c r="Y1" s="134" t="s">
        <v>74</v>
      </c>
      <c r="Z1" s="134" t="s">
        <v>75</v>
      </c>
      <c r="AA1" s="134" t="s">
        <v>3</v>
      </c>
      <c r="AB1" s="153" t="s">
        <v>108</v>
      </c>
      <c r="AC1" s="156" t="s">
        <v>103</v>
      </c>
      <c r="AD1" s="156" t="s">
        <v>32</v>
      </c>
      <c r="AE1" s="134" t="s">
        <v>21</v>
      </c>
      <c r="AF1" s="134" t="s">
        <v>101</v>
      </c>
      <c r="AG1" s="134" t="s">
        <v>25</v>
      </c>
      <c r="AH1" s="134" t="s">
        <v>100</v>
      </c>
      <c r="AI1" s="134" t="s">
        <v>107</v>
      </c>
      <c r="AJ1" s="134" t="s">
        <v>26</v>
      </c>
      <c r="AK1" s="134" t="s">
        <v>27</v>
      </c>
      <c r="AL1" s="134" t="s">
        <v>4</v>
      </c>
      <c r="AM1" s="134" t="s">
        <v>5</v>
      </c>
      <c r="AN1" s="134" t="s">
        <v>6</v>
      </c>
      <c r="AO1" s="111" t="str">
        <f>C1&amp;E1</f>
        <v>ManagerTenure</v>
      </c>
      <c r="AP1" s="111" t="str">
        <f>C1&amp;H1</f>
        <v>ManagerSource</v>
      </c>
      <c r="AQ1" s="111" t="s">
        <v>88</v>
      </c>
      <c r="AR1" s="111" t="s">
        <v>264</v>
      </c>
      <c r="AS1" s="199" t="s">
        <v>109</v>
      </c>
      <c r="AT1" s="111" t="s">
        <v>99</v>
      </c>
      <c r="AU1" s="111" t="s">
        <v>282</v>
      </c>
      <c r="AV1" s="206">
        <f ca="1">TODAY()-1</f>
        <v>45478</v>
      </c>
      <c r="AW1" s="273" t="s">
        <v>221</v>
      </c>
      <c r="AX1" s="111" t="str">
        <f>AQ1&amp;E1</f>
        <v>City HeadsTenure</v>
      </c>
      <c r="XEZ1" s="324" t="s">
        <v>287</v>
      </c>
      <c r="XFA1" s="324" t="s">
        <v>288</v>
      </c>
      <c r="XFC1" s="202" t="s">
        <v>120</v>
      </c>
    </row>
    <row r="2" spans="1:55 16380:16383" ht="15.75">
      <c r="A2" s="1">
        <v>10014784</v>
      </c>
      <c r="B2" s="2" t="s">
        <v>126</v>
      </c>
      <c r="C2" s="2" t="str">
        <f>VLOOKUP($A2,'[1]Active TS-HR'!$B$6:$Q$300,8,FALSE)</f>
        <v>Madhuri Joshi</v>
      </c>
      <c r="D2" s="3">
        <v>41534</v>
      </c>
      <c r="E2" s="130" t="str">
        <f ca="1">VLOOKUP(AU2,Sheet5!A:B,2,1)</f>
        <v>More Than 1 Year</v>
      </c>
      <c r="F2" s="130">
        <f>+VLOOKUP(A2,'[2]Attendance '!$B$75:$L$266,11,FALSE)</f>
        <v>25</v>
      </c>
      <c r="G2" s="130" t="s">
        <v>327</v>
      </c>
      <c r="H2" s="130" t="str">
        <f>VLOOKUP($A2,'[1]Active TS-HR'!$B$6:$Q$500,3,FALSE)</f>
        <v>Western</v>
      </c>
      <c r="I2" s="4">
        <f t="shared" ref="I2" si="0">M2+P2+S2+V2+Y2</f>
        <v>140018</v>
      </c>
      <c r="J2" s="4">
        <f t="shared" ref="J2:J66" si="1">L2+O2+R2+U2+X2</f>
        <v>305751.05</v>
      </c>
      <c r="K2" s="4">
        <v>0</v>
      </c>
      <c r="L2" s="4"/>
      <c r="M2" s="4"/>
      <c r="N2" s="4"/>
      <c r="O2" s="4">
        <f>+IFERROR(VLOOKUP($A2,[3]Sheet2!$A$7:$M$259,4,FALSE),0)</f>
        <v>39000</v>
      </c>
      <c r="P2" s="4">
        <f>+IFERROR(VLOOKUP($A2,[3]Sheet2!$A$7:$M$259,3,FALSE),0)</f>
        <v>3251</v>
      </c>
      <c r="Q2" s="4">
        <f>+IFERROR(VLOOKUP($A2,[3]Sheet2!$A$7:$M$259,2,FALSE),0)</f>
        <v>1</v>
      </c>
      <c r="R2" s="4">
        <f>+IFERROR(VLOOKUP($A2,[3]Sheet2!$A$7:$M$259,7,FALSE),0)</f>
        <v>131984.04999999999</v>
      </c>
      <c r="S2" s="4">
        <f>+IFERROR(VLOOKUP($A2,[3]Sheet2!$A$7:$M$259,6,FALSE),0)</f>
        <v>22000</v>
      </c>
      <c r="T2" s="4">
        <f>+IFERROR(VLOOKUP($A2,[3]Sheet2!$A$7:$M$259,5,FALSE),0)</f>
        <v>4</v>
      </c>
      <c r="U2" s="4">
        <f>+IFERROR(VLOOKUP($A2,[3]Sheet2!$A$7:$M$259,13,FALSE),0)</f>
        <v>24000</v>
      </c>
      <c r="V2" s="4">
        <f>+IFERROR(VLOOKUP($A2,[3]Sheet2!$A$7:$M$259,12,FALSE),0)</f>
        <v>4000</v>
      </c>
      <c r="W2" s="4">
        <f>+IFERROR(VLOOKUP($A2,[3]Sheet2!$A$7:$M$259,11,FALSE),0)</f>
        <v>1</v>
      </c>
      <c r="X2" s="4">
        <f>+IFERROR(VLOOKUP($A2,[3]Sheet2!$A$7:$M$259,10,FALSE),0)</f>
        <v>110767</v>
      </c>
      <c r="Y2" s="4">
        <f>+IFERROR(VLOOKUP($A2,[3]Sheet2!$A$7:$M$259,9,FALSE),0)</f>
        <v>110767</v>
      </c>
      <c r="Z2" s="4">
        <f>+IFERROR(VLOOKUP($A2,[3]Sheet2!$A$7:$M$259,8,FALSE),0)</f>
        <v>4</v>
      </c>
      <c r="AA2" s="13">
        <f t="shared" ref="AA2" si="2">AF2/AE2</f>
        <v>0.41666666666666669</v>
      </c>
      <c r="AB2" s="154">
        <f>IF(ISERROR(AF2/AI2="TRUE"),"0",AF2/AI2)</f>
        <v>0.11904761904761904</v>
      </c>
      <c r="AC2" s="158">
        <f t="shared" ref="AC2" si="3">AI2/AE2</f>
        <v>3.5</v>
      </c>
      <c r="AD2" s="154">
        <f>1-AE2/F2</f>
        <v>4.0000000000000036E-2</v>
      </c>
      <c r="AE2" s="12">
        <f>VLOOKUP(A2,Sheet4!$A$2:$N$6671,2,0)</f>
        <v>24</v>
      </c>
      <c r="AF2" s="213">
        <f t="shared" ref="AF2:AF65" si="4">+N2+Q2+T2+W2+Z2</f>
        <v>10</v>
      </c>
      <c r="AG2" s="12">
        <f>(VLOOKUP(A2,Sheet4!$A$2:$N$6671,3,0))</f>
        <v>8</v>
      </c>
      <c r="AH2" s="12">
        <f>VLOOKUP(A2,Sheet4!$A$2:$N$6671,4,0)</f>
        <v>1</v>
      </c>
      <c r="AI2" s="12">
        <f>VLOOKUP(A2,Sheet4!$A$2:$N$6671,10,0)</f>
        <v>84</v>
      </c>
      <c r="AJ2" s="12">
        <f>VLOOKUP(A2,Sheet4!$A$2:$N$66671,5,0)</f>
        <v>75</v>
      </c>
      <c r="AK2" s="12">
        <f>VLOOKUP(A2,Sheet4!$A$2:$N$6671,6,0)</f>
        <v>30</v>
      </c>
      <c r="AL2" s="12">
        <f>VLOOKUP(A2,Sheet4!$A$2:$N$6671,7,0)</f>
        <v>55</v>
      </c>
      <c r="AM2" s="12">
        <f>VLOOKUP(A2,Sheet4!$A$2:$N$6671,8,0)</f>
        <v>0</v>
      </c>
      <c r="AN2" s="12">
        <f>VLOOKUP($A2,Sheet4!$A$2:$N$6671,9,0)</f>
        <v>2670</v>
      </c>
      <c r="AO2" s="131" t="str">
        <f t="shared" ref="AO2:AO65" ca="1" si="5">C2&amp;"_"&amp;E2</f>
        <v>Madhuri Joshi_More Than 1 Year</v>
      </c>
      <c r="AP2" s="132" t="str">
        <f t="shared" ref="AP2:AP65" si="6">C2&amp;"_"&amp;H2</f>
        <v>Madhuri Joshi_Western</v>
      </c>
      <c r="AQ2" s="132" t="str">
        <f>VLOOKUP($A2,'[1]Active TS-HR'!$B$6:$Q$500,9,FALSE)</f>
        <v>Bahubali Kaddu</v>
      </c>
      <c r="AR2" s="132" t="str">
        <f>VLOOKUP($A2,'[1]Active TS-HR'!$B$6:$Q$500,6,FALSE)</f>
        <v>Prashant Lad</v>
      </c>
      <c r="AS2" s="132" t="str">
        <f>VLOOKUP($A2,'[1]Active TS-HR'!$B$6:$Q$500,7,FALSE)</f>
        <v>Shashank Yelve</v>
      </c>
      <c r="AT2" s="132" t="str">
        <f>VLOOKUP($A2,'[1]Active TS-HR'!$B$6:$Q$500,16,FALSE)</f>
        <v>Active</v>
      </c>
      <c r="AU2" s="207">
        <f t="shared" ref="AU2:AU65" ca="1" si="7">$AV$1-D2</f>
        <v>3944</v>
      </c>
      <c r="AW2" s="374">
        <f>IFERROR(VLOOKUP(A2,'[3]Sale Entry'!$AE$328:$AF$700,2,FALSE),0)</f>
        <v>224743.92014423522</v>
      </c>
      <c r="AX2" s="112" t="str">
        <f t="shared" ref="AX2" ca="1" si="8">AQ2&amp;"_"&amp;E2</f>
        <v>Bahubali Kaddu_More Than 1 Year</v>
      </c>
      <c r="AY2" s="323"/>
      <c r="AZ2" s="323"/>
      <c r="BA2" s="323"/>
      <c r="BB2" s="323"/>
      <c r="BC2" s="323"/>
      <c r="XEZ2" s="325">
        <v>0.60485831980933014</v>
      </c>
      <c r="XFA2" s="326">
        <v>8.3299999999999999E-2</v>
      </c>
    </row>
    <row r="3" spans="1:55 16380:16383" ht="15.75">
      <c r="A3" s="1">
        <v>10031401</v>
      </c>
      <c r="B3" s="2" t="s">
        <v>176</v>
      </c>
      <c r="C3" s="2" t="str">
        <f>VLOOKUP($A3,'[1]Active TS-HR'!$B$6:$Q$300,8,FALSE)</f>
        <v>Intezar Sayed</v>
      </c>
      <c r="D3" s="3">
        <v>42163</v>
      </c>
      <c r="E3" s="130" t="str">
        <f ca="1">VLOOKUP(AU3,Sheet5!A:B,2,1)</f>
        <v>More Than 1 Year</v>
      </c>
      <c r="F3" s="130">
        <f>+VLOOKUP(A3,'[2]Attendance '!$B$75:$L$266,11,FALSE)</f>
        <v>25</v>
      </c>
      <c r="G3" s="130" t="s">
        <v>327</v>
      </c>
      <c r="H3" s="130" t="str">
        <f>VLOOKUP($A3,'[1]Active TS-HR'!$B$6:$Q$500,3,FALSE)</f>
        <v>Western</v>
      </c>
      <c r="I3" s="4">
        <f t="shared" ref="I3:I66" si="9">M3+P3+S3+V3+Y3</f>
        <v>192060</v>
      </c>
      <c r="J3" s="4">
        <f t="shared" si="1"/>
        <v>317060</v>
      </c>
      <c r="K3" s="4">
        <v>0</v>
      </c>
      <c r="L3" s="4"/>
      <c r="M3" s="4"/>
      <c r="N3" s="4"/>
      <c r="O3" s="4">
        <f>+IFERROR(VLOOKUP($A3,[3]Sheet2!$A$7:$M$259,4,FALSE),0)</f>
        <v>0</v>
      </c>
      <c r="P3" s="4">
        <f>+IFERROR(VLOOKUP($A3,[3]Sheet2!$A$7:$M$259,3,FALSE),0)</f>
        <v>0</v>
      </c>
      <c r="Q3" s="4">
        <f>+IFERROR(VLOOKUP($A3,[3]Sheet2!$A$7:$M$259,2,FALSE),0)</f>
        <v>0</v>
      </c>
      <c r="R3" s="4">
        <f>+IFERROR(VLOOKUP($A3,[3]Sheet2!$A$7:$M$259,7,FALSE),0)</f>
        <v>54000</v>
      </c>
      <c r="S3" s="4">
        <f>+IFERROR(VLOOKUP($A3,[3]Sheet2!$A$7:$M$259,6,FALSE),0)</f>
        <v>9000</v>
      </c>
      <c r="T3" s="4">
        <f>+IFERROR(VLOOKUP($A3,[3]Sheet2!$A$7:$M$259,5,FALSE),0)</f>
        <v>2</v>
      </c>
      <c r="U3" s="4">
        <f>+IFERROR(VLOOKUP($A3,[3]Sheet2!$A$7:$M$259,13,FALSE),0)</f>
        <v>96000</v>
      </c>
      <c r="V3" s="4">
        <f>+IFERROR(VLOOKUP($A3,[3]Sheet2!$A$7:$M$259,12,FALSE),0)</f>
        <v>16000</v>
      </c>
      <c r="W3" s="4">
        <f>+IFERROR(VLOOKUP($A3,[3]Sheet2!$A$7:$M$259,11,FALSE),0)</f>
        <v>2</v>
      </c>
      <c r="X3" s="4">
        <f>+IFERROR(VLOOKUP($A3,[3]Sheet2!$A$7:$M$259,10,FALSE),0)</f>
        <v>167060</v>
      </c>
      <c r="Y3" s="4">
        <f>+IFERROR(VLOOKUP($A3,[3]Sheet2!$A$7:$M$259,9,FALSE),0)</f>
        <v>167060</v>
      </c>
      <c r="Z3" s="4">
        <f>+IFERROR(VLOOKUP($A3,[3]Sheet2!$A$7:$M$259,8,FALSE),0)</f>
        <v>3.5</v>
      </c>
      <c r="AA3" s="13">
        <f t="shared" ref="AA3:AA55" si="10">AF3/AE3</f>
        <v>0.32608695652173914</v>
      </c>
      <c r="AB3" s="154">
        <f t="shared" ref="AB3:AB55" si="11">IF(ISERROR(AF3/AI3="TRUE"),"0",AF3/AI3)</f>
        <v>7.575757575757576E-2</v>
      </c>
      <c r="AC3" s="158">
        <f t="shared" ref="AC3:AC55" si="12">AI3/AE3</f>
        <v>4.3043478260869561</v>
      </c>
      <c r="AD3" s="154">
        <f t="shared" ref="AD3:AD55" si="13">1-AE3/F3</f>
        <v>7.999999999999996E-2</v>
      </c>
      <c r="AE3" s="12">
        <f>VLOOKUP(A3,Sheet4!$A$2:$N$6671,2,0)</f>
        <v>23</v>
      </c>
      <c r="AF3" s="213">
        <f t="shared" si="4"/>
        <v>7.5</v>
      </c>
      <c r="AG3" s="12">
        <f>(VLOOKUP(A3,Sheet4!$A$2:$N$6671,3,0))</f>
        <v>7</v>
      </c>
      <c r="AH3" s="12">
        <f>VLOOKUP(A3,Sheet4!$A$2:$N$6671,4,0)</f>
        <v>0</v>
      </c>
      <c r="AI3" s="12">
        <f>VLOOKUP(A3,Sheet4!$A$2:$N$6671,10,0)</f>
        <v>99</v>
      </c>
      <c r="AJ3" s="12">
        <f>VLOOKUP(A3,Sheet4!$A$2:$N$66671,5,0)</f>
        <v>92</v>
      </c>
      <c r="AK3" s="12">
        <f>VLOOKUP(A3,Sheet4!$A$2:$N$6671,6,0)</f>
        <v>21</v>
      </c>
      <c r="AL3" s="12">
        <f>VLOOKUP(A3,Sheet4!$A$2:$N$6671,7,0)</f>
        <v>83</v>
      </c>
      <c r="AM3" s="12">
        <f>VLOOKUP(A3,Sheet4!$A$2:$N$6671,8,0)</f>
        <v>0</v>
      </c>
      <c r="AN3" s="12">
        <f>VLOOKUP($A3,Sheet4!$A$2:$N$6671,9,0)</f>
        <v>2855</v>
      </c>
      <c r="AO3" s="131" t="str">
        <f t="shared" ca="1" si="5"/>
        <v>Intezar Sayed_More Than 1 Year</v>
      </c>
      <c r="AP3" s="132" t="str">
        <f t="shared" si="6"/>
        <v>Intezar Sayed_Western</v>
      </c>
      <c r="AQ3" s="132" t="str">
        <f>VLOOKUP($A3,'[1]Active TS-HR'!$B$6:$Q$500,9,FALSE)</f>
        <v>Bahubali Kaddu</v>
      </c>
      <c r="AR3" s="132">
        <f>VLOOKUP($A3,'[1]Active TS-HR'!$B$6:$Q$500,6,FALSE)</f>
        <v>0</v>
      </c>
      <c r="AS3" s="132" t="str">
        <f>VLOOKUP($A3,'[1]Active TS-HR'!$B$6:$Q$500,7,FALSE)</f>
        <v>Ajay Kumar Verma</v>
      </c>
      <c r="AT3" s="132" t="str">
        <f>VLOOKUP($A3,'[1]Active TS-HR'!$B$6:$Q$500,16,FALSE)</f>
        <v>Active</v>
      </c>
      <c r="AU3" s="207">
        <f t="shared" ca="1" si="7"/>
        <v>3315</v>
      </c>
      <c r="AW3" s="374">
        <f>IFERROR(VLOOKUP(A3,'[3]Sale Entry'!$AE$328:$AF$700,2,FALSE),0)</f>
        <v>239739.76157634202</v>
      </c>
      <c r="AX3" s="112" t="str">
        <f t="shared" ref="AX3:AX66" ca="1" si="14">AQ3&amp;"_"&amp;E3</f>
        <v>Bahubali Kaddu_More Than 1 Year</v>
      </c>
      <c r="AY3" s="323"/>
      <c r="AZ3" s="323"/>
      <c r="BA3" s="323"/>
      <c r="BB3" s="323"/>
      <c r="BC3" s="323"/>
    </row>
    <row r="4" spans="1:55 16380:16383" ht="15.75">
      <c r="A4" s="1">
        <v>10051652</v>
      </c>
      <c r="B4" s="2" t="s">
        <v>251</v>
      </c>
      <c r="C4" s="2" t="str">
        <f>VLOOKUP($A4,'[1]Active TS-HR'!$B$6:$Q$300,8,FALSE)</f>
        <v>Rushikesh Kale</v>
      </c>
      <c r="D4" s="3">
        <v>42891</v>
      </c>
      <c r="E4" s="130" t="str">
        <f ca="1">VLOOKUP(AU4,Sheet5!A:B,2,1)</f>
        <v>More Than 1 Year</v>
      </c>
      <c r="F4" s="130">
        <f>+VLOOKUP(A4,'[2]Attendance '!$B$75:$L$266,11,FALSE)</f>
        <v>25</v>
      </c>
      <c r="G4" s="130" t="s">
        <v>327</v>
      </c>
      <c r="H4" s="130" t="str">
        <f>VLOOKUP($A4,'[1]Active TS-HR'!$B$6:$Q$500,3,FALSE)</f>
        <v>Central</v>
      </c>
      <c r="I4" s="4">
        <f t="shared" si="9"/>
        <v>120518</v>
      </c>
      <c r="J4" s="4">
        <f t="shared" si="1"/>
        <v>269510.45999999996</v>
      </c>
      <c r="K4" s="4">
        <v>0</v>
      </c>
      <c r="L4" s="4"/>
      <c r="M4" s="4"/>
      <c r="N4" s="4"/>
      <c r="O4" s="4">
        <f>+IFERROR(VLOOKUP($A4,[3]Sheet2!$A$7:$M$259,4,FALSE),0)</f>
        <v>22500</v>
      </c>
      <c r="P4" s="4">
        <f>+IFERROR(VLOOKUP($A4,[3]Sheet2!$A$7:$M$259,3,FALSE),0)</f>
        <v>1876</v>
      </c>
      <c r="Q4" s="4">
        <f>+IFERROR(VLOOKUP($A4,[3]Sheet2!$A$7:$M$259,2,FALSE),0)</f>
        <v>1.5</v>
      </c>
      <c r="R4" s="4">
        <f>+IFERROR(VLOOKUP($A4,[3]Sheet2!$A$7:$M$259,7,FALSE),0)</f>
        <v>139044.46</v>
      </c>
      <c r="S4" s="4">
        <f>+IFERROR(VLOOKUP($A4,[3]Sheet2!$A$7:$M$259,6,FALSE),0)</f>
        <v>23176</v>
      </c>
      <c r="T4" s="4">
        <f>+IFERROR(VLOOKUP($A4,[3]Sheet2!$A$7:$M$259,5,FALSE),0)</f>
        <v>4.5</v>
      </c>
      <c r="U4" s="4">
        <f>+IFERROR(VLOOKUP($A4,[3]Sheet2!$A$7:$M$259,13,FALSE),0)</f>
        <v>15000</v>
      </c>
      <c r="V4" s="4">
        <f>+IFERROR(VLOOKUP($A4,[3]Sheet2!$A$7:$M$259,12,FALSE),0)</f>
        <v>2500</v>
      </c>
      <c r="W4" s="4">
        <f>+IFERROR(VLOOKUP($A4,[3]Sheet2!$A$7:$M$259,11,FALSE),0)</f>
        <v>0.5</v>
      </c>
      <c r="X4" s="4">
        <f>+IFERROR(VLOOKUP($A4,[3]Sheet2!$A$7:$M$259,10,FALSE),0)</f>
        <v>92966</v>
      </c>
      <c r="Y4" s="4">
        <f>+IFERROR(VLOOKUP($A4,[3]Sheet2!$A$7:$M$259,9,FALSE),0)</f>
        <v>92966</v>
      </c>
      <c r="Z4" s="4">
        <f>+IFERROR(VLOOKUP($A4,[3]Sheet2!$A$7:$M$259,8,FALSE),0)</f>
        <v>3</v>
      </c>
      <c r="AA4" s="13">
        <f t="shared" si="10"/>
        <v>0.38</v>
      </c>
      <c r="AB4" s="154">
        <f t="shared" si="11"/>
        <v>7.6612903225806453E-2</v>
      </c>
      <c r="AC4" s="158">
        <f t="shared" si="12"/>
        <v>4.96</v>
      </c>
      <c r="AD4" s="154">
        <f t="shared" si="13"/>
        <v>0</v>
      </c>
      <c r="AE4" s="12">
        <f>VLOOKUP(A4,Sheet4!$A$2:$N$6671,2,0)</f>
        <v>25</v>
      </c>
      <c r="AF4" s="213">
        <f t="shared" si="4"/>
        <v>9.5</v>
      </c>
      <c r="AG4" s="12">
        <f>(VLOOKUP(A4,Sheet4!$A$2:$N$6671,3,0))</f>
        <v>9</v>
      </c>
      <c r="AH4" s="12">
        <f>VLOOKUP(A4,Sheet4!$A$2:$N$6671,4,0)</f>
        <v>1</v>
      </c>
      <c r="AI4" s="12">
        <f>VLOOKUP(A4,Sheet4!$A$2:$N$6671,10,0)</f>
        <v>124</v>
      </c>
      <c r="AJ4" s="12">
        <f>VLOOKUP(A4,Sheet4!$A$2:$N$66671,5,0)</f>
        <v>114</v>
      </c>
      <c r="AK4" s="12">
        <f>VLOOKUP(A4,Sheet4!$A$2:$N$6671,6,0)</f>
        <v>16</v>
      </c>
      <c r="AL4" s="12">
        <f>VLOOKUP(A4,Sheet4!$A$2:$N$6671,7,0)</f>
        <v>112</v>
      </c>
      <c r="AM4" s="12">
        <f>VLOOKUP(A4,Sheet4!$A$2:$N$6671,8,0)</f>
        <v>0</v>
      </c>
      <c r="AN4" s="12">
        <f>VLOOKUP($A4,Sheet4!$A$2:$N$6671,9,0)</f>
        <v>3055</v>
      </c>
      <c r="AO4" s="131" t="str">
        <f t="shared" ca="1" si="5"/>
        <v>Rushikesh Kale_More Than 1 Year</v>
      </c>
      <c r="AP4" s="132" t="str">
        <f t="shared" si="6"/>
        <v>Rushikesh Kale_Central</v>
      </c>
      <c r="AQ4" s="132" t="str">
        <f>VLOOKUP($A4,'[1]Active TS-HR'!$B$6:$Q$500,9,FALSE)</f>
        <v>Abhijit Khanvilkar</v>
      </c>
      <c r="AR4" s="132" t="str">
        <f>VLOOKUP($A4,'[1]Active TS-HR'!$B$6:$Q$500,6,FALSE)</f>
        <v>Dinesh Ghodvinde</v>
      </c>
      <c r="AS4" s="132" t="str">
        <f>VLOOKUP($A4,'[1]Active TS-HR'!$B$6:$Q$500,7,FALSE)</f>
        <v>Jaganath Sabat</v>
      </c>
      <c r="AT4" s="132" t="str">
        <f>VLOOKUP($A4,'[1]Active TS-HR'!$B$6:$Q$500,16,FALSE)</f>
        <v>Active</v>
      </c>
      <c r="AU4" s="207">
        <f t="shared" ca="1" si="7"/>
        <v>2587</v>
      </c>
      <c r="AW4" s="374">
        <f>IFERROR(VLOOKUP(A4,'[3]Sale Entry'!$AE$328:$AF$700,2,FALSE),0)</f>
        <v>189721.59213813438</v>
      </c>
      <c r="AX4" s="112" t="str">
        <f t="shared" ca="1" si="14"/>
        <v>Abhijit Khanvilkar_More Than 1 Year</v>
      </c>
      <c r="AY4" s="323"/>
      <c r="AZ4" s="323"/>
      <c r="BA4" s="323"/>
      <c r="BB4" s="323"/>
      <c r="BC4" s="323"/>
    </row>
    <row r="5" spans="1:55 16380:16383" ht="15.75">
      <c r="A5" s="1">
        <v>10057460</v>
      </c>
      <c r="B5" s="2" t="s">
        <v>255</v>
      </c>
      <c r="C5" s="2" t="str">
        <f>VLOOKUP($A5,'[1]Active TS-HR'!$B$6:$Q$300,8,FALSE)</f>
        <v>Rushikesh Kale</v>
      </c>
      <c r="D5" s="3">
        <v>43040</v>
      </c>
      <c r="E5" s="130" t="str">
        <f ca="1">VLOOKUP(AU5,Sheet5!A:B,2,1)</f>
        <v>More Than 1 Year</v>
      </c>
      <c r="F5" s="130">
        <f>+VLOOKUP(A5,'[2]Attendance '!$B$75:$L$266,11,FALSE)</f>
        <v>25</v>
      </c>
      <c r="G5" s="130" t="s">
        <v>327</v>
      </c>
      <c r="H5" s="130" t="str">
        <f>VLOOKUP($A5,'[1]Active TS-HR'!$B$6:$Q$500,3,FALSE)</f>
        <v>Central</v>
      </c>
      <c r="I5" s="4">
        <f t="shared" si="9"/>
        <v>53026</v>
      </c>
      <c r="J5" s="4">
        <f t="shared" si="1"/>
        <v>376074.06</v>
      </c>
      <c r="K5" s="4">
        <v>0</v>
      </c>
      <c r="L5" s="4"/>
      <c r="M5" s="4"/>
      <c r="N5" s="4"/>
      <c r="O5" s="4">
        <f>+IFERROR(VLOOKUP($A5,[3]Sheet2!$A$7:$M$259,4,FALSE),0)</f>
        <v>330595.06</v>
      </c>
      <c r="P5" s="4">
        <f>+IFERROR(VLOOKUP($A5,[3]Sheet2!$A$7:$M$259,3,FALSE),0)</f>
        <v>27547</v>
      </c>
      <c r="Q5" s="4">
        <f>+IFERROR(VLOOKUP($A5,[3]Sheet2!$A$7:$M$259,2,FALSE),0)</f>
        <v>5</v>
      </c>
      <c r="R5" s="4">
        <f>+IFERROR(VLOOKUP($A5,[3]Sheet2!$A$7:$M$259,7,FALSE),0)</f>
        <v>24000</v>
      </c>
      <c r="S5" s="4">
        <f>+IFERROR(VLOOKUP($A5,[3]Sheet2!$A$7:$M$259,6,FALSE),0)</f>
        <v>4000</v>
      </c>
      <c r="T5" s="4">
        <f>+IFERROR(VLOOKUP($A5,[3]Sheet2!$A$7:$M$259,5,FALSE),0)</f>
        <v>1</v>
      </c>
      <c r="U5" s="4">
        <f>+IFERROR(VLOOKUP($A5,[3]Sheet2!$A$7:$M$259,13,FALSE),0)</f>
        <v>0</v>
      </c>
      <c r="V5" s="4">
        <f>+IFERROR(VLOOKUP($A5,[3]Sheet2!$A$7:$M$259,12,FALSE),0)</f>
        <v>0</v>
      </c>
      <c r="W5" s="4">
        <f>+IFERROR(VLOOKUP($A5,[3]Sheet2!$A$7:$M$259,11,FALSE),0)</f>
        <v>0</v>
      </c>
      <c r="X5" s="4">
        <f>+IFERROR(VLOOKUP($A5,[3]Sheet2!$A$7:$M$259,10,FALSE),0)</f>
        <v>21479</v>
      </c>
      <c r="Y5" s="4">
        <f>+IFERROR(VLOOKUP($A5,[3]Sheet2!$A$7:$M$259,9,FALSE),0)</f>
        <v>21479</v>
      </c>
      <c r="Z5" s="4">
        <f>+IFERROR(VLOOKUP($A5,[3]Sheet2!$A$7:$M$259,8,FALSE),0)</f>
        <v>0</v>
      </c>
      <c r="AA5" s="13">
        <f t="shared" si="10"/>
        <v>0.24</v>
      </c>
      <c r="AB5" s="154">
        <f t="shared" si="11"/>
        <v>3.9215686274509803E-2</v>
      </c>
      <c r="AC5" s="158">
        <f t="shared" si="12"/>
        <v>6.12</v>
      </c>
      <c r="AD5" s="154">
        <f t="shared" si="13"/>
        <v>0</v>
      </c>
      <c r="AE5" s="12">
        <f>VLOOKUP(A5,Sheet4!$A$2:$N$6671,2,0)</f>
        <v>25</v>
      </c>
      <c r="AF5" s="213">
        <f t="shared" si="4"/>
        <v>6</v>
      </c>
      <c r="AG5" s="12">
        <f>(VLOOKUP(A5,Sheet4!$A$2:$N$6671,3,0))</f>
        <v>4</v>
      </c>
      <c r="AH5" s="12">
        <f>VLOOKUP(A5,Sheet4!$A$2:$N$6671,4,0)</f>
        <v>1</v>
      </c>
      <c r="AI5" s="12">
        <f>VLOOKUP(A5,Sheet4!$A$2:$N$6671,10,0)</f>
        <v>153</v>
      </c>
      <c r="AJ5" s="12">
        <f>VLOOKUP(A5,Sheet4!$A$2:$N$66671,5,0)</f>
        <v>148</v>
      </c>
      <c r="AK5" s="12">
        <f>VLOOKUP(A5,Sheet4!$A$2:$N$6671,6,0)</f>
        <v>28</v>
      </c>
      <c r="AL5" s="12">
        <f>VLOOKUP(A5,Sheet4!$A$2:$N$6671,7,0)</f>
        <v>130</v>
      </c>
      <c r="AM5" s="12">
        <f>VLOOKUP(A5,Sheet4!$A$2:$N$6671,8,0)</f>
        <v>0</v>
      </c>
      <c r="AN5" s="12">
        <f>VLOOKUP($A5,Sheet4!$A$2:$N$6671,9,0)</f>
        <v>4040</v>
      </c>
      <c r="AO5" s="131" t="str">
        <f t="shared" ca="1" si="5"/>
        <v>Rushikesh Kale_More Than 1 Year</v>
      </c>
      <c r="AP5" s="132" t="str">
        <f t="shared" si="6"/>
        <v>Rushikesh Kale_Central</v>
      </c>
      <c r="AQ5" s="132" t="str">
        <f>VLOOKUP($A5,'[1]Active TS-HR'!$B$6:$Q$500,9,FALSE)</f>
        <v>Abhijit Khanvilkar</v>
      </c>
      <c r="AR5" s="132" t="str">
        <f>VLOOKUP($A5,'[1]Active TS-HR'!$B$6:$Q$500,6,FALSE)</f>
        <v>Ganga Sagar Pandey</v>
      </c>
      <c r="AS5" s="132" t="str">
        <f>VLOOKUP($A5,'[1]Active TS-HR'!$B$6:$Q$500,7,FALSE)</f>
        <v>Jaganath Sabat</v>
      </c>
      <c r="AT5" s="132" t="str">
        <f>VLOOKUP($A5,'[1]Active TS-HR'!$B$6:$Q$500,16,FALSE)</f>
        <v>Active</v>
      </c>
      <c r="AU5" s="207">
        <f t="shared" ca="1" si="7"/>
        <v>2438</v>
      </c>
      <c r="AW5" s="374">
        <f>IFERROR(VLOOKUP(A5,'[3]Sale Entry'!$AE$328:$AF$700,2,FALSE),0)</f>
        <v>197247.22304614299</v>
      </c>
      <c r="AX5" s="112" t="str">
        <f t="shared" ca="1" si="14"/>
        <v>Abhijit Khanvilkar_More Than 1 Year</v>
      </c>
      <c r="AY5" s="323"/>
      <c r="AZ5" s="323"/>
      <c r="BA5" s="323"/>
      <c r="BB5" s="323"/>
      <c r="BC5" s="323"/>
    </row>
    <row r="6" spans="1:55 16380:16383" ht="15.75">
      <c r="A6" s="1">
        <v>10056963</v>
      </c>
      <c r="B6" s="2" t="s">
        <v>259</v>
      </c>
      <c r="C6" s="2" t="str">
        <f>VLOOKUP($A6,'[1]Active TS-HR'!$B$6:$Q$300,8,FALSE)</f>
        <v>Intezar Sayed</v>
      </c>
      <c r="D6" s="3">
        <v>43038</v>
      </c>
      <c r="E6" s="130" t="str">
        <f ca="1">VLOOKUP(AU6,Sheet5!A:B,2,1)</f>
        <v>More Than 1 Year</v>
      </c>
      <c r="F6" s="130">
        <f>+VLOOKUP(A6,'[2]Attendance '!$B$75:$L$266,11,FALSE)</f>
        <v>25</v>
      </c>
      <c r="G6" s="130" t="s">
        <v>327</v>
      </c>
      <c r="H6" s="130" t="str">
        <f>VLOOKUP($A6,'[1]Active TS-HR'!$B$6:$Q$500,3,FALSE)</f>
        <v>Western</v>
      </c>
      <c r="I6" s="4">
        <f t="shared" si="9"/>
        <v>211174</v>
      </c>
      <c r="J6" s="4">
        <f t="shared" si="1"/>
        <v>277482</v>
      </c>
      <c r="K6" s="4">
        <v>0</v>
      </c>
      <c r="L6" s="4"/>
      <c r="M6" s="4"/>
      <c r="N6" s="4"/>
      <c r="O6" s="4">
        <f>+IFERROR(VLOOKUP($A6,[3]Sheet2!$A$7:$M$259,4,FALSE),0)</f>
        <v>72336</v>
      </c>
      <c r="P6" s="4">
        <f>+IFERROR(VLOOKUP($A6,[3]Sheet2!$A$7:$M$259,3,FALSE),0)</f>
        <v>6028</v>
      </c>
      <c r="Q6" s="4">
        <f>+IFERROR(VLOOKUP($A6,[3]Sheet2!$A$7:$M$259,2,FALSE),0)</f>
        <v>1</v>
      </c>
      <c r="R6" s="4">
        <f>+IFERROR(VLOOKUP($A6,[3]Sheet2!$A$7:$M$259,7,FALSE),0)</f>
        <v>0</v>
      </c>
      <c r="S6" s="4">
        <f>+IFERROR(VLOOKUP($A6,[3]Sheet2!$A$7:$M$259,6,FALSE),0)</f>
        <v>0</v>
      </c>
      <c r="T6" s="4">
        <f>+IFERROR(VLOOKUP($A6,[3]Sheet2!$A$7:$M$259,5,FALSE),0)</f>
        <v>0</v>
      </c>
      <c r="U6" s="4">
        <f>+IFERROR(VLOOKUP($A6,[3]Sheet2!$A$7:$M$259,13,FALSE),0)</f>
        <v>0</v>
      </c>
      <c r="V6" s="4">
        <f>+IFERROR(VLOOKUP($A6,[3]Sheet2!$A$7:$M$259,12,FALSE),0)</f>
        <v>0</v>
      </c>
      <c r="W6" s="4">
        <f>+IFERROR(VLOOKUP($A6,[3]Sheet2!$A$7:$M$259,11,FALSE),0)</f>
        <v>0</v>
      </c>
      <c r="X6" s="4">
        <f>+IFERROR(VLOOKUP($A6,[3]Sheet2!$A$7:$M$259,10,FALSE),0)</f>
        <v>205146</v>
      </c>
      <c r="Y6" s="4">
        <f>+IFERROR(VLOOKUP($A6,[3]Sheet2!$A$7:$M$259,9,FALSE),0)</f>
        <v>205146</v>
      </c>
      <c r="Z6" s="4">
        <f>+IFERROR(VLOOKUP($A6,[3]Sheet2!$A$7:$M$259,8,FALSE),0)</f>
        <v>5</v>
      </c>
      <c r="AA6" s="13">
        <f t="shared" si="10"/>
        <v>0.6</v>
      </c>
      <c r="AB6" s="154">
        <f t="shared" si="11"/>
        <v>0.15</v>
      </c>
      <c r="AC6" s="158">
        <f t="shared" si="12"/>
        <v>4</v>
      </c>
      <c r="AD6" s="154">
        <f t="shared" si="13"/>
        <v>0.6</v>
      </c>
      <c r="AE6" s="12">
        <f>VLOOKUP(A6,Sheet4!$A$2:$N$6671,2,0)</f>
        <v>10</v>
      </c>
      <c r="AF6" s="213">
        <f t="shared" si="4"/>
        <v>6</v>
      </c>
      <c r="AG6" s="12">
        <f>(VLOOKUP(A6,Sheet4!$A$2:$N$6671,3,0))</f>
        <v>6</v>
      </c>
      <c r="AH6" s="12">
        <f>VLOOKUP(A6,Sheet4!$A$2:$N$6671,4,0)</f>
        <v>1</v>
      </c>
      <c r="AI6" s="12">
        <f>VLOOKUP(A6,Sheet4!$A$2:$N$6671,10,0)</f>
        <v>40</v>
      </c>
      <c r="AJ6" s="12">
        <f>VLOOKUP(A6,Sheet4!$A$2:$N$66671,5,0)</f>
        <v>33</v>
      </c>
      <c r="AK6" s="12">
        <f>VLOOKUP(A6,Sheet4!$A$2:$N$6671,6,0)</f>
        <v>2</v>
      </c>
      <c r="AL6" s="12">
        <f>VLOOKUP(A6,Sheet4!$A$2:$N$6671,7,0)</f>
        <v>39</v>
      </c>
      <c r="AM6" s="12">
        <f>VLOOKUP(A6,Sheet4!$A$2:$N$6671,8,0)</f>
        <v>0</v>
      </c>
      <c r="AN6" s="12">
        <f>VLOOKUP($A6,Sheet4!$A$2:$N$6671,9,0)</f>
        <v>1335</v>
      </c>
      <c r="AO6" s="131" t="str">
        <f t="shared" ca="1" si="5"/>
        <v>Intezar Sayed_More Than 1 Year</v>
      </c>
      <c r="AP6" s="132" t="str">
        <f t="shared" si="6"/>
        <v>Intezar Sayed_Western</v>
      </c>
      <c r="AQ6" s="132" t="str">
        <f>VLOOKUP($A6,'[1]Active TS-HR'!$B$6:$Q$500,9,FALSE)</f>
        <v>Bahubali Kaddu</v>
      </c>
      <c r="AR6" s="132">
        <f>VLOOKUP($A6,'[1]Active TS-HR'!$B$6:$Q$500,6,FALSE)</f>
        <v>0</v>
      </c>
      <c r="AS6" s="132" t="str">
        <f>VLOOKUP($A6,'[1]Active TS-HR'!$B$6:$Q$500,7,FALSE)</f>
        <v>Direct Intezar</v>
      </c>
      <c r="AT6" s="132" t="str">
        <f>VLOOKUP($A6,'[1]Active TS-HR'!$B$6:$Q$500,16,FALSE)</f>
        <v>Active</v>
      </c>
      <c r="AU6" s="207">
        <f t="shared" ca="1" si="7"/>
        <v>2440</v>
      </c>
      <c r="AW6" s="374">
        <f>IFERROR(VLOOKUP(A6,'[3]Sale Entry'!$AE$328:$AF$700,2,FALSE),0)</f>
        <v>224503.7425965963</v>
      </c>
      <c r="AX6" s="112" t="str">
        <f t="shared" ca="1" si="14"/>
        <v>Bahubali Kaddu_More Than 1 Year</v>
      </c>
      <c r="AY6" s="323"/>
      <c r="AZ6" s="323"/>
      <c r="BA6" s="323"/>
      <c r="BB6" s="323"/>
      <c r="BC6" s="323"/>
    </row>
    <row r="7" spans="1:55 16380:16383" ht="15.75">
      <c r="A7" s="1">
        <v>10057164</v>
      </c>
      <c r="B7" s="2" t="s">
        <v>256</v>
      </c>
      <c r="C7" s="2" t="str">
        <f>VLOOKUP($A7,'[1]Active TS-HR'!$B$6:$Q$300,8,FALSE)</f>
        <v>Madhuri Joshi</v>
      </c>
      <c r="D7" s="3">
        <v>43046</v>
      </c>
      <c r="E7" s="130" t="str">
        <f ca="1">VLOOKUP(AU7,Sheet5!A:B,2,1)</f>
        <v>More Than 1 Year</v>
      </c>
      <c r="F7" s="130">
        <f>+VLOOKUP(A7,'[2]Attendance '!$B$75:$L$266,11,FALSE)</f>
        <v>25</v>
      </c>
      <c r="G7" s="130" t="s">
        <v>327</v>
      </c>
      <c r="H7" s="130" t="str">
        <f>VLOOKUP($A7,'[1]Active TS-HR'!$B$6:$Q$500,3,FALSE)</f>
        <v>Western</v>
      </c>
      <c r="I7" s="4">
        <f t="shared" si="9"/>
        <v>59539</v>
      </c>
      <c r="J7" s="4">
        <f t="shared" si="1"/>
        <v>183804</v>
      </c>
      <c r="K7" s="4">
        <v>0</v>
      </c>
      <c r="L7" s="4"/>
      <c r="M7" s="4"/>
      <c r="N7" s="4"/>
      <c r="O7" s="4">
        <f>+IFERROR(VLOOKUP($A7,[3]Sheet2!$A$7:$M$259,4,FALSE),0)</f>
        <v>61650</v>
      </c>
      <c r="P7" s="4">
        <f>+IFERROR(VLOOKUP($A7,[3]Sheet2!$A$7:$M$259,3,FALSE),0)</f>
        <v>7381</v>
      </c>
      <c r="Q7" s="4">
        <f>+IFERROR(VLOOKUP($A7,[3]Sheet2!$A$7:$M$259,2,FALSE),0)</f>
        <v>1</v>
      </c>
      <c r="R7" s="4">
        <f>+IFERROR(VLOOKUP($A7,[3]Sheet2!$A$7:$M$259,7,FALSE),0)</f>
        <v>83996</v>
      </c>
      <c r="S7" s="4">
        <f>+IFERROR(VLOOKUP($A7,[3]Sheet2!$A$7:$M$259,6,FALSE),0)</f>
        <v>14000</v>
      </c>
      <c r="T7" s="4">
        <f>+IFERROR(VLOOKUP($A7,[3]Sheet2!$A$7:$M$259,5,FALSE),0)</f>
        <v>3</v>
      </c>
      <c r="U7" s="4">
        <f>+IFERROR(VLOOKUP($A7,[3]Sheet2!$A$7:$M$259,13,FALSE),0)</f>
        <v>0</v>
      </c>
      <c r="V7" s="4">
        <f>+IFERROR(VLOOKUP($A7,[3]Sheet2!$A$7:$M$259,12,FALSE),0)</f>
        <v>0</v>
      </c>
      <c r="W7" s="4">
        <f>+IFERROR(VLOOKUP($A7,[3]Sheet2!$A$7:$M$259,11,FALSE),0)</f>
        <v>0</v>
      </c>
      <c r="X7" s="4">
        <f>+IFERROR(VLOOKUP($A7,[3]Sheet2!$A$7:$M$259,10,FALSE),0)</f>
        <v>38158</v>
      </c>
      <c r="Y7" s="4">
        <f>+IFERROR(VLOOKUP($A7,[3]Sheet2!$A$7:$M$259,9,FALSE),0)</f>
        <v>38158</v>
      </c>
      <c r="Z7" s="4">
        <f>+IFERROR(VLOOKUP($A7,[3]Sheet2!$A$7:$M$259,8,FALSE),0)</f>
        <v>2</v>
      </c>
      <c r="AA7" s="13">
        <f t="shared" si="10"/>
        <v>0.2608695652173913</v>
      </c>
      <c r="AB7" s="154">
        <f t="shared" si="11"/>
        <v>4.8387096774193547E-2</v>
      </c>
      <c r="AC7" s="158">
        <f t="shared" si="12"/>
        <v>5.3913043478260869</v>
      </c>
      <c r="AD7" s="154">
        <f t="shared" si="13"/>
        <v>7.999999999999996E-2</v>
      </c>
      <c r="AE7" s="12">
        <f>VLOOKUP(A7,Sheet4!$A$2:$N$6671,2,0)</f>
        <v>23</v>
      </c>
      <c r="AF7" s="213">
        <f t="shared" si="4"/>
        <v>6</v>
      </c>
      <c r="AG7" s="12">
        <f>(VLOOKUP(A7,Sheet4!$A$2:$N$6671,3,0))</f>
        <v>6</v>
      </c>
      <c r="AH7" s="12">
        <f>VLOOKUP(A7,Sheet4!$A$2:$N$6671,4,0)</f>
        <v>0</v>
      </c>
      <c r="AI7" s="12">
        <f>VLOOKUP(A7,Sheet4!$A$2:$N$6671,10,0)</f>
        <v>124</v>
      </c>
      <c r="AJ7" s="12">
        <f>VLOOKUP(A7,Sheet4!$A$2:$N$66671,5,0)</f>
        <v>118</v>
      </c>
      <c r="AK7" s="12">
        <f>VLOOKUP(A7,Sheet4!$A$2:$N$6671,6,0)</f>
        <v>10</v>
      </c>
      <c r="AL7" s="12">
        <f>VLOOKUP(A7,Sheet4!$A$2:$N$6671,7,0)</f>
        <v>119</v>
      </c>
      <c r="AM7" s="12">
        <f>VLOOKUP(A7,Sheet4!$A$2:$N$6671,8,0)</f>
        <v>0</v>
      </c>
      <c r="AN7" s="12">
        <f>VLOOKUP($A7,Sheet4!$A$2:$N$6671,9,0)</f>
        <v>3315</v>
      </c>
      <c r="AO7" s="131" t="str">
        <f t="shared" ca="1" si="5"/>
        <v>Madhuri Joshi_More Than 1 Year</v>
      </c>
      <c r="AP7" s="132" t="str">
        <f t="shared" si="6"/>
        <v>Madhuri Joshi_Western</v>
      </c>
      <c r="AQ7" s="132" t="str">
        <f>VLOOKUP($A7,'[1]Active TS-HR'!$B$6:$Q$500,9,FALSE)</f>
        <v>Bahubali Kaddu</v>
      </c>
      <c r="AR7" s="132" t="str">
        <f>VLOOKUP($A7,'[1]Active TS-HR'!$B$6:$Q$500,6,FALSE)</f>
        <v>Pravin Matal</v>
      </c>
      <c r="AS7" s="132" t="str">
        <f>VLOOKUP($A7,'[1]Active TS-HR'!$B$6:$Q$500,7,FALSE)</f>
        <v>Manish Dubey</v>
      </c>
      <c r="AT7" s="132" t="str">
        <f>VLOOKUP($A7,'[1]Active TS-HR'!$B$6:$Q$500,16,FALSE)</f>
        <v>Active</v>
      </c>
      <c r="AU7" s="207">
        <f t="shared" ca="1" si="7"/>
        <v>2432</v>
      </c>
      <c r="AW7" s="374">
        <f>IFERROR(VLOOKUP(A7,'[3]Sale Entry'!$AE$328:$AF$700,2,FALSE),0)</f>
        <v>119625.2782945848</v>
      </c>
      <c r="AX7" s="112" t="str">
        <f t="shared" ca="1" si="14"/>
        <v>Bahubali Kaddu_More Than 1 Year</v>
      </c>
      <c r="AY7" s="323"/>
      <c r="AZ7" s="323"/>
      <c r="BA7" s="323"/>
      <c r="BB7" s="323"/>
      <c r="BC7" s="323"/>
    </row>
    <row r="8" spans="1:55 16380:16383" ht="15.75">
      <c r="A8" s="1">
        <v>10061244</v>
      </c>
      <c r="B8" s="2" t="s">
        <v>262</v>
      </c>
      <c r="C8" s="2" t="str">
        <f>VLOOKUP($A8,'[1]Active TS-HR'!$B$6:$Q$300,8,FALSE)</f>
        <v>Intezar Sayed</v>
      </c>
      <c r="D8" s="3">
        <v>43172</v>
      </c>
      <c r="E8" s="130" t="str">
        <f ca="1">VLOOKUP(AU8,Sheet5!A:B,2,1)</f>
        <v>More Than 1 Year</v>
      </c>
      <c r="F8" s="130">
        <f>+VLOOKUP(A8,'[2]Attendance '!$B$75:$L$266,11,FALSE)</f>
        <v>25</v>
      </c>
      <c r="G8" s="130" t="s">
        <v>327</v>
      </c>
      <c r="H8" s="130" t="str">
        <f>VLOOKUP($A8,'[1]Active TS-HR'!$B$6:$Q$500,3,FALSE)</f>
        <v>Western</v>
      </c>
      <c r="I8" s="4">
        <f t="shared" si="9"/>
        <v>36329</v>
      </c>
      <c r="J8" s="4">
        <f t="shared" si="1"/>
        <v>182067</v>
      </c>
      <c r="K8" s="4">
        <v>0</v>
      </c>
      <c r="L8" s="4"/>
      <c r="M8" s="4"/>
      <c r="N8" s="4"/>
      <c r="O8" s="4">
        <f>+IFERROR(VLOOKUP($A8,[3]Sheet2!$A$7:$M$259,4,FALSE),0)</f>
        <v>105588</v>
      </c>
      <c r="P8" s="4">
        <f>+IFERROR(VLOOKUP($A8,[3]Sheet2!$A$7:$M$259,3,FALSE),0)</f>
        <v>10000</v>
      </c>
      <c r="Q8" s="4">
        <f>+IFERROR(VLOOKUP($A8,[3]Sheet2!$A$7:$M$259,2,FALSE),0)</f>
        <v>3</v>
      </c>
      <c r="R8" s="4">
        <f>+IFERROR(VLOOKUP($A8,[3]Sheet2!$A$7:$M$259,7,FALSE),0)</f>
        <v>60180</v>
      </c>
      <c r="S8" s="4">
        <f>+IFERROR(VLOOKUP($A8,[3]Sheet2!$A$7:$M$259,6,FALSE),0)</f>
        <v>10030</v>
      </c>
      <c r="T8" s="4">
        <f>+IFERROR(VLOOKUP($A8,[3]Sheet2!$A$7:$M$259,5,FALSE),0)</f>
        <v>2</v>
      </c>
      <c r="U8" s="4">
        <f>+IFERROR(VLOOKUP($A8,[3]Sheet2!$A$7:$M$259,13,FALSE),0)</f>
        <v>0</v>
      </c>
      <c r="V8" s="4">
        <f>+IFERROR(VLOOKUP($A8,[3]Sheet2!$A$7:$M$259,12,FALSE),0)</f>
        <v>0</v>
      </c>
      <c r="W8" s="4">
        <f>+IFERROR(VLOOKUP($A8,[3]Sheet2!$A$7:$M$259,11,FALSE),0)</f>
        <v>0</v>
      </c>
      <c r="X8" s="4">
        <f>+IFERROR(VLOOKUP($A8,[3]Sheet2!$A$7:$M$259,10,FALSE),0)</f>
        <v>16299</v>
      </c>
      <c r="Y8" s="4">
        <f>+IFERROR(VLOOKUP($A8,[3]Sheet2!$A$7:$M$259,9,FALSE),0)</f>
        <v>16299</v>
      </c>
      <c r="Z8" s="4">
        <f>+IFERROR(VLOOKUP($A8,[3]Sheet2!$A$7:$M$259,8,FALSE),0)</f>
        <v>1</v>
      </c>
      <c r="AA8" s="13">
        <f t="shared" si="10"/>
        <v>0.25</v>
      </c>
      <c r="AB8" s="154">
        <f t="shared" si="11"/>
        <v>6.25E-2</v>
      </c>
      <c r="AC8" s="158">
        <f t="shared" si="12"/>
        <v>4</v>
      </c>
      <c r="AD8" s="154">
        <f t="shared" si="13"/>
        <v>4.0000000000000036E-2</v>
      </c>
      <c r="AE8" s="12">
        <f>VLOOKUP(A8,Sheet4!$A$2:$N$6671,2,0)</f>
        <v>24</v>
      </c>
      <c r="AF8" s="213">
        <f t="shared" si="4"/>
        <v>6</v>
      </c>
      <c r="AG8" s="12">
        <f>(VLOOKUP(A8,Sheet4!$A$2:$N$6671,3,0))</f>
        <v>4</v>
      </c>
      <c r="AH8" s="12">
        <f>VLOOKUP(A8,Sheet4!$A$2:$N$6671,4,0)</f>
        <v>2</v>
      </c>
      <c r="AI8" s="12">
        <f>VLOOKUP(A8,Sheet4!$A$2:$N$6671,10,0)</f>
        <v>96</v>
      </c>
      <c r="AJ8" s="12">
        <f>VLOOKUP(A8,Sheet4!$A$2:$N$66671,5,0)</f>
        <v>90</v>
      </c>
      <c r="AK8" s="12">
        <f>VLOOKUP(A8,Sheet4!$A$2:$N$6671,6,0)</f>
        <v>6</v>
      </c>
      <c r="AL8" s="12">
        <f>VLOOKUP(A8,Sheet4!$A$2:$N$6671,7,0)</f>
        <v>93</v>
      </c>
      <c r="AM8" s="12">
        <f>VLOOKUP(A8,Sheet4!$A$2:$N$6671,8,0)</f>
        <v>0</v>
      </c>
      <c r="AN8" s="12">
        <f>VLOOKUP($A8,Sheet4!$A$2:$N$6671,9,0)</f>
        <v>2735</v>
      </c>
      <c r="AO8" s="131" t="str">
        <f t="shared" ca="1" si="5"/>
        <v>Intezar Sayed_More Than 1 Year</v>
      </c>
      <c r="AP8" s="132" t="str">
        <f t="shared" si="6"/>
        <v>Intezar Sayed_Western</v>
      </c>
      <c r="AQ8" s="132" t="str">
        <f>VLOOKUP($A8,'[1]Active TS-HR'!$B$6:$Q$500,9,FALSE)</f>
        <v>Bahubali Kaddu</v>
      </c>
      <c r="AR8" s="132">
        <f>VLOOKUP($A8,'[1]Active TS-HR'!$B$6:$Q$500,6,FALSE)</f>
        <v>0</v>
      </c>
      <c r="AS8" s="132" t="str">
        <f>VLOOKUP($A8,'[1]Active TS-HR'!$B$6:$Q$500,7,FALSE)</f>
        <v>Ajay Kumar Verma</v>
      </c>
      <c r="AT8" s="132" t="str">
        <f>VLOOKUP($A8,'[1]Active TS-HR'!$B$6:$Q$500,16,FALSE)</f>
        <v>Active</v>
      </c>
      <c r="AU8" s="207">
        <f t="shared" ca="1" si="7"/>
        <v>2306</v>
      </c>
      <c r="AW8" s="374">
        <f>IFERROR(VLOOKUP(A8,'[3]Sale Entry'!$AE$328:$AF$700,2,FALSE),0)</f>
        <v>107492.4287600426</v>
      </c>
      <c r="AX8" s="112" t="str">
        <f t="shared" ca="1" si="14"/>
        <v>Bahubali Kaddu_More Than 1 Year</v>
      </c>
      <c r="AY8" s="323"/>
      <c r="AZ8" s="323"/>
      <c r="BA8" s="323"/>
      <c r="BB8" s="323"/>
      <c r="BC8" s="323"/>
    </row>
    <row r="9" spans="1:55 16380:16383" ht="15.75">
      <c r="A9" s="1">
        <v>10067328</v>
      </c>
      <c r="B9" s="2" t="s">
        <v>268</v>
      </c>
      <c r="C9" s="2" t="str">
        <f>VLOOKUP($A9,'[1]Active TS-HR'!$B$6:$Q$300,8,FALSE)</f>
        <v>Madhuri Joshi</v>
      </c>
      <c r="D9" s="3">
        <v>43318</v>
      </c>
      <c r="E9" s="130" t="str">
        <f ca="1">VLOOKUP(AU9,Sheet5!A:B,2,1)</f>
        <v>More Than 1 Year</v>
      </c>
      <c r="F9" s="130">
        <f>+VLOOKUP(A9,'[2]Attendance '!$B$75:$L$266,11,FALSE)</f>
        <v>25</v>
      </c>
      <c r="G9" s="130" t="s">
        <v>327</v>
      </c>
      <c r="H9" s="130" t="str">
        <f>VLOOKUP($A9,'[1]Active TS-HR'!$B$6:$Q$500,3,FALSE)</f>
        <v>Western</v>
      </c>
      <c r="I9" s="4">
        <f t="shared" si="9"/>
        <v>260495</v>
      </c>
      <c r="J9" s="4">
        <f t="shared" si="1"/>
        <v>260495</v>
      </c>
      <c r="K9" s="4">
        <v>0</v>
      </c>
      <c r="L9" s="4"/>
      <c r="M9" s="4"/>
      <c r="N9" s="4"/>
      <c r="O9" s="4">
        <f>+IFERROR(VLOOKUP($A9,[3]Sheet2!$A$7:$M$259,4,FALSE),0)</f>
        <v>0</v>
      </c>
      <c r="P9" s="4">
        <f>+IFERROR(VLOOKUP($A9,[3]Sheet2!$A$7:$M$259,3,FALSE),0)</f>
        <v>0</v>
      </c>
      <c r="Q9" s="4">
        <f>+IFERROR(VLOOKUP($A9,[3]Sheet2!$A$7:$M$259,2,FALSE),0)</f>
        <v>0</v>
      </c>
      <c r="R9" s="4">
        <f>+IFERROR(VLOOKUP($A9,[3]Sheet2!$A$7:$M$259,7,FALSE),0)</f>
        <v>0</v>
      </c>
      <c r="S9" s="4">
        <f>+IFERROR(VLOOKUP($A9,[3]Sheet2!$A$7:$M$259,6,FALSE),0)</f>
        <v>0</v>
      </c>
      <c r="T9" s="4">
        <f>+IFERROR(VLOOKUP($A9,[3]Sheet2!$A$7:$M$259,5,FALSE),0)</f>
        <v>0</v>
      </c>
      <c r="U9" s="4">
        <f>+IFERROR(VLOOKUP($A9,[3]Sheet2!$A$7:$M$259,13,FALSE),0)</f>
        <v>0</v>
      </c>
      <c r="V9" s="4">
        <f>+IFERROR(VLOOKUP($A9,[3]Sheet2!$A$7:$M$259,12,FALSE),0)</f>
        <v>0</v>
      </c>
      <c r="W9" s="4">
        <f>+IFERROR(VLOOKUP($A9,[3]Sheet2!$A$7:$M$259,11,FALSE),0)</f>
        <v>0</v>
      </c>
      <c r="X9" s="4">
        <f>+IFERROR(VLOOKUP($A9,[3]Sheet2!$A$7:$M$259,10,FALSE),0)</f>
        <v>260495</v>
      </c>
      <c r="Y9" s="4">
        <f>+IFERROR(VLOOKUP($A9,[3]Sheet2!$A$7:$M$259,9,FALSE),0)</f>
        <v>260495</v>
      </c>
      <c r="Z9" s="4">
        <f>+IFERROR(VLOOKUP($A9,[3]Sheet2!$A$7:$M$259,8,FALSE),0)</f>
        <v>7.5</v>
      </c>
      <c r="AA9" s="13">
        <f t="shared" si="10"/>
        <v>0.3125</v>
      </c>
      <c r="AB9" s="154">
        <f t="shared" si="11"/>
        <v>6.5789473684210523E-2</v>
      </c>
      <c r="AC9" s="158">
        <f t="shared" si="12"/>
        <v>4.75</v>
      </c>
      <c r="AD9" s="154">
        <f t="shared" si="13"/>
        <v>4.0000000000000036E-2</v>
      </c>
      <c r="AE9" s="12">
        <f>VLOOKUP(A9,Sheet4!$A$2:$N$6671,2,0)</f>
        <v>24</v>
      </c>
      <c r="AF9" s="213">
        <f t="shared" si="4"/>
        <v>7.5</v>
      </c>
      <c r="AG9" s="12">
        <f>(VLOOKUP(A9,Sheet4!$A$2:$N$6671,3,0))</f>
        <v>7</v>
      </c>
      <c r="AH9" s="12">
        <f>VLOOKUP(A9,Sheet4!$A$2:$N$6671,4,0)</f>
        <v>0</v>
      </c>
      <c r="AI9" s="12">
        <f>VLOOKUP(A9,Sheet4!$A$2:$N$6671,10,0)</f>
        <v>114</v>
      </c>
      <c r="AJ9" s="12">
        <f>VLOOKUP(A9,Sheet4!$A$2:$N$66671,5,0)</f>
        <v>107</v>
      </c>
      <c r="AK9" s="12">
        <f>VLOOKUP(A9,Sheet4!$A$2:$N$6671,6,0)</f>
        <v>6</v>
      </c>
      <c r="AL9" s="12">
        <f>VLOOKUP(A9,Sheet4!$A$2:$N$6671,7,0)</f>
        <v>110</v>
      </c>
      <c r="AM9" s="12">
        <f>VLOOKUP(A9,Sheet4!$A$2:$N$6671,8,0)</f>
        <v>0</v>
      </c>
      <c r="AN9" s="12">
        <f>VLOOKUP($A9,Sheet4!$A$2:$N$6671,9,0)</f>
        <v>3125</v>
      </c>
      <c r="AO9" s="131" t="str">
        <f t="shared" ca="1" si="5"/>
        <v>Madhuri Joshi_More Than 1 Year</v>
      </c>
      <c r="AP9" s="132" t="str">
        <f t="shared" si="6"/>
        <v>Madhuri Joshi_Western</v>
      </c>
      <c r="AQ9" s="132" t="str">
        <f>VLOOKUP($A9,'[1]Active TS-HR'!$B$6:$Q$500,9,FALSE)</f>
        <v>Bahubali Kaddu</v>
      </c>
      <c r="AR9" s="132" t="str">
        <f>VLOOKUP($A9,'[1]Active TS-HR'!$B$6:$Q$500,6,FALSE)</f>
        <v xml:space="preserve">Shekh Mohd Imran </v>
      </c>
      <c r="AS9" s="132" t="str">
        <f>VLOOKUP($A9,'[1]Active TS-HR'!$B$6:$Q$500,7,FALSE)</f>
        <v>Shashank Yelve</v>
      </c>
      <c r="AT9" s="132" t="str">
        <f>VLOOKUP($A9,'[1]Active TS-HR'!$B$6:$Q$500,16,FALSE)</f>
        <v>Active</v>
      </c>
      <c r="AU9" s="207">
        <f t="shared" ca="1" si="7"/>
        <v>2160</v>
      </c>
      <c r="AW9" s="374">
        <f>IFERROR(VLOOKUP(A9,'[3]Sale Entry'!$AE$328:$AF$700,2,FALSE),0)</f>
        <v>258957</v>
      </c>
      <c r="AX9" s="112" t="str">
        <f t="shared" ca="1" si="14"/>
        <v>Bahubali Kaddu_More Than 1 Year</v>
      </c>
      <c r="AY9" s="323"/>
      <c r="AZ9" s="323"/>
      <c r="BA9" s="323"/>
      <c r="BB9" s="323"/>
      <c r="BC9" s="323"/>
    </row>
    <row r="10" spans="1:55 16380:16383" ht="15.75">
      <c r="A10" s="1">
        <v>10068212</v>
      </c>
      <c r="B10" s="2" t="s">
        <v>269</v>
      </c>
      <c r="C10" s="2" t="str">
        <f>VLOOKUP($A10,'[1]Active TS-HR'!$B$6:$Q$300,8,FALSE)</f>
        <v>Madhuri Joshi</v>
      </c>
      <c r="D10" s="3">
        <v>43348</v>
      </c>
      <c r="E10" s="130" t="str">
        <f ca="1">VLOOKUP(AU10,Sheet5!A:B,2,1)</f>
        <v>More Than 1 Year</v>
      </c>
      <c r="F10" s="130">
        <f>+VLOOKUP(A10,'[2]Attendance '!$B$75:$L$266,11,FALSE)</f>
        <v>25</v>
      </c>
      <c r="G10" s="130" t="s">
        <v>327</v>
      </c>
      <c r="H10" s="130" t="str">
        <f>VLOOKUP($A10,'[1]Active TS-HR'!$B$6:$Q$500,3,FALSE)</f>
        <v>Western</v>
      </c>
      <c r="I10" s="4">
        <f t="shared" si="9"/>
        <v>105979</v>
      </c>
      <c r="J10" s="4">
        <f t="shared" si="1"/>
        <v>171978</v>
      </c>
      <c r="K10" s="4">
        <v>0</v>
      </c>
      <c r="L10" s="4"/>
      <c r="M10" s="4"/>
      <c r="N10" s="4"/>
      <c r="O10" s="4">
        <f>+IFERROR(VLOOKUP($A10,[3]Sheet2!$A$7:$M$259,4,FALSE),0)</f>
        <v>72000</v>
      </c>
      <c r="P10" s="4">
        <f>+IFERROR(VLOOKUP($A10,[3]Sheet2!$A$7:$M$259,3,FALSE),0)</f>
        <v>6001</v>
      </c>
      <c r="Q10" s="4">
        <f>+IFERROR(VLOOKUP($A10,[3]Sheet2!$A$7:$M$259,2,FALSE),0)</f>
        <v>1</v>
      </c>
      <c r="R10" s="4">
        <f>+IFERROR(VLOOKUP($A10,[3]Sheet2!$A$7:$M$259,7,FALSE),0)</f>
        <v>0</v>
      </c>
      <c r="S10" s="4">
        <f>+IFERROR(VLOOKUP($A10,[3]Sheet2!$A$7:$M$259,6,FALSE),0)</f>
        <v>0</v>
      </c>
      <c r="T10" s="4">
        <f>+IFERROR(VLOOKUP($A10,[3]Sheet2!$A$7:$M$259,5,FALSE),0)</f>
        <v>0</v>
      </c>
      <c r="U10" s="4">
        <f>+IFERROR(VLOOKUP($A10,[3]Sheet2!$A$7:$M$259,13,FALSE),0)</f>
        <v>0</v>
      </c>
      <c r="V10" s="4">
        <f>+IFERROR(VLOOKUP($A10,[3]Sheet2!$A$7:$M$259,12,FALSE),0)</f>
        <v>0</v>
      </c>
      <c r="W10" s="4">
        <f>+IFERROR(VLOOKUP($A10,[3]Sheet2!$A$7:$M$259,11,FALSE),0)</f>
        <v>0</v>
      </c>
      <c r="X10" s="4">
        <f>+IFERROR(VLOOKUP($A10,[3]Sheet2!$A$7:$M$259,10,FALSE),0)</f>
        <v>99978</v>
      </c>
      <c r="Y10" s="4">
        <f>+IFERROR(VLOOKUP($A10,[3]Sheet2!$A$7:$M$259,9,FALSE),0)</f>
        <v>99978</v>
      </c>
      <c r="Z10" s="4">
        <f>+IFERROR(VLOOKUP($A10,[3]Sheet2!$A$7:$M$259,8,FALSE),0)</f>
        <v>2</v>
      </c>
      <c r="AA10" s="13">
        <f t="shared" si="10"/>
        <v>0.13043478260869565</v>
      </c>
      <c r="AB10" s="154">
        <f t="shared" si="11"/>
        <v>2.7522935779816515E-2</v>
      </c>
      <c r="AC10" s="158">
        <f t="shared" si="12"/>
        <v>4.7391304347826084</v>
      </c>
      <c r="AD10" s="154">
        <f t="shared" si="13"/>
        <v>7.999999999999996E-2</v>
      </c>
      <c r="AE10" s="12">
        <f>VLOOKUP(A10,Sheet4!$A$2:$N$6671,2,0)</f>
        <v>23</v>
      </c>
      <c r="AF10" s="213">
        <f t="shared" si="4"/>
        <v>3</v>
      </c>
      <c r="AG10" s="12">
        <f>(VLOOKUP(A10,Sheet4!$A$2:$N$6671,3,0))</f>
        <v>2</v>
      </c>
      <c r="AH10" s="12">
        <f>VLOOKUP(A10,Sheet4!$A$2:$N$6671,4,0)</f>
        <v>1</v>
      </c>
      <c r="AI10" s="12">
        <f>VLOOKUP(A10,Sheet4!$A$2:$N$6671,10,0)</f>
        <v>109</v>
      </c>
      <c r="AJ10" s="12">
        <f>VLOOKUP(A10,Sheet4!$A$2:$N$66671,5,0)</f>
        <v>106</v>
      </c>
      <c r="AK10" s="12">
        <f>VLOOKUP(A10,Sheet4!$A$2:$N$6671,6,0)</f>
        <v>4</v>
      </c>
      <c r="AL10" s="12">
        <f>VLOOKUP(A10,Sheet4!$A$2:$N$6671,7,0)</f>
        <v>106</v>
      </c>
      <c r="AM10" s="12">
        <f>VLOOKUP(A10,Sheet4!$A$2:$N$6671,8,0)</f>
        <v>0</v>
      </c>
      <c r="AN10" s="12">
        <f>VLOOKUP($A10,Sheet4!$A$2:$N$6671,9,0)</f>
        <v>2770</v>
      </c>
      <c r="AO10" s="131" t="str">
        <f t="shared" ca="1" si="5"/>
        <v>Madhuri Joshi_More Than 1 Year</v>
      </c>
      <c r="AP10" s="132" t="str">
        <f t="shared" si="6"/>
        <v>Madhuri Joshi_Western</v>
      </c>
      <c r="AQ10" s="132" t="str">
        <f>VLOOKUP($A10,'[1]Active TS-HR'!$B$6:$Q$500,9,FALSE)</f>
        <v>Bahubali Kaddu</v>
      </c>
      <c r="AR10" s="132" t="str">
        <f>VLOOKUP($A10,'[1]Active TS-HR'!$B$6:$Q$500,6,FALSE)</f>
        <v>Wasim Kazi</v>
      </c>
      <c r="AS10" s="132" t="str">
        <f>VLOOKUP($A10,'[1]Active TS-HR'!$B$6:$Q$500,7,FALSE)</f>
        <v>Shashank Yelve</v>
      </c>
      <c r="AT10" s="132" t="str">
        <f>VLOOKUP($A10,'[1]Active TS-HR'!$B$6:$Q$500,16,FALSE)</f>
        <v>Active</v>
      </c>
      <c r="AU10" s="207">
        <f t="shared" ca="1" si="7"/>
        <v>2130</v>
      </c>
      <c r="AW10" s="374">
        <f>IFERROR(VLOOKUP(A10,'[3]Sale Entry'!$AE$328:$AF$700,2,FALSE),0)</f>
        <v>139624.1840567725</v>
      </c>
      <c r="AX10" s="112" t="str">
        <f t="shared" ca="1" si="14"/>
        <v>Bahubali Kaddu_More Than 1 Year</v>
      </c>
      <c r="AY10" s="323"/>
      <c r="AZ10" s="323"/>
      <c r="BA10" s="323"/>
      <c r="BB10" s="323"/>
      <c r="BC10" s="323"/>
    </row>
    <row r="11" spans="1:55 16380:16383" ht="15.75">
      <c r="A11" s="1">
        <v>10068280</v>
      </c>
      <c r="B11" s="2" t="s">
        <v>270</v>
      </c>
      <c r="C11" s="2" t="str">
        <f>VLOOKUP($A11,'[1]Active TS-HR'!$B$6:$Q$300,8,FALSE)</f>
        <v>Abhijit Khanvilkar</v>
      </c>
      <c r="D11" s="3">
        <v>43353</v>
      </c>
      <c r="E11" s="130" t="str">
        <f ca="1">VLOOKUP(AU11,Sheet5!A:B,2,1)</f>
        <v>More Than 1 Year</v>
      </c>
      <c r="F11" s="130">
        <f>+VLOOKUP(A11,'[2]Attendance '!$B$75:$L$266,11,FALSE)</f>
        <v>25</v>
      </c>
      <c r="G11" s="130" t="s">
        <v>327</v>
      </c>
      <c r="H11" s="130" t="str">
        <f>VLOOKUP($A11,'[1]Active TS-HR'!$B$6:$Q$500,3,FALSE)</f>
        <v>Central</v>
      </c>
      <c r="I11" s="4">
        <f t="shared" si="9"/>
        <v>153353</v>
      </c>
      <c r="J11" s="4">
        <f t="shared" si="1"/>
        <v>626393.5</v>
      </c>
      <c r="K11" s="4">
        <v>0</v>
      </c>
      <c r="L11" s="4"/>
      <c r="M11" s="4"/>
      <c r="N11" s="4"/>
      <c r="O11" s="4">
        <f>+IFERROR(VLOOKUP($A11,[3]Sheet2!$A$7:$M$259,4,FALSE),0)</f>
        <v>300045.95</v>
      </c>
      <c r="P11" s="4">
        <f>+IFERROR(VLOOKUP($A11,[3]Sheet2!$A$7:$M$259,3,FALSE),0)</f>
        <v>25054</v>
      </c>
      <c r="Q11" s="4">
        <f>+IFERROR(VLOOKUP($A11,[3]Sheet2!$A$7:$M$259,2,FALSE),0)</f>
        <v>3</v>
      </c>
      <c r="R11" s="4">
        <f>+IFERROR(VLOOKUP($A11,[3]Sheet2!$A$7:$M$259,7,FALSE),0)</f>
        <v>45658.55</v>
      </c>
      <c r="S11" s="4">
        <f>+IFERROR(VLOOKUP($A11,[3]Sheet2!$A$7:$M$259,6,FALSE),0)</f>
        <v>7610</v>
      </c>
      <c r="T11" s="4">
        <f>+IFERROR(VLOOKUP($A11,[3]Sheet2!$A$7:$M$259,5,FALSE),0)</f>
        <v>1</v>
      </c>
      <c r="U11" s="4">
        <f>+IFERROR(VLOOKUP($A11,[3]Sheet2!$A$7:$M$259,13,FALSE),0)</f>
        <v>192000</v>
      </c>
      <c r="V11" s="4">
        <f>+IFERROR(VLOOKUP($A11,[3]Sheet2!$A$7:$M$259,12,FALSE),0)</f>
        <v>32000</v>
      </c>
      <c r="W11" s="4">
        <f>+IFERROR(VLOOKUP($A11,[3]Sheet2!$A$7:$M$259,11,FALSE),0)</f>
        <v>3</v>
      </c>
      <c r="X11" s="4">
        <f>+IFERROR(VLOOKUP($A11,[3]Sheet2!$A$7:$M$259,10,FALSE),0)</f>
        <v>88689</v>
      </c>
      <c r="Y11" s="4">
        <f>+IFERROR(VLOOKUP($A11,[3]Sheet2!$A$7:$M$259,9,FALSE),0)</f>
        <v>88689</v>
      </c>
      <c r="Z11" s="4">
        <f>+IFERROR(VLOOKUP($A11,[3]Sheet2!$A$7:$M$259,8,FALSE),0)</f>
        <v>1.5</v>
      </c>
      <c r="AA11" s="13">
        <f t="shared" si="10"/>
        <v>0.35416666666666669</v>
      </c>
      <c r="AB11" s="154">
        <f t="shared" si="11"/>
        <v>0.10365853658536585</v>
      </c>
      <c r="AC11" s="158">
        <f t="shared" si="12"/>
        <v>3.4166666666666665</v>
      </c>
      <c r="AD11" s="154">
        <f t="shared" si="13"/>
        <v>4.0000000000000036E-2</v>
      </c>
      <c r="AE11" s="12">
        <f>VLOOKUP(A11,Sheet4!$A$2:$N$6671,2,0)</f>
        <v>24</v>
      </c>
      <c r="AF11" s="213">
        <f t="shared" si="4"/>
        <v>8.5</v>
      </c>
      <c r="AG11" s="12">
        <f>(VLOOKUP(A11,Sheet4!$A$2:$N$6671,3,0))</f>
        <v>9</v>
      </c>
      <c r="AH11" s="12">
        <f>VLOOKUP(A11,Sheet4!$A$2:$N$6671,4,0)</f>
        <v>0</v>
      </c>
      <c r="AI11" s="12">
        <f>VLOOKUP(A11,Sheet4!$A$2:$N$6671,10,0)</f>
        <v>82</v>
      </c>
      <c r="AJ11" s="12">
        <f>VLOOKUP(A11,Sheet4!$A$2:$N$66671,5,0)</f>
        <v>73</v>
      </c>
      <c r="AK11" s="12">
        <f>VLOOKUP(A11,Sheet4!$A$2:$N$6671,6,0)</f>
        <v>15</v>
      </c>
      <c r="AL11" s="12">
        <f>VLOOKUP(A11,Sheet4!$A$2:$N$6671,7,0)</f>
        <v>72</v>
      </c>
      <c r="AM11" s="12">
        <f>VLOOKUP(A11,Sheet4!$A$2:$N$6671,8,0)</f>
        <v>0</v>
      </c>
      <c r="AN11" s="12">
        <f>VLOOKUP($A11,Sheet4!$A$2:$N$6671,9,0)</f>
        <v>2535</v>
      </c>
      <c r="AO11" s="131" t="str">
        <f t="shared" ca="1" si="5"/>
        <v>Abhijit Khanvilkar_More Than 1 Year</v>
      </c>
      <c r="AP11" s="132" t="str">
        <f t="shared" si="6"/>
        <v>Abhijit Khanvilkar_Central</v>
      </c>
      <c r="AQ11" s="132" t="str">
        <f>VLOOKUP($A11,'[1]Active TS-HR'!$B$6:$Q$500,9,FALSE)</f>
        <v>Abhijit Khanvilkar</v>
      </c>
      <c r="AR11" s="132">
        <f>VLOOKUP($A11,'[1]Active TS-HR'!$B$6:$Q$500,6,FALSE)</f>
        <v>0</v>
      </c>
      <c r="AS11" s="132" t="str">
        <f>VLOOKUP($A11,'[1]Active TS-HR'!$B$6:$Q$500,7,FALSE)</f>
        <v>Nandan Singh</v>
      </c>
      <c r="AT11" s="132" t="str">
        <f>VLOOKUP($A11,'[1]Active TS-HR'!$B$6:$Q$500,16,FALSE)</f>
        <v>Active</v>
      </c>
      <c r="AU11" s="207">
        <f t="shared" ca="1" si="7"/>
        <v>2125</v>
      </c>
      <c r="AW11" s="374">
        <f>IFERROR(VLOOKUP(A11,'[3]Sale Entry'!$AE$328:$AF$700,2,FALSE),0)</f>
        <v>364463.69882387773</v>
      </c>
      <c r="AX11" s="112" t="str">
        <f t="shared" ca="1" si="14"/>
        <v>Abhijit Khanvilkar_More Than 1 Year</v>
      </c>
      <c r="AY11" s="323"/>
      <c r="AZ11" s="323"/>
      <c r="BA11" s="323"/>
      <c r="BB11" s="323"/>
      <c r="BC11" s="323"/>
    </row>
    <row r="12" spans="1:55 16380:16383" ht="15.75">
      <c r="A12" s="1">
        <v>10068735</v>
      </c>
      <c r="B12" s="2" t="s">
        <v>271</v>
      </c>
      <c r="C12" s="2" t="str">
        <f>VLOOKUP($A12,'[1]Active TS-HR'!$B$6:$Q$300,8,FALSE)</f>
        <v>Intezar Sayed</v>
      </c>
      <c r="D12" s="3">
        <v>43367</v>
      </c>
      <c r="E12" s="130" t="str">
        <f ca="1">VLOOKUP(AU12,Sheet5!A:B,2,1)</f>
        <v>More Than 1 Year</v>
      </c>
      <c r="F12" s="130">
        <f>+VLOOKUP(A12,'[2]Attendance '!$B$75:$L$266,11,FALSE)</f>
        <v>25</v>
      </c>
      <c r="G12" s="130" t="s">
        <v>327</v>
      </c>
      <c r="H12" s="130" t="str">
        <f>VLOOKUP($A12,'[1]Active TS-HR'!$B$6:$Q$500,3,FALSE)</f>
        <v>Western</v>
      </c>
      <c r="I12" s="4">
        <f t="shared" si="9"/>
        <v>104454</v>
      </c>
      <c r="J12" s="4">
        <f t="shared" si="1"/>
        <v>104454</v>
      </c>
      <c r="K12" s="4">
        <v>0</v>
      </c>
      <c r="L12" s="4"/>
      <c r="M12" s="4"/>
      <c r="N12" s="4"/>
      <c r="O12" s="4">
        <f>+IFERROR(VLOOKUP($A12,[3]Sheet2!$A$7:$M$259,4,FALSE),0)</f>
        <v>0</v>
      </c>
      <c r="P12" s="4">
        <f>+IFERROR(VLOOKUP($A12,[3]Sheet2!$A$7:$M$259,3,FALSE),0)</f>
        <v>0</v>
      </c>
      <c r="Q12" s="4">
        <f>+IFERROR(VLOOKUP($A12,[3]Sheet2!$A$7:$M$259,2,FALSE),0)</f>
        <v>0</v>
      </c>
      <c r="R12" s="4">
        <f>+IFERROR(VLOOKUP($A12,[3]Sheet2!$A$7:$M$259,7,FALSE),0)</f>
        <v>0</v>
      </c>
      <c r="S12" s="4">
        <f>+IFERROR(VLOOKUP($A12,[3]Sheet2!$A$7:$M$259,6,FALSE),0)</f>
        <v>0</v>
      </c>
      <c r="T12" s="4">
        <f>+IFERROR(VLOOKUP($A12,[3]Sheet2!$A$7:$M$259,5,FALSE),0)</f>
        <v>0</v>
      </c>
      <c r="U12" s="4">
        <f>+IFERROR(VLOOKUP($A12,[3]Sheet2!$A$7:$M$259,13,FALSE),0)</f>
        <v>0</v>
      </c>
      <c r="V12" s="4">
        <f>+IFERROR(VLOOKUP($A12,[3]Sheet2!$A$7:$M$259,12,FALSE),0)</f>
        <v>0</v>
      </c>
      <c r="W12" s="4">
        <f>+IFERROR(VLOOKUP($A12,[3]Sheet2!$A$7:$M$259,11,FALSE),0)</f>
        <v>0</v>
      </c>
      <c r="X12" s="4">
        <f>+IFERROR(VLOOKUP($A12,[3]Sheet2!$A$7:$M$259,10,FALSE),0)</f>
        <v>104454</v>
      </c>
      <c r="Y12" s="4">
        <f>+IFERROR(VLOOKUP($A12,[3]Sheet2!$A$7:$M$259,9,FALSE),0)</f>
        <v>104454</v>
      </c>
      <c r="Z12" s="4">
        <f>+IFERROR(VLOOKUP($A12,[3]Sheet2!$A$7:$M$259,8,FALSE),0)</f>
        <v>2</v>
      </c>
      <c r="AA12" s="13">
        <f t="shared" si="10"/>
        <v>8.6956521739130432E-2</v>
      </c>
      <c r="AB12" s="154">
        <f t="shared" si="11"/>
        <v>2.9411764705882353E-2</v>
      </c>
      <c r="AC12" s="158">
        <f t="shared" si="12"/>
        <v>2.9565217391304346</v>
      </c>
      <c r="AD12" s="154">
        <f t="shared" si="13"/>
        <v>7.999999999999996E-2</v>
      </c>
      <c r="AE12" s="12">
        <f>VLOOKUP(A12,Sheet4!$A$2:$N$6671,2,0)</f>
        <v>23</v>
      </c>
      <c r="AF12" s="213">
        <f t="shared" si="4"/>
        <v>2</v>
      </c>
      <c r="AG12" s="12">
        <f>(VLOOKUP(A12,Sheet4!$A$2:$N$6671,3,0))</f>
        <v>2</v>
      </c>
      <c r="AH12" s="12">
        <f>VLOOKUP(A12,Sheet4!$A$2:$N$6671,4,0)</f>
        <v>0</v>
      </c>
      <c r="AI12" s="12">
        <f>VLOOKUP(A12,Sheet4!$A$2:$N$6671,10,0)</f>
        <v>68</v>
      </c>
      <c r="AJ12" s="12">
        <f>VLOOKUP(A12,Sheet4!$A$2:$N$66671,5,0)</f>
        <v>66</v>
      </c>
      <c r="AK12" s="12">
        <f>VLOOKUP(A12,Sheet4!$A$2:$N$6671,6,0)</f>
        <v>1</v>
      </c>
      <c r="AL12" s="12">
        <f>VLOOKUP(A12,Sheet4!$A$2:$N$6671,7,0)</f>
        <v>68</v>
      </c>
      <c r="AM12" s="12">
        <f>VLOOKUP(A12,Sheet4!$A$2:$N$6671,8,0)</f>
        <v>0</v>
      </c>
      <c r="AN12" s="12">
        <f>VLOOKUP($A12,Sheet4!$A$2:$N$6671,9,0)</f>
        <v>1690</v>
      </c>
      <c r="AO12" s="131" t="str">
        <f t="shared" ca="1" si="5"/>
        <v>Intezar Sayed_More Than 1 Year</v>
      </c>
      <c r="AP12" s="132" t="str">
        <f t="shared" si="6"/>
        <v>Intezar Sayed_Western</v>
      </c>
      <c r="AQ12" s="132" t="str">
        <f>VLOOKUP($A12,'[1]Active TS-HR'!$B$6:$Q$500,9,FALSE)</f>
        <v>Bahubali Kaddu</v>
      </c>
      <c r="AR12" s="132">
        <f>VLOOKUP($A12,'[1]Active TS-HR'!$B$6:$Q$500,6,FALSE)</f>
        <v>0</v>
      </c>
      <c r="AS12" s="132" t="str">
        <f>VLOOKUP($A12,'[1]Active TS-HR'!$B$6:$Q$500,7,FALSE)</f>
        <v>Direct Intezar</v>
      </c>
      <c r="AT12" s="132" t="str">
        <f>VLOOKUP($A12,'[1]Active TS-HR'!$B$6:$Q$500,16,FALSE)</f>
        <v>Active</v>
      </c>
      <c r="AU12" s="207">
        <f t="shared" ca="1" si="7"/>
        <v>2111</v>
      </c>
      <c r="AW12" s="374">
        <f>IFERROR(VLOOKUP(A12,'[3]Sale Entry'!$AE$328:$AF$700,2,FALSE),0)</f>
        <v>65976.59200922359</v>
      </c>
      <c r="AX12" s="112" t="str">
        <f t="shared" ca="1" si="14"/>
        <v>Bahubali Kaddu_More Than 1 Year</v>
      </c>
      <c r="AY12" s="323"/>
      <c r="AZ12" s="323"/>
      <c r="BA12" s="323"/>
      <c r="BB12" s="323"/>
      <c r="BC12" s="323"/>
    </row>
    <row r="13" spans="1:55 16380:16383" ht="15.75">
      <c r="A13" s="1">
        <v>10069714</v>
      </c>
      <c r="B13" s="2" t="s">
        <v>279</v>
      </c>
      <c r="C13" s="2" t="str">
        <f>VLOOKUP($A13,'[1]Active TS-HR'!$B$6:$Q$300,8,FALSE)</f>
        <v>Madhuri Joshi</v>
      </c>
      <c r="D13" s="3">
        <v>43402</v>
      </c>
      <c r="E13" s="130" t="str">
        <f ca="1">VLOOKUP(AU13,Sheet5!A:B,2,1)</f>
        <v>More Than 1 Year</v>
      </c>
      <c r="F13" s="130">
        <f>+VLOOKUP(A13,'[2]Attendance '!$B$75:$L$266,11,FALSE)</f>
        <v>25</v>
      </c>
      <c r="G13" s="130" t="s">
        <v>327</v>
      </c>
      <c r="H13" s="130" t="str">
        <f>VLOOKUP($A13,'[1]Active TS-HR'!$B$6:$Q$500,3,FALSE)</f>
        <v>Western</v>
      </c>
      <c r="I13" s="4">
        <f t="shared" si="9"/>
        <v>401202.5</v>
      </c>
      <c r="J13" s="4">
        <f t="shared" si="1"/>
        <v>664201.35</v>
      </c>
      <c r="K13" s="4">
        <v>0</v>
      </c>
      <c r="L13" s="4"/>
      <c r="M13" s="4"/>
      <c r="N13" s="4"/>
      <c r="O13" s="4">
        <f>+IFERROR(VLOOKUP($A13,[3]Sheet2!$A$7:$M$259,4,FALSE),0)</f>
        <v>156000</v>
      </c>
      <c r="P13" s="4">
        <f>+IFERROR(VLOOKUP($A13,[3]Sheet2!$A$7:$M$259,3,FALSE),0)</f>
        <v>13001</v>
      </c>
      <c r="Q13" s="4">
        <f>+IFERROR(VLOOKUP($A13,[3]Sheet2!$A$7:$M$259,2,FALSE),0)</f>
        <v>2.5</v>
      </c>
      <c r="R13" s="4">
        <f>+IFERROR(VLOOKUP($A13,[3]Sheet2!$A$7:$M$259,7,FALSE),0)</f>
        <v>143999.85</v>
      </c>
      <c r="S13" s="4">
        <f>+IFERROR(VLOOKUP($A13,[3]Sheet2!$A$7:$M$259,6,FALSE),0)</f>
        <v>24000</v>
      </c>
      <c r="T13" s="4">
        <f>+IFERROR(VLOOKUP($A13,[3]Sheet2!$A$7:$M$259,5,FALSE),0)</f>
        <v>4</v>
      </c>
      <c r="U13" s="4">
        <f>+IFERROR(VLOOKUP($A13,[3]Sheet2!$A$7:$M$259,13,FALSE),0)</f>
        <v>0</v>
      </c>
      <c r="V13" s="4">
        <f>+IFERROR(VLOOKUP($A13,[3]Sheet2!$A$7:$M$259,12,FALSE),0)</f>
        <v>0</v>
      </c>
      <c r="W13" s="4">
        <f>+IFERROR(VLOOKUP($A13,[3]Sheet2!$A$7:$M$259,11,FALSE),0)</f>
        <v>0</v>
      </c>
      <c r="X13" s="4">
        <f>+IFERROR(VLOOKUP($A13,[3]Sheet2!$A$7:$M$259,10,FALSE),0)</f>
        <v>364201.5</v>
      </c>
      <c r="Y13" s="4">
        <f>+IFERROR(VLOOKUP($A13,[3]Sheet2!$A$7:$M$259,9,FALSE),0)</f>
        <v>364201.5</v>
      </c>
      <c r="Z13" s="4">
        <f>+IFERROR(VLOOKUP($A13,[3]Sheet2!$A$7:$M$259,8,FALSE),0)</f>
        <v>10</v>
      </c>
      <c r="AA13" s="13">
        <f t="shared" si="10"/>
        <v>0.6875</v>
      </c>
      <c r="AB13" s="154">
        <f t="shared" si="11"/>
        <v>0.21428571428571427</v>
      </c>
      <c r="AC13" s="158">
        <f t="shared" si="12"/>
        <v>3.2083333333333335</v>
      </c>
      <c r="AD13" s="154">
        <f t="shared" si="13"/>
        <v>4.0000000000000036E-2</v>
      </c>
      <c r="AE13" s="12">
        <f>VLOOKUP(A13,Sheet4!$A$2:$N$6671,2,0)</f>
        <v>24</v>
      </c>
      <c r="AF13" s="213">
        <f t="shared" si="4"/>
        <v>16.5</v>
      </c>
      <c r="AG13" s="12">
        <f>(VLOOKUP(A13,Sheet4!$A$2:$N$6671,3,0))</f>
        <v>13</v>
      </c>
      <c r="AH13" s="12">
        <f>VLOOKUP(A13,Sheet4!$A$2:$N$6671,4,0)</f>
        <v>2</v>
      </c>
      <c r="AI13" s="12">
        <f>VLOOKUP(A13,Sheet4!$A$2:$N$6671,10,0)</f>
        <v>77</v>
      </c>
      <c r="AJ13" s="12">
        <f>VLOOKUP(A13,Sheet4!$A$2:$N$66671,5,0)</f>
        <v>62</v>
      </c>
      <c r="AK13" s="12">
        <f>VLOOKUP(A13,Sheet4!$A$2:$N$6671,6,0)</f>
        <v>11</v>
      </c>
      <c r="AL13" s="12">
        <f>VLOOKUP(A13,Sheet4!$A$2:$N$6671,7,0)</f>
        <v>69</v>
      </c>
      <c r="AM13" s="12">
        <f>VLOOKUP(A13,Sheet4!$A$2:$N$6671,8,0)</f>
        <v>0</v>
      </c>
      <c r="AN13" s="12">
        <f>VLOOKUP($A13,Sheet4!$A$2:$N$6671,9,0)</f>
        <v>2685</v>
      </c>
      <c r="AO13" s="131" t="str">
        <f t="shared" ca="1" si="5"/>
        <v>Madhuri Joshi_More Than 1 Year</v>
      </c>
      <c r="AP13" s="132" t="str">
        <f t="shared" si="6"/>
        <v>Madhuri Joshi_Western</v>
      </c>
      <c r="AQ13" s="132" t="str">
        <f>VLOOKUP($A13,'[1]Active TS-HR'!$B$6:$Q$500,9,FALSE)</f>
        <v>Bahubali Kaddu</v>
      </c>
      <c r="AR13" s="132" t="str">
        <f>VLOOKUP($A13,'[1]Active TS-HR'!$B$6:$Q$500,6,FALSE)</f>
        <v xml:space="preserve">Jubair Khan </v>
      </c>
      <c r="AS13" s="132" t="str">
        <f>VLOOKUP($A13,'[1]Active TS-HR'!$B$6:$Q$500,7,FALSE)</f>
        <v>Mohammad Imran Adil</v>
      </c>
      <c r="AT13" s="132" t="str">
        <f>VLOOKUP($A13,'[1]Active TS-HR'!$B$6:$Q$500,16,FALSE)</f>
        <v>Active</v>
      </c>
      <c r="AU13" s="207">
        <f t="shared" ca="1" si="7"/>
        <v>2076</v>
      </c>
      <c r="AW13" s="374">
        <f>IFERROR(VLOOKUP(A13,'[3]Sale Entry'!$AE$328:$AF$700,2,FALSE),0)</f>
        <v>508354.21554067481</v>
      </c>
      <c r="AX13" s="112" t="str">
        <f t="shared" ca="1" si="14"/>
        <v>Bahubali Kaddu_More Than 1 Year</v>
      </c>
      <c r="AY13" s="323"/>
      <c r="AZ13" s="323"/>
      <c r="BA13" s="323"/>
      <c r="BB13" s="323"/>
      <c r="BC13" s="323"/>
    </row>
    <row r="14" spans="1:55 16380:16383" ht="15.75">
      <c r="A14" s="1">
        <v>10081473</v>
      </c>
      <c r="B14" s="2" t="s">
        <v>284</v>
      </c>
      <c r="C14" s="2" t="str">
        <f>VLOOKUP($A14,'[1]Active TS-HR'!$B$6:$Q$300,8,FALSE)</f>
        <v>Rushikesh Kale</v>
      </c>
      <c r="D14" s="3">
        <v>43661</v>
      </c>
      <c r="E14" s="130" t="str">
        <f ca="1">VLOOKUP(AU14,Sheet5!A:B,2,1)</f>
        <v>More Than 1 Year</v>
      </c>
      <c r="F14" s="130">
        <f>+VLOOKUP(A14,'[2]Attendance '!$B$75:$L$266,11,FALSE)</f>
        <v>25</v>
      </c>
      <c r="G14" s="130" t="s">
        <v>327</v>
      </c>
      <c r="H14" s="130" t="str">
        <f>VLOOKUP($A14,'[1]Active TS-HR'!$B$6:$Q$500,3,FALSE)</f>
        <v>Central</v>
      </c>
      <c r="I14" s="4">
        <f t="shared" si="9"/>
        <v>41976</v>
      </c>
      <c r="J14" s="4">
        <f t="shared" si="1"/>
        <v>329469</v>
      </c>
      <c r="K14" s="4">
        <v>0</v>
      </c>
      <c r="L14" s="4"/>
      <c r="M14" s="4"/>
      <c r="N14" s="4"/>
      <c r="O14" s="4">
        <f>+IFERROR(VLOOKUP($A14,[3]Sheet2!$A$7:$M$259,4,FALSE),0)</f>
        <v>119993</v>
      </c>
      <c r="P14" s="4">
        <f>+IFERROR(VLOOKUP($A14,[3]Sheet2!$A$7:$M$259,3,FALSE),0)</f>
        <v>10000</v>
      </c>
      <c r="Q14" s="4">
        <f>+IFERROR(VLOOKUP($A14,[3]Sheet2!$A$7:$M$259,2,FALSE),0)</f>
        <v>3.5</v>
      </c>
      <c r="R14" s="4">
        <f>+IFERROR(VLOOKUP($A14,[3]Sheet2!$A$7:$M$259,7,FALSE),0)</f>
        <v>48000</v>
      </c>
      <c r="S14" s="4">
        <f>+IFERROR(VLOOKUP($A14,[3]Sheet2!$A$7:$M$259,6,FALSE),0)</f>
        <v>8000</v>
      </c>
      <c r="T14" s="4">
        <f>+IFERROR(VLOOKUP($A14,[3]Sheet2!$A$7:$M$259,5,FALSE),0)</f>
        <v>2</v>
      </c>
      <c r="U14" s="4">
        <f>+IFERROR(VLOOKUP($A14,[3]Sheet2!$A$7:$M$259,13,FALSE),0)</f>
        <v>150000</v>
      </c>
      <c r="V14" s="4">
        <f>+IFERROR(VLOOKUP($A14,[3]Sheet2!$A$7:$M$259,12,FALSE),0)</f>
        <v>12500</v>
      </c>
      <c r="W14" s="4">
        <f>+IFERROR(VLOOKUP($A14,[3]Sheet2!$A$7:$M$259,11,FALSE),0)</f>
        <v>3</v>
      </c>
      <c r="X14" s="4">
        <f>+IFERROR(VLOOKUP($A14,[3]Sheet2!$A$7:$M$259,10,FALSE),0)</f>
        <v>11476</v>
      </c>
      <c r="Y14" s="4">
        <f>+IFERROR(VLOOKUP($A14,[3]Sheet2!$A$7:$M$259,9,FALSE),0)</f>
        <v>11476</v>
      </c>
      <c r="Z14" s="4">
        <f>+IFERROR(VLOOKUP($A14,[3]Sheet2!$A$7:$M$259,8,FALSE),0)</f>
        <v>1</v>
      </c>
      <c r="AA14" s="13">
        <f t="shared" si="10"/>
        <v>0.5</v>
      </c>
      <c r="AB14" s="154">
        <f t="shared" si="11"/>
        <v>0.10106382978723404</v>
      </c>
      <c r="AC14" s="158">
        <f t="shared" si="12"/>
        <v>4.9473684210526319</v>
      </c>
      <c r="AD14" s="154">
        <f t="shared" si="13"/>
        <v>0.24</v>
      </c>
      <c r="AE14" s="12">
        <f>VLOOKUP(A14,Sheet4!$A$2:$N$6671,2,0)</f>
        <v>19</v>
      </c>
      <c r="AF14" s="213">
        <f t="shared" si="4"/>
        <v>9.5</v>
      </c>
      <c r="AG14" s="12">
        <f>(VLOOKUP(A14,Sheet4!$A$2:$N$6671,3,0))</f>
        <v>6</v>
      </c>
      <c r="AH14" s="12">
        <f>VLOOKUP(A14,Sheet4!$A$2:$N$6671,4,0)</f>
        <v>2</v>
      </c>
      <c r="AI14" s="12">
        <f>VLOOKUP(A14,Sheet4!$A$2:$N$6671,10,0)</f>
        <v>94</v>
      </c>
      <c r="AJ14" s="12">
        <f>VLOOKUP(A14,Sheet4!$A$2:$N$66671,5,0)</f>
        <v>86</v>
      </c>
      <c r="AK14" s="12">
        <f>VLOOKUP(A14,Sheet4!$A$2:$N$6671,6,0)</f>
        <v>10</v>
      </c>
      <c r="AL14" s="12">
        <f>VLOOKUP(A14,Sheet4!$A$2:$N$6671,7,0)</f>
        <v>87</v>
      </c>
      <c r="AM14" s="12">
        <f>VLOOKUP(A14,Sheet4!$A$2:$N$6671,8,0)</f>
        <v>0</v>
      </c>
      <c r="AN14" s="12">
        <f>VLOOKUP($A14,Sheet4!$A$2:$N$6671,9,0)</f>
        <v>2775</v>
      </c>
      <c r="AO14" s="131" t="str">
        <f t="shared" ca="1" si="5"/>
        <v>Rushikesh Kale_More Than 1 Year</v>
      </c>
      <c r="AP14" s="132" t="str">
        <f t="shared" si="6"/>
        <v>Rushikesh Kale_Central</v>
      </c>
      <c r="AQ14" s="132" t="str">
        <f>VLOOKUP($A14,'[1]Active TS-HR'!$B$6:$Q$500,9,FALSE)</f>
        <v>Abhijit Khanvilkar</v>
      </c>
      <c r="AR14" s="132" t="str">
        <f>VLOOKUP($A14,'[1]Active TS-HR'!$B$6:$Q$500,6,FALSE)</f>
        <v>Alok Pal</v>
      </c>
      <c r="AS14" s="132" t="str">
        <f>VLOOKUP($A14,'[1]Active TS-HR'!$B$6:$Q$500,7,FALSE)</f>
        <v>Chandralok Gupta</v>
      </c>
      <c r="AT14" s="132" t="str">
        <f>VLOOKUP($A14,'[1]Active TS-HR'!$B$6:$Q$500,16,FALSE)</f>
        <v>Active</v>
      </c>
      <c r="AU14" s="207">
        <f t="shared" ca="1" si="7"/>
        <v>1817</v>
      </c>
      <c r="AW14" s="374">
        <f>IFERROR(VLOOKUP(A14,'[3]Sale Entry'!$AE$328:$AF$700,2,FALSE),0)</f>
        <v>187075.25387497331</v>
      </c>
      <c r="AX14" s="112" t="str">
        <f t="shared" ca="1" si="14"/>
        <v>Abhijit Khanvilkar_More Than 1 Year</v>
      </c>
      <c r="AY14" s="323"/>
      <c r="AZ14" s="323"/>
      <c r="BA14" s="323"/>
      <c r="BB14" s="323"/>
      <c r="BC14" s="323"/>
    </row>
    <row r="15" spans="1:55 16380:16383" ht="15.75">
      <c r="A15" s="1">
        <v>10083901</v>
      </c>
      <c r="B15" s="2" t="s">
        <v>289</v>
      </c>
      <c r="C15" s="2" t="str">
        <f>VLOOKUP($A15,'[1]Active TS-HR'!$B$6:$Q$300,8,FALSE)</f>
        <v>Madhuri Joshi</v>
      </c>
      <c r="D15" s="3">
        <v>43748</v>
      </c>
      <c r="E15" s="130" t="str">
        <f ca="1">VLOOKUP(AU15,Sheet5!A:B,2,1)</f>
        <v>More Than 1 Year</v>
      </c>
      <c r="F15" s="130">
        <f>+VLOOKUP(A15,'[2]Attendance '!$B$75:$L$266,11,FALSE)</f>
        <v>25</v>
      </c>
      <c r="G15" s="130" t="s">
        <v>327</v>
      </c>
      <c r="H15" s="130" t="str">
        <f>VLOOKUP($A15,'[1]Active TS-HR'!$B$6:$Q$500,3,FALSE)</f>
        <v>Western</v>
      </c>
      <c r="I15" s="4">
        <f t="shared" si="9"/>
        <v>97802</v>
      </c>
      <c r="J15" s="4">
        <f t="shared" si="1"/>
        <v>117802</v>
      </c>
      <c r="K15" s="4">
        <v>0</v>
      </c>
      <c r="L15" s="4"/>
      <c r="M15" s="4"/>
      <c r="N15" s="4"/>
      <c r="O15" s="4">
        <f>+IFERROR(VLOOKUP($A15,[3]Sheet2!$A$7:$M$259,4,FALSE),0)</f>
        <v>0</v>
      </c>
      <c r="P15" s="4">
        <f>+IFERROR(VLOOKUP($A15,[3]Sheet2!$A$7:$M$259,3,FALSE),0)</f>
        <v>0</v>
      </c>
      <c r="Q15" s="4">
        <f>+IFERROR(VLOOKUP($A15,[3]Sheet2!$A$7:$M$259,2,FALSE),0)</f>
        <v>0</v>
      </c>
      <c r="R15" s="4">
        <f>+IFERROR(VLOOKUP($A15,[3]Sheet2!$A$7:$M$259,7,FALSE),0)</f>
        <v>24000</v>
      </c>
      <c r="S15" s="4">
        <f>+IFERROR(VLOOKUP($A15,[3]Sheet2!$A$7:$M$259,6,FALSE),0)</f>
        <v>4000</v>
      </c>
      <c r="T15" s="4">
        <f>+IFERROR(VLOOKUP($A15,[3]Sheet2!$A$7:$M$259,5,FALSE),0)</f>
        <v>2</v>
      </c>
      <c r="U15" s="4">
        <f>+IFERROR(VLOOKUP($A15,[3]Sheet2!$A$7:$M$259,13,FALSE),0)</f>
        <v>0</v>
      </c>
      <c r="V15" s="4">
        <f>+IFERROR(VLOOKUP($A15,[3]Sheet2!$A$7:$M$259,12,FALSE),0)</f>
        <v>0</v>
      </c>
      <c r="W15" s="4">
        <f>+IFERROR(VLOOKUP($A15,[3]Sheet2!$A$7:$M$259,11,FALSE),0)</f>
        <v>0</v>
      </c>
      <c r="X15" s="4">
        <f>+IFERROR(VLOOKUP($A15,[3]Sheet2!$A$7:$M$259,10,FALSE),0)</f>
        <v>93802</v>
      </c>
      <c r="Y15" s="4">
        <f>+IFERROR(VLOOKUP($A15,[3]Sheet2!$A$7:$M$259,9,FALSE),0)</f>
        <v>93802</v>
      </c>
      <c r="Z15" s="4">
        <f>+IFERROR(VLOOKUP($A15,[3]Sheet2!$A$7:$M$259,8,FALSE),0)</f>
        <v>3.5</v>
      </c>
      <c r="AA15" s="13">
        <f t="shared" si="10"/>
        <v>0.22916666666666666</v>
      </c>
      <c r="AB15" s="154">
        <f t="shared" si="11"/>
        <v>5.4455445544554455E-2</v>
      </c>
      <c r="AC15" s="158">
        <f t="shared" si="12"/>
        <v>4.208333333333333</v>
      </c>
      <c r="AD15" s="154">
        <f t="shared" si="13"/>
        <v>4.0000000000000036E-2</v>
      </c>
      <c r="AE15" s="12">
        <f>VLOOKUP(A15,Sheet4!$A$2:$N$6671,2,0)</f>
        <v>24</v>
      </c>
      <c r="AF15" s="213">
        <f t="shared" si="4"/>
        <v>5.5</v>
      </c>
      <c r="AG15" s="12">
        <f>(VLOOKUP(A15,Sheet4!$A$2:$N$6671,3,0))</f>
        <v>5</v>
      </c>
      <c r="AH15" s="12">
        <f>VLOOKUP(A15,Sheet4!$A$2:$N$6671,4,0)</f>
        <v>1</v>
      </c>
      <c r="AI15" s="12">
        <f>VLOOKUP(A15,Sheet4!$A$2:$N$6671,10,0)</f>
        <v>101</v>
      </c>
      <c r="AJ15" s="12">
        <f>VLOOKUP(A15,Sheet4!$A$2:$N$66671,5,0)</f>
        <v>95</v>
      </c>
      <c r="AK15" s="12">
        <f>VLOOKUP(A15,Sheet4!$A$2:$N$6671,6,0)</f>
        <v>26</v>
      </c>
      <c r="AL15" s="12">
        <f>VLOOKUP(A15,Sheet4!$A$2:$N$6671,7,0)</f>
        <v>77</v>
      </c>
      <c r="AM15" s="12">
        <f>VLOOKUP(A15,Sheet4!$A$2:$N$6671,8,0)</f>
        <v>0</v>
      </c>
      <c r="AN15" s="12">
        <f>VLOOKUP($A15,Sheet4!$A$2:$N$6671,9,0)</f>
        <v>2830</v>
      </c>
      <c r="AO15" s="131" t="str">
        <f t="shared" ca="1" si="5"/>
        <v>Madhuri Joshi_More Than 1 Year</v>
      </c>
      <c r="AP15" s="132" t="str">
        <f t="shared" si="6"/>
        <v>Madhuri Joshi_Western</v>
      </c>
      <c r="AQ15" s="132" t="str">
        <f>VLOOKUP($A15,'[1]Active TS-HR'!$B$6:$Q$500,9,FALSE)</f>
        <v>Bahubali Kaddu</v>
      </c>
      <c r="AR15" s="132" t="str">
        <f>VLOOKUP($A15,'[1]Active TS-HR'!$B$6:$Q$500,6,FALSE)</f>
        <v>Suraj Pawar</v>
      </c>
      <c r="AS15" s="132" t="str">
        <f>VLOOKUP($A15,'[1]Active TS-HR'!$B$6:$Q$500,7,FALSE)</f>
        <v>Suraj Pawar</v>
      </c>
      <c r="AT15" s="132" t="str">
        <f>VLOOKUP($A15,'[1]Active TS-HR'!$B$6:$Q$500,16,FALSE)</f>
        <v>Active</v>
      </c>
      <c r="AU15" s="207">
        <f t="shared" ca="1" si="7"/>
        <v>1730</v>
      </c>
      <c r="AW15" s="374">
        <f>IFERROR(VLOOKUP(A15,'[3]Sale Entry'!$AE$328:$AF$700,2,FALSE),0)</f>
        <v>106268.0613522575</v>
      </c>
      <c r="AX15" s="112" t="str">
        <f t="shared" ca="1" si="14"/>
        <v>Bahubali Kaddu_More Than 1 Year</v>
      </c>
      <c r="AY15" s="323"/>
      <c r="AZ15" s="323"/>
      <c r="BA15" s="323"/>
      <c r="BB15" s="323"/>
      <c r="BC15" s="323"/>
    </row>
    <row r="16" spans="1:55 16380:16383" ht="15.75">
      <c r="A16" s="1">
        <v>10091881</v>
      </c>
      <c r="B16" s="2" t="s">
        <v>306</v>
      </c>
      <c r="C16" s="2" t="str">
        <f>VLOOKUP($A16,'[1]Active TS-HR'!$B$6:$Q$300,8,FALSE)</f>
        <v>Abhijit Khanvilkar</v>
      </c>
      <c r="D16" s="3">
        <v>44111</v>
      </c>
      <c r="E16" s="130" t="str">
        <f ca="1">VLOOKUP(AU16,Sheet5!A:B,2,1)</f>
        <v>More Than 1 Year</v>
      </c>
      <c r="F16" s="130">
        <f>+VLOOKUP(A16,'[2]Attendance '!$B$75:$L$266,11,FALSE)</f>
        <v>25</v>
      </c>
      <c r="G16" s="130" t="s">
        <v>327</v>
      </c>
      <c r="H16" s="130" t="str">
        <f>VLOOKUP($A16,'[1]Active TS-HR'!$B$6:$Q$500,3,FALSE)</f>
        <v>Central</v>
      </c>
      <c r="I16" s="4">
        <f t="shared" si="9"/>
        <v>93851</v>
      </c>
      <c r="J16" s="4">
        <f t="shared" si="1"/>
        <v>446161.33999999997</v>
      </c>
      <c r="K16" s="4">
        <v>0</v>
      </c>
      <c r="L16" s="4"/>
      <c r="M16" s="4"/>
      <c r="N16" s="4"/>
      <c r="O16" s="4">
        <f>+IFERROR(VLOOKUP($A16,[3]Sheet2!$A$7:$M$259,4,FALSE),0)</f>
        <v>100701.22</v>
      </c>
      <c r="P16" s="4">
        <f>+IFERROR(VLOOKUP($A16,[3]Sheet2!$A$7:$M$259,3,FALSE),0)</f>
        <v>8391</v>
      </c>
      <c r="Q16" s="4">
        <f>+IFERROR(VLOOKUP($A16,[3]Sheet2!$A$7:$M$259,2,FALSE),0)</f>
        <v>1</v>
      </c>
      <c r="R16" s="4">
        <f>+IFERROR(VLOOKUP($A16,[3]Sheet2!$A$7:$M$259,7,FALSE),0)</f>
        <v>264000.12</v>
      </c>
      <c r="S16" s="4">
        <f>+IFERROR(VLOOKUP($A16,[3]Sheet2!$A$7:$M$259,6,FALSE),0)</f>
        <v>44000</v>
      </c>
      <c r="T16" s="4">
        <f>+IFERROR(VLOOKUP($A16,[3]Sheet2!$A$7:$M$259,5,FALSE),0)</f>
        <v>8</v>
      </c>
      <c r="U16" s="4">
        <f>+IFERROR(VLOOKUP($A16,[3]Sheet2!$A$7:$M$259,13,FALSE),0)</f>
        <v>48000</v>
      </c>
      <c r="V16" s="4">
        <f>+IFERROR(VLOOKUP($A16,[3]Sheet2!$A$7:$M$259,12,FALSE),0)</f>
        <v>8000</v>
      </c>
      <c r="W16" s="4">
        <f>+IFERROR(VLOOKUP($A16,[3]Sheet2!$A$7:$M$259,11,FALSE),0)</f>
        <v>1</v>
      </c>
      <c r="X16" s="4">
        <f>+IFERROR(VLOOKUP($A16,[3]Sheet2!$A$7:$M$259,10,FALSE),0)</f>
        <v>33460</v>
      </c>
      <c r="Y16" s="4">
        <f>+IFERROR(VLOOKUP($A16,[3]Sheet2!$A$7:$M$259,9,FALSE),0)</f>
        <v>33460</v>
      </c>
      <c r="Z16" s="4">
        <f>+IFERROR(VLOOKUP($A16,[3]Sheet2!$A$7:$M$259,8,FALSE),0)</f>
        <v>1</v>
      </c>
      <c r="AA16" s="13">
        <f t="shared" si="10"/>
        <v>0.47826086956521741</v>
      </c>
      <c r="AB16" s="154">
        <f t="shared" si="11"/>
        <v>0.14285714285714285</v>
      </c>
      <c r="AC16" s="158">
        <f t="shared" si="12"/>
        <v>3.347826086956522</v>
      </c>
      <c r="AD16" s="154">
        <f t="shared" si="13"/>
        <v>7.999999999999996E-2</v>
      </c>
      <c r="AE16" s="12">
        <f>VLOOKUP(A16,Sheet4!$A$2:$N$6671,2,0)</f>
        <v>23</v>
      </c>
      <c r="AF16" s="213">
        <f t="shared" si="4"/>
        <v>11</v>
      </c>
      <c r="AG16" s="12">
        <f>(VLOOKUP(A16,Sheet4!$A$2:$N$6671,3,0))</f>
        <v>10</v>
      </c>
      <c r="AH16" s="12">
        <f>VLOOKUP(A16,Sheet4!$A$2:$N$6671,4,0)</f>
        <v>0</v>
      </c>
      <c r="AI16" s="12">
        <f>VLOOKUP(A16,Sheet4!$A$2:$N$6671,10,0)</f>
        <v>77</v>
      </c>
      <c r="AJ16" s="12">
        <f>VLOOKUP(A16,Sheet4!$A$2:$N$66671,5,0)</f>
        <v>67</v>
      </c>
      <c r="AK16" s="12">
        <f>VLOOKUP(A16,Sheet4!$A$2:$N$6671,6,0)</f>
        <v>18</v>
      </c>
      <c r="AL16" s="12">
        <f>VLOOKUP(A16,Sheet4!$A$2:$N$6671,7,0)</f>
        <v>62</v>
      </c>
      <c r="AM16" s="12">
        <f>VLOOKUP(A16,Sheet4!$A$2:$N$6671,8,0)</f>
        <v>0</v>
      </c>
      <c r="AN16" s="12">
        <f>VLOOKUP($A16,Sheet4!$A$2:$N$6671,9,0)</f>
        <v>2555</v>
      </c>
      <c r="AO16" s="131" t="str">
        <f t="shared" ca="1" si="5"/>
        <v>Abhijit Khanvilkar_More Than 1 Year</v>
      </c>
      <c r="AP16" s="132" t="str">
        <f t="shared" si="6"/>
        <v>Abhijit Khanvilkar_Central</v>
      </c>
      <c r="AQ16" s="132" t="str">
        <f>VLOOKUP($A16,'[1]Active TS-HR'!$B$6:$Q$500,9,FALSE)</f>
        <v>Abhijit Khanvilkar</v>
      </c>
      <c r="AR16" s="132" t="str">
        <f>VLOOKUP($A16,'[1]Active TS-HR'!$B$6:$Q$500,6,FALSE)</f>
        <v>Sumit Sharad Sanas</v>
      </c>
      <c r="AS16" s="132" t="str">
        <f>VLOOKUP($A16,'[1]Active TS-HR'!$B$6:$Q$500,7,FALSE)</f>
        <v>Arjun Waghmare</v>
      </c>
      <c r="AT16" s="132" t="str">
        <f>VLOOKUP($A16,'[1]Active TS-HR'!$B$6:$Q$500,16,FALSE)</f>
        <v>Active</v>
      </c>
      <c r="AU16" s="207">
        <f t="shared" ca="1" si="7"/>
        <v>1367</v>
      </c>
      <c r="AW16" s="374">
        <f>IFERROR(VLOOKUP(A16,'[3]Sale Entry'!$AE$328:$AF$700,2,FALSE),0)</f>
        <v>278667.95201078686</v>
      </c>
      <c r="AX16" s="112" t="str">
        <f t="shared" ca="1" si="14"/>
        <v>Abhijit Khanvilkar_More Than 1 Year</v>
      </c>
      <c r="AY16" s="323"/>
      <c r="AZ16" s="323"/>
      <c r="BA16" s="323"/>
      <c r="BB16" s="323"/>
      <c r="BC16" s="323"/>
    </row>
    <row r="17" spans="1:55" ht="15.75">
      <c r="A17" s="1">
        <v>10094703</v>
      </c>
      <c r="B17" s="2" t="s">
        <v>308</v>
      </c>
      <c r="C17" s="2" t="str">
        <f>VLOOKUP($A17,'[1]Active TS-HR'!$B$6:$Q$300,8,FALSE)</f>
        <v>Intezar Sayed</v>
      </c>
      <c r="D17" s="3">
        <v>44181</v>
      </c>
      <c r="E17" s="130" t="str">
        <f ca="1">VLOOKUP(AU17,Sheet5!A:B,2,1)</f>
        <v>More Than 1 Year</v>
      </c>
      <c r="F17" s="130">
        <f>+VLOOKUP(A17,'[2]Attendance '!$B$75:$L$266,11,FALSE)</f>
        <v>25</v>
      </c>
      <c r="G17" s="130" t="s">
        <v>327</v>
      </c>
      <c r="H17" s="130" t="str">
        <f>VLOOKUP($A17,'[1]Active TS-HR'!$B$6:$Q$500,3,FALSE)</f>
        <v>Western</v>
      </c>
      <c r="I17" s="4">
        <f t="shared" si="9"/>
        <v>50148</v>
      </c>
      <c r="J17" s="4">
        <f t="shared" si="1"/>
        <v>139168</v>
      </c>
      <c r="K17" s="4">
        <v>0</v>
      </c>
      <c r="L17" s="4"/>
      <c r="M17" s="4"/>
      <c r="N17" s="4"/>
      <c r="O17" s="4">
        <f>+IFERROR(VLOOKUP($A17,[3]Sheet2!$A$7:$M$259,4,FALSE),0)</f>
        <v>24000</v>
      </c>
      <c r="P17" s="4">
        <f>+IFERROR(VLOOKUP($A17,[3]Sheet2!$A$7:$M$259,3,FALSE),0)</f>
        <v>2000</v>
      </c>
      <c r="Q17" s="4">
        <f>+IFERROR(VLOOKUP($A17,[3]Sheet2!$A$7:$M$259,2,FALSE),0)</f>
        <v>1</v>
      </c>
      <c r="R17" s="4">
        <f>+IFERROR(VLOOKUP($A17,[3]Sheet2!$A$7:$M$259,7,FALSE),0)</f>
        <v>80425</v>
      </c>
      <c r="S17" s="4">
        <f>+IFERROR(VLOOKUP($A17,[3]Sheet2!$A$7:$M$259,6,FALSE),0)</f>
        <v>13405</v>
      </c>
      <c r="T17" s="4">
        <f>+IFERROR(VLOOKUP($A17,[3]Sheet2!$A$7:$M$259,5,FALSE),0)</f>
        <v>2</v>
      </c>
      <c r="U17" s="4">
        <f>+IFERROR(VLOOKUP($A17,[3]Sheet2!$A$7:$M$259,13,FALSE),0)</f>
        <v>0</v>
      </c>
      <c r="V17" s="4">
        <f>+IFERROR(VLOOKUP($A17,[3]Sheet2!$A$7:$M$259,12,FALSE),0)</f>
        <v>0</v>
      </c>
      <c r="W17" s="4">
        <f>+IFERROR(VLOOKUP($A17,[3]Sheet2!$A$7:$M$259,11,FALSE),0)</f>
        <v>0</v>
      </c>
      <c r="X17" s="4">
        <f>+IFERROR(VLOOKUP($A17,[3]Sheet2!$A$7:$M$259,10,FALSE),0)</f>
        <v>34743</v>
      </c>
      <c r="Y17" s="4">
        <f>+IFERROR(VLOOKUP($A17,[3]Sheet2!$A$7:$M$259,9,FALSE),0)</f>
        <v>34743</v>
      </c>
      <c r="Z17" s="4">
        <f>+IFERROR(VLOOKUP($A17,[3]Sheet2!$A$7:$M$259,8,FALSE),0)</f>
        <v>1</v>
      </c>
      <c r="AA17" s="13">
        <f t="shared" si="10"/>
        <v>0.16</v>
      </c>
      <c r="AB17" s="154">
        <f t="shared" si="11"/>
        <v>3.6363636363636362E-2</v>
      </c>
      <c r="AC17" s="158">
        <f t="shared" si="12"/>
        <v>4.4000000000000004</v>
      </c>
      <c r="AD17" s="154">
        <f t="shared" si="13"/>
        <v>0</v>
      </c>
      <c r="AE17" s="12">
        <f>VLOOKUP(A17,Sheet4!$A$2:$N$6671,2,0)</f>
        <v>25</v>
      </c>
      <c r="AF17" s="213">
        <f t="shared" si="4"/>
        <v>4</v>
      </c>
      <c r="AG17" s="12">
        <f>(VLOOKUP(A17,Sheet4!$A$2:$N$6671,3,0))</f>
        <v>6</v>
      </c>
      <c r="AH17" s="12">
        <f>VLOOKUP(A17,Sheet4!$A$2:$N$6671,4,0)</f>
        <v>0</v>
      </c>
      <c r="AI17" s="12">
        <f>VLOOKUP(A17,Sheet4!$A$2:$N$6671,10,0)</f>
        <v>110</v>
      </c>
      <c r="AJ17" s="12">
        <f>VLOOKUP(A17,Sheet4!$A$2:$N$66671,5,0)</f>
        <v>104</v>
      </c>
      <c r="AK17" s="12">
        <f>VLOOKUP(A17,Sheet4!$A$2:$N$6671,6,0)</f>
        <v>21</v>
      </c>
      <c r="AL17" s="12">
        <f>VLOOKUP(A17,Sheet4!$A$2:$N$6671,7,0)</f>
        <v>95</v>
      </c>
      <c r="AM17" s="12">
        <f>VLOOKUP(A17,Sheet4!$A$2:$N$6671,8,0)</f>
        <v>0</v>
      </c>
      <c r="AN17" s="12">
        <f>VLOOKUP($A17,Sheet4!$A$2:$N$6671,9,0)</f>
        <v>3125</v>
      </c>
      <c r="AO17" s="131" t="str">
        <f t="shared" ca="1" si="5"/>
        <v>Intezar Sayed_More Than 1 Year</v>
      </c>
      <c r="AP17" s="132" t="str">
        <f t="shared" si="6"/>
        <v>Intezar Sayed_Western</v>
      </c>
      <c r="AQ17" s="132" t="str">
        <f>VLOOKUP($A17,'[1]Active TS-HR'!$B$6:$Q$500,9,FALSE)</f>
        <v>Bahubali Kaddu</v>
      </c>
      <c r="AR17" s="132">
        <f>VLOOKUP($A17,'[1]Active TS-HR'!$B$6:$Q$500,6,FALSE)</f>
        <v>0</v>
      </c>
      <c r="AS17" s="132" t="str">
        <f>VLOOKUP($A17,'[1]Active TS-HR'!$B$6:$Q$500,7,FALSE)</f>
        <v>Susheel Dubey</v>
      </c>
      <c r="AT17" s="132" t="str">
        <f>VLOOKUP($A17,'[1]Active TS-HR'!$B$6:$Q$500,16,FALSE)</f>
        <v>Active</v>
      </c>
      <c r="AU17" s="207">
        <f t="shared" ca="1" si="7"/>
        <v>1297</v>
      </c>
      <c r="AW17" s="374">
        <f>IFERROR(VLOOKUP(A17,'[3]Sale Entry'!$AE$328:$AF$700,2,FALSE),0)</f>
        <v>98945.199237895504</v>
      </c>
      <c r="AX17" s="112" t="str">
        <f t="shared" ca="1" si="14"/>
        <v>Bahubali Kaddu_More Than 1 Year</v>
      </c>
      <c r="AY17" s="323"/>
      <c r="AZ17" s="323"/>
      <c r="BA17" s="323"/>
      <c r="BB17" s="323"/>
      <c r="BC17" s="323"/>
    </row>
    <row r="18" spans="1:55" ht="15.75">
      <c r="A18" s="1">
        <v>10102541</v>
      </c>
      <c r="B18" s="2" t="s">
        <v>313</v>
      </c>
      <c r="C18" s="2" t="str">
        <f>VLOOKUP($A18,'[1]Active TS-HR'!$B$6:$Q$300,8,FALSE)</f>
        <v>Rushikesh Kale</v>
      </c>
      <c r="D18" s="3">
        <v>44460</v>
      </c>
      <c r="E18" s="130" t="str">
        <f ca="1">VLOOKUP(AU18,Sheet5!A:B,2,1)</f>
        <v>More Than 1 Year</v>
      </c>
      <c r="F18" s="130">
        <f>+VLOOKUP(A18,'[2]Attendance '!$B$75:$L$266,11,FALSE)</f>
        <v>25</v>
      </c>
      <c r="G18" s="130" t="s">
        <v>327</v>
      </c>
      <c r="H18" s="130" t="str">
        <f>VLOOKUP($A18,'[1]Active TS-HR'!$B$6:$Q$500,3,FALSE)</f>
        <v>Central</v>
      </c>
      <c r="I18" s="4">
        <f t="shared" si="9"/>
        <v>169453</v>
      </c>
      <c r="J18" s="4">
        <f t="shared" si="1"/>
        <v>420469</v>
      </c>
      <c r="K18" s="4">
        <v>0</v>
      </c>
      <c r="L18" s="4"/>
      <c r="M18" s="4"/>
      <c r="N18" s="4"/>
      <c r="O18" s="4">
        <f>+IFERROR(VLOOKUP($A18,[3]Sheet2!$A$7:$M$259,4,FALSE),0)</f>
        <v>224746</v>
      </c>
      <c r="P18" s="4">
        <f>+IFERROR(VLOOKUP($A18,[3]Sheet2!$A$7:$M$259,3,FALSE),0)</f>
        <v>18730</v>
      </c>
      <c r="Q18" s="4">
        <f>+IFERROR(VLOOKUP($A18,[3]Sheet2!$A$7:$M$259,2,FALSE),0)</f>
        <v>3</v>
      </c>
      <c r="R18" s="4">
        <f>+IFERROR(VLOOKUP($A18,[3]Sheet2!$A$7:$M$259,7,FALSE),0)</f>
        <v>54000</v>
      </c>
      <c r="S18" s="4">
        <f>+IFERROR(VLOOKUP($A18,[3]Sheet2!$A$7:$M$259,6,FALSE),0)</f>
        <v>9000</v>
      </c>
      <c r="T18" s="4">
        <f>+IFERROR(VLOOKUP($A18,[3]Sheet2!$A$7:$M$259,5,FALSE),0)</f>
        <v>3</v>
      </c>
      <c r="U18" s="4">
        <f>+IFERROR(VLOOKUP($A18,[3]Sheet2!$A$7:$M$259,13,FALSE),0)</f>
        <v>0</v>
      </c>
      <c r="V18" s="4">
        <f>+IFERROR(VLOOKUP($A18,[3]Sheet2!$A$7:$M$259,12,FALSE),0)</f>
        <v>0</v>
      </c>
      <c r="W18" s="4">
        <f>+IFERROR(VLOOKUP($A18,[3]Sheet2!$A$7:$M$259,11,FALSE),0)</f>
        <v>0</v>
      </c>
      <c r="X18" s="4">
        <f>+IFERROR(VLOOKUP($A18,[3]Sheet2!$A$7:$M$259,10,FALSE),0)</f>
        <v>141723</v>
      </c>
      <c r="Y18" s="4">
        <f>+IFERROR(VLOOKUP($A18,[3]Sheet2!$A$7:$M$259,9,FALSE),0)</f>
        <v>141723</v>
      </c>
      <c r="Z18" s="4">
        <f>+IFERROR(VLOOKUP($A18,[3]Sheet2!$A$7:$M$259,8,FALSE),0)</f>
        <v>5</v>
      </c>
      <c r="AA18" s="13">
        <f t="shared" si="10"/>
        <v>0.5</v>
      </c>
      <c r="AB18" s="154">
        <f t="shared" si="11"/>
        <v>0.1134020618556701</v>
      </c>
      <c r="AC18" s="158">
        <f t="shared" si="12"/>
        <v>4.4090909090909092</v>
      </c>
      <c r="AD18" s="154">
        <f t="shared" si="13"/>
        <v>0.12</v>
      </c>
      <c r="AE18" s="12">
        <f>VLOOKUP(A18,Sheet4!$A$2:$N$6671,2,0)</f>
        <v>22</v>
      </c>
      <c r="AF18" s="213">
        <f t="shared" si="4"/>
        <v>11</v>
      </c>
      <c r="AG18" s="12">
        <f>(VLOOKUP(A18,Sheet4!$A$2:$N$6671,3,0))</f>
        <v>8</v>
      </c>
      <c r="AH18" s="12">
        <f>VLOOKUP(A18,Sheet4!$A$2:$N$6671,4,0)</f>
        <v>3</v>
      </c>
      <c r="AI18" s="12">
        <f>VLOOKUP(A18,Sheet4!$A$2:$N$6671,10,0)</f>
        <v>97</v>
      </c>
      <c r="AJ18" s="12">
        <f>VLOOKUP(A18,Sheet4!$A$2:$N$66671,5,0)</f>
        <v>86</v>
      </c>
      <c r="AK18" s="12">
        <f>VLOOKUP(A18,Sheet4!$A$2:$N$6671,6,0)</f>
        <v>9</v>
      </c>
      <c r="AL18" s="12">
        <f>VLOOKUP(A18,Sheet4!$A$2:$N$6671,7,0)</f>
        <v>89</v>
      </c>
      <c r="AM18" s="12">
        <f>VLOOKUP(A18,Sheet4!$A$2:$N$6671,8,0)</f>
        <v>0</v>
      </c>
      <c r="AN18" s="12">
        <f>VLOOKUP($A18,Sheet4!$A$2:$N$6671,9,0)</f>
        <v>3000</v>
      </c>
      <c r="AO18" s="131" t="str">
        <f t="shared" ca="1" si="5"/>
        <v>Rushikesh Kale_More Than 1 Year</v>
      </c>
      <c r="AP18" s="132" t="str">
        <f t="shared" si="6"/>
        <v>Rushikesh Kale_Central</v>
      </c>
      <c r="AQ18" s="132" t="str">
        <f>VLOOKUP($A18,'[1]Active TS-HR'!$B$6:$Q$500,9,FALSE)</f>
        <v>Abhijit Khanvilkar</v>
      </c>
      <c r="AR18" s="132" t="str">
        <f>VLOOKUP($A18,'[1]Active TS-HR'!$B$6:$Q$500,6,FALSE)</f>
        <v>Jayesh Vatani</v>
      </c>
      <c r="AS18" s="132" t="str">
        <f>VLOOKUP($A18,'[1]Active TS-HR'!$B$6:$Q$500,7,FALSE)</f>
        <v>Jaganath Sabat</v>
      </c>
      <c r="AT18" s="132" t="str">
        <f>VLOOKUP($A18,'[1]Active TS-HR'!$B$6:$Q$500,16,FALSE)</f>
        <v>Active</v>
      </c>
      <c r="AU18" s="207">
        <f t="shared" ca="1" si="7"/>
        <v>1018</v>
      </c>
      <c r="AW18" s="374">
        <f>IFERROR(VLOOKUP(A18,'[3]Sale Entry'!$AE$328:$AF$700,2,FALSE),0)</f>
        <v>290053.87804661738</v>
      </c>
      <c r="AX18" s="112" t="str">
        <f t="shared" ca="1" si="14"/>
        <v>Abhijit Khanvilkar_More Than 1 Year</v>
      </c>
      <c r="AY18" s="323"/>
      <c r="AZ18" s="323"/>
      <c r="BA18" s="323"/>
      <c r="BB18" s="323"/>
      <c r="BC18" s="323"/>
    </row>
    <row r="19" spans="1:55" ht="15.75">
      <c r="A19" s="1">
        <v>10106261</v>
      </c>
      <c r="B19" s="2" t="s">
        <v>314</v>
      </c>
      <c r="C19" s="2" t="str">
        <f>VLOOKUP($A19,'[1]Active TS-HR'!$B$6:$Q$300,8,FALSE)</f>
        <v>Madhuri Joshi</v>
      </c>
      <c r="D19" s="3">
        <v>44538</v>
      </c>
      <c r="E19" s="130" t="str">
        <f ca="1">VLOOKUP(AU19,Sheet5!A:B,2,1)</f>
        <v>More Than 1 Year</v>
      </c>
      <c r="F19" s="130">
        <f>+VLOOKUP(A19,'[2]Attendance '!$B$75:$L$266,11,FALSE)</f>
        <v>25</v>
      </c>
      <c r="G19" s="130" t="s">
        <v>327</v>
      </c>
      <c r="H19" s="130" t="str">
        <f>VLOOKUP($A19,'[1]Active TS-HR'!$B$6:$Q$500,3,FALSE)</f>
        <v>Western</v>
      </c>
      <c r="I19" s="4">
        <f t="shared" si="9"/>
        <v>65286.5</v>
      </c>
      <c r="J19" s="4">
        <f t="shared" si="1"/>
        <v>292980</v>
      </c>
      <c r="K19" s="4">
        <v>0</v>
      </c>
      <c r="L19" s="4"/>
      <c r="M19" s="4"/>
      <c r="N19" s="4"/>
      <c r="O19" s="4">
        <f>+IFERROR(VLOOKUP($A19,[3]Sheet2!$A$7:$M$259,4,FALSE),0)</f>
        <v>250032</v>
      </c>
      <c r="P19" s="4">
        <f>+IFERROR(VLOOKUP($A19,[3]Sheet2!$A$7:$M$259,3,FALSE),0)</f>
        <v>22338.5</v>
      </c>
      <c r="Q19" s="4">
        <f>+IFERROR(VLOOKUP($A19,[3]Sheet2!$A$7:$M$259,2,FALSE),0)</f>
        <v>5</v>
      </c>
      <c r="R19" s="4">
        <f>+IFERROR(VLOOKUP($A19,[3]Sheet2!$A$7:$M$259,7,FALSE),0)</f>
        <v>0</v>
      </c>
      <c r="S19" s="4">
        <f>+IFERROR(VLOOKUP($A19,[3]Sheet2!$A$7:$M$259,6,FALSE),0)</f>
        <v>0</v>
      </c>
      <c r="T19" s="4">
        <f>+IFERROR(VLOOKUP($A19,[3]Sheet2!$A$7:$M$259,5,FALSE),0)</f>
        <v>0</v>
      </c>
      <c r="U19" s="4">
        <f>+IFERROR(VLOOKUP($A19,[3]Sheet2!$A$7:$M$259,13,FALSE),0)</f>
        <v>0</v>
      </c>
      <c r="V19" s="4">
        <f>+IFERROR(VLOOKUP($A19,[3]Sheet2!$A$7:$M$259,12,FALSE),0)</f>
        <v>0</v>
      </c>
      <c r="W19" s="4">
        <f>+IFERROR(VLOOKUP($A19,[3]Sheet2!$A$7:$M$259,11,FALSE),0)</f>
        <v>0</v>
      </c>
      <c r="X19" s="4">
        <f>+IFERROR(VLOOKUP($A19,[3]Sheet2!$A$7:$M$259,10,FALSE),0)</f>
        <v>42948</v>
      </c>
      <c r="Y19" s="4">
        <f>+IFERROR(VLOOKUP($A19,[3]Sheet2!$A$7:$M$259,9,FALSE),0)</f>
        <v>42948</v>
      </c>
      <c r="Z19" s="4">
        <f>+IFERROR(VLOOKUP($A19,[3]Sheet2!$A$7:$M$259,8,FALSE),0)</f>
        <v>2</v>
      </c>
      <c r="AA19" s="13">
        <f t="shared" si="10"/>
        <v>0.33333333333333331</v>
      </c>
      <c r="AB19" s="154">
        <f t="shared" si="11"/>
        <v>6.4814814814814811E-2</v>
      </c>
      <c r="AC19" s="158">
        <f t="shared" si="12"/>
        <v>5.1428571428571432</v>
      </c>
      <c r="AD19" s="154">
        <f t="shared" si="13"/>
        <v>0.16000000000000003</v>
      </c>
      <c r="AE19" s="12">
        <f>VLOOKUP(A19,Sheet4!$A$2:$N$6671,2,0)</f>
        <v>21</v>
      </c>
      <c r="AF19" s="213">
        <f t="shared" si="4"/>
        <v>7</v>
      </c>
      <c r="AG19" s="12">
        <f>(VLOOKUP(A19,Sheet4!$A$2:$N$6671,3,0))</f>
        <v>7</v>
      </c>
      <c r="AH19" s="12">
        <f>VLOOKUP(A19,Sheet4!$A$2:$N$6671,4,0)</f>
        <v>0</v>
      </c>
      <c r="AI19" s="12">
        <f>VLOOKUP(A19,Sheet4!$A$2:$N$6671,10,0)</f>
        <v>108</v>
      </c>
      <c r="AJ19" s="12">
        <f>VLOOKUP(A19,Sheet4!$A$2:$N$66671,5,0)</f>
        <v>101</v>
      </c>
      <c r="AK19" s="12">
        <f>VLOOKUP(A19,Sheet4!$A$2:$N$6671,6,0)</f>
        <v>7</v>
      </c>
      <c r="AL19" s="12">
        <f>VLOOKUP(A19,Sheet4!$A$2:$N$6671,7,0)</f>
        <v>103</v>
      </c>
      <c r="AM19" s="12">
        <f>VLOOKUP(A19,Sheet4!$A$2:$N$6671,8,0)</f>
        <v>0</v>
      </c>
      <c r="AN19" s="12">
        <f>VLOOKUP($A19,Sheet4!$A$2:$N$6671,9,0)</f>
        <v>2960</v>
      </c>
      <c r="AO19" s="131" t="str">
        <f t="shared" ca="1" si="5"/>
        <v>Madhuri Joshi_More Than 1 Year</v>
      </c>
      <c r="AP19" s="132" t="str">
        <f t="shared" si="6"/>
        <v>Madhuri Joshi_Western</v>
      </c>
      <c r="AQ19" s="132" t="str">
        <f>VLOOKUP($A19,'[1]Active TS-HR'!$B$6:$Q$500,9,FALSE)</f>
        <v>Bahubali Kaddu</v>
      </c>
      <c r="AR19" s="132" t="str">
        <f>VLOOKUP($A19,'[1]Active TS-HR'!$B$6:$Q$500,6,FALSE)</f>
        <v xml:space="preserve">Jubair Khan </v>
      </c>
      <c r="AS19" s="132" t="str">
        <f>VLOOKUP($A19,'[1]Active TS-HR'!$B$6:$Q$500,7,FALSE)</f>
        <v>Mohammad Imran Adil</v>
      </c>
      <c r="AT19" s="132" t="str">
        <f>VLOOKUP($A19,'[1]Active TS-HR'!$B$6:$Q$500,16,FALSE)</f>
        <v>Active</v>
      </c>
      <c r="AU19" s="207">
        <f t="shared" ca="1" si="7"/>
        <v>940</v>
      </c>
      <c r="AW19" s="374">
        <f>IFERROR(VLOOKUP(A19,'[3]Sale Entry'!$AE$328:$AF$700,2,FALSE),0)</f>
        <v>164371.58113619202</v>
      </c>
      <c r="AX19" s="112" t="str">
        <f t="shared" ca="1" si="14"/>
        <v>Bahubali Kaddu_More Than 1 Year</v>
      </c>
      <c r="AY19" s="323"/>
      <c r="AZ19" s="323"/>
      <c r="BA19" s="323"/>
      <c r="BB19" s="323"/>
      <c r="BC19" s="323"/>
    </row>
    <row r="20" spans="1:55" ht="15.75">
      <c r="A20" s="1">
        <v>10113592</v>
      </c>
      <c r="B20" s="2" t="s">
        <v>315</v>
      </c>
      <c r="C20" s="2" t="str">
        <f>VLOOKUP($A20,'[1]Active TS-HR'!$B$6:$Q$300,8,FALSE)</f>
        <v>Abhijit Khanvilkar</v>
      </c>
      <c r="D20" s="3">
        <v>44656</v>
      </c>
      <c r="E20" s="130" t="str">
        <f ca="1">VLOOKUP(AU20,Sheet5!A:B,2,1)</f>
        <v>More Than 1 Year</v>
      </c>
      <c r="F20" s="130">
        <f>+VLOOKUP(A20,'[2]Attendance '!$B$75:$L$266,11,FALSE)</f>
        <v>25</v>
      </c>
      <c r="G20" s="130" t="s">
        <v>327</v>
      </c>
      <c r="H20" s="130" t="str">
        <f>VLOOKUP($A20,'[1]Active TS-HR'!$B$6:$Q$500,3,FALSE)</f>
        <v>Central</v>
      </c>
      <c r="I20" s="4">
        <f t="shared" si="9"/>
        <v>120660</v>
      </c>
      <c r="J20" s="4">
        <f t="shared" si="1"/>
        <v>251909</v>
      </c>
      <c r="K20" s="4">
        <v>0</v>
      </c>
      <c r="L20" s="4"/>
      <c r="M20" s="4"/>
      <c r="N20" s="4"/>
      <c r="O20" s="4">
        <f>+IFERROR(VLOOKUP($A20,[3]Sheet2!$A$7:$M$259,4,FALSE),0)</f>
        <v>0</v>
      </c>
      <c r="P20" s="4">
        <f>+IFERROR(VLOOKUP($A20,[3]Sheet2!$A$7:$M$259,3,FALSE),0)</f>
        <v>0</v>
      </c>
      <c r="Q20" s="4">
        <f>+IFERROR(VLOOKUP($A20,[3]Sheet2!$A$7:$M$259,2,FALSE),0)</f>
        <v>0</v>
      </c>
      <c r="R20" s="4">
        <f>+IFERROR(VLOOKUP($A20,[3]Sheet2!$A$7:$M$259,7,FALSE),0)</f>
        <v>85500</v>
      </c>
      <c r="S20" s="4">
        <f>+IFERROR(VLOOKUP($A20,[3]Sheet2!$A$7:$M$259,6,FALSE),0)</f>
        <v>14251</v>
      </c>
      <c r="T20" s="4">
        <f>+IFERROR(VLOOKUP($A20,[3]Sheet2!$A$7:$M$259,5,FALSE),0)</f>
        <v>3</v>
      </c>
      <c r="U20" s="4">
        <f>+IFERROR(VLOOKUP($A20,[3]Sheet2!$A$7:$M$259,13,FALSE),0)</f>
        <v>72000</v>
      </c>
      <c r="V20" s="4">
        <f>+IFERROR(VLOOKUP($A20,[3]Sheet2!$A$7:$M$259,12,FALSE),0)</f>
        <v>12000</v>
      </c>
      <c r="W20" s="4">
        <f>+IFERROR(VLOOKUP($A20,[3]Sheet2!$A$7:$M$259,11,FALSE),0)</f>
        <v>1</v>
      </c>
      <c r="X20" s="4">
        <f>+IFERROR(VLOOKUP($A20,[3]Sheet2!$A$7:$M$259,10,FALSE),0)</f>
        <v>94409</v>
      </c>
      <c r="Y20" s="4">
        <f>+IFERROR(VLOOKUP($A20,[3]Sheet2!$A$7:$M$259,9,FALSE),0)</f>
        <v>94409</v>
      </c>
      <c r="Z20" s="4">
        <f>+IFERROR(VLOOKUP($A20,[3]Sheet2!$A$7:$M$259,8,FALSE),0)</f>
        <v>3</v>
      </c>
      <c r="AA20" s="13">
        <f t="shared" si="10"/>
        <v>0.33333333333333331</v>
      </c>
      <c r="AB20" s="154">
        <f t="shared" si="11"/>
        <v>6.4220183486238536E-2</v>
      </c>
      <c r="AC20" s="158">
        <f t="shared" si="12"/>
        <v>5.1904761904761907</v>
      </c>
      <c r="AD20" s="154">
        <f t="shared" si="13"/>
        <v>0.16000000000000003</v>
      </c>
      <c r="AE20" s="12">
        <f>VLOOKUP(A20,Sheet4!$A$2:$N$6671,2,0)</f>
        <v>21</v>
      </c>
      <c r="AF20" s="213">
        <f t="shared" si="4"/>
        <v>7</v>
      </c>
      <c r="AG20" s="12">
        <f>(VLOOKUP(A20,Sheet4!$A$2:$N$6671,3,0))</f>
        <v>7</v>
      </c>
      <c r="AH20" s="12">
        <f>VLOOKUP(A20,Sheet4!$A$2:$N$6671,4,0)</f>
        <v>0</v>
      </c>
      <c r="AI20" s="12">
        <f>VLOOKUP(A20,Sheet4!$A$2:$N$6671,10,0)</f>
        <v>109</v>
      </c>
      <c r="AJ20" s="12">
        <f>VLOOKUP(A20,Sheet4!$A$2:$N$66671,5,0)</f>
        <v>102</v>
      </c>
      <c r="AK20" s="12">
        <f>VLOOKUP(A20,Sheet4!$A$2:$N$6671,6,0)</f>
        <v>15</v>
      </c>
      <c r="AL20" s="12">
        <f>VLOOKUP(A20,Sheet4!$A$2:$N$6671,7,0)</f>
        <v>98</v>
      </c>
      <c r="AM20" s="12">
        <f>VLOOKUP(A20,Sheet4!$A$2:$N$6671,8,0)</f>
        <v>0</v>
      </c>
      <c r="AN20" s="12">
        <f>VLOOKUP($A20,Sheet4!$A$2:$N$6671,9,0)</f>
        <v>3105</v>
      </c>
      <c r="AO20" s="131" t="str">
        <f t="shared" ca="1" si="5"/>
        <v>Abhijit Khanvilkar_More Than 1 Year</v>
      </c>
      <c r="AP20" s="132" t="str">
        <f t="shared" si="6"/>
        <v>Abhijit Khanvilkar_Central</v>
      </c>
      <c r="AQ20" s="132" t="str">
        <f>VLOOKUP($A20,'[1]Active TS-HR'!$B$6:$Q$500,9,FALSE)</f>
        <v>Abhijit Khanvilkar</v>
      </c>
      <c r="AR20" s="132" t="str">
        <f>VLOOKUP($A20,'[1]Active TS-HR'!$B$6:$Q$500,6,FALSE)</f>
        <v>Narayana Swamy Naik</v>
      </c>
      <c r="AS20" s="132" t="str">
        <f>VLOOKUP($A20,'[1]Active TS-HR'!$B$6:$Q$500,7,FALSE)</f>
        <v>Arjun Waghmare</v>
      </c>
      <c r="AT20" s="132" t="str">
        <f>VLOOKUP($A20,'[1]Active TS-HR'!$B$6:$Q$500,16,FALSE)</f>
        <v>Active</v>
      </c>
      <c r="AU20" s="207">
        <f t="shared" ca="1" si="7"/>
        <v>822</v>
      </c>
      <c r="AW20" s="374">
        <f>IFERROR(VLOOKUP(A20,'[3]Sale Entry'!$AE$328:$AF$700,2,FALSE),0)</f>
        <v>194258.84012418991</v>
      </c>
      <c r="AX20" s="112" t="str">
        <f t="shared" ca="1" si="14"/>
        <v>Abhijit Khanvilkar_More Than 1 Year</v>
      </c>
      <c r="AY20" s="323"/>
      <c r="AZ20" s="323"/>
      <c r="BA20" s="323"/>
      <c r="BB20" s="323"/>
      <c r="BC20" s="323"/>
    </row>
    <row r="21" spans="1:55" ht="15.75">
      <c r="A21" s="1">
        <v>10121269</v>
      </c>
      <c r="B21" s="2" t="s">
        <v>322</v>
      </c>
      <c r="C21" s="2" t="str">
        <f>VLOOKUP($A21,'[1]Active TS-HR'!$B$6:$Q$300,8,FALSE)</f>
        <v>Intezar Sayed</v>
      </c>
      <c r="D21" s="3">
        <v>44762</v>
      </c>
      <c r="E21" s="130" t="str">
        <f ca="1">VLOOKUP(AU21,Sheet5!A:B,2,1)</f>
        <v>More Than 1 Year</v>
      </c>
      <c r="F21" s="130">
        <f>+VLOOKUP(A21,'[2]Attendance '!$B$75:$L$266,11,FALSE)</f>
        <v>1</v>
      </c>
      <c r="G21" s="130" t="s">
        <v>327</v>
      </c>
      <c r="H21" s="130" t="str">
        <f>VLOOKUP($A21,'[1]Active TS-HR'!$B$6:$Q$500,3,FALSE)</f>
        <v>Western</v>
      </c>
      <c r="I21" s="4">
        <f t="shared" si="9"/>
        <v>1125</v>
      </c>
      <c r="J21" s="4">
        <f t="shared" si="1"/>
        <v>6750</v>
      </c>
      <c r="K21" s="4">
        <v>0</v>
      </c>
      <c r="L21" s="4"/>
      <c r="M21" s="4"/>
      <c r="N21" s="4"/>
      <c r="O21" s="4">
        <f>+IFERROR(VLOOKUP($A21,[3]Sheet2!$A$7:$M$259,4,FALSE),0)</f>
        <v>0</v>
      </c>
      <c r="P21" s="4">
        <f>+IFERROR(VLOOKUP($A21,[3]Sheet2!$A$7:$M$259,3,FALSE),0)</f>
        <v>0</v>
      </c>
      <c r="Q21" s="4">
        <f>+IFERROR(VLOOKUP($A21,[3]Sheet2!$A$7:$M$259,2,FALSE),0)</f>
        <v>0</v>
      </c>
      <c r="R21" s="4">
        <f>+IFERROR(VLOOKUP($A21,[3]Sheet2!$A$7:$M$259,7,FALSE),0)</f>
        <v>6750</v>
      </c>
      <c r="S21" s="4">
        <f>+IFERROR(VLOOKUP($A21,[3]Sheet2!$A$7:$M$259,6,FALSE),0)</f>
        <v>1125</v>
      </c>
      <c r="T21" s="4">
        <f>+IFERROR(VLOOKUP($A21,[3]Sheet2!$A$7:$M$259,5,FALSE),0)</f>
        <v>0.5</v>
      </c>
      <c r="U21" s="4">
        <f>+IFERROR(VLOOKUP($A21,[3]Sheet2!$A$7:$M$259,13,FALSE),0)</f>
        <v>0</v>
      </c>
      <c r="V21" s="4">
        <f>+IFERROR(VLOOKUP($A21,[3]Sheet2!$A$7:$M$259,12,FALSE),0)</f>
        <v>0</v>
      </c>
      <c r="W21" s="4">
        <f>+IFERROR(VLOOKUP($A21,[3]Sheet2!$A$7:$M$259,11,FALSE),0)</f>
        <v>0</v>
      </c>
      <c r="X21" s="4">
        <f>+IFERROR(VLOOKUP($A21,[3]Sheet2!$A$7:$M$259,10,FALSE),0)</f>
        <v>0</v>
      </c>
      <c r="Y21" s="4">
        <f>+IFERROR(VLOOKUP($A21,[3]Sheet2!$A$7:$M$259,9,FALSE),0)</f>
        <v>0</v>
      </c>
      <c r="Z21" s="4">
        <f>+IFERROR(VLOOKUP($A21,[3]Sheet2!$A$7:$M$259,8,FALSE),0)</f>
        <v>0</v>
      </c>
      <c r="AA21" s="13">
        <f t="shared" si="10"/>
        <v>0.5</v>
      </c>
      <c r="AB21" s="154">
        <f t="shared" si="11"/>
        <v>0.25</v>
      </c>
      <c r="AC21" s="158">
        <f t="shared" si="12"/>
        <v>2</v>
      </c>
      <c r="AD21" s="154">
        <f t="shared" si="13"/>
        <v>0</v>
      </c>
      <c r="AE21" s="12">
        <f>VLOOKUP(A21,Sheet4!$A$2:$N$6671,2,0)</f>
        <v>1</v>
      </c>
      <c r="AF21" s="213">
        <f t="shared" si="4"/>
        <v>0.5</v>
      </c>
      <c r="AG21" s="12">
        <f>(VLOOKUP(A21,Sheet4!$A$2:$N$6671,3,0))</f>
        <v>0</v>
      </c>
      <c r="AH21" s="12">
        <f>VLOOKUP(A21,Sheet4!$A$2:$N$6671,4,0)</f>
        <v>0</v>
      </c>
      <c r="AI21" s="12">
        <f>VLOOKUP(A21,Sheet4!$A$2:$N$6671,10,0)</f>
        <v>2</v>
      </c>
      <c r="AJ21" s="12">
        <f>VLOOKUP(A21,Sheet4!$A$2:$N$66671,5,0)</f>
        <v>2</v>
      </c>
      <c r="AK21" s="12">
        <f>VLOOKUP(A21,Sheet4!$A$2:$N$6671,6,0)</f>
        <v>0</v>
      </c>
      <c r="AL21" s="12">
        <f>VLOOKUP(A21,Sheet4!$A$2:$N$6671,7,0)</f>
        <v>2</v>
      </c>
      <c r="AM21" s="12">
        <f>VLOOKUP(A21,Sheet4!$A$2:$N$6671,8,0)</f>
        <v>0</v>
      </c>
      <c r="AN21" s="12">
        <f>VLOOKUP($A21,Sheet4!$A$2:$N$6671,9,0)</f>
        <v>45</v>
      </c>
      <c r="AO21" s="131" t="str">
        <f t="shared" ca="1" si="5"/>
        <v>Intezar Sayed_More Than 1 Year</v>
      </c>
      <c r="AP21" s="132" t="str">
        <f t="shared" si="6"/>
        <v>Intezar Sayed_Western</v>
      </c>
      <c r="AQ21" s="132" t="str">
        <f>VLOOKUP($A21,'[1]Active TS-HR'!$B$6:$Q$500,9,FALSE)</f>
        <v>Bahubali Kaddu</v>
      </c>
      <c r="AR21" s="132">
        <f>VLOOKUP($A21,'[1]Active TS-HR'!$B$6:$Q$500,6,FALSE)</f>
        <v>0</v>
      </c>
      <c r="AS21" s="132" t="str">
        <f>VLOOKUP($A21,'[1]Active TS-HR'!$B$6:$Q$500,7,FALSE)</f>
        <v>Susheel Dubey</v>
      </c>
      <c r="AT21" s="132" t="str">
        <f>VLOOKUP($A21,'[1]Active TS-HR'!$B$6:$Q$500,16,FALSE)</f>
        <v>Moved</v>
      </c>
      <c r="AU21" s="207">
        <f t="shared" ca="1" si="7"/>
        <v>716</v>
      </c>
      <c r="AW21" s="374">
        <f>IFERROR(VLOOKUP(A21,'[3]Sale Entry'!$AE$328:$AF$700,2,FALSE),0)</f>
        <v>0</v>
      </c>
      <c r="AX21" s="112" t="str">
        <f t="shared" ca="1" si="14"/>
        <v>Bahubali Kaddu_More Than 1 Year</v>
      </c>
      <c r="AY21" s="323"/>
      <c r="AZ21" s="323"/>
      <c r="BA21" s="323"/>
      <c r="BB21" s="323"/>
      <c r="BC21" s="323"/>
    </row>
    <row r="22" spans="1:55" ht="15.75">
      <c r="A22" s="1">
        <v>10126648</v>
      </c>
      <c r="B22" s="2" t="s">
        <v>330</v>
      </c>
      <c r="C22" s="2" t="str">
        <f>VLOOKUP($A22,'[1]Active TS-HR'!$B$6:$Q$300,8,FALSE)</f>
        <v>Avnind Singh</v>
      </c>
      <c r="D22" s="3">
        <v>44846</v>
      </c>
      <c r="E22" s="130" t="str">
        <f ca="1">VLOOKUP(AU22,Sheet5!A:B,2,1)</f>
        <v>More Than 1 Year</v>
      </c>
      <c r="F22" s="130">
        <f>+VLOOKUP(A22,'[2]Attendance '!$B$75:$L$266,11,FALSE)</f>
        <v>25</v>
      </c>
      <c r="G22" s="130" t="s">
        <v>327</v>
      </c>
      <c r="H22" s="130" t="str">
        <f>VLOOKUP($A22,'[1]Active TS-HR'!$B$6:$Q$500,3,FALSE)</f>
        <v>Central</v>
      </c>
      <c r="I22" s="4">
        <f t="shared" si="9"/>
        <v>53589</v>
      </c>
      <c r="J22" s="4">
        <f t="shared" si="1"/>
        <v>368057.18</v>
      </c>
      <c r="K22" s="4">
        <v>0</v>
      </c>
      <c r="L22" s="4"/>
      <c r="M22" s="4"/>
      <c r="N22" s="4"/>
      <c r="O22" s="4">
        <f>+IFERROR(VLOOKUP($A22,[3]Sheet2!$A$7:$M$259,4,FALSE),0)</f>
        <v>93057.209999999992</v>
      </c>
      <c r="P22" s="4">
        <f>+IFERROR(VLOOKUP($A22,[3]Sheet2!$A$7:$M$259,3,FALSE),0)</f>
        <v>7756</v>
      </c>
      <c r="Q22" s="4">
        <f>+IFERROR(VLOOKUP($A22,[3]Sheet2!$A$7:$M$259,2,FALSE),0)</f>
        <v>3</v>
      </c>
      <c r="R22" s="4">
        <f>+IFERROR(VLOOKUP($A22,[3]Sheet2!$A$7:$M$259,7,FALSE),0)</f>
        <v>226999.97</v>
      </c>
      <c r="S22" s="4">
        <f>+IFERROR(VLOOKUP($A22,[3]Sheet2!$A$7:$M$259,6,FALSE),0)</f>
        <v>37833</v>
      </c>
      <c r="T22" s="4">
        <f>+IFERROR(VLOOKUP($A22,[3]Sheet2!$A$7:$M$259,5,FALSE),0)</f>
        <v>4</v>
      </c>
      <c r="U22" s="4">
        <f>+IFERROR(VLOOKUP($A22,[3]Sheet2!$A$7:$M$259,13,FALSE),0)</f>
        <v>48000</v>
      </c>
      <c r="V22" s="4">
        <f>+IFERROR(VLOOKUP($A22,[3]Sheet2!$A$7:$M$259,12,FALSE),0)</f>
        <v>8000</v>
      </c>
      <c r="W22" s="4">
        <f>+IFERROR(VLOOKUP($A22,[3]Sheet2!$A$7:$M$259,11,FALSE),0)</f>
        <v>1</v>
      </c>
      <c r="X22" s="4">
        <f>+IFERROR(VLOOKUP($A22,[3]Sheet2!$A$7:$M$259,10,FALSE),0)</f>
        <v>0</v>
      </c>
      <c r="Y22" s="4">
        <f>+IFERROR(VLOOKUP($A22,[3]Sheet2!$A$7:$M$259,9,FALSE),0)</f>
        <v>0</v>
      </c>
      <c r="Z22" s="4">
        <f>+IFERROR(VLOOKUP($A22,[3]Sheet2!$A$7:$M$259,8,FALSE),0)</f>
        <v>0</v>
      </c>
      <c r="AA22" s="13">
        <f t="shared" si="10"/>
        <v>0.36363636363636365</v>
      </c>
      <c r="AB22" s="154">
        <f t="shared" si="11"/>
        <v>7.407407407407407E-2</v>
      </c>
      <c r="AC22" s="158">
        <f t="shared" si="12"/>
        <v>4.9090909090909092</v>
      </c>
      <c r="AD22" s="154">
        <f t="shared" si="13"/>
        <v>0.12</v>
      </c>
      <c r="AE22" s="12">
        <f>VLOOKUP(A22,Sheet4!$A$2:$N$6671,2,0)</f>
        <v>22</v>
      </c>
      <c r="AF22" s="213">
        <f t="shared" si="4"/>
        <v>8</v>
      </c>
      <c r="AG22" s="12">
        <f>(VLOOKUP(A22,Sheet4!$A$2:$N$6671,3,0))</f>
        <v>7</v>
      </c>
      <c r="AH22" s="12">
        <f>VLOOKUP(A22,Sheet4!$A$2:$N$6671,4,0)</f>
        <v>0</v>
      </c>
      <c r="AI22" s="12">
        <f>VLOOKUP(A22,Sheet4!$A$2:$N$6671,10,0)</f>
        <v>108</v>
      </c>
      <c r="AJ22" s="12">
        <f>VLOOKUP(A22,Sheet4!$A$2:$N$66671,5,0)</f>
        <v>101</v>
      </c>
      <c r="AK22" s="12">
        <f>VLOOKUP(A22,Sheet4!$A$2:$N$6671,6,0)</f>
        <v>29</v>
      </c>
      <c r="AL22" s="12">
        <f>VLOOKUP(A22,Sheet4!$A$2:$N$6671,7,0)</f>
        <v>83</v>
      </c>
      <c r="AM22" s="12">
        <f>VLOOKUP(A22,Sheet4!$A$2:$N$6671,8,0)</f>
        <v>0</v>
      </c>
      <c r="AN22" s="12">
        <f>VLOOKUP($A22,Sheet4!$A$2:$N$6671,9,0)</f>
        <v>2975</v>
      </c>
      <c r="AO22" s="131" t="str">
        <f t="shared" ca="1" si="5"/>
        <v>Avnind Singh_More Than 1 Year</v>
      </c>
      <c r="AP22" s="132" t="str">
        <f t="shared" si="6"/>
        <v>Avnind Singh_Central</v>
      </c>
      <c r="AQ22" s="132" t="str">
        <f>VLOOKUP($A22,'[1]Active TS-HR'!$B$6:$Q$500,9,FALSE)</f>
        <v>Bahubali Kaddu</v>
      </c>
      <c r="AR22" s="132">
        <f>VLOOKUP($A22,'[1]Active TS-HR'!$B$6:$Q$500,6,FALSE)</f>
        <v>0</v>
      </c>
      <c r="AS22" s="132" t="str">
        <f>VLOOKUP($A22,'[1]Active TS-HR'!$B$6:$Q$500,7,FALSE)</f>
        <v>Raviraj Kadam</v>
      </c>
      <c r="AT22" s="132" t="str">
        <f>VLOOKUP($A22,'[1]Active TS-HR'!$B$6:$Q$500,16,FALSE)</f>
        <v>Active</v>
      </c>
      <c r="AU22" s="207">
        <f t="shared" ca="1" si="7"/>
        <v>632</v>
      </c>
      <c r="AW22" s="374">
        <f>IFERROR(VLOOKUP(A22,'[3]Sale Entry'!$AE$328:$AF$700,2,FALSE),0)</f>
        <v>218265.08788263233</v>
      </c>
      <c r="AX22" s="112" t="str">
        <f t="shared" ca="1" si="14"/>
        <v>Bahubali Kaddu_More Than 1 Year</v>
      </c>
      <c r="AY22" s="323"/>
      <c r="AZ22" s="323"/>
      <c r="BA22" s="323"/>
      <c r="BB22" s="323"/>
      <c r="BC22" s="323"/>
    </row>
    <row r="23" spans="1:55" ht="15.75">
      <c r="A23" s="1">
        <v>10129842</v>
      </c>
      <c r="B23" s="2" t="s">
        <v>332</v>
      </c>
      <c r="C23" s="2" t="str">
        <f>VLOOKUP($A23,'[1]Active TS-HR'!$B$6:$Q$300,8,FALSE)</f>
        <v>Madhuri Joshi</v>
      </c>
      <c r="D23" s="3">
        <v>44890</v>
      </c>
      <c r="E23" s="130" t="str">
        <f ca="1">VLOOKUP(AU23,Sheet5!A:B,2,1)</f>
        <v>More Than 1 Year</v>
      </c>
      <c r="F23" s="130">
        <f>+VLOOKUP(A23,'[2]Attendance '!$B$75:$L$266,11,FALSE)</f>
        <v>25</v>
      </c>
      <c r="G23" s="130" t="s">
        <v>327</v>
      </c>
      <c r="H23" s="130" t="str">
        <f>VLOOKUP($A23,'[1]Active TS-HR'!$B$6:$Q$500,3,FALSE)</f>
        <v>Western</v>
      </c>
      <c r="I23" s="4">
        <f t="shared" si="9"/>
        <v>22065</v>
      </c>
      <c r="J23" s="4">
        <f t="shared" si="1"/>
        <v>43065</v>
      </c>
      <c r="K23" s="4">
        <v>0</v>
      </c>
      <c r="L23" s="4"/>
      <c r="M23" s="4"/>
      <c r="N23" s="4"/>
      <c r="O23" s="4">
        <f>+IFERROR(VLOOKUP($A23,[3]Sheet2!$A$7:$M$259,4,FALSE),0)</f>
        <v>24000</v>
      </c>
      <c r="P23" s="4">
        <f>+IFERROR(VLOOKUP($A23,[3]Sheet2!$A$7:$M$259,3,FALSE),0)</f>
        <v>3000</v>
      </c>
      <c r="Q23" s="4">
        <f>+IFERROR(VLOOKUP($A23,[3]Sheet2!$A$7:$M$259,2,FALSE),0)</f>
        <v>1</v>
      </c>
      <c r="R23" s="4">
        <f>+IFERROR(VLOOKUP($A23,[3]Sheet2!$A$7:$M$259,7,FALSE),0)</f>
        <v>0</v>
      </c>
      <c r="S23" s="4">
        <f>+IFERROR(VLOOKUP($A23,[3]Sheet2!$A$7:$M$259,6,FALSE),0)</f>
        <v>0</v>
      </c>
      <c r="T23" s="4">
        <f>+IFERROR(VLOOKUP($A23,[3]Sheet2!$A$7:$M$259,5,FALSE),0)</f>
        <v>0</v>
      </c>
      <c r="U23" s="4">
        <f>+IFERROR(VLOOKUP($A23,[3]Sheet2!$A$7:$M$259,13,FALSE),0)</f>
        <v>0</v>
      </c>
      <c r="V23" s="4">
        <f>+IFERROR(VLOOKUP($A23,[3]Sheet2!$A$7:$M$259,12,FALSE),0)</f>
        <v>0</v>
      </c>
      <c r="W23" s="4">
        <f>+IFERROR(VLOOKUP($A23,[3]Sheet2!$A$7:$M$259,11,FALSE),0)</f>
        <v>0</v>
      </c>
      <c r="X23" s="4">
        <f>+IFERROR(VLOOKUP($A23,[3]Sheet2!$A$7:$M$259,10,FALSE),0)</f>
        <v>19065</v>
      </c>
      <c r="Y23" s="4">
        <f>+IFERROR(VLOOKUP($A23,[3]Sheet2!$A$7:$M$259,9,FALSE),0)</f>
        <v>19065</v>
      </c>
      <c r="Z23" s="4">
        <f>+IFERROR(VLOOKUP($A23,[3]Sheet2!$A$7:$M$259,8,FALSE),0)</f>
        <v>1.5</v>
      </c>
      <c r="AA23" s="13">
        <f t="shared" si="10"/>
        <v>0.10416666666666667</v>
      </c>
      <c r="AB23" s="154">
        <f t="shared" si="11"/>
        <v>2.1929824561403508E-2</v>
      </c>
      <c r="AC23" s="158">
        <f t="shared" si="12"/>
        <v>4.75</v>
      </c>
      <c r="AD23" s="154">
        <f t="shared" si="13"/>
        <v>4.0000000000000036E-2</v>
      </c>
      <c r="AE23" s="12">
        <f>VLOOKUP(A23,Sheet4!$A$2:$N$6671,2,0)</f>
        <v>24</v>
      </c>
      <c r="AF23" s="213">
        <f t="shared" si="4"/>
        <v>2.5</v>
      </c>
      <c r="AG23" s="12">
        <f>(VLOOKUP(A23,Sheet4!$A$2:$N$6671,3,0))</f>
        <v>3</v>
      </c>
      <c r="AH23" s="12">
        <f>VLOOKUP(A23,Sheet4!$A$2:$N$6671,4,0)</f>
        <v>0</v>
      </c>
      <c r="AI23" s="12">
        <f>VLOOKUP(A23,Sheet4!$A$2:$N$6671,10,0)</f>
        <v>114</v>
      </c>
      <c r="AJ23" s="12">
        <f>VLOOKUP(A23,Sheet4!$A$2:$N$66671,5,0)</f>
        <v>111</v>
      </c>
      <c r="AK23" s="12">
        <f>VLOOKUP(A23,Sheet4!$A$2:$N$6671,6,0)</f>
        <v>8</v>
      </c>
      <c r="AL23" s="12">
        <f>VLOOKUP(A23,Sheet4!$A$2:$N$6671,7,0)</f>
        <v>108</v>
      </c>
      <c r="AM23" s="12">
        <f>VLOOKUP(A23,Sheet4!$A$2:$N$6671,8,0)</f>
        <v>0</v>
      </c>
      <c r="AN23" s="12">
        <f>VLOOKUP($A23,Sheet4!$A$2:$N$6671,9,0)</f>
        <v>2930</v>
      </c>
      <c r="AO23" s="131" t="str">
        <f t="shared" ca="1" si="5"/>
        <v>Madhuri Joshi_More Than 1 Year</v>
      </c>
      <c r="AP23" s="132" t="str">
        <f t="shared" si="6"/>
        <v>Madhuri Joshi_Western</v>
      </c>
      <c r="AQ23" s="132" t="str">
        <f>VLOOKUP($A23,'[1]Active TS-HR'!$B$6:$Q$500,9,FALSE)</f>
        <v>Bahubali Kaddu</v>
      </c>
      <c r="AR23" s="132" t="str">
        <f>VLOOKUP($A23,'[1]Active TS-HR'!$B$6:$Q$500,6,FALSE)</f>
        <v>Mohammad Imran Adil</v>
      </c>
      <c r="AS23" s="132" t="str">
        <f>VLOOKUP($A23,'[1]Active TS-HR'!$B$6:$Q$500,7,FALSE)</f>
        <v>Mohammad Imran Adil</v>
      </c>
      <c r="AT23" s="132" t="str">
        <f>VLOOKUP($A23,'[1]Active TS-HR'!$B$6:$Q$500,16,FALSE)</f>
        <v>Active</v>
      </c>
      <c r="AU23" s="207">
        <f t="shared" ca="1" si="7"/>
        <v>588</v>
      </c>
      <c r="AW23" s="374">
        <f>IFERROR(VLOOKUP(A23,'[3]Sale Entry'!$AE$328:$AF$700,2,FALSE),0)</f>
        <v>33280.0613522575</v>
      </c>
      <c r="AX23" s="112" t="str">
        <f t="shared" ca="1" si="14"/>
        <v>Bahubali Kaddu_More Than 1 Year</v>
      </c>
      <c r="AY23" s="323"/>
      <c r="AZ23" s="323"/>
      <c r="BA23" s="323"/>
      <c r="BB23" s="323"/>
      <c r="BC23" s="323"/>
    </row>
    <row r="24" spans="1:55" ht="15.75">
      <c r="A24" s="1">
        <v>10130832</v>
      </c>
      <c r="B24" s="2" t="s">
        <v>334</v>
      </c>
      <c r="C24" s="2" t="str">
        <f>VLOOKUP($A24,'[1]Active TS-HR'!$B$6:$Q$300,8,FALSE)</f>
        <v>Madhuri Joshi</v>
      </c>
      <c r="D24" s="3">
        <v>44914</v>
      </c>
      <c r="E24" s="130" t="str">
        <f ca="1">VLOOKUP(AU24,Sheet5!A:B,2,1)</f>
        <v>More Than 1 Year</v>
      </c>
      <c r="F24" s="130">
        <f>+VLOOKUP(A24,'[2]Attendance '!$B$75:$L$266,11,FALSE)</f>
        <v>25</v>
      </c>
      <c r="G24" s="130" t="s">
        <v>327</v>
      </c>
      <c r="H24" s="130" t="str">
        <f>VLOOKUP($A24,'[1]Active TS-HR'!$B$6:$Q$500,3,FALSE)</f>
        <v>Western</v>
      </c>
      <c r="I24" s="4">
        <f t="shared" si="9"/>
        <v>97322</v>
      </c>
      <c r="J24" s="4">
        <f t="shared" si="1"/>
        <v>227821</v>
      </c>
      <c r="K24" s="4">
        <v>0</v>
      </c>
      <c r="L24" s="4"/>
      <c r="M24" s="4"/>
      <c r="N24" s="4"/>
      <c r="O24" s="4">
        <f>+IFERROR(VLOOKUP($A24,[3]Sheet2!$A$7:$M$259,4,FALSE),0)</f>
        <v>72000</v>
      </c>
      <c r="P24" s="4">
        <f>+IFERROR(VLOOKUP($A24,[3]Sheet2!$A$7:$M$259,3,FALSE),0)</f>
        <v>6001</v>
      </c>
      <c r="Q24" s="4">
        <f>+IFERROR(VLOOKUP($A24,[3]Sheet2!$A$7:$M$259,2,FALSE),0)</f>
        <v>2</v>
      </c>
      <c r="R24" s="4">
        <f>+IFERROR(VLOOKUP($A24,[3]Sheet2!$A$7:$M$259,7,FALSE),0)</f>
        <v>77400</v>
      </c>
      <c r="S24" s="4">
        <f>+IFERROR(VLOOKUP($A24,[3]Sheet2!$A$7:$M$259,6,FALSE),0)</f>
        <v>12900</v>
      </c>
      <c r="T24" s="4">
        <f>+IFERROR(VLOOKUP($A24,[3]Sheet2!$A$7:$M$259,5,FALSE),0)</f>
        <v>3</v>
      </c>
      <c r="U24" s="4">
        <f>+IFERROR(VLOOKUP($A24,[3]Sheet2!$A$7:$M$259,13,FALSE),0)</f>
        <v>0</v>
      </c>
      <c r="V24" s="4">
        <f>+IFERROR(VLOOKUP($A24,[3]Sheet2!$A$7:$M$259,12,FALSE),0)</f>
        <v>0</v>
      </c>
      <c r="W24" s="4">
        <f>+IFERROR(VLOOKUP($A24,[3]Sheet2!$A$7:$M$259,11,FALSE),0)</f>
        <v>0</v>
      </c>
      <c r="X24" s="4">
        <f>+IFERROR(VLOOKUP($A24,[3]Sheet2!$A$7:$M$259,10,FALSE),0)</f>
        <v>78421</v>
      </c>
      <c r="Y24" s="4">
        <f>+IFERROR(VLOOKUP($A24,[3]Sheet2!$A$7:$M$259,9,FALSE),0)</f>
        <v>78421</v>
      </c>
      <c r="Z24" s="4">
        <f>+IFERROR(VLOOKUP($A24,[3]Sheet2!$A$7:$M$259,8,FALSE),0)</f>
        <v>1</v>
      </c>
      <c r="AA24" s="13">
        <f t="shared" si="10"/>
        <v>0.6</v>
      </c>
      <c r="AB24" s="154">
        <f t="shared" si="11"/>
        <v>0.54545454545454541</v>
      </c>
      <c r="AC24" s="158">
        <f t="shared" si="12"/>
        <v>1.1000000000000001</v>
      </c>
      <c r="AD24" s="154">
        <f t="shared" si="13"/>
        <v>0.6</v>
      </c>
      <c r="AE24" s="12">
        <f>VLOOKUP(A24,Sheet4!$A$2:$N$6671,2,0)</f>
        <v>10</v>
      </c>
      <c r="AF24" s="213">
        <f t="shared" si="4"/>
        <v>6</v>
      </c>
      <c r="AG24" s="12">
        <f>(VLOOKUP(A24,Sheet4!$A$2:$N$6671,3,0))</f>
        <v>4</v>
      </c>
      <c r="AH24" s="12">
        <f>VLOOKUP(A24,Sheet4!$A$2:$N$6671,4,0)</f>
        <v>1</v>
      </c>
      <c r="AI24" s="12">
        <f>VLOOKUP(A24,Sheet4!$A$2:$N$6671,10,0)</f>
        <v>11</v>
      </c>
      <c r="AJ24" s="12">
        <f>VLOOKUP(A24,Sheet4!$A$2:$N$66671,5,0)</f>
        <v>6</v>
      </c>
      <c r="AK24" s="12">
        <f>VLOOKUP(A24,Sheet4!$A$2:$N$6671,6,0)</f>
        <v>2</v>
      </c>
      <c r="AL24" s="12">
        <f>VLOOKUP(A24,Sheet4!$A$2:$N$6671,7,0)</f>
        <v>9</v>
      </c>
      <c r="AM24" s="12">
        <f>VLOOKUP(A24,Sheet4!$A$2:$N$6671,8,0)</f>
        <v>0</v>
      </c>
      <c r="AN24" s="12">
        <f>VLOOKUP($A24,Sheet4!$A$2:$N$6671,9,0)</f>
        <v>560</v>
      </c>
      <c r="AO24" s="131" t="str">
        <f t="shared" ca="1" si="5"/>
        <v>Madhuri Joshi_More Than 1 Year</v>
      </c>
      <c r="AP24" s="132" t="str">
        <f t="shared" si="6"/>
        <v>Madhuri Joshi_Western</v>
      </c>
      <c r="AQ24" s="132" t="str">
        <f>VLOOKUP($A24,'[1]Active TS-HR'!$B$6:$Q$500,9,FALSE)</f>
        <v>Bahubali Kaddu</v>
      </c>
      <c r="AR24" s="132" t="str">
        <f>VLOOKUP($A24,'[1]Active TS-HR'!$B$6:$Q$500,6,FALSE)</f>
        <v>Pravin Matal</v>
      </c>
      <c r="AS24" s="132" t="str">
        <f>VLOOKUP($A24,'[1]Active TS-HR'!$B$6:$Q$500,7,FALSE)</f>
        <v>Manish Dubey</v>
      </c>
      <c r="AT24" s="132" t="str">
        <f>VLOOKUP($A24,'[1]Active TS-HR'!$B$6:$Q$500,16,FALSE)</f>
        <v>Active</v>
      </c>
      <c r="AU24" s="207">
        <f t="shared" ca="1" si="7"/>
        <v>564</v>
      </c>
      <c r="AW24" s="374">
        <f>IFERROR(VLOOKUP(A24,'[3]Sale Entry'!$AE$328:$AF$700,2,FALSE),0)</f>
        <v>122126.60835296275</v>
      </c>
      <c r="AX24" s="112" t="str">
        <f t="shared" ca="1" si="14"/>
        <v>Bahubali Kaddu_More Than 1 Year</v>
      </c>
      <c r="AY24" s="323"/>
      <c r="AZ24" s="323"/>
      <c r="BA24" s="323"/>
      <c r="BB24" s="323"/>
      <c r="BC24" s="323"/>
    </row>
    <row r="25" spans="1:55" ht="15.75">
      <c r="A25" s="1">
        <v>10131369</v>
      </c>
      <c r="B25" s="2" t="s">
        <v>335</v>
      </c>
      <c r="C25" s="2" t="str">
        <f>VLOOKUP($A25,'[1]Active TS-HR'!$B$6:$Q$300,8,FALSE)</f>
        <v>Rushikesh Kale</v>
      </c>
      <c r="D25" s="3">
        <v>44918</v>
      </c>
      <c r="E25" s="130" t="str">
        <f ca="1">VLOOKUP(AU25,Sheet5!A:B,2,1)</f>
        <v>More Than 1 Year</v>
      </c>
      <c r="F25" s="130">
        <f>+VLOOKUP(A25,'[2]Attendance '!$B$75:$L$266,11,FALSE)</f>
        <v>25</v>
      </c>
      <c r="G25" s="130" t="s">
        <v>327</v>
      </c>
      <c r="H25" s="130" t="str">
        <f>VLOOKUP($A25,'[1]Active TS-HR'!$B$6:$Q$500,3,FALSE)</f>
        <v>Central</v>
      </c>
      <c r="I25" s="4">
        <f t="shared" si="9"/>
        <v>0</v>
      </c>
      <c r="J25" s="4">
        <f t="shared" si="1"/>
        <v>0</v>
      </c>
      <c r="K25" s="4">
        <v>0</v>
      </c>
      <c r="L25" s="4"/>
      <c r="M25" s="4"/>
      <c r="N25" s="4"/>
      <c r="O25" s="4">
        <f>+IFERROR(VLOOKUP($A25,[3]Sheet2!$A$7:$M$259,4,FALSE),0)</f>
        <v>0</v>
      </c>
      <c r="P25" s="4">
        <f>+IFERROR(VLOOKUP($A25,[3]Sheet2!$A$7:$M$259,3,FALSE),0)</f>
        <v>0</v>
      </c>
      <c r="Q25" s="4">
        <f>+IFERROR(VLOOKUP($A25,[3]Sheet2!$A$7:$M$259,2,FALSE),0)</f>
        <v>0</v>
      </c>
      <c r="R25" s="4">
        <f>+IFERROR(VLOOKUP($A25,[3]Sheet2!$A$7:$M$259,7,FALSE),0)</f>
        <v>0</v>
      </c>
      <c r="S25" s="4">
        <f>+IFERROR(VLOOKUP($A25,[3]Sheet2!$A$7:$M$259,6,FALSE),0)</f>
        <v>0</v>
      </c>
      <c r="T25" s="4">
        <f>+IFERROR(VLOOKUP($A25,[3]Sheet2!$A$7:$M$259,5,FALSE),0)</f>
        <v>0</v>
      </c>
      <c r="U25" s="4">
        <f>+IFERROR(VLOOKUP($A25,[3]Sheet2!$A$7:$M$259,13,FALSE),0)</f>
        <v>0</v>
      </c>
      <c r="V25" s="4">
        <f>+IFERROR(VLOOKUP($A25,[3]Sheet2!$A$7:$M$259,12,FALSE),0)</f>
        <v>0</v>
      </c>
      <c r="W25" s="4">
        <f>+IFERROR(VLOOKUP($A25,[3]Sheet2!$A$7:$M$259,11,FALSE),0)</f>
        <v>0</v>
      </c>
      <c r="X25" s="4">
        <f>+IFERROR(VLOOKUP($A25,[3]Sheet2!$A$7:$M$259,10,FALSE),0)</f>
        <v>0</v>
      </c>
      <c r="Y25" s="4">
        <f>+IFERROR(VLOOKUP($A25,[3]Sheet2!$A$7:$M$259,9,FALSE),0)</f>
        <v>0</v>
      </c>
      <c r="Z25" s="4">
        <f>+IFERROR(VLOOKUP($A25,[3]Sheet2!$A$7:$M$259,8,FALSE),0)</f>
        <v>0</v>
      </c>
      <c r="AA25" s="13">
        <f t="shared" si="10"/>
        <v>0</v>
      </c>
      <c r="AB25" s="154">
        <f t="shared" si="11"/>
        <v>0</v>
      </c>
      <c r="AC25" s="158">
        <f t="shared" si="12"/>
        <v>5.2307692307692308</v>
      </c>
      <c r="AD25" s="154">
        <f t="shared" si="13"/>
        <v>0.48</v>
      </c>
      <c r="AE25" s="12">
        <f>VLOOKUP(A25,Sheet4!$A$2:$N$6671,2,0)</f>
        <v>13</v>
      </c>
      <c r="AF25" s="213">
        <f t="shared" si="4"/>
        <v>0</v>
      </c>
      <c r="AG25" s="12">
        <f>(VLOOKUP(A25,Sheet4!$A$2:$N$6671,3,0))</f>
        <v>1</v>
      </c>
      <c r="AH25" s="12">
        <f>VLOOKUP(A25,Sheet4!$A$2:$N$6671,4,0)</f>
        <v>0</v>
      </c>
      <c r="AI25" s="12">
        <f>VLOOKUP(A25,Sheet4!$A$2:$N$6671,10,0)</f>
        <v>68</v>
      </c>
      <c r="AJ25" s="12">
        <f>VLOOKUP(A25,Sheet4!$A$2:$N$66671,5,0)</f>
        <v>67</v>
      </c>
      <c r="AK25" s="12">
        <f>VLOOKUP(A25,Sheet4!$A$2:$N$6671,6,0)</f>
        <v>4</v>
      </c>
      <c r="AL25" s="12">
        <f>VLOOKUP(A25,Sheet4!$A$2:$N$6671,7,0)</f>
        <v>64</v>
      </c>
      <c r="AM25" s="12">
        <f>VLOOKUP(A25,Sheet4!$A$2:$N$6671,8,0)</f>
        <v>0</v>
      </c>
      <c r="AN25" s="12">
        <f>VLOOKUP($A25,Sheet4!$A$2:$N$6671,9,0)</f>
        <v>1655</v>
      </c>
      <c r="AO25" s="131" t="str">
        <f t="shared" ca="1" si="5"/>
        <v>Rushikesh Kale_More Than 1 Year</v>
      </c>
      <c r="AP25" s="132" t="str">
        <f t="shared" si="6"/>
        <v>Rushikesh Kale_Central</v>
      </c>
      <c r="AQ25" s="132" t="str">
        <f>VLOOKUP($A25,'[1]Active TS-HR'!$B$6:$Q$500,9,FALSE)</f>
        <v>Abhijit Khanvilkar</v>
      </c>
      <c r="AR25" s="132" t="str">
        <f>VLOOKUP($A25,'[1]Active TS-HR'!$B$6:$Q$500,6,FALSE)</f>
        <v>Jayesh Vatani</v>
      </c>
      <c r="AS25" s="132" t="str">
        <f>VLOOKUP($A25,'[1]Active TS-HR'!$B$6:$Q$500,7,FALSE)</f>
        <v>Jaganath Sabat</v>
      </c>
      <c r="AT25" s="132" t="str">
        <f>VLOOKUP($A25,'[1]Active TS-HR'!$B$6:$Q$500,16,FALSE)</f>
        <v>Active</v>
      </c>
      <c r="AU25" s="207">
        <f t="shared" ca="1" si="7"/>
        <v>560</v>
      </c>
      <c r="AW25" s="374">
        <f>IFERROR(VLOOKUP(A25,'[3]Sale Entry'!$AE$328:$AF$700,2,FALSE),0)</f>
        <v>0</v>
      </c>
      <c r="AX25" s="112" t="str">
        <f t="shared" ca="1" si="14"/>
        <v>Abhijit Khanvilkar_More Than 1 Year</v>
      </c>
      <c r="AY25" s="323"/>
      <c r="AZ25" s="323"/>
      <c r="BA25" s="323"/>
      <c r="BB25" s="323"/>
      <c r="BC25" s="323"/>
    </row>
    <row r="26" spans="1:55" ht="15.75">
      <c r="A26" s="1">
        <v>10135447</v>
      </c>
      <c r="B26" s="2" t="s">
        <v>337</v>
      </c>
      <c r="C26" s="2" t="str">
        <f>VLOOKUP($A26,'[1]Active TS-HR'!$B$6:$Q$300,8,FALSE)</f>
        <v>Rushikesh Kale</v>
      </c>
      <c r="D26" s="3">
        <v>44994</v>
      </c>
      <c r="E26" s="130" t="str">
        <f ca="1">VLOOKUP(AU26,Sheet5!A:B,2,1)</f>
        <v>More Than 1 Year</v>
      </c>
      <c r="F26" s="130">
        <f>+VLOOKUP(A26,'[2]Attendance '!$B$75:$L$266,11,FALSE)</f>
        <v>25</v>
      </c>
      <c r="G26" s="130" t="s">
        <v>327</v>
      </c>
      <c r="H26" s="130" t="str">
        <f>VLOOKUP($A26,'[1]Active TS-HR'!$B$6:$Q$500,3,FALSE)</f>
        <v>Central</v>
      </c>
      <c r="I26" s="4">
        <f t="shared" si="9"/>
        <v>10999</v>
      </c>
      <c r="J26" s="4">
        <f t="shared" si="1"/>
        <v>53838</v>
      </c>
      <c r="K26" s="4">
        <v>0</v>
      </c>
      <c r="L26" s="4"/>
      <c r="M26" s="4"/>
      <c r="N26" s="4"/>
      <c r="O26" s="4">
        <f>+IFERROR(VLOOKUP($A26,[3]Sheet2!$A$7:$M$259,4,FALSE),0)</f>
        <v>20339</v>
      </c>
      <c r="P26" s="4">
        <f>+IFERROR(VLOOKUP($A26,[3]Sheet2!$A$7:$M$259,3,FALSE),0)</f>
        <v>2500</v>
      </c>
      <c r="Q26" s="4">
        <f>+IFERROR(VLOOKUP($A26,[3]Sheet2!$A$7:$M$259,2,FALSE),0)</f>
        <v>1</v>
      </c>
      <c r="R26" s="4">
        <f>+IFERROR(VLOOKUP($A26,[3]Sheet2!$A$7:$M$259,7,FALSE),0)</f>
        <v>30000</v>
      </c>
      <c r="S26" s="4">
        <f>+IFERROR(VLOOKUP($A26,[3]Sheet2!$A$7:$M$259,6,FALSE),0)</f>
        <v>5000</v>
      </c>
      <c r="T26" s="4">
        <f>+IFERROR(VLOOKUP($A26,[3]Sheet2!$A$7:$M$259,5,FALSE),0)</f>
        <v>1</v>
      </c>
      <c r="U26" s="4">
        <f>+IFERROR(VLOOKUP($A26,[3]Sheet2!$A$7:$M$259,13,FALSE),0)</f>
        <v>0</v>
      </c>
      <c r="V26" s="4">
        <f>+IFERROR(VLOOKUP($A26,[3]Sheet2!$A$7:$M$259,12,FALSE),0)</f>
        <v>0</v>
      </c>
      <c r="W26" s="4">
        <f>+IFERROR(VLOOKUP($A26,[3]Sheet2!$A$7:$M$259,11,FALSE),0)</f>
        <v>0</v>
      </c>
      <c r="X26" s="4">
        <f>+IFERROR(VLOOKUP($A26,[3]Sheet2!$A$7:$M$259,10,FALSE),0)</f>
        <v>3499</v>
      </c>
      <c r="Y26" s="4">
        <f>+IFERROR(VLOOKUP($A26,[3]Sheet2!$A$7:$M$259,9,FALSE),0)</f>
        <v>3499</v>
      </c>
      <c r="Z26" s="4">
        <f>+IFERROR(VLOOKUP($A26,[3]Sheet2!$A$7:$M$259,8,FALSE),0)</f>
        <v>0</v>
      </c>
      <c r="AA26" s="13">
        <f t="shared" si="10"/>
        <v>0.1</v>
      </c>
      <c r="AB26" s="154">
        <f t="shared" si="11"/>
        <v>1.6949152542372881E-2</v>
      </c>
      <c r="AC26" s="158">
        <f t="shared" si="12"/>
        <v>5.9</v>
      </c>
      <c r="AD26" s="154">
        <f t="shared" si="13"/>
        <v>0.19999999999999996</v>
      </c>
      <c r="AE26" s="12">
        <f>VLOOKUP(A26,Sheet4!$A$2:$N$6671,2,0)</f>
        <v>20</v>
      </c>
      <c r="AF26" s="213">
        <f t="shared" si="4"/>
        <v>2</v>
      </c>
      <c r="AG26" s="12">
        <f>(VLOOKUP(A26,Sheet4!$A$2:$N$6671,3,0))</f>
        <v>3</v>
      </c>
      <c r="AH26" s="12">
        <f>VLOOKUP(A26,Sheet4!$A$2:$N$6671,4,0)</f>
        <v>0</v>
      </c>
      <c r="AI26" s="12">
        <f>VLOOKUP(A26,Sheet4!$A$2:$N$6671,10,0)</f>
        <v>118</v>
      </c>
      <c r="AJ26" s="12">
        <f>VLOOKUP(A26,Sheet4!$A$2:$N$66671,5,0)</f>
        <v>115</v>
      </c>
      <c r="AK26" s="12">
        <f>VLOOKUP(A26,Sheet4!$A$2:$N$6671,6,0)</f>
        <v>9</v>
      </c>
      <c r="AL26" s="12">
        <f>VLOOKUP(A26,Sheet4!$A$2:$N$6671,7,0)</f>
        <v>110</v>
      </c>
      <c r="AM26" s="12">
        <f>VLOOKUP(A26,Sheet4!$A$2:$N$6671,8,0)</f>
        <v>0</v>
      </c>
      <c r="AN26" s="12">
        <f>VLOOKUP($A26,Sheet4!$A$2:$N$6671,9,0)</f>
        <v>3075</v>
      </c>
      <c r="AO26" s="131" t="str">
        <f t="shared" ca="1" si="5"/>
        <v>Rushikesh Kale_More Than 1 Year</v>
      </c>
      <c r="AP26" s="132" t="str">
        <f t="shared" si="6"/>
        <v>Rushikesh Kale_Central</v>
      </c>
      <c r="AQ26" s="132" t="str">
        <f>VLOOKUP($A26,'[1]Active TS-HR'!$B$6:$Q$500,9,FALSE)</f>
        <v>Abhijit Khanvilkar</v>
      </c>
      <c r="AR26" s="132" t="str">
        <f>VLOOKUP($A26,'[1]Active TS-HR'!$B$6:$Q$500,6,FALSE)</f>
        <v>Jayesh Vatani</v>
      </c>
      <c r="AS26" s="132" t="str">
        <f>VLOOKUP($A26,'[1]Active TS-HR'!$B$6:$Q$500,7,FALSE)</f>
        <v>Jaganath Sabat</v>
      </c>
      <c r="AT26" s="132" t="str">
        <f>VLOOKUP($A26,'[1]Active TS-HR'!$B$6:$Q$500,16,FALSE)</f>
        <v>Active</v>
      </c>
      <c r="AU26" s="207">
        <f t="shared" ca="1" si="7"/>
        <v>484</v>
      </c>
      <c r="AW26" s="374">
        <f>IFERROR(VLOOKUP(A26,'[3]Sale Entry'!$AE$328:$AF$700,2,FALSE),0)</f>
        <v>31023.123892137122</v>
      </c>
      <c r="AX26" s="112" t="str">
        <f t="shared" ca="1" si="14"/>
        <v>Abhijit Khanvilkar_More Than 1 Year</v>
      </c>
      <c r="AY26" s="323"/>
      <c r="AZ26" s="323"/>
      <c r="BA26" s="323"/>
      <c r="BB26" s="323"/>
      <c r="BC26" s="323"/>
    </row>
    <row r="27" spans="1:55" ht="15.75">
      <c r="A27" s="1">
        <v>10139865</v>
      </c>
      <c r="B27" s="2" t="s">
        <v>340</v>
      </c>
      <c r="C27" s="2" t="str">
        <f>VLOOKUP($A27,'[1]Active TS-HR'!$B$6:$Q$300,8,FALSE)</f>
        <v>Madhuri Joshi</v>
      </c>
      <c r="D27" s="3">
        <v>45062</v>
      </c>
      <c r="E27" s="130" t="str">
        <f ca="1">VLOOKUP(AU27,Sheet5!A:B,2,1)</f>
        <v>More Than 1 Year</v>
      </c>
      <c r="F27" s="130">
        <f>+VLOOKUP(A27,'[2]Attendance '!$B$75:$L$266,11,FALSE)</f>
        <v>25</v>
      </c>
      <c r="G27" s="130" t="s">
        <v>327</v>
      </c>
      <c r="H27" s="130" t="str">
        <f>VLOOKUP($A27,'[1]Active TS-HR'!$B$6:$Q$500,3,FALSE)</f>
        <v>Western</v>
      </c>
      <c r="I27" s="4">
        <f t="shared" si="9"/>
        <v>16000</v>
      </c>
      <c r="J27" s="4">
        <f t="shared" si="1"/>
        <v>102000</v>
      </c>
      <c r="K27" s="4">
        <v>0</v>
      </c>
      <c r="L27" s="4"/>
      <c r="M27" s="4"/>
      <c r="N27" s="4"/>
      <c r="O27" s="4">
        <f>+IFERROR(VLOOKUP($A27,[3]Sheet2!$A$7:$M$259,4,FALSE),0)</f>
        <v>72000</v>
      </c>
      <c r="P27" s="4">
        <f>+IFERROR(VLOOKUP($A27,[3]Sheet2!$A$7:$M$259,3,FALSE),0)</f>
        <v>6000</v>
      </c>
      <c r="Q27" s="4">
        <f>+IFERROR(VLOOKUP($A27,[3]Sheet2!$A$7:$M$259,2,FALSE),0)</f>
        <v>1</v>
      </c>
      <c r="R27" s="4">
        <f>+IFERROR(VLOOKUP($A27,[3]Sheet2!$A$7:$M$259,7,FALSE),0)</f>
        <v>24000</v>
      </c>
      <c r="S27" s="4">
        <f>+IFERROR(VLOOKUP($A27,[3]Sheet2!$A$7:$M$259,6,FALSE),0)</f>
        <v>4000</v>
      </c>
      <c r="T27" s="4">
        <f>+IFERROR(VLOOKUP($A27,[3]Sheet2!$A$7:$M$259,5,FALSE),0)</f>
        <v>1</v>
      </c>
      <c r="U27" s="4">
        <f>+IFERROR(VLOOKUP($A27,[3]Sheet2!$A$7:$M$259,13,FALSE),0)</f>
        <v>0</v>
      </c>
      <c r="V27" s="4">
        <f>+IFERROR(VLOOKUP($A27,[3]Sheet2!$A$7:$M$259,12,FALSE),0)</f>
        <v>0</v>
      </c>
      <c r="W27" s="4">
        <f>+IFERROR(VLOOKUP($A27,[3]Sheet2!$A$7:$M$259,11,FALSE),0)</f>
        <v>0</v>
      </c>
      <c r="X27" s="4">
        <f>+IFERROR(VLOOKUP($A27,[3]Sheet2!$A$7:$M$259,10,FALSE),0)</f>
        <v>6000</v>
      </c>
      <c r="Y27" s="4">
        <f>+IFERROR(VLOOKUP($A27,[3]Sheet2!$A$7:$M$259,9,FALSE),0)</f>
        <v>6000</v>
      </c>
      <c r="Z27" s="4">
        <f>+IFERROR(VLOOKUP($A27,[3]Sheet2!$A$7:$M$259,8,FALSE),0)</f>
        <v>0</v>
      </c>
      <c r="AA27" s="13">
        <f t="shared" si="10"/>
        <v>0.125</v>
      </c>
      <c r="AB27" s="154">
        <f t="shared" si="11"/>
        <v>4.5454545454545456E-2</v>
      </c>
      <c r="AC27" s="158">
        <f t="shared" si="12"/>
        <v>2.75</v>
      </c>
      <c r="AD27" s="154">
        <f t="shared" si="13"/>
        <v>0.36</v>
      </c>
      <c r="AE27" s="12">
        <f>VLOOKUP(A27,Sheet4!$A$2:$N$6671,2,0)</f>
        <v>16</v>
      </c>
      <c r="AF27" s="213">
        <f t="shared" si="4"/>
        <v>2</v>
      </c>
      <c r="AG27" s="12">
        <f>(VLOOKUP(A27,Sheet4!$A$2:$N$6671,3,0))</f>
        <v>2</v>
      </c>
      <c r="AH27" s="12">
        <f>VLOOKUP(A27,Sheet4!$A$2:$N$6671,4,0)</f>
        <v>0</v>
      </c>
      <c r="AI27" s="12">
        <f>VLOOKUP(A27,Sheet4!$A$2:$N$6671,10,0)</f>
        <v>44</v>
      </c>
      <c r="AJ27" s="12">
        <f>VLOOKUP(A27,Sheet4!$A$2:$N$66671,5,0)</f>
        <v>42</v>
      </c>
      <c r="AK27" s="12">
        <f>VLOOKUP(A27,Sheet4!$A$2:$N$6671,6,0)</f>
        <v>12</v>
      </c>
      <c r="AL27" s="12">
        <f>VLOOKUP(A27,Sheet4!$A$2:$N$6671,7,0)</f>
        <v>33</v>
      </c>
      <c r="AM27" s="12">
        <f>VLOOKUP(A27,Sheet4!$A$2:$N$6671,8,0)</f>
        <v>0</v>
      </c>
      <c r="AN27" s="12">
        <f>VLOOKUP($A27,Sheet4!$A$2:$N$6671,9,0)</f>
        <v>1210</v>
      </c>
      <c r="AO27" s="131" t="str">
        <f t="shared" ca="1" si="5"/>
        <v>Madhuri Joshi_More Than 1 Year</v>
      </c>
      <c r="AP27" s="132" t="str">
        <f t="shared" si="6"/>
        <v>Madhuri Joshi_Western</v>
      </c>
      <c r="AQ27" s="132" t="str">
        <f>VLOOKUP($A27,'[1]Active TS-HR'!$B$6:$Q$500,9,FALSE)</f>
        <v>Bahubali Kaddu</v>
      </c>
      <c r="AR27" s="132">
        <f>VLOOKUP($A27,'[1]Active TS-HR'!$B$6:$Q$500,6,FALSE)</f>
        <v>0</v>
      </c>
      <c r="AS27" s="132" t="str">
        <f>VLOOKUP($A27,'[1]Active TS-HR'!$B$6:$Q$500,7,FALSE)</f>
        <v>Manish Dubey</v>
      </c>
      <c r="AT27" s="132" t="str">
        <f>VLOOKUP($A27,'[1]Active TS-HR'!$B$6:$Q$500,16,FALSE)</f>
        <v>Active</v>
      </c>
      <c r="AU27" s="207">
        <f t="shared" ca="1" si="7"/>
        <v>416</v>
      </c>
      <c r="AW27" s="374">
        <f>IFERROR(VLOOKUP(A27,'[3]Sale Entry'!$AE$328:$AF$700,2,FALSE),0)</f>
        <v>54860.245409030002</v>
      </c>
      <c r="AX27" s="112" t="str">
        <f t="shared" ca="1" si="14"/>
        <v>Bahubali Kaddu_More Than 1 Year</v>
      </c>
      <c r="AY27" s="323"/>
      <c r="AZ27" s="323"/>
      <c r="BA27" s="323"/>
      <c r="BB27" s="323"/>
      <c r="BC27" s="323"/>
    </row>
    <row r="28" spans="1:55" ht="15.75">
      <c r="A28" s="1">
        <v>10142058</v>
      </c>
      <c r="B28" s="2" t="s">
        <v>341</v>
      </c>
      <c r="C28" s="2" t="str">
        <f>VLOOKUP($A28,'[1]Active TS-HR'!$B$6:$Q$300,8,FALSE)</f>
        <v>Rushikesh Kale</v>
      </c>
      <c r="D28" s="3">
        <v>45091</v>
      </c>
      <c r="E28" s="130" t="str">
        <f ca="1">VLOOKUP(AU28,Sheet5!A:B,2,1)</f>
        <v>More Than 1 Year</v>
      </c>
      <c r="F28" s="130">
        <f>+VLOOKUP(A28,'[2]Attendance '!$B$75:$L$266,11,FALSE)</f>
        <v>25</v>
      </c>
      <c r="G28" s="130" t="s">
        <v>327</v>
      </c>
      <c r="H28" s="130" t="str">
        <f>VLOOKUP($A28,'[1]Active TS-HR'!$B$6:$Q$500,3,FALSE)</f>
        <v>Central</v>
      </c>
      <c r="I28" s="4">
        <f t="shared" si="9"/>
        <v>53200</v>
      </c>
      <c r="J28" s="4">
        <f t="shared" si="1"/>
        <v>121200.01999999999</v>
      </c>
      <c r="K28" s="4">
        <v>0</v>
      </c>
      <c r="L28" s="4"/>
      <c r="M28" s="4"/>
      <c r="N28" s="4"/>
      <c r="O28" s="4">
        <f>+IFERROR(VLOOKUP($A28,[3]Sheet2!$A$7:$M$259,4,FALSE),0)</f>
        <v>36000.019999999997</v>
      </c>
      <c r="P28" s="4">
        <f>+IFERROR(VLOOKUP($A28,[3]Sheet2!$A$7:$M$259,3,FALSE),0)</f>
        <v>3000</v>
      </c>
      <c r="Q28" s="4">
        <f>+IFERROR(VLOOKUP($A28,[3]Sheet2!$A$7:$M$259,2,FALSE),0)</f>
        <v>1</v>
      </c>
      <c r="R28" s="4">
        <f>+IFERROR(VLOOKUP($A28,[3]Sheet2!$A$7:$M$259,7,FALSE),0)</f>
        <v>42000</v>
      </c>
      <c r="S28" s="4">
        <f>+IFERROR(VLOOKUP($A28,[3]Sheet2!$A$7:$M$259,6,FALSE),0)</f>
        <v>7000</v>
      </c>
      <c r="T28" s="4">
        <f>+IFERROR(VLOOKUP($A28,[3]Sheet2!$A$7:$M$259,5,FALSE),0)</f>
        <v>3</v>
      </c>
      <c r="U28" s="4">
        <f>+IFERROR(VLOOKUP($A28,[3]Sheet2!$A$7:$M$259,13,FALSE),0)</f>
        <v>0</v>
      </c>
      <c r="V28" s="4">
        <f>+IFERROR(VLOOKUP($A28,[3]Sheet2!$A$7:$M$259,12,FALSE),0)</f>
        <v>0</v>
      </c>
      <c r="W28" s="4">
        <f>+IFERROR(VLOOKUP($A28,[3]Sheet2!$A$7:$M$259,11,FALSE),0)</f>
        <v>0</v>
      </c>
      <c r="X28" s="4">
        <f>+IFERROR(VLOOKUP($A28,[3]Sheet2!$A$7:$M$259,10,FALSE),0)</f>
        <v>43200</v>
      </c>
      <c r="Y28" s="4">
        <f>+IFERROR(VLOOKUP($A28,[3]Sheet2!$A$7:$M$259,9,FALSE),0)</f>
        <v>43200</v>
      </c>
      <c r="Z28" s="4">
        <f>+IFERROR(VLOOKUP($A28,[3]Sheet2!$A$7:$M$259,8,FALSE),0)</f>
        <v>1</v>
      </c>
      <c r="AA28" s="13">
        <f t="shared" si="10"/>
        <v>0.20833333333333334</v>
      </c>
      <c r="AB28" s="154">
        <f t="shared" si="11"/>
        <v>3.1446540880503145E-2</v>
      </c>
      <c r="AC28" s="158">
        <f t="shared" si="12"/>
        <v>6.625</v>
      </c>
      <c r="AD28" s="154">
        <f t="shared" si="13"/>
        <v>4.0000000000000036E-2</v>
      </c>
      <c r="AE28" s="12">
        <f>VLOOKUP(A28,Sheet4!$A$2:$N$6671,2,0)</f>
        <v>24</v>
      </c>
      <c r="AF28" s="213">
        <f t="shared" si="4"/>
        <v>5</v>
      </c>
      <c r="AG28" s="12">
        <f>(VLOOKUP(A28,Sheet4!$A$2:$N$6671,3,0))</f>
        <v>5</v>
      </c>
      <c r="AH28" s="12">
        <f>VLOOKUP(A28,Sheet4!$A$2:$N$6671,4,0)</f>
        <v>0</v>
      </c>
      <c r="AI28" s="12">
        <f>VLOOKUP(A28,Sheet4!$A$2:$N$6671,10,0)</f>
        <v>159</v>
      </c>
      <c r="AJ28" s="12">
        <f>VLOOKUP(A28,Sheet4!$A$2:$N$66671,5,0)</f>
        <v>154</v>
      </c>
      <c r="AK28" s="12">
        <f>VLOOKUP(A28,Sheet4!$A$2:$N$6671,6,0)</f>
        <v>8</v>
      </c>
      <c r="AL28" s="12">
        <f>VLOOKUP(A28,Sheet4!$A$2:$N$6671,7,0)</f>
        <v>152</v>
      </c>
      <c r="AM28" s="12">
        <f>VLOOKUP(A28,Sheet4!$A$2:$N$6671,8,0)</f>
        <v>0</v>
      </c>
      <c r="AN28" s="12">
        <f>VLOOKUP($A28,Sheet4!$A$2:$N$6671,9,0)</f>
        <v>4110</v>
      </c>
      <c r="AO28" s="131" t="str">
        <f t="shared" ca="1" si="5"/>
        <v>Rushikesh Kale_More Than 1 Year</v>
      </c>
      <c r="AP28" s="132" t="str">
        <f t="shared" si="6"/>
        <v>Rushikesh Kale_Central</v>
      </c>
      <c r="AQ28" s="132" t="str">
        <f>VLOOKUP($A28,'[1]Active TS-HR'!$B$6:$Q$500,9,FALSE)</f>
        <v>Abhijit Khanvilkar</v>
      </c>
      <c r="AR28" s="132" t="str">
        <f>VLOOKUP($A28,'[1]Active TS-HR'!$B$6:$Q$500,6,FALSE)</f>
        <v>Gaurishankar Shambhu Mandal</v>
      </c>
      <c r="AS28" s="132" t="str">
        <f>VLOOKUP($A28,'[1]Active TS-HR'!$B$6:$Q$500,7,FALSE)</f>
        <v>Chandralok Gupta</v>
      </c>
      <c r="AT28" s="132" t="str">
        <f>VLOOKUP($A28,'[1]Active TS-HR'!$B$6:$Q$500,16,FALSE)</f>
        <v>Active</v>
      </c>
      <c r="AU28" s="207">
        <f t="shared" ca="1" si="7"/>
        <v>387</v>
      </c>
      <c r="AW28" s="374">
        <f>IFERROR(VLOOKUP(A28,'[3]Sale Entry'!$AE$328:$AF$700,2,FALSE),0)</f>
        <v>89648.958740721297</v>
      </c>
      <c r="AX28" s="112" t="str">
        <f t="shared" ca="1" si="14"/>
        <v>Abhijit Khanvilkar_More Than 1 Year</v>
      </c>
      <c r="AY28" s="323"/>
      <c r="AZ28" s="323"/>
      <c r="BA28" s="323"/>
      <c r="BB28" s="323"/>
      <c r="BC28" s="323"/>
    </row>
    <row r="29" spans="1:55" ht="15.75">
      <c r="A29" s="1">
        <v>10142153</v>
      </c>
      <c r="B29" s="2" t="s">
        <v>342</v>
      </c>
      <c r="C29" s="2" t="str">
        <f>VLOOKUP($A29,'[1]Active TS-HR'!$B$6:$Q$300,8,FALSE)</f>
        <v>Intezar Sayed</v>
      </c>
      <c r="D29" s="3">
        <v>45091</v>
      </c>
      <c r="E29" s="130" t="str">
        <f ca="1">VLOOKUP(AU29,Sheet5!A:B,2,1)</f>
        <v>More Than 1 Year</v>
      </c>
      <c r="F29" s="130">
        <f>+VLOOKUP(A29,'[2]Attendance '!$B$75:$L$266,11,FALSE)</f>
        <v>0</v>
      </c>
      <c r="G29" s="130" t="s">
        <v>327</v>
      </c>
      <c r="H29" s="130" t="str">
        <f>VLOOKUP($A29,'[1]Active TS-HR'!$B$6:$Q$500,3,FALSE)</f>
        <v>Western</v>
      </c>
      <c r="I29" s="4">
        <f t="shared" si="9"/>
        <v>0</v>
      </c>
      <c r="J29" s="4">
        <f t="shared" si="1"/>
        <v>0</v>
      </c>
      <c r="K29" s="4">
        <v>0</v>
      </c>
      <c r="L29" s="4"/>
      <c r="M29" s="4"/>
      <c r="N29" s="4"/>
      <c r="O29" s="4">
        <f>+IFERROR(VLOOKUP($A29,[3]Sheet2!$A$7:$M$259,4,FALSE),0)</f>
        <v>0</v>
      </c>
      <c r="P29" s="4">
        <f>+IFERROR(VLOOKUP($A29,[3]Sheet2!$A$7:$M$259,3,FALSE),0)</f>
        <v>0</v>
      </c>
      <c r="Q29" s="4">
        <f>+IFERROR(VLOOKUP($A29,[3]Sheet2!$A$7:$M$259,2,FALSE),0)</f>
        <v>0</v>
      </c>
      <c r="R29" s="4">
        <f>+IFERROR(VLOOKUP($A29,[3]Sheet2!$A$7:$M$259,7,FALSE),0)</f>
        <v>0</v>
      </c>
      <c r="S29" s="4">
        <f>+IFERROR(VLOOKUP($A29,[3]Sheet2!$A$7:$M$259,6,FALSE),0)</f>
        <v>0</v>
      </c>
      <c r="T29" s="4">
        <f>+IFERROR(VLOOKUP($A29,[3]Sheet2!$A$7:$M$259,5,FALSE),0)</f>
        <v>0</v>
      </c>
      <c r="U29" s="4">
        <f>+IFERROR(VLOOKUP($A29,[3]Sheet2!$A$7:$M$259,13,FALSE),0)</f>
        <v>0</v>
      </c>
      <c r="V29" s="4">
        <f>+IFERROR(VLOOKUP($A29,[3]Sheet2!$A$7:$M$259,12,FALSE),0)</f>
        <v>0</v>
      </c>
      <c r="W29" s="4">
        <f>+IFERROR(VLOOKUP($A29,[3]Sheet2!$A$7:$M$259,11,FALSE),0)</f>
        <v>0</v>
      </c>
      <c r="X29" s="4">
        <f>+IFERROR(VLOOKUP($A29,[3]Sheet2!$A$7:$M$259,10,FALSE),0)</f>
        <v>0</v>
      </c>
      <c r="Y29" s="4">
        <f>+IFERROR(VLOOKUP($A29,[3]Sheet2!$A$7:$M$259,9,FALSE),0)</f>
        <v>0</v>
      </c>
      <c r="Z29" s="4">
        <f>+IFERROR(VLOOKUP($A29,[3]Sheet2!$A$7:$M$259,8,FALSE),0)</f>
        <v>0</v>
      </c>
      <c r="AA29" s="13" t="e">
        <f t="shared" si="10"/>
        <v>#DIV/0!</v>
      </c>
      <c r="AB29" s="154" t="str">
        <f t="shared" si="11"/>
        <v>0</v>
      </c>
      <c r="AC29" s="158" t="e">
        <f t="shared" si="12"/>
        <v>#DIV/0!</v>
      </c>
      <c r="AD29" s="154" t="e">
        <f t="shared" si="13"/>
        <v>#DIV/0!</v>
      </c>
      <c r="AE29" s="12">
        <f>VLOOKUP(A29,Sheet4!$A$2:$N$6671,2,0)</f>
        <v>0</v>
      </c>
      <c r="AF29" s="213">
        <f t="shared" si="4"/>
        <v>0</v>
      </c>
      <c r="AG29" s="12">
        <f>(VLOOKUP(A29,Sheet4!$A$2:$N$6671,3,0))</f>
        <v>0</v>
      </c>
      <c r="AH29" s="12">
        <f>VLOOKUP(A29,Sheet4!$A$2:$N$6671,4,0)</f>
        <v>0</v>
      </c>
      <c r="AI29" s="12">
        <f>VLOOKUP(A29,Sheet4!$A$2:$N$6671,10,0)</f>
        <v>0</v>
      </c>
      <c r="AJ29" s="12">
        <f>VLOOKUP(A29,Sheet4!$A$2:$N$66671,5,0)</f>
        <v>0</v>
      </c>
      <c r="AK29" s="12">
        <f>VLOOKUP(A29,Sheet4!$A$2:$N$6671,6,0)</f>
        <v>0</v>
      </c>
      <c r="AL29" s="12">
        <f>VLOOKUP(A29,Sheet4!$A$2:$N$6671,7,0)</f>
        <v>0</v>
      </c>
      <c r="AM29" s="12">
        <f>VLOOKUP(A29,Sheet4!$A$2:$N$6671,8,0)</f>
        <v>0</v>
      </c>
      <c r="AN29" s="12">
        <f>VLOOKUP($A29,Sheet4!$A$2:$N$6671,9,0)</f>
        <v>0</v>
      </c>
      <c r="AO29" s="131" t="str">
        <f t="shared" ca="1" si="5"/>
        <v>Intezar Sayed_More Than 1 Year</v>
      </c>
      <c r="AP29" s="132" t="str">
        <f t="shared" si="6"/>
        <v>Intezar Sayed_Western</v>
      </c>
      <c r="AQ29" s="132" t="str">
        <f>VLOOKUP($A29,'[1]Active TS-HR'!$B$6:$Q$500,9,FALSE)</f>
        <v>Bahubali Kaddu</v>
      </c>
      <c r="AR29" s="132">
        <f>VLOOKUP($A29,'[1]Active TS-HR'!$B$6:$Q$500,6,FALSE)</f>
        <v>0</v>
      </c>
      <c r="AS29" s="132" t="str">
        <f>VLOOKUP($A29,'[1]Active TS-HR'!$B$6:$Q$500,7,FALSE)</f>
        <v>Ajay Kumar Verma</v>
      </c>
      <c r="AT29" s="132" t="str">
        <f>VLOOKUP($A29,'[1]Active TS-HR'!$B$6:$Q$500,16,FALSE)</f>
        <v>LL</v>
      </c>
      <c r="AU29" s="207">
        <f t="shared" ca="1" si="7"/>
        <v>387</v>
      </c>
      <c r="AW29" s="374">
        <f>IFERROR(VLOOKUP(A29,'[3]Sale Entry'!$AE$328:$AF$700,2,FALSE),0)</f>
        <v>0</v>
      </c>
      <c r="AX29" s="112" t="str">
        <f t="shared" ca="1" si="14"/>
        <v>Bahubali Kaddu_More Than 1 Year</v>
      </c>
      <c r="AY29" s="323"/>
      <c r="AZ29" s="323"/>
      <c r="BA29" s="323"/>
      <c r="BB29" s="323"/>
      <c r="BC29" s="323"/>
    </row>
    <row r="30" spans="1:55" ht="15.75">
      <c r="A30" s="1">
        <v>10142760</v>
      </c>
      <c r="B30" s="2" t="s">
        <v>343</v>
      </c>
      <c r="C30" s="2" t="str">
        <f>VLOOKUP($A30,'[1]Active TS-HR'!$B$6:$Q$300,8,FALSE)</f>
        <v>Avnind Singh</v>
      </c>
      <c r="D30" s="3">
        <v>45100</v>
      </c>
      <c r="E30" s="130" t="str">
        <f ca="1">VLOOKUP(AU30,Sheet5!A:B,2,1)</f>
        <v>More Than 1 Year</v>
      </c>
      <c r="F30" s="130">
        <f>+VLOOKUP(A30,'[2]Attendance '!$B$75:$L$266,11,FALSE)</f>
        <v>25</v>
      </c>
      <c r="G30" s="130" t="s">
        <v>327</v>
      </c>
      <c r="H30" s="130" t="str">
        <f>VLOOKUP($A30,'[1]Active TS-HR'!$B$6:$Q$500,3,FALSE)</f>
        <v>Central</v>
      </c>
      <c r="I30" s="4">
        <f t="shared" si="9"/>
        <v>15151</v>
      </c>
      <c r="J30" s="4">
        <f t="shared" si="1"/>
        <v>52200</v>
      </c>
      <c r="K30" s="4">
        <v>0</v>
      </c>
      <c r="L30" s="4"/>
      <c r="M30" s="4"/>
      <c r="N30" s="4"/>
      <c r="O30" s="4">
        <f>+IFERROR(VLOOKUP($A30,[3]Sheet2!$A$7:$M$259,4,FALSE),0)</f>
        <v>18600</v>
      </c>
      <c r="P30" s="4">
        <f>+IFERROR(VLOOKUP($A30,[3]Sheet2!$A$7:$M$259,3,FALSE),0)</f>
        <v>1551</v>
      </c>
      <c r="Q30" s="4">
        <f>+IFERROR(VLOOKUP($A30,[3]Sheet2!$A$7:$M$259,2,FALSE),0)</f>
        <v>1</v>
      </c>
      <c r="R30" s="4">
        <f>+IFERROR(VLOOKUP($A30,[3]Sheet2!$A$7:$M$259,7,FALSE),0)</f>
        <v>24000</v>
      </c>
      <c r="S30" s="4">
        <f>+IFERROR(VLOOKUP($A30,[3]Sheet2!$A$7:$M$259,6,FALSE),0)</f>
        <v>4000</v>
      </c>
      <c r="T30" s="4">
        <f>+IFERROR(VLOOKUP($A30,[3]Sheet2!$A$7:$M$259,5,FALSE),0)</f>
        <v>1</v>
      </c>
      <c r="U30" s="4">
        <f>+IFERROR(VLOOKUP($A30,[3]Sheet2!$A$7:$M$259,13,FALSE),0)</f>
        <v>0</v>
      </c>
      <c r="V30" s="4">
        <f>+IFERROR(VLOOKUP($A30,[3]Sheet2!$A$7:$M$259,12,FALSE),0)</f>
        <v>0</v>
      </c>
      <c r="W30" s="4">
        <f>+IFERROR(VLOOKUP($A30,[3]Sheet2!$A$7:$M$259,11,FALSE),0)</f>
        <v>0</v>
      </c>
      <c r="X30" s="4">
        <f>+IFERROR(VLOOKUP($A30,[3]Sheet2!$A$7:$M$259,10,FALSE),0)</f>
        <v>9600</v>
      </c>
      <c r="Y30" s="4">
        <f>+IFERROR(VLOOKUP($A30,[3]Sheet2!$A$7:$M$259,9,FALSE),0)</f>
        <v>9600</v>
      </c>
      <c r="Z30" s="4">
        <f>+IFERROR(VLOOKUP($A30,[3]Sheet2!$A$7:$M$259,8,FALSE),0)</f>
        <v>1</v>
      </c>
      <c r="AA30" s="13">
        <f t="shared" si="10"/>
        <v>0.13043478260869565</v>
      </c>
      <c r="AB30" s="154">
        <f t="shared" si="11"/>
        <v>2.6086956521739129E-2</v>
      </c>
      <c r="AC30" s="158">
        <f t="shared" si="12"/>
        <v>5</v>
      </c>
      <c r="AD30" s="154">
        <f t="shared" si="13"/>
        <v>7.999999999999996E-2</v>
      </c>
      <c r="AE30" s="12">
        <f>VLOOKUP(A30,Sheet4!$A$2:$N$6671,2,0)</f>
        <v>23</v>
      </c>
      <c r="AF30" s="213">
        <f t="shared" si="4"/>
        <v>3</v>
      </c>
      <c r="AG30" s="12">
        <f>(VLOOKUP(A30,Sheet4!$A$2:$N$6671,3,0))</f>
        <v>3</v>
      </c>
      <c r="AH30" s="12">
        <f>VLOOKUP(A30,Sheet4!$A$2:$N$6671,4,0)</f>
        <v>0</v>
      </c>
      <c r="AI30" s="12">
        <f>VLOOKUP(A30,Sheet4!$A$2:$N$6671,10,0)</f>
        <v>115</v>
      </c>
      <c r="AJ30" s="12">
        <f>VLOOKUP(A30,Sheet4!$A$2:$N$66671,5,0)</f>
        <v>112</v>
      </c>
      <c r="AK30" s="12">
        <f>VLOOKUP(A30,Sheet4!$A$2:$N$6671,6,0)</f>
        <v>23</v>
      </c>
      <c r="AL30" s="12">
        <f>VLOOKUP(A30,Sheet4!$A$2:$N$6671,7,0)</f>
        <v>96</v>
      </c>
      <c r="AM30" s="12">
        <f>VLOOKUP(A30,Sheet4!$A$2:$N$6671,8,0)</f>
        <v>0</v>
      </c>
      <c r="AN30" s="12">
        <f>VLOOKUP($A30,Sheet4!$A$2:$N$6671,9,0)</f>
        <v>2910</v>
      </c>
      <c r="AO30" s="131" t="str">
        <f t="shared" ca="1" si="5"/>
        <v>Avnind Singh_More Than 1 Year</v>
      </c>
      <c r="AP30" s="132" t="str">
        <f t="shared" si="6"/>
        <v>Avnind Singh_Central</v>
      </c>
      <c r="AQ30" s="132" t="str">
        <f>VLOOKUP($A30,'[1]Active TS-HR'!$B$6:$Q$500,9,FALSE)</f>
        <v>Bahubali Kaddu</v>
      </c>
      <c r="AR30" s="132" t="str">
        <f>VLOOKUP($A30,'[1]Active TS-HR'!$B$6:$Q$500,6,FALSE)</f>
        <v>Prem Vishwakarama</v>
      </c>
      <c r="AS30" s="132" t="str">
        <f>VLOOKUP($A30,'[1]Active TS-HR'!$B$6:$Q$500,7,FALSE)</f>
        <v>Raviraj Kadam</v>
      </c>
      <c r="AT30" s="132" t="str">
        <f>VLOOKUP($A30,'[1]Active TS-HR'!$B$6:$Q$500,16,FALSE)</f>
        <v>Active</v>
      </c>
      <c r="AU30" s="207">
        <f t="shared" ca="1" si="7"/>
        <v>378</v>
      </c>
      <c r="AW30" s="374">
        <f>IFERROR(VLOOKUP(A30,'[3]Sale Entry'!$AE$328:$AF$700,2,FALSE),0)</f>
        <v>35057.733900257103</v>
      </c>
      <c r="AX30" s="112" t="str">
        <f t="shared" ca="1" si="14"/>
        <v>Bahubali Kaddu_More Than 1 Year</v>
      </c>
      <c r="AY30" s="323"/>
      <c r="AZ30" s="323"/>
      <c r="BA30" s="323"/>
      <c r="BB30" s="323"/>
      <c r="BC30" s="323"/>
    </row>
    <row r="31" spans="1:55" ht="15.75">
      <c r="A31" s="1">
        <v>10144216</v>
      </c>
      <c r="B31" s="2" t="s">
        <v>344</v>
      </c>
      <c r="C31" s="2" t="str">
        <f>VLOOKUP($A31,'[1]Active TS-HR'!$B$6:$Q$300,8,FALSE)</f>
        <v>Rushikesh Kale</v>
      </c>
      <c r="D31" s="3">
        <v>45120</v>
      </c>
      <c r="E31" s="130" t="str">
        <f ca="1">VLOOKUP(AU31,Sheet5!A:B,2,1)</f>
        <v>180 +</v>
      </c>
      <c r="F31" s="130">
        <f>+VLOOKUP(A31,'[2]Attendance '!$B$75:$L$266,11,FALSE)</f>
        <v>25</v>
      </c>
      <c r="G31" s="130" t="s">
        <v>327</v>
      </c>
      <c r="H31" s="130" t="str">
        <f>VLOOKUP($A31,'[1]Active TS-HR'!$B$6:$Q$500,3,FALSE)</f>
        <v>Central</v>
      </c>
      <c r="I31" s="4">
        <f t="shared" si="9"/>
        <v>41900</v>
      </c>
      <c r="J31" s="4">
        <f t="shared" si="1"/>
        <v>78900</v>
      </c>
      <c r="K31" s="4">
        <v>0</v>
      </c>
      <c r="L31" s="4"/>
      <c r="M31" s="4"/>
      <c r="N31" s="4"/>
      <c r="O31" s="4">
        <f>+IFERROR(VLOOKUP($A31,[3]Sheet2!$A$7:$M$259,4,FALSE),0)</f>
        <v>40500</v>
      </c>
      <c r="P31" s="4">
        <f>+IFERROR(VLOOKUP($A31,[3]Sheet2!$A$7:$M$259,3,FALSE),0)</f>
        <v>3500</v>
      </c>
      <c r="Q31" s="4">
        <f>+IFERROR(VLOOKUP($A31,[3]Sheet2!$A$7:$M$259,2,FALSE),0)</f>
        <v>2</v>
      </c>
      <c r="R31" s="4">
        <f>+IFERROR(VLOOKUP($A31,[3]Sheet2!$A$7:$M$259,7,FALSE),0)</f>
        <v>0</v>
      </c>
      <c r="S31" s="4">
        <f>+IFERROR(VLOOKUP($A31,[3]Sheet2!$A$7:$M$259,6,FALSE),0)</f>
        <v>0</v>
      </c>
      <c r="T31" s="4">
        <f>+IFERROR(VLOOKUP($A31,[3]Sheet2!$A$7:$M$259,5,FALSE),0)</f>
        <v>0</v>
      </c>
      <c r="U31" s="4">
        <f>+IFERROR(VLOOKUP($A31,[3]Sheet2!$A$7:$M$259,13,FALSE),0)</f>
        <v>0</v>
      </c>
      <c r="V31" s="4">
        <f>+IFERROR(VLOOKUP($A31,[3]Sheet2!$A$7:$M$259,12,FALSE),0)</f>
        <v>0</v>
      </c>
      <c r="W31" s="4">
        <f>+IFERROR(VLOOKUP($A31,[3]Sheet2!$A$7:$M$259,11,FALSE),0)</f>
        <v>0</v>
      </c>
      <c r="X31" s="4">
        <f>+IFERROR(VLOOKUP($A31,[3]Sheet2!$A$7:$M$259,10,FALSE),0)</f>
        <v>38400</v>
      </c>
      <c r="Y31" s="4">
        <f>+IFERROR(VLOOKUP($A31,[3]Sheet2!$A$7:$M$259,9,FALSE),0)</f>
        <v>38400</v>
      </c>
      <c r="Z31" s="4">
        <f>+IFERROR(VLOOKUP($A31,[3]Sheet2!$A$7:$M$259,8,FALSE),0)</f>
        <v>1</v>
      </c>
      <c r="AA31" s="13">
        <f t="shared" si="10"/>
        <v>0.17647058823529413</v>
      </c>
      <c r="AB31" s="154">
        <f t="shared" si="11"/>
        <v>2.8037383177570093E-2</v>
      </c>
      <c r="AC31" s="158">
        <f t="shared" si="12"/>
        <v>6.2941176470588234</v>
      </c>
      <c r="AD31" s="154">
        <f t="shared" si="13"/>
        <v>0.31999999999999995</v>
      </c>
      <c r="AE31" s="12">
        <f>VLOOKUP(A31,Sheet4!$A$2:$N$6671,2,0)</f>
        <v>17</v>
      </c>
      <c r="AF31" s="213">
        <f t="shared" si="4"/>
        <v>3</v>
      </c>
      <c r="AG31" s="12">
        <f>(VLOOKUP(A31,Sheet4!$A$2:$N$6671,3,0))</f>
        <v>0</v>
      </c>
      <c r="AH31" s="12">
        <f>VLOOKUP(A31,Sheet4!$A$2:$N$6671,4,0)</f>
        <v>2</v>
      </c>
      <c r="AI31" s="12">
        <f>VLOOKUP(A31,Sheet4!$A$2:$N$6671,10,0)</f>
        <v>107</v>
      </c>
      <c r="AJ31" s="12">
        <f>VLOOKUP(A31,Sheet4!$A$2:$N$66671,5,0)</f>
        <v>105</v>
      </c>
      <c r="AK31" s="12">
        <f>VLOOKUP(A31,Sheet4!$A$2:$N$6671,6,0)</f>
        <v>5</v>
      </c>
      <c r="AL31" s="12">
        <f>VLOOKUP(A31,Sheet4!$A$2:$N$6671,7,0)</f>
        <v>102</v>
      </c>
      <c r="AM31" s="12">
        <f>VLOOKUP(A31,Sheet4!$A$2:$N$6671,8,0)</f>
        <v>0</v>
      </c>
      <c r="AN31" s="12">
        <f>VLOOKUP($A31,Sheet4!$A$2:$N$6671,9,0)</f>
        <v>2695</v>
      </c>
      <c r="AO31" s="131" t="str">
        <f t="shared" ca="1" si="5"/>
        <v>Rushikesh Kale_180 +</v>
      </c>
      <c r="AP31" s="132" t="str">
        <f t="shared" si="6"/>
        <v>Rushikesh Kale_Central</v>
      </c>
      <c r="AQ31" s="132" t="str">
        <f>VLOOKUP($A31,'[1]Active TS-HR'!$B$6:$Q$500,9,FALSE)</f>
        <v>Abhijit Khanvilkar</v>
      </c>
      <c r="AR31" s="132" t="str">
        <f>VLOOKUP($A31,'[1]Active TS-HR'!$B$6:$Q$500,6,FALSE)</f>
        <v>Gaurishankar Shambhu Mandal</v>
      </c>
      <c r="AS31" s="132" t="str">
        <f>VLOOKUP($A31,'[1]Active TS-HR'!$B$6:$Q$500,7,FALSE)</f>
        <v>Chandralok Gupta</v>
      </c>
      <c r="AT31" s="132" t="str">
        <f>VLOOKUP($A31,'[1]Active TS-HR'!$B$6:$Q$500,16,FALSE)</f>
        <v>Active</v>
      </c>
      <c r="AU31" s="207">
        <f t="shared" ca="1" si="7"/>
        <v>358</v>
      </c>
      <c r="AW31" s="374">
        <f>IFERROR(VLOOKUP(A31,'[3]Sale Entry'!$AE$328:$AF$700,2,FALSE),0)</f>
        <v>60825.416031934539</v>
      </c>
      <c r="AX31" s="112" t="str">
        <f t="shared" ca="1" si="14"/>
        <v>Abhijit Khanvilkar_180 +</v>
      </c>
      <c r="AY31" s="323"/>
      <c r="AZ31" s="323"/>
      <c r="BA31" s="323"/>
      <c r="BB31" s="323"/>
      <c r="BC31" s="323"/>
    </row>
    <row r="32" spans="1:55" ht="15.75">
      <c r="A32" s="1">
        <v>10144343</v>
      </c>
      <c r="B32" s="2" t="s">
        <v>345</v>
      </c>
      <c r="C32" s="2" t="str">
        <f>VLOOKUP($A32,'[1]Active TS-HR'!$B$6:$Q$300,8,FALSE)</f>
        <v>Madhuri Joshi</v>
      </c>
      <c r="D32" s="3">
        <v>45121</v>
      </c>
      <c r="E32" s="130" t="str">
        <f ca="1">VLOOKUP(AU32,Sheet5!A:B,2,1)</f>
        <v>180 +</v>
      </c>
      <c r="F32" s="130">
        <f>+VLOOKUP(A32,'[2]Attendance '!$B$75:$L$266,11,FALSE)</f>
        <v>2</v>
      </c>
      <c r="G32" s="130" t="s">
        <v>327</v>
      </c>
      <c r="H32" s="130" t="str">
        <f>VLOOKUP($A32,'[1]Active TS-HR'!$B$6:$Q$500,3,FALSE)</f>
        <v>Western</v>
      </c>
      <c r="I32" s="4">
        <f t="shared" si="9"/>
        <v>0</v>
      </c>
      <c r="J32" s="4">
        <f t="shared" si="1"/>
        <v>0</v>
      </c>
      <c r="K32" s="4">
        <v>0</v>
      </c>
      <c r="L32" s="4"/>
      <c r="M32" s="4"/>
      <c r="N32" s="4"/>
      <c r="O32" s="4">
        <f>+IFERROR(VLOOKUP($A32,[3]Sheet2!$A$7:$M$259,4,FALSE),0)</f>
        <v>0</v>
      </c>
      <c r="P32" s="4">
        <f>+IFERROR(VLOOKUP($A32,[3]Sheet2!$A$7:$M$259,3,FALSE),0)</f>
        <v>0</v>
      </c>
      <c r="Q32" s="4">
        <f>+IFERROR(VLOOKUP($A32,[3]Sheet2!$A$7:$M$259,2,FALSE),0)</f>
        <v>0</v>
      </c>
      <c r="R32" s="4">
        <f>+IFERROR(VLOOKUP($A32,[3]Sheet2!$A$7:$M$259,7,FALSE),0)</f>
        <v>0</v>
      </c>
      <c r="S32" s="4">
        <f>+IFERROR(VLOOKUP($A32,[3]Sheet2!$A$7:$M$259,6,FALSE),0)</f>
        <v>0</v>
      </c>
      <c r="T32" s="4">
        <f>+IFERROR(VLOOKUP($A32,[3]Sheet2!$A$7:$M$259,5,FALSE),0)</f>
        <v>0</v>
      </c>
      <c r="U32" s="4">
        <f>+IFERROR(VLOOKUP($A32,[3]Sheet2!$A$7:$M$259,13,FALSE),0)</f>
        <v>0</v>
      </c>
      <c r="V32" s="4">
        <f>+IFERROR(VLOOKUP($A32,[3]Sheet2!$A$7:$M$259,12,FALSE),0)</f>
        <v>0</v>
      </c>
      <c r="W32" s="4">
        <f>+IFERROR(VLOOKUP($A32,[3]Sheet2!$A$7:$M$259,11,FALSE),0)</f>
        <v>0</v>
      </c>
      <c r="X32" s="4">
        <f>+IFERROR(VLOOKUP($A32,[3]Sheet2!$A$7:$M$259,10,FALSE),0)</f>
        <v>0</v>
      </c>
      <c r="Y32" s="4">
        <f>+IFERROR(VLOOKUP($A32,[3]Sheet2!$A$7:$M$259,9,FALSE),0)</f>
        <v>0</v>
      </c>
      <c r="Z32" s="4">
        <f>+IFERROR(VLOOKUP($A32,[3]Sheet2!$A$7:$M$259,8,FALSE),0)</f>
        <v>0</v>
      </c>
      <c r="AA32" s="13">
        <f t="shared" si="10"/>
        <v>0</v>
      </c>
      <c r="AB32" s="154">
        <f t="shared" si="11"/>
        <v>0</v>
      </c>
      <c r="AC32" s="158">
        <f t="shared" si="12"/>
        <v>5</v>
      </c>
      <c r="AD32" s="154">
        <f t="shared" si="13"/>
        <v>0</v>
      </c>
      <c r="AE32" s="12">
        <f>VLOOKUP(A32,Sheet4!$A$2:$N$6671,2,0)</f>
        <v>2</v>
      </c>
      <c r="AF32" s="213">
        <f t="shared" si="4"/>
        <v>0</v>
      </c>
      <c r="AG32" s="12">
        <f>(VLOOKUP(A32,Sheet4!$A$2:$N$6671,3,0))</f>
        <v>0</v>
      </c>
      <c r="AH32" s="12">
        <f>VLOOKUP(A32,Sheet4!$A$2:$N$6671,4,0)</f>
        <v>0</v>
      </c>
      <c r="AI32" s="12">
        <f>VLOOKUP(A32,Sheet4!$A$2:$N$6671,10,0)</f>
        <v>10</v>
      </c>
      <c r="AJ32" s="12">
        <f>VLOOKUP(A32,Sheet4!$A$2:$N$66671,5,0)</f>
        <v>10</v>
      </c>
      <c r="AK32" s="12">
        <f>VLOOKUP(A32,Sheet4!$A$2:$N$6671,6,0)</f>
        <v>0</v>
      </c>
      <c r="AL32" s="12">
        <f>VLOOKUP(A32,Sheet4!$A$2:$N$6671,7,0)</f>
        <v>11</v>
      </c>
      <c r="AM32" s="12">
        <f>VLOOKUP(A32,Sheet4!$A$2:$N$6671,8,0)</f>
        <v>0</v>
      </c>
      <c r="AN32" s="12">
        <f>VLOOKUP($A32,Sheet4!$A$2:$N$6671,9,0)</f>
        <v>225</v>
      </c>
      <c r="AO32" s="131" t="str">
        <f t="shared" ca="1" si="5"/>
        <v>Madhuri Joshi_180 +</v>
      </c>
      <c r="AP32" s="132" t="str">
        <f t="shared" si="6"/>
        <v>Madhuri Joshi_Western</v>
      </c>
      <c r="AQ32" s="132" t="str">
        <f>VLOOKUP($A32,'[1]Active TS-HR'!$B$6:$Q$500,9,FALSE)</f>
        <v>Bahubali Kaddu</v>
      </c>
      <c r="AR32" s="132" t="str">
        <f>VLOOKUP($A32,'[1]Active TS-HR'!$B$6:$Q$500,6,FALSE)</f>
        <v>Mohammad Imran Adil</v>
      </c>
      <c r="AS32" s="132" t="str">
        <f>VLOOKUP($A32,'[1]Active TS-HR'!$B$6:$Q$500,7,FALSE)</f>
        <v>Mohammad Imran Adil</v>
      </c>
      <c r="AT32" s="132" t="str">
        <f>VLOOKUP($A32,'[1]Active TS-HR'!$B$6:$Q$500,16,FALSE)</f>
        <v>Inactive</v>
      </c>
      <c r="AU32" s="207">
        <f t="shared" ca="1" si="7"/>
        <v>357</v>
      </c>
      <c r="AW32" s="374">
        <f>IFERROR(VLOOKUP(A32,'[3]Sale Entry'!$AE$328:$AF$700,2,FALSE),0)</f>
        <v>0</v>
      </c>
      <c r="AX32" s="112" t="str">
        <f t="shared" ca="1" si="14"/>
        <v>Bahubali Kaddu_180 +</v>
      </c>
      <c r="AY32" s="323"/>
      <c r="AZ32" s="323"/>
      <c r="BA32" s="323"/>
      <c r="BB32" s="323"/>
      <c r="BC32" s="323"/>
    </row>
    <row r="33" spans="1:55" ht="15.75">
      <c r="A33" s="1">
        <v>10145815</v>
      </c>
      <c r="B33" s="2" t="s">
        <v>346</v>
      </c>
      <c r="C33" s="2" t="str">
        <f>VLOOKUP($A33,'[1]Active TS-HR'!$B$6:$Q$300,8,FALSE)</f>
        <v>Abhijit Khanvilkar</v>
      </c>
      <c r="D33" s="3">
        <v>45146</v>
      </c>
      <c r="E33" s="130" t="str">
        <f ca="1">VLOOKUP(AU33,Sheet5!A:B,2,1)</f>
        <v>180 +</v>
      </c>
      <c r="F33" s="130">
        <f>+VLOOKUP(A33,'[2]Attendance '!$B$75:$L$266,11,FALSE)</f>
        <v>13</v>
      </c>
      <c r="G33" s="130" t="s">
        <v>327</v>
      </c>
      <c r="H33" s="130" t="str">
        <f>VLOOKUP($A33,'[1]Active TS-HR'!$B$6:$Q$500,3,FALSE)</f>
        <v>Central</v>
      </c>
      <c r="I33" s="4">
        <f t="shared" si="9"/>
        <v>0</v>
      </c>
      <c r="J33" s="4">
        <f t="shared" si="1"/>
        <v>0</v>
      </c>
      <c r="K33" s="4">
        <v>0</v>
      </c>
      <c r="L33" s="4"/>
      <c r="M33" s="4"/>
      <c r="N33" s="4"/>
      <c r="O33" s="4">
        <f>+IFERROR(VLOOKUP($A33,[3]Sheet2!$A$7:$M$259,4,FALSE),0)</f>
        <v>0</v>
      </c>
      <c r="P33" s="4">
        <f>+IFERROR(VLOOKUP($A33,[3]Sheet2!$A$7:$M$259,3,FALSE),0)</f>
        <v>0</v>
      </c>
      <c r="Q33" s="4">
        <f>+IFERROR(VLOOKUP($A33,[3]Sheet2!$A$7:$M$259,2,FALSE),0)</f>
        <v>0</v>
      </c>
      <c r="R33" s="4">
        <f>+IFERROR(VLOOKUP($A33,[3]Sheet2!$A$7:$M$259,7,FALSE),0)</f>
        <v>0</v>
      </c>
      <c r="S33" s="4">
        <f>+IFERROR(VLOOKUP($A33,[3]Sheet2!$A$7:$M$259,6,FALSE),0)</f>
        <v>0</v>
      </c>
      <c r="T33" s="4">
        <f>+IFERROR(VLOOKUP($A33,[3]Sheet2!$A$7:$M$259,5,FALSE),0)</f>
        <v>0</v>
      </c>
      <c r="U33" s="4">
        <f>+IFERROR(VLOOKUP($A33,[3]Sheet2!$A$7:$M$259,13,FALSE),0)</f>
        <v>0</v>
      </c>
      <c r="V33" s="4">
        <f>+IFERROR(VLOOKUP($A33,[3]Sheet2!$A$7:$M$259,12,FALSE),0)</f>
        <v>0</v>
      </c>
      <c r="W33" s="4">
        <f>+IFERROR(VLOOKUP($A33,[3]Sheet2!$A$7:$M$259,11,FALSE),0)</f>
        <v>0</v>
      </c>
      <c r="X33" s="4">
        <f>+IFERROR(VLOOKUP($A33,[3]Sheet2!$A$7:$M$259,10,FALSE),0)</f>
        <v>0</v>
      </c>
      <c r="Y33" s="4">
        <f>+IFERROR(VLOOKUP($A33,[3]Sheet2!$A$7:$M$259,9,FALSE),0)</f>
        <v>0</v>
      </c>
      <c r="Z33" s="4">
        <f>+IFERROR(VLOOKUP($A33,[3]Sheet2!$A$7:$M$259,8,FALSE),0)</f>
        <v>0</v>
      </c>
      <c r="AA33" s="13">
        <f t="shared" si="10"/>
        <v>0</v>
      </c>
      <c r="AB33" s="154">
        <f t="shared" si="11"/>
        <v>0</v>
      </c>
      <c r="AC33" s="158">
        <f t="shared" si="12"/>
        <v>6.25</v>
      </c>
      <c r="AD33" s="154">
        <f t="shared" si="13"/>
        <v>0.69230769230769229</v>
      </c>
      <c r="AE33" s="12">
        <f>VLOOKUP(A33,Sheet4!$A$2:$N$6671,2,0)</f>
        <v>4</v>
      </c>
      <c r="AF33" s="213">
        <f t="shared" si="4"/>
        <v>0</v>
      </c>
      <c r="AG33" s="12">
        <f>(VLOOKUP(A33,Sheet4!$A$2:$N$6671,3,0))</f>
        <v>0</v>
      </c>
      <c r="AH33" s="12">
        <f>VLOOKUP(A33,Sheet4!$A$2:$N$6671,4,0)</f>
        <v>0</v>
      </c>
      <c r="AI33" s="12">
        <f>VLOOKUP(A33,Sheet4!$A$2:$N$6671,10,0)</f>
        <v>25</v>
      </c>
      <c r="AJ33" s="12">
        <f>VLOOKUP(A33,Sheet4!$A$2:$N$66671,5,0)</f>
        <v>25</v>
      </c>
      <c r="AK33" s="12">
        <f>VLOOKUP(A33,Sheet4!$A$2:$N$6671,6,0)</f>
        <v>10</v>
      </c>
      <c r="AL33" s="12">
        <f>VLOOKUP(A33,Sheet4!$A$2:$N$6671,7,0)</f>
        <v>15</v>
      </c>
      <c r="AM33" s="12">
        <f>VLOOKUP(A33,Sheet4!$A$2:$N$6671,8,0)</f>
        <v>0</v>
      </c>
      <c r="AN33" s="12">
        <f>VLOOKUP($A33,Sheet4!$A$2:$N$6671,9,0)</f>
        <v>625</v>
      </c>
      <c r="AO33" s="131" t="str">
        <f t="shared" ca="1" si="5"/>
        <v>Abhijit Khanvilkar_180 +</v>
      </c>
      <c r="AP33" s="132" t="str">
        <f t="shared" si="6"/>
        <v>Abhijit Khanvilkar_Central</v>
      </c>
      <c r="AQ33" s="132" t="str">
        <f>VLOOKUP($A33,'[1]Active TS-HR'!$B$6:$Q$500,9,FALSE)</f>
        <v>Abhijit Khanvilkar</v>
      </c>
      <c r="AR33" s="132">
        <f>VLOOKUP($A33,'[1]Active TS-HR'!$B$6:$Q$500,6,FALSE)</f>
        <v>0</v>
      </c>
      <c r="AS33" s="132" t="str">
        <f>VLOOKUP($A33,'[1]Active TS-HR'!$B$6:$Q$500,7,FALSE)</f>
        <v>Rikesh Vaidya</v>
      </c>
      <c r="AT33" s="132" t="str">
        <f>VLOOKUP($A33,'[1]Active TS-HR'!$B$6:$Q$500,16,FALSE)</f>
        <v>Inactive</v>
      </c>
      <c r="AU33" s="207">
        <f t="shared" ca="1" si="7"/>
        <v>332</v>
      </c>
      <c r="AW33" s="374">
        <f>IFERROR(VLOOKUP(A33,'[3]Sale Entry'!$AE$328:$AF$700,2,FALSE),0)</f>
        <v>0</v>
      </c>
      <c r="AX33" s="112" t="str">
        <f t="shared" ca="1" si="14"/>
        <v>Abhijit Khanvilkar_180 +</v>
      </c>
      <c r="AY33" s="323"/>
      <c r="AZ33" s="323"/>
      <c r="BA33" s="323"/>
      <c r="BB33" s="323"/>
      <c r="BC33" s="323"/>
    </row>
    <row r="34" spans="1:55" ht="15.75">
      <c r="A34" s="1">
        <v>10145759</v>
      </c>
      <c r="B34" s="2" t="s">
        <v>347</v>
      </c>
      <c r="C34" s="2" t="str">
        <f>VLOOKUP($A34,'[1]Active TS-HR'!$B$6:$Q$300,8,FALSE)</f>
        <v>Madhuri Joshi</v>
      </c>
      <c r="D34" s="3">
        <v>45142</v>
      </c>
      <c r="E34" s="130" t="str">
        <f ca="1">VLOOKUP(AU34,Sheet5!A:B,2,1)</f>
        <v>180 +</v>
      </c>
      <c r="F34" s="130">
        <f>+VLOOKUP(A34,'[2]Attendance '!$B$75:$L$266,11,FALSE)</f>
        <v>6</v>
      </c>
      <c r="G34" s="130" t="s">
        <v>327</v>
      </c>
      <c r="H34" s="130" t="str">
        <f>VLOOKUP($A34,'[1]Active TS-HR'!$B$6:$Q$500,3,FALSE)</f>
        <v>Western</v>
      </c>
      <c r="I34" s="4">
        <f t="shared" si="9"/>
        <v>0</v>
      </c>
      <c r="J34" s="4">
        <f t="shared" si="1"/>
        <v>0</v>
      </c>
      <c r="K34" s="4">
        <v>0</v>
      </c>
      <c r="L34" s="4"/>
      <c r="M34" s="4"/>
      <c r="N34" s="4"/>
      <c r="O34" s="4">
        <f>+IFERROR(VLOOKUP($A34,[3]Sheet2!$A$7:$M$259,4,FALSE),0)</f>
        <v>0</v>
      </c>
      <c r="P34" s="4">
        <f>+IFERROR(VLOOKUP($A34,[3]Sheet2!$A$7:$M$259,3,FALSE),0)</f>
        <v>0</v>
      </c>
      <c r="Q34" s="4">
        <f>+IFERROR(VLOOKUP($A34,[3]Sheet2!$A$7:$M$259,2,FALSE),0)</f>
        <v>0</v>
      </c>
      <c r="R34" s="4">
        <f>+IFERROR(VLOOKUP($A34,[3]Sheet2!$A$7:$M$259,7,FALSE),0)</f>
        <v>0</v>
      </c>
      <c r="S34" s="4">
        <f>+IFERROR(VLOOKUP($A34,[3]Sheet2!$A$7:$M$259,6,FALSE),0)</f>
        <v>0</v>
      </c>
      <c r="T34" s="4">
        <f>+IFERROR(VLOOKUP($A34,[3]Sheet2!$A$7:$M$259,5,FALSE),0)</f>
        <v>0</v>
      </c>
      <c r="U34" s="4">
        <f>+IFERROR(VLOOKUP($A34,[3]Sheet2!$A$7:$M$259,13,FALSE),0)</f>
        <v>0</v>
      </c>
      <c r="V34" s="4">
        <f>+IFERROR(VLOOKUP($A34,[3]Sheet2!$A$7:$M$259,12,FALSE),0)</f>
        <v>0</v>
      </c>
      <c r="W34" s="4">
        <f>+IFERROR(VLOOKUP($A34,[3]Sheet2!$A$7:$M$259,11,FALSE),0)</f>
        <v>0</v>
      </c>
      <c r="X34" s="4">
        <f>+IFERROR(VLOOKUP($A34,[3]Sheet2!$A$7:$M$259,10,FALSE),0)</f>
        <v>0</v>
      </c>
      <c r="Y34" s="4">
        <f>+IFERROR(VLOOKUP($A34,[3]Sheet2!$A$7:$M$259,9,FALSE),0)</f>
        <v>0</v>
      </c>
      <c r="Z34" s="4">
        <f>+IFERROR(VLOOKUP($A34,[3]Sheet2!$A$7:$M$259,8,FALSE),0)</f>
        <v>0</v>
      </c>
      <c r="AA34" s="13">
        <f t="shared" si="10"/>
        <v>0</v>
      </c>
      <c r="AB34" s="154">
        <f t="shared" si="11"/>
        <v>0</v>
      </c>
      <c r="AC34" s="158">
        <f t="shared" si="12"/>
        <v>5.333333333333333</v>
      </c>
      <c r="AD34" s="154">
        <f t="shared" si="13"/>
        <v>0</v>
      </c>
      <c r="AE34" s="12">
        <f>VLOOKUP(A34,Sheet4!$A$2:$N$6671,2,0)</f>
        <v>6</v>
      </c>
      <c r="AF34" s="213">
        <f t="shared" si="4"/>
        <v>0</v>
      </c>
      <c r="AG34" s="12">
        <f>(VLOOKUP(A34,Sheet4!$A$2:$N$6671,3,0))</f>
        <v>0</v>
      </c>
      <c r="AH34" s="12">
        <f>VLOOKUP(A34,Sheet4!$A$2:$N$6671,4,0)</f>
        <v>0</v>
      </c>
      <c r="AI34" s="12">
        <f>VLOOKUP(A34,Sheet4!$A$2:$N$6671,10,0)</f>
        <v>32</v>
      </c>
      <c r="AJ34" s="12">
        <f>VLOOKUP(A34,Sheet4!$A$2:$N$66671,5,0)</f>
        <v>32</v>
      </c>
      <c r="AK34" s="12">
        <f>VLOOKUP(A34,Sheet4!$A$2:$N$6671,6,0)</f>
        <v>1</v>
      </c>
      <c r="AL34" s="12">
        <f>VLOOKUP(A34,Sheet4!$A$2:$N$6671,7,0)</f>
        <v>31</v>
      </c>
      <c r="AM34" s="12">
        <f>VLOOKUP(A34,Sheet4!$A$2:$N$6671,8,0)</f>
        <v>0</v>
      </c>
      <c r="AN34" s="12">
        <f>VLOOKUP($A34,Sheet4!$A$2:$N$6671,9,0)</f>
        <v>745</v>
      </c>
      <c r="AO34" s="131" t="str">
        <f t="shared" ca="1" si="5"/>
        <v>Madhuri Joshi_180 +</v>
      </c>
      <c r="AP34" s="132" t="str">
        <f t="shared" si="6"/>
        <v>Madhuri Joshi_Western</v>
      </c>
      <c r="AQ34" s="132" t="str">
        <f>VLOOKUP($A34,'[1]Active TS-HR'!$B$6:$Q$500,9,FALSE)</f>
        <v>Bahubali Kaddu</v>
      </c>
      <c r="AR34" s="132" t="str">
        <f>VLOOKUP($A34,'[1]Active TS-HR'!$B$6:$Q$500,6,FALSE)</f>
        <v>Mohammad Imran Adil</v>
      </c>
      <c r="AS34" s="132" t="str">
        <f>VLOOKUP($A34,'[1]Active TS-HR'!$B$6:$Q$500,7,FALSE)</f>
        <v>Mohammad Imran Adil</v>
      </c>
      <c r="AT34" s="132" t="str">
        <f>VLOOKUP($A34,'[1]Active TS-HR'!$B$6:$Q$500,16,FALSE)</f>
        <v>Inactive</v>
      </c>
      <c r="AU34" s="207">
        <f t="shared" ca="1" si="7"/>
        <v>336</v>
      </c>
      <c r="AW34" s="374">
        <f>IFERROR(VLOOKUP(A34,'[3]Sale Entry'!$AE$328:$AF$700,2,FALSE),0)</f>
        <v>0</v>
      </c>
      <c r="AX34" s="112" t="str">
        <f t="shared" ca="1" si="14"/>
        <v>Bahubali Kaddu_180 +</v>
      </c>
      <c r="AY34" s="323"/>
      <c r="AZ34" s="323"/>
      <c r="BA34" s="323"/>
      <c r="BB34" s="323"/>
      <c r="BC34" s="323"/>
    </row>
    <row r="35" spans="1:55" ht="15.75">
      <c r="A35" s="1">
        <v>10145771</v>
      </c>
      <c r="B35" s="2" t="s">
        <v>348</v>
      </c>
      <c r="C35" s="2" t="str">
        <f>VLOOKUP($A35,'[1]Active TS-HR'!$B$6:$Q$300,8,FALSE)</f>
        <v>Intezar Sayed</v>
      </c>
      <c r="D35" s="3">
        <v>45142</v>
      </c>
      <c r="E35" s="130" t="str">
        <f ca="1">VLOOKUP(AU35,Sheet5!A:B,2,1)</f>
        <v>180 +</v>
      </c>
      <c r="F35" s="130">
        <f>+VLOOKUP(A35,'[2]Attendance '!$B$75:$L$266,11,FALSE)</f>
        <v>25</v>
      </c>
      <c r="G35" s="130" t="s">
        <v>327</v>
      </c>
      <c r="H35" s="130" t="str">
        <f>VLOOKUP($A35,'[1]Active TS-HR'!$B$6:$Q$500,3,FALSE)</f>
        <v>Western</v>
      </c>
      <c r="I35" s="4">
        <f t="shared" si="9"/>
        <v>80353</v>
      </c>
      <c r="J35" s="4">
        <f t="shared" si="1"/>
        <v>149120</v>
      </c>
      <c r="K35" s="4">
        <v>0</v>
      </c>
      <c r="L35" s="4"/>
      <c r="M35" s="4"/>
      <c r="N35" s="4"/>
      <c r="O35" s="4">
        <f>+IFERROR(VLOOKUP($A35,[3]Sheet2!$A$7:$M$259,4,FALSE),0)</f>
        <v>0</v>
      </c>
      <c r="P35" s="4">
        <f>+IFERROR(VLOOKUP($A35,[3]Sheet2!$A$7:$M$259,3,FALSE),0)</f>
        <v>0</v>
      </c>
      <c r="Q35" s="4">
        <f>+IFERROR(VLOOKUP($A35,[3]Sheet2!$A$7:$M$259,2,FALSE),0)</f>
        <v>0</v>
      </c>
      <c r="R35" s="4">
        <f>+IFERROR(VLOOKUP($A35,[3]Sheet2!$A$7:$M$259,7,FALSE),0)</f>
        <v>82520</v>
      </c>
      <c r="S35" s="4">
        <f>+IFERROR(VLOOKUP($A35,[3]Sheet2!$A$7:$M$259,6,FALSE),0)</f>
        <v>13753</v>
      </c>
      <c r="T35" s="4">
        <f>+IFERROR(VLOOKUP($A35,[3]Sheet2!$A$7:$M$259,5,FALSE),0)</f>
        <v>2</v>
      </c>
      <c r="U35" s="4">
        <f>+IFERROR(VLOOKUP($A35,[3]Sheet2!$A$7:$M$259,13,FALSE),0)</f>
        <v>0</v>
      </c>
      <c r="V35" s="4">
        <f>+IFERROR(VLOOKUP($A35,[3]Sheet2!$A$7:$M$259,12,FALSE),0)</f>
        <v>0</v>
      </c>
      <c r="W35" s="4">
        <f>+IFERROR(VLOOKUP($A35,[3]Sheet2!$A$7:$M$259,11,FALSE),0)</f>
        <v>0</v>
      </c>
      <c r="X35" s="4">
        <f>+IFERROR(VLOOKUP($A35,[3]Sheet2!$A$7:$M$259,10,FALSE),0)</f>
        <v>66600</v>
      </c>
      <c r="Y35" s="4">
        <f>+IFERROR(VLOOKUP($A35,[3]Sheet2!$A$7:$M$259,9,FALSE),0)</f>
        <v>66600</v>
      </c>
      <c r="Z35" s="4">
        <f>+IFERROR(VLOOKUP($A35,[3]Sheet2!$A$7:$M$259,8,FALSE),0)</f>
        <v>2.5</v>
      </c>
      <c r="AA35" s="13">
        <f t="shared" si="10"/>
        <v>0.18</v>
      </c>
      <c r="AB35" s="154">
        <f t="shared" si="11"/>
        <v>4.736842105263158E-2</v>
      </c>
      <c r="AC35" s="158">
        <f t="shared" si="12"/>
        <v>3.8</v>
      </c>
      <c r="AD35" s="154">
        <f t="shared" si="13"/>
        <v>0</v>
      </c>
      <c r="AE35" s="12">
        <f>VLOOKUP(A35,Sheet4!$A$2:$N$6671,2,0)</f>
        <v>25</v>
      </c>
      <c r="AF35" s="213">
        <f t="shared" si="4"/>
        <v>4.5</v>
      </c>
      <c r="AG35" s="12">
        <f>(VLOOKUP(A35,Sheet4!$A$2:$N$6671,3,0))</f>
        <v>4</v>
      </c>
      <c r="AH35" s="12">
        <f>VLOOKUP(A35,Sheet4!$A$2:$N$6671,4,0)</f>
        <v>1</v>
      </c>
      <c r="AI35" s="12">
        <f>VLOOKUP(A35,Sheet4!$A$2:$N$6671,10,0)</f>
        <v>95</v>
      </c>
      <c r="AJ35" s="12">
        <f>VLOOKUP(A35,Sheet4!$A$2:$N$66671,5,0)</f>
        <v>90</v>
      </c>
      <c r="AK35" s="12">
        <f>VLOOKUP(A35,Sheet4!$A$2:$N$6671,6,0)</f>
        <v>16</v>
      </c>
      <c r="AL35" s="12">
        <f>VLOOKUP(A35,Sheet4!$A$2:$N$6671,7,0)</f>
        <v>81</v>
      </c>
      <c r="AM35" s="12">
        <f>VLOOKUP(A35,Sheet4!$A$2:$N$6671,8,0)</f>
        <v>0</v>
      </c>
      <c r="AN35" s="12">
        <f>VLOOKUP($A35,Sheet4!$A$2:$N$6671,9,0)</f>
        <v>2645</v>
      </c>
      <c r="AO35" s="131" t="str">
        <f t="shared" ca="1" si="5"/>
        <v>Intezar Sayed_180 +</v>
      </c>
      <c r="AP35" s="132" t="str">
        <f t="shared" si="6"/>
        <v>Intezar Sayed_Western</v>
      </c>
      <c r="AQ35" s="132" t="str">
        <f>VLOOKUP($A35,'[1]Active TS-HR'!$B$6:$Q$500,9,FALSE)</f>
        <v>Bahubali Kaddu</v>
      </c>
      <c r="AR35" s="132">
        <f>VLOOKUP($A35,'[1]Active TS-HR'!$B$6:$Q$500,6,FALSE)</f>
        <v>0</v>
      </c>
      <c r="AS35" s="132" t="str">
        <f>VLOOKUP($A35,'[1]Active TS-HR'!$B$6:$Q$500,7,FALSE)</f>
        <v>Naveen Tripathi</v>
      </c>
      <c r="AT35" s="132" t="str">
        <f>VLOOKUP($A35,'[1]Active TS-HR'!$B$6:$Q$500,16,FALSE)</f>
        <v>Active</v>
      </c>
      <c r="AU35" s="207">
        <f t="shared" ca="1" si="7"/>
        <v>336</v>
      </c>
      <c r="AW35" s="374">
        <f>IFERROR(VLOOKUP(A35,'[3]Sale Entry'!$AE$328:$AF$700,2,FALSE),0)</f>
        <v>105720.3121956484</v>
      </c>
      <c r="AX35" s="112" t="str">
        <f t="shared" ca="1" si="14"/>
        <v>Bahubali Kaddu_180 +</v>
      </c>
      <c r="AY35" s="323"/>
      <c r="AZ35" s="323"/>
      <c r="BA35" s="323"/>
      <c r="BB35" s="323"/>
      <c r="BC35" s="323"/>
    </row>
    <row r="36" spans="1:55" ht="15.75">
      <c r="A36" s="1">
        <v>10147364</v>
      </c>
      <c r="B36" s="2" t="s">
        <v>354</v>
      </c>
      <c r="C36" s="2" t="str">
        <f>VLOOKUP($A36,'[1]Active TS-HR'!$B$6:$Q$300,8,FALSE)</f>
        <v>Avnind Singh</v>
      </c>
      <c r="D36" s="3">
        <v>45174</v>
      </c>
      <c r="E36" s="130" t="str">
        <f ca="1">VLOOKUP(AU36,Sheet5!A:B,2,1)</f>
        <v>180 +</v>
      </c>
      <c r="F36" s="130">
        <f>+VLOOKUP(A36,'[2]Attendance '!$B$75:$L$266,11,FALSE)</f>
        <v>12</v>
      </c>
      <c r="G36" s="130" t="s">
        <v>327</v>
      </c>
      <c r="H36" s="130" t="str">
        <f>VLOOKUP($A36,'[1]Active TS-HR'!$B$6:$Q$500,3,FALSE)</f>
        <v>Central</v>
      </c>
      <c r="I36" s="4">
        <f t="shared" si="9"/>
        <v>0</v>
      </c>
      <c r="J36" s="4">
        <f t="shared" si="1"/>
        <v>0</v>
      </c>
      <c r="K36" s="4">
        <v>0</v>
      </c>
      <c r="L36" s="4"/>
      <c r="M36" s="4"/>
      <c r="N36" s="4"/>
      <c r="O36" s="4">
        <f>+IFERROR(VLOOKUP($A36,[3]Sheet2!$A$7:$M$259,4,FALSE),0)</f>
        <v>0</v>
      </c>
      <c r="P36" s="4">
        <f>+IFERROR(VLOOKUP($A36,[3]Sheet2!$A$7:$M$259,3,FALSE),0)</f>
        <v>0</v>
      </c>
      <c r="Q36" s="4">
        <f>+IFERROR(VLOOKUP($A36,[3]Sheet2!$A$7:$M$259,2,FALSE),0)</f>
        <v>0</v>
      </c>
      <c r="R36" s="4">
        <f>+IFERROR(VLOOKUP($A36,[3]Sheet2!$A$7:$M$259,7,FALSE),0)</f>
        <v>0</v>
      </c>
      <c r="S36" s="4">
        <f>+IFERROR(VLOOKUP($A36,[3]Sheet2!$A$7:$M$259,6,FALSE),0)</f>
        <v>0</v>
      </c>
      <c r="T36" s="4">
        <f>+IFERROR(VLOOKUP($A36,[3]Sheet2!$A$7:$M$259,5,FALSE),0)</f>
        <v>0</v>
      </c>
      <c r="U36" s="4">
        <f>+IFERROR(VLOOKUP($A36,[3]Sheet2!$A$7:$M$259,13,FALSE),0)</f>
        <v>0</v>
      </c>
      <c r="V36" s="4">
        <f>+IFERROR(VLOOKUP($A36,[3]Sheet2!$A$7:$M$259,12,FALSE),0)</f>
        <v>0</v>
      </c>
      <c r="W36" s="4">
        <f>+IFERROR(VLOOKUP($A36,[3]Sheet2!$A$7:$M$259,11,FALSE),0)</f>
        <v>0</v>
      </c>
      <c r="X36" s="4">
        <f>+IFERROR(VLOOKUP($A36,[3]Sheet2!$A$7:$M$259,10,FALSE),0)</f>
        <v>0</v>
      </c>
      <c r="Y36" s="4">
        <f>+IFERROR(VLOOKUP($A36,[3]Sheet2!$A$7:$M$259,9,FALSE),0)</f>
        <v>0</v>
      </c>
      <c r="Z36" s="4">
        <f>+IFERROR(VLOOKUP($A36,[3]Sheet2!$A$7:$M$259,8,FALSE),0)</f>
        <v>0</v>
      </c>
      <c r="AA36" s="13">
        <f t="shared" si="10"/>
        <v>0</v>
      </c>
      <c r="AB36" s="154">
        <f t="shared" si="11"/>
        <v>0</v>
      </c>
      <c r="AC36" s="158">
        <f t="shared" si="12"/>
        <v>5.5714285714285712</v>
      </c>
      <c r="AD36" s="154">
        <f t="shared" si="13"/>
        <v>0.41666666666666663</v>
      </c>
      <c r="AE36" s="12">
        <f>VLOOKUP(A36,Sheet4!$A$2:$N$6671,2,0)</f>
        <v>7</v>
      </c>
      <c r="AF36" s="213">
        <f t="shared" si="4"/>
        <v>0</v>
      </c>
      <c r="AG36" s="12">
        <f>(VLOOKUP(A36,Sheet4!$A$2:$N$6671,3,0))</f>
        <v>0</v>
      </c>
      <c r="AH36" s="12">
        <f>VLOOKUP(A36,Sheet4!$A$2:$N$6671,4,0)</f>
        <v>0</v>
      </c>
      <c r="AI36" s="12">
        <f>VLOOKUP(A36,Sheet4!$A$2:$N$6671,10,0)</f>
        <v>39</v>
      </c>
      <c r="AJ36" s="12">
        <f>VLOOKUP(A36,Sheet4!$A$2:$N$66671,5,0)</f>
        <v>39</v>
      </c>
      <c r="AK36" s="12">
        <f>VLOOKUP(A36,Sheet4!$A$2:$N$6671,6,0)</f>
        <v>10</v>
      </c>
      <c r="AL36" s="12">
        <f>VLOOKUP(A36,Sheet4!$A$2:$N$6671,7,0)</f>
        <v>31</v>
      </c>
      <c r="AM36" s="12">
        <f>VLOOKUP(A36,Sheet4!$A$2:$N$6671,8,0)</f>
        <v>0</v>
      </c>
      <c r="AN36" s="12">
        <f>VLOOKUP($A36,Sheet4!$A$2:$N$6671,9,0)</f>
        <v>910</v>
      </c>
      <c r="AO36" s="131" t="str">
        <f t="shared" ca="1" si="5"/>
        <v>Avnind Singh_180 +</v>
      </c>
      <c r="AP36" s="132" t="str">
        <f t="shared" si="6"/>
        <v>Avnind Singh_Central</v>
      </c>
      <c r="AQ36" s="132" t="str">
        <f>VLOOKUP($A36,'[1]Active TS-HR'!$B$6:$Q$500,9,FALSE)</f>
        <v>Bahubali Kaddu</v>
      </c>
      <c r="AR36" s="132" t="str">
        <f>VLOOKUP($A36,'[1]Active TS-HR'!$B$6:$Q$500,6,FALSE)</f>
        <v>Raghwendra Singh</v>
      </c>
      <c r="AS36" s="132" t="str">
        <f>VLOOKUP($A36,'[1]Active TS-HR'!$B$6:$Q$500,7,FALSE)</f>
        <v>Sonu Dubey</v>
      </c>
      <c r="AT36" s="132" t="str">
        <f>VLOOKUP($A36,'[1]Active TS-HR'!$B$6:$Q$500,16,FALSE)</f>
        <v>Inactive</v>
      </c>
      <c r="AU36" s="207">
        <f t="shared" ca="1" si="7"/>
        <v>304</v>
      </c>
      <c r="AW36" s="374">
        <f>IFERROR(VLOOKUP(A36,'[3]Sale Entry'!$AE$328:$AF$700,2,FALSE),0)</f>
        <v>0</v>
      </c>
      <c r="AX36" s="112" t="str">
        <f t="shared" ca="1" si="14"/>
        <v>Bahubali Kaddu_180 +</v>
      </c>
      <c r="AY36" s="323"/>
      <c r="AZ36" s="323"/>
      <c r="BA36" s="323"/>
      <c r="BB36" s="323"/>
      <c r="BC36" s="323"/>
    </row>
    <row r="37" spans="1:55" ht="15.75">
      <c r="A37" s="1">
        <v>10147895</v>
      </c>
      <c r="B37" s="2" t="s">
        <v>355</v>
      </c>
      <c r="C37" s="2" t="str">
        <f>VLOOKUP($A37,'[1]Active TS-HR'!$B$6:$Q$300,8,FALSE)</f>
        <v>Avnind Singh</v>
      </c>
      <c r="D37" s="3">
        <v>45184</v>
      </c>
      <c r="E37" s="130" t="str">
        <f ca="1">VLOOKUP(AU37,Sheet5!A:B,2,1)</f>
        <v>180 +</v>
      </c>
      <c r="F37" s="130">
        <f>+VLOOKUP(A37,'[2]Attendance '!$B$75:$L$266,11,FALSE)</f>
        <v>25</v>
      </c>
      <c r="G37" s="130" t="s">
        <v>327</v>
      </c>
      <c r="H37" s="130" t="str">
        <f>VLOOKUP($A37,'[1]Active TS-HR'!$B$6:$Q$500,3,FALSE)</f>
        <v>Central</v>
      </c>
      <c r="I37" s="4">
        <f t="shared" si="9"/>
        <v>7001</v>
      </c>
      <c r="J37" s="4">
        <f t="shared" si="1"/>
        <v>54000</v>
      </c>
      <c r="K37" s="4">
        <v>0</v>
      </c>
      <c r="L37" s="4"/>
      <c r="M37" s="4"/>
      <c r="N37" s="4"/>
      <c r="O37" s="4">
        <f>+IFERROR(VLOOKUP($A37,[3]Sheet2!$A$7:$M$259,4,FALSE),0)</f>
        <v>24000</v>
      </c>
      <c r="P37" s="4">
        <f>+IFERROR(VLOOKUP($A37,[3]Sheet2!$A$7:$M$259,3,FALSE),0)</f>
        <v>2001</v>
      </c>
      <c r="Q37" s="4">
        <f>+IFERROR(VLOOKUP($A37,[3]Sheet2!$A$7:$M$259,2,FALSE),0)</f>
        <v>1</v>
      </c>
      <c r="R37" s="4">
        <f>+IFERROR(VLOOKUP($A37,[3]Sheet2!$A$7:$M$259,7,FALSE),0)</f>
        <v>30000</v>
      </c>
      <c r="S37" s="4">
        <f>+IFERROR(VLOOKUP($A37,[3]Sheet2!$A$7:$M$259,6,FALSE),0)</f>
        <v>5000</v>
      </c>
      <c r="T37" s="4">
        <f>+IFERROR(VLOOKUP($A37,[3]Sheet2!$A$7:$M$259,5,FALSE),0)</f>
        <v>2</v>
      </c>
      <c r="U37" s="4">
        <f>+IFERROR(VLOOKUP($A37,[3]Sheet2!$A$7:$M$259,13,FALSE),0)</f>
        <v>0</v>
      </c>
      <c r="V37" s="4">
        <f>+IFERROR(VLOOKUP($A37,[3]Sheet2!$A$7:$M$259,12,FALSE),0)</f>
        <v>0</v>
      </c>
      <c r="W37" s="4">
        <f>+IFERROR(VLOOKUP($A37,[3]Sheet2!$A$7:$M$259,11,FALSE),0)</f>
        <v>0</v>
      </c>
      <c r="X37" s="4">
        <f>+IFERROR(VLOOKUP($A37,[3]Sheet2!$A$7:$M$259,10,FALSE),0)</f>
        <v>0</v>
      </c>
      <c r="Y37" s="4">
        <f>+IFERROR(VLOOKUP($A37,[3]Sheet2!$A$7:$M$259,9,FALSE),0)</f>
        <v>0</v>
      </c>
      <c r="Z37" s="4">
        <f>+IFERROR(VLOOKUP($A37,[3]Sheet2!$A$7:$M$259,8,FALSE),0)</f>
        <v>0</v>
      </c>
      <c r="AA37" s="13">
        <f t="shared" si="10"/>
        <v>0.125</v>
      </c>
      <c r="AB37" s="154">
        <f t="shared" si="11"/>
        <v>2.4E-2</v>
      </c>
      <c r="AC37" s="158">
        <f t="shared" si="12"/>
        <v>5.208333333333333</v>
      </c>
      <c r="AD37" s="154">
        <f t="shared" si="13"/>
        <v>4.0000000000000036E-2</v>
      </c>
      <c r="AE37" s="12">
        <f>VLOOKUP(A37,Sheet4!$A$2:$N$6671,2,0)</f>
        <v>24</v>
      </c>
      <c r="AF37" s="213">
        <f t="shared" si="4"/>
        <v>3</v>
      </c>
      <c r="AG37" s="12">
        <f>(VLOOKUP(A37,Sheet4!$A$2:$N$6671,3,0))</f>
        <v>3</v>
      </c>
      <c r="AH37" s="12">
        <f>VLOOKUP(A37,Sheet4!$A$2:$N$6671,4,0)</f>
        <v>0</v>
      </c>
      <c r="AI37" s="12">
        <f>VLOOKUP(A37,Sheet4!$A$2:$N$6671,10,0)</f>
        <v>125</v>
      </c>
      <c r="AJ37" s="12">
        <f>VLOOKUP(A37,Sheet4!$A$2:$N$66671,5,0)</f>
        <v>122</v>
      </c>
      <c r="AK37" s="12">
        <f>VLOOKUP(A37,Sheet4!$A$2:$N$6671,6,0)</f>
        <v>26</v>
      </c>
      <c r="AL37" s="12">
        <f>VLOOKUP(A37,Sheet4!$A$2:$N$6671,7,0)</f>
        <v>101</v>
      </c>
      <c r="AM37" s="12">
        <f>VLOOKUP(A37,Sheet4!$A$2:$N$6671,8,0)</f>
        <v>0</v>
      </c>
      <c r="AN37" s="12">
        <f>VLOOKUP($A37,Sheet4!$A$2:$N$6671,9,0)</f>
        <v>3245</v>
      </c>
      <c r="AO37" s="131" t="str">
        <f t="shared" ca="1" si="5"/>
        <v>Avnind Singh_180 +</v>
      </c>
      <c r="AP37" s="132" t="str">
        <f t="shared" si="6"/>
        <v>Avnind Singh_Central</v>
      </c>
      <c r="AQ37" s="132" t="str">
        <f>VLOOKUP($A37,'[1]Active TS-HR'!$B$6:$Q$500,9,FALSE)</f>
        <v>Bahubali Kaddu</v>
      </c>
      <c r="AR37" s="132" t="str">
        <f>VLOOKUP($A37,'[1]Active TS-HR'!$B$6:$Q$500,6,FALSE)</f>
        <v>Raghwendra Singh</v>
      </c>
      <c r="AS37" s="132" t="str">
        <f>VLOOKUP($A37,'[1]Active TS-HR'!$B$6:$Q$500,7,FALSE)</f>
        <v>Sonu Dubey</v>
      </c>
      <c r="AT37" s="132" t="str">
        <f>VLOOKUP($A37,'[1]Active TS-HR'!$B$6:$Q$500,16,FALSE)</f>
        <v>Active</v>
      </c>
      <c r="AU37" s="207">
        <f t="shared" ca="1" si="7"/>
        <v>294</v>
      </c>
      <c r="AW37" s="374">
        <f>IFERROR(VLOOKUP(A37,'[3]Sale Entry'!$AE$328:$AF$700,2,FALSE),0)</f>
        <v>32234.88804257935</v>
      </c>
      <c r="AX37" s="112" t="str">
        <f t="shared" ca="1" si="14"/>
        <v>Bahubali Kaddu_180 +</v>
      </c>
      <c r="AY37" s="323"/>
      <c r="AZ37" s="323"/>
      <c r="BA37" s="323"/>
      <c r="BB37" s="323"/>
      <c r="BC37" s="323"/>
    </row>
    <row r="38" spans="1:55" ht="15.75">
      <c r="A38" s="1">
        <v>10147873</v>
      </c>
      <c r="B38" s="2" t="s">
        <v>356</v>
      </c>
      <c r="C38" s="2" t="str">
        <f>VLOOKUP($A38,'[1]Active TS-HR'!$B$6:$Q$300,8,FALSE)</f>
        <v>Avnind Singh</v>
      </c>
      <c r="D38" s="3">
        <v>45184</v>
      </c>
      <c r="E38" s="130" t="str">
        <f ca="1">VLOOKUP(AU38,Sheet5!A:B,2,1)</f>
        <v>180 +</v>
      </c>
      <c r="F38" s="130">
        <f>+VLOOKUP(A38,'[2]Attendance '!$B$75:$L$266,11,FALSE)</f>
        <v>25</v>
      </c>
      <c r="G38" s="130" t="s">
        <v>327</v>
      </c>
      <c r="H38" s="130" t="str">
        <f>VLOOKUP($A38,'[1]Active TS-HR'!$B$6:$Q$500,3,FALSE)</f>
        <v>Central</v>
      </c>
      <c r="I38" s="4">
        <f t="shared" si="9"/>
        <v>15000</v>
      </c>
      <c r="J38" s="4">
        <f t="shared" si="1"/>
        <v>60000</v>
      </c>
      <c r="K38" s="4">
        <v>0</v>
      </c>
      <c r="L38" s="4"/>
      <c r="M38" s="4"/>
      <c r="N38" s="4"/>
      <c r="O38" s="4">
        <f>+IFERROR(VLOOKUP($A38,[3]Sheet2!$A$7:$M$259,4,FALSE),0)</f>
        <v>0</v>
      </c>
      <c r="P38" s="4">
        <f>+IFERROR(VLOOKUP($A38,[3]Sheet2!$A$7:$M$259,3,FALSE),0)</f>
        <v>0</v>
      </c>
      <c r="Q38" s="4">
        <f>+IFERROR(VLOOKUP($A38,[3]Sheet2!$A$7:$M$259,2,FALSE),0)</f>
        <v>0</v>
      </c>
      <c r="R38" s="4">
        <f>+IFERROR(VLOOKUP($A38,[3]Sheet2!$A$7:$M$259,7,FALSE),0)</f>
        <v>54000</v>
      </c>
      <c r="S38" s="4">
        <f>+IFERROR(VLOOKUP($A38,[3]Sheet2!$A$7:$M$259,6,FALSE),0)</f>
        <v>9000</v>
      </c>
      <c r="T38" s="4">
        <f>+IFERROR(VLOOKUP($A38,[3]Sheet2!$A$7:$M$259,5,FALSE),0)</f>
        <v>2.5</v>
      </c>
      <c r="U38" s="4">
        <f>+IFERROR(VLOOKUP($A38,[3]Sheet2!$A$7:$M$259,13,FALSE),0)</f>
        <v>0</v>
      </c>
      <c r="V38" s="4">
        <f>+IFERROR(VLOOKUP($A38,[3]Sheet2!$A$7:$M$259,12,FALSE),0)</f>
        <v>0</v>
      </c>
      <c r="W38" s="4">
        <f>+IFERROR(VLOOKUP($A38,[3]Sheet2!$A$7:$M$259,11,FALSE),0)</f>
        <v>0</v>
      </c>
      <c r="X38" s="4">
        <f>+IFERROR(VLOOKUP($A38,[3]Sheet2!$A$7:$M$259,10,FALSE),0)</f>
        <v>6000</v>
      </c>
      <c r="Y38" s="4">
        <f>+IFERROR(VLOOKUP($A38,[3]Sheet2!$A$7:$M$259,9,FALSE),0)</f>
        <v>6000</v>
      </c>
      <c r="Z38" s="4">
        <f>+IFERROR(VLOOKUP($A38,[3]Sheet2!$A$7:$M$259,8,FALSE),0)</f>
        <v>1</v>
      </c>
      <c r="AA38" s="13">
        <f t="shared" si="10"/>
        <v>0.14583333333333334</v>
      </c>
      <c r="AB38" s="154">
        <f t="shared" si="11"/>
        <v>5.6451612903225805E-2</v>
      </c>
      <c r="AC38" s="158">
        <f t="shared" si="12"/>
        <v>2.5833333333333335</v>
      </c>
      <c r="AD38" s="154">
        <f t="shared" si="13"/>
        <v>4.0000000000000036E-2</v>
      </c>
      <c r="AE38" s="12">
        <f>VLOOKUP(A38,Sheet4!$A$2:$N$6671,2,0)</f>
        <v>24</v>
      </c>
      <c r="AF38" s="213">
        <f t="shared" si="4"/>
        <v>3.5</v>
      </c>
      <c r="AG38" s="12">
        <f>(VLOOKUP(A38,Sheet4!$A$2:$N$6671,3,0))</f>
        <v>4</v>
      </c>
      <c r="AH38" s="12">
        <f>VLOOKUP(A38,Sheet4!$A$2:$N$6671,4,0)</f>
        <v>1</v>
      </c>
      <c r="AI38" s="12">
        <f>VLOOKUP(A38,Sheet4!$A$2:$N$6671,10,0)</f>
        <v>62</v>
      </c>
      <c r="AJ38" s="12">
        <f>VLOOKUP(A38,Sheet4!$A$2:$N$66671,5,0)</f>
        <v>57</v>
      </c>
      <c r="AK38" s="12">
        <f>VLOOKUP(A38,Sheet4!$A$2:$N$6671,6,0)</f>
        <v>7</v>
      </c>
      <c r="AL38" s="12">
        <f>VLOOKUP(A38,Sheet4!$A$2:$N$6671,7,0)</f>
        <v>58</v>
      </c>
      <c r="AM38" s="12">
        <f>VLOOKUP(A38,Sheet4!$A$2:$N$6671,8,0)</f>
        <v>0</v>
      </c>
      <c r="AN38" s="12">
        <f>VLOOKUP($A38,Sheet4!$A$2:$N$6671,9,0)</f>
        <v>1685</v>
      </c>
      <c r="AO38" s="131" t="str">
        <f t="shared" ca="1" si="5"/>
        <v>Avnind Singh_180 +</v>
      </c>
      <c r="AP38" s="132" t="str">
        <f t="shared" si="6"/>
        <v>Avnind Singh_Central</v>
      </c>
      <c r="AQ38" s="132" t="str">
        <f>VLOOKUP($A38,'[1]Active TS-HR'!$B$6:$Q$500,9,FALSE)</f>
        <v>Bahubali Kaddu</v>
      </c>
      <c r="AR38" s="132" t="str">
        <f>VLOOKUP($A38,'[1]Active TS-HR'!$B$6:$Q$500,6,FALSE)</f>
        <v>Prem Vishwakarama</v>
      </c>
      <c r="AS38" s="132" t="str">
        <f>VLOOKUP($A38,'[1]Active TS-HR'!$B$6:$Q$500,7,FALSE)</f>
        <v>Raviraj Kadam</v>
      </c>
      <c r="AT38" s="132" t="str">
        <f>VLOOKUP($A38,'[1]Active TS-HR'!$B$6:$Q$500,16,FALSE)</f>
        <v>Active</v>
      </c>
      <c r="AU38" s="207">
        <f t="shared" ca="1" si="7"/>
        <v>294</v>
      </c>
      <c r="AW38" s="374">
        <f>IFERROR(VLOOKUP(A38,'[3]Sale Entry'!$AE$328:$AF$700,2,FALSE),0)</f>
        <v>39822.218680718812</v>
      </c>
      <c r="AX38" s="112" t="str">
        <f t="shared" ca="1" si="14"/>
        <v>Bahubali Kaddu_180 +</v>
      </c>
      <c r="AY38" s="323"/>
      <c r="AZ38" s="323"/>
      <c r="BA38" s="323"/>
      <c r="BB38" s="323"/>
      <c r="BC38" s="323"/>
    </row>
    <row r="39" spans="1:55" ht="15.75">
      <c r="A39" s="1">
        <v>10148305</v>
      </c>
      <c r="B39" s="2" t="s">
        <v>357</v>
      </c>
      <c r="C39" s="2" t="str">
        <f>VLOOKUP($A39,'[1]Active TS-HR'!$B$6:$Q$300,8,FALSE)</f>
        <v>Avnind Singh</v>
      </c>
      <c r="D39" s="3">
        <v>45191</v>
      </c>
      <c r="E39" s="130" t="str">
        <f ca="1">VLOOKUP(AU39,Sheet5!A:B,2,1)</f>
        <v>180 +</v>
      </c>
      <c r="F39" s="130">
        <f>+VLOOKUP(A39,'[2]Attendance '!$B$75:$L$266,11,FALSE)</f>
        <v>25</v>
      </c>
      <c r="G39" s="130" t="s">
        <v>327</v>
      </c>
      <c r="H39" s="130" t="str">
        <f>VLOOKUP($A39,'[1]Active TS-HR'!$B$6:$Q$500,3,FALSE)</f>
        <v>Central</v>
      </c>
      <c r="I39" s="4">
        <f t="shared" si="9"/>
        <v>30225</v>
      </c>
      <c r="J39" s="4">
        <f t="shared" si="1"/>
        <v>182145</v>
      </c>
      <c r="K39" s="4">
        <v>0</v>
      </c>
      <c r="L39" s="4"/>
      <c r="M39" s="4"/>
      <c r="N39" s="4"/>
      <c r="O39" s="4">
        <f>+IFERROR(VLOOKUP($A39,[3]Sheet2!$A$7:$M$259,4,FALSE),0)</f>
        <v>72000</v>
      </c>
      <c r="P39" s="4">
        <f>+IFERROR(VLOOKUP($A39,[3]Sheet2!$A$7:$M$259,3,FALSE),0)</f>
        <v>6001</v>
      </c>
      <c r="Q39" s="4">
        <f>+IFERROR(VLOOKUP($A39,[3]Sheet2!$A$7:$M$259,2,FALSE),0)</f>
        <v>3</v>
      </c>
      <c r="R39" s="4">
        <f>+IFERROR(VLOOKUP($A39,[3]Sheet2!$A$7:$M$259,7,FALSE),0)</f>
        <v>103105</v>
      </c>
      <c r="S39" s="4">
        <f>+IFERROR(VLOOKUP($A39,[3]Sheet2!$A$7:$M$259,6,FALSE),0)</f>
        <v>17184</v>
      </c>
      <c r="T39" s="4">
        <f>+IFERROR(VLOOKUP($A39,[3]Sheet2!$A$7:$M$259,5,FALSE),0)</f>
        <v>4</v>
      </c>
      <c r="U39" s="4">
        <f>+IFERROR(VLOOKUP($A39,[3]Sheet2!$A$7:$M$259,13,FALSE),0)</f>
        <v>0</v>
      </c>
      <c r="V39" s="4">
        <f>+IFERROR(VLOOKUP($A39,[3]Sheet2!$A$7:$M$259,12,FALSE),0)</f>
        <v>0</v>
      </c>
      <c r="W39" s="4">
        <f>+IFERROR(VLOOKUP($A39,[3]Sheet2!$A$7:$M$259,11,FALSE),0)</f>
        <v>0</v>
      </c>
      <c r="X39" s="4">
        <f>+IFERROR(VLOOKUP($A39,[3]Sheet2!$A$7:$M$259,10,FALSE),0)</f>
        <v>7040</v>
      </c>
      <c r="Y39" s="4">
        <f>+IFERROR(VLOOKUP($A39,[3]Sheet2!$A$7:$M$259,9,FALSE),0)</f>
        <v>7040</v>
      </c>
      <c r="Z39" s="4">
        <f>+IFERROR(VLOOKUP($A39,[3]Sheet2!$A$7:$M$259,8,FALSE),0)</f>
        <v>1</v>
      </c>
      <c r="AA39" s="13">
        <f t="shared" si="10"/>
        <v>0.33333333333333331</v>
      </c>
      <c r="AB39" s="154">
        <f t="shared" si="11"/>
        <v>6.5573770491803282E-2</v>
      </c>
      <c r="AC39" s="158">
        <f t="shared" si="12"/>
        <v>5.083333333333333</v>
      </c>
      <c r="AD39" s="154">
        <f t="shared" si="13"/>
        <v>4.0000000000000036E-2</v>
      </c>
      <c r="AE39" s="12">
        <f>VLOOKUP(A39,Sheet4!$A$2:$N$6671,2,0)</f>
        <v>24</v>
      </c>
      <c r="AF39" s="213">
        <f t="shared" si="4"/>
        <v>8</v>
      </c>
      <c r="AG39" s="12">
        <f>(VLOOKUP(A39,Sheet4!$A$2:$N$6671,3,0))</f>
        <v>7</v>
      </c>
      <c r="AH39" s="12">
        <f>VLOOKUP(A39,Sheet4!$A$2:$N$6671,4,0)</f>
        <v>0</v>
      </c>
      <c r="AI39" s="12">
        <f>VLOOKUP(A39,Sheet4!$A$2:$N$6671,10,0)</f>
        <v>122</v>
      </c>
      <c r="AJ39" s="12">
        <f>VLOOKUP(A39,Sheet4!$A$2:$N$66671,5,0)</f>
        <v>115</v>
      </c>
      <c r="AK39" s="12">
        <f>VLOOKUP(A39,Sheet4!$A$2:$N$6671,6,0)</f>
        <v>8</v>
      </c>
      <c r="AL39" s="12">
        <f>VLOOKUP(A39,Sheet4!$A$2:$N$6671,7,0)</f>
        <v>116</v>
      </c>
      <c r="AM39" s="12">
        <f>VLOOKUP(A39,Sheet4!$A$2:$N$6671,8,0)</f>
        <v>0</v>
      </c>
      <c r="AN39" s="12">
        <f>VLOOKUP($A39,Sheet4!$A$2:$N$6671,9,0)</f>
        <v>3410</v>
      </c>
      <c r="AO39" s="131" t="str">
        <f t="shared" ca="1" si="5"/>
        <v>Avnind Singh_180 +</v>
      </c>
      <c r="AP39" s="132" t="str">
        <f t="shared" si="6"/>
        <v>Avnind Singh_Central</v>
      </c>
      <c r="AQ39" s="132" t="str">
        <f>VLOOKUP($A39,'[1]Active TS-HR'!$B$6:$Q$500,9,FALSE)</f>
        <v>Bahubali Kaddu</v>
      </c>
      <c r="AR39" s="132" t="str">
        <f>VLOOKUP($A39,'[1]Active TS-HR'!$B$6:$Q$500,6,FALSE)</f>
        <v>Prem Vishwakarama</v>
      </c>
      <c r="AS39" s="132" t="str">
        <f>VLOOKUP($A39,'[1]Active TS-HR'!$B$6:$Q$500,7,FALSE)</f>
        <v>Raviraj Kadam</v>
      </c>
      <c r="AT39" s="132" t="str">
        <f>VLOOKUP($A39,'[1]Active TS-HR'!$B$6:$Q$500,16,FALSE)</f>
        <v>Active</v>
      </c>
      <c r="AU39" s="207">
        <f t="shared" ca="1" si="7"/>
        <v>287</v>
      </c>
      <c r="AW39" s="374">
        <f>IFERROR(VLOOKUP(A39,'[3]Sale Entry'!$AE$328:$AF$700,2,FALSE),0)</f>
        <v>110550.55492029371</v>
      </c>
      <c r="AX39" s="112" t="str">
        <f t="shared" ca="1" si="14"/>
        <v>Bahubali Kaddu_180 +</v>
      </c>
      <c r="AY39" s="323"/>
      <c r="AZ39" s="323"/>
      <c r="BA39" s="323"/>
      <c r="BB39" s="323"/>
      <c r="BC39" s="323"/>
    </row>
    <row r="40" spans="1:55" ht="15.75">
      <c r="A40" s="1">
        <v>10149232</v>
      </c>
      <c r="B40" s="2" t="s">
        <v>360</v>
      </c>
      <c r="C40" s="2" t="str">
        <f>VLOOKUP($A40,'[1]Active TS-HR'!$B$6:$Q$300,8,FALSE)</f>
        <v>Dileep Sharma</v>
      </c>
      <c r="D40" s="3">
        <v>45209</v>
      </c>
      <c r="E40" s="130" t="str">
        <f ca="1">VLOOKUP(AU40,Sheet5!A:B,2,1)</f>
        <v>180 +</v>
      </c>
      <c r="F40" s="130">
        <f>+VLOOKUP(A40,'[2]Attendance '!$B$75:$L$266,11,FALSE)</f>
        <v>25</v>
      </c>
      <c r="G40" s="130" t="s">
        <v>327</v>
      </c>
      <c r="H40" s="130" t="str">
        <f>VLOOKUP($A40,'[1]Active TS-HR'!$B$6:$Q$500,3,FALSE)</f>
        <v>Western</v>
      </c>
      <c r="I40" s="4">
        <f t="shared" si="9"/>
        <v>12500</v>
      </c>
      <c r="J40" s="4">
        <f t="shared" si="1"/>
        <v>86988</v>
      </c>
      <c r="K40" s="4">
        <v>0</v>
      </c>
      <c r="L40" s="4"/>
      <c r="M40" s="4"/>
      <c r="N40" s="4"/>
      <c r="O40" s="4">
        <f>+IFERROR(VLOOKUP($A40,[3]Sheet2!$A$7:$M$259,4,FALSE),0)</f>
        <v>24000</v>
      </c>
      <c r="P40" s="4">
        <f>+IFERROR(VLOOKUP($A40,[3]Sheet2!$A$7:$M$259,3,FALSE),0)</f>
        <v>2000</v>
      </c>
      <c r="Q40" s="4">
        <f>+IFERROR(VLOOKUP($A40,[3]Sheet2!$A$7:$M$259,2,FALSE),0)</f>
        <v>1</v>
      </c>
      <c r="R40" s="4">
        <f>+IFERROR(VLOOKUP($A40,[3]Sheet2!$A$7:$M$259,7,FALSE),0)</f>
        <v>62988</v>
      </c>
      <c r="S40" s="4">
        <f>+IFERROR(VLOOKUP($A40,[3]Sheet2!$A$7:$M$259,6,FALSE),0)</f>
        <v>10500</v>
      </c>
      <c r="T40" s="4">
        <f>+IFERROR(VLOOKUP($A40,[3]Sheet2!$A$7:$M$259,5,FALSE),0)</f>
        <v>3</v>
      </c>
      <c r="U40" s="4">
        <f>+IFERROR(VLOOKUP($A40,[3]Sheet2!$A$7:$M$259,13,FALSE),0)</f>
        <v>0</v>
      </c>
      <c r="V40" s="4">
        <f>+IFERROR(VLOOKUP($A40,[3]Sheet2!$A$7:$M$259,12,FALSE),0)</f>
        <v>0</v>
      </c>
      <c r="W40" s="4">
        <f>+IFERROR(VLOOKUP($A40,[3]Sheet2!$A$7:$M$259,11,FALSE),0)</f>
        <v>0</v>
      </c>
      <c r="X40" s="4">
        <f>+IFERROR(VLOOKUP($A40,[3]Sheet2!$A$7:$M$259,10,FALSE),0)</f>
        <v>0</v>
      </c>
      <c r="Y40" s="4">
        <f>+IFERROR(VLOOKUP($A40,[3]Sheet2!$A$7:$M$259,9,FALSE),0)</f>
        <v>0</v>
      </c>
      <c r="Z40" s="4">
        <f>+IFERROR(VLOOKUP($A40,[3]Sheet2!$A$7:$M$259,8,FALSE),0)</f>
        <v>0</v>
      </c>
      <c r="AA40" s="13">
        <f t="shared" si="10"/>
        <v>0.19047619047619047</v>
      </c>
      <c r="AB40" s="154">
        <f t="shared" si="11"/>
        <v>8.3333333333333329E-2</v>
      </c>
      <c r="AC40" s="158">
        <f t="shared" si="12"/>
        <v>2.2857142857142856</v>
      </c>
      <c r="AD40" s="154">
        <f t="shared" si="13"/>
        <v>0.16000000000000003</v>
      </c>
      <c r="AE40" s="12">
        <f>VLOOKUP(A40,Sheet4!$A$2:$N$6671,2,0)</f>
        <v>21</v>
      </c>
      <c r="AF40" s="213">
        <f t="shared" si="4"/>
        <v>4</v>
      </c>
      <c r="AG40" s="12">
        <f>(VLOOKUP(A40,Sheet4!$A$2:$N$6671,3,0))</f>
        <v>3</v>
      </c>
      <c r="AH40" s="12">
        <f>VLOOKUP(A40,Sheet4!$A$2:$N$6671,4,0)</f>
        <v>1</v>
      </c>
      <c r="AI40" s="12">
        <f>VLOOKUP(A40,Sheet4!$A$2:$N$6671,10,0)</f>
        <v>48</v>
      </c>
      <c r="AJ40" s="12">
        <f>VLOOKUP(A40,Sheet4!$A$2:$N$66671,5,0)</f>
        <v>44</v>
      </c>
      <c r="AK40" s="12">
        <f>VLOOKUP(A40,Sheet4!$A$2:$N$6671,6,0)</f>
        <v>34</v>
      </c>
      <c r="AL40" s="12">
        <f>VLOOKUP(A40,Sheet4!$A$2:$N$6671,7,0)</f>
        <v>18</v>
      </c>
      <c r="AM40" s="12">
        <f>VLOOKUP(A40,Sheet4!$A$2:$N$6671,8,0)</f>
        <v>0</v>
      </c>
      <c r="AN40" s="12">
        <f>VLOOKUP($A40,Sheet4!$A$2:$N$6671,9,0)</f>
        <v>1450</v>
      </c>
      <c r="AO40" s="131" t="str">
        <f t="shared" ca="1" si="5"/>
        <v>Dileep Sharma_180 +</v>
      </c>
      <c r="AP40" s="132" t="str">
        <f t="shared" si="6"/>
        <v>Dileep Sharma_Western</v>
      </c>
      <c r="AQ40" s="132" t="str">
        <f>VLOOKUP($A40,'[1]Active TS-HR'!$B$6:$Q$500,9,FALSE)</f>
        <v>Bahubali Kaddu</v>
      </c>
      <c r="AR40" s="132" t="str">
        <f>VLOOKUP($A40,'[1]Active TS-HR'!$B$6:$Q$500,6,FALSE)</f>
        <v>Jayant Kumar</v>
      </c>
      <c r="AS40" s="132" t="str">
        <f>VLOOKUP($A40,'[1]Active TS-HR'!$B$6:$Q$500,7,FALSE)</f>
        <v>Direct Dileep</v>
      </c>
      <c r="AT40" s="132" t="str">
        <f>VLOOKUP($A40,'[1]Active TS-HR'!$B$6:$Q$500,16,FALSE)</f>
        <v>Active</v>
      </c>
      <c r="AU40" s="207">
        <f t="shared" ca="1" si="7"/>
        <v>269</v>
      </c>
      <c r="AW40" s="374">
        <f>IFERROR(VLOOKUP(A40,'[3]Sale Entry'!$AE$328:$AF$700,2,FALSE),0)</f>
        <v>53148.989871257341</v>
      </c>
      <c r="AX40" s="112" t="str">
        <f t="shared" ca="1" si="14"/>
        <v>Bahubali Kaddu_180 +</v>
      </c>
      <c r="AY40" s="323"/>
      <c r="AZ40" s="323"/>
      <c r="BA40" s="323"/>
      <c r="BB40" s="323"/>
      <c r="BC40" s="323"/>
    </row>
    <row r="41" spans="1:55" ht="15.75">
      <c r="A41" s="1">
        <v>10149396</v>
      </c>
      <c r="B41" s="2" t="s">
        <v>359</v>
      </c>
      <c r="C41" s="2" t="str">
        <f>VLOOKUP($A41,'[1]Active TS-HR'!$B$6:$Q$300,8,FALSE)</f>
        <v>Avnind Singh</v>
      </c>
      <c r="D41" s="3">
        <v>45212</v>
      </c>
      <c r="E41" s="130" t="str">
        <f ca="1">VLOOKUP(AU41,Sheet5!A:B,2,1)</f>
        <v>180 +</v>
      </c>
      <c r="F41" s="130">
        <f>+VLOOKUP(A41,'[2]Attendance '!$B$75:$L$266,11,FALSE)</f>
        <v>25</v>
      </c>
      <c r="G41" s="130" t="s">
        <v>327</v>
      </c>
      <c r="H41" s="130" t="str">
        <f>VLOOKUP($A41,'[1]Active TS-HR'!$B$6:$Q$500,3,FALSE)</f>
        <v>Central</v>
      </c>
      <c r="I41" s="4">
        <f t="shared" si="9"/>
        <v>16000</v>
      </c>
      <c r="J41" s="4">
        <f t="shared" si="1"/>
        <v>65999.59</v>
      </c>
      <c r="K41" s="4">
        <v>0</v>
      </c>
      <c r="L41" s="4"/>
      <c r="M41" s="4"/>
      <c r="N41" s="4"/>
      <c r="O41" s="4">
        <f>+IFERROR(VLOOKUP($A41,[3]Sheet2!$A$7:$M$259,4,FALSE),0)</f>
        <v>0</v>
      </c>
      <c r="P41" s="4">
        <f>+IFERROR(VLOOKUP($A41,[3]Sheet2!$A$7:$M$259,3,FALSE),0)</f>
        <v>0</v>
      </c>
      <c r="Q41" s="4">
        <f>+IFERROR(VLOOKUP($A41,[3]Sheet2!$A$7:$M$259,2,FALSE),0)</f>
        <v>0</v>
      </c>
      <c r="R41" s="4">
        <f>+IFERROR(VLOOKUP($A41,[3]Sheet2!$A$7:$M$259,7,FALSE),0)</f>
        <v>59999.59</v>
      </c>
      <c r="S41" s="4">
        <f>+IFERROR(VLOOKUP($A41,[3]Sheet2!$A$7:$M$259,6,FALSE),0)</f>
        <v>10000</v>
      </c>
      <c r="T41" s="4">
        <f>+IFERROR(VLOOKUP($A41,[3]Sheet2!$A$7:$M$259,5,FALSE),0)</f>
        <v>2</v>
      </c>
      <c r="U41" s="4">
        <f>+IFERROR(VLOOKUP($A41,[3]Sheet2!$A$7:$M$259,13,FALSE),0)</f>
        <v>0</v>
      </c>
      <c r="V41" s="4">
        <f>+IFERROR(VLOOKUP($A41,[3]Sheet2!$A$7:$M$259,12,FALSE),0)</f>
        <v>0</v>
      </c>
      <c r="W41" s="4">
        <f>+IFERROR(VLOOKUP($A41,[3]Sheet2!$A$7:$M$259,11,FALSE),0)</f>
        <v>0</v>
      </c>
      <c r="X41" s="4">
        <f>+IFERROR(VLOOKUP($A41,[3]Sheet2!$A$7:$M$259,10,FALSE),0)</f>
        <v>6000</v>
      </c>
      <c r="Y41" s="4">
        <f>+IFERROR(VLOOKUP($A41,[3]Sheet2!$A$7:$M$259,9,FALSE),0)</f>
        <v>6000</v>
      </c>
      <c r="Z41" s="4">
        <f>+IFERROR(VLOOKUP($A41,[3]Sheet2!$A$7:$M$259,8,FALSE),0)</f>
        <v>1</v>
      </c>
      <c r="AA41" s="13">
        <f t="shared" si="10"/>
        <v>0.13043478260869565</v>
      </c>
      <c r="AB41" s="154">
        <f t="shared" si="11"/>
        <v>3.2258064516129031E-2</v>
      </c>
      <c r="AC41" s="158">
        <f t="shared" si="12"/>
        <v>4.0434782608695654</v>
      </c>
      <c r="AD41" s="154">
        <f t="shared" si="13"/>
        <v>7.999999999999996E-2</v>
      </c>
      <c r="AE41" s="12">
        <f>VLOOKUP(A41,Sheet4!$A$2:$N$6671,2,0)</f>
        <v>23</v>
      </c>
      <c r="AF41" s="213">
        <f t="shared" si="4"/>
        <v>3</v>
      </c>
      <c r="AG41" s="12">
        <f>(VLOOKUP(A41,Sheet4!$A$2:$N$6671,3,0))</f>
        <v>3</v>
      </c>
      <c r="AH41" s="12">
        <f>VLOOKUP(A41,Sheet4!$A$2:$N$6671,4,0)</f>
        <v>0</v>
      </c>
      <c r="AI41" s="12">
        <f>VLOOKUP(A41,Sheet4!$A$2:$N$6671,10,0)</f>
        <v>93</v>
      </c>
      <c r="AJ41" s="12">
        <f>VLOOKUP(A41,Sheet4!$A$2:$N$66671,5,0)</f>
        <v>90</v>
      </c>
      <c r="AK41" s="12">
        <f>VLOOKUP(A41,Sheet4!$A$2:$N$6671,6,0)</f>
        <v>29</v>
      </c>
      <c r="AL41" s="12">
        <f>VLOOKUP(A41,Sheet4!$A$2:$N$6671,7,0)</f>
        <v>65</v>
      </c>
      <c r="AM41" s="12">
        <f>VLOOKUP(A41,Sheet4!$A$2:$N$6671,8,0)</f>
        <v>0</v>
      </c>
      <c r="AN41" s="12">
        <f>VLOOKUP($A41,Sheet4!$A$2:$N$6671,9,0)</f>
        <v>2450</v>
      </c>
      <c r="AO41" s="131" t="str">
        <f t="shared" ca="1" si="5"/>
        <v>Avnind Singh_180 +</v>
      </c>
      <c r="AP41" s="132" t="str">
        <f t="shared" si="6"/>
        <v>Avnind Singh_Central</v>
      </c>
      <c r="AQ41" s="132" t="str">
        <f>VLOOKUP($A41,'[1]Active TS-HR'!$B$6:$Q$500,9,FALSE)</f>
        <v>Bahubali Kaddu</v>
      </c>
      <c r="AR41" s="132" t="str">
        <f>VLOOKUP($A41,'[1]Active TS-HR'!$B$6:$Q$500,6,FALSE)</f>
        <v>Nagendra Mishra</v>
      </c>
      <c r="AS41" s="132" t="str">
        <f>VLOOKUP($A41,'[1]Active TS-HR'!$B$6:$Q$500,7,FALSE)</f>
        <v>Siddhant Pawar</v>
      </c>
      <c r="AT41" s="132" t="str">
        <f>VLOOKUP($A41,'[1]Active TS-HR'!$B$6:$Q$500,16,FALSE)</f>
        <v>Active</v>
      </c>
      <c r="AU41" s="207">
        <f t="shared" ca="1" si="7"/>
        <v>266</v>
      </c>
      <c r="AW41" s="374">
        <f>IFERROR(VLOOKUP(A41,'[3]Sale Entry'!$AE$328:$AF$700,2,FALSE),0)</f>
        <v>44037.461790012298</v>
      </c>
      <c r="AX41" s="112" t="str">
        <f t="shared" ca="1" si="14"/>
        <v>Bahubali Kaddu_180 +</v>
      </c>
      <c r="AY41" s="323"/>
      <c r="AZ41" s="323"/>
      <c r="BA41" s="323"/>
      <c r="BB41" s="323"/>
      <c r="BC41" s="323"/>
    </row>
    <row r="42" spans="1:55" ht="15.75">
      <c r="A42" s="1">
        <v>10149740</v>
      </c>
      <c r="B42" s="2" t="s">
        <v>362</v>
      </c>
      <c r="C42" s="2" t="str">
        <f>VLOOKUP($A42,'[1]Active TS-HR'!$B$6:$Q$300,8,FALSE)</f>
        <v>Abhijit Khanvilkar</v>
      </c>
      <c r="D42" s="3">
        <v>45219</v>
      </c>
      <c r="E42" s="130" t="str">
        <f ca="1">VLOOKUP(AU42,Sheet5!A:B,2,1)</f>
        <v>180 +</v>
      </c>
      <c r="F42" s="130">
        <f>+VLOOKUP(A42,'[2]Attendance '!$B$75:$L$266,11,FALSE)</f>
        <v>25</v>
      </c>
      <c r="G42" s="130" t="s">
        <v>327</v>
      </c>
      <c r="H42" s="130" t="str">
        <f>VLOOKUP($A42,'[1]Active TS-HR'!$B$6:$Q$500,3,FALSE)</f>
        <v>Central</v>
      </c>
      <c r="I42" s="4">
        <f t="shared" si="9"/>
        <v>75238</v>
      </c>
      <c r="J42" s="4">
        <f t="shared" si="1"/>
        <v>127428.45</v>
      </c>
      <c r="K42" s="4">
        <v>0</v>
      </c>
      <c r="L42" s="4"/>
      <c r="M42" s="4"/>
      <c r="N42" s="4"/>
      <c r="O42" s="4">
        <f>+IFERROR(VLOOKUP($A42,[3]Sheet2!$A$7:$M$259,4,FALSE),0)</f>
        <v>0</v>
      </c>
      <c r="P42" s="4">
        <f>+IFERROR(VLOOKUP($A42,[3]Sheet2!$A$7:$M$259,3,FALSE),0)</f>
        <v>0</v>
      </c>
      <c r="Q42" s="4">
        <f>+IFERROR(VLOOKUP($A42,[3]Sheet2!$A$7:$M$259,2,FALSE),0)</f>
        <v>0</v>
      </c>
      <c r="R42" s="4">
        <f>+IFERROR(VLOOKUP($A42,[3]Sheet2!$A$7:$M$259,7,FALSE),0)</f>
        <v>62628.45</v>
      </c>
      <c r="S42" s="4">
        <f>+IFERROR(VLOOKUP($A42,[3]Sheet2!$A$7:$M$259,6,FALSE),0)</f>
        <v>10438</v>
      </c>
      <c r="T42" s="4">
        <f>+IFERROR(VLOOKUP($A42,[3]Sheet2!$A$7:$M$259,5,FALSE),0)</f>
        <v>2</v>
      </c>
      <c r="U42" s="4">
        <f>+IFERROR(VLOOKUP($A42,[3]Sheet2!$A$7:$M$259,13,FALSE),0)</f>
        <v>0</v>
      </c>
      <c r="V42" s="4">
        <f>+IFERROR(VLOOKUP($A42,[3]Sheet2!$A$7:$M$259,12,FALSE),0)</f>
        <v>0</v>
      </c>
      <c r="W42" s="4">
        <f>+IFERROR(VLOOKUP($A42,[3]Sheet2!$A$7:$M$259,11,FALSE),0)</f>
        <v>0</v>
      </c>
      <c r="X42" s="4">
        <f>+IFERROR(VLOOKUP($A42,[3]Sheet2!$A$7:$M$259,10,FALSE),0)</f>
        <v>64800</v>
      </c>
      <c r="Y42" s="4">
        <f>+IFERROR(VLOOKUP($A42,[3]Sheet2!$A$7:$M$259,9,FALSE),0)</f>
        <v>64800</v>
      </c>
      <c r="Z42" s="4">
        <f>+IFERROR(VLOOKUP($A42,[3]Sheet2!$A$7:$M$259,8,FALSE),0)</f>
        <v>1</v>
      </c>
      <c r="AA42" s="13">
        <f t="shared" si="10"/>
        <v>0.13043478260869565</v>
      </c>
      <c r="AB42" s="154">
        <f t="shared" si="11"/>
        <v>2.2058823529411766E-2</v>
      </c>
      <c r="AC42" s="158">
        <f t="shared" si="12"/>
        <v>5.9130434782608692</v>
      </c>
      <c r="AD42" s="154">
        <f t="shared" si="13"/>
        <v>7.999999999999996E-2</v>
      </c>
      <c r="AE42" s="12">
        <f>VLOOKUP(A42,Sheet4!$A$2:$N$6671,2,0)</f>
        <v>23</v>
      </c>
      <c r="AF42" s="213">
        <f t="shared" si="4"/>
        <v>3</v>
      </c>
      <c r="AG42" s="12">
        <f>(VLOOKUP(A42,Sheet4!$A$2:$N$6671,3,0))</f>
        <v>3</v>
      </c>
      <c r="AH42" s="12">
        <f>VLOOKUP(A42,Sheet4!$A$2:$N$6671,4,0)</f>
        <v>0</v>
      </c>
      <c r="AI42" s="12">
        <f>VLOOKUP(A42,Sheet4!$A$2:$N$6671,10,0)</f>
        <v>136</v>
      </c>
      <c r="AJ42" s="12">
        <f>VLOOKUP(A42,Sheet4!$A$2:$N$66671,5,0)</f>
        <v>133</v>
      </c>
      <c r="AK42" s="12">
        <f>VLOOKUP(A42,Sheet4!$A$2:$N$6671,6,0)</f>
        <v>28</v>
      </c>
      <c r="AL42" s="12">
        <f>VLOOKUP(A42,Sheet4!$A$2:$N$6671,7,0)</f>
        <v>111</v>
      </c>
      <c r="AM42" s="12">
        <f>VLOOKUP(A42,Sheet4!$A$2:$N$6671,8,0)</f>
        <v>0</v>
      </c>
      <c r="AN42" s="12">
        <f>VLOOKUP($A42,Sheet4!$A$2:$N$6671,9,0)</f>
        <v>3555</v>
      </c>
      <c r="AO42" s="131" t="str">
        <f t="shared" ca="1" si="5"/>
        <v>Abhijit Khanvilkar_180 +</v>
      </c>
      <c r="AP42" s="132" t="str">
        <f t="shared" si="6"/>
        <v>Abhijit Khanvilkar_Central</v>
      </c>
      <c r="AQ42" s="132" t="str">
        <f>VLOOKUP($A42,'[1]Active TS-HR'!$B$6:$Q$500,9,FALSE)</f>
        <v>Abhijit Khanvilkar</v>
      </c>
      <c r="AR42" s="132">
        <f>VLOOKUP($A42,'[1]Active TS-HR'!$B$6:$Q$500,6,FALSE)</f>
        <v>0</v>
      </c>
      <c r="AS42" s="132" t="str">
        <f>VLOOKUP($A42,'[1]Active TS-HR'!$B$6:$Q$500,7,FALSE)</f>
        <v>MD Sanaul Mustufa</v>
      </c>
      <c r="AT42" s="132" t="str">
        <f>VLOOKUP($A42,'[1]Active TS-HR'!$B$6:$Q$500,16,FALSE)</f>
        <v>Active</v>
      </c>
      <c r="AU42" s="207">
        <f t="shared" ca="1" si="7"/>
        <v>259</v>
      </c>
      <c r="AW42" s="374">
        <f>IFERROR(VLOOKUP(A42,'[3]Sale Entry'!$AE$328:$AF$700,2,FALSE),0)</f>
        <v>104503.9128811163</v>
      </c>
      <c r="AX42" s="112" t="str">
        <f t="shared" ca="1" si="14"/>
        <v>Abhijit Khanvilkar_180 +</v>
      </c>
      <c r="AY42" s="323"/>
      <c r="AZ42" s="323"/>
      <c r="BA42" s="323"/>
      <c r="BB42" s="323"/>
      <c r="BC42" s="323"/>
    </row>
    <row r="43" spans="1:55" ht="15.75">
      <c r="A43" s="1">
        <v>10150180</v>
      </c>
      <c r="B43" s="2" t="s">
        <v>363</v>
      </c>
      <c r="C43" s="2" t="str">
        <f>VLOOKUP($A43,'[1]Active TS-HR'!$B$6:$Q$300,8,FALSE)</f>
        <v>Abhijit Khanvilkar</v>
      </c>
      <c r="D43" s="3">
        <v>45233</v>
      </c>
      <c r="E43" s="130" t="str">
        <f ca="1">VLOOKUP(AU43,Sheet5!A:B,2,1)</f>
        <v>180 +</v>
      </c>
      <c r="F43" s="130">
        <f>+VLOOKUP(A43,'[2]Attendance '!$B$75:$L$266,11,FALSE)</f>
        <v>25</v>
      </c>
      <c r="G43" s="130" t="s">
        <v>327</v>
      </c>
      <c r="H43" s="130" t="str">
        <f>VLOOKUP($A43,'[1]Active TS-HR'!$B$6:$Q$500,3,FALSE)</f>
        <v>Central</v>
      </c>
      <c r="I43" s="4">
        <f t="shared" si="9"/>
        <v>45941</v>
      </c>
      <c r="J43" s="4">
        <f t="shared" si="1"/>
        <v>257440</v>
      </c>
      <c r="K43" s="4">
        <v>0</v>
      </c>
      <c r="L43" s="4"/>
      <c r="M43" s="4"/>
      <c r="N43" s="4"/>
      <c r="O43" s="4">
        <f>+IFERROR(VLOOKUP($A43,[3]Sheet2!$A$7:$M$259,4,FALSE),0)</f>
        <v>198000</v>
      </c>
      <c r="P43" s="4">
        <f>+IFERROR(VLOOKUP($A43,[3]Sheet2!$A$7:$M$259,3,FALSE),0)</f>
        <v>16501</v>
      </c>
      <c r="Q43" s="4">
        <f>+IFERROR(VLOOKUP($A43,[3]Sheet2!$A$7:$M$259,2,FALSE),0)</f>
        <v>3</v>
      </c>
      <c r="R43" s="4">
        <f>+IFERROR(VLOOKUP($A43,[3]Sheet2!$A$7:$M$259,7,FALSE),0)</f>
        <v>36000</v>
      </c>
      <c r="S43" s="4">
        <f>+IFERROR(VLOOKUP($A43,[3]Sheet2!$A$7:$M$259,6,FALSE),0)</f>
        <v>6000</v>
      </c>
      <c r="T43" s="4">
        <f>+IFERROR(VLOOKUP($A43,[3]Sheet2!$A$7:$M$259,5,FALSE),0)</f>
        <v>1</v>
      </c>
      <c r="U43" s="4">
        <f>+IFERROR(VLOOKUP($A43,[3]Sheet2!$A$7:$M$259,13,FALSE),0)</f>
        <v>0</v>
      </c>
      <c r="V43" s="4">
        <f>+IFERROR(VLOOKUP($A43,[3]Sheet2!$A$7:$M$259,12,FALSE),0)</f>
        <v>0</v>
      </c>
      <c r="W43" s="4">
        <f>+IFERROR(VLOOKUP($A43,[3]Sheet2!$A$7:$M$259,11,FALSE),0)</f>
        <v>0</v>
      </c>
      <c r="X43" s="4">
        <f>+IFERROR(VLOOKUP($A43,[3]Sheet2!$A$7:$M$259,10,FALSE),0)</f>
        <v>23440</v>
      </c>
      <c r="Y43" s="4">
        <f>+IFERROR(VLOOKUP($A43,[3]Sheet2!$A$7:$M$259,9,FALSE),0)</f>
        <v>23440</v>
      </c>
      <c r="Z43" s="4">
        <f>+IFERROR(VLOOKUP($A43,[3]Sheet2!$A$7:$M$259,8,FALSE),0)</f>
        <v>2</v>
      </c>
      <c r="AA43" s="13">
        <f t="shared" si="10"/>
        <v>0.2608695652173913</v>
      </c>
      <c r="AB43" s="154">
        <f t="shared" si="11"/>
        <v>0.16666666666666666</v>
      </c>
      <c r="AC43" s="158">
        <f t="shared" si="12"/>
        <v>1.5652173913043479</v>
      </c>
      <c r="AD43" s="154">
        <f t="shared" si="13"/>
        <v>7.999999999999996E-2</v>
      </c>
      <c r="AE43" s="12">
        <f>VLOOKUP(A43,Sheet4!$A$2:$N$6671,2,0)</f>
        <v>23</v>
      </c>
      <c r="AF43" s="213">
        <f t="shared" si="4"/>
        <v>6</v>
      </c>
      <c r="AG43" s="12">
        <f>(VLOOKUP(A43,Sheet4!$A$2:$N$6671,3,0))</f>
        <v>4</v>
      </c>
      <c r="AH43" s="12">
        <f>VLOOKUP(A43,Sheet4!$A$2:$N$6671,4,0)</f>
        <v>2</v>
      </c>
      <c r="AI43" s="12">
        <f>VLOOKUP(A43,Sheet4!$A$2:$N$6671,10,0)</f>
        <v>36</v>
      </c>
      <c r="AJ43" s="12">
        <f>VLOOKUP(A43,Sheet4!$A$2:$N$66671,5,0)</f>
        <v>30</v>
      </c>
      <c r="AK43" s="12">
        <f>VLOOKUP(A43,Sheet4!$A$2:$N$6671,6,0)</f>
        <v>7</v>
      </c>
      <c r="AL43" s="12">
        <f>VLOOKUP(A43,Sheet4!$A$2:$N$6671,7,0)</f>
        <v>29</v>
      </c>
      <c r="AM43" s="12">
        <f>VLOOKUP(A43,Sheet4!$A$2:$N$6671,8,0)</f>
        <v>0</v>
      </c>
      <c r="AN43" s="12">
        <f>VLOOKUP($A43,Sheet4!$A$2:$N$6671,9,0)</f>
        <v>1275</v>
      </c>
      <c r="AO43" s="131" t="str">
        <f t="shared" ca="1" si="5"/>
        <v>Abhijit Khanvilkar_180 +</v>
      </c>
      <c r="AP43" s="132" t="str">
        <f t="shared" si="6"/>
        <v>Abhijit Khanvilkar_Central</v>
      </c>
      <c r="AQ43" s="132" t="str">
        <f>VLOOKUP($A43,'[1]Active TS-HR'!$B$6:$Q$500,9,FALSE)</f>
        <v>Abhijit Khanvilkar</v>
      </c>
      <c r="AR43" s="132">
        <f>VLOOKUP($A43,'[1]Active TS-HR'!$B$6:$Q$500,6,FALSE)</f>
        <v>0</v>
      </c>
      <c r="AS43" s="132" t="str">
        <f>VLOOKUP($A43,'[1]Active TS-HR'!$B$6:$Q$500,7,FALSE)</f>
        <v>Rikesh Vaidya</v>
      </c>
      <c r="AT43" s="132" t="str">
        <f>VLOOKUP($A43,'[1]Active TS-HR'!$B$6:$Q$500,16,FALSE)</f>
        <v>Active</v>
      </c>
      <c r="AU43" s="207">
        <f t="shared" ca="1" si="7"/>
        <v>245</v>
      </c>
      <c r="AW43" s="374">
        <f>IFERROR(VLOOKUP(A43,'[3]Sale Entry'!$AE$328:$AF$700,2,FALSE),0)</f>
        <v>155287.84818451072</v>
      </c>
      <c r="AX43" s="112" t="str">
        <f t="shared" ca="1" si="14"/>
        <v>Abhijit Khanvilkar_180 +</v>
      </c>
      <c r="AY43" s="323"/>
      <c r="AZ43" s="323"/>
      <c r="BA43" s="323"/>
      <c r="BB43" s="323"/>
      <c r="BC43" s="323"/>
    </row>
    <row r="44" spans="1:55" ht="15.75">
      <c r="A44" s="1">
        <v>10151132</v>
      </c>
      <c r="B44" s="2" t="s">
        <v>367</v>
      </c>
      <c r="C44" s="2" t="str">
        <f>VLOOKUP($A44,'[1]Active TS-HR'!$B$6:$Q$300,8,FALSE)</f>
        <v>Abhijit Khanvilkar</v>
      </c>
      <c r="D44" s="3">
        <v>45268</v>
      </c>
      <c r="E44" s="130" t="str">
        <f ca="1">VLOOKUP(AU44,Sheet5!A:B,2,1)</f>
        <v>180 +</v>
      </c>
      <c r="F44" s="130">
        <f>+VLOOKUP(A44,'[2]Attendance '!$B$75:$L$266,11,FALSE)</f>
        <v>7</v>
      </c>
      <c r="G44" s="130" t="s">
        <v>327</v>
      </c>
      <c r="H44" s="130" t="str">
        <f>VLOOKUP($A44,'[1]Active TS-HR'!$B$6:$Q$500,3,FALSE)</f>
        <v>Central</v>
      </c>
      <c r="I44" s="4">
        <f t="shared" si="9"/>
        <v>0</v>
      </c>
      <c r="J44" s="4">
        <f t="shared" si="1"/>
        <v>0</v>
      </c>
      <c r="K44" s="4">
        <v>0</v>
      </c>
      <c r="L44" s="4"/>
      <c r="M44" s="4"/>
      <c r="N44" s="4"/>
      <c r="O44" s="4">
        <f>+IFERROR(VLOOKUP($A44,[3]Sheet2!$A$7:$M$259,4,FALSE),0)</f>
        <v>0</v>
      </c>
      <c r="P44" s="4">
        <f>+IFERROR(VLOOKUP($A44,[3]Sheet2!$A$7:$M$259,3,FALSE),0)</f>
        <v>0</v>
      </c>
      <c r="Q44" s="4">
        <f>+IFERROR(VLOOKUP($A44,[3]Sheet2!$A$7:$M$259,2,FALSE),0)</f>
        <v>0</v>
      </c>
      <c r="R44" s="4">
        <f>+IFERROR(VLOOKUP($A44,[3]Sheet2!$A$7:$M$259,7,FALSE),0)</f>
        <v>0</v>
      </c>
      <c r="S44" s="4">
        <f>+IFERROR(VLOOKUP($A44,[3]Sheet2!$A$7:$M$259,6,FALSE),0)</f>
        <v>0</v>
      </c>
      <c r="T44" s="4">
        <f>+IFERROR(VLOOKUP($A44,[3]Sheet2!$A$7:$M$259,5,FALSE),0)</f>
        <v>0</v>
      </c>
      <c r="U44" s="4">
        <f>+IFERROR(VLOOKUP($A44,[3]Sheet2!$A$7:$M$259,13,FALSE),0)</f>
        <v>0</v>
      </c>
      <c r="V44" s="4">
        <f>+IFERROR(VLOOKUP($A44,[3]Sheet2!$A$7:$M$259,12,FALSE),0)</f>
        <v>0</v>
      </c>
      <c r="W44" s="4">
        <f>+IFERROR(VLOOKUP($A44,[3]Sheet2!$A$7:$M$259,11,FALSE),0)</f>
        <v>0</v>
      </c>
      <c r="X44" s="4">
        <f>+IFERROR(VLOOKUP($A44,[3]Sheet2!$A$7:$M$259,10,FALSE),0)</f>
        <v>0</v>
      </c>
      <c r="Y44" s="4">
        <f>+IFERROR(VLOOKUP($A44,[3]Sheet2!$A$7:$M$259,9,FALSE),0)</f>
        <v>0</v>
      </c>
      <c r="Z44" s="4">
        <f>+IFERROR(VLOOKUP($A44,[3]Sheet2!$A$7:$M$259,8,FALSE),0)</f>
        <v>0</v>
      </c>
      <c r="AA44" s="13">
        <f t="shared" si="10"/>
        <v>0</v>
      </c>
      <c r="AB44" s="154">
        <f t="shared" si="11"/>
        <v>0</v>
      </c>
      <c r="AC44" s="158">
        <f t="shared" si="12"/>
        <v>5</v>
      </c>
      <c r="AD44" s="154">
        <f t="shared" si="13"/>
        <v>0.5714285714285714</v>
      </c>
      <c r="AE44" s="12">
        <f>VLOOKUP(A44,Sheet4!$A$2:$N$6671,2,0)</f>
        <v>3</v>
      </c>
      <c r="AF44" s="213">
        <f t="shared" si="4"/>
        <v>0</v>
      </c>
      <c r="AG44" s="12">
        <f>(VLOOKUP(A44,Sheet4!$A$2:$N$6671,3,0))</f>
        <v>0</v>
      </c>
      <c r="AH44" s="12">
        <f>VLOOKUP(A44,Sheet4!$A$2:$N$6671,4,0)</f>
        <v>0</v>
      </c>
      <c r="AI44" s="12">
        <f>VLOOKUP(A44,Sheet4!$A$2:$N$6671,10,0)</f>
        <v>15</v>
      </c>
      <c r="AJ44" s="12">
        <f>VLOOKUP(A44,Sheet4!$A$2:$N$66671,5,0)</f>
        <v>15</v>
      </c>
      <c r="AK44" s="12">
        <f>VLOOKUP(A44,Sheet4!$A$2:$N$6671,6,0)</f>
        <v>5</v>
      </c>
      <c r="AL44" s="12">
        <f>VLOOKUP(A44,Sheet4!$A$2:$N$6671,7,0)</f>
        <v>10</v>
      </c>
      <c r="AM44" s="12">
        <f>VLOOKUP(A44,Sheet4!$A$2:$N$6671,8,0)</f>
        <v>0</v>
      </c>
      <c r="AN44" s="12">
        <f>VLOOKUP($A44,Sheet4!$A$2:$N$6671,9,0)</f>
        <v>375</v>
      </c>
      <c r="AO44" s="131" t="str">
        <f t="shared" ca="1" si="5"/>
        <v>Abhijit Khanvilkar_180 +</v>
      </c>
      <c r="AP44" s="132" t="str">
        <f t="shared" si="6"/>
        <v>Abhijit Khanvilkar_Central</v>
      </c>
      <c r="AQ44" s="132" t="str">
        <f>VLOOKUP($A44,'[1]Active TS-HR'!$B$6:$Q$500,9,FALSE)</f>
        <v>Abhijit Khanvilkar</v>
      </c>
      <c r="AR44" s="132" t="str">
        <f>VLOOKUP($A44,'[1]Active TS-HR'!$B$6:$Q$500,6,FALSE)</f>
        <v>Narayana Swamy Naik</v>
      </c>
      <c r="AS44" s="132" t="str">
        <f>VLOOKUP($A44,'[1]Active TS-HR'!$B$6:$Q$500,7,FALSE)</f>
        <v>Arjun Waghmare</v>
      </c>
      <c r="AT44" s="132" t="str">
        <f>VLOOKUP($A44,'[1]Active TS-HR'!$B$6:$Q$500,16,FALSE)</f>
        <v>Inactive</v>
      </c>
      <c r="AU44" s="207">
        <f t="shared" ca="1" si="7"/>
        <v>210</v>
      </c>
      <c r="AW44" s="374">
        <f>IFERROR(VLOOKUP(A44,'[3]Sale Entry'!$AE$328:$AF$700,2,FALSE),0)</f>
        <v>0</v>
      </c>
      <c r="AX44" s="112" t="str">
        <f t="shared" ca="1" si="14"/>
        <v>Abhijit Khanvilkar_180 +</v>
      </c>
      <c r="AY44" s="323"/>
      <c r="AZ44" s="323"/>
      <c r="BA44" s="323"/>
      <c r="BB44" s="323"/>
      <c r="BC44" s="323"/>
    </row>
    <row r="45" spans="1:55" ht="15.75">
      <c r="A45" s="1">
        <v>10151345</v>
      </c>
      <c r="B45" s="2" t="s">
        <v>369</v>
      </c>
      <c r="C45" s="2" t="str">
        <f>VLOOKUP($A45,'[1]Active TS-HR'!$B$6:$Q$300,8,FALSE)</f>
        <v>Avnind Singh</v>
      </c>
      <c r="D45" s="3">
        <v>45275</v>
      </c>
      <c r="E45" s="130" t="str">
        <f ca="1">VLOOKUP(AU45,Sheet5!A:B,2,1)</f>
        <v>180 +</v>
      </c>
      <c r="F45" s="130">
        <f>+VLOOKUP(A45,'[2]Attendance '!$B$75:$L$266,11,FALSE)</f>
        <v>25</v>
      </c>
      <c r="G45" s="130" t="s">
        <v>327</v>
      </c>
      <c r="H45" s="130" t="str">
        <f>VLOOKUP($A45,'[1]Active TS-HR'!$B$6:$Q$500,3,FALSE)</f>
        <v>Central</v>
      </c>
      <c r="I45" s="4">
        <f t="shared" si="9"/>
        <v>31066</v>
      </c>
      <c r="J45" s="4">
        <f t="shared" si="1"/>
        <v>76475</v>
      </c>
      <c r="K45" s="4">
        <v>0</v>
      </c>
      <c r="L45" s="4"/>
      <c r="M45" s="4"/>
      <c r="N45" s="4"/>
      <c r="O45" s="4">
        <f>+IFERROR(VLOOKUP($A45,[3]Sheet2!$A$7:$M$259,4,FALSE),0)</f>
        <v>38628</v>
      </c>
      <c r="P45" s="4">
        <f>+IFERROR(VLOOKUP($A45,[3]Sheet2!$A$7:$M$259,3,FALSE),0)</f>
        <v>3219</v>
      </c>
      <c r="Q45" s="4">
        <f>+IFERROR(VLOOKUP($A45,[3]Sheet2!$A$7:$M$259,2,FALSE),0)</f>
        <v>1</v>
      </c>
      <c r="R45" s="4">
        <f>+IFERROR(VLOOKUP($A45,[3]Sheet2!$A$7:$M$259,7,FALSE),0)</f>
        <v>12000</v>
      </c>
      <c r="S45" s="4">
        <f>+IFERROR(VLOOKUP($A45,[3]Sheet2!$A$7:$M$259,6,FALSE),0)</f>
        <v>2000</v>
      </c>
      <c r="T45" s="4">
        <f>+IFERROR(VLOOKUP($A45,[3]Sheet2!$A$7:$M$259,5,FALSE),0)</f>
        <v>1</v>
      </c>
      <c r="U45" s="4">
        <f>+IFERROR(VLOOKUP($A45,[3]Sheet2!$A$7:$M$259,13,FALSE),0)</f>
        <v>0</v>
      </c>
      <c r="V45" s="4">
        <f>+IFERROR(VLOOKUP($A45,[3]Sheet2!$A$7:$M$259,12,FALSE),0)</f>
        <v>0</v>
      </c>
      <c r="W45" s="4">
        <f>+IFERROR(VLOOKUP($A45,[3]Sheet2!$A$7:$M$259,11,FALSE),0)</f>
        <v>0</v>
      </c>
      <c r="X45" s="4">
        <f>+IFERROR(VLOOKUP($A45,[3]Sheet2!$A$7:$M$259,10,FALSE),0)</f>
        <v>25847</v>
      </c>
      <c r="Y45" s="4">
        <f>+IFERROR(VLOOKUP($A45,[3]Sheet2!$A$7:$M$259,9,FALSE),0)</f>
        <v>25847</v>
      </c>
      <c r="Z45" s="4">
        <f>+IFERROR(VLOOKUP($A45,[3]Sheet2!$A$7:$M$259,8,FALSE),0)</f>
        <v>1</v>
      </c>
      <c r="AA45" s="13">
        <f t="shared" si="10"/>
        <v>0.125</v>
      </c>
      <c r="AB45" s="154">
        <f t="shared" si="11"/>
        <v>5.5555555555555552E-2</v>
      </c>
      <c r="AC45" s="158">
        <f t="shared" si="12"/>
        <v>2.25</v>
      </c>
      <c r="AD45" s="154">
        <f t="shared" si="13"/>
        <v>4.0000000000000036E-2</v>
      </c>
      <c r="AE45" s="12">
        <f>VLOOKUP(A45,Sheet4!$A$2:$N$6671,2,0)</f>
        <v>24</v>
      </c>
      <c r="AF45" s="213">
        <f t="shared" si="4"/>
        <v>3</v>
      </c>
      <c r="AG45" s="12">
        <f>(VLOOKUP(A45,Sheet4!$A$2:$N$6671,3,0))</f>
        <v>3</v>
      </c>
      <c r="AH45" s="12">
        <f>VLOOKUP(A45,Sheet4!$A$2:$N$6671,4,0)</f>
        <v>0</v>
      </c>
      <c r="AI45" s="12">
        <f>VLOOKUP(A45,Sheet4!$A$2:$N$6671,10,0)</f>
        <v>54</v>
      </c>
      <c r="AJ45" s="12">
        <f>VLOOKUP(A45,Sheet4!$A$2:$N$66671,5,0)</f>
        <v>51</v>
      </c>
      <c r="AK45" s="12">
        <f>VLOOKUP(A45,Sheet4!$A$2:$N$6671,6,0)</f>
        <v>23</v>
      </c>
      <c r="AL45" s="12">
        <f>VLOOKUP(A45,Sheet4!$A$2:$N$6671,7,0)</f>
        <v>33</v>
      </c>
      <c r="AM45" s="12">
        <f>VLOOKUP(A45,Sheet4!$A$2:$N$6671,8,0)</f>
        <v>0</v>
      </c>
      <c r="AN45" s="12">
        <f>VLOOKUP($A45,Sheet4!$A$2:$N$6671,9,0)</f>
        <v>1510</v>
      </c>
      <c r="AO45" s="131" t="str">
        <f t="shared" ca="1" si="5"/>
        <v>Avnind Singh_180 +</v>
      </c>
      <c r="AP45" s="132" t="str">
        <f t="shared" si="6"/>
        <v>Avnind Singh_Central</v>
      </c>
      <c r="AQ45" s="132" t="str">
        <f>VLOOKUP($A45,'[1]Active TS-HR'!$B$6:$Q$500,9,FALSE)</f>
        <v>Bahubali Kaddu</v>
      </c>
      <c r="AR45" s="132" t="str">
        <f>VLOOKUP($A45,'[1]Active TS-HR'!$B$6:$Q$500,6,FALSE)</f>
        <v>Nagendra Mishra</v>
      </c>
      <c r="AS45" s="132" t="str">
        <f>VLOOKUP($A45,'[1]Active TS-HR'!$B$6:$Q$500,7,FALSE)</f>
        <v>Siddhant Pawar</v>
      </c>
      <c r="AT45" s="132" t="str">
        <f>VLOOKUP($A45,'[1]Active TS-HR'!$B$6:$Q$500,16,FALSE)</f>
        <v>Active</v>
      </c>
      <c r="AU45" s="207">
        <f t="shared" ca="1" si="7"/>
        <v>203</v>
      </c>
      <c r="AW45" s="374">
        <f>IFERROR(VLOOKUP(A45,'[3]Sale Entry'!$AE$328:$AF$700,2,FALSE),0)</f>
        <v>46054.060660825751</v>
      </c>
      <c r="AX45" s="112" t="str">
        <f t="shared" ca="1" si="14"/>
        <v>Bahubali Kaddu_180 +</v>
      </c>
      <c r="AY45" s="323"/>
      <c r="AZ45" s="323"/>
      <c r="BA45" s="323"/>
      <c r="BB45" s="323"/>
      <c r="BC45" s="323"/>
    </row>
    <row r="46" spans="1:55" ht="15.75">
      <c r="A46" s="1">
        <v>10151356</v>
      </c>
      <c r="B46" s="2" t="s">
        <v>370</v>
      </c>
      <c r="C46" s="2" t="str">
        <f>VLOOKUP($A46,'[1]Active TS-HR'!$B$6:$Q$300,8,FALSE)</f>
        <v>Abhijit Khanvilkar</v>
      </c>
      <c r="D46" s="3">
        <v>45275</v>
      </c>
      <c r="E46" s="130" t="str">
        <f ca="1">VLOOKUP(AU46,Sheet5!A:B,2,1)</f>
        <v>180 +</v>
      </c>
      <c r="F46" s="130">
        <f>+VLOOKUP(A46,'[2]Attendance '!$B$75:$L$266,11,FALSE)</f>
        <v>7</v>
      </c>
      <c r="G46" s="130" t="s">
        <v>327</v>
      </c>
      <c r="H46" s="130" t="str">
        <f>VLOOKUP($A46,'[1]Active TS-HR'!$B$6:$Q$500,3,FALSE)</f>
        <v>Central</v>
      </c>
      <c r="I46" s="4">
        <f t="shared" si="9"/>
        <v>0</v>
      </c>
      <c r="J46" s="4">
        <f t="shared" si="1"/>
        <v>0</v>
      </c>
      <c r="K46" s="4">
        <v>0</v>
      </c>
      <c r="L46" s="4"/>
      <c r="M46" s="4"/>
      <c r="N46" s="4"/>
      <c r="O46" s="4">
        <f>+IFERROR(VLOOKUP($A46,[3]Sheet2!$A$7:$M$259,4,FALSE),0)</f>
        <v>0</v>
      </c>
      <c r="P46" s="4">
        <f>+IFERROR(VLOOKUP($A46,[3]Sheet2!$A$7:$M$259,3,FALSE),0)</f>
        <v>0</v>
      </c>
      <c r="Q46" s="4">
        <f>+IFERROR(VLOOKUP($A46,[3]Sheet2!$A$7:$M$259,2,FALSE),0)</f>
        <v>0</v>
      </c>
      <c r="R46" s="4">
        <f>+IFERROR(VLOOKUP($A46,[3]Sheet2!$A$7:$M$259,7,FALSE),0)</f>
        <v>0</v>
      </c>
      <c r="S46" s="4">
        <f>+IFERROR(VLOOKUP($A46,[3]Sheet2!$A$7:$M$259,6,FALSE),0)</f>
        <v>0</v>
      </c>
      <c r="T46" s="4">
        <f>+IFERROR(VLOOKUP($A46,[3]Sheet2!$A$7:$M$259,5,FALSE),0)</f>
        <v>0</v>
      </c>
      <c r="U46" s="4">
        <f>+IFERROR(VLOOKUP($A46,[3]Sheet2!$A$7:$M$259,13,FALSE),0)</f>
        <v>0</v>
      </c>
      <c r="V46" s="4">
        <f>+IFERROR(VLOOKUP($A46,[3]Sheet2!$A$7:$M$259,12,FALSE),0)</f>
        <v>0</v>
      </c>
      <c r="W46" s="4">
        <f>+IFERROR(VLOOKUP($A46,[3]Sheet2!$A$7:$M$259,11,FALSE),0)</f>
        <v>0</v>
      </c>
      <c r="X46" s="4">
        <f>+IFERROR(VLOOKUP($A46,[3]Sheet2!$A$7:$M$259,10,FALSE),0)</f>
        <v>0</v>
      </c>
      <c r="Y46" s="4">
        <f>+IFERROR(VLOOKUP($A46,[3]Sheet2!$A$7:$M$259,9,FALSE),0)</f>
        <v>0</v>
      </c>
      <c r="Z46" s="4">
        <f>+IFERROR(VLOOKUP($A46,[3]Sheet2!$A$7:$M$259,8,FALSE),0)</f>
        <v>0</v>
      </c>
      <c r="AA46" s="13">
        <f t="shared" si="10"/>
        <v>0</v>
      </c>
      <c r="AB46" s="154">
        <f t="shared" si="11"/>
        <v>0</v>
      </c>
      <c r="AC46" s="158">
        <f t="shared" si="12"/>
        <v>5</v>
      </c>
      <c r="AD46" s="154">
        <f t="shared" si="13"/>
        <v>0.1428571428571429</v>
      </c>
      <c r="AE46" s="12">
        <f>VLOOKUP(A46,Sheet4!$A$2:$N$6671,2,0)</f>
        <v>6</v>
      </c>
      <c r="AF46" s="213">
        <f t="shared" si="4"/>
        <v>0</v>
      </c>
      <c r="AG46" s="12">
        <f>(VLOOKUP(A46,Sheet4!$A$2:$N$6671,3,0))</f>
        <v>0</v>
      </c>
      <c r="AH46" s="12">
        <f>VLOOKUP(A46,Sheet4!$A$2:$N$6671,4,0)</f>
        <v>0</v>
      </c>
      <c r="AI46" s="12">
        <f>VLOOKUP(A46,Sheet4!$A$2:$N$6671,10,0)</f>
        <v>30</v>
      </c>
      <c r="AJ46" s="12">
        <f>VLOOKUP(A46,Sheet4!$A$2:$N$66671,5,0)</f>
        <v>30</v>
      </c>
      <c r="AK46" s="12">
        <f>VLOOKUP(A46,Sheet4!$A$2:$N$6671,6,0)</f>
        <v>14</v>
      </c>
      <c r="AL46" s="12">
        <f>VLOOKUP(A46,Sheet4!$A$2:$N$6671,7,0)</f>
        <v>18</v>
      </c>
      <c r="AM46" s="12">
        <f>VLOOKUP(A46,Sheet4!$A$2:$N$6671,8,0)</f>
        <v>0</v>
      </c>
      <c r="AN46" s="12">
        <f>VLOOKUP($A46,Sheet4!$A$2:$N$6671,9,0)</f>
        <v>705</v>
      </c>
      <c r="AO46" s="131" t="str">
        <f t="shared" ca="1" si="5"/>
        <v>Abhijit Khanvilkar_180 +</v>
      </c>
      <c r="AP46" s="132" t="str">
        <f t="shared" si="6"/>
        <v>Abhijit Khanvilkar_Central</v>
      </c>
      <c r="AQ46" s="132" t="str">
        <f>VLOOKUP($A46,'[1]Active TS-HR'!$B$6:$Q$500,9,FALSE)</f>
        <v>Abhijit Khanvilkar</v>
      </c>
      <c r="AR46" s="132" t="str">
        <f>VLOOKUP($A46,'[1]Active TS-HR'!$B$6:$Q$500,6,FALSE)</f>
        <v>Narayana Swamy Naik</v>
      </c>
      <c r="AS46" s="132" t="str">
        <f>VLOOKUP($A46,'[1]Active TS-HR'!$B$6:$Q$500,7,FALSE)</f>
        <v>Arjun Waghmare</v>
      </c>
      <c r="AT46" s="132" t="str">
        <f>VLOOKUP($A46,'[1]Active TS-HR'!$B$6:$Q$500,16,FALSE)</f>
        <v>Inactive</v>
      </c>
      <c r="AU46" s="207">
        <f t="shared" ca="1" si="7"/>
        <v>203</v>
      </c>
      <c r="AW46" s="374">
        <f>IFERROR(VLOOKUP(A46,'[3]Sale Entry'!$AE$328:$AF$700,2,FALSE),0)</f>
        <v>0</v>
      </c>
      <c r="AX46" s="112" t="str">
        <f t="shared" ca="1" si="14"/>
        <v>Abhijit Khanvilkar_180 +</v>
      </c>
      <c r="AY46" s="323"/>
      <c r="AZ46" s="323"/>
      <c r="BA46" s="323"/>
      <c r="BB46" s="323"/>
      <c r="BC46" s="323"/>
    </row>
    <row r="47" spans="1:55" ht="15.75">
      <c r="A47" s="1">
        <v>10151965</v>
      </c>
      <c r="B47" s="2" t="s">
        <v>375</v>
      </c>
      <c r="C47" s="2" t="str">
        <f>VLOOKUP($A47,'[1]Active TS-HR'!$B$6:$Q$300,8,FALSE)</f>
        <v>Rushikesh Kale</v>
      </c>
      <c r="D47" s="3">
        <v>45296</v>
      </c>
      <c r="E47" s="130" t="str">
        <f ca="1">VLOOKUP(AU47,Sheet5!A:B,2,1)</f>
        <v>180 +</v>
      </c>
      <c r="F47" s="130">
        <f>+VLOOKUP(A47,'[2]Attendance '!$B$75:$L$266,11,FALSE)</f>
        <v>25</v>
      </c>
      <c r="G47" s="130" t="s">
        <v>327</v>
      </c>
      <c r="H47" s="130" t="str">
        <f>VLOOKUP($A47,'[1]Active TS-HR'!$B$6:$Q$500,3,FALSE)</f>
        <v>Central</v>
      </c>
      <c r="I47" s="4">
        <f t="shared" si="9"/>
        <v>17425</v>
      </c>
      <c r="J47" s="4">
        <f t="shared" si="1"/>
        <v>40788</v>
      </c>
      <c r="K47" s="4">
        <v>0</v>
      </c>
      <c r="L47" s="4"/>
      <c r="M47" s="4"/>
      <c r="N47" s="4"/>
      <c r="O47" s="4">
        <f>+IFERROR(VLOOKUP($A47,[3]Sheet2!$A$7:$M$259,4,FALSE),0)</f>
        <v>25488</v>
      </c>
      <c r="P47" s="4">
        <f>+IFERROR(VLOOKUP($A47,[3]Sheet2!$A$7:$M$259,3,FALSE),0)</f>
        <v>2125</v>
      </c>
      <c r="Q47" s="4">
        <f>+IFERROR(VLOOKUP($A47,[3]Sheet2!$A$7:$M$259,2,FALSE),0)</f>
        <v>1</v>
      </c>
      <c r="R47" s="4">
        <f>+IFERROR(VLOOKUP($A47,[3]Sheet2!$A$7:$M$259,7,FALSE),0)</f>
        <v>0</v>
      </c>
      <c r="S47" s="4">
        <f>+IFERROR(VLOOKUP($A47,[3]Sheet2!$A$7:$M$259,6,FALSE),0)</f>
        <v>0</v>
      </c>
      <c r="T47" s="4">
        <f>+IFERROR(VLOOKUP($A47,[3]Sheet2!$A$7:$M$259,5,FALSE),0)</f>
        <v>0</v>
      </c>
      <c r="U47" s="4">
        <f>+IFERROR(VLOOKUP($A47,[3]Sheet2!$A$7:$M$259,13,FALSE),0)</f>
        <v>0</v>
      </c>
      <c r="V47" s="4">
        <f>+IFERROR(VLOOKUP($A47,[3]Sheet2!$A$7:$M$259,12,FALSE),0)</f>
        <v>0</v>
      </c>
      <c r="W47" s="4">
        <f>+IFERROR(VLOOKUP($A47,[3]Sheet2!$A$7:$M$259,11,FALSE),0)</f>
        <v>0</v>
      </c>
      <c r="X47" s="4">
        <f>+IFERROR(VLOOKUP($A47,[3]Sheet2!$A$7:$M$259,10,FALSE),0)</f>
        <v>15300</v>
      </c>
      <c r="Y47" s="4">
        <f>+IFERROR(VLOOKUP($A47,[3]Sheet2!$A$7:$M$259,9,FALSE),0)</f>
        <v>15300</v>
      </c>
      <c r="Z47" s="4">
        <f>+IFERROR(VLOOKUP($A47,[3]Sheet2!$A$7:$M$259,8,FALSE),0)</f>
        <v>1</v>
      </c>
      <c r="AA47" s="13">
        <f t="shared" si="10"/>
        <v>0.125</v>
      </c>
      <c r="AB47" s="154">
        <f t="shared" si="11"/>
        <v>2.8169014084507043E-2</v>
      </c>
      <c r="AC47" s="158">
        <f t="shared" si="12"/>
        <v>4.4375</v>
      </c>
      <c r="AD47" s="154">
        <f t="shared" si="13"/>
        <v>0.36</v>
      </c>
      <c r="AE47" s="12">
        <f>VLOOKUP(A47,Sheet4!$A$2:$N$6671,2,0)</f>
        <v>16</v>
      </c>
      <c r="AF47" s="213">
        <f t="shared" si="4"/>
        <v>2</v>
      </c>
      <c r="AG47" s="12">
        <f>(VLOOKUP(A47,Sheet4!$A$2:$N$6671,3,0))</f>
        <v>1</v>
      </c>
      <c r="AH47" s="12">
        <f>VLOOKUP(A47,Sheet4!$A$2:$N$6671,4,0)</f>
        <v>0</v>
      </c>
      <c r="AI47" s="12">
        <f>VLOOKUP(A47,Sheet4!$A$2:$N$6671,10,0)</f>
        <v>71</v>
      </c>
      <c r="AJ47" s="12">
        <f>VLOOKUP(A47,Sheet4!$A$2:$N$66671,5,0)</f>
        <v>70</v>
      </c>
      <c r="AK47" s="12">
        <f>VLOOKUP(A47,Sheet4!$A$2:$N$6671,6,0)</f>
        <v>4</v>
      </c>
      <c r="AL47" s="12">
        <f>VLOOKUP(A47,Sheet4!$A$2:$N$6671,7,0)</f>
        <v>68</v>
      </c>
      <c r="AM47" s="12">
        <f>VLOOKUP(A47,Sheet4!$A$2:$N$6671,8,0)</f>
        <v>0</v>
      </c>
      <c r="AN47" s="12">
        <f>VLOOKUP($A47,Sheet4!$A$2:$N$6671,9,0)</f>
        <v>1755</v>
      </c>
      <c r="AO47" s="131" t="str">
        <f t="shared" ca="1" si="5"/>
        <v>Rushikesh Kale_180 +</v>
      </c>
      <c r="AP47" s="132" t="str">
        <f t="shared" si="6"/>
        <v>Rushikesh Kale_Central</v>
      </c>
      <c r="AQ47" s="132" t="str">
        <f>VLOOKUP($A47,'[1]Active TS-HR'!$B$6:$Q$500,9,FALSE)</f>
        <v>Abhijit Khanvilkar</v>
      </c>
      <c r="AR47" s="132">
        <f>VLOOKUP($A47,'[1]Active TS-HR'!$B$6:$Q$500,6,FALSE)</f>
        <v>0</v>
      </c>
      <c r="AS47" s="132" t="str">
        <f>VLOOKUP($A47,'[1]Active TS-HR'!$B$6:$Q$500,7,FALSE)</f>
        <v>Munawar hashmi</v>
      </c>
      <c r="AT47" s="132" t="str">
        <f>VLOOKUP($A47,'[1]Active TS-HR'!$B$6:$Q$500,16,FALSE)</f>
        <v>Active</v>
      </c>
      <c r="AU47" s="207">
        <f t="shared" ca="1" si="7"/>
        <v>182</v>
      </c>
      <c r="AW47" s="374">
        <f>IFERROR(VLOOKUP(A47,'[3]Sale Entry'!$AE$328:$AF$700,2,FALSE),0)</f>
        <v>29335.3951560975</v>
      </c>
      <c r="AX47" s="112" t="str">
        <f t="shared" ca="1" si="14"/>
        <v>Abhijit Khanvilkar_180 +</v>
      </c>
      <c r="AY47" s="323"/>
      <c r="AZ47" s="323"/>
      <c r="BA47" s="323"/>
      <c r="BB47" s="323"/>
      <c r="BC47" s="323"/>
    </row>
    <row r="48" spans="1:55" ht="15.75">
      <c r="A48" s="1">
        <v>10152249</v>
      </c>
      <c r="B48" s="2" t="s">
        <v>377</v>
      </c>
      <c r="C48" s="2" t="str">
        <f>VLOOKUP($A48,'[1]Active TS-HR'!$B$6:$Q$300,8,FALSE)</f>
        <v>Intezar Sayed</v>
      </c>
      <c r="D48" s="3">
        <v>45300</v>
      </c>
      <c r="E48" s="130" t="str">
        <f ca="1">VLOOKUP(AU48,Sheet5!A:B,2,1)</f>
        <v>91 - 180</v>
      </c>
      <c r="F48" s="130">
        <f>+VLOOKUP(A48,'[2]Attendance '!$B$75:$L$266,11,FALSE)</f>
        <v>25</v>
      </c>
      <c r="G48" s="130" t="s">
        <v>327</v>
      </c>
      <c r="H48" s="130" t="str">
        <f>VLOOKUP($A48,'[1]Active TS-HR'!$B$6:$Q$500,3,FALSE)</f>
        <v>Western</v>
      </c>
      <c r="I48" s="4">
        <f t="shared" si="9"/>
        <v>8000</v>
      </c>
      <c r="J48" s="4">
        <f t="shared" si="1"/>
        <v>48000</v>
      </c>
      <c r="K48" s="4">
        <v>0</v>
      </c>
      <c r="L48" s="4"/>
      <c r="M48" s="4"/>
      <c r="N48" s="4"/>
      <c r="O48" s="4">
        <f>+IFERROR(VLOOKUP($A48,[3]Sheet2!$A$7:$M$259,4,FALSE),0)</f>
        <v>0</v>
      </c>
      <c r="P48" s="4">
        <f>+IFERROR(VLOOKUP($A48,[3]Sheet2!$A$7:$M$259,3,FALSE),0)</f>
        <v>0</v>
      </c>
      <c r="Q48" s="4">
        <f>+IFERROR(VLOOKUP($A48,[3]Sheet2!$A$7:$M$259,2,FALSE),0)</f>
        <v>0</v>
      </c>
      <c r="R48" s="4">
        <f>+IFERROR(VLOOKUP($A48,[3]Sheet2!$A$7:$M$259,7,FALSE),0)</f>
        <v>48000</v>
      </c>
      <c r="S48" s="4">
        <f>+IFERROR(VLOOKUP($A48,[3]Sheet2!$A$7:$M$259,6,FALSE),0)</f>
        <v>8000</v>
      </c>
      <c r="T48" s="4">
        <f>+IFERROR(VLOOKUP($A48,[3]Sheet2!$A$7:$M$259,5,FALSE),0)</f>
        <v>2</v>
      </c>
      <c r="U48" s="4">
        <f>+IFERROR(VLOOKUP($A48,[3]Sheet2!$A$7:$M$259,13,FALSE),0)</f>
        <v>0</v>
      </c>
      <c r="V48" s="4">
        <f>+IFERROR(VLOOKUP($A48,[3]Sheet2!$A$7:$M$259,12,FALSE),0)</f>
        <v>0</v>
      </c>
      <c r="W48" s="4">
        <f>+IFERROR(VLOOKUP($A48,[3]Sheet2!$A$7:$M$259,11,FALSE),0)</f>
        <v>0</v>
      </c>
      <c r="X48" s="4">
        <f>+IFERROR(VLOOKUP($A48,[3]Sheet2!$A$7:$M$259,10,FALSE),0)</f>
        <v>0</v>
      </c>
      <c r="Y48" s="4">
        <f>+IFERROR(VLOOKUP($A48,[3]Sheet2!$A$7:$M$259,9,FALSE),0)</f>
        <v>0</v>
      </c>
      <c r="Z48" s="4">
        <f>+IFERROR(VLOOKUP($A48,[3]Sheet2!$A$7:$M$259,8,FALSE),0)</f>
        <v>0</v>
      </c>
      <c r="AA48" s="13">
        <f t="shared" si="10"/>
        <v>8.3333333333333329E-2</v>
      </c>
      <c r="AB48" s="154">
        <f t="shared" si="11"/>
        <v>3.125E-2</v>
      </c>
      <c r="AC48" s="158">
        <f t="shared" si="12"/>
        <v>2.6666666666666665</v>
      </c>
      <c r="AD48" s="154">
        <f t="shared" si="13"/>
        <v>4.0000000000000036E-2</v>
      </c>
      <c r="AE48" s="12">
        <f>VLOOKUP(A48,Sheet4!$A$2:$N$6671,2,0)</f>
        <v>24</v>
      </c>
      <c r="AF48" s="213">
        <f t="shared" si="4"/>
        <v>2</v>
      </c>
      <c r="AG48" s="12">
        <f>(VLOOKUP(A48,Sheet4!$A$2:$N$6671,3,0))</f>
        <v>2</v>
      </c>
      <c r="AH48" s="12">
        <f>VLOOKUP(A48,Sheet4!$A$2:$N$6671,4,0)</f>
        <v>0</v>
      </c>
      <c r="AI48" s="12">
        <f>VLOOKUP(A48,Sheet4!$A$2:$N$6671,10,0)</f>
        <v>64</v>
      </c>
      <c r="AJ48" s="12">
        <f>VLOOKUP(A48,Sheet4!$A$2:$N$66671,5,0)</f>
        <v>62</v>
      </c>
      <c r="AK48" s="12">
        <f>VLOOKUP(A48,Sheet4!$A$2:$N$6671,6,0)</f>
        <v>14</v>
      </c>
      <c r="AL48" s="12">
        <f>VLOOKUP(A48,Sheet4!$A$2:$N$6671,7,0)</f>
        <v>51</v>
      </c>
      <c r="AM48" s="12">
        <f>VLOOKUP(A48,Sheet4!$A$2:$N$6671,8,0)</f>
        <v>0</v>
      </c>
      <c r="AN48" s="12">
        <f>VLOOKUP($A48,Sheet4!$A$2:$N$6671,9,0)</f>
        <v>1705</v>
      </c>
      <c r="AO48" s="131" t="str">
        <f t="shared" ca="1" si="5"/>
        <v>Intezar Sayed_91 - 180</v>
      </c>
      <c r="AP48" s="132" t="str">
        <f t="shared" si="6"/>
        <v>Intezar Sayed_Western</v>
      </c>
      <c r="AQ48" s="132" t="str">
        <f>VLOOKUP($A48,'[1]Active TS-HR'!$B$6:$Q$500,9,FALSE)</f>
        <v>Bahubali Kaddu</v>
      </c>
      <c r="AR48" s="132">
        <f>VLOOKUP($A48,'[1]Active TS-HR'!$B$6:$Q$500,6,FALSE)</f>
        <v>0</v>
      </c>
      <c r="AS48" s="132" t="str">
        <f>VLOOKUP($A48,'[1]Active TS-HR'!$B$6:$Q$500,7,FALSE)</f>
        <v>Ajay Kumar Verma</v>
      </c>
      <c r="AT48" s="132" t="str">
        <f>VLOOKUP($A48,'[1]Active TS-HR'!$B$6:$Q$500,16,FALSE)</f>
        <v>Active</v>
      </c>
      <c r="AU48" s="207">
        <f t="shared" ca="1" si="7"/>
        <v>178</v>
      </c>
      <c r="AW48" s="374">
        <f>IFERROR(VLOOKUP(A48,'[3]Sale Entry'!$AE$328:$AF$700,2,FALSE),0)</f>
        <v>30430.122704515001</v>
      </c>
      <c r="AX48" s="112" t="str">
        <f t="shared" ca="1" si="14"/>
        <v>Bahubali Kaddu_91 - 180</v>
      </c>
      <c r="AY48" s="323"/>
      <c r="AZ48" s="323"/>
      <c r="BA48" s="323"/>
      <c r="BB48" s="323"/>
      <c r="BC48" s="323"/>
    </row>
    <row r="49" spans="1:55" ht="15.75">
      <c r="A49" s="1">
        <v>10152214</v>
      </c>
      <c r="B49" s="2" t="s">
        <v>378</v>
      </c>
      <c r="C49" s="2" t="str">
        <f>VLOOKUP($A49,'[1]Active TS-HR'!$B$6:$Q$300,8,FALSE)</f>
        <v>Madhuri Joshi</v>
      </c>
      <c r="D49" s="3">
        <v>45300</v>
      </c>
      <c r="E49" s="130" t="str">
        <f ca="1">VLOOKUP(AU49,Sheet5!A:B,2,1)</f>
        <v>91 - 180</v>
      </c>
      <c r="F49" s="130">
        <f>+VLOOKUP(A49,'[2]Attendance '!$B$75:$L$266,11,FALSE)</f>
        <v>25</v>
      </c>
      <c r="G49" s="130" t="s">
        <v>327</v>
      </c>
      <c r="H49" s="130" t="str">
        <f>VLOOKUP($A49,'[1]Active TS-HR'!$B$6:$Q$500,3,FALSE)</f>
        <v>Western</v>
      </c>
      <c r="I49" s="4">
        <f t="shared" si="9"/>
        <v>13000</v>
      </c>
      <c r="J49" s="4">
        <f t="shared" si="1"/>
        <v>48000</v>
      </c>
      <c r="K49" s="4">
        <v>0</v>
      </c>
      <c r="L49" s="4"/>
      <c r="M49" s="4"/>
      <c r="N49" s="4"/>
      <c r="O49" s="4">
        <f>+IFERROR(VLOOKUP($A49,[3]Sheet2!$A$7:$M$259,4,FALSE),0)</f>
        <v>0</v>
      </c>
      <c r="P49" s="4">
        <f>+IFERROR(VLOOKUP($A49,[3]Sheet2!$A$7:$M$259,3,FALSE),0)</f>
        <v>0</v>
      </c>
      <c r="Q49" s="4">
        <f>+IFERROR(VLOOKUP($A49,[3]Sheet2!$A$7:$M$259,2,FALSE),0)</f>
        <v>0</v>
      </c>
      <c r="R49" s="4">
        <f>+IFERROR(VLOOKUP($A49,[3]Sheet2!$A$7:$M$259,7,FALSE),0)</f>
        <v>42000</v>
      </c>
      <c r="S49" s="4">
        <f>+IFERROR(VLOOKUP($A49,[3]Sheet2!$A$7:$M$259,6,FALSE),0)</f>
        <v>7000</v>
      </c>
      <c r="T49" s="4">
        <f>+IFERROR(VLOOKUP($A49,[3]Sheet2!$A$7:$M$259,5,FALSE),0)</f>
        <v>2</v>
      </c>
      <c r="U49" s="4">
        <f>+IFERROR(VLOOKUP($A49,[3]Sheet2!$A$7:$M$259,13,FALSE),0)</f>
        <v>0</v>
      </c>
      <c r="V49" s="4">
        <f>+IFERROR(VLOOKUP($A49,[3]Sheet2!$A$7:$M$259,12,FALSE),0)</f>
        <v>0</v>
      </c>
      <c r="W49" s="4">
        <f>+IFERROR(VLOOKUP($A49,[3]Sheet2!$A$7:$M$259,11,FALSE),0)</f>
        <v>0</v>
      </c>
      <c r="X49" s="4">
        <f>+IFERROR(VLOOKUP($A49,[3]Sheet2!$A$7:$M$259,10,FALSE),0)</f>
        <v>6000</v>
      </c>
      <c r="Y49" s="4">
        <f>+IFERROR(VLOOKUP($A49,[3]Sheet2!$A$7:$M$259,9,FALSE),0)</f>
        <v>6000</v>
      </c>
      <c r="Z49" s="4">
        <f>+IFERROR(VLOOKUP($A49,[3]Sheet2!$A$7:$M$259,8,FALSE),0)</f>
        <v>1</v>
      </c>
      <c r="AA49" s="13">
        <f t="shared" si="10"/>
        <v>0.12</v>
      </c>
      <c r="AB49" s="154">
        <f t="shared" si="11"/>
        <v>2.2900763358778626E-2</v>
      </c>
      <c r="AC49" s="158">
        <f t="shared" si="12"/>
        <v>5.24</v>
      </c>
      <c r="AD49" s="154">
        <f t="shared" si="13"/>
        <v>0</v>
      </c>
      <c r="AE49" s="12">
        <f>VLOOKUP(A49,Sheet4!$A$2:$N$6671,2,0)</f>
        <v>25</v>
      </c>
      <c r="AF49" s="213">
        <f t="shared" si="4"/>
        <v>3</v>
      </c>
      <c r="AG49" s="12">
        <f>(VLOOKUP(A49,Sheet4!$A$2:$N$6671,3,0))</f>
        <v>3</v>
      </c>
      <c r="AH49" s="12">
        <f>VLOOKUP(A49,Sheet4!$A$2:$N$6671,4,0)</f>
        <v>0</v>
      </c>
      <c r="AI49" s="12">
        <f>VLOOKUP(A49,Sheet4!$A$2:$N$6671,10,0)</f>
        <v>131</v>
      </c>
      <c r="AJ49" s="12">
        <f>VLOOKUP(A49,Sheet4!$A$2:$N$66671,5,0)</f>
        <v>128</v>
      </c>
      <c r="AK49" s="12">
        <f>VLOOKUP(A49,Sheet4!$A$2:$N$6671,6,0)</f>
        <v>54</v>
      </c>
      <c r="AL49" s="12">
        <f>VLOOKUP(A49,Sheet4!$A$2:$N$6671,7,0)</f>
        <v>79</v>
      </c>
      <c r="AM49" s="12">
        <f>VLOOKUP(A49,Sheet4!$A$2:$N$6671,8,0)</f>
        <v>0</v>
      </c>
      <c r="AN49" s="12">
        <f>VLOOKUP($A49,Sheet4!$A$2:$N$6671,9,0)</f>
        <v>3400</v>
      </c>
      <c r="AO49" s="131" t="str">
        <f t="shared" ca="1" si="5"/>
        <v>Madhuri Joshi_91 - 180</v>
      </c>
      <c r="AP49" s="132" t="str">
        <f t="shared" si="6"/>
        <v>Madhuri Joshi_Western</v>
      </c>
      <c r="AQ49" s="132" t="str">
        <f>VLOOKUP($A49,'[1]Active TS-HR'!$B$6:$Q$500,9,FALSE)</f>
        <v>Bahubali Kaddu</v>
      </c>
      <c r="AR49" s="132" t="str">
        <f>VLOOKUP($A49,'[1]Active TS-HR'!$B$6:$Q$500,6,FALSE)</f>
        <v>Prashant Lad</v>
      </c>
      <c r="AS49" s="132" t="str">
        <f>VLOOKUP($A49,'[1]Active TS-HR'!$B$6:$Q$500,7,FALSE)</f>
        <v>Shashank Yelve</v>
      </c>
      <c r="AT49" s="132" t="str">
        <f>VLOOKUP($A49,'[1]Active TS-HR'!$B$6:$Q$500,16,FALSE)</f>
        <v>Active</v>
      </c>
      <c r="AU49" s="207">
        <f t="shared" ca="1" si="7"/>
        <v>178</v>
      </c>
      <c r="AW49" s="374">
        <f>IFERROR(VLOOKUP(A49,'[3]Sale Entry'!$AE$328:$AF$700,2,FALSE),0)</f>
        <v>32626.3573664506</v>
      </c>
      <c r="AX49" s="112" t="str">
        <f t="shared" ca="1" si="14"/>
        <v>Bahubali Kaddu_91 - 180</v>
      </c>
      <c r="AY49" s="323"/>
      <c r="AZ49" s="323"/>
      <c r="BA49" s="323"/>
      <c r="BB49" s="323"/>
      <c r="BC49" s="323"/>
    </row>
    <row r="50" spans="1:55" ht="15.75">
      <c r="A50" s="1">
        <v>10152292</v>
      </c>
      <c r="B50" s="2" t="s">
        <v>379</v>
      </c>
      <c r="C50" s="2" t="str">
        <f>VLOOKUP($A50,'[1]Active TS-HR'!$B$6:$Q$300,8,FALSE)</f>
        <v>Rushikesh Kale</v>
      </c>
      <c r="D50" s="3">
        <v>45303</v>
      </c>
      <c r="E50" s="130" t="str">
        <f ca="1">VLOOKUP(AU50,Sheet5!A:B,2,1)</f>
        <v>91 - 180</v>
      </c>
      <c r="F50" s="130">
        <f>+VLOOKUP(A50,'[2]Attendance '!$B$75:$L$266,11,FALSE)</f>
        <v>25</v>
      </c>
      <c r="G50" s="130" t="s">
        <v>327</v>
      </c>
      <c r="H50" s="130" t="str">
        <f>VLOOKUP($A50,'[1]Active TS-HR'!$B$6:$Q$500,3,FALSE)</f>
        <v>Central</v>
      </c>
      <c r="I50" s="4">
        <f t="shared" si="9"/>
        <v>97429</v>
      </c>
      <c r="J50" s="4">
        <f t="shared" si="1"/>
        <v>409713.33999999997</v>
      </c>
      <c r="K50" s="4">
        <v>0</v>
      </c>
      <c r="L50" s="4"/>
      <c r="M50" s="4"/>
      <c r="N50" s="4"/>
      <c r="O50" s="4">
        <f>+IFERROR(VLOOKUP($A50,[3]Sheet2!$A$7:$M$259,4,FALSE),0)</f>
        <v>292175.33999999997</v>
      </c>
      <c r="P50" s="4">
        <f>+IFERROR(VLOOKUP($A50,[3]Sheet2!$A$7:$M$259,3,FALSE),0)</f>
        <v>24350</v>
      </c>
      <c r="Q50" s="4">
        <f>+IFERROR(VLOOKUP($A50,[3]Sheet2!$A$7:$M$259,2,FALSE),0)</f>
        <v>8.5</v>
      </c>
      <c r="R50" s="4">
        <f>+IFERROR(VLOOKUP($A50,[3]Sheet2!$A$7:$M$259,7,FALSE),0)</f>
        <v>53355</v>
      </c>
      <c r="S50" s="4">
        <f>+IFERROR(VLOOKUP($A50,[3]Sheet2!$A$7:$M$259,6,FALSE),0)</f>
        <v>8896</v>
      </c>
      <c r="T50" s="4">
        <f>+IFERROR(VLOOKUP($A50,[3]Sheet2!$A$7:$M$259,5,FALSE),0)</f>
        <v>2</v>
      </c>
      <c r="U50" s="4">
        <f>+IFERROR(VLOOKUP($A50,[3]Sheet2!$A$7:$M$259,13,FALSE),0)</f>
        <v>0</v>
      </c>
      <c r="V50" s="4">
        <f>+IFERROR(VLOOKUP($A50,[3]Sheet2!$A$7:$M$259,12,FALSE),0)</f>
        <v>0</v>
      </c>
      <c r="W50" s="4">
        <f>+IFERROR(VLOOKUP($A50,[3]Sheet2!$A$7:$M$259,11,FALSE),0)</f>
        <v>0</v>
      </c>
      <c r="X50" s="4">
        <f>+IFERROR(VLOOKUP($A50,[3]Sheet2!$A$7:$M$259,10,FALSE),0)</f>
        <v>64183</v>
      </c>
      <c r="Y50" s="4">
        <f>+IFERROR(VLOOKUP($A50,[3]Sheet2!$A$7:$M$259,9,FALSE),0)</f>
        <v>64183</v>
      </c>
      <c r="Z50" s="4">
        <f>+IFERROR(VLOOKUP($A50,[3]Sheet2!$A$7:$M$259,8,FALSE),0)</f>
        <v>2</v>
      </c>
      <c r="AA50" s="13">
        <f t="shared" si="10"/>
        <v>0.5</v>
      </c>
      <c r="AB50" s="154">
        <f t="shared" si="11"/>
        <v>0.125</v>
      </c>
      <c r="AC50" s="158">
        <f t="shared" si="12"/>
        <v>4</v>
      </c>
      <c r="AD50" s="154">
        <f t="shared" si="13"/>
        <v>0</v>
      </c>
      <c r="AE50" s="12">
        <f>VLOOKUP(A50,Sheet4!$A$2:$N$6671,2,0)</f>
        <v>25</v>
      </c>
      <c r="AF50" s="213">
        <f t="shared" si="4"/>
        <v>12.5</v>
      </c>
      <c r="AG50" s="12">
        <f>(VLOOKUP(A50,Sheet4!$A$2:$N$6671,3,0))</f>
        <v>12</v>
      </c>
      <c r="AH50" s="12">
        <f>VLOOKUP(A50,Sheet4!$A$2:$N$6671,4,0)</f>
        <v>1</v>
      </c>
      <c r="AI50" s="12">
        <f>VLOOKUP(A50,Sheet4!$A$2:$N$6671,10,0)</f>
        <v>100</v>
      </c>
      <c r="AJ50" s="12">
        <f>VLOOKUP(A50,Sheet4!$A$2:$N$66671,5,0)</f>
        <v>87</v>
      </c>
      <c r="AK50" s="12">
        <f>VLOOKUP(A50,Sheet4!$A$2:$N$6671,6,0)</f>
        <v>20</v>
      </c>
      <c r="AL50" s="12">
        <f>VLOOKUP(A50,Sheet4!$A$2:$N$6671,7,0)</f>
        <v>83</v>
      </c>
      <c r="AM50" s="12">
        <f>VLOOKUP(A50,Sheet4!$A$2:$N$6671,8,0)</f>
        <v>0</v>
      </c>
      <c r="AN50" s="12">
        <f>VLOOKUP($A50,Sheet4!$A$2:$N$6671,9,0)</f>
        <v>3195</v>
      </c>
      <c r="AO50" s="131" t="str">
        <f t="shared" ca="1" si="5"/>
        <v>Rushikesh Kale_91 - 180</v>
      </c>
      <c r="AP50" s="132" t="str">
        <f t="shared" si="6"/>
        <v>Rushikesh Kale_Central</v>
      </c>
      <c r="AQ50" s="132" t="str">
        <f>VLOOKUP($A50,'[1]Active TS-HR'!$B$6:$Q$500,9,FALSE)</f>
        <v>Abhijit Khanvilkar</v>
      </c>
      <c r="AR50" s="132" t="str">
        <f>VLOOKUP($A50,'[1]Active TS-HR'!$B$6:$Q$500,6,FALSE)</f>
        <v xml:space="preserve">Choubey Aditya </v>
      </c>
      <c r="AS50" s="132" t="str">
        <f>VLOOKUP($A50,'[1]Active TS-HR'!$B$6:$Q$500,7,FALSE)</f>
        <v>Chandralok Gupta</v>
      </c>
      <c r="AT50" s="132" t="str">
        <f>VLOOKUP($A50,'[1]Active TS-HR'!$B$6:$Q$500,16,FALSE)</f>
        <v>Active</v>
      </c>
      <c r="AU50" s="207">
        <f t="shared" ca="1" si="7"/>
        <v>175</v>
      </c>
      <c r="AW50" s="374">
        <f>IFERROR(VLOOKUP(A50,'[3]Sale Entry'!$AE$328:$AF$700,2,FALSE),0)</f>
        <v>258884.42004359016</v>
      </c>
      <c r="AX50" s="112" t="str">
        <f t="shared" ca="1" si="14"/>
        <v>Abhijit Khanvilkar_91 - 180</v>
      </c>
      <c r="AY50" s="323"/>
      <c r="AZ50" s="323"/>
      <c r="BA50" s="323"/>
      <c r="BB50" s="323"/>
      <c r="BC50" s="323"/>
    </row>
    <row r="51" spans="1:55" ht="15.75">
      <c r="A51" s="1">
        <v>10152591</v>
      </c>
      <c r="B51" s="2" t="s">
        <v>380</v>
      </c>
      <c r="C51" s="2" t="str">
        <f>VLOOKUP($A51,'[1]Active TS-HR'!$B$6:$Q$300,8,FALSE)</f>
        <v>Rushikesh Kale</v>
      </c>
      <c r="D51" s="3">
        <v>45310</v>
      </c>
      <c r="E51" s="130" t="str">
        <f ca="1">VLOOKUP(AU51,Sheet5!A:B,2,1)</f>
        <v>91 - 180</v>
      </c>
      <c r="F51" s="130">
        <f>+VLOOKUP(A51,'[2]Attendance '!$B$75:$L$266,11,FALSE)</f>
        <v>25</v>
      </c>
      <c r="G51" s="130" t="s">
        <v>327</v>
      </c>
      <c r="H51" s="130" t="str">
        <f>VLOOKUP($A51,'[1]Active TS-HR'!$B$6:$Q$500,3,FALSE)</f>
        <v>Central</v>
      </c>
      <c r="I51" s="4">
        <f t="shared" si="9"/>
        <v>43244</v>
      </c>
      <c r="J51" s="4">
        <f t="shared" si="1"/>
        <v>75244</v>
      </c>
      <c r="K51" s="4">
        <v>0</v>
      </c>
      <c r="L51" s="4"/>
      <c r="M51" s="4"/>
      <c r="N51" s="4"/>
      <c r="O51" s="4">
        <f>+IFERROR(VLOOKUP($A51,[3]Sheet2!$A$7:$M$259,4,FALSE),0)</f>
        <v>24000</v>
      </c>
      <c r="P51" s="4">
        <f>+IFERROR(VLOOKUP($A51,[3]Sheet2!$A$7:$M$259,3,FALSE),0)</f>
        <v>2000</v>
      </c>
      <c r="Q51" s="4">
        <f>+IFERROR(VLOOKUP($A51,[3]Sheet2!$A$7:$M$259,2,FALSE),0)</f>
        <v>1</v>
      </c>
      <c r="R51" s="4">
        <f>+IFERROR(VLOOKUP($A51,[3]Sheet2!$A$7:$M$259,7,FALSE),0)</f>
        <v>12000</v>
      </c>
      <c r="S51" s="4">
        <f>+IFERROR(VLOOKUP($A51,[3]Sheet2!$A$7:$M$259,6,FALSE),0)</f>
        <v>2000</v>
      </c>
      <c r="T51" s="4">
        <f>+IFERROR(VLOOKUP($A51,[3]Sheet2!$A$7:$M$259,5,FALSE),0)</f>
        <v>0.5</v>
      </c>
      <c r="U51" s="4">
        <f>+IFERROR(VLOOKUP($A51,[3]Sheet2!$A$7:$M$259,13,FALSE),0)</f>
        <v>0</v>
      </c>
      <c r="V51" s="4">
        <f>+IFERROR(VLOOKUP($A51,[3]Sheet2!$A$7:$M$259,12,FALSE),0)</f>
        <v>0</v>
      </c>
      <c r="W51" s="4">
        <f>+IFERROR(VLOOKUP($A51,[3]Sheet2!$A$7:$M$259,11,FALSE),0)</f>
        <v>0</v>
      </c>
      <c r="X51" s="4">
        <f>+IFERROR(VLOOKUP($A51,[3]Sheet2!$A$7:$M$259,10,FALSE),0)</f>
        <v>39244</v>
      </c>
      <c r="Y51" s="4">
        <f>+IFERROR(VLOOKUP($A51,[3]Sheet2!$A$7:$M$259,9,FALSE),0)</f>
        <v>39244</v>
      </c>
      <c r="Z51" s="4">
        <f>+IFERROR(VLOOKUP($A51,[3]Sheet2!$A$7:$M$259,8,FALSE),0)</f>
        <v>2</v>
      </c>
      <c r="AA51" s="13">
        <f t="shared" si="10"/>
        <v>0.14000000000000001</v>
      </c>
      <c r="AB51" s="154">
        <f t="shared" si="11"/>
        <v>2.0588235294117647E-2</v>
      </c>
      <c r="AC51" s="158">
        <f t="shared" si="12"/>
        <v>6.8</v>
      </c>
      <c r="AD51" s="154">
        <f t="shared" si="13"/>
        <v>0</v>
      </c>
      <c r="AE51" s="12">
        <f>VLOOKUP(A51,Sheet4!$A$2:$N$6671,2,0)</f>
        <v>25</v>
      </c>
      <c r="AF51" s="213">
        <f t="shared" si="4"/>
        <v>3.5</v>
      </c>
      <c r="AG51" s="12">
        <f>(VLOOKUP(A51,Sheet4!$A$2:$N$6671,3,0))</f>
        <v>3</v>
      </c>
      <c r="AH51" s="12">
        <f>VLOOKUP(A51,Sheet4!$A$2:$N$6671,4,0)</f>
        <v>1</v>
      </c>
      <c r="AI51" s="12">
        <f>VLOOKUP(A51,Sheet4!$A$2:$N$6671,10,0)</f>
        <v>170</v>
      </c>
      <c r="AJ51" s="12">
        <f>VLOOKUP(A51,Sheet4!$A$2:$N$66671,5,0)</f>
        <v>166</v>
      </c>
      <c r="AK51" s="12">
        <f>VLOOKUP(A51,Sheet4!$A$2:$N$6671,6,0)</f>
        <v>12</v>
      </c>
      <c r="AL51" s="12">
        <f>VLOOKUP(A51,Sheet4!$A$2:$N$6671,7,0)</f>
        <v>160</v>
      </c>
      <c r="AM51" s="12">
        <f>VLOOKUP(A51,Sheet4!$A$2:$N$6671,8,0)</f>
        <v>0</v>
      </c>
      <c r="AN51" s="12">
        <f>VLOOKUP($A51,Sheet4!$A$2:$N$6671,9,0)</f>
        <v>4340</v>
      </c>
      <c r="AO51" s="131" t="str">
        <f t="shared" ca="1" si="5"/>
        <v>Rushikesh Kale_91 - 180</v>
      </c>
      <c r="AP51" s="132" t="str">
        <f t="shared" si="6"/>
        <v>Rushikesh Kale_Central</v>
      </c>
      <c r="AQ51" s="132" t="str">
        <f>VLOOKUP($A51,'[1]Active TS-HR'!$B$6:$Q$500,9,FALSE)</f>
        <v>Abhijit Khanvilkar</v>
      </c>
      <c r="AR51" s="132" t="str">
        <f>VLOOKUP($A51,'[1]Active TS-HR'!$B$6:$Q$500,6,FALSE)</f>
        <v xml:space="preserve">Choubey Aditya </v>
      </c>
      <c r="AS51" s="132" t="str">
        <f>VLOOKUP($A51,'[1]Active TS-HR'!$B$6:$Q$500,7,FALSE)</f>
        <v>Chandralok Gupta</v>
      </c>
      <c r="AT51" s="132" t="str">
        <f>VLOOKUP($A51,'[1]Active TS-HR'!$B$6:$Q$500,16,FALSE)</f>
        <v>Active</v>
      </c>
      <c r="AU51" s="207">
        <f t="shared" ca="1" si="7"/>
        <v>168</v>
      </c>
      <c r="AW51" s="374">
        <f>IFERROR(VLOOKUP(A51,'[3]Sale Entry'!$AE$328:$AF$700,2,FALSE),0)</f>
        <v>56226.623005524481</v>
      </c>
      <c r="AX51" s="112" t="str">
        <f t="shared" ca="1" si="14"/>
        <v>Abhijit Khanvilkar_91 - 180</v>
      </c>
      <c r="AY51" s="323"/>
      <c r="AZ51" s="323"/>
      <c r="BA51" s="323"/>
      <c r="BB51" s="323"/>
      <c r="BC51" s="323"/>
    </row>
    <row r="52" spans="1:55" ht="15.75">
      <c r="A52" s="1">
        <v>10152618</v>
      </c>
      <c r="B52" s="2" t="s">
        <v>381</v>
      </c>
      <c r="C52" s="2" t="str">
        <f>VLOOKUP($A52,'[1]Active TS-HR'!$B$6:$Q$300,8,FALSE)</f>
        <v>Abhijit Khanvilkar</v>
      </c>
      <c r="D52" s="3">
        <v>45310</v>
      </c>
      <c r="E52" s="130" t="str">
        <f ca="1">VLOOKUP(AU52,Sheet5!A:B,2,1)</f>
        <v>91 - 180</v>
      </c>
      <c r="F52" s="130">
        <f>+VLOOKUP(A52,'[2]Attendance '!$B$75:$L$266,11,FALSE)</f>
        <v>7</v>
      </c>
      <c r="G52" s="130" t="s">
        <v>327</v>
      </c>
      <c r="H52" s="130" t="str">
        <f>VLOOKUP($A52,'[1]Active TS-HR'!$B$6:$Q$500,3,FALSE)</f>
        <v>Central</v>
      </c>
      <c r="I52" s="4">
        <f t="shared" si="9"/>
        <v>0</v>
      </c>
      <c r="J52" s="4">
        <f t="shared" si="1"/>
        <v>0</v>
      </c>
      <c r="K52" s="4">
        <v>0</v>
      </c>
      <c r="L52" s="4"/>
      <c r="M52" s="4"/>
      <c r="N52" s="4"/>
      <c r="O52" s="4">
        <f>+IFERROR(VLOOKUP($A52,[3]Sheet2!$A$7:$M$259,4,FALSE),0)</f>
        <v>0</v>
      </c>
      <c r="P52" s="4">
        <f>+IFERROR(VLOOKUP($A52,[3]Sheet2!$A$7:$M$259,3,FALSE),0)</f>
        <v>0</v>
      </c>
      <c r="Q52" s="4">
        <f>+IFERROR(VLOOKUP($A52,[3]Sheet2!$A$7:$M$259,2,FALSE),0)</f>
        <v>0</v>
      </c>
      <c r="R52" s="4">
        <f>+IFERROR(VLOOKUP($A52,[3]Sheet2!$A$7:$M$259,7,FALSE),0)</f>
        <v>0</v>
      </c>
      <c r="S52" s="4">
        <f>+IFERROR(VLOOKUP($A52,[3]Sheet2!$A$7:$M$259,6,FALSE),0)</f>
        <v>0</v>
      </c>
      <c r="T52" s="4">
        <f>+IFERROR(VLOOKUP($A52,[3]Sheet2!$A$7:$M$259,5,FALSE),0)</f>
        <v>0</v>
      </c>
      <c r="U52" s="4">
        <f>+IFERROR(VLOOKUP($A52,[3]Sheet2!$A$7:$M$259,13,FALSE),0)</f>
        <v>0</v>
      </c>
      <c r="V52" s="4">
        <f>+IFERROR(VLOOKUP($A52,[3]Sheet2!$A$7:$M$259,12,FALSE),0)</f>
        <v>0</v>
      </c>
      <c r="W52" s="4">
        <f>+IFERROR(VLOOKUP($A52,[3]Sheet2!$A$7:$M$259,11,FALSE),0)</f>
        <v>0</v>
      </c>
      <c r="X52" s="4">
        <f>+IFERROR(VLOOKUP($A52,[3]Sheet2!$A$7:$M$259,10,FALSE),0)</f>
        <v>0</v>
      </c>
      <c r="Y52" s="4">
        <f>+IFERROR(VLOOKUP($A52,[3]Sheet2!$A$7:$M$259,9,FALSE),0)</f>
        <v>0</v>
      </c>
      <c r="Z52" s="4">
        <f>+IFERROR(VLOOKUP($A52,[3]Sheet2!$A$7:$M$259,8,FALSE),0)</f>
        <v>0</v>
      </c>
      <c r="AA52" s="13">
        <f t="shared" si="10"/>
        <v>0</v>
      </c>
      <c r="AB52" s="154">
        <f t="shared" si="11"/>
        <v>0</v>
      </c>
      <c r="AC52" s="158">
        <f t="shared" si="12"/>
        <v>4.833333333333333</v>
      </c>
      <c r="AD52" s="154">
        <f t="shared" si="13"/>
        <v>0.1428571428571429</v>
      </c>
      <c r="AE52" s="12">
        <f>VLOOKUP(A52,Sheet4!$A$2:$N$6671,2,0)</f>
        <v>6</v>
      </c>
      <c r="AF52" s="213">
        <f t="shared" si="4"/>
        <v>0</v>
      </c>
      <c r="AG52" s="12">
        <f>(VLOOKUP(A52,Sheet4!$A$2:$N$6671,3,0))</f>
        <v>0</v>
      </c>
      <c r="AH52" s="12">
        <f>VLOOKUP(A52,Sheet4!$A$2:$N$6671,4,0)</f>
        <v>0</v>
      </c>
      <c r="AI52" s="12">
        <f>VLOOKUP(A52,Sheet4!$A$2:$N$6671,10,0)</f>
        <v>29</v>
      </c>
      <c r="AJ52" s="12">
        <f>VLOOKUP(A52,Sheet4!$A$2:$N$66671,5,0)</f>
        <v>29</v>
      </c>
      <c r="AK52" s="12">
        <f>VLOOKUP(A52,Sheet4!$A$2:$N$6671,6,0)</f>
        <v>4</v>
      </c>
      <c r="AL52" s="12">
        <f>VLOOKUP(A52,Sheet4!$A$2:$N$6671,7,0)</f>
        <v>26</v>
      </c>
      <c r="AM52" s="12">
        <f>VLOOKUP(A52,Sheet4!$A$2:$N$6671,8,0)</f>
        <v>0</v>
      </c>
      <c r="AN52" s="12">
        <f>VLOOKUP($A52,Sheet4!$A$2:$N$6671,9,0)</f>
        <v>715</v>
      </c>
      <c r="AO52" s="131" t="str">
        <f t="shared" ca="1" si="5"/>
        <v>Abhijit Khanvilkar_91 - 180</v>
      </c>
      <c r="AP52" s="132" t="str">
        <f t="shared" si="6"/>
        <v>Abhijit Khanvilkar_Central</v>
      </c>
      <c r="AQ52" s="132" t="str">
        <f>VLOOKUP($A52,'[1]Active TS-HR'!$B$6:$Q$500,9,FALSE)</f>
        <v>Abhijit Khanvilkar</v>
      </c>
      <c r="AR52" s="132" t="str">
        <f>VLOOKUP($A52,'[1]Active TS-HR'!$B$6:$Q$500,6,FALSE)</f>
        <v>Narayana Swamy Naik</v>
      </c>
      <c r="AS52" s="132" t="str">
        <f>VLOOKUP($A52,'[1]Active TS-HR'!$B$6:$Q$500,7,FALSE)</f>
        <v>Arjun Waghmare</v>
      </c>
      <c r="AT52" s="132" t="str">
        <f>VLOOKUP($A52,'[1]Active TS-HR'!$B$6:$Q$500,16,FALSE)</f>
        <v>Inactive</v>
      </c>
      <c r="AU52" s="207">
        <f t="shared" ca="1" si="7"/>
        <v>168</v>
      </c>
      <c r="AW52" s="374">
        <f>IFERROR(VLOOKUP(A52,'[3]Sale Entry'!$AE$328:$AF$700,2,FALSE),0)</f>
        <v>0</v>
      </c>
      <c r="AX52" s="112" t="str">
        <f t="shared" ca="1" si="14"/>
        <v>Abhijit Khanvilkar_91 - 180</v>
      </c>
      <c r="AY52" s="323"/>
      <c r="AZ52" s="323"/>
      <c r="BA52" s="323"/>
      <c r="BB52" s="323"/>
      <c r="BC52" s="323"/>
    </row>
    <row r="53" spans="1:55" ht="15.75">
      <c r="A53" s="1">
        <v>10152846</v>
      </c>
      <c r="B53" s="2" t="s">
        <v>458</v>
      </c>
      <c r="C53" s="2" t="str">
        <f>VLOOKUP($A53,'[1]Active TS-HR'!$B$6:$Q$300,8,FALSE)</f>
        <v>Dileep Sharma</v>
      </c>
      <c r="D53" s="3">
        <v>45316</v>
      </c>
      <c r="E53" s="130" t="str">
        <f ca="1">VLOOKUP(AU53,Sheet5!A:B,2,1)</f>
        <v>91 - 180</v>
      </c>
      <c r="F53" s="130">
        <f>+VLOOKUP(A53,'[2]Attendance '!$B$75:$L$266,11,FALSE)</f>
        <v>25</v>
      </c>
      <c r="G53" s="130" t="s">
        <v>327</v>
      </c>
      <c r="H53" s="130" t="str">
        <f>VLOOKUP($A53,'[1]Active TS-HR'!$B$6:$Q$500,3,FALSE)</f>
        <v>Western</v>
      </c>
      <c r="I53" s="4">
        <f t="shared" si="9"/>
        <v>17531</v>
      </c>
      <c r="J53" s="4">
        <f t="shared" si="1"/>
        <v>98936</v>
      </c>
      <c r="K53" s="4">
        <v>0</v>
      </c>
      <c r="L53" s="4"/>
      <c r="M53" s="4"/>
      <c r="N53" s="4"/>
      <c r="O53" s="4">
        <f>+IFERROR(VLOOKUP($A53,[3]Sheet2!$A$7:$M$259,4,FALSE),0)</f>
        <v>0</v>
      </c>
      <c r="P53" s="4">
        <f>+IFERROR(VLOOKUP($A53,[3]Sheet2!$A$7:$M$259,3,FALSE),0)</f>
        <v>0</v>
      </c>
      <c r="Q53" s="4">
        <f>+IFERROR(VLOOKUP($A53,[3]Sheet2!$A$7:$M$259,2,FALSE),0)</f>
        <v>0</v>
      </c>
      <c r="R53" s="4">
        <f>+IFERROR(VLOOKUP($A53,[3]Sheet2!$A$7:$M$259,7,FALSE),0)</f>
        <v>97686</v>
      </c>
      <c r="S53" s="4">
        <f>+IFERROR(VLOOKUP($A53,[3]Sheet2!$A$7:$M$259,6,FALSE),0)</f>
        <v>16281</v>
      </c>
      <c r="T53" s="4">
        <f>+IFERROR(VLOOKUP($A53,[3]Sheet2!$A$7:$M$259,5,FALSE),0)</f>
        <v>4</v>
      </c>
      <c r="U53" s="4">
        <f>+IFERROR(VLOOKUP($A53,[3]Sheet2!$A$7:$M$259,13,FALSE),0)</f>
        <v>0</v>
      </c>
      <c r="V53" s="4">
        <f>+IFERROR(VLOOKUP($A53,[3]Sheet2!$A$7:$M$259,12,FALSE),0)</f>
        <v>0</v>
      </c>
      <c r="W53" s="4">
        <f>+IFERROR(VLOOKUP($A53,[3]Sheet2!$A$7:$M$259,11,FALSE),0)</f>
        <v>0</v>
      </c>
      <c r="X53" s="4">
        <f>+IFERROR(VLOOKUP($A53,[3]Sheet2!$A$7:$M$259,10,FALSE),0)</f>
        <v>1250</v>
      </c>
      <c r="Y53" s="4">
        <f>+IFERROR(VLOOKUP($A53,[3]Sheet2!$A$7:$M$259,9,FALSE),0)</f>
        <v>1250</v>
      </c>
      <c r="Z53" s="4">
        <f>+IFERROR(VLOOKUP($A53,[3]Sheet2!$A$7:$M$259,8,FALSE),0)</f>
        <v>0</v>
      </c>
      <c r="AA53" s="13">
        <f t="shared" si="10"/>
        <v>0.17391304347826086</v>
      </c>
      <c r="AB53" s="154">
        <f t="shared" si="11"/>
        <v>3.5087719298245612E-2</v>
      </c>
      <c r="AC53" s="158">
        <f t="shared" si="12"/>
        <v>4.9565217391304346</v>
      </c>
      <c r="AD53" s="154">
        <f t="shared" si="13"/>
        <v>7.999999999999996E-2</v>
      </c>
      <c r="AE53" s="12">
        <f>VLOOKUP(A53,Sheet4!$A$2:$N$6671,2,0)</f>
        <v>23</v>
      </c>
      <c r="AF53" s="213">
        <f t="shared" si="4"/>
        <v>4</v>
      </c>
      <c r="AG53" s="12">
        <f>(VLOOKUP(A53,Sheet4!$A$2:$N$6671,3,0))</f>
        <v>4</v>
      </c>
      <c r="AH53" s="12">
        <f>VLOOKUP(A53,Sheet4!$A$2:$N$6671,4,0)</f>
        <v>0</v>
      </c>
      <c r="AI53" s="12">
        <f>VLOOKUP(A53,Sheet4!$A$2:$N$6671,10,0)</f>
        <v>114</v>
      </c>
      <c r="AJ53" s="12">
        <f>VLOOKUP(A53,Sheet4!$A$2:$N$66671,5,0)</f>
        <v>110</v>
      </c>
      <c r="AK53" s="12">
        <f>VLOOKUP(A53,Sheet4!$A$2:$N$6671,6,0)</f>
        <v>45</v>
      </c>
      <c r="AL53" s="12">
        <f>VLOOKUP(A53,Sheet4!$A$2:$N$6671,7,0)</f>
        <v>72</v>
      </c>
      <c r="AM53" s="12">
        <f>VLOOKUP(A53,Sheet4!$A$2:$N$6671,8,0)</f>
        <v>0</v>
      </c>
      <c r="AN53" s="12">
        <f>VLOOKUP($A53,Sheet4!$A$2:$N$6671,9,0)</f>
        <v>3015</v>
      </c>
      <c r="AO53" s="131" t="str">
        <f t="shared" ca="1" si="5"/>
        <v>Dileep Sharma_91 - 180</v>
      </c>
      <c r="AP53" s="132" t="str">
        <f t="shared" si="6"/>
        <v>Dileep Sharma_Western</v>
      </c>
      <c r="AQ53" s="132" t="str">
        <f>VLOOKUP($A53,'[1]Active TS-HR'!$B$6:$Q$500,9,FALSE)</f>
        <v>Bahubali Kaddu</v>
      </c>
      <c r="AR53" s="132" t="str">
        <f>VLOOKUP($A53,'[1]Active TS-HR'!$B$6:$Q$500,6,FALSE)</f>
        <v>Jayant Kumar</v>
      </c>
      <c r="AS53" s="132" t="str">
        <f>VLOOKUP($A53,'[1]Active TS-HR'!$B$6:$Q$500,7,FALSE)</f>
        <v>Direct Dileep</v>
      </c>
      <c r="AT53" s="132" t="str">
        <f>VLOOKUP($A53,'[1]Active TS-HR'!$B$6:$Q$500,16,FALSE)</f>
        <v>Active</v>
      </c>
      <c r="AU53" s="207">
        <f t="shared" ca="1" si="7"/>
        <v>162</v>
      </c>
      <c r="AW53" s="374">
        <f>IFERROR(VLOOKUP(A53,'[3]Sale Entry'!$AE$328:$AF$700,2,FALSE),0)</f>
        <v>61929.103469026049</v>
      </c>
      <c r="AX53" s="112" t="str">
        <f t="shared" ca="1" si="14"/>
        <v>Bahubali Kaddu_91 - 180</v>
      </c>
      <c r="AY53" s="323"/>
      <c r="AZ53" s="323"/>
      <c r="BA53" s="323"/>
      <c r="BB53" s="323"/>
      <c r="BC53" s="323"/>
    </row>
    <row r="54" spans="1:55" ht="15.75">
      <c r="A54" s="1">
        <v>10153105</v>
      </c>
      <c r="B54" s="2" t="s">
        <v>462</v>
      </c>
      <c r="C54" s="2" t="str">
        <f>VLOOKUP($A54,'[1]Active TS-HR'!$B$6:$Q$300,8,FALSE)</f>
        <v>Avnind Singh</v>
      </c>
      <c r="D54" s="3">
        <v>45324</v>
      </c>
      <c r="E54" s="130" t="str">
        <f ca="1">VLOOKUP(AU54,Sheet5!A:B,2,1)</f>
        <v>91 - 180</v>
      </c>
      <c r="F54" s="130">
        <f>+VLOOKUP(A54,'[2]Attendance '!$B$75:$L$266,11,FALSE)</f>
        <v>25</v>
      </c>
      <c r="G54" s="130" t="s">
        <v>327</v>
      </c>
      <c r="H54" s="130" t="str">
        <f>VLOOKUP($A54,'[1]Active TS-HR'!$B$6:$Q$500,3,FALSE)</f>
        <v>Central</v>
      </c>
      <c r="I54" s="4">
        <f t="shared" si="9"/>
        <v>24000</v>
      </c>
      <c r="J54" s="4">
        <f t="shared" si="1"/>
        <v>169970.03</v>
      </c>
      <c r="K54" s="4">
        <v>0</v>
      </c>
      <c r="L54" s="4"/>
      <c r="M54" s="4"/>
      <c r="N54" s="4"/>
      <c r="O54" s="4">
        <f>+IFERROR(VLOOKUP($A54,[3]Sheet2!$A$7:$M$259,4,FALSE),0)</f>
        <v>61970.03</v>
      </c>
      <c r="P54" s="4">
        <f>+IFERROR(VLOOKUP($A54,[3]Sheet2!$A$7:$M$259,3,FALSE),0)</f>
        <v>6000</v>
      </c>
      <c r="Q54" s="4">
        <f>+IFERROR(VLOOKUP($A54,[3]Sheet2!$A$7:$M$259,2,FALSE),0)</f>
        <v>1</v>
      </c>
      <c r="R54" s="4">
        <f>+IFERROR(VLOOKUP($A54,[3]Sheet2!$A$7:$M$259,7,FALSE),0)</f>
        <v>36000</v>
      </c>
      <c r="S54" s="4">
        <f>+IFERROR(VLOOKUP($A54,[3]Sheet2!$A$7:$M$259,6,FALSE),0)</f>
        <v>6000</v>
      </c>
      <c r="T54" s="4">
        <f>+IFERROR(VLOOKUP($A54,[3]Sheet2!$A$7:$M$259,5,FALSE),0)</f>
        <v>1</v>
      </c>
      <c r="U54" s="4">
        <f>+IFERROR(VLOOKUP($A54,[3]Sheet2!$A$7:$M$259,13,FALSE),0)</f>
        <v>72000</v>
      </c>
      <c r="V54" s="4">
        <f>+IFERROR(VLOOKUP($A54,[3]Sheet2!$A$7:$M$259,12,FALSE),0)</f>
        <v>12000</v>
      </c>
      <c r="W54" s="4">
        <f>+IFERROR(VLOOKUP($A54,[3]Sheet2!$A$7:$M$259,11,FALSE),0)</f>
        <v>1</v>
      </c>
      <c r="X54" s="4">
        <f>+IFERROR(VLOOKUP($A54,[3]Sheet2!$A$7:$M$259,10,FALSE),0)</f>
        <v>0</v>
      </c>
      <c r="Y54" s="4">
        <f>+IFERROR(VLOOKUP($A54,[3]Sheet2!$A$7:$M$259,9,FALSE),0)</f>
        <v>0</v>
      </c>
      <c r="Z54" s="4">
        <f>+IFERROR(VLOOKUP($A54,[3]Sheet2!$A$7:$M$259,8,FALSE),0)</f>
        <v>0</v>
      </c>
      <c r="AA54" s="13">
        <f t="shared" si="10"/>
        <v>0.13043478260869565</v>
      </c>
      <c r="AB54" s="154">
        <f t="shared" si="11"/>
        <v>2.6548672566371681E-2</v>
      </c>
      <c r="AC54" s="158">
        <f t="shared" si="12"/>
        <v>4.9130434782608692</v>
      </c>
      <c r="AD54" s="154">
        <f t="shared" si="13"/>
        <v>7.999999999999996E-2</v>
      </c>
      <c r="AE54" s="12">
        <f>VLOOKUP(A54,Sheet4!$A$2:$N$6671,2,0)</f>
        <v>23</v>
      </c>
      <c r="AF54" s="213">
        <f t="shared" si="4"/>
        <v>3</v>
      </c>
      <c r="AG54" s="12">
        <f>(VLOOKUP(A54,Sheet4!$A$2:$N$6671,3,0))</f>
        <v>3</v>
      </c>
      <c r="AH54" s="12">
        <f>VLOOKUP(A54,Sheet4!$A$2:$N$6671,4,0)</f>
        <v>0</v>
      </c>
      <c r="AI54" s="12">
        <f>VLOOKUP(A54,Sheet4!$A$2:$N$6671,10,0)</f>
        <v>113</v>
      </c>
      <c r="AJ54" s="12">
        <f>VLOOKUP(A54,Sheet4!$A$2:$N$66671,5,0)</f>
        <v>110</v>
      </c>
      <c r="AK54" s="12">
        <f>VLOOKUP(A54,Sheet4!$A$2:$N$6671,6,0)</f>
        <v>49</v>
      </c>
      <c r="AL54" s="12">
        <f>VLOOKUP(A54,Sheet4!$A$2:$N$6671,7,0)</f>
        <v>66</v>
      </c>
      <c r="AM54" s="12">
        <f>VLOOKUP(A54,Sheet4!$A$2:$N$6671,8,0)</f>
        <v>0</v>
      </c>
      <c r="AN54" s="12">
        <f>VLOOKUP($A54,Sheet4!$A$2:$N$6671,9,0)</f>
        <v>2950</v>
      </c>
      <c r="AO54" s="131" t="str">
        <f t="shared" ca="1" si="5"/>
        <v>Avnind Singh_91 - 180</v>
      </c>
      <c r="AP54" s="132" t="str">
        <f t="shared" si="6"/>
        <v>Avnind Singh_Central</v>
      </c>
      <c r="AQ54" s="132" t="str">
        <f>VLOOKUP($A54,'[1]Active TS-HR'!$B$6:$Q$500,9,FALSE)</f>
        <v>Bahubali Kaddu</v>
      </c>
      <c r="AR54" s="132" t="str">
        <f>VLOOKUP($A54,'[1]Active TS-HR'!$B$6:$Q$500,6,FALSE)</f>
        <v>Raghwendra Singh</v>
      </c>
      <c r="AS54" s="132" t="str">
        <f>VLOOKUP($A54,'[1]Active TS-HR'!$B$6:$Q$500,7,FALSE)</f>
        <v>Sonu Dubey</v>
      </c>
      <c r="AT54" s="132" t="str">
        <f>VLOOKUP($A54,'[1]Active TS-HR'!$B$6:$Q$500,16,FALSE)</f>
        <v>Active</v>
      </c>
      <c r="AU54" s="207">
        <f t="shared" ca="1" si="7"/>
        <v>154</v>
      </c>
      <c r="AW54" s="374">
        <f>IFERROR(VLOOKUP(A54,'[3]Sale Entry'!$AE$328:$AF$700,2,FALSE),0)</f>
        <v>103426.0131039604</v>
      </c>
      <c r="AX54" s="112" t="str">
        <f t="shared" ca="1" si="14"/>
        <v>Bahubali Kaddu_91 - 180</v>
      </c>
      <c r="AY54" s="323"/>
      <c r="AZ54" s="323"/>
      <c r="BA54" s="323"/>
      <c r="BB54" s="323"/>
      <c r="BC54" s="323"/>
    </row>
    <row r="55" spans="1:55" ht="15.75">
      <c r="A55" s="1">
        <v>10153333</v>
      </c>
      <c r="B55" s="2" t="s">
        <v>463</v>
      </c>
      <c r="C55" s="2" t="str">
        <f>VLOOKUP($A55,'[1]Active TS-HR'!$B$6:$Q$300,8,FALSE)</f>
        <v>Dileep Sharma</v>
      </c>
      <c r="D55" s="3">
        <v>45331</v>
      </c>
      <c r="E55" s="130" t="str">
        <f ca="1">VLOOKUP(AU55,Sheet5!A:B,2,1)</f>
        <v>91 - 180</v>
      </c>
      <c r="F55" s="130">
        <f>+VLOOKUP(A55,'[2]Attendance '!$B$75:$L$266,11,FALSE)</f>
        <v>25</v>
      </c>
      <c r="G55" s="130" t="s">
        <v>327</v>
      </c>
      <c r="H55" s="130" t="str">
        <f>VLOOKUP($A55,'[1]Active TS-HR'!$B$6:$Q$500,3,FALSE)</f>
        <v>Western</v>
      </c>
      <c r="I55" s="4">
        <f t="shared" si="9"/>
        <v>28200</v>
      </c>
      <c r="J55" s="4">
        <f t="shared" si="1"/>
        <v>73200</v>
      </c>
      <c r="K55" s="4">
        <v>0</v>
      </c>
      <c r="L55" s="4"/>
      <c r="M55" s="4"/>
      <c r="N55" s="4"/>
      <c r="O55" s="4">
        <f>+IFERROR(VLOOKUP($A55,[3]Sheet2!$A$7:$M$259,4,FALSE),0)</f>
        <v>0</v>
      </c>
      <c r="P55" s="4">
        <f>+IFERROR(VLOOKUP($A55,[3]Sheet2!$A$7:$M$259,3,FALSE),0)</f>
        <v>0</v>
      </c>
      <c r="Q55" s="4">
        <f>+IFERROR(VLOOKUP($A55,[3]Sheet2!$A$7:$M$259,2,FALSE),0)</f>
        <v>0</v>
      </c>
      <c r="R55" s="4">
        <f>+IFERROR(VLOOKUP($A55,[3]Sheet2!$A$7:$M$259,7,FALSE),0)</f>
        <v>54000</v>
      </c>
      <c r="S55" s="4">
        <f>+IFERROR(VLOOKUP($A55,[3]Sheet2!$A$7:$M$259,6,FALSE),0)</f>
        <v>9000</v>
      </c>
      <c r="T55" s="4">
        <f>+IFERROR(VLOOKUP($A55,[3]Sheet2!$A$7:$M$259,5,FALSE),0)</f>
        <v>2</v>
      </c>
      <c r="U55" s="4">
        <f>+IFERROR(VLOOKUP($A55,[3]Sheet2!$A$7:$M$259,13,FALSE),0)</f>
        <v>0</v>
      </c>
      <c r="V55" s="4">
        <f>+IFERROR(VLOOKUP($A55,[3]Sheet2!$A$7:$M$259,12,FALSE),0)</f>
        <v>0</v>
      </c>
      <c r="W55" s="4">
        <f>+IFERROR(VLOOKUP($A55,[3]Sheet2!$A$7:$M$259,11,FALSE),0)</f>
        <v>0</v>
      </c>
      <c r="X55" s="4">
        <f>+IFERROR(VLOOKUP($A55,[3]Sheet2!$A$7:$M$259,10,FALSE),0)</f>
        <v>19200</v>
      </c>
      <c r="Y55" s="4">
        <f>+IFERROR(VLOOKUP($A55,[3]Sheet2!$A$7:$M$259,9,FALSE),0)</f>
        <v>19200</v>
      </c>
      <c r="Z55" s="4">
        <f>+IFERROR(VLOOKUP($A55,[3]Sheet2!$A$7:$M$259,8,FALSE),0)</f>
        <v>1</v>
      </c>
      <c r="AA55" s="13">
        <f t="shared" si="10"/>
        <v>0.125</v>
      </c>
      <c r="AB55" s="154">
        <f t="shared" si="11"/>
        <v>2.5000000000000001E-2</v>
      </c>
      <c r="AC55" s="158">
        <f t="shared" si="12"/>
        <v>5</v>
      </c>
      <c r="AD55" s="154">
        <f t="shared" si="13"/>
        <v>4.0000000000000036E-2</v>
      </c>
      <c r="AE55" s="12">
        <f>VLOOKUP(A55,Sheet4!$A$2:$N$6671,2,0)</f>
        <v>24</v>
      </c>
      <c r="AF55" s="213">
        <f t="shared" si="4"/>
        <v>3</v>
      </c>
      <c r="AG55" s="12">
        <f>(VLOOKUP(A55,Sheet4!$A$2:$N$6671,3,0))</f>
        <v>3</v>
      </c>
      <c r="AH55" s="12">
        <f>VLOOKUP(A55,Sheet4!$A$2:$N$6671,4,0)</f>
        <v>0</v>
      </c>
      <c r="AI55" s="12">
        <f>VLOOKUP(A55,Sheet4!$A$2:$N$6671,10,0)</f>
        <v>120</v>
      </c>
      <c r="AJ55" s="12">
        <f>VLOOKUP(A55,Sheet4!$A$2:$N$66671,5,0)</f>
        <v>117</v>
      </c>
      <c r="AK55" s="12">
        <f>VLOOKUP(A55,Sheet4!$A$2:$N$6671,6,0)</f>
        <v>42</v>
      </c>
      <c r="AL55" s="12">
        <f>VLOOKUP(A55,Sheet4!$A$2:$N$6671,7,0)</f>
        <v>80</v>
      </c>
      <c r="AM55" s="12">
        <f>VLOOKUP(A55,Sheet4!$A$2:$N$6671,8,0)</f>
        <v>0</v>
      </c>
      <c r="AN55" s="12">
        <f>VLOOKUP($A55,Sheet4!$A$2:$N$6671,9,0)</f>
        <v>3090</v>
      </c>
      <c r="AO55" s="131" t="str">
        <f t="shared" ca="1" si="5"/>
        <v>Dileep Sharma_91 - 180</v>
      </c>
      <c r="AP55" s="132" t="str">
        <f t="shared" si="6"/>
        <v>Dileep Sharma_Western</v>
      </c>
      <c r="AQ55" s="132" t="str">
        <f>VLOOKUP($A55,'[1]Active TS-HR'!$B$6:$Q$500,9,FALSE)</f>
        <v>Bahubali Kaddu</v>
      </c>
      <c r="AR55" s="132" t="str">
        <f>VLOOKUP($A55,'[1]Active TS-HR'!$B$6:$Q$500,6,FALSE)</f>
        <v>Abhishek Gupta</v>
      </c>
      <c r="AS55" s="132" t="str">
        <f>VLOOKUP($A55,'[1]Active TS-HR'!$B$6:$Q$500,7,FALSE)</f>
        <v>Direct Dileep</v>
      </c>
      <c r="AT55" s="132" t="str">
        <f>VLOOKUP($A55,'[1]Active TS-HR'!$B$6:$Q$500,16,FALSE)</f>
        <v>Active</v>
      </c>
      <c r="AU55" s="207">
        <f t="shared" ca="1" si="7"/>
        <v>147</v>
      </c>
      <c r="AW55" s="374">
        <f>IFERROR(VLOOKUP(A55,'[3]Sale Entry'!$AE$328:$AF$700,2,FALSE),0)</f>
        <v>53433.888042579405</v>
      </c>
      <c r="AX55" s="112" t="str">
        <f t="shared" ca="1" si="14"/>
        <v>Bahubali Kaddu_91 - 180</v>
      </c>
      <c r="AY55" s="323"/>
      <c r="AZ55" s="323"/>
      <c r="BA55" s="323"/>
      <c r="BB55" s="323"/>
      <c r="BC55" s="323"/>
    </row>
    <row r="56" spans="1:55" ht="15.75">
      <c r="A56" s="1">
        <v>10153331</v>
      </c>
      <c r="B56" s="2" t="s">
        <v>571</v>
      </c>
      <c r="C56" s="2" t="str">
        <f>VLOOKUP($A56,'[1]Active TS-HR'!$B$6:$Q$300,8,FALSE)</f>
        <v>Avnind Singh</v>
      </c>
      <c r="D56" s="3">
        <v>45331</v>
      </c>
      <c r="E56" s="130" t="str">
        <f ca="1">VLOOKUP(AU56,Sheet5!A:B,2,1)</f>
        <v>91 - 180</v>
      </c>
      <c r="F56" s="130">
        <f>+VLOOKUP(A56,'[2]Attendance '!$B$75:$L$266,11,FALSE)</f>
        <v>25</v>
      </c>
      <c r="G56" s="130" t="s">
        <v>327</v>
      </c>
      <c r="H56" s="130" t="str">
        <f>VLOOKUP($A56,'[1]Active TS-HR'!$B$6:$Q$500,3,FALSE)</f>
        <v>Central</v>
      </c>
      <c r="I56" s="4">
        <f t="shared" si="9"/>
        <v>22000</v>
      </c>
      <c r="J56" s="4">
        <f t="shared" si="1"/>
        <v>52000</v>
      </c>
      <c r="K56" s="4">
        <v>0</v>
      </c>
      <c r="L56" s="4"/>
      <c r="M56" s="4"/>
      <c r="N56" s="4"/>
      <c r="O56" s="4">
        <f>+IFERROR(VLOOKUP($A56,[3]Sheet2!$A$7:$M$259,4,FALSE),0)</f>
        <v>0</v>
      </c>
      <c r="P56" s="4">
        <f>+IFERROR(VLOOKUP($A56,[3]Sheet2!$A$7:$M$259,3,FALSE),0)</f>
        <v>0</v>
      </c>
      <c r="Q56" s="4">
        <f>+IFERROR(VLOOKUP($A56,[3]Sheet2!$A$7:$M$259,2,FALSE),0)</f>
        <v>0</v>
      </c>
      <c r="R56" s="4">
        <f>+IFERROR(VLOOKUP($A56,[3]Sheet2!$A$7:$M$259,7,FALSE),0)</f>
        <v>36000</v>
      </c>
      <c r="S56" s="4">
        <f>+IFERROR(VLOOKUP($A56,[3]Sheet2!$A$7:$M$259,6,FALSE),0)</f>
        <v>6000</v>
      </c>
      <c r="T56" s="4">
        <f>+IFERROR(VLOOKUP($A56,[3]Sheet2!$A$7:$M$259,5,FALSE),0)</f>
        <v>1</v>
      </c>
      <c r="U56" s="4">
        <f>+IFERROR(VLOOKUP($A56,[3]Sheet2!$A$7:$M$259,13,FALSE),0)</f>
        <v>0</v>
      </c>
      <c r="V56" s="4">
        <f>+IFERROR(VLOOKUP($A56,[3]Sheet2!$A$7:$M$259,12,FALSE),0)</f>
        <v>0</v>
      </c>
      <c r="W56" s="4">
        <f>+IFERROR(VLOOKUP($A56,[3]Sheet2!$A$7:$M$259,11,FALSE),0)</f>
        <v>0</v>
      </c>
      <c r="X56" s="4">
        <f>+IFERROR(VLOOKUP($A56,[3]Sheet2!$A$7:$M$259,10,FALSE),0)</f>
        <v>16000</v>
      </c>
      <c r="Y56" s="4">
        <f>+IFERROR(VLOOKUP($A56,[3]Sheet2!$A$7:$M$259,9,FALSE),0)</f>
        <v>16000</v>
      </c>
      <c r="Z56" s="4">
        <f>+IFERROR(VLOOKUP($A56,[3]Sheet2!$A$7:$M$259,8,FALSE),0)</f>
        <v>2</v>
      </c>
      <c r="AA56" s="13">
        <f t="shared" ref="AA56:AA83" si="15">AF56/AE56</f>
        <v>0.12</v>
      </c>
      <c r="AB56" s="154">
        <f t="shared" ref="AB56:AB83" si="16">IF(ISERROR(AF56/AI56="TRUE"),"0",AF56/AI56)</f>
        <v>4.2857142857142858E-2</v>
      </c>
      <c r="AC56" s="158">
        <f t="shared" ref="AC56:AC83" si="17">AI56/AE56</f>
        <v>2.8</v>
      </c>
      <c r="AD56" s="154">
        <f t="shared" ref="AD56:AD83" si="18">1-AE56/F56</f>
        <v>0</v>
      </c>
      <c r="AE56" s="12">
        <f>VLOOKUP(A56,Sheet4!$A$2:$N$6671,2,0)</f>
        <v>25</v>
      </c>
      <c r="AF56" s="213">
        <f t="shared" si="4"/>
        <v>3</v>
      </c>
      <c r="AG56" s="12">
        <f>(VLOOKUP(A56,Sheet4!$A$2:$N$6671,3,0))</f>
        <v>3</v>
      </c>
      <c r="AH56" s="12">
        <f>VLOOKUP(A56,Sheet4!$A$2:$N$6671,4,0)</f>
        <v>0</v>
      </c>
      <c r="AI56" s="12">
        <f>VLOOKUP(A56,Sheet4!$A$2:$N$6671,10,0)</f>
        <v>70</v>
      </c>
      <c r="AJ56" s="12">
        <f>VLOOKUP(A56,Sheet4!$A$2:$N$66671,5,0)</f>
        <v>67</v>
      </c>
      <c r="AK56" s="12">
        <f>VLOOKUP(A56,Sheet4!$A$2:$N$6671,6,0)</f>
        <v>24</v>
      </c>
      <c r="AL56" s="12">
        <f>VLOOKUP(A56,Sheet4!$A$2:$N$6671,7,0)</f>
        <v>48</v>
      </c>
      <c r="AM56" s="12">
        <f>VLOOKUP(A56,Sheet4!$A$2:$N$6671,8,0)</f>
        <v>0</v>
      </c>
      <c r="AN56" s="12">
        <f>VLOOKUP($A56,Sheet4!$A$2:$N$6671,9,0)</f>
        <v>1920</v>
      </c>
      <c r="AO56" s="131" t="str">
        <f t="shared" ca="1" si="5"/>
        <v>Avnind Singh_91 - 180</v>
      </c>
      <c r="AP56" s="132" t="str">
        <f t="shared" si="6"/>
        <v>Avnind Singh_Central</v>
      </c>
      <c r="AQ56" s="132" t="str">
        <f>VLOOKUP($A56,'[1]Active TS-HR'!$B$6:$Q$500,9,FALSE)</f>
        <v>Bahubali Kaddu</v>
      </c>
      <c r="AR56" s="132" t="str">
        <f>VLOOKUP($A56,'[1]Active TS-HR'!$B$6:$Q$500,6,FALSE)</f>
        <v>Raghwendra Singh</v>
      </c>
      <c r="AS56" s="132" t="str">
        <f>VLOOKUP($A56,'[1]Active TS-HR'!$B$6:$Q$500,7,FALSE)</f>
        <v>Sonu Dubey</v>
      </c>
      <c r="AT56" s="132" t="str">
        <f>VLOOKUP($A56,'[1]Active TS-HR'!$B$6:$Q$500,16,FALSE)</f>
        <v>Active</v>
      </c>
      <c r="AU56" s="207">
        <f t="shared" ca="1" si="7"/>
        <v>147</v>
      </c>
      <c r="AW56" s="374">
        <f>IFERROR(VLOOKUP(A56,'[3]Sale Entry'!$AE$328:$AF$700,2,FALSE),0)</f>
        <v>38822.592028386302</v>
      </c>
      <c r="AX56" s="112" t="str">
        <f t="shared" ca="1" si="14"/>
        <v>Bahubali Kaddu_91 - 180</v>
      </c>
      <c r="AY56" s="323"/>
      <c r="AZ56" s="323"/>
      <c r="BA56" s="323"/>
      <c r="BB56" s="323"/>
      <c r="BC56" s="323"/>
    </row>
    <row r="57" spans="1:55" ht="15.75">
      <c r="A57" s="1">
        <v>10153321</v>
      </c>
      <c r="B57" s="2" t="s">
        <v>464</v>
      </c>
      <c r="C57" s="2" t="str">
        <f>VLOOKUP($A57,'[1]Active TS-HR'!$B$6:$Q$300,8,FALSE)</f>
        <v>Avnind Singh</v>
      </c>
      <c r="D57" s="3">
        <v>45331</v>
      </c>
      <c r="E57" s="130" t="str">
        <f ca="1">VLOOKUP(AU57,Sheet5!A:B,2,1)</f>
        <v>91 - 180</v>
      </c>
      <c r="F57" s="130">
        <f>+VLOOKUP(A57,'[2]Attendance '!$B$75:$L$266,11,FALSE)</f>
        <v>25</v>
      </c>
      <c r="G57" s="130" t="s">
        <v>327</v>
      </c>
      <c r="H57" s="130" t="str">
        <f>VLOOKUP($A57,'[1]Active TS-HR'!$B$6:$Q$500,3,FALSE)</f>
        <v>Central</v>
      </c>
      <c r="I57" s="4">
        <f t="shared" si="9"/>
        <v>15600</v>
      </c>
      <c r="J57" s="4">
        <f t="shared" si="1"/>
        <v>57600</v>
      </c>
      <c r="K57" s="4">
        <v>0</v>
      </c>
      <c r="L57" s="4"/>
      <c r="M57" s="4"/>
      <c r="N57" s="4"/>
      <c r="O57" s="4">
        <f>+IFERROR(VLOOKUP($A57,[3]Sheet2!$A$7:$M$259,4,FALSE),0)</f>
        <v>24000</v>
      </c>
      <c r="P57" s="4">
        <f>+IFERROR(VLOOKUP($A57,[3]Sheet2!$A$7:$M$259,3,FALSE),0)</f>
        <v>2000</v>
      </c>
      <c r="Q57" s="4">
        <f>+IFERROR(VLOOKUP($A57,[3]Sheet2!$A$7:$M$259,2,FALSE),0)</f>
        <v>1</v>
      </c>
      <c r="R57" s="4">
        <f>+IFERROR(VLOOKUP($A57,[3]Sheet2!$A$7:$M$259,7,FALSE),0)</f>
        <v>24000</v>
      </c>
      <c r="S57" s="4">
        <f>+IFERROR(VLOOKUP($A57,[3]Sheet2!$A$7:$M$259,6,FALSE),0)</f>
        <v>4000</v>
      </c>
      <c r="T57" s="4">
        <f>+IFERROR(VLOOKUP($A57,[3]Sheet2!$A$7:$M$259,5,FALSE),0)</f>
        <v>1</v>
      </c>
      <c r="U57" s="4">
        <f>+IFERROR(VLOOKUP($A57,[3]Sheet2!$A$7:$M$259,13,FALSE),0)</f>
        <v>0</v>
      </c>
      <c r="V57" s="4">
        <f>+IFERROR(VLOOKUP($A57,[3]Sheet2!$A$7:$M$259,12,FALSE),0)</f>
        <v>0</v>
      </c>
      <c r="W57" s="4">
        <f>+IFERROR(VLOOKUP($A57,[3]Sheet2!$A$7:$M$259,11,FALSE),0)</f>
        <v>0</v>
      </c>
      <c r="X57" s="4">
        <f>+IFERROR(VLOOKUP($A57,[3]Sheet2!$A$7:$M$259,10,FALSE),0)</f>
        <v>9600</v>
      </c>
      <c r="Y57" s="4">
        <f>+IFERROR(VLOOKUP($A57,[3]Sheet2!$A$7:$M$259,9,FALSE),0)</f>
        <v>9600</v>
      </c>
      <c r="Z57" s="4">
        <f>+IFERROR(VLOOKUP($A57,[3]Sheet2!$A$7:$M$259,8,FALSE),0)</f>
        <v>1</v>
      </c>
      <c r="AA57" s="13">
        <f t="shared" si="15"/>
        <v>0.15</v>
      </c>
      <c r="AB57" s="154">
        <f t="shared" si="16"/>
        <v>6.25E-2</v>
      </c>
      <c r="AC57" s="158">
        <f t="shared" si="17"/>
        <v>2.4</v>
      </c>
      <c r="AD57" s="154">
        <f t="shared" si="18"/>
        <v>0.19999999999999996</v>
      </c>
      <c r="AE57" s="12">
        <f>VLOOKUP(A57,Sheet4!$A$2:$N$6671,2,0)</f>
        <v>20</v>
      </c>
      <c r="AF57" s="213">
        <f t="shared" si="4"/>
        <v>3</v>
      </c>
      <c r="AG57" s="12">
        <f>(VLOOKUP(A57,Sheet4!$A$2:$N$6671,3,0))</f>
        <v>2</v>
      </c>
      <c r="AH57" s="12">
        <f>VLOOKUP(A57,Sheet4!$A$2:$N$6671,4,0)</f>
        <v>0</v>
      </c>
      <c r="AI57" s="12">
        <f>VLOOKUP(A57,Sheet4!$A$2:$N$6671,10,0)</f>
        <v>48</v>
      </c>
      <c r="AJ57" s="12">
        <f>VLOOKUP(A57,Sheet4!$A$2:$N$66671,5,0)</f>
        <v>46</v>
      </c>
      <c r="AK57" s="12">
        <f>VLOOKUP(A57,Sheet4!$A$2:$N$6671,6,0)</f>
        <v>11</v>
      </c>
      <c r="AL57" s="12">
        <f>VLOOKUP(A57,Sheet4!$A$2:$N$6671,7,0)</f>
        <v>37</v>
      </c>
      <c r="AM57" s="12">
        <f>VLOOKUP(A57,Sheet4!$A$2:$N$6671,8,0)</f>
        <v>0</v>
      </c>
      <c r="AN57" s="12">
        <f>VLOOKUP($A57,Sheet4!$A$2:$N$6671,9,0)</f>
        <v>1245</v>
      </c>
      <c r="AO57" s="131" t="str">
        <f t="shared" ca="1" si="5"/>
        <v>Avnind Singh_91 - 180</v>
      </c>
      <c r="AP57" s="132" t="str">
        <f t="shared" si="6"/>
        <v>Avnind Singh_Central</v>
      </c>
      <c r="AQ57" s="132" t="str">
        <f>VLOOKUP($A57,'[1]Active TS-HR'!$B$6:$Q$500,9,FALSE)</f>
        <v>Bahubali Kaddu</v>
      </c>
      <c r="AR57" s="132" t="str">
        <f>VLOOKUP($A57,'[1]Active TS-HR'!$B$6:$Q$500,6,FALSE)</f>
        <v>Akash Jaiswal</v>
      </c>
      <c r="AS57" s="132" t="str">
        <f>VLOOKUP($A57,'[1]Active TS-HR'!$B$6:$Q$500,7,FALSE)</f>
        <v>Sonu Dubey</v>
      </c>
      <c r="AT57" s="132" t="str">
        <f>VLOOKUP($A57,'[1]Active TS-HR'!$B$6:$Q$500,16,FALSE)</f>
        <v>Active</v>
      </c>
      <c r="AU57" s="207">
        <f t="shared" ca="1" si="7"/>
        <v>147</v>
      </c>
      <c r="AW57" s="374">
        <f>IFERROR(VLOOKUP(A57,'[3]Sale Entry'!$AE$328:$AF$700,2,FALSE),0)</f>
        <v>38030.122704515001</v>
      </c>
      <c r="AX57" s="112" t="str">
        <f t="shared" ca="1" si="14"/>
        <v>Bahubali Kaddu_91 - 180</v>
      </c>
      <c r="AY57" s="323"/>
      <c r="AZ57" s="323"/>
      <c r="BA57" s="323"/>
      <c r="BB57" s="323"/>
      <c r="BC57" s="323"/>
    </row>
    <row r="58" spans="1:55" ht="15.75">
      <c r="A58" s="1">
        <v>10153342</v>
      </c>
      <c r="B58" s="2" t="s">
        <v>465</v>
      </c>
      <c r="C58" s="2" t="str">
        <f>VLOOKUP($A58,'[1]Active TS-HR'!$B$6:$Q$300,8,FALSE)</f>
        <v>Avnind Singh</v>
      </c>
      <c r="D58" s="3">
        <v>45331</v>
      </c>
      <c r="E58" s="130" t="str">
        <f ca="1">VLOOKUP(AU58,Sheet5!A:B,2,1)</f>
        <v>91 - 180</v>
      </c>
      <c r="F58" s="130">
        <f>+VLOOKUP(A58,'[2]Attendance '!$B$75:$L$266,11,FALSE)</f>
        <v>25</v>
      </c>
      <c r="G58" s="130" t="s">
        <v>327</v>
      </c>
      <c r="H58" s="130" t="str">
        <f>VLOOKUP($A58,'[1]Active TS-HR'!$B$6:$Q$500,3,FALSE)</f>
        <v>Central</v>
      </c>
      <c r="I58" s="4">
        <f t="shared" si="9"/>
        <v>27000</v>
      </c>
      <c r="J58" s="4">
        <f t="shared" si="1"/>
        <v>54000</v>
      </c>
      <c r="K58" s="4">
        <v>0</v>
      </c>
      <c r="L58" s="4"/>
      <c r="M58" s="4"/>
      <c r="N58" s="4"/>
      <c r="O58" s="4">
        <f>+IFERROR(VLOOKUP($A58,[3]Sheet2!$A$7:$M$259,4,FALSE),0)</f>
        <v>24000</v>
      </c>
      <c r="P58" s="4">
        <f>+IFERROR(VLOOKUP($A58,[3]Sheet2!$A$7:$M$259,3,FALSE),0)</f>
        <v>2000</v>
      </c>
      <c r="Q58" s="4">
        <f>+IFERROR(VLOOKUP($A58,[3]Sheet2!$A$7:$M$259,2,FALSE),0)</f>
        <v>1</v>
      </c>
      <c r="R58" s="4">
        <f>+IFERROR(VLOOKUP($A58,[3]Sheet2!$A$7:$M$259,7,FALSE),0)</f>
        <v>6000</v>
      </c>
      <c r="S58" s="4">
        <f>+IFERROR(VLOOKUP($A58,[3]Sheet2!$A$7:$M$259,6,FALSE),0)</f>
        <v>1000</v>
      </c>
      <c r="T58" s="4">
        <f>+IFERROR(VLOOKUP($A58,[3]Sheet2!$A$7:$M$259,5,FALSE),0)</f>
        <v>0.5</v>
      </c>
      <c r="U58" s="4">
        <f>+IFERROR(VLOOKUP($A58,[3]Sheet2!$A$7:$M$259,13,FALSE),0)</f>
        <v>0</v>
      </c>
      <c r="V58" s="4">
        <f>+IFERROR(VLOOKUP($A58,[3]Sheet2!$A$7:$M$259,12,FALSE),0)</f>
        <v>0</v>
      </c>
      <c r="W58" s="4">
        <f>+IFERROR(VLOOKUP($A58,[3]Sheet2!$A$7:$M$259,11,FALSE),0)</f>
        <v>0</v>
      </c>
      <c r="X58" s="4">
        <f>+IFERROR(VLOOKUP($A58,[3]Sheet2!$A$7:$M$259,10,FALSE),0)</f>
        <v>24000</v>
      </c>
      <c r="Y58" s="4">
        <f>+IFERROR(VLOOKUP($A58,[3]Sheet2!$A$7:$M$259,9,FALSE),0)</f>
        <v>24000</v>
      </c>
      <c r="Z58" s="4">
        <f>+IFERROR(VLOOKUP($A58,[3]Sheet2!$A$7:$M$259,8,FALSE),0)</f>
        <v>2</v>
      </c>
      <c r="AA58" s="13">
        <f t="shared" si="15"/>
        <v>0.14000000000000001</v>
      </c>
      <c r="AB58" s="154">
        <f t="shared" si="16"/>
        <v>0.1206896551724138</v>
      </c>
      <c r="AC58" s="158">
        <f t="shared" si="17"/>
        <v>1.1599999999999999</v>
      </c>
      <c r="AD58" s="154">
        <f t="shared" si="18"/>
        <v>0</v>
      </c>
      <c r="AE58" s="12">
        <f>VLOOKUP(A58,Sheet4!$A$2:$N$6671,2,0)</f>
        <v>25</v>
      </c>
      <c r="AF58" s="213">
        <f t="shared" si="4"/>
        <v>3.5</v>
      </c>
      <c r="AG58" s="12">
        <f>(VLOOKUP(A58,Sheet4!$A$2:$N$6671,3,0))</f>
        <v>3</v>
      </c>
      <c r="AH58" s="12">
        <f>VLOOKUP(A58,Sheet4!$A$2:$N$6671,4,0)</f>
        <v>0</v>
      </c>
      <c r="AI58" s="12">
        <f>VLOOKUP(A58,Sheet4!$A$2:$N$6671,10,0)</f>
        <v>29</v>
      </c>
      <c r="AJ58" s="12">
        <f>VLOOKUP(A58,Sheet4!$A$2:$N$66671,5,0)</f>
        <v>26</v>
      </c>
      <c r="AK58" s="12">
        <f>VLOOKUP(A58,Sheet4!$A$2:$N$6671,6,0)</f>
        <v>15</v>
      </c>
      <c r="AL58" s="12">
        <f>VLOOKUP(A58,Sheet4!$A$2:$N$6671,7,0)</f>
        <v>14</v>
      </c>
      <c r="AM58" s="12">
        <f>VLOOKUP(A58,Sheet4!$A$2:$N$6671,8,0)</f>
        <v>0</v>
      </c>
      <c r="AN58" s="12">
        <f>VLOOKUP($A58,Sheet4!$A$2:$N$6671,9,0)</f>
        <v>885</v>
      </c>
      <c r="AO58" s="131" t="str">
        <f t="shared" ca="1" si="5"/>
        <v>Avnind Singh_91 - 180</v>
      </c>
      <c r="AP58" s="132" t="str">
        <f t="shared" si="6"/>
        <v>Avnind Singh_Central</v>
      </c>
      <c r="AQ58" s="132" t="str">
        <f>VLOOKUP($A58,'[1]Active TS-HR'!$B$6:$Q$500,9,FALSE)</f>
        <v>Bahubali Kaddu</v>
      </c>
      <c r="AR58" s="132" t="str">
        <f>VLOOKUP($A58,'[1]Active TS-HR'!$B$6:$Q$500,6,FALSE)</f>
        <v>Akash Jaiswal</v>
      </c>
      <c r="AS58" s="132" t="str">
        <f>VLOOKUP($A58,'[1]Active TS-HR'!$B$6:$Q$500,7,FALSE)</f>
        <v>Sonu Dubey</v>
      </c>
      <c r="AT58" s="132" t="str">
        <f>VLOOKUP($A58,'[1]Active TS-HR'!$B$6:$Q$500,16,FALSE)</f>
        <v>Active</v>
      </c>
      <c r="AU58" s="207">
        <f t="shared" ca="1" si="7"/>
        <v>147</v>
      </c>
      <c r="AW58" s="374">
        <f>IFERROR(VLOOKUP(A58,'[3]Sale Entry'!$AE$328:$AF$700,2,FALSE),0)</f>
        <v>40351.55690903002</v>
      </c>
      <c r="AX58" s="112" t="str">
        <f t="shared" ca="1" si="14"/>
        <v>Bahubali Kaddu_91 - 180</v>
      </c>
      <c r="AY58" s="323"/>
      <c r="AZ58" s="323"/>
      <c r="BA58" s="323"/>
      <c r="BB58" s="323"/>
      <c r="BC58" s="323"/>
    </row>
    <row r="59" spans="1:55" ht="15.75">
      <c r="A59" s="1">
        <v>10153648</v>
      </c>
      <c r="B59" s="2" t="s">
        <v>468</v>
      </c>
      <c r="C59" s="2" t="str">
        <f>VLOOKUP($A59,'[1]Active TS-HR'!$B$6:$Q$300,8,FALSE)</f>
        <v>Intezar Sayed</v>
      </c>
      <c r="D59" s="3">
        <v>45336</v>
      </c>
      <c r="E59" s="130" t="str">
        <f ca="1">VLOOKUP(AU59,Sheet5!A:B,2,1)</f>
        <v>91 - 180</v>
      </c>
      <c r="F59" s="130">
        <f>+VLOOKUP(A59,'[2]Attendance '!$B$75:$L$266,11,FALSE)</f>
        <v>25</v>
      </c>
      <c r="G59" s="130" t="s">
        <v>327</v>
      </c>
      <c r="H59" s="130" t="str">
        <f>VLOOKUP($A59,'[1]Active TS-HR'!$B$6:$Q$500,3,FALSE)</f>
        <v>Western</v>
      </c>
      <c r="I59" s="4">
        <f t="shared" si="9"/>
        <v>4000</v>
      </c>
      <c r="J59" s="4">
        <f t="shared" si="1"/>
        <v>24000</v>
      </c>
      <c r="K59" s="4">
        <v>0</v>
      </c>
      <c r="L59" s="4"/>
      <c r="M59" s="4"/>
      <c r="N59" s="4"/>
      <c r="O59" s="4">
        <f>+IFERROR(VLOOKUP($A59,[3]Sheet2!$A$7:$M$259,4,FALSE),0)</f>
        <v>0</v>
      </c>
      <c r="P59" s="4">
        <f>+IFERROR(VLOOKUP($A59,[3]Sheet2!$A$7:$M$259,3,FALSE),0)</f>
        <v>0</v>
      </c>
      <c r="Q59" s="4">
        <f>+IFERROR(VLOOKUP($A59,[3]Sheet2!$A$7:$M$259,2,FALSE),0)</f>
        <v>0</v>
      </c>
      <c r="R59" s="4">
        <f>+IFERROR(VLOOKUP($A59,[3]Sheet2!$A$7:$M$259,7,FALSE),0)</f>
        <v>24000</v>
      </c>
      <c r="S59" s="4">
        <f>+IFERROR(VLOOKUP($A59,[3]Sheet2!$A$7:$M$259,6,FALSE),0)</f>
        <v>4000</v>
      </c>
      <c r="T59" s="4">
        <f>+IFERROR(VLOOKUP($A59,[3]Sheet2!$A$7:$M$259,5,FALSE),0)</f>
        <v>1</v>
      </c>
      <c r="U59" s="4">
        <f>+IFERROR(VLOOKUP($A59,[3]Sheet2!$A$7:$M$259,13,FALSE),0)</f>
        <v>0</v>
      </c>
      <c r="V59" s="4">
        <f>+IFERROR(VLOOKUP($A59,[3]Sheet2!$A$7:$M$259,12,FALSE),0)</f>
        <v>0</v>
      </c>
      <c r="W59" s="4">
        <f>+IFERROR(VLOOKUP($A59,[3]Sheet2!$A$7:$M$259,11,FALSE),0)</f>
        <v>0</v>
      </c>
      <c r="X59" s="4">
        <f>+IFERROR(VLOOKUP($A59,[3]Sheet2!$A$7:$M$259,10,FALSE),0)</f>
        <v>0</v>
      </c>
      <c r="Y59" s="4">
        <f>+IFERROR(VLOOKUP($A59,[3]Sheet2!$A$7:$M$259,9,FALSE),0)</f>
        <v>0</v>
      </c>
      <c r="Z59" s="4">
        <f>+IFERROR(VLOOKUP($A59,[3]Sheet2!$A$7:$M$259,8,FALSE),0)</f>
        <v>0</v>
      </c>
      <c r="AA59" s="13">
        <f t="shared" si="15"/>
        <v>4.3478260869565216E-2</v>
      </c>
      <c r="AB59" s="154">
        <f t="shared" si="16"/>
        <v>1.1627906976744186E-2</v>
      </c>
      <c r="AC59" s="158">
        <f t="shared" si="17"/>
        <v>3.7391304347826089</v>
      </c>
      <c r="AD59" s="154">
        <f t="shared" si="18"/>
        <v>7.999999999999996E-2</v>
      </c>
      <c r="AE59" s="12">
        <f>VLOOKUP(A59,Sheet4!$A$2:$N$6671,2,0)</f>
        <v>23</v>
      </c>
      <c r="AF59" s="213">
        <f t="shared" si="4"/>
        <v>1</v>
      </c>
      <c r="AG59" s="12">
        <f>(VLOOKUP(A59,Sheet4!$A$2:$N$6671,3,0))</f>
        <v>1</v>
      </c>
      <c r="AH59" s="12">
        <f>VLOOKUP(A59,Sheet4!$A$2:$N$6671,4,0)</f>
        <v>0</v>
      </c>
      <c r="AI59" s="12">
        <f>VLOOKUP(A59,Sheet4!$A$2:$N$6671,10,0)</f>
        <v>86</v>
      </c>
      <c r="AJ59" s="12">
        <f>VLOOKUP(A59,Sheet4!$A$2:$N$66671,5,0)</f>
        <v>85</v>
      </c>
      <c r="AK59" s="12">
        <f>VLOOKUP(A59,Sheet4!$A$2:$N$6671,6,0)</f>
        <v>34</v>
      </c>
      <c r="AL59" s="12">
        <f>VLOOKUP(A59,Sheet4!$A$2:$N$6671,7,0)</f>
        <v>52</v>
      </c>
      <c r="AM59" s="12">
        <f>VLOOKUP(A59,Sheet4!$A$2:$N$6671,8,0)</f>
        <v>0</v>
      </c>
      <c r="AN59" s="12">
        <f>VLOOKUP($A59,Sheet4!$A$2:$N$6671,9,0)</f>
        <v>2160</v>
      </c>
      <c r="AO59" s="131" t="str">
        <f t="shared" ca="1" si="5"/>
        <v>Intezar Sayed_91 - 180</v>
      </c>
      <c r="AP59" s="132" t="str">
        <f t="shared" si="6"/>
        <v>Intezar Sayed_Western</v>
      </c>
      <c r="AQ59" s="132" t="str">
        <f>VLOOKUP($A59,'[1]Active TS-HR'!$B$6:$Q$500,9,FALSE)</f>
        <v>Bahubali Kaddu</v>
      </c>
      <c r="AR59" s="132">
        <f>VLOOKUP($A59,'[1]Active TS-HR'!$B$6:$Q$500,6,FALSE)</f>
        <v>0</v>
      </c>
      <c r="AS59" s="132" t="str">
        <f>VLOOKUP($A59,'[1]Active TS-HR'!$B$6:$Q$500,7,FALSE)</f>
        <v>Ajay Kumar Verma</v>
      </c>
      <c r="AT59" s="132" t="str">
        <f>VLOOKUP($A59,'[1]Active TS-HR'!$B$6:$Q$500,16,FALSE)</f>
        <v>Active</v>
      </c>
      <c r="AU59" s="207">
        <f t="shared" ca="1" si="7"/>
        <v>142</v>
      </c>
      <c r="AW59" s="374">
        <f>IFERROR(VLOOKUP(A59,'[3]Sale Entry'!$AE$328:$AF$700,2,FALSE),0)</f>
        <v>15215.0613522575</v>
      </c>
      <c r="AX59" s="112" t="str">
        <f t="shared" ca="1" si="14"/>
        <v>Bahubali Kaddu_91 - 180</v>
      </c>
      <c r="AY59" s="323"/>
      <c r="AZ59" s="323"/>
      <c r="BA59" s="323"/>
      <c r="BB59" s="323"/>
      <c r="BC59" s="323"/>
    </row>
    <row r="60" spans="1:55" ht="15.75">
      <c r="A60" s="1">
        <v>10153634</v>
      </c>
      <c r="B60" s="2" t="s">
        <v>469</v>
      </c>
      <c r="C60" s="2" t="str">
        <f>VLOOKUP($A60,'[1]Active TS-HR'!$B$6:$Q$300,8,FALSE)</f>
        <v>Abhijit Khanvilkar</v>
      </c>
      <c r="D60" s="3">
        <v>45336</v>
      </c>
      <c r="E60" s="130" t="str">
        <f ca="1">VLOOKUP(AU60,Sheet5!A:B,2,1)</f>
        <v>91 - 180</v>
      </c>
      <c r="F60" s="130">
        <f>+VLOOKUP(A60,'[2]Attendance '!$B$75:$L$266,11,FALSE)</f>
        <v>25</v>
      </c>
      <c r="G60" s="130" t="s">
        <v>327</v>
      </c>
      <c r="H60" s="130" t="str">
        <f>VLOOKUP($A60,'[1]Active TS-HR'!$B$6:$Q$500,3,FALSE)</f>
        <v>Central</v>
      </c>
      <c r="I60" s="4">
        <f t="shared" si="9"/>
        <v>30000</v>
      </c>
      <c r="J60" s="4">
        <f t="shared" si="1"/>
        <v>180000</v>
      </c>
      <c r="K60" s="4">
        <v>0</v>
      </c>
      <c r="L60" s="4"/>
      <c r="M60" s="4"/>
      <c r="N60" s="4"/>
      <c r="O60" s="4">
        <f>+IFERROR(VLOOKUP($A60,[3]Sheet2!$A$7:$M$259,4,FALSE),0)</f>
        <v>0</v>
      </c>
      <c r="P60" s="4">
        <f>+IFERROR(VLOOKUP($A60,[3]Sheet2!$A$7:$M$259,3,FALSE),0)</f>
        <v>0</v>
      </c>
      <c r="Q60" s="4">
        <f>+IFERROR(VLOOKUP($A60,[3]Sheet2!$A$7:$M$259,2,FALSE),0)</f>
        <v>0</v>
      </c>
      <c r="R60" s="4">
        <f>+IFERROR(VLOOKUP($A60,[3]Sheet2!$A$7:$M$259,7,FALSE),0)</f>
        <v>180000</v>
      </c>
      <c r="S60" s="4">
        <f>+IFERROR(VLOOKUP($A60,[3]Sheet2!$A$7:$M$259,6,FALSE),0)</f>
        <v>30000</v>
      </c>
      <c r="T60" s="4">
        <f>+IFERROR(VLOOKUP($A60,[3]Sheet2!$A$7:$M$259,5,FALSE),0)</f>
        <v>7</v>
      </c>
      <c r="U60" s="4">
        <f>+IFERROR(VLOOKUP($A60,[3]Sheet2!$A$7:$M$259,13,FALSE),0)</f>
        <v>0</v>
      </c>
      <c r="V60" s="4">
        <f>+IFERROR(VLOOKUP($A60,[3]Sheet2!$A$7:$M$259,12,FALSE),0)</f>
        <v>0</v>
      </c>
      <c r="W60" s="4">
        <f>+IFERROR(VLOOKUP($A60,[3]Sheet2!$A$7:$M$259,11,FALSE),0)</f>
        <v>0</v>
      </c>
      <c r="X60" s="4">
        <f>+IFERROR(VLOOKUP($A60,[3]Sheet2!$A$7:$M$259,10,FALSE),0)</f>
        <v>0</v>
      </c>
      <c r="Y60" s="4">
        <f>+IFERROR(VLOOKUP($A60,[3]Sheet2!$A$7:$M$259,9,FALSE),0)</f>
        <v>0</v>
      </c>
      <c r="Z60" s="4">
        <f>+IFERROR(VLOOKUP($A60,[3]Sheet2!$A$7:$M$259,8,FALSE),0)</f>
        <v>0</v>
      </c>
      <c r="AA60" s="13">
        <f t="shared" si="15"/>
        <v>0.28000000000000003</v>
      </c>
      <c r="AB60" s="154">
        <f t="shared" si="16"/>
        <v>5.3435114503816793E-2</v>
      </c>
      <c r="AC60" s="158">
        <f t="shared" si="17"/>
        <v>5.24</v>
      </c>
      <c r="AD60" s="154">
        <f t="shared" si="18"/>
        <v>0</v>
      </c>
      <c r="AE60" s="12">
        <f>VLOOKUP(A60,Sheet4!$A$2:$N$6671,2,0)</f>
        <v>25</v>
      </c>
      <c r="AF60" s="213">
        <f t="shared" si="4"/>
        <v>7</v>
      </c>
      <c r="AG60" s="12">
        <f>(VLOOKUP(A60,Sheet4!$A$2:$N$6671,3,0))</f>
        <v>7</v>
      </c>
      <c r="AH60" s="12">
        <f>VLOOKUP(A60,Sheet4!$A$2:$N$6671,4,0)</f>
        <v>0</v>
      </c>
      <c r="AI60" s="12">
        <f>VLOOKUP(A60,Sheet4!$A$2:$N$6671,10,0)</f>
        <v>131</v>
      </c>
      <c r="AJ60" s="12">
        <f>VLOOKUP(A60,Sheet4!$A$2:$N$66671,5,0)</f>
        <v>124</v>
      </c>
      <c r="AK60" s="12">
        <f>VLOOKUP(A60,Sheet4!$A$2:$N$6671,6,0)</f>
        <v>39</v>
      </c>
      <c r="AL60" s="12">
        <f>VLOOKUP(A60,Sheet4!$A$2:$N$6671,7,0)</f>
        <v>96</v>
      </c>
      <c r="AM60" s="12">
        <f>VLOOKUP(A60,Sheet4!$A$2:$N$6671,8,0)</f>
        <v>0</v>
      </c>
      <c r="AN60" s="12">
        <f>VLOOKUP($A60,Sheet4!$A$2:$N$6671,9,0)</f>
        <v>3630</v>
      </c>
      <c r="AO60" s="131" t="str">
        <f t="shared" ca="1" si="5"/>
        <v>Abhijit Khanvilkar_91 - 180</v>
      </c>
      <c r="AP60" s="132" t="str">
        <f t="shared" si="6"/>
        <v>Abhijit Khanvilkar_Central</v>
      </c>
      <c r="AQ60" s="132" t="str">
        <f>VLOOKUP($A60,'[1]Active TS-HR'!$B$6:$Q$500,9,FALSE)</f>
        <v>Abhijit Khanvilkar</v>
      </c>
      <c r="AR60" s="132">
        <f>VLOOKUP($A60,'[1]Active TS-HR'!$B$6:$Q$500,6,FALSE)</f>
        <v>0</v>
      </c>
      <c r="AS60" s="132" t="str">
        <f>VLOOKUP($A60,'[1]Active TS-HR'!$B$6:$Q$500,7,FALSE)</f>
        <v>Rikesh Vaidya</v>
      </c>
      <c r="AT60" s="132" t="str">
        <f>VLOOKUP($A60,'[1]Active TS-HR'!$B$6:$Q$500,16,FALSE)</f>
        <v>Active</v>
      </c>
      <c r="AU60" s="207">
        <f t="shared" ca="1" si="7"/>
        <v>142</v>
      </c>
      <c r="AW60" s="374">
        <f>IFERROR(VLOOKUP(A60,'[3]Sale Entry'!$AE$328:$AF$700,2,FALSE),0)</f>
        <v>114112.96014193131</v>
      </c>
      <c r="AX60" s="112" t="str">
        <f t="shared" ca="1" si="14"/>
        <v>Abhijit Khanvilkar_91 - 180</v>
      </c>
      <c r="AY60" s="323"/>
      <c r="AZ60" s="323"/>
      <c r="BA60" s="323"/>
      <c r="BB60" s="323"/>
      <c r="BC60" s="323"/>
    </row>
    <row r="61" spans="1:55" ht="15.75">
      <c r="A61" s="1">
        <v>10153637</v>
      </c>
      <c r="B61" s="2" t="s">
        <v>470</v>
      </c>
      <c r="C61" s="2" t="str">
        <f>VLOOKUP($A61,'[1]Active TS-HR'!$B$6:$Q$300,8,FALSE)</f>
        <v>Rushikesh Kale</v>
      </c>
      <c r="D61" s="3">
        <v>45336</v>
      </c>
      <c r="E61" s="130" t="str">
        <f ca="1">VLOOKUP(AU61,Sheet5!A:B,2,1)</f>
        <v>91 - 180</v>
      </c>
      <c r="F61" s="130">
        <f>+VLOOKUP(A61,'[2]Attendance '!$B$75:$L$266,11,FALSE)</f>
        <v>25</v>
      </c>
      <c r="G61" s="130" t="s">
        <v>327</v>
      </c>
      <c r="H61" s="130" t="str">
        <f>VLOOKUP($A61,'[1]Active TS-HR'!$B$6:$Q$500,3,FALSE)</f>
        <v>Central</v>
      </c>
      <c r="I61" s="4">
        <f t="shared" si="9"/>
        <v>10000</v>
      </c>
      <c r="J61" s="4">
        <f t="shared" si="1"/>
        <v>10000</v>
      </c>
      <c r="K61" s="4">
        <v>0</v>
      </c>
      <c r="L61" s="4"/>
      <c r="M61" s="4"/>
      <c r="N61" s="4"/>
      <c r="O61" s="4">
        <f>+IFERROR(VLOOKUP($A61,[3]Sheet2!$A$7:$M$259,4,FALSE),0)</f>
        <v>0</v>
      </c>
      <c r="P61" s="4">
        <f>+IFERROR(VLOOKUP($A61,[3]Sheet2!$A$7:$M$259,3,FALSE),0)</f>
        <v>0</v>
      </c>
      <c r="Q61" s="4">
        <f>+IFERROR(VLOOKUP($A61,[3]Sheet2!$A$7:$M$259,2,FALSE),0)</f>
        <v>0</v>
      </c>
      <c r="R61" s="4">
        <f>+IFERROR(VLOOKUP($A61,[3]Sheet2!$A$7:$M$259,7,FALSE),0)</f>
        <v>0</v>
      </c>
      <c r="S61" s="4">
        <f>+IFERROR(VLOOKUP($A61,[3]Sheet2!$A$7:$M$259,6,FALSE),0)</f>
        <v>0</v>
      </c>
      <c r="T61" s="4">
        <f>+IFERROR(VLOOKUP($A61,[3]Sheet2!$A$7:$M$259,5,FALSE),0)</f>
        <v>0</v>
      </c>
      <c r="U61" s="4">
        <f>+IFERROR(VLOOKUP($A61,[3]Sheet2!$A$7:$M$259,13,FALSE),0)</f>
        <v>0</v>
      </c>
      <c r="V61" s="4">
        <f>+IFERROR(VLOOKUP($A61,[3]Sheet2!$A$7:$M$259,12,FALSE),0)</f>
        <v>0</v>
      </c>
      <c r="W61" s="4">
        <f>+IFERROR(VLOOKUP($A61,[3]Sheet2!$A$7:$M$259,11,FALSE),0)</f>
        <v>0</v>
      </c>
      <c r="X61" s="4">
        <f>+IFERROR(VLOOKUP($A61,[3]Sheet2!$A$7:$M$259,10,FALSE),0)</f>
        <v>10000</v>
      </c>
      <c r="Y61" s="4">
        <f>+IFERROR(VLOOKUP($A61,[3]Sheet2!$A$7:$M$259,9,FALSE),0)</f>
        <v>10000</v>
      </c>
      <c r="Z61" s="4">
        <f>+IFERROR(VLOOKUP($A61,[3]Sheet2!$A$7:$M$259,8,FALSE),0)</f>
        <v>1</v>
      </c>
      <c r="AA61" s="13">
        <f t="shared" si="15"/>
        <v>0.1111111111111111</v>
      </c>
      <c r="AB61" s="154">
        <f t="shared" si="16"/>
        <v>1.5873015873015872E-2</v>
      </c>
      <c r="AC61" s="158">
        <f t="shared" si="17"/>
        <v>7</v>
      </c>
      <c r="AD61" s="154">
        <f t="shared" si="18"/>
        <v>0.64</v>
      </c>
      <c r="AE61" s="12">
        <f>VLOOKUP(A61,Sheet4!$A$2:$N$6671,2,0)</f>
        <v>9</v>
      </c>
      <c r="AF61" s="213">
        <f t="shared" si="4"/>
        <v>1</v>
      </c>
      <c r="AG61" s="12">
        <f>(VLOOKUP(A61,Sheet4!$A$2:$N$6671,3,0))</f>
        <v>0</v>
      </c>
      <c r="AH61" s="12">
        <f>VLOOKUP(A61,Sheet4!$A$2:$N$6671,4,0)</f>
        <v>0</v>
      </c>
      <c r="AI61" s="12">
        <f>VLOOKUP(A61,Sheet4!$A$2:$N$6671,10,0)</f>
        <v>63</v>
      </c>
      <c r="AJ61" s="12">
        <f>VLOOKUP(A61,Sheet4!$A$2:$N$66671,5,0)</f>
        <v>63</v>
      </c>
      <c r="AK61" s="12">
        <f>VLOOKUP(A61,Sheet4!$A$2:$N$6671,6,0)</f>
        <v>11</v>
      </c>
      <c r="AL61" s="12">
        <f>VLOOKUP(A61,Sheet4!$A$2:$N$6671,7,0)</f>
        <v>54</v>
      </c>
      <c r="AM61" s="12">
        <f>VLOOKUP(A61,Sheet4!$A$2:$N$6671,8,0)</f>
        <v>0</v>
      </c>
      <c r="AN61" s="12">
        <f>VLOOKUP($A61,Sheet4!$A$2:$N$6671,9,0)</f>
        <v>1495</v>
      </c>
      <c r="AO61" s="131" t="str">
        <f t="shared" ca="1" si="5"/>
        <v>Rushikesh Kale_91 - 180</v>
      </c>
      <c r="AP61" s="132" t="str">
        <f t="shared" si="6"/>
        <v>Rushikesh Kale_Central</v>
      </c>
      <c r="AQ61" s="132" t="str">
        <f>VLOOKUP($A61,'[1]Active TS-HR'!$B$6:$Q$500,9,FALSE)</f>
        <v>Abhijit Khanvilkar</v>
      </c>
      <c r="AR61" s="132" t="str">
        <f>VLOOKUP($A61,'[1]Active TS-HR'!$B$6:$Q$500,6,FALSE)</f>
        <v>Ganga Sagar Pandey</v>
      </c>
      <c r="AS61" s="132" t="str">
        <f>VLOOKUP($A61,'[1]Active TS-HR'!$B$6:$Q$500,7,FALSE)</f>
        <v>Jaganath Sabat</v>
      </c>
      <c r="AT61" s="132" t="str">
        <f>VLOOKUP($A61,'[1]Active TS-HR'!$B$6:$Q$500,16,FALSE)</f>
        <v>Active</v>
      </c>
      <c r="AU61" s="207">
        <f t="shared" ca="1" si="7"/>
        <v>142</v>
      </c>
      <c r="AW61" s="374">
        <f>IFERROR(VLOOKUP(A61,'[3]Sale Entry'!$AE$328:$AF$700,2,FALSE),0)</f>
        <v>10000</v>
      </c>
      <c r="AX61" s="112" t="str">
        <f t="shared" ca="1" si="14"/>
        <v>Abhijit Khanvilkar_91 - 180</v>
      </c>
      <c r="AY61" s="323"/>
      <c r="AZ61" s="323"/>
      <c r="BA61" s="323"/>
      <c r="BB61" s="323"/>
      <c r="BC61" s="323"/>
    </row>
    <row r="62" spans="1:55" ht="15.75">
      <c r="A62" s="1">
        <v>10154479</v>
      </c>
      <c r="B62" s="2" t="s">
        <v>480</v>
      </c>
      <c r="C62" s="2" t="str">
        <f>VLOOKUP($A62,'[1]Active TS-HR'!$B$6:$Q$300,8,FALSE)</f>
        <v>Dileep Sharma</v>
      </c>
      <c r="D62" s="3">
        <v>45359</v>
      </c>
      <c r="E62" s="130" t="str">
        <f ca="1">VLOOKUP(AU62,Sheet5!A:B,2,1)</f>
        <v>91 - 180</v>
      </c>
      <c r="F62" s="130">
        <f>+VLOOKUP(A62,'[2]Attendance '!$B$75:$L$266,11,FALSE)</f>
        <v>25</v>
      </c>
      <c r="G62" s="130" t="s">
        <v>327</v>
      </c>
      <c r="H62" s="130" t="str">
        <f>VLOOKUP($A62,'[1]Active TS-HR'!$B$6:$Q$500,3,FALSE)</f>
        <v>Western</v>
      </c>
      <c r="I62" s="4">
        <f t="shared" si="9"/>
        <v>29450</v>
      </c>
      <c r="J62" s="4">
        <f t="shared" si="1"/>
        <v>132450</v>
      </c>
      <c r="K62" s="4">
        <v>0</v>
      </c>
      <c r="L62" s="4"/>
      <c r="M62" s="4"/>
      <c r="N62" s="4"/>
      <c r="O62" s="4">
        <f>+IFERROR(VLOOKUP($A62,[3]Sheet2!$A$7:$M$259,4,FALSE),0)</f>
        <v>36000</v>
      </c>
      <c r="P62" s="4">
        <f>+IFERROR(VLOOKUP($A62,[3]Sheet2!$A$7:$M$259,3,FALSE),0)</f>
        <v>3000</v>
      </c>
      <c r="Q62" s="4">
        <f>+IFERROR(VLOOKUP($A62,[3]Sheet2!$A$7:$M$259,2,FALSE),0)</f>
        <v>1</v>
      </c>
      <c r="R62" s="4">
        <f>+IFERROR(VLOOKUP($A62,[3]Sheet2!$A$7:$M$259,7,FALSE),0)</f>
        <v>84000</v>
      </c>
      <c r="S62" s="4">
        <f>+IFERROR(VLOOKUP($A62,[3]Sheet2!$A$7:$M$259,6,FALSE),0)</f>
        <v>14000</v>
      </c>
      <c r="T62" s="4">
        <f>+IFERROR(VLOOKUP($A62,[3]Sheet2!$A$7:$M$259,5,FALSE),0)</f>
        <v>3</v>
      </c>
      <c r="U62" s="4">
        <f>+IFERROR(VLOOKUP($A62,[3]Sheet2!$A$7:$M$259,13,FALSE),0)</f>
        <v>0</v>
      </c>
      <c r="V62" s="4">
        <f>+IFERROR(VLOOKUP($A62,[3]Sheet2!$A$7:$M$259,12,FALSE),0)</f>
        <v>0</v>
      </c>
      <c r="W62" s="4">
        <f>+IFERROR(VLOOKUP($A62,[3]Sheet2!$A$7:$M$259,11,FALSE),0)</f>
        <v>0</v>
      </c>
      <c r="X62" s="4">
        <f>+IFERROR(VLOOKUP($A62,[3]Sheet2!$A$7:$M$259,10,FALSE),0)</f>
        <v>12450</v>
      </c>
      <c r="Y62" s="4">
        <f>+IFERROR(VLOOKUP($A62,[3]Sheet2!$A$7:$M$259,9,FALSE),0)</f>
        <v>12450</v>
      </c>
      <c r="Z62" s="4">
        <f>+IFERROR(VLOOKUP($A62,[3]Sheet2!$A$7:$M$259,8,FALSE),0)</f>
        <v>0</v>
      </c>
      <c r="AA62" s="13">
        <f t="shared" si="15"/>
        <v>0.16</v>
      </c>
      <c r="AB62" s="154">
        <f t="shared" si="16"/>
        <v>3.3057851239669422E-2</v>
      </c>
      <c r="AC62" s="158">
        <f t="shared" si="17"/>
        <v>4.84</v>
      </c>
      <c r="AD62" s="154">
        <f t="shared" si="18"/>
        <v>0</v>
      </c>
      <c r="AE62" s="12">
        <f>VLOOKUP(A62,Sheet4!$A$2:$N$6671,2,0)</f>
        <v>25</v>
      </c>
      <c r="AF62" s="213">
        <f t="shared" si="4"/>
        <v>4</v>
      </c>
      <c r="AG62" s="12">
        <f>(VLOOKUP(A62,Sheet4!$A$2:$N$6671,3,0))</f>
        <v>3</v>
      </c>
      <c r="AH62" s="12">
        <f>VLOOKUP(A62,Sheet4!$A$2:$N$6671,4,0)</f>
        <v>1</v>
      </c>
      <c r="AI62" s="12">
        <f>VLOOKUP(A62,Sheet4!$A$2:$N$6671,10,0)</f>
        <v>121</v>
      </c>
      <c r="AJ62" s="12">
        <f>VLOOKUP(A62,Sheet4!$A$2:$N$66671,5,0)</f>
        <v>117</v>
      </c>
      <c r="AK62" s="12">
        <f>VLOOKUP(A62,Sheet4!$A$2:$N$6671,6,0)</f>
        <v>34</v>
      </c>
      <c r="AL62" s="12">
        <f>VLOOKUP(A62,Sheet4!$A$2:$N$6671,7,0)</f>
        <v>88</v>
      </c>
      <c r="AM62" s="12">
        <f>VLOOKUP(A62,Sheet4!$A$2:$N$6671,8,0)</f>
        <v>0</v>
      </c>
      <c r="AN62" s="12">
        <f>VLOOKUP($A62,Sheet4!$A$2:$N$6671,9,0)</f>
        <v>3105</v>
      </c>
      <c r="AO62" s="131" t="str">
        <f t="shared" ca="1" si="5"/>
        <v>Dileep Sharma_91 - 180</v>
      </c>
      <c r="AP62" s="132" t="str">
        <f t="shared" si="6"/>
        <v>Dileep Sharma_Western</v>
      </c>
      <c r="AQ62" s="132" t="str">
        <f>VLOOKUP($A62,'[1]Active TS-HR'!$B$6:$Q$500,9,FALSE)</f>
        <v>Bahubali Kaddu</v>
      </c>
      <c r="AR62" s="132" t="str">
        <f>VLOOKUP($A62,'[1]Active TS-HR'!$B$6:$Q$500,6,FALSE)</f>
        <v>Jayant Kumar</v>
      </c>
      <c r="AS62" s="132" t="str">
        <f>VLOOKUP($A62,'[1]Active TS-HR'!$B$6:$Q$500,7,FALSE)</f>
        <v>Direct Dileep</v>
      </c>
      <c r="AT62" s="132" t="str">
        <f>VLOOKUP($A62,'[1]Active TS-HR'!$B$6:$Q$500,16,FALSE)</f>
        <v>Active</v>
      </c>
      <c r="AU62" s="207">
        <f t="shared" ca="1" si="7"/>
        <v>119</v>
      </c>
      <c r="AW62" s="374">
        <f>IFERROR(VLOOKUP(A62,'[3]Sale Entry'!$AE$328:$AF$700,2,FALSE),0)</f>
        <v>73075.306761287604</v>
      </c>
      <c r="AX62" s="112" t="str">
        <f t="shared" ca="1" si="14"/>
        <v>Bahubali Kaddu_91 - 180</v>
      </c>
      <c r="AY62" s="323"/>
      <c r="AZ62" s="323"/>
      <c r="BA62" s="323"/>
      <c r="BB62" s="323"/>
      <c r="BC62" s="323"/>
    </row>
    <row r="63" spans="1:55" ht="15.75">
      <c r="A63" s="1">
        <v>10154499</v>
      </c>
      <c r="B63" s="2" t="s">
        <v>481</v>
      </c>
      <c r="C63" s="2" t="str">
        <f>VLOOKUP($A63,'[1]Active TS-HR'!$B$6:$Q$300,8,FALSE)</f>
        <v>Intezar Sayed</v>
      </c>
      <c r="D63" s="3">
        <v>45359</v>
      </c>
      <c r="E63" s="130" t="str">
        <f ca="1">VLOOKUP(AU63,Sheet5!A:B,2,1)</f>
        <v>91 - 180</v>
      </c>
      <c r="F63" s="130">
        <f>+VLOOKUP(A63,'[2]Attendance '!$B$75:$L$266,11,FALSE)</f>
        <v>25</v>
      </c>
      <c r="G63" s="130" t="s">
        <v>327</v>
      </c>
      <c r="H63" s="130" t="str">
        <f>VLOOKUP($A63,'[1]Active TS-HR'!$B$6:$Q$500,3,FALSE)</f>
        <v>Western</v>
      </c>
      <c r="I63" s="4">
        <f t="shared" si="9"/>
        <v>5954</v>
      </c>
      <c r="J63" s="4">
        <f t="shared" si="1"/>
        <v>36000</v>
      </c>
      <c r="K63" s="4">
        <v>0</v>
      </c>
      <c r="L63" s="4"/>
      <c r="M63" s="4"/>
      <c r="N63" s="4"/>
      <c r="O63" s="4">
        <f>+IFERROR(VLOOKUP($A63,[3]Sheet2!$A$7:$M$259,4,FALSE),0)</f>
        <v>0</v>
      </c>
      <c r="P63" s="4">
        <f>+IFERROR(VLOOKUP($A63,[3]Sheet2!$A$7:$M$259,3,FALSE),0)</f>
        <v>0</v>
      </c>
      <c r="Q63" s="4">
        <f>+IFERROR(VLOOKUP($A63,[3]Sheet2!$A$7:$M$259,2,FALSE),0)</f>
        <v>0</v>
      </c>
      <c r="R63" s="4">
        <f>+IFERROR(VLOOKUP($A63,[3]Sheet2!$A$7:$M$259,7,FALSE),0)</f>
        <v>36000</v>
      </c>
      <c r="S63" s="4">
        <f>+IFERROR(VLOOKUP($A63,[3]Sheet2!$A$7:$M$259,6,FALSE),0)</f>
        <v>5954</v>
      </c>
      <c r="T63" s="4">
        <f>+IFERROR(VLOOKUP($A63,[3]Sheet2!$A$7:$M$259,5,FALSE),0)</f>
        <v>2</v>
      </c>
      <c r="U63" s="4">
        <f>+IFERROR(VLOOKUP($A63,[3]Sheet2!$A$7:$M$259,13,FALSE),0)</f>
        <v>0</v>
      </c>
      <c r="V63" s="4">
        <f>+IFERROR(VLOOKUP($A63,[3]Sheet2!$A$7:$M$259,12,FALSE),0)</f>
        <v>0</v>
      </c>
      <c r="W63" s="4">
        <f>+IFERROR(VLOOKUP($A63,[3]Sheet2!$A$7:$M$259,11,FALSE),0)</f>
        <v>0</v>
      </c>
      <c r="X63" s="4">
        <f>+IFERROR(VLOOKUP($A63,[3]Sheet2!$A$7:$M$259,10,FALSE),0)</f>
        <v>0</v>
      </c>
      <c r="Y63" s="4">
        <f>+IFERROR(VLOOKUP($A63,[3]Sheet2!$A$7:$M$259,9,FALSE),0)</f>
        <v>0</v>
      </c>
      <c r="Z63" s="4">
        <f>+IFERROR(VLOOKUP($A63,[3]Sheet2!$A$7:$M$259,8,FALSE),0)</f>
        <v>0</v>
      </c>
      <c r="AA63" s="13">
        <f t="shared" si="15"/>
        <v>8.3333333333333329E-2</v>
      </c>
      <c r="AB63" s="154">
        <f t="shared" si="16"/>
        <v>1.8691588785046728E-2</v>
      </c>
      <c r="AC63" s="158">
        <f t="shared" si="17"/>
        <v>4.458333333333333</v>
      </c>
      <c r="AD63" s="154">
        <f t="shared" si="18"/>
        <v>4.0000000000000036E-2</v>
      </c>
      <c r="AE63" s="12">
        <f>VLOOKUP(A63,Sheet4!$A$2:$N$6671,2,0)</f>
        <v>24</v>
      </c>
      <c r="AF63" s="213">
        <f t="shared" si="4"/>
        <v>2</v>
      </c>
      <c r="AG63" s="12">
        <f>(VLOOKUP(A63,Sheet4!$A$2:$N$6671,3,0))</f>
        <v>2</v>
      </c>
      <c r="AH63" s="12">
        <f>VLOOKUP(A63,Sheet4!$A$2:$N$6671,4,0)</f>
        <v>0</v>
      </c>
      <c r="AI63" s="12">
        <f>VLOOKUP(A63,Sheet4!$A$2:$N$6671,10,0)</f>
        <v>107</v>
      </c>
      <c r="AJ63" s="12">
        <f>VLOOKUP(A63,Sheet4!$A$2:$N$66671,5,0)</f>
        <v>105</v>
      </c>
      <c r="AK63" s="12">
        <f>VLOOKUP(A63,Sheet4!$A$2:$N$6671,6,0)</f>
        <v>50</v>
      </c>
      <c r="AL63" s="12">
        <f>VLOOKUP(A63,Sheet4!$A$2:$N$6671,7,0)</f>
        <v>60</v>
      </c>
      <c r="AM63" s="12">
        <f>VLOOKUP(A63,Sheet4!$A$2:$N$6671,8,0)</f>
        <v>0</v>
      </c>
      <c r="AN63" s="12">
        <f>VLOOKUP($A63,Sheet4!$A$2:$N$6671,9,0)</f>
        <v>2775</v>
      </c>
      <c r="AO63" s="131" t="str">
        <f t="shared" ca="1" si="5"/>
        <v>Intezar Sayed_91 - 180</v>
      </c>
      <c r="AP63" s="132" t="str">
        <f t="shared" si="6"/>
        <v>Intezar Sayed_Western</v>
      </c>
      <c r="AQ63" s="132" t="str">
        <f>VLOOKUP($A63,'[1]Active TS-HR'!$B$6:$Q$500,9,FALSE)</f>
        <v>Bahubali Kaddu</v>
      </c>
      <c r="AR63" s="132">
        <f>VLOOKUP($A63,'[1]Active TS-HR'!$B$6:$Q$500,6,FALSE)</f>
        <v>0</v>
      </c>
      <c r="AS63" s="132" t="str">
        <f>VLOOKUP($A63,'[1]Active TS-HR'!$B$6:$Q$500,7,FALSE)</f>
        <v>Ajay Kumar Verma</v>
      </c>
      <c r="AT63" s="132" t="str">
        <f>VLOOKUP($A63,'[1]Active TS-HR'!$B$6:$Q$500,16,FALSE)</f>
        <v>Active</v>
      </c>
      <c r="AU63" s="207">
        <f t="shared" ca="1" si="7"/>
        <v>119</v>
      </c>
      <c r="AW63" s="374">
        <f>IFERROR(VLOOKUP(A63,'[3]Sale Entry'!$AE$328:$AF$700,2,FALSE),0)</f>
        <v>22776.592028386251</v>
      </c>
      <c r="AX63" s="112" t="str">
        <f t="shared" ca="1" si="14"/>
        <v>Bahubali Kaddu_91 - 180</v>
      </c>
      <c r="AY63" s="323"/>
      <c r="AZ63" s="323"/>
      <c r="BA63" s="323"/>
      <c r="BB63" s="323"/>
      <c r="BC63" s="323"/>
    </row>
    <row r="64" spans="1:55" ht="15.75">
      <c r="A64" s="1">
        <v>10154490</v>
      </c>
      <c r="B64" s="2" t="s">
        <v>482</v>
      </c>
      <c r="C64" s="2" t="str">
        <f>VLOOKUP($A64,'[1]Active TS-HR'!$B$6:$Q$300,8,FALSE)</f>
        <v>Intezar Sayed</v>
      </c>
      <c r="D64" s="3">
        <v>45359</v>
      </c>
      <c r="E64" s="130" t="str">
        <f ca="1">VLOOKUP(AU64,Sheet5!A:B,2,1)</f>
        <v>91 - 180</v>
      </c>
      <c r="F64" s="130">
        <f>+VLOOKUP(A64,'[2]Attendance '!$B$75:$L$266,11,FALSE)</f>
        <v>25</v>
      </c>
      <c r="G64" s="130" t="s">
        <v>327</v>
      </c>
      <c r="H64" s="130" t="str">
        <f>VLOOKUP($A64,'[1]Active TS-HR'!$B$6:$Q$500,3,FALSE)</f>
        <v>Western</v>
      </c>
      <c r="I64" s="4">
        <f t="shared" si="9"/>
        <v>59700</v>
      </c>
      <c r="J64" s="4">
        <f t="shared" si="1"/>
        <v>89700</v>
      </c>
      <c r="K64" s="4">
        <v>0</v>
      </c>
      <c r="L64" s="4"/>
      <c r="M64" s="4"/>
      <c r="N64" s="4"/>
      <c r="O64" s="4">
        <f>+IFERROR(VLOOKUP($A64,[3]Sheet2!$A$7:$M$259,4,FALSE),0)</f>
        <v>0</v>
      </c>
      <c r="P64" s="4">
        <f>+IFERROR(VLOOKUP($A64,[3]Sheet2!$A$7:$M$259,3,FALSE),0)</f>
        <v>0</v>
      </c>
      <c r="Q64" s="4">
        <f>+IFERROR(VLOOKUP($A64,[3]Sheet2!$A$7:$M$259,2,FALSE),0)</f>
        <v>0</v>
      </c>
      <c r="R64" s="4">
        <f>+IFERROR(VLOOKUP($A64,[3]Sheet2!$A$7:$M$259,7,FALSE),0)</f>
        <v>36000</v>
      </c>
      <c r="S64" s="4">
        <f>+IFERROR(VLOOKUP($A64,[3]Sheet2!$A$7:$M$259,6,FALSE),0)</f>
        <v>6000</v>
      </c>
      <c r="T64" s="4">
        <f>+IFERROR(VLOOKUP($A64,[3]Sheet2!$A$7:$M$259,5,FALSE),0)</f>
        <v>1</v>
      </c>
      <c r="U64" s="4">
        <f>+IFERROR(VLOOKUP($A64,[3]Sheet2!$A$7:$M$259,13,FALSE),0)</f>
        <v>0</v>
      </c>
      <c r="V64" s="4">
        <f>+IFERROR(VLOOKUP($A64,[3]Sheet2!$A$7:$M$259,12,FALSE),0)</f>
        <v>0</v>
      </c>
      <c r="W64" s="4">
        <f>+IFERROR(VLOOKUP($A64,[3]Sheet2!$A$7:$M$259,11,FALSE),0)</f>
        <v>0</v>
      </c>
      <c r="X64" s="4">
        <f>+IFERROR(VLOOKUP($A64,[3]Sheet2!$A$7:$M$259,10,FALSE),0)</f>
        <v>53700</v>
      </c>
      <c r="Y64" s="4">
        <f>+IFERROR(VLOOKUP($A64,[3]Sheet2!$A$7:$M$259,9,FALSE),0)</f>
        <v>53700</v>
      </c>
      <c r="Z64" s="4">
        <f>+IFERROR(VLOOKUP($A64,[3]Sheet2!$A$7:$M$259,8,FALSE),0)</f>
        <v>2</v>
      </c>
      <c r="AA64" s="13">
        <f t="shared" si="15"/>
        <v>0.13636363636363635</v>
      </c>
      <c r="AB64" s="154">
        <f t="shared" si="16"/>
        <v>2.7272727272727271E-2</v>
      </c>
      <c r="AC64" s="158">
        <f t="shared" si="17"/>
        <v>5</v>
      </c>
      <c r="AD64" s="154">
        <f t="shared" si="18"/>
        <v>0.12</v>
      </c>
      <c r="AE64" s="12">
        <f>VLOOKUP(A64,Sheet4!$A$2:$N$6671,2,0)</f>
        <v>22</v>
      </c>
      <c r="AF64" s="213">
        <f t="shared" si="4"/>
        <v>3</v>
      </c>
      <c r="AG64" s="12">
        <f>(VLOOKUP(A64,Sheet4!$A$2:$N$6671,3,0))</f>
        <v>3</v>
      </c>
      <c r="AH64" s="12">
        <f>VLOOKUP(A64,Sheet4!$A$2:$N$6671,4,0)</f>
        <v>0</v>
      </c>
      <c r="AI64" s="12">
        <f>VLOOKUP(A64,Sheet4!$A$2:$N$6671,10,0)</f>
        <v>110</v>
      </c>
      <c r="AJ64" s="12">
        <f>VLOOKUP(A64,Sheet4!$A$2:$N$66671,5,0)</f>
        <v>107</v>
      </c>
      <c r="AK64" s="12">
        <f>VLOOKUP(A64,Sheet4!$A$2:$N$6671,6,0)</f>
        <v>24</v>
      </c>
      <c r="AL64" s="12">
        <f>VLOOKUP(A64,Sheet4!$A$2:$N$6671,7,0)</f>
        <v>86</v>
      </c>
      <c r="AM64" s="12">
        <f>VLOOKUP(A64,Sheet4!$A$2:$N$6671,8,0)</f>
        <v>0</v>
      </c>
      <c r="AN64" s="12">
        <f>VLOOKUP($A64,Sheet4!$A$2:$N$6671,9,0)</f>
        <v>2850</v>
      </c>
      <c r="AO64" s="131" t="str">
        <f t="shared" ca="1" si="5"/>
        <v>Intezar Sayed_91 - 180</v>
      </c>
      <c r="AP64" s="132" t="str">
        <f t="shared" si="6"/>
        <v>Intezar Sayed_Western</v>
      </c>
      <c r="AQ64" s="132" t="str">
        <f>VLOOKUP($A64,'[1]Active TS-HR'!$B$6:$Q$500,9,FALSE)</f>
        <v>Bahubali Kaddu</v>
      </c>
      <c r="AR64" s="132">
        <f>VLOOKUP($A64,'[1]Active TS-HR'!$B$6:$Q$500,6,FALSE)</f>
        <v>0</v>
      </c>
      <c r="AS64" s="132" t="str">
        <f>VLOOKUP($A64,'[1]Active TS-HR'!$B$6:$Q$500,7,FALSE)</f>
        <v>Irfan Patel</v>
      </c>
      <c r="AT64" s="132" t="str">
        <f>VLOOKUP($A64,'[1]Active TS-HR'!$B$6:$Q$500,16,FALSE)</f>
        <v>Active</v>
      </c>
      <c r="AU64" s="207">
        <f t="shared" ca="1" si="7"/>
        <v>119</v>
      </c>
      <c r="AW64" s="374">
        <f>IFERROR(VLOOKUP(A64,'[3]Sale Entry'!$AE$328:$AF$700,2,FALSE),0)</f>
        <v>76522.592028386309</v>
      </c>
      <c r="AX64" s="112" t="str">
        <f t="shared" ca="1" si="14"/>
        <v>Bahubali Kaddu_91 - 180</v>
      </c>
      <c r="AY64" s="323"/>
      <c r="AZ64" s="323"/>
      <c r="BA64" s="323"/>
      <c r="BB64" s="323"/>
      <c r="BC64" s="323"/>
    </row>
    <row r="65" spans="1:55" ht="15.75">
      <c r="A65" s="1">
        <v>10154494</v>
      </c>
      <c r="B65" s="2" t="s">
        <v>483</v>
      </c>
      <c r="C65" s="2" t="str">
        <f>VLOOKUP($A65,'[1]Active TS-HR'!$B$6:$Q$300,8,FALSE)</f>
        <v>Avnind Singh</v>
      </c>
      <c r="D65" s="3">
        <v>45359</v>
      </c>
      <c r="E65" s="130" t="str">
        <f ca="1">VLOOKUP(AU65,Sheet5!A:B,2,1)</f>
        <v>91 - 180</v>
      </c>
      <c r="F65" s="130">
        <f>+VLOOKUP(A65,'[2]Attendance '!$B$75:$L$266,11,FALSE)</f>
        <v>0</v>
      </c>
      <c r="G65" s="130" t="s">
        <v>327</v>
      </c>
      <c r="H65" s="130" t="str">
        <f>VLOOKUP($A65,'[1]Active TS-HR'!$B$6:$Q$500,3,FALSE)</f>
        <v>Central</v>
      </c>
      <c r="I65" s="4">
        <f t="shared" si="9"/>
        <v>0</v>
      </c>
      <c r="J65" s="4">
        <f t="shared" si="1"/>
        <v>0</v>
      </c>
      <c r="K65" s="4">
        <v>0</v>
      </c>
      <c r="L65" s="4"/>
      <c r="M65" s="4"/>
      <c r="N65" s="4"/>
      <c r="O65" s="4">
        <f>+IFERROR(VLOOKUP($A65,[3]Sheet2!$A$7:$M$259,4,FALSE),0)</f>
        <v>0</v>
      </c>
      <c r="P65" s="4">
        <f>+IFERROR(VLOOKUP($A65,[3]Sheet2!$A$7:$M$259,3,FALSE),0)</f>
        <v>0</v>
      </c>
      <c r="Q65" s="4">
        <f>+IFERROR(VLOOKUP($A65,[3]Sheet2!$A$7:$M$259,2,FALSE),0)</f>
        <v>0</v>
      </c>
      <c r="R65" s="4">
        <f>+IFERROR(VLOOKUP($A65,[3]Sheet2!$A$7:$M$259,7,FALSE),0)</f>
        <v>0</v>
      </c>
      <c r="S65" s="4">
        <f>+IFERROR(VLOOKUP($A65,[3]Sheet2!$A$7:$M$259,6,FALSE),0)</f>
        <v>0</v>
      </c>
      <c r="T65" s="4">
        <f>+IFERROR(VLOOKUP($A65,[3]Sheet2!$A$7:$M$259,5,FALSE),0)</f>
        <v>0</v>
      </c>
      <c r="U65" s="4">
        <f>+IFERROR(VLOOKUP($A65,[3]Sheet2!$A$7:$M$259,13,FALSE),0)</f>
        <v>0</v>
      </c>
      <c r="V65" s="4">
        <f>+IFERROR(VLOOKUP($A65,[3]Sheet2!$A$7:$M$259,12,FALSE),0)</f>
        <v>0</v>
      </c>
      <c r="W65" s="4">
        <f>+IFERROR(VLOOKUP($A65,[3]Sheet2!$A$7:$M$259,11,FALSE),0)</f>
        <v>0</v>
      </c>
      <c r="X65" s="4">
        <f>+IFERROR(VLOOKUP($A65,[3]Sheet2!$A$7:$M$259,10,FALSE),0)</f>
        <v>0</v>
      </c>
      <c r="Y65" s="4">
        <f>+IFERROR(VLOOKUP($A65,[3]Sheet2!$A$7:$M$259,9,FALSE),0)</f>
        <v>0</v>
      </c>
      <c r="Z65" s="4">
        <f>+IFERROR(VLOOKUP($A65,[3]Sheet2!$A$7:$M$259,8,FALSE),0)</f>
        <v>0</v>
      </c>
      <c r="AA65" s="13" t="e">
        <f t="shared" si="15"/>
        <v>#DIV/0!</v>
      </c>
      <c r="AB65" s="154" t="str">
        <f t="shared" si="16"/>
        <v>0</v>
      </c>
      <c r="AC65" s="158" t="e">
        <f t="shared" si="17"/>
        <v>#DIV/0!</v>
      </c>
      <c r="AD65" s="154" t="e">
        <f t="shared" si="18"/>
        <v>#DIV/0!</v>
      </c>
      <c r="AE65" s="12">
        <f>VLOOKUP(A65,Sheet4!$A$2:$N$6671,2,0)</f>
        <v>0</v>
      </c>
      <c r="AF65" s="213">
        <f t="shared" si="4"/>
        <v>0</v>
      </c>
      <c r="AG65" s="12">
        <f>(VLOOKUP(A65,Sheet4!$A$2:$N$6671,3,0))</f>
        <v>0</v>
      </c>
      <c r="AH65" s="12">
        <f>VLOOKUP(A65,Sheet4!$A$2:$N$6671,4,0)</f>
        <v>0</v>
      </c>
      <c r="AI65" s="12">
        <f>VLOOKUP(A65,Sheet4!$A$2:$N$6671,10,0)</f>
        <v>0</v>
      </c>
      <c r="AJ65" s="12">
        <f>VLOOKUP(A65,Sheet4!$A$2:$N$66671,5,0)</f>
        <v>0</v>
      </c>
      <c r="AK65" s="12">
        <f>VLOOKUP(A65,Sheet4!$A$2:$N$6671,6,0)</f>
        <v>0</v>
      </c>
      <c r="AL65" s="12">
        <f>VLOOKUP(A65,Sheet4!$A$2:$N$6671,7,0)</f>
        <v>0</v>
      </c>
      <c r="AM65" s="12">
        <f>VLOOKUP(A65,Sheet4!$A$2:$N$6671,8,0)</f>
        <v>0</v>
      </c>
      <c r="AN65" s="12">
        <f>VLOOKUP($A65,Sheet4!$A$2:$N$6671,9,0)</f>
        <v>0</v>
      </c>
      <c r="AO65" s="131" t="str">
        <f t="shared" ca="1" si="5"/>
        <v>Avnind Singh_91 - 180</v>
      </c>
      <c r="AP65" s="132" t="str">
        <f t="shared" si="6"/>
        <v>Avnind Singh_Central</v>
      </c>
      <c r="AQ65" s="132" t="str">
        <f>VLOOKUP($A65,'[1]Active TS-HR'!$B$6:$Q$500,9,FALSE)</f>
        <v>Bahubali Kaddu</v>
      </c>
      <c r="AR65" s="132" t="str">
        <f>VLOOKUP($A65,'[1]Active TS-HR'!$B$6:$Q$500,6,FALSE)</f>
        <v>Prem Vishwakarama</v>
      </c>
      <c r="AS65" s="132" t="str">
        <f>VLOOKUP($A65,'[1]Active TS-HR'!$B$6:$Q$500,7,FALSE)</f>
        <v>Raviraj Kadam</v>
      </c>
      <c r="AT65" s="132" t="str">
        <f>VLOOKUP($A65,'[1]Active TS-HR'!$B$6:$Q$500,16,FALSE)</f>
        <v>Inactive</v>
      </c>
      <c r="AU65" s="207">
        <f t="shared" ca="1" si="7"/>
        <v>119</v>
      </c>
      <c r="AW65" s="374">
        <f>IFERROR(VLOOKUP(A65,'[3]Sale Entry'!$AE$328:$AF$700,2,FALSE),0)</f>
        <v>0</v>
      </c>
      <c r="AX65" s="112" t="str">
        <f t="shared" ca="1" si="14"/>
        <v>Bahubali Kaddu_91 - 180</v>
      </c>
      <c r="AY65" s="323"/>
      <c r="AZ65" s="323"/>
      <c r="BA65" s="323"/>
      <c r="BB65" s="323"/>
      <c r="BC65" s="323"/>
    </row>
    <row r="66" spans="1:55" ht="15.75">
      <c r="A66" s="1">
        <v>10154482</v>
      </c>
      <c r="B66" s="2" t="s">
        <v>484</v>
      </c>
      <c r="C66" s="2" t="str">
        <f>VLOOKUP($A66,'[1]Active TS-HR'!$B$6:$Q$300,8,FALSE)</f>
        <v>Rushikesh Kale</v>
      </c>
      <c r="D66" s="3">
        <v>45359</v>
      </c>
      <c r="E66" s="130" t="str">
        <f ca="1">VLOOKUP(AU66,Sheet5!A:B,2,1)</f>
        <v>91 - 180</v>
      </c>
      <c r="F66" s="130">
        <f>+VLOOKUP(A66,'[2]Attendance '!$B$75:$L$266,11,FALSE)</f>
        <v>25</v>
      </c>
      <c r="G66" s="130" t="s">
        <v>327</v>
      </c>
      <c r="H66" s="130" t="str">
        <f>VLOOKUP($A66,'[1]Active TS-HR'!$B$6:$Q$500,3,FALSE)</f>
        <v>Central</v>
      </c>
      <c r="I66" s="4">
        <f t="shared" si="9"/>
        <v>0</v>
      </c>
      <c r="J66" s="4">
        <f t="shared" si="1"/>
        <v>0</v>
      </c>
      <c r="K66" s="4">
        <v>0</v>
      </c>
      <c r="L66" s="4"/>
      <c r="M66" s="4"/>
      <c r="N66" s="4"/>
      <c r="O66" s="4">
        <f>+IFERROR(VLOOKUP($A66,[3]Sheet2!$A$7:$M$259,4,FALSE),0)</f>
        <v>0</v>
      </c>
      <c r="P66" s="4">
        <f>+IFERROR(VLOOKUP($A66,[3]Sheet2!$A$7:$M$259,3,FALSE),0)</f>
        <v>0</v>
      </c>
      <c r="Q66" s="4">
        <f>+IFERROR(VLOOKUP($A66,[3]Sheet2!$A$7:$M$259,2,FALSE),0)</f>
        <v>0</v>
      </c>
      <c r="R66" s="4">
        <f>+IFERROR(VLOOKUP($A66,[3]Sheet2!$A$7:$M$259,7,FALSE),0)</f>
        <v>0</v>
      </c>
      <c r="S66" s="4">
        <f>+IFERROR(VLOOKUP($A66,[3]Sheet2!$A$7:$M$259,6,FALSE),0)</f>
        <v>0</v>
      </c>
      <c r="T66" s="4">
        <f>+IFERROR(VLOOKUP($A66,[3]Sheet2!$A$7:$M$259,5,FALSE),0)</f>
        <v>0</v>
      </c>
      <c r="U66" s="4">
        <f>+IFERROR(VLOOKUP($A66,[3]Sheet2!$A$7:$M$259,13,FALSE),0)</f>
        <v>0</v>
      </c>
      <c r="V66" s="4">
        <f>+IFERROR(VLOOKUP($A66,[3]Sheet2!$A$7:$M$259,12,FALSE),0)</f>
        <v>0</v>
      </c>
      <c r="W66" s="4">
        <f>+IFERROR(VLOOKUP($A66,[3]Sheet2!$A$7:$M$259,11,FALSE),0)</f>
        <v>0</v>
      </c>
      <c r="X66" s="4">
        <f>+IFERROR(VLOOKUP($A66,[3]Sheet2!$A$7:$M$259,10,FALSE),0)</f>
        <v>0</v>
      </c>
      <c r="Y66" s="4">
        <f>+IFERROR(VLOOKUP($A66,[3]Sheet2!$A$7:$M$259,9,FALSE),0)</f>
        <v>0</v>
      </c>
      <c r="Z66" s="4">
        <f>+IFERROR(VLOOKUP($A66,[3]Sheet2!$A$7:$M$259,8,FALSE),0)</f>
        <v>0</v>
      </c>
      <c r="AA66" s="13">
        <f t="shared" si="15"/>
        <v>0</v>
      </c>
      <c r="AB66" s="154">
        <f t="shared" si="16"/>
        <v>0</v>
      </c>
      <c r="AC66" s="158">
        <f t="shared" si="17"/>
        <v>5.6086956521739131</v>
      </c>
      <c r="AD66" s="154">
        <f t="shared" si="18"/>
        <v>7.999999999999996E-2</v>
      </c>
      <c r="AE66" s="12">
        <f>VLOOKUP(A66,Sheet4!$A$2:$N$6671,2,0)</f>
        <v>23</v>
      </c>
      <c r="AF66" s="213">
        <f t="shared" ref="AF66:AF110" si="19">+N66+Q66+T66+W66+Z66</f>
        <v>0</v>
      </c>
      <c r="AG66" s="12">
        <f>(VLOOKUP(A66,Sheet4!$A$2:$N$6671,3,0))</f>
        <v>0</v>
      </c>
      <c r="AH66" s="12">
        <f>VLOOKUP(A66,Sheet4!$A$2:$N$6671,4,0)</f>
        <v>0</v>
      </c>
      <c r="AI66" s="12">
        <f>VLOOKUP(A66,Sheet4!$A$2:$N$6671,10,0)</f>
        <v>129</v>
      </c>
      <c r="AJ66" s="12">
        <f>VLOOKUP(A66,Sheet4!$A$2:$N$66671,5,0)</f>
        <v>129</v>
      </c>
      <c r="AK66" s="12">
        <f>VLOOKUP(A66,Sheet4!$A$2:$N$6671,6,0)</f>
        <v>15</v>
      </c>
      <c r="AL66" s="12">
        <f>VLOOKUP(A66,Sheet4!$A$2:$N$6671,7,0)</f>
        <v>116</v>
      </c>
      <c r="AM66" s="12">
        <f>VLOOKUP(A66,Sheet4!$A$2:$N$6671,8,0)</f>
        <v>0</v>
      </c>
      <c r="AN66" s="12">
        <f>VLOOKUP($A66,Sheet4!$A$2:$N$6671,9,0)</f>
        <v>3135</v>
      </c>
      <c r="AO66" s="131" t="str">
        <f t="shared" ref="AO66:AO110" ca="1" si="20">C66&amp;"_"&amp;E66</f>
        <v>Rushikesh Kale_91 - 180</v>
      </c>
      <c r="AP66" s="132" t="str">
        <f t="shared" ref="AP66:AP110" si="21">C66&amp;"_"&amp;H66</f>
        <v>Rushikesh Kale_Central</v>
      </c>
      <c r="AQ66" s="132" t="str">
        <f>VLOOKUP($A66,'[1]Active TS-HR'!$B$6:$Q$500,9,FALSE)</f>
        <v>Abhijit Khanvilkar</v>
      </c>
      <c r="AR66" s="132" t="str">
        <f>VLOOKUP($A66,'[1]Active TS-HR'!$B$6:$Q$500,6,FALSE)</f>
        <v>Dinesh Ghodvinde</v>
      </c>
      <c r="AS66" s="132" t="str">
        <f>VLOOKUP($A66,'[1]Active TS-HR'!$B$6:$Q$500,7,FALSE)</f>
        <v>Jaganath Sabat</v>
      </c>
      <c r="AT66" s="132" t="str">
        <f>VLOOKUP($A66,'[1]Active TS-HR'!$B$6:$Q$500,16,FALSE)</f>
        <v>Active</v>
      </c>
      <c r="AU66" s="207">
        <f t="shared" ref="AU66:AU110" ca="1" si="22">$AV$1-D66</f>
        <v>119</v>
      </c>
      <c r="AW66" s="374">
        <f>IFERROR(VLOOKUP(A66,'[3]Sale Entry'!$AE$328:$AF$700,2,FALSE),0)</f>
        <v>0</v>
      </c>
      <c r="AX66" s="112" t="str">
        <f t="shared" ca="1" si="14"/>
        <v>Abhijit Khanvilkar_91 - 180</v>
      </c>
      <c r="AY66" s="323"/>
      <c r="AZ66" s="323"/>
      <c r="BA66" s="323"/>
      <c r="BB66" s="323"/>
      <c r="BC66" s="323"/>
    </row>
    <row r="67" spans="1:55" ht="15.75">
      <c r="A67" s="1">
        <v>10154505</v>
      </c>
      <c r="B67" s="2" t="s">
        <v>485</v>
      </c>
      <c r="C67" s="2" t="str">
        <f>VLOOKUP($A67,'[1]Active TS-HR'!$B$6:$Q$300,8,FALSE)</f>
        <v>Avnind Singh</v>
      </c>
      <c r="D67" s="3">
        <v>45359</v>
      </c>
      <c r="E67" s="130" t="str">
        <f ca="1">VLOOKUP(AU67,Sheet5!A:B,2,1)</f>
        <v>91 - 180</v>
      </c>
      <c r="F67" s="130">
        <f>+VLOOKUP(A67,'[2]Attendance '!$B$75:$L$266,11,FALSE)</f>
        <v>25</v>
      </c>
      <c r="G67" s="130" t="s">
        <v>327</v>
      </c>
      <c r="H67" s="130" t="str">
        <f>VLOOKUP($A67,'[1]Active TS-HR'!$B$6:$Q$500,3,FALSE)</f>
        <v>Central</v>
      </c>
      <c r="I67" s="4">
        <f t="shared" ref="I67:I110" si="23">M67+P67+S67+V67+Y67</f>
        <v>12000</v>
      </c>
      <c r="J67" s="4">
        <f t="shared" ref="J67:J110" si="24">L67+O67+R67+U67+X67</f>
        <v>72000</v>
      </c>
      <c r="K67" s="4">
        <v>0</v>
      </c>
      <c r="L67" s="4"/>
      <c r="M67" s="4"/>
      <c r="N67" s="4"/>
      <c r="O67" s="4">
        <f>+IFERROR(VLOOKUP($A67,[3]Sheet2!$A$7:$M$259,4,FALSE),0)</f>
        <v>0</v>
      </c>
      <c r="P67" s="4">
        <f>+IFERROR(VLOOKUP($A67,[3]Sheet2!$A$7:$M$259,3,FALSE),0)</f>
        <v>0</v>
      </c>
      <c r="Q67" s="4">
        <f>+IFERROR(VLOOKUP($A67,[3]Sheet2!$A$7:$M$259,2,FALSE),0)</f>
        <v>0</v>
      </c>
      <c r="R67" s="4">
        <f>+IFERROR(VLOOKUP($A67,[3]Sheet2!$A$7:$M$259,7,FALSE),0)</f>
        <v>24000</v>
      </c>
      <c r="S67" s="4">
        <f>+IFERROR(VLOOKUP($A67,[3]Sheet2!$A$7:$M$259,6,FALSE),0)</f>
        <v>4000</v>
      </c>
      <c r="T67" s="4">
        <f>+IFERROR(VLOOKUP($A67,[3]Sheet2!$A$7:$M$259,5,FALSE),0)</f>
        <v>1</v>
      </c>
      <c r="U67" s="4">
        <f>+IFERROR(VLOOKUP($A67,[3]Sheet2!$A$7:$M$259,13,FALSE),0)</f>
        <v>48000</v>
      </c>
      <c r="V67" s="4">
        <f>+IFERROR(VLOOKUP($A67,[3]Sheet2!$A$7:$M$259,12,FALSE),0)</f>
        <v>8000</v>
      </c>
      <c r="W67" s="4">
        <f>+IFERROR(VLOOKUP($A67,[3]Sheet2!$A$7:$M$259,11,FALSE),0)</f>
        <v>1</v>
      </c>
      <c r="X67" s="4">
        <f>+IFERROR(VLOOKUP($A67,[3]Sheet2!$A$7:$M$259,10,FALSE),0)</f>
        <v>0</v>
      </c>
      <c r="Y67" s="4">
        <f>+IFERROR(VLOOKUP($A67,[3]Sheet2!$A$7:$M$259,9,FALSE),0)</f>
        <v>0</v>
      </c>
      <c r="Z67" s="4">
        <f>+IFERROR(VLOOKUP($A67,[3]Sheet2!$A$7:$M$259,8,FALSE),0)</f>
        <v>0</v>
      </c>
      <c r="AA67" s="13">
        <f t="shared" si="15"/>
        <v>9.5238095238095233E-2</v>
      </c>
      <c r="AB67" s="154">
        <f t="shared" si="16"/>
        <v>2.1052631578947368E-2</v>
      </c>
      <c r="AC67" s="158">
        <f t="shared" si="17"/>
        <v>4.5238095238095237</v>
      </c>
      <c r="AD67" s="154">
        <f t="shared" si="18"/>
        <v>0.16000000000000003</v>
      </c>
      <c r="AE67" s="12">
        <f>VLOOKUP(A67,Sheet4!$A$2:$N$6671,2,0)</f>
        <v>21</v>
      </c>
      <c r="AF67" s="213">
        <f t="shared" si="19"/>
        <v>2</v>
      </c>
      <c r="AG67" s="12">
        <f>(VLOOKUP(A67,Sheet4!$A$2:$N$6671,3,0))</f>
        <v>2</v>
      </c>
      <c r="AH67" s="12">
        <f>VLOOKUP(A67,Sheet4!$A$2:$N$6671,4,0)</f>
        <v>0</v>
      </c>
      <c r="AI67" s="12">
        <f>VLOOKUP(A67,Sheet4!$A$2:$N$6671,10,0)</f>
        <v>95</v>
      </c>
      <c r="AJ67" s="12">
        <f>VLOOKUP(A67,Sheet4!$A$2:$N$66671,5,0)</f>
        <v>93</v>
      </c>
      <c r="AK67" s="12">
        <f>VLOOKUP(A67,Sheet4!$A$2:$N$6671,6,0)</f>
        <v>39</v>
      </c>
      <c r="AL67" s="12">
        <f>VLOOKUP(A67,Sheet4!$A$2:$N$6671,7,0)</f>
        <v>57</v>
      </c>
      <c r="AM67" s="12">
        <f>VLOOKUP(A67,Sheet4!$A$2:$N$6671,8,0)</f>
        <v>0</v>
      </c>
      <c r="AN67" s="12">
        <f>VLOOKUP($A67,Sheet4!$A$2:$N$6671,9,0)</f>
        <v>2470</v>
      </c>
      <c r="AO67" s="131" t="str">
        <f t="shared" ca="1" si="20"/>
        <v>Avnind Singh_91 - 180</v>
      </c>
      <c r="AP67" s="132" t="str">
        <f t="shared" si="21"/>
        <v>Avnind Singh_Central</v>
      </c>
      <c r="AQ67" s="132" t="str">
        <f>VLOOKUP($A67,'[1]Active TS-HR'!$B$6:$Q$500,9,FALSE)</f>
        <v>Bahubali Kaddu</v>
      </c>
      <c r="AR67" s="132" t="str">
        <f>VLOOKUP($A67,'[1]Active TS-HR'!$B$6:$Q$500,6,FALSE)</f>
        <v>Raghwendra Singh</v>
      </c>
      <c r="AS67" s="132" t="str">
        <f>VLOOKUP($A67,'[1]Active TS-HR'!$B$6:$Q$500,7,FALSE)</f>
        <v>Sonu Dubey</v>
      </c>
      <c r="AT67" s="132" t="str">
        <f>VLOOKUP($A67,'[1]Active TS-HR'!$B$6:$Q$500,16,FALSE)</f>
        <v>Active</v>
      </c>
      <c r="AU67" s="207">
        <f t="shared" ca="1" si="22"/>
        <v>119</v>
      </c>
      <c r="AW67" s="374">
        <f>IFERROR(VLOOKUP(A67,'[3]Sale Entry'!$AE$328:$AF$700,2,FALSE),0)</f>
        <v>45645.184056772501</v>
      </c>
      <c r="AX67" s="112" t="str">
        <f t="shared" ref="AX67:AX148" ca="1" si="25">AQ67&amp;"_"&amp;E67</f>
        <v>Bahubali Kaddu_91 - 180</v>
      </c>
      <c r="AY67" s="323"/>
      <c r="AZ67" s="323"/>
      <c r="BA67" s="323"/>
      <c r="BB67" s="323"/>
      <c r="BC67" s="323"/>
    </row>
    <row r="68" spans="1:55" ht="15.75">
      <c r="A68" s="1">
        <v>10154483</v>
      </c>
      <c r="B68" s="2" t="s">
        <v>486</v>
      </c>
      <c r="C68" s="2" t="str">
        <f>VLOOKUP($A68,'[1]Active TS-HR'!$B$6:$Q$300,8,FALSE)</f>
        <v>Dileep Sharma</v>
      </c>
      <c r="D68" s="3">
        <v>45359</v>
      </c>
      <c r="E68" s="130" t="str">
        <f ca="1">VLOOKUP(AU68,Sheet5!A:B,2,1)</f>
        <v>91 - 180</v>
      </c>
      <c r="F68" s="130">
        <f>+VLOOKUP(A68,'[2]Attendance '!$B$75:$L$266,11,FALSE)</f>
        <v>25</v>
      </c>
      <c r="G68" s="130" t="s">
        <v>327</v>
      </c>
      <c r="H68" s="130" t="str">
        <f>VLOOKUP($A68,'[1]Active TS-HR'!$B$6:$Q$500,3,FALSE)</f>
        <v>Western</v>
      </c>
      <c r="I68" s="4">
        <f t="shared" si="23"/>
        <v>0</v>
      </c>
      <c r="J68" s="4">
        <f t="shared" si="24"/>
        <v>0</v>
      </c>
      <c r="K68" s="4">
        <v>0</v>
      </c>
      <c r="L68" s="4"/>
      <c r="M68" s="4"/>
      <c r="N68" s="4"/>
      <c r="O68" s="4">
        <f>+IFERROR(VLOOKUP($A68,[3]Sheet2!$A$7:$M$259,4,FALSE),0)</f>
        <v>0</v>
      </c>
      <c r="P68" s="4">
        <f>+IFERROR(VLOOKUP($A68,[3]Sheet2!$A$7:$M$259,3,FALSE),0)</f>
        <v>0</v>
      </c>
      <c r="Q68" s="4">
        <f>+IFERROR(VLOOKUP($A68,[3]Sheet2!$A$7:$M$259,2,FALSE),0)</f>
        <v>0</v>
      </c>
      <c r="R68" s="4">
        <f>+IFERROR(VLOOKUP($A68,[3]Sheet2!$A$7:$M$259,7,FALSE),0)</f>
        <v>0</v>
      </c>
      <c r="S68" s="4">
        <f>+IFERROR(VLOOKUP($A68,[3]Sheet2!$A$7:$M$259,6,FALSE),0)</f>
        <v>0</v>
      </c>
      <c r="T68" s="4">
        <f>+IFERROR(VLOOKUP($A68,[3]Sheet2!$A$7:$M$259,5,FALSE),0)</f>
        <v>0</v>
      </c>
      <c r="U68" s="4">
        <f>+IFERROR(VLOOKUP($A68,[3]Sheet2!$A$7:$M$259,13,FALSE),0)</f>
        <v>0</v>
      </c>
      <c r="V68" s="4">
        <f>+IFERROR(VLOOKUP($A68,[3]Sheet2!$A$7:$M$259,12,FALSE),0)</f>
        <v>0</v>
      </c>
      <c r="W68" s="4">
        <f>+IFERROR(VLOOKUP($A68,[3]Sheet2!$A$7:$M$259,11,FALSE),0)</f>
        <v>0</v>
      </c>
      <c r="X68" s="4">
        <f>+IFERROR(VLOOKUP($A68,[3]Sheet2!$A$7:$M$259,10,FALSE),0)</f>
        <v>0</v>
      </c>
      <c r="Y68" s="4">
        <f>+IFERROR(VLOOKUP($A68,[3]Sheet2!$A$7:$M$259,9,FALSE),0)</f>
        <v>0</v>
      </c>
      <c r="Z68" s="4">
        <f>+IFERROR(VLOOKUP($A68,[3]Sheet2!$A$7:$M$259,8,FALSE),0)</f>
        <v>0</v>
      </c>
      <c r="AA68" s="13">
        <f t="shared" si="15"/>
        <v>0</v>
      </c>
      <c r="AB68" s="154">
        <f t="shared" si="16"/>
        <v>0</v>
      </c>
      <c r="AC68" s="158">
        <f t="shared" si="17"/>
        <v>2.9545454545454546</v>
      </c>
      <c r="AD68" s="154">
        <f t="shared" si="18"/>
        <v>0.12</v>
      </c>
      <c r="AE68" s="12">
        <f>VLOOKUP(A68,Sheet4!$A$2:$N$6671,2,0)</f>
        <v>22</v>
      </c>
      <c r="AF68" s="213">
        <f t="shared" si="19"/>
        <v>0</v>
      </c>
      <c r="AG68" s="12">
        <f>(VLOOKUP(A68,Sheet4!$A$2:$N$6671,3,0))</f>
        <v>0</v>
      </c>
      <c r="AH68" s="12">
        <f>VLOOKUP(A68,Sheet4!$A$2:$N$6671,4,0)</f>
        <v>0</v>
      </c>
      <c r="AI68" s="12">
        <f>VLOOKUP(A68,Sheet4!$A$2:$N$6671,10,0)</f>
        <v>65</v>
      </c>
      <c r="AJ68" s="12">
        <f>VLOOKUP(A68,Sheet4!$A$2:$N$66671,5,0)</f>
        <v>65</v>
      </c>
      <c r="AK68" s="12">
        <f>VLOOKUP(A68,Sheet4!$A$2:$N$6671,6,0)</f>
        <v>22</v>
      </c>
      <c r="AL68" s="12">
        <f>VLOOKUP(A68,Sheet4!$A$2:$N$6671,7,0)</f>
        <v>43</v>
      </c>
      <c r="AM68" s="12">
        <f>VLOOKUP(A68,Sheet4!$A$2:$N$6671,8,0)</f>
        <v>0</v>
      </c>
      <c r="AN68" s="12">
        <f>VLOOKUP($A68,Sheet4!$A$2:$N$6671,9,0)</f>
        <v>1585</v>
      </c>
      <c r="AO68" s="131" t="str">
        <f t="shared" ca="1" si="20"/>
        <v>Dileep Sharma_91 - 180</v>
      </c>
      <c r="AP68" s="132" t="str">
        <f t="shared" si="21"/>
        <v>Dileep Sharma_Western</v>
      </c>
      <c r="AQ68" s="132" t="str">
        <f>VLOOKUP($A68,'[1]Active TS-HR'!$B$6:$Q$500,9,FALSE)</f>
        <v>Bahubali Kaddu</v>
      </c>
      <c r="AR68" s="132" t="str">
        <f>VLOOKUP($A68,'[1]Active TS-HR'!$B$6:$Q$500,6,FALSE)</f>
        <v>Jayant Kumar</v>
      </c>
      <c r="AS68" s="132" t="str">
        <f>VLOOKUP($A68,'[1]Active TS-HR'!$B$6:$Q$500,7,FALSE)</f>
        <v>Direct Dileep</v>
      </c>
      <c r="AT68" s="132" t="str">
        <f>VLOOKUP($A68,'[1]Active TS-HR'!$B$6:$Q$500,16,FALSE)</f>
        <v>Active</v>
      </c>
      <c r="AU68" s="207">
        <f t="shared" ca="1" si="22"/>
        <v>119</v>
      </c>
      <c r="AW68" s="374">
        <f>IFERROR(VLOOKUP(A68,'[3]Sale Entry'!$AE$328:$AF$700,2,FALSE),0)</f>
        <v>0</v>
      </c>
      <c r="AX68" s="112" t="str">
        <f t="shared" ca="1" si="25"/>
        <v>Bahubali Kaddu_91 - 180</v>
      </c>
      <c r="AY68" s="323"/>
      <c r="AZ68" s="323"/>
      <c r="BA68" s="323"/>
      <c r="BB68" s="323"/>
      <c r="BC68" s="323"/>
    </row>
    <row r="69" spans="1:55" ht="15.75">
      <c r="A69" s="1">
        <v>10154478</v>
      </c>
      <c r="B69" s="2" t="s">
        <v>487</v>
      </c>
      <c r="C69" s="2" t="str">
        <f>VLOOKUP($A69,'[1]Active TS-HR'!$B$6:$Q$300,8,FALSE)</f>
        <v>Avnind Singh</v>
      </c>
      <c r="D69" s="3">
        <v>45359</v>
      </c>
      <c r="E69" s="130" t="str">
        <f ca="1">VLOOKUP(AU69,Sheet5!A:B,2,1)</f>
        <v>91 - 180</v>
      </c>
      <c r="F69" s="130">
        <f>+VLOOKUP(A69,'[2]Attendance '!$B$75:$L$266,11,FALSE)</f>
        <v>25</v>
      </c>
      <c r="G69" s="130" t="s">
        <v>327</v>
      </c>
      <c r="H69" s="130" t="str">
        <f>VLOOKUP($A69,'[1]Active TS-HR'!$B$6:$Q$500,3,FALSE)</f>
        <v>Central</v>
      </c>
      <c r="I69" s="4">
        <f t="shared" si="23"/>
        <v>8000</v>
      </c>
      <c r="J69" s="4">
        <f t="shared" si="24"/>
        <v>48000</v>
      </c>
      <c r="K69" s="4">
        <v>0</v>
      </c>
      <c r="L69" s="4"/>
      <c r="M69" s="4"/>
      <c r="N69" s="4"/>
      <c r="O69" s="4">
        <f>+IFERROR(VLOOKUP($A69,[3]Sheet2!$A$7:$M$259,4,FALSE),0)</f>
        <v>0</v>
      </c>
      <c r="P69" s="4">
        <f>+IFERROR(VLOOKUP($A69,[3]Sheet2!$A$7:$M$259,3,FALSE),0)</f>
        <v>0</v>
      </c>
      <c r="Q69" s="4">
        <f>+IFERROR(VLOOKUP($A69,[3]Sheet2!$A$7:$M$259,2,FALSE),0)</f>
        <v>0</v>
      </c>
      <c r="R69" s="4">
        <f>+IFERROR(VLOOKUP($A69,[3]Sheet2!$A$7:$M$259,7,FALSE),0)</f>
        <v>48000</v>
      </c>
      <c r="S69" s="4">
        <f>+IFERROR(VLOOKUP($A69,[3]Sheet2!$A$7:$M$259,6,FALSE),0)</f>
        <v>8000</v>
      </c>
      <c r="T69" s="4">
        <f>+IFERROR(VLOOKUP($A69,[3]Sheet2!$A$7:$M$259,5,FALSE),0)</f>
        <v>2</v>
      </c>
      <c r="U69" s="4">
        <f>+IFERROR(VLOOKUP($A69,[3]Sheet2!$A$7:$M$259,13,FALSE),0)</f>
        <v>0</v>
      </c>
      <c r="V69" s="4">
        <f>+IFERROR(VLOOKUP($A69,[3]Sheet2!$A$7:$M$259,12,FALSE),0)</f>
        <v>0</v>
      </c>
      <c r="W69" s="4">
        <f>+IFERROR(VLOOKUP($A69,[3]Sheet2!$A$7:$M$259,11,FALSE),0)</f>
        <v>0</v>
      </c>
      <c r="X69" s="4">
        <f>+IFERROR(VLOOKUP($A69,[3]Sheet2!$A$7:$M$259,10,FALSE),0)</f>
        <v>0</v>
      </c>
      <c r="Y69" s="4">
        <f>+IFERROR(VLOOKUP($A69,[3]Sheet2!$A$7:$M$259,9,FALSE),0)</f>
        <v>0</v>
      </c>
      <c r="Z69" s="4">
        <f>+IFERROR(VLOOKUP($A69,[3]Sheet2!$A$7:$M$259,8,FALSE),0)</f>
        <v>0</v>
      </c>
      <c r="AA69" s="13">
        <f t="shared" si="15"/>
        <v>8.6956521739130432E-2</v>
      </c>
      <c r="AB69" s="154">
        <f t="shared" si="16"/>
        <v>1.7241379310344827E-2</v>
      </c>
      <c r="AC69" s="158">
        <f t="shared" si="17"/>
        <v>5.0434782608695654</v>
      </c>
      <c r="AD69" s="154">
        <f t="shared" si="18"/>
        <v>7.999999999999996E-2</v>
      </c>
      <c r="AE69" s="12">
        <f>VLOOKUP(A69,Sheet4!$A$2:$N$6671,2,0)</f>
        <v>23</v>
      </c>
      <c r="AF69" s="213">
        <f t="shared" si="19"/>
        <v>2</v>
      </c>
      <c r="AG69" s="12">
        <f>(VLOOKUP(A69,Sheet4!$A$2:$N$6671,3,0))</f>
        <v>2</v>
      </c>
      <c r="AH69" s="12">
        <f>VLOOKUP(A69,Sheet4!$A$2:$N$6671,4,0)</f>
        <v>0</v>
      </c>
      <c r="AI69" s="12">
        <f>VLOOKUP(A69,Sheet4!$A$2:$N$6671,10,0)</f>
        <v>116</v>
      </c>
      <c r="AJ69" s="12">
        <f>VLOOKUP(A69,Sheet4!$A$2:$N$66671,5,0)</f>
        <v>114</v>
      </c>
      <c r="AK69" s="12">
        <f>VLOOKUP(A69,Sheet4!$A$2:$N$6671,6,0)</f>
        <v>71</v>
      </c>
      <c r="AL69" s="12">
        <f>VLOOKUP(A69,Sheet4!$A$2:$N$6671,7,0)</f>
        <v>46</v>
      </c>
      <c r="AM69" s="12">
        <f>VLOOKUP(A69,Sheet4!$A$2:$N$6671,8,0)</f>
        <v>0</v>
      </c>
      <c r="AN69" s="12">
        <f>VLOOKUP($A69,Sheet4!$A$2:$N$6671,9,0)</f>
        <v>2990</v>
      </c>
      <c r="AO69" s="131" t="str">
        <f t="shared" ca="1" si="20"/>
        <v>Avnind Singh_91 - 180</v>
      </c>
      <c r="AP69" s="132" t="str">
        <f t="shared" si="21"/>
        <v>Avnind Singh_Central</v>
      </c>
      <c r="AQ69" s="132" t="str">
        <f>VLOOKUP($A69,'[1]Active TS-HR'!$B$6:$Q$500,9,FALSE)</f>
        <v>Bahubali Kaddu</v>
      </c>
      <c r="AR69" s="132" t="str">
        <f>VLOOKUP($A69,'[1]Active TS-HR'!$B$6:$Q$500,6,FALSE)</f>
        <v>Raghwendra Singh</v>
      </c>
      <c r="AS69" s="132" t="str">
        <f>VLOOKUP($A69,'[1]Active TS-HR'!$B$6:$Q$500,7,FALSE)</f>
        <v>Sonu Dubey</v>
      </c>
      <c r="AT69" s="132" t="str">
        <f>VLOOKUP($A69,'[1]Active TS-HR'!$B$6:$Q$500,16,FALSE)</f>
        <v>Active</v>
      </c>
      <c r="AU69" s="207">
        <f t="shared" ca="1" si="22"/>
        <v>119</v>
      </c>
      <c r="AW69" s="374">
        <f>IFERROR(VLOOKUP(A69,'[3]Sale Entry'!$AE$328:$AF$700,2,FALSE),0)</f>
        <v>30430.122704515001</v>
      </c>
      <c r="AX69" s="112" t="str">
        <f t="shared" ca="1" si="25"/>
        <v>Bahubali Kaddu_91 - 180</v>
      </c>
      <c r="AY69" s="323"/>
      <c r="AZ69" s="323"/>
      <c r="BA69" s="323"/>
      <c r="BB69" s="323"/>
      <c r="BC69" s="323"/>
    </row>
    <row r="70" spans="1:55" ht="15.75">
      <c r="A70" s="1">
        <v>10154507</v>
      </c>
      <c r="B70" s="2" t="s">
        <v>488</v>
      </c>
      <c r="C70" s="2" t="str">
        <f>VLOOKUP($A70,'[1]Active TS-HR'!$B$6:$Q$300,8,FALSE)</f>
        <v>Avnind Singh</v>
      </c>
      <c r="D70" s="3">
        <v>45359</v>
      </c>
      <c r="E70" s="130" t="str">
        <f ca="1">VLOOKUP(AU70,Sheet5!A:B,2,1)</f>
        <v>91 - 180</v>
      </c>
      <c r="F70" s="130">
        <f>+VLOOKUP(A70,'[2]Attendance '!$B$75:$L$266,11,FALSE)</f>
        <v>25</v>
      </c>
      <c r="G70" s="130" t="s">
        <v>327</v>
      </c>
      <c r="H70" s="130" t="str">
        <f>VLOOKUP($A70,'[1]Active TS-HR'!$B$6:$Q$500,3,FALSE)</f>
        <v>Central</v>
      </c>
      <c r="I70" s="4">
        <f t="shared" si="23"/>
        <v>37998</v>
      </c>
      <c r="J70" s="4">
        <f t="shared" si="24"/>
        <v>187988</v>
      </c>
      <c r="K70" s="4">
        <v>0</v>
      </c>
      <c r="L70" s="4"/>
      <c r="M70" s="4"/>
      <c r="N70" s="4"/>
      <c r="O70" s="4">
        <f>+IFERROR(VLOOKUP($A70,[3]Sheet2!$A$7:$M$259,4,FALSE),0)</f>
        <v>120000</v>
      </c>
      <c r="P70" s="4">
        <f>+IFERROR(VLOOKUP($A70,[3]Sheet2!$A$7:$M$259,3,FALSE),0)</f>
        <v>10000</v>
      </c>
      <c r="Q70" s="4">
        <f>+IFERROR(VLOOKUP($A70,[3]Sheet2!$A$7:$M$259,2,FALSE),0)</f>
        <v>1</v>
      </c>
      <c r="R70" s="4">
        <f>+IFERROR(VLOOKUP($A70,[3]Sheet2!$A$7:$M$259,7,FALSE),0)</f>
        <v>47988</v>
      </c>
      <c r="S70" s="4">
        <f>+IFERROR(VLOOKUP($A70,[3]Sheet2!$A$7:$M$259,6,FALSE),0)</f>
        <v>7998</v>
      </c>
      <c r="T70" s="4">
        <f>+IFERROR(VLOOKUP($A70,[3]Sheet2!$A$7:$M$259,5,FALSE),0)</f>
        <v>2</v>
      </c>
      <c r="U70" s="4">
        <f>+IFERROR(VLOOKUP($A70,[3]Sheet2!$A$7:$M$259,13,FALSE),0)</f>
        <v>0</v>
      </c>
      <c r="V70" s="4">
        <f>+IFERROR(VLOOKUP($A70,[3]Sheet2!$A$7:$M$259,12,FALSE),0)</f>
        <v>0</v>
      </c>
      <c r="W70" s="4">
        <f>+IFERROR(VLOOKUP($A70,[3]Sheet2!$A$7:$M$259,11,FALSE),0)</f>
        <v>0</v>
      </c>
      <c r="X70" s="4">
        <f>+IFERROR(VLOOKUP($A70,[3]Sheet2!$A$7:$M$259,10,FALSE),0)</f>
        <v>20000</v>
      </c>
      <c r="Y70" s="4">
        <f>+IFERROR(VLOOKUP($A70,[3]Sheet2!$A$7:$M$259,9,FALSE),0)</f>
        <v>20000</v>
      </c>
      <c r="Z70" s="4">
        <f>+IFERROR(VLOOKUP($A70,[3]Sheet2!$A$7:$M$259,8,FALSE),0)</f>
        <v>1</v>
      </c>
      <c r="AA70" s="13">
        <f t="shared" si="15"/>
        <v>0.30769230769230771</v>
      </c>
      <c r="AB70" s="154">
        <f t="shared" si="16"/>
        <v>0.125</v>
      </c>
      <c r="AC70" s="158">
        <f t="shared" si="17"/>
        <v>2.4615384615384617</v>
      </c>
      <c r="AD70" s="154">
        <f t="shared" si="18"/>
        <v>0.48</v>
      </c>
      <c r="AE70" s="12">
        <f>VLOOKUP(A70,Sheet4!$A$2:$N$6671,2,0)</f>
        <v>13</v>
      </c>
      <c r="AF70" s="213">
        <f t="shared" si="19"/>
        <v>4</v>
      </c>
      <c r="AG70" s="12">
        <f>(VLOOKUP(A70,Sheet4!$A$2:$N$6671,3,0))</f>
        <v>4</v>
      </c>
      <c r="AH70" s="12">
        <f>VLOOKUP(A70,Sheet4!$A$2:$N$6671,4,0)</f>
        <v>0</v>
      </c>
      <c r="AI70" s="12">
        <f>VLOOKUP(A70,Sheet4!$A$2:$N$6671,10,0)</f>
        <v>32</v>
      </c>
      <c r="AJ70" s="12">
        <f>VLOOKUP(A70,Sheet4!$A$2:$N$66671,5,0)</f>
        <v>28</v>
      </c>
      <c r="AK70" s="12">
        <f>VLOOKUP(A70,Sheet4!$A$2:$N$6671,6,0)</f>
        <v>12</v>
      </c>
      <c r="AL70" s="12">
        <f>VLOOKUP(A70,Sheet4!$A$2:$N$6671,7,0)</f>
        <v>20</v>
      </c>
      <c r="AM70" s="12">
        <f>VLOOKUP(A70,Sheet4!$A$2:$N$6671,8,0)</f>
        <v>0</v>
      </c>
      <c r="AN70" s="12">
        <f>VLOOKUP($A70,Sheet4!$A$2:$N$6671,9,0)</f>
        <v>1030</v>
      </c>
      <c r="AO70" s="131" t="str">
        <f t="shared" ca="1" si="20"/>
        <v>Avnind Singh_91 - 180</v>
      </c>
      <c r="AP70" s="132" t="str">
        <f t="shared" si="21"/>
        <v>Avnind Singh_Central</v>
      </c>
      <c r="AQ70" s="132" t="str">
        <f>VLOOKUP($A70,'[1]Active TS-HR'!$B$6:$Q$500,9,FALSE)</f>
        <v>Bahubali Kaddu</v>
      </c>
      <c r="AR70" s="132" t="str">
        <f>VLOOKUP($A70,'[1]Active TS-HR'!$B$6:$Q$500,6,FALSE)</f>
        <v>Akash Jaiswal</v>
      </c>
      <c r="AS70" s="132" t="str">
        <f>VLOOKUP($A70,'[1]Active TS-HR'!$B$6:$Q$500,7,FALSE)</f>
        <v>Sonu Dubey</v>
      </c>
      <c r="AT70" s="132" t="str">
        <f>VLOOKUP($A70,'[1]Active TS-HR'!$B$6:$Q$500,16,FALSE)</f>
        <v>Active</v>
      </c>
      <c r="AU70" s="207">
        <f t="shared" ca="1" si="22"/>
        <v>119</v>
      </c>
      <c r="AW70" s="374">
        <f>IFERROR(VLOOKUP(A70,'[3]Sale Entry'!$AE$328:$AF$700,2,FALSE),0)</f>
        <v>106497.8219351264</v>
      </c>
      <c r="AX70" s="112" t="str">
        <f t="shared" ca="1" si="25"/>
        <v>Bahubali Kaddu_91 - 180</v>
      </c>
      <c r="AY70" s="323"/>
      <c r="AZ70" s="323"/>
      <c r="BA70" s="323"/>
      <c r="BB70" s="323"/>
      <c r="BC70" s="323"/>
    </row>
    <row r="71" spans="1:55" ht="15.75">
      <c r="A71" s="1">
        <v>10154719</v>
      </c>
      <c r="B71" s="2" t="s">
        <v>493</v>
      </c>
      <c r="C71" s="2" t="str">
        <f>VLOOKUP($A71,'[1]Active TS-HR'!$B$6:$Q$300,8,FALSE)</f>
        <v>Dileep Sharma</v>
      </c>
      <c r="D71" s="3">
        <v>45366</v>
      </c>
      <c r="E71" s="130" t="str">
        <f ca="1">VLOOKUP(AU71,Sheet5!A:B,2,1)</f>
        <v>91 - 180</v>
      </c>
      <c r="F71" s="130">
        <f>+VLOOKUP(A71,'[2]Attendance '!$B$75:$L$266,11,FALSE)</f>
        <v>25</v>
      </c>
      <c r="G71" s="130" t="s">
        <v>327</v>
      </c>
      <c r="H71" s="130" t="str">
        <f>VLOOKUP($A71,'[1]Active TS-HR'!$B$6:$Q$500,3,FALSE)</f>
        <v>Western</v>
      </c>
      <c r="I71" s="4">
        <f t="shared" si="23"/>
        <v>8000</v>
      </c>
      <c r="J71" s="4">
        <f t="shared" si="24"/>
        <v>38000</v>
      </c>
      <c r="K71" s="4">
        <v>0</v>
      </c>
      <c r="L71" s="4"/>
      <c r="M71" s="4"/>
      <c r="N71" s="4"/>
      <c r="O71" s="4">
        <f>+IFERROR(VLOOKUP($A71,[3]Sheet2!$A$7:$M$259,4,FALSE),0)</f>
        <v>0</v>
      </c>
      <c r="P71" s="4">
        <f>+IFERROR(VLOOKUP($A71,[3]Sheet2!$A$7:$M$259,3,FALSE),0)</f>
        <v>0</v>
      </c>
      <c r="Q71" s="4">
        <f>+IFERROR(VLOOKUP($A71,[3]Sheet2!$A$7:$M$259,2,FALSE),0)</f>
        <v>0</v>
      </c>
      <c r="R71" s="4">
        <f>+IFERROR(VLOOKUP($A71,[3]Sheet2!$A$7:$M$259,7,FALSE),0)</f>
        <v>36000</v>
      </c>
      <c r="S71" s="4">
        <f>+IFERROR(VLOOKUP($A71,[3]Sheet2!$A$7:$M$259,6,FALSE),0)</f>
        <v>6000</v>
      </c>
      <c r="T71" s="4">
        <f>+IFERROR(VLOOKUP($A71,[3]Sheet2!$A$7:$M$259,5,FALSE),0)</f>
        <v>2</v>
      </c>
      <c r="U71" s="4">
        <f>+IFERROR(VLOOKUP($A71,[3]Sheet2!$A$7:$M$259,13,FALSE),0)</f>
        <v>0</v>
      </c>
      <c r="V71" s="4">
        <f>+IFERROR(VLOOKUP($A71,[3]Sheet2!$A$7:$M$259,12,FALSE),0)</f>
        <v>0</v>
      </c>
      <c r="W71" s="4">
        <f>+IFERROR(VLOOKUP($A71,[3]Sheet2!$A$7:$M$259,11,FALSE),0)</f>
        <v>0</v>
      </c>
      <c r="X71" s="4">
        <f>+IFERROR(VLOOKUP($A71,[3]Sheet2!$A$7:$M$259,10,FALSE),0)</f>
        <v>2000</v>
      </c>
      <c r="Y71" s="4">
        <f>+IFERROR(VLOOKUP($A71,[3]Sheet2!$A$7:$M$259,9,FALSE),0)</f>
        <v>2000</v>
      </c>
      <c r="Z71" s="4">
        <f>+IFERROR(VLOOKUP($A71,[3]Sheet2!$A$7:$M$259,8,FALSE),0)</f>
        <v>0</v>
      </c>
      <c r="AA71" s="13">
        <f t="shared" si="15"/>
        <v>0.08</v>
      </c>
      <c r="AB71" s="154">
        <f t="shared" si="16"/>
        <v>1.6528925619834711E-2</v>
      </c>
      <c r="AC71" s="158">
        <f t="shared" si="17"/>
        <v>4.84</v>
      </c>
      <c r="AD71" s="154">
        <f t="shared" si="18"/>
        <v>0</v>
      </c>
      <c r="AE71" s="12">
        <f>VLOOKUP(A71,Sheet4!$A$2:$N$6671,2,0)</f>
        <v>25</v>
      </c>
      <c r="AF71" s="213">
        <f t="shared" si="19"/>
        <v>2</v>
      </c>
      <c r="AG71" s="12">
        <f>(VLOOKUP(A71,Sheet4!$A$2:$N$6671,3,0))</f>
        <v>2</v>
      </c>
      <c r="AH71" s="12">
        <f>VLOOKUP(A71,Sheet4!$A$2:$N$6671,4,0)</f>
        <v>0</v>
      </c>
      <c r="AI71" s="12">
        <f>VLOOKUP(A71,Sheet4!$A$2:$N$6671,10,0)</f>
        <v>121</v>
      </c>
      <c r="AJ71" s="12">
        <f>VLOOKUP(A71,Sheet4!$A$2:$N$66671,5,0)</f>
        <v>119</v>
      </c>
      <c r="AK71" s="12">
        <f>VLOOKUP(A71,Sheet4!$A$2:$N$6671,6,0)</f>
        <v>31</v>
      </c>
      <c r="AL71" s="12">
        <f>VLOOKUP(A71,Sheet4!$A$2:$N$6671,7,0)</f>
        <v>91</v>
      </c>
      <c r="AM71" s="12">
        <f>VLOOKUP(A71,Sheet4!$A$2:$N$6671,8,0)</f>
        <v>0</v>
      </c>
      <c r="AN71" s="12">
        <f>VLOOKUP($A71,Sheet4!$A$2:$N$6671,9,0)</f>
        <v>3020</v>
      </c>
      <c r="AO71" s="131" t="str">
        <f t="shared" ca="1" si="20"/>
        <v>Dileep Sharma_91 - 180</v>
      </c>
      <c r="AP71" s="132" t="str">
        <f t="shared" si="21"/>
        <v>Dileep Sharma_Western</v>
      </c>
      <c r="AQ71" s="132" t="str">
        <f>VLOOKUP($A71,'[1]Active TS-HR'!$B$6:$Q$500,9,FALSE)</f>
        <v>Bahubali Kaddu</v>
      </c>
      <c r="AR71" s="132" t="str">
        <f>VLOOKUP($A71,'[1]Active TS-HR'!$B$6:$Q$500,6,FALSE)</f>
        <v>Abhishek Gupta</v>
      </c>
      <c r="AS71" s="132" t="str">
        <f>VLOOKUP($A71,'[1]Active TS-HR'!$B$6:$Q$500,7,FALSE)</f>
        <v>Direct Dileep</v>
      </c>
      <c r="AT71" s="132" t="str">
        <f>VLOOKUP($A71,'[1]Active TS-HR'!$B$6:$Q$500,16,FALSE)</f>
        <v>Active</v>
      </c>
      <c r="AU71" s="207">
        <f t="shared" ca="1" si="22"/>
        <v>112</v>
      </c>
      <c r="AW71" s="374">
        <f>IFERROR(VLOOKUP(A71,'[3]Sale Entry'!$AE$328:$AF$700,2,FALSE),0)</f>
        <v>22822.592028386251</v>
      </c>
      <c r="AX71" s="112" t="str">
        <f t="shared" ca="1" si="25"/>
        <v>Bahubali Kaddu_91 - 180</v>
      </c>
      <c r="AY71" s="323"/>
      <c r="AZ71" s="323"/>
      <c r="BA71" s="323"/>
      <c r="BB71" s="323"/>
      <c r="BC71" s="323"/>
    </row>
    <row r="72" spans="1:55" ht="15.75">
      <c r="A72" s="1">
        <v>10154716</v>
      </c>
      <c r="B72" s="2" t="s">
        <v>494</v>
      </c>
      <c r="C72" s="2" t="str">
        <f>VLOOKUP($A72,'[1]Active TS-HR'!$B$6:$Q$300,8,FALSE)</f>
        <v>Intezar Sayed</v>
      </c>
      <c r="D72" s="3">
        <v>45366</v>
      </c>
      <c r="E72" s="130" t="str">
        <f ca="1">VLOOKUP(AU72,Sheet5!A:B,2,1)</f>
        <v>91 - 180</v>
      </c>
      <c r="F72" s="130">
        <f>+VLOOKUP(A72,'[2]Attendance '!$B$75:$L$266,11,FALSE)</f>
        <v>7</v>
      </c>
      <c r="G72" s="130" t="s">
        <v>327</v>
      </c>
      <c r="H72" s="130" t="str">
        <f>VLOOKUP($A72,'[1]Active TS-HR'!$B$6:$Q$500,3,FALSE)</f>
        <v>Western</v>
      </c>
      <c r="I72" s="4">
        <f t="shared" si="23"/>
        <v>0</v>
      </c>
      <c r="J72" s="4">
        <f t="shared" si="24"/>
        <v>0</v>
      </c>
      <c r="K72" s="4">
        <v>0</v>
      </c>
      <c r="L72" s="4"/>
      <c r="M72" s="4"/>
      <c r="N72" s="4"/>
      <c r="O72" s="4">
        <f>+IFERROR(VLOOKUP($A72,[3]Sheet2!$A$7:$M$259,4,FALSE),0)</f>
        <v>0</v>
      </c>
      <c r="P72" s="4">
        <f>+IFERROR(VLOOKUP($A72,[3]Sheet2!$A$7:$M$259,3,FALSE),0)</f>
        <v>0</v>
      </c>
      <c r="Q72" s="4">
        <f>+IFERROR(VLOOKUP($A72,[3]Sheet2!$A$7:$M$259,2,FALSE),0)</f>
        <v>0</v>
      </c>
      <c r="R72" s="4">
        <f>+IFERROR(VLOOKUP($A72,[3]Sheet2!$A$7:$M$259,7,FALSE),0)</f>
        <v>0</v>
      </c>
      <c r="S72" s="4">
        <f>+IFERROR(VLOOKUP($A72,[3]Sheet2!$A$7:$M$259,6,FALSE),0)</f>
        <v>0</v>
      </c>
      <c r="T72" s="4">
        <f>+IFERROR(VLOOKUP($A72,[3]Sheet2!$A$7:$M$259,5,FALSE),0)</f>
        <v>0</v>
      </c>
      <c r="U72" s="4">
        <f>+IFERROR(VLOOKUP($A72,[3]Sheet2!$A$7:$M$259,13,FALSE),0)</f>
        <v>0</v>
      </c>
      <c r="V72" s="4">
        <f>+IFERROR(VLOOKUP($A72,[3]Sheet2!$A$7:$M$259,12,FALSE),0)</f>
        <v>0</v>
      </c>
      <c r="W72" s="4">
        <f>+IFERROR(VLOOKUP($A72,[3]Sheet2!$A$7:$M$259,11,FALSE),0)</f>
        <v>0</v>
      </c>
      <c r="X72" s="4">
        <f>+IFERROR(VLOOKUP($A72,[3]Sheet2!$A$7:$M$259,10,FALSE),0)</f>
        <v>0</v>
      </c>
      <c r="Y72" s="4">
        <f>+IFERROR(VLOOKUP($A72,[3]Sheet2!$A$7:$M$259,9,FALSE),0)</f>
        <v>0</v>
      </c>
      <c r="Z72" s="4">
        <f>+IFERROR(VLOOKUP($A72,[3]Sheet2!$A$7:$M$259,8,FALSE),0)</f>
        <v>0</v>
      </c>
      <c r="AA72" s="13">
        <f t="shared" si="15"/>
        <v>0</v>
      </c>
      <c r="AB72" s="154">
        <f t="shared" si="16"/>
        <v>0</v>
      </c>
      <c r="AC72" s="158">
        <f t="shared" si="17"/>
        <v>1</v>
      </c>
      <c r="AD72" s="154">
        <f t="shared" si="18"/>
        <v>0.85714285714285721</v>
      </c>
      <c r="AE72" s="12">
        <f>VLOOKUP(A72,Sheet4!$A$2:$N$6671,2,0)</f>
        <v>1</v>
      </c>
      <c r="AF72" s="213">
        <f t="shared" si="19"/>
        <v>0</v>
      </c>
      <c r="AG72" s="12">
        <f>(VLOOKUP(A72,Sheet4!$A$2:$N$6671,3,0))</f>
        <v>0</v>
      </c>
      <c r="AH72" s="12">
        <f>VLOOKUP(A72,Sheet4!$A$2:$N$6671,4,0)</f>
        <v>0</v>
      </c>
      <c r="AI72" s="12">
        <f>VLOOKUP(A72,Sheet4!$A$2:$N$6671,10,0)</f>
        <v>1</v>
      </c>
      <c r="AJ72" s="12">
        <f>VLOOKUP(A72,Sheet4!$A$2:$N$66671,5,0)</f>
        <v>1</v>
      </c>
      <c r="AK72" s="12">
        <f>VLOOKUP(A72,Sheet4!$A$2:$N$6671,6,0)</f>
        <v>0</v>
      </c>
      <c r="AL72" s="12">
        <f>VLOOKUP(A72,Sheet4!$A$2:$N$6671,7,0)</f>
        <v>1</v>
      </c>
      <c r="AM72" s="12">
        <f>VLOOKUP(A72,Sheet4!$A$2:$N$6671,8,0)</f>
        <v>0</v>
      </c>
      <c r="AN72" s="12">
        <f>VLOOKUP($A72,Sheet4!$A$2:$N$6671,9,0)</f>
        <v>15</v>
      </c>
      <c r="AO72" s="131" t="str">
        <f t="shared" ca="1" si="20"/>
        <v>Intezar Sayed_91 - 180</v>
      </c>
      <c r="AP72" s="132" t="str">
        <f t="shared" si="21"/>
        <v>Intezar Sayed_Western</v>
      </c>
      <c r="AQ72" s="132" t="str">
        <f>VLOOKUP($A72,'[1]Active TS-HR'!$B$6:$Q$500,9,FALSE)</f>
        <v>Bahubali Kaddu</v>
      </c>
      <c r="AR72" s="132">
        <f>VLOOKUP($A72,'[1]Active TS-HR'!$B$6:$Q$500,6,FALSE)</f>
        <v>0</v>
      </c>
      <c r="AS72" s="132" t="str">
        <f>VLOOKUP($A72,'[1]Active TS-HR'!$B$6:$Q$500,7,FALSE)</f>
        <v>Naveen Tripathi</v>
      </c>
      <c r="AT72" s="132" t="str">
        <f>VLOOKUP($A72,'[1]Active TS-HR'!$B$6:$Q$500,16,FALSE)</f>
        <v>Inactive</v>
      </c>
      <c r="AU72" s="207">
        <f t="shared" ca="1" si="22"/>
        <v>112</v>
      </c>
      <c r="AW72" s="374">
        <f>IFERROR(VLOOKUP(A72,'[3]Sale Entry'!$AE$328:$AF$700,2,FALSE),0)</f>
        <v>0</v>
      </c>
      <c r="AX72" s="112" t="str">
        <f t="shared" ca="1" si="25"/>
        <v>Bahubali Kaddu_91 - 180</v>
      </c>
      <c r="AY72" s="323"/>
      <c r="AZ72" s="323"/>
      <c r="BA72" s="323"/>
      <c r="BB72" s="323"/>
      <c r="BC72" s="323"/>
    </row>
    <row r="73" spans="1:55" ht="15.75">
      <c r="A73" s="1">
        <v>10154722</v>
      </c>
      <c r="B73" s="2" t="s">
        <v>495</v>
      </c>
      <c r="C73" s="2" t="str">
        <f>VLOOKUP($A73,'[1]Active TS-HR'!$B$6:$Q$300,8,FALSE)</f>
        <v>Abhijit Khanvilkar</v>
      </c>
      <c r="D73" s="3">
        <v>45366</v>
      </c>
      <c r="E73" s="130" t="str">
        <f ca="1">VLOOKUP(AU73,Sheet5!A:B,2,1)</f>
        <v>91 - 180</v>
      </c>
      <c r="F73" s="130">
        <f>+VLOOKUP(A73,'[2]Attendance '!$B$75:$L$266,11,FALSE)</f>
        <v>25</v>
      </c>
      <c r="G73" s="130" t="s">
        <v>327</v>
      </c>
      <c r="H73" s="130" t="str">
        <f>VLOOKUP($A73,'[1]Active TS-HR'!$B$6:$Q$500,3,FALSE)</f>
        <v>Central</v>
      </c>
      <c r="I73" s="4">
        <f t="shared" si="23"/>
        <v>5400</v>
      </c>
      <c r="J73" s="4">
        <f t="shared" si="24"/>
        <v>25400</v>
      </c>
      <c r="K73" s="4">
        <v>0</v>
      </c>
      <c r="L73" s="4"/>
      <c r="M73" s="4"/>
      <c r="N73" s="4"/>
      <c r="O73" s="4">
        <f>+IFERROR(VLOOKUP($A73,[3]Sheet2!$A$7:$M$259,4,FALSE),0)</f>
        <v>0</v>
      </c>
      <c r="P73" s="4">
        <f>+IFERROR(VLOOKUP($A73,[3]Sheet2!$A$7:$M$259,3,FALSE),0)</f>
        <v>0</v>
      </c>
      <c r="Q73" s="4">
        <f>+IFERROR(VLOOKUP($A73,[3]Sheet2!$A$7:$M$259,2,FALSE),0)</f>
        <v>0</v>
      </c>
      <c r="R73" s="4">
        <f>+IFERROR(VLOOKUP($A73,[3]Sheet2!$A$7:$M$259,7,FALSE),0)</f>
        <v>24000</v>
      </c>
      <c r="S73" s="4">
        <f>+IFERROR(VLOOKUP($A73,[3]Sheet2!$A$7:$M$259,6,FALSE),0)</f>
        <v>4000</v>
      </c>
      <c r="T73" s="4">
        <f>+IFERROR(VLOOKUP($A73,[3]Sheet2!$A$7:$M$259,5,FALSE),0)</f>
        <v>1</v>
      </c>
      <c r="U73" s="4">
        <f>+IFERROR(VLOOKUP($A73,[3]Sheet2!$A$7:$M$259,13,FALSE),0)</f>
        <v>0</v>
      </c>
      <c r="V73" s="4">
        <f>+IFERROR(VLOOKUP($A73,[3]Sheet2!$A$7:$M$259,12,FALSE),0)</f>
        <v>0</v>
      </c>
      <c r="W73" s="4">
        <f>+IFERROR(VLOOKUP($A73,[3]Sheet2!$A$7:$M$259,11,FALSE),0)</f>
        <v>0</v>
      </c>
      <c r="X73" s="4">
        <f>+IFERROR(VLOOKUP($A73,[3]Sheet2!$A$7:$M$259,10,FALSE),0)</f>
        <v>1400</v>
      </c>
      <c r="Y73" s="4">
        <f>+IFERROR(VLOOKUP($A73,[3]Sheet2!$A$7:$M$259,9,FALSE),0)</f>
        <v>1400</v>
      </c>
      <c r="Z73" s="4">
        <f>+IFERROR(VLOOKUP($A73,[3]Sheet2!$A$7:$M$259,8,FALSE),0)</f>
        <v>0</v>
      </c>
      <c r="AA73" s="13">
        <f t="shared" si="15"/>
        <v>0.04</v>
      </c>
      <c r="AB73" s="154">
        <f t="shared" si="16"/>
        <v>7.1428571428571426E-3</v>
      </c>
      <c r="AC73" s="158">
        <f t="shared" si="17"/>
        <v>5.6</v>
      </c>
      <c r="AD73" s="154">
        <f t="shared" si="18"/>
        <v>0</v>
      </c>
      <c r="AE73" s="12">
        <f>VLOOKUP(A73,Sheet4!$A$2:$N$6671,2,0)</f>
        <v>25</v>
      </c>
      <c r="AF73" s="213">
        <f t="shared" si="19"/>
        <v>1</v>
      </c>
      <c r="AG73" s="12">
        <f>(VLOOKUP(A73,Sheet4!$A$2:$N$6671,3,0))</f>
        <v>1</v>
      </c>
      <c r="AH73" s="12">
        <f>VLOOKUP(A73,Sheet4!$A$2:$N$6671,4,0)</f>
        <v>0</v>
      </c>
      <c r="AI73" s="12">
        <f>VLOOKUP(A73,Sheet4!$A$2:$N$6671,10,0)</f>
        <v>140</v>
      </c>
      <c r="AJ73" s="12">
        <f>VLOOKUP(A73,Sheet4!$A$2:$N$66671,5,0)</f>
        <v>139</v>
      </c>
      <c r="AK73" s="12">
        <f>VLOOKUP(A73,Sheet4!$A$2:$N$6671,6,0)</f>
        <v>85</v>
      </c>
      <c r="AL73" s="12">
        <f>VLOOKUP(A73,Sheet4!$A$2:$N$6671,7,0)</f>
        <v>55</v>
      </c>
      <c r="AM73" s="12">
        <f>VLOOKUP(A73,Sheet4!$A$2:$N$6671,8,0)</f>
        <v>0</v>
      </c>
      <c r="AN73" s="12">
        <f>VLOOKUP($A73,Sheet4!$A$2:$N$6671,9,0)</f>
        <v>3490</v>
      </c>
      <c r="AO73" s="131" t="str">
        <f t="shared" ca="1" si="20"/>
        <v>Abhijit Khanvilkar_91 - 180</v>
      </c>
      <c r="AP73" s="132" t="str">
        <f t="shared" si="21"/>
        <v>Abhijit Khanvilkar_Central</v>
      </c>
      <c r="AQ73" s="132" t="str">
        <f>VLOOKUP($A73,'[1]Active TS-HR'!$B$6:$Q$500,9,FALSE)</f>
        <v>Abhijit Khanvilkar</v>
      </c>
      <c r="AR73" s="132">
        <f>VLOOKUP($A73,'[1]Active TS-HR'!$B$6:$Q$500,6,FALSE)</f>
        <v>0</v>
      </c>
      <c r="AS73" s="132" t="str">
        <f>VLOOKUP($A73,'[1]Active TS-HR'!$B$6:$Q$500,7,FALSE)</f>
        <v>Rikesh Vaidya</v>
      </c>
      <c r="AT73" s="132" t="str">
        <f>VLOOKUP($A73,'[1]Active TS-HR'!$B$6:$Q$500,16,FALSE)</f>
        <v>Active</v>
      </c>
      <c r="AU73" s="207">
        <f t="shared" ca="1" si="22"/>
        <v>112</v>
      </c>
      <c r="AW73" s="374">
        <f>IFERROR(VLOOKUP(A73,'[3]Sale Entry'!$AE$328:$AF$700,2,FALSE),0)</f>
        <v>15215.0613522575</v>
      </c>
      <c r="AX73" s="112" t="str">
        <f t="shared" ca="1" si="25"/>
        <v>Abhijit Khanvilkar_91 - 180</v>
      </c>
      <c r="AY73" s="323"/>
      <c r="AZ73" s="323"/>
      <c r="BA73" s="323"/>
      <c r="BB73" s="323"/>
      <c r="BC73" s="323"/>
    </row>
    <row r="74" spans="1:55" ht="15.75">
      <c r="A74" s="1">
        <v>10154727</v>
      </c>
      <c r="B74" s="2" t="s">
        <v>496</v>
      </c>
      <c r="C74" s="2" t="str">
        <f>VLOOKUP($A74,'[1]Active TS-HR'!$B$6:$Q$300,8,FALSE)</f>
        <v>Dileep Sharma</v>
      </c>
      <c r="D74" s="3">
        <v>45366</v>
      </c>
      <c r="E74" s="130" t="str">
        <f ca="1">VLOOKUP(AU74,Sheet5!A:B,2,1)</f>
        <v>91 - 180</v>
      </c>
      <c r="F74" s="130">
        <f>+VLOOKUP(A74,'[2]Attendance '!$B$75:$L$266,11,FALSE)</f>
        <v>25</v>
      </c>
      <c r="G74" s="130" t="s">
        <v>327</v>
      </c>
      <c r="H74" s="130" t="str">
        <f>VLOOKUP($A74,'[1]Active TS-HR'!$B$6:$Q$500,3,FALSE)</f>
        <v>Western</v>
      </c>
      <c r="I74" s="4">
        <f t="shared" si="23"/>
        <v>6000</v>
      </c>
      <c r="J74" s="4">
        <f t="shared" si="24"/>
        <v>36000</v>
      </c>
      <c r="K74" s="4">
        <v>0</v>
      </c>
      <c r="L74" s="4"/>
      <c r="M74" s="4"/>
      <c r="N74" s="4"/>
      <c r="O74" s="4">
        <f>+IFERROR(VLOOKUP($A74,[3]Sheet2!$A$7:$M$259,4,FALSE),0)</f>
        <v>0</v>
      </c>
      <c r="P74" s="4">
        <f>+IFERROR(VLOOKUP($A74,[3]Sheet2!$A$7:$M$259,3,FALSE),0)</f>
        <v>0</v>
      </c>
      <c r="Q74" s="4">
        <f>+IFERROR(VLOOKUP($A74,[3]Sheet2!$A$7:$M$259,2,FALSE),0)</f>
        <v>0</v>
      </c>
      <c r="R74" s="4">
        <f>+IFERROR(VLOOKUP($A74,[3]Sheet2!$A$7:$M$259,7,FALSE),0)</f>
        <v>36000</v>
      </c>
      <c r="S74" s="4">
        <f>+IFERROR(VLOOKUP($A74,[3]Sheet2!$A$7:$M$259,6,FALSE),0)</f>
        <v>6000</v>
      </c>
      <c r="T74" s="4">
        <f>+IFERROR(VLOOKUP($A74,[3]Sheet2!$A$7:$M$259,5,FALSE),0)</f>
        <v>3</v>
      </c>
      <c r="U74" s="4">
        <f>+IFERROR(VLOOKUP($A74,[3]Sheet2!$A$7:$M$259,13,FALSE),0)</f>
        <v>0</v>
      </c>
      <c r="V74" s="4">
        <f>+IFERROR(VLOOKUP($A74,[3]Sheet2!$A$7:$M$259,12,FALSE),0)</f>
        <v>0</v>
      </c>
      <c r="W74" s="4">
        <f>+IFERROR(VLOOKUP($A74,[3]Sheet2!$A$7:$M$259,11,FALSE),0)</f>
        <v>0</v>
      </c>
      <c r="X74" s="4">
        <f>+IFERROR(VLOOKUP($A74,[3]Sheet2!$A$7:$M$259,10,FALSE),0)</f>
        <v>0</v>
      </c>
      <c r="Y74" s="4">
        <f>+IFERROR(VLOOKUP($A74,[3]Sheet2!$A$7:$M$259,9,FALSE),0)</f>
        <v>0</v>
      </c>
      <c r="Z74" s="4">
        <f>+IFERROR(VLOOKUP($A74,[3]Sheet2!$A$7:$M$259,8,FALSE),0)</f>
        <v>0</v>
      </c>
      <c r="AA74" s="13">
        <f t="shared" si="15"/>
        <v>0.125</v>
      </c>
      <c r="AB74" s="154">
        <f t="shared" si="16"/>
        <v>2.5210084033613446E-2</v>
      </c>
      <c r="AC74" s="158">
        <f t="shared" si="17"/>
        <v>4.958333333333333</v>
      </c>
      <c r="AD74" s="154">
        <f t="shared" si="18"/>
        <v>4.0000000000000036E-2</v>
      </c>
      <c r="AE74" s="12">
        <f>VLOOKUP(A74,Sheet4!$A$2:$N$6671,2,0)</f>
        <v>24</v>
      </c>
      <c r="AF74" s="213">
        <f t="shared" si="19"/>
        <v>3</v>
      </c>
      <c r="AG74" s="12">
        <f>(VLOOKUP(A74,Sheet4!$A$2:$N$6671,3,0))</f>
        <v>3</v>
      </c>
      <c r="AH74" s="12">
        <f>VLOOKUP(A74,Sheet4!$A$2:$N$6671,4,0)</f>
        <v>0</v>
      </c>
      <c r="AI74" s="12">
        <f>VLOOKUP(A74,Sheet4!$A$2:$N$6671,10,0)</f>
        <v>119</v>
      </c>
      <c r="AJ74" s="12">
        <f>VLOOKUP(A74,Sheet4!$A$2:$N$66671,5,0)</f>
        <v>116</v>
      </c>
      <c r="AK74" s="12">
        <f>VLOOKUP(A74,Sheet4!$A$2:$N$6671,6,0)</f>
        <v>70</v>
      </c>
      <c r="AL74" s="12">
        <f>VLOOKUP(A74,Sheet4!$A$2:$N$6671,7,0)</f>
        <v>50</v>
      </c>
      <c r="AM74" s="12">
        <f>VLOOKUP(A74,Sheet4!$A$2:$N$6671,8,0)</f>
        <v>0</v>
      </c>
      <c r="AN74" s="12">
        <f>VLOOKUP($A74,Sheet4!$A$2:$N$6671,9,0)</f>
        <v>3090</v>
      </c>
      <c r="AO74" s="131" t="str">
        <f t="shared" ca="1" si="20"/>
        <v>Dileep Sharma_91 - 180</v>
      </c>
      <c r="AP74" s="132" t="str">
        <f t="shared" si="21"/>
        <v>Dileep Sharma_Western</v>
      </c>
      <c r="AQ74" s="132" t="str">
        <f>VLOOKUP($A74,'[1]Active TS-HR'!$B$6:$Q$500,9,FALSE)</f>
        <v>Bahubali Kaddu</v>
      </c>
      <c r="AR74" s="132" t="str">
        <f>VLOOKUP($A74,'[1]Active TS-HR'!$B$6:$Q$500,6,FALSE)</f>
        <v>Jayant Kumar</v>
      </c>
      <c r="AS74" s="132" t="str">
        <f>VLOOKUP($A74,'[1]Active TS-HR'!$B$6:$Q$500,7,FALSE)</f>
        <v>Direct Dileep</v>
      </c>
      <c r="AT74" s="132" t="str">
        <f>VLOOKUP($A74,'[1]Active TS-HR'!$B$6:$Q$500,16,FALSE)</f>
        <v>Active</v>
      </c>
      <c r="AU74" s="207">
        <f t="shared" ca="1" si="22"/>
        <v>112</v>
      </c>
      <c r="AW74" s="374">
        <f>IFERROR(VLOOKUP(A74,'[3]Sale Entry'!$AE$328:$AF$700,2,FALSE),0)</f>
        <v>22822.592028386251</v>
      </c>
      <c r="AX74" s="112" t="str">
        <f t="shared" ca="1" si="25"/>
        <v>Bahubali Kaddu_91 - 180</v>
      </c>
      <c r="AY74" s="323"/>
      <c r="AZ74" s="323"/>
      <c r="BA74" s="323"/>
      <c r="BB74" s="323"/>
      <c r="BC74" s="323"/>
    </row>
    <row r="75" spans="1:55" ht="15.75">
      <c r="A75" s="1">
        <v>10155635</v>
      </c>
      <c r="B75" s="2" t="s">
        <v>510</v>
      </c>
      <c r="C75" s="2" t="str">
        <f>VLOOKUP($A75,'[1]Active TS-HR'!$B$6:$Q$300,8,FALSE)</f>
        <v>Madhuri Joshi</v>
      </c>
      <c r="D75" s="3">
        <v>45394</v>
      </c>
      <c r="E75" s="130" t="str">
        <f ca="1">VLOOKUP(AU75,Sheet5!A:B,2,1)</f>
        <v>31 - 90</v>
      </c>
      <c r="F75" s="130">
        <f>+VLOOKUP(A75,'[2]Attendance '!$B$75:$L$266,11,FALSE)</f>
        <v>25</v>
      </c>
      <c r="G75" s="130" t="s">
        <v>327</v>
      </c>
      <c r="H75" s="130" t="str">
        <f>VLOOKUP($A75,'[1]Active TS-HR'!$B$6:$Q$500,3,FALSE)</f>
        <v>Western</v>
      </c>
      <c r="I75" s="4">
        <f t="shared" si="23"/>
        <v>11320</v>
      </c>
      <c r="J75" s="4">
        <f t="shared" si="24"/>
        <v>67920</v>
      </c>
      <c r="K75" s="4">
        <v>0</v>
      </c>
      <c r="L75" s="4"/>
      <c r="M75" s="4"/>
      <c r="N75" s="4"/>
      <c r="O75" s="4">
        <f>+IFERROR(VLOOKUP($A75,[3]Sheet2!$A$7:$M$259,4,FALSE),0)</f>
        <v>0</v>
      </c>
      <c r="P75" s="4">
        <f>+IFERROR(VLOOKUP($A75,[3]Sheet2!$A$7:$M$259,3,FALSE),0)</f>
        <v>0</v>
      </c>
      <c r="Q75" s="4">
        <f>+IFERROR(VLOOKUP($A75,[3]Sheet2!$A$7:$M$259,2,FALSE),0)</f>
        <v>0</v>
      </c>
      <c r="R75" s="4">
        <f>+IFERROR(VLOOKUP($A75,[3]Sheet2!$A$7:$M$259,7,FALSE),0)</f>
        <v>67920</v>
      </c>
      <c r="S75" s="4">
        <f>+IFERROR(VLOOKUP($A75,[3]Sheet2!$A$7:$M$259,6,FALSE),0)</f>
        <v>11320</v>
      </c>
      <c r="T75" s="4">
        <f>+IFERROR(VLOOKUP($A75,[3]Sheet2!$A$7:$M$259,5,FALSE),0)</f>
        <v>2</v>
      </c>
      <c r="U75" s="4">
        <f>+IFERROR(VLOOKUP($A75,[3]Sheet2!$A$7:$M$259,13,FALSE),0)</f>
        <v>0</v>
      </c>
      <c r="V75" s="4">
        <f>+IFERROR(VLOOKUP($A75,[3]Sheet2!$A$7:$M$259,12,FALSE),0)</f>
        <v>0</v>
      </c>
      <c r="W75" s="4">
        <f>+IFERROR(VLOOKUP($A75,[3]Sheet2!$A$7:$M$259,11,FALSE),0)</f>
        <v>0</v>
      </c>
      <c r="X75" s="4">
        <f>+IFERROR(VLOOKUP($A75,[3]Sheet2!$A$7:$M$259,10,FALSE),0)</f>
        <v>0</v>
      </c>
      <c r="Y75" s="4">
        <f>+IFERROR(VLOOKUP($A75,[3]Sheet2!$A$7:$M$259,9,FALSE),0)</f>
        <v>0</v>
      </c>
      <c r="Z75" s="4">
        <f>+IFERROR(VLOOKUP($A75,[3]Sheet2!$A$7:$M$259,8,FALSE),0)</f>
        <v>0</v>
      </c>
      <c r="AA75" s="13">
        <f t="shared" si="15"/>
        <v>8.3333333333333329E-2</v>
      </c>
      <c r="AB75" s="154">
        <f t="shared" si="16"/>
        <v>1.680672268907563E-2</v>
      </c>
      <c r="AC75" s="158">
        <f t="shared" si="17"/>
        <v>4.958333333333333</v>
      </c>
      <c r="AD75" s="154">
        <f t="shared" si="18"/>
        <v>4.0000000000000036E-2</v>
      </c>
      <c r="AE75" s="12">
        <f>VLOOKUP(A75,Sheet4!$A$2:$N$6671,2,0)</f>
        <v>24</v>
      </c>
      <c r="AF75" s="213">
        <f t="shared" si="19"/>
        <v>2</v>
      </c>
      <c r="AG75" s="12">
        <f>(VLOOKUP(A75,Sheet4!$A$2:$N$6671,3,0))</f>
        <v>2</v>
      </c>
      <c r="AH75" s="12">
        <f>VLOOKUP(A75,Sheet4!$A$2:$N$6671,4,0)</f>
        <v>0</v>
      </c>
      <c r="AI75" s="12">
        <f>VLOOKUP(A75,Sheet4!$A$2:$N$6671,10,0)</f>
        <v>119</v>
      </c>
      <c r="AJ75" s="12">
        <f>VLOOKUP(A75,Sheet4!$A$2:$N$66671,5,0)</f>
        <v>117</v>
      </c>
      <c r="AK75" s="12">
        <f>VLOOKUP(A75,Sheet4!$A$2:$N$6671,6,0)</f>
        <v>44</v>
      </c>
      <c r="AL75" s="12">
        <f>VLOOKUP(A75,Sheet4!$A$2:$N$6671,7,0)</f>
        <v>77</v>
      </c>
      <c r="AM75" s="12">
        <f>VLOOKUP(A75,Sheet4!$A$2:$N$6671,8,0)</f>
        <v>0</v>
      </c>
      <c r="AN75" s="12">
        <f>VLOOKUP($A75,Sheet4!$A$2:$N$6671,9,0)</f>
        <v>3005</v>
      </c>
      <c r="AO75" s="131" t="str">
        <f t="shared" ca="1" si="20"/>
        <v>Madhuri Joshi_31 - 90</v>
      </c>
      <c r="AP75" s="132" t="str">
        <f t="shared" si="21"/>
        <v>Madhuri Joshi_Western</v>
      </c>
      <c r="AQ75" s="132" t="str">
        <f>VLOOKUP($A75,'[1]Active TS-HR'!$B$6:$Q$500,9,FALSE)</f>
        <v>Bahubali Kaddu</v>
      </c>
      <c r="AR75" s="132">
        <f>VLOOKUP($A75,'[1]Active TS-HR'!$B$6:$Q$500,6,FALSE)</f>
        <v>0</v>
      </c>
      <c r="AS75" s="132" t="str">
        <f>VLOOKUP($A75,'[1]Active TS-HR'!$B$6:$Q$500,7,FALSE)</f>
        <v>Manish Dubey</v>
      </c>
      <c r="AT75" s="132" t="str">
        <f>VLOOKUP($A75,'[1]Active TS-HR'!$B$6:$Q$500,16,FALSE)</f>
        <v>Active</v>
      </c>
      <c r="AU75" s="207">
        <f t="shared" ca="1" si="22"/>
        <v>84</v>
      </c>
      <c r="AW75" s="374">
        <f>IFERROR(VLOOKUP(A75,'[3]Sale Entry'!$AE$328:$AF$700,2,FALSE),0)</f>
        <v>43058.623626888701</v>
      </c>
      <c r="AX75" s="112" t="str">
        <f t="shared" ca="1" si="25"/>
        <v>Bahubali Kaddu_31 - 90</v>
      </c>
      <c r="AY75" s="323"/>
      <c r="AZ75" s="323"/>
      <c r="BA75" s="323"/>
      <c r="BB75" s="323"/>
      <c r="BC75" s="323"/>
    </row>
    <row r="76" spans="1:55" ht="15.75">
      <c r="A76" s="1">
        <v>10155631</v>
      </c>
      <c r="B76" s="2" t="s">
        <v>511</v>
      </c>
      <c r="C76" s="2" t="str">
        <f>VLOOKUP($A76,'[1]Active TS-HR'!$B$6:$Q$300,8,FALSE)</f>
        <v>Avnind Singh</v>
      </c>
      <c r="D76" s="3">
        <v>45394</v>
      </c>
      <c r="E76" s="130" t="str">
        <f ca="1">VLOOKUP(AU76,Sheet5!A:B,2,1)</f>
        <v>31 - 90</v>
      </c>
      <c r="F76" s="130">
        <f>+VLOOKUP(A76,'[2]Attendance '!$B$75:$L$266,11,FALSE)</f>
        <v>25</v>
      </c>
      <c r="G76" s="130" t="s">
        <v>327</v>
      </c>
      <c r="H76" s="130" t="str">
        <f>VLOOKUP($A76,'[1]Active TS-HR'!$B$6:$Q$500,3,FALSE)</f>
        <v>Central</v>
      </c>
      <c r="I76" s="4">
        <f t="shared" si="23"/>
        <v>8500</v>
      </c>
      <c r="J76" s="4">
        <f t="shared" si="24"/>
        <v>43500</v>
      </c>
      <c r="K76" s="4">
        <v>0</v>
      </c>
      <c r="L76" s="4"/>
      <c r="M76" s="4"/>
      <c r="N76" s="4"/>
      <c r="O76" s="4">
        <f>+IFERROR(VLOOKUP($A76,[3]Sheet2!$A$7:$M$259,4,FALSE),0)</f>
        <v>0</v>
      </c>
      <c r="P76" s="4">
        <f>+IFERROR(VLOOKUP($A76,[3]Sheet2!$A$7:$M$259,3,FALSE),0)</f>
        <v>0</v>
      </c>
      <c r="Q76" s="4">
        <f>+IFERROR(VLOOKUP($A76,[3]Sheet2!$A$7:$M$259,2,FALSE),0)</f>
        <v>0</v>
      </c>
      <c r="R76" s="4">
        <f>+IFERROR(VLOOKUP($A76,[3]Sheet2!$A$7:$M$259,7,FALSE),0)</f>
        <v>42000</v>
      </c>
      <c r="S76" s="4">
        <f>+IFERROR(VLOOKUP($A76,[3]Sheet2!$A$7:$M$259,6,FALSE),0)</f>
        <v>7000</v>
      </c>
      <c r="T76" s="4">
        <f>+IFERROR(VLOOKUP($A76,[3]Sheet2!$A$7:$M$259,5,FALSE),0)</f>
        <v>2</v>
      </c>
      <c r="U76" s="4">
        <f>+IFERROR(VLOOKUP($A76,[3]Sheet2!$A$7:$M$259,13,FALSE),0)</f>
        <v>0</v>
      </c>
      <c r="V76" s="4">
        <f>+IFERROR(VLOOKUP($A76,[3]Sheet2!$A$7:$M$259,12,FALSE),0)</f>
        <v>0</v>
      </c>
      <c r="W76" s="4">
        <f>+IFERROR(VLOOKUP($A76,[3]Sheet2!$A$7:$M$259,11,FALSE),0)</f>
        <v>0</v>
      </c>
      <c r="X76" s="4">
        <f>+IFERROR(VLOOKUP($A76,[3]Sheet2!$A$7:$M$259,10,FALSE),0)</f>
        <v>1500</v>
      </c>
      <c r="Y76" s="4">
        <f>+IFERROR(VLOOKUP($A76,[3]Sheet2!$A$7:$M$259,9,FALSE),0)</f>
        <v>1500</v>
      </c>
      <c r="Z76" s="4">
        <f>+IFERROR(VLOOKUP($A76,[3]Sheet2!$A$7:$M$259,8,FALSE),0)</f>
        <v>0</v>
      </c>
      <c r="AA76" s="13">
        <f t="shared" si="15"/>
        <v>8.3333333333333329E-2</v>
      </c>
      <c r="AB76" s="154">
        <f t="shared" si="16"/>
        <v>1.8181818181818181E-2</v>
      </c>
      <c r="AC76" s="158">
        <f t="shared" si="17"/>
        <v>4.583333333333333</v>
      </c>
      <c r="AD76" s="154">
        <f t="shared" si="18"/>
        <v>4.0000000000000036E-2</v>
      </c>
      <c r="AE76" s="12">
        <f>VLOOKUP(A76,Sheet4!$A$2:$N$6671,2,0)</f>
        <v>24</v>
      </c>
      <c r="AF76" s="213">
        <f t="shared" si="19"/>
        <v>2</v>
      </c>
      <c r="AG76" s="12">
        <f>(VLOOKUP(A76,Sheet4!$A$2:$N$6671,3,0))</f>
        <v>2</v>
      </c>
      <c r="AH76" s="12">
        <f>VLOOKUP(A76,Sheet4!$A$2:$N$6671,4,0)</f>
        <v>0</v>
      </c>
      <c r="AI76" s="12">
        <f>VLOOKUP(A76,Sheet4!$A$2:$N$6671,10,0)</f>
        <v>110</v>
      </c>
      <c r="AJ76" s="12">
        <f>VLOOKUP(A76,Sheet4!$A$2:$N$66671,5,0)</f>
        <v>108</v>
      </c>
      <c r="AK76" s="12">
        <f>VLOOKUP(A76,Sheet4!$A$2:$N$6671,6,0)</f>
        <v>65</v>
      </c>
      <c r="AL76" s="12">
        <f>VLOOKUP(A76,Sheet4!$A$2:$N$6671,7,0)</f>
        <v>47</v>
      </c>
      <c r="AM76" s="12">
        <f>VLOOKUP(A76,Sheet4!$A$2:$N$6671,8,0)</f>
        <v>0</v>
      </c>
      <c r="AN76" s="12">
        <f>VLOOKUP($A76,Sheet4!$A$2:$N$6671,9,0)</f>
        <v>2795</v>
      </c>
      <c r="AO76" s="131" t="str">
        <f t="shared" ca="1" si="20"/>
        <v>Avnind Singh_31 - 90</v>
      </c>
      <c r="AP76" s="132" t="str">
        <f t="shared" si="21"/>
        <v>Avnind Singh_Central</v>
      </c>
      <c r="AQ76" s="132" t="str">
        <f>VLOOKUP($A76,'[1]Active TS-HR'!$B$6:$Q$500,9,FALSE)</f>
        <v>Bahubali Kaddu</v>
      </c>
      <c r="AR76" s="132" t="str">
        <f>VLOOKUP($A76,'[1]Active TS-HR'!$B$6:$Q$500,6,FALSE)</f>
        <v>Prem Vishwakarama</v>
      </c>
      <c r="AS76" s="132" t="str">
        <f>VLOOKUP($A76,'[1]Active TS-HR'!$B$6:$Q$500,7,FALSE)</f>
        <v>Raviraj Kadam</v>
      </c>
      <c r="AT76" s="132" t="str">
        <f>VLOOKUP($A76,'[1]Active TS-HR'!$B$6:$Q$500,16,FALSE)</f>
        <v>Active</v>
      </c>
      <c r="AU76" s="207">
        <f t="shared" ca="1" si="22"/>
        <v>84</v>
      </c>
      <c r="AW76" s="374">
        <f>IFERROR(VLOOKUP(A76,'[3]Sale Entry'!$AE$328:$AF$700,2,FALSE),0)</f>
        <v>26626.3573664506</v>
      </c>
      <c r="AX76" s="112" t="str">
        <f t="shared" ca="1" si="25"/>
        <v>Bahubali Kaddu_31 - 90</v>
      </c>
      <c r="AY76" s="323"/>
      <c r="AZ76" s="323"/>
      <c r="BA76" s="323"/>
      <c r="BB76" s="323"/>
      <c r="BC76" s="323"/>
    </row>
    <row r="77" spans="1:55" ht="15.75">
      <c r="A77" s="1">
        <v>10155616</v>
      </c>
      <c r="B77" s="2" t="s">
        <v>512</v>
      </c>
      <c r="C77" s="2" t="str">
        <f>VLOOKUP($A77,'[1]Active TS-HR'!$B$6:$Q$300,8,FALSE)</f>
        <v>Rushikesh Kale</v>
      </c>
      <c r="D77" s="3">
        <v>45394</v>
      </c>
      <c r="E77" s="130" t="str">
        <f ca="1">VLOOKUP(AU77,Sheet5!A:B,2,1)</f>
        <v>31 - 90</v>
      </c>
      <c r="F77" s="130">
        <f>+VLOOKUP(A77,'[2]Attendance '!$B$75:$L$266,11,FALSE)</f>
        <v>25</v>
      </c>
      <c r="G77" s="130" t="s">
        <v>327</v>
      </c>
      <c r="H77" s="130" t="str">
        <f>VLOOKUP($A77,'[1]Active TS-HR'!$B$6:$Q$500,3,FALSE)</f>
        <v>Central</v>
      </c>
      <c r="I77" s="4">
        <f t="shared" si="23"/>
        <v>46400</v>
      </c>
      <c r="J77" s="4">
        <f t="shared" si="24"/>
        <v>86400</v>
      </c>
      <c r="K77" s="4">
        <v>0</v>
      </c>
      <c r="L77" s="4"/>
      <c r="M77" s="4"/>
      <c r="N77" s="4"/>
      <c r="O77" s="4">
        <f>+IFERROR(VLOOKUP($A77,[3]Sheet2!$A$7:$M$259,4,FALSE),0)</f>
        <v>0</v>
      </c>
      <c r="P77" s="4">
        <f>+IFERROR(VLOOKUP($A77,[3]Sheet2!$A$7:$M$259,3,FALSE),0)</f>
        <v>0</v>
      </c>
      <c r="Q77" s="4">
        <f>+IFERROR(VLOOKUP($A77,[3]Sheet2!$A$7:$M$259,2,FALSE),0)</f>
        <v>0</v>
      </c>
      <c r="R77" s="4">
        <f>+IFERROR(VLOOKUP($A77,[3]Sheet2!$A$7:$M$259,7,FALSE),0)</f>
        <v>48000</v>
      </c>
      <c r="S77" s="4">
        <f>+IFERROR(VLOOKUP($A77,[3]Sheet2!$A$7:$M$259,6,FALSE),0)</f>
        <v>8000</v>
      </c>
      <c r="T77" s="4">
        <f>+IFERROR(VLOOKUP($A77,[3]Sheet2!$A$7:$M$259,5,FALSE),0)</f>
        <v>2</v>
      </c>
      <c r="U77" s="4">
        <f>+IFERROR(VLOOKUP($A77,[3]Sheet2!$A$7:$M$259,13,FALSE),0)</f>
        <v>0</v>
      </c>
      <c r="V77" s="4">
        <f>+IFERROR(VLOOKUP($A77,[3]Sheet2!$A$7:$M$259,12,FALSE),0)</f>
        <v>0</v>
      </c>
      <c r="W77" s="4">
        <f>+IFERROR(VLOOKUP($A77,[3]Sheet2!$A$7:$M$259,11,FALSE),0)</f>
        <v>0</v>
      </c>
      <c r="X77" s="4">
        <f>+IFERROR(VLOOKUP($A77,[3]Sheet2!$A$7:$M$259,10,FALSE),0)</f>
        <v>38400</v>
      </c>
      <c r="Y77" s="4">
        <f>+IFERROR(VLOOKUP($A77,[3]Sheet2!$A$7:$M$259,9,FALSE),0)</f>
        <v>38400</v>
      </c>
      <c r="Z77" s="4">
        <f>+IFERROR(VLOOKUP($A77,[3]Sheet2!$A$7:$M$259,8,FALSE),0)</f>
        <v>1</v>
      </c>
      <c r="AA77" s="13">
        <f t="shared" si="15"/>
        <v>0.12</v>
      </c>
      <c r="AB77" s="154">
        <f t="shared" si="16"/>
        <v>2.1428571428571429E-2</v>
      </c>
      <c r="AC77" s="158">
        <f t="shared" si="17"/>
        <v>5.6</v>
      </c>
      <c r="AD77" s="154">
        <f t="shared" si="18"/>
        <v>0</v>
      </c>
      <c r="AE77" s="12">
        <f>VLOOKUP(A77,Sheet4!$A$2:$N$6671,2,0)</f>
        <v>25</v>
      </c>
      <c r="AF77" s="213">
        <f t="shared" si="19"/>
        <v>3</v>
      </c>
      <c r="AG77" s="12">
        <f>(VLOOKUP(A77,Sheet4!$A$2:$N$6671,3,0))</f>
        <v>3</v>
      </c>
      <c r="AH77" s="12">
        <f>VLOOKUP(A77,Sheet4!$A$2:$N$6671,4,0)</f>
        <v>0</v>
      </c>
      <c r="AI77" s="12">
        <f>VLOOKUP(A77,Sheet4!$A$2:$N$6671,10,0)</f>
        <v>140</v>
      </c>
      <c r="AJ77" s="12">
        <f>VLOOKUP(A77,Sheet4!$A$2:$N$66671,5,0)</f>
        <v>137</v>
      </c>
      <c r="AK77" s="12">
        <f>VLOOKUP(A77,Sheet4!$A$2:$N$6671,6,0)</f>
        <v>26</v>
      </c>
      <c r="AL77" s="12">
        <f>VLOOKUP(A77,Sheet4!$A$2:$N$6671,7,0)</f>
        <v>117</v>
      </c>
      <c r="AM77" s="12">
        <f>VLOOKUP(A77,Sheet4!$A$2:$N$6671,8,0)</f>
        <v>0</v>
      </c>
      <c r="AN77" s="12">
        <f>VLOOKUP($A77,Sheet4!$A$2:$N$6671,9,0)</f>
        <v>3465</v>
      </c>
      <c r="AO77" s="131" t="str">
        <f t="shared" ca="1" si="20"/>
        <v>Rushikesh Kale_31 - 90</v>
      </c>
      <c r="AP77" s="132" t="str">
        <f t="shared" si="21"/>
        <v>Rushikesh Kale_Central</v>
      </c>
      <c r="AQ77" s="132" t="str">
        <f>VLOOKUP($A77,'[1]Active TS-HR'!$B$6:$Q$500,9,FALSE)</f>
        <v>Abhijit Khanvilkar</v>
      </c>
      <c r="AR77" s="132">
        <f>VLOOKUP($A77,'[1]Active TS-HR'!$B$6:$Q$500,6,FALSE)</f>
        <v>0</v>
      </c>
      <c r="AS77" s="132" t="str">
        <f>VLOOKUP($A77,'[1]Active TS-HR'!$B$6:$Q$500,7,FALSE)</f>
        <v>Munawar hashmi</v>
      </c>
      <c r="AT77" s="132" t="str">
        <f>VLOOKUP($A77,'[1]Active TS-HR'!$B$6:$Q$500,16,FALSE)</f>
        <v>Active</v>
      </c>
      <c r="AU77" s="207">
        <f t="shared" ca="1" si="22"/>
        <v>84</v>
      </c>
      <c r="AW77" s="374">
        <f>IFERROR(VLOOKUP(A77,'[3]Sale Entry'!$AE$328:$AF$700,2,FALSE),0)</f>
        <v>57956.728478171601</v>
      </c>
      <c r="AX77" s="112" t="str">
        <f t="shared" ca="1" si="25"/>
        <v>Abhijit Khanvilkar_31 - 90</v>
      </c>
      <c r="AY77" s="323"/>
      <c r="AZ77" s="323"/>
      <c r="BA77" s="323"/>
      <c r="BB77" s="323"/>
      <c r="BC77" s="323"/>
    </row>
    <row r="78" spans="1:55" ht="15.75">
      <c r="A78" s="1">
        <v>10155619</v>
      </c>
      <c r="B78" s="2" t="s">
        <v>513</v>
      </c>
      <c r="C78" s="2" t="str">
        <f>VLOOKUP($A78,'[1]Active TS-HR'!$B$6:$Q$300,8,FALSE)</f>
        <v>Abhijit Khanvilkar</v>
      </c>
      <c r="D78" s="3">
        <v>45394</v>
      </c>
      <c r="E78" s="130" t="str">
        <f ca="1">VLOOKUP(AU78,Sheet5!A:B,2,1)</f>
        <v>31 - 90</v>
      </c>
      <c r="F78" s="130">
        <f>+VLOOKUP(A78,'[2]Attendance '!$B$75:$L$266,11,FALSE)</f>
        <v>25</v>
      </c>
      <c r="G78" s="130" t="s">
        <v>327</v>
      </c>
      <c r="H78" s="130" t="str">
        <f>VLOOKUP($A78,'[1]Active TS-HR'!$B$6:$Q$500,3,FALSE)</f>
        <v>Central</v>
      </c>
      <c r="I78" s="4">
        <f t="shared" si="23"/>
        <v>93719</v>
      </c>
      <c r="J78" s="4">
        <f t="shared" si="24"/>
        <v>93719</v>
      </c>
      <c r="K78" s="4">
        <v>0</v>
      </c>
      <c r="L78" s="4"/>
      <c r="M78" s="4"/>
      <c r="N78" s="4"/>
      <c r="O78" s="4">
        <f>+IFERROR(VLOOKUP($A78,[3]Sheet2!$A$7:$M$259,4,FALSE),0)</f>
        <v>0</v>
      </c>
      <c r="P78" s="4">
        <f>+IFERROR(VLOOKUP($A78,[3]Sheet2!$A$7:$M$259,3,FALSE),0)</f>
        <v>0</v>
      </c>
      <c r="Q78" s="4">
        <f>+IFERROR(VLOOKUP($A78,[3]Sheet2!$A$7:$M$259,2,FALSE),0)</f>
        <v>0</v>
      </c>
      <c r="R78" s="4">
        <f>+IFERROR(VLOOKUP($A78,[3]Sheet2!$A$7:$M$259,7,FALSE),0)</f>
        <v>0</v>
      </c>
      <c r="S78" s="4">
        <f>+IFERROR(VLOOKUP($A78,[3]Sheet2!$A$7:$M$259,6,FALSE),0)</f>
        <v>0</v>
      </c>
      <c r="T78" s="4">
        <f>+IFERROR(VLOOKUP($A78,[3]Sheet2!$A$7:$M$259,5,FALSE),0)</f>
        <v>0</v>
      </c>
      <c r="U78" s="4">
        <f>+IFERROR(VLOOKUP($A78,[3]Sheet2!$A$7:$M$259,13,FALSE),0)</f>
        <v>0</v>
      </c>
      <c r="V78" s="4">
        <f>+IFERROR(VLOOKUP($A78,[3]Sheet2!$A$7:$M$259,12,FALSE),0)</f>
        <v>0</v>
      </c>
      <c r="W78" s="4">
        <f>+IFERROR(VLOOKUP($A78,[3]Sheet2!$A$7:$M$259,11,FALSE),0)</f>
        <v>0</v>
      </c>
      <c r="X78" s="4">
        <f>+IFERROR(VLOOKUP($A78,[3]Sheet2!$A$7:$M$259,10,FALSE),0)</f>
        <v>93719</v>
      </c>
      <c r="Y78" s="4">
        <f>+IFERROR(VLOOKUP($A78,[3]Sheet2!$A$7:$M$259,9,FALSE),0)</f>
        <v>93719</v>
      </c>
      <c r="Z78" s="4">
        <f>+IFERROR(VLOOKUP($A78,[3]Sheet2!$A$7:$M$259,8,FALSE),0)</f>
        <v>5</v>
      </c>
      <c r="AA78" s="13">
        <f t="shared" si="15"/>
        <v>0.21739130434782608</v>
      </c>
      <c r="AB78" s="154">
        <f t="shared" si="16"/>
        <v>3.7593984962406013E-2</v>
      </c>
      <c r="AC78" s="158">
        <f t="shared" si="17"/>
        <v>5.7826086956521738</v>
      </c>
      <c r="AD78" s="154">
        <f t="shared" si="18"/>
        <v>7.999999999999996E-2</v>
      </c>
      <c r="AE78" s="12">
        <f>VLOOKUP(A78,Sheet4!$A$2:$N$6671,2,0)</f>
        <v>23</v>
      </c>
      <c r="AF78" s="213">
        <f t="shared" si="19"/>
        <v>5</v>
      </c>
      <c r="AG78" s="12">
        <f>(VLOOKUP(A78,Sheet4!$A$2:$N$6671,3,0))</f>
        <v>3</v>
      </c>
      <c r="AH78" s="12">
        <f>VLOOKUP(A78,Sheet4!$A$2:$N$6671,4,0)</f>
        <v>0</v>
      </c>
      <c r="AI78" s="12">
        <f>VLOOKUP(A78,Sheet4!$A$2:$N$6671,10,0)</f>
        <v>133</v>
      </c>
      <c r="AJ78" s="12">
        <f>VLOOKUP(A78,Sheet4!$A$2:$N$66671,5,0)</f>
        <v>130</v>
      </c>
      <c r="AK78" s="12">
        <f>VLOOKUP(A78,Sheet4!$A$2:$N$6671,6,0)</f>
        <v>47</v>
      </c>
      <c r="AL78" s="12">
        <f>VLOOKUP(A78,Sheet4!$A$2:$N$6671,7,0)</f>
        <v>87</v>
      </c>
      <c r="AM78" s="12">
        <f>VLOOKUP(A78,Sheet4!$A$2:$N$6671,8,0)</f>
        <v>0</v>
      </c>
      <c r="AN78" s="12">
        <f>VLOOKUP($A78,Sheet4!$A$2:$N$6671,9,0)</f>
        <v>3430</v>
      </c>
      <c r="AO78" s="131" t="str">
        <f t="shared" ca="1" si="20"/>
        <v>Abhijit Khanvilkar_31 - 90</v>
      </c>
      <c r="AP78" s="132" t="str">
        <f t="shared" si="21"/>
        <v>Abhijit Khanvilkar_Central</v>
      </c>
      <c r="AQ78" s="132" t="str">
        <f>VLOOKUP($A78,'[1]Active TS-HR'!$B$6:$Q$500,9,FALSE)</f>
        <v>Abhijit Khanvilkar</v>
      </c>
      <c r="AR78" s="132">
        <f>VLOOKUP($A78,'[1]Active TS-HR'!$B$6:$Q$500,6,FALSE)</f>
        <v>0</v>
      </c>
      <c r="AS78" s="132" t="str">
        <f>VLOOKUP($A78,'[1]Active TS-HR'!$B$6:$Q$500,7,FALSE)</f>
        <v>Nandan Singh</v>
      </c>
      <c r="AT78" s="132" t="str">
        <f>VLOOKUP($A78,'[1]Active TS-HR'!$B$6:$Q$500,16,FALSE)</f>
        <v>Active</v>
      </c>
      <c r="AU78" s="207">
        <f t="shared" ca="1" si="22"/>
        <v>84</v>
      </c>
      <c r="AW78" s="374">
        <f>IFERROR(VLOOKUP(A78,'[3]Sale Entry'!$AE$328:$AF$700,2,FALSE),0)</f>
        <v>93719</v>
      </c>
      <c r="AX78" s="112" t="str">
        <f t="shared" ca="1" si="25"/>
        <v>Abhijit Khanvilkar_31 - 90</v>
      </c>
      <c r="AY78" s="323"/>
      <c r="AZ78" s="323"/>
      <c r="BA78" s="323"/>
      <c r="BB78" s="323"/>
      <c r="BC78" s="323"/>
    </row>
    <row r="79" spans="1:55" ht="15.75">
      <c r="A79" s="1">
        <v>10155632</v>
      </c>
      <c r="B79" s="2" t="s">
        <v>514</v>
      </c>
      <c r="C79" s="2" t="str">
        <f>VLOOKUP($A79,'[1]Active TS-HR'!$B$6:$Q$300,8,FALSE)</f>
        <v>Dileep Sharma</v>
      </c>
      <c r="D79" s="3">
        <v>45394</v>
      </c>
      <c r="E79" s="130" t="str">
        <f ca="1">VLOOKUP(AU79,Sheet5!A:B,2,1)</f>
        <v>31 - 90</v>
      </c>
      <c r="F79" s="130">
        <f>+VLOOKUP(A79,'[2]Attendance '!$B$75:$L$266,11,FALSE)</f>
        <v>25</v>
      </c>
      <c r="G79" s="130" t="s">
        <v>327</v>
      </c>
      <c r="H79" s="130" t="str">
        <f>VLOOKUP($A79,'[1]Active TS-HR'!$B$6:$Q$500,3,FALSE)</f>
        <v>Western</v>
      </c>
      <c r="I79" s="4">
        <f t="shared" si="23"/>
        <v>16791</v>
      </c>
      <c r="J79" s="4">
        <f t="shared" si="24"/>
        <v>16791</v>
      </c>
      <c r="K79" s="4">
        <v>0</v>
      </c>
      <c r="L79" s="4"/>
      <c r="M79" s="4"/>
      <c r="N79" s="4"/>
      <c r="O79" s="4">
        <f>+IFERROR(VLOOKUP($A79,[3]Sheet2!$A$7:$M$259,4,FALSE),0)</f>
        <v>0</v>
      </c>
      <c r="P79" s="4">
        <f>+IFERROR(VLOOKUP($A79,[3]Sheet2!$A$7:$M$259,3,FALSE),0)</f>
        <v>0</v>
      </c>
      <c r="Q79" s="4">
        <f>+IFERROR(VLOOKUP($A79,[3]Sheet2!$A$7:$M$259,2,FALSE),0)</f>
        <v>0</v>
      </c>
      <c r="R79" s="4">
        <f>+IFERROR(VLOOKUP($A79,[3]Sheet2!$A$7:$M$259,7,FALSE),0)</f>
        <v>0</v>
      </c>
      <c r="S79" s="4">
        <f>+IFERROR(VLOOKUP($A79,[3]Sheet2!$A$7:$M$259,6,FALSE),0)</f>
        <v>0</v>
      </c>
      <c r="T79" s="4">
        <f>+IFERROR(VLOOKUP($A79,[3]Sheet2!$A$7:$M$259,5,FALSE),0)</f>
        <v>0</v>
      </c>
      <c r="U79" s="4">
        <f>+IFERROR(VLOOKUP($A79,[3]Sheet2!$A$7:$M$259,13,FALSE),0)</f>
        <v>0</v>
      </c>
      <c r="V79" s="4">
        <f>+IFERROR(VLOOKUP($A79,[3]Sheet2!$A$7:$M$259,12,FALSE),0)</f>
        <v>0</v>
      </c>
      <c r="W79" s="4">
        <f>+IFERROR(VLOOKUP($A79,[3]Sheet2!$A$7:$M$259,11,FALSE),0)</f>
        <v>0</v>
      </c>
      <c r="X79" s="4">
        <f>+IFERROR(VLOOKUP($A79,[3]Sheet2!$A$7:$M$259,10,FALSE),0)</f>
        <v>16791</v>
      </c>
      <c r="Y79" s="4">
        <f>+IFERROR(VLOOKUP($A79,[3]Sheet2!$A$7:$M$259,9,FALSE),0)</f>
        <v>16791</v>
      </c>
      <c r="Z79" s="4">
        <f>+IFERROR(VLOOKUP($A79,[3]Sheet2!$A$7:$M$259,8,FALSE),0)</f>
        <v>1</v>
      </c>
      <c r="AA79" s="13">
        <f t="shared" si="15"/>
        <v>0.04</v>
      </c>
      <c r="AB79" s="154">
        <f t="shared" si="16"/>
        <v>1.3333333333333334E-2</v>
      </c>
      <c r="AC79" s="158">
        <f t="shared" si="17"/>
        <v>3</v>
      </c>
      <c r="AD79" s="154">
        <f t="shared" si="18"/>
        <v>0</v>
      </c>
      <c r="AE79" s="12">
        <f>VLOOKUP(A79,Sheet4!$A$2:$N$6671,2,0)</f>
        <v>25</v>
      </c>
      <c r="AF79" s="213">
        <f t="shared" si="19"/>
        <v>1</v>
      </c>
      <c r="AG79" s="12">
        <f>(VLOOKUP(A79,Sheet4!$A$2:$N$6671,3,0))</f>
        <v>1</v>
      </c>
      <c r="AH79" s="12">
        <f>VLOOKUP(A79,Sheet4!$A$2:$N$6671,4,0)</f>
        <v>0</v>
      </c>
      <c r="AI79" s="12">
        <f>VLOOKUP(A79,Sheet4!$A$2:$N$6671,10,0)</f>
        <v>75</v>
      </c>
      <c r="AJ79" s="12">
        <f>VLOOKUP(A79,Sheet4!$A$2:$N$66671,5,0)</f>
        <v>74</v>
      </c>
      <c r="AK79" s="12">
        <f>VLOOKUP(A79,Sheet4!$A$2:$N$6671,6,0)</f>
        <v>32</v>
      </c>
      <c r="AL79" s="12">
        <f>VLOOKUP(A79,Sheet4!$A$2:$N$6671,7,0)</f>
        <v>44</v>
      </c>
      <c r="AM79" s="12">
        <f>VLOOKUP(A79,Sheet4!$A$2:$N$6671,8,0)</f>
        <v>0</v>
      </c>
      <c r="AN79" s="12">
        <f>VLOOKUP($A79,Sheet4!$A$2:$N$6671,9,0)</f>
        <v>1900</v>
      </c>
      <c r="AO79" s="131" t="str">
        <f t="shared" ca="1" si="20"/>
        <v>Dileep Sharma_31 - 90</v>
      </c>
      <c r="AP79" s="132" t="str">
        <f t="shared" si="21"/>
        <v>Dileep Sharma_Western</v>
      </c>
      <c r="AQ79" s="132" t="str">
        <f>VLOOKUP($A79,'[1]Active TS-HR'!$B$6:$Q$500,9,FALSE)</f>
        <v>Bahubali Kaddu</v>
      </c>
      <c r="AR79" s="132" t="str">
        <f>VLOOKUP($A79,'[1]Active TS-HR'!$B$6:$Q$500,6,FALSE)</f>
        <v>Abhishek Gupta</v>
      </c>
      <c r="AS79" s="132" t="str">
        <f>VLOOKUP($A79,'[1]Active TS-HR'!$B$6:$Q$500,7,FALSE)</f>
        <v>Direct Dileep</v>
      </c>
      <c r="AT79" s="132" t="str">
        <f>VLOOKUP($A79,'[1]Active TS-HR'!$B$6:$Q$500,16,FALSE)</f>
        <v>Active</v>
      </c>
      <c r="AU79" s="207">
        <f t="shared" ca="1" si="22"/>
        <v>84</v>
      </c>
      <c r="AW79" s="374">
        <f>IFERROR(VLOOKUP(A79,'[3]Sale Entry'!$AE$328:$AF$700,2,FALSE),0)</f>
        <v>16791</v>
      </c>
      <c r="AX79" s="112" t="str">
        <f t="shared" ca="1" si="25"/>
        <v>Bahubali Kaddu_31 - 90</v>
      </c>
      <c r="AY79" s="323"/>
      <c r="AZ79" s="323"/>
      <c r="BA79" s="323"/>
      <c r="BB79" s="323"/>
      <c r="BC79" s="323"/>
    </row>
    <row r="80" spans="1:55" ht="15.75">
      <c r="A80" s="1">
        <v>10155621</v>
      </c>
      <c r="B80" s="2" t="s">
        <v>515</v>
      </c>
      <c r="C80" s="2" t="str">
        <f>VLOOKUP($A80,'[1]Active TS-HR'!$B$6:$Q$300,8,FALSE)</f>
        <v>Avnind Singh</v>
      </c>
      <c r="D80" s="3">
        <v>45394</v>
      </c>
      <c r="E80" s="130" t="str">
        <f ca="1">VLOOKUP(AU80,Sheet5!A:B,2,1)</f>
        <v>31 - 90</v>
      </c>
      <c r="F80" s="130">
        <f>+VLOOKUP(A80,'[2]Attendance '!$B$75:$L$266,11,FALSE)</f>
        <v>7</v>
      </c>
      <c r="G80" s="130" t="s">
        <v>327</v>
      </c>
      <c r="H80" s="130" t="str">
        <f>VLOOKUP($A80,'[1]Active TS-HR'!$B$6:$Q$500,3,FALSE)</f>
        <v>Central</v>
      </c>
      <c r="I80" s="4">
        <f t="shared" si="23"/>
        <v>0</v>
      </c>
      <c r="J80" s="4">
        <f t="shared" si="24"/>
        <v>0</v>
      </c>
      <c r="K80" s="4">
        <v>0</v>
      </c>
      <c r="L80" s="4"/>
      <c r="M80" s="4"/>
      <c r="N80" s="4"/>
      <c r="O80" s="4">
        <f>+IFERROR(VLOOKUP($A80,[3]Sheet2!$A$7:$M$259,4,FALSE),0)</f>
        <v>0</v>
      </c>
      <c r="P80" s="4">
        <f>+IFERROR(VLOOKUP($A80,[3]Sheet2!$A$7:$M$259,3,FALSE),0)</f>
        <v>0</v>
      </c>
      <c r="Q80" s="4">
        <f>+IFERROR(VLOOKUP($A80,[3]Sheet2!$A$7:$M$259,2,FALSE),0)</f>
        <v>0</v>
      </c>
      <c r="R80" s="4">
        <f>+IFERROR(VLOOKUP($A80,[3]Sheet2!$A$7:$M$259,7,FALSE),0)</f>
        <v>0</v>
      </c>
      <c r="S80" s="4">
        <f>+IFERROR(VLOOKUP($A80,[3]Sheet2!$A$7:$M$259,6,FALSE),0)</f>
        <v>0</v>
      </c>
      <c r="T80" s="4">
        <f>+IFERROR(VLOOKUP($A80,[3]Sheet2!$A$7:$M$259,5,FALSE),0)</f>
        <v>0</v>
      </c>
      <c r="U80" s="4">
        <f>+IFERROR(VLOOKUP($A80,[3]Sheet2!$A$7:$M$259,13,FALSE),0)</f>
        <v>0</v>
      </c>
      <c r="V80" s="4">
        <f>+IFERROR(VLOOKUP($A80,[3]Sheet2!$A$7:$M$259,12,FALSE),0)</f>
        <v>0</v>
      </c>
      <c r="W80" s="4">
        <f>+IFERROR(VLOOKUP($A80,[3]Sheet2!$A$7:$M$259,11,FALSE),0)</f>
        <v>0</v>
      </c>
      <c r="X80" s="4">
        <f>+IFERROR(VLOOKUP($A80,[3]Sheet2!$A$7:$M$259,10,FALSE),0)</f>
        <v>0</v>
      </c>
      <c r="Y80" s="4">
        <f>+IFERROR(VLOOKUP($A80,[3]Sheet2!$A$7:$M$259,9,FALSE),0)</f>
        <v>0</v>
      </c>
      <c r="Z80" s="4">
        <f>+IFERROR(VLOOKUP($A80,[3]Sheet2!$A$7:$M$259,8,FALSE),0)</f>
        <v>0</v>
      </c>
      <c r="AA80" s="13">
        <f t="shared" si="15"/>
        <v>0</v>
      </c>
      <c r="AB80" s="154">
        <f t="shared" si="16"/>
        <v>0</v>
      </c>
      <c r="AC80" s="158">
        <f t="shared" si="17"/>
        <v>3</v>
      </c>
      <c r="AD80" s="154">
        <f t="shared" si="18"/>
        <v>0.4285714285714286</v>
      </c>
      <c r="AE80" s="12">
        <f>VLOOKUP(A80,Sheet4!$A$2:$N$6671,2,0)</f>
        <v>4</v>
      </c>
      <c r="AF80" s="213">
        <f t="shared" si="19"/>
        <v>0</v>
      </c>
      <c r="AG80" s="12">
        <f>(VLOOKUP(A80,Sheet4!$A$2:$N$6671,3,0))</f>
        <v>0</v>
      </c>
      <c r="AH80" s="12">
        <f>VLOOKUP(A80,Sheet4!$A$2:$N$6671,4,0)</f>
        <v>0</v>
      </c>
      <c r="AI80" s="12">
        <f>VLOOKUP(A80,Sheet4!$A$2:$N$6671,10,0)</f>
        <v>12</v>
      </c>
      <c r="AJ80" s="12">
        <f>VLOOKUP(A80,Sheet4!$A$2:$N$66671,5,0)</f>
        <v>12</v>
      </c>
      <c r="AK80" s="12">
        <f>VLOOKUP(A80,Sheet4!$A$2:$N$6671,6,0)</f>
        <v>10</v>
      </c>
      <c r="AL80" s="12">
        <f>VLOOKUP(A80,Sheet4!$A$2:$N$6671,7,0)</f>
        <v>2</v>
      </c>
      <c r="AM80" s="12">
        <f>VLOOKUP(A80,Sheet4!$A$2:$N$6671,8,0)</f>
        <v>0</v>
      </c>
      <c r="AN80" s="12">
        <f>VLOOKUP($A80,Sheet4!$A$2:$N$6671,9,0)</f>
        <v>290</v>
      </c>
      <c r="AO80" s="131" t="str">
        <f t="shared" ca="1" si="20"/>
        <v>Avnind Singh_31 - 90</v>
      </c>
      <c r="AP80" s="132" t="str">
        <f t="shared" si="21"/>
        <v>Avnind Singh_Central</v>
      </c>
      <c r="AQ80" s="132" t="str">
        <f>VLOOKUP($A80,'[1]Active TS-HR'!$B$6:$Q$500,9,FALSE)</f>
        <v>Bahubali Kaddu</v>
      </c>
      <c r="AR80" s="132" t="str">
        <f>VLOOKUP($A80,'[1]Active TS-HR'!$B$6:$Q$500,6,FALSE)</f>
        <v>Raghwendra Singh</v>
      </c>
      <c r="AS80" s="132" t="str">
        <f>VLOOKUP($A80,'[1]Active TS-HR'!$B$6:$Q$500,7,FALSE)</f>
        <v>Sonu Dubey</v>
      </c>
      <c r="AT80" s="132" t="str">
        <f>VLOOKUP($A80,'[1]Active TS-HR'!$B$6:$Q$500,16,FALSE)</f>
        <v>Inactive</v>
      </c>
      <c r="AU80" s="207">
        <f t="shared" ca="1" si="22"/>
        <v>84</v>
      </c>
      <c r="AW80" s="374">
        <f>IFERROR(VLOOKUP(A80,'[3]Sale Entry'!$AE$328:$AF$700,2,FALSE),0)</f>
        <v>0</v>
      </c>
      <c r="AX80" s="112" t="str">
        <f t="shared" ca="1" si="25"/>
        <v>Bahubali Kaddu_31 - 90</v>
      </c>
      <c r="AY80" s="323"/>
      <c r="AZ80" s="323"/>
      <c r="BA80" s="323"/>
      <c r="BB80" s="323"/>
      <c r="BC80" s="323"/>
    </row>
    <row r="81" spans="1:55" ht="15.75">
      <c r="A81" s="1">
        <v>10155618</v>
      </c>
      <c r="B81" s="2" t="s">
        <v>516</v>
      </c>
      <c r="C81" s="2" t="str">
        <f>VLOOKUP($A81,'[1]Active TS-HR'!$B$6:$Q$300,8,FALSE)</f>
        <v>Abhijit Khanvilkar</v>
      </c>
      <c r="D81" s="3">
        <v>45394</v>
      </c>
      <c r="E81" s="130" t="str">
        <f ca="1">VLOOKUP(AU81,Sheet5!A:B,2,1)</f>
        <v>31 - 90</v>
      </c>
      <c r="F81" s="130">
        <f>+VLOOKUP(A81,'[2]Attendance '!$B$75:$L$266,11,FALSE)</f>
        <v>7</v>
      </c>
      <c r="G81" s="130" t="s">
        <v>327</v>
      </c>
      <c r="H81" s="130" t="str">
        <f>VLOOKUP($A81,'[1]Active TS-HR'!$B$6:$Q$500,3,FALSE)</f>
        <v>Central</v>
      </c>
      <c r="I81" s="4">
        <f t="shared" si="23"/>
        <v>0</v>
      </c>
      <c r="J81" s="4">
        <f t="shared" si="24"/>
        <v>0</v>
      </c>
      <c r="K81" s="4">
        <v>0</v>
      </c>
      <c r="L81" s="4"/>
      <c r="M81" s="4"/>
      <c r="N81" s="4"/>
      <c r="O81" s="4">
        <f>+IFERROR(VLOOKUP($A81,[3]Sheet2!$A$7:$M$259,4,FALSE),0)</f>
        <v>0</v>
      </c>
      <c r="P81" s="4">
        <f>+IFERROR(VLOOKUP($A81,[3]Sheet2!$A$7:$M$259,3,FALSE),0)</f>
        <v>0</v>
      </c>
      <c r="Q81" s="4">
        <f>+IFERROR(VLOOKUP($A81,[3]Sheet2!$A$7:$M$259,2,FALSE),0)</f>
        <v>0</v>
      </c>
      <c r="R81" s="4">
        <f>+IFERROR(VLOOKUP($A81,[3]Sheet2!$A$7:$M$259,7,FALSE),0)</f>
        <v>0</v>
      </c>
      <c r="S81" s="4">
        <f>+IFERROR(VLOOKUP($A81,[3]Sheet2!$A$7:$M$259,6,FALSE),0)</f>
        <v>0</v>
      </c>
      <c r="T81" s="4">
        <f>+IFERROR(VLOOKUP($A81,[3]Sheet2!$A$7:$M$259,5,FALSE),0)</f>
        <v>0</v>
      </c>
      <c r="U81" s="4">
        <f>+IFERROR(VLOOKUP($A81,[3]Sheet2!$A$7:$M$259,13,FALSE),0)</f>
        <v>0</v>
      </c>
      <c r="V81" s="4">
        <f>+IFERROR(VLOOKUP($A81,[3]Sheet2!$A$7:$M$259,12,FALSE),0)</f>
        <v>0</v>
      </c>
      <c r="W81" s="4">
        <f>+IFERROR(VLOOKUP($A81,[3]Sheet2!$A$7:$M$259,11,FALSE),0)</f>
        <v>0</v>
      </c>
      <c r="X81" s="4">
        <f>+IFERROR(VLOOKUP($A81,[3]Sheet2!$A$7:$M$259,10,FALSE),0)</f>
        <v>0</v>
      </c>
      <c r="Y81" s="4">
        <f>+IFERROR(VLOOKUP($A81,[3]Sheet2!$A$7:$M$259,9,FALSE),0)</f>
        <v>0</v>
      </c>
      <c r="Z81" s="4">
        <f>+IFERROR(VLOOKUP($A81,[3]Sheet2!$A$7:$M$259,8,FALSE),0)</f>
        <v>0</v>
      </c>
      <c r="AA81" s="13">
        <f t="shared" si="15"/>
        <v>0</v>
      </c>
      <c r="AB81" s="154">
        <f t="shared" si="16"/>
        <v>0</v>
      </c>
      <c r="AC81" s="158">
        <f t="shared" si="17"/>
        <v>5.2</v>
      </c>
      <c r="AD81" s="154">
        <f t="shared" si="18"/>
        <v>0.2857142857142857</v>
      </c>
      <c r="AE81" s="12">
        <f>VLOOKUP(A81,Sheet4!$A$2:$N$6671,2,0)</f>
        <v>5</v>
      </c>
      <c r="AF81" s="213">
        <f t="shared" si="19"/>
        <v>0</v>
      </c>
      <c r="AG81" s="12">
        <f>(VLOOKUP(A81,Sheet4!$A$2:$N$6671,3,0))</f>
        <v>0</v>
      </c>
      <c r="AH81" s="12">
        <f>VLOOKUP(A81,Sheet4!$A$2:$N$6671,4,0)</f>
        <v>0</v>
      </c>
      <c r="AI81" s="12">
        <f>VLOOKUP(A81,Sheet4!$A$2:$N$6671,10,0)</f>
        <v>26</v>
      </c>
      <c r="AJ81" s="12">
        <f>VLOOKUP(A81,Sheet4!$A$2:$N$66671,5,0)</f>
        <v>26</v>
      </c>
      <c r="AK81" s="12">
        <f>VLOOKUP(A81,Sheet4!$A$2:$N$6671,6,0)</f>
        <v>14</v>
      </c>
      <c r="AL81" s="12">
        <f>VLOOKUP(A81,Sheet4!$A$2:$N$6671,7,0)</f>
        <v>13</v>
      </c>
      <c r="AM81" s="12">
        <f>VLOOKUP(A81,Sheet4!$A$2:$N$6671,8,0)</f>
        <v>0</v>
      </c>
      <c r="AN81" s="12">
        <f>VLOOKUP($A81,Sheet4!$A$2:$N$6671,9,0)</f>
        <v>635</v>
      </c>
      <c r="AO81" s="131" t="str">
        <f t="shared" ca="1" si="20"/>
        <v>Abhijit Khanvilkar_31 - 90</v>
      </c>
      <c r="AP81" s="132" t="str">
        <f t="shared" si="21"/>
        <v>Abhijit Khanvilkar_Central</v>
      </c>
      <c r="AQ81" s="132" t="str">
        <f>VLOOKUP($A81,'[1]Active TS-HR'!$B$6:$Q$500,9,FALSE)</f>
        <v>Abhijit Khanvilkar</v>
      </c>
      <c r="AR81" s="132" t="str">
        <f>VLOOKUP($A81,'[1]Active TS-HR'!$B$6:$Q$500,6,FALSE)</f>
        <v>Narayana Swamy Naik</v>
      </c>
      <c r="AS81" s="132" t="str">
        <f>VLOOKUP($A81,'[1]Active TS-HR'!$B$6:$Q$500,7,FALSE)</f>
        <v>Arjun Waghmare</v>
      </c>
      <c r="AT81" s="132" t="str">
        <f>VLOOKUP($A81,'[1]Active TS-HR'!$B$6:$Q$500,16,FALSE)</f>
        <v>Inactive</v>
      </c>
      <c r="AU81" s="207">
        <f t="shared" ca="1" si="22"/>
        <v>84</v>
      </c>
      <c r="AW81" s="374">
        <f>IFERROR(VLOOKUP(A81,'[3]Sale Entry'!$AE$328:$AF$700,2,FALSE),0)</f>
        <v>0</v>
      </c>
      <c r="AX81" s="112" t="str">
        <f t="shared" ca="1" si="25"/>
        <v>Abhijit Khanvilkar_31 - 90</v>
      </c>
      <c r="AY81" s="323"/>
      <c r="AZ81" s="323"/>
      <c r="BA81" s="323"/>
      <c r="BB81" s="323"/>
      <c r="BC81" s="323"/>
    </row>
    <row r="82" spans="1:55" ht="15.75">
      <c r="A82" s="1">
        <v>10155617</v>
      </c>
      <c r="B82" s="2" t="s">
        <v>517</v>
      </c>
      <c r="C82" s="2" t="str">
        <f>VLOOKUP($A82,'[1]Active TS-HR'!$B$6:$Q$300,8,FALSE)</f>
        <v>Abhijit Khanvilkar</v>
      </c>
      <c r="D82" s="3">
        <v>45394</v>
      </c>
      <c r="E82" s="130" t="str">
        <f ca="1">VLOOKUP(AU82,Sheet5!A:B,2,1)</f>
        <v>31 - 90</v>
      </c>
      <c r="F82" s="130">
        <f>+VLOOKUP(A82,'[2]Attendance '!$B$75:$L$266,11,FALSE)</f>
        <v>25</v>
      </c>
      <c r="G82" s="130" t="s">
        <v>327</v>
      </c>
      <c r="H82" s="130" t="str">
        <f>VLOOKUP($A82,'[1]Active TS-HR'!$B$6:$Q$500,3,FALSE)</f>
        <v>Central</v>
      </c>
      <c r="I82" s="4">
        <f t="shared" si="23"/>
        <v>0</v>
      </c>
      <c r="J82" s="4">
        <f t="shared" si="24"/>
        <v>0</v>
      </c>
      <c r="K82" s="4">
        <v>0</v>
      </c>
      <c r="L82" s="4"/>
      <c r="M82" s="4"/>
      <c r="N82" s="4"/>
      <c r="O82" s="4">
        <f>+IFERROR(VLOOKUP($A82,[3]Sheet2!$A$7:$M$259,4,FALSE),0)</f>
        <v>0</v>
      </c>
      <c r="P82" s="4">
        <f>+IFERROR(VLOOKUP($A82,[3]Sheet2!$A$7:$M$259,3,FALSE),0)</f>
        <v>0</v>
      </c>
      <c r="Q82" s="4">
        <f>+IFERROR(VLOOKUP($A82,[3]Sheet2!$A$7:$M$259,2,FALSE),0)</f>
        <v>0</v>
      </c>
      <c r="R82" s="4">
        <f>+IFERROR(VLOOKUP($A82,[3]Sheet2!$A$7:$M$259,7,FALSE),0)</f>
        <v>0</v>
      </c>
      <c r="S82" s="4">
        <f>+IFERROR(VLOOKUP($A82,[3]Sheet2!$A$7:$M$259,6,FALSE),0)</f>
        <v>0</v>
      </c>
      <c r="T82" s="4">
        <f>+IFERROR(VLOOKUP($A82,[3]Sheet2!$A$7:$M$259,5,FALSE),0)</f>
        <v>0</v>
      </c>
      <c r="U82" s="4">
        <f>+IFERROR(VLOOKUP($A82,[3]Sheet2!$A$7:$M$259,13,FALSE),0)</f>
        <v>0</v>
      </c>
      <c r="V82" s="4">
        <f>+IFERROR(VLOOKUP($A82,[3]Sheet2!$A$7:$M$259,12,FALSE),0)</f>
        <v>0</v>
      </c>
      <c r="W82" s="4">
        <f>+IFERROR(VLOOKUP($A82,[3]Sheet2!$A$7:$M$259,11,FALSE),0)</f>
        <v>0</v>
      </c>
      <c r="X82" s="4">
        <f>+IFERROR(VLOOKUP($A82,[3]Sheet2!$A$7:$M$259,10,FALSE),0)</f>
        <v>0</v>
      </c>
      <c r="Y82" s="4">
        <f>+IFERROR(VLOOKUP($A82,[3]Sheet2!$A$7:$M$259,9,FALSE),0)</f>
        <v>0</v>
      </c>
      <c r="Z82" s="4">
        <f>+IFERROR(VLOOKUP($A82,[3]Sheet2!$A$7:$M$259,8,FALSE),0)</f>
        <v>0</v>
      </c>
      <c r="AA82" s="13">
        <f t="shared" si="15"/>
        <v>0</v>
      </c>
      <c r="AB82" s="154">
        <f t="shared" si="16"/>
        <v>0</v>
      </c>
      <c r="AC82" s="158">
        <f t="shared" si="17"/>
        <v>4.333333333333333</v>
      </c>
      <c r="AD82" s="154">
        <f t="shared" si="18"/>
        <v>4.0000000000000036E-2</v>
      </c>
      <c r="AE82" s="12">
        <f>VLOOKUP(A82,Sheet4!$A$2:$N$6671,2,0)</f>
        <v>24</v>
      </c>
      <c r="AF82" s="213">
        <f t="shared" si="19"/>
        <v>0</v>
      </c>
      <c r="AG82" s="12">
        <f>(VLOOKUP(A82,Sheet4!$A$2:$N$6671,3,0))</f>
        <v>0</v>
      </c>
      <c r="AH82" s="12">
        <f>VLOOKUP(A82,Sheet4!$A$2:$N$6671,4,0)</f>
        <v>0</v>
      </c>
      <c r="AI82" s="12">
        <f>VLOOKUP(A82,Sheet4!$A$2:$N$6671,10,0)</f>
        <v>104</v>
      </c>
      <c r="AJ82" s="12">
        <f>VLOOKUP(A82,Sheet4!$A$2:$N$66671,5,0)</f>
        <v>104</v>
      </c>
      <c r="AK82" s="12">
        <f>VLOOKUP(A82,Sheet4!$A$2:$N$6671,6,0)</f>
        <v>44</v>
      </c>
      <c r="AL82" s="12">
        <f>VLOOKUP(A82,Sheet4!$A$2:$N$6671,7,0)</f>
        <v>62</v>
      </c>
      <c r="AM82" s="12">
        <f>VLOOKUP(A82,Sheet4!$A$2:$N$6671,8,0)</f>
        <v>0</v>
      </c>
      <c r="AN82" s="12">
        <f>VLOOKUP($A82,Sheet4!$A$2:$N$6671,9,0)</f>
        <v>2530</v>
      </c>
      <c r="AO82" s="131" t="str">
        <f t="shared" ca="1" si="20"/>
        <v>Abhijit Khanvilkar_31 - 90</v>
      </c>
      <c r="AP82" s="132" t="str">
        <f t="shared" si="21"/>
        <v>Abhijit Khanvilkar_Central</v>
      </c>
      <c r="AQ82" s="132" t="str">
        <f>VLOOKUP($A82,'[1]Active TS-HR'!$B$6:$Q$500,9,FALSE)</f>
        <v>Abhijit Khanvilkar</v>
      </c>
      <c r="AR82" s="132">
        <f>VLOOKUP($A82,'[1]Active TS-HR'!$B$6:$Q$500,6,FALSE)</f>
        <v>0</v>
      </c>
      <c r="AS82" s="132" t="str">
        <f>VLOOKUP($A82,'[1]Active TS-HR'!$B$6:$Q$500,7,FALSE)</f>
        <v>MD Sanaul Mustufa</v>
      </c>
      <c r="AT82" s="132" t="str">
        <f>VLOOKUP($A82,'[1]Active TS-HR'!$B$6:$Q$500,16,FALSE)</f>
        <v>Active</v>
      </c>
      <c r="AU82" s="207">
        <f t="shared" ca="1" si="22"/>
        <v>84</v>
      </c>
      <c r="AW82" s="374">
        <f>IFERROR(VLOOKUP(A82,'[3]Sale Entry'!$AE$328:$AF$700,2,FALSE),0)</f>
        <v>0</v>
      </c>
      <c r="AX82" s="112" t="str">
        <f t="shared" ca="1" si="25"/>
        <v>Abhijit Khanvilkar_31 - 90</v>
      </c>
      <c r="AY82" s="323"/>
      <c r="AZ82" s="323"/>
      <c r="BA82" s="323"/>
      <c r="BB82" s="323"/>
      <c r="BC82" s="323"/>
    </row>
    <row r="83" spans="1:55" ht="15.75">
      <c r="A83" s="1">
        <v>10155622</v>
      </c>
      <c r="B83" s="2" t="s">
        <v>518</v>
      </c>
      <c r="C83" s="2" t="str">
        <f>VLOOKUP($A83,'[1]Active TS-HR'!$B$6:$Q$300,8,FALSE)</f>
        <v>Dileep Sharma</v>
      </c>
      <c r="D83" s="3">
        <v>45394</v>
      </c>
      <c r="E83" s="130" t="str">
        <f ca="1">VLOOKUP(AU83,Sheet5!A:B,2,1)</f>
        <v>31 - 90</v>
      </c>
      <c r="F83" s="130">
        <f>+VLOOKUP(A83,'[2]Attendance '!$B$75:$L$266,11,FALSE)</f>
        <v>25</v>
      </c>
      <c r="G83" s="130" t="s">
        <v>327</v>
      </c>
      <c r="H83" s="130" t="str">
        <f>VLOOKUP($A83,'[1]Active TS-HR'!$B$6:$Q$500,3,FALSE)</f>
        <v>Western</v>
      </c>
      <c r="I83" s="4">
        <f t="shared" si="23"/>
        <v>23800</v>
      </c>
      <c r="J83" s="4">
        <f t="shared" si="24"/>
        <v>142800</v>
      </c>
      <c r="K83" s="4">
        <v>0</v>
      </c>
      <c r="L83" s="4"/>
      <c r="M83" s="4"/>
      <c r="N83" s="4"/>
      <c r="O83" s="4">
        <f>+IFERROR(VLOOKUP($A83,[3]Sheet2!$A$7:$M$259,4,FALSE),0)</f>
        <v>0</v>
      </c>
      <c r="P83" s="4">
        <f>+IFERROR(VLOOKUP($A83,[3]Sheet2!$A$7:$M$259,3,FALSE),0)</f>
        <v>0</v>
      </c>
      <c r="Q83" s="4">
        <f>+IFERROR(VLOOKUP($A83,[3]Sheet2!$A$7:$M$259,2,FALSE),0)</f>
        <v>0</v>
      </c>
      <c r="R83" s="4">
        <f>+IFERROR(VLOOKUP($A83,[3]Sheet2!$A$7:$M$259,7,FALSE),0)</f>
        <v>142800</v>
      </c>
      <c r="S83" s="4">
        <f>+IFERROR(VLOOKUP($A83,[3]Sheet2!$A$7:$M$259,6,FALSE),0)</f>
        <v>23800</v>
      </c>
      <c r="T83" s="4">
        <f>+IFERROR(VLOOKUP($A83,[3]Sheet2!$A$7:$M$259,5,FALSE),0)</f>
        <v>2</v>
      </c>
      <c r="U83" s="4">
        <f>+IFERROR(VLOOKUP($A83,[3]Sheet2!$A$7:$M$259,13,FALSE),0)</f>
        <v>0</v>
      </c>
      <c r="V83" s="4">
        <f>+IFERROR(VLOOKUP($A83,[3]Sheet2!$A$7:$M$259,12,FALSE),0)</f>
        <v>0</v>
      </c>
      <c r="W83" s="4">
        <f>+IFERROR(VLOOKUP($A83,[3]Sheet2!$A$7:$M$259,11,FALSE),0)</f>
        <v>0</v>
      </c>
      <c r="X83" s="4">
        <f>+IFERROR(VLOOKUP($A83,[3]Sheet2!$A$7:$M$259,10,FALSE),0)</f>
        <v>0</v>
      </c>
      <c r="Y83" s="4">
        <f>+IFERROR(VLOOKUP($A83,[3]Sheet2!$A$7:$M$259,9,FALSE),0)</f>
        <v>0</v>
      </c>
      <c r="Z83" s="4">
        <f>+IFERROR(VLOOKUP($A83,[3]Sheet2!$A$7:$M$259,8,FALSE),0)</f>
        <v>0</v>
      </c>
      <c r="AA83" s="13">
        <f t="shared" si="15"/>
        <v>9.0909090909090912E-2</v>
      </c>
      <c r="AB83" s="154">
        <f t="shared" si="16"/>
        <v>1.8691588785046728E-2</v>
      </c>
      <c r="AC83" s="158">
        <f t="shared" si="17"/>
        <v>4.8636363636363633</v>
      </c>
      <c r="AD83" s="154">
        <f t="shared" si="18"/>
        <v>0.12</v>
      </c>
      <c r="AE83" s="12">
        <f>VLOOKUP(A83,Sheet4!$A$2:$N$6671,2,0)</f>
        <v>22</v>
      </c>
      <c r="AF83" s="213">
        <f t="shared" si="19"/>
        <v>2</v>
      </c>
      <c r="AG83" s="12">
        <f>(VLOOKUP(A83,Sheet4!$A$2:$N$6671,3,0))</f>
        <v>2</v>
      </c>
      <c r="AH83" s="12">
        <f>VLOOKUP(A83,Sheet4!$A$2:$N$6671,4,0)</f>
        <v>0</v>
      </c>
      <c r="AI83" s="12">
        <f>VLOOKUP(A83,Sheet4!$A$2:$N$6671,10,0)</f>
        <v>107</v>
      </c>
      <c r="AJ83" s="12">
        <f>VLOOKUP(A83,Sheet4!$A$2:$N$66671,5,0)</f>
        <v>105</v>
      </c>
      <c r="AK83" s="12">
        <f>VLOOKUP(A83,Sheet4!$A$2:$N$6671,6,0)</f>
        <v>46</v>
      </c>
      <c r="AL83" s="12">
        <f>VLOOKUP(A83,Sheet4!$A$2:$N$6671,7,0)</f>
        <v>64</v>
      </c>
      <c r="AM83" s="12">
        <f>VLOOKUP(A83,Sheet4!$A$2:$N$6671,8,0)</f>
        <v>0</v>
      </c>
      <c r="AN83" s="12">
        <f>VLOOKUP($A83,Sheet4!$A$2:$N$6671,9,0)</f>
        <v>2785</v>
      </c>
      <c r="AO83" s="131" t="str">
        <f t="shared" ca="1" si="20"/>
        <v>Dileep Sharma_31 - 90</v>
      </c>
      <c r="AP83" s="132" t="str">
        <f t="shared" si="21"/>
        <v>Dileep Sharma_Western</v>
      </c>
      <c r="AQ83" s="132" t="str">
        <f>VLOOKUP($A83,'[1]Active TS-HR'!$B$6:$Q$500,9,FALSE)</f>
        <v>Bahubali Kaddu</v>
      </c>
      <c r="AR83" s="132" t="str">
        <f>VLOOKUP($A83,'[1]Active TS-HR'!$B$6:$Q$500,6,FALSE)</f>
        <v>Abhishek Gupta</v>
      </c>
      <c r="AS83" s="132" t="str">
        <f>VLOOKUP($A83,'[1]Active TS-HR'!$B$6:$Q$500,7,FALSE)</f>
        <v>Direct Dileep</v>
      </c>
      <c r="AT83" s="132" t="str">
        <f>VLOOKUP($A83,'[1]Active TS-HR'!$B$6:$Q$500,16,FALSE)</f>
        <v>Active</v>
      </c>
      <c r="AU83" s="207">
        <f t="shared" ca="1" si="22"/>
        <v>84</v>
      </c>
      <c r="AW83" s="374">
        <f>IFERROR(VLOOKUP(A83,'[3]Sale Entry'!$AE$328:$AF$700,2,FALSE),0)</f>
        <v>90529.615045932194</v>
      </c>
      <c r="AX83" s="112" t="str">
        <f t="shared" ca="1" si="25"/>
        <v>Bahubali Kaddu_31 - 90</v>
      </c>
      <c r="AY83" s="323"/>
      <c r="AZ83" s="323"/>
      <c r="BA83" s="323"/>
      <c r="BB83" s="323"/>
      <c r="BC83" s="323"/>
    </row>
    <row r="84" spans="1:55" ht="15.75">
      <c r="A84" s="1">
        <v>10155623</v>
      </c>
      <c r="B84" s="2" t="s">
        <v>519</v>
      </c>
      <c r="C84" s="2" t="str">
        <f>VLOOKUP($A84,'[1]Active TS-HR'!$B$6:$Q$300,8,FALSE)</f>
        <v>Intezar Sayed</v>
      </c>
      <c r="D84" s="3">
        <v>45394</v>
      </c>
      <c r="E84" s="130" t="str">
        <f ca="1">VLOOKUP(AU84,Sheet5!A:B,2,1)</f>
        <v>31 - 90</v>
      </c>
      <c r="F84" s="130">
        <f>+VLOOKUP(A84,'[2]Attendance '!$B$75:$L$266,11,FALSE)</f>
        <v>0</v>
      </c>
      <c r="G84" s="130" t="s">
        <v>327</v>
      </c>
      <c r="H84" s="130" t="str">
        <f>VLOOKUP($A84,'[1]Active TS-HR'!$B$6:$Q$500,3,FALSE)</f>
        <v>Western</v>
      </c>
      <c r="I84" s="4">
        <f t="shared" si="23"/>
        <v>0</v>
      </c>
      <c r="J84" s="4">
        <f t="shared" si="24"/>
        <v>0</v>
      </c>
      <c r="K84" s="4">
        <v>0</v>
      </c>
      <c r="L84" s="4"/>
      <c r="M84" s="4"/>
      <c r="N84" s="4"/>
      <c r="O84" s="4">
        <f>+IFERROR(VLOOKUP($A84,[3]Sheet2!$A$7:$M$259,4,FALSE),0)</f>
        <v>0</v>
      </c>
      <c r="P84" s="4">
        <f>+IFERROR(VLOOKUP($A84,[3]Sheet2!$A$7:$M$259,3,FALSE),0)</f>
        <v>0</v>
      </c>
      <c r="Q84" s="4">
        <f>+IFERROR(VLOOKUP($A84,[3]Sheet2!$A$7:$M$259,2,FALSE),0)</f>
        <v>0</v>
      </c>
      <c r="R84" s="4">
        <f>+IFERROR(VLOOKUP($A84,[3]Sheet2!$A$7:$M$259,7,FALSE),0)</f>
        <v>0</v>
      </c>
      <c r="S84" s="4">
        <f>+IFERROR(VLOOKUP($A84,[3]Sheet2!$A$7:$M$259,6,FALSE),0)</f>
        <v>0</v>
      </c>
      <c r="T84" s="4">
        <f>+IFERROR(VLOOKUP($A84,[3]Sheet2!$A$7:$M$259,5,FALSE),0)</f>
        <v>0</v>
      </c>
      <c r="U84" s="4">
        <f>+IFERROR(VLOOKUP($A84,[3]Sheet2!$A$7:$M$259,13,FALSE),0)</f>
        <v>0</v>
      </c>
      <c r="V84" s="4">
        <f>+IFERROR(VLOOKUP($A84,[3]Sheet2!$A$7:$M$259,12,FALSE),0)</f>
        <v>0</v>
      </c>
      <c r="W84" s="4">
        <f>+IFERROR(VLOOKUP($A84,[3]Sheet2!$A$7:$M$259,11,FALSE),0)</f>
        <v>0</v>
      </c>
      <c r="X84" s="4">
        <f>+IFERROR(VLOOKUP($A84,[3]Sheet2!$A$7:$M$259,10,FALSE),0)</f>
        <v>0</v>
      </c>
      <c r="Y84" s="4">
        <f>+IFERROR(VLOOKUP($A84,[3]Sheet2!$A$7:$M$259,9,FALSE),0)</f>
        <v>0</v>
      </c>
      <c r="Z84" s="4">
        <f>+IFERROR(VLOOKUP($A84,[3]Sheet2!$A$7:$M$259,8,FALSE),0)</f>
        <v>0</v>
      </c>
      <c r="AA84" s="13" t="e">
        <f t="shared" ref="AA84" si="26">AF84/AE84</f>
        <v>#DIV/0!</v>
      </c>
      <c r="AB84" s="154" t="str">
        <f t="shared" ref="AB84" si="27">IF(ISERROR(AF84/AI84="TRUE"),"0",AF84/AI84)</f>
        <v>0</v>
      </c>
      <c r="AC84" s="158" t="e">
        <f t="shared" ref="AC84" si="28">AI84/AE84</f>
        <v>#DIV/0!</v>
      </c>
      <c r="AD84" s="154" t="e">
        <f t="shared" ref="AD84:AD85" si="29">1-AE84/F84</f>
        <v>#DIV/0!</v>
      </c>
      <c r="AE84" s="12">
        <f>VLOOKUP(A84,Sheet4!$A$2:$N$6671,2,0)</f>
        <v>0</v>
      </c>
      <c r="AF84" s="213">
        <f t="shared" si="19"/>
        <v>0</v>
      </c>
      <c r="AG84" s="12">
        <f>(VLOOKUP(A84,Sheet4!$A$2:$N$6671,3,0))</f>
        <v>0</v>
      </c>
      <c r="AH84" s="12">
        <f>VLOOKUP(A84,Sheet4!$A$2:$N$6671,4,0)</f>
        <v>0</v>
      </c>
      <c r="AI84" s="12">
        <f>VLOOKUP(A84,Sheet4!$A$2:$N$6671,10,0)</f>
        <v>0</v>
      </c>
      <c r="AJ84" s="12">
        <f>VLOOKUP(A84,Sheet4!$A$2:$N$66671,5,0)</f>
        <v>0</v>
      </c>
      <c r="AK84" s="12">
        <f>VLOOKUP(A84,Sheet4!$A$2:$N$6671,6,0)</f>
        <v>0</v>
      </c>
      <c r="AL84" s="12">
        <f>VLOOKUP(A84,Sheet4!$A$2:$N$6671,7,0)</f>
        <v>0</v>
      </c>
      <c r="AM84" s="12">
        <f>VLOOKUP(A84,Sheet4!$A$2:$N$6671,8,0)</f>
        <v>0</v>
      </c>
      <c r="AN84" s="12">
        <f>VLOOKUP($A84,Sheet4!$A$2:$N$6671,9,0)</f>
        <v>0</v>
      </c>
      <c r="AO84" s="131" t="str">
        <f t="shared" ca="1" si="20"/>
        <v>Intezar Sayed_31 - 90</v>
      </c>
      <c r="AP84" s="132" t="str">
        <f t="shared" si="21"/>
        <v>Intezar Sayed_Western</v>
      </c>
      <c r="AQ84" s="132" t="str">
        <f>VLOOKUP($A84,'[1]Active TS-HR'!$B$6:$Q$500,9,FALSE)</f>
        <v>Bahubali Kaddu</v>
      </c>
      <c r="AR84" s="132">
        <f>VLOOKUP($A84,'[1]Active TS-HR'!$B$6:$Q$500,6,FALSE)</f>
        <v>0</v>
      </c>
      <c r="AS84" s="132" t="str">
        <f>VLOOKUP($A84,'[1]Active TS-HR'!$B$6:$Q$500,7,FALSE)</f>
        <v>Susheel Dubey</v>
      </c>
      <c r="AT84" s="132" t="str">
        <f>VLOOKUP($A84,'[1]Active TS-HR'!$B$6:$Q$500,16,FALSE)</f>
        <v>Inactive</v>
      </c>
      <c r="AU84" s="207">
        <f t="shared" ca="1" si="22"/>
        <v>84</v>
      </c>
      <c r="AW84" s="374">
        <f>IFERROR(VLOOKUP(A84,'[3]Sale Entry'!$AE$328:$AF$700,2,FALSE),0)</f>
        <v>0</v>
      </c>
      <c r="AX84" s="112" t="str">
        <f t="shared" ca="1" si="25"/>
        <v>Bahubali Kaddu_31 - 90</v>
      </c>
      <c r="AY84" s="323"/>
      <c r="AZ84" s="323"/>
      <c r="BA84" s="323"/>
      <c r="BB84" s="323"/>
      <c r="BC84" s="323"/>
    </row>
    <row r="85" spans="1:55" ht="15.75">
      <c r="A85" s="1">
        <v>10156139</v>
      </c>
      <c r="B85" s="2" t="s">
        <v>531</v>
      </c>
      <c r="C85" s="2" t="str">
        <f>VLOOKUP($A85,'[1]Active TS-HR'!$B$6:$Q$300,8,FALSE)</f>
        <v>Abhijit Khanvilkar</v>
      </c>
      <c r="D85" s="3">
        <v>45406</v>
      </c>
      <c r="E85" s="130" t="str">
        <f ca="1">VLOOKUP(AU85,Sheet5!A:B,2,1)</f>
        <v>31 - 90</v>
      </c>
      <c r="F85" s="130">
        <f>+VLOOKUP(A85,'[2]Attendance '!$B$75:$L$266,11,FALSE)</f>
        <v>25</v>
      </c>
      <c r="G85" s="130" t="s">
        <v>327</v>
      </c>
      <c r="H85" s="130" t="str">
        <f>VLOOKUP($A85,'[1]Active TS-HR'!$B$6:$Q$500,3,FALSE)</f>
        <v>Central</v>
      </c>
      <c r="I85" s="4">
        <f t="shared" si="23"/>
        <v>4000</v>
      </c>
      <c r="J85" s="4">
        <f t="shared" si="24"/>
        <v>23988</v>
      </c>
      <c r="K85" s="4">
        <v>0</v>
      </c>
      <c r="L85" s="4"/>
      <c r="M85" s="4"/>
      <c r="N85" s="4"/>
      <c r="O85" s="4">
        <f>+IFERROR(VLOOKUP($A85,[3]Sheet2!$A$7:$M$259,4,FALSE),0)</f>
        <v>0</v>
      </c>
      <c r="P85" s="4">
        <f>+IFERROR(VLOOKUP($A85,[3]Sheet2!$A$7:$M$259,3,FALSE),0)</f>
        <v>0</v>
      </c>
      <c r="Q85" s="4">
        <f>+IFERROR(VLOOKUP($A85,[3]Sheet2!$A$7:$M$259,2,FALSE),0)</f>
        <v>0</v>
      </c>
      <c r="R85" s="4">
        <f>+IFERROR(VLOOKUP($A85,[3]Sheet2!$A$7:$M$259,7,FALSE),0)</f>
        <v>23988</v>
      </c>
      <c r="S85" s="4">
        <f>+IFERROR(VLOOKUP($A85,[3]Sheet2!$A$7:$M$259,6,FALSE),0)</f>
        <v>4000</v>
      </c>
      <c r="T85" s="4">
        <f>+IFERROR(VLOOKUP($A85,[3]Sheet2!$A$7:$M$259,5,FALSE),0)</f>
        <v>1</v>
      </c>
      <c r="U85" s="4">
        <f>+IFERROR(VLOOKUP($A85,[3]Sheet2!$A$7:$M$259,13,FALSE),0)</f>
        <v>0</v>
      </c>
      <c r="V85" s="4">
        <f>+IFERROR(VLOOKUP($A85,[3]Sheet2!$A$7:$M$259,12,FALSE),0)</f>
        <v>0</v>
      </c>
      <c r="W85" s="4">
        <f>+IFERROR(VLOOKUP($A85,[3]Sheet2!$A$7:$M$259,11,FALSE),0)</f>
        <v>0</v>
      </c>
      <c r="X85" s="4">
        <f>+IFERROR(VLOOKUP($A85,[3]Sheet2!$A$7:$M$259,10,FALSE),0)</f>
        <v>0</v>
      </c>
      <c r="Y85" s="4">
        <f>+IFERROR(VLOOKUP($A85,[3]Sheet2!$A$7:$M$259,9,FALSE),0)</f>
        <v>0</v>
      </c>
      <c r="Z85" s="4">
        <f>+IFERROR(VLOOKUP($A85,[3]Sheet2!$A$7:$M$259,8,FALSE),0)</f>
        <v>0</v>
      </c>
      <c r="AA85" s="13">
        <f t="shared" ref="AA85" si="30">AF85/AE85</f>
        <v>4.5454545454545456E-2</v>
      </c>
      <c r="AB85" s="154">
        <f t="shared" ref="AB85" si="31">IF(ISERROR(AF85/AI85="TRUE"),"0",AF85/AI85)</f>
        <v>9.1743119266055051E-3</v>
      </c>
      <c r="AC85" s="158">
        <f t="shared" ref="AC85" si="32">AI85/AE85</f>
        <v>4.9545454545454541</v>
      </c>
      <c r="AD85" s="154">
        <f t="shared" si="29"/>
        <v>0.12</v>
      </c>
      <c r="AE85" s="12">
        <f>VLOOKUP(A85,Sheet4!$A$2:$N$6671,2,0)</f>
        <v>22</v>
      </c>
      <c r="AF85" s="213">
        <f t="shared" si="19"/>
        <v>1</v>
      </c>
      <c r="AG85" s="12">
        <f>(VLOOKUP(A85,Sheet4!$A$2:$N$6671,3,0))</f>
        <v>1</v>
      </c>
      <c r="AH85" s="12">
        <f>VLOOKUP(A85,Sheet4!$A$2:$N$6671,4,0)</f>
        <v>0</v>
      </c>
      <c r="AI85" s="12">
        <f>VLOOKUP(A85,Sheet4!$A$2:$N$6671,10,0)</f>
        <v>109</v>
      </c>
      <c r="AJ85" s="12">
        <f>VLOOKUP(A85,Sheet4!$A$2:$N$66671,5,0)</f>
        <v>108</v>
      </c>
      <c r="AK85" s="12">
        <f>VLOOKUP(A85,Sheet4!$A$2:$N$6671,6,0)</f>
        <v>49</v>
      </c>
      <c r="AL85" s="12">
        <f>VLOOKUP(A85,Sheet4!$A$2:$N$6671,7,0)</f>
        <v>64</v>
      </c>
      <c r="AM85" s="12">
        <f>VLOOKUP(A85,Sheet4!$A$2:$N$6671,8,0)</f>
        <v>0</v>
      </c>
      <c r="AN85" s="12">
        <f>VLOOKUP($A85,Sheet4!$A$2:$N$6671,9,0)</f>
        <v>2700</v>
      </c>
      <c r="AO85" s="131" t="str">
        <f t="shared" ca="1" si="20"/>
        <v>Abhijit Khanvilkar_31 - 90</v>
      </c>
      <c r="AP85" s="132" t="str">
        <f t="shared" si="21"/>
        <v>Abhijit Khanvilkar_Central</v>
      </c>
      <c r="AQ85" s="132" t="str">
        <f>VLOOKUP($A85,'[1]Active TS-HR'!$B$6:$Q$500,9,FALSE)</f>
        <v>Abhijit Khanvilkar</v>
      </c>
      <c r="AR85" s="132">
        <f>VLOOKUP($A85,'[1]Active TS-HR'!$B$6:$Q$500,6,FALSE)</f>
        <v>0</v>
      </c>
      <c r="AS85" s="132" t="str">
        <f>VLOOKUP($A85,'[1]Active TS-HR'!$B$6:$Q$500,7,FALSE)</f>
        <v>Rikesh Vaidya</v>
      </c>
      <c r="AT85" s="132" t="str">
        <f>VLOOKUP($A85,'[1]Active TS-HR'!$B$6:$Q$500,16,FALSE)</f>
        <v>Active</v>
      </c>
      <c r="AU85" s="207">
        <f t="shared" ca="1" si="22"/>
        <v>72</v>
      </c>
      <c r="AW85" s="374">
        <f>IFERROR(VLOOKUP(A85,'[3]Sale Entry'!$AE$328:$AF$700,2,FALSE),0)</f>
        <v>15209.453821581399</v>
      </c>
      <c r="AX85" s="112" t="str">
        <f t="shared" ca="1" si="25"/>
        <v>Abhijit Khanvilkar_31 - 90</v>
      </c>
      <c r="AY85" s="323"/>
      <c r="AZ85" s="323"/>
      <c r="BA85" s="323"/>
      <c r="BB85" s="323"/>
      <c r="BC85" s="323"/>
    </row>
    <row r="86" spans="1:55" ht="15.75">
      <c r="A86" s="1">
        <v>10156140</v>
      </c>
      <c r="B86" s="2" t="s">
        <v>532</v>
      </c>
      <c r="C86" s="2" t="str">
        <f>VLOOKUP($A86,'[1]Active TS-HR'!$B$6:$Q$300,8,FALSE)</f>
        <v>Rushikesh Kale</v>
      </c>
      <c r="D86" s="3">
        <v>45406</v>
      </c>
      <c r="E86" s="130" t="str">
        <f ca="1">VLOOKUP(AU86,Sheet5!A:B,2,1)</f>
        <v>31 - 90</v>
      </c>
      <c r="F86" s="130">
        <f>+VLOOKUP(A86,'[2]Attendance '!$B$75:$L$266,11,FALSE)</f>
        <v>25</v>
      </c>
      <c r="G86" s="130" t="s">
        <v>327</v>
      </c>
      <c r="H86" s="130" t="str">
        <f>VLOOKUP($A86,'[1]Active TS-HR'!$B$6:$Q$500,3,FALSE)</f>
        <v>Central</v>
      </c>
      <c r="I86" s="4">
        <f t="shared" si="23"/>
        <v>68207</v>
      </c>
      <c r="J86" s="4">
        <f t="shared" si="24"/>
        <v>203106</v>
      </c>
      <c r="K86" s="4">
        <v>0</v>
      </c>
      <c r="L86" s="4"/>
      <c r="M86" s="4"/>
      <c r="N86" s="4"/>
      <c r="O86" s="4">
        <f>+IFERROR(VLOOKUP($A86,[3]Sheet2!$A$7:$M$259,4,FALSE),0)</f>
        <v>0</v>
      </c>
      <c r="P86" s="4">
        <f>+IFERROR(VLOOKUP($A86,[3]Sheet2!$A$7:$M$259,3,FALSE),0)</f>
        <v>0</v>
      </c>
      <c r="Q86" s="4">
        <f>+IFERROR(VLOOKUP($A86,[3]Sheet2!$A$7:$M$259,2,FALSE),0)</f>
        <v>0</v>
      </c>
      <c r="R86" s="4">
        <f>+IFERROR(VLOOKUP($A86,[3]Sheet2!$A$7:$M$259,7,FALSE),0)</f>
        <v>161880</v>
      </c>
      <c r="S86" s="4">
        <f>+IFERROR(VLOOKUP($A86,[3]Sheet2!$A$7:$M$259,6,FALSE),0)</f>
        <v>26981</v>
      </c>
      <c r="T86" s="4">
        <f>+IFERROR(VLOOKUP($A86,[3]Sheet2!$A$7:$M$259,5,FALSE),0)</f>
        <v>6</v>
      </c>
      <c r="U86" s="4">
        <f>+IFERROR(VLOOKUP($A86,[3]Sheet2!$A$7:$M$259,13,FALSE),0)</f>
        <v>0</v>
      </c>
      <c r="V86" s="4">
        <f>+IFERROR(VLOOKUP($A86,[3]Sheet2!$A$7:$M$259,12,FALSE),0)</f>
        <v>0</v>
      </c>
      <c r="W86" s="4">
        <f>+IFERROR(VLOOKUP($A86,[3]Sheet2!$A$7:$M$259,11,FALSE),0)</f>
        <v>0</v>
      </c>
      <c r="X86" s="4">
        <f>+IFERROR(VLOOKUP($A86,[3]Sheet2!$A$7:$M$259,10,FALSE),0)</f>
        <v>41226</v>
      </c>
      <c r="Y86" s="4">
        <f>+IFERROR(VLOOKUP($A86,[3]Sheet2!$A$7:$M$259,9,FALSE),0)</f>
        <v>41226</v>
      </c>
      <c r="Z86" s="4">
        <f>+IFERROR(VLOOKUP($A86,[3]Sheet2!$A$7:$M$259,8,FALSE),0)</f>
        <v>2</v>
      </c>
      <c r="AA86" s="13">
        <f t="shared" ref="AA86:AA89" si="33">AF86/AE86</f>
        <v>0.32</v>
      </c>
      <c r="AB86" s="154">
        <f t="shared" ref="AB86:AB89" si="34">IF(ISERROR(AF86/AI86="TRUE"),"0",AF86/AI86)</f>
        <v>5.6737588652482268E-2</v>
      </c>
      <c r="AC86" s="158">
        <f t="shared" ref="AC86:AC89" si="35">AI86/AE86</f>
        <v>5.64</v>
      </c>
      <c r="AD86" s="154">
        <f t="shared" ref="AD86:AD89" si="36">1-AE86/F86</f>
        <v>0</v>
      </c>
      <c r="AE86" s="12">
        <f>VLOOKUP(A86,Sheet4!$A$2:$N$6671,2,0)</f>
        <v>25</v>
      </c>
      <c r="AF86" s="213">
        <f t="shared" si="19"/>
        <v>8</v>
      </c>
      <c r="AG86" s="12">
        <f>(VLOOKUP(A86,Sheet4!$A$2:$N$6671,3,0))</f>
        <v>7</v>
      </c>
      <c r="AH86" s="12">
        <f>VLOOKUP(A86,Sheet4!$A$2:$N$6671,4,0)</f>
        <v>0</v>
      </c>
      <c r="AI86" s="12">
        <f>VLOOKUP(A86,Sheet4!$A$2:$N$6671,10,0)</f>
        <v>141</v>
      </c>
      <c r="AJ86" s="12">
        <f>VLOOKUP(A86,Sheet4!$A$2:$N$66671,5,0)</f>
        <v>134</v>
      </c>
      <c r="AK86" s="12">
        <f>VLOOKUP(A86,Sheet4!$A$2:$N$6671,6,0)</f>
        <v>60</v>
      </c>
      <c r="AL86" s="12">
        <f>VLOOKUP(A86,Sheet4!$A$2:$N$6671,7,0)</f>
        <v>82</v>
      </c>
      <c r="AM86" s="12">
        <f>VLOOKUP(A86,Sheet4!$A$2:$N$6671,8,0)</f>
        <v>0</v>
      </c>
      <c r="AN86" s="12">
        <f>VLOOKUP($A86,Sheet4!$A$2:$N$6671,9,0)</f>
        <v>3985</v>
      </c>
      <c r="AO86" s="131" t="str">
        <f t="shared" ca="1" si="20"/>
        <v>Rushikesh Kale_31 - 90</v>
      </c>
      <c r="AP86" s="132" t="str">
        <f t="shared" si="21"/>
        <v>Rushikesh Kale_Central</v>
      </c>
      <c r="AQ86" s="132" t="str">
        <f>VLOOKUP($A86,'[1]Active TS-HR'!$B$6:$Q$500,9,FALSE)</f>
        <v>Abhijit Khanvilkar</v>
      </c>
      <c r="AR86" s="132" t="str">
        <f>VLOOKUP($A86,'[1]Active TS-HR'!$B$6:$Q$500,6,FALSE)</f>
        <v>Ranjeet  Sharma</v>
      </c>
      <c r="AS86" s="132" t="str">
        <f>VLOOKUP($A86,'[1]Active TS-HR'!$B$6:$Q$500,7,FALSE)</f>
        <v>Jaganath Sabat</v>
      </c>
      <c r="AT86" s="132" t="str">
        <f>VLOOKUP($A86,'[1]Active TS-HR'!$B$6:$Q$500,16,FALSE)</f>
        <v>Active</v>
      </c>
      <c r="AU86" s="207">
        <f t="shared" ca="1" si="22"/>
        <v>72</v>
      </c>
      <c r="AW86" s="374">
        <f>IFERROR(VLOOKUP(A86,'[3]Sale Entry'!$AE$328:$AF$700,2,FALSE),0)</f>
        <v>141852.5888209769</v>
      </c>
      <c r="AX86" s="112" t="str">
        <f t="shared" ca="1" si="25"/>
        <v>Abhijit Khanvilkar_31 - 90</v>
      </c>
      <c r="AY86" s="323"/>
      <c r="AZ86" s="323"/>
      <c r="BA86" s="323"/>
      <c r="BB86" s="323"/>
      <c r="BC86" s="323"/>
    </row>
    <row r="87" spans="1:55" ht="15.75">
      <c r="A87" s="1">
        <v>10156154</v>
      </c>
      <c r="B87" s="2" t="s">
        <v>533</v>
      </c>
      <c r="C87" s="2" t="str">
        <f>VLOOKUP($A87,'[1]Active TS-HR'!$B$6:$Q$300,8,FALSE)</f>
        <v>Rushikesh Kale</v>
      </c>
      <c r="D87" s="3">
        <v>45405</v>
      </c>
      <c r="E87" s="130" t="str">
        <f ca="1">VLOOKUP(AU87,Sheet5!A:B,2,1)</f>
        <v>31 - 90</v>
      </c>
      <c r="F87" s="130">
        <f>+VLOOKUP(A87,'[2]Attendance '!$B$75:$L$266,11,FALSE)</f>
        <v>14</v>
      </c>
      <c r="G87" s="130" t="s">
        <v>327</v>
      </c>
      <c r="H87" s="130" t="str">
        <f>VLOOKUP($A87,'[1]Active TS-HR'!$B$6:$Q$500,3,FALSE)</f>
        <v>Central</v>
      </c>
      <c r="I87" s="4">
        <f t="shared" si="23"/>
        <v>0</v>
      </c>
      <c r="J87" s="4">
        <f t="shared" si="24"/>
        <v>0</v>
      </c>
      <c r="K87" s="4">
        <v>0</v>
      </c>
      <c r="L87" s="4"/>
      <c r="M87" s="4"/>
      <c r="N87" s="4"/>
      <c r="O87" s="4">
        <f>+IFERROR(VLOOKUP($A87,[3]Sheet2!$A$7:$M$259,4,FALSE),0)</f>
        <v>0</v>
      </c>
      <c r="P87" s="4">
        <f>+IFERROR(VLOOKUP($A87,[3]Sheet2!$A$7:$M$259,3,FALSE),0)</f>
        <v>0</v>
      </c>
      <c r="Q87" s="4">
        <f>+IFERROR(VLOOKUP($A87,[3]Sheet2!$A$7:$M$259,2,FALSE),0)</f>
        <v>0</v>
      </c>
      <c r="R87" s="4">
        <f>+IFERROR(VLOOKUP($A87,[3]Sheet2!$A$7:$M$259,7,FALSE),0)</f>
        <v>0</v>
      </c>
      <c r="S87" s="4">
        <f>+IFERROR(VLOOKUP($A87,[3]Sheet2!$A$7:$M$259,6,FALSE),0)</f>
        <v>0</v>
      </c>
      <c r="T87" s="4">
        <f>+IFERROR(VLOOKUP($A87,[3]Sheet2!$A$7:$M$259,5,FALSE),0)</f>
        <v>0</v>
      </c>
      <c r="U87" s="4">
        <f>+IFERROR(VLOOKUP($A87,[3]Sheet2!$A$7:$M$259,13,FALSE),0)</f>
        <v>0</v>
      </c>
      <c r="V87" s="4">
        <f>+IFERROR(VLOOKUP($A87,[3]Sheet2!$A$7:$M$259,12,FALSE),0)</f>
        <v>0</v>
      </c>
      <c r="W87" s="4">
        <f>+IFERROR(VLOOKUP($A87,[3]Sheet2!$A$7:$M$259,11,FALSE),0)</f>
        <v>0</v>
      </c>
      <c r="X87" s="4">
        <f>+IFERROR(VLOOKUP($A87,[3]Sheet2!$A$7:$M$259,10,FALSE),0)</f>
        <v>0</v>
      </c>
      <c r="Y87" s="4">
        <f>+IFERROR(VLOOKUP($A87,[3]Sheet2!$A$7:$M$259,9,FALSE),0)</f>
        <v>0</v>
      </c>
      <c r="Z87" s="4">
        <f>+IFERROR(VLOOKUP($A87,[3]Sheet2!$A$7:$M$259,8,FALSE),0)</f>
        <v>0</v>
      </c>
      <c r="AA87" s="13">
        <f t="shared" si="33"/>
        <v>0</v>
      </c>
      <c r="AB87" s="154">
        <f t="shared" si="34"/>
        <v>0</v>
      </c>
      <c r="AC87" s="158">
        <f t="shared" si="35"/>
        <v>6</v>
      </c>
      <c r="AD87" s="154">
        <f t="shared" si="36"/>
        <v>7.1428571428571397E-2</v>
      </c>
      <c r="AE87" s="12">
        <f>VLOOKUP(A87,Sheet4!$A$2:$N$6671,2,0)</f>
        <v>13</v>
      </c>
      <c r="AF87" s="213">
        <f t="shared" si="19"/>
        <v>0</v>
      </c>
      <c r="AG87" s="12">
        <f>(VLOOKUP(A87,Sheet4!$A$2:$N$6671,3,0))</f>
        <v>0</v>
      </c>
      <c r="AH87" s="12">
        <f>VLOOKUP(A87,Sheet4!$A$2:$N$6671,4,0)</f>
        <v>0</v>
      </c>
      <c r="AI87" s="12">
        <f>VLOOKUP(A87,Sheet4!$A$2:$N$6671,10,0)</f>
        <v>78</v>
      </c>
      <c r="AJ87" s="12">
        <f>VLOOKUP(A87,Sheet4!$A$2:$N$66671,5,0)</f>
        <v>78</v>
      </c>
      <c r="AK87" s="12">
        <f>VLOOKUP(A87,Sheet4!$A$2:$N$6671,6,0)</f>
        <v>44</v>
      </c>
      <c r="AL87" s="12">
        <f>VLOOKUP(A87,Sheet4!$A$2:$N$6671,7,0)</f>
        <v>34</v>
      </c>
      <c r="AM87" s="12">
        <f>VLOOKUP(A87,Sheet4!$A$2:$N$6671,8,0)</f>
        <v>0</v>
      </c>
      <c r="AN87" s="12">
        <f>VLOOKUP($A87,Sheet4!$A$2:$N$6671,9,0)</f>
        <v>1920</v>
      </c>
      <c r="AO87" s="131" t="str">
        <f t="shared" ca="1" si="20"/>
        <v>Rushikesh Kale_31 - 90</v>
      </c>
      <c r="AP87" s="132" t="str">
        <f t="shared" si="21"/>
        <v>Rushikesh Kale_Central</v>
      </c>
      <c r="AQ87" s="132" t="str">
        <f>VLOOKUP($A87,'[1]Active TS-HR'!$B$6:$Q$500,9,FALSE)</f>
        <v>Abhijit Khanvilkar</v>
      </c>
      <c r="AR87" s="132" t="str">
        <f>VLOOKUP($A87,'[1]Active TS-HR'!$B$6:$Q$500,6,FALSE)</f>
        <v>Ranjeet  Sharma</v>
      </c>
      <c r="AS87" s="132" t="str">
        <f>VLOOKUP($A87,'[1]Active TS-HR'!$B$6:$Q$500,7,FALSE)</f>
        <v>Jaganath Sabat</v>
      </c>
      <c r="AT87" s="132" t="str">
        <f>VLOOKUP($A87,'[1]Active TS-HR'!$B$6:$Q$500,16,FALSE)</f>
        <v>Inactive</v>
      </c>
      <c r="AU87" s="207">
        <f t="shared" ca="1" si="22"/>
        <v>73</v>
      </c>
      <c r="AW87" s="374">
        <f>IFERROR(VLOOKUP(A87,'[3]Sale Entry'!$AE$328:$AF$700,2,FALSE),0)</f>
        <v>0</v>
      </c>
      <c r="AX87" s="112" t="str">
        <f t="shared" ca="1" si="25"/>
        <v>Abhijit Khanvilkar_31 - 90</v>
      </c>
      <c r="AY87" s="323"/>
      <c r="AZ87" s="323"/>
      <c r="BA87" s="323"/>
      <c r="BB87" s="323"/>
      <c r="BC87" s="323"/>
    </row>
    <row r="88" spans="1:55" ht="15.75">
      <c r="A88" s="1">
        <v>10156155</v>
      </c>
      <c r="B88" s="2" t="s">
        <v>534</v>
      </c>
      <c r="C88" s="2" t="str">
        <f>VLOOKUP($A88,'[1]Active TS-HR'!$B$6:$Q$300,8,FALSE)</f>
        <v>Rushikesh Kale</v>
      </c>
      <c r="D88" s="3">
        <v>45405</v>
      </c>
      <c r="E88" s="130" t="str">
        <f ca="1">VLOOKUP(AU88,Sheet5!A:B,2,1)</f>
        <v>31 - 90</v>
      </c>
      <c r="F88" s="130">
        <f>+VLOOKUP(A88,'[2]Attendance '!$B$75:$L$266,11,FALSE)</f>
        <v>25</v>
      </c>
      <c r="G88" s="130" t="s">
        <v>327</v>
      </c>
      <c r="H88" s="130" t="str">
        <f>VLOOKUP($A88,'[1]Active TS-HR'!$B$6:$Q$500,3,FALSE)</f>
        <v>Central</v>
      </c>
      <c r="I88" s="4">
        <f t="shared" si="23"/>
        <v>12000</v>
      </c>
      <c r="J88" s="4">
        <f t="shared" si="24"/>
        <v>42000</v>
      </c>
      <c r="K88" s="4">
        <v>0</v>
      </c>
      <c r="L88" s="4"/>
      <c r="M88" s="4"/>
      <c r="N88" s="4"/>
      <c r="O88" s="4">
        <f>+IFERROR(VLOOKUP($A88,[3]Sheet2!$A$7:$M$259,4,FALSE),0)</f>
        <v>0</v>
      </c>
      <c r="P88" s="4">
        <f>+IFERROR(VLOOKUP($A88,[3]Sheet2!$A$7:$M$259,3,FALSE),0)</f>
        <v>0</v>
      </c>
      <c r="Q88" s="4">
        <f>+IFERROR(VLOOKUP($A88,[3]Sheet2!$A$7:$M$259,2,FALSE),0)</f>
        <v>0</v>
      </c>
      <c r="R88" s="4">
        <f>+IFERROR(VLOOKUP($A88,[3]Sheet2!$A$7:$M$259,7,FALSE),0)</f>
        <v>36000</v>
      </c>
      <c r="S88" s="4">
        <f>+IFERROR(VLOOKUP($A88,[3]Sheet2!$A$7:$M$259,6,FALSE),0)</f>
        <v>6000</v>
      </c>
      <c r="T88" s="4">
        <f>+IFERROR(VLOOKUP($A88,[3]Sheet2!$A$7:$M$259,5,FALSE),0)</f>
        <v>2</v>
      </c>
      <c r="U88" s="4">
        <f>+IFERROR(VLOOKUP($A88,[3]Sheet2!$A$7:$M$259,13,FALSE),0)</f>
        <v>0</v>
      </c>
      <c r="V88" s="4">
        <f>+IFERROR(VLOOKUP($A88,[3]Sheet2!$A$7:$M$259,12,FALSE),0)</f>
        <v>0</v>
      </c>
      <c r="W88" s="4">
        <f>+IFERROR(VLOOKUP($A88,[3]Sheet2!$A$7:$M$259,11,FALSE),0)</f>
        <v>0</v>
      </c>
      <c r="X88" s="4">
        <f>+IFERROR(VLOOKUP($A88,[3]Sheet2!$A$7:$M$259,10,FALSE),0)</f>
        <v>6000</v>
      </c>
      <c r="Y88" s="4">
        <f>+IFERROR(VLOOKUP($A88,[3]Sheet2!$A$7:$M$259,9,FALSE),0)</f>
        <v>6000</v>
      </c>
      <c r="Z88" s="4">
        <f>+IFERROR(VLOOKUP($A88,[3]Sheet2!$A$7:$M$259,8,FALSE),0)</f>
        <v>1</v>
      </c>
      <c r="AA88" s="13">
        <f t="shared" si="33"/>
        <v>0.14285714285714285</v>
      </c>
      <c r="AB88" s="154">
        <f t="shared" si="34"/>
        <v>2.3622047244094488E-2</v>
      </c>
      <c r="AC88" s="158">
        <f t="shared" si="35"/>
        <v>6.0476190476190474</v>
      </c>
      <c r="AD88" s="154">
        <f t="shared" si="36"/>
        <v>0.16000000000000003</v>
      </c>
      <c r="AE88" s="12">
        <f>VLOOKUP(A88,Sheet4!$A$2:$N$6671,2,0)</f>
        <v>21</v>
      </c>
      <c r="AF88" s="213">
        <f t="shared" si="19"/>
        <v>3</v>
      </c>
      <c r="AG88" s="12">
        <f>(VLOOKUP(A88,Sheet4!$A$2:$N$6671,3,0))</f>
        <v>3</v>
      </c>
      <c r="AH88" s="12">
        <f>VLOOKUP(A88,Sheet4!$A$2:$N$6671,4,0)</f>
        <v>0</v>
      </c>
      <c r="AI88" s="12">
        <f>VLOOKUP(A88,Sheet4!$A$2:$N$6671,10,0)</f>
        <v>127</v>
      </c>
      <c r="AJ88" s="12">
        <f>VLOOKUP(A88,Sheet4!$A$2:$N$66671,5,0)</f>
        <v>124</v>
      </c>
      <c r="AK88" s="12">
        <f>VLOOKUP(A88,Sheet4!$A$2:$N$6671,6,0)</f>
        <v>56</v>
      </c>
      <c r="AL88" s="12">
        <f>VLOOKUP(A88,Sheet4!$A$2:$N$6671,7,0)</f>
        <v>71</v>
      </c>
      <c r="AM88" s="12">
        <f>VLOOKUP(A88,Sheet4!$A$2:$N$6671,8,0)</f>
        <v>0</v>
      </c>
      <c r="AN88" s="12">
        <f>VLOOKUP($A88,Sheet4!$A$2:$N$6671,9,0)</f>
        <v>3240</v>
      </c>
      <c r="AO88" s="131" t="str">
        <f t="shared" ca="1" si="20"/>
        <v>Rushikesh Kale_31 - 90</v>
      </c>
      <c r="AP88" s="132" t="str">
        <f t="shared" si="21"/>
        <v>Rushikesh Kale_Central</v>
      </c>
      <c r="AQ88" s="132" t="str">
        <f>VLOOKUP($A88,'[1]Active TS-HR'!$B$6:$Q$500,9,FALSE)</f>
        <v>Abhijit Khanvilkar</v>
      </c>
      <c r="AR88" s="132" t="str">
        <f>VLOOKUP($A88,'[1]Active TS-HR'!$B$6:$Q$500,6,FALSE)</f>
        <v>Ranjeet  Sharma</v>
      </c>
      <c r="AS88" s="132" t="str">
        <f>VLOOKUP($A88,'[1]Active TS-HR'!$B$6:$Q$500,7,FALSE)</f>
        <v>Jaganath Sabat</v>
      </c>
      <c r="AT88" s="132" t="str">
        <f>VLOOKUP($A88,'[1]Active TS-HR'!$B$6:$Q$500,16,FALSE)</f>
        <v>Active</v>
      </c>
      <c r="AU88" s="207">
        <f t="shared" ca="1" si="22"/>
        <v>73</v>
      </c>
      <c r="AW88" s="374">
        <f>IFERROR(VLOOKUP(A88,'[3]Sale Entry'!$AE$328:$AF$700,2,FALSE),0)</f>
        <v>28822.592028386251</v>
      </c>
      <c r="AX88" s="112" t="str">
        <f t="shared" ca="1" si="25"/>
        <v>Abhijit Khanvilkar_31 - 90</v>
      </c>
      <c r="AY88" s="323"/>
      <c r="AZ88" s="323"/>
      <c r="BA88" s="323"/>
      <c r="BB88" s="323"/>
      <c r="BC88" s="323"/>
    </row>
    <row r="89" spans="1:55" ht="15.75">
      <c r="A89" s="1">
        <v>10156156</v>
      </c>
      <c r="B89" s="2" t="s">
        <v>535</v>
      </c>
      <c r="C89" s="2" t="str">
        <f>VLOOKUP($A89,'[1]Active TS-HR'!$B$6:$Q$300,8,FALSE)</f>
        <v>Avnind Singh</v>
      </c>
      <c r="D89" s="3">
        <v>45405</v>
      </c>
      <c r="E89" s="130" t="str">
        <f ca="1">VLOOKUP(AU89,Sheet5!A:B,2,1)</f>
        <v>31 - 90</v>
      </c>
      <c r="F89" s="130">
        <f>+VLOOKUP(A89,'[2]Attendance '!$B$75:$L$266,11,FALSE)</f>
        <v>25</v>
      </c>
      <c r="G89" s="130" t="s">
        <v>327</v>
      </c>
      <c r="H89" s="130" t="str">
        <f>VLOOKUP($A89,'[1]Active TS-HR'!$B$6:$Q$500,3,FALSE)</f>
        <v>Central</v>
      </c>
      <c r="I89" s="4">
        <f t="shared" si="23"/>
        <v>22987</v>
      </c>
      <c r="J89" s="4">
        <f t="shared" si="24"/>
        <v>87914</v>
      </c>
      <c r="K89" s="4">
        <v>0</v>
      </c>
      <c r="L89" s="4"/>
      <c r="M89" s="4"/>
      <c r="N89" s="4"/>
      <c r="O89" s="4">
        <f>+IFERROR(VLOOKUP($A89,[3]Sheet2!$A$7:$M$259,4,FALSE),0)</f>
        <v>0</v>
      </c>
      <c r="P89" s="4">
        <f>+IFERROR(VLOOKUP($A89,[3]Sheet2!$A$7:$M$259,3,FALSE),0)</f>
        <v>0</v>
      </c>
      <c r="Q89" s="4">
        <f>+IFERROR(VLOOKUP($A89,[3]Sheet2!$A$7:$M$259,2,FALSE),0)</f>
        <v>0</v>
      </c>
      <c r="R89" s="4">
        <f>+IFERROR(VLOOKUP($A89,[3]Sheet2!$A$7:$M$259,7,FALSE),0)</f>
        <v>77914</v>
      </c>
      <c r="S89" s="4">
        <f>+IFERROR(VLOOKUP($A89,[3]Sheet2!$A$7:$M$259,6,FALSE),0)</f>
        <v>12987</v>
      </c>
      <c r="T89" s="4">
        <f>+IFERROR(VLOOKUP($A89,[3]Sheet2!$A$7:$M$259,5,FALSE),0)</f>
        <v>4</v>
      </c>
      <c r="U89" s="4">
        <f>+IFERROR(VLOOKUP($A89,[3]Sheet2!$A$7:$M$259,13,FALSE),0)</f>
        <v>0</v>
      </c>
      <c r="V89" s="4">
        <f>+IFERROR(VLOOKUP($A89,[3]Sheet2!$A$7:$M$259,12,FALSE),0)</f>
        <v>0</v>
      </c>
      <c r="W89" s="4">
        <f>+IFERROR(VLOOKUP($A89,[3]Sheet2!$A$7:$M$259,11,FALSE),0)</f>
        <v>0</v>
      </c>
      <c r="X89" s="4">
        <f>+IFERROR(VLOOKUP($A89,[3]Sheet2!$A$7:$M$259,10,FALSE),0)</f>
        <v>10000</v>
      </c>
      <c r="Y89" s="4">
        <f>+IFERROR(VLOOKUP($A89,[3]Sheet2!$A$7:$M$259,9,FALSE),0)</f>
        <v>10000</v>
      </c>
      <c r="Z89" s="4">
        <f>+IFERROR(VLOOKUP($A89,[3]Sheet2!$A$7:$M$259,8,FALSE),0)</f>
        <v>1</v>
      </c>
      <c r="AA89" s="13">
        <f t="shared" si="33"/>
        <v>0.2</v>
      </c>
      <c r="AB89" s="154">
        <f t="shared" si="34"/>
        <v>0.04</v>
      </c>
      <c r="AC89" s="158">
        <f t="shared" si="35"/>
        <v>5</v>
      </c>
      <c r="AD89" s="154">
        <f t="shared" si="36"/>
        <v>0</v>
      </c>
      <c r="AE89" s="12">
        <f>VLOOKUP(A89,Sheet4!$A$2:$N$6671,2,0)</f>
        <v>25</v>
      </c>
      <c r="AF89" s="213">
        <f t="shared" si="19"/>
        <v>5</v>
      </c>
      <c r="AG89" s="12">
        <f>(VLOOKUP(A89,Sheet4!$A$2:$N$6671,3,0))</f>
        <v>4</v>
      </c>
      <c r="AH89" s="12">
        <f>VLOOKUP(A89,Sheet4!$A$2:$N$6671,4,0)</f>
        <v>0</v>
      </c>
      <c r="AI89" s="12">
        <f>VLOOKUP(A89,Sheet4!$A$2:$N$6671,10,0)</f>
        <v>125</v>
      </c>
      <c r="AJ89" s="12">
        <f>VLOOKUP(A89,Sheet4!$A$2:$N$66671,5,0)</f>
        <v>121</v>
      </c>
      <c r="AK89" s="12">
        <f>VLOOKUP(A89,Sheet4!$A$2:$N$6671,6,0)</f>
        <v>80</v>
      </c>
      <c r="AL89" s="12">
        <f>VLOOKUP(A89,Sheet4!$A$2:$N$6671,7,0)</f>
        <v>46</v>
      </c>
      <c r="AM89" s="12">
        <f>VLOOKUP(A89,Sheet4!$A$2:$N$6671,8,0)</f>
        <v>0</v>
      </c>
      <c r="AN89" s="12">
        <f>VLOOKUP($A89,Sheet4!$A$2:$N$6671,9,0)</f>
        <v>3260</v>
      </c>
      <c r="AO89" s="131" t="str">
        <f t="shared" ca="1" si="20"/>
        <v>Avnind Singh_31 - 90</v>
      </c>
      <c r="AP89" s="132" t="str">
        <f t="shared" si="21"/>
        <v>Avnind Singh_Central</v>
      </c>
      <c r="AQ89" s="132" t="str">
        <f>VLOOKUP($A89,'[1]Active TS-HR'!$B$6:$Q$500,9,FALSE)</f>
        <v>Bahubali Kaddu</v>
      </c>
      <c r="AR89" s="132" t="str">
        <f>VLOOKUP($A89,'[1]Active TS-HR'!$B$6:$Q$500,6,FALSE)</f>
        <v>Nagendra Mishra</v>
      </c>
      <c r="AS89" s="132" t="str">
        <f>VLOOKUP($A89,'[1]Active TS-HR'!$B$6:$Q$500,7,FALSE)</f>
        <v>Siddhant Pawar</v>
      </c>
      <c r="AT89" s="132" t="str">
        <f>VLOOKUP($A89,'[1]Active TS-HR'!$B$6:$Q$500,16,FALSE)</f>
        <v>Active</v>
      </c>
      <c r="AU89" s="207">
        <f t="shared" ca="1" si="22"/>
        <v>73</v>
      </c>
      <c r="AW89" s="374">
        <f>IFERROR(VLOOKUP(A89,'[3]Sale Entry'!$AE$328:$AF$700,2,FALSE),0)</f>
        <v>59395.76209165802</v>
      </c>
      <c r="AX89" s="112" t="str">
        <f t="shared" ca="1" si="25"/>
        <v>Bahubali Kaddu_31 - 90</v>
      </c>
      <c r="AY89" s="323"/>
      <c r="AZ89" s="323"/>
      <c r="BA89" s="323"/>
      <c r="BB89" s="323"/>
      <c r="BC89" s="323"/>
    </row>
    <row r="90" spans="1:55" ht="15.75">
      <c r="A90" s="1">
        <v>10156163</v>
      </c>
      <c r="B90" s="2" t="s">
        <v>536</v>
      </c>
      <c r="C90" s="2" t="str">
        <f>VLOOKUP($A90,'[1]Active TS-HR'!$B$6:$Q$300,8,FALSE)</f>
        <v>Avnind Singh</v>
      </c>
      <c r="D90" s="3">
        <v>45405</v>
      </c>
      <c r="E90" s="130" t="str">
        <f ca="1">VLOOKUP(AU90,Sheet5!A:B,2,1)</f>
        <v>31 - 90</v>
      </c>
      <c r="F90" s="130">
        <f>+VLOOKUP(A90,'[2]Attendance '!$B$75:$L$266,11,FALSE)</f>
        <v>25</v>
      </c>
      <c r="G90" s="130" t="s">
        <v>327</v>
      </c>
      <c r="H90" s="130" t="str">
        <f>VLOOKUP($A90,'[1]Active TS-HR'!$B$6:$Q$500,3,FALSE)</f>
        <v>Central</v>
      </c>
      <c r="I90" s="4">
        <f t="shared" si="23"/>
        <v>10000</v>
      </c>
      <c r="J90" s="4">
        <f t="shared" si="24"/>
        <v>10000</v>
      </c>
      <c r="K90" s="4">
        <v>0</v>
      </c>
      <c r="L90" s="4"/>
      <c r="M90" s="4"/>
      <c r="N90" s="4"/>
      <c r="O90" s="4">
        <f>+IFERROR(VLOOKUP($A90,[3]Sheet2!$A$7:$M$259,4,FALSE),0)</f>
        <v>0</v>
      </c>
      <c r="P90" s="4">
        <f>+IFERROR(VLOOKUP($A90,[3]Sheet2!$A$7:$M$259,3,FALSE),0)</f>
        <v>0</v>
      </c>
      <c r="Q90" s="4">
        <f>+IFERROR(VLOOKUP($A90,[3]Sheet2!$A$7:$M$259,2,FALSE),0)</f>
        <v>0</v>
      </c>
      <c r="R90" s="4">
        <f>+IFERROR(VLOOKUP($A90,[3]Sheet2!$A$7:$M$259,7,FALSE),0)</f>
        <v>0</v>
      </c>
      <c r="S90" s="4">
        <f>+IFERROR(VLOOKUP($A90,[3]Sheet2!$A$7:$M$259,6,FALSE),0)</f>
        <v>0</v>
      </c>
      <c r="T90" s="4">
        <f>+IFERROR(VLOOKUP($A90,[3]Sheet2!$A$7:$M$259,5,FALSE),0)</f>
        <v>0</v>
      </c>
      <c r="U90" s="4">
        <f>+IFERROR(VLOOKUP($A90,[3]Sheet2!$A$7:$M$259,13,FALSE),0)</f>
        <v>0</v>
      </c>
      <c r="V90" s="4">
        <f>+IFERROR(VLOOKUP($A90,[3]Sheet2!$A$7:$M$259,12,FALSE),0)</f>
        <v>0</v>
      </c>
      <c r="W90" s="4">
        <f>+IFERROR(VLOOKUP($A90,[3]Sheet2!$A$7:$M$259,11,FALSE),0)</f>
        <v>0</v>
      </c>
      <c r="X90" s="4">
        <f>+IFERROR(VLOOKUP($A90,[3]Sheet2!$A$7:$M$259,10,FALSE),0)</f>
        <v>10000</v>
      </c>
      <c r="Y90" s="4">
        <f>+IFERROR(VLOOKUP($A90,[3]Sheet2!$A$7:$M$259,9,FALSE),0)</f>
        <v>10000</v>
      </c>
      <c r="Z90" s="4">
        <f>+IFERROR(VLOOKUP($A90,[3]Sheet2!$A$7:$M$259,8,FALSE),0)</f>
        <v>1</v>
      </c>
      <c r="AA90" s="13">
        <f t="shared" ref="AA90:AA94" si="37">AF90/AE90</f>
        <v>4.3478260869565216E-2</v>
      </c>
      <c r="AB90" s="154">
        <f t="shared" ref="AB90:AB94" si="38">IF(ISERROR(AF90/AI90="TRUE"),"0",AF90/AI90)</f>
        <v>9.7087378640776691E-3</v>
      </c>
      <c r="AC90" s="158">
        <f t="shared" ref="AC90:AC94" si="39">AI90/AE90</f>
        <v>4.4782608695652177</v>
      </c>
      <c r="AD90" s="154">
        <f t="shared" ref="AD90:AD94" si="40">1-AE90/F90</f>
        <v>7.999999999999996E-2</v>
      </c>
      <c r="AE90" s="12">
        <f>VLOOKUP(A90,Sheet4!$A$2:$N$6671,2,0)</f>
        <v>23</v>
      </c>
      <c r="AF90" s="213">
        <f t="shared" si="19"/>
        <v>1</v>
      </c>
      <c r="AG90" s="12">
        <f>(VLOOKUP(A90,Sheet4!$A$2:$N$6671,3,0))</f>
        <v>1</v>
      </c>
      <c r="AH90" s="12">
        <f>VLOOKUP(A90,Sheet4!$A$2:$N$6671,4,0)</f>
        <v>0</v>
      </c>
      <c r="AI90" s="12">
        <f>VLOOKUP(A90,Sheet4!$A$2:$N$6671,10,0)</f>
        <v>103</v>
      </c>
      <c r="AJ90" s="12">
        <f>VLOOKUP(A90,Sheet4!$A$2:$N$66671,5,0)</f>
        <v>102</v>
      </c>
      <c r="AK90" s="12">
        <f>VLOOKUP(A90,Sheet4!$A$2:$N$6671,6,0)</f>
        <v>44</v>
      </c>
      <c r="AL90" s="12">
        <f>VLOOKUP(A90,Sheet4!$A$2:$N$6671,7,0)</f>
        <v>60</v>
      </c>
      <c r="AM90" s="12">
        <f>VLOOKUP(A90,Sheet4!$A$2:$N$6671,8,0)</f>
        <v>0</v>
      </c>
      <c r="AN90" s="12">
        <f>VLOOKUP($A90,Sheet4!$A$2:$N$6671,9,0)</f>
        <v>2575</v>
      </c>
      <c r="AO90" s="131" t="str">
        <f t="shared" ca="1" si="20"/>
        <v>Avnind Singh_31 - 90</v>
      </c>
      <c r="AP90" s="132" t="str">
        <f t="shared" si="21"/>
        <v>Avnind Singh_Central</v>
      </c>
      <c r="AQ90" s="132" t="str">
        <f>VLOOKUP($A90,'[1]Active TS-HR'!$B$6:$Q$500,9,FALSE)</f>
        <v>Bahubali Kaddu</v>
      </c>
      <c r="AR90" s="132" t="str">
        <f>VLOOKUP($A90,'[1]Active TS-HR'!$B$6:$Q$500,6,FALSE)</f>
        <v>Nagendra Mishra</v>
      </c>
      <c r="AS90" s="132" t="str">
        <f>VLOOKUP($A90,'[1]Active TS-HR'!$B$6:$Q$500,7,FALSE)</f>
        <v>Siddhant Pawar</v>
      </c>
      <c r="AT90" s="132" t="str">
        <f>VLOOKUP($A90,'[1]Active TS-HR'!$B$6:$Q$500,16,FALSE)</f>
        <v>Active</v>
      </c>
      <c r="AU90" s="207">
        <f t="shared" ca="1" si="22"/>
        <v>73</v>
      </c>
      <c r="AW90" s="374">
        <f>IFERROR(VLOOKUP(A90,'[3]Sale Entry'!$AE$328:$AF$700,2,FALSE),0)</f>
        <v>10000</v>
      </c>
      <c r="AX90" s="112" t="str">
        <f t="shared" ca="1" si="25"/>
        <v>Bahubali Kaddu_31 - 90</v>
      </c>
      <c r="AY90" s="323"/>
      <c r="AZ90" s="323"/>
      <c r="BA90" s="323"/>
      <c r="BB90" s="323"/>
      <c r="BC90" s="323"/>
    </row>
    <row r="91" spans="1:55" ht="15.75">
      <c r="A91" s="1">
        <v>10156256</v>
      </c>
      <c r="B91" s="2" t="s">
        <v>537</v>
      </c>
      <c r="C91" s="2" t="str">
        <f>VLOOKUP($A91,'[1]Active TS-HR'!$B$6:$Q$300,8,FALSE)</f>
        <v>Intezar Sayed</v>
      </c>
      <c r="D91" s="3">
        <v>45405</v>
      </c>
      <c r="E91" s="130" t="str">
        <f ca="1">VLOOKUP(AU91,Sheet5!A:B,2,1)</f>
        <v>31 - 90</v>
      </c>
      <c r="F91" s="130">
        <f>+VLOOKUP(A91,'[2]Attendance '!$B$75:$L$266,11,FALSE)</f>
        <v>6</v>
      </c>
      <c r="G91" s="130" t="s">
        <v>327</v>
      </c>
      <c r="H91" s="130" t="str">
        <f>VLOOKUP($A91,'[1]Active TS-HR'!$B$6:$Q$500,3,FALSE)</f>
        <v>Western</v>
      </c>
      <c r="I91" s="4">
        <f t="shared" si="23"/>
        <v>0</v>
      </c>
      <c r="J91" s="4">
        <f t="shared" si="24"/>
        <v>0</v>
      </c>
      <c r="K91" s="4">
        <v>0</v>
      </c>
      <c r="L91" s="4"/>
      <c r="M91" s="4"/>
      <c r="N91" s="4"/>
      <c r="O91" s="4">
        <f>+IFERROR(VLOOKUP($A91,[3]Sheet2!$A$7:$M$259,4,FALSE),0)</f>
        <v>0</v>
      </c>
      <c r="P91" s="4">
        <f>+IFERROR(VLOOKUP($A91,[3]Sheet2!$A$7:$M$259,3,FALSE),0)</f>
        <v>0</v>
      </c>
      <c r="Q91" s="4">
        <f>+IFERROR(VLOOKUP($A91,[3]Sheet2!$A$7:$M$259,2,FALSE),0)</f>
        <v>0</v>
      </c>
      <c r="R91" s="4">
        <f>+IFERROR(VLOOKUP($A91,[3]Sheet2!$A$7:$M$259,7,FALSE),0)</f>
        <v>0</v>
      </c>
      <c r="S91" s="4">
        <f>+IFERROR(VLOOKUP($A91,[3]Sheet2!$A$7:$M$259,6,FALSE),0)</f>
        <v>0</v>
      </c>
      <c r="T91" s="4">
        <f>+IFERROR(VLOOKUP($A91,[3]Sheet2!$A$7:$M$259,5,FALSE),0)</f>
        <v>0</v>
      </c>
      <c r="U91" s="4">
        <f>+IFERROR(VLOOKUP($A91,[3]Sheet2!$A$7:$M$259,13,FALSE),0)</f>
        <v>0</v>
      </c>
      <c r="V91" s="4">
        <f>+IFERROR(VLOOKUP($A91,[3]Sheet2!$A$7:$M$259,12,FALSE),0)</f>
        <v>0</v>
      </c>
      <c r="W91" s="4">
        <f>+IFERROR(VLOOKUP($A91,[3]Sheet2!$A$7:$M$259,11,FALSE),0)</f>
        <v>0</v>
      </c>
      <c r="X91" s="4">
        <f>+IFERROR(VLOOKUP($A91,[3]Sheet2!$A$7:$M$259,10,FALSE),0)</f>
        <v>0</v>
      </c>
      <c r="Y91" s="4">
        <f>+IFERROR(VLOOKUP($A91,[3]Sheet2!$A$7:$M$259,9,FALSE),0)</f>
        <v>0</v>
      </c>
      <c r="Z91" s="4">
        <f>+IFERROR(VLOOKUP($A91,[3]Sheet2!$A$7:$M$259,8,FALSE),0)</f>
        <v>0</v>
      </c>
      <c r="AA91" s="13">
        <f t="shared" si="37"/>
        <v>0</v>
      </c>
      <c r="AB91" s="154">
        <f t="shared" si="38"/>
        <v>0</v>
      </c>
      <c r="AC91" s="158">
        <f t="shared" si="39"/>
        <v>2.5</v>
      </c>
      <c r="AD91" s="154">
        <f t="shared" si="40"/>
        <v>0</v>
      </c>
      <c r="AE91" s="12">
        <f>VLOOKUP(A91,Sheet4!$A$2:$N$6671,2,0)</f>
        <v>6</v>
      </c>
      <c r="AF91" s="213">
        <f t="shared" si="19"/>
        <v>0</v>
      </c>
      <c r="AG91" s="12">
        <f>(VLOOKUP(A91,Sheet4!$A$2:$N$6671,3,0))</f>
        <v>0</v>
      </c>
      <c r="AH91" s="12">
        <f>VLOOKUP(A91,Sheet4!$A$2:$N$6671,4,0)</f>
        <v>0</v>
      </c>
      <c r="AI91" s="12">
        <f>VLOOKUP(A91,Sheet4!$A$2:$N$6671,10,0)</f>
        <v>15</v>
      </c>
      <c r="AJ91" s="12">
        <f>VLOOKUP(A91,Sheet4!$A$2:$N$66671,5,0)</f>
        <v>15</v>
      </c>
      <c r="AK91" s="12">
        <f>VLOOKUP(A91,Sheet4!$A$2:$N$6671,6,0)</f>
        <v>11</v>
      </c>
      <c r="AL91" s="12">
        <f>VLOOKUP(A91,Sheet4!$A$2:$N$6671,7,0)</f>
        <v>4</v>
      </c>
      <c r="AM91" s="12">
        <f>VLOOKUP(A91,Sheet4!$A$2:$N$6671,8,0)</f>
        <v>0</v>
      </c>
      <c r="AN91" s="12">
        <f>VLOOKUP($A91,Sheet4!$A$2:$N$6671,9,0)</f>
        <v>365</v>
      </c>
      <c r="AO91" s="131" t="str">
        <f t="shared" ca="1" si="20"/>
        <v>Intezar Sayed_31 - 90</v>
      </c>
      <c r="AP91" s="132" t="str">
        <f t="shared" si="21"/>
        <v>Intezar Sayed_Western</v>
      </c>
      <c r="AQ91" s="132" t="str">
        <f>VLOOKUP($A91,'[1]Active TS-HR'!$B$6:$Q$500,9,FALSE)</f>
        <v>Bahubali Kaddu</v>
      </c>
      <c r="AR91" s="132">
        <f>VLOOKUP($A91,'[1]Active TS-HR'!$B$6:$Q$500,6,FALSE)</f>
        <v>0</v>
      </c>
      <c r="AS91" s="132" t="str">
        <f>VLOOKUP($A91,'[1]Active TS-HR'!$B$6:$Q$500,7,FALSE)</f>
        <v>Naveen Tripathi</v>
      </c>
      <c r="AT91" s="132" t="str">
        <f>VLOOKUP($A91,'[1]Active TS-HR'!$B$6:$Q$500,16,FALSE)</f>
        <v>Inactive</v>
      </c>
      <c r="AU91" s="207">
        <f t="shared" ca="1" si="22"/>
        <v>73</v>
      </c>
      <c r="AW91" s="374">
        <f>IFERROR(VLOOKUP(A91,'[3]Sale Entry'!$AE$328:$AF$700,2,FALSE),0)</f>
        <v>0</v>
      </c>
      <c r="AX91" s="112" t="str">
        <f t="shared" ca="1" si="25"/>
        <v>Bahubali Kaddu_31 - 90</v>
      </c>
      <c r="AY91" s="323"/>
      <c r="AZ91" s="323"/>
      <c r="BA91" s="323"/>
      <c r="BB91" s="323"/>
      <c r="BC91" s="323"/>
    </row>
    <row r="92" spans="1:55" ht="15.75">
      <c r="A92" s="1">
        <v>10156311</v>
      </c>
      <c r="B92" s="2" t="s">
        <v>538</v>
      </c>
      <c r="C92" s="2" t="str">
        <f>VLOOKUP($A92,'[1]Active TS-HR'!$B$6:$Q$300,8,FALSE)</f>
        <v>Abhijit Khanvilkar</v>
      </c>
      <c r="D92" s="3">
        <v>45405</v>
      </c>
      <c r="E92" s="130" t="str">
        <f ca="1">VLOOKUP(AU92,Sheet5!A:B,2,1)</f>
        <v>31 - 90</v>
      </c>
      <c r="F92" s="130">
        <f>+VLOOKUP(A92,'[2]Attendance '!$B$75:$L$266,11,FALSE)</f>
        <v>7</v>
      </c>
      <c r="G92" s="130" t="s">
        <v>327</v>
      </c>
      <c r="H92" s="130" t="str">
        <f>VLOOKUP($A92,'[1]Active TS-HR'!$B$6:$Q$500,3,FALSE)</f>
        <v>Central</v>
      </c>
      <c r="I92" s="4">
        <f t="shared" si="23"/>
        <v>0</v>
      </c>
      <c r="J92" s="4">
        <f t="shared" si="24"/>
        <v>0</v>
      </c>
      <c r="K92" s="4">
        <v>0</v>
      </c>
      <c r="L92" s="4"/>
      <c r="M92" s="4"/>
      <c r="N92" s="4"/>
      <c r="O92" s="4">
        <f>+IFERROR(VLOOKUP($A92,[3]Sheet2!$A$7:$M$259,4,FALSE),0)</f>
        <v>0</v>
      </c>
      <c r="P92" s="4">
        <f>+IFERROR(VLOOKUP($A92,[3]Sheet2!$A$7:$M$259,3,FALSE),0)</f>
        <v>0</v>
      </c>
      <c r="Q92" s="4">
        <f>+IFERROR(VLOOKUP($A92,[3]Sheet2!$A$7:$M$259,2,FALSE),0)</f>
        <v>0</v>
      </c>
      <c r="R92" s="4">
        <f>+IFERROR(VLOOKUP($A92,[3]Sheet2!$A$7:$M$259,7,FALSE),0)</f>
        <v>0</v>
      </c>
      <c r="S92" s="4">
        <f>+IFERROR(VLOOKUP($A92,[3]Sheet2!$A$7:$M$259,6,FALSE),0)</f>
        <v>0</v>
      </c>
      <c r="T92" s="4">
        <f>+IFERROR(VLOOKUP($A92,[3]Sheet2!$A$7:$M$259,5,FALSE),0)</f>
        <v>0</v>
      </c>
      <c r="U92" s="4">
        <f>+IFERROR(VLOOKUP($A92,[3]Sheet2!$A$7:$M$259,13,FALSE),0)</f>
        <v>0</v>
      </c>
      <c r="V92" s="4">
        <f>+IFERROR(VLOOKUP($A92,[3]Sheet2!$A$7:$M$259,12,FALSE),0)</f>
        <v>0</v>
      </c>
      <c r="W92" s="4">
        <f>+IFERROR(VLOOKUP($A92,[3]Sheet2!$A$7:$M$259,11,FALSE),0)</f>
        <v>0</v>
      </c>
      <c r="X92" s="4">
        <f>+IFERROR(VLOOKUP($A92,[3]Sheet2!$A$7:$M$259,10,FALSE),0)</f>
        <v>0</v>
      </c>
      <c r="Y92" s="4">
        <f>+IFERROR(VLOOKUP($A92,[3]Sheet2!$A$7:$M$259,9,FALSE),0)</f>
        <v>0</v>
      </c>
      <c r="Z92" s="4">
        <f>+IFERROR(VLOOKUP($A92,[3]Sheet2!$A$7:$M$259,8,FALSE),0)</f>
        <v>0</v>
      </c>
      <c r="AA92" s="13">
        <f t="shared" si="37"/>
        <v>0</v>
      </c>
      <c r="AB92" s="154">
        <f t="shared" si="38"/>
        <v>0</v>
      </c>
      <c r="AC92" s="158">
        <f t="shared" si="39"/>
        <v>6.6</v>
      </c>
      <c r="AD92" s="154">
        <f t="shared" si="40"/>
        <v>0.2857142857142857</v>
      </c>
      <c r="AE92" s="12">
        <f>VLOOKUP(A92,Sheet4!$A$2:$N$6671,2,0)</f>
        <v>5</v>
      </c>
      <c r="AF92" s="213">
        <f t="shared" si="19"/>
        <v>0</v>
      </c>
      <c r="AG92" s="12">
        <f>(VLOOKUP(A92,Sheet4!$A$2:$N$6671,3,0))</f>
        <v>0</v>
      </c>
      <c r="AH92" s="12">
        <f>VLOOKUP(A92,Sheet4!$A$2:$N$6671,4,0)</f>
        <v>0</v>
      </c>
      <c r="AI92" s="12">
        <f>VLOOKUP(A92,Sheet4!$A$2:$N$6671,10,0)</f>
        <v>33</v>
      </c>
      <c r="AJ92" s="12">
        <f>VLOOKUP(A92,Sheet4!$A$2:$N$66671,5,0)</f>
        <v>33</v>
      </c>
      <c r="AK92" s="12">
        <f>VLOOKUP(A92,Sheet4!$A$2:$N$6671,6,0)</f>
        <v>20</v>
      </c>
      <c r="AL92" s="12">
        <f>VLOOKUP(A92,Sheet4!$A$2:$N$6671,7,0)</f>
        <v>14</v>
      </c>
      <c r="AM92" s="12">
        <f>VLOOKUP(A92,Sheet4!$A$2:$N$6671,8,0)</f>
        <v>0</v>
      </c>
      <c r="AN92" s="12">
        <f>VLOOKUP($A92,Sheet4!$A$2:$N$6671,9,0)</f>
        <v>805</v>
      </c>
      <c r="AO92" s="131" t="str">
        <f t="shared" ca="1" si="20"/>
        <v>Abhijit Khanvilkar_31 - 90</v>
      </c>
      <c r="AP92" s="132" t="str">
        <f t="shared" si="21"/>
        <v>Abhijit Khanvilkar_Central</v>
      </c>
      <c r="AQ92" s="132" t="str">
        <f>VLOOKUP($A92,'[1]Active TS-HR'!$B$6:$Q$500,9,FALSE)</f>
        <v>Abhijit Khanvilkar</v>
      </c>
      <c r="AR92" s="132">
        <f>VLOOKUP($A92,'[1]Active TS-HR'!$B$6:$Q$500,6,FALSE)</f>
        <v>0</v>
      </c>
      <c r="AS92" s="132" t="str">
        <f>VLOOKUP($A92,'[1]Active TS-HR'!$B$6:$Q$500,7,FALSE)</f>
        <v>MD Sanaul Mustufa</v>
      </c>
      <c r="AT92" s="132" t="str">
        <f>VLOOKUP($A92,'[1]Active TS-HR'!$B$6:$Q$500,16,FALSE)</f>
        <v>Inactive</v>
      </c>
      <c r="AU92" s="207">
        <f t="shared" ca="1" si="22"/>
        <v>73</v>
      </c>
      <c r="AW92" s="374">
        <f>IFERROR(VLOOKUP(A92,'[3]Sale Entry'!$AE$328:$AF$700,2,FALSE),0)</f>
        <v>0</v>
      </c>
      <c r="AX92" s="112" t="str">
        <f t="shared" ca="1" si="25"/>
        <v>Abhijit Khanvilkar_31 - 90</v>
      </c>
      <c r="AY92" s="323"/>
      <c r="AZ92" s="323"/>
      <c r="BA92" s="323"/>
      <c r="BB92" s="323"/>
      <c r="BC92" s="323"/>
    </row>
    <row r="93" spans="1:55" ht="15.75">
      <c r="A93" s="1">
        <v>10156402</v>
      </c>
      <c r="B93" s="2" t="s">
        <v>540</v>
      </c>
      <c r="C93" s="2" t="str">
        <f>VLOOKUP($A93,'[1]Active TS-HR'!$B$6:$Q$300,8,FALSE)</f>
        <v>Rushikesh Kale</v>
      </c>
      <c r="D93" s="3">
        <v>45411</v>
      </c>
      <c r="E93" s="130" t="str">
        <f ca="1">VLOOKUP(AU93,Sheet5!A:B,2,1)</f>
        <v>31 - 90</v>
      </c>
      <c r="F93" s="130">
        <f>+VLOOKUP(A93,'[2]Attendance '!$B$75:$L$266,11,FALSE)</f>
        <v>25</v>
      </c>
      <c r="G93" s="130" t="s">
        <v>327</v>
      </c>
      <c r="H93" s="130" t="str">
        <f>VLOOKUP($A93,'[1]Active TS-HR'!$B$6:$Q$500,3,FALSE)</f>
        <v>Central</v>
      </c>
      <c r="I93" s="4">
        <f t="shared" si="23"/>
        <v>30000</v>
      </c>
      <c r="J93" s="4">
        <f t="shared" si="24"/>
        <v>122000.19</v>
      </c>
      <c r="K93" s="4">
        <v>0</v>
      </c>
      <c r="L93" s="4"/>
      <c r="M93" s="4"/>
      <c r="N93" s="4"/>
      <c r="O93" s="4">
        <f>+IFERROR(VLOOKUP($A93,[3]Sheet2!$A$7:$M$259,4,FALSE),0)</f>
        <v>84000.19</v>
      </c>
      <c r="P93" s="4">
        <f>+IFERROR(VLOOKUP($A93,[3]Sheet2!$A$7:$M$259,3,FALSE),0)</f>
        <v>7000</v>
      </c>
      <c r="Q93" s="4">
        <f>+IFERROR(VLOOKUP($A93,[3]Sheet2!$A$7:$M$259,2,FALSE),0)</f>
        <v>3</v>
      </c>
      <c r="R93" s="4">
        <f>+IFERROR(VLOOKUP($A93,[3]Sheet2!$A$7:$M$259,7,FALSE),0)</f>
        <v>18000</v>
      </c>
      <c r="S93" s="4">
        <f>+IFERROR(VLOOKUP($A93,[3]Sheet2!$A$7:$M$259,6,FALSE),0)</f>
        <v>3000</v>
      </c>
      <c r="T93" s="4">
        <f>+IFERROR(VLOOKUP($A93,[3]Sheet2!$A$7:$M$259,5,FALSE),0)</f>
        <v>1</v>
      </c>
      <c r="U93" s="4">
        <f>+IFERROR(VLOOKUP($A93,[3]Sheet2!$A$7:$M$259,13,FALSE),0)</f>
        <v>0</v>
      </c>
      <c r="V93" s="4">
        <f>+IFERROR(VLOOKUP($A93,[3]Sheet2!$A$7:$M$259,12,FALSE),0)</f>
        <v>0</v>
      </c>
      <c r="W93" s="4">
        <f>+IFERROR(VLOOKUP($A93,[3]Sheet2!$A$7:$M$259,11,FALSE),0)</f>
        <v>0</v>
      </c>
      <c r="X93" s="4">
        <f>+IFERROR(VLOOKUP($A93,[3]Sheet2!$A$7:$M$259,10,FALSE),0)</f>
        <v>20000</v>
      </c>
      <c r="Y93" s="4">
        <f>+IFERROR(VLOOKUP($A93,[3]Sheet2!$A$7:$M$259,9,FALSE),0)</f>
        <v>20000</v>
      </c>
      <c r="Z93" s="4">
        <f>+IFERROR(VLOOKUP($A93,[3]Sheet2!$A$7:$M$259,8,FALSE),0)</f>
        <v>1</v>
      </c>
      <c r="AA93" s="13">
        <f t="shared" si="37"/>
        <v>0.21739130434782608</v>
      </c>
      <c r="AB93" s="154">
        <f t="shared" si="38"/>
        <v>5.4945054945054944E-2</v>
      </c>
      <c r="AC93" s="158">
        <f t="shared" si="39"/>
        <v>3.9565217391304346</v>
      </c>
      <c r="AD93" s="154">
        <f t="shared" si="40"/>
        <v>7.999999999999996E-2</v>
      </c>
      <c r="AE93" s="12">
        <f>VLOOKUP(A93,Sheet4!$A$2:$N$6671,2,0)</f>
        <v>23</v>
      </c>
      <c r="AF93" s="213">
        <f t="shared" si="19"/>
        <v>5</v>
      </c>
      <c r="AG93" s="12">
        <f>(VLOOKUP(A93,Sheet4!$A$2:$N$6671,3,0))</f>
        <v>3</v>
      </c>
      <c r="AH93" s="12">
        <f>VLOOKUP(A93,Sheet4!$A$2:$N$6671,4,0)</f>
        <v>0</v>
      </c>
      <c r="AI93" s="12">
        <f>VLOOKUP(A93,Sheet4!$A$2:$N$6671,10,0)</f>
        <v>91</v>
      </c>
      <c r="AJ93" s="12">
        <f>VLOOKUP(A93,Sheet4!$A$2:$N$66671,5,0)</f>
        <v>88</v>
      </c>
      <c r="AK93" s="12">
        <f>VLOOKUP(A93,Sheet4!$A$2:$N$6671,6,0)</f>
        <v>18</v>
      </c>
      <c r="AL93" s="12">
        <f>VLOOKUP(A93,Sheet4!$A$2:$N$6671,7,0)</f>
        <v>74</v>
      </c>
      <c r="AM93" s="12">
        <f>VLOOKUP(A93,Sheet4!$A$2:$N$6671,8,0)</f>
        <v>0</v>
      </c>
      <c r="AN93" s="12">
        <f>VLOOKUP($A93,Sheet4!$A$2:$N$6671,9,0)</f>
        <v>2325</v>
      </c>
      <c r="AO93" s="131" t="str">
        <f t="shared" ca="1" si="20"/>
        <v>Rushikesh Kale_31 - 90</v>
      </c>
      <c r="AP93" s="132" t="str">
        <f t="shared" si="21"/>
        <v>Rushikesh Kale_Central</v>
      </c>
      <c r="AQ93" s="132" t="str">
        <f>VLOOKUP($A93,'[1]Active TS-HR'!$B$6:$Q$500,9,FALSE)</f>
        <v>Abhijit Khanvilkar</v>
      </c>
      <c r="AR93" s="132" t="str">
        <f>VLOOKUP($A93,'[1]Active TS-HR'!$B$6:$Q$500,6,FALSE)</f>
        <v>Ranjeet  Sharma</v>
      </c>
      <c r="AS93" s="132" t="str">
        <f>VLOOKUP($A93,'[1]Active TS-HR'!$B$6:$Q$500,7,FALSE)</f>
        <v>Jaganath Sabat</v>
      </c>
      <c r="AT93" s="132" t="str">
        <f>VLOOKUP($A93,'[1]Active TS-HR'!$B$6:$Q$500,16,FALSE)</f>
        <v>Active</v>
      </c>
      <c r="AU93" s="207">
        <f t="shared" ca="1" si="22"/>
        <v>67</v>
      </c>
      <c r="AW93" s="374">
        <f>IFERROR(VLOOKUP(A93,'[3]Sale Entry'!$AE$328:$AF$700,2,FALSE),0)</f>
        <v>72000.873373442795</v>
      </c>
      <c r="AX93" s="112" t="str">
        <f t="shared" ca="1" si="25"/>
        <v>Abhijit Khanvilkar_31 - 90</v>
      </c>
      <c r="AY93" s="323"/>
      <c r="AZ93" s="323"/>
      <c r="BA93" s="323"/>
      <c r="BB93" s="323"/>
      <c r="BC93" s="323"/>
    </row>
    <row r="94" spans="1:55" ht="15.75">
      <c r="A94" s="1">
        <v>10156403</v>
      </c>
      <c r="B94" s="2" t="s">
        <v>539</v>
      </c>
      <c r="C94" s="2" t="str">
        <f>VLOOKUP($A94,'[1]Active TS-HR'!$B$6:$Q$300,8,FALSE)</f>
        <v>Intezar Sayed</v>
      </c>
      <c r="D94" s="3">
        <v>45411</v>
      </c>
      <c r="E94" s="130" t="str">
        <f ca="1">VLOOKUP(AU94,Sheet5!A:B,2,1)</f>
        <v>31 - 90</v>
      </c>
      <c r="F94" s="130">
        <f>+VLOOKUP(A94,'[2]Attendance '!$B$75:$L$266,11,FALSE)</f>
        <v>25</v>
      </c>
      <c r="G94" s="130" t="s">
        <v>327</v>
      </c>
      <c r="H94" s="130" t="str">
        <f>VLOOKUP($A94,'[1]Active TS-HR'!$B$6:$Q$500,3,FALSE)</f>
        <v>Western</v>
      </c>
      <c r="I94" s="4">
        <f t="shared" si="23"/>
        <v>67097</v>
      </c>
      <c r="J94" s="4">
        <f t="shared" si="24"/>
        <v>165211</v>
      </c>
      <c r="K94" s="4">
        <v>0</v>
      </c>
      <c r="L94" s="4"/>
      <c r="M94" s="4"/>
      <c r="N94" s="4"/>
      <c r="O94" s="4">
        <f>+IFERROR(VLOOKUP($A94,[3]Sheet2!$A$7:$M$259,4,FALSE),0)</f>
        <v>53355</v>
      </c>
      <c r="P94" s="4">
        <f>+IFERROR(VLOOKUP($A94,[3]Sheet2!$A$7:$M$259,3,FALSE),0)</f>
        <v>5237</v>
      </c>
      <c r="Q94" s="4">
        <f>+IFERROR(VLOOKUP($A94,[3]Sheet2!$A$7:$M$259,2,FALSE),0)</f>
        <v>2</v>
      </c>
      <c r="R94" s="4">
        <f>+IFERROR(VLOOKUP($A94,[3]Sheet2!$A$7:$M$259,7,FALSE),0)</f>
        <v>59996</v>
      </c>
      <c r="S94" s="4">
        <f>+IFERROR(VLOOKUP($A94,[3]Sheet2!$A$7:$M$259,6,FALSE),0)</f>
        <v>10000</v>
      </c>
      <c r="T94" s="4">
        <f>+IFERROR(VLOOKUP($A94,[3]Sheet2!$A$7:$M$259,5,FALSE),0)</f>
        <v>2</v>
      </c>
      <c r="U94" s="4">
        <f>+IFERROR(VLOOKUP($A94,[3]Sheet2!$A$7:$M$259,13,FALSE),0)</f>
        <v>0</v>
      </c>
      <c r="V94" s="4">
        <f>+IFERROR(VLOOKUP($A94,[3]Sheet2!$A$7:$M$259,12,FALSE),0)</f>
        <v>0</v>
      </c>
      <c r="W94" s="4">
        <f>+IFERROR(VLOOKUP($A94,[3]Sheet2!$A$7:$M$259,11,FALSE),0)</f>
        <v>0</v>
      </c>
      <c r="X94" s="4">
        <f>+IFERROR(VLOOKUP($A94,[3]Sheet2!$A$7:$M$259,10,FALSE),0)</f>
        <v>51860</v>
      </c>
      <c r="Y94" s="4">
        <f>+IFERROR(VLOOKUP($A94,[3]Sheet2!$A$7:$M$259,9,FALSE),0)</f>
        <v>51860</v>
      </c>
      <c r="Z94" s="4">
        <f>+IFERROR(VLOOKUP($A94,[3]Sheet2!$A$7:$M$259,8,FALSE),0)</f>
        <v>3</v>
      </c>
      <c r="AA94" s="13">
        <f t="shared" si="37"/>
        <v>0.29166666666666669</v>
      </c>
      <c r="AB94" s="154">
        <f t="shared" si="38"/>
        <v>6.1946902654867256E-2</v>
      </c>
      <c r="AC94" s="158">
        <f t="shared" si="39"/>
        <v>4.708333333333333</v>
      </c>
      <c r="AD94" s="154">
        <f t="shared" si="40"/>
        <v>4.0000000000000036E-2</v>
      </c>
      <c r="AE94" s="12">
        <f>VLOOKUP(A94,Sheet4!$A$2:$N$6671,2,0)</f>
        <v>24</v>
      </c>
      <c r="AF94" s="213">
        <f t="shared" si="19"/>
        <v>7</v>
      </c>
      <c r="AG94" s="12">
        <f>(VLOOKUP(A94,Sheet4!$A$2:$N$6671,3,0))</f>
        <v>7</v>
      </c>
      <c r="AH94" s="12">
        <f>VLOOKUP(A94,Sheet4!$A$2:$N$6671,4,0)</f>
        <v>0</v>
      </c>
      <c r="AI94" s="12">
        <f>VLOOKUP(A94,Sheet4!$A$2:$N$6671,10,0)</f>
        <v>113</v>
      </c>
      <c r="AJ94" s="12">
        <f>VLOOKUP(A94,Sheet4!$A$2:$N$66671,5,0)</f>
        <v>106</v>
      </c>
      <c r="AK94" s="12">
        <f>VLOOKUP(A94,Sheet4!$A$2:$N$6671,6,0)</f>
        <v>14</v>
      </c>
      <c r="AL94" s="12">
        <f>VLOOKUP(A94,Sheet4!$A$2:$N$6671,7,0)</f>
        <v>100</v>
      </c>
      <c r="AM94" s="12">
        <f>VLOOKUP(A94,Sheet4!$A$2:$N$6671,8,0)</f>
        <v>0</v>
      </c>
      <c r="AN94" s="12">
        <f>VLOOKUP($A94,Sheet4!$A$2:$N$6671,9,0)</f>
        <v>3220</v>
      </c>
      <c r="AO94" s="131" t="str">
        <f t="shared" ca="1" si="20"/>
        <v>Intezar Sayed_31 - 90</v>
      </c>
      <c r="AP94" s="132" t="str">
        <f t="shared" si="21"/>
        <v>Intezar Sayed_Western</v>
      </c>
      <c r="AQ94" s="132" t="str">
        <f>VLOOKUP($A94,'[1]Active TS-HR'!$B$6:$Q$500,9,FALSE)</f>
        <v>Bahubali Kaddu</v>
      </c>
      <c r="AR94" s="132">
        <f>VLOOKUP($A94,'[1]Active TS-HR'!$B$6:$Q$500,6,FALSE)</f>
        <v>0</v>
      </c>
      <c r="AS94" s="132" t="str">
        <f>VLOOKUP($A94,'[1]Active TS-HR'!$B$6:$Q$500,7,FALSE)</f>
        <v>Irfan Patel</v>
      </c>
      <c r="AT94" s="132" t="str">
        <f>VLOOKUP($A94,'[1]Active TS-HR'!$B$6:$Q$500,16,FALSE)</f>
        <v>Active</v>
      </c>
      <c r="AU94" s="207">
        <f t="shared" ca="1" si="22"/>
        <v>67</v>
      </c>
      <c r="AW94" s="374">
        <f>IFERROR(VLOOKUP(A94,'[3]Sale Entry'!$AE$328:$AF$700,2,FALSE),0)</f>
        <v>115715.2674724892</v>
      </c>
      <c r="AX94" s="112" t="str">
        <f t="shared" ca="1" si="25"/>
        <v>Bahubali Kaddu_31 - 90</v>
      </c>
      <c r="AY94" s="323"/>
      <c r="AZ94" s="323"/>
      <c r="BA94" s="323"/>
      <c r="BB94" s="323"/>
      <c r="BC94" s="323"/>
    </row>
    <row r="95" spans="1:55" ht="15.75">
      <c r="A95" s="1">
        <v>10157303</v>
      </c>
      <c r="B95" s="2" t="s">
        <v>555</v>
      </c>
      <c r="C95" s="2" t="str">
        <f>VLOOKUP($A95,'[1]Active TS-HR'!$B$6:$Q$300,8,FALSE)</f>
        <v>Dileep Sharma</v>
      </c>
      <c r="D95" s="3">
        <v>45426</v>
      </c>
      <c r="E95" s="130" t="str">
        <f ca="1">VLOOKUP(AU95,Sheet5!A:B,2,1)</f>
        <v>31 - 90</v>
      </c>
      <c r="F95" s="130">
        <f>+VLOOKUP(A95,'[2]Attendance '!$B$75:$L$266,11,FALSE)</f>
        <v>12</v>
      </c>
      <c r="G95" s="130" t="s">
        <v>327</v>
      </c>
      <c r="H95" s="130" t="str">
        <f>VLOOKUP($A95,'[1]Active TS-HR'!$B$6:$Q$500,3,FALSE)</f>
        <v>Western</v>
      </c>
      <c r="I95" s="4">
        <f t="shared" si="23"/>
        <v>0</v>
      </c>
      <c r="J95" s="4">
        <f t="shared" si="24"/>
        <v>0</v>
      </c>
      <c r="K95" s="4">
        <v>0</v>
      </c>
      <c r="L95" s="4"/>
      <c r="M95" s="4"/>
      <c r="N95" s="4"/>
      <c r="O95" s="4">
        <f>+IFERROR(VLOOKUP($A95,[3]Sheet2!$A$7:$M$259,4,FALSE),0)</f>
        <v>0</v>
      </c>
      <c r="P95" s="4">
        <f>+IFERROR(VLOOKUP($A95,[3]Sheet2!$A$7:$M$259,3,FALSE),0)</f>
        <v>0</v>
      </c>
      <c r="Q95" s="4">
        <f>+IFERROR(VLOOKUP($A95,[3]Sheet2!$A$7:$M$259,2,FALSE),0)</f>
        <v>0</v>
      </c>
      <c r="R95" s="4">
        <f>+IFERROR(VLOOKUP($A95,[3]Sheet2!$A$7:$M$259,7,FALSE),0)</f>
        <v>0</v>
      </c>
      <c r="S95" s="4">
        <f>+IFERROR(VLOOKUP($A95,[3]Sheet2!$A$7:$M$259,6,FALSE),0)</f>
        <v>0</v>
      </c>
      <c r="T95" s="4">
        <f>+IFERROR(VLOOKUP($A95,[3]Sheet2!$A$7:$M$259,5,FALSE),0)</f>
        <v>0</v>
      </c>
      <c r="U95" s="4">
        <f>+IFERROR(VLOOKUP($A95,[3]Sheet2!$A$7:$M$259,13,FALSE),0)</f>
        <v>0</v>
      </c>
      <c r="V95" s="4">
        <f>+IFERROR(VLOOKUP($A95,[3]Sheet2!$A$7:$M$259,12,FALSE),0)</f>
        <v>0</v>
      </c>
      <c r="W95" s="4">
        <f>+IFERROR(VLOOKUP($A95,[3]Sheet2!$A$7:$M$259,11,FALSE),0)</f>
        <v>0</v>
      </c>
      <c r="X95" s="4">
        <f>+IFERROR(VLOOKUP($A95,[3]Sheet2!$A$7:$M$259,10,FALSE),0)</f>
        <v>0</v>
      </c>
      <c r="Y95" s="4">
        <f>+IFERROR(VLOOKUP($A95,[3]Sheet2!$A$7:$M$259,9,FALSE),0)</f>
        <v>0</v>
      </c>
      <c r="Z95" s="4">
        <f>+IFERROR(VLOOKUP($A95,[3]Sheet2!$A$7:$M$259,8,FALSE),0)</f>
        <v>0</v>
      </c>
      <c r="AA95" s="13">
        <f t="shared" ref="AA95:AA100" si="41">AF95/AE95</f>
        <v>0</v>
      </c>
      <c r="AB95" s="154">
        <f t="shared" ref="AB95:AB100" si="42">IF(ISERROR(AF95/AI95="TRUE"),"0",AF95/AI95)</f>
        <v>0</v>
      </c>
      <c r="AC95" s="158">
        <f t="shared" ref="AC95:AC100" si="43">AI95/AE95</f>
        <v>4</v>
      </c>
      <c r="AD95" s="154">
        <f t="shared" ref="AD95:AD100" si="44">1-AE95/F95</f>
        <v>0.5</v>
      </c>
      <c r="AE95" s="12">
        <f>VLOOKUP(A95,Sheet4!$A$2:$N$6671,2,0)</f>
        <v>6</v>
      </c>
      <c r="AF95" s="213">
        <f t="shared" si="19"/>
        <v>0</v>
      </c>
      <c r="AG95" s="12">
        <f>(VLOOKUP(A95,Sheet4!$A$2:$N$6671,3,0))</f>
        <v>0</v>
      </c>
      <c r="AH95" s="12">
        <f>VLOOKUP(A95,Sheet4!$A$2:$N$6671,4,0)</f>
        <v>0</v>
      </c>
      <c r="AI95" s="12">
        <f>VLOOKUP(A95,Sheet4!$A$2:$N$6671,10,0)</f>
        <v>24</v>
      </c>
      <c r="AJ95" s="12">
        <f>VLOOKUP(A95,Sheet4!$A$2:$N$66671,5,0)</f>
        <v>24</v>
      </c>
      <c r="AK95" s="12">
        <f>VLOOKUP(A95,Sheet4!$A$2:$N$6671,6,0)</f>
        <v>9</v>
      </c>
      <c r="AL95" s="12">
        <f>VLOOKUP(A95,Sheet4!$A$2:$N$6671,7,0)</f>
        <v>15</v>
      </c>
      <c r="AM95" s="12">
        <f>VLOOKUP(A95,Sheet4!$A$2:$N$6671,8,0)</f>
        <v>0</v>
      </c>
      <c r="AN95" s="12">
        <f>VLOOKUP($A95,Sheet4!$A$2:$N$6671,9,0)</f>
        <v>590</v>
      </c>
      <c r="AO95" s="131" t="str">
        <f t="shared" ca="1" si="20"/>
        <v>Dileep Sharma_31 - 90</v>
      </c>
      <c r="AP95" s="132" t="str">
        <f t="shared" si="21"/>
        <v>Dileep Sharma_Western</v>
      </c>
      <c r="AQ95" s="132" t="str">
        <f>VLOOKUP($A95,'[1]Active TS-HR'!$B$6:$Q$500,9,FALSE)</f>
        <v>Bahubali Kaddu</v>
      </c>
      <c r="AR95" s="132">
        <f>VLOOKUP($A95,'[1]Active TS-HR'!$B$6:$Q$500,6,FALSE)</f>
        <v>0</v>
      </c>
      <c r="AS95" s="132" t="str">
        <f>VLOOKUP($A95,'[1]Active TS-HR'!$B$6:$Q$500,7,FALSE)</f>
        <v>Direct Dileep</v>
      </c>
      <c r="AT95" s="132" t="str">
        <f>VLOOKUP($A95,'[1]Active TS-HR'!$B$6:$Q$500,16,FALSE)</f>
        <v>Inactive</v>
      </c>
      <c r="AU95" s="207">
        <f t="shared" ca="1" si="22"/>
        <v>52</v>
      </c>
      <c r="AW95" s="374">
        <f>IFERROR(VLOOKUP(A95,'[3]Sale Entry'!$AE$328:$AF$700,2,FALSE),0)</f>
        <v>0</v>
      </c>
      <c r="AX95" s="112" t="str">
        <f t="shared" ca="1" si="25"/>
        <v>Bahubali Kaddu_31 - 90</v>
      </c>
      <c r="AY95" s="323"/>
      <c r="AZ95" s="323"/>
      <c r="BA95" s="323"/>
      <c r="BB95" s="323"/>
      <c r="BC95" s="323"/>
    </row>
    <row r="96" spans="1:55" ht="15.75">
      <c r="A96" s="1">
        <v>10157282</v>
      </c>
      <c r="B96" s="2" t="s">
        <v>556</v>
      </c>
      <c r="C96" s="2" t="str">
        <f>VLOOKUP($A96,'[1]Active TS-HR'!$B$6:$Q$300,8,FALSE)</f>
        <v>Avnind Singh</v>
      </c>
      <c r="D96" s="3">
        <v>45426</v>
      </c>
      <c r="E96" s="130" t="str">
        <f ca="1">VLOOKUP(AU96,Sheet5!A:B,2,1)</f>
        <v>31 - 90</v>
      </c>
      <c r="F96" s="130">
        <f>+VLOOKUP(A96,'[2]Attendance '!$B$75:$L$266,11,FALSE)</f>
        <v>0</v>
      </c>
      <c r="G96" s="130" t="s">
        <v>327</v>
      </c>
      <c r="H96" s="130" t="str">
        <f>VLOOKUP($A96,'[1]Active TS-HR'!$B$6:$Q$500,3,FALSE)</f>
        <v>Central</v>
      </c>
      <c r="I96" s="4">
        <f t="shared" si="23"/>
        <v>0</v>
      </c>
      <c r="J96" s="4">
        <f t="shared" si="24"/>
        <v>0</v>
      </c>
      <c r="K96" s="4">
        <v>0</v>
      </c>
      <c r="L96" s="4"/>
      <c r="M96" s="4"/>
      <c r="N96" s="4"/>
      <c r="O96" s="4">
        <f>+IFERROR(VLOOKUP($A96,[3]Sheet2!$A$7:$M$259,4,FALSE),0)</f>
        <v>0</v>
      </c>
      <c r="P96" s="4">
        <f>+IFERROR(VLOOKUP($A96,[3]Sheet2!$A$7:$M$259,3,FALSE),0)</f>
        <v>0</v>
      </c>
      <c r="Q96" s="4">
        <f>+IFERROR(VLOOKUP($A96,[3]Sheet2!$A$7:$M$259,2,FALSE),0)</f>
        <v>0</v>
      </c>
      <c r="R96" s="4">
        <f>+IFERROR(VLOOKUP($A96,[3]Sheet2!$A$7:$M$259,7,FALSE),0)</f>
        <v>0</v>
      </c>
      <c r="S96" s="4">
        <f>+IFERROR(VLOOKUP($A96,[3]Sheet2!$A$7:$M$259,6,FALSE),0)</f>
        <v>0</v>
      </c>
      <c r="T96" s="4">
        <f>+IFERROR(VLOOKUP($A96,[3]Sheet2!$A$7:$M$259,5,FALSE),0)</f>
        <v>0</v>
      </c>
      <c r="U96" s="4">
        <f>+IFERROR(VLOOKUP($A96,[3]Sheet2!$A$7:$M$259,13,FALSE),0)</f>
        <v>0</v>
      </c>
      <c r="V96" s="4">
        <f>+IFERROR(VLOOKUP($A96,[3]Sheet2!$A$7:$M$259,12,FALSE),0)</f>
        <v>0</v>
      </c>
      <c r="W96" s="4">
        <f>+IFERROR(VLOOKUP($A96,[3]Sheet2!$A$7:$M$259,11,FALSE),0)</f>
        <v>0</v>
      </c>
      <c r="X96" s="4">
        <f>+IFERROR(VLOOKUP($A96,[3]Sheet2!$A$7:$M$259,10,FALSE),0)</f>
        <v>0</v>
      </c>
      <c r="Y96" s="4">
        <f>+IFERROR(VLOOKUP($A96,[3]Sheet2!$A$7:$M$259,9,FALSE),0)</f>
        <v>0</v>
      </c>
      <c r="Z96" s="4">
        <f>+IFERROR(VLOOKUP($A96,[3]Sheet2!$A$7:$M$259,8,FALSE),0)</f>
        <v>0</v>
      </c>
      <c r="AA96" s="13" t="e">
        <f t="shared" si="41"/>
        <v>#DIV/0!</v>
      </c>
      <c r="AB96" s="154" t="str">
        <f t="shared" si="42"/>
        <v>0</v>
      </c>
      <c r="AC96" s="158" t="e">
        <f t="shared" si="43"/>
        <v>#DIV/0!</v>
      </c>
      <c r="AD96" s="154" t="e">
        <f t="shared" si="44"/>
        <v>#DIV/0!</v>
      </c>
      <c r="AE96" s="12">
        <f>VLOOKUP(A96,Sheet4!$A$2:$N$6671,2,0)</f>
        <v>0</v>
      </c>
      <c r="AF96" s="213">
        <f t="shared" si="19"/>
        <v>0</v>
      </c>
      <c r="AG96" s="12">
        <f>(VLOOKUP(A96,Sheet4!$A$2:$N$6671,3,0))</f>
        <v>0</v>
      </c>
      <c r="AH96" s="12">
        <f>VLOOKUP(A96,Sheet4!$A$2:$N$6671,4,0)</f>
        <v>0</v>
      </c>
      <c r="AI96" s="12">
        <f>VLOOKUP(A96,Sheet4!$A$2:$N$6671,10,0)</f>
        <v>0</v>
      </c>
      <c r="AJ96" s="12">
        <f>VLOOKUP(A96,Sheet4!$A$2:$N$66671,5,0)</f>
        <v>0</v>
      </c>
      <c r="AK96" s="12">
        <f>VLOOKUP(A96,Sheet4!$A$2:$N$6671,6,0)</f>
        <v>0</v>
      </c>
      <c r="AL96" s="12">
        <f>VLOOKUP(A96,Sheet4!$A$2:$N$6671,7,0)</f>
        <v>0</v>
      </c>
      <c r="AM96" s="12">
        <f>VLOOKUP(A96,Sheet4!$A$2:$N$6671,8,0)</f>
        <v>0</v>
      </c>
      <c r="AN96" s="12">
        <f>VLOOKUP($A96,Sheet4!$A$2:$N$6671,9,0)</f>
        <v>0</v>
      </c>
      <c r="AO96" s="131" t="str">
        <f t="shared" ca="1" si="20"/>
        <v>Avnind Singh_31 - 90</v>
      </c>
      <c r="AP96" s="132" t="str">
        <f t="shared" si="21"/>
        <v>Avnind Singh_Central</v>
      </c>
      <c r="AQ96" s="132" t="str">
        <f>VLOOKUP($A96,'[1]Active TS-HR'!$B$6:$Q$500,9,FALSE)</f>
        <v>Bahubali Kaddu</v>
      </c>
      <c r="AR96" s="132" t="str">
        <f>VLOOKUP($A96,'[1]Active TS-HR'!$B$6:$Q$500,6,FALSE)</f>
        <v>Raghwendra Singh</v>
      </c>
      <c r="AS96" s="132" t="str">
        <f>VLOOKUP($A96,'[1]Active TS-HR'!$B$6:$Q$500,7,FALSE)</f>
        <v>Sonu Dubey</v>
      </c>
      <c r="AT96" s="132" t="str">
        <f>VLOOKUP($A96,'[1]Active TS-HR'!$B$6:$Q$500,16,FALSE)</f>
        <v>Inactive</v>
      </c>
      <c r="AU96" s="207">
        <f t="shared" ca="1" si="22"/>
        <v>52</v>
      </c>
      <c r="AW96" s="374">
        <f>IFERROR(VLOOKUP(A96,'[3]Sale Entry'!$AE$328:$AF$700,2,FALSE),0)</f>
        <v>0</v>
      </c>
      <c r="AX96" s="112" t="str">
        <f t="shared" ca="1" si="25"/>
        <v>Bahubali Kaddu_31 - 90</v>
      </c>
      <c r="AY96" s="323"/>
      <c r="AZ96" s="323"/>
      <c r="BA96" s="323"/>
      <c r="BB96" s="323"/>
      <c r="BC96" s="323"/>
    </row>
    <row r="97" spans="1:55" ht="15.75">
      <c r="A97" s="1">
        <v>10157283</v>
      </c>
      <c r="B97" s="2" t="s">
        <v>557</v>
      </c>
      <c r="C97" s="2" t="str">
        <f>VLOOKUP($A97,'[1]Active TS-HR'!$B$6:$Q$300,8,FALSE)</f>
        <v>Avnind Singh</v>
      </c>
      <c r="D97" s="3">
        <v>45426</v>
      </c>
      <c r="E97" s="130" t="str">
        <f ca="1">VLOOKUP(AU97,Sheet5!A:B,2,1)</f>
        <v>31 - 90</v>
      </c>
      <c r="F97" s="130">
        <f>+VLOOKUP(A97,'[2]Attendance '!$B$75:$L$266,11,FALSE)</f>
        <v>25</v>
      </c>
      <c r="G97" s="130" t="s">
        <v>327</v>
      </c>
      <c r="H97" s="130" t="str">
        <f>VLOOKUP($A97,'[1]Active TS-HR'!$B$6:$Q$500,3,FALSE)</f>
        <v>Central</v>
      </c>
      <c r="I97" s="4">
        <f t="shared" si="23"/>
        <v>13000</v>
      </c>
      <c r="J97" s="4">
        <f t="shared" si="24"/>
        <v>47988</v>
      </c>
      <c r="K97" s="4">
        <v>0</v>
      </c>
      <c r="L97" s="4"/>
      <c r="M97" s="4"/>
      <c r="N97" s="4"/>
      <c r="O97" s="4">
        <f>+IFERROR(VLOOKUP($A97,[3]Sheet2!$A$7:$M$259,4,FALSE),0)</f>
        <v>0</v>
      </c>
      <c r="P97" s="4">
        <f>+IFERROR(VLOOKUP($A97,[3]Sheet2!$A$7:$M$259,3,FALSE),0)</f>
        <v>0</v>
      </c>
      <c r="Q97" s="4">
        <f>+IFERROR(VLOOKUP($A97,[3]Sheet2!$A$7:$M$259,2,FALSE),0)</f>
        <v>0</v>
      </c>
      <c r="R97" s="4">
        <f>+IFERROR(VLOOKUP($A97,[3]Sheet2!$A$7:$M$259,7,FALSE),0)</f>
        <v>41988</v>
      </c>
      <c r="S97" s="4">
        <f>+IFERROR(VLOOKUP($A97,[3]Sheet2!$A$7:$M$259,6,FALSE),0)</f>
        <v>7000</v>
      </c>
      <c r="T97" s="4">
        <f>+IFERROR(VLOOKUP($A97,[3]Sheet2!$A$7:$M$259,5,FALSE),0)</f>
        <v>2</v>
      </c>
      <c r="U97" s="4">
        <f>+IFERROR(VLOOKUP($A97,[3]Sheet2!$A$7:$M$259,13,FALSE),0)</f>
        <v>0</v>
      </c>
      <c r="V97" s="4">
        <f>+IFERROR(VLOOKUP($A97,[3]Sheet2!$A$7:$M$259,12,FALSE),0)</f>
        <v>0</v>
      </c>
      <c r="W97" s="4">
        <f>+IFERROR(VLOOKUP($A97,[3]Sheet2!$A$7:$M$259,11,FALSE),0)</f>
        <v>0</v>
      </c>
      <c r="X97" s="4">
        <f>+IFERROR(VLOOKUP($A97,[3]Sheet2!$A$7:$M$259,10,FALSE),0)</f>
        <v>6000</v>
      </c>
      <c r="Y97" s="4">
        <f>+IFERROR(VLOOKUP($A97,[3]Sheet2!$A$7:$M$259,9,FALSE),0)</f>
        <v>6000</v>
      </c>
      <c r="Z97" s="4">
        <f>+IFERROR(VLOOKUP($A97,[3]Sheet2!$A$7:$M$259,8,FALSE),0)</f>
        <v>1</v>
      </c>
      <c r="AA97" s="13">
        <f t="shared" si="41"/>
        <v>0.125</v>
      </c>
      <c r="AB97" s="154">
        <f t="shared" si="42"/>
        <v>2.6785714285714284E-2</v>
      </c>
      <c r="AC97" s="158">
        <f t="shared" si="43"/>
        <v>4.666666666666667</v>
      </c>
      <c r="AD97" s="154">
        <f t="shared" si="44"/>
        <v>4.0000000000000036E-2</v>
      </c>
      <c r="AE97" s="12">
        <f>VLOOKUP(A97,Sheet4!$A$2:$N$6671,2,0)</f>
        <v>24</v>
      </c>
      <c r="AF97" s="213">
        <f t="shared" si="19"/>
        <v>3</v>
      </c>
      <c r="AG97" s="12">
        <f>(VLOOKUP(A97,Sheet4!$A$2:$N$6671,3,0))</f>
        <v>3</v>
      </c>
      <c r="AH97" s="12">
        <f>VLOOKUP(A97,Sheet4!$A$2:$N$6671,4,0)</f>
        <v>0</v>
      </c>
      <c r="AI97" s="12">
        <f>VLOOKUP(A97,Sheet4!$A$2:$N$6671,10,0)</f>
        <v>112</v>
      </c>
      <c r="AJ97" s="12">
        <f>VLOOKUP(A97,Sheet4!$A$2:$N$66671,5,0)</f>
        <v>109</v>
      </c>
      <c r="AK97" s="12">
        <f>VLOOKUP(A97,Sheet4!$A$2:$N$6671,6,0)</f>
        <v>75</v>
      </c>
      <c r="AL97" s="12">
        <f>VLOOKUP(A97,Sheet4!$A$2:$N$6671,7,0)</f>
        <v>38</v>
      </c>
      <c r="AM97" s="12">
        <f>VLOOKUP(A97,Sheet4!$A$2:$N$6671,8,0)</f>
        <v>0</v>
      </c>
      <c r="AN97" s="12">
        <f>VLOOKUP($A97,Sheet4!$A$2:$N$6671,9,0)</f>
        <v>2940</v>
      </c>
      <c r="AO97" s="131" t="str">
        <f t="shared" ca="1" si="20"/>
        <v>Avnind Singh_31 - 90</v>
      </c>
      <c r="AP97" s="132" t="str">
        <f t="shared" si="21"/>
        <v>Avnind Singh_Central</v>
      </c>
      <c r="AQ97" s="132" t="str">
        <f>VLOOKUP($A97,'[1]Active TS-HR'!$B$6:$Q$500,9,FALSE)</f>
        <v>Bahubali Kaddu</v>
      </c>
      <c r="AR97" s="132" t="str">
        <f>VLOOKUP($A97,'[1]Active TS-HR'!$B$6:$Q$500,6,FALSE)</f>
        <v>Akash Jaiswal</v>
      </c>
      <c r="AS97" s="132" t="str">
        <f>VLOOKUP($A97,'[1]Active TS-HR'!$B$6:$Q$500,7,FALSE)</f>
        <v>Sonu Dubey</v>
      </c>
      <c r="AT97" s="132" t="str">
        <f>VLOOKUP($A97,'[1]Active TS-HR'!$B$6:$Q$500,16,FALSE)</f>
        <v>Active</v>
      </c>
      <c r="AU97" s="207">
        <f t="shared" ca="1" si="22"/>
        <v>52</v>
      </c>
      <c r="AW97" s="374">
        <f>IFERROR(VLOOKUP(A97,'[3]Sale Entry'!$AE$328:$AF$700,2,FALSE),0)</f>
        <v>32620.749835774499</v>
      </c>
      <c r="AX97" s="112" t="str">
        <f t="shared" ca="1" si="25"/>
        <v>Bahubali Kaddu_31 - 90</v>
      </c>
      <c r="AY97" s="323"/>
      <c r="AZ97" s="323"/>
      <c r="BA97" s="323"/>
      <c r="BB97" s="323"/>
      <c r="BC97" s="323"/>
    </row>
    <row r="98" spans="1:55" ht="15.75">
      <c r="A98" s="1">
        <v>10157279</v>
      </c>
      <c r="B98" s="2" t="s">
        <v>558</v>
      </c>
      <c r="C98" s="2" t="str">
        <f>VLOOKUP($A98,'[1]Active TS-HR'!$B$6:$Q$300,8,FALSE)</f>
        <v>Avnind Singh</v>
      </c>
      <c r="D98" s="3">
        <v>45426</v>
      </c>
      <c r="E98" s="130" t="str">
        <f ca="1">VLOOKUP(AU98,Sheet5!A:B,2,1)</f>
        <v>31 - 90</v>
      </c>
      <c r="F98" s="130">
        <f>+VLOOKUP(A98,'[2]Attendance '!$B$75:$L$266,11,FALSE)</f>
        <v>25</v>
      </c>
      <c r="G98" s="130" t="s">
        <v>327</v>
      </c>
      <c r="H98" s="130" t="str">
        <f>VLOOKUP($A98,'[1]Active TS-HR'!$B$6:$Q$500,3,FALSE)</f>
        <v>Central</v>
      </c>
      <c r="I98" s="4">
        <f t="shared" si="23"/>
        <v>8000</v>
      </c>
      <c r="J98" s="4">
        <f t="shared" si="24"/>
        <v>48000</v>
      </c>
      <c r="K98" s="4">
        <v>0</v>
      </c>
      <c r="L98" s="4"/>
      <c r="M98" s="4"/>
      <c r="N98" s="4"/>
      <c r="O98" s="4">
        <f>+IFERROR(VLOOKUP($A98,[3]Sheet2!$A$7:$M$259,4,FALSE),0)</f>
        <v>0</v>
      </c>
      <c r="P98" s="4">
        <f>+IFERROR(VLOOKUP($A98,[3]Sheet2!$A$7:$M$259,3,FALSE),0)</f>
        <v>0</v>
      </c>
      <c r="Q98" s="4">
        <f>+IFERROR(VLOOKUP($A98,[3]Sheet2!$A$7:$M$259,2,FALSE),0)</f>
        <v>0</v>
      </c>
      <c r="R98" s="4">
        <f>+IFERROR(VLOOKUP($A98,[3]Sheet2!$A$7:$M$259,7,FALSE),0)</f>
        <v>48000</v>
      </c>
      <c r="S98" s="4">
        <f>+IFERROR(VLOOKUP($A98,[3]Sheet2!$A$7:$M$259,6,FALSE),0)</f>
        <v>8000</v>
      </c>
      <c r="T98" s="4">
        <f>+IFERROR(VLOOKUP($A98,[3]Sheet2!$A$7:$M$259,5,FALSE),0)</f>
        <v>2</v>
      </c>
      <c r="U98" s="4">
        <f>+IFERROR(VLOOKUP($A98,[3]Sheet2!$A$7:$M$259,13,FALSE),0)</f>
        <v>0</v>
      </c>
      <c r="V98" s="4">
        <f>+IFERROR(VLOOKUP($A98,[3]Sheet2!$A$7:$M$259,12,FALSE),0)</f>
        <v>0</v>
      </c>
      <c r="W98" s="4">
        <f>+IFERROR(VLOOKUP($A98,[3]Sheet2!$A$7:$M$259,11,FALSE),0)</f>
        <v>0</v>
      </c>
      <c r="X98" s="4">
        <f>+IFERROR(VLOOKUP($A98,[3]Sheet2!$A$7:$M$259,10,FALSE),0)</f>
        <v>0</v>
      </c>
      <c r="Y98" s="4">
        <f>+IFERROR(VLOOKUP($A98,[3]Sheet2!$A$7:$M$259,9,FALSE),0)</f>
        <v>0</v>
      </c>
      <c r="Z98" s="4">
        <f>+IFERROR(VLOOKUP($A98,[3]Sheet2!$A$7:$M$259,8,FALSE),0)</f>
        <v>0</v>
      </c>
      <c r="AA98" s="13">
        <f t="shared" si="41"/>
        <v>9.0909090909090912E-2</v>
      </c>
      <c r="AB98" s="154">
        <f t="shared" si="42"/>
        <v>2.1739130434782608E-2</v>
      </c>
      <c r="AC98" s="158">
        <f t="shared" si="43"/>
        <v>4.1818181818181817</v>
      </c>
      <c r="AD98" s="154">
        <f t="shared" si="44"/>
        <v>0.12</v>
      </c>
      <c r="AE98" s="12">
        <f>VLOOKUP(A98,Sheet4!$A$2:$N$6671,2,0)</f>
        <v>22</v>
      </c>
      <c r="AF98" s="213">
        <f t="shared" si="19"/>
        <v>2</v>
      </c>
      <c r="AG98" s="12">
        <f>(VLOOKUP(A98,Sheet4!$A$2:$N$6671,3,0))</f>
        <v>1</v>
      </c>
      <c r="AH98" s="12">
        <f>VLOOKUP(A98,Sheet4!$A$2:$N$6671,4,0)</f>
        <v>0</v>
      </c>
      <c r="AI98" s="12">
        <f>VLOOKUP(A98,Sheet4!$A$2:$N$6671,10,0)</f>
        <v>92</v>
      </c>
      <c r="AJ98" s="12">
        <f>VLOOKUP(A98,Sheet4!$A$2:$N$66671,5,0)</f>
        <v>91</v>
      </c>
      <c r="AK98" s="12">
        <f>VLOOKUP(A98,Sheet4!$A$2:$N$6671,6,0)</f>
        <v>74</v>
      </c>
      <c r="AL98" s="12">
        <f>VLOOKUP(A98,Sheet4!$A$2:$N$6671,7,0)</f>
        <v>19</v>
      </c>
      <c r="AM98" s="12">
        <f>VLOOKUP(A98,Sheet4!$A$2:$N$6671,8,0)</f>
        <v>0</v>
      </c>
      <c r="AN98" s="12">
        <f>VLOOKUP($A98,Sheet4!$A$2:$N$6671,9,0)</f>
        <v>2350</v>
      </c>
      <c r="AO98" s="131" t="str">
        <f t="shared" ca="1" si="20"/>
        <v>Avnind Singh_31 - 90</v>
      </c>
      <c r="AP98" s="132" t="str">
        <f t="shared" si="21"/>
        <v>Avnind Singh_Central</v>
      </c>
      <c r="AQ98" s="132" t="str">
        <f>VLOOKUP($A98,'[1]Active TS-HR'!$B$6:$Q$500,9,FALSE)</f>
        <v>Bahubali Kaddu</v>
      </c>
      <c r="AR98" s="132" t="str">
        <f>VLOOKUP($A98,'[1]Active TS-HR'!$B$6:$Q$500,6,FALSE)</f>
        <v>Akash Jaiswal</v>
      </c>
      <c r="AS98" s="132" t="str">
        <f>VLOOKUP($A98,'[1]Active TS-HR'!$B$6:$Q$500,7,FALSE)</f>
        <v>Sonu Dubey</v>
      </c>
      <c r="AT98" s="132" t="str">
        <f>VLOOKUP($A98,'[1]Active TS-HR'!$B$6:$Q$500,16,FALSE)</f>
        <v>Active</v>
      </c>
      <c r="AU98" s="207">
        <f t="shared" ca="1" si="22"/>
        <v>52</v>
      </c>
      <c r="AW98" s="374">
        <f>IFERROR(VLOOKUP(A98,'[3]Sale Entry'!$AE$328:$AF$700,2,FALSE),0)</f>
        <v>30430.122704515001</v>
      </c>
      <c r="AX98" s="112" t="str">
        <f t="shared" ca="1" si="25"/>
        <v>Bahubali Kaddu_31 - 90</v>
      </c>
      <c r="AY98" s="323"/>
      <c r="AZ98" s="323"/>
      <c r="BA98" s="323"/>
      <c r="BB98" s="323"/>
      <c r="BC98" s="323"/>
    </row>
    <row r="99" spans="1:55" ht="15.75">
      <c r="A99" s="1">
        <v>10157302</v>
      </c>
      <c r="B99" s="2" t="s">
        <v>559</v>
      </c>
      <c r="C99" s="2" t="str">
        <f>VLOOKUP($A99,'[1]Active TS-HR'!$B$6:$Q$300,8,FALSE)</f>
        <v>Intezar Sayed</v>
      </c>
      <c r="D99" s="3">
        <v>45426</v>
      </c>
      <c r="E99" s="130" t="str">
        <f ca="1">VLOOKUP(AU99,Sheet5!A:B,2,1)</f>
        <v>31 - 90</v>
      </c>
      <c r="F99" s="130">
        <f>+VLOOKUP(A99,'[2]Attendance '!$B$75:$L$266,11,FALSE)</f>
        <v>7</v>
      </c>
      <c r="G99" s="130" t="s">
        <v>327</v>
      </c>
      <c r="H99" s="130" t="str">
        <f>VLOOKUP($A99,'[1]Active TS-HR'!$B$6:$Q$500,3,FALSE)</f>
        <v>Western</v>
      </c>
      <c r="I99" s="4">
        <f t="shared" si="23"/>
        <v>0</v>
      </c>
      <c r="J99" s="4">
        <f t="shared" si="24"/>
        <v>0</v>
      </c>
      <c r="K99" s="4">
        <v>0</v>
      </c>
      <c r="L99" s="4"/>
      <c r="M99" s="4"/>
      <c r="N99" s="4"/>
      <c r="O99" s="4">
        <f>+IFERROR(VLOOKUP($A99,[3]Sheet2!$A$7:$M$259,4,FALSE),0)</f>
        <v>0</v>
      </c>
      <c r="P99" s="4">
        <f>+IFERROR(VLOOKUP($A99,[3]Sheet2!$A$7:$M$259,3,FALSE),0)</f>
        <v>0</v>
      </c>
      <c r="Q99" s="4">
        <f>+IFERROR(VLOOKUP($A99,[3]Sheet2!$A$7:$M$259,2,FALSE),0)</f>
        <v>0</v>
      </c>
      <c r="R99" s="4">
        <f>+IFERROR(VLOOKUP($A99,[3]Sheet2!$A$7:$M$259,7,FALSE),0)</f>
        <v>0</v>
      </c>
      <c r="S99" s="4">
        <f>+IFERROR(VLOOKUP($A99,[3]Sheet2!$A$7:$M$259,6,FALSE),0)</f>
        <v>0</v>
      </c>
      <c r="T99" s="4">
        <f>+IFERROR(VLOOKUP($A99,[3]Sheet2!$A$7:$M$259,5,FALSE),0)</f>
        <v>0</v>
      </c>
      <c r="U99" s="4">
        <f>+IFERROR(VLOOKUP($A99,[3]Sheet2!$A$7:$M$259,13,FALSE),0)</f>
        <v>0</v>
      </c>
      <c r="V99" s="4">
        <f>+IFERROR(VLOOKUP($A99,[3]Sheet2!$A$7:$M$259,12,FALSE),0)</f>
        <v>0</v>
      </c>
      <c r="W99" s="4">
        <f>+IFERROR(VLOOKUP($A99,[3]Sheet2!$A$7:$M$259,11,FALSE),0)</f>
        <v>0</v>
      </c>
      <c r="X99" s="4">
        <f>+IFERROR(VLOOKUP($A99,[3]Sheet2!$A$7:$M$259,10,FALSE),0)</f>
        <v>0</v>
      </c>
      <c r="Y99" s="4">
        <f>+IFERROR(VLOOKUP($A99,[3]Sheet2!$A$7:$M$259,9,FALSE),0)</f>
        <v>0</v>
      </c>
      <c r="Z99" s="4">
        <f>+IFERROR(VLOOKUP($A99,[3]Sheet2!$A$7:$M$259,8,FALSE),0)</f>
        <v>0</v>
      </c>
      <c r="AA99" s="13">
        <f t="shared" si="41"/>
        <v>0</v>
      </c>
      <c r="AB99" s="154">
        <f t="shared" si="42"/>
        <v>0</v>
      </c>
      <c r="AC99" s="158">
        <f t="shared" si="43"/>
        <v>4</v>
      </c>
      <c r="AD99" s="154">
        <f t="shared" si="44"/>
        <v>0.1428571428571429</v>
      </c>
      <c r="AE99" s="12">
        <f>VLOOKUP(A99,Sheet4!$A$2:$N$6671,2,0)</f>
        <v>6</v>
      </c>
      <c r="AF99" s="213">
        <f t="shared" si="19"/>
        <v>0</v>
      </c>
      <c r="AG99" s="12">
        <f>(VLOOKUP(A99,Sheet4!$A$2:$N$6671,3,0))</f>
        <v>0</v>
      </c>
      <c r="AH99" s="12">
        <f>VLOOKUP(A99,Sheet4!$A$2:$N$6671,4,0)</f>
        <v>0</v>
      </c>
      <c r="AI99" s="12">
        <f>VLOOKUP(A99,Sheet4!$A$2:$N$6671,10,0)</f>
        <v>24</v>
      </c>
      <c r="AJ99" s="12">
        <f>VLOOKUP(A99,Sheet4!$A$2:$N$66671,5,0)</f>
        <v>24</v>
      </c>
      <c r="AK99" s="12">
        <f>VLOOKUP(A99,Sheet4!$A$2:$N$6671,6,0)</f>
        <v>7</v>
      </c>
      <c r="AL99" s="12">
        <f>VLOOKUP(A99,Sheet4!$A$2:$N$6671,7,0)</f>
        <v>18</v>
      </c>
      <c r="AM99" s="12">
        <f>VLOOKUP(A99,Sheet4!$A$2:$N$6671,8,0)</f>
        <v>0</v>
      </c>
      <c r="AN99" s="12">
        <f>VLOOKUP($A99,Sheet4!$A$2:$N$6671,9,0)</f>
        <v>580</v>
      </c>
      <c r="AO99" s="131" t="str">
        <f t="shared" ca="1" si="20"/>
        <v>Intezar Sayed_31 - 90</v>
      </c>
      <c r="AP99" s="132" t="str">
        <f t="shared" si="21"/>
        <v>Intezar Sayed_Western</v>
      </c>
      <c r="AQ99" s="132" t="str">
        <f>VLOOKUP($A99,'[1]Active TS-HR'!$B$6:$Q$500,9,FALSE)</f>
        <v>Bahubali Kaddu</v>
      </c>
      <c r="AR99" s="132">
        <f>VLOOKUP($A99,'[1]Active TS-HR'!$B$6:$Q$500,6,FALSE)</f>
        <v>0</v>
      </c>
      <c r="AS99" s="132" t="str">
        <f>VLOOKUP($A99,'[1]Active TS-HR'!$B$6:$Q$500,7,FALSE)</f>
        <v>Susheel Dubey</v>
      </c>
      <c r="AT99" s="132" t="str">
        <f>VLOOKUP($A99,'[1]Active TS-HR'!$B$6:$Q$500,16,FALSE)</f>
        <v>Inactive</v>
      </c>
      <c r="AU99" s="207">
        <f t="shared" ca="1" si="22"/>
        <v>52</v>
      </c>
      <c r="AW99" s="374">
        <f>IFERROR(VLOOKUP(A99,'[3]Sale Entry'!$AE$328:$AF$700,2,FALSE),0)</f>
        <v>0</v>
      </c>
      <c r="AX99" s="112" t="str">
        <f t="shared" ca="1" si="25"/>
        <v>Bahubali Kaddu_31 - 90</v>
      </c>
      <c r="AY99" s="323"/>
      <c r="AZ99" s="323"/>
      <c r="BA99" s="323"/>
      <c r="BB99" s="323"/>
      <c r="BC99" s="323"/>
    </row>
    <row r="100" spans="1:55" ht="15.75">
      <c r="A100" s="1">
        <v>10157420</v>
      </c>
      <c r="B100" s="2" t="s">
        <v>567</v>
      </c>
      <c r="C100" s="2" t="str">
        <f>VLOOKUP($A100,'[1]Active TS-HR'!$B$6:$Q$300,8,FALSE)</f>
        <v>Dileep Sharma</v>
      </c>
      <c r="D100" s="3">
        <v>45429</v>
      </c>
      <c r="E100" s="130" t="str">
        <f ca="1">VLOOKUP(AU100,Sheet5!A:B,2,1)</f>
        <v>31 - 90</v>
      </c>
      <c r="F100" s="130">
        <f>+VLOOKUP(A100,'[2]Attendance '!$B$75:$L$266,11,FALSE)</f>
        <v>25</v>
      </c>
      <c r="G100" s="130" t="s">
        <v>327</v>
      </c>
      <c r="H100" s="130" t="str">
        <f>VLOOKUP($A100,'[1]Active TS-HR'!$B$6:$Q$500,3,FALSE)</f>
        <v>Western</v>
      </c>
      <c r="I100" s="4">
        <f t="shared" si="23"/>
        <v>7996</v>
      </c>
      <c r="J100" s="4">
        <f t="shared" si="24"/>
        <v>47976</v>
      </c>
      <c r="K100" s="4">
        <v>0</v>
      </c>
      <c r="L100" s="4"/>
      <c r="M100" s="4"/>
      <c r="N100" s="4"/>
      <c r="O100" s="4">
        <f>+IFERROR(VLOOKUP($A100,[3]Sheet2!$A$7:$M$259,4,FALSE),0)</f>
        <v>0</v>
      </c>
      <c r="P100" s="4">
        <f>+IFERROR(VLOOKUP($A100,[3]Sheet2!$A$7:$M$259,3,FALSE),0)</f>
        <v>0</v>
      </c>
      <c r="Q100" s="4">
        <f>+IFERROR(VLOOKUP($A100,[3]Sheet2!$A$7:$M$259,2,FALSE),0)</f>
        <v>0</v>
      </c>
      <c r="R100" s="4">
        <f>+IFERROR(VLOOKUP($A100,[3]Sheet2!$A$7:$M$259,7,FALSE),0)</f>
        <v>0</v>
      </c>
      <c r="S100" s="4">
        <f>+IFERROR(VLOOKUP($A100,[3]Sheet2!$A$7:$M$259,6,FALSE),0)</f>
        <v>0</v>
      </c>
      <c r="T100" s="4">
        <f>+IFERROR(VLOOKUP($A100,[3]Sheet2!$A$7:$M$259,5,FALSE),0)</f>
        <v>0</v>
      </c>
      <c r="U100" s="4">
        <f>+IFERROR(VLOOKUP($A100,[3]Sheet2!$A$7:$M$259,13,FALSE),0)</f>
        <v>47976</v>
      </c>
      <c r="V100" s="4">
        <f>+IFERROR(VLOOKUP($A100,[3]Sheet2!$A$7:$M$259,12,FALSE),0)</f>
        <v>7996</v>
      </c>
      <c r="W100" s="4">
        <f>+IFERROR(VLOOKUP($A100,[3]Sheet2!$A$7:$M$259,11,FALSE),0)</f>
        <v>1</v>
      </c>
      <c r="X100" s="4">
        <f>+IFERROR(VLOOKUP($A100,[3]Sheet2!$A$7:$M$259,10,FALSE),0)</f>
        <v>0</v>
      </c>
      <c r="Y100" s="4">
        <f>+IFERROR(VLOOKUP($A100,[3]Sheet2!$A$7:$M$259,9,FALSE),0)</f>
        <v>0</v>
      </c>
      <c r="Z100" s="4">
        <f>+IFERROR(VLOOKUP($A100,[3]Sheet2!$A$7:$M$259,8,FALSE),0)</f>
        <v>0</v>
      </c>
      <c r="AA100" s="13">
        <f t="shared" si="41"/>
        <v>4.3478260869565216E-2</v>
      </c>
      <c r="AB100" s="154">
        <f t="shared" si="42"/>
        <v>0.01</v>
      </c>
      <c r="AC100" s="158">
        <f t="shared" si="43"/>
        <v>4.3478260869565215</v>
      </c>
      <c r="AD100" s="154">
        <f t="shared" si="44"/>
        <v>7.999999999999996E-2</v>
      </c>
      <c r="AE100" s="12">
        <f>VLOOKUP(A100,Sheet4!$A$2:$N$6671,2,0)</f>
        <v>23</v>
      </c>
      <c r="AF100" s="213">
        <f t="shared" si="19"/>
        <v>1</v>
      </c>
      <c r="AG100" s="12">
        <f>(VLOOKUP(A100,Sheet4!$A$2:$N$6671,3,0))</f>
        <v>1</v>
      </c>
      <c r="AH100" s="12">
        <f>VLOOKUP(A100,Sheet4!$A$2:$N$6671,4,0)</f>
        <v>0</v>
      </c>
      <c r="AI100" s="12">
        <f>VLOOKUP(A100,Sheet4!$A$2:$N$6671,10,0)</f>
        <v>100</v>
      </c>
      <c r="AJ100" s="12">
        <f>VLOOKUP(A100,Sheet4!$A$2:$N$66671,5,0)</f>
        <v>99</v>
      </c>
      <c r="AK100" s="12">
        <f>VLOOKUP(A100,Sheet4!$A$2:$N$6671,6,0)</f>
        <v>19</v>
      </c>
      <c r="AL100" s="12">
        <f>VLOOKUP(A100,Sheet4!$A$2:$N$6671,7,0)</f>
        <v>81</v>
      </c>
      <c r="AM100" s="12">
        <f>VLOOKUP(A100,Sheet4!$A$2:$N$6671,8,0)</f>
        <v>0</v>
      </c>
      <c r="AN100" s="12">
        <f>VLOOKUP($A100,Sheet4!$A$2:$N$6671,9,0)</f>
        <v>2530</v>
      </c>
      <c r="AO100" s="131" t="str">
        <f t="shared" ca="1" si="20"/>
        <v>Dileep Sharma_31 - 90</v>
      </c>
      <c r="AP100" s="132" t="str">
        <f t="shared" si="21"/>
        <v>Dileep Sharma_Western</v>
      </c>
      <c r="AQ100" s="132" t="str">
        <f>VLOOKUP($A100,'[1]Active TS-HR'!$B$6:$Q$500,9,FALSE)</f>
        <v>Bahubali Kaddu</v>
      </c>
      <c r="AR100" s="132">
        <f>VLOOKUP($A100,'[1]Active TS-HR'!$B$6:$Q$500,6,FALSE)</f>
        <v>0</v>
      </c>
      <c r="AS100" s="132" t="str">
        <f>VLOOKUP($A100,'[1]Active TS-HR'!$B$6:$Q$500,7,FALSE)</f>
        <v>Direct Dileep</v>
      </c>
      <c r="AT100" s="132" t="str">
        <f>VLOOKUP($A100,'[1]Active TS-HR'!$B$6:$Q$500,16,FALSE)</f>
        <v>Active</v>
      </c>
      <c r="AU100" s="207">
        <f t="shared" ca="1" si="22"/>
        <v>49</v>
      </c>
      <c r="AW100" s="374">
        <f>IFERROR(VLOOKUP(A100,'[3]Sale Entry'!$AE$328:$AF$700,2,FALSE),0)</f>
        <v>30414.907643162798</v>
      </c>
      <c r="AX100" s="112" t="str">
        <f t="shared" ca="1" si="25"/>
        <v>Bahubali Kaddu_31 - 90</v>
      </c>
      <c r="AY100" s="323"/>
      <c r="AZ100" s="323"/>
      <c r="BA100" s="323"/>
      <c r="BB100" s="323"/>
      <c r="BC100" s="323"/>
    </row>
    <row r="101" spans="1:55" ht="15.75">
      <c r="A101" s="1">
        <v>10157449</v>
      </c>
      <c r="B101" s="2" t="s">
        <v>568</v>
      </c>
      <c r="C101" s="2" t="str">
        <f>VLOOKUP($A101,'[1]Active TS-HR'!$B$6:$Q$300,8,FALSE)</f>
        <v>Madhuri Joshi</v>
      </c>
      <c r="D101" s="3">
        <v>45429</v>
      </c>
      <c r="E101" s="130" t="str">
        <f ca="1">VLOOKUP(AU101,Sheet5!A:B,2,1)</f>
        <v>31 - 90</v>
      </c>
      <c r="F101" s="130">
        <f>+VLOOKUP(A101,'[2]Attendance '!$B$75:$L$266,11,FALSE)</f>
        <v>25</v>
      </c>
      <c r="G101" s="130" t="s">
        <v>327</v>
      </c>
      <c r="H101" s="130" t="str">
        <f>VLOOKUP($A101,'[1]Active TS-HR'!$B$6:$Q$500,3,FALSE)</f>
        <v>Central</v>
      </c>
      <c r="I101" s="4">
        <f t="shared" si="23"/>
        <v>4000</v>
      </c>
      <c r="J101" s="4">
        <f t="shared" si="24"/>
        <v>23988</v>
      </c>
      <c r="K101" s="4">
        <v>0</v>
      </c>
      <c r="L101" s="4"/>
      <c r="M101" s="4"/>
      <c r="N101" s="4"/>
      <c r="O101" s="4">
        <f>+IFERROR(VLOOKUP($A101,[3]Sheet2!$A$7:$M$259,4,FALSE),0)</f>
        <v>0</v>
      </c>
      <c r="P101" s="4">
        <f>+IFERROR(VLOOKUP($A101,[3]Sheet2!$A$7:$M$259,3,FALSE),0)</f>
        <v>0</v>
      </c>
      <c r="Q101" s="4">
        <f>+IFERROR(VLOOKUP($A101,[3]Sheet2!$A$7:$M$259,2,FALSE),0)</f>
        <v>0</v>
      </c>
      <c r="R101" s="4">
        <f>+IFERROR(VLOOKUP($A101,[3]Sheet2!$A$7:$M$259,7,FALSE),0)</f>
        <v>23988</v>
      </c>
      <c r="S101" s="4">
        <f>+IFERROR(VLOOKUP($A101,[3]Sheet2!$A$7:$M$259,6,FALSE),0)</f>
        <v>4000</v>
      </c>
      <c r="T101" s="4">
        <f>+IFERROR(VLOOKUP($A101,[3]Sheet2!$A$7:$M$259,5,FALSE),0)</f>
        <v>1</v>
      </c>
      <c r="U101" s="4">
        <f>+IFERROR(VLOOKUP($A101,[3]Sheet2!$A$7:$M$259,13,FALSE),0)</f>
        <v>0</v>
      </c>
      <c r="V101" s="4">
        <f>+IFERROR(VLOOKUP($A101,[3]Sheet2!$A$7:$M$259,12,FALSE),0)</f>
        <v>0</v>
      </c>
      <c r="W101" s="4">
        <f>+IFERROR(VLOOKUP($A101,[3]Sheet2!$A$7:$M$259,11,FALSE),0)</f>
        <v>0</v>
      </c>
      <c r="X101" s="4">
        <f>+IFERROR(VLOOKUP($A101,[3]Sheet2!$A$7:$M$259,10,FALSE),0)</f>
        <v>0</v>
      </c>
      <c r="Y101" s="4">
        <f>+IFERROR(VLOOKUP($A101,[3]Sheet2!$A$7:$M$259,9,FALSE),0)</f>
        <v>0</v>
      </c>
      <c r="Z101" s="4">
        <f>+IFERROR(VLOOKUP($A101,[3]Sheet2!$A$7:$M$259,8,FALSE),0)</f>
        <v>0</v>
      </c>
      <c r="AA101" s="13">
        <f t="shared" ref="AA101:AA105" si="45">AF101/AE101</f>
        <v>4.3478260869565216E-2</v>
      </c>
      <c r="AB101" s="154">
        <f t="shared" ref="AB101:AB105" si="46">IF(ISERROR(AF101/AI101="TRUE"),"0",AF101/AI101)</f>
        <v>9.2592592592592587E-3</v>
      </c>
      <c r="AC101" s="158">
        <f t="shared" ref="AC101:AC105" si="47">AI101/AE101</f>
        <v>4.6956521739130439</v>
      </c>
      <c r="AD101" s="154">
        <f t="shared" ref="AD101:AD105" si="48">1-AE101/F101</f>
        <v>7.999999999999996E-2</v>
      </c>
      <c r="AE101" s="12">
        <f>VLOOKUP(A101,Sheet4!$A$2:$N$6671,2,0)</f>
        <v>23</v>
      </c>
      <c r="AF101" s="213">
        <f t="shared" si="19"/>
        <v>1</v>
      </c>
      <c r="AG101" s="12">
        <f>(VLOOKUP(A101,Sheet4!$A$2:$N$6671,3,0))</f>
        <v>1</v>
      </c>
      <c r="AH101" s="12">
        <f>VLOOKUP(A101,Sheet4!$A$2:$N$6671,4,0)</f>
        <v>0</v>
      </c>
      <c r="AI101" s="12">
        <f>VLOOKUP(A101,Sheet4!$A$2:$N$6671,10,0)</f>
        <v>108</v>
      </c>
      <c r="AJ101" s="12">
        <f>VLOOKUP(A101,Sheet4!$A$2:$N$66671,5,0)</f>
        <v>107</v>
      </c>
      <c r="AK101" s="12">
        <f>VLOOKUP(A101,Sheet4!$A$2:$N$6671,6,0)</f>
        <v>31</v>
      </c>
      <c r="AL101" s="12">
        <f>VLOOKUP(A101,Sheet4!$A$2:$N$6671,7,0)</f>
        <v>77</v>
      </c>
      <c r="AM101" s="12">
        <f>VLOOKUP(A101,Sheet4!$A$2:$N$6671,8,0)</f>
        <v>0</v>
      </c>
      <c r="AN101" s="12">
        <f>VLOOKUP($A101,Sheet4!$A$2:$N$6671,9,0)</f>
        <v>2625</v>
      </c>
      <c r="AO101" s="131" t="str">
        <f t="shared" ca="1" si="20"/>
        <v>Madhuri Joshi_31 - 90</v>
      </c>
      <c r="AP101" s="132" t="str">
        <f t="shared" si="21"/>
        <v>Madhuri Joshi_Central</v>
      </c>
      <c r="AQ101" s="132" t="str">
        <f>VLOOKUP($A101,'[1]Active TS-HR'!$B$6:$Q$500,9,FALSE)</f>
        <v>Bahubali Kaddu</v>
      </c>
      <c r="AR101" s="132">
        <f>VLOOKUP($A101,'[1]Active TS-HR'!$B$6:$Q$500,6,FALSE)</f>
        <v>0</v>
      </c>
      <c r="AS101" s="132" t="str">
        <f>VLOOKUP($A101,'[1]Active TS-HR'!$B$6:$Q$500,7,FALSE)</f>
        <v>Shashank Yelve</v>
      </c>
      <c r="AT101" s="132" t="str">
        <f>VLOOKUP($A101,'[1]Active TS-HR'!$B$6:$Q$500,16,FALSE)</f>
        <v>Active</v>
      </c>
      <c r="AU101" s="207">
        <f t="shared" ca="1" si="22"/>
        <v>49</v>
      </c>
      <c r="AW101" s="374">
        <f>IFERROR(VLOOKUP(A101,'[3]Sale Entry'!$AE$328:$AF$700,2,FALSE),0)</f>
        <v>15209.453821581399</v>
      </c>
      <c r="AX101" s="112" t="str">
        <f t="shared" ca="1" si="25"/>
        <v>Bahubali Kaddu_31 - 90</v>
      </c>
      <c r="AY101" s="323"/>
      <c r="AZ101" s="323"/>
      <c r="BA101" s="323"/>
      <c r="BB101" s="323"/>
      <c r="BC101" s="323"/>
    </row>
    <row r="102" spans="1:55" ht="15.75">
      <c r="A102" s="1">
        <v>10157451</v>
      </c>
      <c r="B102" s="2" t="s">
        <v>569</v>
      </c>
      <c r="C102" s="2" t="str">
        <f>VLOOKUP($A102,'[1]Active TS-HR'!$B$6:$Q$300,8,FALSE)</f>
        <v>Abhijit Khanvilkar</v>
      </c>
      <c r="D102" s="3">
        <v>45429</v>
      </c>
      <c r="E102" s="130" t="str">
        <f ca="1">VLOOKUP(AU102,Sheet5!A:B,2,1)</f>
        <v>31 - 90</v>
      </c>
      <c r="F102" s="130">
        <f>+VLOOKUP(A102,'[2]Attendance '!$B$75:$L$266,11,FALSE)</f>
        <v>25</v>
      </c>
      <c r="G102" s="130" t="s">
        <v>327</v>
      </c>
      <c r="H102" s="130" t="str">
        <f>VLOOKUP($A102,'[1]Active TS-HR'!$B$6:$Q$500,3,FALSE)</f>
        <v>Central</v>
      </c>
      <c r="I102" s="4">
        <f t="shared" si="23"/>
        <v>3000</v>
      </c>
      <c r="J102" s="4">
        <f t="shared" si="24"/>
        <v>18000</v>
      </c>
      <c r="K102" s="4">
        <v>0</v>
      </c>
      <c r="L102" s="4"/>
      <c r="M102" s="4"/>
      <c r="N102" s="4"/>
      <c r="O102" s="4">
        <f>+IFERROR(VLOOKUP($A102,[3]Sheet2!$A$7:$M$259,4,FALSE),0)</f>
        <v>0</v>
      </c>
      <c r="P102" s="4">
        <f>+IFERROR(VLOOKUP($A102,[3]Sheet2!$A$7:$M$259,3,FALSE),0)</f>
        <v>0</v>
      </c>
      <c r="Q102" s="4">
        <f>+IFERROR(VLOOKUP($A102,[3]Sheet2!$A$7:$M$259,2,FALSE),0)</f>
        <v>0</v>
      </c>
      <c r="R102" s="4">
        <f>+IFERROR(VLOOKUP($A102,[3]Sheet2!$A$7:$M$259,7,FALSE),0)</f>
        <v>18000</v>
      </c>
      <c r="S102" s="4">
        <f>+IFERROR(VLOOKUP($A102,[3]Sheet2!$A$7:$M$259,6,FALSE),0)</f>
        <v>3000</v>
      </c>
      <c r="T102" s="4">
        <f>+IFERROR(VLOOKUP($A102,[3]Sheet2!$A$7:$M$259,5,FALSE),0)</f>
        <v>1</v>
      </c>
      <c r="U102" s="4">
        <f>+IFERROR(VLOOKUP($A102,[3]Sheet2!$A$7:$M$259,13,FALSE),0)</f>
        <v>0</v>
      </c>
      <c r="V102" s="4">
        <f>+IFERROR(VLOOKUP($A102,[3]Sheet2!$A$7:$M$259,12,FALSE),0)</f>
        <v>0</v>
      </c>
      <c r="W102" s="4">
        <f>+IFERROR(VLOOKUP($A102,[3]Sheet2!$A$7:$M$259,11,FALSE),0)</f>
        <v>0</v>
      </c>
      <c r="X102" s="4">
        <f>+IFERROR(VLOOKUP($A102,[3]Sheet2!$A$7:$M$259,10,FALSE),0)</f>
        <v>0</v>
      </c>
      <c r="Y102" s="4">
        <f>+IFERROR(VLOOKUP($A102,[3]Sheet2!$A$7:$M$259,9,FALSE),0)</f>
        <v>0</v>
      </c>
      <c r="Z102" s="4">
        <f>+IFERROR(VLOOKUP($A102,[3]Sheet2!$A$7:$M$259,8,FALSE),0)</f>
        <v>0</v>
      </c>
      <c r="AA102" s="13">
        <f t="shared" si="45"/>
        <v>4.3478260869565216E-2</v>
      </c>
      <c r="AB102" s="154">
        <f t="shared" si="46"/>
        <v>7.2992700729927005E-3</v>
      </c>
      <c r="AC102" s="158">
        <f t="shared" si="47"/>
        <v>5.9565217391304346</v>
      </c>
      <c r="AD102" s="154">
        <f t="shared" si="48"/>
        <v>7.999999999999996E-2</v>
      </c>
      <c r="AE102" s="12">
        <f>VLOOKUP(A102,Sheet4!$A$2:$N$6671,2,0)</f>
        <v>23</v>
      </c>
      <c r="AF102" s="213">
        <f t="shared" si="19"/>
        <v>1</v>
      </c>
      <c r="AG102" s="12">
        <f>(VLOOKUP(A102,Sheet4!$A$2:$N$6671,3,0))</f>
        <v>1</v>
      </c>
      <c r="AH102" s="12">
        <f>VLOOKUP(A102,Sheet4!$A$2:$N$6671,4,0)</f>
        <v>0</v>
      </c>
      <c r="AI102" s="12">
        <f>VLOOKUP(A102,Sheet4!$A$2:$N$6671,10,0)</f>
        <v>137</v>
      </c>
      <c r="AJ102" s="12">
        <f>VLOOKUP(A102,Sheet4!$A$2:$N$66671,5,0)</f>
        <v>136</v>
      </c>
      <c r="AK102" s="12">
        <f>VLOOKUP(A102,Sheet4!$A$2:$N$6671,6,0)</f>
        <v>77</v>
      </c>
      <c r="AL102" s="12">
        <f>VLOOKUP(A102,Sheet4!$A$2:$N$6671,7,0)</f>
        <v>63</v>
      </c>
      <c r="AM102" s="12">
        <f>VLOOKUP(A102,Sheet4!$A$2:$N$6671,8,0)</f>
        <v>0</v>
      </c>
      <c r="AN102" s="12">
        <f>VLOOKUP($A102,Sheet4!$A$2:$N$6671,9,0)</f>
        <v>3375</v>
      </c>
      <c r="AO102" s="131" t="str">
        <f t="shared" ca="1" si="20"/>
        <v>Abhijit Khanvilkar_31 - 90</v>
      </c>
      <c r="AP102" s="132" t="str">
        <f t="shared" si="21"/>
        <v>Abhijit Khanvilkar_Central</v>
      </c>
      <c r="AQ102" s="132" t="str">
        <f>VLOOKUP($A102,'[1]Active TS-HR'!$B$6:$Q$500,9,FALSE)</f>
        <v>Abhijit Khanvilkar</v>
      </c>
      <c r="AR102" s="132">
        <f>VLOOKUP($A102,'[1]Active TS-HR'!$B$6:$Q$500,6,FALSE)</f>
        <v>0</v>
      </c>
      <c r="AS102" s="132" t="str">
        <f>VLOOKUP($A102,'[1]Active TS-HR'!$B$6:$Q$500,7,FALSE)</f>
        <v>Rikesh Vaidya</v>
      </c>
      <c r="AT102" s="132" t="str">
        <f>VLOOKUP($A102,'[1]Active TS-HR'!$B$6:$Q$500,16,FALSE)</f>
        <v>Active</v>
      </c>
      <c r="AU102" s="207">
        <f t="shared" ca="1" si="22"/>
        <v>49</v>
      </c>
      <c r="AW102" s="374">
        <f>IFERROR(VLOOKUP(A102,'[3]Sale Entry'!$AE$328:$AF$700,2,FALSE),0)</f>
        <v>11411.2960141931</v>
      </c>
      <c r="AX102" s="112" t="str">
        <f t="shared" ca="1" si="25"/>
        <v>Abhijit Khanvilkar_31 - 90</v>
      </c>
      <c r="AY102" s="323"/>
      <c r="AZ102" s="323"/>
      <c r="BA102" s="323"/>
      <c r="BB102" s="323"/>
      <c r="BC102" s="323"/>
    </row>
    <row r="103" spans="1:55" ht="15.75">
      <c r="A103" s="1">
        <v>10157455</v>
      </c>
      <c r="B103" s="2" t="s">
        <v>570</v>
      </c>
      <c r="C103" s="2" t="str">
        <f>VLOOKUP($A103,'[1]Active TS-HR'!$B$6:$Q$300,8,FALSE)</f>
        <v>Avnind Singh</v>
      </c>
      <c r="D103" s="3">
        <v>45429</v>
      </c>
      <c r="E103" s="130" t="str">
        <f ca="1">VLOOKUP(AU103,Sheet5!A:B,2,1)</f>
        <v>31 - 90</v>
      </c>
      <c r="F103" s="130">
        <f>+VLOOKUP(A103,'[2]Attendance '!$B$75:$L$266,11,FALSE)</f>
        <v>25</v>
      </c>
      <c r="G103" s="130" t="s">
        <v>327</v>
      </c>
      <c r="H103" s="130" t="str">
        <f>VLOOKUP($A103,'[1]Active TS-HR'!$B$6:$Q$500,3,FALSE)</f>
        <v>Central</v>
      </c>
      <c r="I103" s="4">
        <f t="shared" si="23"/>
        <v>4000</v>
      </c>
      <c r="J103" s="4">
        <f t="shared" si="24"/>
        <v>24000</v>
      </c>
      <c r="K103" s="4">
        <v>0</v>
      </c>
      <c r="L103" s="4"/>
      <c r="M103" s="4"/>
      <c r="N103" s="4"/>
      <c r="O103" s="4">
        <f>+IFERROR(VLOOKUP($A103,[3]Sheet2!$A$7:$M$259,4,FALSE),0)</f>
        <v>0</v>
      </c>
      <c r="P103" s="4">
        <f>+IFERROR(VLOOKUP($A103,[3]Sheet2!$A$7:$M$259,3,FALSE),0)</f>
        <v>0</v>
      </c>
      <c r="Q103" s="4">
        <f>+IFERROR(VLOOKUP($A103,[3]Sheet2!$A$7:$M$259,2,FALSE),0)</f>
        <v>0</v>
      </c>
      <c r="R103" s="4">
        <f>+IFERROR(VLOOKUP($A103,[3]Sheet2!$A$7:$M$259,7,FALSE),0)</f>
        <v>24000</v>
      </c>
      <c r="S103" s="4">
        <f>+IFERROR(VLOOKUP($A103,[3]Sheet2!$A$7:$M$259,6,FALSE),0)</f>
        <v>4000</v>
      </c>
      <c r="T103" s="4">
        <f>+IFERROR(VLOOKUP($A103,[3]Sheet2!$A$7:$M$259,5,FALSE),0)</f>
        <v>1</v>
      </c>
      <c r="U103" s="4">
        <f>+IFERROR(VLOOKUP($A103,[3]Sheet2!$A$7:$M$259,13,FALSE),0)</f>
        <v>0</v>
      </c>
      <c r="V103" s="4">
        <f>+IFERROR(VLOOKUP($A103,[3]Sheet2!$A$7:$M$259,12,FALSE),0)</f>
        <v>0</v>
      </c>
      <c r="W103" s="4">
        <f>+IFERROR(VLOOKUP($A103,[3]Sheet2!$A$7:$M$259,11,FALSE),0)</f>
        <v>0</v>
      </c>
      <c r="X103" s="4">
        <f>+IFERROR(VLOOKUP($A103,[3]Sheet2!$A$7:$M$259,10,FALSE),0)</f>
        <v>0</v>
      </c>
      <c r="Y103" s="4">
        <f>+IFERROR(VLOOKUP($A103,[3]Sheet2!$A$7:$M$259,9,FALSE),0)</f>
        <v>0</v>
      </c>
      <c r="Z103" s="4">
        <f>+IFERROR(VLOOKUP($A103,[3]Sheet2!$A$7:$M$259,8,FALSE),0)</f>
        <v>0</v>
      </c>
      <c r="AA103" s="13">
        <f t="shared" si="45"/>
        <v>4.1666666666666664E-2</v>
      </c>
      <c r="AB103" s="154">
        <f t="shared" si="46"/>
        <v>9.7087378640776691E-3</v>
      </c>
      <c r="AC103" s="158">
        <f t="shared" si="47"/>
        <v>4.291666666666667</v>
      </c>
      <c r="AD103" s="154">
        <f t="shared" si="48"/>
        <v>4.0000000000000036E-2</v>
      </c>
      <c r="AE103" s="12">
        <f>VLOOKUP(A103,Sheet4!$A$2:$N$6671,2,0)</f>
        <v>24</v>
      </c>
      <c r="AF103" s="213">
        <f t="shared" si="19"/>
        <v>1</v>
      </c>
      <c r="AG103" s="12">
        <f>(VLOOKUP(A103,Sheet4!$A$2:$N$6671,3,0))</f>
        <v>1</v>
      </c>
      <c r="AH103" s="12">
        <f>VLOOKUP(A103,Sheet4!$A$2:$N$6671,4,0)</f>
        <v>0</v>
      </c>
      <c r="AI103" s="12">
        <f>VLOOKUP(A103,Sheet4!$A$2:$N$6671,10,0)</f>
        <v>103</v>
      </c>
      <c r="AJ103" s="12">
        <f>VLOOKUP(A103,Sheet4!$A$2:$N$66671,5,0)</f>
        <v>102</v>
      </c>
      <c r="AK103" s="12">
        <f>VLOOKUP(A103,Sheet4!$A$2:$N$6671,6,0)</f>
        <v>49</v>
      </c>
      <c r="AL103" s="12">
        <f>VLOOKUP(A103,Sheet4!$A$2:$N$6671,7,0)</f>
        <v>58</v>
      </c>
      <c r="AM103" s="12">
        <f>VLOOKUP(A103,Sheet4!$A$2:$N$6671,8,0)</f>
        <v>0</v>
      </c>
      <c r="AN103" s="12">
        <f>VLOOKUP($A103,Sheet4!$A$2:$N$6671,9,0)</f>
        <v>2500</v>
      </c>
      <c r="AO103" s="131" t="str">
        <f t="shared" ca="1" si="20"/>
        <v>Avnind Singh_31 - 90</v>
      </c>
      <c r="AP103" s="132" t="str">
        <f t="shared" si="21"/>
        <v>Avnind Singh_Central</v>
      </c>
      <c r="AQ103" s="132" t="str">
        <f>VLOOKUP($A103,'[1]Active TS-HR'!$B$6:$Q$500,9,FALSE)</f>
        <v>Bahubali Kaddu</v>
      </c>
      <c r="AR103" s="132" t="str">
        <f>VLOOKUP($A103,'[1]Active TS-HR'!$B$6:$Q$500,6,FALSE)</f>
        <v>Prem Vishwakarama</v>
      </c>
      <c r="AS103" s="132" t="str">
        <f>VLOOKUP($A103,'[1]Active TS-HR'!$B$6:$Q$500,7,FALSE)</f>
        <v>Raviraj Kadam</v>
      </c>
      <c r="AT103" s="132" t="str">
        <f>VLOOKUP($A103,'[1]Active TS-HR'!$B$6:$Q$500,16,FALSE)</f>
        <v>Active</v>
      </c>
      <c r="AU103" s="207">
        <f t="shared" ca="1" si="22"/>
        <v>49</v>
      </c>
      <c r="AW103" s="374">
        <f>IFERROR(VLOOKUP(A103,'[3]Sale Entry'!$AE$328:$AF$700,2,FALSE),0)</f>
        <v>15215.0613522575</v>
      </c>
      <c r="AX103" s="112" t="str">
        <f t="shared" ca="1" si="25"/>
        <v>Bahubali Kaddu_31 - 90</v>
      </c>
      <c r="AY103" s="323"/>
      <c r="AZ103" s="323"/>
      <c r="BA103" s="323"/>
      <c r="BB103" s="323"/>
      <c r="BC103" s="323"/>
    </row>
    <row r="104" spans="1:55" ht="15.75">
      <c r="A104" s="1">
        <v>10157717</v>
      </c>
      <c r="B104" s="2" t="s">
        <v>572</v>
      </c>
      <c r="C104" s="2" t="str">
        <f>VLOOKUP($A104,'[1]Active TS-HR'!$B$6:$Q$300,8,FALSE)</f>
        <v>Avnind Singh</v>
      </c>
      <c r="D104" s="3">
        <v>45436</v>
      </c>
      <c r="E104" s="130" t="str">
        <f ca="1">VLOOKUP(AU104,Sheet5!A:B,2,1)</f>
        <v>31 - 90</v>
      </c>
      <c r="F104" s="130">
        <f>+VLOOKUP(A104,'[2]Attendance '!$B$75:$L$266,11,FALSE)</f>
        <v>4</v>
      </c>
      <c r="G104" s="130" t="s">
        <v>327</v>
      </c>
      <c r="H104" s="130" t="str">
        <f>VLOOKUP($A104,'[1]Active TS-HR'!$B$6:$Q$500,3,FALSE)</f>
        <v>Central</v>
      </c>
      <c r="I104" s="4">
        <f t="shared" si="23"/>
        <v>0</v>
      </c>
      <c r="J104" s="4">
        <f t="shared" si="24"/>
        <v>0</v>
      </c>
      <c r="K104" s="4">
        <v>0</v>
      </c>
      <c r="L104" s="4"/>
      <c r="M104" s="4"/>
      <c r="N104" s="4"/>
      <c r="O104" s="4">
        <f>+IFERROR(VLOOKUP($A104,[3]Sheet2!$A$7:$M$259,4,FALSE),0)</f>
        <v>0</v>
      </c>
      <c r="P104" s="4">
        <f>+IFERROR(VLOOKUP($A104,[3]Sheet2!$A$7:$M$259,3,FALSE),0)</f>
        <v>0</v>
      </c>
      <c r="Q104" s="4">
        <f>+IFERROR(VLOOKUP($A104,[3]Sheet2!$A$7:$M$259,2,FALSE),0)</f>
        <v>0</v>
      </c>
      <c r="R104" s="4">
        <f>+IFERROR(VLOOKUP($A104,[3]Sheet2!$A$7:$M$259,7,FALSE),0)</f>
        <v>0</v>
      </c>
      <c r="S104" s="4">
        <f>+IFERROR(VLOOKUP($A104,[3]Sheet2!$A$7:$M$259,6,FALSE),0)</f>
        <v>0</v>
      </c>
      <c r="T104" s="4">
        <f>+IFERROR(VLOOKUP($A104,[3]Sheet2!$A$7:$M$259,5,FALSE),0)</f>
        <v>0</v>
      </c>
      <c r="U104" s="4">
        <f>+IFERROR(VLOOKUP($A104,[3]Sheet2!$A$7:$M$259,13,FALSE),0)</f>
        <v>0</v>
      </c>
      <c r="V104" s="4">
        <f>+IFERROR(VLOOKUP($A104,[3]Sheet2!$A$7:$M$259,12,FALSE),0)</f>
        <v>0</v>
      </c>
      <c r="W104" s="4">
        <f>+IFERROR(VLOOKUP($A104,[3]Sheet2!$A$7:$M$259,11,FALSE),0)</f>
        <v>0</v>
      </c>
      <c r="X104" s="4">
        <f>+IFERROR(VLOOKUP($A104,[3]Sheet2!$A$7:$M$259,10,FALSE),0)</f>
        <v>0</v>
      </c>
      <c r="Y104" s="4">
        <f>+IFERROR(VLOOKUP($A104,[3]Sheet2!$A$7:$M$259,9,FALSE),0)</f>
        <v>0</v>
      </c>
      <c r="Z104" s="4">
        <f>+IFERROR(VLOOKUP($A104,[3]Sheet2!$A$7:$M$259,8,FALSE),0)</f>
        <v>0</v>
      </c>
      <c r="AA104" s="13">
        <f t="shared" si="45"/>
        <v>0</v>
      </c>
      <c r="AB104" s="154">
        <f t="shared" si="46"/>
        <v>0</v>
      </c>
      <c r="AC104" s="158">
        <f t="shared" si="47"/>
        <v>2.5</v>
      </c>
      <c r="AD104" s="154">
        <f t="shared" si="48"/>
        <v>0.5</v>
      </c>
      <c r="AE104" s="12">
        <f>VLOOKUP(A104,Sheet4!$A$2:$N$6671,2,0)</f>
        <v>2</v>
      </c>
      <c r="AF104" s="213">
        <f t="shared" si="19"/>
        <v>0</v>
      </c>
      <c r="AG104" s="12">
        <f>(VLOOKUP(A104,Sheet4!$A$2:$N$6671,3,0))</f>
        <v>0</v>
      </c>
      <c r="AH104" s="12">
        <f>VLOOKUP(A104,Sheet4!$A$2:$N$6671,4,0)</f>
        <v>0</v>
      </c>
      <c r="AI104" s="12">
        <f>VLOOKUP(A104,Sheet4!$A$2:$N$6671,10,0)</f>
        <v>5</v>
      </c>
      <c r="AJ104" s="12">
        <f>VLOOKUP(A104,Sheet4!$A$2:$N$66671,5,0)</f>
        <v>5</v>
      </c>
      <c r="AK104" s="12">
        <f>VLOOKUP(A104,Sheet4!$A$2:$N$6671,6,0)</f>
        <v>1</v>
      </c>
      <c r="AL104" s="12">
        <f>VLOOKUP(A104,Sheet4!$A$2:$N$6671,7,0)</f>
        <v>4</v>
      </c>
      <c r="AM104" s="12">
        <f>VLOOKUP(A104,Sheet4!$A$2:$N$6671,8,0)</f>
        <v>0</v>
      </c>
      <c r="AN104" s="12">
        <f>VLOOKUP($A104,Sheet4!$A$2:$N$6671,9,0)</f>
        <v>115</v>
      </c>
      <c r="AO104" s="131" t="str">
        <f t="shared" ca="1" si="20"/>
        <v>Avnind Singh_31 - 90</v>
      </c>
      <c r="AP104" s="132" t="str">
        <f t="shared" si="21"/>
        <v>Avnind Singh_Central</v>
      </c>
      <c r="AQ104" s="132" t="str">
        <f>VLOOKUP($A104,'[1]Active TS-HR'!$B$6:$Q$500,9,FALSE)</f>
        <v>Bahubali Kaddu</v>
      </c>
      <c r="AR104" s="132">
        <f>VLOOKUP($A104,'[1]Active TS-HR'!$B$6:$Q$500,6,FALSE)</f>
        <v>0</v>
      </c>
      <c r="AS104" s="132" t="str">
        <f>VLOOKUP($A104,'[1]Active TS-HR'!$B$6:$Q$500,7,FALSE)</f>
        <v>Siddhant Pawar</v>
      </c>
      <c r="AT104" s="132" t="str">
        <f>VLOOKUP($A104,'[1]Active TS-HR'!$B$6:$Q$500,16,FALSE)</f>
        <v>Inactive</v>
      </c>
      <c r="AU104" s="207">
        <f t="shared" ca="1" si="22"/>
        <v>42</v>
      </c>
      <c r="AW104" s="374">
        <f>IFERROR(VLOOKUP(A104,'[3]Sale Entry'!$AE$328:$AF$700,2,FALSE),0)</f>
        <v>0</v>
      </c>
      <c r="AX104" s="112" t="str">
        <f t="shared" ca="1" si="25"/>
        <v>Bahubali Kaddu_31 - 90</v>
      </c>
      <c r="AY104" s="323"/>
      <c r="AZ104" s="323"/>
      <c r="BA104" s="323"/>
      <c r="BB104" s="323"/>
      <c r="BC104" s="323"/>
    </row>
    <row r="105" spans="1:55" ht="15.75">
      <c r="A105" s="1">
        <v>10157721</v>
      </c>
      <c r="B105" s="2" t="s">
        <v>573</v>
      </c>
      <c r="C105" s="2" t="str">
        <f>VLOOKUP($A105,'[1]Active TS-HR'!$B$6:$Q$300,8,FALSE)</f>
        <v>Abhijit Khanvilkar</v>
      </c>
      <c r="D105" s="3">
        <v>45436</v>
      </c>
      <c r="E105" s="130" t="str">
        <f ca="1">VLOOKUP(AU105,Sheet5!A:B,2,1)</f>
        <v>31 - 90</v>
      </c>
      <c r="F105" s="130">
        <f>+VLOOKUP(A105,'[2]Attendance '!$B$75:$L$266,11,FALSE)</f>
        <v>25</v>
      </c>
      <c r="G105" s="130" t="s">
        <v>327</v>
      </c>
      <c r="H105" s="130" t="str">
        <f>VLOOKUP($A105,'[1]Active TS-HR'!$B$6:$Q$500,3,FALSE)</f>
        <v>Central</v>
      </c>
      <c r="I105" s="4">
        <f t="shared" si="23"/>
        <v>6000</v>
      </c>
      <c r="J105" s="4">
        <f t="shared" si="24"/>
        <v>36000</v>
      </c>
      <c r="K105" s="4">
        <v>0</v>
      </c>
      <c r="L105" s="4"/>
      <c r="M105" s="4"/>
      <c r="N105" s="4"/>
      <c r="O105" s="4">
        <f>+IFERROR(VLOOKUP($A105,[3]Sheet2!$A$7:$M$259,4,FALSE),0)</f>
        <v>0</v>
      </c>
      <c r="P105" s="4">
        <f>+IFERROR(VLOOKUP($A105,[3]Sheet2!$A$7:$M$259,3,FALSE),0)</f>
        <v>0</v>
      </c>
      <c r="Q105" s="4">
        <f>+IFERROR(VLOOKUP($A105,[3]Sheet2!$A$7:$M$259,2,FALSE),0)</f>
        <v>0</v>
      </c>
      <c r="R105" s="4">
        <f>+IFERROR(VLOOKUP($A105,[3]Sheet2!$A$7:$M$259,7,FALSE),0)</f>
        <v>36000</v>
      </c>
      <c r="S105" s="4">
        <f>+IFERROR(VLOOKUP($A105,[3]Sheet2!$A$7:$M$259,6,FALSE),0)</f>
        <v>6000</v>
      </c>
      <c r="T105" s="4">
        <f>+IFERROR(VLOOKUP($A105,[3]Sheet2!$A$7:$M$259,5,FALSE),0)</f>
        <v>1</v>
      </c>
      <c r="U105" s="4">
        <f>+IFERROR(VLOOKUP($A105,[3]Sheet2!$A$7:$M$259,13,FALSE),0)</f>
        <v>0</v>
      </c>
      <c r="V105" s="4">
        <f>+IFERROR(VLOOKUP($A105,[3]Sheet2!$A$7:$M$259,12,FALSE),0)</f>
        <v>0</v>
      </c>
      <c r="W105" s="4">
        <f>+IFERROR(VLOOKUP($A105,[3]Sheet2!$A$7:$M$259,11,FALSE),0)</f>
        <v>0</v>
      </c>
      <c r="X105" s="4">
        <f>+IFERROR(VLOOKUP($A105,[3]Sheet2!$A$7:$M$259,10,FALSE),0)</f>
        <v>0</v>
      </c>
      <c r="Y105" s="4">
        <f>+IFERROR(VLOOKUP($A105,[3]Sheet2!$A$7:$M$259,9,FALSE),0)</f>
        <v>0</v>
      </c>
      <c r="Z105" s="4">
        <f>+IFERROR(VLOOKUP($A105,[3]Sheet2!$A$7:$M$259,8,FALSE),0)</f>
        <v>0</v>
      </c>
      <c r="AA105" s="13">
        <f t="shared" si="45"/>
        <v>4.5454545454545456E-2</v>
      </c>
      <c r="AB105" s="154">
        <f t="shared" si="46"/>
        <v>1.0526315789473684E-2</v>
      </c>
      <c r="AC105" s="158">
        <f t="shared" si="47"/>
        <v>4.3181818181818183</v>
      </c>
      <c r="AD105" s="154">
        <f t="shared" si="48"/>
        <v>0.12</v>
      </c>
      <c r="AE105" s="12">
        <f>VLOOKUP(A105,Sheet4!$A$2:$N$6671,2,0)</f>
        <v>22</v>
      </c>
      <c r="AF105" s="213">
        <f t="shared" si="19"/>
        <v>1</v>
      </c>
      <c r="AG105" s="12">
        <f>(VLOOKUP(A105,Sheet4!$A$2:$N$6671,3,0))</f>
        <v>1</v>
      </c>
      <c r="AH105" s="12">
        <f>VLOOKUP(A105,Sheet4!$A$2:$N$6671,4,0)</f>
        <v>0</v>
      </c>
      <c r="AI105" s="12">
        <f>VLOOKUP(A105,Sheet4!$A$2:$N$6671,10,0)</f>
        <v>95</v>
      </c>
      <c r="AJ105" s="12">
        <f>VLOOKUP(A105,Sheet4!$A$2:$N$66671,5,0)</f>
        <v>94</v>
      </c>
      <c r="AK105" s="12">
        <f>VLOOKUP(A105,Sheet4!$A$2:$N$6671,6,0)</f>
        <v>33</v>
      </c>
      <c r="AL105" s="12">
        <f>VLOOKUP(A105,Sheet4!$A$2:$N$6671,7,0)</f>
        <v>64</v>
      </c>
      <c r="AM105" s="12">
        <f>VLOOKUP(A105,Sheet4!$A$2:$N$6671,8,0)</f>
        <v>0</v>
      </c>
      <c r="AN105" s="12">
        <f>VLOOKUP($A105,Sheet4!$A$2:$N$6671,9,0)</f>
        <v>2405</v>
      </c>
      <c r="AO105" s="131" t="str">
        <f t="shared" ca="1" si="20"/>
        <v>Abhijit Khanvilkar_31 - 90</v>
      </c>
      <c r="AP105" s="132" t="str">
        <f t="shared" si="21"/>
        <v>Abhijit Khanvilkar_Central</v>
      </c>
      <c r="AQ105" s="132" t="str">
        <f>VLOOKUP($A105,'[1]Active TS-HR'!$B$6:$Q$500,9,FALSE)</f>
        <v>Abhijit Khanvilkar</v>
      </c>
      <c r="AR105" s="132">
        <f>VLOOKUP($A105,'[1]Active TS-HR'!$B$6:$Q$500,6,FALSE)</f>
        <v>0</v>
      </c>
      <c r="AS105" s="132" t="str">
        <f>VLOOKUP($A105,'[1]Active TS-HR'!$B$6:$Q$500,7,FALSE)</f>
        <v>Rikesh Vaidya</v>
      </c>
      <c r="AT105" s="132" t="str">
        <f>VLOOKUP($A105,'[1]Active TS-HR'!$B$6:$Q$500,16,FALSE)</f>
        <v>Active</v>
      </c>
      <c r="AU105" s="207">
        <f t="shared" ca="1" si="22"/>
        <v>42</v>
      </c>
      <c r="AW105" s="374">
        <f>IFERROR(VLOOKUP(A105,'[3]Sale Entry'!$AE$328:$AF$700,2,FALSE),0)</f>
        <v>22822.592028386302</v>
      </c>
      <c r="AX105" s="112" t="str">
        <f t="shared" ca="1" si="25"/>
        <v>Abhijit Khanvilkar_31 - 90</v>
      </c>
      <c r="AY105" s="323"/>
      <c r="AZ105" s="323"/>
      <c r="BA105" s="323"/>
      <c r="BB105" s="323"/>
      <c r="BC105" s="323"/>
    </row>
    <row r="106" spans="1:55" ht="15.75">
      <c r="A106" s="1">
        <v>10157722</v>
      </c>
      <c r="B106" s="2" t="s">
        <v>574</v>
      </c>
      <c r="C106" s="2" t="str">
        <f>VLOOKUP($A106,'[1]Active TS-HR'!$B$6:$Q$300,8,FALSE)</f>
        <v>Abhijit Khanvilkar</v>
      </c>
      <c r="D106" s="3">
        <v>45436</v>
      </c>
      <c r="E106" s="130" t="str">
        <f ca="1">VLOOKUP(AU106,Sheet5!A:B,2,1)</f>
        <v>31 - 90</v>
      </c>
      <c r="F106" s="130">
        <f>+VLOOKUP(A106,'[2]Attendance '!$B$75:$L$266,11,FALSE)</f>
        <v>25</v>
      </c>
      <c r="G106" s="130" t="s">
        <v>327</v>
      </c>
      <c r="H106" s="130" t="str">
        <f>VLOOKUP($A106,'[1]Active TS-HR'!$B$6:$Q$500,3,FALSE)</f>
        <v>Central</v>
      </c>
      <c r="I106" s="4">
        <f t="shared" si="23"/>
        <v>0</v>
      </c>
      <c r="J106" s="4">
        <f t="shared" si="24"/>
        <v>0</v>
      </c>
      <c r="K106" s="4">
        <v>0</v>
      </c>
      <c r="L106" s="4"/>
      <c r="M106" s="4"/>
      <c r="N106" s="4"/>
      <c r="O106" s="4">
        <f>+IFERROR(VLOOKUP($A106,[3]Sheet2!$A$7:$M$259,4,FALSE),0)</f>
        <v>0</v>
      </c>
      <c r="P106" s="4">
        <f>+IFERROR(VLOOKUP($A106,[3]Sheet2!$A$7:$M$259,3,FALSE),0)</f>
        <v>0</v>
      </c>
      <c r="Q106" s="4">
        <f>+IFERROR(VLOOKUP($A106,[3]Sheet2!$A$7:$M$259,2,FALSE),0)</f>
        <v>0</v>
      </c>
      <c r="R106" s="4">
        <f>+IFERROR(VLOOKUP($A106,[3]Sheet2!$A$7:$M$259,7,FALSE),0)</f>
        <v>0</v>
      </c>
      <c r="S106" s="4">
        <f>+IFERROR(VLOOKUP($A106,[3]Sheet2!$A$7:$M$259,6,FALSE),0)</f>
        <v>0</v>
      </c>
      <c r="T106" s="4">
        <f>+IFERROR(VLOOKUP($A106,[3]Sheet2!$A$7:$M$259,5,FALSE),0)</f>
        <v>0</v>
      </c>
      <c r="U106" s="4">
        <f>+IFERROR(VLOOKUP($A106,[3]Sheet2!$A$7:$M$259,13,FALSE),0)</f>
        <v>0</v>
      </c>
      <c r="V106" s="4">
        <f>+IFERROR(VLOOKUP($A106,[3]Sheet2!$A$7:$M$259,12,FALSE),0)</f>
        <v>0</v>
      </c>
      <c r="W106" s="4">
        <f>+IFERROR(VLOOKUP($A106,[3]Sheet2!$A$7:$M$259,11,FALSE),0)</f>
        <v>0</v>
      </c>
      <c r="X106" s="4">
        <f>+IFERROR(VLOOKUP($A106,[3]Sheet2!$A$7:$M$259,10,FALSE),0)</f>
        <v>0</v>
      </c>
      <c r="Y106" s="4">
        <f>+IFERROR(VLOOKUP($A106,[3]Sheet2!$A$7:$M$259,9,FALSE),0)</f>
        <v>0</v>
      </c>
      <c r="Z106" s="4">
        <f>+IFERROR(VLOOKUP($A106,[3]Sheet2!$A$7:$M$259,8,FALSE),0)</f>
        <v>0</v>
      </c>
      <c r="AA106" s="13">
        <f t="shared" ref="AA106:AA110" si="49">AF106/AE106</f>
        <v>0</v>
      </c>
      <c r="AB106" s="154">
        <f t="shared" ref="AB106:AB110" si="50">IF(ISERROR(AF106/AI106="TRUE"),"0",AF106/AI106)</f>
        <v>0</v>
      </c>
      <c r="AC106" s="158">
        <f t="shared" ref="AC106:AC110" si="51">AI106/AE106</f>
        <v>4.1304347826086953</v>
      </c>
      <c r="AD106" s="154">
        <f t="shared" ref="AD106:AD110" si="52">1-AE106/F106</f>
        <v>7.999999999999996E-2</v>
      </c>
      <c r="AE106" s="12">
        <f>VLOOKUP(A106,Sheet4!$A$2:$N$6671,2,0)</f>
        <v>23</v>
      </c>
      <c r="AF106" s="213">
        <f t="shared" si="19"/>
        <v>0</v>
      </c>
      <c r="AG106" s="12">
        <f>(VLOOKUP(A106,Sheet4!$A$2:$N$6671,3,0))</f>
        <v>0</v>
      </c>
      <c r="AH106" s="12">
        <f>VLOOKUP(A106,Sheet4!$A$2:$N$6671,4,0)</f>
        <v>0</v>
      </c>
      <c r="AI106" s="12">
        <f>VLOOKUP(A106,Sheet4!$A$2:$N$6671,10,0)</f>
        <v>95</v>
      </c>
      <c r="AJ106" s="12">
        <f>VLOOKUP(A106,Sheet4!$A$2:$N$66671,5,0)</f>
        <v>95</v>
      </c>
      <c r="AK106" s="12">
        <f>VLOOKUP(A106,Sheet4!$A$2:$N$6671,6,0)</f>
        <v>28</v>
      </c>
      <c r="AL106" s="12">
        <f>VLOOKUP(A106,Sheet4!$A$2:$N$6671,7,0)</f>
        <v>67</v>
      </c>
      <c r="AM106" s="12">
        <f>VLOOKUP(A106,Sheet4!$A$2:$N$6671,8,0)</f>
        <v>0</v>
      </c>
      <c r="AN106" s="12">
        <f>VLOOKUP($A106,Sheet4!$A$2:$N$6671,9,0)</f>
        <v>2305</v>
      </c>
      <c r="AO106" s="131" t="str">
        <f t="shared" ca="1" si="20"/>
        <v>Abhijit Khanvilkar_31 - 90</v>
      </c>
      <c r="AP106" s="132" t="str">
        <f t="shared" si="21"/>
        <v>Abhijit Khanvilkar_Central</v>
      </c>
      <c r="AQ106" s="132" t="str">
        <f>VLOOKUP($A106,'[1]Active TS-HR'!$B$6:$Q$500,9,FALSE)</f>
        <v>Abhijit Khanvilkar</v>
      </c>
      <c r="AR106" s="132">
        <f>VLOOKUP($A106,'[1]Active TS-HR'!$B$6:$Q$500,6,FALSE)</f>
        <v>0</v>
      </c>
      <c r="AS106" s="132" t="str">
        <f>VLOOKUP($A106,'[1]Active TS-HR'!$B$6:$Q$500,7,FALSE)</f>
        <v>Rikesh Vaidya</v>
      </c>
      <c r="AT106" s="132" t="str">
        <f>VLOOKUP($A106,'[1]Active TS-HR'!$B$6:$Q$500,16,FALSE)</f>
        <v>Active</v>
      </c>
      <c r="AU106" s="207">
        <f t="shared" ca="1" si="22"/>
        <v>42</v>
      </c>
      <c r="AW106" s="374">
        <f>IFERROR(VLOOKUP(A106,'[3]Sale Entry'!$AE$328:$AF$700,2,FALSE),0)</f>
        <v>0</v>
      </c>
      <c r="AX106" s="112" t="str">
        <f t="shared" ca="1" si="25"/>
        <v>Abhijit Khanvilkar_31 - 90</v>
      </c>
      <c r="AY106" s="323"/>
      <c r="AZ106" s="323"/>
      <c r="BA106" s="323"/>
      <c r="BB106" s="323"/>
      <c r="BC106" s="323"/>
    </row>
    <row r="107" spans="1:55" ht="15.75">
      <c r="A107" s="1">
        <v>10157723</v>
      </c>
      <c r="B107" s="2" t="s">
        <v>575</v>
      </c>
      <c r="C107" s="2" t="str">
        <f>VLOOKUP($A107,'[1]Active TS-HR'!$B$6:$Q$300,8,FALSE)</f>
        <v>Abhijit Khanvilkar</v>
      </c>
      <c r="D107" s="3">
        <v>45436</v>
      </c>
      <c r="E107" s="130" t="str">
        <f ca="1">VLOOKUP(AU107,Sheet5!A:B,2,1)</f>
        <v>31 - 90</v>
      </c>
      <c r="F107" s="130">
        <f>+VLOOKUP(A107,'[2]Attendance '!$B$75:$L$266,11,FALSE)</f>
        <v>25</v>
      </c>
      <c r="G107" s="130" t="s">
        <v>327</v>
      </c>
      <c r="H107" s="130" t="str">
        <f>VLOOKUP($A107,'[1]Active TS-HR'!$B$6:$Q$500,3,FALSE)</f>
        <v>Central</v>
      </c>
      <c r="I107" s="4">
        <f t="shared" si="23"/>
        <v>4000</v>
      </c>
      <c r="J107" s="4">
        <f t="shared" si="24"/>
        <v>24000</v>
      </c>
      <c r="K107" s="4">
        <v>0</v>
      </c>
      <c r="L107" s="4"/>
      <c r="M107" s="4"/>
      <c r="N107" s="4"/>
      <c r="O107" s="4">
        <f>+IFERROR(VLOOKUP($A107,[3]Sheet2!$A$7:$M$259,4,FALSE),0)</f>
        <v>0</v>
      </c>
      <c r="P107" s="4">
        <f>+IFERROR(VLOOKUP($A107,[3]Sheet2!$A$7:$M$259,3,FALSE),0)</f>
        <v>0</v>
      </c>
      <c r="Q107" s="4">
        <f>+IFERROR(VLOOKUP($A107,[3]Sheet2!$A$7:$M$259,2,FALSE),0)</f>
        <v>0</v>
      </c>
      <c r="R107" s="4">
        <f>+IFERROR(VLOOKUP($A107,[3]Sheet2!$A$7:$M$259,7,FALSE),0)</f>
        <v>24000</v>
      </c>
      <c r="S107" s="4">
        <f>+IFERROR(VLOOKUP($A107,[3]Sheet2!$A$7:$M$259,6,FALSE),0)</f>
        <v>4000</v>
      </c>
      <c r="T107" s="4">
        <f>+IFERROR(VLOOKUP($A107,[3]Sheet2!$A$7:$M$259,5,FALSE),0)</f>
        <v>1</v>
      </c>
      <c r="U107" s="4">
        <f>+IFERROR(VLOOKUP($A107,[3]Sheet2!$A$7:$M$259,13,FALSE),0)</f>
        <v>0</v>
      </c>
      <c r="V107" s="4">
        <f>+IFERROR(VLOOKUP($A107,[3]Sheet2!$A$7:$M$259,12,FALSE),0)</f>
        <v>0</v>
      </c>
      <c r="W107" s="4">
        <f>+IFERROR(VLOOKUP($A107,[3]Sheet2!$A$7:$M$259,11,FALSE),0)</f>
        <v>0</v>
      </c>
      <c r="X107" s="4">
        <f>+IFERROR(VLOOKUP($A107,[3]Sheet2!$A$7:$M$259,10,FALSE),0)</f>
        <v>0</v>
      </c>
      <c r="Y107" s="4">
        <f>+IFERROR(VLOOKUP($A107,[3]Sheet2!$A$7:$M$259,9,FALSE),0)</f>
        <v>0</v>
      </c>
      <c r="Z107" s="4">
        <f>+IFERROR(VLOOKUP($A107,[3]Sheet2!$A$7:$M$259,8,FALSE),0)</f>
        <v>0</v>
      </c>
      <c r="AA107" s="13">
        <f t="shared" si="49"/>
        <v>4.5454545454545456E-2</v>
      </c>
      <c r="AB107" s="154">
        <f t="shared" si="50"/>
        <v>9.433962264150943E-3</v>
      </c>
      <c r="AC107" s="158">
        <f t="shared" si="51"/>
        <v>4.8181818181818183</v>
      </c>
      <c r="AD107" s="154">
        <f t="shared" si="52"/>
        <v>0.12</v>
      </c>
      <c r="AE107" s="12">
        <f>VLOOKUP(A107,Sheet4!$A$2:$N$6671,2,0)</f>
        <v>22</v>
      </c>
      <c r="AF107" s="213">
        <f t="shared" si="19"/>
        <v>1</v>
      </c>
      <c r="AG107" s="12">
        <f>(VLOOKUP(A107,Sheet4!$A$2:$N$6671,3,0))</f>
        <v>1</v>
      </c>
      <c r="AH107" s="12">
        <f>VLOOKUP(A107,Sheet4!$A$2:$N$6671,4,0)</f>
        <v>0</v>
      </c>
      <c r="AI107" s="12">
        <f>VLOOKUP(A107,Sheet4!$A$2:$N$6671,10,0)</f>
        <v>106</v>
      </c>
      <c r="AJ107" s="12">
        <f>VLOOKUP(A107,Sheet4!$A$2:$N$66671,5,0)</f>
        <v>105</v>
      </c>
      <c r="AK107" s="12">
        <f>VLOOKUP(A107,Sheet4!$A$2:$N$6671,6,0)</f>
        <v>32</v>
      </c>
      <c r="AL107" s="12">
        <f>VLOOKUP(A107,Sheet4!$A$2:$N$6671,7,0)</f>
        <v>75</v>
      </c>
      <c r="AM107" s="12">
        <f>VLOOKUP(A107,Sheet4!$A$2:$N$6671,8,0)</f>
        <v>0</v>
      </c>
      <c r="AN107" s="12">
        <f>VLOOKUP($A107,Sheet4!$A$2:$N$6671,9,0)</f>
        <v>2655</v>
      </c>
      <c r="AO107" s="131" t="str">
        <f t="shared" ca="1" si="20"/>
        <v>Abhijit Khanvilkar_31 - 90</v>
      </c>
      <c r="AP107" s="132" t="str">
        <f t="shared" si="21"/>
        <v>Abhijit Khanvilkar_Central</v>
      </c>
      <c r="AQ107" s="132" t="str">
        <f>VLOOKUP($A107,'[1]Active TS-HR'!$B$6:$Q$500,9,FALSE)</f>
        <v>Abhijit Khanvilkar</v>
      </c>
      <c r="AR107" s="132">
        <f>VLOOKUP($A107,'[1]Active TS-HR'!$B$6:$Q$500,6,FALSE)</f>
        <v>0</v>
      </c>
      <c r="AS107" s="132" t="str">
        <f>VLOOKUP($A107,'[1]Active TS-HR'!$B$6:$Q$500,7,FALSE)</f>
        <v>Rikesh Vaidya</v>
      </c>
      <c r="AT107" s="132" t="str">
        <f>VLOOKUP($A107,'[1]Active TS-HR'!$B$6:$Q$500,16,FALSE)</f>
        <v>Active</v>
      </c>
      <c r="AU107" s="207">
        <f t="shared" ca="1" si="22"/>
        <v>42</v>
      </c>
      <c r="AW107" s="374">
        <f>IFERROR(VLOOKUP(A107,'[3]Sale Entry'!$AE$328:$AF$700,2,FALSE),0)</f>
        <v>15215.0613522575</v>
      </c>
      <c r="AX107" s="112" t="str">
        <f t="shared" ca="1" si="25"/>
        <v>Abhijit Khanvilkar_31 - 90</v>
      </c>
      <c r="AY107" s="323"/>
      <c r="AZ107" s="323"/>
      <c r="BA107" s="323"/>
      <c r="BB107" s="323"/>
      <c r="BC107" s="323"/>
    </row>
    <row r="108" spans="1:55" ht="15.75">
      <c r="A108" s="1">
        <v>10157733</v>
      </c>
      <c r="B108" s="2" t="s">
        <v>576</v>
      </c>
      <c r="C108" s="2" t="str">
        <f>VLOOKUP($A108,'[1]Active TS-HR'!$B$6:$Q$300,8,FALSE)</f>
        <v>Intezar Sayed</v>
      </c>
      <c r="D108" s="3">
        <v>45436</v>
      </c>
      <c r="E108" s="130" t="str">
        <f ca="1">VLOOKUP(AU108,Sheet5!A:B,2,1)</f>
        <v>31 - 90</v>
      </c>
      <c r="F108" s="130">
        <f>+VLOOKUP(A108,'[2]Attendance '!$B$75:$L$266,11,FALSE)</f>
        <v>12</v>
      </c>
      <c r="G108" s="130" t="s">
        <v>327</v>
      </c>
      <c r="H108" s="130" t="str">
        <f>VLOOKUP($A108,'[1]Active TS-HR'!$B$6:$Q$500,3,FALSE)</f>
        <v>Western</v>
      </c>
      <c r="I108" s="4">
        <f t="shared" si="23"/>
        <v>0</v>
      </c>
      <c r="J108" s="4">
        <f t="shared" si="24"/>
        <v>0</v>
      </c>
      <c r="K108" s="4">
        <v>0</v>
      </c>
      <c r="L108" s="4"/>
      <c r="M108" s="4"/>
      <c r="N108" s="4"/>
      <c r="O108" s="4">
        <f>+IFERROR(VLOOKUP($A108,[3]Sheet2!$A$7:$M$259,4,FALSE),0)</f>
        <v>0</v>
      </c>
      <c r="P108" s="4">
        <f>+IFERROR(VLOOKUP($A108,[3]Sheet2!$A$7:$M$259,3,FALSE),0)</f>
        <v>0</v>
      </c>
      <c r="Q108" s="4">
        <f>+IFERROR(VLOOKUP($A108,[3]Sheet2!$A$7:$M$259,2,FALSE),0)</f>
        <v>0</v>
      </c>
      <c r="R108" s="4">
        <f>+IFERROR(VLOOKUP($A108,[3]Sheet2!$A$7:$M$259,7,FALSE),0)</f>
        <v>0</v>
      </c>
      <c r="S108" s="4">
        <f>+IFERROR(VLOOKUP($A108,[3]Sheet2!$A$7:$M$259,6,FALSE),0)</f>
        <v>0</v>
      </c>
      <c r="T108" s="4">
        <f>+IFERROR(VLOOKUP($A108,[3]Sheet2!$A$7:$M$259,5,FALSE),0)</f>
        <v>0</v>
      </c>
      <c r="U108" s="4">
        <f>+IFERROR(VLOOKUP($A108,[3]Sheet2!$A$7:$M$259,13,FALSE),0)</f>
        <v>0</v>
      </c>
      <c r="V108" s="4">
        <f>+IFERROR(VLOOKUP($A108,[3]Sheet2!$A$7:$M$259,12,FALSE),0)</f>
        <v>0</v>
      </c>
      <c r="W108" s="4">
        <f>+IFERROR(VLOOKUP($A108,[3]Sheet2!$A$7:$M$259,11,FALSE),0)</f>
        <v>0</v>
      </c>
      <c r="X108" s="4">
        <f>+IFERROR(VLOOKUP($A108,[3]Sheet2!$A$7:$M$259,10,FALSE),0)</f>
        <v>0</v>
      </c>
      <c r="Y108" s="4">
        <f>+IFERROR(VLOOKUP($A108,[3]Sheet2!$A$7:$M$259,9,FALSE),0)</f>
        <v>0</v>
      </c>
      <c r="Z108" s="4">
        <f>+IFERROR(VLOOKUP($A108,[3]Sheet2!$A$7:$M$259,8,FALSE),0)</f>
        <v>0</v>
      </c>
      <c r="AA108" s="13">
        <f t="shared" si="49"/>
        <v>0</v>
      </c>
      <c r="AB108" s="154">
        <f t="shared" si="50"/>
        <v>0</v>
      </c>
      <c r="AC108" s="158">
        <f t="shared" si="51"/>
        <v>3.25</v>
      </c>
      <c r="AD108" s="154">
        <f t="shared" si="52"/>
        <v>0.33333333333333337</v>
      </c>
      <c r="AE108" s="12">
        <f>VLOOKUP(A108,Sheet4!$A$2:$N$6671,2,0)</f>
        <v>8</v>
      </c>
      <c r="AF108" s="213">
        <f t="shared" si="19"/>
        <v>0</v>
      </c>
      <c r="AG108" s="12">
        <f>(VLOOKUP(A108,Sheet4!$A$2:$N$6671,3,0))</f>
        <v>0</v>
      </c>
      <c r="AH108" s="12">
        <f>VLOOKUP(A108,Sheet4!$A$2:$N$6671,4,0)</f>
        <v>0</v>
      </c>
      <c r="AI108" s="12">
        <f>VLOOKUP(A108,Sheet4!$A$2:$N$6671,10,0)</f>
        <v>26</v>
      </c>
      <c r="AJ108" s="12">
        <f>VLOOKUP(A108,Sheet4!$A$2:$N$66671,5,0)</f>
        <v>26</v>
      </c>
      <c r="AK108" s="12">
        <f>VLOOKUP(A108,Sheet4!$A$2:$N$6671,6,0)</f>
        <v>6</v>
      </c>
      <c r="AL108" s="12">
        <f>VLOOKUP(A108,Sheet4!$A$2:$N$6671,7,0)</f>
        <v>20</v>
      </c>
      <c r="AM108" s="12">
        <f>VLOOKUP(A108,Sheet4!$A$2:$N$6671,8,0)</f>
        <v>0</v>
      </c>
      <c r="AN108" s="12">
        <f>VLOOKUP($A108,Sheet4!$A$2:$N$6671,9,0)</f>
        <v>635</v>
      </c>
      <c r="AO108" s="131" t="str">
        <f t="shared" ca="1" si="20"/>
        <v>Intezar Sayed_31 - 90</v>
      </c>
      <c r="AP108" s="132" t="str">
        <f t="shared" si="21"/>
        <v>Intezar Sayed_Western</v>
      </c>
      <c r="AQ108" s="132" t="str">
        <f>VLOOKUP($A108,'[1]Active TS-HR'!$B$6:$Q$500,9,FALSE)</f>
        <v>Bahubali Kaddu</v>
      </c>
      <c r="AR108" s="132">
        <f>VLOOKUP($A108,'[1]Active TS-HR'!$B$6:$Q$500,6,FALSE)</f>
        <v>0</v>
      </c>
      <c r="AS108" s="132" t="str">
        <f>VLOOKUP($A108,'[1]Active TS-HR'!$B$6:$Q$500,7,FALSE)</f>
        <v>Irfan Patel</v>
      </c>
      <c r="AT108" s="132" t="str">
        <f>VLOOKUP($A108,'[1]Active TS-HR'!$B$6:$Q$500,16,FALSE)</f>
        <v>Inactive</v>
      </c>
      <c r="AU108" s="207">
        <f t="shared" ca="1" si="22"/>
        <v>42</v>
      </c>
      <c r="AW108" s="374">
        <f>IFERROR(VLOOKUP(A108,'[3]Sale Entry'!$AE$328:$AF$700,2,FALSE),0)</f>
        <v>0</v>
      </c>
      <c r="AX108" s="112" t="str">
        <f t="shared" ca="1" si="25"/>
        <v>Bahubali Kaddu_31 - 90</v>
      </c>
      <c r="AY108" s="323"/>
      <c r="AZ108" s="323"/>
      <c r="BA108" s="323"/>
      <c r="BB108" s="323"/>
      <c r="BC108" s="323"/>
    </row>
    <row r="109" spans="1:55" ht="15.75">
      <c r="A109" s="1">
        <v>10157735</v>
      </c>
      <c r="B109" s="2" t="s">
        <v>577</v>
      </c>
      <c r="C109" s="2" t="str">
        <f>VLOOKUP($A109,'[1]Active TS-HR'!$B$6:$Q$300,8,FALSE)</f>
        <v>Intezar Sayed</v>
      </c>
      <c r="D109" s="3">
        <v>45436</v>
      </c>
      <c r="E109" s="130" t="str">
        <f ca="1">VLOOKUP(AU109,Sheet5!A:B,2,1)</f>
        <v>31 - 90</v>
      </c>
      <c r="F109" s="130">
        <f>+VLOOKUP(A109,'[2]Attendance '!$B$75:$L$266,11,FALSE)</f>
        <v>25</v>
      </c>
      <c r="G109" s="130" t="s">
        <v>327</v>
      </c>
      <c r="H109" s="130" t="str">
        <f>VLOOKUP($A109,'[1]Active TS-HR'!$B$6:$Q$500,3,FALSE)</f>
        <v>Western</v>
      </c>
      <c r="I109" s="4">
        <f t="shared" si="23"/>
        <v>0</v>
      </c>
      <c r="J109" s="4">
        <f t="shared" si="24"/>
        <v>0</v>
      </c>
      <c r="K109" s="4">
        <v>0</v>
      </c>
      <c r="L109" s="4"/>
      <c r="M109" s="4"/>
      <c r="N109" s="4"/>
      <c r="O109" s="4">
        <f>+IFERROR(VLOOKUP($A109,[3]Sheet2!$A$7:$M$259,4,FALSE),0)</f>
        <v>0</v>
      </c>
      <c r="P109" s="4">
        <f>+IFERROR(VLOOKUP($A109,[3]Sheet2!$A$7:$M$259,3,FALSE),0)</f>
        <v>0</v>
      </c>
      <c r="Q109" s="4">
        <f>+IFERROR(VLOOKUP($A109,[3]Sheet2!$A$7:$M$259,2,FALSE),0)</f>
        <v>0</v>
      </c>
      <c r="R109" s="4">
        <f>+IFERROR(VLOOKUP($A109,[3]Sheet2!$A$7:$M$259,7,FALSE),0)</f>
        <v>0</v>
      </c>
      <c r="S109" s="4">
        <f>+IFERROR(VLOOKUP($A109,[3]Sheet2!$A$7:$M$259,6,FALSE),0)</f>
        <v>0</v>
      </c>
      <c r="T109" s="4">
        <f>+IFERROR(VLOOKUP($A109,[3]Sheet2!$A$7:$M$259,5,FALSE),0)</f>
        <v>0</v>
      </c>
      <c r="U109" s="4">
        <f>+IFERROR(VLOOKUP($A109,[3]Sheet2!$A$7:$M$259,13,FALSE),0)</f>
        <v>0</v>
      </c>
      <c r="V109" s="4">
        <f>+IFERROR(VLOOKUP($A109,[3]Sheet2!$A$7:$M$259,12,FALSE),0)</f>
        <v>0</v>
      </c>
      <c r="W109" s="4">
        <f>+IFERROR(VLOOKUP($A109,[3]Sheet2!$A$7:$M$259,11,FALSE),0)</f>
        <v>0</v>
      </c>
      <c r="X109" s="4">
        <f>+IFERROR(VLOOKUP($A109,[3]Sheet2!$A$7:$M$259,10,FALSE),0)</f>
        <v>0</v>
      </c>
      <c r="Y109" s="4">
        <f>+IFERROR(VLOOKUP($A109,[3]Sheet2!$A$7:$M$259,9,FALSE),0)</f>
        <v>0</v>
      </c>
      <c r="Z109" s="4">
        <f>+IFERROR(VLOOKUP($A109,[3]Sheet2!$A$7:$M$259,8,FALSE),0)</f>
        <v>0</v>
      </c>
      <c r="AA109" s="13">
        <f t="shared" si="49"/>
        <v>0</v>
      </c>
      <c r="AB109" s="154">
        <f t="shared" si="50"/>
        <v>0</v>
      </c>
      <c r="AC109" s="158">
        <f t="shared" si="51"/>
        <v>4.1875</v>
      </c>
      <c r="AD109" s="154">
        <f t="shared" si="52"/>
        <v>0.36</v>
      </c>
      <c r="AE109" s="12">
        <f>VLOOKUP(A109,Sheet4!$A$2:$N$6671,2,0)</f>
        <v>16</v>
      </c>
      <c r="AF109" s="213">
        <f t="shared" si="19"/>
        <v>0</v>
      </c>
      <c r="AG109" s="12">
        <f>(VLOOKUP(A109,Sheet4!$A$2:$N$6671,3,0))</f>
        <v>0</v>
      </c>
      <c r="AH109" s="12">
        <f>VLOOKUP(A109,Sheet4!$A$2:$N$6671,4,0)</f>
        <v>0</v>
      </c>
      <c r="AI109" s="12">
        <f>VLOOKUP(A109,Sheet4!$A$2:$N$6671,10,0)</f>
        <v>67</v>
      </c>
      <c r="AJ109" s="12">
        <f>VLOOKUP(A109,Sheet4!$A$2:$N$66671,5,0)</f>
        <v>67</v>
      </c>
      <c r="AK109" s="12">
        <f>VLOOKUP(A109,Sheet4!$A$2:$N$6671,6,0)</f>
        <v>23</v>
      </c>
      <c r="AL109" s="12">
        <f>VLOOKUP(A109,Sheet4!$A$2:$N$6671,7,0)</f>
        <v>44</v>
      </c>
      <c r="AM109" s="12">
        <f>VLOOKUP(A109,Sheet4!$A$2:$N$6671,8,0)</f>
        <v>0</v>
      </c>
      <c r="AN109" s="12">
        <f>VLOOKUP($A109,Sheet4!$A$2:$N$6671,9,0)</f>
        <v>1655</v>
      </c>
      <c r="AO109" s="131" t="str">
        <f t="shared" ca="1" si="20"/>
        <v>Intezar Sayed_31 - 90</v>
      </c>
      <c r="AP109" s="132" t="str">
        <f t="shared" si="21"/>
        <v>Intezar Sayed_Western</v>
      </c>
      <c r="AQ109" s="132" t="str">
        <f>VLOOKUP($A109,'[1]Active TS-HR'!$B$6:$Q$500,9,FALSE)</f>
        <v>Bahubali Kaddu</v>
      </c>
      <c r="AR109" s="132">
        <f>VLOOKUP($A109,'[1]Active TS-HR'!$B$6:$Q$500,6,FALSE)</f>
        <v>0</v>
      </c>
      <c r="AS109" s="132" t="str">
        <f>VLOOKUP($A109,'[1]Active TS-HR'!$B$6:$Q$500,7,FALSE)</f>
        <v>Irfan Patel</v>
      </c>
      <c r="AT109" s="132" t="str">
        <f>VLOOKUP($A109,'[1]Active TS-HR'!$B$6:$Q$500,16,FALSE)</f>
        <v>Active</v>
      </c>
      <c r="AU109" s="207">
        <f t="shared" ca="1" si="22"/>
        <v>42</v>
      </c>
      <c r="AW109" s="374">
        <f>IFERROR(VLOOKUP(A109,'[3]Sale Entry'!$AE$328:$AF$700,2,FALSE),0)</f>
        <v>0</v>
      </c>
      <c r="AX109" s="112" t="str">
        <f t="shared" ca="1" si="25"/>
        <v>Bahubali Kaddu_31 - 90</v>
      </c>
      <c r="AY109" s="323"/>
      <c r="AZ109" s="323"/>
      <c r="BA109" s="323"/>
      <c r="BB109" s="323"/>
      <c r="BC109" s="323"/>
    </row>
    <row r="110" spans="1:55" ht="15.75">
      <c r="A110" s="1">
        <v>10023988</v>
      </c>
      <c r="B110" s="2" t="s">
        <v>128</v>
      </c>
      <c r="C110" s="2" t="str">
        <f>VLOOKUP($A110,'[1]Active TS-HR'!$B$6:$Q$300,8,FALSE)</f>
        <v>Intezar Sayed</v>
      </c>
      <c r="D110" s="3">
        <v>41852</v>
      </c>
      <c r="E110" s="130" t="str">
        <f ca="1">VLOOKUP(AU110,Sheet5!A:B,2,1)</f>
        <v>More Than 1 Year</v>
      </c>
      <c r="F110" s="130">
        <f>+VLOOKUP(A110,'[2]Attendance '!$B$75:$L$266,11,FALSE)</f>
        <v>25</v>
      </c>
      <c r="G110" s="130" t="s">
        <v>327</v>
      </c>
      <c r="H110" s="130" t="str">
        <f>VLOOKUP($A110,'[1]Active TS-HR'!$B$6:$Q$500,3,FALSE)</f>
        <v>Western</v>
      </c>
      <c r="I110" s="4">
        <f t="shared" si="23"/>
        <v>230099</v>
      </c>
      <c r="J110" s="4">
        <f t="shared" si="24"/>
        <v>358095</v>
      </c>
      <c r="K110" s="4">
        <v>0</v>
      </c>
      <c r="L110" s="4"/>
      <c r="M110" s="4"/>
      <c r="N110" s="4"/>
      <c r="O110" s="4">
        <f>+IFERROR(VLOOKUP($A110,[3]Sheet2!$A$7:$M$259,4,FALSE),0)</f>
        <v>35996</v>
      </c>
      <c r="P110" s="4">
        <f>+IFERROR(VLOOKUP($A110,[3]Sheet2!$A$7:$M$259,3,FALSE),0)</f>
        <v>3000</v>
      </c>
      <c r="Q110" s="4">
        <f>+IFERROR(VLOOKUP($A110,[3]Sheet2!$A$7:$M$259,2,FALSE),0)</f>
        <v>1</v>
      </c>
      <c r="R110" s="4">
        <f>+IFERROR(VLOOKUP($A110,[3]Sheet2!$A$7:$M$259,7,FALSE),0)</f>
        <v>114000</v>
      </c>
      <c r="S110" s="4">
        <f>+IFERROR(VLOOKUP($A110,[3]Sheet2!$A$7:$M$259,6,FALSE),0)</f>
        <v>19000</v>
      </c>
      <c r="T110" s="4">
        <f>+IFERROR(VLOOKUP($A110,[3]Sheet2!$A$7:$M$259,5,FALSE),0)</f>
        <v>4</v>
      </c>
      <c r="U110" s="4">
        <f>+IFERROR(VLOOKUP($A110,[3]Sheet2!$A$7:$M$259,13,FALSE),0)</f>
        <v>0</v>
      </c>
      <c r="V110" s="4">
        <f>+IFERROR(VLOOKUP($A110,[3]Sheet2!$A$7:$M$259,12,FALSE),0)</f>
        <v>0</v>
      </c>
      <c r="W110" s="4">
        <f>+IFERROR(VLOOKUP($A110,[3]Sheet2!$A$7:$M$259,11,FALSE),0)</f>
        <v>0</v>
      </c>
      <c r="X110" s="4">
        <f>+IFERROR(VLOOKUP($A110,[3]Sheet2!$A$7:$M$259,10,FALSE),0)</f>
        <v>208099</v>
      </c>
      <c r="Y110" s="4">
        <f>+IFERROR(VLOOKUP($A110,[3]Sheet2!$A$7:$M$259,9,FALSE),0)</f>
        <v>208099</v>
      </c>
      <c r="Z110" s="4">
        <f>+IFERROR(VLOOKUP($A110,[3]Sheet2!$A$7:$M$259,8,FALSE),0)</f>
        <v>6</v>
      </c>
      <c r="AA110" s="13">
        <f t="shared" si="49"/>
        <v>1.1000000000000001</v>
      </c>
      <c r="AB110" s="154">
        <f t="shared" si="50"/>
        <v>1</v>
      </c>
      <c r="AC110" s="158">
        <f t="shared" si="51"/>
        <v>1.1000000000000001</v>
      </c>
      <c r="AD110" s="154">
        <f t="shared" si="52"/>
        <v>0.6</v>
      </c>
      <c r="AE110" s="12">
        <f>VLOOKUP(A110,Sheet4!$A$2:$N$6671,2,0)</f>
        <v>10</v>
      </c>
      <c r="AF110" s="213">
        <f t="shared" si="19"/>
        <v>11</v>
      </c>
      <c r="AG110" s="12">
        <f>(VLOOKUP(A110,Sheet4!$A$2:$N$6671,3,0))</f>
        <v>9</v>
      </c>
      <c r="AH110" s="12">
        <f>VLOOKUP(A110,Sheet4!$A$2:$N$6671,4,0)</f>
        <v>2</v>
      </c>
      <c r="AI110" s="12">
        <f>VLOOKUP(A110,Sheet4!$A$2:$N$6671,10,0)</f>
        <v>11</v>
      </c>
      <c r="AJ110" s="12">
        <f>VLOOKUP(A110,Sheet4!$A$2:$N$66671,5,0)</f>
        <v>0</v>
      </c>
      <c r="AK110" s="12">
        <f>VLOOKUP(A110,Sheet4!$A$2:$N$6671,6,0)</f>
        <v>4</v>
      </c>
      <c r="AL110" s="12">
        <f>VLOOKUP(A110,Sheet4!$A$2:$N$6671,7,0)</f>
        <v>7</v>
      </c>
      <c r="AM110" s="12">
        <f>VLOOKUP(A110,Sheet4!$A$2:$N$6671,8,0)</f>
        <v>0</v>
      </c>
      <c r="AN110" s="12">
        <f>VLOOKUP($A110,Sheet4!$A$2:$N$6671,9,0)</f>
        <v>930</v>
      </c>
      <c r="AO110" s="131" t="str">
        <f t="shared" ca="1" si="20"/>
        <v>Intezar Sayed_More Than 1 Year</v>
      </c>
      <c r="AP110" s="132" t="str">
        <f t="shared" si="21"/>
        <v>Intezar Sayed_Western</v>
      </c>
      <c r="AQ110" s="132" t="str">
        <f>VLOOKUP($A110,'[1]Active TS-HR'!$B$6:$Q$500,9,FALSE)</f>
        <v>Bahubali Kaddu</v>
      </c>
      <c r="AR110" s="132">
        <f>VLOOKUP($A110,'[1]Active TS-HR'!$B$6:$Q$500,6,FALSE)</f>
        <v>0</v>
      </c>
      <c r="AS110" s="132" t="str">
        <f>VLOOKUP($A110,'[1]Active TS-HR'!$B$6:$Q$500,7,FALSE)</f>
        <v>Direct Intezar</v>
      </c>
      <c r="AT110" s="132" t="str">
        <f>VLOOKUP($A110,'[1]Active TS-HR'!$B$6:$Q$500,16,FALSE)</f>
        <v>Active</v>
      </c>
      <c r="AU110" s="207">
        <f t="shared" ca="1" si="22"/>
        <v>3626</v>
      </c>
      <c r="AW110" s="374">
        <f>IFERROR(VLOOKUP(A110,'[3]Sale Entry'!$AE$328:$AF$700,2,FALSE),0)</f>
        <v>278220.96650477545</v>
      </c>
      <c r="AX110" s="112" t="str">
        <f t="shared" ca="1" si="25"/>
        <v>Bahubali Kaddu_More Than 1 Year</v>
      </c>
      <c r="AY110" s="323"/>
      <c r="AZ110" s="323"/>
      <c r="BA110" s="323"/>
      <c r="BB110" s="323"/>
      <c r="BC110" s="323"/>
    </row>
    <row r="111" spans="1:55" ht="15.75">
      <c r="A111" s="1">
        <v>10158401</v>
      </c>
      <c r="B111" s="2" t="s">
        <v>596</v>
      </c>
      <c r="C111" s="2" t="str">
        <f>VLOOKUP($A111,'[1]Active TS-HR'!$B$6:$Q$300,8,FALSE)</f>
        <v>Avnind Singh</v>
      </c>
      <c r="D111" s="3">
        <v>45450</v>
      </c>
      <c r="E111" s="130" t="str">
        <f ca="1">VLOOKUP(AU111,Sheet5!A:B,2,1)</f>
        <v>00 - 30</v>
      </c>
      <c r="F111" s="130">
        <f>+VLOOKUP(A111,'[2]Attendance '!$B$75:$L$266,11,FALSE)</f>
        <v>11</v>
      </c>
      <c r="G111" s="130" t="s">
        <v>327</v>
      </c>
      <c r="H111" s="130" t="str">
        <f>VLOOKUP($A111,'[1]Active TS-HR'!$B$6:$Q$500,3,FALSE)</f>
        <v>Central</v>
      </c>
      <c r="I111" s="4">
        <f t="shared" ref="I111:I118" si="53">M111+P111+S111+V111+Y111</f>
        <v>0</v>
      </c>
      <c r="J111" s="4">
        <f t="shared" ref="J111:J118" si="54">L111+O111+R111+U111+X111</f>
        <v>0</v>
      </c>
      <c r="K111" s="4">
        <v>0</v>
      </c>
      <c r="L111" s="4"/>
      <c r="M111" s="4"/>
      <c r="N111" s="4"/>
      <c r="O111" s="4">
        <f>+IFERROR(VLOOKUP($A111,[3]Sheet2!$A$7:$M$259,4,FALSE),0)</f>
        <v>0</v>
      </c>
      <c r="P111" s="4">
        <f>+IFERROR(VLOOKUP($A111,[3]Sheet2!$A$7:$M$259,3,FALSE),0)</f>
        <v>0</v>
      </c>
      <c r="Q111" s="4">
        <f>+IFERROR(VLOOKUP($A111,[3]Sheet2!$A$7:$M$259,2,FALSE),0)</f>
        <v>0</v>
      </c>
      <c r="R111" s="4">
        <f>+IFERROR(VLOOKUP($A111,[3]Sheet2!$A$7:$M$259,7,FALSE),0)</f>
        <v>0</v>
      </c>
      <c r="S111" s="4">
        <f>+IFERROR(VLOOKUP($A111,[3]Sheet2!$A$7:$M$259,6,FALSE),0)</f>
        <v>0</v>
      </c>
      <c r="T111" s="4">
        <f>+IFERROR(VLOOKUP($A111,[3]Sheet2!$A$7:$M$259,5,FALSE),0)</f>
        <v>0</v>
      </c>
      <c r="U111" s="4">
        <f>+IFERROR(VLOOKUP($A111,[3]Sheet2!$A$7:$M$259,13,FALSE),0)</f>
        <v>0</v>
      </c>
      <c r="V111" s="4">
        <f>+IFERROR(VLOOKUP($A111,[3]Sheet2!$A$7:$M$259,12,FALSE),0)</f>
        <v>0</v>
      </c>
      <c r="W111" s="4">
        <f>+IFERROR(VLOOKUP($A111,[3]Sheet2!$A$7:$M$259,11,FALSE),0)</f>
        <v>0</v>
      </c>
      <c r="X111" s="4">
        <f>+IFERROR(VLOOKUP($A111,[3]Sheet2!$A$7:$M$259,10,FALSE),0)</f>
        <v>0</v>
      </c>
      <c r="Y111" s="4">
        <f>+IFERROR(VLOOKUP($A111,[3]Sheet2!$A$7:$M$259,9,FALSE),0)</f>
        <v>0</v>
      </c>
      <c r="Z111" s="4">
        <f>+IFERROR(VLOOKUP($A111,[3]Sheet2!$A$7:$M$259,8,FALSE),0)</f>
        <v>0</v>
      </c>
      <c r="AA111" s="13">
        <f t="shared" ref="AA111:AA118" si="55">AF111/AE111</f>
        <v>0</v>
      </c>
      <c r="AB111" s="154">
        <f t="shared" ref="AB111:AB118" si="56">IF(ISERROR(AF111/AI111="TRUE"),"0",AF111/AI111)</f>
        <v>0</v>
      </c>
      <c r="AC111" s="158">
        <f t="shared" ref="AC111:AC118" si="57">AI111/AE111</f>
        <v>4.3636363636363633</v>
      </c>
      <c r="AD111" s="154">
        <f t="shared" ref="AD111:AD118" si="58">1-AE111/F111</f>
        <v>0</v>
      </c>
      <c r="AE111" s="12">
        <f>VLOOKUP(A111,Sheet4!$A$2:$N$6671,2,0)</f>
        <v>11</v>
      </c>
      <c r="AF111" s="213">
        <f t="shared" ref="AF111:AF118" si="59">+N111+Q111+T111+W111+Z111</f>
        <v>0</v>
      </c>
      <c r="AG111" s="12">
        <f>(VLOOKUP(A111,Sheet4!$A$2:$N$6671,3,0))</f>
        <v>0</v>
      </c>
      <c r="AH111" s="12">
        <f>VLOOKUP(A111,Sheet4!$A$2:$N$6671,4,0)</f>
        <v>0</v>
      </c>
      <c r="AI111" s="12">
        <f>VLOOKUP(A111,Sheet4!$A$2:$N$6671,10,0)</f>
        <v>48</v>
      </c>
      <c r="AJ111" s="12">
        <f>VLOOKUP(A111,Sheet4!$A$2:$N$66671,5,0)</f>
        <v>48</v>
      </c>
      <c r="AK111" s="12">
        <f>VLOOKUP(A111,Sheet4!$A$2:$N$6671,6,0)</f>
        <v>19</v>
      </c>
      <c r="AL111" s="12">
        <f>VLOOKUP(A111,Sheet4!$A$2:$N$6671,7,0)</f>
        <v>30</v>
      </c>
      <c r="AM111" s="12">
        <f>VLOOKUP(A111,Sheet4!$A$2:$N$6671,8,0)</f>
        <v>0</v>
      </c>
      <c r="AN111" s="12">
        <f>VLOOKUP($A111,Sheet4!$A$2:$N$6671,9,0)</f>
        <v>1150</v>
      </c>
      <c r="AO111" s="131" t="str">
        <f t="shared" ref="AO111:AO118" ca="1" si="60">C111&amp;"_"&amp;E111</f>
        <v>Avnind Singh_00 - 30</v>
      </c>
      <c r="AP111" s="132" t="str">
        <f t="shared" ref="AP111:AP118" si="61">C111&amp;"_"&amp;H111</f>
        <v>Avnind Singh_Central</v>
      </c>
      <c r="AQ111" s="132" t="str">
        <f>VLOOKUP($A111,'[1]Active TS-HR'!$B$6:$Q$500,9,FALSE)</f>
        <v>Bahubali Kaddu</v>
      </c>
      <c r="AR111" s="132" t="str">
        <f>VLOOKUP($A111,'[1]Active TS-HR'!$B$6:$Q$500,6,FALSE)</f>
        <v>Prem Vishwakarama</v>
      </c>
      <c r="AS111" s="132" t="str">
        <f>VLOOKUP($A111,'[1]Active TS-HR'!$B$6:$Q$500,7,FALSE)</f>
        <v>Raviraj Kadam</v>
      </c>
      <c r="AT111" s="132" t="str">
        <f>VLOOKUP($A111,'[1]Active TS-HR'!$B$6:$Q$500,16,FALSE)</f>
        <v>Active</v>
      </c>
      <c r="AU111" s="207">
        <f t="shared" ref="AU111:AU118" ca="1" si="62">$AV$1-D111</f>
        <v>28</v>
      </c>
      <c r="AW111" s="374">
        <f>IFERROR(VLOOKUP(A111,'[3]Sale Entry'!$AE$328:$AF$700,2,FALSE),0)</f>
        <v>0</v>
      </c>
      <c r="AX111" s="112" t="str">
        <f t="shared" ref="AX111:AX118" ca="1" si="63">AQ111&amp;"_"&amp;E111</f>
        <v>Bahubali Kaddu_00 - 30</v>
      </c>
      <c r="AY111" s="323"/>
      <c r="AZ111" s="323"/>
      <c r="BA111" s="323"/>
      <c r="BB111" s="323"/>
      <c r="BC111" s="323"/>
    </row>
    <row r="112" spans="1:55" ht="15.75">
      <c r="A112" s="1">
        <v>10158393</v>
      </c>
      <c r="B112" s="2" t="s">
        <v>597</v>
      </c>
      <c r="C112" s="2" t="str">
        <f>VLOOKUP($A112,'[1]Active TS-HR'!$B$6:$Q$300,8,FALSE)</f>
        <v>Intezar Sayed</v>
      </c>
      <c r="D112" s="3">
        <v>45450</v>
      </c>
      <c r="E112" s="130" t="str">
        <f ca="1">VLOOKUP(AU112,Sheet5!A:B,2,1)</f>
        <v>00 - 30</v>
      </c>
      <c r="F112" s="130">
        <f>+VLOOKUP(A112,'[2]Attendance '!$B$75:$L$266,11,FALSE)</f>
        <v>11</v>
      </c>
      <c r="G112" s="130" t="s">
        <v>327</v>
      </c>
      <c r="H112" s="130" t="str">
        <f>VLOOKUP($A112,'[1]Active TS-HR'!$B$6:$Q$500,3,FALSE)</f>
        <v>Western</v>
      </c>
      <c r="I112" s="4">
        <f t="shared" si="53"/>
        <v>0</v>
      </c>
      <c r="J112" s="4">
        <f t="shared" si="54"/>
        <v>0</v>
      </c>
      <c r="K112" s="4">
        <v>0</v>
      </c>
      <c r="L112" s="4"/>
      <c r="M112" s="4"/>
      <c r="N112" s="4"/>
      <c r="O112" s="4">
        <f>+IFERROR(VLOOKUP($A112,[3]Sheet2!$A$7:$M$259,4,FALSE),0)</f>
        <v>0</v>
      </c>
      <c r="P112" s="4">
        <f>+IFERROR(VLOOKUP($A112,[3]Sheet2!$A$7:$M$259,3,FALSE),0)</f>
        <v>0</v>
      </c>
      <c r="Q112" s="4">
        <f>+IFERROR(VLOOKUP($A112,[3]Sheet2!$A$7:$M$259,2,FALSE),0)</f>
        <v>0</v>
      </c>
      <c r="R112" s="4">
        <f>+IFERROR(VLOOKUP($A112,[3]Sheet2!$A$7:$M$259,7,FALSE),0)</f>
        <v>0</v>
      </c>
      <c r="S112" s="4">
        <f>+IFERROR(VLOOKUP($A112,[3]Sheet2!$A$7:$M$259,6,FALSE),0)</f>
        <v>0</v>
      </c>
      <c r="T112" s="4">
        <f>+IFERROR(VLOOKUP($A112,[3]Sheet2!$A$7:$M$259,5,FALSE),0)</f>
        <v>0</v>
      </c>
      <c r="U112" s="4">
        <f>+IFERROR(VLOOKUP($A112,[3]Sheet2!$A$7:$M$259,13,FALSE),0)</f>
        <v>0</v>
      </c>
      <c r="V112" s="4">
        <f>+IFERROR(VLOOKUP($A112,[3]Sheet2!$A$7:$M$259,12,FALSE),0)</f>
        <v>0</v>
      </c>
      <c r="W112" s="4">
        <f>+IFERROR(VLOOKUP($A112,[3]Sheet2!$A$7:$M$259,11,FALSE),0)</f>
        <v>0</v>
      </c>
      <c r="X112" s="4">
        <f>+IFERROR(VLOOKUP($A112,[3]Sheet2!$A$7:$M$259,10,FALSE),0)</f>
        <v>0</v>
      </c>
      <c r="Y112" s="4">
        <f>+IFERROR(VLOOKUP($A112,[3]Sheet2!$A$7:$M$259,9,FALSE),0)</f>
        <v>0</v>
      </c>
      <c r="Z112" s="4">
        <f>+IFERROR(VLOOKUP($A112,[3]Sheet2!$A$7:$M$259,8,FALSE),0)</f>
        <v>0</v>
      </c>
      <c r="AA112" s="13">
        <f t="shared" si="55"/>
        <v>0</v>
      </c>
      <c r="AB112" s="154">
        <f t="shared" si="56"/>
        <v>0</v>
      </c>
      <c r="AC112" s="158">
        <f t="shared" si="57"/>
        <v>5.1818181818181817</v>
      </c>
      <c r="AD112" s="154">
        <f t="shared" si="58"/>
        <v>0</v>
      </c>
      <c r="AE112" s="12">
        <f>VLOOKUP(A112,Sheet4!$A$2:$N$6671,2,0)</f>
        <v>11</v>
      </c>
      <c r="AF112" s="213">
        <f t="shared" si="59"/>
        <v>0</v>
      </c>
      <c r="AG112" s="12">
        <f>(VLOOKUP(A112,Sheet4!$A$2:$N$6671,3,0))</f>
        <v>0</v>
      </c>
      <c r="AH112" s="12">
        <f>VLOOKUP(A112,Sheet4!$A$2:$N$6671,4,0)</f>
        <v>0</v>
      </c>
      <c r="AI112" s="12">
        <f>VLOOKUP(A112,Sheet4!$A$2:$N$6671,10,0)</f>
        <v>57</v>
      </c>
      <c r="AJ112" s="12">
        <f>VLOOKUP(A112,Sheet4!$A$2:$N$66671,5,0)</f>
        <v>57</v>
      </c>
      <c r="AK112" s="12">
        <f>VLOOKUP(A112,Sheet4!$A$2:$N$6671,6,0)</f>
        <v>20</v>
      </c>
      <c r="AL112" s="12">
        <f>VLOOKUP(A112,Sheet4!$A$2:$N$6671,7,0)</f>
        <v>38</v>
      </c>
      <c r="AM112" s="12">
        <f>VLOOKUP(A112,Sheet4!$A$2:$N$6671,8,0)</f>
        <v>0</v>
      </c>
      <c r="AN112" s="12">
        <f>VLOOKUP($A112,Sheet4!$A$2:$N$6671,9,0)</f>
        <v>1430</v>
      </c>
      <c r="AO112" s="131" t="str">
        <f t="shared" ca="1" si="60"/>
        <v>Intezar Sayed_00 - 30</v>
      </c>
      <c r="AP112" s="132" t="str">
        <f t="shared" si="61"/>
        <v>Intezar Sayed_Western</v>
      </c>
      <c r="AQ112" s="132" t="str">
        <f>VLOOKUP($A112,'[1]Active TS-HR'!$B$6:$Q$500,9,FALSE)</f>
        <v>Bahubali Kaddu</v>
      </c>
      <c r="AR112" s="132">
        <f>VLOOKUP($A112,'[1]Active TS-HR'!$B$6:$Q$500,6,FALSE)</f>
        <v>0</v>
      </c>
      <c r="AS112" s="132" t="str">
        <f>VLOOKUP($A112,'[1]Active TS-HR'!$B$6:$Q$500,7,FALSE)</f>
        <v>Susheel Dubey</v>
      </c>
      <c r="AT112" s="132" t="str">
        <f>VLOOKUP($A112,'[1]Active TS-HR'!$B$6:$Q$500,16,FALSE)</f>
        <v>Active</v>
      </c>
      <c r="AU112" s="207">
        <f t="shared" ca="1" si="62"/>
        <v>28</v>
      </c>
      <c r="AW112" s="374">
        <f>IFERROR(VLOOKUP(A112,'[3]Sale Entry'!$AE$328:$AF$700,2,FALSE),0)</f>
        <v>0</v>
      </c>
      <c r="AX112" s="112" t="str">
        <f t="shared" ca="1" si="63"/>
        <v>Bahubali Kaddu_00 - 30</v>
      </c>
      <c r="AY112" s="323"/>
      <c r="AZ112" s="323"/>
      <c r="BA112" s="323"/>
      <c r="BB112" s="323"/>
      <c r="BC112" s="323"/>
    </row>
    <row r="113" spans="1:55" ht="15.75">
      <c r="A113" s="1">
        <v>10158400</v>
      </c>
      <c r="B113" s="2" t="s">
        <v>598</v>
      </c>
      <c r="C113" s="2" t="str">
        <f>VLOOKUP($A113,'[1]Active TS-HR'!$B$6:$Q$300,8,FALSE)</f>
        <v>Abhijit Khanvilkar</v>
      </c>
      <c r="D113" s="3">
        <v>45450</v>
      </c>
      <c r="E113" s="130" t="str">
        <f ca="1">VLOOKUP(AU113,Sheet5!A:B,2,1)</f>
        <v>00 - 30</v>
      </c>
      <c r="F113" s="130">
        <f>+VLOOKUP(A113,'[2]Attendance '!$B$75:$L$266,11,FALSE)</f>
        <v>11</v>
      </c>
      <c r="G113" s="130" t="s">
        <v>327</v>
      </c>
      <c r="H113" s="130" t="str">
        <f>VLOOKUP($A113,'[1]Active TS-HR'!$B$6:$Q$500,3,FALSE)</f>
        <v>Central</v>
      </c>
      <c r="I113" s="4">
        <f t="shared" si="53"/>
        <v>0</v>
      </c>
      <c r="J113" s="4">
        <f t="shared" si="54"/>
        <v>0</v>
      </c>
      <c r="K113" s="4">
        <v>0</v>
      </c>
      <c r="L113" s="4"/>
      <c r="M113" s="4"/>
      <c r="N113" s="4"/>
      <c r="O113" s="4">
        <f>+IFERROR(VLOOKUP($A113,[3]Sheet2!$A$7:$M$259,4,FALSE),0)</f>
        <v>0</v>
      </c>
      <c r="P113" s="4">
        <f>+IFERROR(VLOOKUP($A113,[3]Sheet2!$A$7:$M$259,3,FALSE),0)</f>
        <v>0</v>
      </c>
      <c r="Q113" s="4">
        <f>+IFERROR(VLOOKUP($A113,[3]Sheet2!$A$7:$M$259,2,FALSE),0)</f>
        <v>0</v>
      </c>
      <c r="R113" s="4">
        <f>+IFERROR(VLOOKUP($A113,[3]Sheet2!$A$7:$M$259,7,FALSE),0)</f>
        <v>0</v>
      </c>
      <c r="S113" s="4">
        <f>+IFERROR(VLOOKUP($A113,[3]Sheet2!$A$7:$M$259,6,FALSE),0)</f>
        <v>0</v>
      </c>
      <c r="T113" s="4">
        <f>+IFERROR(VLOOKUP($A113,[3]Sheet2!$A$7:$M$259,5,FALSE),0)</f>
        <v>0</v>
      </c>
      <c r="U113" s="4">
        <f>+IFERROR(VLOOKUP($A113,[3]Sheet2!$A$7:$M$259,13,FALSE),0)</f>
        <v>0</v>
      </c>
      <c r="V113" s="4">
        <f>+IFERROR(VLOOKUP($A113,[3]Sheet2!$A$7:$M$259,12,FALSE),0)</f>
        <v>0</v>
      </c>
      <c r="W113" s="4">
        <f>+IFERROR(VLOOKUP($A113,[3]Sheet2!$A$7:$M$259,11,FALSE),0)</f>
        <v>0</v>
      </c>
      <c r="X113" s="4">
        <f>+IFERROR(VLOOKUP($A113,[3]Sheet2!$A$7:$M$259,10,FALSE),0)</f>
        <v>0</v>
      </c>
      <c r="Y113" s="4">
        <f>+IFERROR(VLOOKUP($A113,[3]Sheet2!$A$7:$M$259,9,FALSE),0)</f>
        <v>0</v>
      </c>
      <c r="Z113" s="4">
        <f>+IFERROR(VLOOKUP($A113,[3]Sheet2!$A$7:$M$259,8,FALSE),0)</f>
        <v>0</v>
      </c>
      <c r="AA113" s="13">
        <f t="shared" si="55"/>
        <v>0</v>
      </c>
      <c r="AB113" s="154">
        <f t="shared" si="56"/>
        <v>0</v>
      </c>
      <c r="AC113" s="158">
        <f t="shared" si="57"/>
        <v>5.7272727272727275</v>
      </c>
      <c r="AD113" s="154">
        <f t="shared" si="58"/>
        <v>0</v>
      </c>
      <c r="AE113" s="12">
        <f>VLOOKUP(A113,Sheet4!$A$2:$N$6671,2,0)</f>
        <v>11</v>
      </c>
      <c r="AF113" s="213">
        <f t="shared" si="59"/>
        <v>0</v>
      </c>
      <c r="AG113" s="12">
        <f>(VLOOKUP(A113,Sheet4!$A$2:$N$6671,3,0))</f>
        <v>0</v>
      </c>
      <c r="AH113" s="12">
        <f>VLOOKUP(A113,Sheet4!$A$2:$N$6671,4,0)</f>
        <v>0</v>
      </c>
      <c r="AI113" s="12">
        <f>VLOOKUP(A113,Sheet4!$A$2:$N$6671,10,0)</f>
        <v>63</v>
      </c>
      <c r="AJ113" s="12">
        <f>VLOOKUP(A113,Sheet4!$A$2:$N$66671,5,0)</f>
        <v>63</v>
      </c>
      <c r="AK113" s="12">
        <f>VLOOKUP(A113,Sheet4!$A$2:$N$6671,6,0)</f>
        <v>21</v>
      </c>
      <c r="AL113" s="12">
        <f>VLOOKUP(A113,Sheet4!$A$2:$N$6671,7,0)</f>
        <v>42</v>
      </c>
      <c r="AM113" s="12">
        <f>VLOOKUP(A113,Sheet4!$A$2:$N$6671,8,0)</f>
        <v>0</v>
      </c>
      <c r="AN113" s="12">
        <f>VLOOKUP($A113,Sheet4!$A$2:$N$6671,9,0)</f>
        <v>1575</v>
      </c>
      <c r="AO113" s="131" t="str">
        <f t="shared" ca="1" si="60"/>
        <v>Abhijit Khanvilkar_00 - 30</v>
      </c>
      <c r="AP113" s="132" t="str">
        <f t="shared" si="61"/>
        <v>Abhijit Khanvilkar_Central</v>
      </c>
      <c r="AQ113" s="132" t="str">
        <f>VLOOKUP($A113,'[1]Active TS-HR'!$B$6:$Q$500,9,FALSE)</f>
        <v>Abhijit Khanvilkar</v>
      </c>
      <c r="AR113" s="132">
        <f>VLOOKUP($A113,'[1]Active TS-HR'!$B$6:$Q$500,6,FALSE)</f>
        <v>0</v>
      </c>
      <c r="AS113" s="132" t="str">
        <f>VLOOKUP($A113,'[1]Active TS-HR'!$B$6:$Q$500,7,FALSE)</f>
        <v>Nandan Singh</v>
      </c>
      <c r="AT113" s="132" t="str">
        <f>VLOOKUP($A113,'[1]Active TS-HR'!$B$6:$Q$500,16,FALSE)</f>
        <v>Active</v>
      </c>
      <c r="AU113" s="207">
        <f t="shared" ca="1" si="62"/>
        <v>28</v>
      </c>
      <c r="AW113" s="374">
        <f>IFERROR(VLOOKUP(A113,'[3]Sale Entry'!$AE$328:$AF$700,2,FALSE),0)</f>
        <v>0</v>
      </c>
      <c r="AX113" s="112" t="str">
        <f t="shared" ca="1" si="63"/>
        <v>Abhijit Khanvilkar_00 - 30</v>
      </c>
      <c r="AY113" s="323"/>
      <c r="AZ113" s="323"/>
      <c r="BA113" s="323"/>
      <c r="BB113" s="323"/>
      <c r="BC113" s="323"/>
    </row>
    <row r="114" spans="1:55" ht="15.75">
      <c r="A114" s="1">
        <v>10158405</v>
      </c>
      <c r="B114" s="2" t="s">
        <v>599</v>
      </c>
      <c r="C114" s="2" t="str">
        <f>VLOOKUP($A114,'[1]Active TS-HR'!$B$6:$Q$300,8,FALSE)</f>
        <v>Madhuri Joshi</v>
      </c>
      <c r="D114" s="3">
        <v>45450</v>
      </c>
      <c r="E114" s="130" t="str">
        <f ca="1">VLOOKUP(AU114,Sheet5!A:B,2,1)</f>
        <v>00 - 30</v>
      </c>
      <c r="F114" s="130">
        <f>+VLOOKUP(A114,'[2]Attendance '!$B$75:$L$266,11,FALSE)</f>
        <v>11</v>
      </c>
      <c r="G114" s="130" t="s">
        <v>327</v>
      </c>
      <c r="H114" s="130" t="str">
        <f>VLOOKUP($A114,'[1]Active TS-HR'!$B$6:$Q$500,3,FALSE)</f>
        <v>Western</v>
      </c>
      <c r="I114" s="4">
        <f t="shared" si="53"/>
        <v>2000</v>
      </c>
      <c r="J114" s="4">
        <f t="shared" si="54"/>
        <v>12000</v>
      </c>
      <c r="K114" s="4">
        <v>0</v>
      </c>
      <c r="L114" s="4"/>
      <c r="M114" s="4"/>
      <c r="N114" s="4"/>
      <c r="O114" s="4">
        <f>+IFERROR(VLOOKUP($A114,[3]Sheet2!$A$7:$M$259,4,FALSE),0)</f>
        <v>0</v>
      </c>
      <c r="P114" s="4">
        <f>+IFERROR(VLOOKUP($A114,[3]Sheet2!$A$7:$M$259,3,FALSE),0)</f>
        <v>0</v>
      </c>
      <c r="Q114" s="4">
        <f>+IFERROR(VLOOKUP($A114,[3]Sheet2!$A$7:$M$259,2,FALSE),0)</f>
        <v>0</v>
      </c>
      <c r="R114" s="4">
        <f>+IFERROR(VLOOKUP($A114,[3]Sheet2!$A$7:$M$259,7,FALSE),0)</f>
        <v>12000</v>
      </c>
      <c r="S114" s="4">
        <f>+IFERROR(VLOOKUP($A114,[3]Sheet2!$A$7:$M$259,6,FALSE),0)</f>
        <v>2000</v>
      </c>
      <c r="T114" s="4">
        <f>+IFERROR(VLOOKUP($A114,[3]Sheet2!$A$7:$M$259,5,FALSE),0)</f>
        <v>1</v>
      </c>
      <c r="U114" s="4">
        <f>+IFERROR(VLOOKUP($A114,[3]Sheet2!$A$7:$M$259,13,FALSE),0)</f>
        <v>0</v>
      </c>
      <c r="V114" s="4">
        <f>+IFERROR(VLOOKUP($A114,[3]Sheet2!$A$7:$M$259,12,FALSE),0)</f>
        <v>0</v>
      </c>
      <c r="W114" s="4">
        <f>+IFERROR(VLOOKUP($A114,[3]Sheet2!$A$7:$M$259,11,FALSE),0)</f>
        <v>0</v>
      </c>
      <c r="X114" s="4">
        <f>+IFERROR(VLOOKUP($A114,[3]Sheet2!$A$7:$M$259,10,FALSE),0)</f>
        <v>0</v>
      </c>
      <c r="Y114" s="4">
        <f>+IFERROR(VLOOKUP($A114,[3]Sheet2!$A$7:$M$259,9,FALSE),0)</f>
        <v>0</v>
      </c>
      <c r="Z114" s="4">
        <f>+IFERROR(VLOOKUP($A114,[3]Sheet2!$A$7:$M$259,8,FALSE),0)</f>
        <v>0</v>
      </c>
      <c r="AA114" s="13">
        <f t="shared" si="55"/>
        <v>0.1</v>
      </c>
      <c r="AB114" s="154">
        <f t="shared" si="56"/>
        <v>2.4390243902439025E-2</v>
      </c>
      <c r="AC114" s="158">
        <f t="shared" si="57"/>
        <v>4.0999999999999996</v>
      </c>
      <c r="AD114" s="154">
        <f t="shared" si="58"/>
        <v>9.0909090909090939E-2</v>
      </c>
      <c r="AE114" s="12">
        <f>VLOOKUP(A114,Sheet4!$A$2:$N$6671,2,0)</f>
        <v>10</v>
      </c>
      <c r="AF114" s="213">
        <f t="shared" si="59"/>
        <v>1</v>
      </c>
      <c r="AG114" s="12">
        <f>(VLOOKUP(A114,Sheet4!$A$2:$N$6671,3,0))</f>
        <v>1</v>
      </c>
      <c r="AH114" s="12">
        <f>VLOOKUP(A114,Sheet4!$A$2:$N$6671,4,0)</f>
        <v>0</v>
      </c>
      <c r="AI114" s="12">
        <f>VLOOKUP(A114,Sheet4!$A$2:$N$6671,10,0)</f>
        <v>41</v>
      </c>
      <c r="AJ114" s="12">
        <f>VLOOKUP(A114,Sheet4!$A$2:$N$66671,5,0)</f>
        <v>40</v>
      </c>
      <c r="AK114" s="12">
        <f>VLOOKUP(A114,Sheet4!$A$2:$N$6671,6,0)</f>
        <v>10</v>
      </c>
      <c r="AL114" s="12">
        <f>VLOOKUP(A114,Sheet4!$A$2:$N$6671,7,0)</f>
        <v>32</v>
      </c>
      <c r="AM114" s="12">
        <f>VLOOKUP(A114,Sheet4!$A$2:$N$6671,8,0)</f>
        <v>0</v>
      </c>
      <c r="AN114" s="12">
        <f>VLOOKUP($A114,Sheet4!$A$2:$N$6671,9,0)</f>
        <v>1070</v>
      </c>
      <c r="AO114" s="131" t="str">
        <f t="shared" ca="1" si="60"/>
        <v>Madhuri Joshi_00 - 30</v>
      </c>
      <c r="AP114" s="132" t="str">
        <f t="shared" si="61"/>
        <v>Madhuri Joshi_Western</v>
      </c>
      <c r="AQ114" s="132" t="str">
        <f>VLOOKUP($A114,'[1]Active TS-HR'!$B$6:$Q$500,9,FALSE)</f>
        <v>Bahubali Kaddu</v>
      </c>
      <c r="AR114" s="132">
        <f>VLOOKUP($A114,'[1]Active TS-HR'!$B$6:$Q$500,6,FALSE)</f>
        <v>0</v>
      </c>
      <c r="AS114" s="132" t="str">
        <f>VLOOKUP($A114,'[1]Active TS-HR'!$B$6:$Q$500,7,FALSE)</f>
        <v>Mohammad Imran Adil</v>
      </c>
      <c r="AT114" s="132" t="str">
        <f>VLOOKUP($A114,'[1]Active TS-HR'!$B$6:$Q$500,16,FALSE)</f>
        <v>Active</v>
      </c>
      <c r="AU114" s="207">
        <f t="shared" ca="1" si="62"/>
        <v>28</v>
      </c>
      <c r="AW114" s="374">
        <f>IFERROR(VLOOKUP(A114,'[3]Sale Entry'!$AE$328:$AF$700,2,FALSE),0)</f>
        <v>7607.5306761287502</v>
      </c>
      <c r="AX114" s="112" t="str">
        <f t="shared" ca="1" si="63"/>
        <v>Bahubali Kaddu_00 - 30</v>
      </c>
      <c r="AY114" s="323"/>
      <c r="AZ114" s="323"/>
      <c r="BA114" s="323"/>
      <c r="BB114" s="323"/>
      <c r="BC114" s="323"/>
    </row>
    <row r="115" spans="1:55" ht="15.75">
      <c r="A115" s="1">
        <v>10158406</v>
      </c>
      <c r="B115" s="2" t="s">
        <v>600</v>
      </c>
      <c r="C115" s="2" t="str">
        <f>VLOOKUP($A115,'[1]Active TS-HR'!$B$6:$Q$300,8,FALSE)</f>
        <v>Madhuri Joshi</v>
      </c>
      <c r="D115" s="3">
        <v>45450</v>
      </c>
      <c r="E115" s="130" t="str">
        <f ca="1">VLOOKUP(AU115,Sheet5!A:B,2,1)</f>
        <v>00 - 30</v>
      </c>
      <c r="F115" s="130">
        <f>+VLOOKUP(A115,'[2]Attendance '!$B$75:$L$266,11,FALSE)</f>
        <v>11</v>
      </c>
      <c r="G115" s="130" t="s">
        <v>327</v>
      </c>
      <c r="H115" s="130" t="str">
        <f>VLOOKUP($A115,'[1]Active TS-HR'!$B$6:$Q$500,3,FALSE)</f>
        <v>Western</v>
      </c>
      <c r="I115" s="4">
        <f t="shared" si="53"/>
        <v>0</v>
      </c>
      <c r="J115" s="4">
        <f t="shared" si="54"/>
        <v>0</v>
      </c>
      <c r="K115" s="4">
        <v>0</v>
      </c>
      <c r="L115" s="4"/>
      <c r="M115" s="4"/>
      <c r="N115" s="4"/>
      <c r="O115" s="4">
        <f>+IFERROR(VLOOKUP($A115,[3]Sheet2!$A$7:$M$259,4,FALSE),0)</f>
        <v>0</v>
      </c>
      <c r="P115" s="4">
        <f>+IFERROR(VLOOKUP($A115,[3]Sheet2!$A$7:$M$259,3,FALSE),0)</f>
        <v>0</v>
      </c>
      <c r="Q115" s="4">
        <f>+IFERROR(VLOOKUP($A115,[3]Sheet2!$A$7:$M$259,2,FALSE),0)</f>
        <v>0</v>
      </c>
      <c r="R115" s="4">
        <f>+IFERROR(VLOOKUP($A115,[3]Sheet2!$A$7:$M$259,7,FALSE),0)</f>
        <v>0</v>
      </c>
      <c r="S115" s="4">
        <f>+IFERROR(VLOOKUP($A115,[3]Sheet2!$A$7:$M$259,6,FALSE),0)</f>
        <v>0</v>
      </c>
      <c r="T115" s="4">
        <f>+IFERROR(VLOOKUP($A115,[3]Sheet2!$A$7:$M$259,5,FALSE),0)</f>
        <v>0</v>
      </c>
      <c r="U115" s="4">
        <f>+IFERROR(VLOOKUP($A115,[3]Sheet2!$A$7:$M$259,13,FALSE),0)</f>
        <v>0</v>
      </c>
      <c r="V115" s="4">
        <f>+IFERROR(VLOOKUP($A115,[3]Sheet2!$A$7:$M$259,12,FALSE),0)</f>
        <v>0</v>
      </c>
      <c r="W115" s="4">
        <f>+IFERROR(VLOOKUP($A115,[3]Sheet2!$A$7:$M$259,11,FALSE),0)</f>
        <v>0</v>
      </c>
      <c r="X115" s="4">
        <f>+IFERROR(VLOOKUP($A115,[3]Sheet2!$A$7:$M$259,10,FALSE),0)</f>
        <v>0</v>
      </c>
      <c r="Y115" s="4">
        <f>+IFERROR(VLOOKUP($A115,[3]Sheet2!$A$7:$M$259,9,FALSE),0)</f>
        <v>0</v>
      </c>
      <c r="Z115" s="4">
        <f>+IFERROR(VLOOKUP($A115,[3]Sheet2!$A$7:$M$259,8,FALSE),0)</f>
        <v>0</v>
      </c>
      <c r="AA115" s="13">
        <f t="shared" si="55"/>
        <v>0</v>
      </c>
      <c r="AB115" s="154">
        <f t="shared" si="56"/>
        <v>0</v>
      </c>
      <c r="AC115" s="158">
        <f t="shared" si="57"/>
        <v>5.0909090909090908</v>
      </c>
      <c r="AD115" s="154">
        <f t="shared" si="58"/>
        <v>0</v>
      </c>
      <c r="AE115" s="12">
        <f>VLOOKUP(A115,Sheet4!$A$2:$N$6671,2,0)</f>
        <v>11</v>
      </c>
      <c r="AF115" s="213">
        <f t="shared" si="59"/>
        <v>0</v>
      </c>
      <c r="AG115" s="12">
        <f>(VLOOKUP(A115,Sheet4!$A$2:$N$6671,3,0))</f>
        <v>0</v>
      </c>
      <c r="AH115" s="12">
        <f>VLOOKUP(A115,Sheet4!$A$2:$N$6671,4,0)</f>
        <v>0</v>
      </c>
      <c r="AI115" s="12">
        <f>VLOOKUP(A115,Sheet4!$A$2:$N$6671,10,0)</f>
        <v>56</v>
      </c>
      <c r="AJ115" s="12">
        <f>VLOOKUP(A115,Sheet4!$A$2:$N$66671,5,0)</f>
        <v>56</v>
      </c>
      <c r="AK115" s="12">
        <f>VLOOKUP(A115,Sheet4!$A$2:$N$6671,6,0)</f>
        <v>23</v>
      </c>
      <c r="AL115" s="12">
        <f>VLOOKUP(A115,Sheet4!$A$2:$N$6671,7,0)</f>
        <v>34</v>
      </c>
      <c r="AM115" s="12">
        <f>VLOOKUP(A115,Sheet4!$A$2:$N$6671,8,0)</f>
        <v>0</v>
      </c>
      <c r="AN115" s="12">
        <f>VLOOKUP($A115,Sheet4!$A$2:$N$6671,9,0)</f>
        <v>1370</v>
      </c>
      <c r="AO115" s="131" t="str">
        <f t="shared" ca="1" si="60"/>
        <v>Madhuri Joshi_00 - 30</v>
      </c>
      <c r="AP115" s="132" t="str">
        <f t="shared" si="61"/>
        <v>Madhuri Joshi_Western</v>
      </c>
      <c r="AQ115" s="132" t="str">
        <f>VLOOKUP($A115,'[1]Active TS-HR'!$B$6:$Q$500,9,FALSE)</f>
        <v>Bahubali Kaddu</v>
      </c>
      <c r="AR115" s="132">
        <f>VLOOKUP($A115,'[1]Active TS-HR'!$B$6:$Q$500,6,FALSE)</f>
        <v>0</v>
      </c>
      <c r="AS115" s="132" t="str">
        <f>VLOOKUP($A115,'[1]Active TS-HR'!$B$6:$Q$500,7,FALSE)</f>
        <v>Shashank Yelve</v>
      </c>
      <c r="AT115" s="132" t="str">
        <f>VLOOKUP($A115,'[1]Active TS-HR'!$B$6:$Q$500,16,FALSE)</f>
        <v>Active</v>
      </c>
      <c r="AU115" s="207">
        <f t="shared" ca="1" si="62"/>
        <v>28</v>
      </c>
      <c r="AW115" s="374">
        <f>IFERROR(VLOOKUP(A115,'[3]Sale Entry'!$AE$328:$AF$700,2,FALSE),0)</f>
        <v>0</v>
      </c>
      <c r="AX115" s="112" t="str">
        <f t="shared" ca="1" si="63"/>
        <v>Bahubali Kaddu_00 - 30</v>
      </c>
      <c r="AY115" s="323"/>
      <c r="AZ115" s="323"/>
      <c r="BA115" s="323"/>
      <c r="BB115" s="323"/>
      <c r="BC115" s="323"/>
    </row>
    <row r="116" spans="1:55" ht="15.75">
      <c r="A116" s="1">
        <v>10158402</v>
      </c>
      <c r="B116" s="2" t="s">
        <v>514</v>
      </c>
      <c r="C116" s="2" t="str">
        <f>VLOOKUP($A116,'[1]Active TS-HR'!$B$6:$Q$300,8,FALSE)</f>
        <v>Dileep Sharma</v>
      </c>
      <c r="D116" s="3">
        <v>45450</v>
      </c>
      <c r="E116" s="130" t="str">
        <f ca="1">VLOOKUP(AU116,Sheet5!A:B,2,1)</f>
        <v>00 - 30</v>
      </c>
      <c r="F116" s="130">
        <f>+VLOOKUP(A116,'[2]Attendance '!$B$75:$L$266,11,FALSE)</f>
        <v>11</v>
      </c>
      <c r="G116" s="130" t="s">
        <v>327</v>
      </c>
      <c r="H116" s="130" t="str">
        <f>VLOOKUP($A116,'[1]Active TS-HR'!$B$6:$Q$500,3,FALSE)</f>
        <v>Central</v>
      </c>
      <c r="I116" s="4">
        <f t="shared" si="53"/>
        <v>0</v>
      </c>
      <c r="J116" s="4">
        <f t="shared" si="54"/>
        <v>0</v>
      </c>
      <c r="K116" s="4">
        <v>0</v>
      </c>
      <c r="L116" s="4"/>
      <c r="M116" s="4"/>
      <c r="N116" s="4"/>
      <c r="O116" s="4">
        <f>+IFERROR(VLOOKUP($A116,[3]Sheet2!$A$7:$M$259,4,FALSE),0)</f>
        <v>0</v>
      </c>
      <c r="P116" s="4">
        <f>+IFERROR(VLOOKUP($A116,[3]Sheet2!$A$7:$M$259,3,FALSE),0)</f>
        <v>0</v>
      </c>
      <c r="Q116" s="4">
        <f>+IFERROR(VLOOKUP($A116,[3]Sheet2!$A$7:$M$259,2,FALSE),0)</f>
        <v>0</v>
      </c>
      <c r="R116" s="4">
        <f>+IFERROR(VLOOKUP($A116,[3]Sheet2!$A$7:$M$259,7,FALSE),0)</f>
        <v>0</v>
      </c>
      <c r="S116" s="4">
        <f>+IFERROR(VLOOKUP($A116,[3]Sheet2!$A$7:$M$259,6,FALSE),0)</f>
        <v>0</v>
      </c>
      <c r="T116" s="4">
        <f>+IFERROR(VLOOKUP($A116,[3]Sheet2!$A$7:$M$259,5,FALSE),0)</f>
        <v>0</v>
      </c>
      <c r="U116" s="4">
        <f>+IFERROR(VLOOKUP($A116,[3]Sheet2!$A$7:$M$259,13,FALSE),0)</f>
        <v>0</v>
      </c>
      <c r="V116" s="4">
        <f>+IFERROR(VLOOKUP($A116,[3]Sheet2!$A$7:$M$259,12,FALSE),0)</f>
        <v>0</v>
      </c>
      <c r="W116" s="4">
        <f>+IFERROR(VLOOKUP($A116,[3]Sheet2!$A$7:$M$259,11,FALSE),0)</f>
        <v>0</v>
      </c>
      <c r="X116" s="4">
        <f>+IFERROR(VLOOKUP($A116,[3]Sheet2!$A$7:$M$259,10,FALSE),0)</f>
        <v>0</v>
      </c>
      <c r="Y116" s="4">
        <f>+IFERROR(VLOOKUP($A116,[3]Sheet2!$A$7:$M$259,9,FALSE),0)</f>
        <v>0</v>
      </c>
      <c r="Z116" s="4">
        <f>+IFERROR(VLOOKUP($A116,[3]Sheet2!$A$7:$M$259,8,FALSE),0)</f>
        <v>0</v>
      </c>
      <c r="AA116" s="13">
        <f t="shared" si="55"/>
        <v>0</v>
      </c>
      <c r="AB116" s="154">
        <f t="shared" si="56"/>
        <v>0</v>
      </c>
      <c r="AC116" s="158">
        <f t="shared" si="57"/>
        <v>4.8181818181818183</v>
      </c>
      <c r="AD116" s="154">
        <f t="shared" si="58"/>
        <v>0</v>
      </c>
      <c r="AE116" s="12">
        <f>VLOOKUP(A116,Sheet4!$A$2:$N$6671,2,0)</f>
        <v>11</v>
      </c>
      <c r="AF116" s="213">
        <f t="shared" si="59"/>
        <v>0</v>
      </c>
      <c r="AG116" s="12">
        <f>(VLOOKUP(A116,Sheet4!$A$2:$N$6671,3,0))</f>
        <v>0</v>
      </c>
      <c r="AH116" s="12">
        <f>VLOOKUP(A116,Sheet4!$A$2:$N$6671,4,0)</f>
        <v>0</v>
      </c>
      <c r="AI116" s="12">
        <f>VLOOKUP(A116,Sheet4!$A$2:$N$6671,10,0)</f>
        <v>53</v>
      </c>
      <c r="AJ116" s="12">
        <f>VLOOKUP(A116,Sheet4!$A$2:$N$66671,5,0)</f>
        <v>53</v>
      </c>
      <c r="AK116" s="12">
        <f>VLOOKUP(A116,Sheet4!$A$2:$N$6671,6,0)</f>
        <v>20</v>
      </c>
      <c r="AL116" s="12">
        <f>VLOOKUP(A116,Sheet4!$A$2:$N$6671,7,0)</f>
        <v>34</v>
      </c>
      <c r="AM116" s="12">
        <f>VLOOKUP(A116,Sheet4!$A$2:$N$6671,8,0)</f>
        <v>0</v>
      </c>
      <c r="AN116" s="12">
        <f>VLOOKUP($A116,Sheet4!$A$2:$N$6671,9,0)</f>
        <v>1275</v>
      </c>
      <c r="AO116" s="131" t="str">
        <f t="shared" ca="1" si="60"/>
        <v>Dileep Sharma_00 - 30</v>
      </c>
      <c r="AP116" s="132" t="str">
        <f t="shared" si="61"/>
        <v>Dileep Sharma_Central</v>
      </c>
      <c r="AQ116" s="132" t="str">
        <f>VLOOKUP($A116,'[1]Active TS-HR'!$B$6:$Q$500,9,FALSE)</f>
        <v>Bahubali Kaddu</v>
      </c>
      <c r="AR116" s="132" t="str">
        <f>VLOOKUP($A116,'[1]Active TS-HR'!$B$6:$Q$500,6,FALSE)</f>
        <v>Abhishek Gupta</v>
      </c>
      <c r="AS116" s="132" t="str">
        <f>VLOOKUP($A116,'[1]Active TS-HR'!$B$6:$Q$500,7,FALSE)</f>
        <v>Direct Dileep</v>
      </c>
      <c r="AT116" s="132" t="str">
        <f>VLOOKUP($A116,'[1]Active TS-HR'!$B$6:$Q$500,16,FALSE)</f>
        <v>Active</v>
      </c>
      <c r="AU116" s="207">
        <f t="shared" ca="1" si="62"/>
        <v>28</v>
      </c>
      <c r="AW116" s="374">
        <f>IFERROR(VLOOKUP(A116,'[3]Sale Entry'!$AE$328:$AF$700,2,FALSE),0)</f>
        <v>0</v>
      </c>
      <c r="AX116" s="112" t="str">
        <f t="shared" ca="1" si="63"/>
        <v>Bahubali Kaddu_00 - 30</v>
      </c>
      <c r="AY116" s="323"/>
      <c r="AZ116" s="323"/>
      <c r="BA116" s="323"/>
      <c r="BB116" s="323"/>
      <c r="BC116" s="323"/>
    </row>
    <row r="117" spans="1:55" ht="15.75">
      <c r="A117" s="1">
        <v>10158408</v>
      </c>
      <c r="B117" s="2" t="s">
        <v>601</v>
      </c>
      <c r="C117" s="2" t="str">
        <f>VLOOKUP($A117,'[1]Active TS-HR'!$B$6:$Q$300,8,FALSE)</f>
        <v>Dileep Sharma</v>
      </c>
      <c r="D117" s="3">
        <v>45450</v>
      </c>
      <c r="E117" s="130" t="str">
        <f ca="1">VLOOKUP(AU117,Sheet5!A:B,2,1)</f>
        <v>00 - 30</v>
      </c>
      <c r="F117" s="130">
        <f>+VLOOKUP(A117,'[2]Attendance '!$B$75:$L$266,11,FALSE)</f>
        <v>11</v>
      </c>
      <c r="G117" s="130" t="s">
        <v>327</v>
      </c>
      <c r="H117" s="130" t="str">
        <f>VLOOKUP($A117,'[1]Active TS-HR'!$B$6:$Q$500,3,FALSE)</f>
        <v>Central</v>
      </c>
      <c r="I117" s="4">
        <f t="shared" si="53"/>
        <v>0</v>
      </c>
      <c r="J117" s="4">
        <f t="shared" si="54"/>
        <v>0</v>
      </c>
      <c r="K117" s="4">
        <v>0</v>
      </c>
      <c r="L117" s="4"/>
      <c r="M117" s="4"/>
      <c r="N117" s="4"/>
      <c r="O117" s="4">
        <f>+IFERROR(VLOOKUP($A117,[3]Sheet2!$A$7:$M$259,4,FALSE),0)</f>
        <v>0</v>
      </c>
      <c r="P117" s="4">
        <f>+IFERROR(VLOOKUP($A117,[3]Sheet2!$A$7:$M$259,3,FALSE),0)</f>
        <v>0</v>
      </c>
      <c r="Q117" s="4">
        <f>+IFERROR(VLOOKUP($A117,[3]Sheet2!$A$7:$M$259,2,FALSE),0)</f>
        <v>0</v>
      </c>
      <c r="R117" s="4">
        <f>+IFERROR(VLOOKUP($A117,[3]Sheet2!$A$7:$M$259,7,FALSE),0)</f>
        <v>0</v>
      </c>
      <c r="S117" s="4">
        <f>+IFERROR(VLOOKUP($A117,[3]Sheet2!$A$7:$M$259,6,FALSE),0)</f>
        <v>0</v>
      </c>
      <c r="T117" s="4">
        <f>+IFERROR(VLOOKUP($A117,[3]Sheet2!$A$7:$M$259,5,FALSE),0)</f>
        <v>0</v>
      </c>
      <c r="U117" s="4">
        <f>+IFERROR(VLOOKUP($A117,[3]Sheet2!$A$7:$M$259,13,FALSE),0)</f>
        <v>0</v>
      </c>
      <c r="V117" s="4">
        <f>+IFERROR(VLOOKUP($A117,[3]Sheet2!$A$7:$M$259,12,FALSE),0)</f>
        <v>0</v>
      </c>
      <c r="W117" s="4">
        <f>+IFERROR(VLOOKUP($A117,[3]Sheet2!$A$7:$M$259,11,FALSE),0)</f>
        <v>0</v>
      </c>
      <c r="X117" s="4">
        <f>+IFERROR(VLOOKUP($A117,[3]Sheet2!$A$7:$M$259,10,FALSE),0)</f>
        <v>0</v>
      </c>
      <c r="Y117" s="4">
        <f>+IFERROR(VLOOKUP($A117,[3]Sheet2!$A$7:$M$259,9,FALSE),0)</f>
        <v>0</v>
      </c>
      <c r="Z117" s="4">
        <f>+IFERROR(VLOOKUP($A117,[3]Sheet2!$A$7:$M$259,8,FALSE),0)</f>
        <v>0</v>
      </c>
      <c r="AA117" s="13">
        <f t="shared" si="55"/>
        <v>0</v>
      </c>
      <c r="AB117" s="154">
        <f t="shared" si="56"/>
        <v>0</v>
      </c>
      <c r="AC117" s="158">
        <f t="shared" si="57"/>
        <v>4.2727272727272725</v>
      </c>
      <c r="AD117" s="154">
        <f t="shared" si="58"/>
        <v>0</v>
      </c>
      <c r="AE117" s="12">
        <f>VLOOKUP(A117,Sheet4!$A$2:$N$6671,2,0)</f>
        <v>11</v>
      </c>
      <c r="AF117" s="213">
        <f t="shared" si="59"/>
        <v>0</v>
      </c>
      <c r="AG117" s="12">
        <f>(VLOOKUP(A117,Sheet4!$A$2:$N$6671,3,0))</f>
        <v>0</v>
      </c>
      <c r="AH117" s="12">
        <f>VLOOKUP(A117,Sheet4!$A$2:$N$6671,4,0)</f>
        <v>0</v>
      </c>
      <c r="AI117" s="12">
        <f>VLOOKUP(A117,Sheet4!$A$2:$N$6671,10,0)</f>
        <v>47</v>
      </c>
      <c r="AJ117" s="12">
        <f>VLOOKUP(A117,Sheet4!$A$2:$N$66671,5,0)</f>
        <v>47</v>
      </c>
      <c r="AK117" s="12">
        <f>VLOOKUP(A117,Sheet4!$A$2:$N$6671,6,0)</f>
        <v>8</v>
      </c>
      <c r="AL117" s="12">
        <f>VLOOKUP(A117,Sheet4!$A$2:$N$6671,7,0)</f>
        <v>41</v>
      </c>
      <c r="AM117" s="12">
        <f>VLOOKUP(A117,Sheet4!$A$2:$N$6671,8,0)</f>
        <v>0</v>
      </c>
      <c r="AN117" s="12">
        <f>VLOOKUP($A117,Sheet4!$A$2:$N$6671,9,0)</f>
        <v>1135</v>
      </c>
      <c r="AO117" s="131" t="str">
        <f t="shared" ca="1" si="60"/>
        <v>Dileep Sharma_00 - 30</v>
      </c>
      <c r="AP117" s="132" t="str">
        <f t="shared" si="61"/>
        <v>Dileep Sharma_Central</v>
      </c>
      <c r="AQ117" s="132" t="str">
        <f>VLOOKUP($A117,'[1]Active TS-HR'!$B$6:$Q$500,9,FALSE)</f>
        <v>Bahubali Kaddu</v>
      </c>
      <c r="AR117" s="132" t="str">
        <f>VLOOKUP($A117,'[1]Active TS-HR'!$B$6:$Q$500,6,FALSE)</f>
        <v>Jayant Kumar</v>
      </c>
      <c r="AS117" s="132" t="str">
        <f>VLOOKUP($A117,'[1]Active TS-HR'!$B$6:$Q$500,7,FALSE)</f>
        <v>Direct Dileep</v>
      </c>
      <c r="AT117" s="132" t="str">
        <f>VLOOKUP($A117,'[1]Active TS-HR'!$B$6:$Q$500,16,FALSE)</f>
        <v>Active</v>
      </c>
      <c r="AU117" s="207">
        <f t="shared" ca="1" si="62"/>
        <v>28</v>
      </c>
      <c r="AW117" s="374">
        <f>IFERROR(VLOOKUP(A117,'[3]Sale Entry'!$AE$328:$AF$700,2,FALSE),0)</f>
        <v>0</v>
      </c>
      <c r="AX117" s="112" t="str">
        <f t="shared" ca="1" si="63"/>
        <v>Bahubali Kaddu_00 - 30</v>
      </c>
      <c r="AY117" s="323"/>
      <c r="AZ117" s="323"/>
      <c r="BA117" s="323"/>
      <c r="BB117" s="323"/>
      <c r="BC117" s="323"/>
    </row>
    <row r="118" spans="1:55" ht="15.75">
      <c r="A118" s="1">
        <v>10158407</v>
      </c>
      <c r="B118" s="2" t="s">
        <v>602</v>
      </c>
      <c r="C118" s="2" t="str">
        <f>VLOOKUP($A118,'[1]Active TS-HR'!$B$6:$Q$300,8,FALSE)</f>
        <v>Madhuri Joshi</v>
      </c>
      <c r="D118" s="3">
        <v>45450</v>
      </c>
      <c r="E118" s="130" t="str">
        <f ca="1">VLOOKUP(AU118,Sheet5!A:B,2,1)</f>
        <v>00 - 30</v>
      </c>
      <c r="F118" s="130">
        <f>+VLOOKUP(A118,'[2]Attendance '!$B$75:$L$266,11,FALSE)</f>
        <v>11</v>
      </c>
      <c r="G118" s="130" t="s">
        <v>327</v>
      </c>
      <c r="H118" s="130" t="str">
        <f>VLOOKUP($A118,'[1]Active TS-HR'!$B$6:$Q$500,3,FALSE)</f>
        <v>Western</v>
      </c>
      <c r="I118" s="4">
        <f t="shared" si="53"/>
        <v>0</v>
      </c>
      <c r="J118" s="4">
        <f t="shared" si="54"/>
        <v>0</v>
      </c>
      <c r="K118" s="4">
        <v>0</v>
      </c>
      <c r="L118" s="4"/>
      <c r="M118" s="4"/>
      <c r="N118" s="4"/>
      <c r="O118" s="4">
        <f>+IFERROR(VLOOKUP($A118,[3]Sheet2!$A$7:$M$259,4,FALSE),0)</f>
        <v>0</v>
      </c>
      <c r="P118" s="4">
        <f>+IFERROR(VLOOKUP($A118,[3]Sheet2!$A$7:$M$259,3,FALSE),0)</f>
        <v>0</v>
      </c>
      <c r="Q118" s="4">
        <f>+IFERROR(VLOOKUP($A118,[3]Sheet2!$A$7:$M$259,2,FALSE),0)</f>
        <v>0</v>
      </c>
      <c r="R118" s="4">
        <f>+IFERROR(VLOOKUP($A118,[3]Sheet2!$A$7:$M$259,7,FALSE),0)</f>
        <v>0</v>
      </c>
      <c r="S118" s="4">
        <f>+IFERROR(VLOOKUP($A118,[3]Sheet2!$A$7:$M$259,6,FALSE),0)</f>
        <v>0</v>
      </c>
      <c r="T118" s="4">
        <f>+IFERROR(VLOOKUP($A118,[3]Sheet2!$A$7:$M$259,5,FALSE),0)</f>
        <v>0</v>
      </c>
      <c r="U118" s="4">
        <f>+IFERROR(VLOOKUP($A118,[3]Sheet2!$A$7:$M$259,13,FALSE),0)</f>
        <v>0</v>
      </c>
      <c r="V118" s="4">
        <f>+IFERROR(VLOOKUP($A118,[3]Sheet2!$A$7:$M$259,12,FALSE),0)</f>
        <v>0</v>
      </c>
      <c r="W118" s="4">
        <f>+IFERROR(VLOOKUP($A118,[3]Sheet2!$A$7:$M$259,11,FALSE),0)</f>
        <v>0</v>
      </c>
      <c r="X118" s="4">
        <f>+IFERROR(VLOOKUP($A118,[3]Sheet2!$A$7:$M$259,10,FALSE),0)</f>
        <v>0</v>
      </c>
      <c r="Y118" s="4">
        <f>+IFERROR(VLOOKUP($A118,[3]Sheet2!$A$7:$M$259,9,FALSE),0)</f>
        <v>0</v>
      </c>
      <c r="Z118" s="4">
        <f>+IFERROR(VLOOKUP($A118,[3]Sheet2!$A$7:$M$259,8,FALSE),0)</f>
        <v>0</v>
      </c>
      <c r="AA118" s="13">
        <f t="shared" si="55"/>
        <v>0</v>
      </c>
      <c r="AB118" s="154">
        <f t="shared" si="56"/>
        <v>0</v>
      </c>
      <c r="AC118" s="158">
        <f t="shared" si="57"/>
        <v>4</v>
      </c>
      <c r="AD118" s="154">
        <f t="shared" si="58"/>
        <v>0</v>
      </c>
      <c r="AE118" s="12">
        <f>VLOOKUP(A118,Sheet4!$A$2:$N$6671,2,0)</f>
        <v>11</v>
      </c>
      <c r="AF118" s="213">
        <f t="shared" si="59"/>
        <v>0</v>
      </c>
      <c r="AG118" s="12">
        <f>(VLOOKUP(A118,Sheet4!$A$2:$N$6671,3,0))</f>
        <v>0</v>
      </c>
      <c r="AH118" s="12">
        <f>VLOOKUP(A118,Sheet4!$A$2:$N$6671,4,0)</f>
        <v>0</v>
      </c>
      <c r="AI118" s="12">
        <f>VLOOKUP(A118,Sheet4!$A$2:$N$6671,10,0)</f>
        <v>44</v>
      </c>
      <c r="AJ118" s="12">
        <f>VLOOKUP(A118,Sheet4!$A$2:$N$66671,5,0)</f>
        <v>44</v>
      </c>
      <c r="AK118" s="12">
        <f>VLOOKUP(A118,Sheet4!$A$2:$N$6671,6,0)</f>
        <v>12</v>
      </c>
      <c r="AL118" s="12">
        <f>VLOOKUP(A118,Sheet4!$A$2:$N$6671,7,0)</f>
        <v>34</v>
      </c>
      <c r="AM118" s="12">
        <f>VLOOKUP(A118,Sheet4!$A$2:$N$6671,8,0)</f>
        <v>0</v>
      </c>
      <c r="AN118" s="12">
        <f>VLOOKUP($A118,Sheet4!$A$2:$N$6671,9,0)</f>
        <v>1030</v>
      </c>
      <c r="AO118" s="131" t="str">
        <f t="shared" ca="1" si="60"/>
        <v>Madhuri Joshi_00 - 30</v>
      </c>
      <c r="AP118" s="132" t="str">
        <f t="shared" si="61"/>
        <v>Madhuri Joshi_Western</v>
      </c>
      <c r="AQ118" s="132" t="str">
        <f>VLOOKUP($A118,'[1]Active TS-HR'!$B$6:$Q$500,9,FALSE)</f>
        <v>Bahubali Kaddu</v>
      </c>
      <c r="AR118" s="132">
        <f>VLOOKUP($A118,'[1]Active TS-HR'!$B$6:$Q$500,6,FALSE)</f>
        <v>0</v>
      </c>
      <c r="AS118" s="132" t="str">
        <f>VLOOKUP($A118,'[1]Active TS-HR'!$B$6:$Q$500,7,FALSE)</f>
        <v>Mohammad Imran Adil</v>
      </c>
      <c r="AT118" s="132" t="str">
        <f>VLOOKUP($A118,'[1]Active TS-HR'!$B$6:$Q$500,16,FALSE)</f>
        <v>Active</v>
      </c>
      <c r="AU118" s="207">
        <f t="shared" ca="1" si="62"/>
        <v>28</v>
      </c>
      <c r="AW118" s="374">
        <f>IFERROR(VLOOKUP(A118,'[3]Sale Entry'!$AE$328:$AF$700,2,FALSE),0)</f>
        <v>0</v>
      </c>
      <c r="AX118" s="112" t="str">
        <f t="shared" ca="1" si="63"/>
        <v>Bahubali Kaddu_00 - 30</v>
      </c>
      <c r="AY118" s="323"/>
      <c r="AZ118" s="323"/>
      <c r="BA118" s="323"/>
      <c r="BB118" s="323"/>
      <c r="BC118" s="323"/>
    </row>
    <row r="119" spans="1:55" ht="15.75">
      <c r="A119" s="1">
        <v>10158802</v>
      </c>
      <c r="B119" s="2" t="s">
        <v>605</v>
      </c>
      <c r="C119" s="2" t="str">
        <f>VLOOKUP($A119,'[1]Active TS-HR'!$B$6:$Q$300,8,FALSE)</f>
        <v>Rushikesh Kale</v>
      </c>
      <c r="D119" s="3">
        <v>45457</v>
      </c>
      <c r="E119" s="130" t="str">
        <f ca="1">VLOOKUP(AU119,Sheet5!A:B,2,1)</f>
        <v>00 - 30</v>
      </c>
      <c r="F119" s="130">
        <f>+VLOOKUP(A119,'[2]Attendance '!$B$75:$L$266,11,FALSE)</f>
        <v>5</v>
      </c>
      <c r="G119" s="130" t="s">
        <v>327</v>
      </c>
      <c r="H119" s="130" t="str">
        <f>VLOOKUP($A119,'[1]Active TS-HR'!$B$6:$Q$500,3,FALSE)</f>
        <v>Central</v>
      </c>
      <c r="I119" s="4">
        <f t="shared" ref="I119:I128" si="64">M119+P119+S119+V119+Y119</f>
        <v>0</v>
      </c>
      <c r="J119" s="4">
        <f t="shared" ref="J119:J128" si="65">L119+O119+R119+U119+X119</f>
        <v>0</v>
      </c>
      <c r="K119" s="4">
        <v>0</v>
      </c>
      <c r="L119" s="4"/>
      <c r="M119" s="4"/>
      <c r="N119" s="4"/>
      <c r="O119" s="4">
        <f>+IFERROR(VLOOKUP($A119,[3]Sheet2!$A$7:$M$259,4,FALSE),0)</f>
        <v>0</v>
      </c>
      <c r="P119" s="4">
        <f>+IFERROR(VLOOKUP($A119,[3]Sheet2!$A$7:$M$259,3,FALSE),0)</f>
        <v>0</v>
      </c>
      <c r="Q119" s="4">
        <f>+IFERROR(VLOOKUP($A119,[3]Sheet2!$A$7:$M$259,2,FALSE),0)</f>
        <v>0</v>
      </c>
      <c r="R119" s="4">
        <f>+IFERROR(VLOOKUP($A119,[3]Sheet2!$A$7:$M$259,7,FALSE),0)</f>
        <v>0</v>
      </c>
      <c r="S119" s="4">
        <f>+IFERROR(VLOOKUP($A119,[3]Sheet2!$A$7:$M$259,6,FALSE),0)</f>
        <v>0</v>
      </c>
      <c r="T119" s="4">
        <f>+IFERROR(VLOOKUP($A119,[3]Sheet2!$A$7:$M$259,5,FALSE),0)</f>
        <v>0</v>
      </c>
      <c r="U119" s="4">
        <f>+IFERROR(VLOOKUP($A119,[3]Sheet2!$A$7:$M$259,13,FALSE),0)</f>
        <v>0</v>
      </c>
      <c r="V119" s="4">
        <f>+IFERROR(VLOOKUP($A119,[3]Sheet2!$A$7:$M$259,12,FALSE),0)</f>
        <v>0</v>
      </c>
      <c r="W119" s="4">
        <f>+IFERROR(VLOOKUP($A119,[3]Sheet2!$A$7:$M$259,11,FALSE),0)</f>
        <v>0</v>
      </c>
      <c r="X119" s="4">
        <f>+IFERROR(VLOOKUP($A119,[3]Sheet2!$A$7:$M$259,10,FALSE),0)</f>
        <v>0</v>
      </c>
      <c r="Y119" s="4">
        <f>+IFERROR(VLOOKUP($A119,[3]Sheet2!$A$7:$M$259,9,FALSE),0)</f>
        <v>0</v>
      </c>
      <c r="Z119" s="4">
        <f>+IFERROR(VLOOKUP($A119,[3]Sheet2!$A$7:$M$259,8,FALSE),0)</f>
        <v>0</v>
      </c>
      <c r="AA119" s="13">
        <f t="shared" ref="AA119:AA128" si="66">AF119/AE119</f>
        <v>0</v>
      </c>
      <c r="AB119" s="154">
        <f t="shared" ref="AB119:AB128" si="67">IF(ISERROR(AF119/AI119="TRUE"),"0",AF119/AI119)</f>
        <v>0</v>
      </c>
      <c r="AC119" s="158">
        <f t="shared" ref="AC119:AC128" si="68">AI119/AE119</f>
        <v>2.25</v>
      </c>
      <c r="AD119" s="154">
        <f t="shared" ref="AD119:AD128" si="69">1-AE119/F119</f>
        <v>0.19999999999999996</v>
      </c>
      <c r="AE119" s="12">
        <f>VLOOKUP(A119,Sheet4!$A$2:$N$6671,2,0)</f>
        <v>4</v>
      </c>
      <c r="AF119" s="213">
        <f t="shared" ref="AF119:AF128" si="70">+N119+Q119+T119+W119+Z119</f>
        <v>0</v>
      </c>
      <c r="AG119" s="12">
        <f>(VLOOKUP(A119,Sheet4!$A$2:$N$6671,3,0))</f>
        <v>0</v>
      </c>
      <c r="AH119" s="12">
        <f>VLOOKUP(A119,Sheet4!$A$2:$N$6671,4,0)</f>
        <v>0</v>
      </c>
      <c r="AI119" s="12">
        <f>VLOOKUP(A119,Sheet4!$A$2:$N$6671,10,0)</f>
        <v>9</v>
      </c>
      <c r="AJ119" s="12">
        <f>VLOOKUP(A119,Sheet4!$A$2:$N$66671,5,0)</f>
        <v>9</v>
      </c>
      <c r="AK119" s="12">
        <f>VLOOKUP(A119,Sheet4!$A$2:$N$6671,6,0)</f>
        <v>1</v>
      </c>
      <c r="AL119" s="12">
        <f>VLOOKUP(A119,Sheet4!$A$2:$N$6671,7,0)</f>
        <v>8</v>
      </c>
      <c r="AM119" s="12">
        <f>VLOOKUP(A119,Sheet4!$A$2:$N$6671,8,0)</f>
        <v>0</v>
      </c>
      <c r="AN119" s="12">
        <f>VLOOKUP($A119,Sheet4!$A$2:$N$6671,9,0)</f>
        <v>205</v>
      </c>
      <c r="AO119" s="131" t="str">
        <f t="shared" ref="AO119:AO128" ca="1" si="71">C119&amp;"_"&amp;E119</f>
        <v>Rushikesh Kale_00 - 30</v>
      </c>
      <c r="AP119" s="132" t="str">
        <f t="shared" ref="AP119:AP128" si="72">C119&amp;"_"&amp;H119</f>
        <v>Rushikesh Kale_Central</v>
      </c>
      <c r="AQ119" s="132" t="str">
        <f>VLOOKUP($A119,'[1]Active TS-HR'!$B$6:$Q$500,9,FALSE)</f>
        <v>Abhijit Khanvilkar</v>
      </c>
      <c r="AR119" s="132">
        <f>VLOOKUP($A119,'[1]Active TS-HR'!$B$6:$Q$500,6,FALSE)</f>
        <v>0</v>
      </c>
      <c r="AS119" s="132" t="str">
        <f>VLOOKUP($A119,'[1]Active TS-HR'!$B$6:$Q$500,7,FALSE)</f>
        <v>Chandralok Gupta</v>
      </c>
      <c r="AT119" s="132" t="str">
        <f>VLOOKUP($A119,'[1]Active TS-HR'!$B$6:$Q$500,16,FALSE)</f>
        <v>Active</v>
      </c>
      <c r="AU119" s="207">
        <f t="shared" ref="AU119:AU128" ca="1" si="73">$AV$1-D119</f>
        <v>21</v>
      </c>
      <c r="AW119" s="374">
        <f>IFERROR(VLOOKUP(A119,'[3]Sale Entry'!$AE$328:$AF$700,2,FALSE),0)</f>
        <v>0</v>
      </c>
      <c r="AX119" s="112" t="str">
        <f t="shared" ref="AX119:AX128" ca="1" si="74">AQ119&amp;"_"&amp;E119</f>
        <v>Abhijit Khanvilkar_00 - 30</v>
      </c>
      <c r="AY119" s="323"/>
      <c r="AZ119" s="323"/>
      <c r="BA119" s="323"/>
      <c r="BB119" s="323"/>
      <c r="BC119" s="323"/>
    </row>
    <row r="120" spans="1:55" ht="15.75">
      <c r="A120" s="1">
        <v>10158787</v>
      </c>
      <c r="B120" s="2" t="s">
        <v>606</v>
      </c>
      <c r="C120" s="2" t="str">
        <f>VLOOKUP($A120,'[1]Active TS-HR'!$B$6:$Q$300,8,FALSE)</f>
        <v>Intezar Sayed</v>
      </c>
      <c r="D120" s="3">
        <v>45457</v>
      </c>
      <c r="E120" s="130" t="str">
        <f ca="1">VLOOKUP(AU120,Sheet5!A:B,2,1)</f>
        <v>00 - 30</v>
      </c>
      <c r="F120" s="130">
        <f>+VLOOKUP(A120,'[2]Attendance '!$B$75:$L$266,11,FALSE)</f>
        <v>5</v>
      </c>
      <c r="G120" s="130" t="s">
        <v>327</v>
      </c>
      <c r="H120" s="130" t="str">
        <f>VLOOKUP($A120,'[1]Active TS-HR'!$B$6:$Q$500,3,FALSE)</f>
        <v>Western</v>
      </c>
      <c r="I120" s="4">
        <f t="shared" si="64"/>
        <v>0</v>
      </c>
      <c r="J120" s="4">
        <f t="shared" si="65"/>
        <v>0</v>
      </c>
      <c r="K120" s="4">
        <v>0</v>
      </c>
      <c r="L120" s="4"/>
      <c r="M120" s="4"/>
      <c r="N120" s="4"/>
      <c r="O120" s="4">
        <f>+IFERROR(VLOOKUP($A120,[3]Sheet2!$A$7:$M$259,4,FALSE),0)</f>
        <v>0</v>
      </c>
      <c r="P120" s="4">
        <f>+IFERROR(VLOOKUP($A120,[3]Sheet2!$A$7:$M$259,3,FALSE),0)</f>
        <v>0</v>
      </c>
      <c r="Q120" s="4">
        <f>+IFERROR(VLOOKUP($A120,[3]Sheet2!$A$7:$M$259,2,FALSE),0)</f>
        <v>0</v>
      </c>
      <c r="R120" s="4">
        <f>+IFERROR(VLOOKUP($A120,[3]Sheet2!$A$7:$M$259,7,FALSE),0)</f>
        <v>0</v>
      </c>
      <c r="S120" s="4">
        <f>+IFERROR(VLOOKUP($A120,[3]Sheet2!$A$7:$M$259,6,FALSE),0)</f>
        <v>0</v>
      </c>
      <c r="T120" s="4">
        <f>+IFERROR(VLOOKUP($A120,[3]Sheet2!$A$7:$M$259,5,FALSE),0)</f>
        <v>0</v>
      </c>
      <c r="U120" s="4">
        <f>+IFERROR(VLOOKUP($A120,[3]Sheet2!$A$7:$M$259,13,FALSE),0)</f>
        <v>0</v>
      </c>
      <c r="V120" s="4">
        <f>+IFERROR(VLOOKUP($A120,[3]Sheet2!$A$7:$M$259,12,FALSE),0)</f>
        <v>0</v>
      </c>
      <c r="W120" s="4">
        <f>+IFERROR(VLOOKUP($A120,[3]Sheet2!$A$7:$M$259,11,FALSE),0)</f>
        <v>0</v>
      </c>
      <c r="X120" s="4">
        <f>+IFERROR(VLOOKUP($A120,[3]Sheet2!$A$7:$M$259,10,FALSE),0)</f>
        <v>0</v>
      </c>
      <c r="Y120" s="4">
        <f>+IFERROR(VLOOKUP($A120,[3]Sheet2!$A$7:$M$259,9,FALSE),0)</f>
        <v>0</v>
      </c>
      <c r="Z120" s="4">
        <f>+IFERROR(VLOOKUP($A120,[3]Sheet2!$A$7:$M$259,8,FALSE),0)</f>
        <v>0</v>
      </c>
      <c r="AA120" s="13">
        <f t="shared" si="66"/>
        <v>0</v>
      </c>
      <c r="AB120" s="154">
        <f t="shared" si="67"/>
        <v>0</v>
      </c>
      <c r="AC120" s="158">
        <f t="shared" si="68"/>
        <v>3.4</v>
      </c>
      <c r="AD120" s="154">
        <f t="shared" si="69"/>
        <v>0</v>
      </c>
      <c r="AE120" s="12">
        <f>VLOOKUP(A120,Sheet4!$A$2:$N$6671,2,0)</f>
        <v>5</v>
      </c>
      <c r="AF120" s="213">
        <f t="shared" si="70"/>
        <v>0</v>
      </c>
      <c r="AG120" s="12">
        <f>(VLOOKUP(A120,Sheet4!$A$2:$N$6671,3,0))</f>
        <v>0</v>
      </c>
      <c r="AH120" s="12">
        <f>VLOOKUP(A120,Sheet4!$A$2:$N$6671,4,0)</f>
        <v>0</v>
      </c>
      <c r="AI120" s="12">
        <f>VLOOKUP(A120,Sheet4!$A$2:$N$6671,10,0)</f>
        <v>17</v>
      </c>
      <c r="AJ120" s="12">
        <f>VLOOKUP(A120,Sheet4!$A$2:$N$66671,5,0)</f>
        <v>17</v>
      </c>
      <c r="AK120" s="12">
        <f>VLOOKUP(A120,Sheet4!$A$2:$N$6671,6,0)</f>
        <v>4</v>
      </c>
      <c r="AL120" s="12">
        <f>VLOOKUP(A120,Sheet4!$A$2:$N$6671,7,0)</f>
        <v>13</v>
      </c>
      <c r="AM120" s="12">
        <f>VLOOKUP(A120,Sheet4!$A$2:$N$6671,8,0)</f>
        <v>0</v>
      </c>
      <c r="AN120" s="12">
        <f>VLOOKUP($A120,Sheet4!$A$2:$N$6671,9,0)</f>
        <v>390</v>
      </c>
      <c r="AO120" s="131" t="str">
        <f t="shared" ca="1" si="71"/>
        <v>Intezar Sayed_00 - 30</v>
      </c>
      <c r="AP120" s="132" t="str">
        <f t="shared" si="72"/>
        <v>Intezar Sayed_Western</v>
      </c>
      <c r="AQ120" s="132" t="str">
        <f>VLOOKUP($A120,'[1]Active TS-HR'!$B$6:$Q$500,9,FALSE)</f>
        <v>Bahubali Kaddu</v>
      </c>
      <c r="AR120" s="132">
        <f>VLOOKUP($A120,'[1]Active TS-HR'!$B$6:$Q$500,6,FALSE)</f>
        <v>0</v>
      </c>
      <c r="AS120" s="132" t="str">
        <f>VLOOKUP($A120,'[1]Active TS-HR'!$B$6:$Q$500,7,FALSE)</f>
        <v>Naveen Tripathi</v>
      </c>
      <c r="AT120" s="132" t="str">
        <f>VLOOKUP($A120,'[1]Active TS-HR'!$B$6:$Q$500,16,FALSE)</f>
        <v>Active</v>
      </c>
      <c r="AU120" s="207">
        <f t="shared" ca="1" si="73"/>
        <v>21</v>
      </c>
      <c r="AW120" s="374">
        <f>IFERROR(VLOOKUP(A120,'[3]Sale Entry'!$AE$328:$AF$700,2,FALSE),0)</f>
        <v>0</v>
      </c>
      <c r="AX120" s="112" t="str">
        <f t="shared" ca="1" si="74"/>
        <v>Bahubali Kaddu_00 - 30</v>
      </c>
      <c r="AY120" s="323"/>
      <c r="AZ120" s="323"/>
      <c r="BA120" s="323"/>
      <c r="BB120" s="323"/>
      <c r="BC120" s="323"/>
    </row>
    <row r="121" spans="1:55" ht="15.75">
      <c r="A121" s="1">
        <v>10158803</v>
      </c>
      <c r="B121" s="2" t="s">
        <v>607</v>
      </c>
      <c r="C121" s="2" t="str">
        <f>VLOOKUP($A121,'[1]Active TS-HR'!$B$6:$Q$300,8,FALSE)</f>
        <v>Madhuri Joshi</v>
      </c>
      <c r="D121" s="3">
        <v>45457</v>
      </c>
      <c r="E121" s="130" t="str">
        <f ca="1">VLOOKUP(AU121,Sheet5!A:B,2,1)</f>
        <v>00 - 30</v>
      </c>
      <c r="F121" s="130">
        <f>+VLOOKUP(A121,'[2]Attendance '!$B$75:$L$266,11,FALSE)</f>
        <v>5</v>
      </c>
      <c r="G121" s="130" t="s">
        <v>327</v>
      </c>
      <c r="H121" s="130" t="str">
        <f>VLOOKUP($A121,'[1]Active TS-HR'!$B$6:$Q$500,3,FALSE)</f>
        <v>Western</v>
      </c>
      <c r="I121" s="4">
        <f t="shared" si="64"/>
        <v>0</v>
      </c>
      <c r="J121" s="4">
        <f t="shared" si="65"/>
        <v>0</v>
      </c>
      <c r="K121" s="4">
        <v>0</v>
      </c>
      <c r="L121" s="4"/>
      <c r="M121" s="4"/>
      <c r="N121" s="4"/>
      <c r="O121" s="4">
        <f>+IFERROR(VLOOKUP($A121,[3]Sheet2!$A$7:$M$259,4,FALSE),0)</f>
        <v>0</v>
      </c>
      <c r="P121" s="4">
        <f>+IFERROR(VLOOKUP($A121,[3]Sheet2!$A$7:$M$259,3,FALSE),0)</f>
        <v>0</v>
      </c>
      <c r="Q121" s="4">
        <f>+IFERROR(VLOOKUP($A121,[3]Sheet2!$A$7:$M$259,2,FALSE),0)</f>
        <v>0</v>
      </c>
      <c r="R121" s="4">
        <f>+IFERROR(VLOOKUP($A121,[3]Sheet2!$A$7:$M$259,7,FALSE),0)</f>
        <v>0</v>
      </c>
      <c r="S121" s="4">
        <f>+IFERROR(VLOOKUP($A121,[3]Sheet2!$A$7:$M$259,6,FALSE),0)</f>
        <v>0</v>
      </c>
      <c r="T121" s="4">
        <f>+IFERROR(VLOOKUP($A121,[3]Sheet2!$A$7:$M$259,5,FALSE),0)</f>
        <v>0</v>
      </c>
      <c r="U121" s="4">
        <f>+IFERROR(VLOOKUP($A121,[3]Sheet2!$A$7:$M$259,13,FALSE),0)</f>
        <v>0</v>
      </c>
      <c r="V121" s="4">
        <f>+IFERROR(VLOOKUP($A121,[3]Sheet2!$A$7:$M$259,12,FALSE),0)</f>
        <v>0</v>
      </c>
      <c r="W121" s="4">
        <f>+IFERROR(VLOOKUP($A121,[3]Sheet2!$A$7:$M$259,11,FALSE),0)</f>
        <v>0</v>
      </c>
      <c r="X121" s="4">
        <f>+IFERROR(VLOOKUP($A121,[3]Sheet2!$A$7:$M$259,10,FALSE),0)</f>
        <v>0</v>
      </c>
      <c r="Y121" s="4">
        <f>+IFERROR(VLOOKUP($A121,[3]Sheet2!$A$7:$M$259,9,FALSE),0)</f>
        <v>0</v>
      </c>
      <c r="Z121" s="4">
        <f>+IFERROR(VLOOKUP($A121,[3]Sheet2!$A$7:$M$259,8,FALSE),0)</f>
        <v>0</v>
      </c>
      <c r="AA121" s="13">
        <f t="shared" si="66"/>
        <v>0</v>
      </c>
      <c r="AB121" s="154">
        <f t="shared" si="67"/>
        <v>0</v>
      </c>
      <c r="AC121" s="158">
        <f t="shared" si="68"/>
        <v>3.25</v>
      </c>
      <c r="AD121" s="154">
        <f t="shared" si="69"/>
        <v>0.19999999999999996</v>
      </c>
      <c r="AE121" s="12">
        <f>VLOOKUP(A121,Sheet4!$A$2:$N$6671,2,0)</f>
        <v>4</v>
      </c>
      <c r="AF121" s="213">
        <f t="shared" si="70"/>
        <v>0</v>
      </c>
      <c r="AG121" s="12">
        <f>(VLOOKUP(A121,Sheet4!$A$2:$N$6671,3,0))</f>
        <v>0</v>
      </c>
      <c r="AH121" s="12">
        <f>VLOOKUP(A121,Sheet4!$A$2:$N$6671,4,0)</f>
        <v>0</v>
      </c>
      <c r="AI121" s="12">
        <f>VLOOKUP(A121,Sheet4!$A$2:$N$6671,10,0)</f>
        <v>13</v>
      </c>
      <c r="AJ121" s="12">
        <f>VLOOKUP(A121,Sheet4!$A$2:$N$66671,5,0)</f>
        <v>13</v>
      </c>
      <c r="AK121" s="12">
        <f>VLOOKUP(A121,Sheet4!$A$2:$N$6671,6,0)</f>
        <v>8</v>
      </c>
      <c r="AL121" s="12">
        <f>VLOOKUP(A121,Sheet4!$A$2:$N$6671,7,0)</f>
        <v>5</v>
      </c>
      <c r="AM121" s="12">
        <f>VLOOKUP(A121,Sheet4!$A$2:$N$6671,8,0)</f>
        <v>0</v>
      </c>
      <c r="AN121" s="12">
        <f>VLOOKUP($A121,Sheet4!$A$2:$N$6671,9,0)</f>
        <v>315</v>
      </c>
      <c r="AO121" s="131" t="str">
        <f t="shared" ca="1" si="71"/>
        <v>Madhuri Joshi_00 - 30</v>
      </c>
      <c r="AP121" s="132" t="str">
        <f t="shared" si="72"/>
        <v>Madhuri Joshi_Western</v>
      </c>
      <c r="AQ121" s="132" t="str">
        <f>VLOOKUP($A121,'[1]Active TS-HR'!$B$6:$Q$500,9,FALSE)</f>
        <v>Bahubali Kaddu</v>
      </c>
      <c r="AR121" s="132">
        <f>VLOOKUP($A121,'[1]Active TS-HR'!$B$6:$Q$500,6,FALSE)</f>
        <v>0</v>
      </c>
      <c r="AS121" s="132" t="str">
        <f>VLOOKUP($A121,'[1]Active TS-HR'!$B$6:$Q$500,7,FALSE)</f>
        <v>Shashank Yelve</v>
      </c>
      <c r="AT121" s="132" t="str">
        <f>VLOOKUP($A121,'[1]Active TS-HR'!$B$6:$Q$500,16,FALSE)</f>
        <v>Active</v>
      </c>
      <c r="AU121" s="207">
        <f t="shared" ca="1" si="73"/>
        <v>21</v>
      </c>
      <c r="AW121" s="374">
        <f>IFERROR(VLOOKUP(A121,'[3]Sale Entry'!$AE$328:$AF$700,2,FALSE),0)</f>
        <v>0</v>
      </c>
      <c r="AX121" s="112" t="str">
        <f t="shared" ca="1" si="74"/>
        <v>Bahubali Kaddu_00 - 30</v>
      </c>
      <c r="AY121" s="323"/>
      <c r="AZ121" s="323"/>
      <c r="BA121" s="323"/>
      <c r="BB121" s="323"/>
      <c r="BC121" s="323"/>
    </row>
    <row r="122" spans="1:55" ht="15.75">
      <c r="A122" s="1">
        <v>10158732</v>
      </c>
      <c r="B122" s="2" t="s">
        <v>608</v>
      </c>
      <c r="C122" s="2" t="str">
        <f>VLOOKUP($A122,'[1]Active TS-HR'!$B$6:$Q$300,8,FALSE)</f>
        <v>Madhuri Joshi</v>
      </c>
      <c r="D122" s="3">
        <v>45457</v>
      </c>
      <c r="E122" s="130" t="str">
        <f ca="1">VLOOKUP(AU122,Sheet5!A:B,2,1)</f>
        <v>00 - 30</v>
      </c>
      <c r="F122" s="130">
        <f>+VLOOKUP(A122,'[2]Attendance '!$B$75:$L$266,11,FALSE)</f>
        <v>5</v>
      </c>
      <c r="G122" s="130" t="s">
        <v>327</v>
      </c>
      <c r="H122" s="130" t="str">
        <f>VLOOKUP($A122,'[1]Active TS-HR'!$B$6:$Q$500,3,FALSE)</f>
        <v>Western</v>
      </c>
      <c r="I122" s="4">
        <f t="shared" si="64"/>
        <v>0</v>
      </c>
      <c r="J122" s="4">
        <f t="shared" si="65"/>
        <v>0</v>
      </c>
      <c r="K122" s="4">
        <v>0</v>
      </c>
      <c r="L122" s="4"/>
      <c r="M122" s="4"/>
      <c r="N122" s="4"/>
      <c r="O122" s="4">
        <f>+IFERROR(VLOOKUP($A122,[3]Sheet2!$A$7:$M$259,4,FALSE),0)</f>
        <v>0</v>
      </c>
      <c r="P122" s="4">
        <f>+IFERROR(VLOOKUP($A122,[3]Sheet2!$A$7:$M$259,3,FALSE),0)</f>
        <v>0</v>
      </c>
      <c r="Q122" s="4">
        <f>+IFERROR(VLOOKUP($A122,[3]Sheet2!$A$7:$M$259,2,FALSE),0)</f>
        <v>0</v>
      </c>
      <c r="R122" s="4">
        <f>+IFERROR(VLOOKUP($A122,[3]Sheet2!$A$7:$M$259,7,FALSE),0)</f>
        <v>0</v>
      </c>
      <c r="S122" s="4">
        <f>+IFERROR(VLOOKUP($A122,[3]Sheet2!$A$7:$M$259,6,FALSE),0)</f>
        <v>0</v>
      </c>
      <c r="T122" s="4">
        <f>+IFERROR(VLOOKUP($A122,[3]Sheet2!$A$7:$M$259,5,FALSE),0)</f>
        <v>0</v>
      </c>
      <c r="U122" s="4">
        <f>+IFERROR(VLOOKUP($A122,[3]Sheet2!$A$7:$M$259,13,FALSE),0)</f>
        <v>0</v>
      </c>
      <c r="V122" s="4">
        <f>+IFERROR(VLOOKUP($A122,[3]Sheet2!$A$7:$M$259,12,FALSE),0)</f>
        <v>0</v>
      </c>
      <c r="W122" s="4">
        <f>+IFERROR(VLOOKUP($A122,[3]Sheet2!$A$7:$M$259,11,FALSE),0)</f>
        <v>0</v>
      </c>
      <c r="X122" s="4">
        <f>+IFERROR(VLOOKUP($A122,[3]Sheet2!$A$7:$M$259,10,FALSE),0)</f>
        <v>0</v>
      </c>
      <c r="Y122" s="4">
        <f>+IFERROR(VLOOKUP($A122,[3]Sheet2!$A$7:$M$259,9,FALSE),0)</f>
        <v>0</v>
      </c>
      <c r="Z122" s="4">
        <f>+IFERROR(VLOOKUP($A122,[3]Sheet2!$A$7:$M$259,8,FALSE),0)</f>
        <v>0</v>
      </c>
      <c r="AA122" s="13">
        <f t="shared" si="66"/>
        <v>0</v>
      </c>
      <c r="AB122" s="154">
        <f t="shared" si="67"/>
        <v>0</v>
      </c>
      <c r="AC122" s="158">
        <f t="shared" si="68"/>
        <v>3.6</v>
      </c>
      <c r="AD122" s="154">
        <f t="shared" si="69"/>
        <v>0</v>
      </c>
      <c r="AE122" s="12">
        <f>VLOOKUP(A122,Sheet4!$A$2:$N$6671,2,0)</f>
        <v>5</v>
      </c>
      <c r="AF122" s="213">
        <f t="shared" si="70"/>
        <v>0</v>
      </c>
      <c r="AG122" s="12">
        <f>(VLOOKUP(A122,Sheet4!$A$2:$N$6671,3,0))</f>
        <v>0</v>
      </c>
      <c r="AH122" s="12">
        <f>VLOOKUP(A122,Sheet4!$A$2:$N$6671,4,0)</f>
        <v>0</v>
      </c>
      <c r="AI122" s="12">
        <f>VLOOKUP(A122,Sheet4!$A$2:$N$6671,10,0)</f>
        <v>18</v>
      </c>
      <c r="AJ122" s="12">
        <f>VLOOKUP(A122,Sheet4!$A$2:$N$66671,5,0)</f>
        <v>18</v>
      </c>
      <c r="AK122" s="12">
        <f>VLOOKUP(A122,Sheet4!$A$2:$N$6671,6,0)</f>
        <v>9</v>
      </c>
      <c r="AL122" s="12">
        <f>VLOOKUP(A122,Sheet4!$A$2:$N$6671,7,0)</f>
        <v>9</v>
      </c>
      <c r="AM122" s="12">
        <f>VLOOKUP(A122,Sheet4!$A$2:$N$6671,8,0)</f>
        <v>0</v>
      </c>
      <c r="AN122" s="12">
        <f>VLOOKUP($A122,Sheet4!$A$2:$N$6671,9,0)</f>
        <v>440</v>
      </c>
      <c r="AO122" s="131" t="str">
        <f t="shared" ca="1" si="71"/>
        <v>Madhuri Joshi_00 - 30</v>
      </c>
      <c r="AP122" s="132" t="str">
        <f t="shared" si="72"/>
        <v>Madhuri Joshi_Western</v>
      </c>
      <c r="AQ122" s="132" t="str">
        <f>VLOOKUP($A122,'[1]Active TS-HR'!$B$6:$Q$500,9,FALSE)</f>
        <v>Bahubali Kaddu</v>
      </c>
      <c r="AR122" s="132">
        <f>VLOOKUP($A122,'[1]Active TS-HR'!$B$6:$Q$500,6,FALSE)</f>
        <v>0</v>
      </c>
      <c r="AS122" s="132" t="str">
        <f>VLOOKUP($A122,'[1]Active TS-HR'!$B$6:$Q$500,7,FALSE)</f>
        <v>Manish Dubey</v>
      </c>
      <c r="AT122" s="132" t="str">
        <f>VLOOKUP($A122,'[1]Active TS-HR'!$B$6:$Q$500,16,FALSE)</f>
        <v>Active</v>
      </c>
      <c r="AU122" s="207">
        <f t="shared" ca="1" si="73"/>
        <v>21</v>
      </c>
      <c r="AW122" s="374">
        <f>IFERROR(VLOOKUP(A122,'[3]Sale Entry'!$AE$328:$AF$700,2,FALSE),0)</f>
        <v>0</v>
      </c>
      <c r="AX122" s="112" t="str">
        <f t="shared" ca="1" si="74"/>
        <v>Bahubali Kaddu_00 - 30</v>
      </c>
      <c r="AY122" s="323"/>
      <c r="AZ122" s="323"/>
      <c r="BA122" s="323"/>
      <c r="BB122" s="323"/>
      <c r="BC122" s="323"/>
    </row>
    <row r="123" spans="1:55" ht="15.75">
      <c r="A123" s="1">
        <v>10158705</v>
      </c>
      <c r="B123" s="2" t="s">
        <v>609</v>
      </c>
      <c r="C123" s="2" t="str">
        <f>VLOOKUP($A123,'[1]Active TS-HR'!$B$6:$Q$300,8,FALSE)</f>
        <v>Rushikesh Kale</v>
      </c>
      <c r="D123" s="3">
        <v>45457</v>
      </c>
      <c r="E123" s="130" t="str">
        <f ca="1">VLOOKUP(AU123,Sheet5!A:B,2,1)</f>
        <v>00 - 30</v>
      </c>
      <c r="F123" s="130">
        <f>+VLOOKUP(A123,'[2]Attendance '!$B$75:$L$266,11,FALSE)</f>
        <v>5</v>
      </c>
      <c r="G123" s="130" t="s">
        <v>327</v>
      </c>
      <c r="H123" s="130" t="str">
        <f>VLOOKUP($A123,'[1]Active TS-HR'!$B$6:$Q$500,3,FALSE)</f>
        <v>Central</v>
      </c>
      <c r="I123" s="4">
        <f t="shared" si="64"/>
        <v>0</v>
      </c>
      <c r="J123" s="4">
        <f t="shared" si="65"/>
        <v>0</v>
      </c>
      <c r="K123" s="4">
        <v>0</v>
      </c>
      <c r="L123" s="4"/>
      <c r="M123" s="4"/>
      <c r="N123" s="4"/>
      <c r="O123" s="4">
        <f>+IFERROR(VLOOKUP($A123,[3]Sheet2!$A$7:$M$259,4,FALSE),0)</f>
        <v>0</v>
      </c>
      <c r="P123" s="4">
        <f>+IFERROR(VLOOKUP($A123,[3]Sheet2!$A$7:$M$259,3,FALSE),0)</f>
        <v>0</v>
      </c>
      <c r="Q123" s="4">
        <f>+IFERROR(VLOOKUP($A123,[3]Sheet2!$A$7:$M$259,2,FALSE),0)</f>
        <v>0</v>
      </c>
      <c r="R123" s="4">
        <f>+IFERROR(VLOOKUP($A123,[3]Sheet2!$A$7:$M$259,7,FALSE),0)</f>
        <v>0</v>
      </c>
      <c r="S123" s="4">
        <f>+IFERROR(VLOOKUP($A123,[3]Sheet2!$A$7:$M$259,6,FALSE),0)</f>
        <v>0</v>
      </c>
      <c r="T123" s="4">
        <f>+IFERROR(VLOOKUP($A123,[3]Sheet2!$A$7:$M$259,5,FALSE),0)</f>
        <v>0</v>
      </c>
      <c r="U123" s="4">
        <f>+IFERROR(VLOOKUP($A123,[3]Sheet2!$A$7:$M$259,13,FALSE),0)</f>
        <v>0</v>
      </c>
      <c r="V123" s="4">
        <f>+IFERROR(VLOOKUP($A123,[3]Sheet2!$A$7:$M$259,12,FALSE),0)</f>
        <v>0</v>
      </c>
      <c r="W123" s="4">
        <f>+IFERROR(VLOOKUP($A123,[3]Sheet2!$A$7:$M$259,11,FALSE),0)</f>
        <v>0</v>
      </c>
      <c r="X123" s="4">
        <f>+IFERROR(VLOOKUP($A123,[3]Sheet2!$A$7:$M$259,10,FALSE),0)</f>
        <v>0</v>
      </c>
      <c r="Y123" s="4">
        <f>+IFERROR(VLOOKUP($A123,[3]Sheet2!$A$7:$M$259,9,FALSE),0)</f>
        <v>0</v>
      </c>
      <c r="Z123" s="4">
        <f>+IFERROR(VLOOKUP($A123,[3]Sheet2!$A$7:$M$259,8,FALSE),0)</f>
        <v>0</v>
      </c>
      <c r="AA123" s="13">
        <f t="shared" si="66"/>
        <v>0</v>
      </c>
      <c r="AB123" s="154">
        <f t="shared" si="67"/>
        <v>0</v>
      </c>
      <c r="AC123" s="158">
        <f t="shared" si="68"/>
        <v>1</v>
      </c>
      <c r="AD123" s="154">
        <f t="shared" si="69"/>
        <v>0.8</v>
      </c>
      <c r="AE123" s="12">
        <f>VLOOKUP(A123,Sheet4!$A$2:$N$6671,2,0)</f>
        <v>1</v>
      </c>
      <c r="AF123" s="213">
        <f t="shared" si="70"/>
        <v>0</v>
      </c>
      <c r="AG123" s="12">
        <f>(VLOOKUP(A123,Sheet4!$A$2:$N$6671,3,0))</f>
        <v>0</v>
      </c>
      <c r="AH123" s="12">
        <f>VLOOKUP(A123,Sheet4!$A$2:$N$6671,4,0)</f>
        <v>0</v>
      </c>
      <c r="AI123" s="12">
        <f>VLOOKUP(A123,Sheet4!$A$2:$N$6671,10,0)</f>
        <v>1</v>
      </c>
      <c r="AJ123" s="12">
        <f>VLOOKUP(A123,Sheet4!$A$2:$N$66671,5,0)</f>
        <v>1</v>
      </c>
      <c r="AK123" s="12">
        <f>VLOOKUP(A123,Sheet4!$A$2:$N$6671,6,0)</f>
        <v>0</v>
      </c>
      <c r="AL123" s="12">
        <f>VLOOKUP(A123,Sheet4!$A$2:$N$6671,7,0)</f>
        <v>1</v>
      </c>
      <c r="AM123" s="12">
        <f>VLOOKUP(A123,Sheet4!$A$2:$N$6671,8,0)</f>
        <v>0</v>
      </c>
      <c r="AN123" s="12">
        <f>VLOOKUP($A123,Sheet4!$A$2:$N$6671,9,0)</f>
        <v>15</v>
      </c>
      <c r="AO123" s="131" t="str">
        <f t="shared" ca="1" si="71"/>
        <v>Rushikesh Kale_00 - 30</v>
      </c>
      <c r="AP123" s="132" t="str">
        <f t="shared" si="72"/>
        <v>Rushikesh Kale_Central</v>
      </c>
      <c r="AQ123" s="132" t="str">
        <f>VLOOKUP($A123,'[1]Active TS-HR'!$B$6:$Q$500,9,FALSE)</f>
        <v>Abhijit Khanvilkar</v>
      </c>
      <c r="AR123" s="132">
        <f>VLOOKUP($A123,'[1]Active TS-HR'!$B$6:$Q$500,6,FALSE)</f>
        <v>0</v>
      </c>
      <c r="AS123" s="132" t="str">
        <f>VLOOKUP($A123,'[1]Active TS-HR'!$B$6:$Q$500,7,FALSE)</f>
        <v>Munawar hashmi</v>
      </c>
      <c r="AT123" s="132" t="str">
        <f>VLOOKUP($A123,'[1]Active TS-HR'!$B$6:$Q$500,16,FALSE)</f>
        <v>Active</v>
      </c>
      <c r="AU123" s="207">
        <f t="shared" ca="1" si="73"/>
        <v>21</v>
      </c>
      <c r="AW123" s="374">
        <f>IFERROR(VLOOKUP(A123,'[3]Sale Entry'!$AE$328:$AF$700,2,FALSE),0)</f>
        <v>0</v>
      </c>
      <c r="AX123" s="112" t="str">
        <f t="shared" ca="1" si="74"/>
        <v>Abhijit Khanvilkar_00 - 30</v>
      </c>
      <c r="AY123" s="323"/>
      <c r="AZ123" s="323"/>
      <c r="BA123" s="323"/>
      <c r="BB123" s="323"/>
      <c r="BC123" s="323"/>
    </row>
    <row r="124" spans="1:55" ht="15.75">
      <c r="A124" s="1">
        <v>10158704</v>
      </c>
      <c r="B124" s="2" t="s">
        <v>610</v>
      </c>
      <c r="C124" s="2" t="str">
        <f>VLOOKUP($A124,'[1]Active TS-HR'!$B$6:$Q$300,8,FALSE)</f>
        <v>Rushikesh Kale</v>
      </c>
      <c r="D124" s="3">
        <v>45457</v>
      </c>
      <c r="E124" s="130" t="str">
        <f ca="1">VLOOKUP(AU124,Sheet5!A:B,2,1)</f>
        <v>00 - 30</v>
      </c>
      <c r="F124" s="130">
        <f>+VLOOKUP(A124,'[2]Attendance '!$B$75:$L$266,11,FALSE)</f>
        <v>5</v>
      </c>
      <c r="G124" s="130" t="s">
        <v>327</v>
      </c>
      <c r="H124" s="130" t="str">
        <f>VLOOKUP($A124,'[1]Active TS-HR'!$B$6:$Q$500,3,FALSE)</f>
        <v>Central</v>
      </c>
      <c r="I124" s="4">
        <f t="shared" si="64"/>
        <v>0</v>
      </c>
      <c r="J124" s="4">
        <f t="shared" si="65"/>
        <v>0</v>
      </c>
      <c r="K124" s="4">
        <v>0</v>
      </c>
      <c r="L124" s="4"/>
      <c r="M124" s="4"/>
      <c r="N124" s="4"/>
      <c r="O124" s="4">
        <f>+IFERROR(VLOOKUP($A124,[3]Sheet2!$A$7:$M$259,4,FALSE),0)</f>
        <v>0</v>
      </c>
      <c r="P124" s="4">
        <f>+IFERROR(VLOOKUP($A124,[3]Sheet2!$A$7:$M$259,3,FALSE),0)</f>
        <v>0</v>
      </c>
      <c r="Q124" s="4">
        <f>+IFERROR(VLOOKUP($A124,[3]Sheet2!$A$7:$M$259,2,FALSE),0)</f>
        <v>0</v>
      </c>
      <c r="R124" s="4">
        <f>+IFERROR(VLOOKUP($A124,[3]Sheet2!$A$7:$M$259,7,FALSE),0)</f>
        <v>0</v>
      </c>
      <c r="S124" s="4">
        <f>+IFERROR(VLOOKUP($A124,[3]Sheet2!$A$7:$M$259,6,FALSE),0)</f>
        <v>0</v>
      </c>
      <c r="T124" s="4">
        <f>+IFERROR(VLOOKUP($A124,[3]Sheet2!$A$7:$M$259,5,FALSE),0)</f>
        <v>0</v>
      </c>
      <c r="U124" s="4">
        <f>+IFERROR(VLOOKUP($A124,[3]Sheet2!$A$7:$M$259,13,FALSE),0)</f>
        <v>0</v>
      </c>
      <c r="V124" s="4">
        <f>+IFERROR(VLOOKUP($A124,[3]Sheet2!$A$7:$M$259,12,FALSE),0)</f>
        <v>0</v>
      </c>
      <c r="W124" s="4">
        <f>+IFERROR(VLOOKUP($A124,[3]Sheet2!$A$7:$M$259,11,FALSE),0)</f>
        <v>0</v>
      </c>
      <c r="X124" s="4">
        <f>+IFERROR(VLOOKUP($A124,[3]Sheet2!$A$7:$M$259,10,FALSE),0)</f>
        <v>0</v>
      </c>
      <c r="Y124" s="4">
        <f>+IFERROR(VLOOKUP($A124,[3]Sheet2!$A$7:$M$259,9,FALSE),0)</f>
        <v>0</v>
      </c>
      <c r="Z124" s="4">
        <f>+IFERROR(VLOOKUP($A124,[3]Sheet2!$A$7:$M$259,8,FALSE),0)</f>
        <v>0</v>
      </c>
      <c r="AA124" s="13">
        <f t="shared" si="66"/>
        <v>0</v>
      </c>
      <c r="AB124" s="154">
        <f t="shared" si="67"/>
        <v>0</v>
      </c>
      <c r="AC124" s="158">
        <f t="shared" si="68"/>
        <v>3</v>
      </c>
      <c r="AD124" s="154">
        <f t="shared" si="69"/>
        <v>0.19999999999999996</v>
      </c>
      <c r="AE124" s="12">
        <f>VLOOKUP(A124,Sheet4!$A$2:$N$6671,2,0)</f>
        <v>4</v>
      </c>
      <c r="AF124" s="213">
        <f t="shared" si="70"/>
        <v>0</v>
      </c>
      <c r="AG124" s="12">
        <f>(VLOOKUP(A124,Sheet4!$A$2:$N$6671,3,0))</f>
        <v>0</v>
      </c>
      <c r="AH124" s="12">
        <f>VLOOKUP(A124,Sheet4!$A$2:$N$6671,4,0)</f>
        <v>0</v>
      </c>
      <c r="AI124" s="12">
        <f>VLOOKUP(A124,Sheet4!$A$2:$N$6671,10,0)</f>
        <v>12</v>
      </c>
      <c r="AJ124" s="12">
        <f>VLOOKUP(A124,Sheet4!$A$2:$N$66671,5,0)</f>
        <v>12</v>
      </c>
      <c r="AK124" s="12">
        <f>VLOOKUP(A124,Sheet4!$A$2:$N$6671,6,0)</f>
        <v>0</v>
      </c>
      <c r="AL124" s="12">
        <f>VLOOKUP(A124,Sheet4!$A$2:$N$6671,7,0)</f>
        <v>12</v>
      </c>
      <c r="AM124" s="12">
        <f>VLOOKUP(A124,Sheet4!$A$2:$N$6671,8,0)</f>
        <v>0</v>
      </c>
      <c r="AN124" s="12">
        <f>VLOOKUP($A124,Sheet4!$A$2:$N$6671,9,0)</f>
        <v>270</v>
      </c>
      <c r="AO124" s="131" t="str">
        <f t="shared" ca="1" si="71"/>
        <v>Rushikesh Kale_00 - 30</v>
      </c>
      <c r="AP124" s="132" t="str">
        <f t="shared" si="72"/>
        <v>Rushikesh Kale_Central</v>
      </c>
      <c r="AQ124" s="132" t="str">
        <f>VLOOKUP($A124,'[1]Active TS-HR'!$B$6:$Q$500,9,FALSE)</f>
        <v>Abhijit Khanvilkar</v>
      </c>
      <c r="AR124" s="132">
        <f>VLOOKUP($A124,'[1]Active TS-HR'!$B$6:$Q$500,6,FALSE)</f>
        <v>0</v>
      </c>
      <c r="AS124" s="132" t="str">
        <f>VLOOKUP($A124,'[1]Active TS-HR'!$B$6:$Q$500,7,FALSE)</f>
        <v>Chandralok Gupta</v>
      </c>
      <c r="AT124" s="132" t="str">
        <f>VLOOKUP($A124,'[1]Active TS-HR'!$B$6:$Q$500,16,FALSE)</f>
        <v>Active</v>
      </c>
      <c r="AU124" s="207">
        <f t="shared" ca="1" si="73"/>
        <v>21</v>
      </c>
      <c r="AW124" s="374">
        <f>IFERROR(VLOOKUP(A124,'[3]Sale Entry'!$AE$328:$AF$700,2,FALSE),0)</f>
        <v>0</v>
      </c>
      <c r="AX124" s="112" t="str">
        <f t="shared" ca="1" si="74"/>
        <v>Abhijit Khanvilkar_00 - 30</v>
      </c>
      <c r="AY124" s="323"/>
      <c r="AZ124" s="323"/>
      <c r="BA124" s="323"/>
      <c r="BB124" s="323"/>
      <c r="BC124" s="323"/>
    </row>
    <row r="125" spans="1:55" ht="15.75">
      <c r="A125" s="1">
        <v>10158741</v>
      </c>
      <c r="B125" s="2" t="s">
        <v>611</v>
      </c>
      <c r="C125" s="2" t="str">
        <f>VLOOKUP($A125,'[1]Active TS-HR'!$B$6:$Q$300,8,FALSE)</f>
        <v>Avnind Singh</v>
      </c>
      <c r="D125" s="3">
        <v>45457</v>
      </c>
      <c r="E125" s="130" t="str">
        <f ca="1">VLOOKUP(AU125,Sheet5!A:B,2,1)</f>
        <v>00 - 30</v>
      </c>
      <c r="F125" s="130">
        <f>+VLOOKUP(A125,'[2]Attendance '!$B$75:$L$266,11,FALSE)</f>
        <v>5</v>
      </c>
      <c r="G125" s="130" t="s">
        <v>327</v>
      </c>
      <c r="H125" s="130" t="str">
        <f>VLOOKUP($A125,'[1]Active TS-HR'!$B$6:$Q$500,3,FALSE)</f>
        <v>Central</v>
      </c>
      <c r="I125" s="4">
        <f t="shared" si="64"/>
        <v>2000</v>
      </c>
      <c r="J125" s="4">
        <f t="shared" si="65"/>
        <v>12000</v>
      </c>
      <c r="K125" s="4">
        <v>0</v>
      </c>
      <c r="L125" s="4"/>
      <c r="M125" s="4"/>
      <c r="N125" s="4"/>
      <c r="O125" s="4">
        <f>+IFERROR(VLOOKUP($A125,[3]Sheet2!$A$7:$M$259,4,FALSE),0)</f>
        <v>0</v>
      </c>
      <c r="P125" s="4">
        <f>+IFERROR(VLOOKUP($A125,[3]Sheet2!$A$7:$M$259,3,FALSE),0)</f>
        <v>0</v>
      </c>
      <c r="Q125" s="4">
        <f>+IFERROR(VLOOKUP($A125,[3]Sheet2!$A$7:$M$259,2,FALSE),0)</f>
        <v>0</v>
      </c>
      <c r="R125" s="4">
        <f>+IFERROR(VLOOKUP($A125,[3]Sheet2!$A$7:$M$259,7,FALSE),0)</f>
        <v>12000</v>
      </c>
      <c r="S125" s="4">
        <f>+IFERROR(VLOOKUP($A125,[3]Sheet2!$A$7:$M$259,6,FALSE),0)</f>
        <v>2000</v>
      </c>
      <c r="T125" s="4">
        <f>+IFERROR(VLOOKUP($A125,[3]Sheet2!$A$7:$M$259,5,FALSE),0)</f>
        <v>1</v>
      </c>
      <c r="U125" s="4">
        <f>+IFERROR(VLOOKUP($A125,[3]Sheet2!$A$7:$M$259,13,FALSE),0)</f>
        <v>0</v>
      </c>
      <c r="V125" s="4">
        <f>+IFERROR(VLOOKUP($A125,[3]Sheet2!$A$7:$M$259,12,FALSE),0)</f>
        <v>0</v>
      </c>
      <c r="W125" s="4">
        <f>+IFERROR(VLOOKUP($A125,[3]Sheet2!$A$7:$M$259,11,FALSE),0)</f>
        <v>0</v>
      </c>
      <c r="X125" s="4">
        <f>+IFERROR(VLOOKUP($A125,[3]Sheet2!$A$7:$M$259,10,FALSE),0)</f>
        <v>0</v>
      </c>
      <c r="Y125" s="4">
        <f>+IFERROR(VLOOKUP($A125,[3]Sheet2!$A$7:$M$259,9,FALSE),0)</f>
        <v>0</v>
      </c>
      <c r="Z125" s="4">
        <f>+IFERROR(VLOOKUP($A125,[3]Sheet2!$A$7:$M$259,8,FALSE),0)</f>
        <v>0</v>
      </c>
      <c r="AA125" s="13">
        <f t="shared" si="66"/>
        <v>0.2</v>
      </c>
      <c r="AB125" s="154">
        <f t="shared" si="67"/>
        <v>0.05</v>
      </c>
      <c r="AC125" s="158">
        <f t="shared" si="68"/>
        <v>4</v>
      </c>
      <c r="AD125" s="154">
        <f t="shared" si="69"/>
        <v>0</v>
      </c>
      <c r="AE125" s="12">
        <f>VLOOKUP(A125,Sheet4!$A$2:$N$6671,2,0)</f>
        <v>5</v>
      </c>
      <c r="AF125" s="213">
        <f t="shared" si="70"/>
        <v>1</v>
      </c>
      <c r="AG125" s="12">
        <f>(VLOOKUP(A125,Sheet4!$A$2:$N$6671,3,0))</f>
        <v>1</v>
      </c>
      <c r="AH125" s="12">
        <f>VLOOKUP(A125,Sheet4!$A$2:$N$6671,4,0)</f>
        <v>0</v>
      </c>
      <c r="AI125" s="12">
        <f>VLOOKUP(A125,Sheet4!$A$2:$N$6671,10,0)</f>
        <v>20</v>
      </c>
      <c r="AJ125" s="12">
        <f>VLOOKUP(A125,Sheet4!$A$2:$N$66671,5,0)</f>
        <v>19</v>
      </c>
      <c r="AK125" s="12">
        <f>VLOOKUP(A125,Sheet4!$A$2:$N$6671,6,0)</f>
        <v>9</v>
      </c>
      <c r="AL125" s="12">
        <f>VLOOKUP(A125,Sheet4!$A$2:$N$6671,7,0)</f>
        <v>11</v>
      </c>
      <c r="AM125" s="12">
        <f>VLOOKUP(A125,Sheet4!$A$2:$N$6671,8,0)</f>
        <v>0</v>
      </c>
      <c r="AN125" s="12">
        <f>VLOOKUP($A125,Sheet4!$A$2:$N$6671,9,0)</f>
        <v>575</v>
      </c>
      <c r="AO125" s="131" t="str">
        <f t="shared" ca="1" si="71"/>
        <v>Avnind Singh_00 - 30</v>
      </c>
      <c r="AP125" s="132" t="str">
        <f t="shared" si="72"/>
        <v>Avnind Singh_Central</v>
      </c>
      <c r="AQ125" s="132" t="str">
        <f>VLOOKUP($A125,'[1]Active TS-HR'!$B$6:$Q$500,9,FALSE)</f>
        <v>Bahubali Kaddu</v>
      </c>
      <c r="AR125" s="132" t="str">
        <f>VLOOKUP($A125,'[1]Active TS-HR'!$B$6:$Q$500,6,FALSE)</f>
        <v>Akash Jaiswal</v>
      </c>
      <c r="AS125" s="132" t="str">
        <f>VLOOKUP($A125,'[1]Active TS-HR'!$B$6:$Q$500,7,FALSE)</f>
        <v>Sonu Dubey</v>
      </c>
      <c r="AT125" s="132" t="str">
        <f>VLOOKUP($A125,'[1]Active TS-HR'!$B$6:$Q$500,16,FALSE)</f>
        <v>Active</v>
      </c>
      <c r="AU125" s="207">
        <f t="shared" ca="1" si="73"/>
        <v>21</v>
      </c>
      <c r="AW125" s="374">
        <f>IFERROR(VLOOKUP(A125,'[3]Sale Entry'!$AE$328:$AF$700,2,FALSE),0)</f>
        <v>7607.5306761287502</v>
      </c>
      <c r="AX125" s="112" t="str">
        <f t="shared" ca="1" si="74"/>
        <v>Bahubali Kaddu_00 - 30</v>
      </c>
      <c r="AY125" s="323"/>
      <c r="AZ125" s="323"/>
      <c r="BA125" s="323"/>
      <c r="BB125" s="323"/>
      <c r="BC125" s="323"/>
    </row>
    <row r="126" spans="1:55" ht="15.75">
      <c r="A126" s="1">
        <v>10158774</v>
      </c>
      <c r="B126" s="2" t="s">
        <v>612</v>
      </c>
      <c r="C126" s="2" t="str">
        <f>VLOOKUP($A126,'[1]Active TS-HR'!$B$6:$Q$300,8,FALSE)</f>
        <v>Madhuri Joshi</v>
      </c>
      <c r="D126" s="3">
        <v>45457</v>
      </c>
      <c r="E126" s="130" t="str">
        <f ca="1">VLOOKUP(AU126,Sheet5!A:B,2,1)</f>
        <v>00 - 30</v>
      </c>
      <c r="F126" s="130">
        <f>+VLOOKUP(A126,'[2]Attendance '!$B$75:$L$266,11,FALSE)</f>
        <v>5</v>
      </c>
      <c r="G126" s="130" t="s">
        <v>327</v>
      </c>
      <c r="H126" s="130" t="str">
        <f>VLOOKUP($A126,'[1]Active TS-HR'!$B$6:$Q$500,3,FALSE)</f>
        <v>Western</v>
      </c>
      <c r="I126" s="4">
        <f t="shared" si="64"/>
        <v>0</v>
      </c>
      <c r="J126" s="4">
        <f t="shared" si="65"/>
        <v>0</v>
      </c>
      <c r="K126" s="4">
        <v>0</v>
      </c>
      <c r="L126" s="4"/>
      <c r="M126" s="4"/>
      <c r="N126" s="4"/>
      <c r="O126" s="4">
        <f>+IFERROR(VLOOKUP($A126,[3]Sheet2!$A$7:$M$259,4,FALSE),0)</f>
        <v>0</v>
      </c>
      <c r="P126" s="4">
        <f>+IFERROR(VLOOKUP($A126,[3]Sheet2!$A$7:$M$259,3,FALSE),0)</f>
        <v>0</v>
      </c>
      <c r="Q126" s="4">
        <f>+IFERROR(VLOOKUP($A126,[3]Sheet2!$A$7:$M$259,2,FALSE),0)</f>
        <v>0</v>
      </c>
      <c r="R126" s="4">
        <f>+IFERROR(VLOOKUP($A126,[3]Sheet2!$A$7:$M$259,7,FALSE),0)</f>
        <v>0</v>
      </c>
      <c r="S126" s="4">
        <f>+IFERROR(VLOOKUP($A126,[3]Sheet2!$A$7:$M$259,6,FALSE),0)</f>
        <v>0</v>
      </c>
      <c r="T126" s="4">
        <f>+IFERROR(VLOOKUP($A126,[3]Sheet2!$A$7:$M$259,5,FALSE),0)</f>
        <v>0</v>
      </c>
      <c r="U126" s="4">
        <f>+IFERROR(VLOOKUP($A126,[3]Sheet2!$A$7:$M$259,13,FALSE),0)</f>
        <v>0</v>
      </c>
      <c r="V126" s="4">
        <f>+IFERROR(VLOOKUP($A126,[3]Sheet2!$A$7:$M$259,12,FALSE),0)</f>
        <v>0</v>
      </c>
      <c r="W126" s="4">
        <f>+IFERROR(VLOOKUP($A126,[3]Sheet2!$A$7:$M$259,11,FALSE),0)</f>
        <v>0</v>
      </c>
      <c r="X126" s="4">
        <f>+IFERROR(VLOOKUP($A126,[3]Sheet2!$A$7:$M$259,10,FALSE),0)</f>
        <v>0</v>
      </c>
      <c r="Y126" s="4">
        <f>+IFERROR(VLOOKUP($A126,[3]Sheet2!$A$7:$M$259,9,FALSE),0)</f>
        <v>0</v>
      </c>
      <c r="Z126" s="4">
        <f>+IFERROR(VLOOKUP($A126,[3]Sheet2!$A$7:$M$259,8,FALSE),0)</f>
        <v>0</v>
      </c>
      <c r="AA126" s="13">
        <f t="shared" si="66"/>
        <v>0</v>
      </c>
      <c r="AB126" s="154">
        <f t="shared" si="67"/>
        <v>0</v>
      </c>
      <c r="AC126" s="158">
        <f t="shared" si="68"/>
        <v>3.6</v>
      </c>
      <c r="AD126" s="154">
        <f t="shared" si="69"/>
        <v>0</v>
      </c>
      <c r="AE126" s="12">
        <f>VLOOKUP(A126,Sheet4!$A$2:$N$6671,2,0)</f>
        <v>5</v>
      </c>
      <c r="AF126" s="213">
        <f t="shared" si="70"/>
        <v>0</v>
      </c>
      <c r="AG126" s="12">
        <f>(VLOOKUP(A126,Sheet4!$A$2:$N$6671,3,0))</f>
        <v>0</v>
      </c>
      <c r="AH126" s="12">
        <f>VLOOKUP(A126,Sheet4!$A$2:$N$6671,4,0)</f>
        <v>0</v>
      </c>
      <c r="AI126" s="12">
        <f>VLOOKUP(A126,Sheet4!$A$2:$N$6671,10,0)</f>
        <v>18</v>
      </c>
      <c r="AJ126" s="12">
        <f>VLOOKUP(A126,Sheet4!$A$2:$N$66671,5,0)</f>
        <v>18</v>
      </c>
      <c r="AK126" s="12">
        <f>VLOOKUP(A126,Sheet4!$A$2:$N$6671,6,0)</f>
        <v>6</v>
      </c>
      <c r="AL126" s="12">
        <f>VLOOKUP(A126,Sheet4!$A$2:$N$6671,7,0)</f>
        <v>12</v>
      </c>
      <c r="AM126" s="12">
        <f>VLOOKUP(A126,Sheet4!$A$2:$N$6671,8,0)</f>
        <v>0</v>
      </c>
      <c r="AN126" s="12">
        <f>VLOOKUP($A126,Sheet4!$A$2:$N$6671,9,0)</f>
        <v>395</v>
      </c>
      <c r="AO126" s="131" t="str">
        <f t="shared" ca="1" si="71"/>
        <v>Madhuri Joshi_00 - 30</v>
      </c>
      <c r="AP126" s="132" t="str">
        <f t="shared" si="72"/>
        <v>Madhuri Joshi_Western</v>
      </c>
      <c r="AQ126" s="132" t="str">
        <f>VLOOKUP($A126,'[1]Active TS-HR'!$B$6:$Q$500,9,FALSE)</f>
        <v>Bahubali Kaddu</v>
      </c>
      <c r="AR126" s="132">
        <f>VLOOKUP($A126,'[1]Active TS-HR'!$B$6:$Q$500,6,FALSE)</f>
        <v>0</v>
      </c>
      <c r="AS126" s="132" t="str">
        <f>VLOOKUP($A126,'[1]Active TS-HR'!$B$6:$Q$500,7,FALSE)</f>
        <v>Mohammad Imran Adil</v>
      </c>
      <c r="AT126" s="132" t="str">
        <f>VLOOKUP($A126,'[1]Active TS-HR'!$B$6:$Q$500,16,FALSE)</f>
        <v>Active</v>
      </c>
      <c r="AU126" s="207">
        <f t="shared" ca="1" si="73"/>
        <v>21</v>
      </c>
      <c r="AW126" s="374">
        <f>IFERROR(VLOOKUP(A126,'[3]Sale Entry'!$AE$328:$AF$700,2,FALSE),0)</f>
        <v>0</v>
      </c>
      <c r="AX126" s="112" t="str">
        <f t="shared" ca="1" si="74"/>
        <v>Bahubali Kaddu_00 - 30</v>
      </c>
      <c r="AY126" s="323"/>
      <c r="AZ126" s="323"/>
      <c r="BA126" s="323"/>
      <c r="BB126" s="323"/>
      <c r="BC126" s="323"/>
    </row>
    <row r="127" spans="1:55" ht="15.75">
      <c r="A127" s="1">
        <v>10158786</v>
      </c>
      <c r="B127" s="2" t="s">
        <v>613</v>
      </c>
      <c r="C127" s="2" t="str">
        <f>VLOOKUP($A127,'[1]Active TS-HR'!$B$6:$Q$300,8,FALSE)</f>
        <v>Avnind Singh</v>
      </c>
      <c r="D127" s="3">
        <v>45457</v>
      </c>
      <c r="E127" s="130" t="str">
        <f ca="1">VLOOKUP(AU127,Sheet5!A:B,2,1)</f>
        <v>00 - 30</v>
      </c>
      <c r="F127" s="130">
        <f>+VLOOKUP(A127,'[2]Attendance '!$B$75:$L$266,11,FALSE)</f>
        <v>5</v>
      </c>
      <c r="G127" s="130" t="s">
        <v>327</v>
      </c>
      <c r="H127" s="130" t="str">
        <f>VLOOKUP($A127,'[1]Active TS-HR'!$B$6:$Q$500,3,FALSE)</f>
        <v>Central</v>
      </c>
      <c r="I127" s="4">
        <f t="shared" si="64"/>
        <v>0</v>
      </c>
      <c r="J127" s="4">
        <f t="shared" si="65"/>
        <v>0</v>
      </c>
      <c r="K127" s="4">
        <v>0</v>
      </c>
      <c r="L127" s="4"/>
      <c r="M127" s="4"/>
      <c r="N127" s="4"/>
      <c r="O127" s="4">
        <f>+IFERROR(VLOOKUP($A127,[3]Sheet2!$A$7:$M$259,4,FALSE),0)</f>
        <v>0</v>
      </c>
      <c r="P127" s="4">
        <f>+IFERROR(VLOOKUP($A127,[3]Sheet2!$A$7:$M$259,3,FALSE),0)</f>
        <v>0</v>
      </c>
      <c r="Q127" s="4">
        <f>+IFERROR(VLOOKUP($A127,[3]Sheet2!$A$7:$M$259,2,FALSE),0)</f>
        <v>0</v>
      </c>
      <c r="R127" s="4">
        <f>+IFERROR(VLOOKUP($A127,[3]Sheet2!$A$7:$M$259,7,FALSE),0)</f>
        <v>0</v>
      </c>
      <c r="S127" s="4">
        <f>+IFERROR(VLOOKUP($A127,[3]Sheet2!$A$7:$M$259,6,FALSE),0)</f>
        <v>0</v>
      </c>
      <c r="T127" s="4">
        <f>+IFERROR(VLOOKUP($A127,[3]Sheet2!$A$7:$M$259,5,FALSE),0)</f>
        <v>0</v>
      </c>
      <c r="U127" s="4">
        <f>+IFERROR(VLOOKUP($A127,[3]Sheet2!$A$7:$M$259,13,FALSE),0)</f>
        <v>0</v>
      </c>
      <c r="V127" s="4">
        <f>+IFERROR(VLOOKUP($A127,[3]Sheet2!$A$7:$M$259,12,FALSE),0)</f>
        <v>0</v>
      </c>
      <c r="W127" s="4">
        <f>+IFERROR(VLOOKUP($A127,[3]Sheet2!$A$7:$M$259,11,FALSE),0)</f>
        <v>0</v>
      </c>
      <c r="X127" s="4">
        <f>+IFERROR(VLOOKUP($A127,[3]Sheet2!$A$7:$M$259,10,FALSE),0)</f>
        <v>0</v>
      </c>
      <c r="Y127" s="4">
        <f>+IFERROR(VLOOKUP($A127,[3]Sheet2!$A$7:$M$259,9,FALSE),0)</f>
        <v>0</v>
      </c>
      <c r="Z127" s="4">
        <f>+IFERROR(VLOOKUP($A127,[3]Sheet2!$A$7:$M$259,8,FALSE),0)</f>
        <v>0</v>
      </c>
      <c r="AA127" s="13">
        <f t="shared" si="66"/>
        <v>0</v>
      </c>
      <c r="AB127" s="154">
        <f t="shared" si="67"/>
        <v>0</v>
      </c>
      <c r="AC127" s="158">
        <f t="shared" si="68"/>
        <v>2</v>
      </c>
      <c r="AD127" s="154">
        <f t="shared" si="69"/>
        <v>0</v>
      </c>
      <c r="AE127" s="12">
        <f>VLOOKUP(A127,Sheet4!$A$2:$N$6671,2,0)</f>
        <v>5</v>
      </c>
      <c r="AF127" s="213">
        <f t="shared" si="70"/>
        <v>0</v>
      </c>
      <c r="AG127" s="12">
        <f>(VLOOKUP(A127,Sheet4!$A$2:$N$6671,3,0))</f>
        <v>0</v>
      </c>
      <c r="AH127" s="12">
        <f>VLOOKUP(A127,Sheet4!$A$2:$N$6671,4,0)</f>
        <v>0</v>
      </c>
      <c r="AI127" s="12">
        <f>VLOOKUP(A127,Sheet4!$A$2:$N$6671,10,0)</f>
        <v>10</v>
      </c>
      <c r="AJ127" s="12">
        <f>VLOOKUP(A127,Sheet4!$A$2:$N$66671,5,0)</f>
        <v>10</v>
      </c>
      <c r="AK127" s="12">
        <f>VLOOKUP(A127,Sheet4!$A$2:$N$6671,6,0)</f>
        <v>6</v>
      </c>
      <c r="AL127" s="12">
        <f>VLOOKUP(A127,Sheet4!$A$2:$N$6671,7,0)</f>
        <v>4</v>
      </c>
      <c r="AM127" s="12">
        <f>VLOOKUP(A127,Sheet4!$A$2:$N$6671,8,0)</f>
        <v>0</v>
      </c>
      <c r="AN127" s="12">
        <f>VLOOKUP($A127,Sheet4!$A$2:$N$6671,9,0)</f>
        <v>255</v>
      </c>
      <c r="AO127" s="131" t="str">
        <f t="shared" ca="1" si="71"/>
        <v>Avnind Singh_00 - 30</v>
      </c>
      <c r="AP127" s="132" t="str">
        <f t="shared" si="72"/>
        <v>Avnind Singh_Central</v>
      </c>
      <c r="AQ127" s="132" t="str">
        <f>VLOOKUP($A127,'[1]Active TS-HR'!$B$6:$Q$500,9,FALSE)</f>
        <v>Bahubali Kaddu</v>
      </c>
      <c r="AR127" s="132">
        <f>VLOOKUP($A127,'[1]Active TS-HR'!$B$6:$Q$500,6,FALSE)</f>
        <v>0</v>
      </c>
      <c r="AS127" s="132" t="str">
        <f>VLOOKUP($A127,'[1]Active TS-HR'!$B$6:$Q$500,7,FALSE)</f>
        <v>Raviraj Kadam</v>
      </c>
      <c r="AT127" s="132" t="str">
        <f>VLOOKUP($A127,'[1]Active TS-HR'!$B$6:$Q$500,16,FALSE)</f>
        <v>Active</v>
      </c>
      <c r="AU127" s="207">
        <f t="shared" ca="1" si="73"/>
        <v>21</v>
      </c>
      <c r="AW127" s="374">
        <f>IFERROR(VLOOKUP(A127,'[3]Sale Entry'!$AE$328:$AF$700,2,FALSE),0)</f>
        <v>0</v>
      </c>
      <c r="AX127" s="112" t="str">
        <f t="shared" ca="1" si="74"/>
        <v>Bahubali Kaddu_00 - 30</v>
      </c>
      <c r="AY127" s="323"/>
      <c r="AZ127" s="323"/>
      <c r="BA127" s="323"/>
      <c r="BB127" s="323"/>
      <c r="BC127" s="323"/>
    </row>
    <row r="128" spans="1:55" ht="15.75">
      <c r="A128" s="1">
        <v>10158797</v>
      </c>
      <c r="B128" s="2" t="s">
        <v>614</v>
      </c>
      <c r="C128" s="2" t="str">
        <f>VLOOKUP($A128,'[1]Active TS-HR'!$B$6:$Q$300,8,FALSE)</f>
        <v>Avnind Singh</v>
      </c>
      <c r="D128" s="3">
        <v>45457</v>
      </c>
      <c r="E128" s="130" t="str">
        <f ca="1">VLOOKUP(AU128,Sheet5!A:B,2,1)</f>
        <v>00 - 30</v>
      </c>
      <c r="F128" s="130">
        <f>+VLOOKUP(A128,'[2]Attendance '!$B$75:$L$266,11,FALSE)</f>
        <v>5</v>
      </c>
      <c r="G128" s="130" t="s">
        <v>327</v>
      </c>
      <c r="H128" s="130" t="str">
        <f>VLOOKUP($A128,'[1]Active TS-HR'!$B$6:$Q$500,3,FALSE)</f>
        <v>Central</v>
      </c>
      <c r="I128" s="4">
        <f t="shared" si="64"/>
        <v>0</v>
      </c>
      <c r="J128" s="4">
        <f t="shared" si="65"/>
        <v>0</v>
      </c>
      <c r="K128" s="4">
        <v>0</v>
      </c>
      <c r="L128" s="4"/>
      <c r="M128" s="4"/>
      <c r="N128" s="4"/>
      <c r="O128" s="4">
        <f>+IFERROR(VLOOKUP($A128,[3]Sheet2!$A$7:$M$259,4,FALSE),0)</f>
        <v>0</v>
      </c>
      <c r="P128" s="4">
        <f>+IFERROR(VLOOKUP($A128,[3]Sheet2!$A$7:$M$259,3,FALSE),0)</f>
        <v>0</v>
      </c>
      <c r="Q128" s="4">
        <f>+IFERROR(VLOOKUP($A128,[3]Sheet2!$A$7:$M$259,2,FALSE),0)</f>
        <v>0</v>
      </c>
      <c r="R128" s="4">
        <f>+IFERROR(VLOOKUP($A128,[3]Sheet2!$A$7:$M$259,7,FALSE),0)</f>
        <v>0</v>
      </c>
      <c r="S128" s="4">
        <f>+IFERROR(VLOOKUP($A128,[3]Sheet2!$A$7:$M$259,6,FALSE),0)</f>
        <v>0</v>
      </c>
      <c r="T128" s="4">
        <f>+IFERROR(VLOOKUP($A128,[3]Sheet2!$A$7:$M$259,5,FALSE),0)</f>
        <v>0</v>
      </c>
      <c r="U128" s="4">
        <f>+IFERROR(VLOOKUP($A128,[3]Sheet2!$A$7:$M$259,13,FALSE),0)</f>
        <v>0</v>
      </c>
      <c r="V128" s="4">
        <f>+IFERROR(VLOOKUP($A128,[3]Sheet2!$A$7:$M$259,12,FALSE),0)</f>
        <v>0</v>
      </c>
      <c r="W128" s="4">
        <f>+IFERROR(VLOOKUP($A128,[3]Sheet2!$A$7:$M$259,11,FALSE),0)</f>
        <v>0</v>
      </c>
      <c r="X128" s="4">
        <f>+IFERROR(VLOOKUP($A128,[3]Sheet2!$A$7:$M$259,10,FALSE),0)</f>
        <v>0</v>
      </c>
      <c r="Y128" s="4">
        <f>+IFERROR(VLOOKUP($A128,[3]Sheet2!$A$7:$M$259,9,FALSE),0)</f>
        <v>0</v>
      </c>
      <c r="Z128" s="4">
        <f>+IFERROR(VLOOKUP($A128,[3]Sheet2!$A$7:$M$259,8,FALSE),0)</f>
        <v>0</v>
      </c>
      <c r="AA128" s="13">
        <f t="shared" si="66"/>
        <v>0</v>
      </c>
      <c r="AB128" s="154">
        <f t="shared" si="67"/>
        <v>0</v>
      </c>
      <c r="AC128" s="158">
        <f t="shared" si="68"/>
        <v>2.2000000000000002</v>
      </c>
      <c r="AD128" s="154">
        <f t="shared" si="69"/>
        <v>0</v>
      </c>
      <c r="AE128" s="12">
        <f>VLOOKUP(A128,Sheet4!$A$2:$N$6671,2,0)</f>
        <v>5</v>
      </c>
      <c r="AF128" s="213">
        <f t="shared" si="70"/>
        <v>0</v>
      </c>
      <c r="AG128" s="12">
        <f>(VLOOKUP(A128,Sheet4!$A$2:$N$6671,3,0))</f>
        <v>0</v>
      </c>
      <c r="AH128" s="12">
        <f>VLOOKUP(A128,Sheet4!$A$2:$N$6671,4,0)</f>
        <v>0</v>
      </c>
      <c r="AI128" s="12">
        <f>VLOOKUP(A128,Sheet4!$A$2:$N$6671,10,0)</f>
        <v>11</v>
      </c>
      <c r="AJ128" s="12">
        <f>VLOOKUP(A128,Sheet4!$A$2:$N$66671,5,0)</f>
        <v>11</v>
      </c>
      <c r="AK128" s="12">
        <f>VLOOKUP(A128,Sheet4!$A$2:$N$6671,6,0)</f>
        <v>6</v>
      </c>
      <c r="AL128" s="12">
        <f>VLOOKUP(A128,Sheet4!$A$2:$N$6671,7,0)</f>
        <v>5</v>
      </c>
      <c r="AM128" s="12">
        <f>VLOOKUP(A128,Sheet4!$A$2:$N$6671,8,0)</f>
        <v>0</v>
      </c>
      <c r="AN128" s="12">
        <f>VLOOKUP($A128,Sheet4!$A$2:$N$6671,9,0)</f>
        <v>265</v>
      </c>
      <c r="AO128" s="131" t="str">
        <f t="shared" ca="1" si="71"/>
        <v>Avnind Singh_00 - 30</v>
      </c>
      <c r="AP128" s="132" t="str">
        <f t="shared" si="72"/>
        <v>Avnind Singh_Central</v>
      </c>
      <c r="AQ128" s="132" t="str">
        <f>VLOOKUP($A128,'[1]Active TS-HR'!$B$6:$Q$500,9,FALSE)</f>
        <v>Bahubali Kaddu</v>
      </c>
      <c r="AR128" s="132">
        <f>VLOOKUP($A128,'[1]Active TS-HR'!$B$6:$Q$500,6,FALSE)</f>
        <v>0</v>
      </c>
      <c r="AS128" s="132" t="str">
        <f>VLOOKUP($A128,'[1]Active TS-HR'!$B$6:$Q$500,7,FALSE)</f>
        <v>Raviraj Kadam</v>
      </c>
      <c r="AT128" s="132" t="str">
        <f>VLOOKUP($A128,'[1]Active TS-HR'!$B$6:$Q$500,16,FALSE)</f>
        <v>Active</v>
      </c>
      <c r="AU128" s="207">
        <f t="shared" ca="1" si="73"/>
        <v>21</v>
      </c>
      <c r="AW128" s="374">
        <f>IFERROR(VLOOKUP(A128,'[3]Sale Entry'!$AE$328:$AF$700,2,FALSE),0)</f>
        <v>0</v>
      </c>
      <c r="AX128" s="112" t="str">
        <f t="shared" ca="1" si="74"/>
        <v>Bahubali Kaddu_00 - 30</v>
      </c>
      <c r="AY128" s="323"/>
      <c r="AZ128" s="323"/>
      <c r="BA128" s="323"/>
      <c r="BB128" s="323"/>
      <c r="BC128" s="323"/>
    </row>
    <row r="129" spans="1:55" ht="15.75">
      <c r="A129" s="1">
        <v>10012025</v>
      </c>
      <c r="B129" s="2" t="s">
        <v>124</v>
      </c>
      <c r="C129" s="2" t="str">
        <f>VLOOKUP($A129,'[1]Active TS-HR'!$B$6:$Q$300,8,FALSE)</f>
        <v>Madhuri Joshi</v>
      </c>
      <c r="D129" s="3">
        <v>41440</v>
      </c>
      <c r="E129" s="130" t="str">
        <f ca="1">VLOOKUP(AU129,Sheet5!A:B,2,1)</f>
        <v>More Than 1 Year</v>
      </c>
      <c r="F129" s="130">
        <f>AE129</f>
        <v>25</v>
      </c>
      <c r="G129" s="130" t="s">
        <v>327</v>
      </c>
      <c r="H129" s="130" t="str">
        <f>VLOOKUP($A129,'[1]Active TS-HR'!$B$6:$Q$500,3,FALSE)</f>
        <v>Western</v>
      </c>
      <c r="I129" s="4">
        <f t="shared" ref="I129:I151" si="75">M129+P129+S129+V129+Y129</f>
        <v>381002</v>
      </c>
      <c r="J129" s="4">
        <f t="shared" ref="J129:J151" si="76">L129+O129+R129+U129+X129</f>
        <v>471002</v>
      </c>
      <c r="K129" s="4">
        <v>0</v>
      </c>
      <c r="L129" s="4"/>
      <c r="M129" s="4"/>
      <c r="N129" s="4"/>
      <c r="O129" s="4">
        <f>+IFERROR(VLOOKUP($A129,[3]Sheet2!$A$7:$M$259,4,FALSE),0)</f>
        <v>0</v>
      </c>
      <c r="P129" s="4">
        <f>+IFERROR(VLOOKUP($A129,[3]Sheet2!$A$7:$M$259,3,FALSE),0)</f>
        <v>0</v>
      </c>
      <c r="Q129" s="4">
        <f>+IFERROR(VLOOKUP($A129,[3]Sheet2!$A$7:$M$259,2,FALSE),0)</f>
        <v>0</v>
      </c>
      <c r="R129" s="4">
        <f>+IFERROR(VLOOKUP($A129,[3]Sheet2!$A$7:$M$259,7,FALSE),0)</f>
        <v>60000</v>
      </c>
      <c r="S129" s="4">
        <f>+IFERROR(VLOOKUP($A129,[3]Sheet2!$A$7:$M$259,6,FALSE),0)</f>
        <v>10000</v>
      </c>
      <c r="T129" s="4">
        <f>+IFERROR(VLOOKUP($A129,[3]Sheet2!$A$7:$M$259,5,FALSE),0)</f>
        <v>2</v>
      </c>
      <c r="U129" s="4">
        <f>+IFERROR(VLOOKUP($A129,[3]Sheet2!$A$7:$M$259,13,FALSE),0)</f>
        <v>48000</v>
      </c>
      <c r="V129" s="4">
        <f>+IFERROR(VLOOKUP($A129,[3]Sheet2!$A$7:$M$259,12,FALSE),0)</f>
        <v>8000</v>
      </c>
      <c r="W129" s="4">
        <f>+IFERROR(VLOOKUP($A129,[3]Sheet2!$A$7:$M$259,11,FALSE),0)</f>
        <v>1</v>
      </c>
      <c r="X129" s="4">
        <f>+IFERROR(VLOOKUP($A129,[3]Sheet2!$A$7:$M$259,10,FALSE),0)</f>
        <v>363002</v>
      </c>
      <c r="Y129" s="4">
        <f>+IFERROR(VLOOKUP($A129,[3]Sheet2!$A$7:$M$259,9,FALSE),0)</f>
        <v>363002</v>
      </c>
      <c r="Z129" s="4">
        <f>+IFERROR(VLOOKUP($A129,[3]Sheet2!$A$7:$M$259,8,FALSE),0)</f>
        <v>7</v>
      </c>
      <c r="AA129" s="13">
        <f t="shared" ref="AA129:AA151" si="77">AF129/AE129</f>
        <v>0.4</v>
      </c>
      <c r="AB129" s="154">
        <f t="shared" ref="AB129:AB151" si="78">IF(ISERROR(AF129/AI129="TRUE"),"0",AF129/AI129)</f>
        <v>0.33333333333333331</v>
      </c>
      <c r="AC129" s="158">
        <f t="shared" ref="AC129:AC151" si="79">AI129/AE129</f>
        <v>1.2</v>
      </c>
      <c r="AD129" s="154">
        <f t="shared" ref="AD129:AD151" si="80">1-AE129/F129</f>
        <v>0</v>
      </c>
      <c r="AE129" s="12">
        <f>VLOOKUP(A129,Sheet4!$A$2:$N$6671,2,0)</f>
        <v>25</v>
      </c>
      <c r="AF129" s="213">
        <f t="shared" ref="AF129:AF151" si="81">+N129+Q129+T129+W129+Z129</f>
        <v>10</v>
      </c>
      <c r="AG129" s="12">
        <f>(VLOOKUP(A129,Sheet4!$A$2:$N$6671,3,0))</f>
        <v>10</v>
      </c>
      <c r="AH129" s="12">
        <f>VLOOKUP(A129,Sheet4!$A$2:$N$6671,4,0)</f>
        <v>1</v>
      </c>
      <c r="AI129" s="12">
        <f>VLOOKUP(A129,Sheet4!$A$2:$N$6671,10,0)</f>
        <v>30</v>
      </c>
      <c r="AJ129" s="12">
        <f>VLOOKUP(A129,Sheet4!$A$2:$N$66671,5,0)</f>
        <v>19</v>
      </c>
      <c r="AK129" s="12">
        <f>VLOOKUP(A129,Sheet4!$A$2:$N$6671,6,0)</f>
        <v>7</v>
      </c>
      <c r="AL129" s="12">
        <f>VLOOKUP(A129,Sheet4!$A$2:$N$6671,7,0)</f>
        <v>26</v>
      </c>
      <c r="AM129" s="12">
        <f>VLOOKUP(A129,Sheet4!$A$2:$N$6671,8,0)</f>
        <v>0</v>
      </c>
      <c r="AN129" s="12">
        <f>VLOOKUP($A129,Sheet4!$A$2:$N$6671,9,0)</f>
        <v>1495</v>
      </c>
      <c r="AO129" s="131" t="str">
        <f t="shared" ref="AO129:AO151" ca="1" si="82">C129&amp;"_"&amp;E129</f>
        <v>Madhuri Joshi_More Than 1 Year</v>
      </c>
      <c r="AP129" s="132" t="str">
        <f t="shared" ref="AP129:AP151" si="83">C129&amp;"_"&amp;H129</f>
        <v>Madhuri Joshi_Western</v>
      </c>
      <c r="AQ129" s="132" t="str">
        <f>VLOOKUP($A129,'[1]Active TS-HR'!$B$6:$Q$500,9,FALSE)</f>
        <v>Bahubali Kaddu</v>
      </c>
      <c r="AR129" s="132" t="str">
        <f>VLOOKUP($A129,'[1]Active TS-HR'!$B$6:$Q$500,6,FALSE)</f>
        <v>Suraj Pawar</v>
      </c>
      <c r="AS129" s="132" t="str">
        <f>VLOOKUP($A129,'[1]Active TS-HR'!$B$6:$Q$500,7,FALSE)</f>
        <v>Suraj Pawar</v>
      </c>
      <c r="AT129" s="132" t="str">
        <f>VLOOKUP($A129,'[1]Active TS-HR'!$B$6:$Q$500,16,FALSE)</f>
        <v>Active_Asst.Manager</v>
      </c>
      <c r="AU129" s="207">
        <f t="shared" ref="AU129:AU163" ca="1" si="84">$AV$1-D129</f>
        <v>4038</v>
      </c>
      <c r="AW129" s="374">
        <f>IFERROR(VLOOKUP(A129,'[3]Sale Entry'!$AE$328:$AF$700,2,FALSE),0)</f>
        <v>424879.77608515881</v>
      </c>
      <c r="AX129" s="112" t="str">
        <f t="shared" ca="1" si="25"/>
        <v>Bahubali Kaddu_More Than 1 Year</v>
      </c>
      <c r="AY129" s="323"/>
      <c r="AZ129" s="323"/>
      <c r="BA129" s="323"/>
      <c r="BB129" s="323"/>
      <c r="BC129" s="323"/>
    </row>
    <row r="130" spans="1:55" ht="15.75">
      <c r="A130" s="1">
        <v>10023038</v>
      </c>
      <c r="B130" s="2" t="s">
        <v>130</v>
      </c>
      <c r="C130" s="2" t="str">
        <f>VLOOKUP($A130,'[1]Active TS-HR'!$B$6:$Q$300,8,FALSE)</f>
        <v>Madhuri Joshi</v>
      </c>
      <c r="D130" s="3">
        <v>41814</v>
      </c>
      <c r="E130" s="130" t="str">
        <f ca="1">VLOOKUP(AU130,Sheet5!A:B,2,1)</f>
        <v>More Than 1 Year</v>
      </c>
      <c r="F130" s="130">
        <f t="shared" ref="F130:F151" si="85">AE130</f>
        <v>13</v>
      </c>
      <c r="G130" s="130" t="s">
        <v>327</v>
      </c>
      <c r="H130" s="130" t="str">
        <f>VLOOKUP($A130,'[1]Active TS-HR'!$B$6:$Q$500,3,FALSE)</f>
        <v>Western</v>
      </c>
      <c r="I130" s="4">
        <f t="shared" si="75"/>
        <v>151002.5</v>
      </c>
      <c r="J130" s="4">
        <f t="shared" si="76"/>
        <v>221002.5</v>
      </c>
      <c r="K130" s="4">
        <v>0</v>
      </c>
      <c r="L130" s="4"/>
      <c r="M130" s="4"/>
      <c r="N130" s="4"/>
      <c r="O130" s="4">
        <f>+IFERROR(VLOOKUP($A130,[3]Sheet2!$A$7:$M$259,4,FALSE),0)</f>
        <v>0</v>
      </c>
      <c r="P130" s="4">
        <f>+IFERROR(VLOOKUP($A130,[3]Sheet2!$A$7:$M$259,3,FALSE),0)</f>
        <v>0</v>
      </c>
      <c r="Q130" s="4">
        <f>+IFERROR(VLOOKUP($A130,[3]Sheet2!$A$7:$M$259,2,FALSE),0)</f>
        <v>0</v>
      </c>
      <c r="R130" s="4">
        <f>+IFERROR(VLOOKUP($A130,[3]Sheet2!$A$7:$M$259,7,FALSE),0)</f>
        <v>36000</v>
      </c>
      <c r="S130" s="4">
        <f>+IFERROR(VLOOKUP($A130,[3]Sheet2!$A$7:$M$259,6,FALSE),0)</f>
        <v>6000</v>
      </c>
      <c r="T130" s="4">
        <f>+IFERROR(VLOOKUP($A130,[3]Sheet2!$A$7:$M$259,5,FALSE),0)</f>
        <v>2</v>
      </c>
      <c r="U130" s="4">
        <f>+IFERROR(VLOOKUP($A130,[3]Sheet2!$A$7:$M$259,13,FALSE),0)</f>
        <v>48000</v>
      </c>
      <c r="V130" s="4">
        <f>+IFERROR(VLOOKUP($A130,[3]Sheet2!$A$7:$M$259,12,FALSE),0)</f>
        <v>8000</v>
      </c>
      <c r="W130" s="4">
        <f>+IFERROR(VLOOKUP($A130,[3]Sheet2!$A$7:$M$259,11,FALSE),0)</f>
        <v>1</v>
      </c>
      <c r="X130" s="4">
        <f>+IFERROR(VLOOKUP($A130,[3]Sheet2!$A$7:$M$259,10,FALSE),0)</f>
        <v>137002.5</v>
      </c>
      <c r="Y130" s="4">
        <f>+IFERROR(VLOOKUP($A130,[3]Sheet2!$A$7:$M$259,9,FALSE),0)</f>
        <v>137002.5</v>
      </c>
      <c r="Z130" s="4">
        <f>+IFERROR(VLOOKUP($A130,[3]Sheet2!$A$7:$M$259,8,FALSE),0)</f>
        <v>5.5</v>
      </c>
      <c r="AA130" s="13">
        <f t="shared" si="77"/>
        <v>0.65384615384615385</v>
      </c>
      <c r="AB130" s="154">
        <f t="shared" si="78"/>
        <v>0.44736842105263158</v>
      </c>
      <c r="AC130" s="158">
        <f t="shared" si="79"/>
        <v>1.4615384615384615</v>
      </c>
      <c r="AD130" s="154">
        <f t="shared" si="80"/>
        <v>0</v>
      </c>
      <c r="AE130" s="12">
        <f>VLOOKUP(A130,Sheet4!$A$2:$N$6671,2,0)</f>
        <v>13</v>
      </c>
      <c r="AF130" s="213">
        <f t="shared" si="81"/>
        <v>8.5</v>
      </c>
      <c r="AG130" s="12">
        <f>(VLOOKUP(A130,Sheet4!$A$2:$N$6671,3,0))</f>
        <v>8</v>
      </c>
      <c r="AH130" s="12">
        <f>VLOOKUP(A130,Sheet4!$A$2:$N$6671,4,0)</f>
        <v>0</v>
      </c>
      <c r="AI130" s="12">
        <f>VLOOKUP(A130,Sheet4!$A$2:$N$6671,10,0)</f>
        <v>19</v>
      </c>
      <c r="AJ130" s="12">
        <f>VLOOKUP(A130,Sheet4!$A$2:$N$66671,5,0)</f>
        <v>11</v>
      </c>
      <c r="AK130" s="12">
        <f>VLOOKUP(A130,Sheet4!$A$2:$N$6671,6,0)</f>
        <v>7</v>
      </c>
      <c r="AL130" s="12">
        <f>VLOOKUP(A130,Sheet4!$A$2:$N$6671,7,0)</f>
        <v>12</v>
      </c>
      <c r="AM130" s="12">
        <f>VLOOKUP(A130,Sheet4!$A$2:$N$6671,8,0)</f>
        <v>0</v>
      </c>
      <c r="AN130" s="12">
        <f>VLOOKUP($A130,Sheet4!$A$2:$N$6671,9,0)</f>
        <v>1040</v>
      </c>
      <c r="AO130" s="131" t="str">
        <f t="shared" ca="1" si="82"/>
        <v>Madhuri Joshi_More Than 1 Year</v>
      </c>
      <c r="AP130" s="132" t="str">
        <f t="shared" si="83"/>
        <v>Madhuri Joshi_Western</v>
      </c>
      <c r="AQ130" s="132" t="str">
        <f>VLOOKUP($A130,'[1]Active TS-HR'!$B$6:$Q$500,9,FALSE)</f>
        <v>Bahubali Kaddu</v>
      </c>
      <c r="AR130" s="132" t="str">
        <f>VLOOKUP($A130,'[1]Active TS-HR'!$B$6:$Q$500,6,FALSE)</f>
        <v>Mohammad Imran Adil</v>
      </c>
      <c r="AS130" s="132" t="str">
        <f>VLOOKUP($A130,'[1]Active TS-HR'!$B$6:$Q$500,7,FALSE)</f>
        <v>Mohammad Imran Adil</v>
      </c>
      <c r="AT130" s="132" t="str">
        <f>VLOOKUP($A130,'[1]Active TS-HR'!$B$6:$Q$500,16,FALSE)</f>
        <v>Active_Asst.Manager</v>
      </c>
      <c r="AU130" s="207">
        <f t="shared" ca="1" si="84"/>
        <v>3664</v>
      </c>
      <c r="AW130" s="374">
        <f>IFERROR(VLOOKUP(A130,'[3]Sale Entry'!$AE$328:$AF$700,2,FALSE),0)</f>
        <v>186156.21473290125</v>
      </c>
      <c r="AX130" s="112" t="str">
        <f t="shared" ca="1" si="25"/>
        <v>Bahubali Kaddu_More Than 1 Year</v>
      </c>
      <c r="AY130" s="323"/>
      <c r="AZ130" s="323"/>
      <c r="BA130" s="323"/>
      <c r="BB130" s="323"/>
      <c r="BC130" s="323"/>
    </row>
    <row r="131" spans="1:55" ht="15.75">
      <c r="A131" s="1">
        <v>10023014</v>
      </c>
      <c r="B131" s="2" t="s">
        <v>129</v>
      </c>
      <c r="C131" s="2" t="str">
        <f>VLOOKUP($A131,'[1]Active TS-HR'!$B$6:$Q$300,8,FALSE)</f>
        <v>Intezar Sayed</v>
      </c>
      <c r="D131" s="3">
        <v>41814</v>
      </c>
      <c r="E131" s="130" t="str">
        <f ca="1">VLOOKUP(AU131,Sheet5!A:B,2,1)</f>
        <v>More Than 1 Year</v>
      </c>
      <c r="F131" s="130">
        <f t="shared" si="85"/>
        <v>8</v>
      </c>
      <c r="G131" s="130" t="s">
        <v>327</v>
      </c>
      <c r="H131" s="130" t="str">
        <f>VLOOKUP($A131,'[1]Active TS-HR'!$B$6:$Q$500,3,FALSE)</f>
        <v>Western</v>
      </c>
      <c r="I131" s="4">
        <f t="shared" si="75"/>
        <v>94924</v>
      </c>
      <c r="J131" s="4">
        <f t="shared" si="76"/>
        <v>210849</v>
      </c>
      <c r="K131" s="4">
        <v>0</v>
      </c>
      <c r="L131" s="4"/>
      <c r="M131" s="4"/>
      <c r="N131" s="4"/>
      <c r="O131" s="4">
        <f>+IFERROR(VLOOKUP($A131,[3]Sheet2!$A$7:$M$259,4,FALSE),0)</f>
        <v>50100</v>
      </c>
      <c r="P131" s="4">
        <f>+IFERROR(VLOOKUP($A131,[3]Sheet2!$A$7:$M$259,3,FALSE),0)</f>
        <v>4175</v>
      </c>
      <c r="Q131" s="4">
        <f>+IFERROR(VLOOKUP($A131,[3]Sheet2!$A$7:$M$259,2,FALSE),0)</f>
        <v>2</v>
      </c>
      <c r="R131" s="4">
        <f>+IFERROR(VLOOKUP($A131,[3]Sheet2!$A$7:$M$259,7,FALSE),0)</f>
        <v>36000</v>
      </c>
      <c r="S131" s="4">
        <f>+IFERROR(VLOOKUP($A131,[3]Sheet2!$A$7:$M$259,6,FALSE),0)</f>
        <v>6000</v>
      </c>
      <c r="T131" s="4">
        <f>+IFERROR(VLOOKUP($A131,[3]Sheet2!$A$7:$M$259,5,FALSE),0)</f>
        <v>1</v>
      </c>
      <c r="U131" s="4">
        <f>+IFERROR(VLOOKUP($A131,[3]Sheet2!$A$7:$M$259,13,FALSE),0)</f>
        <v>48000</v>
      </c>
      <c r="V131" s="4">
        <f>+IFERROR(VLOOKUP($A131,[3]Sheet2!$A$7:$M$259,12,FALSE),0)</f>
        <v>8000</v>
      </c>
      <c r="W131" s="4">
        <f>+IFERROR(VLOOKUP($A131,[3]Sheet2!$A$7:$M$259,11,FALSE),0)</f>
        <v>1</v>
      </c>
      <c r="X131" s="4">
        <f>+IFERROR(VLOOKUP($A131,[3]Sheet2!$A$7:$M$259,10,FALSE),0)</f>
        <v>76749</v>
      </c>
      <c r="Y131" s="4">
        <f>+IFERROR(VLOOKUP($A131,[3]Sheet2!$A$7:$M$259,9,FALSE),0)</f>
        <v>76749</v>
      </c>
      <c r="Z131" s="4">
        <f>+IFERROR(VLOOKUP($A131,[3]Sheet2!$A$7:$M$259,8,FALSE),0)</f>
        <v>3</v>
      </c>
      <c r="AA131" s="13">
        <f t="shared" si="77"/>
        <v>0.875</v>
      </c>
      <c r="AB131" s="154">
        <f t="shared" si="78"/>
        <v>0.7</v>
      </c>
      <c r="AC131" s="158">
        <f t="shared" si="79"/>
        <v>1.25</v>
      </c>
      <c r="AD131" s="154">
        <f t="shared" si="80"/>
        <v>0</v>
      </c>
      <c r="AE131" s="12">
        <f>VLOOKUP(A131,Sheet4!$A$2:$N$6671,2,0)</f>
        <v>8</v>
      </c>
      <c r="AF131" s="213">
        <f t="shared" si="81"/>
        <v>7</v>
      </c>
      <c r="AG131" s="12">
        <f>(VLOOKUP(A131,Sheet4!$A$2:$N$6671,3,0))</f>
        <v>4</v>
      </c>
      <c r="AH131" s="12">
        <f>VLOOKUP(A131,Sheet4!$A$2:$N$6671,4,0)</f>
        <v>3</v>
      </c>
      <c r="AI131" s="12">
        <f>VLOOKUP(A131,Sheet4!$A$2:$N$6671,10,0)</f>
        <v>10</v>
      </c>
      <c r="AJ131" s="12">
        <f>VLOOKUP(A131,Sheet4!$A$2:$N$66671,5,0)</f>
        <v>3</v>
      </c>
      <c r="AK131" s="12">
        <f>VLOOKUP(A131,Sheet4!$A$2:$N$6671,6,0)</f>
        <v>3</v>
      </c>
      <c r="AL131" s="12">
        <f>VLOOKUP(A131,Sheet4!$A$2:$N$6671,7,0)</f>
        <v>7</v>
      </c>
      <c r="AM131" s="12">
        <f>VLOOKUP(A131,Sheet4!$A$2:$N$6671,8,0)</f>
        <v>0</v>
      </c>
      <c r="AN131" s="12">
        <f>VLOOKUP($A131,Sheet4!$A$2:$N$6671,9,0)</f>
        <v>670</v>
      </c>
      <c r="AO131" s="131" t="str">
        <f t="shared" ca="1" si="82"/>
        <v>Intezar Sayed_More Than 1 Year</v>
      </c>
      <c r="AP131" s="132" t="str">
        <f t="shared" si="83"/>
        <v>Intezar Sayed_Western</v>
      </c>
      <c r="AQ131" s="132" t="str">
        <f>VLOOKUP($A131,'[1]Active TS-HR'!$B$6:$Q$500,9,FALSE)</f>
        <v>Bahubali Kaddu</v>
      </c>
      <c r="AR131" s="132">
        <f>VLOOKUP($A131,'[1]Active TS-HR'!$B$6:$Q$500,6,FALSE)</f>
        <v>0</v>
      </c>
      <c r="AS131" s="132" t="str">
        <f>VLOOKUP($A131,'[1]Active TS-HR'!$B$6:$Q$500,7,FALSE)</f>
        <v>Ajay Kumar Verma</v>
      </c>
      <c r="AT131" s="132" t="str">
        <f>VLOOKUP($A131,'[1]Active TS-HR'!$B$6:$Q$500,16,FALSE)</f>
        <v>Active_Asst.Manager</v>
      </c>
      <c r="AU131" s="207">
        <f t="shared" ca="1" si="84"/>
        <v>3664</v>
      </c>
      <c r="AW131" s="374">
        <f>IFERROR(VLOOKUP(A131,'[3]Sale Entry'!$AE$328:$AF$700,2,FALSE),0)</f>
        <v>147338.15530573879</v>
      </c>
      <c r="AX131" s="112" t="str">
        <f t="shared" ca="1" si="25"/>
        <v>Bahubali Kaddu_More Than 1 Year</v>
      </c>
      <c r="AY131" s="323"/>
      <c r="AZ131" s="323"/>
      <c r="BA131" s="323"/>
      <c r="BB131" s="323"/>
      <c r="BC131" s="323"/>
    </row>
    <row r="132" spans="1:55" ht="15.75">
      <c r="A132" s="1">
        <v>10028593</v>
      </c>
      <c r="B132" s="2" t="s">
        <v>134</v>
      </c>
      <c r="C132" s="2" t="str">
        <f>VLOOKUP($A132,'[1]Active TS-HR'!$B$6:$Q$300,8,FALSE)</f>
        <v>Abhijit Khanvilkar</v>
      </c>
      <c r="D132" s="3">
        <v>42079</v>
      </c>
      <c r="E132" s="130" t="str">
        <f ca="1">VLOOKUP(AU132,Sheet5!A:B,2,1)</f>
        <v>More Than 1 Year</v>
      </c>
      <c r="F132" s="130">
        <f t="shared" si="85"/>
        <v>19</v>
      </c>
      <c r="G132" s="130" t="s">
        <v>327</v>
      </c>
      <c r="H132" s="130" t="str">
        <f>VLOOKUP($A132,'[1]Active TS-HR'!$B$6:$Q$500,3,FALSE)</f>
        <v>Central</v>
      </c>
      <c r="I132" s="4">
        <f t="shared" si="75"/>
        <v>194634</v>
      </c>
      <c r="J132" s="4">
        <f t="shared" si="76"/>
        <v>204634</v>
      </c>
      <c r="K132" s="4">
        <v>0</v>
      </c>
      <c r="L132" s="4"/>
      <c r="M132" s="4"/>
      <c r="N132" s="4"/>
      <c r="O132" s="4">
        <f>+IFERROR(VLOOKUP($A132,[3]Sheet2!$A$7:$M$259,4,FALSE),0)</f>
        <v>0</v>
      </c>
      <c r="P132" s="4">
        <f>+IFERROR(VLOOKUP($A132,[3]Sheet2!$A$7:$M$259,3,FALSE),0)</f>
        <v>0</v>
      </c>
      <c r="Q132" s="4">
        <f>+IFERROR(VLOOKUP($A132,[3]Sheet2!$A$7:$M$259,2,FALSE),0)</f>
        <v>0</v>
      </c>
      <c r="R132" s="4">
        <f>+IFERROR(VLOOKUP($A132,[3]Sheet2!$A$7:$M$259,7,FALSE),0)</f>
        <v>12000</v>
      </c>
      <c r="S132" s="4">
        <f>+IFERROR(VLOOKUP($A132,[3]Sheet2!$A$7:$M$259,6,FALSE),0)</f>
        <v>2000</v>
      </c>
      <c r="T132" s="4">
        <f>+IFERROR(VLOOKUP($A132,[3]Sheet2!$A$7:$M$259,5,FALSE),0)</f>
        <v>1</v>
      </c>
      <c r="U132" s="4">
        <f>+IFERROR(VLOOKUP($A132,[3]Sheet2!$A$7:$M$259,13,FALSE),0)</f>
        <v>0</v>
      </c>
      <c r="V132" s="4">
        <f>+IFERROR(VLOOKUP($A132,[3]Sheet2!$A$7:$M$259,12,FALSE),0)</f>
        <v>0</v>
      </c>
      <c r="W132" s="4">
        <f>+IFERROR(VLOOKUP($A132,[3]Sheet2!$A$7:$M$259,11,FALSE),0)</f>
        <v>0</v>
      </c>
      <c r="X132" s="4">
        <f>+IFERROR(VLOOKUP($A132,[3]Sheet2!$A$7:$M$259,10,FALSE),0)</f>
        <v>192634</v>
      </c>
      <c r="Y132" s="4">
        <f>+IFERROR(VLOOKUP($A132,[3]Sheet2!$A$7:$M$259,9,FALSE),0)</f>
        <v>192634</v>
      </c>
      <c r="Z132" s="4">
        <f>+IFERROR(VLOOKUP($A132,[3]Sheet2!$A$7:$M$259,8,FALSE),0)</f>
        <v>5</v>
      </c>
      <c r="AA132" s="13">
        <f t="shared" si="77"/>
        <v>0.31578947368421051</v>
      </c>
      <c r="AB132" s="154">
        <f t="shared" si="78"/>
        <v>0.2608695652173913</v>
      </c>
      <c r="AC132" s="158">
        <f t="shared" si="79"/>
        <v>1.2105263157894737</v>
      </c>
      <c r="AD132" s="154">
        <f t="shared" si="80"/>
        <v>0</v>
      </c>
      <c r="AE132" s="12">
        <f>VLOOKUP(A132,Sheet4!$A$2:$N$6671,2,0)</f>
        <v>19</v>
      </c>
      <c r="AF132" s="213">
        <f t="shared" si="81"/>
        <v>6</v>
      </c>
      <c r="AG132" s="12">
        <f>(VLOOKUP(A132,Sheet4!$A$2:$N$6671,3,0))</f>
        <v>4</v>
      </c>
      <c r="AH132" s="12">
        <f>VLOOKUP(A132,Sheet4!$A$2:$N$6671,4,0)</f>
        <v>1</v>
      </c>
      <c r="AI132" s="12">
        <f>VLOOKUP(A132,Sheet4!$A$2:$N$6671,10,0)</f>
        <v>23</v>
      </c>
      <c r="AJ132" s="12">
        <f>VLOOKUP(A132,Sheet4!$A$2:$N$66671,5,0)</f>
        <v>18</v>
      </c>
      <c r="AK132" s="12">
        <f>VLOOKUP(A132,Sheet4!$A$2:$N$6671,6,0)</f>
        <v>3</v>
      </c>
      <c r="AL132" s="12">
        <f>VLOOKUP(A132,Sheet4!$A$2:$N$6671,7,0)</f>
        <v>21</v>
      </c>
      <c r="AM132" s="12">
        <f>VLOOKUP(A132,Sheet4!$A$2:$N$6671,8,0)</f>
        <v>0</v>
      </c>
      <c r="AN132" s="12">
        <f>VLOOKUP($A132,Sheet4!$A$2:$N$6671,9,0)</f>
        <v>820</v>
      </c>
      <c r="AO132" s="131" t="str">
        <f t="shared" ca="1" si="82"/>
        <v>Abhijit Khanvilkar_More Than 1 Year</v>
      </c>
      <c r="AP132" s="132" t="str">
        <f t="shared" si="83"/>
        <v>Abhijit Khanvilkar_Central</v>
      </c>
      <c r="AQ132" s="132" t="str">
        <f>VLOOKUP($A132,'[1]Active TS-HR'!$B$6:$Q$500,9,FALSE)</f>
        <v>Abhijit Khanvilkar</v>
      </c>
      <c r="AR132" s="132" t="str">
        <f>VLOOKUP($A132,'[1]Active TS-HR'!$B$6:$Q$500,6,FALSE)</f>
        <v>Nandan Singh</v>
      </c>
      <c r="AS132" s="132" t="str">
        <f>VLOOKUP($A132,'[1]Active TS-HR'!$B$6:$Q$500,7,FALSE)</f>
        <v>Nandan Singh</v>
      </c>
      <c r="AT132" s="132" t="str">
        <f>VLOOKUP($A132,'[1]Active TS-HR'!$B$6:$Q$500,16,FALSE)</f>
        <v>Active_Asst.Manager</v>
      </c>
      <c r="AU132" s="207">
        <f t="shared" ca="1" si="84"/>
        <v>3399</v>
      </c>
      <c r="AW132" s="374">
        <f>IFERROR(VLOOKUP(A132,'[3]Sale Entry'!$AE$328:$AF$700,2,FALSE),0)</f>
        <v>187796.22585408925</v>
      </c>
      <c r="AX132" s="112" t="str">
        <f t="shared" ca="1" si="25"/>
        <v>Abhijit Khanvilkar_More Than 1 Year</v>
      </c>
      <c r="AY132" s="323"/>
      <c r="AZ132" s="323"/>
      <c r="BA132" s="323"/>
      <c r="BB132" s="323"/>
      <c r="BC132" s="323"/>
    </row>
    <row r="133" spans="1:55" ht="15.75">
      <c r="A133" s="1">
        <v>10036023</v>
      </c>
      <c r="B133" s="2" t="s">
        <v>140</v>
      </c>
      <c r="C133" s="2" t="str">
        <f>VLOOKUP($A133,'[1]Active TS-HR'!$B$6:$Q$300,8,FALSE)</f>
        <v>Abhijit Khanvilkar</v>
      </c>
      <c r="D133" s="3">
        <v>42387</v>
      </c>
      <c r="E133" s="130" t="str">
        <f ca="1">VLOOKUP(AU133,Sheet5!A:B,2,1)</f>
        <v>More Than 1 Year</v>
      </c>
      <c r="F133" s="130">
        <f t="shared" si="85"/>
        <v>4</v>
      </c>
      <c r="G133" s="130" t="s">
        <v>327</v>
      </c>
      <c r="H133" s="130" t="str">
        <f>VLOOKUP($A133,'[1]Active TS-HR'!$B$6:$Q$500,3,FALSE)</f>
        <v>Central</v>
      </c>
      <c r="I133" s="4">
        <f t="shared" si="75"/>
        <v>34678</v>
      </c>
      <c r="J133" s="4">
        <f t="shared" si="76"/>
        <v>108590.26000000001</v>
      </c>
      <c r="K133" s="4">
        <v>0</v>
      </c>
      <c r="L133" s="4"/>
      <c r="M133" s="4"/>
      <c r="N133" s="4"/>
      <c r="O133" s="4">
        <f>+IFERROR(VLOOKUP($A133,[3]Sheet2!$A$7:$M$259,4,FALSE),0)</f>
        <v>37012.26</v>
      </c>
      <c r="P133" s="4">
        <f>+IFERROR(VLOOKUP($A133,[3]Sheet2!$A$7:$M$259,3,FALSE),0)</f>
        <v>3100</v>
      </c>
      <c r="Q133" s="4">
        <f>+IFERROR(VLOOKUP($A133,[3]Sheet2!$A$7:$M$259,2,FALSE),0)</f>
        <v>1</v>
      </c>
      <c r="R133" s="4">
        <f>+IFERROR(VLOOKUP($A133,[3]Sheet2!$A$7:$M$259,7,FALSE),0)</f>
        <v>0</v>
      </c>
      <c r="S133" s="4">
        <f>+IFERROR(VLOOKUP($A133,[3]Sheet2!$A$7:$M$259,6,FALSE),0)</f>
        <v>0</v>
      </c>
      <c r="T133" s="4">
        <f>+IFERROR(VLOOKUP($A133,[3]Sheet2!$A$7:$M$259,5,FALSE),0)</f>
        <v>0</v>
      </c>
      <c r="U133" s="4">
        <f>+IFERROR(VLOOKUP($A133,[3]Sheet2!$A$7:$M$259,13,FALSE),0)</f>
        <v>48000</v>
      </c>
      <c r="V133" s="4">
        <f>+IFERROR(VLOOKUP($A133,[3]Sheet2!$A$7:$M$259,12,FALSE),0)</f>
        <v>8000</v>
      </c>
      <c r="W133" s="4">
        <f>+IFERROR(VLOOKUP($A133,[3]Sheet2!$A$7:$M$259,11,FALSE),0)</f>
        <v>1</v>
      </c>
      <c r="X133" s="4">
        <f>+IFERROR(VLOOKUP($A133,[3]Sheet2!$A$7:$M$259,10,FALSE),0)</f>
        <v>23578</v>
      </c>
      <c r="Y133" s="4">
        <f>+IFERROR(VLOOKUP($A133,[3]Sheet2!$A$7:$M$259,9,FALSE),0)</f>
        <v>23578</v>
      </c>
      <c r="Z133" s="4">
        <f>+IFERROR(VLOOKUP($A133,[3]Sheet2!$A$7:$M$259,8,FALSE),0)</f>
        <v>1</v>
      </c>
      <c r="AA133" s="13">
        <f t="shared" si="77"/>
        <v>0.75</v>
      </c>
      <c r="AB133" s="154">
        <f t="shared" si="78"/>
        <v>0.75</v>
      </c>
      <c r="AC133" s="158">
        <f t="shared" si="79"/>
        <v>1</v>
      </c>
      <c r="AD133" s="154">
        <f t="shared" si="80"/>
        <v>0</v>
      </c>
      <c r="AE133" s="12">
        <f>VLOOKUP(A133,Sheet4!$A$2:$N$6671,2,0)</f>
        <v>4</v>
      </c>
      <c r="AF133" s="213">
        <f t="shared" si="81"/>
        <v>3</v>
      </c>
      <c r="AG133" s="12">
        <f>(VLOOKUP(A133,Sheet4!$A$2:$N$6671,3,0))</f>
        <v>3</v>
      </c>
      <c r="AH133" s="12">
        <f>VLOOKUP(A133,Sheet4!$A$2:$N$6671,4,0)</f>
        <v>0</v>
      </c>
      <c r="AI133" s="12">
        <f>VLOOKUP(A133,Sheet4!$A$2:$N$6671,10,0)</f>
        <v>4</v>
      </c>
      <c r="AJ133" s="12">
        <f>VLOOKUP(A133,Sheet4!$A$2:$N$66671,5,0)</f>
        <v>1</v>
      </c>
      <c r="AK133" s="12">
        <f>VLOOKUP(A133,Sheet4!$A$2:$N$6671,6,0)</f>
        <v>0</v>
      </c>
      <c r="AL133" s="12">
        <f>VLOOKUP(A133,Sheet4!$A$2:$N$6671,7,0)</f>
        <v>4</v>
      </c>
      <c r="AM133" s="12">
        <f>VLOOKUP(A133,Sheet4!$A$2:$N$6671,8,0)</f>
        <v>0</v>
      </c>
      <c r="AN133" s="12">
        <f>VLOOKUP($A133,Sheet4!$A$2:$N$6671,9,0)</f>
        <v>265</v>
      </c>
      <c r="AO133" s="131" t="str">
        <f t="shared" ca="1" si="82"/>
        <v>Abhijit Khanvilkar_More Than 1 Year</v>
      </c>
      <c r="AP133" s="132" t="str">
        <f t="shared" si="83"/>
        <v>Abhijit Khanvilkar_Central</v>
      </c>
      <c r="AQ133" s="132" t="str">
        <f>VLOOKUP($A133,'[1]Active TS-HR'!$B$6:$Q$500,9,FALSE)</f>
        <v>Abhijit Khanvilkar</v>
      </c>
      <c r="AR133" s="132" t="str">
        <f>VLOOKUP($A133,'[1]Active TS-HR'!$B$6:$Q$500,6,FALSE)</f>
        <v>Arjun Waghmare</v>
      </c>
      <c r="AS133" s="132" t="str">
        <f>VLOOKUP($A133,'[1]Active TS-HR'!$B$6:$Q$500,7,FALSE)</f>
        <v>Arjun Waghmare</v>
      </c>
      <c r="AT133" s="132" t="str">
        <f>VLOOKUP($A133,'[1]Active TS-HR'!$B$6:$Q$500,16,FALSE)</f>
        <v>Active_Asst.Manager</v>
      </c>
      <c r="AU133" s="207">
        <f t="shared" ca="1" si="84"/>
        <v>3091</v>
      </c>
      <c r="AW133" s="374">
        <f>IFERROR(VLOOKUP(A133,'[3]Sale Entry'!$AE$328:$AF$700,2,FALSE),0)</f>
        <v>58825.737983086103</v>
      </c>
      <c r="AX133" s="112" t="str">
        <f t="shared" ca="1" si="25"/>
        <v>Abhijit Khanvilkar_More Than 1 Year</v>
      </c>
      <c r="AY133" s="323"/>
      <c r="AZ133" s="323"/>
      <c r="BA133" s="323"/>
      <c r="BB133" s="323"/>
      <c r="BC133" s="323"/>
    </row>
    <row r="134" spans="1:55" ht="15.75">
      <c r="A134" s="1">
        <v>10039145</v>
      </c>
      <c r="B134" s="2" t="s">
        <v>142</v>
      </c>
      <c r="C134" s="2" t="str">
        <f>VLOOKUP($A134,'[1]Active TS-HR'!$B$6:$Q$300,8,FALSE)</f>
        <v>Intezar Sayed</v>
      </c>
      <c r="D134" s="3">
        <v>42464</v>
      </c>
      <c r="E134" s="130" t="str">
        <f ca="1">VLOOKUP(AU134,Sheet5!A:B,2,1)</f>
        <v>More Than 1 Year</v>
      </c>
      <c r="F134" s="130">
        <f t="shared" si="85"/>
        <v>6</v>
      </c>
      <c r="G134" s="130" t="s">
        <v>327</v>
      </c>
      <c r="H134" s="130" t="str">
        <f>VLOOKUP($A134,'[1]Active TS-HR'!$B$6:$Q$500,3,FALSE)</f>
        <v>Western</v>
      </c>
      <c r="I134" s="4">
        <f t="shared" si="75"/>
        <v>87318</v>
      </c>
      <c r="J134" s="4">
        <f t="shared" si="76"/>
        <v>307306</v>
      </c>
      <c r="K134" s="4">
        <v>0</v>
      </c>
      <c r="L134" s="4"/>
      <c r="M134" s="4"/>
      <c r="N134" s="4"/>
      <c r="O134" s="4">
        <f>+IFERROR(VLOOKUP($A134,[3]Sheet2!$A$7:$M$259,4,FALSE),0)</f>
        <v>180000</v>
      </c>
      <c r="P134" s="4">
        <f>+IFERROR(VLOOKUP($A134,[3]Sheet2!$A$7:$M$259,3,FALSE),0)</f>
        <v>15000</v>
      </c>
      <c r="Q134" s="4">
        <f>+IFERROR(VLOOKUP($A134,[3]Sheet2!$A$7:$M$259,2,FALSE),0)</f>
        <v>3</v>
      </c>
      <c r="R134" s="4">
        <f>+IFERROR(VLOOKUP($A134,[3]Sheet2!$A$7:$M$259,7,FALSE),0)</f>
        <v>65988</v>
      </c>
      <c r="S134" s="4">
        <f>+IFERROR(VLOOKUP($A134,[3]Sheet2!$A$7:$M$259,6,FALSE),0)</f>
        <v>11000</v>
      </c>
      <c r="T134" s="4">
        <f>+IFERROR(VLOOKUP($A134,[3]Sheet2!$A$7:$M$259,5,FALSE),0)</f>
        <v>3</v>
      </c>
      <c r="U134" s="4">
        <f>+IFERROR(VLOOKUP($A134,[3]Sheet2!$A$7:$M$259,13,FALSE),0)</f>
        <v>0</v>
      </c>
      <c r="V134" s="4">
        <f>+IFERROR(VLOOKUP($A134,[3]Sheet2!$A$7:$M$259,12,FALSE),0)</f>
        <v>0</v>
      </c>
      <c r="W134" s="4">
        <f>+IFERROR(VLOOKUP($A134,[3]Sheet2!$A$7:$M$259,11,FALSE),0)</f>
        <v>0</v>
      </c>
      <c r="X134" s="4">
        <f>+IFERROR(VLOOKUP($A134,[3]Sheet2!$A$7:$M$259,10,FALSE),0)</f>
        <v>61318</v>
      </c>
      <c r="Y134" s="4">
        <f>+IFERROR(VLOOKUP($A134,[3]Sheet2!$A$7:$M$259,9,FALSE),0)</f>
        <v>61318</v>
      </c>
      <c r="Z134" s="4">
        <f>+IFERROR(VLOOKUP($A134,[3]Sheet2!$A$7:$M$259,8,FALSE),0)</f>
        <v>1</v>
      </c>
      <c r="AA134" s="13">
        <f t="shared" si="77"/>
        <v>1.1666666666666667</v>
      </c>
      <c r="AB134" s="154">
        <f t="shared" si="78"/>
        <v>1.1666666666666667</v>
      </c>
      <c r="AC134" s="158">
        <f t="shared" si="79"/>
        <v>1</v>
      </c>
      <c r="AD134" s="154">
        <f t="shared" si="80"/>
        <v>0</v>
      </c>
      <c r="AE134" s="12">
        <f>VLOOKUP(A134,Sheet4!$A$2:$N$6671,2,0)</f>
        <v>6</v>
      </c>
      <c r="AF134" s="213">
        <f t="shared" si="81"/>
        <v>7</v>
      </c>
      <c r="AG134" s="12">
        <f>(VLOOKUP(A134,Sheet4!$A$2:$N$6671,3,0))</f>
        <v>5</v>
      </c>
      <c r="AH134" s="12">
        <f>VLOOKUP(A134,Sheet4!$A$2:$N$6671,4,0)</f>
        <v>1</v>
      </c>
      <c r="AI134" s="12">
        <f>VLOOKUP(A134,Sheet4!$A$2:$N$6671,10,0)</f>
        <v>6</v>
      </c>
      <c r="AJ134" s="12">
        <f>VLOOKUP(A134,Sheet4!$A$2:$N$66671,5,0)</f>
        <v>0</v>
      </c>
      <c r="AK134" s="12">
        <f>VLOOKUP(A134,Sheet4!$A$2:$N$6671,6,0)</f>
        <v>2</v>
      </c>
      <c r="AL134" s="12">
        <f>VLOOKUP(A134,Sheet4!$A$2:$N$6671,7,0)</f>
        <v>4</v>
      </c>
      <c r="AM134" s="12">
        <f>VLOOKUP(A134,Sheet4!$A$2:$N$6671,8,0)</f>
        <v>0</v>
      </c>
      <c r="AN134" s="12">
        <f>VLOOKUP($A134,Sheet4!$A$2:$N$6671,9,0)</f>
        <v>555</v>
      </c>
      <c r="AO134" s="131" t="str">
        <f t="shared" ca="1" si="82"/>
        <v>Intezar Sayed_More Than 1 Year</v>
      </c>
      <c r="AP134" s="132" t="str">
        <f t="shared" si="83"/>
        <v>Intezar Sayed_Western</v>
      </c>
      <c r="AQ134" s="132" t="str">
        <f>VLOOKUP($A134,'[1]Active TS-HR'!$B$6:$Q$500,9,FALSE)</f>
        <v>Bahubali Kaddu</v>
      </c>
      <c r="AR134" s="132">
        <f>VLOOKUP($A134,'[1]Active TS-HR'!$B$6:$Q$500,6,FALSE)</f>
        <v>0</v>
      </c>
      <c r="AS134" s="132" t="str">
        <f>VLOOKUP($A134,'[1]Active TS-HR'!$B$6:$Q$500,7,FALSE)</f>
        <v>Susheel Dubey</v>
      </c>
      <c r="AT134" s="132" t="str">
        <f>VLOOKUP($A134,'[1]Active TS-HR'!$B$6:$Q$500,16,FALSE)</f>
        <v>Active_Asst.Manager</v>
      </c>
      <c r="AU134" s="207">
        <f t="shared" ca="1" si="84"/>
        <v>3014</v>
      </c>
      <c r="AW134" s="374">
        <f>IFERROR(VLOOKUP(A134,'[3]Sale Entry'!$AE$328:$AF$700,2,FALSE),0)</f>
        <v>197768.77132996329</v>
      </c>
      <c r="AX134" s="112" t="str">
        <f t="shared" ca="1" si="25"/>
        <v>Bahubali Kaddu_More Than 1 Year</v>
      </c>
      <c r="AY134" s="323"/>
      <c r="AZ134" s="323"/>
      <c r="BA134" s="323"/>
      <c r="BB134" s="323"/>
      <c r="BC134" s="323"/>
    </row>
    <row r="135" spans="1:55" ht="15.75">
      <c r="A135" s="1">
        <v>10044507</v>
      </c>
      <c r="B135" s="2" t="s">
        <v>183</v>
      </c>
      <c r="C135" s="2" t="str">
        <f>VLOOKUP($A135,'[1]Active TS-HR'!$B$6:$Q$300,8,FALSE)</f>
        <v>Rushikesh Kale</v>
      </c>
      <c r="D135" s="3">
        <v>42632</v>
      </c>
      <c r="E135" s="130" t="str">
        <f ca="1">VLOOKUP(AU135,Sheet5!A:B,2,1)</f>
        <v>More Than 1 Year</v>
      </c>
      <c r="F135" s="130">
        <f t="shared" si="85"/>
        <v>8</v>
      </c>
      <c r="G135" s="130" t="s">
        <v>327</v>
      </c>
      <c r="H135" s="130" t="str">
        <f>VLOOKUP($A135,'[1]Active TS-HR'!$B$6:$Q$500,3,FALSE)</f>
        <v>Central</v>
      </c>
      <c r="I135" s="4">
        <f t="shared" si="75"/>
        <v>350059</v>
      </c>
      <c r="J135" s="4">
        <f t="shared" si="76"/>
        <v>493067</v>
      </c>
      <c r="K135" s="4">
        <v>0</v>
      </c>
      <c r="L135" s="4"/>
      <c r="M135" s="4"/>
      <c r="N135" s="4"/>
      <c r="O135" s="4">
        <f>+IFERROR(VLOOKUP($A135,[3]Sheet2!$A$7:$M$259,4,FALSE),0)</f>
        <v>41463</v>
      </c>
      <c r="P135" s="4">
        <f>+IFERROR(VLOOKUP($A135,[3]Sheet2!$A$7:$M$259,3,FALSE),0)</f>
        <v>3455</v>
      </c>
      <c r="Q135" s="4">
        <f>+IFERROR(VLOOKUP($A135,[3]Sheet2!$A$7:$M$259,2,FALSE),0)</f>
        <v>1</v>
      </c>
      <c r="R135" s="4">
        <f>+IFERROR(VLOOKUP($A135,[3]Sheet2!$A$7:$M$259,7,FALSE),0)</f>
        <v>42000</v>
      </c>
      <c r="S135" s="4">
        <f>+IFERROR(VLOOKUP($A135,[3]Sheet2!$A$7:$M$259,6,FALSE),0)</f>
        <v>7000</v>
      </c>
      <c r="T135" s="4">
        <f>+IFERROR(VLOOKUP($A135,[3]Sheet2!$A$7:$M$259,5,FALSE),0)</f>
        <v>2</v>
      </c>
      <c r="U135" s="4">
        <f>+IFERROR(VLOOKUP($A135,[3]Sheet2!$A$7:$M$259,13,FALSE),0)</f>
        <v>78000</v>
      </c>
      <c r="V135" s="4">
        <f>+IFERROR(VLOOKUP($A135,[3]Sheet2!$A$7:$M$259,12,FALSE),0)</f>
        <v>8000</v>
      </c>
      <c r="W135" s="4">
        <f>+IFERROR(VLOOKUP($A135,[3]Sheet2!$A$7:$M$259,11,FALSE),0)</f>
        <v>2</v>
      </c>
      <c r="X135" s="4">
        <f>+IFERROR(VLOOKUP($A135,[3]Sheet2!$A$7:$M$259,10,FALSE),0)</f>
        <v>331604</v>
      </c>
      <c r="Y135" s="4">
        <f>+IFERROR(VLOOKUP($A135,[3]Sheet2!$A$7:$M$259,9,FALSE),0)</f>
        <v>331604</v>
      </c>
      <c r="Z135" s="4">
        <f>+IFERROR(VLOOKUP($A135,[3]Sheet2!$A$7:$M$259,8,FALSE),0)</f>
        <v>12</v>
      </c>
      <c r="AA135" s="13">
        <f t="shared" si="77"/>
        <v>2.125</v>
      </c>
      <c r="AB135" s="154">
        <f t="shared" si="78"/>
        <v>1.1333333333333333</v>
      </c>
      <c r="AC135" s="158">
        <f t="shared" si="79"/>
        <v>1.875</v>
      </c>
      <c r="AD135" s="154">
        <f t="shared" si="80"/>
        <v>0</v>
      </c>
      <c r="AE135" s="12">
        <f>VLOOKUP(A135,Sheet4!$A$2:$N$6671,2,0)</f>
        <v>8</v>
      </c>
      <c r="AF135" s="213">
        <f t="shared" si="81"/>
        <v>17</v>
      </c>
      <c r="AG135" s="12">
        <f>(VLOOKUP(A135,Sheet4!$A$2:$N$6671,3,0))</f>
        <v>12</v>
      </c>
      <c r="AH135" s="12">
        <f>VLOOKUP(A135,Sheet4!$A$2:$N$6671,4,0)</f>
        <v>1</v>
      </c>
      <c r="AI135" s="12">
        <f>VLOOKUP(A135,Sheet4!$A$2:$N$6671,10,0)</f>
        <v>15</v>
      </c>
      <c r="AJ135" s="12">
        <f>VLOOKUP(A135,Sheet4!$A$2:$N$66671,5,0)</f>
        <v>2</v>
      </c>
      <c r="AK135" s="12">
        <f>VLOOKUP(A135,Sheet4!$A$2:$N$6671,6,0)</f>
        <v>2</v>
      </c>
      <c r="AL135" s="12">
        <f>VLOOKUP(A135,Sheet4!$A$2:$N$6671,7,0)</f>
        <v>16</v>
      </c>
      <c r="AM135" s="12">
        <f>VLOOKUP(A135,Sheet4!$A$2:$N$6671,8,0)</f>
        <v>0</v>
      </c>
      <c r="AN135" s="12">
        <f>VLOOKUP($A135,Sheet4!$A$2:$N$6671,9,0)</f>
        <v>1175</v>
      </c>
      <c r="AO135" s="131" t="str">
        <f t="shared" ca="1" si="82"/>
        <v>Rushikesh Kale_More Than 1 Year</v>
      </c>
      <c r="AP135" s="132" t="str">
        <f t="shared" si="83"/>
        <v>Rushikesh Kale_Central</v>
      </c>
      <c r="AQ135" s="132" t="str">
        <f>VLOOKUP($A135,'[1]Active TS-HR'!$B$6:$Q$500,9,FALSE)</f>
        <v>Abhijit Khanvilkar</v>
      </c>
      <c r="AR135" s="132" t="str">
        <f>VLOOKUP($A135,'[1]Active TS-HR'!$B$6:$Q$500,6,FALSE)</f>
        <v>Jaganath Sabat</v>
      </c>
      <c r="AS135" s="132" t="str">
        <f>VLOOKUP($A135,'[1]Active TS-HR'!$B$6:$Q$500,7,FALSE)</f>
        <v>Jaganath Sabat</v>
      </c>
      <c r="AT135" s="132" t="str">
        <f>VLOOKUP($A135,'[1]Active TS-HR'!$B$6:$Q$500,16,FALSE)</f>
        <v>Active_Asst.Manager</v>
      </c>
      <c r="AU135" s="207">
        <f t="shared" ca="1" si="84"/>
        <v>2846</v>
      </c>
      <c r="AW135" s="374">
        <f>IFERROR(VLOOKUP(A135,'[3]Sale Entry'!$AE$328:$AF$700,2,FALSE),0)</f>
        <v>413277.15862534498</v>
      </c>
      <c r="AX135" s="112" t="str">
        <f t="shared" ca="1" si="25"/>
        <v>Abhijit Khanvilkar_More Than 1 Year</v>
      </c>
      <c r="AY135" s="323"/>
      <c r="AZ135" s="323"/>
      <c r="BA135" s="323"/>
      <c r="BB135" s="323"/>
      <c r="BC135" s="323"/>
    </row>
    <row r="136" spans="1:55" ht="15.75">
      <c r="A136" s="1">
        <v>10044903</v>
      </c>
      <c r="B136" s="2" t="s">
        <v>258</v>
      </c>
      <c r="C136" s="2" t="str">
        <f>VLOOKUP($A136,'[1]Active TS-HR'!$B$6:$Q$300,8,FALSE)</f>
        <v>Abhijit Khanvilkar</v>
      </c>
      <c r="D136" s="3">
        <v>42646</v>
      </c>
      <c r="E136" s="130" t="str">
        <f ca="1">VLOOKUP(AU136,Sheet5!A:B,2,1)</f>
        <v>More Than 1 Year</v>
      </c>
      <c r="F136" s="130">
        <f t="shared" si="85"/>
        <v>14</v>
      </c>
      <c r="G136" s="130" t="s">
        <v>327</v>
      </c>
      <c r="H136" s="130" t="str">
        <f>VLOOKUP($A136,'[1]Active TS-HR'!$B$6:$Q$500,3,FALSE)</f>
        <v>Central</v>
      </c>
      <c r="I136" s="4">
        <f t="shared" si="75"/>
        <v>156024</v>
      </c>
      <c r="J136" s="4">
        <f t="shared" si="76"/>
        <v>156024</v>
      </c>
      <c r="K136" s="4">
        <v>0</v>
      </c>
      <c r="L136" s="4"/>
      <c r="M136" s="4"/>
      <c r="N136" s="4"/>
      <c r="O136" s="4">
        <f>+IFERROR(VLOOKUP($A136,[3]Sheet2!$A$7:$M$259,4,FALSE),0)</f>
        <v>0</v>
      </c>
      <c r="P136" s="4">
        <f>+IFERROR(VLOOKUP($A136,[3]Sheet2!$A$7:$M$259,3,FALSE),0)</f>
        <v>0</v>
      </c>
      <c r="Q136" s="4">
        <f>+IFERROR(VLOOKUP($A136,[3]Sheet2!$A$7:$M$259,2,FALSE),0)</f>
        <v>0</v>
      </c>
      <c r="R136" s="4">
        <f>+IFERROR(VLOOKUP($A136,[3]Sheet2!$A$7:$M$259,7,FALSE),0)</f>
        <v>0</v>
      </c>
      <c r="S136" s="4">
        <f>+IFERROR(VLOOKUP($A136,[3]Sheet2!$A$7:$M$259,6,FALSE),0)</f>
        <v>0</v>
      </c>
      <c r="T136" s="4">
        <f>+IFERROR(VLOOKUP($A136,[3]Sheet2!$A$7:$M$259,5,FALSE),0)</f>
        <v>0</v>
      </c>
      <c r="U136" s="4">
        <f>+IFERROR(VLOOKUP($A136,[3]Sheet2!$A$7:$M$259,13,FALSE),0)</f>
        <v>0</v>
      </c>
      <c r="V136" s="4">
        <f>+IFERROR(VLOOKUP($A136,[3]Sheet2!$A$7:$M$259,12,FALSE),0)</f>
        <v>0</v>
      </c>
      <c r="W136" s="4">
        <f>+IFERROR(VLOOKUP($A136,[3]Sheet2!$A$7:$M$259,11,FALSE),0)</f>
        <v>0</v>
      </c>
      <c r="X136" s="4">
        <f>+IFERROR(VLOOKUP($A136,[3]Sheet2!$A$7:$M$259,10,FALSE),0)</f>
        <v>156024</v>
      </c>
      <c r="Y136" s="4">
        <f>+IFERROR(VLOOKUP($A136,[3]Sheet2!$A$7:$M$259,9,FALSE),0)</f>
        <v>156024</v>
      </c>
      <c r="Z136" s="4">
        <f>+IFERROR(VLOOKUP($A136,[3]Sheet2!$A$7:$M$259,8,FALSE),0)</f>
        <v>5</v>
      </c>
      <c r="AA136" s="13">
        <f t="shared" si="77"/>
        <v>0.35714285714285715</v>
      </c>
      <c r="AB136" s="154">
        <f t="shared" si="78"/>
        <v>0.11363636363636363</v>
      </c>
      <c r="AC136" s="158">
        <f t="shared" si="79"/>
        <v>3.1428571428571428</v>
      </c>
      <c r="AD136" s="154">
        <f t="shared" si="80"/>
        <v>0</v>
      </c>
      <c r="AE136" s="12">
        <f>VLOOKUP(A136,Sheet4!$A$2:$N$6671,2,0)</f>
        <v>14</v>
      </c>
      <c r="AF136" s="213">
        <f t="shared" si="81"/>
        <v>5</v>
      </c>
      <c r="AG136" s="12">
        <f>(VLOOKUP(A136,Sheet4!$A$2:$N$6671,3,0))</f>
        <v>4</v>
      </c>
      <c r="AH136" s="12">
        <f>VLOOKUP(A136,Sheet4!$A$2:$N$6671,4,0)</f>
        <v>0</v>
      </c>
      <c r="AI136" s="12">
        <f>VLOOKUP(A136,Sheet4!$A$2:$N$6671,10,0)</f>
        <v>44</v>
      </c>
      <c r="AJ136" s="12">
        <f>VLOOKUP(A136,Sheet4!$A$2:$N$66671,5,0)</f>
        <v>40</v>
      </c>
      <c r="AK136" s="12">
        <f>VLOOKUP(A136,Sheet4!$A$2:$N$6671,6,0)</f>
        <v>2</v>
      </c>
      <c r="AL136" s="12">
        <f>VLOOKUP(A136,Sheet4!$A$2:$N$6671,7,0)</f>
        <v>43</v>
      </c>
      <c r="AM136" s="12">
        <f>VLOOKUP(A136,Sheet4!$A$2:$N$6671,8,0)</f>
        <v>0</v>
      </c>
      <c r="AN136" s="12">
        <f>VLOOKUP($A136,Sheet4!$A$2:$N$6671,9,0)</f>
        <v>1170</v>
      </c>
      <c r="AO136" s="131" t="str">
        <f t="shared" ca="1" si="82"/>
        <v>Abhijit Khanvilkar_More Than 1 Year</v>
      </c>
      <c r="AP136" s="132" t="str">
        <f t="shared" si="83"/>
        <v>Abhijit Khanvilkar_Central</v>
      </c>
      <c r="AQ136" s="132" t="str">
        <f>VLOOKUP($A136,'[1]Active TS-HR'!$B$6:$Q$500,9,FALSE)</f>
        <v>Abhijit Khanvilkar</v>
      </c>
      <c r="AR136" s="132" t="str">
        <f>VLOOKUP($A136,'[1]Active TS-HR'!$B$6:$Q$500,6,FALSE)</f>
        <v>MD Sanaul Mustufa</v>
      </c>
      <c r="AS136" s="132" t="str">
        <f>VLOOKUP($A136,'[1]Active TS-HR'!$B$6:$Q$500,7,FALSE)</f>
        <v>MD Sanaul Mustufa</v>
      </c>
      <c r="AT136" s="132" t="str">
        <f>VLOOKUP($A136,'[1]Active TS-HR'!$B$6:$Q$500,16,FALSE)</f>
        <v>Active_Asst.Manager</v>
      </c>
      <c r="AU136" s="207">
        <f t="shared" ca="1" si="84"/>
        <v>2832</v>
      </c>
      <c r="AW136" s="374">
        <f>IFERROR(VLOOKUP(A136,'[3]Sale Entry'!$AE$328:$AF$700,2,FALSE),0)</f>
        <v>128212.34567700731</v>
      </c>
      <c r="AX136" s="112" t="str">
        <f t="shared" ca="1" si="25"/>
        <v>Abhijit Khanvilkar_More Than 1 Year</v>
      </c>
      <c r="AY136" s="323"/>
      <c r="AZ136" s="323"/>
      <c r="BA136" s="323"/>
      <c r="BB136" s="323"/>
      <c r="BC136" s="323"/>
    </row>
    <row r="137" spans="1:55" ht="15.75">
      <c r="A137" s="1">
        <v>10052546</v>
      </c>
      <c r="B137" s="2" t="s">
        <v>252</v>
      </c>
      <c r="C137" s="2" t="str">
        <f>VLOOKUP($A137,'[1]Active TS-HR'!$B$6:$Q$300,8,FALSE)</f>
        <v>Madhuri Joshi</v>
      </c>
      <c r="D137" s="3">
        <v>42905</v>
      </c>
      <c r="E137" s="130" t="str">
        <f ca="1">VLOOKUP(AU137,Sheet5!A:B,2,1)</f>
        <v>More Than 1 Year</v>
      </c>
      <c r="F137" s="130">
        <f t="shared" si="85"/>
        <v>12</v>
      </c>
      <c r="G137" s="130" t="s">
        <v>327</v>
      </c>
      <c r="H137" s="130" t="str">
        <f>VLOOKUP($A137,'[1]Active TS-HR'!$B$6:$Q$500,3,FALSE)</f>
        <v>Western</v>
      </c>
      <c r="I137" s="4">
        <f t="shared" si="75"/>
        <v>269213</v>
      </c>
      <c r="J137" s="4">
        <f t="shared" si="76"/>
        <v>497148.57</v>
      </c>
      <c r="K137" s="4">
        <v>0</v>
      </c>
      <c r="L137" s="4"/>
      <c r="M137" s="4"/>
      <c r="N137" s="4"/>
      <c r="O137" s="4">
        <f>+IFERROR(VLOOKUP($A137,[3]Sheet2!$A$7:$M$259,4,FALSE),0)</f>
        <v>183203.57</v>
      </c>
      <c r="P137" s="4">
        <f>+IFERROR(VLOOKUP($A137,[3]Sheet2!$A$7:$M$259,3,FALSE),0)</f>
        <v>15268</v>
      </c>
      <c r="Q137" s="4">
        <f>+IFERROR(VLOOKUP($A137,[3]Sheet2!$A$7:$M$259,2,FALSE),0)</f>
        <v>3</v>
      </c>
      <c r="R137" s="4">
        <f>+IFERROR(VLOOKUP($A137,[3]Sheet2!$A$7:$M$259,7,FALSE),0)</f>
        <v>0</v>
      </c>
      <c r="S137" s="4">
        <f>+IFERROR(VLOOKUP($A137,[3]Sheet2!$A$7:$M$259,6,FALSE),0)</f>
        <v>0</v>
      </c>
      <c r="T137" s="4">
        <f>+IFERROR(VLOOKUP($A137,[3]Sheet2!$A$7:$M$259,5,FALSE),0)</f>
        <v>0</v>
      </c>
      <c r="U137" s="4">
        <f>+IFERROR(VLOOKUP($A137,[3]Sheet2!$A$7:$M$259,13,FALSE),0)</f>
        <v>72000</v>
      </c>
      <c r="V137" s="4">
        <f>+IFERROR(VLOOKUP($A137,[3]Sheet2!$A$7:$M$259,12,FALSE),0)</f>
        <v>12000</v>
      </c>
      <c r="W137" s="4">
        <f>+IFERROR(VLOOKUP($A137,[3]Sheet2!$A$7:$M$259,11,FALSE),0)</f>
        <v>1</v>
      </c>
      <c r="X137" s="4">
        <f>+IFERROR(VLOOKUP($A137,[3]Sheet2!$A$7:$M$259,10,FALSE),0)</f>
        <v>241945</v>
      </c>
      <c r="Y137" s="4">
        <f>+IFERROR(VLOOKUP($A137,[3]Sheet2!$A$7:$M$259,9,FALSE),0)</f>
        <v>241945</v>
      </c>
      <c r="Z137" s="4">
        <f>+IFERROR(VLOOKUP($A137,[3]Sheet2!$A$7:$M$259,8,FALSE),0)</f>
        <v>7.5</v>
      </c>
      <c r="AA137" s="13">
        <f t="shared" si="77"/>
        <v>0.95833333333333337</v>
      </c>
      <c r="AB137" s="154">
        <f t="shared" si="78"/>
        <v>0.8214285714285714</v>
      </c>
      <c r="AC137" s="158">
        <f t="shared" si="79"/>
        <v>1.1666666666666667</v>
      </c>
      <c r="AD137" s="154">
        <f t="shared" si="80"/>
        <v>0</v>
      </c>
      <c r="AE137" s="12">
        <f>VLOOKUP(A137,Sheet4!$A$2:$N$6671,2,0)</f>
        <v>12</v>
      </c>
      <c r="AF137" s="213">
        <f t="shared" si="81"/>
        <v>11.5</v>
      </c>
      <c r="AG137" s="12">
        <f>(VLOOKUP(A137,Sheet4!$A$2:$N$6671,3,0))</f>
        <v>7</v>
      </c>
      <c r="AH137" s="12">
        <f>VLOOKUP(A137,Sheet4!$A$2:$N$6671,4,0)</f>
        <v>4</v>
      </c>
      <c r="AI137" s="12">
        <f>VLOOKUP(A137,Sheet4!$A$2:$N$6671,10,0)</f>
        <v>14</v>
      </c>
      <c r="AJ137" s="12">
        <f>VLOOKUP(A137,Sheet4!$A$2:$N$66671,5,0)</f>
        <v>3</v>
      </c>
      <c r="AK137" s="12">
        <f>VLOOKUP(A137,Sheet4!$A$2:$N$6671,6,0)</f>
        <v>2</v>
      </c>
      <c r="AL137" s="12">
        <f>VLOOKUP(A137,Sheet4!$A$2:$N$6671,7,0)</f>
        <v>12</v>
      </c>
      <c r="AM137" s="12">
        <f>VLOOKUP(A137,Sheet4!$A$2:$N$6671,8,0)</f>
        <v>0</v>
      </c>
      <c r="AN137" s="12">
        <f>VLOOKUP($A137,Sheet4!$A$2:$N$6671,9,0)</f>
        <v>1010</v>
      </c>
      <c r="AO137" s="131" t="str">
        <f t="shared" ca="1" si="82"/>
        <v>Madhuri Joshi_More Than 1 Year</v>
      </c>
      <c r="AP137" s="132" t="str">
        <f t="shared" si="83"/>
        <v>Madhuri Joshi_Western</v>
      </c>
      <c r="AQ137" s="132" t="str">
        <f>VLOOKUP($A137,'[1]Active TS-HR'!$B$6:$Q$500,9,FALSE)</f>
        <v>Bahubali Kaddu</v>
      </c>
      <c r="AR137" s="132">
        <f>VLOOKUP($A137,'[1]Active TS-HR'!$B$6:$Q$500,6,FALSE)</f>
        <v>0</v>
      </c>
      <c r="AS137" s="132" t="str">
        <f>VLOOKUP($A137,'[1]Active TS-HR'!$B$6:$Q$500,7,FALSE)</f>
        <v>Manish Dubey</v>
      </c>
      <c r="AT137" s="132" t="str">
        <f>VLOOKUP($A137,'[1]Active TS-HR'!$B$6:$Q$500,16,FALSE)</f>
        <v>Active_Asst.Manager</v>
      </c>
      <c r="AU137" s="207">
        <f t="shared" ca="1" si="84"/>
        <v>2573</v>
      </c>
      <c r="AW137" s="374">
        <f>IFERROR(VLOOKUP(A137,'[3]Sale Entry'!$AE$328:$AF$700,2,FALSE),0)</f>
        <v>381555.53755622642</v>
      </c>
      <c r="AX137" s="112" t="str">
        <f t="shared" ca="1" si="25"/>
        <v>Bahubali Kaddu_More Than 1 Year</v>
      </c>
      <c r="AY137" s="323"/>
      <c r="AZ137" s="323"/>
      <c r="BA137" s="323"/>
      <c r="BB137" s="323"/>
      <c r="BC137" s="323"/>
    </row>
    <row r="138" spans="1:55" ht="15.75">
      <c r="A138" s="1">
        <v>10062688</v>
      </c>
      <c r="B138" s="2" t="s">
        <v>260</v>
      </c>
      <c r="C138" s="2" t="str">
        <f>VLOOKUP($A138,'[1]Active TS-HR'!$B$6:$Q$300,8,FALSE)</f>
        <v>Rushikesh Kale</v>
      </c>
      <c r="D138" s="3">
        <v>43191</v>
      </c>
      <c r="E138" s="130" t="str">
        <f ca="1">VLOOKUP(AU138,Sheet5!A:B,2,1)</f>
        <v>More Than 1 Year</v>
      </c>
      <c r="F138" s="130">
        <f t="shared" si="85"/>
        <v>13</v>
      </c>
      <c r="G138" s="130" t="s">
        <v>327</v>
      </c>
      <c r="H138" s="130" t="str">
        <f>VLOOKUP($A138,'[1]Active TS-HR'!$B$6:$Q$500,3,FALSE)</f>
        <v>Central</v>
      </c>
      <c r="I138" s="4">
        <f t="shared" si="75"/>
        <v>187287</v>
      </c>
      <c r="J138" s="4">
        <f t="shared" si="76"/>
        <v>297557.98</v>
      </c>
      <c r="K138" s="4">
        <v>0</v>
      </c>
      <c r="L138" s="4"/>
      <c r="M138" s="4"/>
      <c r="N138" s="4"/>
      <c r="O138" s="4">
        <f>+IFERROR(VLOOKUP($A138,[3]Sheet2!$A$7:$M$259,4,FALSE),0)</f>
        <v>120295.98000000001</v>
      </c>
      <c r="P138" s="4">
        <f>+IFERROR(VLOOKUP($A138,[3]Sheet2!$A$7:$M$259,3,FALSE),0)</f>
        <v>10025</v>
      </c>
      <c r="Q138" s="4">
        <f>+IFERROR(VLOOKUP($A138,[3]Sheet2!$A$7:$M$259,2,FALSE),0)</f>
        <v>4</v>
      </c>
      <c r="R138" s="4">
        <f>+IFERROR(VLOOKUP($A138,[3]Sheet2!$A$7:$M$259,7,FALSE),0)</f>
        <v>0</v>
      </c>
      <c r="S138" s="4">
        <f>+IFERROR(VLOOKUP($A138,[3]Sheet2!$A$7:$M$259,6,FALSE),0)</f>
        <v>0</v>
      </c>
      <c r="T138" s="4">
        <f>+IFERROR(VLOOKUP($A138,[3]Sheet2!$A$7:$M$259,5,FALSE),0)</f>
        <v>0</v>
      </c>
      <c r="U138" s="4">
        <f>+IFERROR(VLOOKUP($A138,[3]Sheet2!$A$7:$M$259,13,FALSE),0)</f>
        <v>0</v>
      </c>
      <c r="V138" s="4">
        <f>+IFERROR(VLOOKUP($A138,[3]Sheet2!$A$7:$M$259,12,FALSE),0)</f>
        <v>0</v>
      </c>
      <c r="W138" s="4">
        <f>+IFERROR(VLOOKUP($A138,[3]Sheet2!$A$7:$M$259,11,FALSE),0)</f>
        <v>0</v>
      </c>
      <c r="X138" s="4">
        <f>+IFERROR(VLOOKUP($A138,[3]Sheet2!$A$7:$M$259,10,FALSE),0)</f>
        <v>177262</v>
      </c>
      <c r="Y138" s="4">
        <f>+IFERROR(VLOOKUP($A138,[3]Sheet2!$A$7:$M$259,9,FALSE),0)</f>
        <v>177262</v>
      </c>
      <c r="Z138" s="4">
        <f>+IFERROR(VLOOKUP($A138,[3]Sheet2!$A$7:$M$259,8,FALSE),0)</f>
        <v>6</v>
      </c>
      <c r="AA138" s="13">
        <f t="shared" si="77"/>
        <v>0.76923076923076927</v>
      </c>
      <c r="AB138" s="154">
        <f t="shared" si="78"/>
        <v>0.7142857142857143</v>
      </c>
      <c r="AC138" s="158">
        <f t="shared" si="79"/>
        <v>1.0769230769230769</v>
      </c>
      <c r="AD138" s="154">
        <f t="shared" si="80"/>
        <v>0</v>
      </c>
      <c r="AE138" s="12">
        <f>VLOOKUP(A138,Sheet4!$A$2:$N$6671,2,0)</f>
        <v>13</v>
      </c>
      <c r="AF138" s="213">
        <f t="shared" si="81"/>
        <v>10</v>
      </c>
      <c r="AG138" s="12">
        <f>(VLOOKUP(A138,Sheet4!$A$2:$N$6671,3,0))</f>
        <v>11</v>
      </c>
      <c r="AH138" s="12">
        <f>VLOOKUP(A138,Sheet4!$A$2:$N$6671,4,0)</f>
        <v>0</v>
      </c>
      <c r="AI138" s="12">
        <f>VLOOKUP(A138,Sheet4!$A$2:$N$6671,10,0)</f>
        <v>14</v>
      </c>
      <c r="AJ138" s="12">
        <f>VLOOKUP(A138,Sheet4!$A$2:$N$66671,5,0)</f>
        <v>3</v>
      </c>
      <c r="AK138" s="12">
        <f>VLOOKUP(A138,Sheet4!$A$2:$N$6671,6,0)</f>
        <v>0</v>
      </c>
      <c r="AL138" s="12">
        <f>VLOOKUP(A138,Sheet4!$A$2:$N$6671,7,0)</f>
        <v>14</v>
      </c>
      <c r="AM138" s="12">
        <f>VLOOKUP(A138,Sheet4!$A$2:$N$6671,8,0)</f>
        <v>0</v>
      </c>
      <c r="AN138" s="12">
        <f>VLOOKUP($A138,Sheet4!$A$2:$N$6671,9,0)</f>
        <v>965</v>
      </c>
      <c r="AO138" s="131" t="str">
        <f t="shared" ca="1" si="82"/>
        <v>Rushikesh Kale_More Than 1 Year</v>
      </c>
      <c r="AP138" s="132" t="str">
        <f t="shared" si="83"/>
        <v>Rushikesh Kale_Central</v>
      </c>
      <c r="AQ138" s="132" t="str">
        <f>VLOOKUP($A138,'[1]Active TS-HR'!$B$6:$Q$500,9,FALSE)</f>
        <v>Abhijit Khanvilkar</v>
      </c>
      <c r="AR138" s="132" t="str">
        <f>VLOOKUP($A138,'[1]Active TS-HR'!$B$6:$Q$500,6,FALSE)</f>
        <v>Chandralok Gupta</v>
      </c>
      <c r="AS138" s="132" t="str">
        <f>VLOOKUP($A138,'[1]Active TS-HR'!$B$6:$Q$500,7,FALSE)</f>
        <v>Chandralok Gupta</v>
      </c>
      <c r="AT138" s="132" t="str">
        <f>VLOOKUP($A138,'[1]Active TS-HR'!$B$6:$Q$500,16,FALSE)</f>
        <v>Active_Asst.Manager</v>
      </c>
      <c r="AU138" s="207">
        <f t="shared" ca="1" si="84"/>
        <v>2287</v>
      </c>
      <c r="AW138" s="374">
        <f>IFERROR(VLOOKUP(A138,'[3]Sale Entry'!$AE$328:$AF$700,2,FALSE),0)</f>
        <v>237044.53868352278</v>
      </c>
      <c r="AX138" s="112" t="str">
        <f t="shared" ca="1" si="25"/>
        <v>Abhijit Khanvilkar_More Than 1 Year</v>
      </c>
      <c r="AY138" s="323"/>
      <c r="AZ138" s="323"/>
      <c r="BA138" s="323"/>
      <c r="BB138" s="323"/>
      <c r="BC138" s="323"/>
    </row>
    <row r="139" spans="1:55" ht="15.75">
      <c r="A139" s="1">
        <v>10116033</v>
      </c>
      <c r="B139" s="2" t="s">
        <v>336</v>
      </c>
      <c r="C139" s="2" t="str">
        <f>VLOOKUP($A139,'[1]Active TS-HR'!$B$6:$Q$300,8,FALSE)</f>
        <v>Abhijit Khanvilkar</v>
      </c>
      <c r="D139" s="3">
        <v>44697</v>
      </c>
      <c r="E139" s="130" t="str">
        <f ca="1">VLOOKUP(AU139,Sheet5!A:B,2,1)</f>
        <v>More Than 1 Year</v>
      </c>
      <c r="F139" s="130">
        <f t="shared" si="85"/>
        <v>0</v>
      </c>
      <c r="G139" s="130" t="s">
        <v>327</v>
      </c>
      <c r="H139" s="130" t="str">
        <f>VLOOKUP($A139,'[1]Active TS-HR'!$B$6:$Q$500,3,FALSE)</f>
        <v>Central</v>
      </c>
      <c r="I139" s="4">
        <f t="shared" si="75"/>
        <v>3000</v>
      </c>
      <c r="J139" s="4">
        <f t="shared" si="76"/>
        <v>18000</v>
      </c>
      <c r="K139" s="4">
        <v>0</v>
      </c>
      <c r="L139" s="4"/>
      <c r="M139" s="4"/>
      <c r="N139" s="4"/>
      <c r="O139" s="4">
        <f>+IFERROR(VLOOKUP($A139,[3]Sheet2!$A$7:$M$259,4,FALSE),0)</f>
        <v>0</v>
      </c>
      <c r="P139" s="4">
        <f>+IFERROR(VLOOKUP($A139,[3]Sheet2!$A$7:$M$259,3,FALSE),0)</f>
        <v>0</v>
      </c>
      <c r="Q139" s="4">
        <f>+IFERROR(VLOOKUP($A139,[3]Sheet2!$A$7:$M$259,2,FALSE),0)</f>
        <v>0</v>
      </c>
      <c r="R139" s="4">
        <f>+IFERROR(VLOOKUP($A139,[3]Sheet2!$A$7:$M$259,7,FALSE),0)</f>
        <v>18000</v>
      </c>
      <c r="S139" s="4">
        <f>+IFERROR(VLOOKUP($A139,[3]Sheet2!$A$7:$M$259,6,FALSE),0)</f>
        <v>3000</v>
      </c>
      <c r="T139" s="4">
        <f>+IFERROR(VLOOKUP($A139,[3]Sheet2!$A$7:$M$259,5,FALSE),0)</f>
        <v>1</v>
      </c>
      <c r="U139" s="4">
        <f>+IFERROR(VLOOKUP($A139,[3]Sheet2!$A$7:$M$259,13,FALSE),0)</f>
        <v>0</v>
      </c>
      <c r="V139" s="4">
        <f>+IFERROR(VLOOKUP($A139,[3]Sheet2!$A$7:$M$259,12,FALSE),0)</f>
        <v>0</v>
      </c>
      <c r="W139" s="4">
        <f>+IFERROR(VLOOKUP($A139,[3]Sheet2!$A$7:$M$259,11,FALSE),0)</f>
        <v>0</v>
      </c>
      <c r="X139" s="4">
        <f>+IFERROR(VLOOKUP($A139,[3]Sheet2!$A$7:$M$259,10,FALSE),0)</f>
        <v>0</v>
      </c>
      <c r="Y139" s="4">
        <f>+IFERROR(VLOOKUP($A139,[3]Sheet2!$A$7:$M$259,9,FALSE),0)</f>
        <v>0</v>
      </c>
      <c r="Z139" s="4">
        <f>+IFERROR(VLOOKUP($A139,[3]Sheet2!$A$7:$M$259,8,FALSE),0)</f>
        <v>0</v>
      </c>
      <c r="AA139" s="13" t="e">
        <f t="shared" si="77"/>
        <v>#DIV/0!</v>
      </c>
      <c r="AB139" s="154" t="str">
        <f t="shared" si="78"/>
        <v>0</v>
      </c>
      <c r="AC139" s="158" t="e">
        <f t="shared" si="79"/>
        <v>#DIV/0!</v>
      </c>
      <c r="AD139" s="154" t="e">
        <f t="shared" si="80"/>
        <v>#DIV/0!</v>
      </c>
      <c r="AE139" s="12">
        <f>VLOOKUP(A139,Sheet4!$A$2:$N$6671,2,0)</f>
        <v>0</v>
      </c>
      <c r="AF139" s="213">
        <f t="shared" si="81"/>
        <v>1</v>
      </c>
      <c r="AG139" s="12">
        <f>(VLOOKUP(A139,Sheet4!$A$2:$N$6671,3,0))</f>
        <v>0</v>
      </c>
      <c r="AH139" s="12">
        <f>VLOOKUP(A139,Sheet4!$A$2:$N$6671,4,0)</f>
        <v>0</v>
      </c>
      <c r="AI139" s="12">
        <f>VLOOKUP(A139,Sheet4!$A$2:$N$6671,10,0)</f>
        <v>0</v>
      </c>
      <c r="AJ139" s="12">
        <f>VLOOKUP(A139,Sheet4!$A$2:$N$66671,5,0)</f>
        <v>0</v>
      </c>
      <c r="AK139" s="12">
        <f>VLOOKUP(A139,Sheet4!$A$2:$N$6671,6,0)</f>
        <v>0</v>
      </c>
      <c r="AL139" s="12">
        <f>VLOOKUP(A139,Sheet4!$A$2:$N$6671,7,0)</f>
        <v>0</v>
      </c>
      <c r="AM139" s="12">
        <f>VLOOKUP(A139,Sheet4!$A$2:$N$6671,8,0)</f>
        <v>0</v>
      </c>
      <c r="AN139" s="12">
        <f>VLOOKUP($A139,Sheet4!$A$2:$N$6671,9,0)</f>
        <v>0</v>
      </c>
      <c r="AO139" s="131" t="str">
        <f t="shared" ca="1" si="82"/>
        <v>Abhijit Khanvilkar_More Than 1 Year</v>
      </c>
      <c r="AP139" s="132" t="str">
        <f t="shared" si="83"/>
        <v>Abhijit Khanvilkar_Central</v>
      </c>
      <c r="AQ139" s="132" t="str">
        <f>VLOOKUP($A139,'[1]Active TS-HR'!$B$6:$Q$500,9,FALSE)</f>
        <v>Abhijit Khanvilkar</v>
      </c>
      <c r="AR139" s="132" t="str">
        <f>VLOOKUP($A139,'[1]Active TS-HR'!$B$6:$Q$500,6,FALSE)</f>
        <v>Rikesh Vaidya</v>
      </c>
      <c r="AS139" s="132" t="str">
        <f>VLOOKUP($A139,'[1]Active TS-HR'!$B$6:$Q$500,7,FALSE)</f>
        <v>Rikesh Vaidya</v>
      </c>
      <c r="AT139" s="132" t="str">
        <f>VLOOKUP($A139,'[1]Active TS-HR'!$B$6:$Q$500,16,FALSE)</f>
        <v>Active_Asst.Manager</v>
      </c>
      <c r="AU139" s="207">
        <f t="shared" ca="1" si="84"/>
        <v>781</v>
      </c>
      <c r="AW139" s="374">
        <f>IFERROR(VLOOKUP(A139,'[3]Sale Entry'!$AE$328:$AF$700,2,FALSE),0)</f>
        <v>11411.2960141931</v>
      </c>
      <c r="AX139" s="112" t="str">
        <f t="shared" ca="1" si="25"/>
        <v>Abhijit Khanvilkar_More Than 1 Year</v>
      </c>
      <c r="AY139" s="323"/>
      <c r="AZ139" s="323"/>
      <c r="BA139" s="323"/>
      <c r="BB139" s="323"/>
      <c r="BC139" s="323"/>
    </row>
    <row r="140" spans="1:55" ht="15.75">
      <c r="A140" s="1">
        <v>10123047</v>
      </c>
      <c r="B140" s="2" t="s">
        <v>324</v>
      </c>
      <c r="C140" s="2" t="str">
        <f>VLOOKUP($A140,'[1]Active TS-HR'!$B$6:$Q$300,8,FALSE)</f>
        <v>Rushikesh Kale</v>
      </c>
      <c r="D140" s="3">
        <v>44789</v>
      </c>
      <c r="E140" s="130" t="str">
        <f ca="1">VLOOKUP(AU140,Sheet5!A:B,2,1)</f>
        <v>More Than 1 Year</v>
      </c>
      <c r="F140" s="130">
        <f t="shared" si="85"/>
        <v>23</v>
      </c>
      <c r="G140" s="130" t="s">
        <v>327</v>
      </c>
      <c r="H140" s="130" t="str">
        <f>VLOOKUP($A140,'[1]Active TS-HR'!$B$6:$Q$500,3,FALSE)</f>
        <v>Central</v>
      </c>
      <c r="I140" s="4">
        <f t="shared" si="75"/>
        <v>47950</v>
      </c>
      <c r="J140" s="4">
        <f t="shared" si="76"/>
        <v>89949</v>
      </c>
      <c r="K140" s="4">
        <v>0</v>
      </c>
      <c r="L140" s="4"/>
      <c r="M140" s="4"/>
      <c r="N140" s="4"/>
      <c r="O140" s="4">
        <f>+IFERROR(VLOOKUP($A140,[3]Sheet2!$A$7:$M$259,4,FALSE),0)</f>
        <v>24000</v>
      </c>
      <c r="P140" s="4">
        <f>+IFERROR(VLOOKUP($A140,[3]Sheet2!$A$7:$M$259,3,FALSE),0)</f>
        <v>2001</v>
      </c>
      <c r="Q140" s="4">
        <f>+IFERROR(VLOOKUP($A140,[3]Sheet2!$A$7:$M$259,2,FALSE),0)</f>
        <v>1</v>
      </c>
      <c r="R140" s="4">
        <f>+IFERROR(VLOOKUP($A140,[3]Sheet2!$A$7:$M$259,7,FALSE),0)</f>
        <v>24000</v>
      </c>
      <c r="S140" s="4">
        <f>+IFERROR(VLOOKUP($A140,[3]Sheet2!$A$7:$M$259,6,FALSE),0)</f>
        <v>4000</v>
      </c>
      <c r="T140" s="4">
        <f>+IFERROR(VLOOKUP($A140,[3]Sheet2!$A$7:$M$259,5,FALSE),0)</f>
        <v>1</v>
      </c>
      <c r="U140" s="4">
        <f>+IFERROR(VLOOKUP($A140,[3]Sheet2!$A$7:$M$259,13,FALSE),0)</f>
        <v>0</v>
      </c>
      <c r="V140" s="4">
        <f>+IFERROR(VLOOKUP($A140,[3]Sheet2!$A$7:$M$259,12,FALSE),0)</f>
        <v>0</v>
      </c>
      <c r="W140" s="4">
        <f>+IFERROR(VLOOKUP($A140,[3]Sheet2!$A$7:$M$259,11,FALSE),0)</f>
        <v>0</v>
      </c>
      <c r="X140" s="4">
        <f>+IFERROR(VLOOKUP($A140,[3]Sheet2!$A$7:$M$259,10,FALSE),0)</f>
        <v>41949</v>
      </c>
      <c r="Y140" s="4">
        <f>+IFERROR(VLOOKUP($A140,[3]Sheet2!$A$7:$M$259,9,FALSE),0)</f>
        <v>41949</v>
      </c>
      <c r="Z140" s="4">
        <f>+IFERROR(VLOOKUP($A140,[3]Sheet2!$A$7:$M$259,8,FALSE),0)</f>
        <v>2</v>
      </c>
      <c r="AA140" s="13">
        <f t="shared" si="77"/>
        <v>0.17391304347826086</v>
      </c>
      <c r="AB140" s="154">
        <f t="shared" si="78"/>
        <v>5.1948051948051951E-2</v>
      </c>
      <c r="AC140" s="158">
        <f t="shared" si="79"/>
        <v>3.347826086956522</v>
      </c>
      <c r="AD140" s="154">
        <f t="shared" si="80"/>
        <v>0</v>
      </c>
      <c r="AE140" s="12">
        <f>VLOOKUP(A140,Sheet4!$A$2:$N$6671,2,0)</f>
        <v>23</v>
      </c>
      <c r="AF140" s="213">
        <f t="shared" si="81"/>
        <v>4</v>
      </c>
      <c r="AG140" s="12">
        <f>(VLOOKUP(A140,Sheet4!$A$2:$N$6671,3,0))</f>
        <v>4</v>
      </c>
      <c r="AH140" s="12">
        <f>VLOOKUP(A140,Sheet4!$A$2:$N$6671,4,0)</f>
        <v>1</v>
      </c>
      <c r="AI140" s="12">
        <f>VLOOKUP(A140,Sheet4!$A$2:$N$6671,10,0)</f>
        <v>77</v>
      </c>
      <c r="AJ140" s="12">
        <f>VLOOKUP(A140,Sheet4!$A$2:$N$66671,5,0)</f>
        <v>72</v>
      </c>
      <c r="AK140" s="12">
        <f>VLOOKUP(A140,Sheet4!$A$2:$N$6671,6,0)</f>
        <v>11</v>
      </c>
      <c r="AL140" s="12">
        <f>VLOOKUP(A140,Sheet4!$A$2:$N$6671,7,0)</f>
        <v>67</v>
      </c>
      <c r="AM140" s="12">
        <f>VLOOKUP(A140,Sheet4!$A$2:$N$6671,8,0)</f>
        <v>0</v>
      </c>
      <c r="AN140" s="12">
        <f>VLOOKUP($A140,Sheet4!$A$2:$N$6671,9,0)</f>
        <v>1955</v>
      </c>
      <c r="AO140" s="131" t="str">
        <f t="shared" ca="1" si="82"/>
        <v>Rushikesh Kale_More Than 1 Year</v>
      </c>
      <c r="AP140" s="132" t="str">
        <f t="shared" si="83"/>
        <v>Rushikesh Kale_Central</v>
      </c>
      <c r="AQ140" s="132" t="str">
        <f>VLOOKUP($A140,'[1]Active TS-HR'!$B$6:$Q$500,9,FALSE)</f>
        <v>Abhijit Khanvilkar</v>
      </c>
      <c r="AR140" s="132" t="str">
        <f>VLOOKUP($A140,'[1]Active TS-HR'!$B$6:$Q$500,6,FALSE)</f>
        <v>Munawar hashmi</v>
      </c>
      <c r="AS140" s="132" t="str">
        <f>VLOOKUP($A140,'[1]Active TS-HR'!$B$6:$Q$500,7,FALSE)</f>
        <v>Munawar hashmi</v>
      </c>
      <c r="AT140" s="132" t="str">
        <f>VLOOKUP($A140,'[1]Active TS-HR'!$B$6:$Q$500,16,FALSE)</f>
        <v>Active_Asst.Manager</v>
      </c>
      <c r="AU140" s="207">
        <f t="shared" ca="1" si="84"/>
        <v>689</v>
      </c>
      <c r="AW140" s="374">
        <f>IFERROR(VLOOKUP(A140,'[3]Sale Entry'!$AE$328:$AF$700,2,FALSE),0)</f>
        <v>58501.788996158699</v>
      </c>
      <c r="AX140" s="112" t="str">
        <f t="shared" ca="1" si="25"/>
        <v>Abhijit Khanvilkar_More Than 1 Year</v>
      </c>
      <c r="AY140" s="323"/>
      <c r="AZ140" s="323"/>
      <c r="BA140" s="323"/>
      <c r="BB140" s="323"/>
      <c r="BC140" s="323"/>
    </row>
    <row r="141" spans="1:55" ht="15.75">
      <c r="A141" s="1">
        <v>10150974</v>
      </c>
      <c r="B141" s="2" t="s">
        <v>366</v>
      </c>
      <c r="C141" s="2" t="str">
        <f>VLOOKUP($A141,'[1]Active TS-HR'!$B$6:$Q$300,8,FALSE)</f>
        <v>Avnind Singh</v>
      </c>
      <c r="D141" s="3">
        <v>45264</v>
      </c>
      <c r="E141" s="130" t="str">
        <f ca="1">VLOOKUP(AU141,Sheet5!A:B,2,1)</f>
        <v>180 +</v>
      </c>
      <c r="F141" s="130">
        <f t="shared" si="85"/>
        <v>0</v>
      </c>
      <c r="G141" s="130" t="s">
        <v>327</v>
      </c>
      <c r="H141" s="130" t="str">
        <f>VLOOKUP($A141,'[1]Active TS-HR'!$B$6:$Q$500,3,FALSE)</f>
        <v>Central</v>
      </c>
      <c r="I141" s="4">
        <f t="shared" si="75"/>
        <v>2975</v>
      </c>
      <c r="J141" s="4">
        <f t="shared" si="76"/>
        <v>2975</v>
      </c>
      <c r="K141" s="4">
        <v>0</v>
      </c>
      <c r="L141" s="4"/>
      <c r="M141" s="4"/>
      <c r="N141" s="4"/>
      <c r="O141" s="4">
        <f>+IFERROR(VLOOKUP($A141,[3]Sheet2!$A$7:$M$259,4,FALSE),0)</f>
        <v>0</v>
      </c>
      <c r="P141" s="4">
        <f>+IFERROR(VLOOKUP($A141,[3]Sheet2!$A$7:$M$259,3,FALSE),0)</f>
        <v>0</v>
      </c>
      <c r="Q141" s="4">
        <f>+IFERROR(VLOOKUP($A141,[3]Sheet2!$A$7:$M$259,2,FALSE),0)</f>
        <v>0</v>
      </c>
      <c r="R141" s="4">
        <f>+IFERROR(VLOOKUP($A141,[3]Sheet2!$A$7:$M$259,7,FALSE),0)</f>
        <v>0</v>
      </c>
      <c r="S141" s="4">
        <f>+IFERROR(VLOOKUP($A141,[3]Sheet2!$A$7:$M$259,6,FALSE),0)</f>
        <v>0</v>
      </c>
      <c r="T141" s="4">
        <f>+IFERROR(VLOOKUP($A141,[3]Sheet2!$A$7:$M$259,5,FALSE),0)</f>
        <v>0</v>
      </c>
      <c r="U141" s="4">
        <f>+IFERROR(VLOOKUP($A141,[3]Sheet2!$A$7:$M$259,13,FALSE),0)</f>
        <v>0</v>
      </c>
      <c r="V141" s="4">
        <f>+IFERROR(VLOOKUP($A141,[3]Sheet2!$A$7:$M$259,12,FALSE),0)</f>
        <v>0</v>
      </c>
      <c r="W141" s="4">
        <f>+IFERROR(VLOOKUP($A141,[3]Sheet2!$A$7:$M$259,11,FALSE),0)</f>
        <v>0</v>
      </c>
      <c r="X141" s="4">
        <f>+IFERROR(VLOOKUP($A141,[3]Sheet2!$A$7:$M$259,10,FALSE),0)</f>
        <v>2975</v>
      </c>
      <c r="Y141" s="4">
        <f>+IFERROR(VLOOKUP($A141,[3]Sheet2!$A$7:$M$259,9,FALSE),0)</f>
        <v>2975</v>
      </c>
      <c r="Z141" s="4">
        <f>+IFERROR(VLOOKUP($A141,[3]Sheet2!$A$7:$M$259,8,FALSE),0)</f>
        <v>0</v>
      </c>
      <c r="AA141" s="13" t="e">
        <f t="shared" si="77"/>
        <v>#DIV/0!</v>
      </c>
      <c r="AB141" s="154" t="str">
        <f t="shared" si="78"/>
        <v>0</v>
      </c>
      <c r="AC141" s="158" t="e">
        <f t="shared" si="79"/>
        <v>#DIV/0!</v>
      </c>
      <c r="AD141" s="154" t="e">
        <f t="shared" si="80"/>
        <v>#DIV/0!</v>
      </c>
      <c r="AE141" s="12">
        <f>VLOOKUP(A141,Sheet4!$A$2:$N$6671,2,0)</f>
        <v>0</v>
      </c>
      <c r="AF141" s="213">
        <f t="shared" si="81"/>
        <v>0</v>
      </c>
      <c r="AG141" s="12">
        <f>(VLOOKUP(A141,Sheet4!$A$2:$N$6671,3,0))</f>
        <v>0</v>
      </c>
      <c r="AH141" s="12">
        <f>VLOOKUP(A141,Sheet4!$A$2:$N$6671,4,0)</f>
        <v>0</v>
      </c>
      <c r="AI141" s="12">
        <f>VLOOKUP(A141,Sheet4!$A$2:$N$6671,10,0)</f>
        <v>0</v>
      </c>
      <c r="AJ141" s="12">
        <f>VLOOKUP(A141,Sheet4!$A$2:$N$66671,5,0)</f>
        <v>0</v>
      </c>
      <c r="AK141" s="12">
        <f>VLOOKUP(A141,Sheet4!$A$2:$N$6671,6,0)</f>
        <v>0</v>
      </c>
      <c r="AL141" s="12">
        <f>VLOOKUP(A141,Sheet4!$A$2:$N$6671,7,0)</f>
        <v>0</v>
      </c>
      <c r="AM141" s="12">
        <f>VLOOKUP(A141,Sheet4!$A$2:$N$6671,8,0)</f>
        <v>0</v>
      </c>
      <c r="AN141" s="12">
        <f>VLOOKUP($A141,Sheet4!$A$2:$N$6671,9,0)</f>
        <v>0</v>
      </c>
      <c r="AO141" s="131" t="str">
        <f t="shared" ca="1" si="82"/>
        <v>Avnind Singh_180 +</v>
      </c>
      <c r="AP141" s="132" t="str">
        <f t="shared" si="83"/>
        <v>Avnind Singh_Central</v>
      </c>
      <c r="AQ141" s="132" t="str">
        <f>VLOOKUP($A141,'[1]Active TS-HR'!$B$6:$Q$500,9,FALSE)</f>
        <v>Bahubali Kaddu</v>
      </c>
      <c r="AR141" s="132">
        <f>VLOOKUP($A141,'[1]Active TS-HR'!$B$6:$Q$500,6,FALSE)</f>
        <v>0</v>
      </c>
      <c r="AS141" s="132" t="str">
        <f>VLOOKUP($A141,'[1]Active TS-HR'!$B$6:$Q$500,7,FALSE)</f>
        <v>Sonu Dubey</v>
      </c>
      <c r="AT141" s="132" t="str">
        <f>VLOOKUP($A141,'[1]Active TS-HR'!$B$6:$Q$500,16,FALSE)</f>
        <v>Active_Asst.Manager</v>
      </c>
      <c r="AU141" s="207">
        <f t="shared" ca="1" si="84"/>
        <v>214</v>
      </c>
      <c r="AW141" s="374">
        <f>IFERROR(VLOOKUP(A141,'[3]Sale Entry'!$AE$328:$AF$700,2,FALSE),0)</f>
        <v>0</v>
      </c>
      <c r="AX141" s="112" t="str">
        <f t="shared" ca="1" si="25"/>
        <v>Bahubali Kaddu_180 +</v>
      </c>
      <c r="AY141" s="323"/>
      <c r="AZ141" s="323"/>
      <c r="BA141" s="323"/>
      <c r="BB141" s="323"/>
      <c r="BC141" s="323"/>
    </row>
    <row r="142" spans="1:55" ht="15.75">
      <c r="A142" s="1">
        <v>10062664</v>
      </c>
      <c r="B142" s="2" t="s">
        <v>257</v>
      </c>
      <c r="C142" s="2" t="str">
        <f>VLOOKUP($A142,'[1]Active TS-HR'!$B$6:$Q$300,8,FALSE)</f>
        <v>Intezar Sayed</v>
      </c>
      <c r="D142" s="3">
        <v>43191</v>
      </c>
      <c r="E142" s="130" t="str">
        <f ca="1">VLOOKUP(AU142,Sheet5!A:B,2,1)</f>
        <v>More Than 1 Year</v>
      </c>
      <c r="F142" s="130">
        <f t="shared" si="85"/>
        <v>10</v>
      </c>
      <c r="G142" s="130" t="s">
        <v>327</v>
      </c>
      <c r="H142" s="130" t="str">
        <f>VLOOKUP($A142,'[1]Active TS-HR'!$B$6:$Q$500,3,FALSE)</f>
        <v>Western</v>
      </c>
      <c r="I142" s="4">
        <f t="shared" si="75"/>
        <v>209316</v>
      </c>
      <c r="J142" s="4">
        <f t="shared" si="76"/>
        <v>484516.19</v>
      </c>
      <c r="K142" s="4">
        <v>0</v>
      </c>
      <c r="L142" s="4"/>
      <c r="M142" s="4"/>
      <c r="N142" s="4"/>
      <c r="O142" s="4">
        <f>+IFERROR(VLOOKUP($A142,[3]Sheet2!$A$7:$M$259,4,FALSE),0)</f>
        <v>278400.19</v>
      </c>
      <c r="P142" s="4">
        <f>+IFERROR(VLOOKUP($A142,[3]Sheet2!$A$7:$M$259,3,FALSE),0)</f>
        <v>23200</v>
      </c>
      <c r="Q142" s="4">
        <f>+IFERROR(VLOOKUP($A142,[3]Sheet2!$A$7:$M$259,2,FALSE),0)</f>
        <v>3</v>
      </c>
      <c r="R142" s="4">
        <f>+IFERROR(VLOOKUP($A142,[3]Sheet2!$A$7:$M$259,7,FALSE),0)</f>
        <v>24000</v>
      </c>
      <c r="S142" s="4">
        <f>+IFERROR(VLOOKUP($A142,[3]Sheet2!$A$7:$M$259,6,FALSE),0)</f>
        <v>4000</v>
      </c>
      <c r="T142" s="4">
        <f>+IFERROR(VLOOKUP($A142,[3]Sheet2!$A$7:$M$259,5,FALSE),0)</f>
        <v>1</v>
      </c>
      <c r="U142" s="4">
        <f>+IFERROR(VLOOKUP($A142,[3]Sheet2!$A$7:$M$259,13,FALSE),0)</f>
        <v>0</v>
      </c>
      <c r="V142" s="4">
        <f>+IFERROR(VLOOKUP($A142,[3]Sheet2!$A$7:$M$259,12,FALSE),0)</f>
        <v>0</v>
      </c>
      <c r="W142" s="4">
        <f>+IFERROR(VLOOKUP($A142,[3]Sheet2!$A$7:$M$259,11,FALSE),0)</f>
        <v>0</v>
      </c>
      <c r="X142" s="4">
        <f>+IFERROR(VLOOKUP($A142,[3]Sheet2!$A$7:$M$259,10,FALSE),0)</f>
        <v>182116</v>
      </c>
      <c r="Y142" s="4">
        <f>+IFERROR(VLOOKUP($A142,[3]Sheet2!$A$7:$M$259,9,FALSE),0)</f>
        <v>182116</v>
      </c>
      <c r="Z142" s="4">
        <f>+IFERROR(VLOOKUP($A142,[3]Sheet2!$A$7:$M$259,8,FALSE),0)</f>
        <v>6</v>
      </c>
      <c r="AA142" s="13">
        <f t="shared" si="77"/>
        <v>1</v>
      </c>
      <c r="AB142" s="154">
        <f t="shared" si="78"/>
        <v>0.90909090909090906</v>
      </c>
      <c r="AC142" s="158">
        <f t="shared" si="79"/>
        <v>1.1000000000000001</v>
      </c>
      <c r="AD142" s="154">
        <f t="shared" si="80"/>
        <v>0</v>
      </c>
      <c r="AE142" s="12">
        <f>VLOOKUP(A142,Sheet4!$A$2:$N$6671,2,0)</f>
        <v>10</v>
      </c>
      <c r="AF142" s="213">
        <f t="shared" si="81"/>
        <v>10</v>
      </c>
      <c r="AG142" s="12">
        <f>(VLOOKUP(A142,Sheet4!$A$2:$N$6671,3,0))</f>
        <v>9</v>
      </c>
      <c r="AH142" s="12">
        <f>VLOOKUP(A142,Sheet4!$A$2:$N$6671,4,0)</f>
        <v>0</v>
      </c>
      <c r="AI142" s="12">
        <f>VLOOKUP(A142,Sheet4!$A$2:$N$6671,10,0)</f>
        <v>11</v>
      </c>
      <c r="AJ142" s="12">
        <f>VLOOKUP(A142,Sheet4!$A$2:$N$66671,5,0)</f>
        <v>2</v>
      </c>
      <c r="AK142" s="12">
        <f>VLOOKUP(A142,Sheet4!$A$2:$N$6671,6,0)</f>
        <v>1</v>
      </c>
      <c r="AL142" s="12">
        <f>VLOOKUP(A142,Sheet4!$A$2:$N$6671,7,0)</f>
        <v>12</v>
      </c>
      <c r="AM142" s="12">
        <f>VLOOKUP(A142,Sheet4!$A$2:$N$6671,8,0)</f>
        <v>0</v>
      </c>
      <c r="AN142" s="12">
        <f>VLOOKUP($A142,Sheet4!$A$2:$N$6671,9,0)</f>
        <v>775</v>
      </c>
      <c r="AO142" s="131" t="str">
        <f t="shared" ca="1" si="82"/>
        <v>Intezar Sayed_More Than 1 Year</v>
      </c>
      <c r="AP142" s="132" t="str">
        <f t="shared" si="83"/>
        <v>Intezar Sayed_Western</v>
      </c>
      <c r="AQ142" s="132" t="str">
        <f>VLOOKUP($A142,'[1]Active TS-HR'!$B$6:$Q$500,9,FALSE)</f>
        <v>Bahubali Kaddu</v>
      </c>
      <c r="AR142" s="132" t="str">
        <f>VLOOKUP($A142,'[1]Active TS-HR'!$B$6:$Q$500,6,FALSE)</f>
        <v>Naveen Tripathi</v>
      </c>
      <c r="AS142" s="132" t="str">
        <f>VLOOKUP($A142,'[1]Active TS-HR'!$B$6:$Q$500,7,FALSE)</f>
        <v>Naveen Tripathi</v>
      </c>
      <c r="AT142" s="132" t="str">
        <f>VLOOKUP($A142,'[1]Active TS-HR'!$B$6:$Q$500,16,FALSE)</f>
        <v>Active_Asst.Manager</v>
      </c>
      <c r="AU142" s="207">
        <f t="shared" ca="1" si="84"/>
        <v>2287</v>
      </c>
      <c r="AW142" s="374">
        <f>IFERROR(VLOOKUP(A142,'[3]Sale Entry'!$AE$328:$AF$700,2,FALSE),0)</f>
        <v>350625.86182434694</v>
      </c>
      <c r="AX142" s="112" t="str">
        <f t="shared" ca="1" si="25"/>
        <v>Bahubali Kaddu_More Than 1 Year</v>
      </c>
      <c r="AY142" s="323"/>
      <c r="AZ142" s="323"/>
      <c r="BA142" s="323"/>
      <c r="BB142" s="323"/>
      <c r="BC142" s="323"/>
    </row>
    <row r="143" spans="1:55" ht="15.75">
      <c r="A143" s="1">
        <v>10015602</v>
      </c>
      <c r="B143" s="2" t="s">
        <v>122</v>
      </c>
      <c r="C143" s="2" t="str">
        <f>VLOOKUP($A143,'[1]Active TS-HR'!$B$6:$Q$300,8,FALSE)</f>
        <v>Madhuri Joshi</v>
      </c>
      <c r="D143" s="3">
        <v>41568</v>
      </c>
      <c r="E143" s="130" t="str">
        <f ca="1">VLOOKUP(AU143,Sheet5!A:B,2,1)</f>
        <v>More Than 1 Year</v>
      </c>
      <c r="F143" s="130">
        <f t="shared" si="85"/>
        <v>8</v>
      </c>
      <c r="G143" s="130" t="s">
        <v>327</v>
      </c>
      <c r="H143" s="130" t="str">
        <f>VLOOKUP($A143,'[1]Active TS-HR'!$B$6:$Q$500,3,FALSE)</f>
        <v>Western</v>
      </c>
      <c r="I143" s="4">
        <f t="shared" si="75"/>
        <v>63009.5</v>
      </c>
      <c r="J143" s="4">
        <f t="shared" si="76"/>
        <v>316008.5</v>
      </c>
      <c r="K143" s="4">
        <v>0</v>
      </c>
      <c r="L143" s="4"/>
      <c r="M143" s="4"/>
      <c r="N143" s="4"/>
      <c r="O143" s="4">
        <f>+IFERROR(VLOOKUP($A143,[3]Sheet2!$A$7:$M$259,4,FALSE),0)</f>
        <v>276000</v>
      </c>
      <c r="P143" s="4">
        <f>+IFERROR(VLOOKUP($A143,[3]Sheet2!$A$7:$M$259,3,FALSE),0)</f>
        <v>23001</v>
      </c>
      <c r="Q143" s="4">
        <f>+IFERROR(VLOOKUP($A143,[3]Sheet2!$A$7:$M$259,2,FALSE),0)</f>
        <v>2</v>
      </c>
      <c r="R143" s="4">
        <f>+IFERROR(VLOOKUP($A143,[3]Sheet2!$A$7:$M$259,7,FALSE),0)</f>
        <v>0</v>
      </c>
      <c r="S143" s="4">
        <f>+IFERROR(VLOOKUP($A143,[3]Sheet2!$A$7:$M$259,6,FALSE),0)</f>
        <v>0</v>
      </c>
      <c r="T143" s="4">
        <f>+IFERROR(VLOOKUP($A143,[3]Sheet2!$A$7:$M$259,5,FALSE),0)</f>
        <v>0</v>
      </c>
      <c r="U143" s="4">
        <f>+IFERROR(VLOOKUP($A143,[3]Sheet2!$A$7:$M$259,13,FALSE),0)</f>
        <v>0</v>
      </c>
      <c r="V143" s="4">
        <f>+IFERROR(VLOOKUP($A143,[3]Sheet2!$A$7:$M$259,12,FALSE),0)</f>
        <v>0</v>
      </c>
      <c r="W143" s="4">
        <f>+IFERROR(VLOOKUP($A143,[3]Sheet2!$A$7:$M$259,11,FALSE),0)</f>
        <v>0</v>
      </c>
      <c r="X143" s="4">
        <f>+IFERROR(VLOOKUP($A143,[3]Sheet2!$A$7:$M$259,10,FALSE),0)</f>
        <v>40008.5</v>
      </c>
      <c r="Y143" s="4">
        <f>+IFERROR(VLOOKUP($A143,[3]Sheet2!$A$7:$M$259,9,FALSE),0)</f>
        <v>40008.5</v>
      </c>
      <c r="Z143" s="4">
        <f>+IFERROR(VLOOKUP($A143,[3]Sheet2!$A$7:$M$259,8,FALSE),0)</f>
        <v>2.5</v>
      </c>
      <c r="AA143" s="13">
        <f t="shared" si="77"/>
        <v>0.5625</v>
      </c>
      <c r="AB143" s="154">
        <f t="shared" si="78"/>
        <v>0.40909090909090912</v>
      </c>
      <c r="AC143" s="158">
        <f t="shared" si="79"/>
        <v>1.375</v>
      </c>
      <c r="AD143" s="154">
        <f t="shared" si="80"/>
        <v>0</v>
      </c>
      <c r="AE143" s="12">
        <f>VLOOKUP(A143,Sheet4!$A$2:$N$6671,2,0)</f>
        <v>8</v>
      </c>
      <c r="AF143" s="213">
        <f t="shared" si="81"/>
        <v>4.5</v>
      </c>
      <c r="AG143" s="12">
        <f>(VLOOKUP(A143,Sheet4!$A$2:$N$6671,3,0))</f>
        <v>5</v>
      </c>
      <c r="AH143" s="12">
        <f>VLOOKUP(A143,Sheet4!$A$2:$N$6671,4,0)</f>
        <v>1</v>
      </c>
      <c r="AI143" s="12">
        <f>VLOOKUP(A143,Sheet4!$A$2:$N$6671,10,0)</f>
        <v>11</v>
      </c>
      <c r="AJ143" s="12">
        <f>VLOOKUP(A143,Sheet4!$A$2:$N$66671,5,0)</f>
        <v>5</v>
      </c>
      <c r="AK143" s="12">
        <f>VLOOKUP(A143,Sheet4!$A$2:$N$6671,6,0)</f>
        <v>1</v>
      </c>
      <c r="AL143" s="12">
        <f>VLOOKUP(A143,Sheet4!$A$2:$N$6671,7,0)</f>
        <v>10</v>
      </c>
      <c r="AM143" s="12">
        <f>VLOOKUP(A143,Sheet4!$A$2:$N$6671,8,0)</f>
        <v>0</v>
      </c>
      <c r="AN143" s="12">
        <f>VLOOKUP($A143,Sheet4!$A$2:$N$6671,9,0)</f>
        <v>650</v>
      </c>
      <c r="AO143" s="131" t="str">
        <f t="shared" ca="1" si="82"/>
        <v>Madhuri Joshi_More Than 1 Year</v>
      </c>
      <c r="AP143" s="132" t="str">
        <f t="shared" si="83"/>
        <v>Madhuri Joshi_Western</v>
      </c>
      <c r="AQ143" s="132" t="str">
        <f>VLOOKUP($A143,'[1]Active TS-HR'!$B$6:$Q$500,9,FALSE)</f>
        <v>Bahubali Kaddu</v>
      </c>
      <c r="AR143" s="132" t="str">
        <f>VLOOKUP($A143,'[1]Active TS-HR'!$B$6:$Q$500,6,FALSE)</f>
        <v>Shashank Yelve</v>
      </c>
      <c r="AS143" s="132" t="str">
        <f>VLOOKUP($A143,'[1]Active TS-HR'!$B$6:$Q$500,7,FALSE)</f>
        <v>Shashank Yelve</v>
      </c>
      <c r="AT143" s="132" t="str">
        <f>VLOOKUP($A143,'[1]Active TS-HR'!$B$6:$Q$500,16,FALSE)</f>
        <v>Active_Asst.Manager</v>
      </c>
      <c r="AU143" s="207">
        <f t="shared" ca="1" si="84"/>
        <v>3910</v>
      </c>
      <c r="AW143" s="374">
        <f>IFERROR(VLOOKUP(A143,'[3]Sale Entry'!$AE$328:$AF$700,2,FALSE),0)</f>
        <v>173315.70555096131</v>
      </c>
      <c r="AX143" s="112" t="str">
        <f t="shared" ca="1" si="25"/>
        <v>Bahubali Kaddu_More Than 1 Year</v>
      </c>
      <c r="AY143" s="323"/>
      <c r="AZ143" s="323"/>
      <c r="BA143" s="323"/>
      <c r="BB143" s="323"/>
      <c r="BC143" s="323"/>
    </row>
    <row r="144" spans="1:55" ht="15.75">
      <c r="A144" s="1">
        <v>10147962</v>
      </c>
      <c r="B144" s="2" t="s">
        <v>358</v>
      </c>
      <c r="C144" s="2" t="str">
        <f>VLOOKUP($A144,'[1]Active TS-HR'!$B$6:$Q$300,8,FALSE)</f>
        <v>Avnind Singh</v>
      </c>
      <c r="D144" s="3">
        <v>45189</v>
      </c>
      <c r="E144" s="130" t="str">
        <f ca="1">VLOOKUP(AU144,Sheet5!A:B,2,1)</f>
        <v>180 +</v>
      </c>
      <c r="F144" s="130">
        <f t="shared" si="85"/>
        <v>3</v>
      </c>
      <c r="G144" s="130" t="s">
        <v>327</v>
      </c>
      <c r="H144" s="130" t="str">
        <f>VLOOKUP($A144,'[1]Active TS-HR'!$B$6:$Q$500,3,FALSE)</f>
        <v>Central</v>
      </c>
      <c r="I144" s="4">
        <f t="shared" si="75"/>
        <v>11100</v>
      </c>
      <c r="J144" s="4">
        <f t="shared" si="76"/>
        <v>11100</v>
      </c>
      <c r="K144" s="4">
        <v>0</v>
      </c>
      <c r="L144" s="4"/>
      <c r="M144" s="4"/>
      <c r="N144" s="4"/>
      <c r="O144" s="4">
        <f>+IFERROR(VLOOKUP($A144,[3]Sheet2!$A$7:$M$259,4,FALSE),0)</f>
        <v>0</v>
      </c>
      <c r="P144" s="4">
        <f>+IFERROR(VLOOKUP($A144,[3]Sheet2!$A$7:$M$259,3,FALSE),0)</f>
        <v>0</v>
      </c>
      <c r="Q144" s="4">
        <f>+IFERROR(VLOOKUP($A144,[3]Sheet2!$A$7:$M$259,2,FALSE),0)</f>
        <v>0</v>
      </c>
      <c r="R144" s="4">
        <f>+IFERROR(VLOOKUP($A144,[3]Sheet2!$A$7:$M$259,7,FALSE),0)</f>
        <v>0</v>
      </c>
      <c r="S144" s="4">
        <f>+IFERROR(VLOOKUP($A144,[3]Sheet2!$A$7:$M$259,6,FALSE),0)</f>
        <v>0</v>
      </c>
      <c r="T144" s="4">
        <f>+IFERROR(VLOOKUP($A144,[3]Sheet2!$A$7:$M$259,5,FALSE),0)</f>
        <v>0</v>
      </c>
      <c r="U144" s="4">
        <f>+IFERROR(VLOOKUP($A144,[3]Sheet2!$A$7:$M$259,13,FALSE),0)</f>
        <v>0</v>
      </c>
      <c r="V144" s="4">
        <f>+IFERROR(VLOOKUP($A144,[3]Sheet2!$A$7:$M$259,12,FALSE),0)</f>
        <v>0</v>
      </c>
      <c r="W144" s="4">
        <f>+IFERROR(VLOOKUP($A144,[3]Sheet2!$A$7:$M$259,11,FALSE),0)</f>
        <v>0</v>
      </c>
      <c r="X144" s="4">
        <f>+IFERROR(VLOOKUP($A144,[3]Sheet2!$A$7:$M$259,10,FALSE),0)</f>
        <v>11100</v>
      </c>
      <c r="Y144" s="4">
        <f>+IFERROR(VLOOKUP($A144,[3]Sheet2!$A$7:$M$259,9,FALSE),0)</f>
        <v>11100</v>
      </c>
      <c r="Z144" s="4">
        <f>+IFERROR(VLOOKUP($A144,[3]Sheet2!$A$7:$M$259,8,FALSE),0)</f>
        <v>1</v>
      </c>
      <c r="AA144" s="13">
        <f t="shared" si="77"/>
        <v>0.33333333333333331</v>
      </c>
      <c r="AB144" s="154">
        <f t="shared" si="78"/>
        <v>0.33333333333333331</v>
      </c>
      <c r="AC144" s="158">
        <f t="shared" si="79"/>
        <v>1</v>
      </c>
      <c r="AD144" s="154">
        <f t="shared" si="80"/>
        <v>0</v>
      </c>
      <c r="AE144" s="12">
        <f>VLOOKUP(A144,Sheet4!$A$2:$N$6671,2,0)</f>
        <v>3</v>
      </c>
      <c r="AF144" s="213">
        <f t="shared" si="81"/>
        <v>1</v>
      </c>
      <c r="AG144" s="12">
        <f>(VLOOKUP(A144,Sheet4!$A$2:$N$6671,3,0))</f>
        <v>1</v>
      </c>
      <c r="AH144" s="12">
        <f>VLOOKUP(A144,Sheet4!$A$2:$N$6671,4,0)</f>
        <v>0</v>
      </c>
      <c r="AI144" s="12">
        <f>VLOOKUP(A144,Sheet4!$A$2:$N$6671,10,0)</f>
        <v>3</v>
      </c>
      <c r="AJ144" s="12">
        <f>VLOOKUP(A144,Sheet4!$A$2:$N$66671,5,0)</f>
        <v>2</v>
      </c>
      <c r="AK144" s="12">
        <f>VLOOKUP(A144,Sheet4!$A$2:$N$6671,6,0)</f>
        <v>1</v>
      </c>
      <c r="AL144" s="12">
        <f>VLOOKUP(A144,Sheet4!$A$2:$N$6671,7,0)</f>
        <v>2</v>
      </c>
      <c r="AM144" s="12">
        <f>VLOOKUP(A144,Sheet4!$A$2:$N$6671,8,0)</f>
        <v>0</v>
      </c>
      <c r="AN144" s="12">
        <f>VLOOKUP($A144,Sheet4!$A$2:$N$6671,9,0)</f>
        <v>135</v>
      </c>
      <c r="AO144" s="131" t="str">
        <f t="shared" ca="1" si="82"/>
        <v>Avnind Singh_180 +</v>
      </c>
      <c r="AP144" s="132" t="str">
        <f t="shared" si="83"/>
        <v>Avnind Singh_Central</v>
      </c>
      <c r="AQ144" s="132" t="str">
        <f>VLOOKUP($A144,'[1]Active TS-HR'!$B$6:$Q$500,9,FALSE)</f>
        <v>Bahubali Kaddu</v>
      </c>
      <c r="AR144" s="132" t="str">
        <f>VLOOKUP($A144,'[1]Active TS-HR'!$B$6:$Q$500,6,FALSE)</f>
        <v>Siddhant Pawar</v>
      </c>
      <c r="AS144" s="132" t="str">
        <f>VLOOKUP($A144,'[1]Active TS-HR'!$B$6:$Q$500,7,FALSE)</f>
        <v>Siddhant Pawar</v>
      </c>
      <c r="AT144" s="132" t="str">
        <f>VLOOKUP($A144,'[1]Active TS-HR'!$B$6:$Q$500,16,FALSE)</f>
        <v>Active_Asst.Manager</v>
      </c>
      <c r="AU144" s="207">
        <f t="shared" ca="1" si="84"/>
        <v>289</v>
      </c>
      <c r="AW144" s="374">
        <f>IFERROR(VLOOKUP(A144,'[3]Sale Entry'!$AE$328:$AF$700,2,FALSE),0)</f>
        <v>11100</v>
      </c>
      <c r="AX144" s="112" t="str">
        <f t="shared" ca="1" si="25"/>
        <v>Bahubali Kaddu_180 +</v>
      </c>
      <c r="AY144" s="323"/>
      <c r="AZ144" s="323"/>
      <c r="BA144" s="323"/>
      <c r="BB144" s="323"/>
      <c r="BC144" s="323"/>
    </row>
    <row r="145" spans="1:55" ht="15.75">
      <c r="A145" s="1">
        <v>10033852</v>
      </c>
      <c r="B145" s="2" t="s">
        <v>138</v>
      </c>
      <c r="C145" s="2" t="str">
        <f>VLOOKUP($A145,'[1]Active TS-HR'!$B$6:$Q$300,8,FALSE)</f>
        <v>Madhuri Joshi</v>
      </c>
      <c r="D145" s="3">
        <v>42240</v>
      </c>
      <c r="E145" s="130" t="str">
        <f ca="1">VLOOKUP(AU145,Sheet5!A:B,2,1)</f>
        <v>More Than 1 Year</v>
      </c>
      <c r="F145" s="130">
        <f t="shared" si="85"/>
        <v>0</v>
      </c>
      <c r="G145" s="130" t="s">
        <v>327</v>
      </c>
      <c r="H145" s="130" t="str">
        <f>VLOOKUP($A145,'[1]Active TS-HR'!$B$6:$Q$500,3,FALSE)</f>
        <v>Western</v>
      </c>
      <c r="I145" s="4">
        <f t="shared" si="75"/>
        <v>0</v>
      </c>
      <c r="J145" s="4">
        <f t="shared" si="76"/>
        <v>0</v>
      </c>
      <c r="K145" s="4">
        <v>0</v>
      </c>
      <c r="L145" s="4"/>
      <c r="M145" s="4"/>
      <c r="N145" s="4"/>
      <c r="O145" s="4">
        <f>+IFERROR(VLOOKUP($A145,[3]Sheet2!$A$7:$M$259,4,FALSE),0)</f>
        <v>0</v>
      </c>
      <c r="P145" s="4">
        <f>+IFERROR(VLOOKUP($A145,[3]Sheet2!$A$7:$M$259,3,FALSE),0)</f>
        <v>0</v>
      </c>
      <c r="Q145" s="4">
        <f>+IFERROR(VLOOKUP($A145,[3]Sheet2!$A$7:$M$259,2,FALSE),0)</f>
        <v>0</v>
      </c>
      <c r="R145" s="4">
        <f>+IFERROR(VLOOKUP($A145,[3]Sheet2!$A$7:$M$259,7,FALSE),0)</f>
        <v>0</v>
      </c>
      <c r="S145" s="4">
        <f>+IFERROR(VLOOKUP($A145,[3]Sheet2!$A$7:$M$259,6,FALSE),0)</f>
        <v>0</v>
      </c>
      <c r="T145" s="4">
        <f>+IFERROR(VLOOKUP($A145,[3]Sheet2!$A$7:$M$259,5,FALSE),0)</f>
        <v>0</v>
      </c>
      <c r="U145" s="4">
        <f>+IFERROR(VLOOKUP($A145,[3]Sheet2!$A$7:$M$259,13,FALSE),0)</f>
        <v>0</v>
      </c>
      <c r="V145" s="4">
        <f>+IFERROR(VLOOKUP($A145,[3]Sheet2!$A$7:$M$259,12,FALSE),0)</f>
        <v>0</v>
      </c>
      <c r="W145" s="4">
        <f>+IFERROR(VLOOKUP($A145,[3]Sheet2!$A$7:$M$259,11,FALSE),0)</f>
        <v>0</v>
      </c>
      <c r="X145" s="4">
        <f>+IFERROR(VLOOKUP($A145,[3]Sheet2!$A$7:$M$259,10,FALSE),0)</f>
        <v>0</v>
      </c>
      <c r="Y145" s="4">
        <f>+IFERROR(VLOOKUP($A145,[3]Sheet2!$A$7:$M$259,9,FALSE),0)</f>
        <v>0</v>
      </c>
      <c r="Z145" s="4">
        <f>+IFERROR(VLOOKUP($A145,[3]Sheet2!$A$7:$M$259,8,FALSE),0)</f>
        <v>0</v>
      </c>
      <c r="AA145" s="13" t="e">
        <f t="shared" si="77"/>
        <v>#DIV/0!</v>
      </c>
      <c r="AB145" s="154" t="str">
        <f t="shared" si="78"/>
        <v>0</v>
      </c>
      <c r="AC145" s="158" t="e">
        <f t="shared" si="79"/>
        <v>#DIV/0!</v>
      </c>
      <c r="AD145" s="154" t="e">
        <f t="shared" si="80"/>
        <v>#DIV/0!</v>
      </c>
      <c r="AE145" s="12">
        <f>VLOOKUP(A145,Sheet4!$A$2:$N$6671,2,0)</f>
        <v>0</v>
      </c>
      <c r="AF145" s="213">
        <f t="shared" si="81"/>
        <v>0</v>
      </c>
      <c r="AG145" s="12">
        <f>(VLOOKUP(A145,Sheet4!$A$2:$N$6671,3,0))</f>
        <v>0</v>
      </c>
      <c r="AH145" s="12">
        <f>VLOOKUP(A145,Sheet4!$A$2:$N$6671,4,0)</f>
        <v>0</v>
      </c>
      <c r="AI145" s="12">
        <f>VLOOKUP(A145,Sheet4!$A$2:$N$6671,10,0)</f>
        <v>0</v>
      </c>
      <c r="AJ145" s="12">
        <f>VLOOKUP(A145,Sheet4!$A$2:$N$66671,5,0)</f>
        <v>0</v>
      </c>
      <c r="AK145" s="12">
        <f>VLOOKUP(A145,Sheet4!$A$2:$N$6671,6,0)</f>
        <v>0</v>
      </c>
      <c r="AL145" s="12">
        <f>VLOOKUP(A145,Sheet4!$A$2:$N$6671,7,0)</f>
        <v>0</v>
      </c>
      <c r="AM145" s="12">
        <f>VLOOKUP(A145,Sheet4!$A$2:$N$6671,8,0)</f>
        <v>0</v>
      </c>
      <c r="AN145" s="12">
        <f>VLOOKUP($A145,Sheet4!$A$2:$N$6671,9,0)</f>
        <v>0</v>
      </c>
      <c r="AO145" s="131" t="str">
        <f t="shared" ca="1" si="82"/>
        <v>Madhuri Joshi_More Than 1 Year</v>
      </c>
      <c r="AP145" s="132" t="str">
        <f t="shared" si="83"/>
        <v>Madhuri Joshi_Western</v>
      </c>
      <c r="AQ145" s="132" t="str">
        <f>VLOOKUP($A145,'[1]Active TS-HR'!$B$6:$Q$500,9,FALSE)</f>
        <v>Bahubali Kaddu</v>
      </c>
      <c r="AR145" s="132">
        <f>VLOOKUP($A145,'[1]Active TS-HR'!$B$6:$Q$500,6,FALSE)</f>
        <v>0</v>
      </c>
      <c r="AS145" s="132" t="str">
        <f>VLOOKUP($A145,'[1]Active TS-HR'!$B$6:$Q$500,7,FALSE)</f>
        <v>Madhuri Joshi</v>
      </c>
      <c r="AT145" s="132" t="str">
        <f>VLOOKUP($A145,'[1]Active TS-HR'!$B$6:$Q$500,16,FALSE)</f>
        <v>Active_Manager</v>
      </c>
      <c r="AU145" s="207">
        <f t="shared" ca="1" si="84"/>
        <v>3238</v>
      </c>
      <c r="AW145" s="374">
        <f>IFERROR(VLOOKUP(A145,'[3]Sale Entry'!$AE$328:$AF$700,2,FALSE),0)</f>
        <v>0</v>
      </c>
      <c r="AX145" s="112" t="str">
        <f t="shared" ca="1" si="25"/>
        <v>Bahubali Kaddu_More Than 1 Year</v>
      </c>
      <c r="AY145" s="323"/>
      <c r="AZ145" s="323"/>
      <c r="BA145" s="323"/>
      <c r="BB145" s="323"/>
      <c r="BC145" s="323"/>
    </row>
    <row r="146" spans="1:55" ht="15.75">
      <c r="A146" s="1">
        <v>10031779</v>
      </c>
      <c r="B146" s="2" t="s">
        <v>137</v>
      </c>
      <c r="C146" s="2" t="str">
        <f>VLOOKUP($A146,'[1]Active TS-HR'!$B$6:$Q$300,8,FALSE)</f>
        <v>Rushikesh Kale</v>
      </c>
      <c r="D146" s="3">
        <v>42170</v>
      </c>
      <c r="E146" s="130" t="str">
        <f ca="1">VLOOKUP(AU146,Sheet5!A:B,2,1)</f>
        <v>More Than 1 Year</v>
      </c>
      <c r="F146" s="130">
        <f t="shared" si="85"/>
        <v>0</v>
      </c>
      <c r="G146" s="130" t="s">
        <v>327</v>
      </c>
      <c r="H146" s="130" t="str">
        <f>VLOOKUP($A146,'[1]Active TS-HR'!$B$6:$Q$500,3,FALSE)</f>
        <v>Central</v>
      </c>
      <c r="I146" s="4">
        <f t="shared" si="75"/>
        <v>0</v>
      </c>
      <c r="J146" s="4">
        <f t="shared" si="76"/>
        <v>0</v>
      </c>
      <c r="K146" s="4">
        <v>0</v>
      </c>
      <c r="L146" s="4"/>
      <c r="M146" s="4"/>
      <c r="N146" s="4"/>
      <c r="O146" s="4">
        <f>+IFERROR(VLOOKUP($A146,[3]Sheet2!$A$7:$M$259,4,FALSE),0)</f>
        <v>0</v>
      </c>
      <c r="P146" s="4">
        <f>+IFERROR(VLOOKUP($A146,[3]Sheet2!$A$7:$M$259,3,FALSE),0)</f>
        <v>0</v>
      </c>
      <c r="Q146" s="4">
        <f>+IFERROR(VLOOKUP($A146,[3]Sheet2!$A$7:$M$259,2,FALSE),0)</f>
        <v>0</v>
      </c>
      <c r="R146" s="4">
        <f>+IFERROR(VLOOKUP($A146,[3]Sheet2!$A$7:$M$259,7,FALSE),0)</f>
        <v>0</v>
      </c>
      <c r="S146" s="4">
        <f>+IFERROR(VLOOKUP($A146,[3]Sheet2!$A$7:$M$259,6,FALSE),0)</f>
        <v>0</v>
      </c>
      <c r="T146" s="4">
        <f>+IFERROR(VLOOKUP($A146,[3]Sheet2!$A$7:$M$259,5,FALSE),0)</f>
        <v>0</v>
      </c>
      <c r="U146" s="4">
        <f>+IFERROR(VLOOKUP($A146,[3]Sheet2!$A$7:$M$259,13,FALSE),0)</f>
        <v>0</v>
      </c>
      <c r="V146" s="4">
        <f>+IFERROR(VLOOKUP($A146,[3]Sheet2!$A$7:$M$259,12,FALSE),0)</f>
        <v>0</v>
      </c>
      <c r="W146" s="4">
        <f>+IFERROR(VLOOKUP($A146,[3]Sheet2!$A$7:$M$259,11,FALSE),0)</f>
        <v>0</v>
      </c>
      <c r="X146" s="4">
        <f>+IFERROR(VLOOKUP($A146,[3]Sheet2!$A$7:$M$259,10,FALSE),0)</f>
        <v>0</v>
      </c>
      <c r="Y146" s="4">
        <f>+IFERROR(VLOOKUP($A146,[3]Sheet2!$A$7:$M$259,9,FALSE),0)</f>
        <v>0</v>
      </c>
      <c r="Z146" s="4">
        <f>+IFERROR(VLOOKUP($A146,[3]Sheet2!$A$7:$M$259,8,FALSE),0)</f>
        <v>0</v>
      </c>
      <c r="AA146" s="13" t="e">
        <f t="shared" si="77"/>
        <v>#DIV/0!</v>
      </c>
      <c r="AB146" s="154" t="str">
        <f t="shared" si="78"/>
        <v>0</v>
      </c>
      <c r="AC146" s="158" t="e">
        <f t="shared" si="79"/>
        <v>#DIV/0!</v>
      </c>
      <c r="AD146" s="154" t="e">
        <f t="shared" si="80"/>
        <v>#DIV/0!</v>
      </c>
      <c r="AE146" s="12">
        <f>VLOOKUP(A146,Sheet4!$A$2:$N$6671,2,0)</f>
        <v>0</v>
      </c>
      <c r="AF146" s="213">
        <f t="shared" si="81"/>
        <v>0</v>
      </c>
      <c r="AG146" s="12">
        <f>(VLOOKUP(A146,Sheet4!$A$2:$N$6671,3,0))</f>
        <v>0</v>
      </c>
      <c r="AH146" s="12">
        <f>VLOOKUP(A146,Sheet4!$A$2:$N$6671,4,0)</f>
        <v>0</v>
      </c>
      <c r="AI146" s="12">
        <f>VLOOKUP(A146,Sheet4!$A$2:$N$6671,10,0)</f>
        <v>0</v>
      </c>
      <c r="AJ146" s="12">
        <f>VLOOKUP(A146,Sheet4!$A$2:$N$66671,5,0)</f>
        <v>0</v>
      </c>
      <c r="AK146" s="12">
        <f>VLOOKUP(A146,Sheet4!$A$2:$N$6671,6,0)</f>
        <v>0</v>
      </c>
      <c r="AL146" s="12">
        <f>VLOOKUP(A146,Sheet4!$A$2:$N$6671,7,0)</f>
        <v>0</v>
      </c>
      <c r="AM146" s="12">
        <f>VLOOKUP(A146,Sheet4!$A$2:$N$6671,8,0)</f>
        <v>0</v>
      </c>
      <c r="AN146" s="12">
        <f>VLOOKUP($A146,Sheet4!$A$2:$N$6671,9,0)</f>
        <v>0</v>
      </c>
      <c r="AO146" s="131" t="str">
        <f t="shared" ca="1" si="82"/>
        <v>Rushikesh Kale_More Than 1 Year</v>
      </c>
      <c r="AP146" s="132" t="str">
        <f t="shared" si="83"/>
        <v>Rushikesh Kale_Central</v>
      </c>
      <c r="AQ146" s="132" t="str">
        <f>VLOOKUP($A146,'[1]Active TS-HR'!$B$6:$Q$500,9,FALSE)</f>
        <v>Abhijit Khanvilkar</v>
      </c>
      <c r="AR146" s="132">
        <f>VLOOKUP($A146,'[1]Active TS-HR'!$B$6:$Q$500,6,FALSE)</f>
        <v>0</v>
      </c>
      <c r="AS146" s="132" t="str">
        <f>VLOOKUP($A146,'[1]Active TS-HR'!$B$6:$Q$500,7,FALSE)</f>
        <v>Rushikesh Kale</v>
      </c>
      <c r="AT146" s="132" t="str">
        <f>VLOOKUP($A146,'[1]Active TS-HR'!$B$6:$Q$500,16,FALSE)</f>
        <v>Active_Manager</v>
      </c>
      <c r="AU146" s="207">
        <f t="shared" ca="1" si="84"/>
        <v>3308</v>
      </c>
      <c r="AW146" s="374">
        <f>IFERROR(VLOOKUP(A146,'[3]Sale Entry'!$AE$328:$AF$700,2,FALSE),0)</f>
        <v>0</v>
      </c>
      <c r="AX146" s="112" t="str">
        <f t="shared" ca="1" si="25"/>
        <v>Abhijit Khanvilkar_More Than 1 Year</v>
      </c>
      <c r="AY146" s="323"/>
      <c r="AZ146" s="323"/>
      <c r="BA146" s="323"/>
      <c r="BB146" s="323"/>
      <c r="BC146" s="323"/>
    </row>
    <row r="147" spans="1:55" ht="15.75">
      <c r="A147" s="1">
        <v>10127663</v>
      </c>
      <c r="B147" s="2" t="s">
        <v>131</v>
      </c>
      <c r="C147" s="2" t="str">
        <f>VLOOKUP($A147,'[1]Active TS-HR'!$B$6:$Q$300,8,FALSE)</f>
        <v>Intezar Sayed</v>
      </c>
      <c r="D147" s="3">
        <v>44867</v>
      </c>
      <c r="E147" s="130" t="str">
        <f ca="1">VLOOKUP(AU147,Sheet5!A:B,2,1)</f>
        <v>More Than 1 Year</v>
      </c>
      <c r="F147" s="130">
        <f t="shared" si="85"/>
        <v>4</v>
      </c>
      <c r="G147" s="130" t="s">
        <v>327</v>
      </c>
      <c r="H147" s="130" t="str">
        <f>VLOOKUP($A147,'[1]Active TS-HR'!$B$6:$Q$500,3,FALSE)</f>
        <v>Central</v>
      </c>
      <c r="I147" s="4">
        <f t="shared" si="75"/>
        <v>82913</v>
      </c>
      <c r="J147" s="4">
        <f t="shared" si="76"/>
        <v>136580</v>
      </c>
      <c r="K147" s="4">
        <v>0</v>
      </c>
      <c r="L147" s="4"/>
      <c r="M147" s="4"/>
      <c r="N147" s="4"/>
      <c r="O147" s="4">
        <f>+IFERROR(VLOOKUP($A147,[3]Sheet2!$A$7:$M$259,4,FALSE),0)</f>
        <v>0</v>
      </c>
      <c r="P147" s="4">
        <f>+IFERROR(VLOOKUP($A147,[3]Sheet2!$A$7:$M$259,3,FALSE),0)</f>
        <v>0</v>
      </c>
      <c r="Q147" s="4">
        <f>+IFERROR(VLOOKUP($A147,[3]Sheet2!$A$7:$M$259,2,FALSE),0)</f>
        <v>0</v>
      </c>
      <c r="R147" s="4">
        <f>+IFERROR(VLOOKUP($A147,[3]Sheet2!$A$7:$M$259,7,FALSE),0)</f>
        <v>64400</v>
      </c>
      <c r="S147" s="4">
        <f>+IFERROR(VLOOKUP($A147,[3]Sheet2!$A$7:$M$259,6,FALSE),0)</f>
        <v>10733</v>
      </c>
      <c r="T147" s="4">
        <f>+IFERROR(VLOOKUP($A147,[3]Sheet2!$A$7:$M$259,5,FALSE),0)</f>
        <v>2</v>
      </c>
      <c r="U147" s="4">
        <f>+IFERROR(VLOOKUP($A147,[3]Sheet2!$A$7:$M$259,13,FALSE),0)</f>
        <v>0</v>
      </c>
      <c r="V147" s="4">
        <f>+IFERROR(VLOOKUP($A147,[3]Sheet2!$A$7:$M$259,12,FALSE),0)</f>
        <v>0</v>
      </c>
      <c r="W147" s="4">
        <f>+IFERROR(VLOOKUP($A147,[3]Sheet2!$A$7:$M$259,11,FALSE),0)</f>
        <v>0</v>
      </c>
      <c r="X147" s="4">
        <f>+IFERROR(VLOOKUP($A147,[3]Sheet2!$A$7:$M$259,10,FALSE),0)</f>
        <v>72180</v>
      </c>
      <c r="Y147" s="4">
        <f>+IFERROR(VLOOKUP($A147,[3]Sheet2!$A$7:$M$259,9,FALSE),0)</f>
        <v>72180</v>
      </c>
      <c r="Z147" s="4">
        <f>+IFERROR(VLOOKUP($A147,[3]Sheet2!$A$7:$M$259,8,FALSE),0)</f>
        <v>2</v>
      </c>
      <c r="AA147" s="13">
        <f t="shared" si="77"/>
        <v>1</v>
      </c>
      <c r="AB147" s="154">
        <f t="shared" si="78"/>
        <v>1</v>
      </c>
      <c r="AC147" s="158">
        <f t="shared" si="79"/>
        <v>1</v>
      </c>
      <c r="AD147" s="154">
        <f t="shared" si="80"/>
        <v>0</v>
      </c>
      <c r="AE147" s="12">
        <f>VLOOKUP(A147,Sheet4!$A$2:$N$6671,2,0)</f>
        <v>4</v>
      </c>
      <c r="AF147" s="213">
        <f t="shared" si="81"/>
        <v>4</v>
      </c>
      <c r="AG147" s="12">
        <f>(VLOOKUP(A147,Sheet4!$A$2:$N$6671,3,0))</f>
        <v>4</v>
      </c>
      <c r="AH147" s="12">
        <f>VLOOKUP(A147,Sheet4!$A$2:$N$6671,4,0)</f>
        <v>0</v>
      </c>
      <c r="AI147" s="12">
        <f>VLOOKUP(A147,Sheet4!$A$2:$N$6671,10,0)</f>
        <v>4</v>
      </c>
      <c r="AJ147" s="12">
        <f>VLOOKUP(A147,Sheet4!$A$2:$N$66671,5,0)</f>
        <v>0</v>
      </c>
      <c r="AK147" s="12">
        <f>VLOOKUP(A147,Sheet4!$A$2:$N$6671,6,0)</f>
        <v>1</v>
      </c>
      <c r="AL147" s="12">
        <f>VLOOKUP(A147,Sheet4!$A$2:$N$6671,7,0)</f>
        <v>3</v>
      </c>
      <c r="AM147" s="12">
        <f>VLOOKUP(A147,Sheet4!$A$2:$N$6671,8,0)</f>
        <v>0</v>
      </c>
      <c r="AN147" s="12">
        <f>VLOOKUP($A147,Sheet4!$A$2:$N$6671,9,0)</f>
        <v>365</v>
      </c>
      <c r="AO147" s="131" t="str">
        <f t="shared" ca="1" si="82"/>
        <v>Intezar Sayed_More Than 1 Year</v>
      </c>
      <c r="AP147" s="132" t="str">
        <f t="shared" si="83"/>
        <v>Intezar Sayed_Central</v>
      </c>
      <c r="AQ147" s="132" t="str">
        <f>VLOOKUP($A147,'[1]Active TS-HR'!$B$6:$Q$500,9,FALSE)</f>
        <v>Bahubali Kaddu</v>
      </c>
      <c r="AR147" s="132">
        <f>VLOOKUP($A147,'[1]Active TS-HR'!$B$6:$Q$500,6,FALSE)</f>
        <v>0</v>
      </c>
      <c r="AS147" s="132" t="str">
        <f>VLOOKUP($A147,'[1]Active TS-HR'!$B$6:$Q$500,7,FALSE)</f>
        <v>Irfan Patel</v>
      </c>
      <c r="AT147" s="132" t="str">
        <f>VLOOKUP($A147,'[1]Active TS-HR'!$B$6:$Q$500,16,FALSE)</f>
        <v>Active_Asst.Manager</v>
      </c>
      <c r="AU147" s="207">
        <f t="shared" ca="1" si="84"/>
        <v>611</v>
      </c>
      <c r="AW147" s="374">
        <f>IFERROR(VLOOKUP(A147,'[3]Sale Entry'!$AE$328:$AF$700,2,FALSE),0)</f>
        <v>113006.747961891</v>
      </c>
      <c r="AX147" s="112" t="str">
        <f t="shared" ca="1" si="25"/>
        <v>Bahubali Kaddu_More Than 1 Year</v>
      </c>
      <c r="AY147" s="323"/>
      <c r="AZ147" s="323"/>
      <c r="BA147" s="323"/>
      <c r="BB147" s="323"/>
      <c r="BC147" s="323"/>
    </row>
    <row r="148" spans="1:55" ht="15.75">
      <c r="A148" s="1">
        <v>10113321</v>
      </c>
      <c r="B148" s="2" t="s">
        <v>121</v>
      </c>
      <c r="C148" s="2" t="str">
        <f>VLOOKUP($A148,'[1]Active TS-HR'!$B$6:$Q$300,8,FALSE)</f>
        <v>Intezar Sayed</v>
      </c>
      <c r="D148" s="3">
        <v>44652</v>
      </c>
      <c r="E148" s="130" t="str">
        <f ca="1">VLOOKUP(AU148,Sheet5!A:B,2,1)</f>
        <v>More Than 1 Year</v>
      </c>
      <c r="F148" s="130">
        <f t="shared" si="85"/>
        <v>0</v>
      </c>
      <c r="G148" s="130" t="s">
        <v>327</v>
      </c>
      <c r="H148" s="130" t="str">
        <f>VLOOKUP($A148,'[1]Active TS-HR'!$B$6:$Q$500,3,FALSE)</f>
        <v>Western</v>
      </c>
      <c r="I148" s="4">
        <f t="shared" si="75"/>
        <v>0</v>
      </c>
      <c r="J148" s="4">
        <f t="shared" si="76"/>
        <v>0</v>
      </c>
      <c r="K148" s="4">
        <v>0</v>
      </c>
      <c r="L148" s="4"/>
      <c r="M148" s="4"/>
      <c r="N148" s="4"/>
      <c r="O148" s="4">
        <f>+IFERROR(VLOOKUP($A148,[3]Sheet2!$A$7:$M$259,4,FALSE),0)</f>
        <v>0</v>
      </c>
      <c r="P148" s="4">
        <f>+IFERROR(VLOOKUP($A148,[3]Sheet2!$A$7:$M$259,3,FALSE),0)</f>
        <v>0</v>
      </c>
      <c r="Q148" s="4">
        <f>+IFERROR(VLOOKUP($A148,[3]Sheet2!$A$7:$M$259,2,FALSE),0)</f>
        <v>0</v>
      </c>
      <c r="R148" s="4">
        <f>+IFERROR(VLOOKUP($A148,[3]Sheet2!$A$7:$M$259,7,FALSE),0)</f>
        <v>0</v>
      </c>
      <c r="S148" s="4">
        <f>+IFERROR(VLOOKUP($A148,[3]Sheet2!$A$7:$M$259,6,FALSE),0)</f>
        <v>0</v>
      </c>
      <c r="T148" s="4">
        <f>+IFERROR(VLOOKUP($A148,[3]Sheet2!$A$7:$M$259,5,FALSE),0)</f>
        <v>0</v>
      </c>
      <c r="U148" s="4">
        <f>+IFERROR(VLOOKUP($A148,[3]Sheet2!$A$7:$M$259,13,FALSE),0)</f>
        <v>0</v>
      </c>
      <c r="V148" s="4">
        <f>+IFERROR(VLOOKUP($A148,[3]Sheet2!$A$7:$M$259,12,FALSE),0)</f>
        <v>0</v>
      </c>
      <c r="W148" s="4">
        <f>+IFERROR(VLOOKUP($A148,[3]Sheet2!$A$7:$M$259,11,FALSE),0)</f>
        <v>0</v>
      </c>
      <c r="X148" s="4">
        <f>+IFERROR(VLOOKUP($A148,[3]Sheet2!$A$7:$M$259,10,FALSE),0)</f>
        <v>0</v>
      </c>
      <c r="Y148" s="4">
        <f>+IFERROR(VLOOKUP($A148,[3]Sheet2!$A$7:$M$259,9,FALSE),0)</f>
        <v>0</v>
      </c>
      <c r="Z148" s="4">
        <f>+IFERROR(VLOOKUP($A148,[3]Sheet2!$A$7:$M$259,8,FALSE),0)</f>
        <v>0</v>
      </c>
      <c r="AA148" s="13" t="e">
        <f t="shared" si="77"/>
        <v>#DIV/0!</v>
      </c>
      <c r="AB148" s="154" t="str">
        <f t="shared" si="78"/>
        <v>0</v>
      </c>
      <c r="AC148" s="158" t="e">
        <f t="shared" si="79"/>
        <v>#DIV/0!</v>
      </c>
      <c r="AD148" s="154" t="e">
        <f t="shared" si="80"/>
        <v>#DIV/0!</v>
      </c>
      <c r="AE148" s="12">
        <f>VLOOKUP(A148,Sheet4!$A$2:$N$6671,2,0)</f>
        <v>0</v>
      </c>
      <c r="AF148" s="213">
        <f t="shared" si="81"/>
        <v>0</v>
      </c>
      <c r="AG148" s="12">
        <f>(VLOOKUP(A148,Sheet4!$A$2:$N$6671,3,0))</f>
        <v>0</v>
      </c>
      <c r="AH148" s="12">
        <f>VLOOKUP(A148,Sheet4!$A$2:$N$6671,4,0)</f>
        <v>0</v>
      </c>
      <c r="AI148" s="12">
        <f>VLOOKUP(A148,Sheet4!$A$2:$N$6671,10,0)</f>
        <v>0</v>
      </c>
      <c r="AJ148" s="12">
        <f>VLOOKUP(A148,Sheet4!$A$2:$N$66671,5,0)</f>
        <v>0</v>
      </c>
      <c r="AK148" s="12">
        <f>VLOOKUP(A148,Sheet4!$A$2:$N$6671,6,0)</f>
        <v>0</v>
      </c>
      <c r="AL148" s="12">
        <f>VLOOKUP(A148,Sheet4!$A$2:$N$6671,7,0)</f>
        <v>0</v>
      </c>
      <c r="AM148" s="12">
        <f>VLOOKUP(A148,Sheet4!$A$2:$N$6671,8,0)</f>
        <v>0</v>
      </c>
      <c r="AN148" s="12">
        <f>VLOOKUP($A148,Sheet4!$A$2:$N$6671,9,0)</f>
        <v>0</v>
      </c>
      <c r="AO148" s="131" t="str">
        <f t="shared" ca="1" si="82"/>
        <v>Intezar Sayed_More Than 1 Year</v>
      </c>
      <c r="AP148" s="132" t="str">
        <f t="shared" si="83"/>
        <v>Intezar Sayed_Western</v>
      </c>
      <c r="AQ148" s="132" t="str">
        <f>VLOOKUP($A148,'[1]Active TS-HR'!$B$6:$Q$500,9,FALSE)</f>
        <v>Bahubali Kaddu</v>
      </c>
      <c r="AR148" s="132">
        <f>VLOOKUP($A148,'[1]Active TS-HR'!$B$6:$Q$500,6,FALSE)</f>
        <v>0</v>
      </c>
      <c r="AS148" s="132" t="str">
        <f>VLOOKUP($A148,'[1]Active TS-HR'!$B$6:$Q$500,7,FALSE)</f>
        <v>Intezar Sayed</v>
      </c>
      <c r="AT148" s="132" t="str">
        <f>VLOOKUP($A148,'[1]Active TS-HR'!$B$6:$Q$500,16,FALSE)</f>
        <v>Active_Manager</v>
      </c>
      <c r="AU148" s="207">
        <f t="shared" ca="1" si="84"/>
        <v>826</v>
      </c>
      <c r="AW148" s="374">
        <f>IFERROR(VLOOKUP(A148,'[3]Sale Entry'!$AE$328:$AF$700,2,FALSE),0)</f>
        <v>0</v>
      </c>
      <c r="AX148" s="112" t="str">
        <f t="shared" ca="1" si="25"/>
        <v>Bahubali Kaddu_More Than 1 Year</v>
      </c>
      <c r="AY148" s="323"/>
      <c r="AZ148" s="323"/>
      <c r="BA148" s="323"/>
      <c r="BB148" s="323"/>
      <c r="BC148" s="323"/>
    </row>
    <row r="149" spans="1:55" ht="15.75">
      <c r="A149" s="1">
        <v>10145695</v>
      </c>
      <c r="B149" s="2" t="s">
        <v>350</v>
      </c>
      <c r="C149" s="2" t="str">
        <f>VLOOKUP($A149,'[1]Active TS-HR'!$B$6:$Q$300,8,FALSE)</f>
        <v>Avnind Singh</v>
      </c>
      <c r="D149" s="3">
        <v>45145</v>
      </c>
      <c r="E149" s="130" t="str">
        <f ca="1">VLOOKUP(AU149,Sheet5!A:B,2,1)</f>
        <v>180 +</v>
      </c>
      <c r="F149" s="130">
        <f t="shared" si="85"/>
        <v>0</v>
      </c>
      <c r="G149" s="130" t="s">
        <v>327</v>
      </c>
      <c r="H149" s="130" t="str">
        <f>VLOOKUP($A149,'[1]Active TS-HR'!$B$6:$Q$500,3,FALSE)</f>
        <v>Central</v>
      </c>
      <c r="I149" s="4">
        <f t="shared" si="75"/>
        <v>0</v>
      </c>
      <c r="J149" s="4">
        <f t="shared" si="76"/>
        <v>0</v>
      </c>
      <c r="K149" s="4">
        <v>0</v>
      </c>
      <c r="L149" s="4"/>
      <c r="M149" s="4"/>
      <c r="N149" s="4"/>
      <c r="O149" s="4">
        <f>+IFERROR(VLOOKUP($A149,[3]Sheet2!$A$7:$M$259,4,FALSE),0)</f>
        <v>0</v>
      </c>
      <c r="P149" s="4">
        <f>+IFERROR(VLOOKUP($A149,[3]Sheet2!$A$7:$M$259,3,FALSE),0)</f>
        <v>0</v>
      </c>
      <c r="Q149" s="4">
        <f>+IFERROR(VLOOKUP($A149,[3]Sheet2!$A$7:$M$259,2,FALSE),0)</f>
        <v>0</v>
      </c>
      <c r="R149" s="4">
        <f>+IFERROR(VLOOKUP($A149,[3]Sheet2!$A$7:$M$259,7,FALSE),0)</f>
        <v>0</v>
      </c>
      <c r="S149" s="4">
        <f>+IFERROR(VLOOKUP($A149,[3]Sheet2!$A$7:$M$259,6,FALSE),0)</f>
        <v>0</v>
      </c>
      <c r="T149" s="4">
        <f>+IFERROR(VLOOKUP($A149,[3]Sheet2!$A$7:$M$259,5,FALSE),0)</f>
        <v>0</v>
      </c>
      <c r="U149" s="4">
        <f>+IFERROR(VLOOKUP($A149,[3]Sheet2!$A$7:$M$259,13,FALSE),0)</f>
        <v>0</v>
      </c>
      <c r="V149" s="4">
        <f>+IFERROR(VLOOKUP($A149,[3]Sheet2!$A$7:$M$259,12,FALSE),0)</f>
        <v>0</v>
      </c>
      <c r="W149" s="4">
        <f>+IFERROR(VLOOKUP($A149,[3]Sheet2!$A$7:$M$259,11,FALSE),0)</f>
        <v>0</v>
      </c>
      <c r="X149" s="4">
        <f>+IFERROR(VLOOKUP($A149,[3]Sheet2!$A$7:$M$259,10,FALSE),0)</f>
        <v>0</v>
      </c>
      <c r="Y149" s="4">
        <f>+IFERROR(VLOOKUP($A149,[3]Sheet2!$A$7:$M$259,9,FALSE),0)</f>
        <v>0</v>
      </c>
      <c r="Z149" s="4">
        <f>+IFERROR(VLOOKUP($A149,[3]Sheet2!$A$7:$M$259,8,FALSE),0)</f>
        <v>0</v>
      </c>
      <c r="AA149" s="13" t="e">
        <f t="shared" si="77"/>
        <v>#DIV/0!</v>
      </c>
      <c r="AB149" s="154" t="str">
        <f t="shared" si="78"/>
        <v>0</v>
      </c>
      <c r="AC149" s="158" t="e">
        <f t="shared" si="79"/>
        <v>#DIV/0!</v>
      </c>
      <c r="AD149" s="154" t="e">
        <f t="shared" si="80"/>
        <v>#DIV/0!</v>
      </c>
      <c r="AE149" s="12">
        <f>VLOOKUP(A149,Sheet4!$A$2:$N$6671,2,0)</f>
        <v>0</v>
      </c>
      <c r="AF149" s="213">
        <f t="shared" si="81"/>
        <v>0</v>
      </c>
      <c r="AG149" s="12">
        <f>(VLOOKUP(A149,Sheet4!$A$2:$N$6671,3,0))</f>
        <v>0</v>
      </c>
      <c r="AH149" s="12">
        <f>VLOOKUP(A149,Sheet4!$A$2:$N$6671,4,0)</f>
        <v>0</v>
      </c>
      <c r="AI149" s="12">
        <f>VLOOKUP(A149,Sheet4!$A$2:$N$6671,10,0)</f>
        <v>0</v>
      </c>
      <c r="AJ149" s="12">
        <f>VLOOKUP(A149,Sheet4!$A$2:$N$66671,5,0)</f>
        <v>0</v>
      </c>
      <c r="AK149" s="12">
        <f>VLOOKUP(A149,Sheet4!$A$2:$N$6671,6,0)</f>
        <v>0</v>
      </c>
      <c r="AL149" s="12">
        <f>VLOOKUP(A149,Sheet4!$A$2:$N$6671,7,0)</f>
        <v>0</v>
      </c>
      <c r="AM149" s="12">
        <f>VLOOKUP(A149,Sheet4!$A$2:$N$6671,8,0)</f>
        <v>0</v>
      </c>
      <c r="AN149" s="12">
        <f>VLOOKUP($A149,Sheet4!$A$2:$N$6671,9,0)</f>
        <v>0</v>
      </c>
      <c r="AO149" s="131" t="str">
        <f t="shared" ca="1" si="82"/>
        <v>Avnind Singh_180 +</v>
      </c>
      <c r="AP149" s="132" t="str">
        <f t="shared" si="83"/>
        <v>Avnind Singh_Central</v>
      </c>
      <c r="AQ149" s="132" t="str">
        <f>VLOOKUP($A149,'[1]Active TS-HR'!$B$6:$Q$500,9,FALSE)</f>
        <v>Bahubali Kaddu</v>
      </c>
      <c r="AR149" s="132">
        <f>VLOOKUP($A149,'[1]Active TS-HR'!$B$6:$Q$500,6,FALSE)</f>
        <v>0</v>
      </c>
      <c r="AS149" s="132" t="str">
        <f>VLOOKUP($A149,'[1]Active TS-HR'!$B$6:$Q$500,7,FALSE)</f>
        <v>Avnind Singh</v>
      </c>
      <c r="AT149" s="132" t="str">
        <f>VLOOKUP($A149,'[1]Active TS-HR'!$B$6:$Q$500,16,FALSE)</f>
        <v>Active_Manager</v>
      </c>
      <c r="AU149" s="207">
        <f t="shared" ca="1" si="84"/>
        <v>333</v>
      </c>
      <c r="AW149" s="374">
        <f>IFERROR(VLOOKUP(A149,'[3]Sale Entry'!$AE$328:$AF$700,2,FALSE),0)</f>
        <v>0</v>
      </c>
      <c r="AX149" s="112" t="str">
        <f t="shared" ref="AX149:AX151" ca="1" si="86">AQ149&amp;"_"&amp;E149</f>
        <v>Bahubali Kaddu_180 +</v>
      </c>
      <c r="AY149" s="323"/>
      <c r="AZ149" s="323"/>
      <c r="BA149" s="323"/>
      <c r="BB149" s="323"/>
      <c r="BC149" s="323"/>
    </row>
    <row r="150" spans="1:55" ht="15.75">
      <c r="A150" s="1">
        <v>10146848</v>
      </c>
      <c r="B150" s="2" t="s">
        <v>349</v>
      </c>
      <c r="C150" s="2" t="str">
        <f>VLOOKUP($A150,'[1]Active TS-HR'!$B$6:$Q$300,8,FALSE)</f>
        <v>Avnind Singh</v>
      </c>
      <c r="D150" s="3">
        <v>45166</v>
      </c>
      <c r="E150" s="130" t="str">
        <f ca="1">VLOOKUP(AU150,Sheet5!A:B,2,1)</f>
        <v>180 +</v>
      </c>
      <c r="F150" s="130">
        <f t="shared" si="85"/>
        <v>2</v>
      </c>
      <c r="G150" s="130" t="s">
        <v>327</v>
      </c>
      <c r="H150" s="130" t="str">
        <f>VLOOKUP($A150,'[1]Active TS-HR'!$B$6:$Q$500,3,FALSE)</f>
        <v>Central</v>
      </c>
      <c r="I150" s="4">
        <f t="shared" si="75"/>
        <v>2592</v>
      </c>
      <c r="J150" s="4">
        <f t="shared" si="76"/>
        <v>2592</v>
      </c>
      <c r="K150" s="4">
        <v>0</v>
      </c>
      <c r="L150" s="4"/>
      <c r="M150" s="4"/>
      <c r="N150" s="4"/>
      <c r="O150" s="4">
        <f>+IFERROR(VLOOKUP($A150,[3]Sheet2!$A$7:$M$259,4,FALSE),0)</f>
        <v>0</v>
      </c>
      <c r="P150" s="4">
        <f>+IFERROR(VLOOKUP($A150,[3]Sheet2!$A$7:$M$259,3,FALSE),0)</f>
        <v>0</v>
      </c>
      <c r="Q150" s="4">
        <f>+IFERROR(VLOOKUP($A150,[3]Sheet2!$A$7:$M$259,2,FALSE),0)</f>
        <v>0</v>
      </c>
      <c r="R150" s="4">
        <f>+IFERROR(VLOOKUP($A150,[3]Sheet2!$A$7:$M$259,7,FALSE),0)</f>
        <v>0</v>
      </c>
      <c r="S150" s="4">
        <f>+IFERROR(VLOOKUP($A150,[3]Sheet2!$A$7:$M$259,6,FALSE),0)</f>
        <v>0</v>
      </c>
      <c r="T150" s="4">
        <f>+IFERROR(VLOOKUP($A150,[3]Sheet2!$A$7:$M$259,5,FALSE),0)</f>
        <v>0</v>
      </c>
      <c r="U150" s="4">
        <f>+IFERROR(VLOOKUP($A150,[3]Sheet2!$A$7:$M$259,13,FALSE),0)</f>
        <v>0</v>
      </c>
      <c r="V150" s="4">
        <f>+IFERROR(VLOOKUP($A150,[3]Sheet2!$A$7:$M$259,12,FALSE),0)</f>
        <v>0</v>
      </c>
      <c r="W150" s="4">
        <f>+IFERROR(VLOOKUP($A150,[3]Sheet2!$A$7:$M$259,11,FALSE),0)</f>
        <v>0</v>
      </c>
      <c r="X150" s="4">
        <f>+IFERROR(VLOOKUP($A150,[3]Sheet2!$A$7:$M$259,10,FALSE),0)</f>
        <v>2592</v>
      </c>
      <c r="Y150" s="4">
        <f>+IFERROR(VLOOKUP($A150,[3]Sheet2!$A$7:$M$259,9,FALSE),0)</f>
        <v>2592</v>
      </c>
      <c r="Z150" s="4">
        <f>+IFERROR(VLOOKUP($A150,[3]Sheet2!$A$7:$M$259,8,FALSE),0)</f>
        <v>0</v>
      </c>
      <c r="AA150" s="13">
        <f t="shared" si="77"/>
        <v>0</v>
      </c>
      <c r="AB150" s="154">
        <f t="shared" si="78"/>
        <v>0</v>
      </c>
      <c r="AC150" s="158">
        <f t="shared" si="79"/>
        <v>1</v>
      </c>
      <c r="AD150" s="154">
        <f t="shared" si="80"/>
        <v>0</v>
      </c>
      <c r="AE150" s="12">
        <f>VLOOKUP(A150,Sheet4!$A$2:$N$6671,2,0)</f>
        <v>2</v>
      </c>
      <c r="AF150" s="213">
        <f t="shared" si="81"/>
        <v>0</v>
      </c>
      <c r="AG150" s="12">
        <f>(VLOOKUP(A150,Sheet4!$A$2:$N$6671,3,0))</f>
        <v>1</v>
      </c>
      <c r="AH150" s="12">
        <f>VLOOKUP(A150,Sheet4!$A$2:$N$6671,4,0)</f>
        <v>0</v>
      </c>
      <c r="AI150" s="12">
        <f>VLOOKUP(A150,Sheet4!$A$2:$N$6671,10,0)</f>
        <v>2</v>
      </c>
      <c r="AJ150" s="12">
        <f>VLOOKUP(A150,Sheet4!$A$2:$N$66671,5,0)</f>
        <v>1</v>
      </c>
      <c r="AK150" s="12">
        <f>VLOOKUP(A150,Sheet4!$A$2:$N$6671,6,0)</f>
        <v>1</v>
      </c>
      <c r="AL150" s="12">
        <f>VLOOKUP(A150,Sheet4!$A$2:$N$6671,7,0)</f>
        <v>1</v>
      </c>
      <c r="AM150" s="12">
        <f>VLOOKUP(A150,Sheet4!$A$2:$N$6671,8,0)</f>
        <v>0</v>
      </c>
      <c r="AN150" s="12">
        <f>VLOOKUP($A150,Sheet4!$A$2:$N$6671,9,0)</f>
        <v>115</v>
      </c>
      <c r="AO150" s="131" t="str">
        <f t="shared" ca="1" si="82"/>
        <v>Avnind Singh_180 +</v>
      </c>
      <c r="AP150" s="132" t="str">
        <f t="shared" si="83"/>
        <v>Avnind Singh_Central</v>
      </c>
      <c r="AQ150" s="132" t="str">
        <f>VLOOKUP($A150,'[1]Active TS-HR'!$B$6:$Q$500,9,FALSE)</f>
        <v>Bahubali Kaddu</v>
      </c>
      <c r="AR150" s="132" t="str">
        <f>VLOOKUP($A150,'[1]Active TS-HR'!$B$6:$Q$500,6,FALSE)</f>
        <v>Raviraj Kadam</v>
      </c>
      <c r="AS150" s="132" t="str">
        <f>VLOOKUP($A150,'[1]Active TS-HR'!$B$6:$Q$500,7,FALSE)</f>
        <v>Raviraj Kadam</v>
      </c>
      <c r="AT150" s="132" t="str">
        <f>VLOOKUP($A150,'[1]Active TS-HR'!$B$6:$Q$500,16,FALSE)</f>
        <v>Active_Asst.Manager</v>
      </c>
      <c r="AU150" s="207">
        <f t="shared" ca="1" si="84"/>
        <v>312</v>
      </c>
      <c r="AW150" s="374">
        <f>IFERROR(VLOOKUP(A150,'[3]Sale Entry'!$AE$328:$AF$700,2,FALSE),0)</f>
        <v>0</v>
      </c>
      <c r="AX150" s="112" t="str">
        <f t="shared" ca="1" si="86"/>
        <v>Bahubali Kaddu_180 +</v>
      </c>
      <c r="AY150" s="323"/>
      <c r="AZ150" s="323"/>
      <c r="BA150" s="323"/>
      <c r="BB150" s="323"/>
      <c r="BC150" s="323"/>
    </row>
    <row r="151" spans="1:55" ht="15.75">
      <c r="A151" s="1">
        <v>10148956</v>
      </c>
      <c r="B151" s="2" t="s">
        <v>361</v>
      </c>
      <c r="C151" s="2" t="str">
        <f>VLOOKUP($A151,'[1]Active TS-HR'!$B$6:$Q$300,8,FALSE)</f>
        <v>Dileep Sharma</v>
      </c>
      <c r="D151" s="3">
        <v>45209</v>
      </c>
      <c r="E151" s="130" t="str">
        <f ca="1">VLOOKUP(AU151,Sheet5!A:B,2,1)</f>
        <v>180 +</v>
      </c>
      <c r="F151" s="130">
        <f t="shared" si="85"/>
        <v>0</v>
      </c>
      <c r="G151" s="130" t="s">
        <v>327</v>
      </c>
      <c r="H151" s="130" t="str">
        <f>VLOOKUP($A151,'[1]Active TS-HR'!$B$6:$Q$500,3,FALSE)</f>
        <v>Western</v>
      </c>
      <c r="I151" s="4">
        <f t="shared" si="75"/>
        <v>0</v>
      </c>
      <c r="J151" s="4">
        <f t="shared" si="76"/>
        <v>0</v>
      </c>
      <c r="K151" s="4">
        <v>0</v>
      </c>
      <c r="L151" s="4"/>
      <c r="M151" s="4"/>
      <c r="N151" s="4"/>
      <c r="O151" s="4">
        <f>+IFERROR(VLOOKUP($A151,[3]Sheet2!$A$7:$M$259,4,FALSE),0)</f>
        <v>0</v>
      </c>
      <c r="P151" s="4">
        <f>+IFERROR(VLOOKUP($A151,[3]Sheet2!$A$7:$M$259,3,FALSE),0)</f>
        <v>0</v>
      </c>
      <c r="Q151" s="4">
        <f>+IFERROR(VLOOKUP($A151,[3]Sheet2!$A$7:$M$259,2,FALSE),0)</f>
        <v>0</v>
      </c>
      <c r="R151" s="4">
        <f>+IFERROR(VLOOKUP($A151,[3]Sheet2!$A$7:$M$259,7,FALSE),0)</f>
        <v>0</v>
      </c>
      <c r="S151" s="4">
        <f>+IFERROR(VLOOKUP($A151,[3]Sheet2!$A$7:$M$259,6,FALSE),0)</f>
        <v>0</v>
      </c>
      <c r="T151" s="4">
        <f>+IFERROR(VLOOKUP($A151,[3]Sheet2!$A$7:$M$259,5,FALSE),0)</f>
        <v>0</v>
      </c>
      <c r="U151" s="4">
        <f>+IFERROR(VLOOKUP($A151,[3]Sheet2!$A$7:$M$259,13,FALSE),0)</f>
        <v>0</v>
      </c>
      <c r="V151" s="4">
        <f>+IFERROR(VLOOKUP($A151,[3]Sheet2!$A$7:$M$259,12,FALSE),0)</f>
        <v>0</v>
      </c>
      <c r="W151" s="4">
        <f>+IFERROR(VLOOKUP($A151,[3]Sheet2!$A$7:$M$259,11,FALSE),0)</f>
        <v>0</v>
      </c>
      <c r="X151" s="4">
        <f>+IFERROR(VLOOKUP($A151,[3]Sheet2!$A$7:$M$259,10,FALSE),0)</f>
        <v>0</v>
      </c>
      <c r="Y151" s="4">
        <f>+IFERROR(VLOOKUP($A151,[3]Sheet2!$A$7:$M$259,9,FALSE),0)</f>
        <v>0</v>
      </c>
      <c r="Z151" s="4">
        <f>+IFERROR(VLOOKUP($A151,[3]Sheet2!$A$7:$M$259,8,FALSE),0)</f>
        <v>0</v>
      </c>
      <c r="AA151" s="13" t="e">
        <f t="shared" si="77"/>
        <v>#DIV/0!</v>
      </c>
      <c r="AB151" s="154" t="str">
        <f t="shared" si="78"/>
        <v>0</v>
      </c>
      <c r="AC151" s="158" t="e">
        <f t="shared" si="79"/>
        <v>#DIV/0!</v>
      </c>
      <c r="AD151" s="154" t="e">
        <f t="shared" si="80"/>
        <v>#DIV/0!</v>
      </c>
      <c r="AE151" s="12">
        <f>VLOOKUP(A151,Sheet4!$A$2:$N$6671,2,0)</f>
        <v>0</v>
      </c>
      <c r="AF151" s="213">
        <f t="shared" si="81"/>
        <v>0</v>
      </c>
      <c r="AG151" s="12">
        <f>(VLOOKUP(A151,Sheet4!$A$2:$N$6671,3,0))</f>
        <v>0</v>
      </c>
      <c r="AH151" s="12">
        <f>VLOOKUP(A151,Sheet4!$A$2:$N$6671,4,0)</f>
        <v>0</v>
      </c>
      <c r="AI151" s="12">
        <f>VLOOKUP(A151,Sheet4!$A$2:$N$6671,10,0)</f>
        <v>0</v>
      </c>
      <c r="AJ151" s="12">
        <f>VLOOKUP(A151,Sheet4!$A$2:$N$66671,5,0)</f>
        <v>0</v>
      </c>
      <c r="AK151" s="12">
        <f>VLOOKUP(A151,Sheet4!$A$2:$N$6671,6,0)</f>
        <v>0</v>
      </c>
      <c r="AL151" s="12">
        <f>VLOOKUP(A151,Sheet4!$A$2:$N$6671,7,0)</f>
        <v>0</v>
      </c>
      <c r="AM151" s="12">
        <f>VLOOKUP(A151,Sheet4!$A$2:$N$6671,8,0)</f>
        <v>0</v>
      </c>
      <c r="AN151" s="12">
        <f>VLOOKUP($A151,Sheet4!$A$2:$N$6671,9,0)</f>
        <v>0</v>
      </c>
      <c r="AO151" s="131" t="str">
        <f t="shared" ca="1" si="82"/>
        <v>Dileep Sharma_180 +</v>
      </c>
      <c r="AP151" s="132" t="str">
        <f t="shared" si="83"/>
        <v>Dileep Sharma_Western</v>
      </c>
      <c r="AQ151" s="132" t="str">
        <f>VLOOKUP($A151,'[1]Active TS-HR'!$B$6:$Q$500,9,FALSE)</f>
        <v>Bahubali Kaddu</v>
      </c>
      <c r="AR151" s="132">
        <f>VLOOKUP($A151,'[1]Active TS-HR'!$B$6:$Q$500,6,FALSE)</f>
        <v>0</v>
      </c>
      <c r="AS151" s="132" t="str">
        <f>VLOOKUP($A151,'[1]Active TS-HR'!$B$6:$Q$500,7,FALSE)</f>
        <v>Dileep Sharma</v>
      </c>
      <c r="AT151" s="132" t="str">
        <f>VLOOKUP($A151,'[1]Active TS-HR'!$B$6:$Q$500,16,FALSE)</f>
        <v>Active_Manager</v>
      </c>
      <c r="AU151" s="207">
        <f t="shared" ca="1" si="84"/>
        <v>269</v>
      </c>
      <c r="AW151" s="374">
        <f>IFERROR(VLOOKUP(A151,'[3]Sale Entry'!$AE$328:$AF$700,2,FALSE),0)</f>
        <v>0</v>
      </c>
      <c r="AX151" s="112" t="str">
        <f t="shared" ca="1" si="86"/>
        <v>Bahubali Kaddu_180 +</v>
      </c>
      <c r="AY151" s="323"/>
      <c r="AZ151" s="323"/>
      <c r="BA151" s="323"/>
      <c r="BB151" s="323"/>
      <c r="BC151" s="323"/>
    </row>
    <row r="152" spans="1:55" ht="15.75">
      <c r="A152" s="1">
        <v>10144185</v>
      </c>
      <c r="B152" s="2" t="s">
        <v>625</v>
      </c>
      <c r="C152" s="2" t="s">
        <v>121</v>
      </c>
      <c r="D152" s="3">
        <v>41557</v>
      </c>
      <c r="E152" s="130" t="str">
        <f ca="1">VLOOKUP(AU152,Sheet5!A:B,2,1)</f>
        <v>More Than 1 Year</v>
      </c>
      <c r="F152" s="130">
        <f t="shared" ref="F152:F163" si="87">AE152</f>
        <v>0</v>
      </c>
      <c r="G152" s="130" t="s">
        <v>327</v>
      </c>
      <c r="H152" s="130" t="s">
        <v>295</v>
      </c>
      <c r="I152" s="4">
        <f t="shared" ref="I152:I163" si="88">M152+P152+S152+V152+Y152</f>
        <v>1250</v>
      </c>
      <c r="J152" s="4">
        <f t="shared" ref="J152:J163" si="89">L152+O152+R152+U152+X152</f>
        <v>1250</v>
      </c>
      <c r="K152" s="4">
        <v>0</v>
      </c>
      <c r="L152" s="4"/>
      <c r="M152" s="4"/>
      <c r="N152" s="4"/>
      <c r="O152" s="4">
        <f>+IFERROR(VLOOKUP($A152,[3]Sheet2!$A$7:$M$259,4,FALSE),0)</f>
        <v>0</v>
      </c>
      <c r="P152" s="4">
        <f>+IFERROR(VLOOKUP($A152,[3]Sheet2!$A$7:$M$259,3,FALSE),0)</f>
        <v>0</v>
      </c>
      <c r="Q152" s="4">
        <f>+IFERROR(VLOOKUP($A152,[3]Sheet2!$A$7:$M$259,2,FALSE),0)</f>
        <v>0</v>
      </c>
      <c r="R152" s="4">
        <f>+IFERROR(VLOOKUP($A152,[3]Sheet2!$A$7:$M$259,7,FALSE),0)</f>
        <v>0</v>
      </c>
      <c r="S152" s="4">
        <f>+IFERROR(VLOOKUP($A152,[3]Sheet2!$A$7:$M$259,6,FALSE),0)</f>
        <v>0</v>
      </c>
      <c r="T152" s="4">
        <f>+IFERROR(VLOOKUP($A152,[3]Sheet2!$A$7:$M$259,5,FALSE),0)</f>
        <v>0</v>
      </c>
      <c r="U152" s="4">
        <f>+IFERROR(VLOOKUP($A152,[3]Sheet2!$A$7:$M$259,13,FALSE),0)</f>
        <v>0</v>
      </c>
      <c r="V152" s="4">
        <f>+IFERROR(VLOOKUP($A152,[3]Sheet2!$A$7:$M$259,12,FALSE),0)</f>
        <v>0</v>
      </c>
      <c r="W152" s="4">
        <f>+IFERROR(VLOOKUP($A152,[3]Sheet2!$A$7:$M$259,11,FALSE),0)</f>
        <v>0</v>
      </c>
      <c r="X152" s="4">
        <f>+IFERROR(VLOOKUP($A152,[3]Sheet2!$A$7:$M$259,10,FALSE),0)</f>
        <v>1250</v>
      </c>
      <c r="Y152" s="4">
        <f>+IFERROR(VLOOKUP($A152,[3]Sheet2!$A$7:$M$259,9,FALSE),0)</f>
        <v>1250</v>
      </c>
      <c r="Z152" s="4">
        <f>+IFERROR(VLOOKUP($A152,[3]Sheet2!$A$7:$M$259,8,FALSE),0)</f>
        <v>0</v>
      </c>
      <c r="AA152" s="13" t="e">
        <f t="shared" ref="AA152:AA163" si="90">AF152/AE152</f>
        <v>#DIV/0!</v>
      </c>
      <c r="AB152" s="154" t="str">
        <f t="shared" ref="AB152:AB163" si="91">IF(ISERROR(AF152/AI152="TRUE"),"0",AF152/AI152)</f>
        <v>0</v>
      </c>
      <c r="AC152" s="158" t="e">
        <f t="shared" ref="AC152:AC163" si="92">AI152/AE152</f>
        <v>#DIV/0!</v>
      </c>
      <c r="AD152" s="154" t="e">
        <f t="shared" ref="AD152:AD163" si="93">1-AE152/F152</f>
        <v>#DIV/0!</v>
      </c>
      <c r="AE152" s="12">
        <f>VLOOKUP(A152,Sheet4!$A$2:$N$6671,2,0)</f>
        <v>0</v>
      </c>
      <c r="AF152" s="213">
        <f t="shared" ref="AF152:AF163" si="94">+N152+Q152+T152+W152+Z152</f>
        <v>0</v>
      </c>
      <c r="AG152" s="12">
        <f>(VLOOKUP(A152,Sheet4!$A$2:$N$6671,3,0))</f>
        <v>0</v>
      </c>
      <c r="AH152" s="12">
        <f>VLOOKUP(A152,Sheet4!$A$2:$N$6671,4,0)</f>
        <v>0</v>
      </c>
      <c r="AI152" s="12">
        <f>VLOOKUP(A152,Sheet4!$A$2:$N$6671,10,0)</f>
        <v>0</v>
      </c>
      <c r="AJ152" s="12">
        <f>VLOOKUP(A152,Sheet4!$A$2:$N$66671,5,0)</f>
        <v>0</v>
      </c>
      <c r="AK152" s="12">
        <f>VLOOKUP(A152,Sheet4!$A$2:$N$6671,6,0)</f>
        <v>0</v>
      </c>
      <c r="AL152" s="12">
        <f>VLOOKUP(A152,Sheet4!$A$2:$N$6671,7,0)</f>
        <v>0</v>
      </c>
      <c r="AM152" s="12">
        <f>VLOOKUP(A152,Sheet4!$A$2:$N$6671,8,0)</f>
        <v>0</v>
      </c>
      <c r="AN152" s="12">
        <f>VLOOKUP($A152,Sheet4!$A$2:$N$6671,9,0)</f>
        <v>0</v>
      </c>
      <c r="AO152" s="131" t="str">
        <f t="shared" ref="AO152:AO163" ca="1" si="95">C152&amp;"_"&amp;E152</f>
        <v>Intezar Sayed_More Than 1 Year</v>
      </c>
      <c r="AP152" s="132" t="str">
        <f t="shared" ref="AP152:AP163" si="96">C152&amp;"_"&amp;H152</f>
        <v>Intezar Sayed_Western</v>
      </c>
      <c r="AQ152" s="132" t="s">
        <v>216</v>
      </c>
      <c r="AR152" s="132">
        <v>0</v>
      </c>
      <c r="AS152" s="132" t="s">
        <v>456</v>
      </c>
      <c r="AT152" s="132" t="s">
        <v>626</v>
      </c>
      <c r="AU152" s="207">
        <f t="shared" ca="1" si="84"/>
        <v>3921</v>
      </c>
      <c r="AW152" s="374">
        <f>IFERROR(VLOOKUP(A152,'[3]Sale Entry'!$AE$328:$AF$700,2,FALSE),0)</f>
        <v>0</v>
      </c>
      <c r="AX152" s="112" t="str">
        <f t="shared" ref="AX152:AX163" ca="1" si="97">AQ152&amp;"_"&amp;E152</f>
        <v>Bahubali Kaddu_More Than 1 Year</v>
      </c>
      <c r="AY152" s="323"/>
      <c r="AZ152" s="323"/>
      <c r="BA152" s="323"/>
      <c r="BB152" s="323"/>
      <c r="BC152" s="323"/>
    </row>
    <row r="153" spans="1:55" ht="15.75">
      <c r="A153" s="1">
        <v>10145773</v>
      </c>
      <c r="B153" s="2" t="s">
        <v>615</v>
      </c>
      <c r="C153" s="2" t="s">
        <v>123</v>
      </c>
      <c r="D153" s="3">
        <v>41557</v>
      </c>
      <c r="E153" s="130" t="str">
        <f ca="1">VLOOKUP(AU153,Sheet5!A:B,2,1)</f>
        <v>More Than 1 Year</v>
      </c>
      <c r="F153" s="130">
        <f t="shared" si="87"/>
        <v>0</v>
      </c>
      <c r="G153" s="130" t="s">
        <v>327</v>
      </c>
      <c r="H153" s="130" t="s">
        <v>296</v>
      </c>
      <c r="I153" s="4">
        <f t="shared" si="88"/>
        <v>2000</v>
      </c>
      <c r="J153" s="4">
        <f t="shared" si="89"/>
        <v>2000</v>
      </c>
      <c r="K153" s="4">
        <v>0</v>
      </c>
      <c r="L153" s="4"/>
      <c r="M153" s="4"/>
      <c r="N153" s="4"/>
      <c r="O153" s="4">
        <f>+IFERROR(VLOOKUP($A153,[3]Sheet2!$A$7:$M$259,4,FALSE),0)</f>
        <v>0</v>
      </c>
      <c r="P153" s="4">
        <f>+IFERROR(VLOOKUP($A153,[3]Sheet2!$A$7:$M$259,3,FALSE),0)</f>
        <v>0</v>
      </c>
      <c r="Q153" s="4">
        <f>+IFERROR(VLOOKUP($A153,[3]Sheet2!$A$7:$M$259,2,FALSE),0)</f>
        <v>0</v>
      </c>
      <c r="R153" s="4">
        <f>+IFERROR(VLOOKUP($A153,[3]Sheet2!$A$7:$M$259,7,FALSE),0)</f>
        <v>0</v>
      </c>
      <c r="S153" s="4">
        <f>+IFERROR(VLOOKUP($A153,[3]Sheet2!$A$7:$M$259,6,FALSE),0)</f>
        <v>0</v>
      </c>
      <c r="T153" s="4">
        <f>+IFERROR(VLOOKUP($A153,[3]Sheet2!$A$7:$M$259,5,FALSE),0)</f>
        <v>0</v>
      </c>
      <c r="U153" s="4">
        <f>+IFERROR(VLOOKUP($A153,[3]Sheet2!$A$7:$M$259,13,FALSE),0)</f>
        <v>0</v>
      </c>
      <c r="V153" s="4">
        <f>+IFERROR(VLOOKUP($A153,[3]Sheet2!$A$7:$M$259,12,FALSE),0)</f>
        <v>0</v>
      </c>
      <c r="W153" s="4">
        <f>+IFERROR(VLOOKUP($A153,[3]Sheet2!$A$7:$M$259,11,FALSE),0)</f>
        <v>0</v>
      </c>
      <c r="X153" s="4">
        <f>+IFERROR(VLOOKUP($A153,[3]Sheet2!$A$7:$M$259,10,FALSE),0)</f>
        <v>2000</v>
      </c>
      <c r="Y153" s="4">
        <f>+IFERROR(VLOOKUP($A153,[3]Sheet2!$A$7:$M$259,9,FALSE),0)</f>
        <v>2000</v>
      </c>
      <c r="Z153" s="4">
        <f>+IFERROR(VLOOKUP($A153,[3]Sheet2!$A$7:$M$259,8,FALSE),0)</f>
        <v>0</v>
      </c>
      <c r="AA153" s="13" t="e">
        <f t="shared" si="90"/>
        <v>#DIV/0!</v>
      </c>
      <c r="AB153" s="154" t="str">
        <f t="shared" si="91"/>
        <v>0</v>
      </c>
      <c r="AC153" s="158" t="e">
        <f t="shared" si="92"/>
        <v>#DIV/0!</v>
      </c>
      <c r="AD153" s="154" t="e">
        <f t="shared" si="93"/>
        <v>#DIV/0!</v>
      </c>
      <c r="AE153" s="12">
        <f>VLOOKUP(A153,Sheet4!$A$2:$N$6671,2,0)</f>
        <v>0</v>
      </c>
      <c r="AF153" s="213">
        <f t="shared" si="94"/>
        <v>0</v>
      </c>
      <c r="AG153" s="12">
        <f>(VLOOKUP(A153,Sheet4!$A$2:$N$6671,3,0))</f>
        <v>0</v>
      </c>
      <c r="AH153" s="12">
        <f>VLOOKUP(A153,Sheet4!$A$2:$N$6671,4,0)</f>
        <v>0</v>
      </c>
      <c r="AI153" s="12">
        <f>VLOOKUP(A153,Sheet4!$A$2:$N$6671,10,0)</f>
        <v>0</v>
      </c>
      <c r="AJ153" s="12">
        <f>VLOOKUP(A153,Sheet4!$A$2:$N$66671,5,0)</f>
        <v>0</v>
      </c>
      <c r="AK153" s="12">
        <f>VLOOKUP(A153,Sheet4!$A$2:$N$6671,6,0)</f>
        <v>0</v>
      </c>
      <c r="AL153" s="12">
        <f>VLOOKUP(A153,Sheet4!$A$2:$N$6671,7,0)</f>
        <v>0</v>
      </c>
      <c r="AM153" s="12">
        <f>VLOOKUP(A153,Sheet4!$A$2:$N$6671,8,0)</f>
        <v>0</v>
      </c>
      <c r="AN153" s="12">
        <f>VLOOKUP($A153,Sheet4!$A$2:$N$6671,9,0)</f>
        <v>0</v>
      </c>
      <c r="AO153" s="131" t="str">
        <f t="shared" ca="1" si="95"/>
        <v>Abhijit Khanvilkar_More Than 1 Year</v>
      </c>
      <c r="AP153" s="132" t="str">
        <f t="shared" si="96"/>
        <v>Abhijit Khanvilkar_Central</v>
      </c>
      <c r="AQ153" s="132" t="s">
        <v>123</v>
      </c>
      <c r="AR153" s="132">
        <v>0</v>
      </c>
      <c r="AS153" s="132" t="s">
        <v>140</v>
      </c>
      <c r="AT153" s="132" t="s">
        <v>626</v>
      </c>
      <c r="AU153" s="207">
        <f t="shared" ca="1" si="84"/>
        <v>3921</v>
      </c>
      <c r="AW153" s="374">
        <f>IFERROR(VLOOKUP(A153,'[3]Sale Entry'!$AE$328:$AF$700,2,FALSE),0)</f>
        <v>0</v>
      </c>
      <c r="AX153" s="112" t="str">
        <f t="shared" ca="1" si="97"/>
        <v>Abhijit Khanvilkar_More Than 1 Year</v>
      </c>
      <c r="AY153" s="323"/>
      <c r="AZ153" s="323"/>
      <c r="BA153" s="323"/>
      <c r="BB153" s="323"/>
      <c r="BC153" s="323"/>
    </row>
    <row r="154" spans="1:55" ht="15.75">
      <c r="A154" s="1">
        <v>10092776</v>
      </c>
      <c r="B154" s="2" t="s">
        <v>529</v>
      </c>
      <c r="C154" s="2" t="s">
        <v>137</v>
      </c>
      <c r="D154" s="3">
        <v>41557</v>
      </c>
      <c r="E154" s="130" t="str">
        <f ca="1">VLOOKUP(AU154,Sheet5!A:B,2,1)</f>
        <v>More Than 1 Year</v>
      </c>
      <c r="F154" s="130">
        <f t="shared" si="87"/>
        <v>0</v>
      </c>
      <c r="G154" s="130" t="s">
        <v>327</v>
      </c>
      <c r="H154" s="130" t="s">
        <v>296</v>
      </c>
      <c r="I154" s="4">
        <f t="shared" si="88"/>
        <v>2000</v>
      </c>
      <c r="J154" s="4">
        <f t="shared" si="89"/>
        <v>2000</v>
      </c>
      <c r="K154" s="4">
        <v>0</v>
      </c>
      <c r="L154" s="4"/>
      <c r="M154" s="4"/>
      <c r="N154" s="4"/>
      <c r="O154" s="4">
        <f>+IFERROR(VLOOKUP($A154,[3]Sheet2!$A$7:$M$259,4,FALSE),0)</f>
        <v>0</v>
      </c>
      <c r="P154" s="4">
        <f>+IFERROR(VLOOKUP($A154,[3]Sheet2!$A$7:$M$259,3,FALSE),0)</f>
        <v>0</v>
      </c>
      <c r="Q154" s="4">
        <f>+IFERROR(VLOOKUP($A154,[3]Sheet2!$A$7:$M$259,2,FALSE),0)</f>
        <v>0</v>
      </c>
      <c r="R154" s="4">
        <f>+IFERROR(VLOOKUP($A154,[3]Sheet2!$A$7:$M$259,7,FALSE),0)</f>
        <v>0</v>
      </c>
      <c r="S154" s="4">
        <f>+IFERROR(VLOOKUP($A154,[3]Sheet2!$A$7:$M$259,6,FALSE),0)</f>
        <v>0</v>
      </c>
      <c r="T154" s="4">
        <f>+IFERROR(VLOOKUP($A154,[3]Sheet2!$A$7:$M$259,5,FALSE),0)</f>
        <v>0</v>
      </c>
      <c r="U154" s="4">
        <f>+IFERROR(VLOOKUP($A154,[3]Sheet2!$A$7:$M$259,13,FALSE),0)</f>
        <v>0</v>
      </c>
      <c r="V154" s="4">
        <f>+IFERROR(VLOOKUP($A154,[3]Sheet2!$A$7:$M$259,12,FALSE),0)</f>
        <v>0</v>
      </c>
      <c r="W154" s="4">
        <f>+IFERROR(VLOOKUP($A154,[3]Sheet2!$A$7:$M$259,11,FALSE),0)</f>
        <v>0</v>
      </c>
      <c r="X154" s="4">
        <f>+IFERROR(VLOOKUP($A154,[3]Sheet2!$A$7:$M$259,10,FALSE),0)</f>
        <v>2000</v>
      </c>
      <c r="Y154" s="4">
        <f>+IFERROR(VLOOKUP($A154,[3]Sheet2!$A$7:$M$259,9,FALSE),0)</f>
        <v>2000</v>
      </c>
      <c r="Z154" s="4">
        <f>+IFERROR(VLOOKUP($A154,[3]Sheet2!$A$7:$M$259,8,FALSE),0)</f>
        <v>0</v>
      </c>
      <c r="AA154" s="13" t="e">
        <f t="shared" si="90"/>
        <v>#DIV/0!</v>
      </c>
      <c r="AB154" s="154" t="str">
        <f t="shared" si="91"/>
        <v>0</v>
      </c>
      <c r="AC154" s="158" t="e">
        <f t="shared" si="92"/>
        <v>#DIV/0!</v>
      </c>
      <c r="AD154" s="154" t="e">
        <f t="shared" si="93"/>
        <v>#DIV/0!</v>
      </c>
      <c r="AE154" s="12">
        <f>VLOOKUP(A154,Sheet4!$A$2:$N$6671,2,0)</f>
        <v>0</v>
      </c>
      <c r="AF154" s="213">
        <f t="shared" si="94"/>
        <v>0</v>
      </c>
      <c r="AG154" s="12">
        <f>(VLOOKUP(A154,Sheet4!$A$2:$N$6671,3,0))</f>
        <v>0</v>
      </c>
      <c r="AH154" s="12">
        <f>VLOOKUP(A154,Sheet4!$A$2:$N$6671,4,0)</f>
        <v>0</v>
      </c>
      <c r="AI154" s="12">
        <f>VLOOKUP(A154,Sheet4!$A$2:$N$6671,10,0)</f>
        <v>0</v>
      </c>
      <c r="AJ154" s="12">
        <f>VLOOKUP(A154,Sheet4!$A$2:$N$66671,5,0)</f>
        <v>0</v>
      </c>
      <c r="AK154" s="12">
        <f>VLOOKUP(A154,Sheet4!$A$2:$N$6671,6,0)</f>
        <v>0</v>
      </c>
      <c r="AL154" s="12">
        <f>VLOOKUP(A154,Sheet4!$A$2:$N$6671,7,0)</f>
        <v>0</v>
      </c>
      <c r="AM154" s="12">
        <f>VLOOKUP(A154,Sheet4!$A$2:$N$6671,8,0)</f>
        <v>0</v>
      </c>
      <c r="AN154" s="12">
        <f>VLOOKUP($A154,Sheet4!$A$2:$N$6671,9,0)</f>
        <v>0</v>
      </c>
      <c r="AO154" s="131" t="str">
        <f t="shared" ca="1" si="95"/>
        <v>Rushikesh Kale_More Than 1 Year</v>
      </c>
      <c r="AP154" s="132" t="str">
        <f t="shared" si="96"/>
        <v>Rushikesh Kale_Central</v>
      </c>
      <c r="AQ154" s="132" t="s">
        <v>123</v>
      </c>
      <c r="AR154" s="132">
        <v>0</v>
      </c>
      <c r="AS154" s="132" t="s">
        <v>183</v>
      </c>
      <c r="AT154" s="132" t="s">
        <v>626</v>
      </c>
      <c r="AU154" s="207">
        <f t="shared" ca="1" si="84"/>
        <v>3921</v>
      </c>
      <c r="AW154" s="374">
        <f>IFERROR(VLOOKUP(A154,'[3]Sale Entry'!$AE$328:$AF$700,2,FALSE),0)</f>
        <v>0</v>
      </c>
      <c r="AX154" s="112" t="str">
        <f t="shared" ca="1" si="97"/>
        <v>Abhijit Khanvilkar_More Than 1 Year</v>
      </c>
      <c r="AY154" s="323"/>
      <c r="AZ154" s="323"/>
      <c r="BA154" s="323"/>
      <c r="BB154" s="323"/>
      <c r="BC154" s="323"/>
    </row>
    <row r="155" spans="1:55" ht="15.75">
      <c r="A155" s="1">
        <v>10147712</v>
      </c>
      <c r="B155" s="2" t="s">
        <v>616</v>
      </c>
      <c r="C155" s="2" t="s">
        <v>350</v>
      </c>
      <c r="D155" s="3">
        <v>41557</v>
      </c>
      <c r="E155" s="130" t="str">
        <f ca="1">VLOOKUP(AU155,Sheet5!A:B,2,1)</f>
        <v>More Than 1 Year</v>
      </c>
      <c r="F155" s="130">
        <f t="shared" si="87"/>
        <v>0</v>
      </c>
      <c r="G155" s="130" t="s">
        <v>327</v>
      </c>
      <c r="H155" s="130" t="s">
        <v>296</v>
      </c>
      <c r="I155" s="4">
        <f t="shared" si="88"/>
        <v>1999</v>
      </c>
      <c r="J155" s="4">
        <f t="shared" si="89"/>
        <v>1999</v>
      </c>
      <c r="K155" s="4">
        <v>0</v>
      </c>
      <c r="L155" s="4"/>
      <c r="M155" s="4"/>
      <c r="N155" s="4"/>
      <c r="O155" s="4">
        <f>+IFERROR(VLOOKUP($A155,[3]Sheet2!$A$7:$M$259,4,FALSE),0)</f>
        <v>0</v>
      </c>
      <c r="P155" s="4">
        <f>+IFERROR(VLOOKUP($A155,[3]Sheet2!$A$7:$M$259,3,FALSE),0)</f>
        <v>0</v>
      </c>
      <c r="Q155" s="4">
        <f>+IFERROR(VLOOKUP($A155,[3]Sheet2!$A$7:$M$259,2,FALSE),0)</f>
        <v>0</v>
      </c>
      <c r="R155" s="4">
        <f>+IFERROR(VLOOKUP($A155,[3]Sheet2!$A$7:$M$259,7,FALSE),0)</f>
        <v>0</v>
      </c>
      <c r="S155" s="4">
        <f>+IFERROR(VLOOKUP($A155,[3]Sheet2!$A$7:$M$259,6,FALSE),0)</f>
        <v>0</v>
      </c>
      <c r="T155" s="4">
        <f>+IFERROR(VLOOKUP($A155,[3]Sheet2!$A$7:$M$259,5,FALSE),0)</f>
        <v>0</v>
      </c>
      <c r="U155" s="4">
        <f>+IFERROR(VLOOKUP($A155,[3]Sheet2!$A$7:$M$259,13,FALSE),0)</f>
        <v>0</v>
      </c>
      <c r="V155" s="4">
        <f>+IFERROR(VLOOKUP($A155,[3]Sheet2!$A$7:$M$259,12,FALSE),0)</f>
        <v>0</v>
      </c>
      <c r="W155" s="4">
        <f>+IFERROR(VLOOKUP($A155,[3]Sheet2!$A$7:$M$259,11,FALSE),0)</f>
        <v>0</v>
      </c>
      <c r="X155" s="4">
        <f>+IFERROR(VLOOKUP($A155,[3]Sheet2!$A$7:$M$259,10,FALSE),0)</f>
        <v>1999</v>
      </c>
      <c r="Y155" s="4">
        <f>+IFERROR(VLOOKUP($A155,[3]Sheet2!$A$7:$M$259,9,FALSE),0)</f>
        <v>1999</v>
      </c>
      <c r="Z155" s="4">
        <f>+IFERROR(VLOOKUP($A155,[3]Sheet2!$A$7:$M$259,8,FALSE),0)</f>
        <v>0</v>
      </c>
      <c r="AA155" s="13" t="e">
        <f t="shared" si="90"/>
        <v>#DIV/0!</v>
      </c>
      <c r="AB155" s="154" t="str">
        <f t="shared" si="91"/>
        <v>0</v>
      </c>
      <c r="AC155" s="158" t="e">
        <f t="shared" si="92"/>
        <v>#DIV/0!</v>
      </c>
      <c r="AD155" s="154" t="e">
        <f t="shared" si="93"/>
        <v>#DIV/0!</v>
      </c>
      <c r="AE155" s="12">
        <f>VLOOKUP(A155,Sheet4!$A$2:$N$6671,2,0)</f>
        <v>0</v>
      </c>
      <c r="AF155" s="213">
        <f t="shared" si="94"/>
        <v>0</v>
      </c>
      <c r="AG155" s="12">
        <f>(VLOOKUP(A155,Sheet4!$A$2:$N$6671,3,0))</f>
        <v>0</v>
      </c>
      <c r="AH155" s="12">
        <f>VLOOKUP(A155,Sheet4!$A$2:$N$6671,4,0)</f>
        <v>0</v>
      </c>
      <c r="AI155" s="12">
        <f>VLOOKUP(A155,Sheet4!$A$2:$N$6671,10,0)</f>
        <v>0</v>
      </c>
      <c r="AJ155" s="12">
        <f>VLOOKUP(A155,Sheet4!$A$2:$N$66671,5,0)</f>
        <v>0</v>
      </c>
      <c r="AK155" s="12">
        <f>VLOOKUP(A155,Sheet4!$A$2:$N$6671,6,0)</f>
        <v>0</v>
      </c>
      <c r="AL155" s="12">
        <f>VLOOKUP(A155,Sheet4!$A$2:$N$6671,7,0)</f>
        <v>0</v>
      </c>
      <c r="AM155" s="12">
        <f>VLOOKUP(A155,Sheet4!$A$2:$N$6671,8,0)</f>
        <v>0</v>
      </c>
      <c r="AN155" s="12">
        <f>VLOOKUP($A155,Sheet4!$A$2:$N$6671,9,0)</f>
        <v>0</v>
      </c>
      <c r="AO155" s="131" t="str">
        <f t="shared" ca="1" si="95"/>
        <v>Avnind Singh_More Than 1 Year</v>
      </c>
      <c r="AP155" s="132" t="str">
        <f t="shared" si="96"/>
        <v>Avnind Singh_Central</v>
      </c>
      <c r="AQ155" s="132" t="s">
        <v>216</v>
      </c>
      <c r="AR155" s="132">
        <v>0</v>
      </c>
      <c r="AS155" s="132" t="s">
        <v>349</v>
      </c>
      <c r="AT155" s="132" t="s">
        <v>626</v>
      </c>
      <c r="AU155" s="207">
        <f t="shared" ca="1" si="84"/>
        <v>3921</v>
      </c>
      <c r="AW155" s="374">
        <f>IFERROR(VLOOKUP(A155,'[3]Sale Entry'!$AE$328:$AF$700,2,FALSE),0)</f>
        <v>0</v>
      </c>
      <c r="AX155" s="112" t="str">
        <f t="shared" ca="1" si="97"/>
        <v>Bahubali Kaddu_More Than 1 Year</v>
      </c>
      <c r="AY155" s="323"/>
      <c r="AZ155" s="323"/>
      <c r="BA155" s="323"/>
      <c r="BB155" s="323"/>
      <c r="BC155" s="323"/>
    </row>
    <row r="156" spans="1:55" ht="15.75">
      <c r="A156" s="1">
        <v>10149968</v>
      </c>
      <c r="B156" s="2" t="s">
        <v>617</v>
      </c>
      <c r="C156" s="2" t="s">
        <v>350</v>
      </c>
      <c r="D156" s="3">
        <v>41557</v>
      </c>
      <c r="E156" s="130" t="str">
        <f ca="1">VLOOKUP(AU156,Sheet5!A:B,2,1)</f>
        <v>More Than 1 Year</v>
      </c>
      <c r="F156" s="130">
        <f t="shared" si="87"/>
        <v>0</v>
      </c>
      <c r="G156" s="130" t="s">
        <v>327</v>
      </c>
      <c r="H156" s="130" t="s">
        <v>296</v>
      </c>
      <c r="I156" s="4">
        <f t="shared" si="88"/>
        <v>2998</v>
      </c>
      <c r="J156" s="4">
        <f t="shared" si="89"/>
        <v>2998</v>
      </c>
      <c r="K156" s="4">
        <v>0</v>
      </c>
      <c r="L156" s="4"/>
      <c r="M156" s="4"/>
      <c r="N156" s="4"/>
      <c r="O156" s="4">
        <f>+IFERROR(VLOOKUP($A156,[3]Sheet2!$A$7:$M$259,4,FALSE),0)</f>
        <v>0</v>
      </c>
      <c r="P156" s="4">
        <f>+IFERROR(VLOOKUP($A156,[3]Sheet2!$A$7:$M$259,3,FALSE),0)</f>
        <v>0</v>
      </c>
      <c r="Q156" s="4">
        <f>+IFERROR(VLOOKUP($A156,[3]Sheet2!$A$7:$M$259,2,FALSE),0)</f>
        <v>0</v>
      </c>
      <c r="R156" s="4">
        <f>+IFERROR(VLOOKUP($A156,[3]Sheet2!$A$7:$M$259,7,FALSE),0)</f>
        <v>0</v>
      </c>
      <c r="S156" s="4">
        <f>+IFERROR(VLOOKUP($A156,[3]Sheet2!$A$7:$M$259,6,FALSE),0)</f>
        <v>0</v>
      </c>
      <c r="T156" s="4">
        <f>+IFERROR(VLOOKUP($A156,[3]Sheet2!$A$7:$M$259,5,FALSE),0)</f>
        <v>0</v>
      </c>
      <c r="U156" s="4">
        <f>+IFERROR(VLOOKUP($A156,[3]Sheet2!$A$7:$M$259,13,FALSE),0)</f>
        <v>0</v>
      </c>
      <c r="V156" s="4">
        <f>+IFERROR(VLOOKUP($A156,[3]Sheet2!$A$7:$M$259,12,FALSE),0)</f>
        <v>0</v>
      </c>
      <c r="W156" s="4">
        <f>+IFERROR(VLOOKUP($A156,[3]Sheet2!$A$7:$M$259,11,FALSE),0)</f>
        <v>0</v>
      </c>
      <c r="X156" s="4">
        <f>+IFERROR(VLOOKUP($A156,[3]Sheet2!$A$7:$M$259,10,FALSE),0)</f>
        <v>2998</v>
      </c>
      <c r="Y156" s="4">
        <f>+IFERROR(VLOOKUP($A156,[3]Sheet2!$A$7:$M$259,9,FALSE),0)</f>
        <v>2998</v>
      </c>
      <c r="Z156" s="4">
        <f>+IFERROR(VLOOKUP($A156,[3]Sheet2!$A$7:$M$259,8,FALSE),0)</f>
        <v>0</v>
      </c>
      <c r="AA156" s="13" t="e">
        <f t="shared" si="90"/>
        <v>#DIV/0!</v>
      </c>
      <c r="AB156" s="154" t="str">
        <f t="shared" si="91"/>
        <v>0</v>
      </c>
      <c r="AC156" s="158" t="e">
        <f t="shared" si="92"/>
        <v>#DIV/0!</v>
      </c>
      <c r="AD156" s="154" t="e">
        <f t="shared" si="93"/>
        <v>#DIV/0!</v>
      </c>
      <c r="AE156" s="12">
        <f>VLOOKUP(A156,Sheet4!$A$2:$N$6671,2,0)</f>
        <v>0</v>
      </c>
      <c r="AF156" s="213">
        <f t="shared" si="94"/>
        <v>0</v>
      </c>
      <c r="AG156" s="12">
        <f>(VLOOKUP(A156,Sheet4!$A$2:$N$6671,3,0))</f>
        <v>0</v>
      </c>
      <c r="AH156" s="12">
        <f>VLOOKUP(A156,Sheet4!$A$2:$N$6671,4,0)</f>
        <v>0</v>
      </c>
      <c r="AI156" s="12">
        <f>VLOOKUP(A156,Sheet4!$A$2:$N$6671,10,0)</f>
        <v>0</v>
      </c>
      <c r="AJ156" s="12">
        <f>VLOOKUP(A156,Sheet4!$A$2:$N$66671,5,0)</f>
        <v>0</v>
      </c>
      <c r="AK156" s="12">
        <f>VLOOKUP(A156,Sheet4!$A$2:$N$6671,6,0)</f>
        <v>0</v>
      </c>
      <c r="AL156" s="12">
        <f>VLOOKUP(A156,Sheet4!$A$2:$N$6671,7,0)</f>
        <v>0</v>
      </c>
      <c r="AM156" s="12">
        <f>VLOOKUP(A156,Sheet4!$A$2:$N$6671,8,0)</f>
        <v>0</v>
      </c>
      <c r="AN156" s="12">
        <f>VLOOKUP($A156,Sheet4!$A$2:$N$6671,9,0)</f>
        <v>0</v>
      </c>
      <c r="AO156" s="131" t="str">
        <f t="shared" ca="1" si="95"/>
        <v>Avnind Singh_More Than 1 Year</v>
      </c>
      <c r="AP156" s="132" t="str">
        <f t="shared" si="96"/>
        <v>Avnind Singh_Central</v>
      </c>
      <c r="AQ156" s="132" t="s">
        <v>216</v>
      </c>
      <c r="AR156" s="132">
        <v>0</v>
      </c>
      <c r="AS156" s="132" t="s">
        <v>358</v>
      </c>
      <c r="AT156" s="132" t="s">
        <v>626</v>
      </c>
      <c r="AU156" s="207">
        <f t="shared" ca="1" si="84"/>
        <v>3921</v>
      </c>
      <c r="AW156" s="374">
        <f>IFERROR(VLOOKUP(A156,'[3]Sale Entry'!$AE$328:$AF$700,2,FALSE),0)</f>
        <v>0</v>
      </c>
      <c r="AX156" s="112" t="str">
        <f t="shared" ca="1" si="97"/>
        <v>Bahubali Kaddu_More Than 1 Year</v>
      </c>
      <c r="AY156" s="323"/>
      <c r="AZ156" s="323"/>
      <c r="BA156" s="323"/>
      <c r="BB156" s="323"/>
      <c r="BC156" s="323"/>
    </row>
    <row r="157" spans="1:55" ht="15.75">
      <c r="A157" s="1">
        <v>10142676</v>
      </c>
      <c r="B157" s="2" t="s">
        <v>618</v>
      </c>
      <c r="C157" s="2" t="s">
        <v>123</v>
      </c>
      <c r="D157" s="3">
        <v>41557</v>
      </c>
      <c r="E157" s="130" t="str">
        <f ca="1">VLOOKUP(AU157,Sheet5!A:B,2,1)</f>
        <v>More Than 1 Year</v>
      </c>
      <c r="F157" s="130">
        <f t="shared" si="87"/>
        <v>0</v>
      </c>
      <c r="G157" s="130" t="s">
        <v>327</v>
      </c>
      <c r="H157" s="130" t="s">
        <v>296</v>
      </c>
      <c r="I157" s="4">
        <f t="shared" si="88"/>
        <v>1999</v>
      </c>
      <c r="J157" s="4">
        <f t="shared" si="89"/>
        <v>1999</v>
      </c>
      <c r="K157" s="4">
        <v>0</v>
      </c>
      <c r="L157" s="4"/>
      <c r="M157" s="4"/>
      <c r="N157" s="4"/>
      <c r="O157" s="4">
        <f>+IFERROR(VLOOKUP($A157,[3]Sheet2!$A$7:$M$259,4,FALSE),0)</f>
        <v>0</v>
      </c>
      <c r="P157" s="4">
        <f>+IFERROR(VLOOKUP($A157,[3]Sheet2!$A$7:$M$259,3,FALSE),0)</f>
        <v>0</v>
      </c>
      <c r="Q157" s="4">
        <f>+IFERROR(VLOOKUP($A157,[3]Sheet2!$A$7:$M$259,2,FALSE),0)</f>
        <v>0</v>
      </c>
      <c r="R157" s="4">
        <f>+IFERROR(VLOOKUP($A157,[3]Sheet2!$A$7:$M$259,7,FALSE),0)</f>
        <v>0</v>
      </c>
      <c r="S157" s="4">
        <f>+IFERROR(VLOOKUP($A157,[3]Sheet2!$A$7:$M$259,6,FALSE),0)</f>
        <v>0</v>
      </c>
      <c r="T157" s="4">
        <f>+IFERROR(VLOOKUP($A157,[3]Sheet2!$A$7:$M$259,5,FALSE),0)</f>
        <v>0</v>
      </c>
      <c r="U157" s="4">
        <f>+IFERROR(VLOOKUP($A157,[3]Sheet2!$A$7:$M$259,13,FALSE),0)</f>
        <v>0</v>
      </c>
      <c r="V157" s="4">
        <f>+IFERROR(VLOOKUP($A157,[3]Sheet2!$A$7:$M$259,12,FALSE),0)</f>
        <v>0</v>
      </c>
      <c r="W157" s="4">
        <f>+IFERROR(VLOOKUP($A157,[3]Sheet2!$A$7:$M$259,11,FALSE),0)</f>
        <v>0</v>
      </c>
      <c r="X157" s="4">
        <f>+IFERROR(VLOOKUP($A157,[3]Sheet2!$A$7:$M$259,10,FALSE),0)</f>
        <v>1999</v>
      </c>
      <c r="Y157" s="4">
        <f>+IFERROR(VLOOKUP($A157,[3]Sheet2!$A$7:$M$259,9,FALSE),0)</f>
        <v>1999</v>
      </c>
      <c r="Z157" s="4">
        <f>+IFERROR(VLOOKUP($A157,[3]Sheet2!$A$7:$M$259,8,FALSE),0)</f>
        <v>0</v>
      </c>
      <c r="AA157" s="13" t="e">
        <f t="shared" si="90"/>
        <v>#DIV/0!</v>
      </c>
      <c r="AB157" s="154" t="str">
        <f t="shared" si="91"/>
        <v>0</v>
      </c>
      <c r="AC157" s="158" t="e">
        <f t="shared" si="92"/>
        <v>#DIV/0!</v>
      </c>
      <c r="AD157" s="154" t="e">
        <f t="shared" si="93"/>
        <v>#DIV/0!</v>
      </c>
      <c r="AE157" s="12">
        <f>VLOOKUP(A157,Sheet4!$A$2:$N$6671,2,0)</f>
        <v>0</v>
      </c>
      <c r="AF157" s="213">
        <f t="shared" si="94"/>
        <v>0</v>
      </c>
      <c r="AG157" s="12">
        <f>(VLOOKUP(A157,Sheet4!$A$2:$N$6671,3,0))</f>
        <v>0</v>
      </c>
      <c r="AH157" s="12">
        <f>VLOOKUP(A157,Sheet4!$A$2:$N$6671,4,0)</f>
        <v>0</v>
      </c>
      <c r="AI157" s="12">
        <f>VLOOKUP(A157,Sheet4!$A$2:$N$6671,10,0)</f>
        <v>0</v>
      </c>
      <c r="AJ157" s="12">
        <f>VLOOKUP(A157,Sheet4!$A$2:$N$66671,5,0)</f>
        <v>0</v>
      </c>
      <c r="AK157" s="12">
        <f>VLOOKUP(A157,Sheet4!$A$2:$N$6671,6,0)</f>
        <v>0</v>
      </c>
      <c r="AL157" s="12">
        <f>VLOOKUP(A157,Sheet4!$A$2:$N$6671,7,0)</f>
        <v>0</v>
      </c>
      <c r="AM157" s="12">
        <f>VLOOKUP(A157,Sheet4!$A$2:$N$6671,8,0)</f>
        <v>0</v>
      </c>
      <c r="AN157" s="12">
        <f>VLOOKUP($A157,Sheet4!$A$2:$N$6671,9,0)</f>
        <v>0</v>
      </c>
      <c r="AO157" s="131" t="str">
        <f t="shared" ca="1" si="95"/>
        <v>Abhijit Khanvilkar_More Than 1 Year</v>
      </c>
      <c r="AP157" s="132" t="str">
        <f t="shared" si="96"/>
        <v>Abhijit Khanvilkar_Central</v>
      </c>
      <c r="AQ157" s="132" t="s">
        <v>123</v>
      </c>
      <c r="AR157" s="132">
        <v>0</v>
      </c>
      <c r="AS157" s="132" t="s">
        <v>140</v>
      </c>
      <c r="AT157" s="132" t="s">
        <v>626</v>
      </c>
      <c r="AU157" s="207">
        <f t="shared" ca="1" si="84"/>
        <v>3921</v>
      </c>
      <c r="AW157" s="374">
        <f>IFERROR(VLOOKUP(A157,'[3]Sale Entry'!$AE$328:$AF$700,2,FALSE),0)</f>
        <v>0</v>
      </c>
      <c r="AX157" s="112" t="str">
        <f t="shared" ca="1" si="97"/>
        <v>Abhijit Khanvilkar_More Than 1 Year</v>
      </c>
      <c r="AY157" s="323"/>
      <c r="AZ157" s="323"/>
      <c r="BA157" s="323"/>
      <c r="BB157" s="323"/>
      <c r="BC157" s="323"/>
    </row>
    <row r="158" spans="1:55" ht="15.75">
      <c r="A158" s="1">
        <v>10148307</v>
      </c>
      <c r="B158" s="2" t="s">
        <v>619</v>
      </c>
      <c r="C158" s="2" t="s">
        <v>123</v>
      </c>
      <c r="D158" s="3">
        <v>41557</v>
      </c>
      <c r="E158" s="130" t="str">
        <f ca="1">VLOOKUP(AU158,Sheet5!A:B,2,1)</f>
        <v>More Than 1 Year</v>
      </c>
      <c r="F158" s="130">
        <f t="shared" si="87"/>
        <v>0</v>
      </c>
      <c r="G158" s="130" t="s">
        <v>327</v>
      </c>
      <c r="H158" s="130" t="s">
        <v>296</v>
      </c>
      <c r="I158" s="4">
        <f t="shared" si="88"/>
        <v>1500</v>
      </c>
      <c r="J158" s="4">
        <f t="shared" si="89"/>
        <v>1500</v>
      </c>
      <c r="K158" s="4">
        <v>0</v>
      </c>
      <c r="L158" s="4"/>
      <c r="M158" s="4"/>
      <c r="N158" s="4"/>
      <c r="O158" s="4">
        <f>+IFERROR(VLOOKUP($A158,[3]Sheet2!$A$7:$M$259,4,FALSE),0)</f>
        <v>0</v>
      </c>
      <c r="P158" s="4">
        <f>+IFERROR(VLOOKUP($A158,[3]Sheet2!$A$7:$M$259,3,FALSE),0)</f>
        <v>0</v>
      </c>
      <c r="Q158" s="4">
        <f>+IFERROR(VLOOKUP($A158,[3]Sheet2!$A$7:$M$259,2,FALSE),0)</f>
        <v>0</v>
      </c>
      <c r="R158" s="4">
        <f>+IFERROR(VLOOKUP($A158,[3]Sheet2!$A$7:$M$259,7,FALSE),0)</f>
        <v>0</v>
      </c>
      <c r="S158" s="4">
        <f>+IFERROR(VLOOKUP($A158,[3]Sheet2!$A$7:$M$259,6,FALSE),0)</f>
        <v>0</v>
      </c>
      <c r="T158" s="4">
        <f>+IFERROR(VLOOKUP($A158,[3]Sheet2!$A$7:$M$259,5,FALSE),0)</f>
        <v>0</v>
      </c>
      <c r="U158" s="4">
        <f>+IFERROR(VLOOKUP($A158,[3]Sheet2!$A$7:$M$259,13,FALSE),0)</f>
        <v>0</v>
      </c>
      <c r="V158" s="4">
        <f>+IFERROR(VLOOKUP($A158,[3]Sheet2!$A$7:$M$259,12,FALSE),0)</f>
        <v>0</v>
      </c>
      <c r="W158" s="4">
        <f>+IFERROR(VLOOKUP($A158,[3]Sheet2!$A$7:$M$259,11,FALSE),0)</f>
        <v>0</v>
      </c>
      <c r="X158" s="4">
        <f>+IFERROR(VLOOKUP($A158,[3]Sheet2!$A$7:$M$259,10,FALSE),0)</f>
        <v>1500</v>
      </c>
      <c r="Y158" s="4">
        <f>+IFERROR(VLOOKUP($A158,[3]Sheet2!$A$7:$M$259,9,FALSE),0)</f>
        <v>1500</v>
      </c>
      <c r="Z158" s="4">
        <f>+IFERROR(VLOOKUP($A158,[3]Sheet2!$A$7:$M$259,8,FALSE),0)</f>
        <v>0</v>
      </c>
      <c r="AA158" s="13" t="e">
        <f t="shared" si="90"/>
        <v>#DIV/0!</v>
      </c>
      <c r="AB158" s="154" t="str">
        <f t="shared" si="91"/>
        <v>0</v>
      </c>
      <c r="AC158" s="158" t="e">
        <f t="shared" si="92"/>
        <v>#DIV/0!</v>
      </c>
      <c r="AD158" s="154" t="e">
        <f t="shared" si="93"/>
        <v>#DIV/0!</v>
      </c>
      <c r="AE158" s="12">
        <f>VLOOKUP(A158,Sheet4!$A$2:$N$6671,2,0)</f>
        <v>0</v>
      </c>
      <c r="AF158" s="213">
        <f t="shared" si="94"/>
        <v>0</v>
      </c>
      <c r="AG158" s="12">
        <f>(VLOOKUP(A158,Sheet4!$A$2:$N$6671,3,0))</f>
        <v>0</v>
      </c>
      <c r="AH158" s="12">
        <f>VLOOKUP(A158,Sheet4!$A$2:$N$6671,4,0)</f>
        <v>0</v>
      </c>
      <c r="AI158" s="12">
        <f>VLOOKUP(A158,Sheet4!$A$2:$N$6671,10,0)</f>
        <v>0</v>
      </c>
      <c r="AJ158" s="12">
        <f>VLOOKUP(A158,Sheet4!$A$2:$N$66671,5,0)</f>
        <v>0</v>
      </c>
      <c r="AK158" s="12">
        <f>VLOOKUP(A158,Sheet4!$A$2:$N$6671,6,0)</f>
        <v>0</v>
      </c>
      <c r="AL158" s="12">
        <f>VLOOKUP(A158,Sheet4!$A$2:$N$6671,7,0)</f>
        <v>0</v>
      </c>
      <c r="AM158" s="12">
        <f>VLOOKUP(A158,Sheet4!$A$2:$N$6671,8,0)</f>
        <v>0</v>
      </c>
      <c r="AN158" s="12">
        <f>VLOOKUP($A158,Sheet4!$A$2:$N$6671,9,0)</f>
        <v>0</v>
      </c>
      <c r="AO158" s="131" t="str">
        <f t="shared" ca="1" si="95"/>
        <v>Abhijit Khanvilkar_More Than 1 Year</v>
      </c>
      <c r="AP158" s="132" t="str">
        <f t="shared" si="96"/>
        <v>Abhijit Khanvilkar_Central</v>
      </c>
      <c r="AQ158" s="132" t="s">
        <v>123</v>
      </c>
      <c r="AR158" s="132">
        <v>0</v>
      </c>
      <c r="AS158" s="132" t="s">
        <v>336</v>
      </c>
      <c r="AT158" s="132" t="s">
        <v>626</v>
      </c>
      <c r="AU158" s="207">
        <f t="shared" ca="1" si="84"/>
        <v>3921</v>
      </c>
      <c r="AW158" s="374">
        <f>IFERROR(VLOOKUP(A158,'[3]Sale Entry'!$AE$328:$AF$700,2,FALSE),0)</f>
        <v>0</v>
      </c>
      <c r="AX158" s="112" t="str">
        <f t="shared" ca="1" si="97"/>
        <v>Abhijit Khanvilkar_More Than 1 Year</v>
      </c>
      <c r="AY158" s="323"/>
      <c r="AZ158" s="323"/>
      <c r="BA158" s="323"/>
      <c r="BB158" s="323"/>
      <c r="BC158" s="323"/>
    </row>
    <row r="159" spans="1:55" ht="15.75">
      <c r="A159" s="1">
        <v>10135442</v>
      </c>
      <c r="B159" s="2" t="s">
        <v>620</v>
      </c>
      <c r="C159" s="2" t="s">
        <v>123</v>
      </c>
      <c r="D159" s="3">
        <v>41557</v>
      </c>
      <c r="E159" s="130" t="str">
        <f ca="1">VLOOKUP(AU159,Sheet5!A:B,2,1)</f>
        <v>More Than 1 Year</v>
      </c>
      <c r="F159" s="130">
        <f t="shared" si="87"/>
        <v>0</v>
      </c>
      <c r="G159" s="130" t="s">
        <v>327</v>
      </c>
      <c r="H159" s="130" t="s">
        <v>296</v>
      </c>
      <c r="I159" s="4">
        <f t="shared" si="88"/>
        <v>1999</v>
      </c>
      <c r="J159" s="4">
        <f t="shared" si="89"/>
        <v>1999</v>
      </c>
      <c r="K159" s="4">
        <v>0</v>
      </c>
      <c r="L159" s="4"/>
      <c r="M159" s="4"/>
      <c r="N159" s="4"/>
      <c r="O159" s="4">
        <f>+IFERROR(VLOOKUP($A159,[3]Sheet2!$A$7:$M$259,4,FALSE),0)</f>
        <v>0</v>
      </c>
      <c r="P159" s="4">
        <f>+IFERROR(VLOOKUP($A159,[3]Sheet2!$A$7:$M$259,3,FALSE),0)</f>
        <v>0</v>
      </c>
      <c r="Q159" s="4">
        <f>+IFERROR(VLOOKUP($A159,[3]Sheet2!$A$7:$M$259,2,FALSE),0)</f>
        <v>0</v>
      </c>
      <c r="R159" s="4">
        <f>+IFERROR(VLOOKUP($A159,[3]Sheet2!$A$7:$M$259,7,FALSE),0)</f>
        <v>0</v>
      </c>
      <c r="S159" s="4">
        <f>+IFERROR(VLOOKUP($A159,[3]Sheet2!$A$7:$M$259,6,FALSE),0)</f>
        <v>0</v>
      </c>
      <c r="T159" s="4">
        <f>+IFERROR(VLOOKUP($A159,[3]Sheet2!$A$7:$M$259,5,FALSE),0)</f>
        <v>0</v>
      </c>
      <c r="U159" s="4">
        <f>+IFERROR(VLOOKUP($A159,[3]Sheet2!$A$7:$M$259,13,FALSE),0)</f>
        <v>0</v>
      </c>
      <c r="V159" s="4">
        <f>+IFERROR(VLOOKUP($A159,[3]Sheet2!$A$7:$M$259,12,FALSE),0)</f>
        <v>0</v>
      </c>
      <c r="W159" s="4">
        <f>+IFERROR(VLOOKUP($A159,[3]Sheet2!$A$7:$M$259,11,FALSE),0)</f>
        <v>0</v>
      </c>
      <c r="X159" s="4">
        <f>+IFERROR(VLOOKUP($A159,[3]Sheet2!$A$7:$M$259,10,FALSE),0)</f>
        <v>1999</v>
      </c>
      <c r="Y159" s="4">
        <f>+IFERROR(VLOOKUP($A159,[3]Sheet2!$A$7:$M$259,9,FALSE),0)</f>
        <v>1999</v>
      </c>
      <c r="Z159" s="4">
        <f>+IFERROR(VLOOKUP($A159,[3]Sheet2!$A$7:$M$259,8,FALSE),0)</f>
        <v>0</v>
      </c>
      <c r="AA159" s="13" t="e">
        <f t="shared" si="90"/>
        <v>#DIV/0!</v>
      </c>
      <c r="AB159" s="154" t="str">
        <f t="shared" si="91"/>
        <v>0</v>
      </c>
      <c r="AC159" s="158" t="e">
        <f t="shared" si="92"/>
        <v>#DIV/0!</v>
      </c>
      <c r="AD159" s="154" t="e">
        <f t="shared" si="93"/>
        <v>#DIV/0!</v>
      </c>
      <c r="AE159" s="12">
        <f>VLOOKUP(A159,Sheet4!$A$2:$N$6671,2,0)</f>
        <v>0</v>
      </c>
      <c r="AF159" s="213">
        <f t="shared" si="94"/>
        <v>0</v>
      </c>
      <c r="AG159" s="12">
        <f>(VLOOKUP(A159,Sheet4!$A$2:$N$6671,3,0))</f>
        <v>0</v>
      </c>
      <c r="AH159" s="12">
        <f>VLOOKUP(A159,Sheet4!$A$2:$N$6671,4,0)</f>
        <v>0</v>
      </c>
      <c r="AI159" s="12">
        <f>VLOOKUP(A159,Sheet4!$A$2:$N$6671,10,0)</f>
        <v>0</v>
      </c>
      <c r="AJ159" s="12">
        <f>VLOOKUP(A159,Sheet4!$A$2:$N$66671,5,0)</f>
        <v>0</v>
      </c>
      <c r="AK159" s="12">
        <f>VLOOKUP(A159,Sheet4!$A$2:$N$6671,6,0)</f>
        <v>0</v>
      </c>
      <c r="AL159" s="12">
        <f>VLOOKUP(A159,Sheet4!$A$2:$N$6671,7,0)</f>
        <v>0</v>
      </c>
      <c r="AM159" s="12">
        <f>VLOOKUP(A159,Sheet4!$A$2:$N$6671,8,0)</f>
        <v>0</v>
      </c>
      <c r="AN159" s="12">
        <f>VLOOKUP($A159,Sheet4!$A$2:$N$6671,9,0)</f>
        <v>0</v>
      </c>
      <c r="AO159" s="131" t="str">
        <f t="shared" ca="1" si="95"/>
        <v>Abhijit Khanvilkar_More Than 1 Year</v>
      </c>
      <c r="AP159" s="132" t="str">
        <f t="shared" si="96"/>
        <v>Abhijit Khanvilkar_Central</v>
      </c>
      <c r="AQ159" s="132" t="s">
        <v>123</v>
      </c>
      <c r="AR159" s="132">
        <v>0</v>
      </c>
      <c r="AS159" s="132" t="s">
        <v>134</v>
      </c>
      <c r="AT159" s="132" t="s">
        <v>626</v>
      </c>
      <c r="AU159" s="207">
        <f t="shared" ca="1" si="84"/>
        <v>3921</v>
      </c>
      <c r="AW159" s="374">
        <f>IFERROR(VLOOKUP(A159,'[3]Sale Entry'!$AE$328:$AF$700,2,FALSE),0)</f>
        <v>0</v>
      </c>
      <c r="AX159" s="112" t="str">
        <f t="shared" ca="1" si="97"/>
        <v>Abhijit Khanvilkar_More Than 1 Year</v>
      </c>
      <c r="AY159" s="323"/>
      <c r="AZ159" s="323"/>
      <c r="BA159" s="323"/>
      <c r="BB159" s="323"/>
      <c r="BC159" s="323"/>
    </row>
    <row r="160" spans="1:55" ht="15.75">
      <c r="A160" s="1">
        <v>10115130</v>
      </c>
      <c r="B160" s="2" t="s">
        <v>621</v>
      </c>
      <c r="C160" s="2" t="s">
        <v>138</v>
      </c>
      <c r="D160" s="3">
        <v>41557</v>
      </c>
      <c r="E160" s="130" t="str">
        <f ca="1">VLOOKUP(AU160,Sheet5!A:B,2,1)</f>
        <v>More Than 1 Year</v>
      </c>
      <c r="F160" s="130">
        <f t="shared" si="87"/>
        <v>0</v>
      </c>
      <c r="G160" s="130" t="s">
        <v>327</v>
      </c>
      <c r="H160" s="130" t="s">
        <v>295</v>
      </c>
      <c r="I160" s="4">
        <f t="shared" si="88"/>
        <v>2000</v>
      </c>
      <c r="J160" s="4">
        <f t="shared" si="89"/>
        <v>2000</v>
      </c>
      <c r="K160" s="4">
        <v>0</v>
      </c>
      <c r="L160" s="4"/>
      <c r="M160" s="4"/>
      <c r="N160" s="4"/>
      <c r="O160" s="4">
        <f>+IFERROR(VLOOKUP($A160,[3]Sheet2!$A$7:$M$259,4,FALSE),0)</f>
        <v>0</v>
      </c>
      <c r="P160" s="4">
        <f>+IFERROR(VLOOKUP($A160,[3]Sheet2!$A$7:$M$259,3,FALSE),0)</f>
        <v>0</v>
      </c>
      <c r="Q160" s="4">
        <f>+IFERROR(VLOOKUP($A160,[3]Sheet2!$A$7:$M$259,2,FALSE),0)</f>
        <v>0</v>
      </c>
      <c r="R160" s="4">
        <f>+IFERROR(VLOOKUP($A160,[3]Sheet2!$A$7:$M$259,7,FALSE),0)</f>
        <v>0</v>
      </c>
      <c r="S160" s="4">
        <f>+IFERROR(VLOOKUP($A160,[3]Sheet2!$A$7:$M$259,6,FALSE),0)</f>
        <v>0</v>
      </c>
      <c r="T160" s="4">
        <f>+IFERROR(VLOOKUP($A160,[3]Sheet2!$A$7:$M$259,5,FALSE),0)</f>
        <v>0</v>
      </c>
      <c r="U160" s="4">
        <f>+IFERROR(VLOOKUP($A160,[3]Sheet2!$A$7:$M$259,13,FALSE),0)</f>
        <v>0</v>
      </c>
      <c r="V160" s="4">
        <f>+IFERROR(VLOOKUP($A160,[3]Sheet2!$A$7:$M$259,12,FALSE),0)</f>
        <v>0</v>
      </c>
      <c r="W160" s="4">
        <f>+IFERROR(VLOOKUP($A160,[3]Sheet2!$A$7:$M$259,11,FALSE),0)</f>
        <v>0</v>
      </c>
      <c r="X160" s="4">
        <f>+IFERROR(VLOOKUP($A160,[3]Sheet2!$A$7:$M$259,10,FALSE),0)</f>
        <v>2000</v>
      </c>
      <c r="Y160" s="4">
        <f>+IFERROR(VLOOKUP($A160,[3]Sheet2!$A$7:$M$259,9,FALSE),0)</f>
        <v>2000</v>
      </c>
      <c r="Z160" s="4">
        <f>+IFERROR(VLOOKUP($A160,[3]Sheet2!$A$7:$M$259,8,FALSE),0)</f>
        <v>0</v>
      </c>
      <c r="AA160" s="13" t="e">
        <f t="shared" si="90"/>
        <v>#DIV/0!</v>
      </c>
      <c r="AB160" s="154" t="str">
        <f t="shared" si="91"/>
        <v>0</v>
      </c>
      <c r="AC160" s="158" t="e">
        <f t="shared" si="92"/>
        <v>#DIV/0!</v>
      </c>
      <c r="AD160" s="154" t="e">
        <f t="shared" si="93"/>
        <v>#DIV/0!</v>
      </c>
      <c r="AE160" s="12">
        <f>VLOOKUP(A160,Sheet4!$A$2:$N$6671,2,0)</f>
        <v>0</v>
      </c>
      <c r="AF160" s="213">
        <f t="shared" si="94"/>
        <v>0</v>
      </c>
      <c r="AG160" s="12">
        <f>(VLOOKUP(A160,Sheet4!$A$2:$N$6671,3,0))</f>
        <v>0</v>
      </c>
      <c r="AH160" s="12">
        <f>VLOOKUP(A160,Sheet4!$A$2:$N$6671,4,0)</f>
        <v>0</v>
      </c>
      <c r="AI160" s="12">
        <f>VLOOKUP(A160,Sheet4!$A$2:$N$6671,10,0)</f>
        <v>0</v>
      </c>
      <c r="AJ160" s="12">
        <f>VLOOKUP(A160,Sheet4!$A$2:$N$66671,5,0)</f>
        <v>0</v>
      </c>
      <c r="AK160" s="12">
        <f>VLOOKUP(A160,Sheet4!$A$2:$N$6671,6,0)</f>
        <v>0</v>
      </c>
      <c r="AL160" s="12">
        <f>VLOOKUP(A160,Sheet4!$A$2:$N$6671,7,0)</f>
        <v>0</v>
      </c>
      <c r="AM160" s="12">
        <f>VLOOKUP(A160,Sheet4!$A$2:$N$6671,8,0)</f>
        <v>0</v>
      </c>
      <c r="AN160" s="12">
        <f>VLOOKUP($A160,Sheet4!$A$2:$N$6671,9,0)</f>
        <v>0</v>
      </c>
      <c r="AO160" s="131" t="str">
        <f t="shared" ca="1" si="95"/>
        <v>Madhuri Joshi_More Than 1 Year</v>
      </c>
      <c r="AP160" s="132" t="str">
        <f t="shared" si="96"/>
        <v>Madhuri Joshi_Western</v>
      </c>
      <c r="AQ160" s="132" t="s">
        <v>216</v>
      </c>
      <c r="AR160" s="132">
        <v>0</v>
      </c>
      <c r="AS160" s="132" t="s">
        <v>124</v>
      </c>
      <c r="AT160" s="132" t="s">
        <v>626</v>
      </c>
      <c r="AU160" s="207">
        <f t="shared" ca="1" si="84"/>
        <v>3921</v>
      </c>
      <c r="AW160" s="374">
        <f>IFERROR(VLOOKUP(A160,'[3]Sale Entry'!$AE$328:$AF$700,2,FALSE),0)</f>
        <v>0</v>
      </c>
      <c r="AX160" s="112" t="str">
        <f t="shared" ca="1" si="97"/>
        <v>Bahubali Kaddu_More Than 1 Year</v>
      </c>
      <c r="AY160" s="323"/>
      <c r="AZ160" s="323"/>
      <c r="BA160" s="323"/>
      <c r="BB160" s="323"/>
      <c r="BC160" s="323"/>
    </row>
    <row r="161" spans="1:55" ht="15.75">
      <c r="A161" s="1">
        <v>10013913</v>
      </c>
      <c r="B161" s="2" t="s">
        <v>622</v>
      </c>
      <c r="C161" s="2" t="s">
        <v>123</v>
      </c>
      <c r="D161" s="3">
        <v>41557</v>
      </c>
      <c r="E161" s="130" t="str">
        <f ca="1">VLOOKUP(AU161,Sheet5!A:B,2,1)</f>
        <v>More Than 1 Year</v>
      </c>
      <c r="F161" s="130">
        <f t="shared" si="87"/>
        <v>0</v>
      </c>
      <c r="G161" s="130" t="s">
        <v>327</v>
      </c>
      <c r="H161" s="130" t="s">
        <v>296</v>
      </c>
      <c r="I161" s="4">
        <f t="shared" si="88"/>
        <v>980</v>
      </c>
      <c r="J161" s="4">
        <f t="shared" si="89"/>
        <v>980</v>
      </c>
      <c r="K161" s="4">
        <v>0</v>
      </c>
      <c r="L161" s="4"/>
      <c r="M161" s="4"/>
      <c r="N161" s="4"/>
      <c r="O161" s="4">
        <f>+IFERROR(VLOOKUP($A161,[3]Sheet2!$A$7:$M$259,4,FALSE),0)</f>
        <v>0</v>
      </c>
      <c r="P161" s="4">
        <f>+IFERROR(VLOOKUP($A161,[3]Sheet2!$A$7:$M$259,3,FALSE),0)</f>
        <v>0</v>
      </c>
      <c r="Q161" s="4">
        <f>+IFERROR(VLOOKUP($A161,[3]Sheet2!$A$7:$M$259,2,FALSE),0)</f>
        <v>0</v>
      </c>
      <c r="R161" s="4">
        <f>+IFERROR(VLOOKUP($A161,[3]Sheet2!$A$7:$M$259,7,FALSE),0)</f>
        <v>0</v>
      </c>
      <c r="S161" s="4">
        <f>+IFERROR(VLOOKUP($A161,[3]Sheet2!$A$7:$M$259,6,FALSE),0)</f>
        <v>0</v>
      </c>
      <c r="T161" s="4">
        <f>+IFERROR(VLOOKUP($A161,[3]Sheet2!$A$7:$M$259,5,FALSE),0)</f>
        <v>0</v>
      </c>
      <c r="U161" s="4">
        <f>+IFERROR(VLOOKUP($A161,[3]Sheet2!$A$7:$M$259,13,FALSE),0)</f>
        <v>0</v>
      </c>
      <c r="V161" s="4">
        <f>+IFERROR(VLOOKUP($A161,[3]Sheet2!$A$7:$M$259,12,FALSE),0)</f>
        <v>0</v>
      </c>
      <c r="W161" s="4">
        <f>+IFERROR(VLOOKUP($A161,[3]Sheet2!$A$7:$M$259,11,FALSE),0)</f>
        <v>0</v>
      </c>
      <c r="X161" s="4">
        <f>+IFERROR(VLOOKUP($A161,[3]Sheet2!$A$7:$M$259,10,FALSE),0)</f>
        <v>980</v>
      </c>
      <c r="Y161" s="4">
        <f>+IFERROR(VLOOKUP($A161,[3]Sheet2!$A$7:$M$259,9,FALSE),0)</f>
        <v>980</v>
      </c>
      <c r="Z161" s="4">
        <f>+IFERROR(VLOOKUP($A161,[3]Sheet2!$A$7:$M$259,8,FALSE),0)</f>
        <v>0</v>
      </c>
      <c r="AA161" s="13" t="e">
        <f t="shared" si="90"/>
        <v>#DIV/0!</v>
      </c>
      <c r="AB161" s="154" t="str">
        <f t="shared" si="91"/>
        <v>0</v>
      </c>
      <c r="AC161" s="158" t="e">
        <f t="shared" si="92"/>
        <v>#DIV/0!</v>
      </c>
      <c r="AD161" s="154" t="e">
        <f t="shared" si="93"/>
        <v>#DIV/0!</v>
      </c>
      <c r="AE161" s="12">
        <f>VLOOKUP(A161,Sheet4!$A$2:$N$6671,2,0)</f>
        <v>0</v>
      </c>
      <c r="AF161" s="213">
        <f t="shared" si="94"/>
        <v>0</v>
      </c>
      <c r="AG161" s="12">
        <f>(VLOOKUP(A161,Sheet4!$A$2:$N$6671,3,0))</f>
        <v>0</v>
      </c>
      <c r="AH161" s="12">
        <f>VLOOKUP(A161,Sheet4!$A$2:$N$6671,4,0)</f>
        <v>0</v>
      </c>
      <c r="AI161" s="12">
        <f>VLOOKUP(A161,Sheet4!$A$2:$N$6671,10,0)</f>
        <v>0</v>
      </c>
      <c r="AJ161" s="12">
        <f>VLOOKUP(A161,Sheet4!$A$2:$N$66671,5,0)</f>
        <v>0</v>
      </c>
      <c r="AK161" s="12">
        <f>VLOOKUP(A161,Sheet4!$A$2:$N$6671,6,0)</f>
        <v>0</v>
      </c>
      <c r="AL161" s="12">
        <f>VLOOKUP(A161,Sheet4!$A$2:$N$6671,7,0)</f>
        <v>0</v>
      </c>
      <c r="AM161" s="12">
        <f>VLOOKUP(A161,Sheet4!$A$2:$N$6671,8,0)</f>
        <v>0</v>
      </c>
      <c r="AN161" s="12">
        <f>VLOOKUP($A161,Sheet4!$A$2:$N$6671,9,0)</f>
        <v>0</v>
      </c>
      <c r="AO161" s="131" t="str">
        <f t="shared" ca="1" si="95"/>
        <v>Abhijit Khanvilkar_More Than 1 Year</v>
      </c>
      <c r="AP161" s="132" t="str">
        <f t="shared" si="96"/>
        <v>Abhijit Khanvilkar_Central</v>
      </c>
      <c r="AQ161" s="132" t="s">
        <v>123</v>
      </c>
      <c r="AR161" s="132">
        <v>0</v>
      </c>
      <c r="AS161" s="132" t="s">
        <v>134</v>
      </c>
      <c r="AT161" s="132" t="s">
        <v>626</v>
      </c>
      <c r="AU161" s="207">
        <f t="shared" ca="1" si="84"/>
        <v>3921</v>
      </c>
      <c r="AW161" s="374">
        <f>IFERROR(VLOOKUP(A161,'[3]Sale Entry'!$AE$328:$AF$700,2,FALSE),0)</f>
        <v>0</v>
      </c>
      <c r="AX161" s="112" t="str">
        <f t="shared" ca="1" si="97"/>
        <v>Abhijit Khanvilkar_More Than 1 Year</v>
      </c>
      <c r="AY161" s="323"/>
      <c r="AZ161" s="323"/>
      <c r="BA161" s="323"/>
      <c r="BB161" s="323"/>
      <c r="BC161" s="323"/>
    </row>
    <row r="162" spans="1:55" ht="15.75">
      <c r="A162" s="1">
        <v>10129602</v>
      </c>
      <c r="B162" s="2" t="s">
        <v>623</v>
      </c>
      <c r="C162" s="2" t="s">
        <v>138</v>
      </c>
      <c r="D162" s="3">
        <v>41557</v>
      </c>
      <c r="E162" s="130" t="str">
        <f ca="1">VLOOKUP(AU162,Sheet5!A:B,2,1)</f>
        <v>More Than 1 Year</v>
      </c>
      <c r="F162" s="130">
        <f t="shared" si="87"/>
        <v>0</v>
      </c>
      <c r="G162" s="130" t="s">
        <v>327</v>
      </c>
      <c r="H162" s="130" t="s">
        <v>295</v>
      </c>
      <c r="I162" s="4">
        <f t="shared" si="88"/>
        <v>2000</v>
      </c>
      <c r="J162" s="4">
        <f t="shared" si="89"/>
        <v>2000</v>
      </c>
      <c r="K162" s="4">
        <v>0</v>
      </c>
      <c r="L162" s="4"/>
      <c r="M162" s="4"/>
      <c r="N162" s="4"/>
      <c r="O162" s="4">
        <f>+IFERROR(VLOOKUP($A162,[3]Sheet2!$A$7:$M$259,4,FALSE),0)</f>
        <v>0</v>
      </c>
      <c r="P162" s="4">
        <f>+IFERROR(VLOOKUP($A162,[3]Sheet2!$A$7:$M$259,3,FALSE),0)</f>
        <v>0</v>
      </c>
      <c r="Q162" s="4">
        <f>+IFERROR(VLOOKUP($A162,[3]Sheet2!$A$7:$M$259,2,FALSE),0)</f>
        <v>0</v>
      </c>
      <c r="R162" s="4">
        <f>+IFERROR(VLOOKUP($A162,[3]Sheet2!$A$7:$M$259,7,FALSE),0)</f>
        <v>0</v>
      </c>
      <c r="S162" s="4">
        <f>+IFERROR(VLOOKUP($A162,[3]Sheet2!$A$7:$M$259,6,FALSE),0)</f>
        <v>0</v>
      </c>
      <c r="T162" s="4">
        <f>+IFERROR(VLOOKUP($A162,[3]Sheet2!$A$7:$M$259,5,FALSE),0)</f>
        <v>0</v>
      </c>
      <c r="U162" s="4">
        <f>+IFERROR(VLOOKUP($A162,[3]Sheet2!$A$7:$M$259,13,FALSE),0)</f>
        <v>0</v>
      </c>
      <c r="V162" s="4">
        <f>+IFERROR(VLOOKUP($A162,[3]Sheet2!$A$7:$M$259,12,FALSE),0)</f>
        <v>0</v>
      </c>
      <c r="W162" s="4">
        <f>+IFERROR(VLOOKUP($A162,[3]Sheet2!$A$7:$M$259,11,FALSE),0)</f>
        <v>0</v>
      </c>
      <c r="X162" s="4">
        <f>+IFERROR(VLOOKUP($A162,[3]Sheet2!$A$7:$M$259,10,FALSE),0)</f>
        <v>2000</v>
      </c>
      <c r="Y162" s="4">
        <f>+IFERROR(VLOOKUP($A162,[3]Sheet2!$A$7:$M$259,9,FALSE),0)</f>
        <v>2000</v>
      </c>
      <c r="Z162" s="4">
        <f>+IFERROR(VLOOKUP($A162,[3]Sheet2!$A$7:$M$259,8,FALSE),0)</f>
        <v>0</v>
      </c>
      <c r="AA162" s="13" t="e">
        <f t="shared" si="90"/>
        <v>#DIV/0!</v>
      </c>
      <c r="AB162" s="154" t="str">
        <f t="shared" si="91"/>
        <v>0</v>
      </c>
      <c r="AC162" s="158" t="e">
        <f t="shared" si="92"/>
        <v>#DIV/0!</v>
      </c>
      <c r="AD162" s="154" t="e">
        <f t="shared" si="93"/>
        <v>#DIV/0!</v>
      </c>
      <c r="AE162" s="12">
        <f>VLOOKUP(A162,Sheet4!$A$2:$N$6671,2,0)</f>
        <v>0</v>
      </c>
      <c r="AF162" s="213">
        <f t="shared" si="94"/>
        <v>0</v>
      </c>
      <c r="AG162" s="12">
        <f>(VLOOKUP(A162,Sheet4!$A$2:$N$6671,3,0))</f>
        <v>0</v>
      </c>
      <c r="AH162" s="12">
        <f>VLOOKUP(A162,Sheet4!$A$2:$N$6671,4,0)</f>
        <v>0</v>
      </c>
      <c r="AI162" s="12">
        <f>VLOOKUP(A162,Sheet4!$A$2:$N$6671,10,0)</f>
        <v>0</v>
      </c>
      <c r="AJ162" s="12">
        <f>VLOOKUP(A162,Sheet4!$A$2:$N$66671,5,0)</f>
        <v>0</v>
      </c>
      <c r="AK162" s="12">
        <f>VLOOKUP(A162,Sheet4!$A$2:$N$6671,6,0)</f>
        <v>0</v>
      </c>
      <c r="AL162" s="12">
        <f>VLOOKUP(A162,Sheet4!$A$2:$N$6671,7,0)</f>
        <v>0</v>
      </c>
      <c r="AM162" s="12">
        <f>VLOOKUP(A162,Sheet4!$A$2:$N$6671,8,0)</f>
        <v>0</v>
      </c>
      <c r="AN162" s="12">
        <f>VLOOKUP($A162,Sheet4!$A$2:$N$6671,9,0)</f>
        <v>0</v>
      </c>
      <c r="AO162" s="131" t="str">
        <f t="shared" ca="1" si="95"/>
        <v>Madhuri Joshi_More Than 1 Year</v>
      </c>
      <c r="AP162" s="132" t="str">
        <f t="shared" si="96"/>
        <v>Madhuri Joshi_Western</v>
      </c>
      <c r="AQ162" s="132" t="s">
        <v>216</v>
      </c>
      <c r="AR162" s="132">
        <v>0</v>
      </c>
      <c r="AS162" s="132" t="s">
        <v>122</v>
      </c>
      <c r="AT162" s="132" t="s">
        <v>626</v>
      </c>
      <c r="AU162" s="207">
        <f t="shared" ca="1" si="84"/>
        <v>3921</v>
      </c>
      <c r="AW162" s="374">
        <f>IFERROR(VLOOKUP(A162,'[3]Sale Entry'!$AE$328:$AF$700,2,FALSE),0)</f>
        <v>0</v>
      </c>
      <c r="AX162" s="112" t="str">
        <f t="shared" ca="1" si="97"/>
        <v>Bahubali Kaddu_More Than 1 Year</v>
      </c>
      <c r="AY162" s="323"/>
      <c r="AZ162" s="323"/>
      <c r="BA162" s="323"/>
      <c r="BB162" s="323"/>
      <c r="BC162" s="323"/>
    </row>
    <row r="163" spans="1:55" ht="15.75">
      <c r="A163" s="1">
        <v>10082013</v>
      </c>
      <c r="B163" s="2" t="s">
        <v>624</v>
      </c>
      <c r="C163" s="2" t="s">
        <v>121</v>
      </c>
      <c r="D163" s="3">
        <v>41557</v>
      </c>
      <c r="E163" s="130" t="str">
        <f ca="1">VLOOKUP(AU163,Sheet5!A:B,2,1)</f>
        <v>More Than 1 Year</v>
      </c>
      <c r="F163" s="130">
        <f t="shared" si="87"/>
        <v>0</v>
      </c>
      <c r="G163" s="130" t="s">
        <v>327</v>
      </c>
      <c r="H163" s="130" t="s">
        <v>295</v>
      </c>
      <c r="I163" s="4">
        <f t="shared" si="88"/>
        <v>750</v>
      </c>
      <c r="J163" s="4">
        <f t="shared" si="89"/>
        <v>750</v>
      </c>
      <c r="K163" s="4">
        <v>0</v>
      </c>
      <c r="L163" s="4"/>
      <c r="M163" s="4"/>
      <c r="N163" s="4"/>
      <c r="O163" s="4">
        <f>+IFERROR(VLOOKUP($A163,[3]Sheet2!$A$7:$M$259,4,FALSE),0)</f>
        <v>0</v>
      </c>
      <c r="P163" s="4">
        <f>+IFERROR(VLOOKUP($A163,[3]Sheet2!$A$7:$M$259,3,FALSE),0)</f>
        <v>0</v>
      </c>
      <c r="Q163" s="4">
        <f>+IFERROR(VLOOKUP($A163,[3]Sheet2!$A$7:$M$259,2,FALSE),0)</f>
        <v>0</v>
      </c>
      <c r="R163" s="4">
        <f>+IFERROR(VLOOKUP($A163,[3]Sheet2!$A$7:$M$259,7,FALSE),0)</f>
        <v>0</v>
      </c>
      <c r="S163" s="4">
        <f>+IFERROR(VLOOKUP($A163,[3]Sheet2!$A$7:$M$259,6,FALSE),0)</f>
        <v>0</v>
      </c>
      <c r="T163" s="4">
        <f>+IFERROR(VLOOKUP($A163,[3]Sheet2!$A$7:$M$259,5,FALSE),0)</f>
        <v>0</v>
      </c>
      <c r="U163" s="4">
        <f>+IFERROR(VLOOKUP($A163,[3]Sheet2!$A$7:$M$259,13,FALSE),0)</f>
        <v>0</v>
      </c>
      <c r="V163" s="4">
        <f>+IFERROR(VLOOKUP($A163,[3]Sheet2!$A$7:$M$259,12,FALSE),0)</f>
        <v>0</v>
      </c>
      <c r="W163" s="4">
        <f>+IFERROR(VLOOKUP($A163,[3]Sheet2!$A$7:$M$259,11,FALSE),0)</f>
        <v>0</v>
      </c>
      <c r="X163" s="4">
        <f>+IFERROR(VLOOKUP($A163,[3]Sheet2!$A$7:$M$259,10,FALSE),0)</f>
        <v>750</v>
      </c>
      <c r="Y163" s="4">
        <f>+IFERROR(VLOOKUP($A163,[3]Sheet2!$A$7:$M$259,9,FALSE),0)</f>
        <v>750</v>
      </c>
      <c r="Z163" s="4">
        <f>+IFERROR(VLOOKUP($A163,[3]Sheet2!$A$7:$M$259,8,FALSE),0)</f>
        <v>0</v>
      </c>
      <c r="AA163" s="13" t="e">
        <f t="shared" si="90"/>
        <v>#DIV/0!</v>
      </c>
      <c r="AB163" s="154" t="str">
        <f t="shared" si="91"/>
        <v>0</v>
      </c>
      <c r="AC163" s="158" t="e">
        <f t="shared" si="92"/>
        <v>#DIV/0!</v>
      </c>
      <c r="AD163" s="154" t="e">
        <f t="shared" si="93"/>
        <v>#DIV/0!</v>
      </c>
      <c r="AE163" s="12">
        <f>VLOOKUP(A163,Sheet4!$A$2:$N$6671,2,0)</f>
        <v>0</v>
      </c>
      <c r="AF163" s="213">
        <f t="shared" si="94"/>
        <v>0</v>
      </c>
      <c r="AG163" s="12">
        <f>(VLOOKUP(A163,Sheet4!$A$2:$N$6671,3,0))</f>
        <v>0</v>
      </c>
      <c r="AH163" s="12">
        <f>VLOOKUP(A163,Sheet4!$A$2:$N$6671,4,0)</f>
        <v>0</v>
      </c>
      <c r="AI163" s="12">
        <f>VLOOKUP(A163,Sheet4!$A$2:$N$6671,10,0)</f>
        <v>0</v>
      </c>
      <c r="AJ163" s="12">
        <f>VLOOKUP(A163,Sheet4!$A$2:$N$66671,5,0)</f>
        <v>0</v>
      </c>
      <c r="AK163" s="12">
        <f>VLOOKUP(A163,Sheet4!$A$2:$N$6671,6,0)</f>
        <v>0</v>
      </c>
      <c r="AL163" s="12">
        <f>VLOOKUP(A163,Sheet4!$A$2:$N$6671,7,0)</f>
        <v>0</v>
      </c>
      <c r="AM163" s="12">
        <f>VLOOKUP(A163,Sheet4!$A$2:$N$6671,8,0)</f>
        <v>0</v>
      </c>
      <c r="AN163" s="12">
        <f>VLOOKUP($A163,Sheet4!$A$2:$N$6671,9,0)</f>
        <v>0</v>
      </c>
      <c r="AO163" s="131" t="str">
        <f t="shared" ca="1" si="95"/>
        <v>Intezar Sayed_More Than 1 Year</v>
      </c>
      <c r="AP163" s="132" t="str">
        <f t="shared" si="96"/>
        <v>Intezar Sayed_Western</v>
      </c>
      <c r="AQ163" s="132" t="s">
        <v>216</v>
      </c>
      <c r="AR163" s="132">
        <v>0</v>
      </c>
      <c r="AS163" s="132" t="s">
        <v>456</v>
      </c>
      <c r="AT163" s="132" t="s">
        <v>626</v>
      </c>
      <c r="AU163" s="207">
        <f t="shared" ca="1" si="84"/>
        <v>3921</v>
      </c>
      <c r="AW163" s="374">
        <f>IFERROR(VLOOKUP(A163,'[3]Sale Entry'!$AE$328:$AF$700,2,FALSE),0)</f>
        <v>0</v>
      </c>
      <c r="AX163" s="112" t="str">
        <f t="shared" ca="1" si="97"/>
        <v>Bahubali Kaddu_More Than 1 Year</v>
      </c>
      <c r="AY163" s="323"/>
      <c r="AZ163" s="323"/>
      <c r="BA163" s="323"/>
      <c r="BB163" s="323"/>
      <c r="BC163" s="323"/>
    </row>
    <row r="164" spans="1:55" ht="15.75">
      <c r="A164" s="1"/>
      <c r="B164" s="2"/>
      <c r="C164" s="2"/>
      <c r="D164" s="3"/>
      <c r="E164" s="130"/>
      <c r="F164" s="130"/>
      <c r="G164" s="130"/>
      <c r="H164" s="130"/>
      <c r="I164" s="4"/>
      <c r="J164" s="4"/>
      <c r="K164" s="4"/>
      <c r="L164" s="4"/>
      <c r="M164" s="4"/>
      <c r="N164" s="4"/>
      <c r="O164" s="4"/>
      <c r="P164" s="4"/>
      <c r="Q164" s="4"/>
      <c r="R164" s="4"/>
      <c r="S164" s="4"/>
      <c r="T164" s="4"/>
      <c r="U164" s="4"/>
      <c r="V164" s="4"/>
      <c r="W164" s="4"/>
      <c r="X164" s="4"/>
      <c r="Y164" s="4"/>
      <c r="Z164" s="4"/>
      <c r="AA164" s="13"/>
      <c r="AB164" s="154"/>
      <c r="AC164" s="158"/>
      <c r="AD164" s="154"/>
      <c r="AE164" s="12"/>
      <c r="AF164" s="213"/>
      <c r="AG164" s="12"/>
      <c r="AH164" s="12"/>
      <c r="AI164" s="12"/>
      <c r="AJ164" s="12"/>
      <c r="AK164" s="12"/>
      <c r="AL164" s="12"/>
      <c r="AM164" s="12"/>
      <c r="AN164" s="12"/>
      <c r="AO164" s="131"/>
      <c r="AR164" s="132"/>
      <c r="AS164" s="132"/>
      <c r="AT164" s="132"/>
      <c r="AU164" s="207"/>
      <c r="AW164" s="374"/>
      <c r="AY164" s="323"/>
      <c r="AZ164" s="323"/>
      <c r="BA164" s="323"/>
      <c r="BB164" s="323"/>
      <c r="BC164" s="323"/>
    </row>
    <row r="165" spans="1:55" ht="15.75">
      <c r="A165" s="1"/>
      <c r="B165" s="2"/>
      <c r="C165" s="2"/>
      <c r="D165" s="3"/>
      <c r="E165" s="130"/>
      <c r="F165" s="130"/>
      <c r="G165" s="130"/>
      <c r="H165" s="130"/>
      <c r="I165" s="4"/>
      <c r="J165" s="4"/>
      <c r="K165" s="4"/>
      <c r="L165" s="4"/>
      <c r="M165" s="4"/>
      <c r="N165" s="4"/>
      <c r="O165" s="4"/>
      <c r="P165" s="4"/>
      <c r="Q165" s="4"/>
      <c r="R165" s="4"/>
      <c r="S165" s="4"/>
      <c r="T165" s="4"/>
      <c r="U165" s="4"/>
      <c r="V165" s="4"/>
      <c r="W165" s="4"/>
      <c r="X165" s="4"/>
      <c r="Y165" s="4"/>
      <c r="Z165" s="4"/>
      <c r="AA165" s="13"/>
      <c r="AB165" s="154"/>
      <c r="AC165" s="158"/>
      <c r="AD165" s="154"/>
      <c r="AE165" s="12"/>
      <c r="AF165" s="213"/>
      <c r="AG165" s="12"/>
      <c r="AH165" s="12"/>
      <c r="AI165" s="12"/>
      <c r="AJ165" s="12"/>
      <c r="AK165" s="12"/>
      <c r="AL165" s="12"/>
      <c r="AM165" s="12"/>
      <c r="AN165" s="12"/>
      <c r="AO165" s="131"/>
      <c r="AR165" s="132"/>
      <c r="AS165" s="132"/>
      <c r="AT165" s="132"/>
      <c r="AU165" s="207"/>
      <c r="AW165" s="374"/>
      <c r="AY165" s="323"/>
      <c r="AZ165" s="323"/>
      <c r="BA165" s="323"/>
      <c r="BB165" s="323"/>
      <c r="BC165" s="323"/>
    </row>
    <row r="166" spans="1:55" ht="15.75">
      <c r="A166" s="1"/>
      <c r="B166" s="2"/>
      <c r="C166" s="2"/>
      <c r="D166" s="3"/>
      <c r="E166" s="130"/>
      <c r="F166" s="130"/>
      <c r="G166" s="130"/>
      <c r="H166" s="130"/>
      <c r="I166" s="4"/>
      <c r="J166" s="4"/>
      <c r="K166" s="4"/>
      <c r="L166" s="4"/>
      <c r="M166" s="4"/>
      <c r="N166" s="4"/>
      <c r="O166" s="4"/>
      <c r="P166" s="4"/>
      <c r="Q166" s="4"/>
      <c r="R166" s="4"/>
      <c r="S166" s="4"/>
      <c r="T166" s="4"/>
      <c r="U166" s="4"/>
      <c r="V166" s="4"/>
      <c r="W166" s="4"/>
      <c r="X166" s="4"/>
      <c r="Y166" s="4"/>
      <c r="Z166" s="4"/>
      <c r="AA166" s="13"/>
      <c r="AB166" s="154"/>
      <c r="AC166" s="158"/>
      <c r="AD166" s="154"/>
      <c r="AE166" s="12"/>
      <c r="AF166" s="213"/>
      <c r="AG166" s="12"/>
      <c r="AH166" s="12"/>
      <c r="AI166" s="12"/>
      <c r="AJ166" s="12"/>
      <c r="AK166" s="12"/>
      <c r="AL166" s="12"/>
      <c r="AM166" s="12"/>
      <c r="AN166" s="12"/>
      <c r="AO166" s="131"/>
      <c r="AR166" s="132"/>
      <c r="AS166" s="132"/>
      <c r="AT166" s="132"/>
      <c r="AU166" s="207"/>
      <c r="AW166" s="374"/>
      <c r="AY166" s="323"/>
      <c r="AZ166" s="323"/>
      <c r="BA166" s="323"/>
      <c r="BB166" s="323"/>
      <c r="BC166" s="323"/>
    </row>
    <row r="167" spans="1:55" ht="15.75">
      <c r="A167" s="1"/>
      <c r="B167" s="2"/>
      <c r="C167" s="2"/>
      <c r="D167" s="3"/>
      <c r="E167" s="130"/>
      <c r="F167" s="130"/>
      <c r="G167" s="130"/>
      <c r="H167" s="130"/>
      <c r="I167" s="4"/>
      <c r="J167" s="4"/>
      <c r="K167" s="4"/>
      <c r="L167" s="4"/>
      <c r="M167" s="4"/>
      <c r="N167" s="4"/>
      <c r="O167" s="4"/>
      <c r="P167" s="4"/>
      <c r="Q167" s="4"/>
      <c r="R167" s="4"/>
      <c r="S167" s="4"/>
      <c r="T167" s="4"/>
      <c r="U167" s="4"/>
      <c r="V167" s="4"/>
      <c r="W167" s="4"/>
      <c r="X167" s="4"/>
      <c r="Y167" s="4"/>
      <c r="Z167" s="4"/>
      <c r="AA167" s="13"/>
      <c r="AB167" s="154"/>
      <c r="AC167" s="158"/>
      <c r="AD167" s="154"/>
      <c r="AE167" s="12"/>
      <c r="AF167" s="213"/>
      <c r="AG167" s="12"/>
      <c r="AH167" s="12"/>
      <c r="AI167" s="12"/>
      <c r="AJ167" s="12"/>
      <c r="AK167" s="12"/>
      <c r="AL167" s="12"/>
      <c r="AM167" s="12"/>
      <c r="AN167" s="12"/>
      <c r="AO167" s="131"/>
      <c r="AR167" s="132"/>
      <c r="AS167" s="132"/>
      <c r="AT167" s="132"/>
      <c r="AU167" s="207"/>
      <c r="AW167" s="374"/>
      <c r="AY167" s="323"/>
      <c r="AZ167" s="323"/>
      <c r="BA167" s="323"/>
      <c r="BB167" s="323"/>
      <c r="BC167" s="323"/>
    </row>
    <row r="168" spans="1:55" ht="15.75">
      <c r="A168" s="1"/>
      <c r="B168" s="2"/>
      <c r="C168" s="2"/>
      <c r="D168" s="3"/>
      <c r="E168" s="130"/>
      <c r="F168" s="130"/>
      <c r="G168" s="130"/>
      <c r="H168" s="130"/>
      <c r="I168" s="4"/>
      <c r="J168" s="4"/>
      <c r="K168" s="4"/>
      <c r="L168" s="4"/>
      <c r="M168" s="4"/>
      <c r="N168" s="4"/>
      <c r="O168" s="4"/>
      <c r="P168" s="4"/>
      <c r="Q168" s="4"/>
      <c r="R168" s="4"/>
      <c r="S168" s="4"/>
      <c r="T168" s="4"/>
      <c r="U168" s="4"/>
      <c r="V168" s="4"/>
      <c r="W168" s="4"/>
      <c r="X168" s="4"/>
      <c r="Y168" s="4"/>
      <c r="Z168" s="4"/>
      <c r="AA168" s="13"/>
      <c r="AB168" s="154"/>
      <c r="AC168" s="158"/>
      <c r="AD168" s="154"/>
      <c r="AE168" s="12"/>
      <c r="AF168" s="213"/>
      <c r="AG168" s="12"/>
      <c r="AH168" s="12"/>
      <c r="AI168" s="12"/>
      <c r="AJ168" s="12"/>
      <c r="AK168" s="12"/>
      <c r="AL168" s="12"/>
      <c r="AM168" s="12"/>
      <c r="AN168" s="12"/>
      <c r="AO168" s="131"/>
      <c r="AR168" s="132"/>
      <c r="AS168" s="132"/>
      <c r="AT168" s="132"/>
      <c r="AU168" s="207"/>
      <c r="AW168" s="374"/>
      <c r="AY168" s="323"/>
      <c r="AZ168" s="323"/>
      <c r="BA168" s="323"/>
      <c r="BB168" s="323"/>
      <c r="BC168" s="323"/>
    </row>
    <row r="169" spans="1:55" ht="15.75">
      <c r="A169" s="1"/>
      <c r="B169" s="2"/>
      <c r="C169" s="2"/>
      <c r="D169" s="3"/>
      <c r="E169" s="130"/>
      <c r="F169" s="130"/>
      <c r="G169" s="130"/>
      <c r="H169" s="130"/>
      <c r="I169" s="4"/>
      <c r="J169" s="4"/>
      <c r="K169" s="4"/>
      <c r="L169" s="4"/>
      <c r="M169" s="4"/>
      <c r="N169" s="4"/>
      <c r="O169" s="4"/>
      <c r="P169" s="4"/>
      <c r="Q169" s="4"/>
      <c r="R169" s="4"/>
      <c r="S169" s="4"/>
      <c r="T169" s="4"/>
      <c r="U169" s="4"/>
      <c r="V169" s="4"/>
      <c r="W169" s="4"/>
      <c r="X169" s="4"/>
      <c r="Y169" s="4"/>
      <c r="Z169" s="4"/>
      <c r="AA169" s="13"/>
      <c r="AB169" s="154"/>
      <c r="AC169" s="158"/>
      <c r="AD169" s="154"/>
      <c r="AE169" s="12"/>
      <c r="AF169" s="213"/>
      <c r="AG169" s="12"/>
      <c r="AH169" s="12"/>
      <c r="AI169" s="12"/>
      <c r="AJ169" s="12"/>
      <c r="AK169" s="12"/>
      <c r="AL169" s="12"/>
      <c r="AM169" s="12"/>
      <c r="AN169" s="12"/>
      <c r="AO169" s="131"/>
      <c r="AR169" s="132"/>
      <c r="AS169" s="132"/>
      <c r="AT169" s="132"/>
      <c r="AU169" s="207"/>
      <c r="AW169" s="374"/>
      <c r="AY169" s="323"/>
      <c r="AZ169" s="323"/>
      <c r="BA169" s="323"/>
      <c r="BB169" s="323"/>
      <c r="BC169" s="323"/>
    </row>
    <row r="170" spans="1:55" ht="15.75">
      <c r="A170" s="1"/>
      <c r="B170" s="2"/>
      <c r="C170" s="2"/>
      <c r="D170" s="3"/>
      <c r="E170" s="130"/>
      <c r="F170" s="130"/>
      <c r="G170" s="130"/>
      <c r="H170" s="130"/>
      <c r="I170" s="4"/>
      <c r="J170" s="4"/>
      <c r="K170" s="4"/>
      <c r="L170" s="4"/>
      <c r="M170" s="4"/>
      <c r="N170" s="4"/>
      <c r="O170" s="4"/>
      <c r="P170" s="4"/>
      <c r="Q170" s="4"/>
      <c r="R170" s="4"/>
      <c r="S170" s="4"/>
      <c r="T170" s="4"/>
      <c r="U170" s="4"/>
      <c r="V170" s="4"/>
      <c r="W170" s="4"/>
      <c r="X170" s="4"/>
      <c r="Y170" s="4"/>
      <c r="Z170" s="4"/>
      <c r="AA170" s="13"/>
      <c r="AB170" s="154"/>
      <c r="AC170" s="158"/>
      <c r="AD170" s="154"/>
      <c r="AE170" s="12"/>
      <c r="AF170" s="213"/>
      <c r="AG170" s="12"/>
      <c r="AH170" s="12"/>
      <c r="AI170" s="12"/>
      <c r="AJ170" s="12"/>
      <c r="AK170" s="12"/>
      <c r="AL170" s="12"/>
      <c r="AM170" s="12"/>
      <c r="AN170" s="12"/>
      <c r="AO170" s="131"/>
      <c r="AR170" s="132"/>
      <c r="AS170" s="132"/>
      <c r="AT170" s="132"/>
      <c r="AU170" s="207"/>
      <c r="AW170" s="374"/>
      <c r="AY170" s="323"/>
      <c r="AZ170" s="323"/>
      <c r="BA170" s="323"/>
      <c r="BB170" s="323"/>
      <c r="BC170" s="323"/>
    </row>
    <row r="171" spans="1:55" ht="15.75">
      <c r="A171" s="1"/>
      <c r="B171" s="2"/>
      <c r="C171" s="2"/>
      <c r="D171" s="3"/>
      <c r="E171" s="130"/>
      <c r="F171" s="130"/>
      <c r="G171" s="130"/>
      <c r="H171" s="130"/>
      <c r="I171" s="4"/>
      <c r="J171" s="4"/>
      <c r="K171" s="4"/>
      <c r="L171" s="4"/>
      <c r="M171" s="4"/>
      <c r="N171" s="4"/>
      <c r="O171" s="4"/>
      <c r="P171" s="4"/>
      <c r="Q171" s="4"/>
      <c r="R171" s="4"/>
      <c r="S171" s="4"/>
      <c r="T171" s="4"/>
      <c r="U171" s="4"/>
      <c r="V171" s="4"/>
      <c r="W171" s="4"/>
      <c r="X171" s="4"/>
      <c r="Y171" s="4"/>
      <c r="Z171" s="4"/>
      <c r="AA171" s="13"/>
      <c r="AB171" s="154"/>
      <c r="AC171" s="158"/>
      <c r="AD171" s="154"/>
      <c r="AE171" s="12"/>
      <c r="AF171" s="213"/>
      <c r="AG171" s="12"/>
      <c r="AH171" s="12"/>
      <c r="AI171" s="12"/>
      <c r="AJ171" s="12"/>
      <c r="AK171" s="12"/>
      <c r="AL171" s="12"/>
      <c r="AM171" s="12"/>
      <c r="AN171" s="12"/>
      <c r="AO171" s="131"/>
      <c r="AR171" s="132"/>
      <c r="AS171" s="132"/>
      <c r="AT171" s="132"/>
      <c r="AU171" s="207"/>
      <c r="AW171" s="374"/>
      <c r="AY171" s="323"/>
      <c r="AZ171" s="323"/>
      <c r="BA171" s="323"/>
      <c r="BB171" s="323"/>
      <c r="BC171" s="323"/>
    </row>
    <row r="172" spans="1:55" ht="15.75">
      <c r="A172" s="1"/>
      <c r="B172" s="2"/>
      <c r="C172" s="2"/>
      <c r="D172" s="3"/>
      <c r="E172" s="130"/>
      <c r="F172" s="130"/>
      <c r="G172" s="130"/>
      <c r="H172" s="130"/>
      <c r="I172" s="4"/>
      <c r="J172" s="4"/>
      <c r="K172" s="4"/>
      <c r="L172" s="4"/>
      <c r="M172" s="4"/>
      <c r="N172" s="4"/>
      <c r="O172" s="4"/>
      <c r="P172" s="4"/>
      <c r="Q172" s="4"/>
      <c r="R172" s="4"/>
      <c r="S172" s="4"/>
      <c r="T172" s="4"/>
      <c r="U172" s="4"/>
      <c r="V172" s="4"/>
      <c r="W172" s="4"/>
      <c r="X172" s="4"/>
      <c r="Y172" s="4"/>
      <c r="Z172" s="4"/>
      <c r="AA172" s="13"/>
      <c r="AB172" s="154"/>
      <c r="AC172" s="158"/>
      <c r="AD172" s="154"/>
      <c r="AE172" s="12"/>
      <c r="AF172" s="213"/>
      <c r="AG172" s="12"/>
      <c r="AH172" s="12"/>
      <c r="AI172" s="12"/>
      <c r="AJ172" s="12"/>
      <c r="AK172" s="12"/>
      <c r="AL172" s="12"/>
      <c r="AM172" s="12"/>
      <c r="AN172" s="12"/>
      <c r="AO172" s="131"/>
      <c r="AR172" s="132"/>
      <c r="AS172" s="132"/>
      <c r="AT172" s="132"/>
      <c r="AU172" s="207"/>
      <c r="AW172" s="374"/>
      <c r="AY172" s="323"/>
      <c r="AZ172" s="323"/>
      <c r="BA172" s="323"/>
      <c r="BB172" s="323"/>
      <c r="BC172" s="323"/>
    </row>
    <row r="173" spans="1:55" ht="15.75">
      <c r="A173" s="1"/>
      <c r="B173" s="2"/>
      <c r="C173" s="2"/>
      <c r="D173" s="3"/>
      <c r="E173" s="130"/>
      <c r="F173" s="130"/>
      <c r="G173" s="130"/>
      <c r="H173" s="130"/>
      <c r="I173" s="4"/>
      <c r="J173" s="4"/>
      <c r="K173" s="4"/>
      <c r="L173" s="4"/>
      <c r="M173" s="4"/>
      <c r="N173" s="4"/>
      <c r="O173" s="4"/>
      <c r="P173" s="4"/>
      <c r="Q173" s="4"/>
      <c r="R173" s="4"/>
      <c r="S173" s="4"/>
      <c r="T173" s="4"/>
      <c r="U173" s="4"/>
      <c r="V173" s="4"/>
      <c r="W173" s="4"/>
      <c r="X173" s="4"/>
      <c r="Y173" s="4"/>
      <c r="Z173" s="4"/>
      <c r="AA173" s="13"/>
      <c r="AB173" s="154"/>
      <c r="AC173" s="158"/>
      <c r="AD173" s="154"/>
      <c r="AE173" s="12"/>
      <c r="AF173" s="213"/>
      <c r="AG173" s="12"/>
      <c r="AH173" s="12"/>
      <c r="AI173" s="12"/>
      <c r="AJ173" s="12"/>
      <c r="AK173" s="12"/>
      <c r="AL173" s="12"/>
      <c r="AM173" s="12"/>
      <c r="AN173" s="12"/>
      <c r="AO173" s="131"/>
      <c r="AR173" s="132"/>
      <c r="AS173" s="132"/>
      <c r="AT173" s="132"/>
      <c r="AU173" s="207"/>
      <c r="AW173" s="374"/>
      <c r="AY173" s="323"/>
      <c r="AZ173" s="323"/>
      <c r="BA173" s="323"/>
      <c r="BB173" s="323"/>
      <c r="BC173" s="323"/>
    </row>
    <row r="174" spans="1:55" ht="15.75">
      <c r="A174" s="1"/>
      <c r="B174" s="2"/>
      <c r="C174" s="2"/>
      <c r="D174" s="3"/>
      <c r="E174" s="130"/>
      <c r="F174" s="130"/>
      <c r="G174" s="130"/>
      <c r="H174" s="130"/>
      <c r="I174" s="4"/>
      <c r="J174" s="4"/>
      <c r="K174" s="4"/>
      <c r="L174" s="4"/>
      <c r="M174" s="4"/>
      <c r="N174" s="4"/>
      <c r="O174" s="4"/>
      <c r="P174" s="4"/>
      <c r="Q174" s="4"/>
      <c r="R174" s="4"/>
      <c r="S174" s="4"/>
      <c r="T174" s="4"/>
      <c r="U174" s="4"/>
      <c r="V174" s="4"/>
      <c r="W174" s="4"/>
      <c r="X174" s="4"/>
      <c r="Y174" s="4"/>
      <c r="Z174" s="4"/>
      <c r="AA174" s="13"/>
      <c r="AB174" s="154"/>
      <c r="AC174" s="158"/>
      <c r="AD174" s="154"/>
      <c r="AE174" s="12"/>
      <c r="AF174" s="213"/>
      <c r="AG174" s="12"/>
      <c r="AH174" s="12"/>
      <c r="AI174" s="12"/>
      <c r="AJ174" s="12"/>
      <c r="AK174" s="12"/>
      <c r="AL174" s="12"/>
      <c r="AM174" s="12"/>
      <c r="AN174" s="12"/>
      <c r="AO174" s="131"/>
      <c r="AR174" s="132"/>
      <c r="AS174" s="132"/>
      <c r="AT174" s="132"/>
      <c r="AU174" s="207"/>
      <c r="AW174" s="374"/>
      <c r="AY174" s="323"/>
      <c r="AZ174" s="323"/>
      <c r="BA174" s="323"/>
      <c r="BB174" s="323"/>
      <c r="BC174" s="323"/>
    </row>
    <row r="175" spans="1:55" ht="15.75">
      <c r="A175" s="1"/>
      <c r="B175" s="2"/>
      <c r="C175" s="2"/>
      <c r="D175" s="3"/>
      <c r="E175" s="130"/>
      <c r="F175" s="130"/>
      <c r="G175" s="130"/>
      <c r="H175" s="130"/>
      <c r="I175" s="4"/>
      <c r="J175" s="4"/>
      <c r="K175" s="4"/>
      <c r="L175" s="4"/>
      <c r="M175" s="4"/>
      <c r="N175" s="4"/>
      <c r="O175" s="4"/>
      <c r="P175" s="4"/>
      <c r="Q175" s="4"/>
      <c r="R175" s="4"/>
      <c r="S175" s="4"/>
      <c r="T175" s="4"/>
      <c r="U175" s="4"/>
      <c r="V175" s="4"/>
      <c r="W175" s="4"/>
      <c r="X175" s="4"/>
      <c r="Y175" s="4"/>
      <c r="Z175" s="4"/>
      <c r="AA175" s="13"/>
      <c r="AB175" s="154"/>
      <c r="AC175" s="158"/>
      <c r="AD175" s="154"/>
      <c r="AE175" s="12"/>
      <c r="AF175" s="213"/>
      <c r="AG175" s="12"/>
      <c r="AH175" s="12"/>
      <c r="AI175" s="12"/>
      <c r="AJ175" s="12"/>
      <c r="AK175" s="12"/>
      <c r="AL175" s="12"/>
      <c r="AM175" s="12"/>
      <c r="AN175" s="12"/>
      <c r="AO175" s="131"/>
      <c r="AR175" s="132"/>
      <c r="AS175" s="132"/>
      <c r="AT175" s="132"/>
      <c r="AU175" s="207"/>
      <c r="AW175" s="374"/>
      <c r="AY175" s="323"/>
      <c r="AZ175" s="323"/>
      <c r="BA175" s="323"/>
      <c r="BB175" s="323"/>
      <c r="BC175" s="323"/>
    </row>
    <row r="176" spans="1:55" ht="15.75">
      <c r="A176" s="1"/>
      <c r="B176" s="2"/>
      <c r="C176" s="2"/>
      <c r="D176" s="3"/>
      <c r="E176" s="130"/>
      <c r="F176" s="130"/>
      <c r="G176" s="130"/>
      <c r="H176" s="130"/>
      <c r="I176" s="4"/>
      <c r="J176" s="4"/>
      <c r="K176" s="4"/>
      <c r="L176" s="4"/>
      <c r="M176" s="4"/>
      <c r="N176" s="4"/>
      <c r="O176" s="4"/>
      <c r="P176" s="4"/>
      <c r="Q176" s="4"/>
      <c r="R176" s="4"/>
      <c r="S176" s="4"/>
      <c r="T176" s="4"/>
      <c r="U176" s="4"/>
      <c r="V176" s="4"/>
      <c r="W176" s="4"/>
      <c r="X176" s="4"/>
      <c r="Y176" s="4"/>
      <c r="Z176" s="4"/>
      <c r="AA176" s="13"/>
      <c r="AB176" s="154"/>
      <c r="AC176" s="158"/>
      <c r="AD176" s="154"/>
      <c r="AE176" s="12"/>
      <c r="AF176" s="213"/>
      <c r="AG176" s="12"/>
      <c r="AH176" s="12"/>
      <c r="AI176" s="12"/>
      <c r="AJ176" s="12"/>
      <c r="AK176" s="12"/>
      <c r="AL176" s="12"/>
      <c r="AM176" s="12"/>
      <c r="AN176" s="12"/>
      <c r="AO176" s="131"/>
      <c r="AR176" s="132"/>
      <c r="AS176" s="132"/>
      <c r="AT176" s="132"/>
      <c r="AU176" s="207"/>
      <c r="AW176" s="374"/>
      <c r="AY176" s="323"/>
      <c r="AZ176" s="323"/>
      <c r="BA176" s="323"/>
      <c r="BB176" s="323"/>
      <c r="BC176" s="323"/>
    </row>
    <row r="177" spans="1:55" ht="15.75">
      <c r="A177" s="1"/>
      <c r="B177" s="2"/>
      <c r="C177" s="2"/>
      <c r="D177" s="3"/>
      <c r="E177" s="130"/>
      <c r="F177" s="130"/>
      <c r="G177" s="130"/>
      <c r="H177" s="130"/>
      <c r="I177" s="4"/>
      <c r="J177" s="4"/>
      <c r="K177" s="4"/>
      <c r="L177" s="4"/>
      <c r="M177" s="4"/>
      <c r="N177" s="4"/>
      <c r="O177" s="4"/>
      <c r="P177" s="4"/>
      <c r="Q177" s="4"/>
      <c r="R177" s="4"/>
      <c r="S177" s="4"/>
      <c r="T177" s="4"/>
      <c r="U177" s="4"/>
      <c r="V177" s="4"/>
      <c r="W177" s="4"/>
      <c r="X177" s="4"/>
      <c r="Y177" s="4"/>
      <c r="Z177" s="4"/>
      <c r="AA177" s="13"/>
      <c r="AB177" s="154"/>
      <c r="AC177" s="158"/>
      <c r="AD177" s="154"/>
      <c r="AE177" s="12"/>
      <c r="AF177" s="213"/>
      <c r="AG177" s="12"/>
      <c r="AH177" s="12"/>
      <c r="AI177" s="12"/>
      <c r="AJ177" s="12"/>
      <c r="AK177" s="12"/>
      <c r="AL177" s="12"/>
      <c r="AM177" s="12"/>
      <c r="AN177" s="12"/>
      <c r="AO177" s="131"/>
      <c r="AR177" s="132"/>
      <c r="AS177" s="132"/>
      <c r="AT177" s="132"/>
      <c r="AU177" s="207"/>
      <c r="AW177" s="374"/>
      <c r="AY177" s="323"/>
      <c r="AZ177" s="323"/>
      <c r="BA177" s="323"/>
      <c r="BB177" s="323"/>
      <c r="BC177" s="323"/>
    </row>
    <row r="178" spans="1:55" ht="15.75">
      <c r="A178" s="1"/>
      <c r="B178" s="2"/>
      <c r="C178" s="2"/>
      <c r="D178" s="3"/>
      <c r="E178" s="130"/>
      <c r="F178" s="130"/>
      <c r="G178" s="130"/>
      <c r="H178" s="130"/>
      <c r="I178" s="4"/>
      <c r="J178" s="4"/>
      <c r="K178" s="4"/>
      <c r="L178" s="4"/>
      <c r="M178" s="4"/>
      <c r="N178" s="4"/>
      <c r="O178" s="4"/>
      <c r="P178" s="4"/>
      <c r="Q178" s="4"/>
      <c r="R178" s="4"/>
      <c r="S178" s="4"/>
      <c r="T178" s="4"/>
      <c r="U178" s="4"/>
      <c r="V178" s="4"/>
      <c r="W178" s="4"/>
      <c r="X178" s="4"/>
      <c r="Y178" s="4"/>
      <c r="Z178" s="4"/>
      <c r="AA178" s="13"/>
      <c r="AB178" s="154"/>
      <c r="AC178" s="158"/>
      <c r="AD178" s="154"/>
      <c r="AE178" s="12"/>
      <c r="AF178" s="213"/>
      <c r="AG178" s="12"/>
      <c r="AH178" s="12"/>
      <c r="AI178" s="12"/>
      <c r="AJ178" s="12"/>
      <c r="AK178" s="12"/>
      <c r="AL178" s="12"/>
      <c r="AM178" s="12"/>
      <c r="AN178" s="12"/>
      <c r="AO178" s="131"/>
      <c r="AR178" s="132"/>
      <c r="AS178" s="132"/>
      <c r="AT178" s="132"/>
      <c r="AU178" s="207"/>
      <c r="AW178" s="374"/>
      <c r="AY178" s="323"/>
      <c r="AZ178" s="323"/>
      <c r="BA178" s="323"/>
      <c r="BB178" s="323"/>
      <c r="BC178" s="323"/>
    </row>
    <row r="179" spans="1:55" ht="15.75">
      <c r="A179" s="1"/>
      <c r="B179" s="2"/>
      <c r="C179" s="2"/>
      <c r="D179" s="3"/>
      <c r="E179" s="130"/>
      <c r="F179" s="130"/>
      <c r="G179" s="130"/>
      <c r="H179" s="130"/>
      <c r="I179" s="4"/>
      <c r="J179" s="4"/>
      <c r="K179" s="4"/>
      <c r="L179" s="4"/>
      <c r="M179" s="4"/>
      <c r="N179" s="4"/>
      <c r="O179" s="4"/>
      <c r="P179" s="4"/>
      <c r="Q179" s="4"/>
      <c r="R179" s="4"/>
      <c r="S179" s="4"/>
      <c r="T179" s="4"/>
      <c r="U179" s="4"/>
      <c r="V179" s="4"/>
      <c r="W179" s="4"/>
      <c r="X179" s="4"/>
      <c r="Y179" s="4"/>
      <c r="Z179" s="4"/>
      <c r="AA179" s="13"/>
      <c r="AB179" s="154"/>
      <c r="AC179" s="158"/>
      <c r="AD179" s="154"/>
      <c r="AE179" s="12"/>
      <c r="AF179" s="213"/>
      <c r="AG179" s="12"/>
      <c r="AH179" s="12"/>
      <c r="AI179" s="12"/>
      <c r="AJ179" s="12"/>
      <c r="AK179" s="12"/>
      <c r="AL179" s="12"/>
      <c r="AM179" s="12"/>
      <c r="AN179" s="12"/>
      <c r="AO179" s="131"/>
      <c r="AR179" s="132"/>
      <c r="AS179" s="132"/>
      <c r="AT179" s="132"/>
      <c r="AU179" s="207"/>
      <c r="AW179" s="374"/>
      <c r="AY179" s="323"/>
      <c r="AZ179" s="323"/>
      <c r="BA179" s="323"/>
      <c r="BB179" s="323"/>
      <c r="BC179" s="323"/>
    </row>
    <row r="180" spans="1:55" ht="15.75">
      <c r="A180" s="1"/>
      <c r="B180" s="2"/>
      <c r="C180" s="2"/>
      <c r="D180" s="3"/>
      <c r="E180" s="130"/>
      <c r="F180" s="130"/>
      <c r="G180" s="130"/>
      <c r="H180" s="130"/>
      <c r="I180" s="4"/>
      <c r="J180" s="4"/>
      <c r="K180" s="4"/>
      <c r="L180" s="4"/>
      <c r="M180" s="4"/>
      <c r="N180" s="4"/>
      <c r="O180" s="4"/>
      <c r="P180" s="4"/>
      <c r="Q180" s="4"/>
      <c r="R180" s="4"/>
      <c r="S180" s="4"/>
      <c r="T180" s="4"/>
      <c r="U180" s="4"/>
      <c r="V180" s="4"/>
      <c r="W180" s="4"/>
      <c r="X180" s="4"/>
      <c r="Y180" s="4"/>
      <c r="Z180" s="4"/>
      <c r="AA180" s="13"/>
      <c r="AB180" s="154"/>
      <c r="AC180" s="158"/>
      <c r="AD180" s="154"/>
      <c r="AE180" s="12"/>
      <c r="AF180" s="213"/>
      <c r="AG180" s="12"/>
      <c r="AH180" s="12"/>
      <c r="AI180" s="12"/>
      <c r="AJ180" s="12"/>
      <c r="AK180" s="12"/>
      <c r="AL180" s="12"/>
      <c r="AM180" s="12"/>
      <c r="AN180" s="12"/>
      <c r="AO180" s="131"/>
      <c r="AR180" s="132"/>
      <c r="AS180" s="132"/>
      <c r="AT180" s="132"/>
      <c r="AU180" s="207"/>
      <c r="AW180" s="374"/>
      <c r="AY180" s="323"/>
      <c r="AZ180" s="323"/>
      <c r="BA180" s="323"/>
      <c r="BB180" s="323"/>
      <c r="BC180" s="323"/>
    </row>
    <row r="181" spans="1:55" ht="15.75">
      <c r="A181" s="1"/>
      <c r="B181" s="2"/>
      <c r="C181" s="2"/>
      <c r="D181" s="3"/>
      <c r="E181" s="130"/>
      <c r="F181" s="130"/>
      <c r="G181" s="130"/>
      <c r="H181" s="130"/>
      <c r="I181" s="4"/>
      <c r="J181" s="4"/>
      <c r="K181" s="4"/>
      <c r="L181" s="4"/>
      <c r="M181" s="4"/>
      <c r="N181" s="4"/>
      <c r="O181" s="4"/>
      <c r="P181" s="4"/>
      <c r="Q181" s="4"/>
      <c r="R181" s="4"/>
      <c r="S181" s="4"/>
      <c r="T181" s="4"/>
      <c r="U181" s="4"/>
      <c r="V181" s="4"/>
      <c r="W181" s="4"/>
      <c r="X181" s="4"/>
      <c r="Y181" s="4"/>
      <c r="Z181" s="4"/>
      <c r="AA181" s="13"/>
      <c r="AB181" s="154"/>
      <c r="AC181" s="158"/>
      <c r="AD181" s="154"/>
      <c r="AE181" s="12"/>
      <c r="AF181" s="213"/>
      <c r="AG181" s="12"/>
      <c r="AH181" s="12"/>
      <c r="AI181" s="12"/>
      <c r="AJ181" s="12"/>
      <c r="AK181" s="12"/>
      <c r="AL181" s="12"/>
      <c r="AM181" s="12"/>
      <c r="AN181" s="12"/>
      <c r="AO181" s="131"/>
      <c r="AR181" s="132"/>
      <c r="AS181" s="132"/>
      <c r="AT181" s="132"/>
      <c r="AU181" s="207"/>
      <c r="AW181" s="374"/>
      <c r="AY181" s="323"/>
      <c r="AZ181" s="323"/>
      <c r="BA181" s="323"/>
      <c r="BB181" s="323"/>
      <c r="BC181" s="323"/>
    </row>
    <row r="182" spans="1:55" ht="15.75">
      <c r="A182" s="1"/>
      <c r="B182" s="2"/>
      <c r="C182" s="2"/>
      <c r="D182" s="3"/>
      <c r="E182" s="130"/>
      <c r="F182" s="130"/>
      <c r="G182" s="130"/>
      <c r="H182" s="130"/>
      <c r="I182" s="4"/>
      <c r="J182" s="4"/>
      <c r="K182" s="4"/>
      <c r="L182" s="4"/>
      <c r="M182" s="4"/>
      <c r="N182" s="4"/>
      <c r="O182" s="4"/>
      <c r="P182" s="4"/>
      <c r="Q182" s="4"/>
      <c r="R182" s="4"/>
      <c r="S182" s="4"/>
      <c r="T182" s="4"/>
      <c r="U182" s="4"/>
      <c r="V182" s="4"/>
      <c r="W182" s="4"/>
      <c r="X182" s="4"/>
      <c r="Y182" s="4"/>
      <c r="Z182" s="4"/>
      <c r="AA182" s="13"/>
      <c r="AB182" s="154"/>
      <c r="AC182" s="158"/>
      <c r="AD182" s="154"/>
      <c r="AE182" s="12"/>
      <c r="AF182" s="213"/>
      <c r="AG182" s="12"/>
      <c r="AH182" s="12"/>
      <c r="AI182" s="12"/>
      <c r="AJ182" s="12"/>
      <c r="AK182" s="12"/>
      <c r="AL182" s="12"/>
      <c r="AM182" s="12"/>
      <c r="AN182" s="12"/>
      <c r="AO182" s="131"/>
      <c r="AR182" s="132"/>
      <c r="AS182" s="132"/>
      <c r="AT182" s="132"/>
      <c r="AU182" s="207"/>
      <c r="AW182" s="374"/>
      <c r="AY182" s="323"/>
      <c r="AZ182" s="323"/>
      <c r="BA182" s="323"/>
      <c r="BB182" s="323"/>
      <c r="BC182" s="323"/>
    </row>
    <row r="183" spans="1:55" ht="15.75">
      <c r="A183" s="1"/>
      <c r="B183" s="2"/>
      <c r="C183" s="2"/>
      <c r="D183" s="3"/>
      <c r="E183" s="130"/>
      <c r="F183" s="366"/>
      <c r="G183" s="130"/>
      <c r="H183" s="130"/>
      <c r="I183" s="4"/>
      <c r="J183" s="4"/>
      <c r="K183" s="4"/>
      <c r="L183" s="4"/>
      <c r="M183" s="4"/>
      <c r="N183" s="4"/>
      <c r="O183" s="4"/>
      <c r="P183" s="4"/>
      <c r="Q183" s="4"/>
      <c r="R183" s="4"/>
      <c r="S183" s="4"/>
      <c r="T183" s="4"/>
      <c r="U183" s="4"/>
      <c r="V183" s="4"/>
      <c r="W183" s="4"/>
      <c r="X183" s="4"/>
      <c r="Y183" s="4"/>
      <c r="Z183" s="4"/>
      <c r="AA183" s="13"/>
      <c r="AB183" s="154"/>
      <c r="AC183" s="158"/>
      <c r="AD183" s="154"/>
      <c r="AE183" s="12"/>
      <c r="AF183" s="213"/>
      <c r="AG183" s="12"/>
      <c r="AH183" s="12"/>
      <c r="AI183" s="12"/>
      <c r="AJ183" s="12"/>
      <c r="AK183" s="12"/>
      <c r="AL183" s="12"/>
      <c r="AM183" s="12"/>
      <c r="AN183" s="12"/>
      <c r="AO183" s="131"/>
      <c r="AR183" s="132"/>
      <c r="AS183" s="132"/>
      <c r="AT183" s="132"/>
      <c r="AU183" s="207"/>
      <c r="AW183" s="374"/>
      <c r="AY183" s="323"/>
      <c r="AZ183" s="323"/>
      <c r="BA183" s="323"/>
      <c r="BB183" s="323"/>
      <c r="BC183" s="323"/>
    </row>
    <row r="184" spans="1:55" ht="15.75">
      <c r="A184" s="1"/>
      <c r="B184" s="2"/>
      <c r="C184" s="2"/>
      <c r="D184" s="3"/>
      <c r="E184" s="130"/>
      <c r="F184" s="366"/>
      <c r="G184" s="130"/>
      <c r="H184" s="130"/>
      <c r="I184" s="4"/>
      <c r="J184" s="4"/>
      <c r="K184" s="4"/>
      <c r="L184" s="4"/>
      <c r="M184" s="4"/>
      <c r="N184" s="4"/>
      <c r="O184" s="4"/>
      <c r="P184" s="4"/>
      <c r="Q184" s="4"/>
      <c r="R184" s="4"/>
      <c r="S184" s="4"/>
      <c r="T184" s="4"/>
      <c r="U184" s="4"/>
      <c r="V184" s="4"/>
      <c r="W184" s="4"/>
      <c r="X184" s="4"/>
      <c r="Y184" s="4"/>
      <c r="Z184" s="4"/>
      <c r="AA184" s="13"/>
      <c r="AB184" s="154"/>
      <c r="AC184" s="158"/>
      <c r="AD184" s="154"/>
      <c r="AE184" s="12"/>
      <c r="AF184" s="213"/>
      <c r="AG184" s="12"/>
      <c r="AH184" s="12"/>
      <c r="AI184" s="12"/>
      <c r="AJ184" s="12"/>
      <c r="AK184" s="12"/>
      <c r="AL184" s="12"/>
      <c r="AM184" s="12"/>
      <c r="AN184" s="12"/>
      <c r="AO184" s="131"/>
      <c r="AR184" s="132"/>
      <c r="AS184" s="132"/>
      <c r="AT184" s="132"/>
      <c r="AU184" s="207"/>
      <c r="AW184" s="374"/>
      <c r="AY184" s="323"/>
      <c r="AZ184" s="323"/>
      <c r="BA184" s="323"/>
      <c r="BB184" s="323"/>
      <c r="BC184" s="323"/>
    </row>
    <row r="185" spans="1:55" ht="15.75">
      <c r="A185" s="1"/>
      <c r="B185" s="2"/>
      <c r="C185" s="2"/>
      <c r="D185" s="3"/>
      <c r="E185" s="130"/>
      <c r="F185" s="366"/>
      <c r="G185" s="130"/>
      <c r="H185" s="130"/>
      <c r="I185" s="4"/>
      <c r="J185" s="4"/>
      <c r="K185" s="4"/>
      <c r="L185" s="4"/>
      <c r="M185" s="4"/>
      <c r="N185" s="4"/>
      <c r="O185" s="4"/>
      <c r="P185" s="4"/>
      <c r="Q185" s="4"/>
      <c r="R185" s="4"/>
      <c r="S185" s="4"/>
      <c r="T185" s="4"/>
      <c r="U185" s="4"/>
      <c r="V185" s="4"/>
      <c r="W185" s="4"/>
      <c r="X185" s="4"/>
      <c r="Y185" s="4"/>
      <c r="Z185" s="4"/>
      <c r="AA185" s="13"/>
      <c r="AB185" s="154"/>
      <c r="AC185" s="158"/>
      <c r="AD185" s="154"/>
      <c r="AE185" s="12"/>
      <c r="AF185" s="213"/>
      <c r="AG185" s="12"/>
      <c r="AH185" s="12"/>
      <c r="AI185" s="12"/>
      <c r="AJ185" s="12"/>
      <c r="AK185" s="12"/>
      <c r="AL185" s="12"/>
      <c r="AM185" s="12"/>
      <c r="AN185" s="12"/>
      <c r="AO185" s="131"/>
      <c r="AR185" s="132"/>
      <c r="AS185" s="132"/>
      <c r="AT185" s="132"/>
      <c r="AU185" s="207"/>
      <c r="AW185" s="374"/>
      <c r="AY185" s="323"/>
      <c r="AZ185" s="323"/>
      <c r="BA185" s="323"/>
      <c r="BB185" s="323"/>
      <c r="BC185" s="323"/>
    </row>
    <row r="186" spans="1:55" ht="15.75">
      <c r="A186" s="1"/>
      <c r="B186" s="2"/>
      <c r="C186" s="2"/>
      <c r="D186" s="3"/>
      <c r="E186" s="130"/>
      <c r="F186" s="366"/>
      <c r="G186" s="130"/>
      <c r="H186" s="130"/>
      <c r="I186" s="4"/>
      <c r="J186" s="4"/>
      <c r="K186" s="4"/>
      <c r="L186" s="4"/>
      <c r="M186" s="4"/>
      <c r="N186" s="4"/>
      <c r="O186" s="4"/>
      <c r="P186" s="4"/>
      <c r="Q186" s="4"/>
      <c r="R186" s="4"/>
      <c r="S186" s="4"/>
      <c r="T186" s="4"/>
      <c r="U186" s="4"/>
      <c r="V186" s="4"/>
      <c r="W186" s="4"/>
      <c r="X186" s="4"/>
      <c r="Y186" s="4"/>
      <c r="Z186" s="4"/>
      <c r="AA186" s="13"/>
      <c r="AB186" s="154"/>
      <c r="AC186" s="158"/>
      <c r="AD186" s="154"/>
      <c r="AE186" s="12"/>
      <c r="AF186" s="213"/>
      <c r="AG186" s="12"/>
      <c r="AH186" s="12"/>
      <c r="AI186" s="12"/>
      <c r="AJ186" s="12"/>
      <c r="AK186" s="12"/>
      <c r="AL186" s="12"/>
      <c r="AM186" s="12"/>
      <c r="AN186" s="12"/>
      <c r="AO186" s="131"/>
      <c r="AR186" s="132"/>
      <c r="AS186" s="132"/>
      <c r="AT186" s="132"/>
      <c r="AU186" s="207"/>
      <c r="AW186" s="374"/>
      <c r="AY186" s="323"/>
      <c r="AZ186" s="323"/>
      <c r="BA186" s="323"/>
      <c r="BB186" s="323"/>
      <c r="BC186" s="323"/>
    </row>
    <row r="187" spans="1:55" ht="15.75">
      <c r="A187" s="1"/>
      <c r="B187" s="2"/>
      <c r="C187" s="2"/>
      <c r="D187" s="3"/>
      <c r="E187" s="130"/>
      <c r="F187" s="366"/>
      <c r="G187" s="130"/>
      <c r="H187" s="130"/>
      <c r="I187" s="4"/>
      <c r="J187" s="4"/>
      <c r="K187" s="4"/>
      <c r="L187" s="4"/>
      <c r="M187" s="4"/>
      <c r="N187" s="4"/>
      <c r="O187" s="4"/>
      <c r="P187" s="4"/>
      <c r="Q187" s="4"/>
      <c r="R187" s="4"/>
      <c r="S187" s="4"/>
      <c r="T187" s="4"/>
      <c r="U187" s="4"/>
      <c r="V187" s="4"/>
      <c r="W187" s="4"/>
      <c r="X187" s="4"/>
      <c r="Y187" s="4"/>
      <c r="Z187" s="4"/>
      <c r="AA187" s="13"/>
      <c r="AB187" s="154"/>
      <c r="AC187" s="158"/>
      <c r="AD187" s="154"/>
      <c r="AE187" s="12"/>
      <c r="AF187" s="213"/>
      <c r="AG187" s="12"/>
      <c r="AH187" s="12"/>
      <c r="AI187" s="12"/>
      <c r="AJ187" s="12"/>
      <c r="AK187" s="12"/>
      <c r="AL187" s="12"/>
      <c r="AM187" s="12"/>
      <c r="AN187" s="12"/>
      <c r="AO187" s="131"/>
      <c r="AR187" s="132"/>
      <c r="AS187" s="132"/>
      <c r="AT187" s="132"/>
      <c r="AU187" s="207"/>
      <c r="AW187" s="374"/>
      <c r="AY187" s="323"/>
      <c r="AZ187" s="323"/>
      <c r="BA187" s="323"/>
      <c r="BB187" s="323"/>
      <c r="BC187" s="323"/>
    </row>
    <row r="188" spans="1:55" ht="15.75">
      <c r="A188" s="1"/>
      <c r="B188" s="2"/>
      <c r="C188" s="2"/>
      <c r="D188" s="3"/>
      <c r="E188" s="130"/>
      <c r="F188" s="366"/>
      <c r="G188" s="130"/>
      <c r="H188" s="130"/>
      <c r="I188" s="4"/>
      <c r="J188" s="4"/>
      <c r="K188" s="4"/>
      <c r="L188" s="4"/>
      <c r="M188" s="4"/>
      <c r="N188" s="4"/>
      <c r="O188" s="4"/>
      <c r="P188" s="4"/>
      <c r="Q188" s="4"/>
      <c r="R188" s="4"/>
      <c r="S188" s="4"/>
      <c r="T188" s="4"/>
      <c r="U188" s="4"/>
      <c r="V188" s="4"/>
      <c r="W188" s="4"/>
      <c r="X188" s="4"/>
      <c r="Y188" s="4"/>
      <c r="Z188" s="4"/>
      <c r="AA188" s="13"/>
      <c r="AB188" s="154"/>
      <c r="AC188" s="158"/>
      <c r="AD188" s="154"/>
      <c r="AE188" s="12"/>
      <c r="AF188" s="213"/>
      <c r="AG188" s="12"/>
      <c r="AH188" s="12"/>
      <c r="AI188" s="12"/>
      <c r="AJ188" s="12"/>
      <c r="AK188" s="12"/>
      <c r="AL188" s="12"/>
      <c r="AM188" s="12"/>
      <c r="AN188" s="12"/>
      <c r="AO188" s="131"/>
      <c r="AR188" s="132"/>
      <c r="AS188" s="132"/>
      <c r="AT188" s="132"/>
      <c r="AU188" s="207"/>
      <c r="AW188" s="374"/>
      <c r="AY188" s="323"/>
      <c r="AZ188" s="323"/>
      <c r="BA188" s="323"/>
      <c r="BB188" s="323"/>
      <c r="BC188" s="323"/>
    </row>
    <row r="189" spans="1:55" ht="15.75">
      <c r="A189" s="1"/>
      <c r="B189" s="2"/>
      <c r="C189" s="2"/>
      <c r="D189" s="3"/>
      <c r="E189" s="130"/>
      <c r="F189" s="366"/>
      <c r="G189" s="130"/>
      <c r="H189" s="130"/>
      <c r="I189" s="4"/>
      <c r="J189" s="4"/>
      <c r="K189" s="4"/>
      <c r="L189" s="4"/>
      <c r="M189" s="4"/>
      <c r="N189" s="4"/>
      <c r="O189" s="4"/>
      <c r="P189" s="4"/>
      <c r="Q189" s="4"/>
      <c r="R189" s="4"/>
      <c r="S189" s="4"/>
      <c r="T189" s="4"/>
      <c r="U189" s="4"/>
      <c r="V189" s="4"/>
      <c r="W189" s="4"/>
      <c r="X189" s="4"/>
      <c r="Y189" s="4"/>
      <c r="Z189" s="4"/>
      <c r="AA189" s="13"/>
      <c r="AB189" s="154"/>
      <c r="AC189" s="158"/>
      <c r="AD189" s="154"/>
      <c r="AE189" s="12"/>
      <c r="AF189" s="213"/>
      <c r="AG189" s="12"/>
      <c r="AH189" s="12"/>
      <c r="AI189" s="12"/>
      <c r="AJ189" s="12"/>
      <c r="AK189" s="12"/>
      <c r="AL189" s="12"/>
      <c r="AM189" s="12"/>
      <c r="AN189" s="12"/>
      <c r="AO189" s="131"/>
      <c r="AR189" s="132"/>
      <c r="AS189" s="132"/>
      <c r="AT189" s="132"/>
      <c r="AU189" s="207"/>
      <c r="AW189" s="374"/>
      <c r="AY189" s="323"/>
      <c r="AZ189" s="323"/>
      <c r="BA189" s="323"/>
      <c r="BB189" s="323"/>
      <c r="BC189" s="323"/>
    </row>
    <row r="190" spans="1:55" ht="15.75">
      <c r="A190" s="1"/>
      <c r="B190" s="2"/>
      <c r="C190" s="2"/>
      <c r="D190" s="3"/>
      <c r="E190" s="130"/>
      <c r="F190" s="366"/>
      <c r="G190" s="130"/>
      <c r="H190" s="130"/>
      <c r="I190" s="4"/>
      <c r="J190" s="4"/>
      <c r="K190" s="4"/>
      <c r="L190" s="4"/>
      <c r="M190" s="4"/>
      <c r="N190" s="4"/>
      <c r="O190" s="4"/>
      <c r="P190" s="4"/>
      <c r="Q190" s="4"/>
      <c r="R190" s="4"/>
      <c r="S190" s="4"/>
      <c r="T190" s="4"/>
      <c r="U190" s="4"/>
      <c r="V190" s="4"/>
      <c r="W190" s="4"/>
      <c r="X190" s="4"/>
      <c r="Y190" s="4"/>
      <c r="Z190" s="4"/>
      <c r="AA190" s="13"/>
      <c r="AB190" s="154"/>
      <c r="AC190" s="158"/>
      <c r="AD190" s="154"/>
      <c r="AE190" s="12"/>
      <c r="AF190" s="213"/>
      <c r="AG190" s="12"/>
      <c r="AH190" s="12"/>
      <c r="AI190" s="12"/>
      <c r="AJ190" s="12"/>
      <c r="AK190" s="12"/>
      <c r="AL190" s="12"/>
      <c r="AM190" s="12"/>
      <c r="AN190" s="12"/>
      <c r="AO190" s="131"/>
      <c r="AR190" s="132"/>
      <c r="AS190" s="132"/>
      <c r="AT190" s="132"/>
      <c r="AU190" s="207"/>
      <c r="AW190" s="374"/>
      <c r="AY190" s="323"/>
      <c r="AZ190" s="323"/>
      <c r="BA190" s="323"/>
      <c r="BB190" s="323"/>
      <c r="BC190" s="323"/>
    </row>
    <row r="191" spans="1:55" ht="15.75">
      <c r="A191" s="1"/>
      <c r="B191" s="2"/>
      <c r="C191" s="2"/>
      <c r="D191" s="3"/>
      <c r="E191" s="130"/>
      <c r="F191" s="366"/>
      <c r="G191" s="130"/>
      <c r="H191" s="130"/>
      <c r="I191" s="4"/>
      <c r="J191" s="4"/>
      <c r="K191" s="4"/>
      <c r="L191" s="4"/>
      <c r="M191" s="4"/>
      <c r="N191" s="4"/>
      <c r="O191" s="4"/>
      <c r="P191" s="4"/>
      <c r="Q191" s="4"/>
      <c r="R191" s="4"/>
      <c r="S191" s="4"/>
      <c r="T191" s="4"/>
      <c r="U191" s="4"/>
      <c r="V191" s="4"/>
      <c r="W191" s="4"/>
      <c r="X191" s="4"/>
      <c r="Y191" s="4"/>
      <c r="Z191" s="4"/>
      <c r="AA191" s="13"/>
      <c r="AB191" s="154"/>
      <c r="AC191" s="158"/>
      <c r="AD191" s="154"/>
      <c r="AE191" s="12"/>
      <c r="AF191" s="213"/>
      <c r="AG191" s="12"/>
      <c r="AH191" s="12"/>
      <c r="AI191" s="12"/>
      <c r="AJ191" s="12"/>
      <c r="AK191" s="12"/>
      <c r="AL191" s="12"/>
      <c r="AM191" s="12"/>
      <c r="AN191" s="12"/>
      <c r="AO191" s="131"/>
      <c r="AR191" s="132"/>
      <c r="AS191" s="132"/>
      <c r="AT191" s="132"/>
      <c r="AU191" s="207"/>
      <c r="AW191" s="374"/>
      <c r="AY191" s="323"/>
      <c r="AZ191" s="323"/>
      <c r="BA191" s="323"/>
      <c r="BB191" s="323"/>
      <c r="BC191" s="323"/>
    </row>
    <row r="192" spans="1:55" ht="15.75">
      <c r="A192" s="1"/>
      <c r="B192" s="2"/>
      <c r="C192" s="2"/>
      <c r="D192" s="3"/>
      <c r="E192" s="130"/>
      <c r="F192" s="366"/>
      <c r="G192" s="130"/>
      <c r="H192" s="130"/>
      <c r="I192" s="4"/>
      <c r="J192" s="4"/>
      <c r="K192" s="4"/>
      <c r="L192" s="4"/>
      <c r="M192" s="4"/>
      <c r="N192" s="4"/>
      <c r="O192" s="4"/>
      <c r="P192" s="4"/>
      <c r="Q192" s="4"/>
      <c r="R192" s="4"/>
      <c r="S192" s="4"/>
      <c r="T192" s="4"/>
      <c r="U192" s="4"/>
      <c r="V192" s="4"/>
      <c r="W192" s="4"/>
      <c r="X192" s="4"/>
      <c r="Y192" s="4"/>
      <c r="Z192" s="4"/>
      <c r="AA192" s="13"/>
      <c r="AB192" s="154"/>
      <c r="AC192" s="158"/>
      <c r="AD192" s="154"/>
      <c r="AE192" s="12"/>
      <c r="AF192" s="213"/>
      <c r="AG192" s="12"/>
      <c r="AH192" s="12"/>
      <c r="AI192" s="12"/>
      <c r="AJ192" s="12"/>
      <c r="AK192" s="12"/>
      <c r="AL192" s="12"/>
      <c r="AM192" s="12"/>
      <c r="AN192" s="12"/>
      <c r="AO192" s="131"/>
      <c r="AR192" s="132"/>
      <c r="AS192" s="132"/>
      <c r="AT192" s="132"/>
      <c r="AU192" s="207"/>
      <c r="AW192" s="374"/>
      <c r="AY192" s="323"/>
      <c r="AZ192" s="323"/>
      <c r="BA192" s="323"/>
      <c r="BB192" s="323"/>
      <c r="BC192" s="323"/>
    </row>
    <row r="193" spans="1:55" ht="15.75">
      <c r="A193" s="1"/>
      <c r="B193" s="2"/>
      <c r="C193" s="2"/>
      <c r="D193" s="3"/>
      <c r="E193" s="130"/>
      <c r="F193" s="366"/>
      <c r="G193" s="130"/>
      <c r="H193" s="130"/>
      <c r="I193" s="4"/>
      <c r="J193" s="4"/>
      <c r="K193" s="4"/>
      <c r="L193" s="4"/>
      <c r="M193" s="4"/>
      <c r="N193" s="4"/>
      <c r="O193" s="4"/>
      <c r="P193" s="4"/>
      <c r="Q193" s="4"/>
      <c r="R193" s="4"/>
      <c r="S193" s="4"/>
      <c r="T193" s="4"/>
      <c r="U193" s="4"/>
      <c r="V193" s="4"/>
      <c r="W193" s="4"/>
      <c r="X193" s="4"/>
      <c r="Y193" s="4"/>
      <c r="Z193" s="4"/>
      <c r="AA193" s="13"/>
      <c r="AB193" s="154"/>
      <c r="AC193" s="158"/>
      <c r="AD193" s="154"/>
      <c r="AE193" s="12"/>
      <c r="AF193" s="213"/>
      <c r="AG193" s="12"/>
      <c r="AH193" s="12"/>
      <c r="AI193" s="12"/>
      <c r="AJ193" s="12"/>
      <c r="AK193" s="12"/>
      <c r="AL193" s="12"/>
      <c r="AM193" s="12"/>
      <c r="AN193" s="12"/>
      <c r="AO193" s="131"/>
      <c r="AR193" s="132"/>
      <c r="AS193" s="132"/>
      <c r="AT193" s="132"/>
      <c r="AU193" s="207"/>
      <c r="AW193" s="374"/>
      <c r="AY193" s="323"/>
      <c r="AZ193" s="323"/>
      <c r="BA193" s="323"/>
      <c r="BB193" s="323"/>
      <c r="BC193" s="323"/>
    </row>
    <row r="194" spans="1:55" ht="15.75">
      <c r="A194" s="1"/>
      <c r="B194" s="2"/>
      <c r="C194" s="2"/>
      <c r="D194" s="3"/>
      <c r="E194" s="130"/>
      <c r="F194" s="366"/>
      <c r="G194" s="130"/>
      <c r="H194" s="130"/>
      <c r="I194" s="4"/>
      <c r="J194" s="4"/>
      <c r="K194" s="4"/>
      <c r="L194" s="4"/>
      <c r="M194" s="4"/>
      <c r="N194" s="4"/>
      <c r="O194" s="4"/>
      <c r="P194" s="4"/>
      <c r="Q194" s="4"/>
      <c r="R194" s="4"/>
      <c r="S194" s="4"/>
      <c r="T194" s="4"/>
      <c r="U194" s="4"/>
      <c r="V194" s="4"/>
      <c r="W194" s="4"/>
      <c r="X194" s="4"/>
      <c r="Y194" s="4"/>
      <c r="Z194" s="4"/>
      <c r="AA194" s="13"/>
      <c r="AB194" s="154"/>
      <c r="AC194" s="158"/>
      <c r="AD194" s="154"/>
      <c r="AE194" s="12"/>
      <c r="AF194" s="213"/>
      <c r="AG194" s="12"/>
      <c r="AH194" s="12"/>
      <c r="AI194" s="12"/>
      <c r="AJ194" s="12"/>
      <c r="AK194" s="12"/>
      <c r="AL194" s="12"/>
      <c r="AM194" s="12"/>
      <c r="AN194" s="12"/>
      <c r="AO194" s="131"/>
      <c r="AR194" s="132"/>
      <c r="AS194" s="132"/>
      <c r="AT194" s="132"/>
      <c r="AU194" s="207"/>
      <c r="AW194" s="374"/>
      <c r="AY194" s="323"/>
      <c r="AZ194" s="323"/>
      <c r="BA194" s="323"/>
      <c r="BB194" s="323"/>
      <c r="BC194" s="323"/>
    </row>
    <row r="195" spans="1:55" ht="15.75">
      <c r="A195" s="1"/>
      <c r="B195" s="2"/>
      <c r="C195" s="2"/>
      <c r="D195" s="3"/>
      <c r="E195" s="130"/>
      <c r="F195" s="366"/>
      <c r="G195" s="130"/>
      <c r="H195" s="130"/>
      <c r="I195" s="4"/>
      <c r="J195" s="4"/>
      <c r="K195" s="4"/>
      <c r="L195" s="4"/>
      <c r="M195" s="4"/>
      <c r="N195" s="4"/>
      <c r="O195" s="4"/>
      <c r="P195" s="4"/>
      <c r="Q195" s="4"/>
      <c r="R195" s="4"/>
      <c r="S195" s="4"/>
      <c r="T195" s="4"/>
      <c r="U195" s="4"/>
      <c r="V195" s="4"/>
      <c r="W195" s="4"/>
      <c r="X195" s="4"/>
      <c r="Y195" s="4"/>
      <c r="Z195" s="4"/>
      <c r="AA195" s="13"/>
      <c r="AB195" s="154"/>
      <c r="AC195" s="158"/>
      <c r="AD195" s="154"/>
      <c r="AE195" s="12"/>
      <c r="AF195" s="213"/>
      <c r="AG195" s="12"/>
      <c r="AH195" s="12"/>
      <c r="AI195" s="12"/>
      <c r="AJ195" s="12"/>
      <c r="AK195" s="12"/>
      <c r="AL195" s="12"/>
      <c r="AM195" s="12"/>
      <c r="AN195" s="12"/>
      <c r="AO195" s="131"/>
      <c r="AR195" s="132"/>
      <c r="AS195" s="132"/>
      <c r="AT195" s="132"/>
      <c r="AU195" s="207"/>
      <c r="AW195" s="374"/>
      <c r="AY195" s="323"/>
      <c r="AZ195" s="323"/>
      <c r="BA195" s="323"/>
      <c r="BB195" s="323"/>
      <c r="BC195" s="323"/>
    </row>
    <row r="196" spans="1:55" ht="15.75">
      <c r="A196" s="1"/>
      <c r="B196" s="2"/>
      <c r="C196" s="2"/>
      <c r="D196" s="3"/>
      <c r="E196" s="130"/>
      <c r="F196" s="366"/>
      <c r="G196" s="130"/>
      <c r="H196" s="130"/>
      <c r="I196" s="4"/>
      <c r="J196" s="4"/>
      <c r="K196" s="4"/>
      <c r="L196" s="4"/>
      <c r="M196" s="4"/>
      <c r="N196" s="4"/>
      <c r="O196" s="4"/>
      <c r="P196" s="4"/>
      <c r="Q196" s="4"/>
      <c r="R196" s="4"/>
      <c r="S196" s="4"/>
      <c r="T196" s="4"/>
      <c r="U196" s="4"/>
      <c r="V196" s="4"/>
      <c r="W196" s="4"/>
      <c r="X196" s="4"/>
      <c r="Y196" s="4"/>
      <c r="Z196" s="4"/>
      <c r="AA196" s="13"/>
      <c r="AB196" s="154"/>
      <c r="AC196" s="158"/>
      <c r="AD196" s="154"/>
      <c r="AE196" s="12"/>
      <c r="AF196" s="213"/>
      <c r="AG196" s="12"/>
      <c r="AH196" s="12"/>
      <c r="AI196" s="12"/>
      <c r="AJ196" s="12"/>
      <c r="AK196" s="12"/>
      <c r="AL196" s="12"/>
      <c r="AM196" s="12"/>
      <c r="AN196" s="12"/>
      <c r="AO196" s="131"/>
      <c r="AR196" s="132"/>
      <c r="AS196" s="132"/>
      <c r="AT196" s="132"/>
      <c r="AU196" s="207"/>
      <c r="AW196" s="374"/>
      <c r="AY196" s="323"/>
      <c r="AZ196" s="323"/>
      <c r="BA196" s="323"/>
      <c r="BB196" s="323"/>
      <c r="BC196" s="323"/>
    </row>
    <row r="197" spans="1:55" ht="15.75">
      <c r="A197" s="1"/>
      <c r="B197" s="2"/>
      <c r="C197" s="2"/>
      <c r="D197" s="3"/>
      <c r="E197" s="130"/>
      <c r="F197" s="366"/>
      <c r="G197" s="130"/>
      <c r="H197" s="130"/>
      <c r="I197" s="4"/>
      <c r="J197" s="4"/>
      <c r="K197" s="4"/>
      <c r="L197" s="4"/>
      <c r="M197" s="4"/>
      <c r="N197" s="4"/>
      <c r="O197" s="4"/>
      <c r="P197" s="4"/>
      <c r="Q197" s="4"/>
      <c r="R197" s="4"/>
      <c r="S197" s="4"/>
      <c r="T197" s="4"/>
      <c r="U197" s="4"/>
      <c r="V197" s="4"/>
      <c r="W197" s="4"/>
      <c r="X197" s="4"/>
      <c r="Y197" s="4"/>
      <c r="Z197" s="4"/>
      <c r="AA197" s="13"/>
      <c r="AB197" s="154"/>
      <c r="AC197" s="158"/>
      <c r="AD197" s="154"/>
      <c r="AE197" s="12"/>
      <c r="AF197" s="213"/>
      <c r="AG197" s="12"/>
      <c r="AH197" s="12"/>
      <c r="AI197" s="12"/>
      <c r="AJ197" s="12"/>
      <c r="AK197" s="12"/>
      <c r="AL197" s="12"/>
      <c r="AM197" s="12"/>
      <c r="AN197" s="12"/>
      <c r="AO197" s="131"/>
      <c r="AR197" s="132"/>
      <c r="AS197" s="132"/>
      <c r="AT197" s="132"/>
      <c r="AU197" s="207"/>
      <c r="AW197" s="374"/>
      <c r="AY197" s="323"/>
      <c r="AZ197" s="323"/>
      <c r="BA197" s="323"/>
      <c r="BB197" s="323"/>
      <c r="BC197" s="323"/>
    </row>
    <row r="198" spans="1:55" ht="15.75">
      <c r="A198" s="1"/>
      <c r="B198" s="2"/>
      <c r="C198" s="2"/>
      <c r="D198" s="3"/>
      <c r="E198" s="130"/>
      <c r="F198" s="366"/>
      <c r="G198" s="130"/>
      <c r="H198" s="130"/>
      <c r="I198" s="4"/>
      <c r="J198" s="4"/>
      <c r="K198" s="4"/>
      <c r="L198" s="4"/>
      <c r="M198" s="4"/>
      <c r="N198" s="4"/>
      <c r="O198" s="4"/>
      <c r="P198" s="4"/>
      <c r="Q198" s="4"/>
      <c r="R198" s="4"/>
      <c r="S198" s="4"/>
      <c r="T198" s="4"/>
      <c r="U198" s="4"/>
      <c r="V198" s="4"/>
      <c r="W198" s="4"/>
      <c r="X198" s="4"/>
      <c r="Y198" s="4"/>
      <c r="Z198" s="4"/>
      <c r="AA198" s="13"/>
      <c r="AB198" s="154"/>
      <c r="AC198" s="158"/>
      <c r="AD198" s="154"/>
      <c r="AE198" s="12"/>
      <c r="AF198" s="213"/>
      <c r="AG198" s="12"/>
      <c r="AH198" s="12"/>
      <c r="AI198" s="12"/>
      <c r="AJ198" s="12"/>
      <c r="AK198" s="12"/>
      <c r="AL198" s="12"/>
      <c r="AM198" s="12"/>
      <c r="AN198" s="12"/>
      <c r="AO198" s="131"/>
      <c r="AR198" s="132"/>
      <c r="AS198" s="132"/>
      <c r="AT198" s="132"/>
      <c r="AU198" s="207"/>
      <c r="AW198" s="374"/>
      <c r="AY198" s="323"/>
      <c r="AZ198" s="323"/>
      <c r="BA198" s="323"/>
      <c r="BB198" s="323"/>
      <c r="BC198" s="323"/>
    </row>
    <row r="199" spans="1:55" ht="15.75">
      <c r="A199" s="1"/>
      <c r="B199" s="2"/>
      <c r="C199" s="2"/>
      <c r="D199" s="3"/>
      <c r="E199" s="130"/>
      <c r="F199" s="366"/>
      <c r="G199" s="130"/>
      <c r="H199" s="130"/>
      <c r="I199" s="4"/>
      <c r="J199" s="4"/>
      <c r="K199" s="4"/>
      <c r="L199" s="4"/>
      <c r="M199" s="4"/>
      <c r="N199" s="4"/>
      <c r="O199" s="4"/>
      <c r="P199" s="4"/>
      <c r="Q199" s="4"/>
      <c r="R199" s="4"/>
      <c r="S199" s="4"/>
      <c r="T199" s="4"/>
      <c r="U199" s="4"/>
      <c r="V199" s="4"/>
      <c r="W199" s="4"/>
      <c r="X199" s="4"/>
      <c r="Y199" s="4"/>
      <c r="Z199" s="4"/>
      <c r="AA199" s="13"/>
      <c r="AB199" s="154"/>
      <c r="AC199" s="158"/>
      <c r="AD199" s="154"/>
      <c r="AE199" s="12"/>
      <c r="AF199" s="213"/>
      <c r="AG199" s="12"/>
      <c r="AH199" s="12"/>
      <c r="AI199" s="12"/>
      <c r="AJ199" s="12"/>
      <c r="AK199" s="12"/>
      <c r="AL199" s="12"/>
      <c r="AM199" s="12"/>
      <c r="AN199" s="12"/>
      <c r="AO199" s="131"/>
      <c r="AR199" s="132"/>
      <c r="AS199" s="132"/>
      <c r="AT199" s="132"/>
      <c r="AU199" s="207"/>
      <c r="AW199" s="374"/>
      <c r="AY199" s="323"/>
      <c r="AZ199" s="323"/>
      <c r="BA199" s="323"/>
      <c r="BB199" s="323"/>
      <c r="BC199" s="323"/>
    </row>
    <row r="200" spans="1:55" ht="15.75">
      <c r="A200" s="1"/>
      <c r="B200" s="2"/>
      <c r="C200" s="2"/>
      <c r="D200" s="3"/>
      <c r="E200" s="130"/>
      <c r="F200" s="366"/>
      <c r="G200" s="130"/>
      <c r="H200" s="130"/>
      <c r="I200" s="4"/>
      <c r="J200" s="4"/>
      <c r="K200" s="4"/>
      <c r="L200" s="4"/>
      <c r="M200" s="4"/>
      <c r="N200" s="4"/>
      <c r="O200" s="4"/>
      <c r="P200" s="4"/>
      <c r="Q200" s="4"/>
      <c r="R200" s="4"/>
      <c r="S200" s="4"/>
      <c r="T200" s="4"/>
      <c r="U200" s="4"/>
      <c r="V200" s="4"/>
      <c r="W200" s="4"/>
      <c r="X200" s="4"/>
      <c r="Y200" s="4"/>
      <c r="Z200" s="4"/>
      <c r="AA200" s="13"/>
      <c r="AB200" s="154"/>
      <c r="AC200" s="158"/>
      <c r="AD200" s="154"/>
      <c r="AE200" s="12"/>
      <c r="AF200" s="213"/>
      <c r="AG200" s="12"/>
      <c r="AH200" s="12"/>
      <c r="AI200" s="12"/>
      <c r="AJ200" s="12"/>
      <c r="AK200" s="12"/>
      <c r="AL200" s="12"/>
      <c r="AM200" s="12"/>
      <c r="AN200" s="12"/>
      <c r="AO200" s="131"/>
      <c r="AR200" s="132"/>
      <c r="AS200" s="132"/>
      <c r="AT200" s="132"/>
      <c r="AU200" s="207"/>
      <c r="AW200" s="374"/>
      <c r="AY200" s="323"/>
      <c r="AZ200" s="323"/>
      <c r="BA200" s="323"/>
      <c r="BB200" s="323"/>
      <c r="BC200" s="323"/>
    </row>
    <row r="201" spans="1:55" ht="15.75">
      <c r="A201" s="1"/>
      <c r="B201" s="2"/>
      <c r="C201" s="2"/>
      <c r="D201" s="3"/>
      <c r="E201" s="130"/>
      <c r="F201" s="366"/>
      <c r="G201" s="130"/>
      <c r="H201" s="130"/>
      <c r="I201" s="4"/>
      <c r="J201" s="4"/>
      <c r="K201" s="4"/>
      <c r="L201" s="4"/>
      <c r="M201" s="4"/>
      <c r="N201" s="4"/>
      <c r="O201" s="4"/>
      <c r="P201" s="4"/>
      <c r="Q201" s="4"/>
      <c r="R201" s="4"/>
      <c r="S201" s="4"/>
      <c r="T201" s="4"/>
      <c r="U201" s="4"/>
      <c r="V201" s="4"/>
      <c r="W201" s="4"/>
      <c r="X201" s="4"/>
      <c r="Y201" s="4"/>
      <c r="Z201" s="4"/>
      <c r="AA201" s="13"/>
      <c r="AB201" s="154"/>
      <c r="AC201" s="158"/>
      <c r="AD201" s="154"/>
      <c r="AE201" s="12"/>
      <c r="AF201" s="213"/>
      <c r="AG201" s="12"/>
      <c r="AH201" s="12"/>
      <c r="AI201" s="12"/>
      <c r="AJ201" s="12"/>
      <c r="AK201" s="12"/>
      <c r="AL201" s="12"/>
      <c r="AM201" s="12"/>
      <c r="AN201" s="12"/>
      <c r="AO201" s="131"/>
      <c r="AR201" s="132"/>
      <c r="AS201" s="132"/>
      <c r="AT201" s="132"/>
      <c r="AU201" s="207"/>
      <c r="AW201" s="374"/>
      <c r="AY201" s="323"/>
      <c r="AZ201" s="323"/>
      <c r="BA201" s="323"/>
      <c r="BB201" s="323"/>
      <c r="BC201" s="323"/>
    </row>
    <row r="202" spans="1:55" ht="15.75">
      <c r="A202" s="1"/>
      <c r="B202" s="2"/>
      <c r="C202" s="2"/>
      <c r="D202" s="3"/>
      <c r="E202" s="130"/>
      <c r="F202" s="366"/>
      <c r="G202" s="130"/>
      <c r="H202" s="130"/>
      <c r="I202" s="4"/>
      <c r="J202" s="4"/>
      <c r="K202" s="4"/>
      <c r="L202" s="4"/>
      <c r="M202" s="4"/>
      <c r="N202" s="4"/>
      <c r="O202" s="4"/>
      <c r="P202" s="4"/>
      <c r="Q202" s="4"/>
      <c r="R202" s="4"/>
      <c r="S202" s="4"/>
      <c r="T202" s="4"/>
      <c r="U202" s="4"/>
      <c r="V202" s="4"/>
      <c r="W202" s="4"/>
      <c r="X202" s="4"/>
      <c r="Y202" s="4"/>
      <c r="Z202" s="4"/>
      <c r="AA202" s="13"/>
      <c r="AB202" s="154"/>
      <c r="AC202" s="158"/>
      <c r="AD202" s="154"/>
      <c r="AE202" s="12"/>
      <c r="AF202" s="213"/>
      <c r="AG202" s="12"/>
      <c r="AH202" s="12"/>
      <c r="AI202" s="12"/>
      <c r="AJ202" s="12"/>
      <c r="AK202" s="12"/>
      <c r="AL202" s="12"/>
      <c r="AM202" s="12"/>
      <c r="AN202" s="12"/>
      <c r="AO202" s="131"/>
      <c r="AR202" s="132"/>
      <c r="AS202" s="132"/>
      <c r="AT202" s="132"/>
      <c r="AU202" s="207"/>
      <c r="AW202" s="374"/>
      <c r="AY202" s="323"/>
      <c r="AZ202" s="323"/>
      <c r="BA202" s="323"/>
      <c r="BB202" s="323"/>
      <c r="BC202" s="323"/>
    </row>
    <row r="203" spans="1:55" ht="15.75">
      <c r="A203" s="1"/>
      <c r="B203" s="2"/>
      <c r="C203" s="2"/>
      <c r="D203" s="3"/>
      <c r="E203" s="130"/>
      <c r="F203" s="366"/>
      <c r="G203" s="130"/>
      <c r="H203" s="130"/>
      <c r="I203" s="4"/>
      <c r="J203" s="4"/>
      <c r="K203" s="4"/>
      <c r="L203" s="4"/>
      <c r="M203" s="4"/>
      <c r="N203" s="4"/>
      <c r="O203" s="4"/>
      <c r="P203" s="4"/>
      <c r="Q203" s="4"/>
      <c r="R203" s="4"/>
      <c r="S203" s="4"/>
      <c r="T203" s="4"/>
      <c r="U203" s="4"/>
      <c r="V203" s="4"/>
      <c r="W203" s="4"/>
      <c r="X203" s="4"/>
      <c r="Y203" s="4"/>
      <c r="Z203" s="4"/>
      <c r="AA203" s="13"/>
      <c r="AB203" s="154"/>
      <c r="AC203" s="158"/>
      <c r="AD203" s="154"/>
      <c r="AE203" s="12"/>
      <c r="AF203" s="213"/>
      <c r="AG203" s="12"/>
      <c r="AH203" s="12"/>
      <c r="AI203" s="12"/>
      <c r="AJ203" s="12"/>
      <c r="AK203" s="12"/>
      <c r="AL203" s="12"/>
      <c r="AM203" s="12"/>
      <c r="AN203" s="12"/>
      <c r="AO203" s="131"/>
      <c r="AR203" s="132"/>
      <c r="AS203" s="132"/>
      <c r="AT203" s="132"/>
      <c r="AU203" s="207"/>
      <c r="AW203" s="374"/>
      <c r="AY203" s="323"/>
      <c r="AZ203" s="323"/>
      <c r="BA203" s="323"/>
      <c r="BB203" s="323"/>
      <c r="BC203" s="323"/>
    </row>
    <row r="204" spans="1:55" ht="15.75">
      <c r="A204" s="1"/>
      <c r="B204" s="2"/>
      <c r="C204" s="2"/>
      <c r="D204" s="3"/>
      <c r="E204" s="130"/>
      <c r="F204" s="366"/>
      <c r="G204" s="130"/>
      <c r="H204" s="130"/>
      <c r="I204" s="4"/>
      <c r="J204" s="4"/>
      <c r="K204" s="4"/>
      <c r="L204" s="4"/>
      <c r="M204" s="4"/>
      <c r="N204" s="4"/>
      <c r="O204" s="4"/>
      <c r="P204" s="4"/>
      <c r="Q204" s="4"/>
      <c r="R204" s="4"/>
      <c r="S204" s="4"/>
      <c r="T204" s="4"/>
      <c r="U204" s="4"/>
      <c r="V204" s="4"/>
      <c r="W204" s="4"/>
      <c r="X204" s="4"/>
      <c r="Y204" s="4"/>
      <c r="Z204" s="4"/>
      <c r="AA204" s="13"/>
      <c r="AB204" s="154"/>
      <c r="AC204" s="158"/>
      <c r="AD204" s="154"/>
      <c r="AE204" s="12"/>
      <c r="AF204" s="213"/>
      <c r="AG204" s="12"/>
      <c r="AH204" s="12"/>
      <c r="AI204" s="12"/>
      <c r="AJ204" s="12"/>
      <c r="AK204" s="12"/>
      <c r="AL204" s="12"/>
      <c r="AM204" s="12"/>
      <c r="AN204" s="12"/>
      <c r="AO204" s="131"/>
      <c r="AR204" s="132"/>
      <c r="AS204" s="132"/>
      <c r="AT204" s="132"/>
      <c r="AU204" s="207"/>
      <c r="AW204" s="374"/>
      <c r="AY204" s="323"/>
      <c r="AZ204" s="323"/>
      <c r="BA204" s="323"/>
      <c r="BB204" s="323"/>
      <c r="BC204" s="323"/>
    </row>
    <row r="205" spans="1:55" ht="15.75">
      <c r="A205" s="1"/>
      <c r="B205" s="2"/>
      <c r="C205" s="2"/>
      <c r="D205" s="3"/>
      <c r="E205" s="130"/>
      <c r="F205" s="366"/>
      <c r="G205" s="130"/>
      <c r="H205" s="130"/>
      <c r="I205" s="4"/>
      <c r="J205" s="4"/>
      <c r="K205" s="4"/>
      <c r="L205" s="4"/>
      <c r="M205" s="4"/>
      <c r="N205" s="4"/>
      <c r="O205" s="4"/>
      <c r="P205" s="4"/>
      <c r="Q205" s="4"/>
      <c r="R205" s="4"/>
      <c r="S205" s="4"/>
      <c r="T205" s="4"/>
      <c r="U205" s="4"/>
      <c r="V205" s="4"/>
      <c r="W205" s="4"/>
      <c r="X205" s="4"/>
      <c r="Y205" s="4"/>
      <c r="Z205" s="4"/>
      <c r="AA205" s="13"/>
      <c r="AB205" s="154"/>
      <c r="AC205" s="158"/>
      <c r="AD205" s="154"/>
      <c r="AE205" s="12"/>
      <c r="AF205" s="213"/>
      <c r="AG205" s="12"/>
      <c r="AH205" s="12"/>
      <c r="AI205" s="12"/>
      <c r="AJ205" s="12"/>
      <c r="AK205" s="12"/>
      <c r="AL205" s="12"/>
      <c r="AM205" s="12"/>
      <c r="AN205" s="12"/>
      <c r="AO205" s="131"/>
      <c r="AR205" s="132"/>
      <c r="AS205" s="132"/>
      <c r="AT205" s="132"/>
      <c r="AU205" s="207"/>
      <c r="AW205" s="374"/>
      <c r="AY205" s="323"/>
      <c r="AZ205" s="323"/>
      <c r="BA205" s="323"/>
      <c r="BB205" s="323"/>
      <c r="BC205" s="323"/>
    </row>
    <row r="206" spans="1:55" ht="15.75">
      <c r="A206" s="1"/>
      <c r="B206" s="2"/>
      <c r="C206" s="2"/>
      <c r="D206" s="3"/>
      <c r="E206" s="130"/>
      <c r="F206" s="366"/>
      <c r="G206" s="130"/>
      <c r="H206" s="130"/>
      <c r="I206" s="4"/>
      <c r="J206" s="4"/>
      <c r="K206" s="4"/>
      <c r="L206" s="4"/>
      <c r="M206" s="4"/>
      <c r="N206" s="4"/>
      <c r="O206" s="4"/>
      <c r="P206" s="4"/>
      <c r="Q206" s="4"/>
      <c r="R206" s="4"/>
      <c r="S206" s="4"/>
      <c r="T206" s="4"/>
      <c r="U206" s="4"/>
      <c r="V206" s="4"/>
      <c r="W206" s="4"/>
      <c r="X206" s="4"/>
      <c r="Y206" s="4"/>
      <c r="Z206" s="4"/>
      <c r="AA206" s="13"/>
      <c r="AB206" s="154"/>
      <c r="AC206" s="158"/>
      <c r="AD206" s="154"/>
      <c r="AE206" s="12"/>
      <c r="AF206" s="213"/>
      <c r="AG206" s="12"/>
      <c r="AH206" s="12"/>
      <c r="AI206" s="12"/>
      <c r="AJ206" s="12"/>
      <c r="AK206" s="12"/>
      <c r="AL206" s="12"/>
      <c r="AM206" s="12"/>
      <c r="AN206" s="12"/>
      <c r="AO206" s="131"/>
      <c r="AR206" s="132"/>
      <c r="AS206" s="132"/>
      <c r="AT206" s="132"/>
      <c r="AU206" s="207"/>
      <c r="AW206" s="374"/>
      <c r="AY206" s="323"/>
      <c r="AZ206" s="323"/>
      <c r="BA206" s="323"/>
      <c r="BB206" s="323"/>
      <c r="BC206" s="323"/>
    </row>
    <row r="207" spans="1:55" ht="15.75">
      <c r="A207" s="1"/>
      <c r="B207" s="2"/>
      <c r="C207" s="2"/>
      <c r="D207" s="3"/>
      <c r="E207" s="130"/>
      <c r="F207" s="366"/>
      <c r="G207" s="130"/>
      <c r="H207" s="130"/>
      <c r="I207" s="4"/>
      <c r="J207" s="4"/>
      <c r="K207" s="4"/>
      <c r="L207" s="4"/>
      <c r="M207" s="4"/>
      <c r="N207" s="4"/>
      <c r="O207" s="4"/>
      <c r="P207" s="4"/>
      <c r="Q207" s="4"/>
      <c r="R207" s="4"/>
      <c r="S207" s="4"/>
      <c r="T207" s="4"/>
      <c r="U207" s="4"/>
      <c r="V207" s="4"/>
      <c r="W207" s="4"/>
      <c r="X207" s="4"/>
      <c r="Y207" s="4"/>
      <c r="Z207" s="4"/>
      <c r="AA207" s="13"/>
      <c r="AB207" s="154"/>
      <c r="AC207" s="158"/>
      <c r="AD207" s="154"/>
      <c r="AE207" s="12"/>
      <c r="AF207" s="213"/>
      <c r="AG207" s="12"/>
      <c r="AH207" s="12"/>
      <c r="AI207" s="12"/>
      <c r="AJ207" s="12"/>
      <c r="AK207" s="12"/>
      <c r="AL207" s="12"/>
      <c r="AM207" s="12"/>
      <c r="AN207" s="12"/>
      <c r="AO207" s="131"/>
      <c r="AR207" s="132"/>
      <c r="AS207" s="132"/>
      <c r="AT207" s="132"/>
      <c r="AU207" s="207"/>
      <c r="AW207" s="374"/>
      <c r="AY207" s="323"/>
      <c r="AZ207" s="323"/>
      <c r="BA207" s="323"/>
      <c r="BB207" s="323"/>
      <c r="BC207" s="323"/>
    </row>
    <row r="208" spans="1:55" ht="15.75">
      <c r="A208" s="1"/>
      <c r="B208" s="2"/>
      <c r="C208" s="2"/>
      <c r="D208" s="3"/>
      <c r="E208" s="130"/>
      <c r="F208" s="366"/>
      <c r="G208" s="130"/>
      <c r="H208" s="130"/>
      <c r="I208" s="4"/>
      <c r="J208" s="4"/>
      <c r="K208" s="4"/>
      <c r="L208" s="4"/>
      <c r="M208" s="4"/>
      <c r="N208" s="4"/>
      <c r="O208" s="4"/>
      <c r="P208" s="4"/>
      <c r="Q208" s="4"/>
      <c r="R208" s="4"/>
      <c r="S208" s="4"/>
      <c r="T208" s="4"/>
      <c r="U208" s="4"/>
      <c r="V208" s="4"/>
      <c r="W208" s="4"/>
      <c r="X208" s="4"/>
      <c r="Y208" s="4"/>
      <c r="Z208" s="4"/>
      <c r="AA208" s="13"/>
      <c r="AB208" s="154"/>
      <c r="AC208" s="158"/>
      <c r="AD208" s="154"/>
      <c r="AE208" s="12"/>
      <c r="AF208" s="213"/>
      <c r="AG208" s="12"/>
      <c r="AH208" s="12"/>
      <c r="AI208" s="12"/>
      <c r="AJ208" s="12"/>
      <c r="AK208" s="12"/>
      <c r="AL208" s="12"/>
      <c r="AM208" s="12"/>
      <c r="AN208" s="12"/>
      <c r="AO208" s="131"/>
      <c r="AR208" s="132"/>
      <c r="AS208" s="132"/>
      <c r="AT208" s="132"/>
      <c r="AU208" s="207"/>
      <c r="AW208" s="374"/>
      <c r="AY208" s="323"/>
      <c r="AZ208" s="323"/>
      <c r="BA208" s="323"/>
      <c r="BB208" s="323"/>
      <c r="BC208" s="323"/>
    </row>
    <row r="209" spans="1:55" ht="15.75">
      <c r="A209" s="1"/>
      <c r="B209" s="2"/>
      <c r="C209" s="2"/>
      <c r="D209" s="3"/>
      <c r="E209" s="130"/>
      <c r="F209" s="366"/>
      <c r="G209" s="130"/>
      <c r="H209" s="130"/>
      <c r="I209" s="4"/>
      <c r="J209" s="4"/>
      <c r="K209" s="4"/>
      <c r="L209" s="4"/>
      <c r="M209" s="4"/>
      <c r="N209" s="4"/>
      <c r="O209" s="4"/>
      <c r="P209" s="4"/>
      <c r="Q209" s="4"/>
      <c r="R209" s="4"/>
      <c r="S209" s="4"/>
      <c r="T209" s="4"/>
      <c r="U209" s="4"/>
      <c r="V209" s="4"/>
      <c r="W209" s="4"/>
      <c r="X209" s="4"/>
      <c r="Y209" s="4"/>
      <c r="Z209" s="4"/>
      <c r="AA209" s="13"/>
      <c r="AB209" s="154"/>
      <c r="AC209" s="158"/>
      <c r="AD209" s="154"/>
      <c r="AE209" s="12"/>
      <c r="AF209" s="213"/>
      <c r="AG209" s="12"/>
      <c r="AH209" s="12"/>
      <c r="AI209" s="12"/>
      <c r="AJ209" s="12"/>
      <c r="AK209" s="12"/>
      <c r="AL209" s="12"/>
      <c r="AM209" s="12"/>
      <c r="AN209" s="12"/>
      <c r="AO209" s="131"/>
      <c r="AR209" s="132"/>
      <c r="AS209" s="132"/>
      <c r="AT209" s="132"/>
      <c r="AU209" s="207"/>
      <c r="AW209" s="374"/>
      <c r="AY209" s="323"/>
      <c r="AZ209" s="323"/>
      <c r="BA209" s="323"/>
      <c r="BB209" s="323"/>
      <c r="BC209" s="323"/>
    </row>
    <row r="210" spans="1:55" ht="15.75">
      <c r="A210" s="1"/>
      <c r="B210" s="2"/>
      <c r="C210" s="2"/>
      <c r="D210" s="3"/>
      <c r="E210" s="130"/>
      <c r="F210" s="366"/>
      <c r="G210" s="130"/>
      <c r="H210" s="130"/>
      <c r="I210" s="4"/>
      <c r="J210" s="4"/>
      <c r="K210" s="4"/>
      <c r="L210" s="4"/>
      <c r="M210" s="4"/>
      <c r="N210" s="4"/>
      <c r="O210" s="4"/>
      <c r="P210" s="4"/>
      <c r="Q210" s="4"/>
      <c r="R210" s="4"/>
      <c r="S210" s="4"/>
      <c r="T210" s="4"/>
      <c r="U210" s="4"/>
      <c r="V210" s="4"/>
      <c r="W210" s="4"/>
      <c r="X210" s="4"/>
      <c r="Y210" s="4"/>
      <c r="Z210" s="4"/>
      <c r="AA210" s="13"/>
      <c r="AB210" s="154"/>
      <c r="AC210" s="158"/>
      <c r="AD210" s="154"/>
      <c r="AE210" s="12"/>
      <c r="AF210" s="213"/>
      <c r="AG210" s="12"/>
      <c r="AH210" s="12"/>
      <c r="AI210" s="12"/>
      <c r="AJ210" s="12"/>
      <c r="AK210" s="12"/>
      <c r="AL210" s="12"/>
      <c r="AM210" s="12"/>
      <c r="AN210" s="12"/>
      <c r="AO210" s="131"/>
      <c r="AR210" s="132"/>
      <c r="AS210" s="132"/>
      <c r="AT210" s="132"/>
      <c r="AU210" s="207"/>
      <c r="AW210" s="374"/>
      <c r="AY210" s="323"/>
      <c r="AZ210" s="323"/>
      <c r="BA210" s="323"/>
      <c r="BB210" s="323"/>
      <c r="BC210" s="323"/>
    </row>
    <row r="211" spans="1:55" ht="15.75">
      <c r="A211" s="1"/>
      <c r="B211" s="2"/>
      <c r="C211" s="2"/>
      <c r="D211" s="3"/>
      <c r="E211" s="130"/>
      <c r="F211" s="130"/>
      <c r="G211" s="130"/>
      <c r="H211" s="130"/>
      <c r="I211" s="4"/>
      <c r="J211" s="4"/>
      <c r="K211" s="4"/>
      <c r="L211" s="4"/>
      <c r="M211" s="4"/>
      <c r="N211" s="4"/>
      <c r="O211" s="4"/>
      <c r="P211" s="4"/>
      <c r="Q211" s="4"/>
      <c r="R211" s="4"/>
      <c r="S211" s="4"/>
      <c r="T211" s="4"/>
      <c r="U211" s="4"/>
      <c r="V211" s="4"/>
      <c r="W211" s="4"/>
      <c r="X211" s="4"/>
      <c r="Y211" s="4"/>
      <c r="Z211" s="4"/>
      <c r="AA211" s="13"/>
      <c r="AB211" s="154"/>
      <c r="AC211" s="158"/>
      <c r="AD211" s="154"/>
      <c r="AE211" s="12"/>
      <c r="AF211" s="213"/>
      <c r="AG211" s="12"/>
      <c r="AH211" s="12"/>
      <c r="AI211" s="12"/>
      <c r="AJ211" s="12"/>
      <c r="AK211" s="12"/>
      <c r="AL211" s="12"/>
      <c r="AM211" s="12"/>
      <c r="AN211" s="12"/>
      <c r="AO211" s="131"/>
      <c r="AR211" s="132"/>
      <c r="AS211" s="132"/>
      <c r="AT211" s="132"/>
      <c r="AU211" s="207"/>
      <c r="AW211" s="374"/>
      <c r="AY211" s="323"/>
      <c r="AZ211" s="323"/>
      <c r="BA211" s="323"/>
      <c r="BB211" s="323"/>
      <c r="BC211" s="323"/>
    </row>
    <row r="212" spans="1:55" ht="15.75">
      <c r="A212" s="1"/>
      <c r="B212" s="2"/>
      <c r="C212" s="2"/>
      <c r="D212" s="3"/>
      <c r="E212" s="130"/>
      <c r="F212" s="130"/>
      <c r="G212" s="130"/>
      <c r="H212" s="130"/>
      <c r="I212" s="4"/>
      <c r="J212" s="4"/>
      <c r="K212" s="4"/>
      <c r="L212" s="4"/>
      <c r="M212" s="4"/>
      <c r="N212" s="4"/>
      <c r="O212" s="4"/>
      <c r="P212" s="4"/>
      <c r="Q212" s="4"/>
      <c r="R212" s="4"/>
      <c r="S212" s="4"/>
      <c r="T212" s="4"/>
      <c r="U212" s="4"/>
      <c r="V212" s="4"/>
      <c r="W212" s="4"/>
      <c r="X212" s="4"/>
      <c r="Y212" s="4"/>
      <c r="Z212" s="4"/>
      <c r="AA212" s="13"/>
      <c r="AB212" s="154"/>
      <c r="AC212" s="158"/>
      <c r="AD212" s="154"/>
      <c r="AE212" s="12"/>
      <c r="AF212" s="213"/>
      <c r="AG212" s="12"/>
      <c r="AH212" s="12"/>
      <c r="AI212" s="12"/>
      <c r="AJ212" s="12"/>
      <c r="AK212" s="12"/>
      <c r="AL212" s="12"/>
      <c r="AM212" s="12"/>
      <c r="AN212" s="12"/>
      <c r="AO212" s="131"/>
      <c r="AR212" s="132"/>
      <c r="AS212" s="132"/>
      <c r="AT212" s="132"/>
      <c r="AU212" s="207"/>
      <c r="AW212" s="374"/>
      <c r="AY212" s="323"/>
      <c r="AZ212" s="323"/>
      <c r="BA212" s="323"/>
      <c r="BB212" s="323"/>
      <c r="BC212" s="323"/>
    </row>
    <row r="213" spans="1:55" ht="15.75">
      <c r="A213" s="1"/>
      <c r="B213" s="2"/>
      <c r="C213" s="2"/>
      <c r="D213" s="3"/>
      <c r="E213" s="130"/>
      <c r="F213" s="130"/>
      <c r="G213" s="130"/>
      <c r="H213" s="130"/>
      <c r="I213" s="4"/>
      <c r="J213" s="4"/>
      <c r="K213" s="4"/>
      <c r="L213" s="4"/>
      <c r="M213" s="4"/>
      <c r="N213" s="4"/>
      <c r="O213" s="4"/>
      <c r="P213" s="4"/>
      <c r="Q213" s="4"/>
      <c r="R213" s="4"/>
      <c r="S213" s="4"/>
      <c r="T213" s="4"/>
      <c r="U213" s="4"/>
      <c r="V213" s="4"/>
      <c r="W213" s="4"/>
      <c r="X213" s="4"/>
      <c r="Y213" s="4"/>
      <c r="Z213" s="4"/>
      <c r="AA213" s="13"/>
      <c r="AB213" s="154"/>
      <c r="AC213" s="158"/>
      <c r="AD213" s="154"/>
      <c r="AE213" s="12"/>
      <c r="AF213" s="213"/>
      <c r="AG213" s="12"/>
      <c r="AH213" s="12"/>
      <c r="AI213" s="12"/>
      <c r="AJ213" s="12"/>
      <c r="AK213" s="12"/>
      <c r="AL213" s="12"/>
      <c r="AM213" s="12"/>
      <c r="AN213" s="12"/>
      <c r="AO213" s="131"/>
      <c r="AR213" s="132"/>
      <c r="AS213" s="132"/>
      <c r="AT213" s="132"/>
      <c r="AU213" s="207"/>
      <c r="AW213" s="374"/>
      <c r="AY213" s="323"/>
      <c r="AZ213" s="323"/>
      <c r="BA213" s="323"/>
      <c r="BB213" s="323"/>
      <c r="BC213" s="323"/>
    </row>
    <row r="214" spans="1:55" ht="15.75">
      <c r="A214" s="1"/>
      <c r="B214" s="2"/>
      <c r="C214" s="2"/>
      <c r="D214" s="3"/>
      <c r="E214" s="130"/>
      <c r="F214" s="130"/>
      <c r="G214" s="130"/>
      <c r="H214" s="130"/>
      <c r="I214" s="4"/>
      <c r="J214" s="4"/>
      <c r="K214" s="4"/>
      <c r="L214" s="4"/>
      <c r="M214" s="4"/>
      <c r="N214" s="4"/>
      <c r="O214" s="4"/>
      <c r="P214" s="4"/>
      <c r="Q214" s="4"/>
      <c r="R214" s="4"/>
      <c r="S214" s="4"/>
      <c r="T214" s="4"/>
      <c r="U214" s="4"/>
      <c r="V214" s="4"/>
      <c r="W214" s="4"/>
      <c r="X214" s="4"/>
      <c r="Y214" s="4"/>
      <c r="Z214" s="4"/>
      <c r="AA214" s="13"/>
      <c r="AB214" s="154"/>
      <c r="AC214" s="158"/>
      <c r="AD214" s="154"/>
      <c r="AE214" s="12"/>
      <c r="AF214" s="213"/>
      <c r="AG214" s="12"/>
      <c r="AH214" s="12"/>
      <c r="AI214" s="12"/>
      <c r="AJ214" s="12"/>
      <c r="AK214" s="12"/>
      <c r="AL214" s="12"/>
      <c r="AM214" s="12"/>
      <c r="AN214" s="12"/>
      <c r="AO214" s="131"/>
      <c r="AR214" s="132"/>
      <c r="AS214" s="132"/>
      <c r="AT214" s="132"/>
      <c r="AU214" s="207"/>
      <c r="AW214" s="374"/>
      <c r="AY214" s="323"/>
      <c r="AZ214" s="323"/>
      <c r="BA214" s="323"/>
      <c r="BB214" s="323"/>
      <c r="BC214" s="323"/>
    </row>
    <row r="215" spans="1:55" ht="15.75">
      <c r="A215" s="1"/>
      <c r="B215" s="2"/>
      <c r="C215" s="2"/>
      <c r="D215" s="3"/>
      <c r="E215" s="130"/>
      <c r="F215" s="130"/>
      <c r="G215" s="130"/>
      <c r="H215" s="130"/>
      <c r="I215" s="4"/>
      <c r="J215" s="4"/>
      <c r="K215" s="4"/>
      <c r="L215" s="4"/>
      <c r="M215" s="4"/>
      <c r="N215" s="4"/>
      <c r="O215" s="4"/>
      <c r="P215" s="4"/>
      <c r="Q215" s="4"/>
      <c r="R215" s="4"/>
      <c r="S215" s="4"/>
      <c r="T215" s="4"/>
      <c r="U215" s="4"/>
      <c r="V215" s="4"/>
      <c r="W215" s="4"/>
      <c r="X215" s="4"/>
      <c r="Y215" s="4"/>
      <c r="Z215" s="4"/>
      <c r="AA215" s="13"/>
      <c r="AB215" s="154"/>
      <c r="AC215" s="158"/>
      <c r="AD215" s="154"/>
      <c r="AE215" s="12"/>
      <c r="AF215" s="213"/>
      <c r="AG215" s="12"/>
      <c r="AH215" s="12"/>
      <c r="AI215" s="12"/>
      <c r="AJ215" s="12"/>
      <c r="AK215" s="12"/>
      <c r="AL215" s="12"/>
      <c r="AM215" s="12"/>
      <c r="AN215" s="12"/>
      <c r="AO215" s="131"/>
      <c r="AR215" s="132"/>
      <c r="AS215" s="132"/>
      <c r="AT215" s="132"/>
      <c r="AU215" s="207"/>
      <c r="AW215" s="374"/>
      <c r="AY215" s="323"/>
      <c r="AZ215" s="323"/>
      <c r="BA215" s="323"/>
      <c r="BB215" s="323"/>
      <c r="BC215" s="323"/>
    </row>
    <row r="216" spans="1:55" ht="15.75">
      <c r="A216" s="1"/>
      <c r="B216" s="2"/>
      <c r="C216" s="2"/>
      <c r="D216" s="3"/>
      <c r="E216" s="130"/>
      <c r="F216" s="130"/>
      <c r="G216" s="130"/>
      <c r="H216" s="130"/>
      <c r="I216" s="4"/>
      <c r="J216" s="4"/>
      <c r="K216" s="4"/>
      <c r="L216" s="4"/>
      <c r="M216" s="4"/>
      <c r="N216" s="4"/>
      <c r="O216" s="4"/>
      <c r="P216" s="4"/>
      <c r="Q216" s="4"/>
      <c r="R216" s="4"/>
      <c r="S216" s="4"/>
      <c r="T216" s="4"/>
      <c r="U216" s="4"/>
      <c r="V216" s="4"/>
      <c r="W216" s="4"/>
      <c r="X216" s="4"/>
      <c r="Y216" s="4"/>
      <c r="Z216" s="4"/>
      <c r="AA216" s="13"/>
      <c r="AB216" s="154"/>
      <c r="AC216" s="158"/>
      <c r="AD216" s="154"/>
      <c r="AE216" s="12"/>
      <c r="AF216" s="213"/>
      <c r="AG216" s="12"/>
      <c r="AH216" s="12"/>
      <c r="AI216" s="12"/>
      <c r="AJ216" s="12"/>
      <c r="AK216" s="12"/>
      <c r="AL216" s="12"/>
      <c r="AM216" s="12"/>
      <c r="AN216" s="12"/>
      <c r="AO216" s="131"/>
      <c r="AR216" s="132"/>
      <c r="AS216" s="132"/>
      <c r="AT216" s="132"/>
      <c r="AU216" s="207"/>
      <c r="AW216" s="374"/>
      <c r="AY216" s="323"/>
      <c r="AZ216" s="323"/>
      <c r="BA216" s="323"/>
      <c r="BB216" s="323"/>
      <c r="BC216" s="323"/>
    </row>
    <row r="217" spans="1:55" ht="15.75">
      <c r="A217" s="1"/>
      <c r="B217" s="2"/>
      <c r="C217" s="2"/>
      <c r="D217" s="3"/>
      <c r="E217" s="130"/>
      <c r="F217" s="130"/>
      <c r="G217" s="130"/>
      <c r="H217" s="130"/>
      <c r="I217" s="4"/>
      <c r="J217" s="4"/>
      <c r="K217" s="4"/>
      <c r="L217" s="4"/>
      <c r="M217" s="4"/>
      <c r="N217" s="4"/>
      <c r="O217" s="4"/>
      <c r="P217" s="4"/>
      <c r="Q217" s="4"/>
      <c r="R217" s="4"/>
      <c r="S217" s="4"/>
      <c r="T217" s="4"/>
      <c r="U217" s="4"/>
      <c r="V217" s="4"/>
      <c r="W217" s="4"/>
      <c r="X217" s="4"/>
      <c r="Y217" s="4"/>
      <c r="Z217" s="4"/>
      <c r="AA217" s="13"/>
      <c r="AB217" s="154"/>
      <c r="AC217" s="158"/>
      <c r="AD217" s="154"/>
      <c r="AE217" s="12"/>
      <c r="AF217" s="213"/>
      <c r="AG217" s="12"/>
      <c r="AH217" s="12"/>
      <c r="AI217" s="12"/>
      <c r="AJ217" s="12"/>
      <c r="AK217" s="12"/>
      <c r="AL217" s="12"/>
      <c r="AM217" s="12"/>
      <c r="AN217" s="12"/>
      <c r="AO217" s="131"/>
      <c r="AR217" s="132"/>
      <c r="AS217" s="132"/>
      <c r="AT217" s="132"/>
      <c r="AU217" s="207"/>
      <c r="AW217" s="374"/>
      <c r="AY217" s="323"/>
      <c r="AZ217" s="323"/>
      <c r="BA217" s="323"/>
      <c r="BB217" s="323"/>
      <c r="BC217" s="323"/>
    </row>
    <row r="218" spans="1:55" ht="15.75">
      <c r="A218" s="1"/>
      <c r="B218" s="2"/>
      <c r="C218" s="2"/>
      <c r="D218" s="3"/>
      <c r="E218" s="130"/>
      <c r="F218" s="130"/>
      <c r="G218" s="130"/>
      <c r="H218" s="130"/>
      <c r="I218" s="4"/>
      <c r="J218" s="4"/>
      <c r="K218" s="4"/>
      <c r="L218" s="4"/>
      <c r="M218" s="4"/>
      <c r="N218" s="4"/>
      <c r="O218" s="4"/>
      <c r="P218" s="4"/>
      <c r="Q218" s="4"/>
      <c r="R218" s="4"/>
      <c r="S218" s="4"/>
      <c r="T218" s="4"/>
      <c r="U218" s="4"/>
      <c r="V218" s="4"/>
      <c r="W218" s="4"/>
      <c r="X218" s="4"/>
      <c r="Y218" s="4"/>
      <c r="Z218" s="4"/>
      <c r="AA218" s="13"/>
      <c r="AB218" s="154"/>
      <c r="AC218" s="158"/>
      <c r="AD218" s="154"/>
      <c r="AE218" s="12"/>
      <c r="AF218" s="213"/>
      <c r="AG218" s="12"/>
      <c r="AH218" s="12"/>
      <c r="AI218" s="12"/>
      <c r="AJ218" s="12"/>
      <c r="AK218" s="12"/>
      <c r="AL218" s="12"/>
      <c r="AM218" s="12"/>
      <c r="AN218" s="12"/>
      <c r="AO218" s="131"/>
      <c r="AR218" s="132"/>
      <c r="AS218" s="132"/>
      <c r="AT218" s="132"/>
      <c r="AU218" s="207"/>
      <c r="AW218" s="374"/>
      <c r="AY218" s="323"/>
      <c r="AZ218" s="323"/>
      <c r="BA218" s="323"/>
      <c r="BB218" s="323"/>
      <c r="BC218" s="323"/>
    </row>
    <row r="219" spans="1:55" ht="15.75">
      <c r="A219" s="1"/>
      <c r="B219" s="2"/>
      <c r="C219" s="2"/>
      <c r="D219" s="3"/>
      <c r="E219" s="130"/>
      <c r="F219" s="130"/>
      <c r="G219" s="130"/>
      <c r="H219" s="130"/>
      <c r="I219" s="4"/>
      <c r="J219" s="4"/>
      <c r="K219" s="4"/>
      <c r="L219" s="4"/>
      <c r="M219" s="4"/>
      <c r="N219" s="4"/>
      <c r="O219" s="4"/>
      <c r="P219" s="4"/>
      <c r="Q219" s="4"/>
      <c r="R219" s="4"/>
      <c r="S219" s="4"/>
      <c r="T219" s="4"/>
      <c r="U219" s="4"/>
      <c r="V219" s="4"/>
      <c r="W219" s="4"/>
      <c r="X219" s="4"/>
      <c r="Y219" s="4"/>
      <c r="Z219" s="4"/>
      <c r="AA219" s="13"/>
      <c r="AB219" s="154"/>
      <c r="AC219" s="158"/>
      <c r="AD219" s="154"/>
      <c r="AE219" s="12"/>
      <c r="AF219" s="213"/>
      <c r="AG219" s="12"/>
      <c r="AH219" s="12"/>
      <c r="AI219" s="12"/>
      <c r="AJ219" s="12"/>
      <c r="AK219" s="12"/>
      <c r="AL219" s="12"/>
      <c r="AM219" s="12"/>
      <c r="AN219" s="12"/>
      <c r="AO219" s="131"/>
      <c r="AR219" s="132"/>
      <c r="AS219" s="132"/>
      <c r="AT219" s="132"/>
      <c r="AU219" s="207"/>
      <c r="AW219" s="374"/>
      <c r="AY219" s="323"/>
      <c r="AZ219" s="323"/>
      <c r="BA219" s="323"/>
      <c r="BB219" s="323"/>
      <c r="BC219" s="323"/>
    </row>
    <row r="220" spans="1:55" ht="15.75">
      <c r="A220" s="1"/>
      <c r="B220" s="2"/>
      <c r="C220" s="2"/>
      <c r="D220" s="3"/>
      <c r="E220" s="130"/>
      <c r="F220" s="130"/>
      <c r="G220" s="130"/>
      <c r="H220" s="130"/>
      <c r="I220" s="4"/>
      <c r="J220" s="4"/>
      <c r="K220" s="4"/>
      <c r="L220" s="4"/>
      <c r="M220" s="4"/>
      <c r="N220" s="4"/>
      <c r="O220" s="4"/>
      <c r="P220" s="4"/>
      <c r="Q220" s="4"/>
      <c r="R220" s="4"/>
      <c r="S220" s="4"/>
      <c r="T220" s="4"/>
      <c r="U220" s="4"/>
      <c r="V220" s="4"/>
      <c r="W220" s="4"/>
      <c r="X220" s="4"/>
      <c r="Y220" s="4"/>
      <c r="Z220" s="4"/>
      <c r="AA220" s="13"/>
      <c r="AB220" s="154"/>
      <c r="AC220" s="158"/>
      <c r="AD220" s="154"/>
      <c r="AE220" s="12"/>
      <c r="AF220" s="213"/>
      <c r="AG220" s="12"/>
      <c r="AH220" s="12"/>
      <c r="AI220" s="12"/>
      <c r="AJ220" s="12"/>
      <c r="AK220" s="12"/>
      <c r="AL220" s="12"/>
      <c r="AM220" s="12"/>
      <c r="AN220" s="12"/>
      <c r="AO220" s="131"/>
      <c r="AR220" s="132"/>
      <c r="AS220" s="132"/>
      <c r="AT220" s="132"/>
      <c r="AU220" s="207"/>
      <c r="AW220" s="374"/>
      <c r="AY220" s="323"/>
      <c r="AZ220" s="323"/>
      <c r="BA220" s="323"/>
      <c r="BB220" s="323"/>
      <c r="BC220" s="323"/>
    </row>
    <row r="221" spans="1:55" ht="15.75">
      <c r="A221" s="1"/>
      <c r="B221" s="2"/>
      <c r="C221" s="2"/>
      <c r="D221" s="3"/>
      <c r="E221" s="130"/>
      <c r="F221" s="130"/>
      <c r="G221" s="130"/>
      <c r="H221" s="130"/>
      <c r="I221" s="4"/>
      <c r="J221" s="4"/>
      <c r="K221" s="4"/>
      <c r="L221" s="4"/>
      <c r="M221" s="4"/>
      <c r="N221" s="4"/>
      <c r="O221" s="4"/>
      <c r="P221" s="4"/>
      <c r="Q221" s="4"/>
      <c r="R221" s="4"/>
      <c r="S221" s="4"/>
      <c r="T221" s="4"/>
      <c r="U221" s="4"/>
      <c r="V221" s="4"/>
      <c r="W221" s="4"/>
      <c r="X221" s="4"/>
      <c r="Y221" s="4"/>
      <c r="Z221" s="4"/>
      <c r="AA221" s="13"/>
      <c r="AB221" s="154"/>
      <c r="AC221" s="158"/>
      <c r="AD221" s="154"/>
      <c r="AE221" s="12"/>
      <c r="AF221" s="213"/>
      <c r="AG221" s="12"/>
      <c r="AH221" s="12"/>
      <c r="AI221" s="12"/>
      <c r="AJ221" s="12"/>
      <c r="AK221" s="12"/>
      <c r="AL221" s="12"/>
      <c r="AM221" s="12"/>
      <c r="AN221" s="12"/>
      <c r="AO221" s="131"/>
      <c r="AR221" s="132"/>
      <c r="AS221" s="132"/>
      <c r="AT221" s="132"/>
      <c r="AU221" s="207"/>
      <c r="AW221" s="374"/>
      <c r="AY221" s="323"/>
      <c r="AZ221" s="323"/>
      <c r="BA221" s="323"/>
      <c r="BB221" s="323"/>
      <c r="BC221" s="323"/>
    </row>
    <row r="222" spans="1:55" ht="15.75">
      <c r="A222" s="1"/>
      <c r="B222" s="2"/>
      <c r="C222" s="2"/>
      <c r="D222" s="3"/>
      <c r="E222" s="130"/>
      <c r="F222" s="130"/>
      <c r="G222" s="130"/>
      <c r="H222" s="130"/>
      <c r="I222" s="4"/>
      <c r="J222" s="4"/>
      <c r="K222" s="4"/>
      <c r="L222" s="4"/>
      <c r="M222" s="4"/>
      <c r="N222" s="4"/>
      <c r="O222" s="4"/>
      <c r="P222" s="4"/>
      <c r="Q222" s="4"/>
      <c r="R222" s="4"/>
      <c r="S222" s="4"/>
      <c r="T222" s="4"/>
      <c r="U222" s="4"/>
      <c r="V222" s="4"/>
      <c r="W222" s="4"/>
      <c r="X222" s="4"/>
      <c r="Y222" s="4"/>
      <c r="Z222" s="4"/>
      <c r="AA222" s="13"/>
      <c r="AB222" s="154"/>
      <c r="AC222" s="158"/>
      <c r="AD222" s="154"/>
      <c r="AE222" s="12"/>
      <c r="AF222" s="213"/>
      <c r="AG222" s="12"/>
      <c r="AH222" s="12"/>
      <c r="AI222" s="12"/>
      <c r="AJ222" s="12"/>
      <c r="AK222" s="12"/>
      <c r="AL222" s="12"/>
      <c r="AM222" s="12"/>
      <c r="AN222" s="12"/>
      <c r="AO222" s="131"/>
      <c r="AR222" s="132"/>
      <c r="AS222" s="132"/>
      <c r="AT222" s="132"/>
      <c r="AU222" s="207"/>
      <c r="AW222" s="374"/>
      <c r="AY222" s="323"/>
      <c r="AZ222" s="323"/>
      <c r="BA222" s="323"/>
      <c r="BB222" s="323"/>
      <c r="BC222" s="323"/>
    </row>
    <row r="223" spans="1:55" ht="15.75">
      <c r="A223" s="1"/>
      <c r="B223" s="2"/>
      <c r="C223" s="2"/>
      <c r="D223" s="3"/>
      <c r="E223" s="130"/>
      <c r="F223" s="130"/>
      <c r="G223" s="130"/>
      <c r="H223" s="130"/>
      <c r="I223" s="4"/>
      <c r="J223" s="4"/>
      <c r="K223" s="4"/>
      <c r="L223" s="4"/>
      <c r="M223" s="4"/>
      <c r="N223" s="4"/>
      <c r="O223" s="4"/>
      <c r="P223" s="4"/>
      <c r="Q223" s="4"/>
      <c r="R223" s="4"/>
      <c r="S223" s="4"/>
      <c r="T223" s="4"/>
      <c r="U223" s="4"/>
      <c r="V223" s="4"/>
      <c r="W223" s="4"/>
      <c r="X223" s="4"/>
      <c r="Y223" s="4"/>
      <c r="Z223" s="4"/>
      <c r="AA223" s="13"/>
      <c r="AB223" s="154"/>
      <c r="AC223" s="158"/>
      <c r="AD223" s="154"/>
      <c r="AE223" s="12"/>
      <c r="AF223" s="213"/>
      <c r="AG223" s="12"/>
      <c r="AH223" s="12"/>
      <c r="AI223" s="12"/>
      <c r="AJ223" s="12"/>
      <c r="AK223" s="12"/>
      <c r="AL223" s="12"/>
      <c r="AM223" s="12"/>
      <c r="AN223" s="12"/>
      <c r="AO223" s="131"/>
      <c r="AR223" s="132"/>
      <c r="AS223" s="132"/>
      <c r="AT223" s="132"/>
      <c r="AU223" s="207"/>
      <c r="AW223" s="374"/>
      <c r="AY223" s="323"/>
      <c r="AZ223" s="323"/>
      <c r="BA223" s="323"/>
      <c r="BB223" s="323"/>
      <c r="BC223" s="323"/>
    </row>
    <row r="224" spans="1:55" ht="15.75">
      <c r="A224" s="1"/>
      <c r="B224" s="2"/>
      <c r="C224" s="2"/>
      <c r="D224" s="3"/>
      <c r="E224" s="130"/>
      <c r="F224" s="130"/>
      <c r="G224" s="130"/>
      <c r="H224" s="130"/>
      <c r="I224" s="4"/>
      <c r="J224" s="4"/>
      <c r="K224" s="4"/>
      <c r="L224" s="4"/>
      <c r="M224" s="4"/>
      <c r="N224" s="4"/>
      <c r="O224" s="4"/>
      <c r="P224" s="4"/>
      <c r="Q224" s="4"/>
      <c r="R224" s="4"/>
      <c r="S224" s="4"/>
      <c r="T224" s="4"/>
      <c r="U224" s="4"/>
      <c r="V224" s="4"/>
      <c r="W224" s="4"/>
      <c r="X224" s="4"/>
      <c r="Y224" s="4"/>
      <c r="Z224" s="4"/>
      <c r="AA224" s="13"/>
      <c r="AB224" s="154"/>
      <c r="AC224" s="158"/>
      <c r="AD224" s="154"/>
      <c r="AE224" s="12"/>
      <c r="AF224" s="213"/>
      <c r="AG224" s="12"/>
      <c r="AH224" s="12"/>
      <c r="AI224" s="12"/>
      <c r="AJ224" s="12"/>
      <c r="AK224" s="12"/>
      <c r="AL224" s="12"/>
      <c r="AM224" s="12"/>
      <c r="AN224" s="12"/>
      <c r="AO224" s="131"/>
      <c r="AR224" s="132"/>
      <c r="AS224" s="132"/>
      <c r="AT224" s="132"/>
      <c r="AU224" s="207"/>
      <c r="AW224" s="374"/>
      <c r="AY224" s="323"/>
      <c r="AZ224" s="323"/>
      <c r="BA224" s="323"/>
      <c r="BB224" s="323"/>
      <c r="BC224" s="323"/>
    </row>
    <row r="225" spans="1:55" ht="15.75">
      <c r="A225" s="1"/>
      <c r="B225" s="2"/>
      <c r="C225" s="2"/>
      <c r="D225" s="3"/>
      <c r="E225" s="130"/>
      <c r="F225" s="130"/>
      <c r="G225" s="130"/>
      <c r="H225" s="130"/>
      <c r="I225" s="4"/>
      <c r="J225" s="4"/>
      <c r="K225" s="4"/>
      <c r="L225" s="4"/>
      <c r="M225" s="4"/>
      <c r="N225" s="4"/>
      <c r="O225" s="4"/>
      <c r="P225" s="4"/>
      <c r="Q225" s="4"/>
      <c r="R225" s="4"/>
      <c r="S225" s="4"/>
      <c r="T225" s="4"/>
      <c r="U225" s="4"/>
      <c r="V225" s="4"/>
      <c r="W225" s="4"/>
      <c r="X225" s="4"/>
      <c r="Y225" s="4"/>
      <c r="Z225" s="4"/>
      <c r="AA225" s="13"/>
      <c r="AB225" s="154"/>
      <c r="AC225" s="158"/>
      <c r="AD225" s="154"/>
      <c r="AE225" s="12"/>
      <c r="AF225" s="213"/>
      <c r="AG225" s="12"/>
      <c r="AH225" s="12"/>
      <c r="AI225" s="12"/>
      <c r="AJ225" s="12"/>
      <c r="AK225" s="12"/>
      <c r="AL225" s="12"/>
      <c r="AM225" s="12"/>
      <c r="AN225" s="12"/>
      <c r="AO225" s="131"/>
      <c r="AR225" s="132"/>
      <c r="AS225" s="132"/>
      <c r="AT225" s="132"/>
      <c r="AU225" s="207"/>
      <c r="AW225" s="374"/>
      <c r="AY225" s="323"/>
      <c r="AZ225" s="323"/>
      <c r="BA225" s="323"/>
      <c r="BB225" s="323"/>
      <c r="BC225" s="323"/>
    </row>
    <row r="226" spans="1:55" ht="15.75">
      <c r="A226" s="1"/>
      <c r="B226" s="2"/>
      <c r="C226" s="2"/>
      <c r="D226" s="3"/>
      <c r="E226" s="130"/>
      <c r="F226" s="130"/>
      <c r="G226" s="130"/>
      <c r="H226" s="130"/>
      <c r="I226" s="4"/>
      <c r="J226" s="4"/>
      <c r="K226" s="4"/>
      <c r="L226" s="4"/>
      <c r="M226" s="4"/>
      <c r="N226" s="4"/>
      <c r="O226" s="4"/>
      <c r="P226" s="4"/>
      <c r="Q226" s="4"/>
      <c r="R226" s="4"/>
      <c r="S226" s="4"/>
      <c r="T226" s="4"/>
      <c r="U226" s="4"/>
      <c r="V226" s="4"/>
      <c r="W226" s="4"/>
      <c r="X226" s="4"/>
      <c r="Y226" s="4"/>
      <c r="Z226" s="4"/>
      <c r="AA226" s="13"/>
      <c r="AB226" s="154"/>
      <c r="AC226" s="158"/>
      <c r="AD226" s="154"/>
      <c r="AE226" s="12"/>
      <c r="AF226" s="213"/>
      <c r="AG226" s="12"/>
      <c r="AH226" s="12"/>
      <c r="AI226" s="12"/>
      <c r="AJ226" s="12"/>
      <c r="AK226" s="12"/>
      <c r="AL226" s="12"/>
      <c r="AM226" s="12"/>
      <c r="AN226" s="12"/>
      <c r="AO226" s="131"/>
      <c r="AR226" s="132"/>
      <c r="AS226" s="132"/>
      <c r="AT226" s="132"/>
      <c r="AU226" s="207"/>
      <c r="AW226" s="374"/>
      <c r="AY226" s="323"/>
      <c r="AZ226" s="323"/>
      <c r="BA226" s="323"/>
      <c r="BB226" s="323"/>
      <c r="BC226" s="323"/>
    </row>
    <row r="227" spans="1:55" ht="15.75">
      <c r="A227" s="1"/>
      <c r="B227" s="2"/>
      <c r="C227" s="2"/>
      <c r="D227" s="3"/>
      <c r="E227" s="130"/>
      <c r="F227" s="130"/>
      <c r="G227" s="130"/>
      <c r="H227" s="130"/>
      <c r="I227" s="4"/>
      <c r="J227" s="4"/>
      <c r="K227" s="4"/>
      <c r="L227" s="4"/>
      <c r="M227" s="4"/>
      <c r="N227" s="4"/>
      <c r="O227" s="4"/>
      <c r="P227" s="4"/>
      <c r="Q227" s="4"/>
      <c r="R227" s="4"/>
      <c r="S227" s="4"/>
      <c r="T227" s="4"/>
      <c r="U227" s="4"/>
      <c r="V227" s="4"/>
      <c r="W227" s="4"/>
      <c r="X227" s="4"/>
      <c r="Y227" s="4"/>
      <c r="Z227" s="4"/>
      <c r="AA227" s="13"/>
      <c r="AB227" s="154"/>
      <c r="AC227" s="158"/>
      <c r="AD227" s="154"/>
      <c r="AE227" s="12"/>
      <c r="AF227" s="213"/>
      <c r="AG227" s="12"/>
      <c r="AH227" s="12"/>
      <c r="AI227" s="12"/>
      <c r="AJ227" s="12"/>
      <c r="AK227" s="12"/>
      <c r="AL227" s="12"/>
      <c r="AM227" s="12"/>
      <c r="AN227" s="12"/>
      <c r="AO227" s="131"/>
      <c r="AR227" s="132"/>
      <c r="AS227" s="132"/>
      <c r="AT227" s="132"/>
      <c r="AU227" s="207"/>
      <c r="AW227" s="374"/>
      <c r="AY227" s="323"/>
      <c r="AZ227" s="323"/>
      <c r="BA227" s="323"/>
      <c r="BB227" s="323"/>
      <c r="BC227" s="323"/>
    </row>
    <row r="228" spans="1:55" ht="15.75">
      <c r="A228" s="1"/>
      <c r="B228" s="2"/>
      <c r="C228" s="2"/>
      <c r="D228" s="3"/>
      <c r="E228" s="130"/>
      <c r="F228" s="130"/>
      <c r="G228" s="130"/>
      <c r="H228" s="130"/>
      <c r="I228" s="4"/>
      <c r="J228" s="4"/>
      <c r="K228" s="4"/>
      <c r="L228" s="4"/>
      <c r="M228" s="4"/>
      <c r="N228" s="4"/>
      <c r="O228" s="4"/>
      <c r="P228" s="4"/>
      <c r="Q228" s="4"/>
      <c r="R228" s="4"/>
      <c r="S228" s="4"/>
      <c r="T228" s="4"/>
      <c r="U228" s="4"/>
      <c r="V228" s="4"/>
      <c r="W228" s="4"/>
      <c r="X228" s="4"/>
      <c r="Y228" s="4"/>
      <c r="Z228" s="4"/>
      <c r="AA228" s="13"/>
      <c r="AB228" s="154"/>
      <c r="AC228" s="158"/>
      <c r="AD228" s="154"/>
      <c r="AE228" s="12"/>
      <c r="AF228" s="213"/>
      <c r="AG228" s="12"/>
      <c r="AH228" s="12"/>
      <c r="AI228" s="12"/>
      <c r="AJ228" s="12"/>
      <c r="AK228" s="12"/>
      <c r="AL228" s="12"/>
      <c r="AM228" s="12"/>
      <c r="AN228" s="12"/>
      <c r="AO228" s="131"/>
      <c r="AR228" s="132"/>
      <c r="AS228" s="132"/>
      <c r="AT228" s="132"/>
      <c r="AU228" s="207"/>
      <c r="AW228" s="374"/>
      <c r="AY228" s="323"/>
      <c r="AZ228" s="323"/>
      <c r="BA228" s="323"/>
      <c r="BB228" s="323"/>
      <c r="BC228" s="323"/>
    </row>
    <row r="229" spans="1:55" ht="15.75">
      <c r="A229" s="1"/>
      <c r="B229" s="2"/>
      <c r="C229" s="2"/>
      <c r="D229" s="3"/>
      <c r="E229" s="130"/>
      <c r="F229" s="130"/>
      <c r="G229" s="130"/>
      <c r="H229" s="130"/>
      <c r="I229" s="4"/>
      <c r="J229" s="4"/>
      <c r="K229" s="4"/>
      <c r="L229" s="4"/>
      <c r="M229" s="4"/>
      <c r="N229" s="4"/>
      <c r="O229" s="4"/>
      <c r="P229" s="4"/>
      <c r="Q229" s="4"/>
      <c r="R229" s="4"/>
      <c r="S229" s="4"/>
      <c r="T229" s="4"/>
      <c r="U229" s="4"/>
      <c r="V229" s="4"/>
      <c r="W229" s="4"/>
      <c r="X229" s="4"/>
      <c r="Y229" s="4"/>
      <c r="Z229" s="4"/>
      <c r="AA229" s="13"/>
      <c r="AB229" s="154"/>
      <c r="AC229" s="158"/>
      <c r="AD229" s="154"/>
      <c r="AE229" s="12"/>
      <c r="AF229" s="213"/>
      <c r="AG229" s="12"/>
      <c r="AH229" s="12"/>
      <c r="AI229" s="12"/>
      <c r="AJ229" s="12"/>
      <c r="AK229" s="12"/>
      <c r="AL229" s="12"/>
      <c r="AM229" s="12"/>
      <c r="AN229" s="12"/>
      <c r="AO229" s="131"/>
      <c r="AR229" s="132"/>
      <c r="AS229" s="132"/>
      <c r="AT229" s="132"/>
      <c r="AU229" s="207"/>
      <c r="AW229" s="374"/>
      <c r="AY229" s="323"/>
      <c r="AZ229" s="323"/>
      <c r="BA229" s="323"/>
      <c r="BB229" s="323"/>
      <c r="BC229" s="323"/>
    </row>
    <row r="230" spans="1:55" ht="15.75">
      <c r="A230" s="1"/>
      <c r="B230" s="2"/>
      <c r="C230" s="2"/>
      <c r="D230" s="3"/>
      <c r="E230" s="130"/>
      <c r="F230" s="130"/>
      <c r="G230" s="130"/>
      <c r="H230" s="130"/>
      <c r="I230" s="4"/>
      <c r="J230" s="4"/>
      <c r="K230" s="4"/>
      <c r="L230" s="4"/>
      <c r="M230" s="4"/>
      <c r="N230" s="4"/>
      <c r="O230" s="4"/>
      <c r="P230" s="4"/>
      <c r="Q230" s="4"/>
      <c r="R230" s="4"/>
      <c r="S230" s="4"/>
      <c r="T230" s="4"/>
      <c r="U230" s="4"/>
      <c r="V230" s="4"/>
      <c r="W230" s="4"/>
      <c r="X230" s="4"/>
      <c r="Y230" s="4"/>
      <c r="Z230" s="4"/>
      <c r="AA230" s="13"/>
      <c r="AB230" s="154"/>
      <c r="AC230" s="158"/>
      <c r="AD230" s="154"/>
      <c r="AE230" s="12"/>
      <c r="AF230" s="213"/>
      <c r="AG230" s="12"/>
      <c r="AH230" s="12"/>
      <c r="AI230" s="12"/>
      <c r="AJ230" s="12"/>
      <c r="AK230" s="12"/>
      <c r="AL230" s="12"/>
      <c r="AM230" s="12"/>
      <c r="AN230" s="12"/>
      <c r="AO230" s="131"/>
      <c r="AR230" s="132"/>
      <c r="AS230" s="132"/>
      <c r="AT230" s="132"/>
      <c r="AU230" s="207"/>
      <c r="AW230" s="374"/>
      <c r="AY230" s="323"/>
      <c r="AZ230" s="323"/>
      <c r="BA230" s="323"/>
      <c r="BB230" s="323"/>
      <c r="BC230" s="323"/>
    </row>
    <row r="231" spans="1:55" ht="15.75">
      <c r="A231" s="1"/>
      <c r="B231" s="2"/>
      <c r="C231" s="2"/>
      <c r="D231" s="3"/>
      <c r="E231" s="130"/>
      <c r="F231" s="130"/>
      <c r="G231" s="130"/>
      <c r="H231" s="130"/>
      <c r="I231" s="4"/>
      <c r="J231" s="4"/>
      <c r="K231" s="4"/>
      <c r="L231" s="4"/>
      <c r="M231" s="4"/>
      <c r="N231" s="4"/>
      <c r="O231" s="4"/>
      <c r="P231" s="4"/>
      <c r="Q231" s="4"/>
      <c r="R231" s="4"/>
      <c r="S231" s="4"/>
      <c r="T231" s="4"/>
      <c r="U231" s="4"/>
      <c r="V231" s="4"/>
      <c r="W231" s="4"/>
      <c r="X231" s="4"/>
      <c r="Y231" s="4"/>
      <c r="Z231" s="4"/>
      <c r="AA231" s="13"/>
      <c r="AB231" s="154"/>
      <c r="AC231" s="158"/>
      <c r="AD231" s="154"/>
      <c r="AE231" s="12"/>
      <c r="AF231" s="213"/>
      <c r="AG231" s="12"/>
      <c r="AH231" s="12"/>
      <c r="AI231" s="12"/>
      <c r="AJ231" s="12"/>
      <c r="AK231" s="12"/>
      <c r="AL231" s="12"/>
      <c r="AM231" s="12"/>
      <c r="AN231" s="12"/>
      <c r="AO231" s="131"/>
      <c r="AR231" s="132"/>
      <c r="AS231" s="132"/>
      <c r="AT231" s="132"/>
      <c r="AU231" s="207"/>
      <c r="AW231" s="374"/>
      <c r="AY231" s="323"/>
      <c r="AZ231" s="323"/>
      <c r="BA231" s="323"/>
      <c r="BB231" s="323"/>
      <c r="BC231" s="323"/>
    </row>
    <row r="232" spans="1:55" ht="15.75">
      <c r="A232" s="1"/>
      <c r="B232" s="2"/>
      <c r="C232" s="2"/>
      <c r="D232" s="3"/>
      <c r="E232" s="130"/>
      <c r="F232" s="130"/>
      <c r="G232" s="130"/>
      <c r="H232" s="130"/>
      <c r="I232" s="4"/>
      <c r="J232" s="4"/>
      <c r="K232" s="4"/>
      <c r="L232" s="4"/>
      <c r="M232" s="4"/>
      <c r="N232" s="4"/>
      <c r="O232" s="4"/>
      <c r="P232" s="4"/>
      <c r="Q232" s="4"/>
      <c r="R232" s="4"/>
      <c r="S232" s="4"/>
      <c r="T232" s="4"/>
      <c r="U232" s="4"/>
      <c r="V232" s="4"/>
      <c r="W232" s="4"/>
      <c r="X232" s="4"/>
      <c r="Y232" s="4"/>
      <c r="Z232" s="4"/>
      <c r="AA232" s="13"/>
      <c r="AB232" s="154"/>
      <c r="AC232" s="158"/>
      <c r="AD232" s="154"/>
      <c r="AE232" s="12"/>
      <c r="AF232" s="213"/>
      <c r="AG232" s="12"/>
      <c r="AH232" s="12"/>
      <c r="AI232" s="12"/>
      <c r="AJ232" s="12"/>
      <c r="AK232" s="12"/>
      <c r="AL232" s="12"/>
      <c r="AM232" s="12"/>
      <c r="AN232" s="12"/>
      <c r="AO232" s="131"/>
      <c r="AR232" s="132"/>
      <c r="AS232" s="132"/>
      <c r="AT232" s="132"/>
      <c r="AU232" s="207"/>
      <c r="AW232" s="374"/>
      <c r="AY232" s="323"/>
      <c r="AZ232" s="323"/>
      <c r="BA232" s="323"/>
      <c r="BB232" s="323"/>
      <c r="BC232" s="323"/>
    </row>
    <row r="233" spans="1:55" ht="15.75">
      <c r="A233" s="1"/>
      <c r="B233" s="2"/>
      <c r="C233" s="2"/>
      <c r="D233" s="3"/>
      <c r="E233" s="130"/>
      <c r="F233" s="130"/>
      <c r="G233" s="130"/>
      <c r="H233" s="130"/>
      <c r="I233" s="4"/>
      <c r="J233" s="4"/>
      <c r="K233" s="4"/>
      <c r="L233" s="4"/>
      <c r="M233" s="4"/>
      <c r="N233" s="4"/>
      <c r="O233" s="4"/>
      <c r="P233" s="4"/>
      <c r="Q233" s="4"/>
      <c r="R233" s="4"/>
      <c r="S233" s="4"/>
      <c r="T233" s="4"/>
      <c r="U233" s="4"/>
      <c r="V233" s="4"/>
      <c r="W233" s="4"/>
      <c r="X233" s="4"/>
      <c r="Y233" s="4"/>
      <c r="Z233" s="4"/>
      <c r="AA233" s="13"/>
      <c r="AB233" s="154"/>
      <c r="AC233" s="158"/>
      <c r="AD233" s="154"/>
      <c r="AE233" s="12"/>
      <c r="AF233" s="213"/>
      <c r="AG233" s="12"/>
      <c r="AH233" s="12"/>
      <c r="AI233" s="12"/>
      <c r="AJ233" s="12"/>
      <c r="AK233" s="12"/>
      <c r="AL233" s="12"/>
      <c r="AM233" s="12"/>
      <c r="AN233" s="12"/>
      <c r="AO233" s="131"/>
      <c r="AR233" s="132"/>
      <c r="AS233" s="132"/>
      <c r="AT233" s="132"/>
      <c r="AU233" s="207"/>
      <c r="AW233" s="374"/>
      <c r="AY233" s="323"/>
      <c r="AZ233" s="323"/>
      <c r="BA233" s="323"/>
      <c r="BB233" s="323"/>
      <c r="BC233" s="323"/>
    </row>
    <row r="234" spans="1:55" ht="15.75">
      <c r="A234" s="1"/>
      <c r="B234" s="2"/>
      <c r="C234" s="2"/>
      <c r="D234" s="3"/>
      <c r="E234" s="130"/>
      <c r="F234" s="130"/>
      <c r="G234" s="130"/>
      <c r="H234" s="130"/>
      <c r="I234" s="4"/>
      <c r="J234" s="4"/>
      <c r="K234" s="4"/>
      <c r="L234" s="4"/>
      <c r="M234" s="4"/>
      <c r="N234" s="4"/>
      <c r="O234" s="4"/>
      <c r="P234" s="4"/>
      <c r="Q234" s="4"/>
      <c r="R234" s="4"/>
      <c r="S234" s="4"/>
      <c r="T234" s="4"/>
      <c r="U234" s="4"/>
      <c r="V234" s="4"/>
      <c r="W234" s="4"/>
      <c r="X234" s="4"/>
      <c r="Y234" s="4"/>
      <c r="Z234" s="4"/>
      <c r="AA234" s="13"/>
      <c r="AB234" s="154"/>
      <c r="AC234" s="158"/>
      <c r="AD234" s="154"/>
      <c r="AE234" s="12"/>
      <c r="AF234" s="213"/>
      <c r="AG234" s="12"/>
      <c r="AH234" s="12"/>
      <c r="AI234" s="12"/>
      <c r="AJ234" s="12"/>
      <c r="AK234" s="12"/>
      <c r="AL234" s="12"/>
      <c r="AM234" s="12"/>
      <c r="AN234" s="12"/>
      <c r="AO234" s="131"/>
      <c r="AR234" s="132"/>
      <c r="AS234" s="132"/>
      <c r="AT234" s="132"/>
      <c r="AU234" s="207"/>
      <c r="AW234" s="374"/>
      <c r="AY234" s="323"/>
      <c r="AZ234" s="323"/>
      <c r="BA234" s="323"/>
      <c r="BB234" s="323"/>
      <c r="BC234" s="323"/>
    </row>
    <row r="235" spans="1:55" ht="15.75">
      <c r="A235" s="1"/>
      <c r="B235" s="2"/>
      <c r="C235" s="2"/>
      <c r="D235" s="3"/>
      <c r="E235" s="130"/>
      <c r="F235" s="130"/>
      <c r="G235" s="130"/>
      <c r="H235" s="130"/>
      <c r="I235" s="4"/>
      <c r="J235" s="4"/>
      <c r="K235" s="4"/>
      <c r="L235" s="4"/>
      <c r="M235" s="4"/>
      <c r="N235" s="4"/>
      <c r="O235" s="4"/>
      <c r="P235" s="4"/>
      <c r="Q235" s="4"/>
      <c r="R235" s="4"/>
      <c r="S235" s="4"/>
      <c r="T235" s="4"/>
      <c r="U235" s="4"/>
      <c r="V235" s="4"/>
      <c r="W235" s="4"/>
      <c r="X235" s="4"/>
      <c r="Y235" s="4"/>
      <c r="Z235" s="4"/>
      <c r="AA235" s="13"/>
      <c r="AB235" s="154"/>
      <c r="AC235" s="158"/>
      <c r="AD235" s="154"/>
      <c r="AE235" s="12"/>
      <c r="AF235" s="213"/>
      <c r="AG235" s="12"/>
      <c r="AH235" s="12"/>
      <c r="AI235" s="12"/>
      <c r="AJ235" s="12"/>
      <c r="AK235" s="12"/>
      <c r="AL235" s="12"/>
      <c r="AM235" s="12"/>
      <c r="AN235" s="12"/>
      <c r="AO235" s="131"/>
      <c r="AR235" s="132"/>
      <c r="AS235" s="132"/>
      <c r="AT235" s="132"/>
      <c r="AU235" s="207"/>
      <c r="AW235" s="374"/>
      <c r="AY235" s="323"/>
      <c r="AZ235" s="323"/>
      <c r="BA235" s="323"/>
      <c r="BB235" s="323"/>
      <c r="BC235" s="323"/>
    </row>
    <row r="236" spans="1:55" ht="15.75">
      <c r="A236" s="1"/>
      <c r="B236" s="2"/>
      <c r="C236" s="2"/>
      <c r="D236" s="3"/>
      <c r="E236" s="130"/>
      <c r="F236" s="130"/>
      <c r="G236" s="130"/>
      <c r="H236" s="130"/>
      <c r="I236" s="4"/>
      <c r="J236" s="4"/>
      <c r="K236" s="4"/>
      <c r="L236" s="4"/>
      <c r="M236" s="4"/>
      <c r="N236" s="4"/>
      <c r="O236" s="4"/>
      <c r="P236" s="4"/>
      <c r="Q236" s="4"/>
      <c r="R236" s="4"/>
      <c r="S236" s="4"/>
      <c r="T236" s="4"/>
      <c r="U236" s="4"/>
      <c r="V236" s="4"/>
      <c r="W236" s="4"/>
      <c r="X236" s="4"/>
      <c r="Y236" s="4"/>
      <c r="Z236" s="4"/>
      <c r="AA236" s="13"/>
      <c r="AB236" s="154"/>
      <c r="AC236" s="158"/>
      <c r="AD236" s="154"/>
      <c r="AE236" s="12"/>
      <c r="AF236" s="213"/>
      <c r="AG236" s="12"/>
      <c r="AH236" s="12"/>
      <c r="AI236" s="12"/>
      <c r="AJ236" s="12"/>
      <c r="AK236" s="12"/>
      <c r="AL236" s="12"/>
      <c r="AM236" s="12"/>
      <c r="AN236" s="12"/>
      <c r="AO236" s="131"/>
      <c r="AR236" s="132"/>
      <c r="AS236" s="132"/>
      <c r="AT236" s="132"/>
      <c r="AU236" s="207"/>
      <c r="AW236" s="374"/>
      <c r="AY236" s="323"/>
      <c r="AZ236" s="323"/>
      <c r="BA236" s="323"/>
      <c r="BB236" s="323"/>
      <c r="BC236" s="323"/>
    </row>
    <row r="237" spans="1:55" ht="15.75">
      <c r="A237" s="1"/>
      <c r="B237" s="2"/>
      <c r="C237" s="2"/>
      <c r="D237" s="3"/>
      <c r="E237" s="130"/>
      <c r="F237" s="130"/>
      <c r="G237" s="130"/>
      <c r="H237" s="130"/>
      <c r="I237" s="4"/>
      <c r="J237" s="4"/>
      <c r="K237" s="4"/>
      <c r="L237" s="4"/>
      <c r="M237" s="4"/>
      <c r="N237" s="4"/>
      <c r="O237" s="4"/>
      <c r="P237" s="4"/>
      <c r="Q237" s="4"/>
      <c r="R237" s="4"/>
      <c r="S237" s="4"/>
      <c r="T237" s="4"/>
      <c r="U237" s="4"/>
      <c r="V237" s="4"/>
      <c r="W237" s="4"/>
      <c r="X237" s="4"/>
      <c r="Y237" s="4"/>
      <c r="Z237" s="4"/>
      <c r="AA237" s="13"/>
      <c r="AB237" s="154"/>
      <c r="AC237" s="158"/>
      <c r="AD237" s="154"/>
      <c r="AE237" s="12"/>
      <c r="AF237" s="213"/>
      <c r="AG237" s="12"/>
      <c r="AH237" s="12"/>
      <c r="AI237" s="12"/>
      <c r="AJ237" s="12"/>
      <c r="AK237" s="12"/>
      <c r="AL237" s="12"/>
      <c r="AM237" s="12"/>
      <c r="AN237" s="12"/>
      <c r="AO237" s="131"/>
      <c r="AR237" s="132"/>
      <c r="AS237" s="132"/>
      <c r="AT237" s="132"/>
      <c r="AU237" s="207"/>
      <c r="AW237" s="374"/>
      <c r="AY237" s="323"/>
      <c r="AZ237" s="323"/>
      <c r="BA237" s="323"/>
      <c r="BB237" s="323"/>
      <c r="BC237" s="323"/>
    </row>
    <row r="238" spans="1:55" ht="15.75">
      <c r="A238" s="1"/>
      <c r="B238" s="2"/>
      <c r="C238" s="2"/>
      <c r="D238" s="3"/>
      <c r="E238" s="130"/>
      <c r="F238" s="130"/>
      <c r="G238" s="130"/>
      <c r="H238" s="130"/>
      <c r="I238" s="4"/>
      <c r="J238" s="4"/>
      <c r="K238" s="4"/>
      <c r="L238" s="4"/>
      <c r="M238" s="4"/>
      <c r="N238" s="4"/>
      <c r="O238" s="4"/>
      <c r="P238" s="4"/>
      <c r="Q238" s="4"/>
      <c r="R238" s="4"/>
      <c r="S238" s="4"/>
      <c r="T238" s="4"/>
      <c r="U238" s="4"/>
      <c r="V238" s="4"/>
      <c r="W238" s="4"/>
      <c r="X238" s="4"/>
      <c r="Y238" s="4"/>
      <c r="Z238" s="4"/>
      <c r="AA238" s="13"/>
      <c r="AB238" s="154"/>
      <c r="AC238" s="158"/>
      <c r="AD238" s="154"/>
      <c r="AE238" s="12"/>
      <c r="AF238" s="213"/>
      <c r="AG238" s="12"/>
      <c r="AH238" s="12"/>
      <c r="AI238" s="12"/>
      <c r="AJ238" s="12"/>
      <c r="AK238" s="12"/>
      <c r="AL238" s="12"/>
      <c r="AM238" s="12"/>
      <c r="AN238" s="12"/>
      <c r="AO238" s="131"/>
      <c r="AR238" s="132"/>
      <c r="AS238" s="132"/>
      <c r="AT238" s="132"/>
      <c r="AU238" s="207"/>
      <c r="AW238" s="374"/>
      <c r="AY238" s="323"/>
      <c r="AZ238" s="323"/>
      <c r="BA238" s="323"/>
      <c r="BB238" s="323"/>
      <c r="BC238" s="323"/>
    </row>
    <row r="239" spans="1:55" ht="15.75">
      <c r="A239" s="1"/>
      <c r="B239" s="2"/>
      <c r="C239" s="2"/>
      <c r="D239" s="3"/>
      <c r="E239" s="130"/>
      <c r="F239" s="130"/>
      <c r="G239" s="130"/>
      <c r="H239" s="130"/>
      <c r="I239" s="4"/>
      <c r="J239" s="4"/>
      <c r="K239" s="4"/>
      <c r="L239" s="4"/>
      <c r="M239" s="4"/>
      <c r="N239" s="4"/>
      <c r="O239" s="4"/>
      <c r="P239" s="4"/>
      <c r="Q239" s="4"/>
      <c r="R239" s="4"/>
      <c r="S239" s="4"/>
      <c r="T239" s="4"/>
      <c r="U239" s="4"/>
      <c r="V239" s="4"/>
      <c r="W239" s="4"/>
      <c r="X239" s="4"/>
      <c r="Y239" s="4"/>
      <c r="Z239" s="4"/>
      <c r="AA239" s="13"/>
      <c r="AB239" s="154"/>
      <c r="AC239" s="158"/>
      <c r="AD239" s="154"/>
      <c r="AE239" s="12"/>
      <c r="AF239" s="213"/>
      <c r="AG239" s="12"/>
      <c r="AH239" s="12"/>
      <c r="AI239" s="12"/>
      <c r="AJ239" s="12"/>
      <c r="AK239" s="12"/>
      <c r="AL239" s="12"/>
      <c r="AM239" s="12"/>
      <c r="AN239" s="12"/>
      <c r="AO239" s="131"/>
      <c r="AR239" s="132"/>
      <c r="AS239" s="132"/>
      <c r="AT239" s="132"/>
      <c r="AU239" s="207"/>
      <c r="AW239" s="374"/>
      <c r="AY239" s="323"/>
      <c r="AZ239" s="323"/>
      <c r="BA239" s="323"/>
      <c r="BB239" s="323"/>
      <c r="BC239" s="323"/>
    </row>
    <row r="240" spans="1:55" ht="15.75">
      <c r="A240" s="1"/>
      <c r="B240" s="2"/>
      <c r="C240" s="2"/>
      <c r="D240" s="3"/>
      <c r="E240" s="130"/>
      <c r="F240" s="130"/>
      <c r="G240" s="130"/>
      <c r="H240" s="130"/>
      <c r="I240" s="4"/>
      <c r="J240" s="4"/>
      <c r="K240" s="4"/>
      <c r="L240" s="4"/>
      <c r="M240" s="4"/>
      <c r="N240" s="4"/>
      <c r="O240" s="4"/>
      <c r="P240" s="4"/>
      <c r="Q240" s="4"/>
      <c r="R240" s="4"/>
      <c r="S240" s="4"/>
      <c r="T240" s="4"/>
      <c r="U240" s="4"/>
      <c r="V240" s="4"/>
      <c r="W240" s="4"/>
      <c r="X240" s="4"/>
      <c r="Y240" s="4"/>
      <c r="Z240" s="4"/>
      <c r="AA240" s="13"/>
      <c r="AB240" s="154"/>
      <c r="AC240" s="158"/>
      <c r="AD240" s="154"/>
      <c r="AE240" s="12"/>
      <c r="AF240" s="213"/>
      <c r="AG240" s="12"/>
      <c r="AH240" s="12"/>
      <c r="AI240" s="12"/>
      <c r="AJ240" s="12"/>
      <c r="AK240" s="12"/>
      <c r="AL240" s="12"/>
      <c r="AM240" s="12"/>
      <c r="AN240" s="12"/>
      <c r="AO240" s="131"/>
      <c r="AR240" s="132"/>
      <c r="AS240" s="132"/>
      <c r="AT240" s="132"/>
      <c r="AU240" s="207"/>
      <c r="AW240" s="374"/>
      <c r="AY240" s="323"/>
      <c r="AZ240" s="323"/>
      <c r="BA240" s="323"/>
      <c r="BB240" s="323"/>
      <c r="BC240" s="323"/>
    </row>
    <row r="241" spans="1:55" ht="15.75">
      <c r="A241" s="1"/>
      <c r="B241" s="2"/>
      <c r="C241" s="2"/>
      <c r="D241" s="3"/>
      <c r="E241" s="130"/>
      <c r="F241" s="130"/>
      <c r="G241" s="130"/>
      <c r="H241" s="130"/>
      <c r="I241" s="4"/>
      <c r="J241" s="4"/>
      <c r="K241" s="4"/>
      <c r="L241" s="4"/>
      <c r="M241" s="4"/>
      <c r="N241" s="4"/>
      <c r="O241" s="4"/>
      <c r="P241" s="4"/>
      <c r="Q241" s="4"/>
      <c r="R241" s="4"/>
      <c r="S241" s="4"/>
      <c r="T241" s="4"/>
      <c r="U241" s="4"/>
      <c r="V241" s="4"/>
      <c r="W241" s="4"/>
      <c r="X241" s="4"/>
      <c r="Y241" s="4"/>
      <c r="Z241" s="4"/>
      <c r="AA241" s="13"/>
      <c r="AB241" s="154"/>
      <c r="AC241" s="158"/>
      <c r="AD241" s="154"/>
      <c r="AE241" s="12"/>
      <c r="AF241" s="213"/>
      <c r="AG241" s="12"/>
      <c r="AH241" s="12"/>
      <c r="AI241" s="12"/>
      <c r="AJ241" s="12"/>
      <c r="AK241" s="12"/>
      <c r="AL241" s="12"/>
      <c r="AM241" s="12"/>
      <c r="AN241" s="12"/>
      <c r="AO241" s="131"/>
      <c r="AR241" s="132"/>
      <c r="AS241" s="132"/>
      <c r="AT241" s="132"/>
      <c r="AU241" s="207"/>
      <c r="AW241" s="374"/>
      <c r="AY241" s="323"/>
      <c r="AZ241" s="323"/>
      <c r="BA241" s="323"/>
      <c r="BB241" s="323"/>
      <c r="BC241" s="323"/>
    </row>
    <row r="242" spans="1:55" ht="15.75">
      <c r="A242" s="1"/>
      <c r="B242" s="2"/>
      <c r="C242" s="2"/>
      <c r="D242" s="3"/>
      <c r="E242" s="130"/>
      <c r="F242" s="130"/>
      <c r="G242" s="130"/>
      <c r="H242" s="130"/>
      <c r="I242" s="4"/>
      <c r="J242" s="4"/>
      <c r="K242" s="4"/>
      <c r="L242" s="4"/>
      <c r="M242" s="4"/>
      <c r="N242" s="4"/>
      <c r="O242" s="4"/>
      <c r="P242" s="4"/>
      <c r="Q242" s="4"/>
      <c r="R242" s="4"/>
      <c r="S242" s="4"/>
      <c r="T242" s="4"/>
      <c r="U242" s="4"/>
      <c r="V242" s="4"/>
      <c r="W242" s="4"/>
      <c r="X242" s="4"/>
      <c r="Y242" s="4"/>
      <c r="Z242" s="4"/>
      <c r="AA242" s="13"/>
      <c r="AB242" s="154"/>
      <c r="AC242" s="158"/>
      <c r="AD242" s="154"/>
      <c r="AE242" s="12"/>
      <c r="AF242" s="213"/>
      <c r="AG242" s="12"/>
      <c r="AH242" s="12"/>
      <c r="AI242" s="12"/>
      <c r="AJ242" s="12"/>
      <c r="AK242" s="12"/>
      <c r="AL242" s="12"/>
      <c r="AM242" s="12"/>
      <c r="AN242" s="12"/>
      <c r="AO242" s="131"/>
      <c r="AR242" s="132"/>
      <c r="AS242" s="132"/>
      <c r="AT242" s="132"/>
      <c r="AU242" s="207"/>
      <c r="AW242" s="374"/>
      <c r="AY242" s="323"/>
      <c r="AZ242" s="323"/>
      <c r="BA242" s="323"/>
      <c r="BB242" s="323"/>
      <c r="BC242" s="323"/>
    </row>
    <row r="243" spans="1:55" ht="15.75">
      <c r="A243" s="1"/>
      <c r="B243" s="2"/>
      <c r="C243" s="2"/>
      <c r="D243" s="3"/>
      <c r="E243" s="130"/>
      <c r="F243" s="130"/>
      <c r="G243" s="130"/>
      <c r="H243" s="130"/>
      <c r="I243" s="4"/>
      <c r="J243" s="4"/>
      <c r="K243" s="4"/>
      <c r="L243" s="4"/>
      <c r="M243" s="4"/>
      <c r="N243" s="4"/>
      <c r="O243" s="4"/>
      <c r="P243" s="4"/>
      <c r="Q243" s="4"/>
      <c r="R243" s="4"/>
      <c r="S243" s="4"/>
      <c r="T243" s="4"/>
      <c r="U243" s="4"/>
      <c r="V243" s="4"/>
      <c r="W243" s="4"/>
      <c r="X243" s="4"/>
      <c r="Y243" s="4"/>
      <c r="Z243" s="4"/>
      <c r="AA243" s="13"/>
      <c r="AB243" s="154"/>
      <c r="AC243" s="158"/>
      <c r="AD243" s="154"/>
      <c r="AE243" s="12"/>
      <c r="AF243" s="213"/>
      <c r="AG243" s="12"/>
      <c r="AH243" s="12"/>
      <c r="AI243" s="12"/>
      <c r="AJ243" s="12"/>
      <c r="AK243" s="12"/>
      <c r="AL243" s="12"/>
      <c r="AM243" s="12"/>
      <c r="AN243" s="12"/>
      <c r="AO243" s="131"/>
      <c r="AR243" s="132"/>
      <c r="AS243" s="132"/>
      <c r="AT243" s="132"/>
      <c r="AU243" s="207"/>
      <c r="AW243" s="374"/>
      <c r="AY243" s="323"/>
      <c r="AZ243" s="323"/>
      <c r="BA243" s="323"/>
      <c r="BB243" s="323"/>
      <c r="BC243" s="323"/>
    </row>
    <row r="244" spans="1:55" ht="15.75">
      <c r="A244" s="1"/>
      <c r="B244" s="2"/>
      <c r="C244" s="2"/>
      <c r="D244" s="3"/>
      <c r="E244" s="130"/>
      <c r="F244" s="130"/>
      <c r="G244" s="130"/>
      <c r="H244" s="130"/>
      <c r="I244" s="4"/>
      <c r="J244" s="4"/>
      <c r="K244" s="4"/>
      <c r="L244" s="4"/>
      <c r="M244" s="4"/>
      <c r="N244" s="4"/>
      <c r="O244" s="4"/>
      <c r="P244" s="4"/>
      <c r="Q244" s="4"/>
      <c r="R244" s="4"/>
      <c r="S244" s="4"/>
      <c r="T244" s="4"/>
      <c r="U244" s="4"/>
      <c r="V244" s="4"/>
      <c r="W244" s="4"/>
      <c r="X244" s="4"/>
      <c r="Y244" s="4"/>
      <c r="Z244" s="4"/>
      <c r="AA244" s="13"/>
      <c r="AB244" s="154"/>
      <c r="AC244" s="158"/>
      <c r="AD244" s="154"/>
      <c r="AE244" s="12"/>
      <c r="AF244" s="213"/>
      <c r="AG244" s="12"/>
      <c r="AH244" s="12"/>
      <c r="AI244" s="12"/>
      <c r="AJ244" s="12"/>
      <c r="AK244" s="12"/>
      <c r="AL244" s="12"/>
      <c r="AM244" s="12"/>
      <c r="AN244" s="12"/>
      <c r="AO244" s="131"/>
      <c r="AR244" s="132"/>
      <c r="AS244" s="132"/>
      <c r="AT244" s="132"/>
      <c r="AU244" s="207"/>
      <c r="AW244" s="374"/>
      <c r="AY244" s="323"/>
      <c r="AZ244" s="323"/>
      <c r="BA244" s="323"/>
      <c r="BB244" s="323"/>
      <c r="BC244" s="323"/>
    </row>
    <row r="245" spans="1:55" ht="15.75">
      <c r="A245" s="1"/>
      <c r="B245" s="2"/>
      <c r="C245" s="2"/>
      <c r="D245" s="3"/>
      <c r="E245" s="130"/>
      <c r="F245" s="130"/>
      <c r="G245" s="130"/>
      <c r="H245" s="130"/>
      <c r="I245" s="4"/>
      <c r="J245" s="4"/>
      <c r="K245" s="4"/>
      <c r="L245" s="4"/>
      <c r="M245" s="4"/>
      <c r="N245" s="4"/>
      <c r="O245" s="4"/>
      <c r="P245" s="4"/>
      <c r="Q245" s="4"/>
      <c r="R245" s="4"/>
      <c r="S245" s="4"/>
      <c r="T245" s="4"/>
      <c r="U245" s="4"/>
      <c r="V245" s="4"/>
      <c r="W245" s="4"/>
      <c r="X245" s="4"/>
      <c r="Y245" s="4"/>
      <c r="Z245" s="4"/>
      <c r="AA245" s="13"/>
      <c r="AB245" s="154"/>
      <c r="AC245" s="158"/>
      <c r="AD245" s="154"/>
      <c r="AE245" s="12"/>
      <c r="AF245" s="213"/>
      <c r="AG245" s="12"/>
      <c r="AH245" s="12"/>
      <c r="AI245" s="12"/>
      <c r="AJ245" s="12"/>
      <c r="AK245" s="12"/>
      <c r="AL245" s="12"/>
      <c r="AM245" s="12"/>
      <c r="AN245" s="12"/>
      <c r="AO245" s="131"/>
      <c r="AR245" s="132"/>
      <c r="AS245" s="132"/>
      <c r="AT245" s="132"/>
      <c r="AU245" s="207"/>
      <c r="AW245" s="374"/>
      <c r="AY245" s="323"/>
      <c r="AZ245" s="323"/>
      <c r="BA245" s="323"/>
      <c r="BB245" s="323"/>
      <c r="BC245" s="323"/>
    </row>
    <row r="246" spans="1:55" ht="15.75">
      <c r="A246" s="1"/>
      <c r="B246" s="2"/>
      <c r="C246" s="2"/>
      <c r="D246" s="3"/>
      <c r="E246" s="130"/>
      <c r="F246" s="130"/>
      <c r="G246" s="130"/>
      <c r="H246" s="130"/>
      <c r="I246" s="4"/>
      <c r="J246" s="4"/>
      <c r="K246" s="4"/>
      <c r="L246" s="4"/>
      <c r="M246" s="4"/>
      <c r="N246" s="4"/>
      <c r="O246" s="4"/>
      <c r="P246" s="4"/>
      <c r="Q246" s="4"/>
      <c r="R246" s="4"/>
      <c r="S246" s="4"/>
      <c r="T246" s="4"/>
      <c r="U246" s="4"/>
      <c r="V246" s="4"/>
      <c r="W246" s="4"/>
      <c r="X246" s="4"/>
      <c r="Y246" s="4"/>
      <c r="Z246" s="4"/>
      <c r="AA246" s="13"/>
      <c r="AB246" s="154"/>
      <c r="AC246" s="158"/>
      <c r="AD246" s="154"/>
      <c r="AE246" s="12"/>
      <c r="AF246" s="213"/>
      <c r="AG246" s="12"/>
      <c r="AH246" s="12"/>
      <c r="AI246" s="12"/>
      <c r="AJ246" s="12"/>
      <c r="AK246" s="12"/>
      <c r="AL246" s="12"/>
      <c r="AM246" s="12"/>
      <c r="AN246" s="12"/>
      <c r="AO246" s="131"/>
      <c r="AR246" s="132"/>
      <c r="AS246" s="132"/>
      <c r="AT246" s="132"/>
      <c r="AU246" s="207"/>
      <c r="AW246" s="374"/>
      <c r="AY246" s="323"/>
      <c r="AZ246" s="323"/>
      <c r="BA246" s="323"/>
      <c r="BB246" s="323"/>
      <c r="BC246" s="323"/>
    </row>
    <row r="247" spans="1:55" ht="15.75">
      <c r="A247" s="1"/>
      <c r="B247" s="2"/>
      <c r="C247" s="2"/>
      <c r="D247" s="3"/>
      <c r="E247" s="130"/>
      <c r="F247" s="130"/>
      <c r="G247" s="130"/>
      <c r="H247" s="130"/>
      <c r="I247" s="4"/>
      <c r="J247" s="4"/>
      <c r="K247" s="4"/>
      <c r="L247" s="4"/>
      <c r="M247" s="4"/>
      <c r="N247" s="4"/>
      <c r="O247" s="4"/>
      <c r="P247" s="4"/>
      <c r="Q247" s="4"/>
      <c r="R247" s="4"/>
      <c r="S247" s="4"/>
      <c r="T247" s="4"/>
      <c r="U247" s="4"/>
      <c r="V247" s="4"/>
      <c r="W247" s="4"/>
      <c r="X247" s="4"/>
      <c r="Y247" s="4"/>
      <c r="Z247" s="4"/>
      <c r="AA247" s="13"/>
      <c r="AB247" s="154"/>
      <c r="AC247" s="158"/>
      <c r="AD247" s="154"/>
      <c r="AE247" s="12"/>
      <c r="AF247" s="213"/>
      <c r="AG247" s="12"/>
      <c r="AH247" s="12"/>
      <c r="AI247" s="12"/>
      <c r="AJ247" s="12"/>
      <c r="AK247" s="12"/>
      <c r="AL247" s="12"/>
      <c r="AM247" s="12"/>
      <c r="AN247" s="12"/>
      <c r="AO247" s="131"/>
      <c r="AR247" s="132"/>
      <c r="AS247" s="132"/>
      <c r="AT247" s="132"/>
      <c r="AU247" s="207"/>
      <c r="AW247" s="374"/>
      <c r="AY247" s="323"/>
      <c r="AZ247" s="323"/>
      <c r="BA247" s="323"/>
      <c r="BB247" s="323"/>
      <c r="BC247" s="323"/>
    </row>
    <row r="248" spans="1:55" ht="15.75">
      <c r="A248" s="1"/>
      <c r="B248" s="2"/>
      <c r="C248" s="2"/>
      <c r="D248" s="3"/>
      <c r="E248" s="130"/>
      <c r="F248" s="130"/>
      <c r="G248" s="130"/>
      <c r="H248" s="130"/>
      <c r="I248" s="4"/>
      <c r="J248" s="4"/>
      <c r="K248" s="4"/>
      <c r="L248" s="4"/>
      <c r="M248" s="4"/>
      <c r="N248" s="4"/>
      <c r="O248" s="4"/>
      <c r="P248" s="4"/>
      <c r="Q248" s="4"/>
      <c r="R248" s="4"/>
      <c r="S248" s="4"/>
      <c r="T248" s="4"/>
      <c r="U248" s="4"/>
      <c r="V248" s="4"/>
      <c r="W248" s="4"/>
      <c r="X248" s="4"/>
      <c r="Y248" s="4"/>
      <c r="Z248" s="4"/>
      <c r="AA248" s="13"/>
      <c r="AB248" s="154"/>
      <c r="AC248" s="158"/>
      <c r="AD248" s="154"/>
      <c r="AE248" s="12"/>
      <c r="AF248" s="213"/>
      <c r="AG248" s="12"/>
      <c r="AH248" s="12"/>
      <c r="AI248" s="12"/>
      <c r="AJ248" s="12"/>
      <c r="AK248" s="12"/>
      <c r="AL248" s="12"/>
      <c r="AM248" s="12"/>
      <c r="AN248" s="12"/>
      <c r="AO248" s="131"/>
      <c r="AR248" s="132"/>
      <c r="AS248" s="132"/>
      <c r="AT248" s="132"/>
      <c r="AU248" s="207"/>
      <c r="AW248" s="374"/>
      <c r="AY248" s="323"/>
      <c r="AZ248" s="323"/>
      <c r="BA248" s="323"/>
      <c r="BB248" s="323"/>
      <c r="BC248" s="323"/>
    </row>
    <row r="249" spans="1:55" ht="15.75">
      <c r="A249" s="1"/>
      <c r="B249" s="2"/>
      <c r="C249" s="2"/>
      <c r="D249" s="3"/>
      <c r="E249" s="130"/>
      <c r="F249" s="130"/>
      <c r="G249" s="130"/>
      <c r="H249" s="130"/>
      <c r="I249" s="4"/>
      <c r="J249" s="4"/>
      <c r="K249" s="4"/>
      <c r="L249" s="4"/>
      <c r="M249" s="4"/>
      <c r="N249" s="4"/>
      <c r="O249" s="4"/>
      <c r="P249" s="4"/>
      <c r="Q249" s="4"/>
      <c r="R249" s="4"/>
      <c r="S249" s="4"/>
      <c r="T249" s="4"/>
      <c r="U249" s="4"/>
      <c r="V249" s="4"/>
      <c r="W249" s="4"/>
      <c r="X249" s="4"/>
      <c r="Y249" s="4"/>
      <c r="Z249" s="4"/>
      <c r="AA249" s="13"/>
      <c r="AB249" s="154"/>
      <c r="AC249" s="158"/>
      <c r="AD249" s="154"/>
      <c r="AE249" s="12"/>
      <c r="AF249" s="213"/>
      <c r="AG249" s="12"/>
      <c r="AH249" s="12"/>
      <c r="AI249" s="12"/>
      <c r="AJ249" s="12"/>
      <c r="AK249" s="12"/>
      <c r="AL249" s="12"/>
      <c r="AM249" s="12"/>
      <c r="AN249" s="12"/>
      <c r="AO249" s="131"/>
      <c r="AR249" s="132"/>
      <c r="AS249" s="132"/>
      <c r="AT249" s="132"/>
      <c r="AU249" s="207"/>
      <c r="AW249" s="374"/>
      <c r="AY249" s="323"/>
      <c r="AZ249" s="323"/>
      <c r="BA249" s="323"/>
      <c r="BB249" s="323"/>
      <c r="BC249" s="323"/>
    </row>
    <row r="250" spans="1:55" ht="15.75">
      <c r="A250" s="1"/>
      <c r="B250" s="2"/>
      <c r="C250" s="2"/>
      <c r="D250" s="3"/>
      <c r="E250" s="130"/>
      <c r="F250" s="130"/>
      <c r="G250" s="130"/>
      <c r="H250" s="130"/>
      <c r="I250" s="4"/>
      <c r="J250" s="4"/>
      <c r="K250" s="4"/>
      <c r="L250" s="4"/>
      <c r="M250" s="4"/>
      <c r="N250" s="4"/>
      <c r="O250" s="4"/>
      <c r="P250" s="4"/>
      <c r="Q250" s="4"/>
      <c r="R250" s="4"/>
      <c r="S250" s="4"/>
      <c r="T250" s="4"/>
      <c r="U250" s="4"/>
      <c r="V250" s="4"/>
      <c r="W250" s="4"/>
      <c r="X250" s="4"/>
      <c r="Y250" s="4"/>
      <c r="Z250" s="4"/>
      <c r="AA250" s="13"/>
      <c r="AB250" s="154"/>
      <c r="AC250" s="158"/>
      <c r="AD250" s="154"/>
      <c r="AE250" s="12"/>
      <c r="AF250" s="213"/>
      <c r="AG250" s="12"/>
      <c r="AH250" s="12"/>
      <c r="AI250" s="12"/>
      <c r="AJ250" s="12"/>
      <c r="AK250" s="12"/>
      <c r="AL250" s="12"/>
      <c r="AM250" s="12"/>
      <c r="AN250" s="12"/>
      <c r="AO250" s="131"/>
      <c r="AR250" s="132"/>
      <c r="AS250" s="132"/>
      <c r="AT250" s="132"/>
      <c r="AU250" s="207"/>
      <c r="AW250" s="374"/>
      <c r="AY250" s="323"/>
      <c r="AZ250" s="323"/>
      <c r="BA250" s="323"/>
      <c r="BB250" s="323"/>
      <c r="BC250" s="323"/>
    </row>
    <row r="251" spans="1:55" ht="15.75">
      <c r="A251" s="1"/>
      <c r="B251" s="2"/>
      <c r="C251" s="2"/>
      <c r="D251" s="3"/>
      <c r="E251" s="130"/>
      <c r="F251" s="130"/>
      <c r="G251" s="130"/>
      <c r="H251" s="130"/>
      <c r="I251" s="4"/>
      <c r="J251" s="4"/>
      <c r="K251" s="4"/>
      <c r="L251" s="4"/>
      <c r="M251" s="4"/>
      <c r="N251" s="4"/>
      <c r="O251" s="4"/>
      <c r="P251" s="4"/>
      <c r="Q251" s="4"/>
      <c r="R251" s="4"/>
      <c r="S251" s="4"/>
      <c r="T251" s="4"/>
      <c r="U251" s="4"/>
      <c r="V251" s="4"/>
      <c r="W251" s="4"/>
      <c r="X251" s="4"/>
      <c r="Y251" s="4"/>
      <c r="Z251" s="4"/>
      <c r="AA251" s="13"/>
      <c r="AB251" s="154"/>
      <c r="AC251" s="158"/>
      <c r="AD251" s="154"/>
      <c r="AE251" s="12"/>
      <c r="AF251" s="213"/>
      <c r="AG251" s="12"/>
      <c r="AH251" s="12"/>
      <c r="AI251" s="12"/>
      <c r="AJ251" s="12"/>
      <c r="AK251" s="12"/>
      <c r="AL251" s="12"/>
      <c r="AM251" s="12"/>
      <c r="AN251" s="12"/>
      <c r="AO251" s="131"/>
      <c r="AR251" s="132"/>
      <c r="AS251" s="132"/>
      <c r="AT251" s="132"/>
      <c r="AU251" s="207"/>
      <c r="AW251" s="374"/>
      <c r="AY251" s="323"/>
      <c r="AZ251" s="323"/>
      <c r="BA251" s="323"/>
      <c r="BB251" s="323"/>
      <c r="BC251" s="323"/>
    </row>
    <row r="252" spans="1:55" ht="15.75">
      <c r="A252" s="1"/>
      <c r="B252" s="2"/>
      <c r="C252" s="2"/>
      <c r="D252" s="3"/>
      <c r="E252" s="130"/>
      <c r="F252" s="130"/>
      <c r="G252" s="130"/>
      <c r="H252" s="130"/>
      <c r="I252" s="4"/>
      <c r="J252" s="4"/>
      <c r="K252" s="4"/>
      <c r="L252" s="4"/>
      <c r="M252" s="4"/>
      <c r="N252" s="4"/>
      <c r="O252" s="4"/>
      <c r="P252" s="4"/>
      <c r="Q252" s="4"/>
      <c r="R252" s="4"/>
      <c r="S252" s="4"/>
      <c r="T252" s="4"/>
      <c r="U252" s="4"/>
      <c r="V252" s="4"/>
      <c r="W252" s="4"/>
      <c r="X252" s="4"/>
      <c r="Y252" s="4"/>
      <c r="Z252" s="4"/>
      <c r="AA252" s="13"/>
      <c r="AB252" s="154"/>
      <c r="AC252" s="158"/>
      <c r="AD252" s="154"/>
      <c r="AE252" s="12"/>
      <c r="AF252" s="213"/>
      <c r="AG252" s="12"/>
      <c r="AH252" s="12"/>
      <c r="AI252" s="12"/>
      <c r="AJ252" s="12"/>
      <c r="AK252" s="12"/>
      <c r="AL252" s="12"/>
      <c r="AM252" s="12"/>
      <c r="AN252" s="12"/>
      <c r="AO252" s="131"/>
      <c r="AR252" s="132"/>
      <c r="AS252" s="132"/>
      <c r="AT252" s="132"/>
      <c r="AU252" s="207"/>
      <c r="AW252" s="374"/>
      <c r="AY252" s="323"/>
      <c r="AZ252" s="323"/>
      <c r="BA252" s="323"/>
      <c r="BB252" s="323"/>
      <c r="BC252" s="323"/>
    </row>
    <row r="253" spans="1:55" ht="15.75">
      <c r="A253" s="1"/>
      <c r="B253" s="2"/>
      <c r="C253" s="2"/>
      <c r="D253" s="3"/>
      <c r="E253" s="130"/>
      <c r="F253" s="130"/>
      <c r="G253" s="130"/>
      <c r="H253" s="130"/>
      <c r="I253" s="4"/>
      <c r="J253" s="4"/>
      <c r="K253" s="4"/>
      <c r="L253" s="4"/>
      <c r="M253" s="4"/>
      <c r="N253" s="4"/>
      <c r="O253" s="4"/>
      <c r="P253" s="4"/>
      <c r="Q253" s="4"/>
      <c r="R253" s="4"/>
      <c r="S253" s="4"/>
      <c r="T253" s="4"/>
      <c r="U253" s="4"/>
      <c r="V253" s="4"/>
      <c r="W253" s="4"/>
      <c r="X253" s="4"/>
      <c r="Y253" s="4"/>
      <c r="Z253" s="4"/>
      <c r="AA253" s="13"/>
      <c r="AB253" s="154"/>
      <c r="AC253" s="158"/>
      <c r="AD253" s="154"/>
      <c r="AE253" s="12"/>
      <c r="AF253" s="213"/>
      <c r="AG253" s="12"/>
      <c r="AH253" s="12"/>
      <c r="AI253" s="12"/>
      <c r="AJ253" s="12"/>
      <c r="AK253" s="12"/>
      <c r="AL253" s="12"/>
      <c r="AM253" s="12"/>
      <c r="AN253" s="12"/>
      <c r="AO253" s="131"/>
      <c r="AR253" s="132"/>
      <c r="AS253" s="132"/>
      <c r="AT253" s="132"/>
      <c r="AU253" s="207"/>
      <c r="AW253" s="374"/>
      <c r="AY253" s="323"/>
      <c r="AZ253" s="323"/>
      <c r="BA253" s="323"/>
      <c r="BB253" s="323"/>
      <c r="BC253" s="323"/>
    </row>
    <row r="254" spans="1:55" ht="15.75">
      <c r="A254" s="1"/>
      <c r="B254" s="2"/>
      <c r="C254" s="2"/>
      <c r="D254" s="3"/>
      <c r="E254" s="130"/>
      <c r="F254" s="130"/>
      <c r="G254" s="130"/>
      <c r="H254" s="130"/>
      <c r="I254" s="4"/>
      <c r="J254" s="4"/>
      <c r="K254" s="4"/>
      <c r="L254" s="4"/>
      <c r="M254" s="4"/>
      <c r="N254" s="4"/>
      <c r="O254" s="4"/>
      <c r="P254" s="4"/>
      <c r="Q254" s="4"/>
      <c r="R254" s="4"/>
      <c r="S254" s="4"/>
      <c r="T254" s="4"/>
      <c r="U254" s="4"/>
      <c r="V254" s="4"/>
      <c r="W254" s="4"/>
      <c r="X254" s="4"/>
      <c r="Y254" s="4"/>
      <c r="Z254" s="4"/>
      <c r="AA254" s="13"/>
      <c r="AB254" s="154"/>
      <c r="AC254" s="158"/>
      <c r="AD254" s="154"/>
      <c r="AE254" s="12"/>
      <c r="AF254" s="213"/>
      <c r="AG254" s="12"/>
      <c r="AH254" s="12"/>
      <c r="AI254" s="12"/>
      <c r="AJ254" s="12"/>
      <c r="AK254" s="12"/>
      <c r="AL254" s="12"/>
      <c r="AM254" s="12"/>
      <c r="AN254" s="12"/>
      <c r="AO254" s="131"/>
      <c r="AR254" s="132"/>
      <c r="AS254" s="132"/>
      <c r="AT254" s="132"/>
      <c r="AU254" s="207"/>
      <c r="AW254" s="374"/>
      <c r="AY254" s="323"/>
      <c r="AZ254" s="323"/>
      <c r="BA254" s="323"/>
      <c r="BB254" s="323"/>
      <c r="BC254" s="323"/>
    </row>
    <row r="255" spans="1:55" ht="15.75">
      <c r="A255" s="1"/>
      <c r="B255" s="2"/>
      <c r="C255" s="2"/>
      <c r="D255" s="3"/>
      <c r="E255" s="130"/>
      <c r="F255" s="130"/>
      <c r="G255" s="130"/>
      <c r="H255" s="130"/>
      <c r="I255" s="4"/>
      <c r="J255" s="4"/>
      <c r="K255" s="4"/>
      <c r="L255" s="4"/>
      <c r="M255" s="4"/>
      <c r="N255" s="4"/>
      <c r="O255" s="4"/>
      <c r="P255" s="4"/>
      <c r="Q255" s="4"/>
      <c r="R255" s="4"/>
      <c r="S255" s="4"/>
      <c r="T255" s="4"/>
      <c r="U255" s="4"/>
      <c r="V255" s="4"/>
      <c r="W255" s="4"/>
      <c r="X255" s="4"/>
      <c r="Y255" s="4"/>
      <c r="Z255" s="4"/>
      <c r="AA255" s="13"/>
      <c r="AB255" s="154"/>
      <c r="AC255" s="158"/>
      <c r="AD255" s="154"/>
      <c r="AE255" s="12"/>
      <c r="AF255" s="213"/>
      <c r="AG255" s="12"/>
      <c r="AH255" s="12"/>
      <c r="AI255" s="12"/>
      <c r="AJ255" s="12"/>
      <c r="AK255" s="12"/>
      <c r="AL255" s="12"/>
      <c r="AM255" s="12"/>
      <c r="AN255" s="12"/>
      <c r="AO255" s="131"/>
      <c r="AR255" s="132"/>
      <c r="AS255" s="132"/>
      <c r="AT255" s="132"/>
      <c r="AU255" s="207"/>
      <c r="AW255" s="374"/>
      <c r="AY255" s="323"/>
      <c r="AZ255" s="323"/>
      <c r="BA255" s="323"/>
      <c r="BB255" s="323"/>
      <c r="BC255" s="323"/>
    </row>
    <row r="256" spans="1:55" ht="15.75">
      <c r="A256" s="1"/>
      <c r="B256" s="2"/>
      <c r="C256" s="2"/>
      <c r="D256" s="3"/>
      <c r="E256" s="130"/>
      <c r="F256" s="130"/>
      <c r="G256" s="130"/>
      <c r="H256" s="130"/>
      <c r="I256" s="4"/>
      <c r="J256" s="4"/>
      <c r="K256" s="4"/>
      <c r="L256" s="4"/>
      <c r="M256" s="4"/>
      <c r="N256" s="4"/>
      <c r="O256" s="4"/>
      <c r="P256" s="4"/>
      <c r="Q256" s="4"/>
      <c r="R256" s="4"/>
      <c r="S256" s="4"/>
      <c r="T256" s="4"/>
      <c r="U256" s="4"/>
      <c r="V256" s="4"/>
      <c r="W256" s="4"/>
      <c r="X256" s="4"/>
      <c r="Y256" s="4"/>
      <c r="Z256" s="4"/>
      <c r="AA256" s="13"/>
      <c r="AB256" s="154"/>
      <c r="AC256" s="158"/>
      <c r="AD256" s="154"/>
      <c r="AE256" s="12"/>
      <c r="AF256" s="213"/>
      <c r="AG256" s="12"/>
      <c r="AH256" s="12"/>
      <c r="AI256" s="12"/>
      <c r="AJ256" s="12"/>
      <c r="AK256" s="12"/>
      <c r="AL256" s="12"/>
      <c r="AM256" s="12"/>
      <c r="AN256" s="12"/>
      <c r="AO256" s="131"/>
      <c r="AR256" s="132"/>
      <c r="AS256" s="132"/>
      <c r="AT256" s="132"/>
      <c r="AU256" s="207"/>
      <c r="AW256" s="374"/>
      <c r="AY256" s="323"/>
      <c r="AZ256" s="323"/>
      <c r="BA256" s="323"/>
      <c r="BB256" s="323"/>
      <c r="BC256" s="323"/>
    </row>
    <row r="257" spans="1:55" ht="15.75">
      <c r="A257" s="1"/>
      <c r="B257" s="2"/>
      <c r="C257" s="2"/>
      <c r="D257" s="3"/>
      <c r="E257" s="130"/>
      <c r="F257" s="130"/>
      <c r="G257" s="130"/>
      <c r="H257" s="130"/>
      <c r="I257" s="4"/>
      <c r="J257" s="4"/>
      <c r="K257" s="4"/>
      <c r="L257" s="4"/>
      <c r="M257" s="4"/>
      <c r="N257" s="4"/>
      <c r="O257" s="4"/>
      <c r="P257" s="4"/>
      <c r="Q257" s="4"/>
      <c r="R257" s="4"/>
      <c r="S257" s="4"/>
      <c r="T257" s="4"/>
      <c r="U257" s="4"/>
      <c r="V257" s="4"/>
      <c r="W257" s="4"/>
      <c r="X257" s="4"/>
      <c r="Y257" s="4"/>
      <c r="Z257" s="4"/>
      <c r="AA257" s="13"/>
      <c r="AB257" s="154"/>
      <c r="AC257" s="158"/>
      <c r="AD257" s="154"/>
      <c r="AE257" s="12"/>
      <c r="AF257" s="213"/>
      <c r="AG257" s="12"/>
      <c r="AH257" s="12"/>
      <c r="AI257" s="12"/>
      <c r="AJ257" s="12"/>
      <c r="AK257" s="12"/>
      <c r="AL257" s="12"/>
      <c r="AM257" s="12"/>
      <c r="AN257" s="12"/>
      <c r="AO257" s="131"/>
      <c r="AR257" s="132"/>
      <c r="AS257" s="132"/>
      <c r="AT257" s="132"/>
      <c r="AU257" s="207"/>
      <c r="AW257" s="374"/>
      <c r="AY257" s="323"/>
      <c r="AZ257" s="323"/>
      <c r="BA257" s="323"/>
      <c r="BB257" s="323"/>
      <c r="BC257" s="323"/>
    </row>
    <row r="258" spans="1:55" ht="15.75">
      <c r="A258" s="1"/>
      <c r="B258" s="2"/>
      <c r="C258" s="2"/>
      <c r="D258" s="3"/>
      <c r="E258" s="130"/>
      <c r="F258" s="130"/>
      <c r="G258" s="130"/>
      <c r="H258" s="130"/>
      <c r="I258" s="4"/>
      <c r="J258" s="4"/>
      <c r="K258" s="4"/>
      <c r="L258" s="4"/>
      <c r="M258" s="4"/>
      <c r="N258" s="4"/>
      <c r="O258" s="4"/>
      <c r="P258" s="4"/>
      <c r="Q258" s="4"/>
      <c r="R258" s="4"/>
      <c r="S258" s="4"/>
      <c r="T258" s="4"/>
      <c r="U258" s="4"/>
      <c r="V258" s="4"/>
      <c r="W258" s="4"/>
      <c r="X258" s="4"/>
      <c r="Y258" s="4"/>
      <c r="Z258" s="4"/>
      <c r="AA258" s="13"/>
      <c r="AB258" s="154"/>
      <c r="AC258" s="158"/>
      <c r="AD258" s="154"/>
      <c r="AE258" s="12"/>
      <c r="AF258" s="213"/>
      <c r="AG258" s="12"/>
      <c r="AH258" s="12"/>
      <c r="AI258" s="12"/>
      <c r="AJ258" s="12"/>
      <c r="AK258" s="12"/>
      <c r="AL258" s="12"/>
      <c r="AM258" s="12"/>
      <c r="AN258" s="12"/>
      <c r="AO258" s="131"/>
      <c r="AR258" s="132"/>
      <c r="AS258" s="132"/>
      <c r="AT258" s="132"/>
      <c r="AU258" s="207"/>
      <c r="AW258" s="374"/>
      <c r="AY258" s="323"/>
      <c r="AZ258" s="323"/>
      <c r="BA258" s="323"/>
      <c r="BB258" s="323"/>
      <c r="BC258" s="323"/>
    </row>
    <row r="259" spans="1:55" ht="15.75">
      <c r="A259" s="1"/>
      <c r="B259" s="2"/>
      <c r="C259" s="2"/>
      <c r="D259" s="3"/>
      <c r="E259" s="130"/>
      <c r="F259" s="130"/>
      <c r="G259" s="130"/>
      <c r="H259" s="130"/>
      <c r="I259" s="4"/>
      <c r="J259" s="4"/>
      <c r="K259" s="4"/>
      <c r="L259" s="4"/>
      <c r="M259" s="4"/>
      <c r="N259" s="4"/>
      <c r="O259" s="4"/>
      <c r="P259" s="4"/>
      <c r="Q259" s="4"/>
      <c r="R259" s="4"/>
      <c r="S259" s="4"/>
      <c r="T259" s="4"/>
      <c r="U259" s="4"/>
      <c r="V259" s="4"/>
      <c r="W259" s="4"/>
      <c r="X259" s="4"/>
      <c r="Y259" s="4"/>
      <c r="Z259" s="4"/>
      <c r="AA259" s="13"/>
      <c r="AB259" s="154"/>
      <c r="AC259" s="158"/>
      <c r="AD259" s="154"/>
      <c r="AE259" s="12"/>
      <c r="AF259" s="213"/>
      <c r="AG259" s="12"/>
      <c r="AH259" s="12"/>
      <c r="AI259" s="12"/>
      <c r="AJ259" s="12"/>
      <c r="AK259" s="12"/>
      <c r="AL259" s="12"/>
      <c r="AM259" s="12"/>
      <c r="AN259" s="12"/>
      <c r="AO259" s="131"/>
      <c r="AR259" s="132"/>
      <c r="AS259" s="132"/>
      <c r="AT259" s="132"/>
      <c r="AU259" s="207"/>
      <c r="AW259" s="374"/>
      <c r="AY259" s="323"/>
      <c r="AZ259" s="323"/>
      <c r="BA259" s="323"/>
      <c r="BB259" s="323"/>
      <c r="BC259" s="323"/>
    </row>
    <row r="260" spans="1:55" ht="15.75">
      <c r="A260" s="1"/>
      <c r="B260" s="2"/>
      <c r="C260" s="2"/>
      <c r="D260" s="3"/>
      <c r="E260" s="130"/>
      <c r="F260" s="130"/>
      <c r="G260" s="130"/>
      <c r="H260" s="130"/>
      <c r="I260" s="4"/>
      <c r="J260" s="4"/>
      <c r="K260" s="4"/>
      <c r="L260" s="4"/>
      <c r="M260" s="4"/>
      <c r="N260" s="4"/>
      <c r="O260" s="4"/>
      <c r="P260" s="4"/>
      <c r="Q260" s="4"/>
      <c r="R260" s="4"/>
      <c r="S260" s="4"/>
      <c r="T260" s="4"/>
      <c r="U260" s="4"/>
      <c r="V260" s="4"/>
      <c r="W260" s="4"/>
      <c r="X260" s="4"/>
      <c r="Y260" s="4"/>
      <c r="Z260" s="4"/>
      <c r="AA260" s="13"/>
      <c r="AB260" s="154"/>
      <c r="AC260" s="158"/>
      <c r="AD260" s="154"/>
      <c r="AE260" s="12"/>
      <c r="AF260" s="213"/>
      <c r="AG260" s="12"/>
      <c r="AH260" s="12"/>
      <c r="AI260" s="12"/>
      <c r="AJ260" s="12"/>
      <c r="AK260" s="12"/>
      <c r="AL260" s="12"/>
      <c r="AM260" s="12"/>
      <c r="AN260" s="12"/>
      <c r="AO260" s="131"/>
      <c r="AR260" s="132"/>
      <c r="AS260" s="132"/>
      <c r="AT260" s="132"/>
      <c r="AU260" s="207"/>
      <c r="AW260" s="374"/>
      <c r="AY260" s="323"/>
      <c r="AZ260" s="323"/>
      <c r="BA260" s="323"/>
      <c r="BB260" s="323"/>
      <c r="BC260" s="323"/>
    </row>
    <row r="261" spans="1:55" ht="15.75">
      <c r="A261" s="1"/>
      <c r="B261" s="2"/>
      <c r="C261" s="2"/>
      <c r="D261" s="3"/>
      <c r="E261" s="130"/>
      <c r="F261" s="130"/>
      <c r="G261" s="130"/>
      <c r="H261" s="130"/>
      <c r="I261" s="4"/>
      <c r="J261" s="4"/>
      <c r="K261" s="4"/>
      <c r="L261" s="4"/>
      <c r="M261" s="4"/>
      <c r="N261" s="4"/>
      <c r="O261" s="4"/>
      <c r="P261" s="4"/>
      <c r="Q261" s="4"/>
      <c r="R261" s="4"/>
      <c r="S261" s="4"/>
      <c r="T261" s="4"/>
      <c r="U261" s="4"/>
      <c r="V261" s="4"/>
      <c r="W261" s="4"/>
      <c r="X261" s="4"/>
      <c r="Y261" s="4"/>
      <c r="Z261" s="4"/>
      <c r="AA261" s="13"/>
      <c r="AB261" s="154"/>
      <c r="AC261" s="158"/>
      <c r="AD261" s="154"/>
      <c r="AE261" s="12"/>
      <c r="AF261" s="213"/>
      <c r="AG261" s="12"/>
      <c r="AH261" s="12"/>
      <c r="AI261" s="12"/>
      <c r="AJ261" s="12"/>
      <c r="AK261" s="12"/>
      <c r="AL261" s="12"/>
      <c r="AM261" s="12"/>
      <c r="AN261" s="12"/>
      <c r="AO261" s="131"/>
      <c r="AR261" s="132"/>
      <c r="AS261" s="132"/>
      <c r="AT261" s="132"/>
      <c r="AU261" s="207"/>
      <c r="AW261" s="374"/>
      <c r="AY261" s="323"/>
      <c r="AZ261" s="323"/>
      <c r="BA261" s="323"/>
      <c r="BB261" s="323"/>
      <c r="BC261" s="323"/>
    </row>
    <row r="262" spans="1:55" ht="15.75">
      <c r="A262" s="1"/>
      <c r="B262" s="2"/>
      <c r="C262" s="2"/>
      <c r="D262" s="3"/>
      <c r="E262" s="130"/>
      <c r="F262" s="130"/>
      <c r="G262" s="130"/>
      <c r="H262" s="130"/>
      <c r="I262" s="4"/>
      <c r="J262" s="4"/>
      <c r="K262" s="4"/>
      <c r="L262" s="4"/>
      <c r="M262" s="4"/>
      <c r="N262" s="4"/>
      <c r="O262" s="4"/>
      <c r="P262" s="4"/>
      <c r="Q262" s="4"/>
      <c r="R262" s="4"/>
      <c r="S262" s="4"/>
      <c r="T262" s="4"/>
      <c r="U262" s="4"/>
      <c r="V262" s="4"/>
      <c r="W262" s="4"/>
      <c r="X262" s="4"/>
      <c r="Y262" s="4"/>
      <c r="Z262" s="4"/>
      <c r="AA262" s="13"/>
      <c r="AB262" s="154"/>
      <c r="AC262" s="158"/>
      <c r="AD262" s="154"/>
      <c r="AE262" s="12"/>
      <c r="AF262" s="213"/>
      <c r="AG262" s="12"/>
      <c r="AH262" s="12"/>
      <c r="AI262" s="12"/>
      <c r="AJ262" s="12"/>
      <c r="AK262" s="12"/>
      <c r="AL262" s="12"/>
      <c r="AM262" s="12"/>
      <c r="AN262" s="12"/>
      <c r="AO262" s="131"/>
      <c r="AR262" s="132"/>
      <c r="AS262" s="132"/>
      <c r="AT262" s="132"/>
      <c r="AU262" s="207"/>
      <c r="AW262" s="374"/>
      <c r="AY262" s="323"/>
      <c r="AZ262" s="323"/>
      <c r="BA262" s="323"/>
      <c r="BB262" s="323"/>
      <c r="BC262" s="323"/>
    </row>
    <row r="263" spans="1:55" ht="15.75">
      <c r="A263" s="1"/>
      <c r="B263" s="2"/>
      <c r="C263" s="2"/>
      <c r="D263" s="3"/>
      <c r="E263" s="130"/>
      <c r="F263" s="130"/>
      <c r="G263" s="130"/>
      <c r="H263" s="130"/>
      <c r="I263" s="4"/>
      <c r="J263" s="4"/>
      <c r="K263" s="4"/>
      <c r="L263" s="4"/>
      <c r="M263" s="4"/>
      <c r="N263" s="4"/>
      <c r="O263" s="4"/>
      <c r="P263" s="4"/>
      <c r="Q263" s="4"/>
      <c r="R263" s="4"/>
      <c r="S263" s="4"/>
      <c r="T263" s="4"/>
      <c r="U263" s="4"/>
      <c r="V263" s="4"/>
      <c r="W263" s="4"/>
      <c r="X263" s="4"/>
      <c r="Y263" s="4"/>
      <c r="Z263" s="4"/>
      <c r="AA263" s="13"/>
      <c r="AB263" s="154"/>
      <c r="AC263" s="158"/>
      <c r="AD263" s="154"/>
      <c r="AE263" s="12"/>
      <c r="AF263" s="213"/>
      <c r="AG263" s="12"/>
      <c r="AH263" s="12"/>
      <c r="AI263" s="12"/>
      <c r="AJ263" s="12"/>
      <c r="AK263" s="12"/>
      <c r="AL263" s="12"/>
      <c r="AM263" s="12"/>
      <c r="AN263" s="12"/>
      <c r="AO263" s="131"/>
      <c r="AR263" s="132"/>
      <c r="AS263" s="132"/>
      <c r="AT263" s="132"/>
      <c r="AU263" s="207"/>
      <c r="AW263" s="374"/>
      <c r="AY263" s="323"/>
      <c r="AZ263" s="323"/>
      <c r="BA263" s="323"/>
      <c r="BB263" s="323"/>
      <c r="BC263" s="323"/>
    </row>
    <row r="264" spans="1:55" ht="15.75">
      <c r="A264" s="1"/>
      <c r="B264" s="2"/>
      <c r="C264" s="2"/>
      <c r="D264" s="3"/>
      <c r="E264" s="130"/>
      <c r="F264" s="130"/>
      <c r="G264" s="130"/>
      <c r="H264" s="130"/>
      <c r="I264" s="4"/>
      <c r="J264" s="4"/>
      <c r="K264" s="4"/>
      <c r="L264" s="4"/>
      <c r="M264" s="4"/>
      <c r="N264" s="4"/>
      <c r="O264" s="4"/>
      <c r="P264" s="4"/>
      <c r="Q264" s="4"/>
      <c r="R264" s="4"/>
      <c r="S264" s="4"/>
      <c r="T264" s="4"/>
      <c r="U264" s="4"/>
      <c r="V264" s="4"/>
      <c r="W264" s="4"/>
      <c r="X264" s="4"/>
      <c r="Y264" s="4"/>
      <c r="Z264" s="4"/>
      <c r="AA264" s="13"/>
      <c r="AB264" s="154"/>
      <c r="AC264" s="158"/>
      <c r="AD264" s="154"/>
      <c r="AE264" s="12"/>
      <c r="AF264" s="213"/>
      <c r="AG264" s="12"/>
      <c r="AH264" s="12"/>
      <c r="AI264" s="12"/>
      <c r="AJ264" s="12"/>
      <c r="AK264" s="12"/>
      <c r="AL264" s="12"/>
      <c r="AM264" s="12"/>
      <c r="AN264" s="12"/>
      <c r="AO264" s="131"/>
      <c r="AR264" s="132"/>
      <c r="AS264" s="132"/>
      <c r="AT264" s="132"/>
      <c r="AU264" s="207"/>
      <c r="AW264" s="374"/>
      <c r="AY264" s="323"/>
      <c r="AZ264" s="323"/>
      <c r="BA264" s="323"/>
      <c r="BB264" s="323"/>
      <c r="BC264" s="323"/>
    </row>
    <row r="265" spans="1:55" ht="15.75">
      <c r="A265" s="1"/>
      <c r="B265" s="2"/>
      <c r="C265" s="2"/>
      <c r="D265" s="3"/>
      <c r="E265" s="130"/>
      <c r="F265" s="130"/>
      <c r="G265" s="130"/>
      <c r="H265" s="130"/>
      <c r="I265" s="4"/>
      <c r="J265" s="4"/>
      <c r="K265" s="4"/>
      <c r="L265" s="4"/>
      <c r="M265" s="4"/>
      <c r="N265" s="4"/>
      <c r="O265" s="4"/>
      <c r="P265" s="4"/>
      <c r="Q265" s="4"/>
      <c r="R265" s="4"/>
      <c r="S265" s="4"/>
      <c r="T265" s="4"/>
      <c r="U265" s="4"/>
      <c r="V265" s="4"/>
      <c r="W265" s="4"/>
      <c r="X265" s="4"/>
      <c r="Y265" s="4"/>
      <c r="Z265" s="4"/>
      <c r="AA265" s="13"/>
      <c r="AB265" s="154"/>
      <c r="AC265" s="158"/>
      <c r="AD265" s="154"/>
      <c r="AE265" s="12"/>
      <c r="AF265" s="213"/>
      <c r="AG265" s="12"/>
      <c r="AH265" s="12"/>
      <c r="AI265" s="12"/>
      <c r="AJ265" s="12"/>
      <c r="AK265" s="12"/>
      <c r="AL265" s="12"/>
      <c r="AM265" s="12"/>
      <c r="AN265" s="12"/>
      <c r="AO265" s="131"/>
      <c r="AR265" s="132"/>
      <c r="AS265" s="132"/>
      <c r="AT265" s="132"/>
      <c r="AU265" s="207"/>
      <c r="AW265" s="374"/>
      <c r="AY265" s="323"/>
      <c r="AZ265" s="323"/>
      <c r="BA265" s="323"/>
      <c r="BB265" s="323"/>
      <c r="BC265" s="323"/>
    </row>
    <row r="266" spans="1:55" ht="15.75">
      <c r="A266" s="1"/>
      <c r="B266" s="2"/>
      <c r="C266" s="2"/>
      <c r="D266" s="3"/>
      <c r="E266" s="130"/>
      <c r="F266" s="130"/>
      <c r="G266" s="130"/>
      <c r="H266" s="130"/>
      <c r="I266" s="4"/>
      <c r="J266" s="4"/>
      <c r="K266" s="4"/>
      <c r="L266" s="4"/>
      <c r="M266" s="4"/>
      <c r="N266" s="4"/>
      <c r="O266" s="4"/>
      <c r="P266" s="4"/>
      <c r="Q266" s="4"/>
      <c r="R266" s="4"/>
      <c r="S266" s="4"/>
      <c r="T266" s="4"/>
      <c r="U266" s="4"/>
      <c r="V266" s="4"/>
      <c r="W266" s="4"/>
      <c r="X266" s="4"/>
      <c r="Y266" s="4"/>
      <c r="Z266" s="4"/>
      <c r="AA266" s="13"/>
      <c r="AB266" s="154"/>
      <c r="AC266" s="158"/>
      <c r="AD266" s="154"/>
      <c r="AE266" s="12"/>
      <c r="AF266" s="213"/>
      <c r="AG266" s="12"/>
      <c r="AH266" s="12"/>
      <c r="AI266" s="12"/>
      <c r="AJ266" s="12"/>
      <c r="AK266" s="12"/>
      <c r="AL266" s="12"/>
      <c r="AM266" s="12"/>
      <c r="AN266" s="12"/>
      <c r="AO266" s="131"/>
      <c r="AR266" s="132"/>
      <c r="AS266" s="132"/>
      <c r="AT266" s="132"/>
      <c r="AU266" s="207"/>
      <c r="AW266" s="374"/>
      <c r="AY266" s="323"/>
      <c r="AZ266" s="323"/>
      <c r="BA266" s="323"/>
      <c r="BB266" s="323"/>
      <c r="BC266" s="323"/>
    </row>
    <row r="267" spans="1:55" ht="15.75">
      <c r="A267" s="1"/>
      <c r="B267" s="2"/>
      <c r="C267" s="2"/>
      <c r="D267" s="3"/>
      <c r="E267" s="130"/>
      <c r="F267" s="130"/>
      <c r="G267" s="130"/>
      <c r="H267" s="130"/>
      <c r="I267" s="4"/>
      <c r="J267" s="4"/>
      <c r="K267" s="4"/>
      <c r="L267" s="4"/>
      <c r="M267" s="4"/>
      <c r="N267" s="4"/>
      <c r="O267" s="4"/>
      <c r="P267" s="4"/>
      <c r="Q267" s="4"/>
      <c r="R267" s="4"/>
      <c r="S267" s="4"/>
      <c r="T267" s="4"/>
      <c r="U267" s="4"/>
      <c r="V267" s="4"/>
      <c r="W267" s="4"/>
      <c r="X267" s="4"/>
      <c r="Y267" s="4"/>
      <c r="Z267" s="4"/>
      <c r="AA267" s="13"/>
      <c r="AB267" s="154"/>
      <c r="AC267" s="158"/>
      <c r="AD267" s="154"/>
      <c r="AE267" s="12"/>
      <c r="AF267" s="213"/>
      <c r="AG267" s="12"/>
      <c r="AH267" s="12"/>
      <c r="AI267" s="12"/>
      <c r="AJ267" s="12"/>
      <c r="AK267" s="12"/>
      <c r="AL267" s="12"/>
      <c r="AM267" s="12"/>
      <c r="AN267" s="12"/>
      <c r="AO267" s="131"/>
      <c r="AR267" s="132"/>
      <c r="AS267" s="132"/>
      <c r="AT267" s="132"/>
      <c r="AU267" s="207"/>
      <c r="AW267" s="374"/>
      <c r="AY267" s="323"/>
      <c r="AZ267" s="323"/>
      <c r="BA267" s="323"/>
      <c r="BB267" s="323"/>
      <c r="BC267" s="323"/>
    </row>
    <row r="268" spans="1:55" ht="15.75">
      <c r="A268" s="1"/>
      <c r="B268" s="2"/>
      <c r="C268" s="2"/>
      <c r="D268" s="3"/>
      <c r="E268" s="130"/>
      <c r="F268" s="130"/>
      <c r="G268" s="130"/>
      <c r="H268" s="130"/>
      <c r="I268" s="4"/>
      <c r="J268" s="4"/>
      <c r="K268" s="4"/>
      <c r="L268" s="4"/>
      <c r="M268" s="4"/>
      <c r="N268" s="4"/>
      <c r="O268" s="4"/>
      <c r="P268" s="4"/>
      <c r="Q268" s="4"/>
      <c r="R268" s="4"/>
      <c r="S268" s="4"/>
      <c r="T268" s="4"/>
      <c r="U268" s="4"/>
      <c r="V268" s="4"/>
      <c r="W268" s="4"/>
      <c r="X268" s="4"/>
      <c r="Y268" s="4"/>
      <c r="Z268" s="4"/>
      <c r="AA268" s="13"/>
      <c r="AB268" s="154"/>
      <c r="AC268" s="158"/>
      <c r="AD268" s="154"/>
      <c r="AE268" s="12"/>
      <c r="AF268" s="213"/>
      <c r="AG268" s="12"/>
      <c r="AH268" s="12"/>
      <c r="AI268" s="12"/>
      <c r="AJ268" s="12"/>
      <c r="AK268" s="12"/>
      <c r="AL268" s="12"/>
      <c r="AM268" s="12"/>
      <c r="AN268" s="12"/>
      <c r="AO268" s="131"/>
      <c r="AR268" s="132"/>
      <c r="AS268" s="132"/>
      <c r="AT268" s="132"/>
      <c r="AU268" s="207"/>
      <c r="AW268" s="374"/>
      <c r="AY268" s="323"/>
      <c r="AZ268" s="323"/>
      <c r="BA268" s="323"/>
      <c r="BB268" s="323"/>
      <c r="BC268" s="323"/>
    </row>
    <row r="269" spans="1:55" ht="15.75">
      <c r="A269" s="1"/>
      <c r="B269" s="2"/>
      <c r="C269" s="2"/>
      <c r="D269" s="3"/>
      <c r="E269" s="130"/>
      <c r="F269" s="130"/>
      <c r="G269" s="130"/>
      <c r="H269" s="130"/>
      <c r="I269" s="4"/>
      <c r="J269" s="4"/>
      <c r="K269" s="4"/>
      <c r="L269" s="4"/>
      <c r="M269" s="4"/>
      <c r="N269" s="4"/>
      <c r="O269" s="4"/>
      <c r="P269" s="4"/>
      <c r="Q269" s="4"/>
      <c r="R269" s="4"/>
      <c r="S269" s="4"/>
      <c r="T269" s="4"/>
      <c r="U269" s="4"/>
      <c r="V269" s="4"/>
      <c r="W269" s="4"/>
      <c r="X269" s="4"/>
      <c r="Y269" s="4"/>
      <c r="Z269" s="4"/>
      <c r="AA269" s="13"/>
      <c r="AB269" s="154"/>
      <c r="AC269" s="158"/>
      <c r="AD269" s="154"/>
      <c r="AE269" s="12"/>
      <c r="AF269" s="213"/>
      <c r="AG269" s="12"/>
      <c r="AH269" s="12"/>
      <c r="AI269" s="12"/>
      <c r="AJ269" s="12"/>
      <c r="AK269" s="12"/>
      <c r="AL269" s="12"/>
      <c r="AM269" s="12"/>
      <c r="AN269" s="12"/>
      <c r="AO269" s="131"/>
      <c r="AR269" s="132"/>
      <c r="AS269" s="132"/>
      <c r="AT269" s="132"/>
      <c r="AU269" s="207"/>
      <c r="AW269" s="374"/>
      <c r="AY269" s="323"/>
      <c r="AZ269" s="323"/>
      <c r="BA269" s="323"/>
      <c r="BB269" s="323"/>
      <c r="BC269" s="323"/>
    </row>
    <row r="270" spans="1:55" ht="15.75">
      <c r="A270" s="1"/>
      <c r="B270" s="2"/>
      <c r="C270" s="2"/>
      <c r="D270" s="3"/>
      <c r="E270" s="130"/>
      <c r="F270" s="130"/>
      <c r="G270" s="130"/>
      <c r="H270" s="130"/>
      <c r="I270" s="4"/>
      <c r="J270" s="4"/>
      <c r="K270" s="4"/>
      <c r="L270" s="4"/>
      <c r="M270" s="4"/>
      <c r="N270" s="4"/>
      <c r="O270" s="4"/>
      <c r="P270" s="4"/>
      <c r="Q270" s="4"/>
      <c r="R270" s="4"/>
      <c r="S270" s="4"/>
      <c r="T270" s="4"/>
      <c r="U270" s="4"/>
      <c r="V270" s="4"/>
      <c r="W270" s="4"/>
      <c r="X270" s="4"/>
      <c r="Y270" s="4"/>
      <c r="Z270" s="4"/>
      <c r="AA270" s="13"/>
      <c r="AB270" s="154"/>
      <c r="AC270" s="158"/>
      <c r="AD270" s="154"/>
      <c r="AE270" s="12"/>
      <c r="AF270" s="213"/>
      <c r="AG270" s="12"/>
      <c r="AH270" s="12"/>
      <c r="AI270" s="12"/>
      <c r="AJ270" s="12"/>
      <c r="AK270" s="12"/>
      <c r="AL270" s="12"/>
      <c r="AM270" s="12"/>
      <c r="AN270" s="12"/>
      <c r="AO270" s="131"/>
      <c r="AR270" s="132"/>
      <c r="AS270" s="132"/>
      <c r="AT270" s="132"/>
      <c r="AU270" s="207"/>
      <c r="AW270" s="374"/>
      <c r="AY270" s="323"/>
      <c r="AZ270" s="323"/>
      <c r="BA270" s="323"/>
      <c r="BB270" s="323"/>
      <c r="BC270" s="323"/>
    </row>
    <row r="271" spans="1:55" ht="15.75">
      <c r="A271" s="1"/>
      <c r="B271" s="2"/>
      <c r="C271" s="2"/>
      <c r="D271" s="3"/>
      <c r="E271" s="130"/>
      <c r="F271" s="130"/>
      <c r="G271" s="130"/>
      <c r="H271" s="130"/>
      <c r="I271" s="4"/>
      <c r="J271" s="4"/>
      <c r="K271" s="4"/>
      <c r="L271" s="4"/>
      <c r="M271" s="4"/>
      <c r="N271" s="4"/>
      <c r="O271" s="4"/>
      <c r="P271" s="4"/>
      <c r="Q271" s="4"/>
      <c r="R271" s="4"/>
      <c r="S271" s="4"/>
      <c r="T271" s="4"/>
      <c r="U271" s="4"/>
      <c r="V271" s="4"/>
      <c r="W271" s="4"/>
      <c r="X271" s="4"/>
      <c r="Y271" s="4"/>
      <c r="Z271" s="4"/>
      <c r="AA271" s="13"/>
      <c r="AB271" s="154"/>
      <c r="AC271" s="158"/>
      <c r="AD271" s="154"/>
      <c r="AE271" s="12"/>
      <c r="AF271" s="213"/>
      <c r="AG271" s="12"/>
      <c r="AH271" s="12"/>
      <c r="AI271" s="12"/>
      <c r="AJ271" s="12"/>
      <c r="AK271" s="12"/>
      <c r="AL271" s="12"/>
      <c r="AM271" s="12"/>
      <c r="AN271" s="12"/>
      <c r="AO271" s="131"/>
      <c r="AR271" s="132"/>
      <c r="AS271" s="132"/>
      <c r="AT271" s="132"/>
      <c r="AU271" s="207"/>
      <c r="AW271" s="374"/>
      <c r="AY271" s="323"/>
      <c r="AZ271" s="323"/>
      <c r="BA271" s="323"/>
      <c r="BB271" s="323"/>
      <c r="BC271" s="323"/>
    </row>
    <row r="272" spans="1:55" ht="15.75">
      <c r="A272" s="1"/>
      <c r="B272" s="2"/>
      <c r="C272" s="2"/>
      <c r="D272" s="3"/>
      <c r="E272" s="130"/>
      <c r="F272" s="130"/>
      <c r="G272" s="130"/>
      <c r="H272" s="130"/>
      <c r="I272" s="4"/>
      <c r="J272" s="4"/>
      <c r="K272" s="4"/>
      <c r="L272" s="4"/>
      <c r="M272" s="4"/>
      <c r="N272" s="4"/>
      <c r="O272" s="4"/>
      <c r="P272" s="4"/>
      <c r="Q272" s="4"/>
      <c r="R272" s="4"/>
      <c r="S272" s="4"/>
      <c r="T272" s="4"/>
      <c r="U272" s="4"/>
      <c r="V272" s="4"/>
      <c r="W272" s="4"/>
      <c r="X272" s="4"/>
      <c r="Y272" s="4"/>
      <c r="Z272" s="4"/>
      <c r="AA272" s="13"/>
      <c r="AB272" s="154"/>
      <c r="AC272" s="158"/>
      <c r="AD272" s="154"/>
      <c r="AE272" s="12"/>
      <c r="AF272" s="213"/>
      <c r="AG272" s="12"/>
      <c r="AH272" s="12"/>
      <c r="AI272" s="12"/>
      <c r="AJ272" s="12"/>
      <c r="AK272" s="12"/>
      <c r="AL272" s="12"/>
      <c r="AM272" s="12"/>
      <c r="AN272" s="12"/>
      <c r="AO272" s="131"/>
      <c r="AR272" s="132"/>
      <c r="AS272" s="132"/>
      <c r="AT272" s="132"/>
      <c r="AU272" s="207"/>
      <c r="AW272" s="374"/>
      <c r="AY272" s="323"/>
      <c r="AZ272" s="323"/>
      <c r="BA272" s="323"/>
      <c r="BB272" s="323"/>
      <c r="BC272" s="323"/>
    </row>
    <row r="273" spans="1:55" ht="15.75">
      <c r="A273" s="1"/>
      <c r="B273" s="2"/>
      <c r="C273" s="2"/>
      <c r="D273" s="3"/>
      <c r="E273" s="130"/>
      <c r="F273" s="130"/>
      <c r="G273" s="130"/>
      <c r="H273" s="130"/>
      <c r="I273" s="4"/>
      <c r="J273" s="4"/>
      <c r="K273" s="4"/>
      <c r="L273" s="4"/>
      <c r="M273" s="4"/>
      <c r="N273" s="4"/>
      <c r="O273" s="4"/>
      <c r="P273" s="4"/>
      <c r="Q273" s="4"/>
      <c r="R273" s="4"/>
      <c r="S273" s="4"/>
      <c r="T273" s="4"/>
      <c r="U273" s="4"/>
      <c r="V273" s="4"/>
      <c r="W273" s="4"/>
      <c r="X273" s="4"/>
      <c r="Y273" s="4"/>
      <c r="Z273" s="4"/>
      <c r="AA273" s="13"/>
      <c r="AB273" s="154"/>
      <c r="AC273" s="158"/>
      <c r="AD273" s="154"/>
      <c r="AE273" s="12"/>
      <c r="AF273" s="213"/>
      <c r="AG273" s="12"/>
      <c r="AH273" s="12"/>
      <c r="AI273" s="12"/>
      <c r="AJ273" s="12"/>
      <c r="AK273" s="12"/>
      <c r="AL273" s="12"/>
      <c r="AM273" s="12"/>
      <c r="AN273" s="12"/>
      <c r="AO273" s="131"/>
      <c r="AR273" s="132"/>
      <c r="AS273" s="132"/>
      <c r="AT273" s="132"/>
      <c r="AU273" s="207"/>
      <c r="AW273" s="374"/>
      <c r="AY273" s="323"/>
      <c r="AZ273" s="323"/>
      <c r="BA273" s="323"/>
      <c r="BB273" s="323"/>
      <c r="BC273" s="323"/>
    </row>
    <row r="274" spans="1:55" ht="15.75">
      <c r="A274" s="1"/>
      <c r="B274" s="2"/>
      <c r="C274" s="2"/>
      <c r="D274" s="3"/>
      <c r="E274" s="130"/>
      <c r="F274" s="130"/>
      <c r="G274" s="130"/>
      <c r="H274" s="130"/>
      <c r="I274" s="4"/>
      <c r="J274" s="4"/>
      <c r="K274" s="4"/>
      <c r="L274" s="4"/>
      <c r="M274" s="4"/>
      <c r="N274" s="4"/>
      <c r="O274" s="4"/>
      <c r="P274" s="4"/>
      <c r="Q274" s="4"/>
      <c r="R274" s="4"/>
      <c r="S274" s="4"/>
      <c r="T274" s="4"/>
      <c r="U274" s="4"/>
      <c r="V274" s="4"/>
      <c r="W274" s="4"/>
      <c r="X274" s="4"/>
      <c r="Y274" s="4"/>
      <c r="Z274" s="4"/>
      <c r="AA274" s="13"/>
      <c r="AB274" s="154"/>
      <c r="AC274" s="158"/>
      <c r="AD274" s="154"/>
      <c r="AE274" s="12"/>
      <c r="AF274" s="213"/>
      <c r="AG274" s="12"/>
      <c r="AH274" s="12"/>
      <c r="AI274" s="12"/>
      <c r="AJ274" s="12"/>
      <c r="AK274" s="12"/>
      <c r="AL274" s="12"/>
      <c r="AM274" s="12"/>
      <c r="AN274" s="12"/>
      <c r="AO274" s="131"/>
      <c r="AR274" s="132"/>
      <c r="AS274" s="132"/>
      <c r="AT274" s="132"/>
      <c r="AU274" s="207"/>
      <c r="AW274" s="374"/>
      <c r="AY274" s="323"/>
      <c r="AZ274" s="323"/>
      <c r="BA274" s="323"/>
      <c r="BB274" s="323"/>
      <c r="BC274" s="323"/>
    </row>
    <row r="275" spans="1:55" ht="15.75">
      <c r="A275" s="1"/>
      <c r="B275" s="2"/>
      <c r="C275" s="2"/>
      <c r="D275" s="3"/>
      <c r="E275" s="130"/>
      <c r="F275" s="130"/>
      <c r="G275" s="130"/>
      <c r="H275" s="130"/>
      <c r="I275" s="4"/>
      <c r="J275" s="4"/>
      <c r="K275" s="4"/>
      <c r="L275" s="4"/>
      <c r="M275" s="4"/>
      <c r="N275" s="4"/>
      <c r="O275" s="4"/>
      <c r="P275" s="4"/>
      <c r="Q275" s="4"/>
      <c r="R275" s="4"/>
      <c r="S275" s="4"/>
      <c r="T275" s="4"/>
      <c r="U275" s="4"/>
      <c r="V275" s="4"/>
      <c r="W275" s="4"/>
      <c r="X275" s="4"/>
      <c r="Y275" s="4"/>
      <c r="Z275" s="4"/>
      <c r="AA275" s="13"/>
      <c r="AB275" s="154"/>
      <c r="AC275" s="158"/>
      <c r="AD275" s="154"/>
      <c r="AE275" s="12"/>
      <c r="AF275" s="213"/>
      <c r="AG275" s="12"/>
      <c r="AH275" s="12"/>
      <c r="AI275" s="12"/>
      <c r="AJ275" s="12"/>
      <c r="AK275" s="12"/>
      <c r="AL275" s="12"/>
      <c r="AM275" s="12"/>
      <c r="AN275" s="12"/>
      <c r="AO275" s="131"/>
      <c r="AR275" s="132"/>
      <c r="AS275" s="132"/>
      <c r="AT275" s="132"/>
      <c r="AU275" s="207"/>
      <c r="AW275" s="374"/>
      <c r="AY275" s="323"/>
      <c r="AZ275" s="323"/>
      <c r="BA275" s="323"/>
      <c r="BB275" s="323"/>
      <c r="BC275" s="323"/>
    </row>
    <row r="276" spans="1:55" ht="15.75">
      <c r="A276" s="1"/>
      <c r="B276" s="2"/>
      <c r="C276" s="2"/>
      <c r="D276" s="3"/>
      <c r="E276" s="130"/>
      <c r="F276" s="130"/>
      <c r="G276" s="130"/>
      <c r="H276" s="130"/>
      <c r="I276" s="4"/>
      <c r="J276" s="4"/>
      <c r="K276" s="4"/>
      <c r="L276" s="4"/>
      <c r="M276" s="4"/>
      <c r="N276" s="4"/>
      <c r="O276" s="4"/>
      <c r="P276" s="4"/>
      <c r="Q276" s="4"/>
      <c r="R276" s="4"/>
      <c r="S276" s="4"/>
      <c r="T276" s="4"/>
      <c r="U276" s="4"/>
      <c r="V276" s="4"/>
      <c r="W276" s="4"/>
      <c r="X276" s="4"/>
      <c r="Y276" s="4"/>
      <c r="Z276" s="4"/>
      <c r="AA276" s="13"/>
      <c r="AB276" s="154"/>
      <c r="AC276" s="158"/>
      <c r="AD276" s="154"/>
      <c r="AE276" s="12"/>
      <c r="AF276" s="213"/>
      <c r="AG276" s="12"/>
      <c r="AH276" s="12"/>
      <c r="AI276" s="12"/>
      <c r="AJ276" s="12"/>
      <c r="AK276" s="12"/>
      <c r="AL276" s="12"/>
      <c r="AM276" s="12"/>
      <c r="AN276" s="12"/>
      <c r="AO276" s="131"/>
      <c r="AR276" s="132"/>
      <c r="AS276" s="132"/>
      <c r="AT276" s="132"/>
      <c r="AU276" s="207"/>
      <c r="AW276" s="374"/>
      <c r="AY276" s="323"/>
      <c r="AZ276" s="323"/>
      <c r="BA276" s="323"/>
      <c r="BB276" s="323"/>
      <c r="BC276" s="323"/>
    </row>
    <row r="277" spans="1:55" ht="15.75">
      <c r="A277" s="1"/>
      <c r="B277" s="2"/>
      <c r="C277" s="2"/>
      <c r="D277" s="3"/>
      <c r="E277" s="130"/>
      <c r="F277" s="130"/>
      <c r="G277" s="130"/>
      <c r="H277" s="130"/>
      <c r="I277" s="4"/>
      <c r="J277" s="4"/>
      <c r="K277" s="4"/>
      <c r="L277" s="4"/>
      <c r="M277" s="4"/>
      <c r="N277" s="4"/>
      <c r="O277" s="4"/>
      <c r="P277" s="4"/>
      <c r="Q277" s="4"/>
      <c r="R277" s="4"/>
      <c r="S277" s="4"/>
      <c r="T277" s="4"/>
      <c r="U277" s="4"/>
      <c r="V277" s="4"/>
      <c r="W277" s="4"/>
      <c r="X277" s="4"/>
      <c r="Y277" s="4"/>
      <c r="Z277" s="4"/>
      <c r="AA277" s="13"/>
      <c r="AB277" s="154"/>
      <c r="AC277" s="158"/>
      <c r="AD277" s="154"/>
      <c r="AE277" s="12"/>
      <c r="AF277" s="213"/>
      <c r="AG277" s="12"/>
      <c r="AH277" s="12"/>
      <c r="AI277" s="12"/>
      <c r="AJ277" s="12"/>
      <c r="AK277" s="12"/>
      <c r="AL277" s="12"/>
      <c r="AM277" s="12"/>
      <c r="AN277" s="12"/>
      <c r="AO277" s="131"/>
      <c r="AR277" s="132"/>
      <c r="AS277" s="132"/>
      <c r="AT277" s="132"/>
      <c r="AU277" s="207"/>
      <c r="AW277" s="374"/>
      <c r="AY277" s="323"/>
      <c r="AZ277" s="323"/>
      <c r="BA277" s="323"/>
      <c r="BB277" s="323"/>
      <c r="BC277" s="323"/>
    </row>
    <row r="278" spans="1:55" ht="15.75">
      <c r="A278" s="1"/>
      <c r="B278" s="2"/>
      <c r="C278" s="2"/>
      <c r="D278" s="3"/>
      <c r="E278" s="130"/>
      <c r="F278" s="130"/>
      <c r="G278" s="130"/>
      <c r="H278" s="130"/>
      <c r="I278" s="4"/>
      <c r="J278" s="4"/>
      <c r="K278" s="4"/>
      <c r="L278" s="4"/>
      <c r="M278" s="4"/>
      <c r="N278" s="4"/>
      <c r="O278" s="4"/>
      <c r="P278" s="4"/>
      <c r="Q278" s="4"/>
      <c r="R278" s="4"/>
      <c r="S278" s="4"/>
      <c r="T278" s="4"/>
      <c r="U278" s="4"/>
      <c r="V278" s="4"/>
      <c r="W278" s="4"/>
      <c r="X278" s="4"/>
      <c r="Y278" s="4"/>
      <c r="Z278" s="4"/>
      <c r="AA278" s="13"/>
      <c r="AB278" s="154"/>
      <c r="AC278" s="158"/>
      <c r="AD278" s="154"/>
      <c r="AE278" s="12"/>
      <c r="AF278" s="213"/>
      <c r="AG278" s="12"/>
      <c r="AH278" s="12"/>
      <c r="AI278" s="12"/>
      <c r="AJ278" s="12"/>
      <c r="AK278" s="12"/>
      <c r="AL278" s="12"/>
      <c r="AM278" s="12"/>
      <c r="AN278" s="12"/>
      <c r="AO278" s="131"/>
      <c r="AR278" s="132"/>
      <c r="AS278" s="132"/>
      <c r="AT278" s="132"/>
      <c r="AU278" s="207"/>
      <c r="AW278" s="374"/>
      <c r="AY278" s="323"/>
      <c r="AZ278" s="323"/>
      <c r="BA278" s="323"/>
      <c r="BB278" s="323"/>
      <c r="BC278" s="323"/>
    </row>
    <row r="279" spans="1:55" ht="15.75">
      <c r="A279" s="1"/>
      <c r="B279" s="2"/>
      <c r="C279" s="2"/>
      <c r="D279" s="3"/>
      <c r="E279" s="130"/>
      <c r="F279" s="130"/>
      <c r="G279" s="130"/>
      <c r="H279" s="130"/>
      <c r="I279" s="4"/>
      <c r="J279" s="4"/>
      <c r="K279" s="4"/>
      <c r="L279" s="4"/>
      <c r="M279" s="4"/>
      <c r="N279" s="4"/>
      <c r="O279" s="4"/>
      <c r="P279" s="4"/>
      <c r="Q279" s="4"/>
      <c r="R279" s="4"/>
      <c r="S279" s="4"/>
      <c r="T279" s="4"/>
      <c r="U279" s="4"/>
      <c r="V279" s="4"/>
      <c r="W279" s="4"/>
      <c r="X279" s="4"/>
      <c r="Y279" s="4"/>
      <c r="Z279" s="4"/>
      <c r="AA279" s="13"/>
      <c r="AB279" s="154"/>
      <c r="AC279" s="158"/>
      <c r="AD279" s="154"/>
      <c r="AE279" s="12"/>
      <c r="AF279" s="213"/>
      <c r="AG279" s="12"/>
      <c r="AH279" s="12"/>
      <c r="AI279" s="12"/>
      <c r="AJ279" s="12"/>
      <c r="AK279" s="12"/>
      <c r="AL279" s="12"/>
      <c r="AM279" s="12"/>
      <c r="AN279" s="12"/>
      <c r="AO279" s="131"/>
      <c r="AR279" s="132"/>
      <c r="AS279" s="132"/>
      <c r="AT279" s="132"/>
      <c r="AU279" s="207"/>
      <c r="AW279" s="374"/>
      <c r="AY279" s="323"/>
      <c r="AZ279" s="323"/>
      <c r="BA279" s="323"/>
      <c r="BB279" s="323"/>
      <c r="BC279" s="323"/>
    </row>
    <row r="280" spans="1:55" ht="15.75">
      <c r="A280" s="1"/>
      <c r="B280" s="2"/>
      <c r="C280" s="2"/>
      <c r="D280" s="3"/>
      <c r="E280" s="130"/>
      <c r="F280" s="130"/>
      <c r="G280" s="130"/>
      <c r="H280" s="130"/>
      <c r="I280" s="4"/>
      <c r="J280" s="4"/>
      <c r="K280" s="4"/>
      <c r="L280" s="4"/>
      <c r="M280" s="4"/>
      <c r="N280" s="4"/>
      <c r="O280" s="4"/>
      <c r="P280" s="4"/>
      <c r="Q280" s="4"/>
      <c r="R280" s="4"/>
      <c r="S280" s="4"/>
      <c r="T280" s="4"/>
      <c r="U280" s="4"/>
      <c r="V280" s="4"/>
      <c r="W280" s="4"/>
      <c r="X280" s="4"/>
      <c r="Y280" s="4"/>
      <c r="Z280" s="4"/>
      <c r="AA280" s="13"/>
      <c r="AB280" s="154"/>
      <c r="AC280" s="158"/>
      <c r="AD280" s="154"/>
      <c r="AE280" s="12"/>
      <c r="AF280" s="213"/>
      <c r="AG280" s="12"/>
      <c r="AH280" s="12"/>
      <c r="AI280" s="12"/>
      <c r="AJ280" s="12"/>
      <c r="AK280" s="12"/>
      <c r="AL280" s="12"/>
      <c r="AM280" s="12"/>
      <c r="AN280" s="12"/>
      <c r="AO280" s="131"/>
      <c r="AR280" s="132"/>
      <c r="AS280" s="132"/>
      <c r="AT280" s="132"/>
      <c r="AU280" s="207"/>
      <c r="AW280" s="374"/>
      <c r="AY280" s="323"/>
      <c r="AZ280" s="323"/>
      <c r="BA280" s="323"/>
      <c r="BB280" s="323"/>
      <c r="BC280" s="323"/>
    </row>
    <row r="281" spans="1:55" ht="15.75">
      <c r="A281" s="1"/>
      <c r="B281" s="2"/>
      <c r="C281" s="2"/>
      <c r="D281" s="3"/>
      <c r="E281" s="130"/>
      <c r="F281" s="130"/>
      <c r="G281" s="130"/>
      <c r="H281" s="130"/>
      <c r="I281" s="4"/>
      <c r="J281" s="4"/>
      <c r="K281" s="4"/>
      <c r="L281" s="4"/>
      <c r="M281" s="4"/>
      <c r="N281" s="4"/>
      <c r="O281" s="4"/>
      <c r="P281" s="4"/>
      <c r="Q281" s="4"/>
      <c r="R281" s="4"/>
      <c r="S281" s="4"/>
      <c r="T281" s="4"/>
      <c r="U281" s="4"/>
      <c r="V281" s="4"/>
      <c r="W281" s="4"/>
      <c r="X281" s="4"/>
      <c r="Y281" s="4"/>
      <c r="Z281" s="4"/>
      <c r="AA281" s="13"/>
      <c r="AB281" s="154"/>
      <c r="AC281" s="158"/>
      <c r="AD281" s="154"/>
      <c r="AE281" s="12"/>
      <c r="AF281" s="213"/>
      <c r="AG281" s="12"/>
      <c r="AH281" s="12"/>
      <c r="AI281" s="12"/>
      <c r="AJ281" s="12"/>
      <c r="AK281" s="12"/>
      <c r="AL281" s="12"/>
      <c r="AM281" s="12"/>
      <c r="AN281" s="12"/>
      <c r="AO281" s="131"/>
      <c r="AR281" s="132"/>
      <c r="AS281" s="132"/>
      <c r="AT281" s="132"/>
      <c r="AU281" s="207"/>
      <c r="AW281" s="374"/>
      <c r="AY281" s="323"/>
      <c r="AZ281" s="323"/>
      <c r="BA281" s="323"/>
      <c r="BB281" s="323"/>
      <c r="BC281" s="323"/>
    </row>
    <row r="282" spans="1:55" ht="15.75">
      <c r="A282" s="1"/>
      <c r="B282" s="2"/>
      <c r="C282" s="2"/>
      <c r="D282" s="3"/>
      <c r="E282" s="130"/>
      <c r="F282" s="130"/>
      <c r="G282" s="130"/>
      <c r="H282" s="130"/>
      <c r="I282" s="4"/>
      <c r="J282" s="4"/>
      <c r="K282" s="4"/>
      <c r="L282" s="4"/>
      <c r="M282" s="4"/>
      <c r="N282" s="4"/>
      <c r="O282" s="4"/>
      <c r="P282" s="4"/>
      <c r="Q282" s="4"/>
      <c r="R282" s="4"/>
      <c r="S282" s="4"/>
      <c r="T282" s="4"/>
      <c r="U282" s="4"/>
      <c r="V282" s="4"/>
      <c r="W282" s="4"/>
      <c r="X282" s="4"/>
      <c r="Y282" s="4"/>
      <c r="Z282" s="4"/>
      <c r="AA282" s="13"/>
      <c r="AB282" s="154"/>
      <c r="AC282" s="158"/>
      <c r="AD282" s="154"/>
      <c r="AE282" s="12"/>
      <c r="AF282" s="213"/>
      <c r="AG282" s="12"/>
      <c r="AH282" s="12"/>
      <c r="AI282" s="12"/>
      <c r="AJ282" s="12"/>
      <c r="AK282" s="12"/>
      <c r="AL282" s="12"/>
      <c r="AM282" s="12"/>
      <c r="AN282" s="12"/>
      <c r="AO282" s="131"/>
      <c r="AR282" s="132"/>
      <c r="AS282" s="132"/>
      <c r="AT282" s="132"/>
      <c r="AU282" s="207"/>
      <c r="AW282" s="374"/>
      <c r="AY282" s="323"/>
      <c r="AZ282" s="323"/>
      <c r="BA282" s="323"/>
      <c r="BB282" s="323"/>
      <c r="BC282" s="323"/>
    </row>
    <row r="283" spans="1:55" ht="15.75">
      <c r="A283" s="1"/>
      <c r="B283" s="2"/>
      <c r="C283" s="2"/>
      <c r="D283" s="3"/>
      <c r="E283" s="130"/>
      <c r="F283" s="130"/>
      <c r="G283" s="130"/>
      <c r="H283" s="130"/>
      <c r="I283" s="4"/>
      <c r="J283" s="4"/>
      <c r="K283" s="4"/>
      <c r="L283" s="4"/>
      <c r="M283" s="4"/>
      <c r="N283" s="4"/>
      <c r="O283" s="4"/>
      <c r="P283" s="4"/>
      <c r="Q283" s="4"/>
      <c r="R283" s="4"/>
      <c r="S283" s="4"/>
      <c r="T283" s="4"/>
      <c r="U283" s="4"/>
      <c r="V283" s="4"/>
      <c r="W283" s="4"/>
      <c r="X283" s="4"/>
      <c r="Y283" s="4"/>
      <c r="Z283" s="4"/>
      <c r="AA283" s="13"/>
      <c r="AB283" s="154"/>
      <c r="AC283" s="158"/>
      <c r="AD283" s="154"/>
      <c r="AE283" s="12"/>
      <c r="AF283" s="213"/>
      <c r="AG283" s="12"/>
      <c r="AH283" s="12"/>
      <c r="AI283" s="12"/>
      <c r="AJ283" s="12"/>
      <c r="AK283" s="12"/>
      <c r="AL283" s="12"/>
      <c r="AM283" s="12"/>
      <c r="AN283" s="12"/>
      <c r="AO283" s="131"/>
      <c r="AR283" s="132"/>
      <c r="AS283" s="132"/>
      <c r="AT283" s="132"/>
      <c r="AU283" s="207"/>
      <c r="AW283" s="374"/>
      <c r="AY283" s="323"/>
      <c r="AZ283" s="323"/>
      <c r="BA283" s="323"/>
      <c r="BB283" s="323"/>
      <c r="BC283" s="323"/>
    </row>
    <row r="284" spans="1:55" ht="15.75">
      <c r="A284" s="1"/>
      <c r="B284" s="2"/>
      <c r="C284" s="2"/>
      <c r="D284" s="3"/>
      <c r="E284" s="130"/>
      <c r="F284" s="130"/>
      <c r="G284" s="130"/>
      <c r="H284" s="130"/>
      <c r="I284" s="4"/>
      <c r="J284" s="4"/>
      <c r="K284" s="4"/>
      <c r="L284" s="4"/>
      <c r="M284" s="4"/>
      <c r="N284" s="4"/>
      <c r="O284" s="4"/>
      <c r="P284" s="4"/>
      <c r="Q284" s="4"/>
      <c r="R284" s="4"/>
      <c r="S284" s="4"/>
      <c r="T284" s="4"/>
      <c r="U284" s="4"/>
      <c r="V284" s="4"/>
      <c r="W284" s="4"/>
      <c r="X284" s="4"/>
      <c r="Y284" s="4"/>
      <c r="Z284" s="4"/>
      <c r="AA284" s="13"/>
      <c r="AB284" s="154"/>
      <c r="AC284" s="158"/>
      <c r="AD284" s="154"/>
      <c r="AE284" s="12"/>
      <c r="AF284" s="213"/>
      <c r="AG284" s="12"/>
      <c r="AH284" s="12"/>
      <c r="AI284" s="12"/>
      <c r="AJ284" s="12"/>
      <c r="AK284" s="12"/>
      <c r="AL284" s="12"/>
      <c r="AM284" s="12"/>
      <c r="AN284" s="12"/>
      <c r="AO284" s="131"/>
      <c r="AR284" s="132"/>
      <c r="AS284" s="132"/>
      <c r="AT284" s="132"/>
      <c r="AU284" s="207"/>
      <c r="AW284" s="374"/>
      <c r="AY284" s="323"/>
      <c r="AZ284" s="323"/>
      <c r="BA284" s="323"/>
      <c r="BB284" s="323"/>
      <c r="BC284" s="323"/>
    </row>
    <row r="285" spans="1:55" ht="15.75">
      <c r="A285" s="1"/>
      <c r="B285" s="2"/>
      <c r="C285" s="2"/>
      <c r="D285" s="3"/>
      <c r="E285" s="130"/>
      <c r="F285" s="130"/>
      <c r="G285" s="130"/>
      <c r="H285" s="130"/>
      <c r="I285" s="4"/>
      <c r="J285" s="4"/>
      <c r="K285" s="4"/>
      <c r="L285" s="4"/>
      <c r="M285" s="4"/>
      <c r="N285" s="4"/>
      <c r="O285" s="4"/>
      <c r="P285" s="4"/>
      <c r="Q285" s="4"/>
      <c r="R285" s="4"/>
      <c r="S285" s="4"/>
      <c r="T285" s="4"/>
      <c r="U285" s="4"/>
      <c r="V285" s="4"/>
      <c r="W285" s="4"/>
      <c r="X285" s="4"/>
      <c r="Y285" s="4"/>
      <c r="Z285" s="4"/>
      <c r="AA285" s="13"/>
      <c r="AB285" s="154"/>
      <c r="AC285" s="158"/>
      <c r="AD285" s="154"/>
      <c r="AE285" s="12"/>
      <c r="AF285" s="213"/>
      <c r="AG285" s="12"/>
      <c r="AH285" s="12"/>
      <c r="AI285" s="12"/>
      <c r="AJ285" s="12"/>
      <c r="AK285" s="12"/>
      <c r="AL285" s="12"/>
      <c r="AM285" s="12"/>
      <c r="AN285" s="12"/>
      <c r="AO285" s="131"/>
      <c r="AR285" s="132"/>
      <c r="AS285" s="132"/>
      <c r="AT285" s="132"/>
      <c r="AU285" s="207"/>
      <c r="AW285" s="374"/>
      <c r="AY285" s="323"/>
      <c r="AZ285" s="323"/>
      <c r="BA285" s="323"/>
      <c r="BB285" s="323"/>
      <c r="BC285" s="323"/>
    </row>
    <row r="286" spans="1:55" ht="15.75">
      <c r="A286" s="1"/>
      <c r="B286" s="2"/>
      <c r="C286" s="2"/>
      <c r="D286" s="3"/>
      <c r="E286" s="130"/>
      <c r="F286" s="130"/>
      <c r="G286" s="130"/>
      <c r="H286" s="130"/>
      <c r="I286" s="4"/>
      <c r="J286" s="4"/>
      <c r="K286" s="4"/>
      <c r="L286" s="4"/>
      <c r="M286" s="4"/>
      <c r="N286" s="4"/>
      <c r="O286" s="4"/>
      <c r="P286" s="4"/>
      <c r="Q286" s="4"/>
      <c r="R286" s="4"/>
      <c r="S286" s="4"/>
      <c r="T286" s="4"/>
      <c r="U286" s="4"/>
      <c r="V286" s="4"/>
      <c r="W286" s="4"/>
      <c r="X286" s="4"/>
      <c r="Y286" s="4"/>
      <c r="Z286" s="4"/>
      <c r="AA286" s="13"/>
      <c r="AB286" s="154"/>
      <c r="AC286" s="158"/>
      <c r="AD286" s="154"/>
      <c r="AE286" s="12"/>
      <c r="AF286" s="213"/>
      <c r="AG286" s="12"/>
      <c r="AH286" s="12"/>
      <c r="AI286" s="12"/>
      <c r="AJ286" s="12"/>
      <c r="AK286" s="12"/>
      <c r="AL286" s="12"/>
      <c r="AM286" s="12"/>
      <c r="AN286" s="12"/>
      <c r="AO286" s="131"/>
      <c r="AR286" s="132"/>
      <c r="AS286" s="132"/>
      <c r="AT286" s="132"/>
      <c r="AU286" s="207"/>
      <c r="AW286" s="374"/>
      <c r="AY286" s="323"/>
      <c r="AZ286" s="323"/>
      <c r="BA286" s="323"/>
      <c r="BB286" s="323"/>
      <c r="BC286" s="323"/>
    </row>
    <row r="287" spans="1:55" ht="15.75">
      <c r="A287" s="1"/>
      <c r="B287" s="2"/>
      <c r="C287" s="2"/>
      <c r="D287" s="3"/>
      <c r="E287" s="130"/>
      <c r="F287" s="130"/>
      <c r="G287" s="130"/>
      <c r="H287" s="130"/>
      <c r="I287" s="4"/>
      <c r="J287" s="4"/>
      <c r="K287" s="4"/>
      <c r="L287" s="4"/>
      <c r="M287" s="4"/>
      <c r="N287" s="4"/>
      <c r="O287" s="4"/>
      <c r="P287" s="4"/>
      <c r="Q287" s="4"/>
      <c r="R287" s="4"/>
      <c r="S287" s="4"/>
      <c r="T287" s="4"/>
      <c r="U287" s="4"/>
      <c r="V287" s="4"/>
      <c r="W287" s="4"/>
      <c r="X287" s="4"/>
      <c r="Y287" s="4"/>
      <c r="Z287" s="4"/>
      <c r="AA287" s="13"/>
      <c r="AB287" s="154"/>
      <c r="AC287" s="158"/>
      <c r="AD287" s="154"/>
      <c r="AE287" s="12"/>
      <c r="AF287" s="213"/>
      <c r="AG287" s="12"/>
      <c r="AH287" s="12"/>
      <c r="AI287" s="12"/>
      <c r="AJ287" s="12"/>
      <c r="AK287" s="12"/>
      <c r="AL287" s="12"/>
      <c r="AM287" s="12"/>
      <c r="AN287" s="12"/>
      <c r="AO287" s="131"/>
      <c r="AR287" s="132"/>
      <c r="AS287" s="132"/>
      <c r="AT287" s="132"/>
      <c r="AU287" s="207"/>
      <c r="AW287" s="374"/>
      <c r="AY287" s="323"/>
      <c r="AZ287" s="323"/>
      <c r="BA287" s="323"/>
      <c r="BB287" s="323"/>
      <c r="BC287" s="323"/>
    </row>
    <row r="288" spans="1:55" ht="15.75">
      <c r="A288" s="1"/>
      <c r="B288" s="2"/>
      <c r="C288" s="2"/>
      <c r="D288" s="3"/>
      <c r="E288" s="130"/>
      <c r="F288" s="130"/>
      <c r="G288" s="130"/>
      <c r="H288" s="130"/>
      <c r="I288" s="4"/>
      <c r="J288" s="4"/>
      <c r="K288" s="4"/>
      <c r="L288" s="4"/>
      <c r="M288" s="4"/>
      <c r="N288" s="4"/>
      <c r="O288" s="4"/>
      <c r="P288" s="4"/>
      <c r="Q288" s="4"/>
      <c r="R288" s="4"/>
      <c r="S288" s="4"/>
      <c r="T288" s="4"/>
      <c r="U288" s="4"/>
      <c r="V288" s="4"/>
      <c r="W288" s="4"/>
      <c r="X288" s="4"/>
      <c r="Y288" s="4"/>
      <c r="Z288" s="4"/>
      <c r="AA288" s="13"/>
      <c r="AB288" s="154"/>
      <c r="AC288" s="158"/>
      <c r="AD288" s="154"/>
      <c r="AE288" s="12"/>
      <c r="AF288" s="213"/>
      <c r="AG288" s="12"/>
      <c r="AH288" s="12"/>
      <c r="AI288" s="12"/>
      <c r="AJ288" s="12"/>
      <c r="AK288" s="12"/>
      <c r="AL288" s="12"/>
      <c r="AM288" s="12"/>
      <c r="AN288" s="12"/>
      <c r="AO288" s="131"/>
      <c r="AR288" s="132"/>
      <c r="AS288" s="132"/>
      <c r="AT288" s="132"/>
      <c r="AU288" s="207"/>
      <c r="AW288" s="374"/>
      <c r="AY288" s="323"/>
      <c r="AZ288" s="323"/>
      <c r="BA288" s="323"/>
      <c r="BB288" s="323"/>
      <c r="BC288" s="323"/>
    </row>
    <row r="289" spans="1:55" ht="15.75">
      <c r="A289" s="1"/>
      <c r="B289" s="2"/>
      <c r="C289" s="2"/>
      <c r="D289" s="3"/>
      <c r="E289" s="130"/>
      <c r="F289" s="130"/>
      <c r="G289" s="130"/>
      <c r="H289" s="130"/>
      <c r="I289" s="4"/>
      <c r="J289" s="4"/>
      <c r="K289" s="4"/>
      <c r="L289" s="4"/>
      <c r="M289" s="4"/>
      <c r="N289" s="4"/>
      <c r="O289" s="4"/>
      <c r="P289" s="4"/>
      <c r="Q289" s="4"/>
      <c r="R289" s="4"/>
      <c r="S289" s="4"/>
      <c r="T289" s="4"/>
      <c r="U289" s="4"/>
      <c r="V289" s="4"/>
      <c r="W289" s="4"/>
      <c r="X289" s="4"/>
      <c r="Y289" s="4"/>
      <c r="Z289" s="4"/>
      <c r="AA289" s="13"/>
      <c r="AB289" s="154"/>
      <c r="AC289" s="158"/>
      <c r="AD289" s="154"/>
      <c r="AE289" s="12"/>
      <c r="AF289" s="213"/>
      <c r="AG289" s="12"/>
      <c r="AH289" s="12"/>
      <c r="AI289" s="12"/>
      <c r="AJ289" s="12"/>
      <c r="AK289" s="12"/>
      <c r="AL289" s="12"/>
      <c r="AM289" s="12"/>
      <c r="AN289" s="12"/>
      <c r="AO289" s="131"/>
      <c r="AR289" s="132"/>
      <c r="AS289" s="132"/>
      <c r="AT289" s="132"/>
      <c r="AU289" s="207"/>
      <c r="AW289" s="374"/>
      <c r="AY289" s="323"/>
      <c r="AZ289" s="323"/>
      <c r="BA289" s="323"/>
      <c r="BB289" s="323"/>
      <c r="BC289" s="323"/>
    </row>
    <row r="290" spans="1:55" ht="15.75">
      <c r="A290" s="1"/>
      <c r="B290" s="2"/>
      <c r="C290" s="2"/>
      <c r="D290" s="3"/>
      <c r="E290" s="130"/>
      <c r="F290" s="130"/>
      <c r="G290" s="130"/>
      <c r="H290" s="130"/>
      <c r="I290" s="4"/>
      <c r="J290" s="4"/>
      <c r="K290" s="4"/>
      <c r="L290" s="4"/>
      <c r="M290" s="4"/>
      <c r="N290" s="4"/>
      <c r="O290" s="4"/>
      <c r="P290" s="4"/>
      <c r="Q290" s="4"/>
      <c r="R290" s="4"/>
      <c r="S290" s="4"/>
      <c r="T290" s="4"/>
      <c r="U290" s="4"/>
      <c r="V290" s="4"/>
      <c r="W290" s="4"/>
      <c r="X290" s="4"/>
      <c r="Y290" s="4"/>
      <c r="Z290" s="4"/>
      <c r="AA290" s="13"/>
      <c r="AB290" s="154"/>
      <c r="AC290" s="158"/>
      <c r="AD290" s="154"/>
      <c r="AE290" s="12"/>
      <c r="AF290" s="213"/>
      <c r="AG290" s="12"/>
      <c r="AH290" s="12"/>
      <c r="AI290" s="12"/>
      <c r="AJ290" s="12"/>
      <c r="AK290" s="12"/>
      <c r="AL290" s="12"/>
      <c r="AM290" s="12"/>
      <c r="AN290" s="12"/>
      <c r="AO290" s="131"/>
      <c r="AR290" s="132"/>
      <c r="AS290" s="132"/>
      <c r="AT290" s="132"/>
      <c r="AU290" s="207"/>
      <c r="AW290" s="374"/>
      <c r="AY290" s="323"/>
      <c r="AZ290" s="323"/>
      <c r="BA290" s="323"/>
      <c r="BB290" s="323"/>
      <c r="BC290" s="323"/>
    </row>
    <row r="291" spans="1:55" ht="15.75">
      <c r="A291" s="1"/>
      <c r="B291" s="2"/>
      <c r="C291" s="2"/>
      <c r="D291" s="3"/>
      <c r="E291" s="130"/>
      <c r="F291" s="130"/>
      <c r="G291" s="130"/>
      <c r="H291" s="130"/>
      <c r="I291" s="4"/>
      <c r="J291" s="4"/>
      <c r="K291" s="4"/>
      <c r="L291" s="4"/>
      <c r="M291" s="4"/>
      <c r="N291" s="4"/>
      <c r="O291" s="4"/>
      <c r="P291" s="4"/>
      <c r="Q291" s="4"/>
      <c r="R291" s="4"/>
      <c r="S291" s="4"/>
      <c r="T291" s="4"/>
      <c r="U291" s="4"/>
      <c r="V291" s="4"/>
      <c r="W291" s="4"/>
      <c r="X291" s="4"/>
      <c r="Y291" s="4"/>
      <c r="Z291" s="4"/>
      <c r="AA291" s="13"/>
      <c r="AB291" s="154"/>
      <c r="AC291" s="158"/>
      <c r="AD291" s="154"/>
      <c r="AE291" s="12"/>
      <c r="AF291" s="213"/>
      <c r="AG291" s="12"/>
      <c r="AH291" s="12"/>
      <c r="AI291" s="12"/>
      <c r="AJ291" s="12"/>
      <c r="AK291" s="12"/>
      <c r="AL291" s="12"/>
      <c r="AM291" s="12"/>
      <c r="AN291" s="12"/>
      <c r="AO291" s="131"/>
      <c r="AR291" s="132"/>
      <c r="AS291" s="132"/>
      <c r="AT291" s="132"/>
      <c r="AU291" s="207"/>
      <c r="AW291" s="374"/>
      <c r="AY291" s="323"/>
      <c r="AZ291" s="323"/>
      <c r="BA291" s="323"/>
      <c r="BB291" s="323"/>
      <c r="BC291" s="323"/>
    </row>
    <row r="292" spans="1:55" ht="15.75">
      <c r="A292" s="1"/>
      <c r="B292" s="2"/>
      <c r="C292" s="2"/>
      <c r="D292" s="3"/>
      <c r="E292" s="130"/>
      <c r="F292" s="130"/>
      <c r="G292" s="130"/>
      <c r="H292" s="130"/>
      <c r="I292" s="4"/>
      <c r="J292" s="4"/>
      <c r="K292" s="4"/>
      <c r="L292" s="4"/>
      <c r="M292" s="4"/>
      <c r="N292" s="4"/>
      <c r="O292" s="4"/>
      <c r="P292" s="4"/>
      <c r="Q292" s="4"/>
      <c r="R292" s="4"/>
      <c r="S292" s="4"/>
      <c r="T292" s="4"/>
      <c r="U292" s="4"/>
      <c r="V292" s="4"/>
      <c r="W292" s="4"/>
      <c r="X292" s="4"/>
      <c r="Y292" s="4"/>
      <c r="Z292" s="4"/>
      <c r="AA292" s="13"/>
      <c r="AB292" s="154"/>
      <c r="AC292" s="158"/>
      <c r="AD292" s="154"/>
      <c r="AE292" s="12"/>
      <c r="AF292" s="213"/>
      <c r="AG292" s="12"/>
      <c r="AH292" s="12"/>
      <c r="AI292" s="12"/>
      <c r="AJ292" s="12"/>
      <c r="AK292" s="12"/>
      <c r="AL292" s="12"/>
      <c r="AM292" s="12"/>
      <c r="AN292" s="12"/>
      <c r="AO292" s="131"/>
      <c r="AR292" s="132"/>
      <c r="AS292" s="132"/>
      <c r="AT292" s="132"/>
      <c r="AU292" s="207"/>
      <c r="AW292" s="374"/>
      <c r="AY292" s="323"/>
      <c r="AZ292" s="323"/>
      <c r="BA292" s="323"/>
      <c r="BB292" s="323"/>
      <c r="BC292" s="323"/>
    </row>
    <row r="293" spans="1:55" ht="15.75">
      <c r="A293" s="1"/>
      <c r="B293" s="2"/>
      <c r="C293" s="2"/>
      <c r="D293" s="3"/>
      <c r="E293" s="130"/>
      <c r="F293" s="130"/>
      <c r="G293" s="130"/>
      <c r="H293" s="130"/>
      <c r="I293" s="4"/>
      <c r="J293" s="4"/>
      <c r="K293" s="4"/>
      <c r="L293" s="4"/>
      <c r="M293" s="4"/>
      <c r="N293" s="4"/>
      <c r="O293" s="4"/>
      <c r="P293" s="4"/>
      <c r="Q293" s="4"/>
      <c r="R293" s="4"/>
      <c r="S293" s="4"/>
      <c r="T293" s="4"/>
      <c r="U293" s="4"/>
      <c r="V293" s="4"/>
      <c r="W293" s="4"/>
      <c r="X293" s="4"/>
      <c r="Y293" s="4"/>
      <c r="Z293" s="4"/>
      <c r="AA293" s="13"/>
      <c r="AB293" s="154"/>
      <c r="AC293" s="158"/>
      <c r="AD293" s="154"/>
      <c r="AE293" s="12"/>
      <c r="AF293" s="213"/>
      <c r="AG293" s="12"/>
      <c r="AH293" s="12"/>
      <c r="AI293" s="12"/>
      <c r="AJ293" s="12"/>
      <c r="AK293" s="12"/>
      <c r="AL293" s="12"/>
      <c r="AM293" s="12"/>
      <c r="AN293" s="12"/>
      <c r="AO293" s="131"/>
      <c r="AR293" s="132"/>
      <c r="AS293" s="132"/>
      <c r="AT293" s="132"/>
      <c r="AU293" s="207"/>
      <c r="AW293" s="374"/>
      <c r="AY293" s="323"/>
      <c r="AZ293" s="323"/>
      <c r="BA293" s="323"/>
      <c r="BB293" s="323"/>
      <c r="BC293" s="323"/>
    </row>
    <row r="294" spans="1:55" ht="15.75">
      <c r="A294" s="1"/>
      <c r="B294" s="2"/>
      <c r="C294" s="2"/>
      <c r="D294" s="3"/>
      <c r="E294" s="130"/>
      <c r="F294" s="130"/>
      <c r="G294" s="130"/>
      <c r="H294" s="130"/>
      <c r="I294" s="4"/>
      <c r="J294" s="4"/>
      <c r="K294" s="4"/>
      <c r="L294" s="4"/>
      <c r="M294" s="4"/>
      <c r="N294" s="4"/>
      <c r="O294" s="4"/>
      <c r="P294" s="4"/>
      <c r="Q294" s="4"/>
      <c r="R294" s="4"/>
      <c r="S294" s="4"/>
      <c r="T294" s="4"/>
      <c r="U294" s="4"/>
      <c r="V294" s="4"/>
      <c r="W294" s="4"/>
      <c r="X294" s="4"/>
      <c r="Y294" s="4"/>
      <c r="Z294" s="4"/>
      <c r="AA294" s="13"/>
      <c r="AB294" s="154"/>
      <c r="AC294" s="158"/>
      <c r="AD294" s="154"/>
      <c r="AE294" s="12"/>
      <c r="AF294" s="213"/>
      <c r="AG294" s="12"/>
      <c r="AH294" s="12"/>
      <c r="AI294" s="12"/>
      <c r="AJ294" s="12"/>
      <c r="AK294" s="12"/>
      <c r="AL294" s="12"/>
      <c r="AM294" s="12"/>
      <c r="AN294" s="12"/>
      <c r="AO294" s="131"/>
      <c r="AR294" s="132"/>
      <c r="AS294" s="132"/>
      <c r="AT294" s="132"/>
      <c r="AU294" s="207"/>
      <c r="AW294" s="374"/>
      <c r="AY294" s="323"/>
      <c r="AZ294" s="323"/>
      <c r="BA294" s="323"/>
      <c r="BB294" s="323"/>
      <c r="BC294" s="323"/>
    </row>
    <row r="295" spans="1:55" ht="15.75">
      <c r="A295" s="1"/>
      <c r="B295" s="2"/>
      <c r="C295" s="2"/>
      <c r="D295" s="3"/>
      <c r="E295" s="130"/>
      <c r="F295" s="130"/>
      <c r="G295" s="130"/>
      <c r="H295" s="130"/>
      <c r="I295" s="4"/>
      <c r="J295" s="4"/>
      <c r="K295" s="4"/>
      <c r="L295" s="4"/>
      <c r="M295" s="4"/>
      <c r="N295" s="4"/>
      <c r="O295" s="4"/>
      <c r="P295" s="4"/>
      <c r="Q295" s="4"/>
      <c r="R295" s="4"/>
      <c r="S295" s="4"/>
      <c r="T295" s="4"/>
      <c r="U295" s="4"/>
      <c r="V295" s="4"/>
      <c r="W295" s="4"/>
      <c r="X295" s="4"/>
      <c r="Y295" s="4"/>
      <c r="Z295" s="4"/>
      <c r="AA295" s="13"/>
      <c r="AB295" s="154"/>
      <c r="AC295" s="158"/>
      <c r="AD295" s="154"/>
      <c r="AE295" s="12"/>
      <c r="AF295" s="213"/>
      <c r="AG295" s="12"/>
      <c r="AH295" s="12"/>
      <c r="AI295" s="12"/>
      <c r="AJ295" s="12"/>
      <c r="AK295" s="12"/>
      <c r="AL295" s="12"/>
      <c r="AM295" s="12"/>
      <c r="AN295" s="12"/>
      <c r="AO295" s="131"/>
      <c r="AR295" s="132"/>
      <c r="AS295" s="132"/>
      <c r="AT295" s="132"/>
      <c r="AU295" s="207"/>
      <c r="AW295" s="374"/>
      <c r="AY295" s="323"/>
      <c r="AZ295" s="323"/>
      <c r="BA295" s="323"/>
      <c r="BB295" s="323"/>
      <c r="BC295" s="323"/>
    </row>
    <row r="296" spans="1:55" ht="15.75">
      <c r="A296" s="1"/>
      <c r="B296" s="2"/>
      <c r="C296" s="2"/>
      <c r="D296" s="3"/>
      <c r="E296" s="130"/>
      <c r="F296" s="130"/>
      <c r="G296" s="130"/>
      <c r="H296" s="130"/>
      <c r="I296" s="4"/>
      <c r="J296" s="4"/>
      <c r="K296" s="4"/>
      <c r="L296" s="4"/>
      <c r="M296" s="4"/>
      <c r="N296" s="4"/>
      <c r="O296" s="4"/>
      <c r="P296" s="4"/>
      <c r="Q296" s="4"/>
      <c r="R296" s="4"/>
      <c r="S296" s="4"/>
      <c r="T296" s="4"/>
      <c r="U296" s="4"/>
      <c r="V296" s="4"/>
      <c r="W296" s="4"/>
      <c r="X296" s="4"/>
      <c r="Y296" s="4"/>
      <c r="Z296" s="4"/>
      <c r="AA296" s="13"/>
      <c r="AB296" s="154"/>
      <c r="AC296" s="158"/>
      <c r="AD296" s="154"/>
      <c r="AE296" s="12"/>
      <c r="AF296" s="213"/>
      <c r="AG296" s="12"/>
      <c r="AH296" s="12"/>
      <c r="AI296" s="12"/>
      <c r="AJ296" s="12"/>
      <c r="AK296" s="12"/>
      <c r="AL296" s="12"/>
      <c r="AM296" s="12"/>
      <c r="AN296" s="12"/>
      <c r="AO296" s="131"/>
      <c r="AR296" s="132"/>
      <c r="AS296" s="132"/>
      <c r="AT296" s="132"/>
      <c r="AU296" s="207"/>
      <c r="AW296" s="374"/>
      <c r="AY296" s="323"/>
      <c r="AZ296" s="323"/>
      <c r="BA296" s="323"/>
      <c r="BB296" s="323"/>
      <c r="BC296" s="323"/>
    </row>
    <row r="297" spans="1:55" ht="15.75">
      <c r="A297" s="1"/>
      <c r="B297" s="2"/>
      <c r="C297" s="2"/>
      <c r="D297" s="3"/>
      <c r="E297" s="130"/>
      <c r="F297" s="130"/>
      <c r="G297" s="130"/>
      <c r="H297" s="130"/>
      <c r="I297" s="4"/>
      <c r="J297" s="4"/>
      <c r="K297" s="4"/>
      <c r="L297" s="4"/>
      <c r="M297" s="4"/>
      <c r="N297" s="4"/>
      <c r="O297" s="4"/>
      <c r="P297" s="4"/>
      <c r="Q297" s="4"/>
      <c r="R297" s="4"/>
      <c r="S297" s="4"/>
      <c r="T297" s="4"/>
      <c r="U297" s="4"/>
      <c r="V297" s="4"/>
      <c r="W297" s="4"/>
      <c r="X297" s="4"/>
      <c r="Y297" s="4"/>
      <c r="Z297" s="4"/>
      <c r="AA297" s="13"/>
      <c r="AB297" s="154"/>
      <c r="AC297" s="158"/>
      <c r="AD297" s="154"/>
      <c r="AE297" s="12"/>
      <c r="AF297" s="213"/>
      <c r="AG297" s="12"/>
      <c r="AH297" s="12"/>
      <c r="AI297" s="12"/>
      <c r="AJ297" s="12"/>
      <c r="AK297" s="12"/>
      <c r="AL297" s="12"/>
      <c r="AM297" s="12"/>
      <c r="AN297" s="12"/>
      <c r="AO297" s="131"/>
      <c r="AR297" s="132"/>
      <c r="AS297" s="132"/>
      <c r="AT297" s="132"/>
      <c r="AU297" s="207"/>
      <c r="AW297" s="374"/>
      <c r="AY297" s="323"/>
      <c r="AZ297" s="323"/>
      <c r="BA297" s="323"/>
      <c r="BB297" s="323"/>
      <c r="BC297" s="323"/>
    </row>
    <row r="298" spans="1:55" ht="15.75">
      <c r="A298" s="1"/>
      <c r="B298" s="2"/>
      <c r="C298" s="2"/>
      <c r="D298" s="3"/>
      <c r="E298" s="130"/>
      <c r="F298" s="130"/>
      <c r="G298" s="130"/>
      <c r="H298" s="130"/>
      <c r="I298" s="4"/>
      <c r="J298" s="4"/>
      <c r="K298" s="4"/>
      <c r="L298" s="4"/>
      <c r="M298" s="4"/>
      <c r="N298" s="4"/>
      <c r="O298" s="4"/>
      <c r="P298" s="4"/>
      <c r="Q298" s="4"/>
      <c r="R298" s="4"/>
      <c r="S298" s="4"/>
      <c r="T298" s="4"/>
      <c r="U298" s="4"/>
      <c r="V298" s="4"/>
      <c r="W298" s="4"/>
      <c r="X298" s="4"/>
      <c r="Y298" s="4"/>
      <c r="Z298" s="4"/>
      <c r="AA298" s="13"/>
      <c r="AB298" s="154"/>
      <c r="AC298" s="158"/>
      <c r="AD298" s="154"/>
      <c r="AE298" s="12"/>
      <c r="AF298" s="213"/>
      <c r="AG298" s="12"/>
      <c r="AH298" s="12"/>
      <c r="AI298" s="12"/>
      <c r="AJ298" s="12"/>
      <c r="AK298" s="12"/>
      <c r="AL298" s="12"/>
      <c r="AM298" s="12"/>
      <c r="AN298" s="12"/>
      <c r="AO298" s="131"/>
      <c r="AR298" s="132"/>
      <c r="AS298" s="132"/>
      <c r="AT298" s="132"/>
      <c r="AU298" s="207"/>
      <c r="AW298" s="374"/>
      <c r="AY298" s="323"/>
      <c r="AZ298" s="323"/>
      <c r="BA298" s="323"/>
      <c r="BB298" s="323"/>
      <c r="BC298" s="323"/>
    </row>
    <row r="299" spans="1:55" ht="15.75">
      <c r="A299" s="1"/>
      <c r="B299" s="2"/>
      <c r="C299" s="2"/>
      <c r="D299" s="3"/>
      <c r="E299" s="130"/>
      <c r="F299" s="130"/>
      <c r="G299" s="130"/>
      <c r="H299" s="130"/>
      <c r="I299" s="4"/>
      <c r="J299" s="4"/>
      <c r="K299" s="4"/>
      <c r="L299" s="4"/>
      <c r="M299" s="4"/>
      <c r="N299" s="4"/>
      <c r="O299" s="4"/>
      <c r="P299" s="4"/>
      <c r="Q299" s="4"/>
      <c r="R299" s="4"/>
      <c r="S299" s="4"/>
      <c r="T299" s="4"/>
      <c r="U299" s="4"/>
      <c r="V299" s="4"/>
      <c r="W299" s="4"/>
      <c r="X299" s="4"/>
      <c r="Y299" s="4"/>
      <c r="Z299" s="4"/>
      <c r="AA299" s="13"/>
      <c r="AB299" s="154"/>
      <c r="AC299" s="158"/>
      <c r="AD299" s="154"/>
      <c r="AE299" s="12"/>
      <c r="AF299" s="213"/>
      <c r="AG299" s="12"/>
      <c r="AH299" s="12"/>
      <c r="AI299" s="12"/>
      <c r="AJ299" s="12"/>
      <c r="AK299" s="12"/>
      <c r="AL299" s="12"/>
      <c r="AM299" s="12"/>
      <c r="AN299" s="12"/>
      <c r="AO299" s="131"/>
      <c r="AR299" s="132"/>
      <c r="AS299" s="132"/>
      <c r="AT299" s="132"/>
      <c r="AU299" s="207"/>
      <c r="AW299" s="374"/>
      <c r="AY299" s="323"/>
      <c r="AZ299" s="323"/>
      <c r="BA299" s="323"/>
      <c r="BB299" s="323"/>
      <c r="BC299" s="323"/>
    </row>
    <row r="300" spans="1:55" ht="15.75">
      <c r="A300" s="1"/>
      <c r="B300" s="2"/>
      <c r="C300" s="2"/>
      <c r="D300" s="3"/>
      <c r="E300" s="130"/>
      <c r="F300" s="130"/>
      <c r="G300" s="130"/>
      <c r="H300" s="130"/>
      <c r="I300" s="4"/>
      <c r="J300" s="4"/>
      <c r="K300" s="4"/>
      <c r="L300" s="4"/>
      <c r="M300" s="4"/>
      <c r="N300" s="4"/>
      <c r="O300" s="4"/>
      <c r="P300" s="4"/>
      <c r="Q300" s="4"/>
      <c r="R300" s="4"/>
      <c r="S300" s="4"/>
      <c r="T300" s="4"/>
      <c r="U300" s="4"/>
      <c r="V300" s="4"/>
      <c r="W300" s="4"/>
      <c r="X300" s="4"/>
      <c r="Y300" s="4"/>
      <c r="Z300" s="4"/>
      <c r="AA300" s="13"/>
      <c r="AB300" s="154"/>
      <c r="AC300" s="158"/>
      <c r="AD300" s="154"/>
      <c r="AE300" s="12"/>
      <c r="AF300" s="213"/>
      <c r="AG300" s="12"/>
      <c r="AH300" s="12"/>
      <c r="AI300" s="12"/>
      <c r="AJ300" s="12"/>
      <c r="AK300" s="12"/>
      <c r="AL300" s="12"/>
      <c r="AM300" s="12"/>
      <c r="AN300" s="12"/>
      <c r="AO300" s="131"/>
      <c r="AR300" s="132"/>
      <c r="AS300" s="132"/>
      <c r="AT300" s="132"/>
      <c r="AU300" s="207"/>
      <c r="AW300" s="374"/>
      <c r="AY300" s="323"/>
      <c r="AZ300" s="323"/>
      <c r="BA300" s="323"/>
      <c r="BB300" s="323"/>
      <c r="BC300" s="323"/>
    </row>
    <row r="301" spans="1:55" ht="15.75">
      <c r="A301" s="1"/>
      <c r="B301" s="2"/>
      <c r="C301" s="2"/>
      <c r="D301" s="3"/>
      <c r="E301" s="130"/>
      <c r="F301" s="130"/>
      <c r="G301" s="130"/>
      <c r="H301" s="130"/>
      <c r="I301" s="4"/>
      <c r="J301" s="4"/>
      <c r="K301" s="4"/>
      <c r="L301" s="4"/>
      <c r="M301" s="4"/>
      <c r="N301" s="4"/>
      <c r="O301" s="4"/>
      <c r="P301" s="4"/>
      <c r="Q301" s="4"/>
      <c r="R301" s="4"/>
      <c r="S301" s="4"/>
      <c r="T301" s="4"/>
      <c r="U301" s="4"/>
      <c r="V301" s="4"/>
      <c r="W301" s="4"/>
      <c r="X301" s="4"/>
      <c r="Y301" s="4"/>
      <c r="Z301" s="4"/>
      <c r="AA301" s="13"/>
      <c r="AB301" s="154"/>
      <c r="AC301" s="158"/>
      <c r="AD301" s="154"/>
      <c r="AE301" s="12"/>
      <c r="AF301" s="213"/>
      <c r="AG301" s="12"/>
      <c r="AH301" s="12"/>
      <c r="AI301" s="12"/>
      <c r="AJ301" s="12"/>
      <c r="AK301" s="12"/>
      <c r="AL301" s="12"/>
      <c r="AM301" s="12"/>
      <c r="AN301" s="12"/>
      <c r="AO301" s="131"/>
      <c r="AR301" s="132"/>
      <c r="AS301" s="132"/>
      <c r="AT301" s="132"/>
      <c r="AU301" s="207"/>
      <c r="AW301" s="374"/>
      <c r="AY301" s="323"/>
      <c r="AZ301" s="323"/>
      <c r="BA301" s="323"/>
      <c r="BB301" s="323"/>
      <c r="BC301" s="323"/>
    </row>
    <row r="302" spans="1:55" ht="15.75">
      <c r="A302" s="1"/>
      <c r="B302" s="2"/>
      <c r="C302" s="2"/>
      <c r="D302" s="3"/>
      <c r="E302" s="130"/>
      <c r="F302" s="130"/>
      <c r="G302" s="130"/>
      <c r="H302" s="130"/>
      <c r="I302" s="4"/>
      <c r="J302" s="4"/>
      <c r="K302" s="4"/>
      <c r="L302" s="4"/>
      <c r="M302" s="4"/>
      <c r="N302" s="4"/>
      <c r="O302" s="4"/>
      <c r="P302" s="4"/>
      <c r="Q302" s="4"/>
      <c r="R302" s="4"/>
      <c r="S302" s="4"/>
      <c r="T302" s="4"/>
      <c r="U302" s="4"/>
      <c r="V302" s="4"/>
      <c r="W302" s="4"/>
      <c r="X302" s="4"/>
      <c r="Y302" s="4"/>
      <c r="Z302" s="4"/>
      <c r="AA302" s="13"/>
      <c r="AB302" s="154"/>
      <c r="AC302" s="158"/>
      <c r="AD302" s="154"/>
      <c r="AE302" s="12"/>
      <c r="AF302" s="213"/>
      <c r="AG302" s="12"/>
      <c r="AH302" s="12"/>
      <c r="AI302" s="12"/>
      <c r="AJ302" s="12"/>
      <c r="AK302" s="12"/>
      <c r="AL302" s="12"/>
      <c r="AM302" s="12"/>
      <c r="AN302" s="12"/>
      <c r="AO302" s="131"/>
      <c r="AR302" s="132"/>
      <c r="AS302" s="132"/>
      <c r="AT302" s="132"/>
      <c r="AU302" s="207"/>
      <c r="AW302" s="374"/>
      <c r="AY302" s="323"/>
      <c r="AZ302" s="323"/>
      <c r="BA302" s="323"/>
      <c r="BB302" s="323"/>
      <c r="BC302" s="323"/>
    </row>
    <row r="303" spans="1:55" ht="15.75">
      <c r="A303" s="1"/>
      <c r="B303" s="2"/>
      <c r="C303" s="2"/>
      <c r="D303" s="3"/>
      <c r="E303" s="130"/>
      <c r="F303" s="130"/>
      <c r="G303" s="130"/>
      <c r="H303" s="130"/>
      <c r="I303" s="4"/>
      <c r="J303" s="4"/>
      <c r="K303" s="4"/>
      <c r="L303" s="4"/>
      <c r="M303" s="4"/>
      <c r="N303" s="4"/>
      <c r="O303" s="4"/>
      <c r="P303" s="4"/>
      <c r="Q303" s="4"/>
      <c r="R303" s="4"/>
      <c r="S303" s="4"/>
      <c r="T303" s="4"/>
      <c r="U303" s="4"/>
      <c r="V303" s="4"/>
      <c r="W303" s="4"/>
      <c r="X303" s="4"/>
      <c r="Y303" s="4"/>
      <c r="Z303" s="4"/>
      <c r="AA303" s="13"/>
      <c r="AB303" s="154"/>
      <c r="AC303" s="158"/>
      <c r="AD303" s="154"/>
      <c r="AE303" s="12"/>
      <c r="AF303" s="213"/>
      <c r="AG303" s="12"/>
      <c r="AH303" s="12"/>
      <c r="AI303" s="12"/>
      <c r="AJ303" s="12"/>
      <c r="AK303" s="12"/>
      <c r="AL303" s="12"/>
      <c r="AM303" s="12"/>
      <c r="AN303" s="12"/>
      <c r="AO303" s="131"/>
      <c r="AR303" s="132"/>
      <c r="AS303" s="132"/>
      <c r="AT303" s="132"/>
      <c r="AU303" s="207"/>
      <c r="AW303" s="374"/>
      <c r="AY303" s="323"/>
      <c r="AZ303" s="323"/>
      <c r="BA303" s="323"/>
      <c r="BB303" s="323"/>
      <c r="BC303" s="323"/>
    </row>
    <row r="304" spans="1:55" ht="15.75">
      <c r="A304" s="1"/>
      <c r="B304" s="2"/>
      <c r="C304" s="2"/>
      <c r="D304" s="3"/>
      <c r="E304" s="130"/>
      <c r="F304" s="130"/>
      <c r="G304" s="130"/>
      <c r="H304" s="130"/>
      <c r="I304" s="4"/>
      <c r="J304" s="4"/>
      <c r="K304" s="4"/>
      <c r="L304" s="4"/>
      <c r="M304" s="4"/>
      <c r="N304" s="4"/>
      <c r="O304" s="4"/>
      <c r="P304" s="4"/>
      <c r="Q304" s="4"/>
      <c r="R304" s="4"/>
      <c r="S304" s="4"/>
      <c r="T304" s="4"/>
      <c r="U304" s="4"/>
      <c r="V304" s="4"/>
      <c r="W304" s="4"/>
      <c r="X304" s="4"/>
      <c r="Y304" s="4"/>
      <c r="Z304" s="4"/>
      <c r="AA304" s="13"/>
      <c r="AB304" s="154"/>
      <c r="AC304" s="158"/>
      <c r="AD304" s="154"/>
      <c r="AE304" s="12"/>
      <c r="AF304" s="213"/>
      <c r="AG304" s="12"/>
      <c r="AH304" s="12"/>
      <c r="AI304" s="12"/>
      <c r="AJ304" s="12"/>
      <c r="AK304" s="12"/>
      <c r="AL304" s="12"/>
      <c r="AM304" s="12"/>
      <c r="AN304" s="12"/>
      <c r="AO304" s="131"/>
      <c r="AR304" s="132"/>
      <c r="AS304" s="132"/>
      <c r="AT304" s="132"/>
      <c r="AU304" s="207"/>
      <c r="AW304" s="374"/>
      <c r="AY304" s="323"/>
      <c r="AZ304" s="323"/>
      <c r="BA304" s="323"/>
      <c r="BB304" s="323"/>
      <c r="BC304" s="323"/>
    </row>
    <row r="305" spans="1:55" ht="15.75">
      <c r="A305" s="1"/>
      <c r="B305" s="2"/>
      <c r="C305" s="2"/>
      <c r="D305" s="3"/>
      <c r="E305" s="130"/>
      <c r="F305" s="130"/>
      <c r="G305" s="130"/>
      <c r="H305" s="130"/>
      <c r="I305" s="4"/>
      <c r="J305" s="4"/>
      <c r="K305" s="4"/>
      <c r="L305" s="4"/>
      <c r="M305" s="4"/>
      <c r="N305" s="4"/>
      <c r="O305" s="4"/>
      <c r="P305" s="4"/>
      <c r="Q305" s="4"/>
      <c r="R305" s="4"/>
      <c r="S305" s="4"/>
      <c r="T305" s="4"/>
      <c r="U305" s="4"/>
      <c r="V305" s="4"/>
      <c r="W305" s="4"/>
      <c r="X305" s="4"/>
      <c r="Y305" s="4"/>
      <c r="Z305" s="4"/>
      <c r="AA305" s="13"/>
      <c r="AB305" s="154"/>
      <c r="AC305" s="158"/>
      <c r="AD305" s="154"/>
      <c r="AE305" s="12"/>
      <c r="AF305" s="213"/>
      <c r="AG305" s="12"/>
      <c r="AH305" s="12"/>
      <c r="AI305" s="12"/>
      <c r="AJ305" s="12"/>
      <c r="AK305" s="12"/>
      <c r="AL305" s="12"/>
      <c r="AM305" s="12"/>
      <c r="AN305" s="12"/>
      <c r="AO305" s="131"/>
      <c r="AR305" s="132"/>
      <c r="AS305" s="132"/>
      <c r="AT305" s="132"/>
      <c r="AU305" s="207"/>
      <c r="AW305" s="374"/>
      <c r="AY305" s="323"/>
      <c r="AZ305" s="323"/>
      <c r="BA305" s="323"/>
      <c r="BB305" s="323"/>
      <c r="BC305" s="323"/>
    </row>
    <row r="306" spans="1:55" ht="15.75">
      <c r="A306" s="1"/>
      <c r="B306" s="2"/>
      <c r="C306" s="2"/>
      <c r="D306" s="3"/>
      <c r="E306" s="130"/>
      <c r="F306" s="130"/>
      <c r="G306" s="130"/>
      <c r="H306" s="130"/>
      <c r="I306" s="4"/>
      <c r="J306" s="4"/>
      <c r="K306" s="4"/>
      <c r="L306" s="4"/>
      <c r="M306" s="4"/>
      <c r="N306" s="4"/>
      <c r="O306" s="4"/>
      <c r="P306" s="4"/>
      <c r="Q306" s="4"/>
      <c r="R306" s="4"/>
      <c r="S306" s="4"/>
      <c r="T306" s="4"/>
      <c r="U306" s="4"/>
      <c r="V306" s="4"/>
      <c r="W306" s="4"/>
      <c r="X306" s="4"/>
      <c r="Y306" s="4"/>
      <c r="Z306" s="4"/>
      <c r="AA306" s="13"/>
      <c r="AB306" s="154"/>
      <c r="AC306" s="158"/>
      <c r="AD306" s="154"/>
      <c r="AE306" s="12"/>
      <c r="AF306" s="213"/>
      <c r="AG306" s="12"/>
      <c r="AH306" s="12"/>
      <c r="AI306" s="12"/>
      <c r="AJ306" s="12"/>
      <c r="AK306" s="12"/>
      <c r="AL306" s="12"/>
      <c r="AM306" s="12"/>
      <c r="AN306" s="12"/>
      <c r="AO306" s="131"/>
      <c r="AR306" s="132"/>
      <c r="AS306" s="132"/>
      <c r="AT306" s="132"/>
      <c r="AU306" s="207"/>
      <c r="AW306" s="374"/>
      <c r="AY306" s="323"/>
      <c r="AZ306" s="323"/>
      <c r="BA306" s="323"/>
      <c r="BB306" s="323"/>
      <c r="BC306" s="323"/>
    </row>
    <row r="307" spans="1:55" ht="15.75">
      <c r="A307" s="1"/>
      <c r="B307" s="2"/>
      <c r="C307" s="2"/>
      <c r="D307" s="3"/>
      <c r="E307" s="130"/>
      <c r="F307" s="130"/>
      <c r="G307" s="130"/>
      <c r="H307" s="130"/>
      <c r="I307" s="4"/>
      <c r="J307" s="4"/>
      <c r="K307" s="4"/>
      <c r="L307" s="4"/>
      <c r="M307" s="4"/>
      <c r="N307" s="4"/>
      <c r="O307" s="4"/>
      <c r="P307" s="4"/>
      <c r="Q307" s="4"/>
      <c r="R307" s="4"/>
      <c r="S307" s="4"/>
      <c r="T307" s="4"/>
      <c r="U307" s="4"/>
      <c r="V307" s="4"/>
      <c r="W307" s="4"/>
      <c r="X307" s="4"/>
      <c r="Y307" s="4"/>
      <c r="Z307" s="4"/>
      <c r="AA307" s="13"/>
      <c r="AB307" s="154"/>
      <c r="AC307" s="158"/>
      <c r="AD307" s="154"/>
      <c r="AE307" s="12"/>
      <c r="AF307" s="213"/>
      <c r="AG307" s="12"/>
      <c r="AH307" s="12"/>
      <c r="AI307" s="12"/>
      <c r="AJ307" s="12"/>
      <c r="AK307" s="12"/>
      <c r="AL307" s="12"/>
      <c r="AM307" s="12"/>
      <c r="AN307" s="12"/>
      <c r="AO307" s="131"/>
      <c r="AR307" s="132"/>
      <c r="AS307" s="132"/>
      <c r="AT307" s="132"/>
      <c r="AU307" s="207"/>
      <c r="AW307" s="374"/>
      <c r="AY307" s="323"/>
      <c r="AZ307" s="323"/>
      <c r="BA307" s="323"/>
      <c r="BB307" s="323"/>
      <c r="BC307" s="323"/>
    </row>
    <row r="308" spans="1:55" ht="15.75">
      <c r="A308" s="1"/>
      <c r="B308" s="2"/>
      <c r="C308" s="2"/>
      <c r="D308" s="3"/>
      <c r="E308" s="130"/>
      <c r="F308" s="130"/>
      <c r="G308" s="130"/>
      <c r="H308" s="130"/>
      <c r="I308" s="4"/>
      <c r="J308" s="4"/>
      <c r="K308" s="4"/>
      <c r="L308" s="4"/>
      <c r="M308" s="4"/>
      <c r="N308" s="4"/>
      <c r="O308" s="4"/>
      <c r="P308" s="4"/>
      <c r="Q308" s="4"/>
      <c r="R308" s="4"/>
      <c r="S308" s="4"/>
      <c r="T308" s="4"/>
      <c r="U308" s="4"/>
      <c r="V308" s="4"/>
      <c r="W308" s="4"/>
      <c r="X308" s="4"/>
      <c r="Y308" s="4"/>
      <c r="Z308" s="4"/>
      <c r="AA308" s="13"/>
      <c r="AB308" s="154"/>
      <c r="AC308" s="158"/>
      <c r="AD308" s="154"/>
      <c r="AE308" s="12"/>
      <c r="AF308" s="213"/>
      <c r="AG308" s="12"/>
      <c r="AH308" s="12"/>
      <c r="AI308" s="12"/>
      <c r="AJ308" s="12"/>
      <c r="AK308" s="12"/>
      <c r="AL308" s="12"/>
      <c r="AM308" s="12"/>
      <c r="AN308" s="12"/>
      <c r="AO308" s="131"/>
      <c r="AR308" s="132"/>
      <c r="AS308" s="132"/>
      <c r="AT308" s="132"/>
      <c r="AU308" s="207"/>
      <c r="AW308" s="374"/>
      <c r="AY308" s="323"/>
      <c r="AZ308" s="323"/>
      <c r="BA308" s="323"/>
      <c r="BB308" s="323"/>
      <c r="BC308" s="323"/>
    </row>
    <row r="309" spans="1:55" ht="15.75">
      <c r="A309" s="1"/>
      <c r="B309" s="2"/>
      <c r="C309" s="2"/>
      <c r="D309" s="3"/>
      <c r="E309" s="130"/>
      <c r="F309" s="130"/>
      <c r="G309" s="130"/>
      <c r="H309" s="130"/>
      <c r="I309" s="4"/>
      <c r="J309" s="4"/>
      <c r="K309" s="4"/>
      <c r="L309" s="4"/>
      <c r="M309" s="4"/>
      <c r="N309" s="4"/>
      <c r="O309" s="4"/>
      <c r="P309" s="4"/>
      <c r="Q309" s="4"/>
      <c r="R309" s="4"/>
      <c r="S309" s="4"/>
      <c r="T309" s="4"/>
      <c r="U309" s="4"/>
      <c r="V309" s="4"/>
      <c r="W309" s="4"/>
      <c r="X309" s="4"/>
      <c r="Y309" s="4"/>
      <c r="Z309" s="4"/>
      <c r="AA309" s="13"/>
      <c r="AB309" s="154"/>
      <c r="AC309" s="158"/>
      <c r="AD309" s="154"/>
      <c r="AE309" s="12"/>
      <c r="AF309" s="213"/>
      <c r="AG309" s="12"/>
      <c r="AH309" s="12"/>
      <c r="AI309" s="12"/>
      <c r="AJ309" s="12"/>
      <c r="AK309" s="12"/>
      <c r="AL309" s="12"/>
      <c r="AM309" s="12"/>
      <c r="AN309" s="12"/>
      <c r="AO309" s="131"/>
      <c r="AR309" s="132"/>
      <c r="AS309" s="132"/>
      <c r="AT309" s="132"/>
      <c r="AU309" s="207"/>
      <c r="AW309" s="374"/>
      <c r="AY309" s="323"/>
      <c r="AZ309" s="323"/>
      <c r="BA309" s="323"/>
      <c r="BB309" s="323"/>
      <c r="BC309" s="323"/>
    </row>
    <row r="310" spans="1:55" ht="15.75">
      <c r="A310" s="1"/>
      <c r="B310" s="2"/>
      <c r="C310" s="2"/>
      <c r="D310" s="3"/>
      <c r="E310" s="130"/>
      <c r="F310" s="130"/>
      <c r="G310" s="130"/>
      <c r="H310" s="130"/>
      <c r="I310" s="4"/>
      <c r="J310" s="4"/>
      <c r="K310" s="4"/>
      <c r="L310" s="4"/>
      <c r="M310" s="4"/>
      <c r="N310" s="4"/>
      <c r="O310" s="4"/>
      <c r="P310" s="4"/>
      <c r="Q310" s="4"/>
      <c r="R310" s="4"/>
      <c r="S310" s="4"/>
      <c r="T310" s="4"/>
      <c r="U310" s="4"/>
      <c r="V310" s="4"/>
      <c r="W310" s="4"/>
      <c r="X310" s="4"/>
      <c r="Y310" s="4"/>
      <c r="Z310" s="4"/>
      <c r="AA310" s="13"/>
      <c r="AB310" s="154"/>
      <c r="AC310" s="158"/>
      <c r="AD310" s="154"/>
      <c r="AE310" s="12"/>
      <c r="AF310" s="213"/>
      <c r="AG310" s="12"/>
      <c r="AH310" s="12"/>
      <c r="AI310" s="12"/>
      <c r="AJ310" s="12"/>
      <c r="AK310" s="12"/>
      <c r="AL310" s="12"/>
      <c r="AM310" s="12"/>
      <c r="AN310" s="12"/>
      <c r="AO310" s="131"/>
      <c r="AR310" s="132"/>
      <c r="AS310" s="132"/>
      <c r="AT310" s="132"/>
      <c r="AU310" s="207"/>
      <c r="AW310" s="374"/>
      <c r="AY310" s="323"/>
      <c r="AZ310" s="323"/>
      <c r="BA310" s="323"/>
      <c r="BB310" s="323"/>
      <c r="BC310" s="323"/>
    </row>
    <row r="311" spans="1:55" ht="15.75">
      <c r="A311" s="1"/>
      <c r="B311" s="2"/>
      <c r="C311" s="2"/>
      <c r="D311" s="3"/>
      <c r="E311" s="130"/>
      <c r="F311" s="130"/>
      <c r="G311" s="130"/>
      <c r="H311" s="130"/>
      <c r="I311" s="4"/>
      <c r="J311" s="4"/>
      <c r="K311" s="4"/>
      <c r="L311" s="4"/>
      <c r="M311" s="4"/>
      <c r="N311" s="4"/>
      <c r="O311" s="4"/>
      <c r="P311" s="4"/>
      <c r="Q311" s="4"/>
      <c r="R311" s="4"/>
      <c r="S311" s="4"/>
      <c r="T311" s="4"/>
      <c r="U311" s="4"/>
      <c r="V311" s="4"/>
      <c r="W311" s="4"/>
      <c r="X311" s="4"/>
      <c r="Y311" s="4"/>
      <c r="Z311" s="4"/>
      <c r="AA311" s="13"/>
      <c r="AB311" s="154"/>
      <c r="AC311" s="158"/>
      <c r="AD311" s="154"/>
      <c r="AE311" s="12"/>
      <c r="AF311" s="213"/>
      <c r="AG311" s="12"/>
      <c r="AH311" s="12"/>
      <c r="AI311" s="12"/>
      <c r="AJ311" s="12"/>
      <c r="AK311" s="12"/>
      <c r="AL311" s="12"/>
      <c r="AM311" s="12"/>
      <c r="AN311" s="12"/>
      <c r="AO311" s="131"/>
      <c r="AR311" s="132"/>
      <c r="AS311" s="132"/>
      <c r="AT311" s="132"/>
      <c r="AU311" s="207"/>
      <c r="AW311" s="374"/>
      <c r="AY311" s="323"/>
      <c r="AZ311" s="323"/>
      <c r="BA311" s="323"/>
      <c r="BB311" s="323"/>
      <c r="BC311" s="323"/>
    </row>
    <row r="312" spans="1:55" ht="15.75">
      <c r="A312" s="1"/>
      <c r="B312" s="2"/>
      <c r="C312" s="2"/>
      <c r="D312" s="3"/>
      <c r="E312" s="130"/>
      <c r="F312" s="130"/>
      <c r="G312" s="130"/>
      <c r="H312" s="130"/>
      <c r="I312" s="4"/>
      <c r="J312" s="4"/>
      <c r="K312" s="4"/>
      <c r="L312" s="4"/>
      <c r="M312" s="4"/>
      <c r="N312" s="4"/>
      <c r="O312" s="4"/>
      <c r="P312" s="4"/>
      <c r="Q312" s="4"/>
      <c r="R312" s="4"/>
      <c r="S312" s="4"/>
      <c r="T312" s="4"/>
      <c r="U312" s="4"/>
      <c r="V312" s="4"/>
      <c r="W312" s="4"/>
      <c r="X312" s="4"/>
      <c r="Y312" s="4"/>
      <c r="Z312" s="4"/>
      <c r="AA312" s="13"/>
      <c r="AB312" s="154"/>
      <c r="AC312" s="158"/>
      <c r="AD312" s="154"/>
      <c r="AE312" s="12"/>
      <c r="AF312" s="213"/>
      <c r="AG312" s="12"/>
      <c r="AH312" s="12"/>
      <c r="AI312" s="12"/>
      <c r="AJ312" s="12"/>
      <c r="AK312" s="12"/>
      <c r="AL312" s="12"/>
      <c r="AM312" s="12"/>
      <c r="AN312" s="12"/>
      <c r="AO312" s="131"/>
      <c r="AR312" s="132"/>
      <c r="AS312" s="132"/>
      <c r="AT312" s="132"/>
      <c r="AU312" s="207"/>
      <c r="AW312" s="374"/>
      <c r="AY312" s="323"/>
      <c r="AZ312" s="323"/>
      <c r="BA312" s="323"/>
      <c r="BB312" s="323"/>
      <c r="BC312" s="323"/>
    </row>
    <row r="313" spans="1:55" ht="15.75">
      <c r="A313" s="1"/>
      <c r="B313" s="2"/>
      <c r="C313" s="2"/>
      <c r="D313" s="3"/>
      <c r="E313" s="130"/>
      <c r="F313" s="130"/>
      <c r="G313" s="130"/>
      <c r="H313" s="130"/>
      <c r="I313" s="4"/>
      <c r="J313" s="4"/>
      <c r="K313" s="4"/>
      <c r="L313" s="4"/>
      <c r="M313" s="4"/>
      <c r="N313" s="4"/>
      <c r="O313" s="4"/>
      <c r="P313" s="4"/>
      <c r="Q313" s="4"/>
      <c r="R313" s="4"/>
      <c r="S313" s="4"/>
      <c r="T313" s="4"/>
      <c r="U313" s="4"/>
      <c r="V313" s="4"/>
      <c r="W313" s="4"/>
      <c r="X313" s="4"/>
      <c r="Y313" s="4"/>
      <c r="Z313" s="4"/>
      <c r="AA313" s="13"/>
      <c r="AB313" s="154"/>
      <c r="AC313" s="158"/>
      <c r="AD313" s="154"/>
      <c r="AE313" s="12"/>
      <c r="AF313" s="213"/>
      <c r="AG313" s="12"/>
      <c r="AH313" s="12"/>
      <c r="AI313" s="12"/>
      <c r="AJ313" s="12"/>
      <c r="AK313" s="12"/>
      <c r="AL313" s="12"/>
      <c r="AM313" s="12"/>
      <c r="AN313" s="12"/>
      <c r="AO313" s="131"/>
      <c r="AR313" s="132"/>
      <c r="AS313" s="132"/>
      <c r="AT313" s="132"/>
      <c r="AU313" s="207"/>
      <c r="AW313" s="374"/>
      <c r="AY313" s="323"/>
      <c r="AZ313" s="323"/>
      <c r="BA313" s="323"/>
      <c r="BB313" s="323"/>
      <c r="BC313" s="323"/>
    </row>
    <row r="314" spans="1:55" ht="15.75">
      <c r="A314" s="1"/>
      <c r="B314" s="2"/>
      <c r="C314" s="2"/>
      <c r="D314" s="3"/>
      <c r="E314" s="130"/>
      <c r="F314" s="130"/>
      <c r="G314" s="130"/>
      <c r="H314" s="130"/>
      <c r="I314" s="4"/>
      <c r="J314" s="4"/>
      <c r="K314" s="4"/>
      <c r="L314" s="4"/>
      <c r="M314" s="4"/>
      <c r="N314" s="4"/>
      <c r="O314" s="4"/>
      <c r="P314" s="4"/>
      <c r="Q314" s="4"/>
      <c r="R314" s="4"/>
      <c r="S314" s="4"/>
      <c r="T314" s="4"/>
      <c r="U314" s="4"/>
      <c r="V314" s="4"/>
      <c r="W314" s="4"/>
      <c r="X314" s="4"/>
      <c r="Y314" s="4"/>
      <c r="Z314" s="4"/>
      <c r="AA314" s="13"/>
      <c r="AB314" s="154"/>
      <c r="AC314" s="158"/>
      <c r="AD314" s="154"/>
      <c r="AE314" s="12"/>
      <c r="AF314" s="213"/>
      <c r="AG314" s="12"/>
      <c r="AH314" s="12"/>
      <c r="AI314" s="12"/>
      <c r="AJ314" s="12"/>
      <c r="AK314" s="12"/>
      <c r="AL314" s="12"/>
      <c r="AM314" s="12"/>
      <c r="AN314" s="12"/>
      <c r="AO314" s="131"/>
      <c r="AR314" s="132"/>
      <c r="AS314" s="132"/>
      <c r="AT314" s="132"/>
      <c r="AU314" s="207"/>
      <c r="AW314" s="374"/>
      <c r="AY314" s="323"/>
      <c r="AZ314" s="323"/>
      <c r="BA314" s="323"/>
      <c r="BB314" s="323"/>
      <c r="BC314" s="323"/>
    </row>
    <row r="315" spans="1:55" ht="15.75">
      <c r="A315" s="1"/>
      <c r="B315" s="2"/>
      <c r="C315" s="2"/>
      <c r="D315" s="3"/>
      <c r="E315" s="130"/>
      <c r="F315" s="130"/>
      <c r="G315" s="130"/>
      <c r="H315" s="130"/>
      <c r="I315" s="4"/>
      <c r="J315" s="4"/>
      <c r="K315" s="4"/>
      <c r="L315" s="4"/>
      <c r="M315" s="4"/>
      <c r="N315" s="4"/>
      <c r="O315" s="4"/>
      <c r="P315" s="4"/>
      <c r="Q315" s="4"/>
      <c r="R315" s="4"/>
      <c r="S315" s="4"/>
      <c r="T315" s="4"/>
      <c r="U315" s="4"/>
      <c r="V315" s="4"/>
      <c r="W315" s="4"/>
      <c r="X315" s="4"/>
      <c r="Y315" s="4"/>
      <c r="Z315" s="4"/>
      <c r="AA315" s="13"/>
      <c r="AB315" s="154"/>
      <c r="AC315" s="158"/>
      <c r="AD315" s="154"/>
      <c r="AE315" s="12"/>
      <c r="AF315" s="213"/>
      <c r="AG315" s="12"/>
      <c r="AH315" s="12"/>
      <c r="AI315" s="12"/>
      <c r="AJ315" s="12"/>
      <c r="AK315" s="12"/>
      <c r="AL315" s="12"/>
      <c r="AM315" s="12"/>
      <c r="AN315" s="12"/>
      <c r="AO315" s="131"/>
      <c r="AR315" s="132"/>
      <c r="AS315" s="132"/>
      <c r="AT315" s="132"/>
      <c r="AU315" s="207"/>
      <c r="AW315" s="374"/>
      <c r="AY315" s="323"/>
      <c r="AZ315" s="323"/>
      <c r="BA315" s="323"/>
      <c r="BB315" s="323"/>
      <c r="BC315" s="323"/>
    </row>
    <row r="316" spans="1:55" ht="15.75">
      <c r="A316" s="1"/>
      <c r="B316" s="2"/>
      <c r="C316" s="2"/>
      <c r="D316" s="3"/>
      <c r="E316" s="130"/>
      <c r="F316" s="130"/>
      <c r="G316" s="130"/>
      <c r="H316" s="130"/>
      <c r="I316" s="4"/>
      <c r="J316" s="4"/>
      <c r="K316" s="4"/>
      <c r="L316" s="4"/>
      <c r="M316" s="4"/>
      <c r="N316" s="4"/>
      <c r="O316" s="4"/>
      <c r="P316" s="4"/>
      <c r="Q316" s="4"/>
      <c r="R316" s="4"/>
      <c r="S316" s="4"/>
      <c r="T316" s="4"/>
      <c r="U316" s="4"/>
      <c r="V316" s="4"/>
      <c r="W316" s="4"/>
      <c r="X316" s="4"/>
      <c r="Y316" s="4"/>
      <c r="Z316" s="4"/>
      <c r="AA316" s="13"/>
      <c r="AB316" s="154"/>
      <c r="AC316" s="158"/>
      <c r="AD316" s="154"/>
      <c r="AE316" s="12"/>
      <c r="AF316" s="213"/>
      <c r="AG316" s="12"/>
      <c r="AH316" s="12"/>
      <c r="AI316" s="12"/>
      <c r="AJ316" s="12"/>
      <c r="AK316" s="12"/>
      <c r="AL316" s="12"/>
      <c r="AM316" s="12"/>
      <c r="AN316" s="12"/>
      <c r="AO316" s="131"/>
      <c r="AR316" s="132"/>
      <c r="AS316" s="132"/>
      <c r="AT316" s="132"/>
      <c r="AU316" s="207"/>
      <c r="AW316" s="374"/>
      <c r="AY316" s="323"/>
      <c r="AZ316" s="323"/>
      <c r="BA316" s="323"/>
      <c r="BB316" s="323"/>
      <c r="BC316" s="323"/>
    </row>
    <row r="317" spans="1:55" ht="15.75">
      <c r="A317" s="1"/>
      <c r="B317" s="2"/>
      <c r="C317" s="2"/>
      <c r="D317" s="3"/>
      <c r="E317" s="130"/>
      <c r="F317" s="130"/>
      <c r="G317" s="130"/>
      <c r="H317" s="130"/>
      <c r="I317" s="4"/>
      <c r="J317" s="4"/>
      <c r="K317" s="4"/>
      <c r="L317" s="4"/>
      <c r="M317" s="4"/>
      <c r="N317" s="4"/>
      <c r="O317" s="4"/>
      <c r="P317" s="4"/>
      <c r="Q317" s="4"/>
      <c r="R317" s="4"/>
      <c r="S317" s="4"/>
      <c r="T317" s="4"/>
      <c r="U317" s="4"/>
      <c r="V317" s="4"/>
      <c r="W317" s="4"/>
      <c r="X317" s="4"/>
      <c r="Y317" s="4"/>
      <c r="Z317" s="4"/>
      <c r="AA317" s="13"/>
      <c r="AB317" s="154"/>
      <c r="AC317" s="158"/>
      <c r="AD317" s="154"/>
      <c r="AE317" s="12"/>
      <c r="AF317" s="213"/>
      <c r="AG317" s="12"/>
      <c r="AH317" s="12"/>
      <c r="AI317" s="12"/>
      <c r="AJ317" s="12"/>
      <c r="AK317" s="12"/>
      <c r="AL317" s="12"/>
      <c r="AM317" s="12"/>
      <c r="AN317" s="12"/>
      <c r="AO317" s="131"/>
      <c r="AR317" s="132"/>
      <c r="AS317" s="132"/>
      <c r="AT317" s="132"/>
      <c r="AU317" s="207"/>
      <c r="AW317" s="374"/>
      <c r="AY317" s="323"/>
      <c r="AZ317" s="323"/>
      <c r="BA317" s="323"/>
      <c r="BB317" s="323"/>
      <c r="BC317" s="323"/>
    </row>
    <row r="318" spans="1:55" ht="15.75">
      <c r="A318" s="1"/>
      <c r="B318" s="2"/>
      <c r="C318" s="2"/>
      <c r="D318" s="3"/>
      <c r="E318" s="130"/>
      <c r="F318" s="130"/>
      <c r="G318" s="130"/>
      <c r="H318" s="130"/>
      <c r="I318" s="4"/>
      <c r="J318" s="4"/>
      <c r="K318" s="4"/>
      <c r="L318" s="4"/>
      <c r="M318" s="4"/>
      <c r="N318" s="4"/>
      <c r="O318" s="4"/>
      <c r="P318" s="4"/>
      <c r="Q318" s="4"/>
      <c r="R318" s="4"/>
      <c r="S318" s="4"/>
      <c r="T318" s="4"/>
      <c r="U318" s="4"/>
      <c r="V318" s="4"/>
      <c r="W318" s="4"/>
      <c r="X318" s="4"/>
      <c r="Y318" s="4"/>
      <c r="Z318" s="4"/>
      <c r="AA318" s="13"/>
      <c r="AB318" s="154"/>
      <c r="AC318" s="158"/>
      <c r="AD318" s="154"/>
      <c r="AE318" s="12"/>
      <c r="AF318" s="213"/>
      <c r="AG318" s="12"/>
      <c r="AH318" s="12"/>
      <c r="AI318" s="12"/>
      <c r="AJ318" s="12"/>
      <c r="AK318" s="12"/>
      <c r="AL318" s="12"/>
      <c r="AM318" s="12"/>
      <c r="AN318" s="12"/>
      <c r="AO318" s="131"/>
      <c r="AR318" s="132"/>
      <c r="AS318" s="132"/>
      <c r="AT318" s="132"/>
      <c r="AU318" s="207"/>
      <c r="AW318" s="374"/>
      <c r="AY318" s="323"/>
      <c r="AZ318" s="323"/>
      <c r="BA318" s="323"/>
      <c r="BB318" s="323"/>
      <c r="BC318" s="323"/>
    </row>
    <row r="319" spans="1:55" ht="15.75">
      <c r="A319" s="1"/>
      <c r="B319" s="2"/>
      <c r="C319" s="2"/>
      <c r="D319" s="3"/>
      <c r="E319" s="130"/>
      <c r="F319" s="130"/>
      <c r="G319" s="130"/>
      <c r="H319" s="130"/>
      <c r="I319" s="4"/>
      <c r="J319" s="4"/>
      <c r="K319" s="4"/>
      <c r="L319" s="4"/>
      <c r="M319" s="4"/>
      <c r="N319" s="4"/>
      <c r="O319" s="4"/>
      <c r="P319" s="4"/>
      <c r="Q319" s="4"/>
      <c r="R319" s="4"/>
      <c r="S319" s="4"/>
      <c r="T319" s="4"/>
      <c r="U319" s="4"/>
      <c r="V319" s="4"/>
      <c r="W319" s="4"/>
      <c r="X319" s="4"/>
      <c r="Y319" s="4"/>
      <c r="Z319" s="4"/>
      <c r="AA319" s="13"/>
      <c r="AB319" s="154"/>
      <c r="AC319" s="158"/>
      <c r="AD319" s="154"/>
      <c r="AE319" s="12"/>
      <c r="AF319" s="213"/>
      <c r="AG319" s="12"/>
      <c r="AH319" s="12"/>
      <c r="AI319" s="12"/>
      <c r="AJ319" s="12"/>
      <c r="AK319" s="12"/>
      <c r="AL319" s="12"/>
      <c r="AM319" s="12"/>
      <c r="AN319" s="12"/>
      <c r="AO319" s="131"/>
      <c r="AR319" s="132"/>
      <c r="AS319" s="132"/>
      <c r="AT319" s="132"/>
      <c r="AU319" s="207"/>
      <c r="AW319" s="374"/>
      <c r="AY319" s="323"/>
      <c r="AZ319" s="323"/>
      <c r="BA319" s="323"/>
      <c r="BB319" s="323"/>
      <c r="BC319" s="323"/>
    </row>
    <row r="320" spans="1:55" ht="15.75">
      <c r="A320" s="1"/>
      <c r="B320" s="2"/>
      <c r="C320" s="2"/>
      <c r="D320" s="3"/>
      <c r="E320" s="130"/>
      <c r="F320" s="130"/>
      <c r="G320" s="130"/>
      <c r="H320" s="130"/>
      <c r="I320" s="4"/>
      <c r="J320" s="4"/>
      <c r="K320" s="4"/>
      <c r="L320" s="4"/>
      <c r="M320" s="4"/>
      <c r="N320" s="4"/>
      <c r="O320" s="4"/>
      <c r="P320" s="4"/>
      <c r="Q320" s="4"/>
      <c r="R320" s="4"/>
      <c r="S320" s="4"/>
      <c r="T320" s="4"/>
      <c r="U320" s="4"/>
      <c r="V320" s="4"/>
      <c r="W320" s="4"/>
      <c r="X320" s="4"/>
      <c r="Y320" s="4"/>
      <c r="Z320" s="4"/>
      <c r="AA320" s="13"/>
      <c r="AB320" s="154"/>
      <c r="AC320" s="158"/>
      <c r="AD320" s="154"/>
      <c r="AE320" s="12"/>
      <c r="AF320" s="213"/>
      <c r="AG320" s="12"/>
      <c r="AH320" s="12"/>
      <c r="AI320" s="12"/>
      <c r="AJ320" s="12"/>
      <c r="AK320" s="12"/>
      <c r="AL320" s="12"/>
      <c r="AM320" s="12"/>
      <c r="AN320" s="12"/>
      <c r="AO320" s="131"/>
      <c r="AR320" s="132"/>
      <c r="AS320" s="132"/>
      <c r="AT320" s="132"/>
      <c r="AU320" s="207"/>
      <c r="AW320" s="374"/>
      <c r="AY320" s="323"/>
      <c r="AZ320" s="323"/>
      <c r="BA320" s="323"/>
      <c r="BB320" s="323"/>
      <c r="BC320" s="323"/>
    </row>
    <row r="321" spans="1:55" ht="15.75">
      <c r="A321" s="1"/>
      <c r="B321" s="2"/>
      <c r="C321" s="2"/>
      <c r="D321" s="3"/>
      <c r="E321" s="130"/>
      <c r="F321" s="130"/>
      <c r="G321" s="130"/>
      <c r="H321" s="130"/>
      <c r="I321" s="4"/>
      <c r="J321" s="4"/>
      <c r="K321" s="4"/>
      <c r="L321" s="4"/>
      <c r="M321" s="4"/>
      <c r="N321" s="4"/>
      <c r="O321" s="4"/>
      <c r="P321" s="4"/>
      <c r="Q321" s="4"/>
      <c r="R321" s="4"/>
      <c r="S321" s="4"/>
      <c r="T321" s="4"/>
      <c r="U321" s="4"/>
      <c r="V321" s="4"/>
      <c r="W321" s="4"/>
      <c r="X321" s="4"/>
      <c r="Y321" s="4"/>
      <c r="Z321" s="4"/>
      <c r="AA321" s="13"/>
      <c r="AB321" s="154"/>
      <c r="AC321" s="158"/>
      <c r="AD321" s="154"/>
      <c r="AE321" s="12"/>
      <c r="AF321" s="213"/>
      <c r="AG321" s="12"/>
      <c r="AH321" s="12"/>
      <c r="AI321" s="12"/>
      <c r="AJ321" s="12"/>
      <c r="AK321" s="12"/>
      <c r="AL321" s="12"/>
      <c r="AM321" s="12"/>
      <c r="AN321" s="12"/>
      <c r="AO321" s="131"/>
      <c r="AR321" s="132"/>
      <c r="AS321" s="132"/>
      <c r="AT321" s="132"/>
      <c r="AU321" s="207"/>
      <c r="AW321" s="374"/>
      <c r="AY321" s="323"/>
      <c r="AZ321" s="323"/>
      <c r="BA321" s="323"/>
      <c r="BB321" s="323"/>
      <c r="BC321" s="323"/>
    </row>
    <row r="322" spans="1:55" ht="15.75">
      <c r="A322" s="1"/>
      <c r="B322" s="2"/>
      <c r="C322" s="2"/>
      <c r="D322" s="3"/>
      <c r="E322" s="130"/>
      <c r="F322" s="130"/>
      <c r="G322" s="130"/>
      <c r="H322" s="130"/>
      <c r="I322" s="4"/>
      <c r="J322" s="4"/>
      <c r="K322" s="4"/>
      <c r="L322" s="4"/>
      <c r="M322" s="4"/>
      <c r="N322" s="4"/>
      <c r="O322" s="4"/>
      <c r="P322" s="4"/>
      <c r="Q322" s="4"/>
      <c r="R322" s="4"/>
      <c r="S322" s="4"/>
      <c r="T322" s="4"/>
      <c r="U322" s="4"/>
      <c r="V322" s="4"/>
      <c r="W322" s="4"/>
      <c r="X322" s="4"/>
      <c r="Y322" s="4"/>
      <c r="Z322" s="4"/>
      <c r="AA322" s="13"/>
      <c r="AB322" s="154"/>
      <c r="AC322" s="158"/>
      <c r="AD322" s="154"/>
      <c r="AE322" s="12"/>
      <c r="AF322" s="213"/>
      <c r="AG322" s="12"/>
      <c r="AH322" s="12"/>
      <c r="AI322" s="12"/>
      <c r="AJ322" s="12"/>
      <c r="AK322" s="12"/>
      <c r="AL322" s="12"/>
      <c r="AM322" s="12"/>
      <c r="AN322" s="12"/>
      <c r="AO322" s="131"/>
      <c r="AR322" s="132"/>
      <c r="AS322" s="132"/>
      <c r="AT322" s="132"/>
      <c r="AU322" s="207"/>
      <c r="AW322" s="374"/>
      <c r="AY322" s="323"/>
      <c r="AZ322" s="323"/>
      <c r="BA322" s="323"/>
      <c r="BB322" s="323"/>
      <c r="BC322" s="323"/>
    </row>
    <row r="323" spans="1:55" ht="15.75">
      <c r="A323" s="1"/>
      <c r="B323" s="2"/>
      <c r="C323" s="2"/>
      <c r="D323" s="3"/>
      <c r="E323" s="130"/>
      <c r="F323" s="130"/>
      <c r="G323" s="130"/>
      <c r="H323" s="130"/>
      <c r="I323" s="4"/>
      <c r="J323" s="4"/>
      <c r="K323" s="4"/>
      <c r="L323" s="4"/>
      <c r="M323" s="4"/>
      <c r="N323" s="4"/>
      <c r="O323" s="4"/>
      <c r="P323" s="4"/>
      <c r="Q323" s="4"/>
      <c r="R323" s="4"/>
      <c r="S323" s="4"/>
      <c r="T323" s="4"/>
      <c r="U323" s="4"/>
      <c r="V323" s="4"/>
      <c r="W323" s="4"/>
      <c r="X323" s="4"/>
      <c r="Y323" s="4"/>
      <c r="Z323" s="4"/>
      <c r="AA323" s="13"/>
      <c r="AB323" s="154"/>
      <c r="AC323" s="158"/>
      <c r="AD323" s="154"/>
      <c r="AE323" s="12"/>
      <c r="AF323" s="213"/>
      <c r="AG323" s="12"/>
      <c r="AH323" s="12"/>
      <c r="AI323" s="12"/>
      <c r="AJ323" s="12"/>
      <c r="AK323" s="12"/>
      <c r="AL323" s="12"/>
      <c r="AM323" s="12"/>
      <c r="AN323" s="12"/>
      <c r="AO323" s="131"/>
      <c r="AR323" s="132"/>
      <c r="AS323" s="132"/>
      <c r="AT323" s="132"/>
      <c r="AU323" s="207"/>
      <c r="AW323" s="374"/>
      <c r="AY323" s="323"/>
      <c r="AZ323" s="323"/>
      <c r="BA323" s="323"/>
      <c r="BB323" s="323"/>
      <c r="BC323" s="323"/>
    </row>
    <row r="324" spans="1:55" ht="15.75">
      <c r="A324" s="1"/>
      <c r="B324" s="2"/>
      <c r="C324" s="2"/>
      <c r="D324" s="3"/>
      <c r="E324" s="130"/>
      <c r="F324" s="130"/>
      <c r="G324" s="130"/>
      <c r="H324" s="130"/>
      <c r="I324" s="4"/>
      <c r="J324" s="4"/>
      <c r="K324" s="4"/>
      <c r="L324" s="4"/>
      <c r="M324" s="4"/>
      <c r="N324" s="4"/>
      <c r="O324" s="4"/>
      <c r="P324" s="4"/>
      <c r="Q324" s="4"/>
      <c r="R324" s="4"/>
      <c r="S324" s="4"/>
      <c r="T324" s="4"/>
      <c r="U324" s="4"/>
      <c r="V324" s="4"/>
      <c r="W324" s="4"/>
      <c r="X324" s="4"/>
      <c r="Y324" s="4"/>
      <c r="Z324" s="4"/>
      <c r="AA324" s="13"/>
      <c r="AB324" s="154"/>
      <c r="AC324" s="158"/>
      <c r="AD324" s="154"/>
      <c r="AE324" s="12"/>
      <c r="AF324" s="213"/>
      <c r="AG324" s="12"/>
      <c r="AH324" s="12"/>
      <c r="AI324" s="12"/>
      <c r="AJ324" s="12"/>
      <c r="AK324" s="12"/>
      <c r="AL324" s="12"/>
      <c r="AM324" s="12"/>
      <c r="AN324" s="12"/>
      <c r="AO324" s="131"/>
      <c r="AR324" s="132"/>
      <c r="AS324" s="132"/>
      <c r="AT324" s="132"/>
      <c r="AU324" s="207"/>
      <c r="AW324" s="374"/>
      <c r="AY324" s="323"/>
      <c r="AZ324" s="323"/>
      <c r="BA324" s="323"/>
      <c r="BB324" s="323"/>
      <c r="BC324" s="323"/>
    </row>
    <row r="325" spans="1:55" ht="15.75">
      <c r="A325" s="1"/>
      <c r="B325" s="2"/>
      <c r="C325" s="2"/>
      <c r="D325" s="3"/>
      <c r="E325" s="130"/>
      <c r="F325" s="130"/>
      <c r="G325" s="130"/>
      <c r="H325" s="130"/>
      <c r="I325" s="4"/>
      <c r="J325" s="4"/>
      <c r="K325" s="4"/>
      <c r="L325" s="4"/>
      <c r="M325" s="4"/>
      <c r="N325" s="4"/>
      <c r="O325" s="4"/>
      <c r="P325" s="4"/>
      <c r="Q325" s="4"/>
      <c r="R325" s="4"/>
      <c r="S325" s="4"/>
      <c r="T325" s="4"/>
      <c r="U325" s="4"/>
      <c r="V325" s="4"/>
      <c r="W325" s="4"/>
      <c r="X325" s="4"/>
      <c r="Y325" s="4"/>
      <c r="Z325" s="4"/>
      <c r="AA325" s="13"/>
      <c r="AB325" s="154"/>
      <c r="AC325" s="158"/>
      <c r="AD325" s="154"/>
      <c r="AE325" s="12"/>
      <c r="AF325" s="213"/>
      <c r="AG325" s="12"/>
      <c r="AH325" s="12"/>
      <c r="AI325" s="12"/>
      <c r="AJ325" s="12"/>
      <c r="AK325" s="12"/>
      <c r="AL325" s="12"/>
      <c r="AM325" s="12"/>
      <c r="AN325" s="12"/>
      <c r="AO325" s="131"/>
      <c r="AR325" s="132"/>
      <c r="AS325" s="132"/>
      <c r="AT325" s="132"/>
      <c r="AU325" s="207"/>
      <c r="AW325" s="374"/>
      <c r="AY325" s="323"/>
      <c r="AZ325" s="323"/>
      <c r="BA325" s="323"/>
      <c r="BB325" s="323"/>
      <c r="BC325" s="323"/>
    </row>
    <row r="326" spans="1:55" ht="15.75">
      <c r="A326" s="1"/>
      <c r="B326" s="2"/>
      <c r="C326" s="2"/>
      <c r="D326" s="3"/>
      <c r="E326" s="130"/>
      <c r="F326" s="130"/>
      <c r="G326" s="130"/>
      <c r="H326" s="130"/>
      <c r="I326" s="4"/>
      <c r="J326" s="4"/>
      <c r="K326" s="4"/>
      <c r="L326" s="4"/>
      <c r="M326" s="4"/>
      <c r="N326" s="4"/>
      <c r="O326" s="4"/>
      <c r="P326" s="4"/>
      <c r="Q326" s="4"/>
      <c r="R326" s="4"/>
      <c r="S326" s="4"/>
      <c r="T326" s="4"/>
      <c r="U326" s="4"/>
      <c r="V326" s="4"/>
      <c r="W326" s="4"/>
      <c r="X326" s="4"/>
      <c r="Y326" s="4"/>
      <c r="Z326" s="4"/>
      <c r="AA326" s="13"/>
      <c r="AB326" s="154"/>
      <c r="AC326" s="158"/>
      <c r="AD326" s="154"/>
      <c r="AE326" s="12"/>
      <c r="AF326" s="213"/>
      <c r="AG326" s="12"/>
      <c r="AH326" s="12"/>
      <c r="AI326" s="12"/>
      <c r="AJ326" s="12"/>
      <c r="AK326" s="12"/>
      <c r="AL326" s="12"/>
      <c r="AM326" s="12"/>
      <c r="AN326" s="12"/>
      <c r="AO326" s="131"/>
      <c r="AR326" s="132"/>
      <c r="AS326" s="132"/>
      <c r="AT326" s="132"/>
      <c r="AU326" s="207"/>
      <c r="AW326" s="374"/>
      <c r="AY326" s="323"/>
      <c r="AZ326" s="323"/>
      <c r="BA326" s="323"/>
      <c r="BB326" s="323"/>
      <c r="BC326" s="323"/>
    </row>
    <row r="327" spans="1:55" ht="15.75">
      <c r="A327" s="1"/>
      <c r="B327" s="2"/>
      <c r="C327" s="2"/>
      <c r="D327" s="3"/>
      <c r="E327" s="130"/>
      <c r="F327" s="130"/>
      <c r="G327" s="130"/>
      <c r="H327" s="130"/>
      <c r="I327" s="4"/>
      <c r="J327" s="4"/>
      <c r="K327" s="4"/>
      <c r="L327" s="4"/>
      <c r="M327" s="4"/>
      <c r="N327" s="4"/>
      <c r="O327" s="4"/>
      <c r="P327" s="4"/>
      <c r="Q327" s="4"/>
      <c r="R327" s="4"/>
      <c r="S327" s="4"/>
      <c r="T327" s="4"/>
      <c r="U327" s="4"/>
      <c r="V327" s="4"/>
      <c r="W327" s="4"/>
      <c r="X327" s="4"/>
      <c r="Y327" s="4"/>
      <c r="Z327" s="4"/>
      <c r="AA327" s="13"/>
      <c r="AB327" s="154"/>
      <c r="AC327" s="158"/>
      <c r="AD327" s="154"/>
      <c r="AE327" s="12"/>
      <c r="AF327" s="213"/>
      <c r="AG327" s="12"/>
      <c r="AH327" s="12"/>
      <c r="AI327" s="12"/>
      <c r="AJ327" s="12"/>
      <c r="AK327" s="12"/>
      <c r="AL327" s="12"/>
      <c r="AM327" s="12"/>
      <c r="AN327" s="12"/>
      <c r="AO327" s="131"/>
      <c r="AR327" s="132"/>
      <c r="AS327" s="132"/>
      <c r="AT327" s="132"/>
      <c r="AU327" s="207"/>
      <c r="AW327" s="374"/>
      <c r="AY327" s="323"/>
      <c r="AZ327" s="323"/>
      <c r="BA327" s="323"/>
      <c r="BB327" s="323"/>
      <c r="BC327" s="323"/>
    </row>
    <row r="328" spans="1:55" ht="15.75">
      <c r="A328" s="1"/>
      <c r="B328" s="2"/>
      <c r="C328" s="2"/>
      <c r="D328" s="3"/>
      <c r="E328" s="130"/>
      <c r="F328" s="130"/>
      <c r="G328" s="130"/>
      <c r="H328" s="130"/>
      <c r="I328" s="4"/>
      <c r="J328" s="4"/>
      <c r="K328" s="4"/>
      <c r="L328" s="4"/>
      <c r="M328" s="4"/>
      <c r="N328" s="4"/>
      <c r="O328" s="4"/>
      <c r="P328" s="4"/>
      <c r="Q328" s="4"/>
      <c r="R328" s="4"/>
      <c r="S328" s="4"/>
      <c r="T328" s="4"/>
      <c r="U328" s="4"/>
      <c r="V328" s="4"/>
      <c r="W328" s="4"/>
      <c r="X328" s="4"/>
      <c r="Y328" s="4"/>
      <c r="Z328" s="4"/>
      <c r="AA328" s="13"/>
      <c r="AB328" s="154"/>
      <c r="AC328" s="158"/>
      <c r="AD328" s="154"/>
      <c r="AE328" s="12"/>
      <c r="AF328" s="213"/>
      <c r="AG328" s="12"/>
      <c r="AH328" s="12"/>
      <c r="AI328" s="12"/>
      <c r="AJ328" s="12"/>
      <c r="AK328" s="12"/>
      <c r="AL328" s="12"/>
      <c r="AM328" s="12"/>
      <c r="AN328" s="12"/>
      <c r="AO328" s="131"/>
      <c r="AR328" s="132"/>
      <c r="AS328" s="132"/>
      <c r="AT328" s="132"/>
      <c r="AU328" s="207"/>
      <c r="AW328" s="374"/>
      <c r="AY328" s="323"/>
      <c r="AZ328" s="323"/>
      <c r="BA328" s="323"/>
      <c r="BB328" s="323"/>
      <c r="BC328" s="323"/>
    </row>
    <row r="329" spans="1:55" ht="15.75">
      <c r="A329" s="1"/>
      <c r="B329" s="2"/>
      <c r="C329" s="2"/>
      <c r="D329" s="3"/>
      <c r="E329" s="130"/>
      <c r="F329" s="130"/>
      <c r="G329" s="130"/>
      <c r="H329" s="130"/>
      <c r="I329" s="4"/>
      <c r="J329" s="4"/>
      <c r="K329" s="4"/>
      <c r="L329" s="4"/>
      <c r="M329" s="4"/>
      <c r="N329" s="4"/>
      <c r="O329" s="4"/>
      <c r="P329" s="4"/>
      <c r="Q329" s="4"/>
      <c r="R329" s="4"/>
      <c r="S329" s="4"/>
      <c r="T329" s="4"/>
      <c r="U329" s="4"/>
      <c r="V329" s="4"/>
      <c r="W329" s="4"/>
      <c r="X329" s="4"/>
      <c r="Y329" s="4"/>
      <c r="Z329" s="4"/>
      <c r="AA329" s="13"/>
      <c r="AB329" s="154"/>
      <c r="AC329" s="158"/>
      <c r="AD329" s="154"/>
      <c r="AE329" s="12"/>
      <c r="AF329" s="213"/>
      <c r="AG329" s="12"/>
      <c r="AH329" s="12"/>
      <c r="AI329" s="12"/>
      <c r="AJ329" s="12"/>
      <c r="AK329" s="12"/>
      <c r="AL329" s="12"/>
      <c r="AM329" s="12"/>
      <c r="AN329" s="12"/>
      <c r="AO329" s="131"/>
      <c r="AR329" s="132"/>
      <c r="AS329" s="132"/>
      <c r="AT329" s="132"/>
      <c r="AU329" s="207"/>
      <c r="AW329" s="374"/>
      <c r="AY329" s="323"/>
      <c r="AZ329" s="323"/>
      <c r="BA329" s="323"/>
      <c r="BB329" s="323"/>
      <c r="BC329" s="323"/>
    </row>
    <row r="330" spans="1:55" ht="15.75">
      <c r="A330" s="1"/>
      <c r="B330" s="2"/>
      <c r="C330" s="2"/>
      <c r="D330" s="3"/>
      <c r="E330" s="130"/>
      <c r="F330" s="130"/>
      <c r="G330" s="130"/>
      <c r="H330" s="130"/>
      <c r="I330" s="4"/>
      <c r="J330" s="4"/>
      <c r="K330" s="4"/>
      <c r="L330" s="4"/>
      <c r="M330" s="4"/>
      <c r="N330" s="4"/>
      <c r="O330" s="4"/>
      <c r="P330" s="4"/>
      <c r="Q330" s="4"/>
      <c r="R330" s="4"/>
      <c r="S330" s="4"/>
      <c r="T330" s="4"/>
      <c r="U330" s="4"/>
      <c r="V330" s="4"/>
      <c r="W330" s="4"/>
      <c r="X330" s="4"/>
      <c r="Y330" s="4"/>
      <c r="Z330" s="4"/>
      <c r="AA330" s="13"/>
      <c r="AB330" s="154"/>
      <c r="AC330" s="158"/>
      <c r="AD330" s="154"/>
      <c r="AE330" s="12"/>
      <c r="AF330" s="213"/>
      <c r="AG330" s="12"/>
      <c r="AH330" s="12"/>
      <c r="AI330" s="12"/>
      <c r="AJ330" s="12"/>
      <c r="AK330" s="12"/>
      <c r="AL330" s="12"/>
      <c r="AM330" s="12"/>
      <c r="AN330" s="12"/>
      <c r="AO330" s="131"/>
      <c r="AR330" s="132"/>
      <c r="AS330" s="132"/>
      <c r="AT330" s="132"/>
      <c r="AU330" s="207"/>
      <c r="AW330" s="374"/>
      <c r="AY330" s="323"/>
      <c r="AZ330" s="323"/>
      <c r="BA330" s="323"/>
      <c r="BB330" s="323"/>
      <c r="BC330" s="323"/>
    </row>
    <row r="331" spans="1:55" ht="15.75">
      <c r="A331" s="1"/>
      <c r="B331" s="2"/>
      <c r="C331" s="2"/>
      <c r="D331" s="3"/>
      <c r="E331" s="130"/>
      <c r="F331" s="130"/>
      <c r="G331" s="130"/>
      <c r="H331" s="130"/>
      <c r="I331" s="4"/>
      <c r="J331" s="4"/>
      <c r="K331" s="4"/>
      <c r="L331" s="4"/>
      <c r="M331" s="4"/>
      <c r="N331" s="4"/>
      <c r="O331" s="4"/>
      <c r="P331" s="4"/>
      <c r="Q331" s="4"/>
      <c r="R331" s="4"/>
      <c r="S331" s="4"/>
      <c r="T331" s="4"/>
      <c r="U331" s="4"/>
      <c r="V331" s="4"/>
      <c r="W331" s="4"/>
      <c r="X331" s="4"/>
      <c r="Y331" s="4"/>
      <c r="Z331" s="4"/>
      <c r="AA331" s="13"/>
      <c r="AB331" s="154"/>
      <c r="AC331" s="158"/>
      <c r="AD331" s="154"/>
      <c r="AE331" s="12"/>
      <c r="AF331" s="213"/>
      <c r="AG331" s="12"/>
      <c r="AH331" s="12"/>
      <c r="AI331" s="12"/>
      <c r="AJ331" s="12"/>
      <c r="AK331" s="12"/>
      <c r="AL331" s="12"/>
      <c r="AM331" s="12"/>
      <c r="AN331" s="12"/>
      <c r="AO331" s="131"/>
      <c r="AR331" s="132"/>
      <c r="AS331" s="132"/>
      <c r="AT331" s="132"/>
      <c r="AU331" s="207"/>
      <c r="AW331" s="374"/>
      <c r="AY331" s="323"/>
      <c r="AZ331" s="323"/>
      <c r="BA331" s="323"/>
      <c r="BB331" s="323"/>
      <c r="BC331" s="323"/>
    </row>
    <row r="332" spans="1:55" ht="15.75">
      <c r="A332" s="1"/>
      <c r="B332" s="2"/>
      <c r="C332" s="2"/>
      <c r="D332" s="3"/>
      <c r="E332" s="130"/>
      <c r="F332" s="130"/>
      <c r="G332" s="130"/>
      <c r="H332" s="130"/>
      <c r="I332" s="4"/>
      <c r="J332" s="4"/>
      <c r="K332" s="4"/>
      <c r="L332" s="4"/>
      <c r="M332" s="4"/>
      <c r="N332" s="4"/>
      <c r="O332" s="4"/>
      <c r="P332" s="4"/>
      <c r="Q332" s="4"/>
      <c r="R332" s="4"/>
      <c r="S332" s="4"/>
      <c r="T332" s="4"/>
      <c r="U332" s="4"/>
      <c r="V332" s="4"/>
      <c r="W332" s="4"/>
      <c r="X332" s="4"/>
      <c r="Y332" s="4"/>
      <c r="Z332" s="4"/>
      <c r="AA332" s="13"/>
      <c r="AB332" s="154"/>
      <c r="AC332" s="158"/>
      <c r="AD332" s="154"/>
      <c r="AE332" s="12"/>
      <c r="AF332" s="213"/>
      <c r="AG332" s="12"/>
      <c r="AH332" s="12"/>
      <c r="AI332" s="12"/>
      <c r="AJ332" s="12"/>
      <c r="AK332" s="12"/>
      <c r="AL332" s="12"/>
      <c r="AM332" s="12"/>
      <c r="AN332" s="12"/>
      <c r="AO332" s="131"/>
      <c r="AR332" s="132"/>
      <c r="AS332" s="132"/>
      <c r="AT332" s="132"/>
      <c r="AU332" s="207"/>
      <c r="AW332" s="374"/>
      <c r="AY332" s="323"/>
      <c r="AZ332" s="323"/>
      <c r="BA332" s="323"/>
      <c r="BB332" s="323"/>
      <c r="BC332" s="323"/>
    </row>
    <row r="333" spans="1:55" ht="15.75">
      <c r="A333" s="1"/>
      <c r="B333" s="2"/>
      <c r="C333" s="2"/>
      <c r="D333" s="3"/>
      <c r="E333" s="130"/>
      <c r="F333" s="130"/>
      <c r="G333" s="130"/>
      <c r="H333" s="130"/>
      <c r="I333" s="4"/>
      <c r="J333" s="4"/>
      <c r="K333" s="4"/>
      <c r="L333" s="4"/>
      <c r="M333" s="4"/>
      <c r="N333" s="4"/>
      <c r="O333" s="4"/>
      <c r="P333" s="4"/>
      <c r="Q333" s="4"/>
      <c r="R333" s="4"/>
      <c r="S333" s="4"/>
      <c r="T333" s="4"/>
      <c r="U333" s="4"/>
      <c r="V333" s="4"/>
      <c r="W333" s="4"/>
      <c r="X333" s="4"/>
      <c r="Y333" s="4"/>
      <c r="Z333" s="4"/>
      <c r="AA333" s="13"/>
      <c r="AB333" s="154"/>
      <c r="AC333" s="158"/>
      <c r="AD333" s="154"/>
      <c r="AE333" s="12"/>
      <c r="AF333" s="213"/>
      <c r="AG333" s="12"/>
      <c r="AH333" s="12"/>
      <c r="AI333" s="12"/>
      <c r="AJ333" s="12"/>
      <c r="AK333" s="12"/>
      <c r="AL333" s="12"/>
      <c r="AM333" s="12"/>
      <c r="AN333" s="12"/>
      <c r="AO333" s="131"/>
      <c r="AR333" s="132"/>
      <c r="AS333" s="132"/>
      <c r="AT333" s="132"/>
      <c r="AU333" s="207"/>
      <c r="AW333" s="374"/>
      <c r="AY333" s="323"/>
      <c r="AZ333" s="323"/>
      <c r="BA333" s="323"/>
      <c r="BB333" s="323"/>
      <c r="BC333" s="323"/>
    </row>
    <row r="334" spans="1:55" ht="15.75">
      <c r="A334" s="1"/>
      <c r="B334" s="2"/>
      <c r="C334" s="2"/>
      <c r="D334" s="3"/>
      <c r="E334" s="130"/>
      <c r="F334" s="130"/>
      <c r="G334" s="130"/>
      <c r="H334" s="130"/>
      <c r="I334" s="4"/>
      <c r="J334" s="4"/>
      <c r="K334" s="4"/>
      <c r="L334" s="4"/>
      <c r="M334" s="4"/>
      <c r="N334" s="4"/>
      <c r="O334" s="4"/>
      <c r="P334" s="4"/>
      <c r="Q334" s="4"/>
      <c r="R334" s="4"/>
      <c r="S334" s="4"/>
      <c r="T334" s="4"/>
      <c r="U334" s="4"/>
      <c r="V334" s="4"/>
      <c r="W334" s="4"/>
      <c r="X334" s="4"/>
      <c r="Y334" s="4"/>
      <c r="Z334" s="4"/>
      <c r="AA334" s="13"/>
      <c r="AB334" s="154"/>
      <c r="AC334" s="158"/>
      <c r="AD334" s="154"/>
      <c r="AE334" s="12"/>
      <c r="AF334" s="213"/>
      <c r="AG334" s="12"/>
      <c r="AH334" s="12"/>
      <c r="AI334" s="12"/>
      <c r="AJ334" s="12"/>
      <c r="AK334" s="12"/>
      <c r="AL334" s="12"/>
      <c r="AM334" s="12"/>
      <c r="AN334" s="12"/>
      <c r="AO334" s="131"/>
      <c r="AR334" s="132"/>
      <c r="AS334" s="132"/>
      <c r="AT334" s="132"/>
      <c r="AU334" s="207"/>
      <c r="AW334" s="374"/>
      <c r="AY334" s="323"/>
      <c r="AZ334" s="323"/>
      <c r="BA334" s="323"/>
      <c r="BB334" s="323"/>
      <c r="BC334" s="323"/>
    </row>
    <row r="335" spans="1:55" ht="15.75">
      <c r="A335" s="1"/>
      <c r="B335" s="2"/>
      <c r="C335" s="2"/>
      <c r="D335" s="3"/>
      <c r="E335" s="130"/>
      <c r="F335" s="130"/>
      <c r="G335" s="130"/>
      <c r="H335" s="130"/>
      <c r="I335" s="4"/>
      <c r="J335" s="4"/>
      <c r="K335" s="4"/>
      <c r="L335" s="4"/>
      <c r="M335" s="4"/>
      <c r="N335" s="4"/>
      <c r="O335" s="4"/>
      <c r="P335" s="4"/>
      <c r="Q335" s="4"/>
      <c r="R335" s="4"/>
      <c r="S335" s="4"/>
      <c r="T335" s="4"/>
      <c r="U335" s="4"/>
      <c r="V335" s="4"/>
      <c r="W335" s="4"/>
      <c r="X335" s="4"/>
      <c r="Y335" s="4"/>
      <c r="Z335" s="4"/>
      <c r="AA335" s="13"/>
      <c r="AB335" s="154"/>
      <c r="AC335" s="158"/>
      <c r="AD335" s="154"/>
      <c r="AE335" s="12"/>
      <c r="AF335" s="213"/>
      <c r="AG335" s="12"/>
      <c r="AH335" s="12"/>
      <c r="AI335" s="12"/>
      <c r="AJ335" s="12"/>
      <c r="AK335" s="12"/>
      <c r="AL335" s="12"/>
      <c r="AM335" s="12"/>
      <c r="AN335" s="12"/>
      <c r="AO335" s="131"/>
      <c r="AR335" s="132"/>
      <c r="AS335" s="132"/>
      <c r="AT335" s="132"/>
      <c r="AU335" s="207"/>
      <c r="AW335" s="374"/>
      <c r="AY335" s="323"/>
      <c r="AZ335" s="323"/>
      <c r="BA335" s="323"/>
      <c r="BB335" s="323"/>
      <c r="BC335" s="323"/>
    </row>
    <row r="336" spans="1:55" ht="15.75">
      <c r="A336" s="1"/>
      <c r="B336" s="2"/>
      <c r="C336" s="2"/>
      <c r="D336" s="3"/>
      <c r="E336" s="130"/>
      <c r="F336" s="130"/>
      <c r="G336" s="130"/>
      <c r="H336" s="130"/>
      <c r="I336" s="4"/>
      <c r="J336" s="4"/>
      <c r="K336" s="4"/>
      <c r="L336" s="4"/>
      <c r="M336" s="4"/>
      <c r="N336" s="4"/>
      <c r="O336" s="4"/>
      <c r="P336" s="4"/>
      <c r="Q336" s="4"/>
      <c r="R336" s="4"/>
      <c r="S336" s="4"/>
      <c r="T336" s="4"/>
      <c r="U336" s="4"/>
      <c r="V336" s="4"/>
      <c r="W336" s="4"/>
      <c r="X336" s="4"/>
      <c r="Y336" s="4"/>
      <c r="Z336" s="4"/>
      <c r="AA336" s="13"/>
      <c r="AB336" s="154"/>
      <c r="AC336" s="158"/>
      <c r="AD336" s="154"/>
      <c r="AE336" s="12"/>
      <c r="AF336" s="213"/>
      <c r="AG336" s="12"/>
      <c r="AH336" s="12"/>
      <c r="AI336" s="12"/>
      <c r="AJ336" s="12"/>
      <c r="AK336" s="12"/>
      <c r="AL336" s="12"/>
      <c r="AM336" s="12"/>
      <c r="AN336" s="12"/>
      <c r="AO336" s="131"/>
      <c r="AR336" s="132"/>
      <c r="AS336" s="132"/>
      <c r="AT336" s="132"/>
      <c r="AU336" s="207"/>
      <c r="AW336" s="374"/>
      <c r="AY336" s="323"/>
      <c r="AZ336" s="323"/>
      <c r="BA336" s="323"/>
      <c r="BB336" s="323"/>
      <c r="BC336" s="323"/>
    </row>
    <row r="337" spans="1:55" ht="15.75">
      <c r="A337" s="1"/>
      <c r="B337" s="2"/>
      <c r="C337" s="2"/>
      <c r="D337" s="3"/>
      <c r="E337" s="130"/>
      <c r="F337" s="130"/>
      <c r="G337" s="130"/>
      <c r="H337" s="130"/>
      <c r="I337" s="4"/>
      <c r="J337" s="4"/>
      <c r="K337" s="4"/>
      <c r="L337" s="4"/>
      <c r="M337" s="4"/>
      <c r="N337" s="4"/>
      <c r="O337" s="4"/>
      <c r="P337" s="4"/>
      <c r="Q337" s="4"/>
      <c r="R337" s="4"/>
      <c r="S337" s="4"/>
      <c r="T337" s="4"/>
      <c r="U337" s="4"/>
      <c r="V337" s="4"/>
      <c r="W337" s="4"/>
      <c r="X337" s="4"/>
      <c r="Y337" s="4"/>
      <c r="Z337" s="4"/>
      <c r="AA337" s="13"/>
      <c r="AB337" s="154"/>
      <c r="AC337" s="158"/>
      <c r="AD337" s="154"/>
      <c r="AE337" s="12"/>
      <c r="AF337" s="213"/>
      <c r="AG337" s="12"/>
      <c r="AH337" s="12"/>
      <c r="AI337" s="12"/>
      <c r="AJ337" s="12"/>
      <c r="AK337" s="12"/>
      <c r="AL337" s="12"/>
      <c r="AM337" s="12"/>
      <c r="AN337" s="12"/>
      <c r="AO337" s="131"/>
      <c r="AR337" s="132"/>
      <c r="AS337" s="132"/>
      <c r="AT337" s="132"/>
      <c r="AU337" s="207"/>
      <c r="AW337" s="374"/>
      <c r="AY337" s="323"/>
      <c r="AZ337" s="323"/>
      <c r="BA337" s="323"/>
      <c r="BB337" s="323"/>
      <c r="BC337" s="323"/>
    </row>
    <row r="338" spans="1:55" ht="15.75">
      <c r="A338" s="1"/>
      <c r="B338" s="2"/>
      <c r="C338" s="2"/>
      <c r="D338" s="3"/>
      <c r="E338" s="130"/>
      <c r="F338" s="130"/>
      <c r="G338" s="130"/>
      <c r="H338" s="130"/>
      <c r="I338" s="4"/>
      <c r="J338" s="4"/>
      <c r="K338" s="4"/>
      <c r="L338" s="4"/>
      <c r="M338" s="4"/>
      <c r="N338" s="4"/>
      <c r="O338" s="4"/>
      <c r="P338" s="4"/>
      <c r="Q338" s="4"/>
      <c r="R338" s="4"/>
      <c r="S338" s="4"/>
      <c r="T338" s="4"/>
      <c r="U338" s="4"/>
      <c r="V338" s="4"/>
      <c r="W338" s="4"/>
      <c r="X338" s="4"/>
      <c r="Y338" s="4"/>
      <c r="Z338" s="4"/>
      <c r="AA338" s="13"/>
      <c r="AB338" s="154"/>
      <c r="AC338" s="158"/>
      <c r="AD338" s="154"/>
      <c r="AE338" s="12"/>
      <c r="AF338" s="213"/>
      <c r="AG338" s="12"/>
      <c r="AH338" s="12"/>
      <c r="AI338" s="12"/>
      <c r="AJ338" s="12"/>
      <c r="AK338" s="12"/>
      <c r="AL338" s="12"/>
      <c r="AM338" s="12"/>
      <c r="AN338" s="12"/>
      <c r="AO338" s="131"/>
      <c r="AR338" s="132"/>
      <c r="AS338" s="132"/>
      <c r="AT338" s="132"/>
      <c r="AU338" s="207"/>
      <c r="AW338" s="374"/>
      <c r="AY338" s="323"/>
      <c r="AZ338" s="323"/>
      <c r="BA338" s="323"/>
      <c r="BB338" s="323"/>
      <c r="BC338" s="323"/>
    </row>
    <row r="339" spans="1:55" ht="15.75">
      <c r="A339" s="1"/>
      <c r="B339" s="2"/>
      <c r="C339" s="2"/>
      <c r="D339" s="3"/>
      <c r="E339" s="130"/>
      <c r="F339" s="130"/>
      <c r="G339" s="130"/>
      <c r="H339" s="130"/>
      <c r="I339" s="4"/>
      <c r="J339" s="4"/>
      <c r="K339" s="4"/>
      <c r="L339" s="4"/>
      <c r="M339" s="4"/>
      <c r="N339" s="4"/>
      <c r="O339" s="4"/>
      <c r="P339" s="4"/>
      <c r="Q339" s="4"/>
      <c r="R339" s="4"/>
      <c r="S339" s="4"/>
      <c r="T339" s="4"/>
      <c r="U339" s="4"/>
      <c r="V339" s="4"/>
      <c r="W339" s="4"/>
      <c r="X339" s="4"/>
      <c r="Y339" s="4"/>
      <c r="Z339" s="4"/>
      <c r="AA339" s="13"/>
      <c r="AB339" s="154"/>
      <c r="AC339" s="158"/>
      <c r="AD339" s="154"/>
      <c r="AE339" s="12"/>
      <c r="AF339" s="213"/>
      <c r="AG339" s="12"/>
      <c r="AH339" s="12"/>
      <c r="AI339" s="12"/>
      <c r="AJ339" s="12"/>
      <c r="AK339" s="12"/>
      <c r="AL339" s="12"/>
      <c r="AM339" s="12"/>
      <c r="AN339" s="12"/>
      <c r="AO339" s="131"/>
      <c r="AR339" s="132"/>
      <c r="AS339" s="132"/>
      <c r="AT339" s="132"/>
      <c r="AU339" s="207"/>
      <c r="AW339" s="374"/>
      <c r="AY339" s="323"/>
      <c r="AZ339" s="323"/>
      <c r="BA339" s="323"/>
      <c r="BB339" s="323"/>
      <c r="BC339" s="323"/>
    </row>
    <row r="340" spans="1:55" ht="15.75">
      <c r="A340" s="1"/>
      <c r="B340" s="2"/>
      <c r="C340" s="2"/>
      <c r="D340" s="3"/>
      <c r="E340" s="130"/>
      <c r="F340" s="130"/>
      <c r="G340" s="130"/>
      <c r="H340" s="130"/>
      <c r="I340" s="4"/>
      <c r="J340" s="4"/>
      <c r="K340" s="4"/>
      <c r="L340" s="4"/>
      <c r="M340" s="4"/>
      <c r="N340" s="4"/>
      <c r="O340" s="4"/>
      <c r="P340" s="4"/>
      <c r="Q340" s="4"/>
      <c r="R340" s="4"/>
      <c r="S340" s="4"/>
      <c r="T340" s="4"/>
      <c r="U340" s="4"/>
      <c r="V340" s="4"/>
      <c r="W340" s="4"/>
      <c r="X340" s="4"/>
      <c r="Y340" s="4"/>
      <c r="Z340" s="4"/>
      <c r="AA340" s="13"/>
      <c r="AB340" s="154"/>
      <c r="AC340" s="158"/>
      <c r="AD340" s="154"/>
      <c r="AE340" s="12"/>
      <c r="AF340" s="213"/>
      <c r="AG340" s="12"/>
      <c r="AH340" s="12"/>
      <c r="AI340" s="12"/>
      <c r="AJ340" s="12"/>
      <c r="AK340" s="12"/>
      <c r="AL340" s="12"/>
      <c r="AM340" s="12"/>
      <c r="AN340" s="12"/>
      <c r="AO340" s="131"/>
      <c r="AR340" s="132"/>
      <c r="AS340" s="132"/>
      <c r="AT340" s="132"/>
      <c r="AU340" s="207"/>
      <c r="AW340" s="374"/>
      <c r="AY340" s="323"/>
      <c r="AZ340" s="323"/>
      <c r="BA340" s="323"/>
      <c r="BB340" s="323"/>
      <c r="BC340" s="323"/>
    </row>
    <row r="341" spans="1:55" ht="15.75">
      <c r="A341" s="1"/>
      <c r="B341" s="2"/>
      <c r="C341" s="2"/>
      <c r="D341" s="3"/>
      <c r="E341" s="130"/>
      <c r="F341" s="130"/>
      <c r="G341" s="130"/>
      <c r="H341" s="130"/>
      <c r="I341" s="4"/>
      <c r="J341" s="4"/>
      <c r="K341" s="4"/>
      <c r="L341" s="4"/>
      <c r="M341" s="4"/>
      <c r="N341" s="4"/>
      <c r="O341" s="4"/>
      <c r="P341" s="4"/>
      <c r="Q341" s="4"/>
      <c r="R341" s="4"/>
      <c r="S341" s="4"/>
      <c r="T341" s="4"/>
      <c r="U341" s="4"/>
      <c r="V341" s="4"/>
      <c r="W341" s="4"/>
      <c r="X341" s="4"/>
      <c r="Y341" s="4"/>
      <c r="Z341" s="4"/>
      <c r="AA341" s="13"/>
      <c r="AB341" s="154"/>
      <c r="AC341" s="158"/>
      <c r="AD341" s="154"/>
      <c r="AE341" s="12"/>
      <c r="AF341" s="213"/>
      <c r="AG341" s="12"/>
      <c r="AH341" s="12"/>
      <c r="AI341" s="12"/>
      <c r="AJ341" s="12"/>
      <c r="AK341" s="12"/>
      <c r="AL341" s="12"/>
      <c r="AM341" s="12"/>
      <c r="AN341" s="12"/>
      <c r="AO341" s="131"/>
      <c r="AR341" s="132"/>
      <c r="AS341" s="132"/>
      <c r="AT341" s="132"/>
      <c r="AU341" s="207"/>
      <c r="AW341" s="374"/>
      <c r="AY341" s="323"/>
      <c r="AZ341" s="323"/>
      <c r="BA341" s="323"/>
      <c r="BB341" s="323"/>
      <c r="BC341" s="323"/>
    </row>
    <row r="342" spans="1:55" ht="15.75">
      <c r="A342" s="1"/>
      <c r="B342" s="2"/>
      <c r="C342" s="2"/>
      <c r="D342" s="3"/>
      <c r="E342" s="130"/>
      <c r="F342" s="130"/>
      <c r="G342" s="130"/>
      <c r="H342" s="130"/>
      <c r="I342" s="4"/>
      <c r="J342" s="4"/>
      <c r="K342" s="4"/>
      <c r="L342" s="4"/>
      <c r="M342" s="4"/>
      <c r="N342" s="4"/>
      <c r="O342" s="4"/>
      <c r="P342" s="4"/>
      <c r="Q342" s="4"/>
      <c r="R342" s="4"/>
      <c r="S342" s="4"/>
      <c r="T342" s="4"/>
      <c r="U342" s="4"/>
      <c r="V342" s="4"/>
      <c r="W342" s="4"/>
      <c r="X342" s="4"/>
      <c r="Y342" s="4"/>
      <c r="Z342" s="4"/>
      <c r="AA342" s="13"/>
      <c r="AB342" s="154"/>
      <c r="AC342" s="158"/>
      <c r="AD342" s="154"/>
      <c r="AE342" s="12"/>
      <c r="AF342" s="213"/>
      <c r="AG342" s="12"/>
      <c r="AH342" s="12"/>
      <c r="AI342" s="12"/>
      <c r="AJ342" s="12"/>
      <c r="AK342" s="12"/>
      <c r="AL342" s="12"/>
      <c r="AM342" s="12"/>
      <c r="AN342" s="12"/>
      <c r="AO342" s="131"/>
      <c r="AR342" s="132"/>
      <c r="AS342" s="132"/>
      <c r="AT342" s="132"/>
      <c r="AU342" s="207"/>
      <c r="AW342" s="374"/>
      <c r="AY342" s="323"/>
      <c r="AZ342" s="323"/>
      <c r="BA342" s="323"/>
      <c r="BB342" s="323"/>
      <c r="BC342" s="323"/>
    </row>
    <row r="343" spans="1:55" ht="15.75">
      <c r="A343" s="1"/>
      <c r="B343" s="2"/>
      <c r="C343" s="2"/>
      <c r="D343" s="3"/>
      <c r="E343" s="130"/>
      <c r="F343" s="130"/>
      <c r="G343" s="130"/>
      <c r="H343" s="130"/>
      <c r="I343" s="4"/>
      <c r="J343" s="4"/>
      <c r="K343" s="4"/>
      <c r="L343" s="4"/>
      <c r="M343" s="4"/>
      <c r="N343" s="4"/>
      <c r="O343" s="4"/>
      <c r="P343" s="4"/>
      <c r="Q343" s="4"/>
      <c r="R343" s="4"/>
      <c r="S343" s="4"/>
      <c r="T343" s="4"/>
      <c r="U343" s="4"/>
      <c r="V343" s="4"/>
      <c r="W343" s="4"/>
      <c r="X343" s="4"/>
      <c r="Y343" s="4"/>
      <c r="Z343" s="4"/>
      <c r="AA343" s="13"/>
      <c r="AB343" s="154"/>
      <c r="AC343" s="158"/>
      <c r="AD343" s="154"/>
      <c r="AE343" s="12"/>
      <c r="AF343" s="213"/>
      <c r="AG343" s="12"/>
      <c r="AH343" s="12"/>
      <c r="AI343" s="12"/>
      <c r="AJ343" s="12"/>
      <c r="AK343" s="12"/>
      <c r="AL343" s="12"/>
      <c r="AM343" s="12"/>
      <c r="AN343" s="12"/>
      <c r="AO343" s="131"/>
      <c r="AR343" s="132"/>
      <c r="AS343" s="132"/>
      <c r="AT343" s="132"/>
      <c r="AU343" s="207"/>
      <c r="AW343" s="374"/>
      <c r="AY343" s="323"/>
      <c r="AZ343" s="323"/>
      <c r="BA343" s="323"/>
      <c r="BB343" s="323"/>
      <c r="BC343" s="323"/>
    </row>
    <row r="344" spans="1:55" ht="15.75">
      <c r="A344" s="1"/>
      <c r="B344" s="2"/>
      <c r="C344" s="2"/>
      <c r="D344" s="3"/>
      <c r="E344" s="130"/>
      <c r="F344" s="130"/>
      <c r="G344" s="130"/>
      <c r="H344" s="130"/>
      <c r="I344" s="4"/>
      <c r="J344" s="4"/>
      <c r="K344" s="4"/>
      <c r="L344" s="4"/>
      <c r="M344" s="4"/>
      <c r="N344" s="4"/>
      <c r="O344" s="4"/>
      <c r="P344" s="4"/>
      <c r="Q344" s="4"/>
      <c r="R344" s="4"/>
      <c r="S344" s="4"/>
      <c r="T344" s="4"/>
      <c r="U344" s="4"/>
      <c r="V344" s="4"/>
      <c r="W344" s="4"/>
      <c r="X344" s="4"/>
      <c r="Y344" s="4"/>
      <c r="Z344" s="4"/>
      <c r="AA344" s="13"/>
      <c r="AB344" s="154"/>
      <c r="AC344" s="158"/>
      <c r="AD344" s="154"/>
      <c r="AE344" s="12"/>
      <c r="AF344" s="213"/>
      <c r="AG344" s="12"/>
      <c r="AH344" s="12"/>
      <c r="AI344" s="12"/>
      <c r="AJ344" s="12"/>
      <c r="AK344" s="12"/>
      <c r="AL344" s="12"/>
      <c r="AM344" s="12"/>
      <c r="AN344" s="12"/>
      <c r="AO344" s="131"/>
      <c r="AR344" s="132"/>
      <c r="AS344" s="132"/>
      <c r="AT344" s="132"/>
      <c r="AU344" s="207"/>
      <c r="AW344" s="374"/>
      <c r="AY344" s="323"/>
      <c r="AZ344" s="323"/>
      <c r="BA344" s="323"/>
      <c r="BB344" s="323"/>
      <c r="BC344" s="323"/>
    </row>
    <row r="345" spans="1:55" ht="15.75">
      <c r="A345" s="1"/>
      <c r="B345" s="2"/>
      <c r="C345" s="2"/>
      <c r="D345" s="3"/>
      <c r="E345" s="130"/>
      <c r="F345" s="130"/>
      <c r="G345" s="130"/>
      <c r="H345" s="130"/>
      <c r="I345" s="4"/>
      <c r="J345" s="4"/>
      <c r="K345" s="4"/>
      <c r="L345" s="4"/>
      <c r="M345" s="4"/>
      <c r="N345" s="4"/>
      <c r="O345" s="4"/>
      <c r="P345" s="4"/>
      <c r="Q345" s="4"/>
      <c r="R345" s="4"/>
      <c r="S345" s="4"/>
      <c r="T345" s="4"/>
      <c r="U345" s="4"/>
      <c r="V345" s="4"/>
      <c r="W345" s="4"/>
      <c r="X345" s="4"/>
      <c r="Y345" s="4"/>
      <c r="Z345" s="4"/>
      <c r="AA345" s="13"/>
      <c r="AB345" s="154"/>
      <c r="AC345" s="158"/>
      <c r="AD345" s="154"/>
      <c r="AE345" s="12"/>
      <c r="AF345" s="213"/>
      <c r="AG345" s="12"/>
      <c r="AH345" s="12"/>
      <c r="AI345" s="12"/>
      <c r="AJ345" s="12"/>
      <c r="AK345" s="12"/>
      <c r="AL345" s="12"/>
      <c r="AM345" s="12"/>
      <c r="AN345" s="12"/>
      <c r="AO345" s="131"/>
      <c r="AR345" s="132"/>
      <c r="AS345" s="132"/>
      <c r="AT345" s="132"/>
      <c r="AU345" s="207"/>
      <c r="AW345" s="374"/>
      <c r="AY345" s="323"/>
      <c r="AZ345" s="323"/>
      <c r="BA345" s="323"/>
      <c r="BB345" s="323"/>
      <c r="BC345" s="323"/>
    </row>
    <row r="346" spans="1:55" ht="15.75">
      <c r="A346" s="1"/>
      <c r="B346" s="2"/>
      <c r="C346" s="2"/>
      <c r="D346" s="3"/>
      <c r="E346" s="130"/>
      <c r="F346" s="130"/>
      <c r="G346" s="130"/>
      <c r="H346" s="130"/>
      <c r="I346" s="4"/>
      <c r="J346" s="4"/>
      <c r="K346" s="4"/>
      <c r="L346" s="4"/>
      <c r="M346" s="4"/>
      <c r="N346" s="4"/>
      <c r="O346" s="4"/>
      <c r="P346" s="4"/>
      <c r="Q346" s="4"/>
      <c r="R346" s="4"/>
      <c r="S346" s="4"/>
      <c r="T346" s="4"/>
      <c r="U346" s="4"/>
      <c r="V346" s="4"/>
      <c r="W346" s="4"/>
      <c r="X346" s="4"/>
      <c r="Y346" s="4"/>
      <c r="Z346" s="4"/>
      <c r="AA346" s="13"/>
      <c r="AB346" s="154"/>
      <c r="AC346" s="158"/>
      <c r="AD346" s="154"/>
      <c r="AE346" s="12"/>
      <c r="AF346" s="213"/>
      <c r="AG346" s="12"/>
      <c r="AH346" s="12"/>
      <c r="AI346" s="12"/>
      <c r="AJ346" s="12"/>
      <c r="AK346" s="12"/>
      <c r="AL346" s="12"/>
      <c r="AM346" s="12"/>
      <c r="AN346" s="12"/>
      <c r="AO346" s="131"/>
      <c r="AR346" s="132"/>
      <c r="AS346" s="132"/>
      <c r="AT346" s="132"/>
      <c r="AU346" s="207"/>
      <c r="AW346" s="374"/>
      <c r="AY346" s="323"/>
      <c r="AZ346" s="323"/>
      <c r="BA346" s="323"/>
      <c r="BB346" s="323"/>
      <c r="BC346" s="323"/>
    </row>
    <row r="347" spans="1:55" ht="15.75">
      <c r="A347" s="1"/>
      <c r="B347" s="2"/>
      <c r="C347" s="2"/>
      <c r="D347" s="3"/>
      <c r="E347" s="130"/>
      <c r="F347" s="130"/>
      <c r="G347" s="130"/>
      <c r="H347" s="130"/>
      <c r="I347" s="4"/>
      <c r="J347" s="4"/>
      <c r="K347" s="4"/>
      <c r="L347" s="4"/>
      <c r="M347" s="4"/>
      <c r="N347" s="4"/>
      <c r="O347" s="4"/>
      <c r="P347" s="4"/>
      <c r="Q347" s="4"/>
      <c r="R347" s="4"/>
      <c r="S347" s="4"/>
      <c r="T347" s="4"/>
      <c r="U347" s="4"/>
      <c r="V347" s="4"/>
      <c r="W347" s="4"/>
      <c r="X347" s="4"/>
      <c r="Y347" s="4"/>
      <c r="Z347" s="4"/>
      <c r="AA347" s="13"/>
      <c r="AB347" s="154"/>
      <c r="AC347" s="158"/>
      <c r="AD347" s="154"/>
      <c r="AE347" s="12"/>
      <c r="AF347" s="213"/>
      <c r="AG347" s="12"/>
      <c r="AH347" s="12"/>
      <c r="AI347" s="12"/>
      <c r="AJ347" s="12"/>
      <c r="AK347" s="12"/>
      <c r="AL347" s="12"/>
      <c r="AM347" s="12"/>
      <c r="AN347" s="12"/>
      <c r="AO347" s="131"/>
      <c r="AR347" s="132"/>
      <c r="AS347" s="132"/>
      <c r="AT347" s="132"/>
      <c r="AU347" s="207"/>
      <c r="AW347" s="374"/>
      <c r="AY347" s="323"/>
      <c r="AZ347" s="323"/>
      <c r="BA347" s="323"/>
      <c r="BB347" s="323"/>
      <c r="BC347" s="323"/>
    </row>
    <row r="348" spans="1:55" ht="15.75">
      <c r="A348" s="1"/>
      <c r="B348" s="2"/>
      <c r="C348" s="2"/>
      <c r="D348" s="3"/>
      <c r="E348" s="130"/>
      <c r="F348" s="130"/>
      <c r="G348" s="130"/>
      <c r="H348" s="130"/>
      <c r="I348" s="4"/>
      <c r="J348" s="4"/>
      <c r="K348" s="4"/>
      <c r="L348" s="4"/>
      <c r="M348" s="4"/>
      <c r="N348" s="4"/>
      <c r="O348" s="4"/>
      <c r="P348" s="4"/>
      <c r="Q348" s="4"/>
      <c r="R348" s="4"/>
      <c r="S348" s="4"/>
      <c r="T348" s="4"/>
      <c r="U348" s="4"/>
      <c r="V348" s="4"/>
      <c r="W348" s="4"/>
      <c r="X348" s="4"/>
      <c r="Y348" s="4"/>
      <c r="Z348" s="4"/>
      <c r="AA348" s="13"/>
      <c r="AB348" s="154"/>
      <c r="AC348" s="158"/>
      <c r="AD348" s="154"/>
      <c r="AE348" s="12"/>
      <c r="AF348" s="213"/>
      <c r="AG348" s="12"/>
      <c r="AH348" s="12"/>
      <c r="AI348" s="12"/>
      <c r="AJ348" s="12"/>
      <c r="AK348" s="12"/>
      <c r="AL348" s="12"/>
      <c r="AM348" s="12"/>
      <c r="AN348" s="12"/>
      <c r="AO348" s="131"/>
      <c r="AR348" s="132"/>
      <c r="AS348" s="132"/>
      <c r="AT348" s="132"/>
      <c r="AU348" s="207"/>
      <c r="AW348" s="374"/>
      <c r="AY348" s="323"/>
      <c r="AZ348" s="323"/>
      <c r="BA348" s="323"/>
      <c r="BB348" s="323"/>
      <c r="BC348" s="323"/>
    </row>
    <row r="349" spans="1:55" ht="15.75">
      <c r="A349" s="1"/>
      <c r="B349" s="2"/>
      <c r="C349" s="2"/>
      <c r="D349" s="3"/>
      <c r="E349" s="130"/>
      <c r="F349" s="130"/>
      <c r="G349" s="130"/>
      <c r="H349" s="130"/>
      <c r="I349" s="4"/>
      <c r="J349" s="4"/>
      <c r="K349" s="4"/>
      <c r="L349" s="4"/>
      <c r="M349" s="4"/>
      <c r="N349" s="4"/>
      <c r="O349" s="4"/>
      <c r="P349" s="4"/>
      <c r="Q349" s="4"/>
      <c r="R349" s="4"/>
      <c r="S349" s="4"/>
      <c r="T349" s="4"/>
      <c r="U349" s="4"/>
      <c r="V349" s="4"/>
      <c r="W349" s="4"/>
      <c r="X349" s="4"/>
      <c r="Y349" s="4"/>
      <c r="Z349" s="4"/>
      <c r="AA349" s="13"/>
      <c r="AB349" s="154"/>
      <c r="AC349" s="158"/>
      <c r="AD349" s="154"/>
      <c r="AE349" s="12"/>
      <c r="AF349" s="213"/>
      <c r="AG349" s="12"/>
      <c r="AH349" s="12"/>
      <c r="AI349" s="12"/>
      <c r="AJ349" s="12"/>
      <c r="AK349" s="12"/>
      <c r="AL349" s="12"/>
      <c r="AM349" s="12"/>
      <c r="AN349" s="12"/>
      <c r="AO349" s="131"/>
      <c r="AR349" s="132"/>
      <c r="AS349" s="132"/>
      <c r="AT349" s="132"/>
      <c r="AU349" s="207"/>
      <c r="AW349" s="374"/>
      <c r="AY349" s="323"/>
      <c r="AZ349" s="323"/>
      <c r="BA349" s="323"/>
      <c r="BB349" s="323"/>
      <c r="BC349" s="323"/>
    </row>
    <row r="350" spans="1:55" ht="15.75">
      <c r="A350" s="1"/>
      <c r="B350" s="2"/>
      <c r="C350" s="2"/>
      <c r="D350" s="3"/>
      <c r="E350" s="130"/>
      <c r="F350" s="130"/>
      <c r="G350" s="130"/>
      <c r="H350" s="130"/>
      <c r="I350" s="4"/>
      <c r="J350" s="4"/>
      <c r="K350" s="4"/>
      <c r="L350" s="4"/>
      <c r="M350" s="4"/>
      <c r="N350" s="4"/>
      <c r="O350" s="4"/>
      <c r="P350" s="4"/>
      <c r="Q350" s="4"/>
      <c r="R350" s="4"/>
      <c r="S350" s="4"/>
      <c r="T350" s="4"/>
      <c r="U350" s="4"/>
      <c r="V350" s="4"/>
      <c r="W350" s="4"/>
      <c r="X350" s="4"/>
      <c r="Y350" s="4"/>
      <c r="Z350" s="4"/>
      <c r="AA350" s="13"/>
      <c r="AB350" s="154"/>
      <c r="AC350" s="158"/>
      <c r="AD350" s="154"/>
      <c r="AE350" s="12"/>
      <c r="AF350" s="213"/>
      <c r="AG350" s="12"/>
      <c r="AH350" s="12"/>
      <c r="AI350" s="12"/>
      <c r="AJ350" s="12"/>
      <c r="AK350" s="12"/>
      <c r="AL350" s="12"/>
      <c r="AM350" s="12"/>
      <c r="AN350" s="12"/>
      <c r="AO350" s="131"/>
      <c r="AR350" s="132"/>
      <c r="AS350" s="132"/>
      <c r="AT350" s="132"/>
      <c r="AU350" s="207"/>
      <c r="AW350" s="374"/>
      <c r="AY350" s="323"/>
      <c r="AZ350" s="323"/>
      <c r="BA350" s="323"/>
      <c r="BB350" s="323"/>
      <c r="BC350" s="323"/>
    </row>
    <row r="351" spans="1:55" ht="15.75">
      <c r="A351" s="1"/>
      <c r="B351" s="2"/>
      <c r="C351" s="2"/>
      <c r="D351" s="3"/>
      <c r="E351" s="130"/>
      <c r="F351" s="130"/>
      <c r="G351" s="130"/>
      <c r="H351" s="130"/>
      <c r="I351" s="4"/>
      <c r="J351" s="4"/>
      <c r="K351" s="4"/>
      <c r="L351" s="4"/>
      <c r="M351" s="4"/>
      <c r="N351" s="4"/>
      <c r="O351" s="4"/>
      <c r="P351" s="4"/>
      <c r="Q351" s="4"/>
      <c r="R351" s="4"/>
      <c r="S351" s="4"/>
      <c r="T351" s="4"/>
      <c r="U351" s="4"/>
      <c r="V351" s="4"/>
      <c r="W351" s="4"/>
      <c r="X351" s="4"/>
      <c r="Y351" s="4"/>
      <c r="Z351" s="4"/>
      <c r="AA351" s="13"/>
      <c r="AB351" s="154"/>
      <c r="AC351" s="158"/>
      <c r="AD351" s="154"/>
      <c r="AE351" s="12"/>
      <c r="AF351" s="213"/>
      <c r="AG351" s="12"/>
      <c r="AH351" s="12"/>
      <c r="AI351" s="12"/>
      <c r="AJ351" s="12"/>
      <c r="AK351" s="12"/>
      <c r="AL351" s="12"/>
      <c r="AM351" s="12"/>
      <c r="AN351" s="12"/>
      <c r="AO351" s="131"/>
      <c r="AR351" s="132"/>
      <c r="AS351" s="132"/>
      <c r="AT351" s="132"/>
      <c r="AU351" s="207"/>
      <c r="AW351" s="374"/>
      <c r="AY351" s="323"/>
      <c r="AZ351" s="323"/>
      <c r="BA351" s="323"/>
      <c r="BB351" s="323"/>
      <c r="BC351" s="323"/>
    </row>
    <row r="352" spans="1:55" ht="15.75">
      <c r="A352" s="1"/>
      <c r="B352" s="2"/>
      <c r="C352" s="2"/>
      <c r="D352" s="3"/>
      <c r="E352" s="130"/>
      <c r="F352" s="130"/>
      <c r="G352" s="130"/>
      <c r="H352" s="130"/>
      <c r="I352" s="4"/>
      <c r="J352" s="4"/>
      <c r="K352" s="4"/>
      <c r="L352" s="4"/>
      <c r="M352" s="4"/>
      <c r="N352" s="4"/>
      <c r="O352" s="4"/>
      <c r="P352" s="4"/>
      <c r="Q352" s="4"/>
      <c r="R352" s="4"/>
      <c r="S352" s="4"/>
      <c r="T352" s="4"/>
      <c r="U352" s="4"/>
      <c r="V352" s="4"/>
      <c r="W352" s="4"/>
      <c r="X352" s="4"/>
      <c r="Y352" s="4"/>
      <c r="Z352" s="4"/>
      <c r="AA352" s="13"/>
      <c r="AB352" s="154"/>
      <c r="AC352" s="158"/>
      <c r="AD352" s="154"/>
      <c r="AE352" s="12"/>
      <c r="AF352" s="213"/>
      <c r="AG352" s="12"/>
      <c r="AH352" s="12"/>
      <c r="AI352" s="12"/>
      <c r="AJ352" s="12"/>
      <c r="AK352" s="12"/>
      <c r="AL352" s="12"/>
      <c r="AM352" s="12"/>
      <c r="AN352" s="12"/>
      <c r="AO352" s="131"/>
      <c r="AR352" s="132"/>
      <c r="AS352" s="132"/>
      <c r="AT352" s="132"/>
      <c r="AU352" s="207"/>
      <c r="AW352" s="374"/>
      <c r="AY352" s="323"/>
      <c r="AZ352" s="323"/>
      <c r="BA352" s="323"/>
      <c r="BB352" s="323"/>
      <c r="BC352" s="323"/>
    </row>
    <row r="353" spans="1:55" ht="15.75">
      <c r="A353" s="1"/>
      <c r="B353" s="2"/>
      <c r="C353" s="2"/>
      <c r="D353" s="3"/>
      <c r="E353" s="130"/>
      <c r="F353" s="130"/>
      <c r="G353" s="130"/>
      <c r="H353" s="130"/>
      <c r="I353" s="4"/>
      <c r="J353" s="4"/>
      <c r="K353" s="4"/>
      <c r="L353" s="4"/>
      <c r="M353" s="4"/>
      <c r="N353" s="4"/>
      <c r="O353" s="4"/>
      <c r="P353" s="4"/>
      <c r="Q353" s="4"/>
      <c r="R353" s="4"/>
      <c r="S353" s="4"/>
      <c r="T353" s="4"/>
      <c r="U353" s="4"/>
      <c r="V353" s="4"/>
      <c r="W353" s="4"/>
      <c r="X353" s="4"/>
      <c r="Y353" s="4"/>
      <c r="Z353" s="4"/>
      <c r="AA353" s="13"/>
      <c r="AB353" s="154"/>
      <c r="AC353" s="158"/>
      <c r="AD353" s="154"/>
      <c r="AE353" s="12"/>
      <c r="AF353" s="213"/>
      <c r="AG353" s="12"/>
      <c r="AH353" s="12"/>
      <c r="AI353" s="12"/>
      <c r="AJ353" s="12"/>
      <c r="AK353" s="12"/>
      <c r="AL353" s="12"/>
      <c r="AM353" s="12"/>
      <c r="AN353" s="12"/>
      <c r="AO353" s="131"/>
      <c r="AR353" s="132"/>
      <c r="AS353" s="132"/>
      <c r="AT353" s="132"/>
      <c r="AU353" s="207"/>
      <c r="AW353" s="374"/>
      <c r="AY353" s="323"/>
      <c r="AZ353" s="323"/>
      <c r="BA353" s="323"/>
      <c r="BB353" s="323"/>
      <c r="BC353" s="323"/>
    </row>
    <row r="354" spans="1:55" ht="15.75">
      <c r="A354" s="1"/>
      <c r="B354" s="2"/>
      <c r="C354" s="2"/>
      <c r="D354" s="3"/>
      <c r="E354" s="130"/>
      <c r="F354" s="130"/>
      <c r="G354" s="130"/>
      <c r="H354" s="130"/>
      <c r="I354" s="4"/>
      <c r="J354" s="4"/>
      <c r="K354" s="4"/>
      <c r="L354" s="4"/>
      <c r="M354" s="4"/>
      <c r="N354" s="4"/>
      <c r="O354" s="4"/>
      <c r="P354" s="4"/>
      <c r="Q354" s="4"/>
      <c r="R354" s="4"/>
      <c r="S354" s="4"/>
      <c r="T354" s="4"/>
      <c r="U354" s="4"/>
      <c r="V354" s="4"/>
      <c r="W354" s="4"/>
      <c r="X354" s="4"/>
      <c r="Y354" s="4"/>
      <c r="Z354" s="4"/>
      <c r="AA354" s="13"/>
      <c r="AB354" s="154"/>
      <c r="AC354" s="158"/>
      <c r="AD354" s="154"/>
      <c r="AE354" s="12"/>
      <c r="AF354" s="213"/>
      <c r="AG354" s="12"/>
      <c r="AH354" s="12"/>
      <c r="AI354" s="12"/>
      <c r="AJ354" s="12"/>
      <c r="AK354" s="12"/>
      <c r="AL354" s="12"/>
      <c r="AM354" s="12"/>
      <c r="AN354" s="12"/>
      <c r="AO354" s="131"/>
      <c r="AR354" s="132"/>
      <c r="AS354" s="132"/>
      <c r="AT354" s="132"/>
      <c r="AU354" s="207"/>
      <c r="AW354" s="374"/>
      <c r="AY354" s="323"/>
      <c r="AZ354" s="323"/>
      <c r="BA354" s="323"/>
      <c r="BB354" s="323"/>
      <c r="BC354" s="323"/>
    </row>
    <row r="355" spans="1:55" ht="15.75">
      <c r="A355" s="1"/>
      <c r="B355" s="2"/>
      <c r="C355" s="2"/>
      <c r="D355" s="3"/>
      <c r="E355" s="130"/>
      <c r="F355" s="130"/>
      <c r="G355" s="130"/>
      <c r="H355" s="130"/>
      <c r="I355" s="4"/>
      <c r="J355" s="4"/>
      <c r="K355" s="4"/>
      <c r="L355" s="4"/>
      <c r="M355" s="4"/>
      <c r="N355" s="4"/>
      <c r="O355" s="4"/>
      <c r="P355" s="4"/>
      <c r="Q355" s="4"/>
      <c r="R355" s="4"/>
      <c r="S355" s="4"/>
      <c r="T355" s="4"/>
      <c r="U355" s="4"/>
      <c r="V355" s="4"/>
      <c r="W355" s="4"/>
      <c r="X355" s="4"/>
      <c r="Y355" s="4"/>
      <c r="Z355" s="4"/>
      <c r="AA355" s="13"/>
      <c r="AB355" s="154"/>
      <c r="AC355" s="158"/>
      <c r="AD355" s="154"/>
      <c r="AE355" s="12"/>
      <c r="AF355" s="213"/>
      <c r="AG355" s="12"/>
      <c r="AH355" s="12"/>
      <c r="AI355" s="12"/>
      <c r="AJ355" s="12"/>
      <c r="AK355" s="12"/>
      <c r="AL355" s="12"/>
      <c r="AM355" s="12"/>
      <c r="AN355" s="12"/>
      <c r="AO355" s="131"/>
      <c r="AR355" s="132"/>
      <c r="AS355" s="132"/>
      <c r="AT355" s="132"/>
      <c r="AU355" s="207"/>
      <c r="AW355" s="374"/>
      <c r="AY355" s="323"/>
      <c r="AZ355" s="323"/>
      <c r="BA355" s="323"/>
      <c r="BB355" s="323"/>
      <c r="BC355" s="323"/>
    </row>
    <row r="356" spans="1:55" ht="15.75">
      <c r="A356" s="1"/>
      <c r="B356" s="2"/>
      <c r="C356" s="2"/>
      <c r="D356" s="3"/>
      <c r="E356" s="130"/>
      <c r="F356" s="130"/>
      <c r="G356" s="130"/>
      <c r="H356" s="130"/>
      <c r="I356" s="4"/>
      <c r="J356" s="4"/>
      <c r="K356" s="4"/>
      <c r="L356" s="4"/>
      <c r="M356" s="4"/>
      <c r="N356" s="4"/>
      <c r="O356" s="4"/>
      <c r="P356" s="4"/>
      <c r="Q356" s="4"/>
      <c r="R356" s="4"/>
      <c r="S356" s="4"/>
      <c r="T356" s="4"/>
      <c r="U356" s="4"/>
      <c r="V356" s="4"/>
      <c r="W356" s="4"/>
      <c r="X356" s="4"/>
      <c r="Y356" s="4"/>
      <c r="Z356" s="4"/>
      <c r="AA356" s="13"/>
      <c r="AB356" s="154"/>
      <c r="AC356" s="158"/>
      <c r="AD356" s="154"/>
      <c r="AE356" s="12"/>
      <c r="AF356" s="213"/>
      <c r="AG356" s="12"/>
      <c r="AH356" s="12"/>
      <c r="AI356" s="12"/>
      <c r="AJ356" s="12"/>
      <c r="AK356" s="12"/>
      <c r="AL356" s="12"/>
      <c r="AM356" s="12"/>
      <c r="AN356" s="12"/>
      <c r="AO356" s="131"/>
      <c r="AR356" s="132"/>
      <c r="AS356" s="132"/>
      <c r="AT356" s="132"/>
      <c r="AU356" s="207"/>
      <c r="AW356" s="374"/>
      <c r="AY356" s="323"/>
      <c r="AZ356" s="323"/>
      <c r="BA356" s="323"/>
      <c r="BB356" s="323"/>
      <c r="BC356" s="323"/>
    </row>
    <row r="357" spans="1:55" ht="15.75">
      <c r="A357" s="1"/>
      <c r="B357" s="2"/>
      <c r="C357" s="2"/>
      <c r="D357" s="3"/>
      <c r="E357" s="130"/>
      <c r="F357" s="130"/>
      <c r="G357" s="130"/>
      <c r="H357" s="130"/>
      <c r="I357" s="4"/>
      <c r="J357" s="4"/>
      <c r="K357" s="4"/>
      <c r="L357" s="4"/>
      <c r="M357" s="4"/>
      <c r="N357" s="4"/>
      <c r="O357" s="4"/>
      <c r="P357" s="4"/>
      <c r="Q357" s="4"/>
      <c r="R357" s="4"/>
      <c r="S357" s="4"/>
      <c r="T357" s="4"/>
      <c r="U357" s="4"/>
      <c r="V357" s="4"/>
      <c r="W357" s="4"/>
      <c r="X357" s="4"/>
      <c r="Y357" s="4"/>
      <c r="Z357" s="4"/>
      <c r="AA357" s="13"/>
      <c r="AB357" s="154"/>
      <c r="AC357" s="158"/>
      <c r="AD357" s="154"/>
      <c r="AE357" s="12"/>
      <c r="AF357" s="213"/>
      <c r="AG357" s="12"/>
      <c r="AH357" s="12"/>
      <c r="AI357" s="12"/>
      <c r="AJ357" s="12"/>
      <c r="AK357" s="12"/>
      <c r="AL357" s="12"/>
      <c r="AM357" s="12"/>
      <c r="AN357" s="12"/>
      <c r="AO357" s="131"/>
      <c r="AR357" s="132"/>
      <c r="AS357" s="132"/>
      <c r="AT357" s="132"/>
      <c r="AU357" s="207"/>
      <c r="AW357" s="374"/>
      <c r="AY357" s="323"/>
      <c r="AZ357" s="323"/>
      <c r="BA357" s="323"/>
      <c r="BB357" s="323"/>
      <c r="BC357" s="323"/>
    </row>
    <row r="358" spans="1:55" ht="15.75">
      <c r="A358" s="1"/>
      <c r="B358" s="2"/>
      <c r="C358" s="2"/>
      <c r="D358" s="3"/>
      <c r="E358" s="130"/>
      <c r="F358" s="130"/>
      <c r="G358" s="130"/>
      <c r="H358" s="130"/>
      <c r="I358" s="4"/>
      <c r="J358" s="4"/>
      <c r="K358" s="4"/>
      <c r="L358" s="4"/>
      <c r="M358" s="4"/>
      <c r="N358" s="4"/>
      <c r="O358" s="4"/>
      <c r="P358" s="4"/>
      <c r="Q358" s="4"/>
      <c r="R358" s="4"/>
      <c r="S358" s="4"/>
      <c r="T358" s="4"/>
      <c r="U358" s="4"/>
      <c r="V358" s="4"/>
      <c r="W358" s="4"/>
      <c r="X358" s="4"/>
      <c r="Y358" s="4"/>
      <c r="Z358" s="4"/>
      <c r="AA358" s="13"/>
      <c r="AB358" s="154"/>
      <c r="AC358" s="158"/>
      <c r="AD358" s="154"/>
      <c r="AE358" s="12"/>
      <c r="AF358" s="213"/>
      <c r="AG358" s="12"/>
      <c r="AH358" s="12"/>
      <c r="AI358" s="12"/>
      <c r="AJ358" s="12"/>
      <c r="AK358" s="12"/>
      <c r="AL358" s="12"/>
      <c r="AM358" s="12"/>
      <c r="AN358" s="12"/>
      <c r="AO358" s="131"/>
      <c r="AR358" s="132"/>
      <c r="AS358" s="132"/>
      <c r="AT358" s="132"/>
      <c r="AU358" s="207"/>
      <c r="AW358" s="374"/>
      <c r="AY358" s="323"/>
      <c r="AZ358" s="323"/>
      <c r="BA358" s="323"/>
      <c r="BB358" s="323"/>
      <c r="BC358" s="323"/>
    </row>
    <row r="359" spans="1:55" ht="15.75">
      <c r="A359" s="1"/>
      <c r="B359" s="2"/>
      <c r="C359" s="2"/>
      <c r="D359" s="3"/>
      <c r="E359" s="130"/>
      <c r="F359" s="130"/>
      <c r="G359" s="130"/>
      <c r="H359" s="130"/>
      <c r="I359" s="4"/>
      <c r="J359" s="4"/>
      <c r="K359" s="4"/>
      <c r="L359" s="4"/>
      <c r="M359" s="4"/>
      <c r="N359" s="4"/>
      <c r="O359" s="4"/>
      <c r="P359" s="4"/>
      <c r="Q359" s="4"/>
      <c r="R359" s="4"/>
      <c r="S359" s="4"/>
      <c r="T359" s="4"/>
      <c r="U359" s="4"/>
      <c r="V359" s="4"/>
      <c r="W359" s="4"/>
      <c r="X359" s="4"/>
      <c r="Y359" s="4"/>
      <c r="Z359" s="4"/>
      <c r="AA359" s="13"/>
      <c r="AB359" s="154"/>
      <c r="AC359" s="158"/>
      <c r="AD359" s="154"/>
      <c r="AE359" s="12"/>
      <c r="AF359" s="213"/>
      <c r="AG359" s="12"/>
      <c r="AH359" s="12"/>
      <c r="AI359" s="12"/>
      <c r="AJ359" s="12"/>
      <c r="AK359" s="12"/>
      <c r="AL359" s="12"/>
      <c r="AM359" s="12"/>
      <c r="AN359" s="12"/>
      <c r="AO359" s="131"/>
      <c r="AR359" s="132"/>
      <c r="AS359" s="132"/>
      <c r="AT359" s="132"/>
      <c r="AU359" s="207"/>
      <c r="AW359" s="374"/>
      <c r="AY359" s="323"/>
      <c r="AZ359" s="323"/>
      <c r="BA359" s="323"/>
      <c r="BB359" s="323"/>
      <c r="BC359" s="323"/>
    </row>
    <row r="360" spans="1:55" ht="15.75">
      <c r="A360" s="1"/>
      <c r="B360" s="2"/>
      <c r="C360" s="2"/>
      <c r="D360" s="3"/>
      <c r="E360" s="130"/>
      <c r="F360" s="130"/>
      <c r="G360" s="130"/>
      <c r="H360" s="130"/>
      <c r="I360" s="4"/>
      <c r="J360" s="4"/>
      <c r="K360" s="4"/>
      <c r="L360" s="4"/>
      <c r="M360" s="4"/>
      <c r="N360" s="4"/>
      <c r="O360" s="4"/>
      <c r="P360" s="4"/>
      <c r="Q360" s="4"/>
      <c r="R360" s="4"/>
      <c r="S360" s="4"/>
      <c r="T360" s="4"/>
      <c r="U360" s="4"/>
      <c r="V360" s="4"/>
      <c r="W360" s="4"/>
      <c r="X360" s="4"/>
      <c r="Y360" s="4"/>
      <c r="Z360" s="4"/>
      <c r="AA360" s="13"/>
      <c r="AB360" s="154"/>
      <c r="AC360" s="158"/>
      <c r="AD360" s="154"/>
      <c r="AE360" s="12"/>
      <c r="AF360" s="213"/>
      <c r="AG360" s="12"/>
      <c r="AH360" s="12"/>
      <c r="AI360" s="12"/>
      <c r="AJ360" s="12"/>
      <c r="AK360" s="12"/>
      <c r="AL360" s="12"/>
      <c r="AM360" s="12"/>
      <c r="AN360" s="12"/>
      <c r="AO360" s="131"/>
      <c r="AR360" s="132"/>
      <c r="AS360" s="132"/>
      <c r="AT360" s="132"/>
      <c r="AU360" s="207"/>
      <c r="AW360" s="374"/>
      <c r="AY360" s="323"/>
      <c r="AZ360" s="323"/>
      <c r="BA360" s="323"/>
      <c r="BB360" s="323"/>
      <c r="BC360" s="323"/>
    </row>
    <row r="361" spans="1:55" ht="15.75">
      <c r="A361" s="1"/>
      <c r="B361" s="2"/>
      <c r="C361" s="2"/>
      <c r="D361" s="3"/>
      <c r="E361" s="130"/>
      <c r="F361" s="130"/>
      <c r="G361" s="130"/>
      <c r="H361" s="130"/>
      <c r="I361" s="4"/>
      <c r="J361" s="4"/>
      <c r="K361" s="4"/>
      <c r="L361" s="4"/>
      <c r="M361" s="4"/>
      <c r="N361" s="4"/>
      <c r="O361" s="4"/>
      <c r="P361" s="4"/>
      <c r="Q361" s="4"/>
      <c r="R361" s="4"/>
      <c r="S361" s="4"/>
      <c r="T361" s="4"/>
      <c r="U361" s="4"/>
      <c r="V361" s="4"/>
      <c r="W361" s="4"/>
      <c r="X361" s="4"/>
      <c r="Y361" s="4"/>
      <c r="Z361" s="4"/>
      <c r="AA361" s="13"/>
      <c r="AB361" s="154"/>
      <c r="AC361" s="158"/>
      <c r="AD361" s="154"/>
      <c r="AE361" s="12"/>
      <c r="AF361" s="213"/>
      <c r="AG361" s="12"/>
      <c r="AH361" s="12"/>
      <c r="AI361" s="12"/>
      <c r="AJ361" s="12"/>
      <c r="AK361" s="12"/>
      <c r="AL361" s="12"/>
      <c r="AM361" s="12"/>
      <c r="AN361" s="12"/>
      <c r="AO361" s="131"/>
      <c r="AR361" s="132"/>
      <c r="AS361" s="132"/>
      <c r="AT361" s="132"/>
      <c r="AU361" s="207"/>
      <c r="AW361" s="374"/>
      <c r="AY361" s="323"/>
      <c r="AZ361" s="323"/>
      <c r="BA361" s="323"/>
      <c r="BB361" s="323"/>
      <c r="BC361" s="323"/>
    </row>
    <row r="362" spans="1:55" ht="15.75">
      <c r="A362" s="1"/>
      <c r="B362" s="2"/>
      <c r="C362" s="2"/>
      <c r="D362" s="3"/>
      <c r="E362" s="130"/>
      <c r="F362" s="130"/>
      <c r="G362" s="130"/>
      <c r="H362" s="130"/>
      <c r="I362" s="4"/>
      <c r="J362" s="4"/>
      <c r="K362" s="4"/>
      <c r="L362" s="4"/>
      <c r="M362" s="4"/>
      <c r="N362" s="4"/>
      <c r="O362" s="4"/>
      <c r="P362" s="4"/>
      <c r="Q362" s="4"/>
      <c r="R362" s="4"/>
      <c r="S362" s="4"/>
      <c r="T362" s="4"/>
      <c r="U362" s="4"/>
      <c r="V362" s="4"/>
      <c r="W362" s="4"/>
      <c r="X362" s="4"/>
      <c r="Y362" s="4"/>
      <c r="Z362" s="4"/>
      <c r="AA362" s="13"/>
      <c r="AB362" s="154"/>
      <c r="AC362" s="158"/>
      <c r="AD362" s="154"/>
      <c r="AE362" s="12"/>
      <c r="AF362" s="213"/>
      <c r="AG362" s="12"/>
      <c r="AH362" s="12"/>
      <c r="AI362" s="12"/>
      <c r="AJ362" s="12"/>
      <c r="AK362" s="12"/>
      <c r="AL362" s="12"/>
      <c r="AM362" s="12"/>
      <c r="AN362" s="12"/>
      <c r="AO362" s="131"/>
      <c r="AR362" s="132"/>
      <c r="AS362" s="132"/>
      <c r="AT362" s="132"/>
      <c r="AU362" s="207"/>
      <c r="AW362" s="374"/>
      <c r="AY362" s="323"/>
      <c r="AZ362" s="323"/>
      <c r="BA362" s="323"/>
      <c r="BB362" s="323"/>
      <c r="BC362" s="323"/>
    </row>
    <row r="363" spans="1:55" ht="15.75">
      <c r="A363" s="1"/>
      <c r="B363" s="2"/>
      <c r="C363" s="2"/>
      <c r="D363" s="3"/>
      <c r="E363" s="130"/>
      <c r="F363" s="130"/>
      <c r="G363" s="130"/>
      <c r="H363" s="130"/>
      <c r="I363" s="4"/>
      <c r="J363" s="4"/>
      <c r="K363" s="4"/>
      <c r="L363" s="4"/>
      <c r="M363" s="4"/>
      <c r="N363" s="4"/>
      <c r="O363" s="4"/>
      <c r="P363" s="4"/>
      <c r="Q363" s="4"/>
      <c r="R363" s="4"/>
      <c r="S363" s="4"/>
      <c r="T363" s="4"/>
      <c r="U363" s="4"/>
      <c r="V363" s="4"/>
      <c r="W363" s="4"/>
      <c r="X363" s="4"/>
      <c r="Y363" s="4"/>
      <c r="Z363" s="4"/>
      <c r="AA363" s="13"/>
      <c r="AB363" s="154"/>
      <c r="AC363" s="158"/>
      <c r="AD363" s="154"/>
      <c r="AE363" s="12"/>
      <c r="AF363" s="213"/>
      <c r="AG363" s="12"/>
      <c r="AH363" s="12"/>
      <c r="AI363" s="12"/>
      <c r="AJ363" s="12"/>
      <c r="AK363" s="12"/>
      <c r="AL363" s="12"/>
      <c r="AM363" s="12"/>
      <c r="AN363" s="12"/>
      <c r="AO363" s="131"/>
      <c r="AR363" s="132"/>
      <c r="AS363" s="132"/>
      <c r="AT363" s="132"/>
      <c r="AU363" s="207"/>
      <c r="AW363" s="374"/>
      <c r="AY363" s="323"/>
      <c r="AZ363" s="323"/>
      <c r="BA363" s="323"/>
      <c r="BB363" s="323"/>
      <c r="BC363" s="323"/>
    </row>
    <row r="364" spans="1:55" ht="15.75">
      <c r="A364" s="1"/>
      <c r="B364" s="2"/>
      <c r="C364" s="2"/>
      <c r="D364" s="3"/>
      <c r="E364" s="130"/>
      <c r="F364" s="130"/>
      <c r="G364" s="130"/>
      <c r="H364" s="130"/>
      <c r="I364" s="4"/>
      <c r="J364" s="4"/>
      <c r="K364" s="4"/>
      <c r="L364" s="4"/>
      <c r="M364" s="4"/>
      <c r="N364" s="4"/>
      <c r="O364" s="4"/>
      <c r="P364" s="4"/>
      <c r="Q364" s="4"/>
      <c r="R364" s="4"/>
      <c r="S364" s="4"/>
      <c r="T364" s="4"/>
      <c r="U364" s="4"/>
      <c r="V364" s="4"/>
      <c r="W364" s="4"/>
      <c r="X364" s="4"/>
      <c r="Y364" s="4"/>
      <c r="Z364" s="4"/>
      <c r="AA364" s="13"/>
      <c r="AB364" s="154"/>
      <c r="AC364" s="158"/>
      <c r="AD364" s="154"/>
      <c r="AE364" s="12"/>
      <c r="AF364" s="213"/>
      <c r="AG364" s="12"/>
      <c r="AH364" s="12"/>
      <c r="AI364" s="12"/>
      <c r="AJ364" s="12"/>
      <c r="AK364" s="12"/>
      <c r="AL364" s="12"/>
      <c r="AM364" s="12"/>
      <c r="AN364" s="12"/>
      <c r="AO364" s="131"/>
      <c r="AR364" s="132"/>
      <c r="AS364" s="132"/>
      <c r="AT364" s="132"/>
      <c r="AU364" s="207"/>
      <c r="AW364" s="374"/>
      <c r="AY364" s="323"/>
      <c r="AZ364" s="323"/>
      <c r="BA364" s="323"/>
      <c r="BB364" s="323"/>
      <c r="BC364" s="323"/>
    </row>
    <row r="365" spans="1:55" ht="15.75">
      <c r="A365" s="1"/>
      <c r="B365" s="2"/>
      <c r="C365" s="2"/>
      <c r="D365" s="3"/>
      <c r="E365" s="130"/>
      <c r="F365" s="130"/>
      <c r="G365" s="130"/>
      <c r="H365" s="130"/>
      <c r="I365" s="4"/>
      <c r="J365" s="4"/>
      <c r="K365" s="4"/>
      <c r="L365" s="4"/>
      <c r="M365" s="4"/>
      <c r="N365" s="4"/>
      <c r="O365" s="4"/>
      <c r="P365" s="4"/>
      <c r="Q365" s="4"/>
      <c r="R365" s="4"/>
      <c r="S365" s="4"/>
      <c r="T365" s="4"/>
      <c r="U365" s="4"/>
      <c r="V365" s="4"/>
      <c r="W365" s="4"/>
      <c r="X365" s="4"/>
      <c r="Y365" s="4"/>
      <c r="Z365" s="4"/>
      <c r="AA365" s="13"/>
      <c r="AB365" s="154"/>
      <c r="AC365" s="158"/>
      <c r="AD365" s="154"/>
      <c r="AE365" s="12"/>
      <c r="AF365" s="213"/>
      <c r="AG365" s="12"/>
      <c r="AH365" s="12"/>
      <c r="AI365" s="12"/>
      <c r="AJ365" s="12"/>
      <c r="AK365" s="12"/>
      <c r="AL365" s="12"/>
      <c r="AM365" s="12"/>
      <c r="AN365" s="12"/>
      <c r="AO365" s="131"/>
      <c r="AR365" s="132"/>
      <c r="AS365" s="132"/>
      <c r="AT365" s="132"/>
      <c r="AU365" s="207"/>
      <c r="AW365" s="374"/>
      <c r="AY365" s="323"/>
      <c r="AZ365" s="323"/>
      <c r="BA365" s="323"/>
      <c r="BB365" s="323"/>
      <c r="BC365" s="323"/>
    </row>
    <row r="366" spans="1:55" ht="15.75">
      <c r="A366" s="1"/>
      <c r="B366" s="2"/>
      <c r="C366" s="2"/>
      <c r="D366" s="3"/>
      <c r="E366" s="130"/>
      <c r="F366" s="130"/>
      <c r="G366" s="130"/>
      <c r="H366" s="130"/>
      <c r="I366" s="4"/>
      <c r="J366" s="4"/>
      <c r="K366" s="4"/>
      <c r="L366" s="4"/>
      <c r="M366" s="4"/>
      <c r="N366" s="4"/>
      <c r="O366" s="4"/>
      <c r="P366" s="4"/>
      <c r="Q366" s="4"/>
      <c r="R366" s="4"/>
      <c r="S366" s="4"/>
      <c r="T366" s="4"/>
      <c r="U366" s="4"/>
      <c r="V366" s="4"/>
      <c r="W366" s="4"/>
      <c r="X366" s="4"/>
      <c r="Y366" s="4"/>
      <c r="Z366" s="4"/>
      <c r="AA366" s="13"/>
      <c r="AB366" s="154"/>
      <c r="AC366" s="158"/>
      <c r="AD366" s="154"/>
      <c r="AE366" s="12"/>
      <c r="AF366" s="213"/>
      <c r="AG366" s="12"/>
      <c r="AH366" s="12"/>
      <c r="AI366" s="12"/>
      <c r="AJ366" s="12"/>
      <c r="AK366" s="12"/>
      <c r="AL366" s="12"/>
      <c r="AM366" s="12"/>
      <c r="AN366" s="12"/>
      <c r="AO366" s="131"/>
      <c r="AR366" s="132"/>
      <c r="AS366" s="132"/>
      <c r="AT366" s="132"/>
      <c r="AU366" s="207"/>
      <c r="AW366" s="374"/>
      <c r="AY366" s="323"/>
      <c r="AZ366" s="323"/>
      <c r="BA366" s="323"/>
      <c r="BB366" s="323"/>
      <c r="BC366" s="323"/>
    </row>
    <row r="367" spans="1:55" ht="15.75">
      <c r="A367" s="1"/>
      <c r="B367" s="2"/>
      <c r="C367" s="2"/>
      <c r="D367" s="3"/>
      <c r="E367" s="130"/>
      <c r="F367" s="130"/>
      <c r="G367" s="130"/>
      <c r="H367" s="130"/>
      <c r="I367" s="4"/>
      <c r="J367" s="4"/>
      <c r="K367" s="4"/>
      <c r="L367" s="4"/>
      <c r="M367" s="4"/>
      <c r="N367" s="4"/>
      <c r="O367" s="4"/>
      <c r="P367" s="4"/>
      <c r="Q367" s="4"/>
      <c r="R367" s="4"/>
      <c r="S367" s="4"/>
      <c r="T367" s="4"/>
      <c r="U367" s="4"/>
      <c r="V367" s="4"/>
      <c r="W367" s="4"/>
      <c r="X367" s="4"/>
      <c r="Y367" s="4"/>
      <c r="Z367" s="4"/>
      <c r="AA367" s="13"/>
      <c r="AB367" s="154"/>
      <c r="AC367" s="158"/>
      <c r="AD367" s="154"/>
      <c r="AE367" s="12"/>
      <c r="AF367" s="213"/>
      <c r="AG367" s="12"/>
      <c r="AH367" s="12"/>
      <c r="AI367" s="12"/>
      <c r="AJ367" s="12"/>
      <c r="AK367" s="12"/>
      <c r="AL367" s="12"/>
      <c r="AM367" s="12"/>
      <c r="AN367" s="12"/>
      <c r="AO367" s="131"/>
      <c r="AR367" s="132"/>
      <c r="AS367" s="132"/>
      <c r="AT367" s="132"/>
      <c r="AU367" s="207"/>
      <c r="AW367" s="374"/>
      <c r="AY367" s="323"/>
      <c r="AZ367" s="323"/>
      <c r="BA367" s="323"/>
      <c r="BB367" s="323"/>
      <c r="BC367" s="323"/>
    </row>
    <row r="368" spans="1:55" ht="15.75">
      <c r="A368" s="1"/>
      <c r="B368" s="2"/>
      <c r="C368" s="2"/>
      <c r="D368" s="3"/>
      <c r="E368" s="130"/>
      <c r="F368" s="130"/>
      <c r="G368" s="130"/>
      <c r="H368" s="130"/>
      <c r="I368" s="4"/>
      <c r="J368" s="4"/>
      <c r="K368" s="4"/>
      <c r="L368" s="4"/>
      <c r="M368" s="4"/>
      <c r="N368" s="4"/>
      <c r="O368" s="4"/>
      <c r="P368" s="4"/>
      <c r="Q368" s="4"/>
      <c r="R368" s="4"/>
      <c r="S368" s="4"/>
      <c r="T368" s="4"/>
      <c r="U368" s="4"/>
      <c r="V368" s="4"/>
      <c r="W368" s="4"/>
      <c r="X368" s="4"/>
      <c r="Y368" s="4"/>
      <c r="Z368" s="4"/>
      <c r="AA368" s="13"/>
      <c r="AB368" s="154"/>
      <c r="AC368" s="158"/>
      <c r="AD368" s="154"/>
      <c r="AE368" s="12"/>
      <c r="AF368" s="213"/>
      <c r="AG368" s="12"/>
      <c r="AH368" s="12"/>
      <c r="AI368" s="12"/>
      <c r="AJ368" s="12"/>
      <c r="AK368" s="12"/>
      <c r="AL368" s="12"/>
      <c r="AM368" s="12"/>
      <c r="AN368" s="12"/>
      <c r="AO368" s="131"/>
      <c r="AR368" s="132"/>
      <c r="AS368" s="132"/>
      <c r="AT368" s="132"/>
      <c r="AU368" s="207"/>
      <c r="AW368" s="374"/>
      <c r="AY368" s="323"/>
      <c r="AZ368" s="323"/>
      <c r="BA368" s="323"/>
      <c r="BB368" s="323"/>
      <c r="BC368" s="323"/>
    </row>
    <row r="369" spans="1:55" ht="15.75">
      <c r="A369" s="1"/>
      <c r="B369" s="2"/>
      <c r="C369" s="2"/>
      <c r="D369" s="3"/>
      <c r="E369" s="130"/>
      <c r="F369" s="130"/>
      <c r="G369" s="130"/>
      <c r="H369" s="130"/>
      <c r="I369" s="4"/>
      <c r="J369" s="4"/>
      <c r="K369" s="4"/>
      <c r="L369" s="4"/>
      <c r="M369" s="4"/>
      <c r="N369" s="4"/>
      <c r="O369" s="4"/>
      <c r="P369" s="4"/>
      <c r="Q369" s="4"/>
      <c r="R369" s="4"/>
      <c r="S369" s="4"/>
      <c r="T369" s="4"/>
      <c r="U369" s="4"/>
      <c r="V369" s="4"/>
      <c r="W369" s="4"/>
      <c r="X369" s="4"/>
      <c r="Y369" s="4"/>
      <c r="Z369" s="4"/>
      <c r="AA369" s="13"/>
      <c r="AB369" s="154"/>
      <c r="AC369" s="158"/>
      <c r="AD369" s="154"/>
      <c r="AE369" s="12"/>
      <c r="AF369" s="213"/>
      <c r="AG369" s="12"/>
      <c r="AH369" s="12"/>
      <c r="AI369" s="12"/>
      <c r="AJ369" s="12"/>
      <c r="AK369" s="12"/>
      <c r="AL369" s="12"/>
      <c r="AM369" s="12"/>
      <c r="AN369" s="12"/>
      <c r="AO369" s="131"/>
      <c r="AR369" s="132"/>
      <c r="AS369" s="132"/>
      <c r="AT369" s="132"/>
      <c r="AU369" s="207"/>
      <c r="AW369" s="374"/>
      <c r="AY369" s="323"/>
      <c r="AZ369" s="323"/>
      <c r="BA369" s="323"/>
      <c r="BB369" s="323"/>
      <c r="BC369" s="323"/>
    </row>
    <row r="370" spans="1:55" ht="15.75">
      <c r="A370" s="1"/>
      <c r="B370" s="2"/>
      <c r="C370" s="2"/>
      <c r="D370" s="3"/>
      <c r="E370" s="130"/>
      <c r="F370" s="130"/>
      <c r="G370" s="130"/>
      <c r="H370" s="130"/>
      <c r="I370" s="4"/>
      <c r="J370" s="4"/>
      <c r="K370" s="4"/>
      <c r="L370" s="4"/>
      <c r="M370" s="4"/>
      <c r="N370" s="4"/>
      <c r="O370" s="4"/>
      <c r="P370" s="4"/>
      <c r="Q370" s="4"/>
      <c r="R370" s="4"/>
      <c r="S370" s="4"/>
      <c r="T370" s="4"/>
      <c r="U370" s="4"/>
      <c r="V370" s="4"/>
      <c r="W370" s="4"/>
      <c r="X370" s="4"/>
      <c r="Y370" s="4"/>
      <c r="Z370" s="4"/>
      <c r="AA370" s="13"/>
      <c r="AB370" s="154"/>
      <c r="AC370" s="158"/>
      <c r="AD370" s="154"/>
      <c r="AE370" s="12"/>
      <c r="AF370" s="213"/>
      <c r="AG370" s="12"/>
      <c r="AH370" s="12"/>
      <c r="AI370" s="12"/>
      <c r="AJ370" s="12"/>
      <c r="AK370" s="12"/>
      <c r="AL370" s="12"/>
      <c r="AM370" s="12"/>
      <c r="AN370" s="12"/>
      <c r="AO370" s="131"/>
      <c r="AR370" s="132"/>
      <c r="AS370" s="132"/>
      <c r="AT370" s="132"/>
      <c r="AU370" s="207"/>
      <c r="AW370" s="374"/>
      <c r="AY370" s="323"/>
      <c r="AZ370" s="323"/>
      <c r="BA370" s="323"/>
      <c r="BB370" s="323"/>
      <c r="BC370" s="323"/>
    </row>
    <row r="371" spans="1:55" ht="15.75">
      <c r="A371" s="1"/>
      <c r="B371" s="2"/>
      <c r="C371" s="2"/>
      <c r="D371" s="3"/>
      <c r="E371" s="130"/>
      <c r="F371" s="130"/>
      <c r="G371" s="130"/>
      <c r="H371" s="130"/>
      <c r="I371" s="4"/>
      <c r="J371" s="4"/>
      <c r="K371" s="4"/>
      <c r="L371" s="4"/>
      <c r="M371" s="4"/>
      <c r="N371" s="4"/>
      <c r="O371" s="4"/>
      <c r="P371" s="4"/>
      <c r="Q371" s="4"/>
      <c r="R371" s="4"/>
      <c r="S371" s="4"/>
      <c r="T371" s="4"/>
      <c r="U371" s="4"/>
      <c r="V371" s="4"/>
      <c r="W371" s="4"/>
      <c r="X371" s="4"/>
      <c r="Y371" s="4"/>
      <c r="Z371" s="4"/>
      <c r="AA371" s="13"/>
      <c r="AB371" s="154"/>
      <c r="AC371" s="158"/>
      <c r="AD371" s="154"/>
      <c r="AE371" s="12"/>
      <c r="AF371" s="213"/>
      <c r="AG371" s="12"/>
      <c r="AH371" s="12"/>
      <c r="AI371" s="12"/>
      <c r="AJ371" s="12"/>
      <c r="AK371" s="12"/>
      <c r="AL371" s="12"/>
      <c r="AM371" s="12"/>
      <c r="AN371" s="12"/>
      <c r="AO371" s="131"/>
      <c r="AR371" s="132"/>
      <c r="AS371" s="132"/>
      <c r="AT371" s="132"/>
      <c r="AU371" s="207"/>
      <c r="AW371" s="374"/>
      <c r="AY371" s="323"/>
      <c r="AZ371" s="323"/>
      <c r="BA371" s="323"/>
      <c r="BB371" s="323"/>
      <c r="BC371" s="323"/>
    </row>
    <row r="372" spans="1:55" ht="15.75">
      <c r="A372" s="1"/>
      <c r="B372" s="2"/>
      <c r="C372" s="2"/>
      <c r="D372" s="3"/>
      <c r="E372" s="130"/>
      <c r="F372" s="130"/>
      <c r="G372" s="130"/>
      <c r="H372" s="130"/>
      <c r="I372" s="4"/>
      <c r="J372" s="4"/>
      <c r="K372" s="4"/>
      <c r="L372" s="4"/>
      <c r="M372" s="4"/>
      <c r="N372" s="4"/>
      <c r="O372" s="4"/>
      <c r="P372" s="4"/>
      <c r="Q372" s="4"/>
      <c r="R372" s="4"/>
      <c r="S372" s="4"/>
      <c r="T372" s="4"/>
      <c r="U372" s="4"/>
      <c r="V372" s="4"/>
      <c r="W372" s="4"/>
      <c r="X372" s="4"/>
      <c r="Y372" s="4"/>
      <c r="Z372" s="4"/>
      <c r="AA372" s="13"/>
      <c r="AB372" s="154"/>
      <c r="AC372" s="158"/>
      <c r="AD372" s="154"/>
      <c r="AE372" s="12"/>
      <c r="AF372" s="213"/>
      <c r="AG372" s="12"/>
      <c r="AH372" s="12"/>
      <c r="AI372" s="12"/>
      <c r="AJ372" s="12"/>
      <c r="AK372" s="12"/>
      <c r="AL372" s="12"/>
      <c r="AM372" s="12"/>
      <c r="AN372" s="12"/>
      <c r="AO372" s="131"/>
      <c r="AR372" s="132"/>
      <c r="AS372" s="132"/>
      <c r="AT372" s="132"/>
      <c r="AU372" s="207"/>
      <c r="AW372" s="374"/>
      <c r="AY372" s="323"/>
      <c r="AZ372" s="323"/>
      <c r="BA372" s="323"/>
      <c r="BB372" s="323"/>
      <c r="BC372" s="323"/>
    </row>
    <row r="373" spans="1:55" ht="15.75">
      <c r="A373" s="1"/>
      <c r="B373" s="2"/>
      <c r="C373" s="2"/>
      <c r="D373" s="3"/>
      <c r="E373" s="130"/>
      <c r="F373" s="130"/>
      <c r="G373" s="130"/>
      <c r="H373" s="130"/>
      <c r="I373" s="4"/>
      <c r="J373" s="4"/>
      <c r="K373" s="4"/>
      <c r="L373" s="4"/>
      <c r="M373" s="4"/>
      <c r="N373" s="4"/>
      <c r="O373" s="4"/>
      <c r="P373" s="4"/>
      <c r="Q373" s="4"/>
      <c r="R373" s="4"/>
      <c r="S373" s="4"/>
      <c r="T373" s="4"/>
      <c r="U373" s="4"/>
      <c r="V373" s="4"/>
      <c r="W373" s="4"/>
      <c r="X373" s="4"/>
      <c r="Y373" s="4"/>
      <c r="Z373" s="4"/>
      <c r="AA373" s="13"/>
      <c r="AB373" s="154"/>
      <c r="AC373" s="158"/>
      <c r="AD373" s="154"/>
      <c r="AE373" s="12"/>
      <c r="AF373" s="213"/>
      <c r="AG373" s="12"/>
      <c r="AH373" s="12"/>
      <c r="AI373" s="12"/>
      <c r="AJ373" s="12"/>
      <c r="AK373" s="12"/>
      <c r="AL373" s="12"/>
      <c r="AM373" s="12"/>
      <c r="AN373" s="12"/>
      <c r="AO373" s="131"/>
      <c r="AR373" s="132"/>
      <c r="AS373" s="132"/>
      <c r="AT373" s="132"/>
      <c r="AU373" s="207"/>
      <c r="AW373" s="374"/>
      <c r="AY373" s="323"/>
      <c r="AZ373" s="323"/>
      <c r="BA373" s="323"/>
      <c r="BB373" s="323"/>
      <c r="BC373" s="323"/>
    </row>
    <row r="374" spans="1:55" ht="15.75">
      <c r="A374" s="1"/>
      <c r="B374" s="2"/>
      <c r="C374" s="2"/>
      <c r="D374" s="3"/>
      <c r="E374" s="130"/>
      <c r="F374" s="130"/>
      <c r="G374" s="130"/>
      <c r="H374" s="130"/>
      <c r="I374" s="4"/>
      <c r="J374" s="4"/>
      <c r="K374" s="4"/>
      <c r="L374" s="4"/>
      <c r="M374" s="4"/>
      <c r="N374" s="4"/>
      <c r="O374" s="4"/>
      <c r="P374" s="4"/>
      <c r="Q374" s="4"/>
      <c r="R374" s="4"/>
      <c r="S374" s="4"/>
      <c r="T374" s="4"/>
      <c r="U374" s="4"/>
      <c r="V374" s="4"/>
      <c r="W374" s="4"/>
      <c r="X374" s="4"/>
      <c r="Y374" s="4"/>
      <c r="Z374" s="4"/>
      <c r="AA374" s="13"/>
      <c r="AB374" s="154"/>
      <c r="AC374" s="158"/>
      <c r="AD374" s="154"/>
      <c r="AE374" s="12"/>
      <c r="AF374" s="213"/>
      <c r="AG374" s="12"/>
      <c r="AH374" s="12"/>
      <c r="AI374" s="12"/>
      <c r="AJ374" s="12"/>
      <c r="AK374" s="12"/>
      <c r="AL374" s="12"/>
      <c r="AM374" s="12"/>
      <c r="AN374" s="12"/>
      <c r="AO374" s="131"/>
      <c r="AR374" s="132"/>
      <c r="AS374" s="132"/>
      <c r="AT374" s="132"/>
      <c r="AU374" s="207"/>
      <c r="AW374" s="374"/>
      <c r="AY374" s="323"/>
      <c r="AZ374" s="323"/>
      <c r="BA374" s="323"/>
      <c r="BB374" s="323"/>
      <c r="BC374" s="323"/>
    </row>
    <row r="375" spans="1:55" ht="15.75">
      <c r="A375" s="1"/>
      <c r="B375" s="2"/>
      <c r="C375" s="2"/>
      <c r="D375" s="3"/>
      <c r="E375" s="130"/>
      <c r="F375" s="130"/>
      <c r="G375" s="130"/>
      <c r="H375" s="130"/>
      <c r="I375" s="4"/>
      <c r="J375" s="4"/>
      <c r="K375" s="4"/>
      <c r="L375" s="4"/>
      <c r="M375" s="4"/>
      <c r="N375" s="4"/>
      <c r="O375" s="4"/>
      <c r="P375" s="4"/>
      <c r="Q375" s="4"/>
      <c r="R375" s="4"/>
      <c r="S375" s="4"/>
      <c r="T375" s="4"/>
      <c r="U375" s="4"/>
      <c r="V375" s="4"/>
      <c r="W375" s="4"/>
      <c r="X375" s="4"/>
      <c r="Y375" s="4"/>
      <c r="Z375" s="4"/>
      <c r="AA375" s="13"/>
      <c r="AB375" s="154"/>
      <c r="AC375" s="158"/>
      <c r="AD375" s="154"/>
      <c r="AE375" s="12"/>
      <c r="AF375" s="213"/>
      <c r="AG375" s="12"/>
      <c r="AH375" s="12"/>
      <c r="AI375" s="12"/>
      <c r="AJ375" s="12"/>
      <c r="AK375" s="12"/>
      <c r="AL375" s="12"/>
      <c r="AM375" s="12"/>
      <c r="AN375" s="12"/>
      <c r="AO375" s="131"/>
      <c r="AR375" s="132"/>
      <c r="AS375" s="132"/>
      <c r="AT375" s="132"/>
      <c r="AU375" s="207"/>
      <c r="AW375" s="374"/>
      <c r="AY375" s="323"/>
      <c r="AZ375" s="323"/>
      <c r="BA375" s="323"/>
      <c r="BB375" s="323"/>
      <c r="BC375" s="323"/>
    </row>
    <row r="376" spans="1:55" ht="15.75">
      <c r="A376" s="1"/>
      <c r="B376" s="2"/>
      <c r="C376" s="2"/>
      <c r="D376" s="3"/>
      <c r="E376" s="130"/>
      <c r="F376" s="130"/>
      <c r="G376" s="130"/>
      <c r="H376" s="130"/>
      <c r="I376" s="4"/>
      <c r="J376" s="4"/>
      <c r="K376" s="4"/>
      <c r="L376" s="4"/>
      <c r="M376" s="4"/>
      <c r="N376" s="4"/>
      <c r="O376" s="4"/>
      <c r="P376" s="4"/>
      <c r="Q376" s="4"/>
      <c r="R376" s="4"/>
      <c r="S376" s="4"/>
      <c r="T376" s="4"/>
      <c r="U376" s="4"/>
      <c r="V376" s="4"/>
      <c r="W376" s="4"/>
      <c r="X376" s="4"/>
      <c r="Y376" s="4"/>
      <c r="Z376" s="4"/>
      <c r="AA376" s="13"/>
      <c r="AB376" s="154"/>
      <c r="AC376" s="158"/>
      <c r="AD376" s="154"/>
      <c r="AE376" s="12"/>
      <c r="AF376" s="213"/>
      <c r="AG376" s="12"/>
      <c r="AH376" s="12"/>
      <c r="AI376" s="12"/>
      <c r="AJ376" s="12"/>
      <c r="AK376" s="12"/>
      <c r="AL376" s="12"/>
      <c r="AM376" s="12"/>
      <c r="AN376" s="12"/>
      <c r="AO376" s="131"/>
      <c r="AR376" s="132"/>
      <c r="AS376" s="132"/>
      <c r="AT376" s="132"/>
      <c r="AU376" s="207"/>
      <c r="AW376" s="374"/>
      <c r="AY376" s="323"/>
      <c r="AZ376" s="323"/>
      <c r="BA376" s="323"/>
      <c r="BB376" s="323"/>
      <c r="BC376" s="323"/>
    </row>
    <row r="377" spans="1:55" ht="15.75">
      <c r="A377" s="1"/>
      <c r="B377" s="2"/>
      <c r="C377" s="2"/>
      <c r="D377" s="3"/>
      <c r="E377" s="130"/>
      <c r="F377" s="130"/>
      <c r="G377" s="130"/>
      <c r="H377" s="130"/>
      <c r="I377" s="4"/>
      <c r="J377" s="4"/>
      <c r="K377" s="4"/>
      <c r="L377" s="4"/>
      <c r="M377" s="4"/>
      <c r="N377" s="4"/>
      <c r="O377" s="4"/>
      <c r="P377" s="4"/>
      <c r="Q377" s="4"/>
      <c r="R377" s="4"/>
      <c r="S377" s="4"/>
      <c r="T377" s="4"/>
      <c r="U377" s="4"/>
      <c r="V377" s="4"/>
      <c r="W377" s="4"/>
      <c r="X377" s="4"/>
      <c r="Y377" s="4"/>
      <c r="Z377" s="4"/>
      <c r="AA377" s="13"/>
      <c r="AB377" s="154"/>
      <c r="AC377" s="158"/>
      <c r="AD377" s="154"/>
      <c r="AE377" s="12"/>
      <c r="AF377" s="213"/>
      <c r="AG377" s="12"/>
      <c r="AH377" s="12"/>
      <c r="AI377" s="12"/>
      <c r="AJ377" s="12"/>
      <c r="AK377" s="12"/>
      <c r="AL377" s="12"/>
      <c r="AM377" s="12"/>
      <c r="AN377" s="12"/>
      <c r="AO377" s="131"/>
      <c r="AR377" s="132"/>
      <c r="AS377" s="132"/>
      <c r="AT377" s="132"/>
      <c r="AU377" s="207"/>
      <c r="AW377" s="374"/>
      <c r="AY377" s="323"/>
      <c r="AZ377" s="323"/>
      <c r="BA377" s="323"/>
      <c r="BB377" s="323"/>
      <c r="BC377" s="323"/>
    </row>
    <row r="378" spans="1:55" ht="15.75">
      <c r="A378" s="1"/>
      <c r="B378" s="2"/>
      <c r="C378" s="2"/>
      <c r="D378" s="3"/>
      <c r="E378" s="130"/>
      <c r="F378" s="130"/>
      <c r="G378" s="130"/>
      <c r="H378" s="130"/>
      <c r="I378" s="4"/>
      <c r="J378" s="4"/>
      <c r="K378" s="4"/>
      <c r="L378" s="4"/>
      <c r="M378" s="4"/>
      <c r="N378" s="4"/>
      <c r="O378" s="4"/>
      <c r="P378" s="4"/>
      <c r="Q378" s="4"/>
      <c r="R378" s="4"/>
      <c r="S378" s="4"/>
      <c r="T378" s="4"/>
      <c r="U378" s="4"/>
      <c r="V378" s="4"/>
      <c r="W378" s="4"/>
      <c r="X378" s="4"/>
      <c r="Y378" s="4"/>
      <c r="Z378" s="4"/>
      <c r="AA378" s="13"/>
      <c r="AB378" s="154"/>
      <c r="AC378" s="158"/>
      <c r="AD378" s="154"/>
      <c r="AE378" s="12"/>
      <c r="AF378" s="213"/>
      <c r="AG378" s="12"/>
      <c r="AH378" s="12"/>
      <c r="AI378" s="12"/>
      <c r="AJ378" s="12"/>
      <c r="AK378" s="12"/>
      <c r="AL378" s="12"/>
      <c r="AM378" s="12"/>
      <c r="AN378" s="12"/>
      <c r="AO378" s="131"/>
      <c r="AR378" s="132"/>
      <c r="AS378" s="132"/>
      <c r="AT378" s="132"/>
      <c r="AU378" s="207"/>
      <c r="AW378" s="374"/>
      <c r="AY378" s="323"/>
      <c r="AZ378" s="323"/>
      <c r="BA378" s="323"/>
      <c r="BB378" s="323"/>
      <c r="BC378" s="323"/>
    </row>
    <row r="379" spans="1:55" ht="15.75">
      <c r="A379" s="1"/>
      <c r="B379" s="2"/>
      <c r="C379" s="2"/>
      <c r="D379" s="3"/>
      <c r="E379" s="130"/>
      <c r="F379" s="130"/>
      <c r="G379" s="130"/>
      <c r="H379" s="130"/>
      <c r="I379" s="4"/>
      <c r="J379" s="4"/>
      <c r="K379" s="4"/>
      <c r="L379" s="4"/>
      <c r="M379" s="4"/>
      <c r="N379" s="4"/>
      <c r="O379" s="4"/>
      <c r="P379" s="4"/>
      <c r="Q379" s="4"/>
      <c r="R379" s="4"/>
      <c r="S379" s="4"/>
      <c r="T379" s="4"/>
      <c r="U379" s="4"/>
      <c r="V379" s="4"/>
      <c r="W379" s="4"/>
      <c r="X379" s="4"/>
      <c r="Y379" s="4"/>
      <c r="Z379" s="4"/>
      <c r="AA379" s="13"/>
      <c r="AB379" s="154"/>
      <c r="AC379" s="158"/>
      <c r="AD379" s="154"/>
      <c r="AE379" s="12"/>
      <c r="AF379" s="213"/>
      <c r="AG379" s="12"/>
      <c r="AH379" s="12"/>
      <c r="AI379" s="12"/>
      <c r="AJ379" s="12"/>
      <c r="AK379" s="12"/>
      <c r="AL379" s="12"/>
      <c r="AM379" s="12"/>
      <c r="AN379" s="12"/>
      <c r="AO379" s="131"/>
      <c r="AR379" s="132"/>
      <c r="AS379" s="132"/>
      <c r="AT379" s="132"/>
      <c r="AU379" s="207"/>
      <c r="AW379" s="374"/>
      <c r="AY379" s="323"/>
      <c r="AZ379" s="323"/>
      <c r="BA379" s="323"/>
      <c r="BB379" s="323"/>
      <c r="BC379" s="323"/>
    </row>
    <row r="380" spans="1:55" ht="15.75">
      <c r="A380" s="1"/>
      <c r="B380" s="2"/>
      <c r="C380" s="2"/>
      <c r="D380" s="3"/>
      <c r="E380" s="130"/>
      <c r="F380" s="130"/>
      <c r="G380" s="130"/>
      <c r="H380" s="130"/>
      <c r="I380" s="4"/>
      <c r="J380" s="4"/>
      <c r="K380" s="4"/>
      <c r="L380" s="4"/>
      <c r="M380" s="4"/>
      <c r="N380" s="4"/>
      <c r="O380" s="4"/>
      <c r="P380" s="4"/>
      <c r="Q380" s="4"/>
      <c r="R380" s="4"/>
      <c r="S380" s="4"/>
      <c r="T380" s="4"/>
      <c r="U380" s="4"/>
      <c r="V380" s="4"/>
      <c r="W380" s="4"/>
      <c r="X380" s="4"/>
      <c r="Y380" s="4"/>
      <c r="Z380" s="4"/>
      <c r="AA380" s="13"/>
      <c r="AB380" s="154"/>
      <c r="AC380" s="158"/>
      <c r="AD380" s="154"/>
      <c r="AE380" s="12"/>
      <c r="AF380" s="213"/>
      <c r="AG380" s="12"/>
      <c r="AH380" s="12"/>
      <c r="AI380" s="12"/>
      <c r="AJ380" s="12"/>
      <c r="AK380" s="12"/>
      <c r="AL380" s="12"/>
      <c r="AM380" s="12"/>
      <c r="AN380" s="12"/>
      <c r="AO380" s="131"/>
      <c r="AR380" s="132"/>
      <c r="AS380" s="132"/>
      <c r="AT380" s="132"/>
      <c r="AU380" s="207"/>
      <c r="AW380" s="374"/>
      <c r="AY380" s="323"/>
      <c r="AZ380" s="323"/>
      <c r="BA380" s="323"/>
      <c r="BB380" s="323"/>
      <c r="BC380" s="323"/>
    </row>
    <row r="381" spans="1:55" ht="15.75">
      <c r="A381" s="1"/>
      <c r="B381" s="2"/>
      <c r="C381" s="2"/>
      <c r="D381" s="3"/>
      <c r="E381" s="130"/>
      <c r="F381" s="130"/>
      <c r="G381" s="130"/>
      <c r="H381" s="130"/>
      <c r="I381" s="4"/>
      <c r="J381" s="4"/>
      <c r="K381" s="4"/>
      <c r="L381" s="4"/>
      <c r="M381" s="4"/>
      <c r="N381" s="4"/>
      <c r="O381" s="4"/>
      <c r="P381" s="4"/>
      <c r="Q381" s="4"/>
      <c r="R381" s="4"/>
      <c r="S381" s="4"/>
      <c r="T381" s="4"/>
      <c r="U381" s="4"/>
      <c r="V381" s="4"/>
      <c r="W381" s="4"/>
      <c r="X381" s="4"/>
      <c r="Y381" s="4"/>
      <c r="Z381" s="4"/>
      <c r="AA381" s="13"/>
      <c r="AB381" s="154"/>
      <c r="AC381" s="158"/>
      <c r="AD381" s="154"/>
      <c r="AE381" s="12"/>
      <c r="AF381" s="213"/>
      <c r="AG381" s="12"/>
      <c r="AH381" s="12"/>
      <c r="AI381" s="12"/>
      <c r="AJ381" s="12"/>
      <c r="AK381" s="12"/>
      <c r="AL381" s="12"/>
      <c r="AM381" s="12"/>
      <c r="AN381" s="12"/>
      <c r="AO381" s="131"/>
      <c r="AR381" s="132"/>
      <c r="AS381" s="132"/>
      <c r="AT381" s="132"/>
      <c r="AU381" s="207"/>
      <c r="AW381" s="374"/>
      <c r="AY381" s="323"/>
      <c r="AZ381" s="323"/>
      <c r="BA381" s="323"/>
      <c r="BB381" s="323"/>
      <c r="BC381" s="323"/>
    </row>
    <row r="382" spans="1:55" ht="15.75">
      <c r="A382" s="1"/>
      <c r="B382" s="2"/>
      <c r="C382" s="2"/>
      <c r="D382" s="3"/>
      <c r="E382" s="130"/>
      <c r="F382" s="130"/>
      <c r="G382" s="130"/>
      <c r="H382" s="130"/>
      <c r="I382" s="4"/>
      <c r="J382" s="4"/>
      <c r="K382" s="4"/>
      <c r="L382" s="4"/>
      <c r="M382" s="4"/>
      <c r="N382" s="4"/>
      <c r="O382" s="4"/>
      <c r="P382" s="4"/>
      <c r="Q382" s="4"/>
      <c r="R382" s="4"/>
      <c r="S382" s="4"/>
      <c r="T382" s="4"/>
      <c r="U382" s="4"/>
      <c r="V382" s="4"/>
      <c r="W382" s="4"/>
      <c r="X382" s="4"/>
      <c r="Y382" s="4"/>
      <c r="Z382" s="4"/>
      <c r="AA382" s="13"/>
      <c r="AB382" s="154"/>
      <c r="AC382" s="158"/>
      <c r="AD382" s="154"/>
      <c r="AE382" s="12"/>
      <c r="AF382" s="213"/>
      <c r="AG382" s="12"/>
      <c r="AH382" s="12"/>
      <c r="AI382" s="12"/>
      <c r="AJ382" s="12"/>
      <c r="AK382" s="12"/>
      <c r="AL382" s="12"/>
      <c r="AM382" s="12"/>
      <c r="AN382" s="12"/>
      <c r="AO382" s="131"/>
      <c r="AR382" s="132"/>
      <c r="AS382" s="132"/>
      <c r="AT382" s="132"/>
      <c r="AU382" s="207"/>
      <c r="AW382" s="374"/>
      <c r="AY382" s="323"/>
      <c r="AZ382" s="323"/>
      <c r="BA382" s="323"/>
      <c r="BB382" s="323"/>
      <c r="BC382" s="323"/>
    </row>
    <row r="383" spans="1:55" ht="15.75">
      <c r="A383" s="1"/>
      <c r="B383" s="2"/>
      <c r="C383" s="2"/>
      <c r="D383" s="3"/>
      <c r="E383" s="130"/>
      <c r="F383" s="130"/>
      <c r="G383" s="130"/>
      <c r="H383" s="130"/>
      <c r="I383" s="4"/>
      <c r="J383" s="4"/>
      <c r="K383" s="4"/>
      <c r="L383" s="4"/>
      <c r="M383" s="4"/>
      <c r="N383" s="4"/>
      <c r="O383" s="4"/>
      <c r="P383" s="4"/>
      <c r="Q383" s="4"/>
      <c r="R383" s="4"/>
      <c r="S383" s="4"/>
      <c r="T383" s="4"/>
      <c r="U383" s="4"/>
      <c r="V383" s="4"/>
      <c r="W383" s="4"/>
      <c r="X383" s="4"/>
      <c r="Y383" s="4"/>
      <c r="Z383" s="4"/>
      <c r="AA383" s="13"/>
      <c r="AB383" s="154"/>
      <c r="AC383" s="158"/>
      <c r="AD383" s="154"/>
      <c r="AE383" s="12"/>
      <c r="AF383" s="213"/>
      <c r="AG383" s="12"/>
      <c r="AH383" s="12"/>
      <c r="AI383" s="12"/>
      <c r="AJ383" s="12"/>
      <c r="AK383" s="12"/>
      <c r="AL383" s="12"/>
      <c r="AM383" s="12"/>
      <c r="AN383" s="12"/>
      <c r="AO383" s="131"/>
      <c r="AR383" s="132"/>
      <c r="AS383" s="132"/>
      <c r="AT383" s="132"/>
      <c r="AU383" s="207"/>
      <c r="AW383" s="374"/>
      <c r="AY383" s="323"/>
      <c r="AZ383" s="323"/>
      <c r="BA383" s="323"/>
      <c r="BB383" s="323"/>
      <c r="BC383" s="323"/>
    </row>
    <row r="384" spans="1:55" ht="15.75">
      <c r="A384" s="1"/>
      <c r="B384" s="2"/>
      <c r="C384" s="2"/>
      <c r="D384" s="3"/>
      <c r="E384" s="130"/>
      <c r="F384" s="130"/>
      <c r="G384" s="130"/>
      <c r="H384" s="130"/>
      <c r="I384" s="4"/>
      <c r="J384" s="4"/>
      <c r="K384" s="4"/>
      <c r="L384" s="4"/>
      <c r="M384" s="4"/>
      <c r="N384" s="4"/>
      <c r="O384" s="4"/>
      <c r="P384" s="4"/>
      <c r="Q384" s="4"/>
      <c r="R384" s="4"/>
      <c r="S384" s="4"/>
      <c r="T384" s="4"/>
      <c r="U384" s="4"/>
      <c r="V384" s="4"/>
      <c r="W384" s="4"/>
      <c r="X384" s="4"/>
      <c r="Y384" s="4"/>
      <c r="Z384" s="4"/>
      <c r="AA384" s="13"/>
      <c r="AB384" s="154"/>
      <c r="AC384" s="158"/>
      <c r="AD384" s="154"/>
      <c r="AE384" s="12"/>
      <c r="AF384" s="213"/>
      <c r="AG384" s="12"/>
      <c r="AH384" s="12"/>
      <c r="AI384" s="12"/>
      <c r="AJ384" s="12"/>
      <c r="AK384" s="12"/>
      <c r="AL384" s="12"/>
      <c r="AM384" s="12"/>
      <c r="AN384" s="12"/>
      <c r="AO384" s="131"/>
      <c r="AR384" s="132"/>
      <c r="AS384" s="132"/>
      <c r="AT384" s="132"/>
      <c r="AU384" s="207"/>
      <c r="AW384" s="374"/>
      <c r="AY384" s="323"/>
      <c r="AZ384" s="323"/>
      <c r="BA384" s="323"/>
      <c r="BB384" s="323"/>
      <c r="BC384" s="323"/>
    </row>
    <row r="385" spans="1:55" ht="15.75">
      <c r="A385" s="1"/>
      <c r="B385" s="2"/>
      <c r="C385" s="2"/>
      <c r="D385" s="3"/>
      <c r="E385" s="130"/>
      <c r="F385" s="130"/>
      <c r="G385" s="130"/>
      <c r="H385" s="130"/>
      <c r="I385" s="4"/>
      <c r="J385" s="4"/>
      <c r="K385" s="4"/>
      <c r="L385" s="4"/>
      <c r="M385" s="4"/>
      <c r="N385" s="4"/>
      <c r="O385" s="4"/>
      <c r="P385" s="4"/>
      <c r="Q385" s="4"/>
      <c r="R385" s="4"/>
      <c r="S385" s="4"/>
      <c r="T385" s="4"/>
      <c r="U385" s="4"/>
      <c r="V385" s="4"/>
      <c r="W385" s="4"/>
      <c r="X385" s="4"/>
      <c r="Y385" s="4"/>
      <c r="Z385" s="4"/>
      <c r="AA385" s="13"/>
      <c r="AB385" s="154"/>
      <c r="AC385" s="158"/>
      <c r="AD385" s="154"/>
      <c r="AE385" s="12"/>
      <c r="AF385" s="213"/>
      <c r="AG385" s="12"/>
      <c r="AH385" s="12"/>
      <c r="AI385" s="12"/>
      <c r="AJ385" s="12"/>
      <c r="AK385" s="12"/>
      <c r="AL385" s="12"/>
      <c r="AM385" s="12"/>
      <c r="AN385" s="12"/>
      <c r="AO385" s="131"/>
      <c r="AR385" s="132"/>
      <c r="AS385" s="132"/>
      <c r="AT385" s="132"/>
      <c r="AU385" s="207"/>
      <c r="AW385" s="374"/>
      <c r="AY385" s="323"/>
      <c r="AZ385" s="323"/>
      <c r="BA385" s="323"/>
      <c r="BB385" s="323"/>
      <c r="BC385" s="323"/>
    </row>
    <row r="386" spans="1:55" ht="15.75">
      <c r="A386" s="1"/>
      <c r="B386" s="2"/>
      <c r="C386" s="2"/>
      <c r="D386" s="3"/>
      <c r="E386" s="130"/>
      <c r="F386" s="130"/>
      <c r="G386" s="130"/>
      <c r="H386" s="130"/>
      <c r="I386" s="4"/>
      <c r="J386" s="4"/>
      <c r="K386" s="4"/>
      <c r="L386" s="4"/>
      <c r="M386" s="4"/>
      <c r="N386" s="4"/>
      <c r="O386" s="4"/>
      <c r="P386" s="4"/>
      <c r="Q386" s="4"/>
      <c r="R386" s="4"/>
      <c r="S386" s="4"/>
      <c r="T386" s="4"/>
      <c r="U386" s="4"/>
      <c r="V386" s="4"/>
      <c r="W386" s="4"/>
      <c r="X386" s="4"/>
      <c r="Y386" s="4"/>
      <c r="Z386" s="4"/>
      <c r="AA386" s="13"/>
      <c r="AB386" s="154"/>
      <c r="AC386" s="158"/>
      <c r="AD386" s="154"/>
      <c r="AE386" s="12"/>
      <c r="AF386" s="213"/>
      <c r="AG386" s="12"/>
      <c r="AH386" s="12"/>
      <c r="AI386" s="12"/>
      <c r="AJ386" s="12"/>
      <c r="AK386" s="12"/>
      <c r="AL386" s="12"/>
      <c r="AM386" s="12"/>
      <c r="AN386" s="12"/>
      <c r="AO386" s="131"/>
      <c r="AR386" s="132"/>
      <c r="AS386" s="132"/>
      <c r="AT386" s="132"/>
      <c r="AU386" s="207"/>
      <c r="AW386" s="374"/>
      <c r="AY386" s="323"/>
      <c r="AZ386" s="323"/>
      <c r="BA386" s="323"/>
      <c r="BB386" s="323"/>
      <c r="BC386" s="323"/>
    </row>
    <row r="387" spans="1:55" ht="15.75">
      <c r="A387" s="1"/>
      <c r="B387" s="2"/>
      <c r="C387" s="2"/>
      <c r="D387" s="3"/>
      <c r="E387" s="130"/>
      <c r="F387" s="130"/>
      <c r="G387" s="130"/>
      <c r="H387" s="130"/>
      <c r="I387" s="4"/>
      <c r="J387" s="4"/>
      <c r="K387" s="4"/>
      <c r="L387" s="4"/>
      <c r="M387" s="4"/>
      <c r="N387" s="4"/>
      <c r="O387" s="4"/>
      <c r="P387" s="4"/>
      <c r="Q387" s="4"/>
      <c r="R387" s="4"/>
      <c r="S387" s="4"/>
      <c r="T387" s="4"/>
      <c r="U387" s="4"/>
      <c r="V387" s="4"/>
      <c r="W387" s="4"/>
      <c r="X387" s="4"/>
      <c r="Y387" s="4"/>
      <c r="Z387" s="4"/>
      <c r="AA387" s="13"/>
      <c r="AB387" s="154"/>
      <c r="AC387" s="158"/>
      <c r="AD387" s="154"/>
      <c r="AE387" s="12"/>
      <c r="AF387" s="213"/>
      <c r="AG387" s="12"/>
      <c r="AH387" s="12"/>
      <c r="AI387" s="12"/>
      <c r="AJ387" s="12"/>
      <c r="AK387" s="12"/>
      <c r="AL387" s="12"/>
      <c r="AM387" s="12"/>
      <c r="AN387" s="12"/>
      <c r="AO387" s="131"/>
      <c r="AR387" s="132"/>
      <c r="AS387" s="132"/>
      <c r="AT387" s="132"/>
      <c r="AU387" s="207"/>
      <c r="AW387" s="374"/>
      <c r="AY387" s="323"/>
      <c r="AZ387" s="323"/>
      <c r="BA387" s="323"/>
      <c r="BB387" s="323"/>
      <c r="BC387" s="323"/>
    </row>
    <row r="388" spans="1:55" ht="15.75">
      <c r="A388" s="1"/>
      <c r="B388" s="2"/>
      <c r="C388" s="2"/>
      <c r="D388" s="3"/>
      <c r="E388" s="130"/>
      <c r="F388" s="130"/>
      <c r="G388" s="130"/>
      <c r="H388" s="130"/>
      <c r="I388" s="4"/>
      <c r="J388" s="4"/>
      <c r="K388" s="4"/>
      <c r="L388" s="4"/>
      <c r="M388" s="4"/>
      <c r="N388" s="4"/>
      <c r="O388" s="4"/>
      <c r="P388" s="4"/>
      <c r="Q388" s="4"/>
      <c r="R388" s="4"/>
      <c r="S388" s="4"/>
      <c r="T388" s="4"/>
      <c r="U388" s="4"/>
      <c r="V388" s="4"/>
      <c r="W388" s="4"/>
      <c r="X388" s="4"/>
      <c r="Y388" s="4"/>
      <c r="Z388" s="4"/>
      <c r="AA388" s="13"/>
      <c r="AB388" s="154"/>
      <c r="AC388" s="158"/>
      <c r="AD388" s="154"/>
      <c r="AE388" s="12"/>
      <c r="AF388" s="213"/>
      <c r="AG388" s="12"/>
      <c r="AH388" s="12"/>
      <c r="AI388" s="12"/>
      <c r="AJ388" s="12"/>
      <c r="AK388" s="12"/>
      <c r="AL388" s="12"/>
      <c r="AM388" s="12"/>
      <c r="AN388" s="12"/>
      <c r="AO388" s="131"/>
      <c r="AR388" s="132"/>
      <c r="AS388" s="132"/>
      <c r="AT388" s="132"/>
      <c r="AU388" s="207"/>
      <c r="AW388" s="374"/>
      <c r="AY388" s="323"/>
      <c r="AZ388" s="323"/>
      <c r="BA388" s="323"/>
      <c r="BB388" s="323"/>
      <c r="BC388" s="323"/>
    </row>
    <row r="389" spans="1:55" ht="15.75">
      <c r="A389" s="1"/>
      <c r="B389" s="2"/>
      <c r="C389" s="2"/>
      <c r="D389" s="3"/>
      <c r="E389" s="130"/>
      <c r="F389" s="130"/>
      <c r="G389" s="130"/>
      <c r="H389" s="130"/>
      <c r="I389" s="4"/>
      <c r="J389" s="4"/>
      <c r="K389" s="4"/>
      <c r="L389" s="4"/>
      <c r="M389" s="4"/>
      <c r="N389" s="4"/>
      <c r="O389" s="4"/>
      <c r="P389" s="4"/>
      <c r="Q389" s="4"/>
      <c r="R389" s="4"/>
      <c r="S389" s="4"/>
      <c r="T389" s="4"/>
      <c r="U389" s="4"/>
      <c r="V389" s="4"/>
      <c r="W389" s="4"/>
      <c r="X389" s="4"/>
      <c r="Y389" s="4"/>
      <c r="Z389" s="4"/>
      <c r="AA389" s="13"/>
      <c r="AB389" s="154"/>
      <c r="AC389" s="158"/>
      <c r="AD389" s="154"/>
      <c r="AE389" s="12"/>
      <c r="AF389" s="213"/>
      <c r="AG389" s="12"/>
      <c r="AH389" s="12"/>
      <c r="AI389" s="12"/>
      <c r="AJ389" s="12"/>
      <c r="AK389" s="12"/>
      <c r="AL389" s="12"/>
      <c r="AM389" s="12"/>
      <c r="AN389" s="12"/>
      <c r="AO389" s="131"/>
      <c r="AR389" s="132"/>
      <c r="AS389" s="132"/>
      <c r="AT389" s="132"/>
      <c r="AU389" s="207"/>
      <c r="AW389" s="374"/>
      <c r="AY389" s="323"/>
      <c r="AZ389" s="323"/>
      <c r="BA389" s="323"/>
      <c r="BB389" s="323"/>
      <c r="BC389" s="323"/>
    </row>
    <row r="390" spans="1:55" ht="15.75">
      <c r="A390" s="1"/>
      <c r="B390" s="2"/>
      <c r="C390" s="2"/>
      <c r="D390" s="3"/>
      <c r="E390" s="130"/>
      <c r="F390" s="130"/>
      <c r="G390" s="130"/>
      <c r="H390" s="130"/>
      <c r="I390" s="4"/>
      <c r="J390" s="4"/>
      <c r="K390" s="4"/>
      <c r="L390" s="4"/>
      <c r="M390" s="4"/>
      <c r="N390" s="4"/>
      <c r="O390" s="4"/>
      <c r="P390" s="4"/>
      <c r="Q390" s="4"/>
      <c r="R390" s="4"/>
      <c r="S390" s="4"/>
      <c r="T390" s="4"/>
      <c r="U390" s="4"/>
      <c r="V390" s="4"/>
      <c r="W390" s="4"/>
      <c r="X390" s="4"/>
      <c r="Y390" s="4"/>
      <c r="Z390" s="4"/>
      <c r="AA390" s="13"/>
      <c r="AB390" s="154"/>
      <c r="AC390" s="158"/>
      <c r="AD390" s="154"/>
      <c r="AE390" s="12"/>
      <c r="AF390" s="213"/>
      <c r="AG390" s="12"/>
      <c r="AH390" s="12"/>
      <c r="AI390" s="12"/>
      <c r="AJ390" s="12"/>
      <c r="AK390" s="12"/>
      <c r="AL390" s="12"/>
      <c r="AM390" s="12"/>
      <c r="AN390" s="12"/>
      <c r="AO390" s="131"/>
      <c r="AR390" s="132"/>
      <c r="AS390" s="132"/>
      <c r="AT390" s="132"/>
      <c r="AU390" s="207"/>
      <c r="AW390" s="374"/>
      <c r="AY390" s="323"/>
      <c r="AZ390" s="323"/>
      <c r="BA390" s="323"/>
      <c r="BB390" s="323"/>
      <c r="BC390" s="323"/>
    </row>
    <row r="391" spans="1:55" ht="15.75">
      <c r="A391" s="1"/>
      <c r="B391" s="2"/>
      <c r="C391" s="2"/>
      <c r="D391" s="3"/>
      <c r="E391" s="130"/>
      <c r="F391" s="130"/>
      <c r="G391" s="130"/>
      <c r="H391" s="130"/>
      <c r="I391" s="4"/>
      <c r="J391" s="4"/>
      <c r="K391" s="4"/>
      <c r="L391" s="4"/>
      <c r="M391" s="4"/>
      <c r="N391" s="4"/>
      <c r="O391" s="4"/>
      <c r="P391" s="4"/>
      <c r="Q391" s="4"/>
      <c r="R391" s="4"/>
      <c r="S391" s="4"/>
      <c r="T391" s="4"/>
      <c r="U391" s="4"/>
      <c r="V391" s="4"/>
      <c r="W391" s="4"/>
      <c r="X391" s="4"/>
      <c r="Y391" s="4"/>
      <c r="Z391" s="4"/>
      <c r="AA391" s="13"/>
      <c r="AB391" s="154"/>
      <c r="AC391" s="158"/>
      <c r="AD391" s="154"/>
      <c r="AE391" s="12"/>
      <c r="AF391" s="213"/>
      <c r="AG391" s="12"/>
      <c r="AH391" s="12"/>
      <c r="AI391" s="12"/>
      <c r="AJ391" s="12"/>
      <c r="AK391" s="12"/>
      <c r="AL391" s="12"/>
      <c r="AM391" s="12"/>
      <c r="AN391" s="12"/>
      <c r="AO391" s="131"/>
      <c r="AR391" s="132"/>
      <c r="AS391" s="132"/>
      <c r="AT391" s="132"/>
      <c r="AU391" s="207"/>
      <c r="AW391" s="374"/>
      <c r="AY391" s="323"/>
      <c r="AZ391" s="323"/>
      <c r="BA391" s="323"/>
      <c r="BB391" s="323"/>
      <c r="BC391" s="323"/>
    </row>
    <row r="392" spans="1:55" ht="15.75">
      <c r="A392" s="1"/>
      <c r="B392" s="2"/>
      <c r="C392" s="2"/>
      <c r="D392" s="3"/>
      <c r="E392" s="130"/>
      <c r="F392" s="130"/>
      <c r="G392" s="130"/>
      <c r="H392" s="130"/>
      <c r="I392" s="4"/>
      <c r="J392" s="4"/>
      <c r="K392" s="4"/>
      <c r="L392" s="4"/>
      <c r="M392" s="4"/>
      <c r="N392" s="4"/>
      <c r="O392" s="4"/>
      <c r="P392" s="4"/>
      <c r="Q392" s="4"/>
      <c r="R392" s="4"/>
      <c r="S392" s="4"/>
      <c r="T392" s="4"/>
      <c r="U392" s="4"/>
      <c r="V392" s="4"/>
      <c r="W392" s="4"/>
      <c r="X392" s="4"/>
      <c r="Y392" s="4"/>
      <c r="Z392" s="4"/>
      <c r="AA392" s="13"/>
      <c r="AB392" s="154"/>
      <c r="AC392" s="158"/>
      <c r="AD392" s="154"/>
      <c r="AE392" s="12"/>
      <c r="AF392" s="213"/>
      <c r="AG392" s="12"/>
      <c r="AH392" s="12"/>
      <c r="AI392" s="12"/>
      <c r="AJ392" s="12"/>
      <c r="AK392" s="12"/>
      <c r="AL392" s="12"/>
      <c r="AM392" s="12"/>
      <c r="AN392" s="12"/>
      <c r="AO392" s="131"/>
      <c r="AR392" s="132"/>
      <c r="AS392" s="132"/>
      <c r="AT392" s="132"/>
      <c r="AU392" s="207"/>
      <c r="AW392" s="374"/>
      <c r="AY392" s="323"/>
      <c r="AZ392" s="323"/>
      <c r="BA392" s="323"/>
      <c r="BB392" s="323"/>
      <c r="BC392" s="323"/>
    </row>
    <row r="393" spans="1:55" ht="15.75">
      <c r="A393" s="1"/>
      <c r="B393" s="2"/>
      <c r="C393" s="2"/>
      <c r="D393" s="3"/>
      <c r="E393" s="130"/>
      <c r="F393" s="130"/>
      <c r="G393" s="130"/>
      <c r="H393" s="130"/>
      <c r="I393" s="4"/>
      <c r="J393" s="4"/>
      <c r="K393" s="4"/>
      <c r="L393" s="4"/>
      <c r="M393" s="4"/>
      <c r="N393" s="4"/>
      <c r="O393" s="4"/>
      <c r="P393" s="4"/>
      <c r="Q393" s="4"/>
      <c r="R393" s="4"/>
      <c r="S393" s="4"/>
      <c r="T393" s="4"/>
      <c r="U393" s="4"/>
      <c r="V393" s="4"/>
      <c r="W393" s="4"/>
      <c r="X393" s="4"/>
      <c r="Y393" s="4"/>
      <c r="Z393" s="4"/>
      <c r="AA393" s="13"/>
      <c r="AB393" s="154"/>
      <c r="AC393" s="158"/>
      <c r="AD393" s="154"/>
      <c r="AE393" s="12"/>
      <c r="AF393" s="213"/>
      <c r="AG393" s="12"/>
      <c r="AH393" s="12"/>
      <c r="AI393" s="12"/>
      <c r="AJ393" s="12"/>
      <c r="AK393" s="12"/>
      <c r="AL393" s="12"/>
      <c r="AM393" s="12"/>
      <c r="AN393" s="12"/>
      <c r="AO393" s="131"/>
      <c r="AR393" s="132"/>
      <c r="AS393" s="132"/>
      <c r="AT393" s="132"/>
      <c r="AU393" s="207"/>
      <c r="AW393" s="374"/>
      <c r="AY393" s="323"/>
      <c r="AZ393" s="323"/>
      <c r="BA393" s="323"/>
      <c r="BB393" s="323"/>
      <c r="BC393" s="323"/>
    </row>
    <row r="394" spans="1:55" ht="15.75">
      <c r="A394" s="1"/>
      <c r="B394" s="2"/>
      <c r="C394" s="2"/>
      <c r="D394" s="3"/>
      <c r="E394" s="130"/>
      <c r="F394" s="130"/>
      <c r="G394" s="130"/>
      <c r="H394" s="130"/>
      <c r="I394" s="4"/>
      <c r="J394" s="4"/>
      <c r="K394" s="4"/>
      <c r="L394" s="4"/>
      <c r="M394" s="4"/>
      <c r="N394" s="4"/>
      <c r="O394" s="4"/>
      <c r="P394" s="4"/>
      <c r="Q394" s="4"/>
      <c r="R394" s="4"/>
      <c r="S394" s="4"/>
      <c r="T394" s="4"/>
      <c r="U394" s="4"/>
      <c r="V394" s="4"/>
      <c r="W394" s="4"/>
      <c r="X394" s="4"/>
      <c r="Y394" s="4"/>
      <c r="Z394" s="4"/>
      <c r="AA394" s="13"/>
      <c r="AB394" s="154"/>
      <c r="AC394" s="158"/>
      <c r="AD394" s="154"/>
      <c r="AE394" s="12"/>
      <c r="AF394" s="213"/>
      <c r="AG394" s="12"/>
      <c r="AH394" s="12"/>
      <c r="AI394" s="12"/>
      <c r="AJ394" s="12"/>
      <c r="AK394" s="12"/>
      <c r="AL394" s="12"/>
      <c r="AM394" s="12"/>
      <c r="AN394" s="12"/>
      <c r="AO394" s="131"/>
      <c r="AR394" s="132"/>
      <c r="AS394" s="132"/>
      <c r="AT394" s="132"/>
      <c r="AU394" s="207"/>
      <c r="AW394" s="374"/>
      <c r="AY394" s="323"/>
      <c r="AZ394" s="323"/>
      <c r="BA394" s="323"/>
      <c r="BB394" s="323"/>
      <c r="BC394" s="323"/>
    </row>
    <row r="395" spans="1:55" ht="15.75">
      <c r="A395" s="1"/>
      <c r="B395" s="2"/>
      <c r="C395" s="2"/>
      <c r="D395" s="3"/>
      <c r="E395" s="130"/>
      <c r="F395" s="130"/>
      <c r="G395" s="130"/>
      <c r="H395" s="130"/>
      <c r="I395" s="4"/>
      <c r="J395" s="4"/>
      <c r="K395" s="4"/>
      <c r="L395" s="4"/>
      <c r="M395" s="4"/>
      <c r="N395" s="4"/>
      <c r="O395" s="4"/>
      <c r="P395" s="4"/>
      <c r="Q395" s="4"/>
      <c r="R395" s="4"/>
      <c r="S395" s="4"/>
      <c r="T395" s="4"/>
      <c r="U395" s="4"/>
      <c r="V395" s="4"/>
      <c r="W395" s="4"/>
      <c r="X395" s="4"/>
      <c r="Y395" s="4"/>
      <c r="Z395" s="4"/>
      <c r="AA395" s="13"/>
      <c r="AB395" s="154"/>
      <c r="AC395" s="158"/>
      <c r="AD395" s="154"/>
      <c r="AE395" s="12"/>
      <c r="AF395" s="213"/>
      <c r="AG395" s="12"/>
      <c r="AH395" s="12"/>
      <c r="AI395" s="12"/>
      <c r="AJ395" s="12"/>
      <c r="AK395" s="12"/>
      <c r="AL395" s="12"/>
      <c r="AM395" s="12"/>
      <c r="AN395" s="12"/>
      <c r="AO395" s="131"/>
      <c r="AR395" s="132"/>
      <c r="AS395" s="132"/>
      <c r="AT395" s="132"/>
      <c r="AU395" s="207"/>
      <c r="AW395" s="374"/>
      <c r="AY395" s="323"/>
      <c r="AZ395" s="323"/>
      <c r="BA395" s="323"/>
      <c r="BB395" s="323"/>
      <c r="BC395" s="323"/>
    </row>
    <row r="396" spans="1:55" ht="15.75">
      <c r="A396" s="1"/>
      <c r="B396" s="2"/>
      <c r="C396" s="2"/>
      <c r="D396" s="3"/>
      <c r="E396" s="130"/>
      <c r="F396" s="130"/>
      <c r="G396" s="130"/>
      <c r="H396" s="130"/>
      <c r="I396" s="4"/>
      <c r="J396" s="4"/>
      <c r="K396" s="4"/>
      <c r="L396" s="4"/>
      <c r="M396" s="4"/>
      <c r="N396" s="4"/>
      <c r="O396" s="4"/>
      <c r="P396" s="4"/>
      <c r="Q396" s="4"/>
      <c r="R396" s="4"/>
      <c r="S396" s="4"/>
      <c r="T396" s="4"/>
      <c r="U396" s="4"/>
      <c r="V396" s="4"/>
      <c r="W396" s="4"/>
      <c r="X396" s="4"/>
      <c r="Y396" s="4"/>
      <c r="Z396" s="4"/>
      <c r="AA396" s="13"/>
      <c r="AB396" s="154"/>
      <c r="AC396" s="158"/>
      <c r="AD396" s="154"/>
      <c r="AE396" s="12"/>
      <c r="AF396" s="213"/>
      <c r="AG396" s="12"/>
      <c r="AH396" s="12"/>
      <c r="AI396" s="12"/>
      <c r="AJ396" s="12"/>
      <c r="AK396" s="12"/>
      <c r="AL396" s="12"/>
      <c r="AM396" s="12"/>
      <c r="AN396" s="12"/>
      <c r="AO396" s="131"/>
      <c r="AR396" s="132"/>
      <c r="AS396" s="132"/>
      <c r="AT396" s="132"/>
      <c r="AU396" s="207"/>
      <c r="AW396" s="374"/>
      <c r="AY396" s="323"/>
      <c r="AZ396" s="323"/>
      <c r="BA396" s="323"/>
      <c r="BB396" s="323"/>
      <c r="BC396" s="323"/>
    </row>
    <row r="397" spans="1:55" ht="15.75">
      <c r="A397" s="1"/>
      <c r="B397" s="2"/>
      <c r="C397" s="2"/>
      <c r="D397" s="3"/>
      <c r="E397" s="130"/>
      <c r="F397" s="130"/>
      <c r="G397" s="130"/>
      <c r="H397" s="130"/>
      <c r="I397" s="4"/>
      <c r="J397" s="4"/>
      <c r="K397" s="4"/>
      <c r="L397" s="4"/>
      <c r="M397" s="4"/>
      <c r="N397" s="4"/>
      <c r="O397" s="4"/>
      <c r="P397" s="4"/>
      <c r="Q397" s="4"/>
      <c r="R397" s="4"/>
      <c r="S397" s="4"/>
      <c r="T397" s="4"/>
      <c r="U397" s="4"/>
      <c r="V397" s="4"/>
      <c r="W397" s="4"/>
      <c r="X397" s="4"/>
      <c r="Y397" s="4"/>
      <c r="Z397" s="4"/>
      <c r="AA397" s="13"/>
      <c r="AB397" s="154"/>
      <c r="AC397" s="158"/>
      <c r="AD397" s="154"/>
      <c r="AE397" s="12"/>
      <c r="AF397" s="213"/>
      <c r="AG397" s="12"/>
      <c r="AH397" s="12"/>
      <c r="AI397" s="12"/>
      <c r="AJ397" s="12"/>
      <c r="AK397" s="12"/>
      <c r="AL397" s="12"/>
      <c r="AM397" s="12"/>
      <c r="AN397" s="12"/>
      <c r="AO397" s="131"/>
      <c r="AR397" s="132"/>
      <c r="AS397" s="132"/>
      <c r="AT397" s="132"/>
      <c r="AU397" s="207"/>
      <c r="AW397" s="374"/>
      <c r="AY397" s="323"/>
      <c r="AZ397" s="323"/>
      <c r="BA397" s="323"/>
      <c r="BB397" s="323"/>
      <c r="BC397" s="323"/>
    </row>
    <row r="398" spans="1:55" ht="15.75">
      <c r="A398" s="1"/>
      <c r="B398" s="2"/>
      <c r="C398" s="2"/>
      <c r="D398" s="3"/>
      <c r="E398" s="130"/>
      <c r="F398" s="130"/>
      <c r="G398" s="130"/>
      <c r="H398" s="130"/>
      <c r="I398" s="4"/>
      <c r="J398" s="4"/>
      <c r="K398" s="4"/>
      <c r="L398" s="4"/>
      <c r="M398" s="4"/>
      <c r="N398" s="4"/>
      <c r="O398" s="4"/>
      <c r="P398" s="4"/>
      <c r="Q398" s="4"/>
      <c r="R398" s="4"/>
      <c r="S398" s="4"/>
      <c r="T398" s="4"/>
      <c r="U398" s="4"/>
      <c r="V398" s="4"/>
      <c r="W398" s="4"/>
      <c r="X398" s="4"/>
      <c r="Y398" s="4"/>
      <c r="Z398" s="4"/>
      <c r="AA398" s="13"/>
      <c r="AB398" s="154"/>
      <c r="AC398" s="158"/>
      <c r="AD398" s="154"/>
      <c r="AE398" s="12"/>
      <c r="AF398" s="213"/>
      <c r="AG398" s="12"/>
      <c r="AH398" s="12"/>
      <c r="AI398" s="12"/>
      <c r="AJ398" s="12"/>
      <c r="AK398" s="12"/>
      <c r="AL398" s="12"/>
      <c r="AM398" s="12"/>
      <c r="AN398" s="12"/>
      <c r="AO398" s="131"/>
      <c r="AR398" s="132"/>
      <c r="AS398" s="132"/>
      <c r="AT398" s="132"/>
      <c r="AU398" s="207"/>
      <c r="AW398" s="374"/>
      <c r="AY398" s="323"/>
      <c r="AZ398" s="323"/>
      <c r="BA398" s="323"/>
      <c r="BB398" s="323"/>
      <c r="BC398" s="323"/>
    </row>
    <row r="399" spans="1:55" ht="15.75">
      <c r="A399" s="1"/>
      <c r="B399" s="2"/>
      <c r="C399" s="2"/>
      <c r="D399" s="3"/>
      <c r="E399" s="130"/>
      <c r="F399" s="130"/>
      <c r="G399" s="130"/>
      <c r="H399" s="130"/>
      <c r="I399" s="4"/>
      <c r="J399" s="4"/>
      <c r="K399" s="4"/>
      <c r="L399" s="4"/>
      <c r="M399" s="4"/>
      <c r="N399" s="4"/>
      <c r="O399" s="4"/>
      <c r="P399" s="4"/>
      <c r="Q399" s="4"/>
      <c r="R399" s="4"/>
      <c r="S399" s="4"/>
      <c r="T399" s="4"/>
      <c r="U399" s="4"/>
      <c r="V399" s="4"/>
      <c r="W399" s="4"/>
      <c r="X399" s="4"/>
      <c r="Y399" s="4"/>
      <c r="Z399" s="4"/>
      <c r="AA399" s="13"/>
      <c r="AB399" s="154"/>
      <c r="AC399" s="158"/>
      <c r="AD399" s="154"/>
      <c r="AE399" s="12"/>
      <c r="AF399" s="213"/>
      <c r="AG399" s="12"/>
      <c r="AH399" s="12"/>
      <c r="AI399" s="12"/>
      <c r="AJ399" s="12"/>
      <c r="AK399" s="12"/>
      <c r="AL399" s="12"/>
      <c r="AM399" s="12"/>
      <c r="AN399" s="12"/>
      <c r="AO399" s="131"/>
      <c r="AR399" s="132"/>
      <c r="AS399" s="132"/>
      <c r="AT399" s="132"/>
      <c r="AU399" s="207"/>
      <c r="AW399" s="374"/>
      <c r="AY399" s="323"/>
      <c r="AZ399" s="323"/>
      <c r="BA399" s="323"/>
      <c r="BB399" s="323"/>
      <c r="BC399" s="323"/>
    </row>
    <row r="400" spans="1:55" ht="15.75">
      <c r="A400" s="1"/>
      <c r="B400" s="2"/>
      <c r="C400" s="2"/>
      <c r="D400" s="3"/>
      <c r="E400" s="130"/>
      <c r="F400" s="130"/>
      <c r="G400" s="130"/>
      <c r="H400" s="130"/>
      <c r="I400" s="4"/>
      <c r="J400" s="4"/>
      <c r="K400" s="4"/>
      <c r="L400" s="4"/>
      <c r="M400" s="4"/>
      <c r="N400" s="4"/>
      <c r="O400" s="4"/>
      <c r="P400" s="4"/>
      <c r="Q400" s="4"/>
      <c r="R400" s="4"/>
      <c r="S400" s="4"/>
      <c r="T400" s="4"/>
      <c r="U400" s="4"/>
      <c r="V400" s="4"/>
      <c r="W400" s="4"/>
      <c r="X400" s="4"/>
      <c r="Y400" s="4"/>
      <c r="Z400" s="4"/>
      <c r="AA400" s="13"/>
      <c r="AB400" s="154"/>
      <c r="AC400" s="158"/>
      <c r="AD400" s="154"/>
      <c r="AE400" s="12"/>
      <c r="AF400" s="213"/>
      <c r="AG400" s="12"/>
      <c r="AH400" s="12"/>
      <c r="AI400" s="12"/>
      <c r="AJ400" s="12"/>
      <c r="AK400" s="12"/>
      <c r="AL400" s="12"/>
      <c r="AM400" s="12"/>
      <c r="AN400" s="12"/>
      <c r="AO400" s="131"/>
      <c r="AR400" s="132"/>
      <c r="AS400" s="132"/>
      <c r="AT400" s="132"/>
      <c r="AU400" s="207"/>
      <c r="AW400" s="374"/>
      <c r="AY400" s="323"/>
      <c r="AZ400" s="323"/>
      <c r="BA400" s="323"/>
      <c r="BB400" s="323"/>
      <c r="BC400" s="323"/>
    </row>
    <row r="401" spans="1:55" ht="15.75">
      <c r="A401" s="1"/>
      <c r="B401" s="2"/>
      <c r="C401" s="2"/>
      <c r="D401" s="3"/>
      <c r="E401" s="130"/>
      <c r="F401" s="130"/>
      <c r="G401" s="130"/>
      <c r="H401" s="130"/>
      <c r="I401" s="4"/>
      <c r="J401" s="4"/>
      <c r="K401" s="4"/>
      <c r="L401" s="4"/>
      <c r="M401" s="4"/>
      <c r="N401" s="4"/>
      <c r="O401" s="4"/>
      <c r="P401" s="4"/>
      <c r="Q401" s="4"/>
      <c r="R401" s="4"/>
      <c r="S401" s="4"/>
      <c r="T401" s="4"/>
      <c r="U401" s="4"/>
      <c r="V401" s="4"/>
      <c r="W401" s="4"/>
      <c r="X401" s="4"/>
      <c r="Y401" s="4"/>
      <c r="Z401" s="4"/>
      <c r="AA401" s="13"/>
      <c r="AB401" s="154"/>
      <c r="AC401" s="158"/>
      <c r="AD401" s="154"/>
      <c r="AE401" s="12"/>
      <c r="AF401" s="213"/>
      <c r="AG401" s="12"/>
      <c r="AH401" s="12"/>
      <c r="AI401" s="12"/>
      <c r="AJ401" s="12"/>
      <c r="AK401" s="12"/>
      <c r="AL401" s="12"/>
      <c r="AM401" s="12"/>
      <c r="AN401" s="12"/>
      <c r="AO401" s="131"/>
      <c r="AR401" s="132"/>
      <c r="AS401" s="132"/>
      <c r="AT401" s="132"/>
      <c r="AU401" s="207"/>
      <c r="AW401" s="374"/>
      <c r="AY401" s="323"/>
      <c r="AZ401" s="323"/>
      <c r="BA401" s="323"/>
      <c r="BB401" s="323"/>
      <c r="BC401" s="323"/>
    </row>
    <row r="402" spans="1:55" ht="15.75">
      <c r="A402" s="1"/>
      <c r="B402" s="2"/>
      <c r="C402" s="2"/>
      <c r="D402" s="3"/>
      <c r="E402" s="130"/>
      <c r="F402" s="130"/>
      <c r="G402" s="130"/>
      <c r="H402" s="130"/>
      <c r="I402" s="4"/>
      <c r="J402" s="4"/>
      <c r="K402" s="4"/>
      <c r="L402" s="4"/>
      <c r="M402" s="4"/>
      <c r="N402" s="4"/>
      <c r="O402" s="4"/>
      <c r="P402" s="4"/>
      <c r="Q402" s="4"/>
      <c r="R402" s="4"/>
      <c r="S402" s="4"/>
      <c r="T402" s="4"/>
      <c r="U402" s="4"/>
      <c r="V402" s="4"/>
      <c r="W402" s="4"/>
      <c r="X402" s="4"/>
      <c r="Y402" s="4"/>
      <c r="Z402" s="4"/>
      <c r="AA402" s="13"/>
      <c r="AB402" s="154"/>
      <c r="AC402" s="158"/>
      <c r="AD402" s="154"/>
      <c r="AE402" s="12"/>
      <c r="AF402" s="213"/>
      <c r="AG402" s="12"/>
      <c r="AH402" s="12"/>
      <c r="AI402" s="12"/>
      <c r="AJ402" s="12"/>
      <c r="AK402" s="12"/>
      <c r="AL402" s="12"/>
      <c r="AM402" s="12"/>
      <c r="AN402" s="12"/>
      <c r="AO402" s="131"/>
      <c r="AR402" s="132"/>
      <c r="AS402" s="132"/>
      <c r="AT402" s="132"/>
      <c r="AU402" s="207"/>
      <c r="AW402" s="374"/>
      <c r="AY402" s="323"/>
      <c r="AZ402" s="323"/>
      <c r="BA402" s="323"/>
      <c r="BB402" s="323"/>
      <c r="BC402" s="323"/>
    </row>
    <row r="403" spans="1:55" ht="15.75">
      <c r="A403" s="1"/>
      <c r="B403" s="2"/>
      <c r="C403" s="2"/>
      <c r="D403" s="3"/>
      <c r="E403" s="130"/>
      <c r="F403" s="130"/>
      <c r="G403" s="130"/>
      <c r="H403" s="130"/>
      <c r="I403" s="4"/>
      <c r="J403" s="4"/>
      <c r="K403" s="4"/>
      <c r="L403" s="4"/>
      <c r="M403" s="4"/>
      <c r="N403" s="4"/>
      <c r="O403" s="4"/>
      <c r="P403" s="4"/>
      <c r="Q403" s="4"/>
      <c r="R403" s="4"/>
      <c r="S403" s="4"/>
      <c r="T403" s="4"/>
      <c r="U403" s="4"/>
      <c r="V403" s="4"/>
      <c r="W403" s="4"/>
      <c r="X403" s="4"/>
      <c r="Y403" s="4"/>
      <c r="Z403" s="4"/>
      <c r="AA403" s="13"/>
      <c r="AB403" s="154"/>
      <c r="AC403" s="158"/>
      <c r="AD403" s="154"/>
      <c r="AE403" s="12"/>
      <c r="AF403" s="213"/>
      <c r="AG403" s="12"/>
      <c r="AH403" s="12"/>
      <c r="AI403" s="12"/>
      <c r="AJ403" s="12"/>
      <c r="AK403" s="12"/>
      <c r="AL403" s="12"/>
      <c r="AM403" s="12"/>
      <c r="AN403" s="12"/>
      <c r="AO403" s="131"/>
      <c r="AR403" s="132"/>
      <c r="AS403" s="132"/>
      <c r="AT403" s="132"/>
      <c r="AU403" s="207"/>
      <c r="AW403" s="374"/>
      <c r="AY403" s="323"/>
      <c r="AZ403" s="323"/>
      <c r="BA403" s="323"/>
      <c r="BB403" s="323"/>
      <c r="BC403" s="323"/>
    </row>
    <row r="404" spans="1:55" ht="15.75">
      <c r="A404" s="1"/>
      <c r="B404" s="2"/>
      <c r="C404" s="2"/>
      <c r="D404" s="3"/>
      <c r="E404" s="130"/>
      <c r="F404" s="130"/>
      <c r="G404" s="130"/>
      <c r="H404" s="130"/>
      <c r="I404" s="4"/>
      <c r="J404" s="4"/>
      <c r="K404" s="4"/>
      <c r="L404" s="4"/>
      <c r="M404" s="4"/>
      <c r="N404" s="4"/>
      <c r="O404" s="4"/>
      <c r="P404" s="4"/>
      <c r="Q404" s="4"/>
      <c r="R404" s="4"/>
      <c r="S404" s="4"/>
      <c r="T404" s="4"/>
      <c r="U404" s="4"/>
      <c r="V404" s="4"/>
      <c r="W404" s="4"/>
      <c r="X404" s="4"/>
      <c r="Y404" s="4"/>
      <c r="Z404" s="4"/>
      <c r="AA404" s="13"/>
      <c r="AB404" s="154"/>
      <c r="AC404" s="158"/>
      <c r="AD404" s="154"/>
      <c r="AE404" s="12"/>
      <c r="AF404" s="213"/>
      <c r="AG404" s="12"/>
      <c r="AH404" s="12"/>
      <c r="AI404" s="12"/>
      <c r="AJ404" s="12"/>
      <c r="AK404" s="12"/>
      <c r="AL404" s="12"/>
      <c r="AM404" s="12"/>
      <c r="AN404" s="12"/>
      <c r="AO404" s="131"/>
      <c r="AR404" s="132"/>
      <c r="AS404" s="132"/>
      <c r="AT404" s="132"/>
      <c r="AU404" s="207"/>
      <c r="AW404" s="374"/>
      <c r="AY404" s="323"/>
      <c r="AZ404" s="323"/>
      <c r="BA404" s="323"/>
      <c r="BB404" s="323"/>
      <c r="BC404" s="323"/>
    </row>
    <row r="405" spans="1:55" ht="15.75">
      <c r="A405" s="1"/>
      <c r="B405" s="2"/>
      <c r="C405" s="2"/>
      <c r="D405" s="3"/>
      <c r="E405" s="130"/>
      <c r="F405" s="130"/>
      <c r="G405" s="130"/>
      <c r="H405" s="130"/>
      <c r="I405" s="4"/>
      <c r="J405" s="4"/>
      <c r="K405" s="4"/>
      <c r="L405" s="4"/>
      <c r="M405" s="4"/>
      <c r="N405" s="4"/>
      <c r="O405" s="4"/>
      <c r="P405" s="4"/>
      <c r="Q405" s="4"/>
      <c r="R405" s="4"/>
      <c r="S405" s="4"/>
      <c r="T405" s="4"/>
      <c r="U405" s="4"/>
      <c r="V405" s="4"/>
      <c r="W405" s="4"/>
      <c r="X405" s="4"/>
      <c r="Y405" s="4"/>
      <c r="Z405" s="4"/>
      <c r="AA405" s="13"/>
      <c r="AB405" s="154"/>
      <c r="AC405" s="158"/>
      <c r="AD405" s="154"/>
      <c r="AE405" s="12"/>
      <c r="AF405" s="213"/>
      <c r="AG405" s="12"/>
      <c r="AH405" s="12"/>
      <c r="AI405" s="12"/>
      <c r="AJ405" s="12"/>
      <c r="AK405" s="12"/>
      <c r="AL405" s="12"/>
      <c r="AM405" s="12"/>
      <c r="AN405" s="12"/>
      <c r="AO405" s="131"/>
      <c r="AR405" s="132"/>
      <c r="AS405" s="132"/>
      <c r="AT405" s="132"/>
      <c r="AU405" s="207"/>
      <c r="AW405" s="374"/>
      <c r="AY405" s="323"/>
      <c r="AZ405" s="323"/>
      <c r="BA405" s="323"/>
      <c r="BB405" s="323"/>
      <c r="BC405" s="323"/>
    </row>
    <row r="406" spans="1:55" ht="15.75">
      <c r="A406" s="1"/>
      <c r="B406" s="2"/>
      <c r="C406" s="2"/>
      <c r="D406" s="3"/>
      <c r="E406" s="130"/>
      <c r="F406" s="130"/>
      <c r="G406" s="130"/>
      <c r="H406" s="130"/>
      <c r="I406" s="4"/>
      <c r="J406" s="4"/>
      <c r="K406" s="4"/>
      <c r="L406" s="4"/>
      <c r="M406" s="4"/>
      <c r="N406" s="4"/>
      <c r="O406" s="4"/>
      <c r="P406" s="4"/>
      <c r="Q406" s="4"/>
      <c r="R406" s="4"/>
      <c r="S406" s="4"/>
      <c r="T406" s="4"/>
      <c r="U406" s="4"/>
      <c r="V406" s="4"/>
      <c r="W406" s="4"/>
      <c r="X406" s="4"/>
      <c r="Y406" s="4"/>
      <c r="Z406" s="4"/>
      <c r="AA406" s="13"/>
      <c r="AB406" s="154"/>
      <c r="AC406" s="158"/>
      <c r="AD406" s="154"/>
      <c r="AE406" s="12"/>
      <c r="AF406" s="213"/>
      <c r="AG406" s="12"/>
      <c r="AH406" s="12"/>
      <c r="AI406" s="12"/>
      <c r="AJ406" s="12"/>
      <c r="AK406" s="12"/>
      <c r="AL406" s="12"/>
      <c r="AM406" s="12"/>
      <c r="AN406" s="12"/>
      <c r="AO406" s="131"/>
      <c r="AR406" s="132"/>
      <c r="AS406" s="132"/>
      <c r="AT406" s="132"/>
      <c r="AU406" s="207"/>
      <c r="AW406" s="374"/>
      <c r="AY406" s="323"/>
      <c r="AZ406" s="323"/>
      <c r="BA406" s="323"/>
      <c r="BB406" s="323"/>
      <c r="BC406" s="323"/>
    </row>
    <row r="407" spans="1:55" ht="15.75">
      <c r="A407" s="1"/>
      <c r="B407" s="2"/>
      <c r="C407" s="2"/>
      <c r="D407" s="3"/>
      <c r="E407" s="130"/>
      <c r="F407" s="130"/>
      <c r="G407" s="130"/>
      <c r="H407" s="130"/>
      <c r="I407" s="4"/>
      <c r="J407" s="4"/>
      <c r="K407" s="4"/>
      <c r="L407" s="4"/>
      <c r="M407" s="4"/>
      <c r="N407" s="4"/>
      <c r="O407" s="4"/>
      <c r="P407" s="4"/>
      <c r="Q407" s="4"/>
      <c r="R407" s="4"/>
      <c r="S407" s="4"/>
      <c r="T407" s="4"/>
      <c r="U407" s="4"/>
      <c r="V407" s="4"/>
      <c r="W407" s="4"/>
      <c r="X407" s="4"/>
      <c r="Y407" s="4"/>
      <c r="Z407" s="4"/>
      <c r="AA407" s="13"/>
      <c r="AB407" s="154"/>
      <c r="AC407" s="158"/>
      <c r="AD407" s="154"/>
      <c r="AE407" s="12"/>
      <c r="AF407" s="213"/>
      <c r="AG407" s="12"/>
      <c r="AH407" s="12"/>
      <c r="AI407" s="12"/>
      <c r="AJ407" s="12"/>
      <c r="AK407" s="12"/>
      <c r="AL407" s="12"/>
      <c r="AM407" s="12"/>
      <c r="AN407" s="12"/>
      <c r="AO407" s="131"/>
      <c r="AR407" s="132"/>
      <c r="AS407" s="132"/>
      <c r="AT407" s="132"/>
      <c r="AU407" s="207"/>
      <c r="AW407" s="374"/>
      <c r="AY407" s="323"/>
      <c r="AZ407" s="323"/>
      <c r="BA407" s="323"/>
      <c r="BB407" s="323"/>
      <c r="BC407" s="323"/>
    </row>
    <row r="408" spans="1:55" ht="15.75">
      <c r="A408" s="1"/>
      <c r="B408" s="2"/>
      <c r="C408" s="2"/>
      <c r="D408" s="3"/>
      <c r="E408" s="130"/>
      <c r="F408" s="130"/>
      <c r="G408" s="130"/>
      <c r="H408" s="130"/>
      <c r="I408" s="4"/>
      <c r="J408" s="4"/>
      <c r="K408" s="4"/>
      <c r="L408" s="4"/>
      <c r="M408" s="4"/>
      <c r="N408" s="4"/>
      <c r="O408" s="4"/>
      <c r="P408" s="4"/>
      <c r="Q408" s="4"/>
      <c r="R408" s="4"/>
      <c r="S408" s="4"/>
      <c r="T408" s="4"/>
      <c r="U408" s="4"/>
      <c r="V408" s="4"/>
      <c r="W408" s="4"/>
      <c r="X408" s="4"/>
      <c r="Y408" s="4"/>
      <c r="Z408" s="4"/>
      <c r="AA408" s="13"/>
      <c r="AB408" s="154"/>
      <c r="AC408" s="158"/>
      <c r="AD408" s="154"/>
      <c r="AE408" s="12"/>
      <c r="AF408" s="213"/>
      <c r="AG408" s="12"/>
      <c r="AH408" s="12"/>
      <c r="AI408" s="12"/>
      <c r="AJ408" s="12"/>
      <c r="AK408" s="12"/>
      <c r="AL408" s="12"/>
      <c r="AM408" s="12"/>
      <c r="AN408" s="12"/>
      <c r="AO408" s="131"/>
      <c r="AR408" s="132"/>
      <c r="AS408" s="132"/>
      <c r="AT408" s="132"/>
      <c r="AU408" s="207"/>
      <c r="AW408" s="374"/>
      <c r="AY408" s="323"/>
      <c r="AZ408" s="323"/>
      <c r="BA408" s="323"/>
      <c r="BB408" s="323"/>
      <c r="BC408" s="323"/>
    </row>
    <row r="409" spans="1:55" ht="15.75">
      <c r="A409" s="1"/>
      <c r="B409" s="2"/>
      <c r="C409" s="2"/>
      <c r="D409" s="3"/>
      <c r="E409" s="130"/>
      <c r="F409" s="130"/>
      <c r="G409" s="130"/>
      <c r="H409" s="130"/>
      <c r="I409" s="4"/>
      <c r="J409" s="4"/>
      <c r="K409" s="4"/>
      <c r="L409" s="4"/>
      <c r="M409" s="4"/>
      <c r="N409" s="4"/>
      <c r="O409" s="4"/>
      <c r="P409" s="4"/>
      <c r="Q409" s="4"/>
      <c r="R409" s="4"/>
      <c r="S409" s="4"/>
      <c r="T409" s="4"/>
      <c r="U409" s="4"/>
      <c r="V409" s="4"/>
      <c r="W409" s="4"/>
      <c r="X409" s="4"/>
      <c r="Y409" s="4"/>
      <c r="Z409" s="4"/>
      <c r="AA409" s="13"/>
      <c r="AB409" s="154"/>
      <c r="AC409" s="158"/>
      <c r="AD409" s="154"/>
      <c r="AE409" s="12"/>
      <c r="AF409" s="213"/>
      <c r="AG409" s="12"/>
      <c r="AH409" s="12"/>
      <c r="AI409" s="12"/>
      <c r="AJ409" s="12"/>
      <c r="AK409" s="12"/>
      <c r="AL409" s="12"/>
      <c r="AM409" s="12"/>
      <c r="AN409" s="12"/>
      <c r="AO409" s="131"/>
      <c r="AR409" s="132"/>
      <c r="AS409" s="132"/>
      <c r="AT409" s="132"/>
      <c r="AU409" s="207"/>
      <c r="AW409" s="374"/>
      <c r="AY409" s="323"/>
      <c r="AZ409" s="323"/>
      <c r="BA409" s="323"/>
      <c r="BB409" s="323"/>
      <c r="BC409" s="323"/>
    </row>
    <row r="410" spans="1:55" ht="15.75">
      <c r="A410" s="1"/>
      <c r="B410" s="2"/>
      <c r="C410" s="2"/>
      <c r="D410" s="3"/>
      <c r="E410" s="130"/>
      <c r="F410" s="130"/>
      <c r="G410" s="130"/>
      <c r="H410" s="130"/>
      <c r="I410" s="4"/>
      <c r="J410" s="4"/>
      <c r="K410" s="4"/>
      <c r="L410" s="4"/>
      <c r="M410" s="4"/>
      <c r="N410" s="4"/>
      <c r="O410" s="4"/>
      <c r="P410" s="4"/>
      <c r="Q410" s="4"/>
      <c r="R410" s="4"/>
      <c r="S410" s="4"/>
      <c r="T410" s="4"/>
      <c r="U410" s="4"/>
      <c r="V410" s="4"/>
      <c r="W410" s="4"/>
      <c r="X410" s="4"/>
      <c r="Y410" s="4"/>
      <c r="Z410" s="4"/>
      <c r="AA410" s="13"/>
      <c r="AB410" s="154"/>
      <c r="AC410" s="158"/>
      <c r="AD410" s="154"/>
      <c r="AE410" s="12"/>
      <c r="AF410" s="213"/>
      <c r="AG410" s="12"/>
      <c r="AH410" s="12"/>
      <c r="AI410" s="12"/>
      <c r="AJ410" s="12"/>
      <c r="AK410" s="12"/>
      <c r="AL410" s="12"/>
      <c r="AM410" s="12"/>
      <c r="AN410" s="12"/>
      <c r="AO410" s="131"/>
      <c r="AR410" s="132"/>
      <c r="AS410" s="132"/>
      <c r="AT410" s="132"/>
      <c r="AU410" s="207"/>
      <c r="AW410" s="374"/>
      <c r="AY410" s="323"/>
      <c r="AZ410" s="323"/>
      <c r="BA410" s="323"/>
      <c r="BB410" s="323"/>
      <c r="BC410" s="323"/>
    </row>
    <row r="411" spans="1:55" ht="15.75">
      <c r="A411" s="1"/>
      <c r="B411" s="2"/>
      <c r="C411" s="2"/>
      <c r="D411" s="3"/>
      <c r="E411" s="130"/>
      <c r="F411" s="130"/>
      <c r="G411" s="130"/>
      <c r="H411" s="130"/>
      <c r="I411" s="4"/>
      <c r="J411" s="4"/>
      <c r="K411" s="4"/>
      <c r="L411" s="4"/>
      <c r="M411" s="4"/>
      <c r="N411" s="4"/>
      <c r="O411" s="4"/>
      <c r="P411" s="4"/>
      <c r="Q411" s="4"/>
      <c r="R411" s="4"/>
      <c r="S411" s="4"/>
      <c r="T411" s="4"/>
      <c r="U411" s="4"/>
      <c r="V411" s="4"/>
      <c r="W411" s="4"/>
      <c r="X411" s="4"/>
      <c r="Y411" s="4"/>
      <c r="Z411" s="4"/>
      <c r="AA411" s="13"/>
      <c r="AB411" s="154"/>
      <c r="AC411" s="158"/>
      <c r="AD411" s="154"/>
      <c r="AE411" s="12"/>
      <c r="AF411" s="213"/>
      <c r="AG411" s="12"/>
      <c r="AH411" s="12"/>
      <c r="AI411" s="12"/>
      <c r="AJ411" s="12"/>
      <c r="AK411" s="12"/>
      <c r="AL411" s="12"/>
      <c r="AM411" s="12"/>
      <c r="AN411" s="12"/>
      <c r="AO411" s="131"/>
      <c r="AR411" s="132"/>
      <c r="AS411" s="132"/>
      <c r="AT411" s="132"/>
      <c r="AU411" s="207"/>
      <c r="AW411" s="374"/>
      <c r="AY411" s="323"/>
      <c r="AZ411" s="323"/>
      <c r="BA411" s="323"/>
      <c r="BB411" s="323"/>
      <c r="BC411" s="323"/>
    </row>
    <row r="412" spans="1:55" ht="15.75">
      <c r="A412" s="1"/>
      <c r="B412" s="2"/>
      <c r="C412" s="2"/>
      <c r="D412" s="3"/>
      <c r="E412" s="130"/>
      <c r="F412" s="130"/>
      <c r="G412" s="130"/>
      <c r="H412" s="130"/>
      <c r="I412" s="4"/>
      <c r="J412" s="4"/>
      <c r="K412" s="4"/>
      <c r="L412" s="4"/>
      <c r="M412" s="4"/>
      <c r="N412" s="4"/>
      <c r="O412" s="4"/>
      <c r="P412" s="4"/>
      <c r="Q412" s="4"/>
      <c r="R412" s="4"/>
      <c r="S412" s="4"/>
      <c r="T412" s="4"/>
      <c r="U412" s="4"/>
      <c r="V412" s="4"/>
      <c r="W412" s="4"/>
      <c r="X412" s="4"/>
      <c r="Y412" s="4"/>
      <c r="Z412" s="4"/>
      <c r="AA412" s="13"/>
      <c r="AB412" s="154"/>
      <c r="AC412" s="158"/>
      <c r="AD412" s="154"/>
      <c r="AE412" s="12"/>
      <c r="AF412" s="213"/>
      <c r="AG412" s="12"/>
      <c r="AH412" s="12"/>
      <c r="AI412" s="12"/>
      <c r="AJ412" s="12"/>
      <c r="AK412" s="12"/>
      <c r="AL412" s="12"/>
      <c r="AM412" s="12"/>
      <c r="AN412" s="12"/>
      <c r="AO412" s="131"/>
      <c r="AR412" s="132"/>
      <c r="AS412" s="132"/>
      <c r="AT412" s="132"/>
      <c r="AU412" s="207"/>
      <c r="AW412" s="374"/>
      <c r="AY412" s="323"/>
      <c r="AZ412" s="323"/>
      <c r="BA412" s="323"/>
      <c r="BB412" s="323"/>
      <c r="BC412" s="323"/>
    </row>
    <row r="413" spans="1:55" ht="15.75">
      <c r="A413" s="1"/>
      <c r="B413" s="2"/>
      <c r="C413" s="2"/>
      <c r="D413" s="3"/>
      <c r="E413" s="130"/>
      <c r="F413" s="130"/>
      <c r="G413" s="130"/>
      <c r="H413" s="130"/>
      <c r="I413" s="4"/>
      <c r="J413" s="4"/>
      <c r="K413" s="4"/>
      <c r="L413" s="4"/>
      <c r="M413" s="4"/>
      <c r="N413" s="4"/>
      <c r="O413" s="4"/>
      <c r="P413" s="4"/>
      <c r="Q413" s="4"/>
      <c r="R413" s="4"/>
      <c r="S413" s="4"/>
      <c r="T413" s="4"/>
      <c r="U413" s="4"/>
      <c r="V413" s="4"/>
      <c r="W413" s="4"/>
      <c r="X413" s="4"/>
      <c r="Y413" s="4"/>
      <c r="Z413" s="4"/>
      <c r="AA413" s="13"/>
      <c r="AB413" s="154"/>
      <c r="AC413" s="158"/>
      <c r="AD413" s="154"/>
      <c r="AE413" s="12"/>
      <c r="AF413" s="213"/>
      <c r="AG413" s="12"/>
      <c r="AH413" s="12"/>
      <c r="AI413" s="12"/>
      <c r="AJ413" s="12"/>
      <c r="AK413" s="12"/>
      <c r="AL413" s="12"/>
      <c r="AM413" s="12"/>
      <c r="AN413" s="12"/>
      <c r="AO413" s="131"/>
      <c r="AR413" s="132"/>
      <c r="AS413" s="132"/>
      <c r="AT413" s="132"/>
      <c r="AU413" s="207"/>
      <c r="AW413" s="374"/>
      <c r="AY413" s="323"/>
      <c r="AZ413" s="323"/>
      <c r="BA413" s="323"/>
      <c r="BB413" s="323"/>
      <c r="BC413" s="323"/>
    </row>
    <row r="414" spans="1:55" ht="15.75">
      <c r="A414" s="1"/>
      <c r="B414" s="2"/>
      <c r="C414" s="2"/>
      <c r="D414" s="3"/>
      <c r="E414" s="130"/>
      <c r="F414" s="130"/>
      <c r="G414" s="130"/>
      <c r="H414" s="130"/>
      <c r="I414" s="4"/>
      <c r="J414" s="4"/>
      <c r="K414" s="4"/>
      <c r="L414" s="4"/>
      <c r="M414" s="4"/>
      <c r="N414" s="4"/>
      <c r="O414" s="4"/>
      <c r="P414" s="4"/>
      <c r="Q414" s="4"/>
      <c r="R414" s="4"/>
      <c r="S414" s="4"/>
      <c r="T414" s="4"/>
      <c r="U414" s="4"/>
      <c r="V414" s="4"/>
      <c r="W414" s="4"/>
      <c r="X414" s="4"/>
      <c r="Y414" s="4"/>
      <c r="Z414" s="4"/>
      <c r="AA414" s="13"/>
      <c r="AB414" s="154"/>
      <c r="AC414" s="158"/>
      <c r="AD414" s="154"/>
      <c r="AE414" s="12"/>
      <c r="AF414" s="213"/>
      <c r="AG414" s="12"/>
      <c r="AH414" s="12"/>
      <c r="AI414" s="12"/>
      <c r="AJ414" s="12"/>
      <c r="AK414" s="12"/>
      <c r="AL414" s="12"/>
      <c r="AM414" s="12"/>
      <c r="AN414" s="12"/>
      <c r="AO414" s="131"/>
      <c r="AR414" s="132"/>
      <c r="AS414" s="132"/>
      <c r="AT414" s="132"/>
      <c r="AU414" s="207"/>
      <c r="AW414" s="374"/>
      <c r="AY414" s="323"/>
      <c r="AZ414" s="323"/>
      <c r="BA414" s="323"/>
      <c r="BB414" s="323"/>
      <c r="BC414" s="323"/>
    </row>
    <row r="415" spans="1:55" ht="15.75">
      <c r="A415" s="1"/>
      <c r="B415" s="2"/>
      <c r="C415" s="2"/>
      <c r="D415" s="3"/>
      <c r="E415" s="130"/>
      <c r="F415" s="130"/>
      <c r="G415" s="130"/>
      <c r="H415" s="130"/>
      <c r="I415" s="4"/>
      <c r="J415" s="4"/>
      <c r="K415" s="4"/>
      <c r="L415" s="4"/>
      <c r="M415" s="4"/>
      <c r="N415" s="4"/>
      <c r="O415" s="4"/>
      <c r="P415" s="4"/>
      <c r="Q415" s="4"/>
      <c r="R415" s="4"/>
      <c r="S415" s="4"/>
      <c r="T415" s="4"/>
      <c r="U415" s="4"/>
      <c r="V415" s="4"/>
      <c r="W415" s="4"/>
      <c r="X415" s="4"/>
      <c r="Y415" s="4"/>
      <c r="Z415" s="4"/>
      <c r="AA415" s="13"/>
      <c r="AB415" s="154"/>
      <c r="AC415" s="158"/>
      <c r="AD415" s="154"/>
      <c r="AE415" s="12"/>
      <c r="AF415" s="213"/>
      <c r="AG415" s="12"/>
      <c r="AH415" s="12"/>
      <c r="AI415" s="12"/>
      <c r="AJ415" s="12"/>
      <c r="AK415" s="12"/>
      <c r="AL415" s="12"/>
      <c r="AM415" s="12"/>
      <c r="AN415" s="12"/>
      <c r="AO415" s="131"/>
      <c r="AR415" s="132"/>
      <c r="AS415" s="132"/>
      <c r="AT415" s="132"/>
      <c r="AU415" s="207"/>
      <c r="AW415" s="374"/>
      <c r="AY415" s="323"/>
      <c r="AZ415" s="323"/>
      <c r="BA415" s="323"/>
      <c r="BB415" s="323"/>
      <c r="BC415" s="323"/>
    </row>
    <row r="416" spans="1:55" ht="15.75">
      <c r="A416" s="1"/>
      <c r="B416" s="2"/>
      <c r="C416" s="2"/>
      <c r="D416" s="3"/>
      <c r="E416" s="130"/>
      <c r="F416" s="130"/>
      <c r="G416" s="130"/>
      <c r="H416" s="130"/>
      <c r="I416" s="4"/>
      <c r="J416" s="4"/>
      <c r="K416" s="4"/>
      <c r="L416" s="4"/>
      <c r="M416" s="4"/>
      <c r="N416" s="4"/>
      <c r="O416" s="4"/>
      <c r="P416" s="4"/>
      <c r="Q416" s="4"/>
      <c r="R416" s="4"/>
      <c r="S416" s="4"/>
      <c r="T416" s="4"/>
      <c r="U416" s="4"/>
      <c r="V416" s="4"/>
      <c r="W416" s="4"/>
      <c r="X416" s="4"/>
      <c r="Y416" s="4"/>
      <c r="Z416" s="4"/>
      <c r="AA416" s="13"/>
      <c r="AB416" s="154"/>
      <c r="AC416" s="158"/>
      <c r="AD416" s="154"/>
      <c r="AE416" s="12"/>
      <c r="AF416" s="213"/>
      <c r="AG416" s="12"/>
      <c r="AH416" s="12"/>
      <c r="AI416" s="12"/>
      <c r="AJ416" s="12"/>
      <c r="AK416" s="12"/>
      <c r="AL416" s="12"/>
      <c r="AM416" s="12"/>
      <c r="AN416" s="12"/>
      <c r="AO416" s="131"/>
      <c r="AR416" s="132"/>
      <c r="AS416" s="132"/>
      <c r="AT416" s="132"/>
      <c r="AU416" s="207"/>
      <c r="AW416" s="374"/>
      <c r="AY416" s="323"/>
      <c r="AZ416" s="323"/>
      <c r="BA416" s="323"/>
      <c r="BB416" s="323"/>
      <c r="BC416" s="323"/>
    </row>
    <row r="417" spans="1:55" ht="15.75">
      <c r="A417" s="1"/>
      <c r="B417" s="2"/>
      <c r="C417" s="2"/>
      <c r="D417" s="3"/>
      <c r="E417" s="130"/>
      <c r="F417" s="130"/>
      <c r="G417" s="130"/>
      <c r="H417" s="130"/>
      <c r="I417" s="4"/>
      <c r="J417" s="4"/>
      <c r="K417" s="4"/>
      <c r="L417" s="4"/>
      <c r="M417" s="4"/>
      <c r="N417" s="4"/>
      <c r="O417" s="4"/>
      <c r="P417" s="4"/>
      <c r="Q417" s="4"/>
      <c r="R417" s="4"/>
      <c r="S417" s="4"/>
      <c r="T417" s="4"/>
      <c r="U417" s="4"/>
      <c r="V417" s="4"/>
      <c r="W417" s="4"/>
      <c r="X417" s="4"/>
      <c r="Y417" s="4"/>
      <c r="Z417" s="4"/>
      <c r="AA417" s="13"/>
      <c r="AB417" s="154"/>
      <c r="AC417" s="158"/>
      <c r="AD417" s="154"/>
      <c r="AE417" s="12"/>
      <c r="AF417" s="213"/>
      <c r="AG417" s="12"/>
      <c r="AH417" s="12"/>
      <c r="AI417" s="12"/>
      <c r="AJ417" s="12"/>
      <c r="AK417" s="12"/>
      <c r="AL417" s="12"/>
      <c r="AM417" s="12"/>
      <c r="AN417" s="12"/>
      <c r="AO417" s="131"/>
      <c r="AR417" s="132"/>
      <c r="AS417" s="132"/>
      <c r="AT417" s="132"/>
      <c r="AU417" s="207"/>
      <c r="AW417" s="374"/>
      <c r="AY417" s="323"/>
      <c r="AZ417" s="323"/>
      <c r="BA417" s="323"/>
      <c r="BB417" s="323"/>
      <c r="BC417" s="323"/>
    </row>
    <row r="418" spans="1:55" ht="15.75">
      <c r="A418" s="1"/>
      <c r="B418" s="2"/>
      <c r="C418" s="2"/>
      <c r="D418" s="3"/>
      <c r="E418" s="130"/>
      <c r="F418" s="130"/>
      <c r="G418" s="130"/>
      <c r="H418" s="130"/>
      <c r="I418" s="4"/>
      <c r="J418" s="4"/>
      <c r="K418" s="4"/>
      <c r="L418" s="4"/>
      <c r="M418" s="4"/>
      <c r="N418" s="4"/>
      <c r="O418" s="4"/>
      <c r="P418" s="4"/>
      <c r="Q418" s="4"/>
      <c r="R418" s="4"/>
      <c r="S418" s="4"/>
      <c r="T418" s="4"/>
      <c r="U418" s="4"/>
      <c r="V418" s="4"/>
      <c r="W418" s="4"/>
      <c r="X418" s="4"/>
      <c r="Y418" s="4"/>
      <c r="Z418" s="4"/>
      <c r="AA418" s="13"/>
      <c r="AB418" s="154"/>
      <c r="AC418" s="158"/>
      <c r="AD418" s="154"/>
      <c r="AE418" s="12"/>
      <c r="AF418" s="213"/>
      <c r="AG418" s="12"/>
      <c r="AH418" s="12"/>
      <c r="AI418" s="12"/>
      <c r="AJ418" s="12"/>
      <c r="AK418" s="12"/>
      <c r="AL418" s="12"/>
      <c r="AM418" s="12"/>
      <c r="AN418" s="12"/>
      <c r="AO418" s="131"/>
      <c r="AR418" s="132"/>
      <c r="AS418" s="132"/>
      <c r="AT418" s="132"/>
      <c r="AU418" s="207"/>
      <c r="AW418" s="374"/>
      <c r="AY418" s="323"/>
      <c r="AZ418" s="323"/>
      <c r="BA418" s="323"/>
      <c r="BB418" s="323"/>
      <c r="BC418" s="323"/>
    </row>
    <row r="419" spans="1:55" ht="15.75">
      <c r="A419" s="1"/>
      <c r="B419" s="2"/>
      <c r="C419" s="2"/>
      <c r="D419" s="3"/>
      <c r="E419" s="130"/>
      <c r="F419" s="130"/>
      <c r="G419" s="130"/>
      <c r="H419" s="130"/>
      <c r="I419" s="4"/>
      <c r="J419" s="4"/>
      <c r="K419" s="4"/>
      <c r="L419" s="4"/>
      <c r="M419" s="4"/>
      <c r="N419" s="4"/>
      <c r="O419" s="4"/>
      <c r="P419" s="4"/>
      <c r="Q419" s="4"/>
      <c r="R419" s="4"/>
      <c r="S419" s="4"/>
      <c r="T419" s="4"/>
      <c r="U419" s="4"/>
      <c r="V419" s="4"/>
      <c r="W419" s="4"/>
      <c r="X419" s="4"/>
      <c r="Y419" s="4"/>
      <c r="Z419" s="4"/>
      <c r="AA419" s="13"/>
      <c r="AB419" s="154"/>
      <c r="AC419" s="158"/>
      <c r="AD419" s="154"/>
      <c r="AE419" s="12"/>
      <c r="AF419" s="213"/>
      <c r="AG419" s="12"/>
      <c r="AH419" s="12"/>
      <c r="AI419" s="12"/>
      <c r="AJ419" s="12"/>
      <c r="AK419" s="12"/>
      <c r="AL419" s="12"/>
      <c r="AM419" s="12"/>
      <c r="AN419" s="12"/>
      <c r="AO419" s="131"/>
      <c r="AR419" s="132"/>
      <c r="AS419" s="132"/>
      <c r="AT419" s="132"/>
      <c r="AU419" s="207"/>
      <c r="AW419" s="374"/>
      <c r="AY419" s="323"/>
      <c r="AZ419" s="323"/>
      <c r="BA419" s="323"/>
      <c r="BB419" s="323"/>
      <c r="BC419" s="323"/>
    </row>
    <row r="420" spans="1:55" ht="15.75">
      <c r="A420" s="1"/>
      <c r="B420" s="2"/>
      <c r="C420" s="2"/>
      <c r="D420" s="3"/>
      <c r="E420" s="130"/>
      <c r="F420" s="130"/>
      <c r="G420" s="130"/>
      <c r="H420" s="130"/>
      <c r="I420" s="4"/>
      <c r="J420" s="4"/>
      <c r="K420" s="4"/>
      <c r="L420" s="4"/>
      <c r="M420" s="4"/>
      <c r="N420" s="4"/>
      <c r="O420" s="4"/>
      <c r="P420" s="4"/>
      <c r="Q420" s="4"/>
      <c r="R420" s="4"/>
      <c r="S420" s="4"/>
      <c r="T420" s="4"/>
      <c r="U420" s="4"/>
      <c r="V420" s="4"/>
      <c r="W420" s="4"/>
      <c r="X420" s="4"/>
      <c r="Y420" s="4"/>
      <c r="Z420" s="4"/>
      <c r="AA420" s="13"/>
      <c r="AB420" s="154"/>
      <c r="AC420" s="158"/>
      <c r="AD420" s="154"/>
      <c r="AE420" s="12"/>
      <c r="AF420" s="213"/>
      <c r="AG420" s="12"/>
      <c r="AH420" s="12"/>
      <c r="AI420" s="12"/>
      <c r="AJ420" s="12"/>
      <c r="AK420" s="12"/>
      <c r="AL420" s="12"/>
      <c r="AM420" s="12"/>
      <c r="AN420" s="12"/>
      <c r="AO420" s="131"/>
      <c r="AR420" s="132"/>
      <c r="AS420" s="132"/>
      <c r="AT420" s="132"/>
      <c r="AU420" s="207"/>
      <c r="AW420" s="374"/>
      <c r="AY420" s="323"/>
      <c r="AZ420" s="323"/>
      <c r="BA420" s="323"/>
      <c r="BB420" s="323"/>
      <c r="BC420" s="323"/>
    </row>
    <row r="421" spans="1:55" ht="15.75">
      <c r="A421" s="1"/>
      <c r="B421" s="2"/>
      <c r="C421" s="2"/>
      <c r="D421" s="3"/>
      <c r="E421" s="130"/>
      <c r="F421" s="130"/>
      <c r="G421" s="130"/>
      <c r="H421" s="130"/>
      <c r="I421" s="4"/>
      <c r="J421" s="4"/>
      <c r="K421" s="4"/>
      <c r="L421" s="4"/>
      <c r="M421" s="4"/>
      <c r="N421" s="4"/>
      <c r="O421" s="4"/>
      <c r="P421" s="4"/>
      <c r="Q421" s="4"/>
      <c r="R421" s="4"/>
      <c r="S421" s="4"/>
      <c r="T421" s="4"/>
      <c r="U421" s="4"/>
      <c r="V421" s="4"/>
      <c r="W421" s="4"/>
      <c r="X421" s="4"/>
      <c r="Y421" s="4"/>
      <c r="Z421" s="4"/>
      <c r="AA421" s="13"/>
      <c r="AB421" s="154"/>
      <c r="AC421" s="158"/>
      <c r="AD421" s="154"/>
      <c r="AE421" s="12"/>
      <c r="AF421" s="213"/>
      <c r="AG421" s="12"/>
      <c r="AH421" s="12"/>
      <c r="AI421" s="12"/>
      <c r="AJ421" s="12"/>
      <c r="AK421" s="12"/>
      <c r="AL421" s="12"/>
      <c r="AM421" s="12"/>
      <c r="AN421" s="12"/>
      <c r="AO421" s="131"/>
      <c r="AR421" s="132"/>
      <c r="AS421" s="132"/>
      <c r="AT421" s="132"/>
      <c r="AU421" s="207"/>
      <c r="AW421" s="374"/>
      <c r="AY421" s="323"/>
      <c r="AZ421" s="323"/>
      <c r="BA421" s="323"/>
      <c r="BB421" s="323"/>
      <c r="BC421" s="323"/>
    </row>
    <row r="422" spans="1:55" ht="15.75">
      <c r="A422" s="1"/>
      <c r="B422" s="2"/>
      <c r="C422" s="2"/>
      <c r="D422" s="3"/>
      <c r="E422" s="130"/>
      <c r="F422" s="130"/>
      <c r="G422" s="130"/>
      <c r="H422" s="130"/>
      <c r="I422" s="4"/>
      <c r="J422" s="4"/>
      <c r="K422" s="4"/>
      <c r="L422" s="4"/>
      <c r="M422" s="4"/>
      <c r="N422" s="4"/>
      <c r="O422" s="4"/>
      <c r="P422" s="4"/>
      <c r="Q422" s="4"/>
      <c r="R422" s="4"/>
      <c r="S422" s="4"/>
      <c r="T422" s="4"/>
      <c r="U422" s="4"/>
      <c r="V422" s="4"/>
      <c r="W422" s="4"/>
      <c r="X422" s="4"/>
      <c r="Y422" s="4"/>
      <c r="Z422" s="4"/>
      <c r="AA422" s="13"/>
      <c r="AB422" s="154"/>
      <c r="AC422" s="158"/>
      <c r="AD422" s="154"/>
      <c r="AE422" s="12"/>
      <c r="AF422" s="213"/>
      <c r="AG422" s="12"/>
      <c r="AH422" s="12"/>
      <c r="AI422" s="12"/>
      <c r="AJ422" s="12"/>
      <c r="AK422" s="12"/>
      <c r="AL422" s="12"/>
      <c r="AM422" s="12"/>
      <c r="AN422" s="12"/>
      <c r="AO422" s="131"/>
      <c r="AR422" s="132"/>
      <c r="AS422" s="132"/>
      <c r="AT422" s="132"/>
      <c r="AU422" s="207"/>
      <c r="AW422" s="374"/>
      <c r="AY422" s="323"/>
      <c r="AZ422" s="323"/>
      <c r="BA422" s="323"/>
      <c r="BB422" s="323"/>
      <c r="BC422" s="323"/>
    </row>
    <row r="423" spans="1:55" ht="15.75">
      <c r="A423" s="1"/>
      <c r="B423" s="2"/>
      <c r="C423" s="2"/>
      <c r="D423" s="3"/>
      <c r="E423" s="130"/>
      <c r="F423" s="130"/>
      <c r="G423" s="130"/>
      <c r="H423" s="130"/>
      <c r="I423" s="4"/>
      <c r="J423" s="4"/>
      <c r="K423" s="4"/>
      <c r="L423" s="4"/>
      <c r="M423" s="4"/>
      <c r="N423" s="4"/>
      <c r="O423" s="4"/>
      <c r="P423" s="4"/>
      <c r="Q423" s="4"/>
      <c r="R423" s="4"/>
      <c r="S423" s="4"/>
      <c r="T423" s="4"/>
      <c r="U423" s="4"/>
      <c r="V423" s="4"/>
      <c r="W423" s="4"/>
      <c r="X423" s="4"/>
      <c r="Y423" s="4"/>
      <c r="Z423" s="4"/>
      <c r="AA423" s="13"/>
      <c r="AB423" s="154"/>
      <c r="AC423" s="158"/>
      <c r="AD423" s="154"/>
      <c r="AE423" s="12"/>
      <c r="AF423" s="213"/>
      <c r="AG423" s="12"/>
      <c r="AH423" s="12"/>
      <c r="AI423" s="12"/>
      <c r="AJ423" s="12"/>
      <c r="AK423" s="12"/>
      <c r="AL423" s="12"/>
      <c r="AM423" s="12"/>
      <c r="AN423" s="12"/>
      <c r="AO423" s="131"/>
      <c r="AR423" s="132"/>
      <c r="AS423" s="132"/>
      <c r="AT423" s="132"/>
      <c r="AU423" s="207"/>
      <c r="AW423" s="374"/>
      <c r="AY423" s="323"/>
      <c r="AZ423" s="323"/>
      <c r="BA423" s="323"/>
      <c r="BB423" s="323"/>
      <c r="BC423" s="323"/>
    </row>
    <row r="424" spans="1:55" ht="15.75">
      <c r="A424" s="1"/>
      <c r="B424" s="2"/>
      <c r="C424" s="2"/>
      <c r="D424" s="3"/>
      <c r="E424" s="130"/>
      <c r="F424" s="130"/>
      <c r="G424" s="130"/>
      <c r="H424" s="130"/>
      <c r="I424" s="4"/>
      <c r="J424" s="4"/>
      <c r="K424" s="4"/>
      <c r="L424" s="4"/>
      <c r="M424" s="4"/>
      <c r="N424" s="4"/>
      <c r="O424" s="4"/>
      <c r="P424" s="4"/>
      <c r="Q424" s="4"/>
      <c r="R424" s="4"/>
      <c r="S424" s="4"/>
      <c r="T424" s="4"/>
      <c r="U424" s="4"/>
      <c r="V424" s="4"/>
      <c r="W424" s="4"/>
      <c r="X424" s="4"/>
      <c r="Y424" s="4"/>
      <c r="Z424" s="4"/>
      <c r="AA424" s="13"/>
      <c r="AB424" s="154"/>
      <c r="AC424" s="158"/>
      <c r="AD424" s="154"/>
      <c r="AE424" s="12"/>
      <c r="AF424" s="213"/>
      <c r="AG424" s="12"/>
      <c r="AH424" s="12"/>
      <c r="AI424" s="12"/>
      <c r="AJ424" s="12"/>
      <c r="AK424" s="12"/>
      <c r="AL424" s="12"/>
      <c r="AM424" s="12"/>
      <c r="AN424" s="12"/>
      <c r="AO424" s="131"/>
      <c r="AR424" s="132"/>
      <c r="AS424" s="132"/>
      <c r="AT424" s="132"/>
      <c r="AU424" s="207"/>
      <c r="AW424" s="374"/>
      <c r="AY424" s="323"/>
      <c r="AZ424" s="323"/>
      <c r="BA424" s="323"/>
      <c r="BB424" s="323"/>
      <c r="BC424" s="323"/>
    </row>
    <row r="425" spans="1:55" ht="15.75">
      <c r="A425" s="1"/>
      <c r="B425" s="2"/>
      <c r="C425" s="2"/>
      <c r="D425" s="3"/>
      <c r="E425" s="130"/>
      <c r="F425" s="130"/>
      <c r="G425" s="130"/>
      <c r="H425" s="130"/>
      <c r="I425" s="4"/>
      <c r="J425" s="4"/>
      <c r="K425" s="4"/>
      <c r="L425" s="4"/>
      <c r="M425" s="4"/>
      <c r="N425" s="4"/>
      <c r="O425" s="4"/>
      <c r="P425" s="4"/>
      <c r="Q425" s="4"/>
      <c r="R425" s="4"/>
      <c r="S425" s="4"/>
      <c r="T425" s="4"/>
      <c r="U425" s="4"/>
      <c r="V425" s="4"/>
      <c r="W425" s="4"/>
      <c r="X425" s="4"/>
      <c r="Y425" s="4"/>
      <c r="Z425" s="4"/>
      <c r="AA425" s="13"/>
      <c r="AB425" s="154"/>
      <c r="AC425" s="158"/>
      <c r="AD425" s="154"/>
      <c r="AE425" s="12"/>
      <c r="AF425" s="213"/>
      <c r="AG425" s="12"/>
      <c r="AH425" s="12"/>
      <c r="AI425" s="12"/>
      <c r="AJ425" s="12"/>
      <c r="AK425" s="12"/>
      <c r="AL425" s="12"/>
      <c r="AM425" s="12"/>
      <c r="AN425" s="12"/>
      <c r="AO425" s="131"/>
      <c r="AR425" s="132"/>
      <c r="AS425" s="132"/>
      <c r="AT425" s="132"/>
      <c r="AU425" s="207"/>
      <c r="AW425" s="374"/>
      <c r="AY425" s="323"/>
      <c r="AZ425" s="323"/>
      <c r="BA425" s="323"/>
      <c r="BB425" s="323"/>
      <c r="BC425" s="323"/>
    </row>
    <row r="426" spans="1:55" ht="15.75">
      <c r="A426" s="1"/>
      <c r="B426" s="2"/>
      <c r="C426" s="2"/>
      <c r="D426" s="3"/>
      <c r="E426" s="130"/>
      <c r="F426" s="130"/>
      <c r="G426" s="130"/>
      <c r="H426" s="130"/>
      <c r="I426" s="4"/>
      <c r="J426" s="4"/>
      <c r="K426" s="4"/>
      <c r="L426" s="4"/>
      <c r="M426" s="4"/>
      <c r="N426" s="4"/>
      <c r="O426" s="4"/>
      <c r="P426" s="4"/>
      <c r="Q426" s="4"/>
      <c r="R426" s="4"/>
      <c r="S426" s="4"/>
      <c r="T426" s="4"/>
      <c r="U426" s="4"/>
      <c r="V426" s="4"/>
      <c r="W426" s="4"/>
      <c r="X426" s="4"/>
      <c r="Y426" s="4"/>
      <c r="Z426" s="4"/>
      <c r="AA426" s="13"/>
      <c r="AB426" s="154"/>
      <c r="AC426" s="158"/>
      <c r="AD426" s="154"/>
      <c r="AE426" s="12"/>
      <c r="AF426" s="213"/>
      <c r="AG426" s="12"/>
      <c r="AH426" s="12"/>
      <c r="AI426" s="12"/>
      <c r="AJ426" s="12"/>
      <c r="AK426" s="12"/>
      <c r="AL426" s="12"/>
      <c r="AM426" s="12"/>
      <c r="AN426" s="12"/>
      <c r="AO426" s="131"/>
      <c r="AR426" s="132"/>
      <c r="AS426" s="132"/>
      <c r="AT426" s="132"/>
      <c r="AU426" s="207"/>
      <c r="AW426" s="374"/>
      <c r="AY426" s="323"/>
      <c r="AZ426" s="323"/>
      <c r="BA426" s="323"/>
      <c r="BB426" s="323"/>
      <c r="BC426" s="323"/>
    </row>
    <row r="427" spans="1:55" ht="15.75">
      <c r="A427" s="1"/>
      <c r="B427" s="2"/>
      <c r="C427" s="2"/>
      <c r="D427" s="3"/>
      <c r="E427" s="130"/>
      <c r="F427" s="130"/>
      <c r="G427" s="130"/>
      <c r="H427" s="130"/>
      <c r="I427" s="4"/>
      <c r="J427" s="4"/>
      <c r="K427" s="4"/>
      <c r="L427" s="4"/>
      <c r="M427" s="4"/>
      <c r="N427" s="4"/>
      <c r="O427" s="4"/>
      <c r="P427" s="4"/>
      <c r="Q427" s="4"/>
      <c r="R427" s="4"/>
      <c r="S427" s="4"/>
      <c r="T427" s="4"/>
      <c r="U427" s="4"/>
      <c r="V427" s="4"/>
      <c r="W427" s="4"/>
      <c r="X427" s="4"/>
      <c r="Y427" s="4"/>
      <c r="Z427" s="4"/>
      <c r="AA427" s="13"/>
      <c r="AB427" s="154"/>
      <c r="AC427" s="158"/>
      <c r="AD427" s="154"/>
      <c r="AE427" s="12"/>
      <c r="AF427" s="213"/>
      <c r="AG427" s="12"/>
      <c r="AH427" s="12"/>
      <c r="AI427" s="12"/>
      <c r="AJ427" s="12"/>
      <c r="AK427" s="12"/>
      <c r="AL427" s="12"/>
      <c r="AM427" s="12"/>
      <c r="AN427" s="12"/>
      <c r="AO427" s="131"/>
      <c r="AR427" s="132"/>
      <c r="AS427" s="132"/>
      <c r="AT427" s="132"/>
      <c r="AU427" s="207"/>
      <c r="AW427" s="374"/>
      <c r="AY427" s="323"/>
      <c r="AZ427" s="323"/>
      <c r="BA427" s="323"/>
      <c r="BB427" s="323"/>
      <c r="BC427" s="323"/>
    </row>
    <row r="428" spans="1:55" ht="15.75">
      <c r="A428" s="1"/>
      <c r="B428" s="2"/>
      <c r="C428" s="2"/>
      <c r="D428" s="3"/>
      <c r="E428" s="130"/>
      <c r="F428" s="130"/>
      <c r="G428" s="130"/>
      <c r="H428" s="130"/>
      <c r="I428" s="4"/>
      <c r="J428" s="4"/>
      <c r="K428" s="4"/>
      <c r="L428" s="4"/>
      <c r="M428" s="4"/>
      <c r="N428" s="4"/>
      <c r="O428" s="4"/>
      <c r="P428" s="4"/>
      <c r="Q428" s="4"/>
      <c r="R428" s="4"/>
      <c r="S428" s="4"/>
      <c r="T428" s="4"/>
      <c r="U428" s="4"/>
      <c r="V428" s="4"/>
      <c r="W428" s="4"/>
      <c r="X428" s="4"/>
      <c r="Y428" s="4"/>
      <c r="Z428" s="4"/>
      <c r="AA428" s="13"/>
      <c r="AB428" s="154"/>
      <c r="AC428" s="158"/>
      <c r="AD428" s="154"/>
      <c r="AE428" s="12"/>
      <c r="AF428" s="213"/>
      <c r="AG428" s="12"/>
      <c r="AH428" s="12"/>
      <c r="AI428" s="12"/>
      <c r="AJ428" s="12"/>
      <c r="AK428" s="12"/>
      <c r="AL428" s="12"/>
      <c r="AM428" s="12"/>
      <c r="AN428" s="12"/>
      <c r="AO428" s="131"/>
      <c r="AR428" s="132"/>
      <c r="AS428" s="132"/>
      <c r="AT428" s="132"/>
      <c r="AU428" s="207"/>
      <c r="AW428" s="374"/>
      <c r="AY428" s="323"/>
      <c r="AZ428" s="323"/>
      <c r="BA428" s="323"/>
      <c r="BB428" s="323"/>
      <c r="BC428" s="323"/>
    </row>
    <row r="429" spans="1:55" ht="15.75">
      <c r="A429" s="1"/>
      <c r="B429" s="2"/>
      <c r="C429" s="2"/>
      <c r="D429" s="3"/>
      <c r="E429" s="130"/>
      <c r="F429" s="130"/>
      <c r="G429" s="130"/>
      <c r="H429" s="130"/>
      <c r="I429" s="4"/>
      <c r="J429" s="4"/>
      <c r="K429" s="4"/>
      <c r="L429" s="4"/>
      <c r="M429" s="4"/>
      <c r="N429" s="4"/>
      <c r="O429" s="4"/>
      <c r="P429" s="4"/>
      <c r="Q429" s="4"/>
      <c r="R429" s="4"/>
      <c r="S429" s="4"/>
      <c r="T429" s="4"/>
      <c r="U429" s="4"/>
      <c r="V429" s="4"/>
      <c r="W429" s="4"/>
      <c r="X429" s="4"/>
      <c r="Y429" s="4"/>
      <c r="Z429" s="4"/>
      <c r="AA429" s="13"/>
      <c r="AB429" s="154"/>
      <c r="AC429" s="158"/>
      <c r="AD429" s="154"/>
      <c r="AE429" s="12"/>
      <c r="AF429" s="213"/>
      <c r="AG429" s="12"/>
      <c r="AH429" s="12"/>
      <c r="AI429" s="12"/>
      <c r="AJ429" s="12"/>
      <c r="AK429" s="12"/>
      <c r="AL429" s="12"/>
      <c r="AM429" s="12"/>
      <c r="AN429" s="12"/>
      <c r="AO429" s="131"/>
      <c r="AR429" s="132"/>
      <c r="AS429" s="132"/>
      <c r="AT429" s="132"/>
      <c r="AU429" s="207"/>
      <c r="AW429" s="374"/>
      <c r="AY429" s="323"/>
      <c r="AZ429" s="323"/>
      <c r="BA429" s="323"/>
      <c r="BB429" s="323"/>
      <c r="BC429" s="323"/>
    </row>
    <row r="430" spans="1:55" ht="15.75">
      <c r="A430" s="1"/>
      <c r="B430" s="2"/>
      <c r="C430" s="2"/>
      <c r="D430" s="3"/>
      <c r="E430" s="130"/>
      <c r="F430" s="130"/>
      <c r="G430" s="130"/>
      <c r="H430" s="130"/>
      <c r="I430" s="4"/>
      <c r="J430" s="4"/>
      <c r="K430" s="4"/>
      <c r="L430" s="4"/>
      <c r="M430" s="4"/>
      <c r="N430" s="4"/>
      <c r="O430" s="4"/>
      <c r="P430" s="4"/>
      <c r="Q430" s="4"/>
      <c r="R430" s="4"/>
      <c r="S430" s="4"/>
      <c r="T430" s="4"/>
      <c r="U430" s="4"/>
      <c r="V430" s="4"/>
      <c r="W430" s="4"/>
      <c r="X430" s="4"/>
      <c r="Y430" s="4"/>
      <c r="Z430" s="4"/>
      <c r="AA430" s="13"/>
      <c r="AB430" s="154"/>
      <c r="AC430" s="158"/>
      <c r="AD430" s="154"/>
      <c r="AE430" s="12"/>
      <c r="AF430" s="213"/>
      <c r="AG430" s="12"/>
      <c r="AH430" s="12"/>
      <c r="AI430" s="12"/>
      <c r="AJ430" s="12"/>
      <c r="AK430" s="12"/>
      <c r="AL430" s="12"/>
      <c r="AM430" s="12"/>
      <c r="AN430" s="12"/>
      <c r="AO430" s="131"/>
      <c r="AR430" s="132"/>
      <c r="AS430" s="132"/>
      <c r="AT430" s="132"/>
      <c r="AU430" s="207"/>
      <c r="AW430" s="374"/>
      <c r="AY430" s="323"/>
      <c r="AZ430" s="323"/>
      <c r="BA430" s="323"/>
      <c r="BB430" s="323"/>
      <c r="BC430" s="323"/>
    </row>
    <row r="431" spans="1:55" ht="15.75">
      <c r="A431" s="1"/>
      <c r="B431" s="2"/>
      <c r="C431" s="2"/>
      <c r="D431" s="3"/>
      <c r="E431" s="130"/>
      <c r="F431" s="130"/>
      <c r="G431" s="130"/>
      <c r="H431" s="130"/>
      <c r="I431" s="4"/>
      <c r="J431" s="4"/>
      <c r="K431" s="4"/>
      <c r="L431" s="4"/>
      <c r="M431" s="4"/>
      <c r="N431" s="4"/>
      <c r="O431" s="4"/>
      <c r="P431" s="4"/>
      <c r="Q431" s="4"/>
      <c r="R431" s="4"/>
      <c r="S431" s="4"/>
      <c r="T431" s="4"/>
      <c r="U431" s="4"/>
      <c r="V431" s="4"/>
      <c r="W431" s="4"/>
      <c r="X431" s="4"/>
      <c r="Y431" s="4"/>
      <c r="Z431" s="4"/>
      <c r="AA431" s="13"/>
      <c r="AB431" s="154"/>
      <c r="AC431" s="158"/>
      <c r="AD431" s="154"/>
      <c r="AE431" s="12"/>
      <c r="AF431" s="213"/>
      <c r="AG431" s="12"/>
      <c r="AH431" s="12"/>
      <c r="AI431" s="12"/>
      <c r="AJ431" s="12"/>
      <c r="AK431" s="12"/>
      <c r="AL431" s="12"/>
      <c r="AM431" s="12"/>
      <c r="AN431" s="12"/>
      <c r="AO431" s="131"/>
      <c r="AR431" s="132"/>
      <c r="AS431" s="132"/>
      <c r="AT431" s="132"/>
      <c r="AU431" s="207"/>
      <c r="AW431" s="374"/>
      <c r="AY431" s="323"/>
      <c r="AZ431" s="323"/>
      <c r="BA431" s="323"/>
      <c r="BB431" s="323"/>
      <c r="BC431" s="323"/>
    </row>
    <row r="432" spans="1:55" ht="15.75">
      <c r="A432" s="1"/>
      <c r="B432" s="2"/>
      <c r="C432" s="2"/>
      <c r="D432" s="3"/>
      <c r="E432" s="130"/>
      <c r="F432" s="130"/>
      <c r="G432" s="130"/>
      <c r="H432" s="130"/>
      <c r="I432" s="4"/>
      <c r="J432" s="4"/>
      <c r="K432" s="4"/>
      <c r="L432" s="4"/>
      <c r="M432" s="4"/>
      <c r="N432" s="4"/>
      <c r="O432" s="4"/>
      <c r="P432" s="4"/>
      <c r="Q432" s="4"/>
      <c r="R432" s="4"/>
      <c r="S432" s="4"/>
      <c r="T432" s="4"/>
      <c r="U432" s="4"/>
      <c r="V432" s="4"/>
      <c r="W432" s="4"/>
      <c r="X432" s="4"/>
      <c r="Y432" s="4"/>
      <c r="Z432" s="4"/>
      <c r="AA432" s="13"/>
      <c r="AB432" s="154"/>
      <c r="AC432" s="158"/>
      <c r="AD432" s="154"/>
      <c r="AE432" s="12"/>
      <c r="AF432" s="213"/>
      <c r="AG432" s="12"/>
      <c r="AH432" s="12"/>
      <c r="AI432" s="12"/>
      <c r="AJ432" s="12"/>
      <c r="AK432" s="12"/>
      <c r="AL432" s="12"/>
      <c r="AM432" s="12"/>
      <c r="AN432" s="12"/>
      <c r="AO432" s="131"/>
      <c r="AR432" s="132"/>
      <c r="AS432" s="132"/>
      <c r="AT432" s="132"/>
      <c r="AU432" s="207"/>
      <c r="AW432" s="374"/>
      <c r="AY432" s="323"/>
      <c r="AZ432" s="323"/>
      <c r="BA432" s="323"/>
      <c r="BB432" s="323"/>
      <c r="BC432" s="323"/>
    </row>
    <row r="433" spans="1:55" ht="15.75">
      <c r="A433" s="1"/>
      <c r="B433" s="2"/>
      <c r="C433" s="2"/>
      <c r="D433" s="3"/>
      <c r="E433" s="130"/>
      <c r="F433" s="130"/>
      <c r="G433" s="130"/>
      <c r="H433" s="130"/>
      <c r="I433" s="4"/>
      <c r="J433" s="4"/>
      <c r="K433" s="4"/>
      <c r="L433" s="4"/>
      <c r="M433" s="4"/>
      <c r="N433" s="4"/>
      <c r="O433" s="4"/>
      <c r="P433" s="4"/>
      <c r="Q433" s="4"/>
      <c r="R433" s="4"/>
      <c r="S433" s="4"/>
      <c r="T433" s="4"/>
      <c r="U433" s="4"/>
      <c r="V433" s="4"/>
      <c r="W433" s="4"/>
      <c r="X433" s="4"/>
      <c r="Y433" s="4"/>
      <c r="Z433" s="4"/>
      <c r="AA433" s="13"/>
      <c r="AB433" s="154"/>
      <c r="AC433" s="158"/>
      <c r="AD433" s="154"/>
      <c r="AE433" s="12"/>
      <c r="AF433" s="213"/>
      <c r="AG433" s="12"/>
      <c r="AH433" s="12"/>
      <c r="AI433" s="12"/>
      <c r="AJ433" s="12"/>
      <c r="AK433" s="12"/>
      <c r="AL433" s="12"/>
      <c r="AM433" s="12"/>
      <c r="AN433" s="12"/>
      <c r="AO433" s="131"/>
      <c r="AR433" s="132"/>
      <c r="AS433" s="132"/>
      <c r="AT433" s="132"/>
      <c r="AU433" s="207"/>
      <c r="AW433" s="374"/>
      <c r="AY433" s="323"/>
      <c r="AZ433" s="323"/>
      <c r="BA433" s="323"/>
      <c r="BB433" s="323"/>
      <c r="BC433" s="323"/>
    </row>
    <row r="434" spans="1:55" ht="15.75">
      <c r="A434" s="1"/>
      <c r="B434" s="2"/>
      <c r="C434" s="2"/>
      <c r="D434" s="3"/>
      <c r="E434" s="130"/>
      <c r="F434" s="130"/>
      <c r="G434" s="130"/>
      <c r="H434" s="130"/>
      <c r="I434" s="4"/>
      <c r="J434" s="4"/>
      <c r="K434" s="4"/>
      <c r="L434" s="4"/>
      <c r="M434" s="4"/>
      <c r="N434" s="4"/>
      <c r="O434" s="4"/>
      <c r="P434" s="4"/>
      <c r="Q434" s="4"/>
      <c r="R434" s="4"/>
      <c r="S434" s="4"/>
      <c r="T434" s="4"/>
      <c r="U434" s="4"/>
      <c r="V434" s="4"/>
      <c r="W434" s="4"/>
      <c r="X434" s="4"/>
      <c r="Y434" s="4"/>
      <c r="Z434" s="4"/>
      <c r="AA434" s="13"/>
      <c r="AB434" s="154"/>
      <c r="AC434" s="158"/>
      <c r="AD434" s="154"/>
      <c r="AE434" s="12"/>
      <c r="AF434" s="213"/>
      <c r="AG434" s="12"/>
      <c r="AH434" s="12"/>
      <c r="AI434" s="12"/>
      <c r="AJ434" s="12"/>
      <c r="AK434" s="12"/>
      <c r="AL434" s="12"/>
      <c r="AM434" s="12"/>
      <c r="AN434" s="12"/>
      <c r="AO434" s="131"/>
      <c r="AR434" s="132"/>
      <c r="AS434" s="132"/>
      <c r="AT434" s="132"/>
      <c r="AU434" s="207"/>
      <c r="AW434" s="374"/>
      <c r="AY434" s="323"/>
      <c r="AZ434" s="323"/>
      <c r="BA434" s="323"/>
      <c r="BB434" s="323"/>
      <c r="BC434" s="323"/>
    </row>
    <row r="435" spans="1:55" ht="15.75">
      <c r="A435" s="1"/>
      <c r="B435" s="2"/>
      <c r="C435" s="2"/>
      <c r="D435" s="3"/>
      <c r="E435" s="130"/>
      <c r="F435" s="130"/>
      <c r="G435" s="130"/>
      <c r="H435" s="130"/>
      <c r="I435" s="4"/>
      <c r="J435" s="4"/>
      <c r="K435" s="4"/>
      <c r="L435" s="4"/>
      <c r="M435" s="4"/>
      <c r="N435" s="4"/>
      <c r="O435" s="4"/>
      <c r="P435" s="4"/>
      <c r="Q435" s="4"/>
      <c r="R435" s="4"/>
      <c r="S435" s="4"/>
      <c r="T435" s="4"/>
      <c r="U435" s="4"/>
      <c r="V435" s="4"/>
      <c r="W435" s="4"/>
      <c r="X435" s="4"/>
      <c r="Y435" s="4"/>
      <c r="Z435" s="4"/>
      <c r="AA435" s="13"/>
      <c r="AB435" s="154"/>
      <c r="AC435" s="158"/>
      <c r="AD435" s="154"/>
      <c r="AE435" s="12"/>
      <c r="AF435" s="213"/>
      <c r="AG435" s="12"/>
      <c r="AH435" s="12"/>
      <c r="AI435" s="12"/>
      <c r="AJ435" s="12"/>
      <c r="AK435" s="12"/>
      <c r="AL435" s="12"/>
      <c r="AM435" s="12"/>
      <c r="AN435" s="12"/>
      <c r="AO435" s="131"/>
      <c r="AR435" s="132"/>
      <c r="AS435" s="132"/>
      <c r="AT435" s="132"/>
      <c r="AU435" s="207"/>
      <c r="AW435" s="374"/>
      <c r="AY435" s="323"/>
      <c r="AZ435" s="323"/>
      <c r="BA435" s="323"/>
      <c r="BB435" s="323"/>
      <c r="BC435" s="323"/>
    </row>
    <row r="436" spans="1:55" ht="15.75">
      <c r="A436" s="1"/>
      <c r="B436" s="2"/>
      <c r="C436" s="2"/>
      <c r="D436" s="3"/>
      <c r="E436" s="130"/>
      <c r="F436" s="130"/>
      <c r="G436" s="130"/>
      <c r="H436" s="130"/>
      <c r="I436" s="4"/>
      <c r="J436" s="4"/>
      <c r="K436" s="4"/>
      <c r="L436" s="4"/>
      <c r="M436" s="4"/>
      <c r="N436" s="4"/>
      <c r="O436" s="4"/>
      <c r="P436" s="4"/>
      <c r="Q436" s="4"/>
      <c r="R436" s="4"/>
      <c r="S436" s="4"/>
      <c r="T436" s="4"/>
      <c r="U436" s="4"/>
      <c r="V436" s="4"/>
      <c r="W436" s="4"/>
      <c r="X436" s="4"/>
      <c r="Y436" s="4"/>
      <c r="Z436" s="4"/>
      <c r="AA436" s="13"/>
      <c r="AB436" s="154"/>
      <c r="AC436" s="158"/>
      <c r="AD436" s="154"/>
      <c r="AE436" s="12"/>
      <c r="AF436" s="213"/>
      <c r="AG436" s="12"/>
      <c r="AH436" s="12"/>
      <c r="AI436" s="12"/>
      <c r="AJ436" s="12"/>
      <c r="AK436" s="12"/>
      <c r="AL436" s="12"/>
      <c r="AM436" s="12"/>
      <c r="AN436" s="12"/>
      <c r="AO436" s="131"/>
      <c r="AR436" s="132"/>
      <c r="AS436" s="132"/>
      <c r="AT436" s="132"/>
      <c r="AU436" s="207"/>
      <c r="AW436" s="374"/>
      <c r="AY436" s="323"/>
      <c r="AZ436" s="323"/>
      <c r="BA436" s="323"/>
      <c r="BB436" s="323"/>
      <c r="BC436" s="323"/>
    </row>
    <row r="437" spans="1:55" ht="15.75">
      <c r="A437" s="1"/>
      <c r="B437" s="2"/>
      <c r="C437" s="2"/>
      <c r="D437" s="3"/>
      <c r="E437" s="130"/>
      <c r="F437" s="130"/>
      <c r="G437" s="130"/>
      <c r="H437" s="130"/>
      <c r="I437" s="4"/>
      <c r="J437" s="4"/>
      <c r="K437" s="4"/>
      <c r="L437" s="4"/>
      <c r="M437" s="4"/>
      <c r="N437" s="4"/>
      <c r="O437" s="4"/>
      <c r="P437" s="4"/>
      <c r="Q437" s="4"/>
      <c r="R437" s="4"/>
      <c r="S437" s="4"/>
      <c r="T437" s="4"/>
      <c r="U437" s="4"/>
      <c r="V437" s="4"/>
      <c r="W437" s="4"/>
      <c r="X437" s="4"/>
      <c r="Y437" s="4"/>
      <c r="Z437" s="4"/>
      <c r="AA437" s="13"/>
      <c r="AB437" s="154"/>
      <c r="AC437" s="158"/>
      <c r="AD437" s="154"/>
      <c r="AE437" s="12"/>
      <c r="AF437" s="213"/>
      <c r="AG437" s="12"/>
      <c r="AH437" s="12"/>
      <c r="AI437" s="12"/>
      <c r="AJ437" s="12"/>
      <c r="AK437" s="12"/>
      <c r="AL437" s="12"/>
      <c r="AM437" s="12"/>
      <c r="AN437" s="12"/>
      <c r="AO437" s="131"/>
      <c r="AR437" s="132"/>
      <c r="AS437" s="132"/>
      <c r="AT437" s="132"/>
      <c r="AU437" s="207"/>
      <c r="AW437" s="374"/>
      <c r="AY437" s="323"/>
      <c r="AZ437" s="323"/>
      <c r="BA437" s="323"/>
      <c r="BB437" s="323"/>
      <c r="BC437" s="323"/>
    </row>
    <row r="438" spans="1:55" ht="15.75">
      <c r="A438" s="1"/>
      <c r="B438" s="2"/>
      <c r="C438" s="2"/>
      <c r="D438" s="3"/>
      <c r="E438" s="130"/>
      <c r="F438" s="130"/>
      <c r="G438" s="130"/>
      <c r="H438" s="130"/>
      <c r="I438" s="4"/>
      <c r="J438" s="4"/>
      <c r="K438" s="4"/>
      <c r="L438" s="4"/>
      <c r="M438" s="4"/>
      <c r="N438" s="4"/>
      <c r="O438" s="4"/>
      <c r="P438" s="4"/>
      <c r="Q438" s="4"/>
      <c r="R438" s="4"/>
      <c r="S438" s="4"/>
      <c r="T438" s="4"/>
      <c r="U438" s="4"/>
      <c r="V438" s="4"/>
      <c r="W438" s="4"/>
      <c r="X438" s="4"/>
      <c r="Y438" s="4"/>
      <c r="Z438" s="4"/>
      <c r="AA438" s="13"/>
      <c r="AB438" s="154"/>
      <c r="AC438" s="158"/>
      <c r="AD438" s="154"/>
      <c r="AE438" s="12"/>
      <c r="AF438" s="213"/>
      <c r="AG438" s="12"/>
      <c r="AH438" s="12"/>
      <c r="AI438" s="12"/>
      <c r="AJ438" s="12"/>
      <c r="AK438" s="12"/>
      <c r="AL438" s="12"/>
      <c r="AM438" s="12"/>
      <c r="AN438" s="12"/>
      <c r="AO438" s="131"/>
      <c r="AR438" s="132"/>
      <c r="AS438" s="132"/>
      <c r="AT438" s="132"/>
      <c r="AU438" s="207"/>
      <c r="AW438" s="374"/>
      <c r="AY438" s="323"/>
      <c r="AZ438" s="323"/>
      <c r="BA438" s="323"/>
      <c r="BB438" s="323"/>
      <c r="BC438" s="323"/>
    </row>
    <row r="439" spans="1:55" ht="15.75">
      <c r="A439" s="1"/>
      <c r="B439" s="2"/>
      <c r="C439" s="2"/>
      <c r="D439" s="3"/>
      <c r="E439" s="130"/>
      <c r="F439" s="130"/>
      <c r="G439" s="130"/>
      <c r="H439" s="130"/>
      <c r="I439" s="4"/>
      <c r="J439" s="4"/>
      <c r="K439" s="4"/>
      <c r="L439" s="4"/>
      <c r="M439" s="4"/>
      <c r="N439" s="4"/>
      <c r="O439" s="4"/>
      <c r="P439" s="4"/>
      <c r="Q439" s="4"/>
      <c r="R439" s="4"/>
      <c r="S439" s="4"/>
      <c r="T439" s="4"/>
      <c r="U439" s="4"/>
      <c r="V439" s="4"/>
      <c r="W439" s="4"/>
      <c r="X439" s="4"/>
      <c r="Y439" s="4"/>
      <c r="Z439" s="4"/>
      <c r="AA439" s="13"/>
      <c r="AB439" s="154"/>
      <c r="AC439" s="158"/>
      <c r="AD439" s="154"/>
      <c r="AE439" s="12"/>
      <c r="AF439" s="213"/>
      <c r="AG439" s="12"/>
      <c r="AH439" s="12"/>
      <c r="AI439" s="12"/>
      <c r="AJ439" s="12"/>
      <c r="AK439" s="12"/>
      <c r="AL439" s="12"/>
      <c r="AM439" s="12"/>
      <c r="AN439" s="12"/>
      <c r="AO439" s="131"/>
      <c r="AR439" s="132"/>
      <c r="AS439" s="132"/>
      <c r="AT439" s="132"/>
      <c r="AU439" s="207"/>
      <c r="AW439" s="374"/>
      <c r="AY439" s="323"/>
      <c r="AZ439" s="323"/>
      <c r="BA439" s="323"/>
      <c r="BB439" s="323"/>
      <c r="BC439" s="323"/>
    </row>
    <row r="440" spans="1:55" ht="15.75">
      <c r="A440" s="1"/>
      <c r="B440" s="2"/>
      <c r="C440" s="2"/>
      <c r="D440" s="3"/>
      <c r="E440" s="130"/>
      <c r="F440" s="130"/>
      <c r="G440" s="130"/>
      <c r="H440" s="130"/>
      <c r="I440" s="4"/>
      <c r="J440" s="4"/>
      <c r="K440" s="4"/>
      <c r="L440" s="4"/>
      <c r="M440" s="4"/>
      <c r="N440" s="4"/>
      <c r="O440" s="4"/>
      <c r="P440" s="4"/>
      <c r="Q440" s="4"/>
      <c r="R440" s="4"/>
      <c r="S440" s="4"/>
      <c r="T440" s="4"/>
      <c r="U440" s="4"/>
      <c r="V440" s="4"/>
      <c r="W440" s="4"/>
      <c r="X440" s="4"/>
      <c r="Y440" s="4"/>
      <c r="Z440" s="4"/>
      <c r="AA440" s="13"/>
      <c r="AB440" s="154"/>
      <c r="AC440" s="158"/>
      <c r="AD440" s="154"/>
      <c r="AE440" s="12"/>
      <c r="AF440" s="213"/>
      <c r="AG440" s="12"/>
      <c r="AH440" s="12"/>
      <c r="AI440" s="12"/>
      <c r="AJ440" s="12"/>
      <c r="AK440" s="12"/>
      <c r="AL440" s="12"/>
      <c r="AM440" s="12"/>
      <c r="AN440" s="12"/>
      <c r="AO440" s="131"/>
      <c r="AR440" s="132"/>
      <c r="AS440" s="132"/>
      <c r="AT440" s="132"/>
      <c r="AU440" s="207"/>
      <c r="AW440" s="374"/>
      <c r="AY440" s="323"/>
      <c r="AZ440" s="323"/>
      <c r="BA440" s="323"/>
      <c r="BB440" s="323"/>
      <c r="BC440" s="323"/>
    </row>
    <row r="441" spans="1:55" ht="15.75">
      <c r="A441" s="1"/>
      <c r="B441" s="2"/>
      <c r="C441" s="2"/>
      <c r="D441" s="3"/>
      <c r="E441" s="130"/>
      <c r="F441" s="130"/>
      <c r="G441" s="130"/>
      <c r="H441" s="130"/>
      <c r="I441" s="4"/>
      <c r="J441" s="4"/>
      <c r="K441" s="4"/>
      <c r="L441" s="4"/>
      <c r="M441" s="4"/>
      <c r="N441" s="4"/>
      <c r="O441" s="4"/>
      <c r="P441" s="4"/>
      <c r="Q441" s="4"/>
      <c r="R441" s="4"/>
      <c r="S441" s="4"/>
      <c r="T441" s="4"/>
      <c r="U441" s="4"/>
      <c r="V441" s="4"/>
      <c r="W441" s="4"/>
      <c r="X441" s="4"/>
      <c r="Y441" s="4"/>
      <c r="Z441" s="4"/>
      <c r="AA441" s="13"/>
      <c r="AB441" s="154"/>
      <c r="AC441" s="158"/>
      <c r="AD441" s="154"/>
      <c r="AE441" s="12"/>
      <c r="AF441" s="213"/>
      <c r="AG441" s="12"/>
      <c r="AH441" s="12"/>
      <c r="AI441" s="12"/>
      <c r="AJ441" s="12"/>
      <c r="AK441" s="12"/>
      <c r="AL441" s="12"/>
      <c r="AM441" s="12"/>
      <c r="AN441" s="12"/>
      <c r="AO441" s="131"/>
      <c r="AR441" s="132"/>
      <c r="AS441" s="132"/>
      <c r="AT441" s="132"/>
      <c r="AU441" s="207"/>
      <c r="AW441" s="374"/>
      <c r="AY441" s="323"/>
      <c r="AZ441" s="323"/>
      <c r="BA441" s="323"/>
      <c r="BB441" s="323"/>
      <c r="BC441" s="323"/>
    </row>
    <row r="442" spans="1:55" ht="15.75">
      <c r="A442" s="1"/>
      <c r="B442" s="2"/>
      <c r="C442" s="2"/>
      <c r="D442" s="3"/>
      <c r="E442" s="130"/>
      <c r="F442" s="130"/>
      <c r="G442" s="130"/>
      <c r="H442" s="130"/>
      <c r="I442" s="4"/>
      <c r="J442" s="4"/>
      <c r="K442" s="4"/>
      <c r="L442" s="4"/>
      <c r="M442" s="4"/>
      <c r="N442" s="4"/>
      <c r="O442" s="4"/>
      <c r="P442" s="4"/>
      <c r="Q442" s="4"/>
      <c r="R442" s="4"/>
      <c r="S442" s="4"/>
      <c r="T442" s="4"/>
      <c r="U442" s="4"/>
      <c r="V442" s="4"/>
      <c r="W442" s="4"/>
      <c r="X442" s="4"/>
      <c r="Y442" s="4"/>
      <c r="Z442" s="4"/>
      <c r="AA442" s="13"/>
      <c r="AB442" s="154"/>
      <c r="AC442" s="158"/>
      <c r="AD442" s="154"/>
      <c r="AE442" s="12"/>
      <c r="AF442" s="213"/>
      <c r="AG442" s="12"/>
      <c r="AH442" s="12"/>
      <c r="AI442" s="12"/>
      <c r="AJ442" s="12"/>
      <c r="AK442" s="12"/>
      <c r="AL442" s="12"/>
      <c r="AM442" s="12"/>
      <c r="AN442" s="12"/>
      <c r="AO442" s="131"/>
      <c r="AR442" s="132"/>
      <c r="AS442" s="132"/>
      <c r="AT442" s="132"/>
      <c r="AU442" s="207"/>
      <c r="AW442" s="374"/>
      <c r="AY442" s="323"/>
      <c r="AZ442" s="323"/>
      <c r="BA442" s="323"/>
      <c r="BB442" s="323"/>
      <c r="BC442" s="323"/>
    </row>
    <row r="443" spans="1:55" ht="15.75">
      <c r="A443" s="1"/>
      <c r="B443" s="2"/>
      <c r="C443" s="2"/>
      <c r="D443" s="3"/>
      <c r="E443" s="130"/>
      <c r="F443" s="130"/>
      <c r="G443" s="130"/>
      <c r="H443" s="130"/>
      <c r="I443" s="4"/>
      <c r="J443" s="4"/>
      <c r="K443" s="4"/>
      <c r="L443" s="4"/>
      <c r="M443" s="4"/>
      <c r="N443" s="4"/>
      <c r="O443" s="4"/>
      <c r="P443" s="4"/>
      <c r="Q443" s="4"/>
      <c r="R443" s="4"/>
      <c r="S443" s="4"/>
      <c r="T443" s="4"/>
      <c r="U443" s="4"/>
      <c r="V443" s="4"/>
      <c r="W443" s="4"/>
      <c r="X443" s="4"/>
      <c r="Y443" s="4"/>
      <c r="Z443" s="4"/>
      <c r="AA443" s="13"/>
      <c r="AB443" s="154"/>
      <c r="AC443" s="158"/>
      <c r="AD443" s="154"/>
      <c r="AE443" s="12"/>
      <c r="AF443" s="213"/>
      <c r="AG443" s="12"/>
      <c r="AH443" s="12"/>
      <c r="AI443" s="12"/>
      <c r="AJ443" s="12"/>
      <c r="AK443" s="12"/>
      <c r="AL443" s="12"/>
      <c r="AM443" s="12"/>
      <c r="AN443" s="12"/>
      <c r="AO443" s="131"/>
      <c r="AR443" s="132"/>
      <c r="AS443" s="132"/>
      <c r="AT443" s="132"/>
      <c r="AU443" s="207"/>
      <c r="AW443" s="374"/>
      <c r="AY443" s="323"/>
      <c r="AZ443" s="323"/>
      <c r="BA443" s="323"/>
      <c r="BB443" s="323"/>
      <c r="BC443" s="323"/>
    </row>
    <row r="444" spans="1:55" ht="15.75">
      <c r="A444" s="1"/>
      <c r="B444" s="2"/>
      <c r="C444" s="2"/>
      <c r="D444" s="3"/>
      <c r="E444" s="130"/>
      <c r="F444" s="130"/>
      <c r="G444" s="130"/>
      <c r="H444" s="130"/>
      <c r="I444" s="4"/>
      <c r="J444" s="4"/>
      <c r="K444" s="4"/>
      <c r="L444" s="4"/>
      <c r="M444" s="4"/>
      <c r="N444" s="4"/>
      <c r="O444" s="4"/>
      <c r="P444" s="4"/>
      <c r="Q444" s="4"/>
      <c r="R444" s="4"/>
      <c r="S444" s="4"/>
      <c r="T444" s="4"/>
      <c r="U444" s="4"/>
      <c r="V444" s="4"/>
      <c r="W444" s="4"/>
      <c r="X444" s="4"/>
      <c r="Y444" s="4"/>
      <c r="Z444" s="4"/>
      <c r="AA444" s="13"/>
      <c r="AB444" s="154"/>
      <c r="AC444" s="158"/>
      <c r="AD444" s="154"/>
      <c r="AE444" s="12"/>
      <c r="AF444" s="213"/>
      <c r="AG444" s="12"/>
      <c r="AH444" s="12"/>
      <c r="AI444" s="12"/>
      <c r="AJ444" s="12"/>
      <c r="AK444" s="12"/>
      <c r="AL444" s="12"/>
      <c r="AM444" s="12"/>
      <c r="AN444" s="12"/>
      <c r="AO444" s="131"/>
      <c r="AR444" s="132"/>
      <c r="AS444" s="132"/>
      <c r="AT444" s="132"/>
      <c r="AU444" s="207"/>
      <c r="AW444" s="374"/>
      <c r="AY444" s="323"/>
      <c r="AZ444" s="323"/>
      <c r="BA444" s="323"/>
      <c r="BB444" s="323"/>
      <c r="BC444" s="323"/>
    </row>
    <row r="445" spans="1:55" ht="15.75">
      <c r="A445" s="1"/>
      <c r="B445" s="2"/>
      <c r="C445" s="2"/>
      <c r="D445" s="3"/>
      <c r="E445" s="130"/>
      <c r="F445" s="130"/>
      <c r="G445" s="130"/>
      <c r="H445" s="130"/>
      <c r="I445" s="4"/>
      <c r="J445" s="4"/>
      <c r="K445" s="4"/>
      <c r="L445" s="4"/>
      <c r="M445" s="4"/>
      <c r="N445" s="4"/>
      <c r="O445" s="4"/>
      <c r="P445" s="4"/>
      <c r="Q445" s="4"/>
      <c r="R445" s="4"/>
      <c r="S445" s="4"/>
      <c r="T445" s="4"/>
      <c r="U445" s="4"/>
      <c r="V445" s="4"/>
      <c r="W445" s="4"/>
      <c r="X445" s="4"/>
      <c r="Y445" s="4"/>
      <c r="Z445" s="4"/>
      <c r="AA445" s="13"/>
      <c r="AB445" s="154"/>
      <c r="AC445" s="158"/>
      <c r="AD445" s="154"/>
      <c r="AE445" s="12"/>
      <c r="AF445" s="213"/>
      <c r="AG445" s="12"/>
      <c r="AH445" s="12"/>
      <c r="AI445" s="12"/>
      <c r="AJ445" s="12"/>
      <c r="AK445" s="12"/>
      <c r="AL445" s="12"/>
      <c r="AM445" s="12"/>
      <c r="AN445" s="12"/>
      <c r="AO445" s="131"/>
      <c r="AR445" s="132"/>
      <c r="AS445" s="132"/>
      <c r="AT445" s="132"/>
      <c r="AU445" s="207"/>
      <c r="AW445" s="374"/>
      <c r="AY445" s="323"/>
      <c r="AZ445" s="323"/>
      <c r="BA445" s="323"/>
      <c r="BB445" s="323"/>
      <c r="BC445" s="323"/>
    </row>
    <row r="446" spans="1:55" ht="15.75">
      <c r="A446" s="1"/>
      <c r="B446" s="2"/>
      <c r="C446" s="2"/>
      <c r="D446" s="3"/>
      <c r="E446" s="130"/>
      <c r="F446" s="130"/>
      <c r="G446" s="130"/>
      <c r="H446" s="130"/>
      <c r="I446" s="4"/>
      <c r="J446" s="4"/>
      <c r="K446" s="4"/>
      <c r="L446" s="4"/>
      <c r="M446" s="4"/>
      <c r="N446" s="4"/>
      <c r="O446" s="4"/>
      <c r="P446" s="4"/>
      <c r="Q446" s="4"/>
      <c r="R446" s="4"/>
      <c r="S446" s="4"/>
      <c r="T446" s="4"/>
      <c r="U446" s="4"/>
      <c r="V446" s="4"/>
      <c r="W446" s="4"/>
      <c r="X446" s="4"/>
      <c r="Y446" s="4"/>
      <c r="Z446" s="4"/>
      <c r="AA446" s="13"/>
      <c r="AB446" s="154"/>
      <c r="AC446" s="158"/>
      <c r="AD446" s="154"/>
      <c r="AE446" s="12"/>
      <c r="AF446" s="213"/>
      <c r="AG446" s="12"/>
      <c r="AH446" s="12"/>
      <c r="AI446" s="12"/>
      <c r="AJ446" s="12"/>
      <c r="AK446" s="12"/>
      <c r="AL446" s="12"/>
      <c r="AM446" s="12"/>
      <c r="AN446" s="12"/>
      <c r="AO446" s="131"/>
      <c r="AR446" s="132"/>
      <c r="AS446" s="132"/>
      <c r="AT446" s="132"/>
      <c r="AU446" s="207"/>
      <c r="AW446" s="374"/>
      <c r="AY446" s="323"/>
      <c r="AZ446" s="323"/>
      <c r="BA446" s="323"/>
      <c r="BB446" s="323"/>
      <c r="BC446" s="323"/>
    </row>
    <row r="447" spans="1:55" ht="15.75">
      <c r="A447" s="1"/>
      <c r="B447" s="2"/>
      <c r="C447" s="2"/>
      <c r="D447" s="3"/>
      <c r="E447" s="130"/>
      <c r="F447" s="130"/>
      <c r="G447" s="130"/>
      <c r="H447" s="130"/>
      <c r="I447" s="4"/>
      <c r="J447" s="4"/>
      <c r="K447" s="4"/>
      <c r="L447" s="4"/>
      <c r="M447" s="4"/>
      <c r="N447" s="4"/>
      <c r="O447" s="4"/>
      <c r="P447" s="4"/>
      <c r="Q447" s="4"/>
      <c r="R447" s="4"/>
      <c r="S447" s="4"/>
      <c r="T447" s="4"/>
      <c r="U447" s="4"/>
      <c r="V447" s="4"/>
      <c r="W447" s="4"/>
      <c r="X447" s="4"/>
      <c r="Y447" s="4"/>
      <c r="Z447" s="4"/>
      <c r="AA447" s="13"/>
      <c r="AB447" s="154"/>
      <c r="AC447" s="158"/>
      <c r="AD447" s="154"/>
      <c r="AE447" s="12"/>
      <c r="AF447" s="213"/>
      <c r="AG447" s="12"/>
      <c r="AH447" s="12"/>
      <c r="AI447" s="12"/>
      <c r="AJ447" s="12"/>
      <c r="AK447" s="12"/>
      <c r="AL447" s="12"/>
      <c r="AM447" s="12"/>
      <c r="AN447" s="12"/>
      <c r="AO447" s="131"/>
      <c r="AR447" s="132"/>
      <c r="AS447" s="132"/>
      <c r="AT447" s="132"/>
      <c r="AU447" s="207"/>
      <c r="AW447" s="374"/>
      <c r="AY447" s="323"/>
      <c r="AZ447" s="323"/>
      <c r="BA447" s="323"/>
      <c r="BB447" s="323"/>
      <c r="BC447" s="323"/>
    </row>
    <row r="448" spans="1:55" ht="15.75">
      <c r="A448" s="1"/>
      <c r="B448" s="2"/>
      <c r="C448" s="2"/>
      <c r="D448" s="3"/>
      <c r="E448" s="130"/>
      <c r="F448" s="130"/>
      <c r="G448" s="130"/>
      <c r="H448" s="130"/>
      <c r="I448" s="4"/>
      <c r="J448" s="4"/>
      <c r="K448" s="4"/>
      <c r="L448" s="4"/>
      <c r="M448" s="4"/>
      <c r="N448" s="4"/>
      <c r="O448" s="4"/>
      <c r="P448" s="4"/>
      <c r="Q448" s="4"/>
      <c r="R448" s="4"/>
      <c r="S448" s="4"/>
      <c r="T448" s="4"/>
      <c r="U448" s="4"/>
      <c r="V448" s="4"/>
      <c r="W448" s="4"/>
      <c r="X448" s="4"/>
      <c r="Y448" s="4"/>
      <c r="Z448" s="4"/>
      <c r="AA448" s="13"/>
      <c r="AB448" s="154"/>
      <c r="AC448" s="158"/>
      <c r="AD448" s="154"/>
      <c r="AE448" s="12"/>
      <c r="AF448" s="213"/>
      <c r="AG448" s="12"/>
      <c r="AH448" s="12"/>
      <c r="AI448" s="12"/>
      <c r="AJ448" s="12"/>
      <c r="AK448" s="12"/>
      <c r="AL448" s="12"/>
      <c r="AM448" s="12"/>
      <c r="AN448" s="12"/>
      <c r="AO448" s="131"/>
      <c r="AR448" s="132"/>
      <c r="AS448" s="132"/>
      <c r="AT448" s="132"/>
      <c r="AU448" s="207"/>
      <c r="AW448" s="374"/>
      <c r="AY448" s="323"/>
      <c r="AZ448" s="323"/>
      <c r="BA448" s="323"/>
      <c r="BB448" s="323"/>
      <c r="BC448" s="323"/>
    </row>
    <row r="449" spans="1:55" ht="15.75">
      <c r="A449" s="1"/>
      <c r="B449" s="2"/>
      <c r="C449" s="2"/>
      <c r="D449" s="3"/>
      <c r="E449" s="130"/>
      <c r="F449" s="130"/>
      <c r="G449" s="130"/>
      <c r="H449" s="130"/>
      <c r="I449" s="4"/>
      <c r="J449" s="4"/>
      <c r="K449" s="4"/>
      <c r="L449" s="4"/>
      <c r="M449" s="4"/>
      <c r="N449" s="4"/>
      <c r="O449" s="4"/>
      <c r="P449" s="4"/>
      <c r="Q449" s="4"/>
      <c r="R449" s="4"/>
      <c r="S449" s="4"/>
      <c r="T449" s="4"/>
      <c r="U449" s="4"/>
      <c r="V449" s="4"/>
      <c r="W449" s="4"/>
      <c r="X449" s="4"/>
      <c r="Y449" s="4"/>
      <c r="Z449" s="4"/>
      <c r="AA449" s="13"/>
      <c r="AB449" s="154"/>
      <c r="AC449" s="158"/>
      <c r="AD449" s="154"/>
      <c r="AE449" s="12"/>
      <c r="AF449" s="213"/>
      <c r="AG449" s="12"/>
      <c r="AH449" s="12"/>
      <c r="AI449" s="12"/>
      <c r="AJ449" s="12"/>
      <c r="AK449" s="12"/>
      <c r="AL449" s="12"/>
      <c r="AM449" s="12"/>
      <c r="AN449" s="12"/>
      <c r="AO449" s="131"/>
      <c r="AR449" s="132"/>
      <c r="AS449" s="132"/>
      <c r="AT449" s="132"/>
      <c r="AU449" s="207"/>
      <c r="AW449" s="374"/>
      <c r="AY449" s="323"/>
      <c r="AZ449" s="323"/>
      <c r="BA449" s="323"/>
      <c r="BB449" s="323"/>
      <c r="BC449" s="323"/>
    </row>
    <row r="450" spans="1:55" ht="15.75">
      <c r="A450" s="1"/>
      <c r="B450" s="2"/>
      <c r="C450" s="2"/>
      <c r="D450" s="3"/>
      <c r="E450" s="130"/>
      <c r="F450" s="130"/>
      <c r="G450" s="130"/>
      <c r="H450" s="130"/>
      <c r="I450" s="4"/>
      <c r="J450" s="4"/>
      <c r="K450" s="4"/>
      <c r="L450" s="4"/>
      <c r="M450" s="4"/>
      <c r="N450" s="4"/>
      <c r="O450" s="4"/>
      <c r="P450" s="4"/>
      <c r="Q450" s="4"/>
      <c r="R450" s="4"/>
      <c r="S450" s="4"/>
      <c r="T450" s="4"/>
      <c r="U450" s="4"/>
      <c r="V450" s="4"/>
      <c r="W450" s="4"/>
      <c r="X450" s="4"/>
      <c r="Y450" s="4"/>
      <c r="Z450" s="4"/>
      <c r="AA450" s="13"/>
      <c r="AB450" s="154"/>
      <c r="AC450" s="158"/>
      <c r="AD450" s="154"/>
      <c r="AE450" s="12"/>
      <c r="AF450" s="213"/>
      <c r="AG450" s="12"/>
      <c r="AH450" s="12"/>
      <c r="AI450" s="12"/>
      <c r="AJ450" s="12"/>
      <c r="AK450" s="12"/>
      <c r="AL450" s="12"/>
      <c r="AM450" s="12"/>
      <c r="AN450" s="12"/>
      <c r="AO450" s="131"/>
      <c r="AR450" s="132"/>
      <c r="AS450" s="132"/>
      <c r="AT450" s="132"/>
      <c r="AU450" s="207"/>
      <c r="AW450" s="374"/>
      <c r="AY450" s="323"/>
      <c r="AZ450" s="323"/>
      <c r="BA450" s="323"/>
      <c r="BB450" s="323"/>
      <c r="BC450" s="323"/>
    </row>
    <row r="451" spans="1:55" ht="15.75">
      <c r="A451" s="1"/>
      <c r="B451" s="2"/>
      <c r="C451" s="2"/>
      <c r="D451" s="3"/>
      <c r="E451" s="130"/>
      <c r="F451" s="130"/>
      <c r="G451" s="130"/>
      <c r="H451" s="130"/>
      <c r="I451" s="4"/>
      <c r="J451" s="4"/>
      <c r="K451" s="4"/>
      <c r="L451" s="4"/>
      <c r="M451" s="4"/>
      <c r="N451" s="4"/>
      <c r="O451" s="4"/>
      <c r="P451" s="4"/>
      <c r="Q451" s="4"/>
      <c r="R451" s="4"/>
      <c r="S451" s="4"/>
      <c r="T451" s="4"/>
      <c r="U451" s="4"/>
      <c r="V451" s="4"/>
      <c r="W451" s="4"/>
      <c r="X451" s="4"/>
      <c r="Y451" s="4"/>
      <c r="Z451" s="4"/>
      <c r="AA451" s="13"/>
      <c r="AB451" s="154"/>
      <c r="AC451" s="158"/>
      <c r="AD451" s="154"/>
      <c r="AE451" s="12"/>
      <c r="AF451" s="213"/>
      <c r="AG451" s="12"/>
      <c r="AH451" s="12"/>
      <c r="AI451" s="12"/>
      <c r="AJ451" s="12"/>
      <c r="AK451" s="12"/>
      <c r="AL451" s="12"/>
      <c r="AM451" s="12"/>
      <c r="AN451" s="12"/>
      <c r="AO451" s="131"/>
      <c r="AR451" s="132"/>
      <c r="AS451" s="132"/>
      <c r="AT451" s="132"/>
      <c r="AU451" s="207"/>
      <c r="AW451" s="374"/>
      <c r="AY451" s="323"/>
      <c r="AZ451" s="323"/>
      <c r="BA451" s="323"/>
      <c r="BB451" s="323"/>
      <c r="BC451" s="323"/>
    </row>
    <row r="452" spans="1:55" ht="15.75">
      <c r="A452" s="1"/>
      <c r="B452" s="2"/>
      <c r="C452" s="2"/>
      <c r="D452" s="3"/>
      <c r="E452" s="130"/>
      <c r="F452" s="130"/>
      <c r="G452" s="130"/>
      <c r="H452" s="130"/>
      <c r="I452" s="4"/>
      <c r="J452" s="4"/>
      <c r="K452" s="4"/>
      <c r="L452" s="4"/>
      <c r="M452" s="4"/>
      <c r="N452" s="4"/>
      <c r="O452" s="4"/>
      <c r="P452" s="4"/>
      <c r="Q452" s="4"/>
      <c r="R452" s="4"/>
      <c r="S452" s="4"/>
      <c r="T452" s="4"/>
      <c r="U452" s="4"/>
      <c r="V452" s="4"/>
      <c r="W452" s="4"/>
      <c r="X452" s="4"/>
      <c r="Y452" s="4"/>
      <c r="Z452" s="4"/>
      <c r="AA452" s="13"/>
      <c r="AB452" s="154"/>
      <c r="AC452" s="158"/>
      <c r="AD452" s="154"/>
      <c r="AE452" s="12"/>
      <c r="AF452" s="213"/>
      <c r="AG452" s="12"/>
      <c r="AH452" s="12"/>
      <c r="AI452" s="12"/>
      <c r="AJ452" s="12"/>
      <c r="AK452" s="12"/>
      <c r="AL452" s="12"/>
      <c r="AM452" s="12"/>
      <c r="AN452" s="12"/>
      <c r="AO452" s="131"/>
      <c r="AR452" s="132"/>
      <c r="AS452" s="132"/>
      <c r="AT452" s="132"/>
      <c r="AU452" s="207"/>
      <c r="AW452" s="374"/>
      <c r="AY452" s="323"/>
      <c r="AZ452" s="323"/>
      <c r="BA452" s="323"/>
      <c r="BB452" s="323"/>
      <c r="BC452" s="323"/>
    </row>
    <row r="453" spans="1:55" ht="15.75">
      <c r="A453" s="1"/>
      <c r="B453" s="2"/>
      <c r="C453" s="2"/>
      <c r="D453" s="3"/>
      <c r="E453" s="130"/>
      <c r="F453" s="130"/>
      <c r="G453" s="130"/>
      <c r="H453" s="130"/>
      <c r="I453" s="4"/>
      <c r="J453" s="4"/>
      <c r="K453" s="4"/>
      <c r="L453" s="4"/>
      <c r="M453" s="4"/>
      <c r="N453" s="4"/>
      <c r="O453" s="4"/>
      <c r="P453" s="4"/>
      <c r="Q453" s="4"/>
      <c r="R453" s="4"/>
      <c r="S453" s="4"/>
      <c r="T453" s="4"/>
      <c r="U453" s="4"/>
      <c r="V453" s="4"/>
      <c r="W453" s="4"/>
      <c r="X453" s="4"/>
      <c r="Y453" s="4"/>
      <c r="Z453" s="4"/>
      <c r="AA453" s="13"/>
      <c r="AB453" s="154"/>
      <c r="AC453" s="158"/>
      <c r="AD453" s="154"/>
      <c r="AE453" s="12"/>
      <c r="AF453" s="213"/>
      <c r="AG453" s="12"/>
      <c r="AH453" s="12"/>
      <c r="AI453" s="12"/>
      <c r="AJ453" s="12"/>
      <c r="AK453" s="12"/>
      <c r="AL453" s="12"/>
      <c r="AM453" s="12"/>
      <c r="AN453" s="12"/>
      <c r="AO453" s="131"/>
      <c r="AR453" s="132"/>
      <c r="AS453" s="132"/>
      <c r="AT453" s="132"/>
      <c r="AU453" s="207"/>
      <c r="AW453" s="374"/>
      <c r="AY453" s="323"/>
      <c r="AZ453" s="323"/>
      <c r="BA453" s="323"/>
      <c r="BB453" s="323"/>
      <c r="BC453" s="323"/>
    </row>
    <row r="454" spans="1:55" ht="15.75">
      <c r="A454" s="1"/>
      <c r="B454" s="2"/>
      <c r="C454" s="2"/>
      <c r="D454" s="3"/>
      <c r="E454" s="130"/>
      <c r="F454" s="130"/>
      <c r="G454" s="130"/>
      <c r="H454" s="130"/>
      <c r="I454" s="4"/>
      <c r="J454" s="4"/>
      <c r="K454" s="4"/>
      <c r="L454" s="4"/>
      <c r="M454" s="4"/>
      <c r="N454" s="4"/>
      <c r="O454" s="4"/>
      <c r="P454" s="4"/>
      <c r="Q454" s="4"/>
      <c r="R454" s="4"/>
      <c r="S454" s="4"/>
      <c r="T454" s="4"/>
      <c r="U454" s="4"/>
      <c r="V454" s="4"/>
      <c r="W454" s="4"/>
      <c r="X454" s="4"/>
      <c r="Y454" s="4"/>
      <c r="Z454" s="4"/>
      <c r="AA454" s="13"/>
      <c r="AB454" s="154"/>
      <c r="AC454" s="158"/>
      <c r="AD454" s="154"/>
      <c r="AE454" s="12"/>
      <c r="AF454" s="213"/>
      <c r="AG454" s="12"/>
      <c r="AH454" s="12"/>
      <c r="AI454" s="12"/>
      <c r="AJ454" s="12"/>
      <c r="AK454" s="12"/>
      <c r="AL454" s="12"/>
      <c r="AM454" s="12"/>
      <c r="AN454" s="12"/>
      <c r="AO454" s="131"/>
      <c r="AR454" s="132"/>
      <c r="AS454" s="132"/>
      <c r="AT454" s="132"/>
      <c r="AU454" s="207"/>
      <c r="AW454" s="374"/>
      <c r="AY454" s="323"/>
      <c r="AZ454" s="323"/>
      <c r="BA454" s="323"/>
      <c r="BB454" s="323"/>
      <c r="BC454" s="323"/>
    </row>
    <row r="455" spans="1:55" ht="15.75">
      <c r="A455" s="1"/>
      <c r="B455" s="2"/>
      <c r="C455" s="2"/>
      <c r="D455" s="3"/>
      <c r="E455" s="130"/>
      <c r="F455" s="130"/>
      <c r="G455" s="130"/>
      <c r="H455" s="130"/>
      <c r="I455" s="4"/>
      <c r="J455" s="4"/>
      <c r="K455" s="4"/>
      <c r="L455" s="4"/>
      <c r="M455" s="4"/>
      <c r="N455" s="4"/>
      <c r="O455" s="4"/>
      <c r="P455" s="4"/>
      <c r="Q455" s="4"/>
      <c r="R455" s="4"/>
      <c r="S455" s="4"/>
      <c r="T455" s="4"/>
      <c r="U455" s="4"/>
      <c r="V455" s="4"/>
      <c r="W455" s="4"/>
      <c r="X455" s="4"/>
      <c r="Y455" s="4"/>
      <c r="Z455" s="4"/>
      <c r="AA455" s="13"/>
      <c r="AB455" s="154"/>
      <c r="AC455" s="158"/>
      <c r="AD455" s="154"/>
      <c r="AE455" s="12"/>
      <c r="AF455" s="213"/>
      <c r="AG455" s="12"/>
      <c r="AH455" s="12"/>
      <c r="AI455" s="12"/>
      <c r="AJ455" s="12"/>
      <c r="AK455" s="12"/>
      <c r="AL455" s="12"/>
      <c r="AM455" s="12"/>
      <c r="AN455" s="12"/>
      <c r="AO455" s="131"/>
      <c r="AR455" s="132"/>
      <c r="AS455" s="132"/>
      <c r="AT455" s="132"/>
      <c r="AU455" s="207"/>
      <c r="AW455" s="374"/>
      <c r="AY455" s="323"/>
      <c r="AZ455" s="323"/>
      <c r="BA455" s="323"/>
      <c r="BB455" s="323"/>
      <c r="BC455" s="323"/>
    </row>
    <row r="456" spans="1:55" ht="15.75">
      <c r="A456" s="1"/>
      <c r="B456" s="2"/>
      <c r="C456" s="2"/>
      <c r="D456" s="3"/>
      <c r="E456" s="130"/>
      <c r="F456" s="130"/>
      <c r="G456" s="130"/>
      <c r="H456" s="130"/>
      <c r="I456" s="4"/>
      <c r="J456" s="4"/>
      <c r="K456" s="4"/>
      <c r="L456" s="4"/>
      <c r="M456" s="4"/>
      <c r="N456" s="4"/>
      <c r="O456" s="4"/>
      <c r="P456" s="4"/>
      <c r="Q456" s="4"/>
      <c r="R456" s="4"/>
      <c r="S456" s="4"/>
      <c r="T456" s="4"/>
      <c r="U456" s="4"/>
      <c r="V456" s="4"/>
      <c r="W456" s="4"/>
      <c r="X456" s="4"/>
      <c r="Y456" s="4"/>
      <c r="Z456" s="4"/>
      <c r="AA456" s="13"/>
      <c r="AB456" s="154"/>
      <c r="AC456" s="158"/>
      <c r="AD456" s="154"/>
      <c r="AE456" s="12"/>
      <c r="AF456" s="213"/>
      <c r="AG456" s="12"/>
      <c r="AH456" s="12"/>
      <c r="AI456" s="12"/>
      <c r="AJ456" s="12"/>
      <c r="AK456" s="12"/>
      <c r="AL456" s="12"/>
      <c r="AM456" s="12"/>
      <c r="AN456" s="12"/>
      <c r="AO456" s="131"/>
      <c r="AR456" s="132"/>
      <c r="AS456" s="132"/>
      <c r="AT456" s="132"/>
      <c r="AU456" s="207"/>
      <c r="AW456" s="374"/>
      <c r="AY456" s="323"/>
      <c r="AZ456" s="323"/>
      <c r="BA456" s="323"/>
      <c r="BB456" s="323"/>
      <c r="BC456" s="323"/>
    </row>
    <row r="457" spans="1:55" ht="15.75">
      <c r="A457" s="1"/>
      <c r="B457" s="2"/>
      <c r="C457" s="2"/>
      <c r="D457" s="3"/>
      <c r="E457" s="130"/>
      <c r="F457" s="130"/>
      <c r="G457" s="130"/>
      <c r="H457" s="130"/>
      <c r="I457" s="4"/>
      <c r="J457" s="4"/>
      <c r="K457" s="4"/>
      <c r="L457" s="4"/>
      <c r="M457" s="4"/>
      <c r="N457" s="4"/>
      <c r="O457" s="4"/>
      <c r="P457" s="4"/>
      <c r="Q457" s="4"/>
      <c r="R457" s="4"/>
      <c r="S457" s="4"/>
      <c r="T457" s="4"/>
      <c r="U457" s="4"/>
      <c r="V457" s="4"/>
      <c r="W457" s="4"/>
      <c r="X457" s="4"/>
      <c r="Y457" s="4"/>
      <c r="Z457" s="4"/>
      <c r="AA457" s="13"/>
      <c r="AB457" s="154"/>
      <c r="AC457" s="158"/>
      <c r="AD457" s="154"/>
      <c r="AE457" s="12"/>
      <c r="AF457" s="213"/>
      <c r="AG457" s="12"/>
      <c r="AH457" s="12"/>
      <c r="AI457" s="12"/>
      <c r="AJ457" s="12"/>
      <c r="AK457" s="12"/>
      <c r="AL457" s="12"/>
      <c r="AM457" s="12"/>
      <c r="AN457" s="12"/>
      <c r="AO457" s="131"/>
      <c r="AR457" s="132"/>
      <c r="AS457" s="132"/>
      <c r="AT457" s="132"/>
      <c r="AU457" s="207"/>
      <c r="AW457" s="374"/>
      <c r="AY457" s="323"/>
      <c r="AZ457" s="323"/>
      <c r="BA457" s="323"/>
      <c r="BB457" s="323"/>
      <c r="BC457" s="323"/>
    </row>
    <row r="458" spans="1:55" ht="15.75">
      <c r="A458" s="1"/>
      <c r="B458" s="2"/>
      <c r="C458" s="2"/>
      <c r="D458" s="3"/>
      <c r="E458" s="130"/>
      <c r="F458" s="130"/>
      <c r="G458" s="130"/>
      <c r="H458" s="130"/>
      <c r="I458" s="4"/>
      <c r="J458" s="4"/>
      <c r="K458" s="4"/>
      <c r="L458" s="4"/>
      <c r="M458" s="4"/>
      <c r="N458" s="4"/>
      <c r="O458" s="4"/>
      <c r="P458" s="4"/>
      <c r="Q458" s="4"/>
      <c r="R458" s="4"/>
      <c r="S458" s="4"/>
      <c r="T458" s="4"/>
      <c r="U458" s="4"/>
      <c r="V458" s="4"/>
      <c r="W458" s="4"/>
      <c r="X458" s="4"/>
      <c r="Y458" s="4"/>
      <c r="Z458" s="4"/>
      <c r="AA458" s="13"/>
      <c r="AB458" s="154"/>
      <c r="AC458" s="158"/>
      <c r="AD458" s="154"/>
      <c r="AE458" s="12"/>
      <c r="AF458" s="213"/>
      <c r="AG458" s="12"/>
      <c r="AH458" s="12"/>
      <c r="AI458" s="12"/>
      <c r="AJ458" s="12"/>
      <c r="AK458" s="12"/>
      <c r="AL458" s="12"/>
      <c r="AM458" s="12"/>
      <c r="AN458" s="12"/>
      <c r="AO458" s="131"/>
      <c r="AR458" s="132"/>
      <c r="AS458" s="132"/>
      <c r="AT458" s="132"/>
      <c r="AU458" s="207"/>
      <c r="AW458" s="374"/>
      <c r="AY458" s="323"/>
      <c r="AZ458" s="323"/>
      <c r="BA458" s="323"/>
      <c r="BB458" s="323"/>
      <c r="BC458" s="323"/>
    </row>
    <row r="459" spans="1:55" ht="15.75">
      <c r="A459" s="1"/>
      <c r="B459" s="2"/>
      <c r="C459" s="2"/>
      <c r="D459" s="3"/>
      <c r="E459" s="130"/>
      <c r="F459" s="130"/>
      <c r="G459" s="130"/>
      <c r="H459" s="130"/>
      <c r="I459" s="4"/>
      <c r="J459" s="4"/>
      <c r="K459" s="4"/>
      <c r="L459" s="4"/>
      <c r="M459" s="4"/>
      <c r="N459" s="4"/>
      <c r="O459" s="4"/>
      <c r="P459" s="4"/>
      <c r="Q459" s="4"/>
      <c r="R459" s="4"/>
      <c r="S459" s="4"/>
      <c r="T459" s="4"/>
      <c r="U459" s="4"/>
      <c r="V459" s="4"/>
      <c r="W459" s="4"/>
      <c r="X459" s="4"/>
      <c r="Y459" s="4"/>
      <c r="Z459" s="4"/>
      <c r="AA459" s="13"/>
      <c r="AB459" s="154"/>
      <c r="AC459" s="158"/>
      <c r="AD459" s="154"/>
      <c r="AE459" s="12"/>
      <c r="AF459" s="213"/>
      <c r="AG459" s="12"/>
      <c r="AH459" s="12"/>
      <c r="AI459" s="12"/>
      <c r="AJ459" s="12"/>
      <c r="AK459" s="12"/>
      <c r="AL459" s="12"/>
      <c r="AM459" s="12"/>
      <c r="AN459" s="12"/>
      <c r="AO459" s="131"/>
      <c r="AR459" s="132"/>
      <c r="AS459" s="132"/>
      <c r="AT459" s="132"/>
      <c r="AU459" s="207"/>
      <c r="AW459" s="374"/>
      <c r="AY459" s="323"/>
      <c r="AZ459" s="323"/>
      <c r="BA459" s="323"/>
      <c r="BB459" s="323"/>
      <c r="BC459" s="323"/>
    </row>
    <row r="460" spans="1:55" ht="15.75">
      <c r="A460" s="1"/>
      <c r="B460" s="2"/>
      <c r="C460" s="2"/>
      <c r="D460" s="3"/>
      <c r="E460" s="130"/>
      <c r="F460" s="130"/>
      <c r="G460" s="130"/>
      <c r="H460" s="130"/>
      <c r="I460" s="4"/>
      <c r="J460" s="4"/>
      <c r="K460" s="4"/>
      <c r="L460" s="4"/>
      <c r="M460" s="4"/>
      <c r="N460" s="4"/>
      <c r="O460" s="4"/>
      <c r="P460" s="4"/>
      <c r="Q460" s="4"/>
      <c r="R460" s="4"/>
      <c r="S460" s="4"/>
      <c r="T460" s="4"/>
      <c r="U460" s="4"/>
      <c r="V460" s="4"/>
      <c r="W460" s="4"/>
      <c r="X460" s="4"/>
      <c r="Y460" s="4"/>
      <c r="Z460" s="4"/>
      <c r="AA460" s="13"/>
      <c r="AB460" s="154"/>
      <c r="AC460" s="158"/>
      <c r="AD460" s="154"/>
      <c r="AE460" s="12"/>
      <c r="AF460" s="213"/>
      <c r="AG460" s="12"/>
      <c r="AH460" s="12"/>
      <c r="AI460" s="12"/>
      <c r="AJ460" s="12"/>
      <c r="AK460" s="12"/>
      <c r="AL460" s="12"/>
      <c r="AM460" s="12"/>
      <c r="AN460" s="12"/>
      <c r="AO460" s="131"/>
      <c r="AR460" s="132"/>
      <c r="AS460" s="132"/>
      <c r="AT460" s="132"/>
      <c r="AU460" s="207"/>
      <c r="AW460" s="374"/>
      <c r="AY460" s="323"/>
      <c r="AZ460" s="323"/>
      <c r="BA460" s="323"/>
      <c r="BB460" s="323"/>
      <c r="BC460" s="323"/>
    </row>
    <row r="461" spans="1:55" ht="15.75">
      <c r="A461" s="1"/>
      <c r="B461" s="2"/>
      <c r="C461" s="2"/>
      <c r="D461" s="3"/>
      <c r="E461" s="130"/>
      <c r="F461" s="130"/>
      <c r="G461" s="130"/>
      <c r="H461" s="130"/>
      <c r="I461" s="4"/>
      <c r="J461" s="4"/>
      <c r="K461" s="4"/>
      <c r="L461" s="4"/>
      <c r="M461" s="4"/>
      <c r="N461" s="4"/>
      <c r="O461" s="4"/>
      <c r="P461" s="4"/>
      <c r="Q461" s="4"/>
      <c r="R461" s="4"/>
      <c r="S461" s="4"/>
      <c r="T461" s="4"/>
      <c r="U461" s="4"/>
      <c r="V461" s="4"/>
      <c r="W461" s="4"/>
      <c r="X461" s="4"/>
      <c r="Y461" s="4"/>
      <c r="Z461" s="4"/>
      <c r="AA461" s="13"/>
      <c r="AB461" s="154"/>
      <c r="AC461" s="158"/>
      <c r="AD461" s="154"/>
      <c r="AE461" s="12"/>
      <c r="AF461" s="213"/>
      <c r="AG461" s="12"/>
      <c r="AH461" s="12"/>
      <c r="AI461" s="12"/>
      <c r="AJ461" s="12"/>
      <c r="AK461" s="12"/>
      <c r="AL461" s="12"/>
      <c r="AM461" s="12"/>
      <c r="AN461" s="12"/>
      <c r="AO461" s="131"/>
      <c r="AR461" s="132"/>
      <c r="AS461" s="132"/>
      <c r="AT461" s="132"/>
      <c r="AU461" s="207"/>
      <c r="AW461" s="374"/>
      <c r="AY461" s="323"/>
      <c r="AZ461" s="323"/>
      <c r="BA461" s="323"/>
      <c r="BB461" s="323"/>
      <c r="BC461" s="323"/>
    </row>
    <row r="462" spans="1:55" ht="15.75">
      <c r="A462" s="1"/>
      <c r="B462" s="2"/>
      <c r="C462" s="2"/>
      <c r="D462" s="3"/>
      <c r="E462" s="130"/>
      <c r="F462" s="130"/>
      <c r="G462" s="130"/>
      <c r="H462" s="130"/>
      <c r="I462" s="4"/>
      <c r="J462" s="4"/>
      <c r="K462" s="4"/>
      <c r="L462" s="4"/>
      <c r="M462" s="4"/>
      <c r="N462" s="4"/>
      <c r="O462" s="4"/>
      <c r="P462" s="4"/>
      <c r="Q462" s="4"/>
      <c r="R462" s="4"/>
      <c r="S462" s="4"/>
      <c r="T462" s="4"/>
      <c r="U462" s="4"/>
      <c r="V462" s="4"/>
      <c r="W462" s="4"/>
      <c r="X462" s="4"/>
      <c r="Y462" s="4"/>
      <c r="Z462" s="4"/>
      <c r="AA462" s="13"/>
      <c r="AB462" s="154"/>
      <c r="AC462" s="158"/>
      <c r="AD462" s="154"/>
      <c r="AE462" s="12"/>
      <c r="AF462" s="213"/>
      <c r="AG462" s="12"/>
      <c r="AH462" s="12"/>
      <c r="AI462" s="12"/>
      <c r="AJ462" s="12"/>
      <c r="AK462" s="12"/>
      <c r="AL462" s="12"/>
      <c r="AM462" s="12"/>
      <c r="AN462" s="12"/>
      <c r="AO462" s="131"/>
      <c r="AR462" s="132"/>
      <c r="AS462" s="132"/>
      <c r="AT462" s="132"/>
      <c r="AU462" s="207"/>
      <c r="AW462" s="374"/>
      <c r="AY462" s="323"/>
      <c r="AZ462" s="323"/>
      <c r="BA462" s="323"/>
      <c r="BB462" s="323"/>
      <c r="BC462" s="323"/>
    </row>
    <row r="463" spans="1:55" ht="15.75">
      <c r="A463" s="1"/>
      <c r="B463" s="2"/>
      <c r="C463" s="2"/>
      <c r="D463" s="3"/>
      <c r="E463" s="130"/>
      <c r="F463" s="130"/>
      <c r="G463" s="130"/>
      <c r="H463" s="130"/>
      <c r="I463" s="4"/>
      <c r="J463" s="4"/>
      <c r="K463" s="4"/>
      <c r="L463" s="4"/>
      <c r="M463" s="4"/>
      <c r="N463" s="4"/>
      <c r="O463" s="4"/>
      <c r="P463" s="4"/>
      <c r="Q463" s="4"/>
      <c r="R463" s="4"/>
      <c r="S463" s="4"/>
      <c r="T463" s="4"/>
      <c r="U463" s="4"/>
      <c r="V463" s="4"/>
      <c r="W463" s="4"/>
      <c r="X463" s="4"/>
      <c r="Y463" s="4"/>
      <c r="Z463" s="4"/>
      <c r="AA463" s="13"/>
      <c r="AB463" s="154"/>
      <c r="AC463" s="158"/>
      <c r="AD463" s="154"/>
      <c r="AE463" s="12"/>
      <c r="AF463" s="213"/>
      <c r="AG463" s="12"/>
      <c r="AH463" s="12"/>
      <c r="AI463" s="12"/>
      <c r="AJ463" s="12"/>
      <c r="AK463" s="12"/>
      <c r="AL463" s="12"/>
      <c r="AM463" s="12"/>
      <c r="AN463" s="12"/>
      <c r="AO463" s="131"/>
      <c r="AR463" s="132"/>
      <c r="AS463" s="132"/>
      <c r="AT463" s="132"/>
      <c r="AU463" s="207"/>
      <c r="AW463" s="374"/>
      <c r="AY463" s="323"/>
      <c r="AZ463" s="323"/>
      <c r="BA463" s="323"/>
      <c r="BB463" s="323"/>
      <c r="BC463" s="323"/>
    </row>
    <row r="464" spans="1:55" ht="15.75">
      <c r="A464" s="1"/>
      <c r="B464" s="2"/>
      <c r="C464" s="2"/>
      <c r="D464" s="3"/>
      <c r="E464" s="130"/>
      <c r="F464" s="130"/>
      <c r="G464" s="130"/>
      <c r="H464" s="130"/>
      <c r="I464" s="4"/>
      <c r="J464" s="4"/>
      <c r="K464" s="4"/>
      <c r="L464" s="4"/>
      <c r="M464" s="4"/>
      <c r="N464" s="4"/>
      <c r="O464" s="4"/>
      <c r="P464" s="4"/>
      <c r="Q464" s="4"/>
      <c r="R464" s="4"/>
      <c r="S464" s="4"/>
      <c r="T464" s="4"/>
      <c r="U464" s="4"/>
      <c r="V464" s="4"/>
      <c r="W464" s="4"/>
      <c r="X464" s="4"/>
      <c r="Y464" s="4"/>
      <c r="Z464" s="4"/>
      <c r="AA464" s="13"/>
      <c r="AB464" s="154"/>
      <c r="AC464" s="158"/>
      <c r="AD464" s="154"/>
      <c r="AE464" s="12"/>
      <c r="AF464" s="213"/>
      <c r="AG464" s="12"/>
      <c r="AH464" s="12"/>
      <c r="AI464" s="12"/>
      <c r="AJ464" s="12"/>
      <c r="AK464" s="12"/>
      <c r="AL464" s="12"/>
      <c r="AM464" s="12"/>
      <c r="AN464" s="12"/>
      <c r="AO464" s="131"/>
      <c r="AR464" s="132"/>
      <c r="AS464" s="132"/>
      <c r="AT464" s="132"/>
      <c r="AU464" s="207"/>
      <c r="AW464" s="374"/>
      <c r="AY464" s="323"/>
      <c r="AZ464" s="323"/>
      <c r="BA464" s="323"/>
      <c r="BB464" s="323"/>
      <c r="BC464" s="323"/>
    </row>
    <row r="465" spans="1:55" ht="15.75">
      <c r="A465" s="1"/>
      <c r="B465" s="2"/>
      <c r="C465" s="2"/>
      <c r="D465" s="3"/>
      <c r="E465" s="130"/>
      <c r="F465" s="130"/>
      <c r="G465" s="130"/>
      <c r="H465" s="130"/>
      <c r="I465" s="4"/>
      <c r="J465" s="4"/>
      <c r="K465" s="4"/>
      <c r="L465" s="4"/>
      <c r="M465" s="4"/>
      <c r="N465" s="4"/>
      <c r="O465" s="4"/>
      <c r="P465" s="4"/>
      <c r="Q465" s="4"/>
      <c r="R465" s="4"/>
      <c r="S465" s="4"/>
      <c r="T465" s="4"/>
      <c r="U465" s="4"/>
      <c r="V465" s="4"/>
      <c r="W465" s="4"/>
      <c r="X465" s="4"/>
      <c r="Y465" s="4"/>
      <c r="Z465" s="4"/>
      <c r="AA465" s="13"/>
      <c r="AB465" s="154"/>
      <c r="AC465" s="158"/>
      <c r="AD465" s="154"/>
      <c r="AE465" s="12"/>
      <c r="AF465" s="213"/>
      <c r="AG465" s="12"/>
      <c r="AH465" s="12"/>
      <c r="AI465" s="12"/>
      <c r="AJ465" s="12"/>
      <c r="AK465" s="12"/>
      <c r="AL465" s="12"/>
      <c r="AM465" s="12"/>
      <c r="AN465" s="12"/>
      <c r="AO465" s="131"/>
      <c r="AR465" s="132"/>
      <c r="AS465" s="132"/>
      <c r="AT465" s="132"/>
      <c r="AU465" s="207"/>
      <c r="AW465" s="374"/>
      <c r="AY465" s="323"/>
      <c r="AZ465" s="323"/>
      <c r="BA465" s="323"/>
      <c r="BB465" s="323"/>
      <c r="BC465" s="323"/>
    </row>
    <row r="466" spans="1:55" ht="15.75">
      <c r="A466" s="1"/>
      <c r="B466" s="2"/>
      <c r="C466" s="2"/>
      <c r="D466" s="3"/>
      <c r="E466" s="130"/>
      <c r="F466" s="130"/>
      <c r="G466" s="130"/>
      <c r="H466" s="130"/>
      <c r="I466" s="4"/>
      <c r="J466" s="4"/>
      <c r="K466" s="4"/>
      <c r="L466" s="4"/>
      <c r="M466" s="4"/>
      <c r="N466" s="4"/>
      <c r="O466" s="4"/>
      <c r="P466" s="4"/>
      <c r="Q466" s="4"/>
      <c r="R466" s="4"/>
      <c r="S466" s="4"/>
      <c r="T466" s="4"/>
      <c r="U466" s="4"/>
      <c r="V466" s="4"/>
      <c r="W466" s="4"/>
      <c r="X466" s="4"/>
      <c r="Y466" s="4"/>
      <c r="Z466" s="4"/>
      <c r="AA466" s="13"/>
      <c r="AB466" s="154"/>
      <c r="AC466" s="158"/>
      <c r="AD466" s="154"/>
      <c r="AE466" s="12"/>
      <c r="AF466" s="213"/>
      <c r="AG466" s="12"/>
      <c r="AH466" s="12"/>
      <c r="AI466" s="12"/>
      <c r="AJ466" s="12"/>
      <c r="AK466" s="12"/>
      <c r="AL466" s="12"/>
      <c r="AM466" s="12"/>
      <c r="AN466" s="12"/>
      <c r="AO466" s="131"/>
      <c r="AR466" s="132"/>
      <c r="AS466" s="132"/>
      <c r="AT466" s="132"/>
      <c r="AU466" s="207"/>
      <c r="AW466" s="374"/>
      <c r="AY466" s="323"/>
      <c r="AZ466" s="323"/>
      <c r="BA466" s="323"/>
      <c r="BB466" s="323"/>
      <c r="BC466" s="323"/>
    </row>
    <row r="467" spans="1:55" ht="15.75">
      <c r="A467" s="1"/>
      <c r="B467" s="2"/>
      <c r="C467" s="2"/>
      <c r="D467" s="3"/>
      <c r="E467" s="130"/>
      <c r="F467" s="130"/>
      <c r="G467" s="130"/>
      <c r="H467" s="130"/>
      <c r="I467" s="4"/>
      <c r="J467" s="4"/>
      <c r="K467" s="4"/>
      <c r="L467" s="4"/>
      <c r="M467" s="4"/>
      <c r="N467" s="4"/>
      <c r="O467" s="4"/>
      <c r="P467" s="4"/>
      <c r="Q467" s="4"/>
      <c r="R467" s="4"/>
      <c r="S467" s="4"/>
      <c r="T467" s="4"/>
      <c r="U467" s="4"/>
      <c r="V467" s="4"/>
      <c r="W467" s="4"/>
      <c r="X467" s="4"/>
      <c r="Y467" s="4"/>
      <c r="Z467" s="4"/>
      <c r="AA467" s="13"/>
      <c r="AB467" s="154"/>
      <c r="AC467" s="158"/>
      <c r="AD467" s="154"/>
      <c r="AE467" s="12"/>
      <c r="AF467" s="213"/>
      <c r="AG467" s="12"/>
      <c r="AH467" s="12"/>
      <c r="AI467" s="12"/>
      <c r="AJ467" s="12"/>
      <c r="AK467" s="12"/>
      <c r="AL467" s="12"/>
      <c r="AM467" s="12"/>
      <c r="AN467" s="12"/>
      <c r="AO467" s="131"/>
      <c r="AR467" s="132"/>
      <c r="AS467" s="132"/>
      <c r="AT467" s="132"/>
      <c r="AU467" s="207"/>
      <c r="AW467" s="374"/>
      <c r="AY467" s="323"/>
      <c r="AZ467" s="323"/>
      <c r="BA467" s="323"/>
      <c r="BB467" s="323"/>
      <c r="BC467" s="323"/>
    </row>
    <row r="468" spans="1:55" ht="15.75">
      <c r="A468" s="1"/>
      <c r="B468" s="2"/>
      <c r="C468" s="2"/>
      <c r="D468" s="3"/>
      <c r="E468" s="130"/>
      <c r="F468" s="130"/>
      <c r="G468" s="130"/>
      <c r="H468" s="130"/>
      <c r="I468" s="4"/>
      <c r="J468" s="4"/>
      <c r="K468" s="4"/>
      <c r="L468" s="4"/>
      <c r="M468" s="4"/>
      <c r="N468" s="4"/>
      <c r="O468" s="4"/>
      <c r="P468" s="4"/>
      <c r="Q468" s="4"/>
      <c r="R468" s="4"/>
      <c r="S468" s="4"/>
      <c r="T468" s="4"/>
      <c r="U468" s="4"/>
      <c r="V468" s="4"/>
      <c r="W468" s="4"/>
      <c r="X468" s="4"/>
      <c r="Y468" s="4"/>
      <c r="Z468" s="4"/>
      <c r="AA468" s="13"/>
      <c r="AB468" s="154"/>
      <c r="AC468" s="158"/>
      <c r="AD468" s="154"/>
      <c r="AE468" s="12"/>
      <c r="AF468" s="213"/>
      <c r="AG468" s="12"/>
      <c r="AH468" s="12"/>
      <c r="AI468" s="12"/>
      <c r="AJ468" s="12"/>
      <c r="AK468" s="12"/>
      <c r="AL468" s="12"/>
      <c r="AM468" s="12"/>
      <c r="AN468" s="12"/>
      <c r="AO468" s="131"/>
      <c r="AR468" s="132"/>
      <c r="AS468" s="132"/>
      <c r="AT468" s="132"/>
      <c r="AU468" s="207"/>
      <c r="AW468" s="374"/>
      <c r="AY468" s="323"/>
      <c r="AZ468" s="323"/>
      <c r="BA468" s="323"/>
      <c r="BB468" s="323"/>
      <c r="BC468" s="323"/>
    </row>
    <row r="469" spans="1:55" ht="15.75">
      <c r="A469" s="1"/>
      <c r="B469" s="2"/>
      <c r="C469" s="2"/>
      <c r="D469" s="3"/>
      <c r="E469" s="130"/>
      <c r="F469" s="130"/>
      <c r="G469" s="130"/>
      <c r="H469" s="130"/>
      <c r="I469" s="4"/>
      <c r="J469" s="4"/>
      <c r="K469" s="4"/>
      <c r="L469" s="4"/>
      <c r="M469" s="4"/>
      <c r="N469" s="4"/>
      <c r="O469" s="4"/>
      <c r="P469" s="4"/>
      <c r="Q469" s="4"/>
      <c r="R469" s="4"/>
      <c r="S469" s="4"/>
      <c r="T469" s="4"/>
      <c r="U469" s="4"/>
      <c r="V469" s="4"/>
      <c r="W469" s="4"/>
      <c r="X469" s="4"/>
      <c r="Y469" s="4"/>
      <c r="Z469" s="4"/>
      <c r="AA469" s="13"/>
      <c r="AB469" s="154"/>
      <c r="AC469" s="158"/>
      <c r="AD469" s="154"/>
      <c r="AE469" s="12"/>
      <c r="AF469" s="213"/>
      <c r="AG469" s="12"/>
      <c r="AH469" s="12"/>
      <c r="AI469" s="12"/>
      <c r="AJ469" s="12"/>
      <c r="AK469" s="12"/>
      <c r="AL469" s="12"/>
      <c r="AM469" s="12"/>
      <c r="AN469" s="12"/>
      <c r="AO469" s="131"/>
      <c r="AR469" s="132"/>
      <c r="AS469" s="132"/>
      <c r="AT469" s="132"/>
      <c r="AU469" s="207"/>
      <c r="AW469" s="374"/>
      <c r="AY469" s="323"/>
      <c r="AZ469" s="323"/>
      <c r="BA469" s="323"/>
      <c r="BB469" s="323"/>
      <c r="BC469" s="323"/>
    </row>
    <row r="470" spans="1:55" ht="15.75">
      <c r="A470" s="1"/>
      <c r="B470" s="2"/>
      <c r="C470" s="2"/>
      <c r="D470" s="3"/>
      <c r="E470" s="130"/>
      <c r="F470" s="130"/>
      <c r="G470" s="130"/>
      <c r="H470" s="130"/>
      <c r="I470" s="4"/>
      <c r="J470" s="4"/>
      <c r="K470" s="4"/>
      <c r="L470" s="4"/>
      <c r="M470" s="4"/>
      <c r="N470" s="4"/>
      <c r="O470" s="4"/>
      <c r="P470" s="4"/>
      <c r="Q470" s="4"/>
      <c r="R470" s="4"/>
      <c r="S470" s="4"/>
      <c r="T470" s="4"/>
      <c r="U470" s="4"/>
      <c r="V470" s="4"/>
      <c r="W470" s="4"/>
      <c r="X470" s="4"/>
      <c r="Y470" s="4"/>
      <c r="Z470" s="4"/>
      <c r="AA470" s="13"/>
      <c r="AB470" s="154"/>
      <c r="AC470" s="158"/>
      <c r="AD470" s="154"/>
      <c r="AE470" s="12"/>
      <c r="AF470" s="213"/>
      <c r="AG470" s="12"/>
      <c r="AH470" s="12"/>
      <c r="AI470" s="12"/>
      <c r="AJ470" s="12"/>
      <c r="AK470" s="12"/>
      <c r="AL470" s="12"/>
      <c r="AM470" s="12"/>
      <c r="AN470" s="12"/>
      <c r="AO470" s="131"/>
      <c r="AR470" s="132"/>
      <c r="AS470" s="132"/>
      <c r="AT470" s="132"/>
      <c r="AU470" s="207"/>
      <c r="AW470" s="374"/>
      <c r="AY470" s="323"/>
      <c r="AZ470" s="323"/>
      <c r="BA470" s="323"/>
      <c r="BB470" s="323"/>
      <c r="BC470" s="323"/>
    </row>
    <row r="471" spans="1:55" ht="15.75">
      <c r="A471" s="1"/>
      <c r="B471" s="2"/>
      <c r="C471" s="2"/>
      <c r="D471" s="3"/>
      <c r="E471" s="130"/>
      <c r="F471" s="130"/>
      <c r="G471" s="130"/>
      <c r="H471" s="130"/>
      <c r="I471" s="4"/>
      <c r="J471" s="4"/>
      <c r="K471" s="4"/>
      <c r="L471" s="4"/>
      <c r="M471" s="4"/>
      <c r="N471" s="4"/>
      <c r="O471" s="4"/>
      <c r="P471" s="4"/>
      <c r="Q471" s="4"/>
      <c r="R471" s="4"/>
      <c r="S471" s="4"/>
      <c r="T471" s="4"/>
      <c r="U471" s="4"/>
      <c r="V471" s="4"/>
      <c r="W471" s="4"/>
      <c r="X471" s="4"/>
      <c r="Y471" s="4"/>
      <c r="Z471" s="4"/>
      <c r="AA471" s="13"/>
      <c r="AB471" s="154"/>
      <c r="AC471" s="158"/>
      <c r="AD471" s="154"/>
      <c r="AE471" s="12"/>
      <c r="AF471" s="213"/>
      <c r="AG471" s="12"/>
      <c r="AH471" s="12"/>
      <c r="AI471" s="12"/>
      <c r="AJ471" s="12"/>
      <c r="AK471" s="12"/>
      <c r="AL471" s="12"/>
      <c r="AM471" s="12"/>
      <c r="AN471" s="12"/>
      <c r="AO471" s="131"/>
      <c r="AR471" s="132"/>
      <c r="AS471" s="132"/>
      <c r="AT471" s="132"/>
      <c r="AU471" s="207"/>
      <c r="AW471" s="374"/>
      <c r="AY471" s="323"/>
      <c r="AZ471" s="323"/>
      <c r="BA471" s="323"/>
      <c r="BB471" s="323"/>
      <c r="BC471" s="323"/>
    </row>
    <row r="472" spans="1:55" ht="15.75">
      <c r="A472" s="1"/>
      <c r="B472" s="2"/>
      <c r="C472" s="2"/>
      <c r="D472" s="3"/>
      <c r="E472" s="130"/>
      <c r="F472" s="130"/>
      <c r="G472" s="130"/>
      <c r="H472" s="130"/>
      <c r="I472" s="4"/>
      <c r="J472" s="4"/>
      <c r="K472" s="4"/>
      <c r="L472" s="4"/>
      <c r="M472" s="4"/>
      <c r="N472" s="4"/>
      <c r="O472" s="4"/>
      <c r="P472" s="4"/>
      <c r="Q472" s="4"/>
      <c r="R472" s="4"/>
      <c r="S472" s="4"/>
      <c r="T472" s="4"/>
      <c r="U472" s="4"/>
      <c r="V472" s="4"/>
      <c r="W472" s="4"/>
      <c r="X472" s="4"/>
      <c r="Y472" s="4"/>
      <c r="Z472" s="4"/>
      <c r="AA472" s="13"/>
      <c r="AB472" s="154"/>
      <c r="AC472" s="158"/>
      <c r="AD472" s="154"/>
      <c r="AE472" s="12"/>
      <c r="AF472" s="213"/>
      <c r="AG472" s="12"/>
      <c r="AH472" s="12"/>
      <c r="AI472" s="12"/>
      <c r="AJ472" s="12"/>
      <c r="AK472" s="12"/>
      <c r="AL472" s="12"/>
      <c r="AM472" s="12"/>
      <c r="AN472" s="12"/>
      <c r="AO472" s="131"/>
      <c r="AR472" s="132"/>
      <c r="AS472" s="132"/>
      <c r="AT472" s="132"/>
      <c r="AU472" s="207"/>
      <c r="AW472" s="374"/>
      <c r="AY472" s="323"/>
      <c r="AZ472" s="323"/>
      <c r="BA472" s="323"/>
      <c r="BB472" s="323"/>
      <c r="BC472" s="323"/>
    </row>
    <row r="473" spans="1:55" ht="15.75">
      <c r="A473" s="1"/>
      <c r="B473" s="2"/>
      <c r="C473" s="2"/>
      <c r="D473" s="3"/>
      <c r="E473" s="130"/>
      <c r="F473" s="130"/>
      <c r="G473" s="130"/>
      <c r="H473" s="130"/>
      <c r="I473" s="4"/>
      <c r="J473" s="4"/>
      <c r="K473" s="4"/>
      <c r="L473" s="4"/>
      <c r="M473" s="4"/>
      <c r="N473" s="4"/>
      <c r="O473" s="4"/>
      <c r="P473" s="4"/>
      <c r="Q473" s="4"/>
      <c r="R473" s="4"/>
      <c r="S473" s="4"/>
      <c r="T473" s="4"/>
      <c r="U473" s="4"/>
      <c r="V473" s="4"/>
      <c r="W473" s="4"/>
      <c r="X473" s="4"/>
      <c r="Y473" s="4"/>
      <c r="Z473" s="4"/>
      <c r="AA473" s="13"/>
      <c r="AB473" s="154"/>
      <c r="AC473" s="158"/>
      <c r="AD473" s="154"/>
      <c r="AE473" s="12"/>
      <c r="AF473" s="213"/>
      <c r="AG473" s="12"/>
      <c r="AH473" s="12"/>
      <c r="AI473" s="12"/>
      <c r="AJ473" s="12"/>
      <c r="AK473" s="12"/>
      <c r="AL473" s="12"/>
      <c r="AM473" s="12"/>
      <c r="AN473" s="12"/>
      <c r="AO473" s="131"/>
      <c r="AR473" s="132"/>
      <c r="AS473" s="132"/>
      <c r="AT473" s="132"/>
      <c r="AU473" s="207"/>
      <c r="AW473" s="374"/>
      <c r="AY473" s="323"/>
      <c r="AZ473" s="323"/>
      <c r="BA473" s="323"/>
      <c r="BB473" s="323"/>
      <c r="BC473" s="323"/>
    </row>
    <row r="474" spans="1:55" ht="15.75">
      <c r="A474" s="1"/>
      <c r="B474" s="2"/>
      <c r="C474" s="2"/>
      <c r="D474" s="3"/>
      <c r="E474" s="130"/>
      <c r="F474" s="130"/>
      <c r="G474" s="130"/>
      <c r="H474" s="130"/>
      <c r="I474" s="4"/>
      <c r="J474" s="4"/>
      <c r="K474" s="4"/>
      <c r="L474" s="4"/>
      <c r="M474" s="4"/>
      <c r="N474" s="4"/>
      <c r="O474" s="4"/>
      <c r="P474" s="4"/>
      <c r="Q474" s="4"/>
      <c r="R474" s="4"/>
      <c r="S474" s="4"/>
      <c r="T474" s="4"/>
      <c r="U474" s="4"/>
      <c r="V474" s="4"/>
      <c r="W474" s="4"/>
      <c r="X474" s="4"/>
      <c r="Y474" s="4"/>
      <c r="Z474" s="4"/>
      <c r="AA474" s="13"/>
      <c r="AB474" s="154"/>
      <c r="AC474" s="158"/>
      <c r="AD474" s="154"/>
      <c r="AE474" s="12"/>
      <c r="AF474" s="213"/>
      <c r="AG474" s="12"/>
      <c r="AH474" s="12"/>
      <c r="AI474" s="12"/>
      <c r="AJ474" s="12"/>
      <c r="AK474" s="12"/>
      <c r="AL474" s="12"/>
      <c r="AM474" s="12"/>
      <c r="AN474" s="12"/>
      <c r="AO474" s="131"/>
      <c r="AR474" s="132"/>
      <c r="AS474" s="132"/>
      <c r="AT474" s="132"/>
      <c r="AU474" s="207"/>
      <c r="AW474" s="374"/>
      <c r="AY474" s="323"/>
      <c r="AZ474" s="323"/>
      <c r="BA474" s="323"/>
      <c r="BB474" s="323"/>
      <c r="BC474" s="323"/>
    </row>
    <row r="475" spans="1:55" ht="15.75">
      <c r="A475" s="1"/>
      <c r="B475" s="2"/>
      <c r="C475" s="2"/>
      <c r="D475" s="3"/>
      <c r="E475" s="130"/>
      <c r="F475" s="130"/>
      <c r="G475" s="130"/>
      <c r="H475" s="130"/>
      <c r="I475" s="4"/>
      <c r="J475" s="4"/>
      <c r="K475" s="4"/>
      <c r="L475" s="4"/>
      <c r="M475" s="4"/>
      <c r="N475" s="4"/>
      <c r="O475" s="4"/>
      <c r="P475" s="4"/>
      <c r="Q475" s="4"/>
      <c r="R475" s="4"/>
      <c r="S475" s="4"/>
      <c r="T475" s="4"/>
      <c r="U475" s="4"/>
      <c r="V475" s="4"/>
      <c r="W475" s="4"/>
      <c r="X475" s="4"/>
      <c r="Y475" s="4"/>
      <c r="Z475" s="4"/>
      <c r="AA475" s="13"/>
      <c r="AB475" s="154"/>
      <c r="AC475" s="158"/>
      <c r="AD475" s="154"/>
      <c r="AE475" s="12"/>
      <c r="AF475" s="213"/>
      <c r="AG475" s="12"/>
      <c r="AH475" s="12"/>
      <c r="AI475" s="12"/>
      <c r="AJ475" s="12"/>
      <c r="AK475" s="12"/>
      <c r="AL475" s="12"/>
      <c r="AM475" s="12"/>
      <c r="AN475" s="12"/>
      <c r="AO475" s="131"/>
      <c r="AR475" s="132"/>
      <c r="AS475" s="132"/>
      <c r="AT475" s="132"/>
      <c r="AU475" s="207"/>
      <c r="AW475" s="374"/>
      <c r="AY475" s="323"/>
      <c r="AZ475" s="323"/>
      <c r="BA475" s="323"/>
      <c r="BB475" s="323"/>
      <c r="BC475" s="323"/>
    </row>
    <row r="476" spans="1:55" ht="15.75">
      <c r="A476" s="1"/>
      <c r="B476" s="2"/>
      <c r="C476" s="2"/>
      <c r="D476" s="3"/>
      <c r="E476" s="130"/>
      <c r="F476" s="130"/>
      <c r="G476" s="130"/>
      <c r="H476" s="130"/>
      <c r="I476" s="4"/>
      <c r="J476" s="4"/>
      <c r="K476" s="4"/>
      <c r="L476" s="4"/>
      <c r="M476" s="4"/>
      <c r="N476" s="4"/>
      <c r="O476" s="4"/>
      <c r="P476" s="4"/>
      <c r="Q476" s="4"/>
      <c r="R476" s="4"/>
      <c r="S476" s="4"/>
      <c r="T476" s="4"/>
      <c r="U476" s="4"/>
      <c r="V476" s="4"/>
      <c r="W476" s="4"/>
      <c r="X476" s="4"/>
      <c r="Y476" s="4"/>
      <c r="Z476" s="4"/>
      <c r="AA476" s="13"/>
      <c r="AB476" s="154"/>
      <c r="AC476" s="158"/>
      <c r="AD476" s="154"/>
      <c r="AE476" s="12"/>
      <c r="AF476" s="213"/>
      <c r="AG476" s="12"/>
      <c r="AH476" s="12"/>
      <c r="AI476" s="12"/>
      <c r="AJ476" s="12"/>
      <c r="AK476" s="12"/>
      <c r="AL476" s="12"/>
      <c r="AM476" s="12"/>
      <c r="AN476" s="12"/>
      <c r="AO476" s="131"/>
      <c r="AR476" s="132"/>
      <c r="AS476" s="132"/>
      <c r="AT476" s="132"/>
      <c r="AU476" s="207"/>
      <c r="AW476" s="374"/>
      <c r="AY476" s="323"/>
      <c r="AZ476" s="323"/>
      <c r="BA476" s="323"/>
      <c r="BB476" s="323"/>
      <c r="BC476" s="323"/>
    </row>
    <row r="477" spans="1:55" ht="15.75">
      <c r="A477" s="1"/>
      <c r="B477" s="2"/>
      <c r="C477" s="2"/>
      <c r="D477" s="3"/>
      <c r="E477" s="130"/>
      <c r="F477" s="130"/>
      <c r="G477" s="130"/>
      <c r="H477" s="130"/>
      <c r="I477" s="4"/>
      <c r="J477" s="4"/>
      <c r="K477" s="4"/>
      <c r="L477" s="4"/>
      <c r="M477" s="4"/>
      <c r="N477" s="4"/>
      <c r="O477" s="4"/>
      <c r="P477" s="4"/>
      <c r="Q477" s="4"/>
      <c r="R477" s="4"/>
      <c r="S477" s="4"/>
      <c r="T477" s="4"/>
      <c r="U477" s="4"/>
      <c r="V477" s="4"/>
      <c r="W477" s="4"/>
      <c r="X477" s="4"/>
      <c r="Y477" s="4"/>
      <c r="Z477" s="4"/>
      <c r="AA477" s="13"/>
      <c r="AB477" s="154"/>
      <c r="AC477" s="158"/>
      <c r="AD477" s="154"/>
      <c r="AE477" s="12"/>
      <c r="AF477" s="213"/>
      <c r="AG477" s="12"/>
      <c r="AH477" s="12"/>
      <c r="AI477" s="12"/>
      <c r="AJ477" s="12"/>
      <c r="AK477" s="12"/>
      <c r="AL477" s="12"/>
      <c r="AM477" s="12"/>
      <c r="AN477" s="12"/>
      <c r="AO477" s="131"/>
      <c r="AR477" s="132"/>
      <c r="AS477" s="132"/>
      <c r="AT477" s="132"/>
      <c r="AU477" s="207"/>
      <c r="AW477" s="374"/>
      <c r="AY477" s="323"/>
      <c r="AZ477" s="323"/>
      <c r="BA477" s="323"/>
      <c r="BB477" s="323"/>
      <c r="BC477" s="323"/>
    </row>
    <row r="478" spans="1:55" ht="15.75">
      <c r="A478" s="1"/>
      <c r="B478" s="2"/>
      <c r="C478" s="2"/>
      <c r="D478" s="3"/>
      <c r="E478" s="130"/>
      <c r="F478" s="130"/>
      <c r="G478" s="130"/>
      <c r="H478" s="130"/>
      <c r="I478" s="4"/>
      <c r="J478" s="4"/>
      <c r="K478" s="4"/>
      <c r="L478" s="4"/>
      <c r="M478" s="4"/>
      <c r="N478" s="4"/>
      <c r="O478" s="4"/>
      <c r="P478" s="4"/>
      <c r="Q478" s="4"/>
      <c r="R478" s="4"/>
      <c r="S478" s="4"/>
      <c r="T478" s="4"/>
      <c r="U478" s="4"/>
      <c r="V478" s="4"/>
      <c r="W478" s="4"/>
      <c r="X478" s="4"/>
      <c r="Y478" s="4"/>
      <c r="Z478" s="4"/>
      <c r="AA478" s="13"/>
      <c r="AB478" s="154"/>
      <c r="AC478" s="158"/>
      <c r="AD478" s="154"/>
      <c r="AE478" s="12"/>
      <c r="AF478" s="213"/>
      <c r="AG478" s="12"/>
      <c r="AH478" s="12"/>
      <c r="AI478" s="12"/>
      <c r="AJ478" s="12"/>
      <c r="AK478" s="12"/>
      <c r="AL478" s="12"/>
      <c r="AM478" s="12"/>
      <c r="AN478" s="12"/>
      <c r="AO478" s="131"/>
      <c r="AR478" s="132"/>
      <c r="AS478" s="132"/>
      <c r="AT478" s="132"/>
      <c r="AU478" s="207"/>
      <c r="AW478" s="374"/>
      <c r="AY478" s="323"/>
      <c r="AZ478" s="323"/>
      <c r="BA478" s="323"/>
      <c r="BB478" s="323"/>
      <c r="BC478" s="323"/>
    </row>
    <row r="479" spans="1:55" ht="15.75">
      <c r="A479" s="1"/>
      <c r="B479" s="2"/>
      <c r="C479" s="2"/>
      <c r="D479" s="3"/>
      <c r="E479" s="130"/>
      <c r="F479" s="130"/>
      <c r="G479" s="130"/>
      <c r="H479" s="130"/>
      <c r="I479" s="4"/>
      <c r="J479" s="4"/>
      <c r="K479" s="4"/>
      <c r="L479" s="4"/>
      <c r="M479" s="4"/>
      <c r="N479" s="4"/>
      <c r="O479" s="4"/>
      <c r="P479" s="4"/>
      <c r="Q479" s="4"/>
      <c r="R479" s="4"/>
      <c r="S479" s="4"/>
      <c r="T479" s="4"/>
      <c r="U479" s="4"/>
      <c r="V479" s="4"/>
      <c r="W479" s="4"/>
      <c r="X479" s="4"/>
      <c r="Y479" s="4"/>
      <c r="Z479" s="4"/>
      <c r="AA479" s="13"/>
      <c r="AB479" s="154"/>
      <c r="AC479" s="158"/>
      <c r="AD479" s="154"/>
      <c r="AE479" s="12"/>
      <c r="AF479" s="213"/>
      <c r="AG479" s="12"/>
      <c r="AH479" s="12"/>
      <c r="AI479" s="12"/>
      <c r="AJ479" s="12"/>
      <c r="AK479" s="12"/>
      <c r="AL479" s="12"/>
      <c r="AM479" s="12"/>
      <c r="AN479" s="12"/>
      <c r="AO479" s="131"/>
      <c r="AR479" s="132"/>
      <c r="AS479" s="132"/>
      <c r="AT479" s="132"/>
      <c r="AU479" s="207"/>
      <c r="AW479" s="374"/>
      <c r="AY479" s="323"/>
      <c r="AZ479" s="323"/>
      <c r="BA479" s="323"/>
      <c r="BB479" s="323"/>
      <c r="BC479" s="323"/>
    </row>
    <row r="480" spans="1:55" ht="15.75">
      <c r="A480" s="1"/>
      <c r="B480" s="2"/>
      <c r="C480" s="2"/>
      <c r="D480" s="3"/>
      <c r="E480" s="130"/>
      <c r="F480" s="130"/>
      <c r="G480" s="130"/>
      <c r="H480" s="130"/>
      <c r="I480" s="4"/>
      <c r="J480" s="4"/>
      <c r="K480" s="4"/>
      <c r="L480" s="4"/>
      <c r="M480" s="4"/>
      <c r="N480" s="4"/>
      <c r="O480" s="4"/>
      <c r="P480" s="4"/>
      <c r="Q480" s="4"/>
      <c r="R480" s="4"/>
      <c r="S480" s="4"/>
      <c r="T480" s="4"/>
      <c r="U480" s="4"/>
      <c r="V480" s="4"/>
      <c r="W480" s="4"/>
      <c r="X480" s="4"/>
      <c r="Y480" s="4"/>
      <c r="Z480" s="4"/>
      <c r="AA480" s="13"/>
      <c r="AB480" s="154"/>
      <c r="AC480" s="158"/>
      <c r="AD480" s="154"/>
      <c r="AE480" s="12"/>
      <c r="AF480" s="213"/>
      <c r="AG480" s="12"/>
      <c r="AH480" s="12"/>
      <c r="AI480" s="12"/>
      <c r="AJ480" s="12"/>
      <c r="AK480" s="12"/>
      <c r="AL480" s="12"/>
      <c r="AM480" s="12"/>
      <c r="AN480" s="12"/>
      <c r="AO480" s="131"/>
      <c r="AR480" s="132"/>
      <c r="AS480" s="132"/>
      <c r="AT480" s="132"/>
      <c r="AU480" s="207"/>
      <c r="AW480" s="374"/>
      <c r="AY480" s="323"/>
      <c r="AZ480" s="323"/>
      <c r="BA480" s="323"/>
      <c r="BB480" s="323"/>
      <c r="BC480" s="323"/>
    </row>
    <row r="481" spans="1:55" ht="15.75">
      <c r="A481" s="1"/>
      <c r="B481" s="2"/>
      <c r="C481" s="2"/>
      <c r="D481" s="3"/>
      <c r="E481" s="130"/>
      <c r="F481" s="130"/>
      <c r="G481" s="130"/>
      <c r="H481" s="130"/>
      <c r="I481" s="4"/>
      <c r="J481" s="4"/>
      <c r="K481" s="4"/>
      <c r="L481" s="4"/>
      <c r="M481" s="4"/>
      <c r="N481" s="4"/>
      <c r="O481" s="4"/>
      <c r="P481" s="4"/>
      <c r="Q481" s="4"/>
      <c r="R481" s="4"/>
      <c r="S481" s="4"/>
      <c r="T481" s="4"/>
      <c r="U481" s="4"/>
      <c r="V481" s="4"/>
      <c r="W481" s="4"/>
      <c r="X481" s="4"/>
      <c r="Y481" s="4"/>
      <c r="Z481" s="4"/>
      <c r="AA481" s="13"/>
      <c r="AB481" s="154"/>
      <c r="AC481" s="158"/>
      <c r="AD481" s="154"/>
      <c r="AE481" s="12"/>
      <c r="AF481" s="213"/>
      <c r="AG481" s="12"/>
      <c r="AH481" s="12"/>
      <c r="AI481" s="12"/>
      <c r="AJ481" s="12"/>
      <c r="AK481" s="12"/>
      <c r="AL481" s="12"/>
      <c r="AM481" s="12"/>
      <c r="AN481" s="12"/>
      <c r="AO481" s="131"/>
      <c r="AR481" s="132"/>
      <c r="AS481" s="132"/>
      <c r="AT481" s="132"/>
      <c r="AU481" s="207"/>
      <c r="AW481" s="374"/>
      <c r="AY481" s="323"/>
      <c r="AZ481" s="323"/>
      <c r="BA481" s="323"/>
      <c r="BB481" s="323"/>
      <c r="BC481" s="323"/>
    </row>
    <row r="482" spans="1:55" ht="15.75">
      <c r="A482" s="1"/>
      <c r="B482" s="2"/>
      <c r="C482" s="2"/>
      <c r="D482" s="3"/>
      <c r="E482" s="130"/>
      <c r="F482" s="130"/>
      <c r="G482" s="130"/>
      <c r="H482" s="130"/>
      <c r="I482" s="4"/>
      <c r="J482" s="4"/>
      <c r="K482" s="4"/>
      <c r="L482" s="4"/>
      <c r="M482" s="4"/>
      <c r="N482" s="4"/>
      <c r="O482" s="4"/>
      <c r="P482" s="4"/>
      <c r="Q482" s="4"/>
      <c r="R482" s="4"/>
      <c r="S482" s="4"/>
      <c r="T482" s="4"/>
      <c r="U482" s="4"/>
      <c r="V482" s="4"/>
      <c r="W482" s="4"/>
      <c r="X482" s="4"/>
      <c r="Y482" s="4"/>
      <c r="Z482" s="4"/>
      <c r="AA482" s="13"/>
      <c r="AB482" s="154"/>
      <c r="AC482" s="158"/>
      <c r="AD482" s="154"/>
      <c r="AE482" s="12"/>
      <c r="AF482" s="213"/>
      <c r="AG482" s="12"/>
      <c r="AH482" s="12"/>
      <c r="AI482" s="12"/>
      <c r="AJ482" s="12"/>
      <c r="AK482" s="12"/>
      <c r="AL482" s="12"/>
      <c r="AM482" s="12"/>
      <c r="AN482" s="12"/>
      <c r="AO482" s="131"/>
      <c r="AR482" s="132"/>
      <c r="AS482" s="132"/>
      <c r="AT482" s="132"/>
      <c r="AU482" s="207"/>
      <c r="AW482" s="374"/>
      <c r="AY482" s="323"/>
      <c r="AZ482" s="323"/>
      <c r="BA482" s="323"/>
      <c r="BB482" s="323"/>
      <c r="BC482" s="323"/>
    </row>
    <row r="483" spans="1:55" ht="15.75">
      <c r="A483" s="1"/>
      <c r="B483" s="2"/>
      <c r="C483" s="2"/>
      <c r="D483" s="3"/>
      <c r="E483" s="130"/>
      <c r="F483" s="130"/>
      <c r="G483" s="130"/>
      <c r="H483" s="130"/>
      <c r="I483" s="4"/>
      <c r="J483" s="4"/>
      <c r="K483" s="4"/>
      <c r="L483" s="4"/>
      <c r="M483" s="4"/>
      <c r="N483" s="4"/>
      <c r="O483" s="4"/>
      <c r="P483" s="4"/>
      <c r="Q483" s="4"/>
      <c r="R483" s="4"/>
      <c r="S483" s="4"/>
      <c r="T483" s="4"/>
      <c r="U483" s="4"/>
      <c r="V483" s="4"/>
      <c r="W483" s="4"/>
      <c r="X483" s="4"/>
      <c r="Y483" s="4"/>
      <c r="Z483" s="4"/>
      <c r="AA483" s="13"/>
      <c r="AB483" s="154"/>
      <c r="AC483" s="158"/>
      <c r="AD483" s="154"/>
      <c r="AE483" s="12"/>
      <c r="AF483" s="213"/>
      <c r="AG483" s="12"/>
      <c r="AH483" s="12"/>
      <c r="AI483" s="12"/>
      <c r="AJ483" s="12"/>
      <c r="AK483" s="12"/>
      <c r="AL483" s="12"/>
      <c r="AM483" s="12"/>
      <c r="AN483" s="12"/>
      <c r="AO483" s="131"/>
      <c r="AR483" s="132"/>
      <c r="AS483" s="132"/>
      <c r="AT483" s="132"/>
      <c r="AU483" s="207"/>
      <c r="AW483" s="374"/>
      <c r="AY483" s="323"/>
      <c r="AZ483" s="323"/>
      <c r="BA483" s="323"/>
      <c r="BB483" s="323"/>
      <c r="BC483" s="323"/>
    </row>
    <row r="484" spans="1:55" ht="15.75">
      <c r="A484" s="1"/>
      <c r="B484" s="2"/>
      <c r="C484" s="2"/>
      <c r="D484" s="3"/>
      <c r="E484" s="130"/>
      <c r="F484" s="130"/>
      <c r="G484" s="130"/>
      <c r="H484" s="130"/>
      <c r="I484" s="4"/>
      <c r="J484" s="4"/>
      <c r="K484" s="4"/>
      <c r="L484" s="4"/>
      <c r="M484" s="4"/>
      <c r="N484" s="4"/>
      <c r="O484" s="4"/>
      <c r="P484" s="4"/>
      <c r="Q484" s="4"/>
      <c r="R484" s="4"/>
      <c r="S484" s="4"/>
      <c r="T484" s="4"/>
      <c r="U484" s="4"/>
      <c r="V484" s="4"/>
      <c r="W484" s="4"/>
      <c r="X484" s="4"/>
      <c r="Y484" s="4"/>
      <c r="Z484" s="4"/>
      <c r="AA484" s="13"/>
      <c r="AB484" s="154"/>
      <c r="AC484" s="158"/>
      <c r="AD484" s="154"/>
      <c r="AE484" s="12"/>
      <c r="AF484" s="213"/>
      <c r="AG484" s="12"/>
      <c r="AH484" s="12"/>
      <c r="AI484" s="12"/>
      <c r="AJ484" s="12"/>
      <c r="AK484" s="12"/>
      <c r="AL484" s="12"/>
      <c r="AM484" s="12"/>
      <c r="AN484" s="12"/>
      <c r="AO484" s="131"/>
      <c r="AR484" s="132"/>
      <c r="AS484" s="132"/>
      <c r="AT484" s="132"/>
      <c r="AU484" s="207"/>
      <c r="AW484" s="374"/>
      <c r="AY484" s="323"/>
      <c r="AZ484" s="323"/>
      <c r="BA484" s="323"/>
      <c r="BB484" s="323"/>
      <c r="BC484" s="323"/>
    </row>
    <row r="485" spans="1:55" ht="15.75">
      <c r="A485" s="1"/>
      <c r="B485" s="2"/>
      <c r="C485" s="2"/>
      <c r="D485" s="3"/>
      <c r="E485" s="130"/>
      <c r="F485" s="130"/>
      <c r="G485" s="130"/>
      <c r="H485" s="130"/>
      <c r="I485" s="4"/>
      <c r="J485" s="4"/>
      <c r="K485" s="4"/>
      <c r="L485" s="4"/>
      <c r="M485" s="4"/>
      <c r="N485" s="4"/>
      <c r="O485" s="4"/>
      <c r="P485" s="4"/>
      <c r="Q485" s="4"/>
      <c r="R485" s="4"/>
      <c r="S485" s="4"/>
      <c r="T485" s="4"/>
      <c r="U485" s="4"/>
      <c r="V485" s="4"/>
      <c r="W485" s="4"/>
      <c r="X485" s="4"/>
      <c r="Y485" s="4"/>
      <c r="Z485" s="4"/>
      <c r="AA485" s="13"/>
      <c r="AB485" s="154"/>
      <c r="AC485" s="158"/>
      <c r="AD485" s="154"/>
      <c r="AE485" s="12"/>
      <c r="AF485" s="213"/>
      <c r="AG485" s="12"/>
      <c r="AH485" s="12"/>
      <c r="AI485" s="12"/>
      <c r="AJ485" s="12"/>
      <c r="AK485" s="12"/>
      <c r="AL485" s="12"/>
      <c r="AM485" s="12"/>
      <c r="AN485" s="12"/>
      <c r="AO485" s="131"/>
      <c r="AR485" s="132"/>
      <c r="AS485" s="132"/>
      <c r="AT485" s="132"/>
      <c r="AU485" s="207"/>
      <c r="AW485" s="374"/>
      <c r="AY485" s="323"/>
      <c r="AZ485" s="323"/>
      <c r="BA485" s="323"/>
      <c r="BB485" s="323"/>
      <c r="BC485" s="323"/>
    </row>
    <row r="486" spans="1:55" ht="15.75">
      <c r="A486" s="1"/>
      <c r="B486" s="2"/>
      <c r="C486" s="2"/>
      <c r="D486" s="3"/>
      <c r="E486" s="130"/>
      <c r="F486" s="130"/>
      <c r="G486" s="130"/>
      <c r="H486" s="130"/>
      <c r="I486" s="4"/>
      <c r="J486" s="4"/>
      <c r="K486" s="4"/>
      <c r="L486" s="4"/>
      <c r="M486" s="4"/>
      <c r="N486" s="4"/>
      <c r="O486" s="4"/>
      <c r="P486" s="4"/>
      <c r="Q486" s="4"/>
      <c r="R486" s="4"/>
      <c r="S486" s="4"/>
      <c r="T486" s="4"/>
      <c r="U486" s="4"/>
      <c r="V486" s="4"/>
      <c r="W486" s="4"/>
      <c r="X486" s="4"/>
      <c r="Y486" s="4"/>
      <c r="Z486" s="4"/>
      <c r="AA486" s="13"/>
      <c r="AB486" s="154"/>
      <c r="AC486" s="158"/>
      <c r="AD486" s="154"/>
      <c r="AE486" s="12"/>
      <c r="AF486" s="213"/>
      <c r="AG486" s="12"/>
      <c r="AH486" s="12"/>
      <c r="AI486" s="12"/>
      <c r="AJ486" s="12"/>
      <c r="AK486" s="12"/>
      <c r="AL486" s="12"/>
      <c r="AM486" s="12"/>
      <c r="AN486" s="12"/>
      <c r="AO486" s="131"/>
      <c r="AR486" s="132"/>
      <c r="AS486" s="132"/>
      <c r="AT486" s="132"/>
      <c r="AU486" s="207"/>
      <c r="AW486" s="374"/>
      <c r="AY486" s="323"/>
      <c r="AZ486" s="323"/>
      <c r="BA486" s="323"/>
      <c r="BB486" s="323"/>
      <c r="BC486" s="323"/>
    </row>
    <row r="487" spans="1:55" ht="15.75">
      <c r="A487" s="1"/>
      <c r="B487" s="2"/>
      <c r="C487" s="2"/>
      <c r="D487" s="3"/>
      <c r="E487" s="130"/>
      <c r="F487" s="130"/>
      <c r="G487" s="130"/>
      <c r="H487" s="130"/>
      <c r="I487" s="4"/>
      <c r="J487" s="4"/>
      <c r="K487" s="4"/>
      <c r="L487" s="4"/>
      <c r="M487" s="4"/>
      <c r="N487" s="4"/>
      <c r="O487" s="4"/>
      <c r="P487" s="4"/>
      <c r="Q487" s="4"/>
      <c r="R487" s="4"/>
      <c r="S487" s="4"/>
      <c r="T487" s="4"/>
      <c r="U487" s="4"/>
      <c r="V487" s="4"/>
      <c r="W487" s="4"/>
      <c r="X487" s="4"/>
      <c r="Y487" s="4"/>
      <c r="Z487" s="4"/>
      <c r="AA487" s="13"/>
      <c r="AB487" s="154"/>
      <c r="AC487" s="158"/>
      <c r="AD487" s="154"/>
      <c r="AE487" s="12"/>
      <c r="AF487" s="213"/>
      <c r="AG487" s="12"/>
      <c r="AH487" s="12"/>
      <c r="AI487" s="12"/>
      <c r="AJ487" s="12"/>
      <c r="AK487" s="12"/>
      <c r="AL487" s="12"/>
      <c r="AM487" s="12"/>
      <c r="AN487" s="12"/>
      <c r="AO487" s="131"/>
      <c r="AR487" s="132"/>
      <c r="AS487" s="132"/>
      <c r="AT487" s="132"/>
      <c r="AU487" s="207"/>
      <c r="AW487" s="374"/>
      <c r="AY487" s="323"/>
      <c r="AZ487" s="323"/>
      <c r="BA487" s="323"/>
      <c r="BB487" s="323"/>
      <c r="BC487" s="323"/>
    </row>
    <row r="488" spans="1:55" ht="15.75">
      <c r="A488" s="1"/>
      <c r="B488" s="2"/>
      <c r="C488" s="2"/>
      <c r="D488" s="3"/>
      <c r="E488" s="130"/>
      <c r="F488" s="130"/>
      <c r="G488" s="130"/>
      <c r="H488" s="130"/>
      <c r="I488" s="4"/>
      <c r="J488" s="4"/>
      <c r="K488" s="4"/>
      <c r="L488" s="4"/>
      <c r="M488" s="4"/>
      <c r="N488" s="4"/>
      <c r="O488" s="4"/>
      <c r="P488" s="4"/>
      <c r="Q488" s="4"/>
      <c r="R488" s="4"/>
      <c r="S488" s="4"/>
      <c r="T488" s="4"/>
      <c r="U488" s="4"/>
      <c r="V488" s="4"/>
      <c r="W488" s="4"/>
      <c r="X488" s="4"/>
      <c r="Y488" s="4"/>
      <c r="Z488" s="4"/>
      <c r="AA488" s="13"/>
      <c r="AB488" s="154"/>
      <c r="AC488" s="158"/>
      <c r="AD488" s="154"/>
      <c r="AE488" s="12"/>
      <c r="AF488" s="213"/>
      <c r="AG488" s="12"/>
      <c r="AH488" s="12"/>
      <c r="AI488" s="12"/>
      <c r="AJ488" s="12"/>
      <c r="AK488" s="12"/>
      <c r="AL488" s="12"/>
      <c r="AM488" s="12"/>
      <c r="AN488" s="12"/>
      <c r="AO488" s="131"/>
      <c r="AR488" s="132"/>
      <c r="AS488" s="132"/>
      <c r="AT488" s="132"/>
      <c r="AU488" s="207"/>
      <c r="AW488" s="374"/>
      <c r="AY488" s="323"/>
      <c r="AZ488" s="323"/>
      <c r="BA488" s="323"/>
      <c r="BB488" s="323"/>
      <c r="BC488" s="323"/>
    </row>
    <row r="489" spans="1:55" ht="15.75">
      <c r="A489" s="1"/>
      <c r="B489" s="2"/>
      <c r="C489" s="2"/>
      <c r="D489" s="3"/>
      <c r="E489" s="130"/>
      <c r="F489" s="130"/>
      <c r="G489" s="130"/>
      <c r="H489" s="130"/>
      <c r="I489" s="4"/>
      <c r="J489" s="4"/>
      <c r="K489" s="4"/>
      <c r="L489" s="4"/>
      <c r="M489" s="4"/>
      <c r="N489" s="4"/>
      <c r="O489" s="4"/>
      <c r="P489" s="4"/>
      <c r="Q489" s="4"/>
      <c r="R489" s="4"/>
      <c r="S489" s="4"/>
      <c r="T489" s="4"/>
      <c r="U489" s="4"/>
      <c r="V489" s="4"/>
      <c r="W489" s="4"/>
      <c r="X489" s="4"/>
      <c r="Y489" s="4"/>
      <c r="Z489" s="4"/>
      <c r="AA489" s="13"/>
      <c r="AB489" s="154"/>
      <c r="AC489" s="158"/>
      <c r="AD489" s="154"/>
      <c r="AE489" s="12"/>
      <c r="AF489" s="213"/>
      <c r="AG489" s="12"/>
      <c r="AH489" s="12"/>
      <c r="AI489" s="12"/>
      <c r="AJ489" s="12"/>
      <c r="AK489" s="12"/>
      <c r="AL489" s="12"/>
      <c r="AM489" s="12"/>
      <c r="AN489" s="12"/>
      <c r="AO489" s="131"/>
      <c r="AR489" s="132"/>
      <c r="AS489" s="132"/>
      <c r="AT489" s="132"/>
      <c r="AU489" s="207"/>
      <c r="AW489" s="374"/>
      <c r="AY489" s="323"/>
      <c r="AZ489" s="323"/>
      <c r="BA489" s="323"/>
      <c r="BB489" s="323"/>
      <c r="BC489" s="323"/>
    </row>
    <row r="490" spans="1:55" ht="15.75">
      <c r="A490" s="1"/>
      <c r="B490" s="2"/>
      <c r="C490" s="2"/>
      <c r="D490" s="3"/>
      <c r="E490" s="130"/>
      <c r="F490" s="130"/>
      <c r="G490" s="130"/>
      <c r="H490" s="130"/>
      <c r="I490" s="4"/>
      <c r="J490" s="4"/>
      <c r="K490" s="4"/>
      <c r="L490" s="4"/>
      <c r="M490" s="4"/>
      <c r="N490" s="4"/>
      <c r="O490" s="4"/>
      <c r="P490" s="4"/>
      <c r="Q490" s="4"/>
      <c r="R490" s="4"/>
      <c r="S490" s="4"/>
      <c r="T490" s="4"/>
      <c r="U490" s="4"/>
      <c r="V490" s="4"/>
      <c r="W490" s="4"/>
      <c r="X490" s="4"/>
      <c r="Y490" s="4"/>
      <c r="Z490" s="4"/>
      <c r="AA490" s="13"/>
      <c r="AB490" s="154"/>
      <c r="AC490" s="158"/>
      <c r="AD490" s="154"/>
      <c r="AE490" s="12"/>
      <c r="AF490" s="213"/>
      <c r="AG490" s="12"/>
      <c r="AH490" s="12"/>
      <c r="AI490" s="12"/>
      <c r="AJ490" s="12"/>
      <c r="AK490" s="12"/>
      <c r="AL490" s="12"/>
      <c r="AM490" s="12"/>
      <c r="AN490" s="12"/>
      <c r="AO490" s="131"/>
      <c r="AR490" s="132"/>
      <c r="AS490" s="132"/>
      <c r="AT490" s="132"/>
      <c r="AU490" s="207"/>
      <c r="AW490" s="374"/>
      <c r="AY490" s="323"/>
      <c r="AZ490" s="323"/>
      <c r="BA490" s="323"/>
      <c r="BB490" s="323"/>
      <c r="BC490" s="323"/>
    </row>
    <row r="491" spans="1:55" ht="15.75">
      <c r="A491" s="1"/>
      <c r="B491" s="2"/>
      <c r="C491" s="2"/>
      <c r="D491" s="3"/>
      <c r="E491" s="130"/>
      <c r="F491" s="130"/>
      <c r="G491" s="130"/>
      <c r="H491" s="130"/>
      <c r="I491" s="4"/>
      <c r="J491" s="4"/>
      <c r="K491" s="4"/>
      <c r="L491" s="4"/>
      <c r="M491" s="4"/>
      <c r="N491" s="4"/>
      <c r="O491" s="4"/>
      <c r="P491" s="4"/>
      <c r="Q491" s="4"/>
      <c r="R491" s="4"/>
      <c r="S491" s="4"/>
      <c r="T491" s="4"/>
      <c r="U491" s="4"/>
      <c r="V491" s="4"/>
      <c r="W491" s="4"/>
      <c r="X491" s="4"/>
      <c r="Y491" s="4"/>
      <c r="Z491" s="4"/>
      <c r="AA491" s="13"/>
      <c r="AB491" s="154"/>
      <c r="AC491" s="158"/>
      <c r="AD491" s="154"/>
      <c r="AE491" s="12"/>
      <c r="AF491" s="213"/>
      <c r="AG491" s="12"/>
      <c r="AH491" s="12"/>
      <c r="AI491" s="12"/>
      <c r="AJ491" s="12"/>
      <c r="AK491" s="12"/>
      <c r="AL491" s="12"/>
      <c r="AM491" s="12"/>
      <c r="AN491" s="12"/>
      <c r="AO491" s="131"/>
      <c r="AR491" s="132"/>
      <c r="AS491" s="132"/>
      <c r="AT491" s="132"/>
      <c r="AU491" s="207"/>
      <c r="AW491" s="374"/>
      <c r="AY491" s="323"/>
      <c r="AZ491" s="323"/>
      <c r="BA491" s="323"/>
      <c r="BB491" s="323"/>
      <c r="BC491" s="323"/>
    </row>
    <row r="492" spans="1:55" ht="15.75">
      <c r="A492" s="1"/>
      <c r="B492" s="2"/>
      <c r="C492" s="2"/>
      <c r="D492" s="3"/>
      <c r="E492" s="130"/>
      <c r="F492" s="130"/>
      <c r="G492" s="130"/>
      <c r="H492" s="130"/>
      <c r="I492" s="4"/>
      <c r="J492" s="4"/>
      <c r="K492" s="4"/>
      <c r="L492" s="4"/>
      <c r="M492" s="4"/>
      <c r="N492" s="4"/>
      <c r="O492" s="4"/>
      <c r="P492" s="4"/>
      <c r="Q492" s="4"/>
      <c r="R492" s="4"/>
      <c r="S492" s="4"/>
      <c r="T492" s="4"/>
      <c r="U492" s="4"/>
      <c r="V492" s="4"/>
      <c r="W492" s="4"/>
      <c r="X492" s="4"/>
      <c r="Y492" s="4"/>
      <c r="Z492" s="4"/>
      <c r="AA492" s="13"/>
      <c r="AB492" s="154"/>
      <c r="AC492" s="158"/>
      <c r="AD492" s="154"/>
      <c r="AE492" s="12"/>
      <c r="AF492" s="213"/>
      <c r="AG492" s="12"/>
      <c r="AH492" s="12"/>
      <c r="AI492" s="12"/>
      <c r="AJ492" s="12"/>
      <c r="AK492" s="12"/>
      <c r="AL492" s="12"/>
      <c r="AM492" s="12"/>
      <c r="AN492" s="12"/>
      <c r="AO492" s="131"/>
      <c r="AR492" s="132"/>
      <c r="AS492" s="132"/>
      <c r="AT492" s="132"/>
      <c r="AU492" s="207"/>
      <c r="AW492" s="374"/>
      <c r="AY492" s="323"/>
      <c r="AZ492" s="323"/>
      <c r="BA492" s="323"/>
      <c r="BB492" s="323"/>
      <c r="BC492" s="323"/>
    </row>
    <row r="493" spans="1:55" ht="15.75">
      <c r="A493" s="1"/>
      <c r="B493" s="2"/>
      <c r="C493" s="2"/>
      <c r="D493" s="3"/>
      <c r="E493" s="130"/>
      <c r="F493" s="130"/>
      <c r="G493" s="130"/>
      <c r="H493" s="130"/>
      <c r="I493" s="4"/>
      <c r="J493" s="4"/>
      <c r="K493" s="4"/>
      <c r="L493" s="4"/>
      <c r="M493" s="4"/>
      <c r="N493" s="4"/>
      <c r="O493" s="4"/>
      <c r="P493" s="4"/>
      <c r="Q493" s="4"/>
      <c r="R493" s="4"/>
      <c r="S493" s="4"/>
      <c r="T493" s="4"/>
      <c r="U493" s="4"/>
      <c r="V493" s="4"/>
      <c r="W493" s="4"/>
      <c r="X493" s="4"/>
      <c r="Y493" s="4"/>
      <c r="Z493" s="4"/>
      <c r="AA493" s="13"/>
      <c r="AB493" s="154"/>
      <c r="AC493" s="158"/>
      <c r="AD493" s="154"/>
      <c r="AE493" s="12"/>
      <c r="AF493" s="213"/>
      <c r="AG493" s="12"/>
      <c r="AH493" s="12"/>
      <c r="AI493" s="12"/>
      <c r="AJ493" s="12"/>
      <c r="AK493" s="12"/>
      <c r="AL493" s="12"/>
      <c r="AM493" s="12"/>
      <c r="AN493" s="12"/>
      <c r="AO493" s="131"/>
      <c r="AR493" s="132"/>
      <c r="AS493" s="132"/>
      <c r="AT493" s="132"/>
      <c r="AU493" s="207"/>
      <c r="AW493" s="374"/>
      <c r="AY493" s="323"/>
      <c r="AZ493" s="323"/>
      <c r="BA493" s="323"/>
      <c r="BB493" s="323"/>
      <c r="BC493" s="323"/>
    </row>
    <row r="494" spans="1:55" ht="15.75">
      <c r="A494" s="1"/>
      <c r="B494" s="2"/>
      <c r="C494" s="2"/>
      <c r="D494" s="3"/>
      <c r="E494" s="130"/>
      <c r="F494" s="130"/>
      <c r="G494" s="130"/>
      <c r="H494" s="130"/>
      <c r="I494" s="4"/>
      <c r="J494" s="4"/>
      <c r="K494" s="4"/>
      <c r="L494" s="4"/>
      <c r="M494" s="4"/>
      <c r="N494" s="4"/>
      <c r="O494" s="4"/>
      <c r="P494" s="4"/>
      <c r="Q494" s="4"/>
      <c r="R494" s="4"/>
      <c r="S494" s="4"/>
      <c r="T494" s="4"/>
      <c r="U494" s="4"/>
      <c r="V494" s="4"/>
      <c r="W494" s="4"/>
      <c r="X494" s="4"/>
      <c r="Y494" s="4"/>
      <c r="Z494" s="4"/>
      <c r="AA494" s="13"/>
      <c r="AB494" s="154"/>
      <c r="AC494" s="158"/>
      <c r="AD494" s="154"/>
      <c r="AE494" s="12"/>
      <c r="AF494" s="213"/>
      <c r="AG494" s="12"/>
      <c r="AH494" s="12"/>
      <c r="AI494" s="12"/>
      <c r="AJ494" s="12"/>
      <c r="AK494" s="12"/>
      <c r="AL494" s="12"/>
      <c r="AM494" s="12"/>
      <c r="AN494" s="12"/>
      <c r="AO494" s="131"/>
      <c r="AR494" s="132"/>
      <c r="AS494" s="132"/>
      <c r="AT494" s="132"/>
      <c r="AU494" s="207"/>
      <c r="AW494" s="374"/>
      <c r="AY494" s="323"/>
      <c r="AZ494" s="323"/>
      <c r="BA494" s="323"/>
      <c r="BB494" s="323"/>
      <c r="BC494" s="323"/>
    </row>
    <row r="495" spans="1:55" ht="15.75">
      <c r="A495" s="1"/>
      <c r="B495" s="2"/>
      <c r="C495" s="2"/>
      <c r="D495" s="3"/>
      <c r="E495" s="130"/>
      <c r="F495" s="130"/>
      <c r="G495" s="130"/>
      <c r="H495" s="130"/>
      <c r="I495" s="4"/>
      <c r="J495" s="4"/>
      <c r="K495" s="4"/>
      <c r="L495" s="4"/>
      <c r="M495" s="4"/>
      <c r="N495" s="4"/>
      <c r="O495" s="4"/>
      <c r="P495" s="4"/>
      <c r="Q495" s="4"/>
      <c r="R495" s="4"/>
      <c r="S495" s="4"/>
      <c r="T495" s="4"/>
      <c r="U495" s="4"/>
      <c r="V495" s="4"/>
      <c r="W495" s="4"/>
      <c r="X495" s="4"/>
      <c r="Y495" s="4"/>
      <c r="Z495" s="4"/>
      <c r="AA495" s="13"/>
      <c r="AB495" s="154"/>
      <c r="AC495" s="158"/>
      <c r="AD495" s="154"/>
      <c r="AE495" s="12"/>
      <c r="AF495" s="213"/>
      <c r="AG495" s="12"/>
      <c r="AH495" s="12"/>
      <c r="AI495" s="12"/>
      <c r="AJ495" s="12"/>
      <c r="AK495" s="12"/>
      <c r="AL495" s="12"/>
      <c r="AM495" s="12"/>
      <c r="AN495" s="12"/>
      <c r="AO495" s="131"/>
      <c r="AR495" s="132"/>
      <c r="AS495" s="132"/>
      <c r="AT495" s="132"/>
      <c r="AU495" s="207"/>
      <c r="AW495" s="374"/>
      <c r="AY495" s="323"/>
      <c r="AZ495" s="323"/>
      <c r="BA495" s="323"/>
      <c r="BB495" s="323"/>
      <c r="BC495" s="323"/>
    </row>
    <row r="496" spans="1:55" ht="15.75">
      <c r="A496" s="1"/>
      <c r="B496" s="2"/>
      <c r="C496" s="2"/>
      <c r="D496" s="3"/>
      <c r="E496" s="130"/>
      <c r="F496" s="130"/>
      <c r="G496" s="130"/>
      <c r="H496" s="130"/>
      <c r="I496" s="4"/>
      <c r="J496" s="4"/>
      <c r="K496" s="4"/>
      <c r="L496" s="4"/>
      <c r="M496" s="4"/>
      <c r="N496" s="4"/>
      <c r="O496" s="4"/>
      <c r="P496" s="4"/>
      <c r="Q496" s="4"/>
      <c r="R496" s="4"/>
      <c r="S496" s="4"/>
      <c r="T496" s="4"/>
      <c r="U496" s="4"/>
      <c r="V496" s="4"/>
      <c r="W496" s="4"/>
      <c r="X496" s="4"/>
      <c r="Y496" s="4"/>
      <c r="Z496" s="4"/>
      <c r="AA496" s="13"/>
      <c r="AB496" s="154"/>
      <c r="AC496" s="158"/>
      <c r="AD496" s="154"/>
      <c r="AE496" s="12"/>
      <c r="AF496" s="213"/>
      <c r="AG496" s="12"/>
      <c r="AH496" s="12"/>
      <c r="AI496" s="12"/>
      <c r="AJ496" s="12"/>
      <c r="AK496" s="12"/>
      <c r="AL496" s="12"/>
      <c r="AM496" s="12"/>
      <c r="AN496" s="12"/>
      <c r="AO496" s="131"/>
      <c r="AR496" s="132"/>
      <c r="AS496" s="132"/>
      <c r="AT496" s="132"/>
      <c r="AU496" s="207"/>
      <c r="AW496" s="374"/>
      <c r="AY496" s="323"/>
      <c r="AZ496" s="323"/>
      <c r="BA496" s="323"/>
      <c r="BB496" s="323"/>
      <c r="BC496" s="323"/>
    </row>
    <row r="497" spans="1:55" ht="15.75">
      <c r="A497" s="1"/>
      <c r="B497" s="2"/>
      <c r="C497" s="2"/>
      <c r="D497" s="3"/>
      <c r="E497" s="130"/>
      <c r="F497" s="130"/>
      <c r="G497" s="130"/>
      <c r="H497" s="130"/>
      <c r="I497" s="4"/>
      <c r="J497" s="4"/>
      <c r="K497" s="4"/>
      <c r="L497" s="4"/>
      <c r="M497" s="4"/>
      <c r="N497" s="4"/>
      <c r="O497" s="4"/>
      <c r="P497" s="4"/>
      <c r="Q497" s="4"/>
      <c r="R497" s="4"/>
      <c r="S497" s="4"/>
      <c r="T497" s="4"/>
      <c r="U497" s="4"/>
      <c r="V497" s="4"/>
      <c r="W497" s="4"/>
      <c r="X497" s="4"/>
      <c r="Y497" s="4"/>
      <c r="Z497" s="4"/>
      <c r="AA497" s="13"/>
      <c r="AB497" s="154"/>
      <c r="AC497" s="158"/>
      <c r="AD497" s="154"/>
      <c r="AE497" s="12"/>
      <c r="AF497" s="213"/>
      <c r="AG497" s="12"/>
      <c r="AH497" s="12"/>
      <c r="AI497" s="12"/>
      <c r="AJ497" s="12"/>
      <c r="AK497" s="12"/>
      <c r="AL497" s="12"/>
      <c r="AM497" s="12"/>
      <c r="AN497" s="12"/>
      <c r="AO497" s="131"/>
      <c r="AR497" s="132"/>
      <c r="AS497" s="132"/>
      <c r="AT497" s="132"/>
      <c r="AU497" s="207"/>
      <c r="AW497" s="374"/>
      <c r="AY497" s="323"/>
      <c r="AZ497" s="323"/>
      <c r="BA497" s="323"/>
      <c r="BB497" s="323"/>
      <c r="BC497" s="323"/>
    </row>
    <row r="498" spans="1:55" ht="15.75">
      <c r="A498" s="1"/>
      <c r="B498" s="2"/>
      <c r="C498" s="2"/>
      <c r="D498" s="3"/>
      <c r="E498" s="130"/>
      <c r="F498" s="130"/>
      <c r="G498" s="130"/>
      <c r="H498" s="130"/>
      <c r="I498" s="4"/>
      <c r="J498" s="4"/>
      <c r="K498" s="4"/>
      <c r="L498" s="4"/>
      <c r="M498" s="4"/>
      <c r="N498" s="4"/>
      <c r="O498" s="4"/>
      <c r="P498" s="4"/>
      <c r="Q498" s="4"/>
      <c r="R498" s="4"/>
      <c r="S498" s="4"/>
      <c r="T498" s="4"/>
      <c r="U498" s="4"/>
      <c r="V498" s="4"/>
      <c r="W498" s="4"/>
      <c r="X498" s="4"/>
      <c r="Y498" s="4"/>
      <c r="Z498" s="4"/>
      <c r="AA498" s="13"/>
      <c r="AB498" s="154"/>
      <c r="AC498" s="158"/>
      <c r="AD498" s="154"/>
      <c r="AE498" s="12"/>
      <c r="AF498" s="213"/>
      <c r="AG498" s="12"/>
      <c r="AH498" s="12"/>
      <c r="AI498" s="12"/>
      <c r="AJ498" s="12"/>
      <c r="AK498" s="12"/>
      <c r="AL498" s="12"/>
      <c r="AM498" s="12"/>
      <c r="AN498" s="12"/>
      <c r="AO498" s="131"/>
      <c r="AR498" s="132"/>
      <c r="AS498" s="132"/>
      <c r="AT498" s="132"/>
      <c r="AU498" s="207"/>
      <c r="AW498" s="374"/>
      <c r="AY498" s="323"/>
      <c r="AZ498" s="323"/>
      <c r="BA498" s="323"/>
      <c r="BB498" s="323"/>
      <c r="BC498" s="323"/>
    </row>
    <row r="499" spans="1:55" ht="15.75">
      <c r="A499" s="1"/>
      <c r="B499" s="2"/>
      <c r="C499" s="2"/>
      <c r="D499" s="3"/>
      <c r="E499" s="130"/>
      <c r="F499" s="130"/>
      <c r="G499" s="130"/>
      <c r="H499" s="130"/>
      <c r="I499" s="4"/>
      <c r="J499" s="4"/>
      <c r="K499" s="4"/>
      <c r="L499" s="4"/>
      <c r="M499" s="4"/>
      <c r="N499" s="4"/>
      <c r="O499" s="4"/>
      <c r="P499" s="4"/>
      <c r="Q499" s="4"/>
      <c r="R499" s="4"/>
      <c r="S499" s="4"/>
      <c r="T499" s="4"/>
      <c r="U499" s="4"/>
      <c r="V499" s="4"/>
      <c r="W499" s="4"/>
      <c r="X499" s="4"/>
      <c r="Y499" s="4"/>
      <c r="Z499" s="4"/>
      <c r="AA499" s="13"/>
      <c r="AB499" s="154"/>
      <c r="AC499" s="158"/>
      <c r="AD499" s="154"/>
      <c r="AE499" s="12"/>
      <c r="AF499" s="213"/>
      <c r="AG499" s="12"/>
      <c r="AH499" s="12"/>
      <c r="AI499" s="12"/>
      <c r="AJ499" s="12"/>
      <c r="AK499" s="12"/>
      <c r="AL499" s="12"/>
      <c r="AM499" s="12"/>
      <c r="AN499" s="12"/>
      <c r="AO499" s="131"/>
      <c r="AR499" s="132"/>
      <c r="AS499" s="132"/>
      <c r="AT499" s="132"/>
      <c r="AU499" s="207"/>
      <c r="AW499" s="374"/>
      <c r="AY499" s="323"/>
      <c r="AZ499" s="323"/>
      <c r="BA499" s="323"/>
      <c r="BB499" s="323"/>
      <c r="BC499" s="323"/>
    </row>
    <row r="500" spans="1:55" ht="15.75">
      <c r="A500" s="1"/>
      <c r="B500" s="2"/>
      <c r="C500" s="2"/>
      <c r="D500" s="3"/>
      <c r="E500" s="130"/>
      <c r="F500" s="130"/>
      <c r="G500" s="130"/>
      <c r="H500" s="130"/>
      <c r="I500" s="4"/>
      <c r="J500" s="4"/>
      <c r="K500" s="4"/>
      <c r="L500" s="4"/>
      <c r="M500" s="4"/>
      <c r="N500" s="4"/>
      <c r="O500" s="4"/>
      <c r="P500" s="4"/>
      <c r="Q500" s="4"/>
      <c r="R500" s="4"/>
      <c r="S500" s="4"/>
      <c r="T500" s="4"/>
      <c r="U500" s="4"/>
      <c r="V500" s="4"/>
      <c r="W500" s="4"/>
      <c r="X500" s="4"/>
      <c r="Y500" s="4"/>
      <c r="Z500" s="4"/>
      <c r="AA500" s="13"/>
      <c r="AB500" s="154"/>
      <c r="AC500" s="158"/>
      <c r="AD500" s="154"/>
      <c r="AE500" s="12"/>
      <c r="AF500" s="213"/>
      <c r="AG500" s="12"/>
      <c r="AH500" s="12"/>
      <c r="AI500" s="12"/>
      <c r="AJ500" s="12"/>
      <c r="AK500" s="12"/>
      <c r="AL500" s="12"/>
      <c r="AM500" s="12"/>
      <c r="AN500" s="12"/>
      <c r="AO500" s="131"/>
      <c r="AR500" s="132"/>
      <c r="AS500" s="132"/>
      <c r="AT500" s="132"/>
      <c r="AU500" s="207"/>
      <c r="AW500" s="374"/>
      <c r="AY500" s="323"/>
      <c r="AZ500" s="323"/>
      <c r="BA500" s="323"/>
      <c r="BB500" s="323"/>
      <c r="BC500" s="323"/>
    </row>
    <row r="501" spans="1:55" ht="15.75">
      <c r="A501" s="1"/>
      <c r="B501" s="2"/>
      <c r="C501" s="2"/>
      <c r="D501" s="3"/>
      <c r="E501" s="130"/>
      <c r="F501" s="130"/>
      <c r="G501" s="130"/>
      <c r="H501" s="130"/>
      <c r="I501" s="4"/>
      <c r="J501" s="4"/>
      <c r="K501" s="4"/>
      <c r="L501" s="4"/>
      <c r="M501" s="4"/>
      <c r="N501" s="4"/>
      <c r="O501" s="4"/>
      <c r="P501" s="4"/>
      <c r="Q501" s="4"/>
      <c r="R501" s="4"/>
      <c r="S501" s="4"/>
      <c r="T501" s="4"/>
      <c r="U501" s="4"/>
      <c r="V501" s="4"/>
      <c r="W501" s="4"/>
      <c r="X501" s="4"/>
      <c r="Y501" s="4"/>
      <c r="Z501" s="4"/>
      <c r="AA501" s="13"/>
      <c r="AB501" s="154"/>
      <c r="AC501" s="158"/>
      <c r="AD501" s="154"/>
      <c r="AE501" s="12"/>
      <c r="AF501" s="213"/>
      <c r="AG501" s="12"/>
      <c r="AH501" s="12"/>
      <c r="AI501" s="12"/>
      <c r="AJ501" s="12"/>
      <c r="AK501" s="12"/>
      <c r="AL501" s="12"/>
      <c r="AM501" s="12"/>
      <c r="AN501" s="12"/>
      <c r="AO501" s="131"/>
      <c r="AR501" s="132"/>
      <c r="AS501" s="132"/>
      <c r="AT501" s="132"/>
      <c r="AU501" s="207"/>
      <c r="AW501" s="374"/>
      <c r="AY501" s="323"/>
      <c r="AZ501" s="323"/>
      <c r="BA501" s="323"/>
      <c r="BB501" s="323"/>
      <c r="BC501" s="323"/>
    </row>
    <row r="502" spans="1:55" ht="15.75">
      <c r="A502" s="1"/>
      <c r="B502" s="2"/>
      <c r="C502" s="2"/>
      <c r="D502" s="3"/>
      <c r="E502" s="130"/>
      <c r="F502" s="130"/>
      <c r="G502" s="130"/>
      <c r="H502" s="130"/>
      <c r="I502" s="4"/>
      <c r="J502" s="4"/>
      <c r="K502" s="4"/>
      <c r="L502" s="4"/>
      <c r="M502" s="4"/>
      <c r="N502" s="4"/>
      <c r="O502" s="4"/>
      <c r="P502" s="4"/>
      <c r="Q502" s="4"/>
      <c r="R502" s="4"/>
      <c r="S502" s="4"/>
      <c r="T502" s="4"/>
      <c r="U502" s="4"/>
      <c r="V502" s="4"/>
      <c r="W502" s="4"/>
      <c r="X502" s="4"/>
      <c r="Y502" s="4"/>
      <c r="Z502" s="4"/>
      <c r="AA502" s="13"/>
      <c r="AB502" s="154"/>
      <c r="AC502" s="158"/>
      <c r="AD502" s="154"/>
      <c r="AE502" s="12"/>
      <c r="AF502" s="213"/>
      <c r="AG502" s="12"/>
      <c r="AH502" s="12"/>
      <c r="AI502" s="12"/>
      <c r="AJ502" s="12"/>
      <c r="AK502" s="12"/>
      <c r="AL502" s="12"/>
      <c r="AM502" s="12"/>
      <c r="AN502" s="12"/>
      <c r="AO502" s="131"/>
      <c r="AR502" s="132"/>
      <c r="AS502" s="132"/>
      <c r="AT502" s="132"/>
      <c r="AU502" s="207"/>
      <c r="AW502" s="374"/>
      <c r="AY502" s="323"/>
      <c r="AZ502" s="323"/>
      <c r="BA502" s="323"/>
      <c r="BB502" s="323"/>
      <c r="BC502" s="323"/>
    </row>
    <row r="503" spans="1:55" ht="15.75">
      <c r="A503" s="1"/>
      <c r="B503" s="2"/>
      <c r="C503" s="2"/>
      <c r="D503" s="3"/>
      <c r="E503" s="130"/>
      <c r="F503" s="130"/>
      <c r="G503" s="130"/>
      <c r="H503" s="130"/>
      <c r="I503" s="4"/>
      <c r="J503" s="4"/>
      <c r="K503" s="4"/>
      <c r="L503" s="4"/>
      <c r="M503" s="4"/>
      <c r="N503" s="4"/>
      <c r="O503" s="4"/>
      <c r="P503" s="4"/>
      <c r="Q503" s="4"/>
      <c r="R503" s="4"/>
      <c r="S503" s="4"/>
      <c r="T503" s="4"/>
      <c r="U503" s="4"/>
      <c r="V503" s="4"/>
      <c r="W503" s="4"/>
      <c r="X503" s="4"/>
      <c r="Y503" s="4"/>
      <c r="Z503" s="4"/>
      <c r="AA503" s="13"/>
      <c r="AB503" s="154"/>
      <c r="AC503" s="158"/>
      <c r="AD503" s="154"/>
      <c r="AE503" s="12"/>
      <c r="AF503" s="213"/>
      <c r="AG503" s="12"/>
      <c r="AH503" s="12"/>
      <c r="AI503" s="12"/>
      <c r="AJ503" s="12"/>
      <c r="AK503" s="12"/>
      <c r="AL503" s="12"/>
      <c r="AM503" s="12"/>
      <c r="AN503" s="12"/>
      <c r="AO503" s="131"/>
      <c r="AR503" s="132"/>
      <c r="AS503" s="132"/>
      <c r="AT503" s="132"/>
      <c r="AU503" s="207"/>
      <c r="AW503" s="374"/>
      <c r="AY503" s="323"/>
      <c r="AZ503" s="323"/>
      <c r="BA503" s="323"/>
      <c r="BB503" s="323"/>
      <c r="BC503" s="323"/>
    </row>
    <row r="504" spans="1:55" ht="15.75">
      <c r="A504" s="1"/>
      <c r="B504" s="2"/>
      <c r="C504" s="2"/>
      <c r="D504" s="3"/>
      <c r="E504" s="130"/>
      <c r="F504" s="130"/>
      <c r="G504" s="130"/>
      <c r="H504" s="130"/>
      <c r="I504" s="4"/>
      <c r="J504" s="4"/>
      <c r="K504" s="4"/>
      <c r="L504" s="4"/>
      <c r="M504" s="4"/>
      <c r="N504" s="4"/>
      <c r="O504" s="4"/>
      <c r="P504" s="4"/>
      <c r="Q504" s="4"/>
      <c r="R504" s="4"/>
      <c r="S504" s="4"/>
      <c r="T504" s="4"/>
      <c r="U504" s="4"/>
      <c r="V504" s="4"/>
      <c r="W504" s="4"/>
      <c r="X504" s="4"/>
      <c r="Y504" s="4"/>
      <c r="Z504" s="4"/>
      <c r="AA504" s="13"/>
      <c r="AB504" s="154"/>
      <c r="AC504" s="158"/>
      <c r="AD504" s="154"/>
      <c r="AE504" s="12"/>
      <c r="AF504" s="213"/>
      <c r="AG504" s="12"/>
      <c r="AH504" s="12"/>
      <c r="AI504" s="12"/>
      <c r="AJ504" s="12"/>
      <c r="AK504" s="12"/>
      <c r="AL504" s="12"/>
      <c r="AM504" s="12"/>
      <c r="AN504" s="12"/>
      <c r="AO504" s="131"/>
      <c r="AR504" s="132"/>
      <c r="AS504" s="132"/>
      <c r="AT504" s="132"/>
      <c r="AU504" s="207"/>
      <c r="AW504" s="374"/>
      <c r="AY504" s="323"/>
      <c r="AZ504" s="323"/>
      <c r="BA504" s="323"/>
      <c r="BB504" s="323"/>
      <c r="BC504" s="323"/>
    </row>
    <row r="505" spans="1:55" ht="15.75">
      <c r="A505" s="1"/>
      <c r="B505" s="2"/>
      <c r="C505" s="2"/>
      <c r="D505" s="3"/>
      <c r="E505" s="130"/>
      <c r="F505" s="130"/>
      <c r="G505" s="130"/>
      <c r="H505" s="130"/>
      <c r="I505" s="4"/>
      <c r="J505" s="4"/>
      <c r="K505" s="4"/>
      <c r="L505" s="4"/>
      <c r="M505" s="4"/>
      <c r="N505" s="4"/>
      <c r="O505" s="4"/>
      <c r="P505" s="4"/>
      <c r="Q505" s="4"/>
      <c r="R505" s="4"/>
      <c r="S505" s="4"/>
      <c r="T505" s="4"/>
      <c r="U505" s="4"/>
      <c r="V505" s="4"/>
      <c r="W505" s="4"/>
      <c r="X505" s="4"/>
      <c r="Y505" s="4"/>
      <c r="Z505" s="4"/>
      <c r="AA505" s="13"/>
      <c r="AB505" s="154"/>
      <c r="AC505" s="158"/>
      <c r="AD505" s="154"/>
      <c r="AE505" s="12"/>
      <c r="AF505" s="213"/>
      <c r="AG505" s="12"/>
      <c r="AH505" s="12"/>
      <c r="AI505" s="12"/>
      <c r="AJ505" s="12"/>
      <c r="AK505" s="12"/>
      <c r="AL505" s="12"/>
      <c r="AM505" s="12"/>
      <c r="AN505" s="12"/>
      <c r="AO505" s="131"/>
      <c r="AR505" s="132"/>
      <c r="AS505" s="132"/>
      <c r="AT505" s="132"/>
      <c r="AU505" s="207"/>
      <c r="AW505" s="374"/>
      <c r="AY505" s="323"/>
      <c r="AZ505" s="323"/>
      <c r="BA505" s="323"/>
      <c r="BB505" s="323"/>
      <c r="BC505" s="323"/>
    </row>
    <row r="506" spans="1:55" ht="15.75">
      <c r="A506" s="1"/>
      <c r="B506" s="2"/>
      <c r="C506" s="2"/>
      <c r="D506" s="3"/>
      <c r="E506" s="130"/>
      <c r="F506" s="130"/>
      <c r="G506" s="130"/>
      <c r="H506" s="130"/>
      <c r="I506" s="4"/>
      <c r="J506" s="4"/>
      <c r="K506" s="4"/>
      <c r="L506" s="4"/>
      <c r="M506" s="4"/>
      <c r="N506" s="4"/>
      <c r="O506" s="4"/>
      <c r="P506" s="4"/>
      <c r="Q506" s="4"/>
      <c r="R506" s="4"/>
      <c r="S506" s="4"/>
      <c r="T506" s="4"/>
      <c r="U506" s="4"/>
      <c r="V506" s="4"/>
      <c r="W506" s="4"/>
      <c r="X506" s="4"/>
      <c r="Y506" s="4"/>
      <c r="Z506" s="4"/>
      <c r="AA506" s="13"/>
      <c r="AB506" s="154"/>
      <c r="AC506" s="158"/>
      <c r="AD506" s="154"/>
      <c r="AE506" s="12"/>
      <c r="AF506" s="213"/>
      <c r="AG506" s="12"/>
      <c r="AH506" s="12"/>
      <c r="AI506" s="12"/>
      <c r="AJ506" s="12"/>
      <c r="AK506" s="12"/>
      <c r="AL506" s="12"/>
      <c r="AM506" s="12"/>
      <c r="AN506" s="12"/>
      <c r="AO506" s="131"/>
      <c r="AR506" s="132"/>
      <c r="AS506" s="132"/>
      <c r="AT506" s="132"/>
      <c r="AU506" s="207"/>
      <c r="AW506" s="374"/>
      <c r="AY506" s="323"/>
      <c r="AZ506" s="323"/>
      <c r="BA506" s="323"/>
      <c r="BB506" s="323"/>
      <c r="BC506" s="323"/>
    </row>
    <row r="507" spans="1:55" ht="15.75">
      <c r="A507" s="1"/>
      <c r="B507" s="2"/>
      <c r="C507" s="2"/>
      <c r="D507" s="3"/>
      <c r="E507" s="130"/>
      <c r="F507" s="130"/>
      <c r="G507" s="130"/>
      <c r="H507" s="130"/>
      <c r="I507" s="4"/>
      <c r="J507" s="4"/>
      <c r="K507" s="4"/>
      <c r="L507" s="4"/>
      <c r="M507" s="4"/>
      <c r="N507" s="4"/>
      <c r="O507" s="4"/>
      <c r="P507" s="4"/>
      <c r="Q507" s="4"/>
      <c r="R507" s="4"/>
      <c r="S507" s="4"/>
      <c r="T507" s="4"/>
      <c r="U507" s="4"/>
      <c r="V507" s="4"/>
      <c r="W507" s="4"/>
      <c r="X507" s="4"/>
      <c r="Y507" s="4"/>
      <c r="Z507" s="4"/>
      <c r="AA507" s="13"/>
      <c r="AB507" s="154"/>
      <c r="AC507" s="158"/>
      <c r="AD507" s="154"/>
      <c r="AE507" s="12"/>
      <c r="AF507" s="213"/>
      <c r="AG507" s="12"/>
      <c r="AH507" s="12"/>
      <c r="AI507" s="12"/>
      <c r="AJ507" s="12"/>
      <c r="AK507" s="12"/>
      <c r="AL507" s="12"/>
      <c r="AM507" s="12"/>
      <c r="AN507" s="12"/>
      <c r="AO507" s="131"/>
      <c r="AR507" s="132"/>
      <c r="AS507" s="132"/>
      <c r="AT507" s="132"/>
      <c r="AU507" s="207"/>
      <c r="AW507" s="374"/>
      <c r="AY507" s="323"/>
      <c r="AZ507" s="323"/>
      <c r="BA507" s="323"/>
      <c r="BB507" s="323"/>
      <c r="BC507" s="323"/>
    </row>
    <row r="508" spans="1:55" ht="15.75">
      <c r="A508" s="1"/>
      <c r="B508" s="2"/>
      <c r="C508" s="2"/>
      <c r="D508" s="3"/>
      <c r="E508" s="130"/>
      <c r="F508" s="130"/>
      <c r="G508" s="130"/>
      <c r="H508" s="130"/>
      <c r="I508" s="4"/>
      <c r="J508" s="4"/>
      <c r="K508" s="4"/>
      <c r="L508" s="4"/>
      <c r="M508" s="4"/>
      <c r="N508" s="4"/>
      <c r="O508" s="4"/>
      <c r="P508" s="4"/>
      <c r="Q508" s="4"/>
      <c r="R508" s="4"/>
      <c r="S508" s="4"/>
      <c r="T508" s="4"/>
      <c r="U508" s="4"/>
      <c r="V508" s="4"/>
      <c r="W508" s="4"/>
      <c r="X508" s="4"/>
      <c r="Y508" s="4"/>
      <c r="Z508" s="4"/>
      <c r="AA508" s="13"/>
      <c r="AB508" s="154"/>
      <c r="AC508" s="158"/>
      <c r="AD508" s="154"/>
      <c r="AE508" s="12"/>
      <c r="AF508" s="213"/>
      <c r="AG508" s="12"/>
      <c r="AH508" s="12"/>
      <c r="AI508" s="12"/>
      <c r="AJ508" s="12"/>
      <c r="AK508" s="12"/>
      <c r="AL508" s="12"/>
      <c r="AM508" s="12"/>
      <c r="AN508" s="12"/>
      <c r="AO508" s="131"/>
      <c r="AR508" s="132"/>
      <c r="AS508" s="132"/>
      <c r="AT508" s="132"/>
      <c r="AU508" s="207"/>
      <c r="AW508" s="374"/>
      <c r="AY508" s="323"/>
      <c r="AZ508" s="323"/>
      <c r="BA508" s="323"/>
      <c r="BB508" s="323"/>
      <c r="BC508" s="323"/>
    </row>
    <row r="509" spans="1:55" ht="15.75">
      <c r="A509" s="1"/>
      <c r="B509" s="2"/>
      <c r="C509" s="2"/>
      <c r="D509" s="3"/>
      <c r="E509" s="130"/>
      <c r="F509" s="130"/>
      <c r="G509" s="130"/>
      <c r="H509" s="130"/>
      <c r="I509" s="4"/>
      <c r="J509" s="4"/>
      <c r="K509" s="4"/>
      <c r="L509" s="4"/>
      <c r="M509" s="4"/>
      <c r="N509" s="4"/>
      <c r="O509" s="4"/>
      <c r="P509" s="4"/>
      <c r="Q509" s="4"/>
      <c r="R509" s="4"/>
      <c r="S509" s="4"/>
      <c r="T509" s="4"/>
      <c r="U509" s="4"/>
      <c r="V509" s="4"/>
      <c r="W509" s="4"/>
      <c r="X509" s="4"/>
      <c r="Y509" s="4"/>
      <c r="Z509" s="4"/>
      <c r="AA509" s="13"/>
      <c r="AB509" s="154"/>
      <c r="AC509" s="158"/>
      <c r="AD509" s="154"/>
      <c r="AE509" s="12"/>
      <c r="AF509" s="213"/>
      <c r="AG509" s="12"/>
      <c r="AH509" s="12"/>
      <c r="AI509" s="12"/>
      <c r="AJ509" s="12"/>
      <c r="AK509" s="12"/>
      <c r="AL509" s="12"/>
      <c r="AM509" s="12"/>
      <c r="AN509" s="12"/>
      <c r="AO509" s="131"/>
      <c r="AR509" s="132"/>
      <c r="AS509" s="132"/>
      <c r="AT509" s="132"/>
      <c r="AU509" s="207"/>
      <c r="AW509" s="374"/>
      <c r="AY509" s="323"/>
      <c r="AZ509" s="323"/>
      <c r="BA509" s="323"/>
      <c r="BB509" s="323"/>
      <c r="BC509" s="323"/>
    </row>
    <row r="510" spans="1:55" ht="15.75">
      <c r="A510" s="1"/>
      <c r="B510" s="2"/>
      <c r="C510" s="2"/>
      <c r="D510" s="3"/>
      <c r="E510" s="130"/>
      <c r="F510" s="130"/>
      <c r="G510" s="130"/>
      <c r="H510" s="130"/>
      <c r="I510" s="4"/>
      <c r="J510" s="4"/>
      <c r="K510" s="4"/>
      <c r="L510" s="4"/>
      <c r="M510" s="4"/>
      <c r="N510" s="4"/>
      <c r="O510" s="4"/>
      <c r="P510" s="4"/>
      <c r="Q510" s="4"/>
      <c r="R510" s="4"/>
      <c r="S510" s="4"/>
      <c r="T510" s="4"/>
      <c r="U510" s="4"/>
      <c r="V510" s="4"/>
      <c r="W510" s="4"/>
      <c r="X510" s="4"/>
      <c r="Y510" s="4"/>
      <c r="Z510" s="4"/>
      <c r="AA510" s="13"/>
      <c r="AB510" s="154"/>
      <c r="AC510" s="158"/>
      <c r="AD510" s="154"/>
      <c r="AE510" s="12"/>
      <c r="AF510" s="213"/>
      <c r="AG510" s="12"/>
      <c r="AH510" s="12"/>
      <c r="AI510" s="12"/>
      <c r="AJ510" s="12"/>
      <c r="AK510" s="12"/>
      <c r="AL510" s="12"/>
      <c r="AM510" s="12"/>
      <c r="AN510" s="12"/>
      <c r="AO510" s="131"/>
      <c r="AR510" s="132"/>
      <c r="AS510" s="132"/>
      <c r="AT510" s="132"/>
      <c r="AU510" s="207"/>
      <c r="AW510" s="374"/>
      <c r="AY510" s="323"/>
      <c r="AZ510" s="323"/>
      <c r="BA510" s="323"/>
      <c r="BB510" s="323"/>
      <c r="BC510" s="323"/>
    </row>
    <row r="511" spans="1:55" ht="15.75">
      <c r="A511" s="1"/>
      <c r="B511" s="2"/>
      <c r="C511" s="2"/>
      <c r="D511" s="3"/>
      <c r="E511" s="130"/>
      <c r="F511" s="130"/>
      <c r="G511" s="130"/>
      <c r="H511" s="130"/>
      <c r="I511" s="4"/>
      <c r="J511" s="4"/>
      <c r="K511" s="4"/>
      <c r="L511" s="4"/>
      <c r="M511" s="4"/>
      <c r="N511" s="4"/>
      <c r="O511" s="4"/>
      <c r="P511" s="4"/>
      <c r="Q511" s="4"/>
      <c r="R511" s="4"/>
      <c r="S511" s="4"/>
      <c r="T511" s="4"/>
      <c r="U511" s="4"/>
      <c r="V511" s="4"/>
      <c r="W511" s="4"/>
      <c r="X511" s="4"/>
      <c r="Y511" s="4"/>
      <c r="Z511" s="4"/>
      <c r="AA511" s="13"/>
      <c r="AB511" s="154"/>
      <c r="AC511" s="158"/>
      <c r="AD511" s="154"/>
      <c r="AE511" s="12"/>
      <c r="AF511" s="213"/>
      <c r="AG511" s="12"/>
      <c r="AH511" s="12"/>
      <c r="AI511" s="12"/>
      <c r="AJ511" s="12"/>
      <c r="AK511" s="12"/>
      <c r="AL511" s="12"/>
      <c r="AM511" s="12"/>
      <c r="AN511" s="12"/>
      <c r="AO511" s="131"/>
      <c r="AR511" s="132"/>
      <c r="AS511" s="132"/>
      <c r="AT511" s="132"/>
      <c r="AU511" s="207"/>
      <c r="AW511" s="374"/>
      <c r="AY511" s="323"/>
      <c r="AZ511" s="323"/>
      <c r="BA511" s="323"/>
      <c r="BB511" s="323"/>
      <c r="BC511" s="323"/>
    </row>
    <row r="512" spans="1:55" ht="15.75">
      <c r="A512" s="1"/>
      <c r="B512" s="2"/>
      <c r="C512" s="2"/>
      <c r="D512" s="3"/>
      <c r="E512" s="130"/>
      <c r="F512" s="130"/>
      <c r="G512" s="130"/>
      <c r="H512" s="130"/>
      <c r="I512" s="4"/>
      <c r="J512" s="4"/>
      <c r="K512" s="4"/>
      <c r="L512" s="4"/>
      <c r="M512" s="4"/>
      <c r="N512" s="4"/>
      <c r="O512" s="4"/>
      <c r="P512" s="4"/>
      <c r="Q512" s="4"/>
      <c r="R512" s="4"/>
      <c r="S512" s="4"/>
      <c r="T512" s="4"/>
      <c r="U512" s="4"/>
      <c r="V512" s="4"/>
      <c r="W512" s="4"/>
      <c r="X512" s="4"/>
      <c r="Y512" s="4"/>
      <c r="Z512" s="4"/>
      <c r="AA512" s="13"/>
      <c r="AB512" s="154"/>
      <c r="AC512" s="158"/>
      <c r="AD512" s="154"/>
      <c r="AE512" s="12"/>
      <c r="AF512" s="213"/>
      <c r="AG512" s="12"/>
      <c r="AH512" s="12"/>
      <c r="AI512" s="12"/>
      <c r="AJ512" s="12"/>
      <c r="AK512" s="12"/>
      <c r="AL512" s="12"/>
      <c r="AM512" s="12"/>
      <c r="AN512" s="12"/>
      <c r="AO512" s="131"/>
      <c r="AR512" s="132"/>
      <c r="AS512" s="132"/>
      <c r="AT512" s="132"/>
      <c r="AU512" s="207"/>
      <c r="AW512" s="374"/>
      <c r="AY512" s="323"/>
      <c r="AZ512" s="323"/>
      <c r="BA512" s="323"/>
      <c r="BB512" s="323"/>
      <c r="BC512" s="323"/>
    </row>
    <row r="513" spans="1:55" ht="15.75">
      <c r="A513" s="1"/>
      <c r="B513" s="2"/>
      <c r="C513" s="2"/>
      <c r="D513" s="3"/>
      <c r="E513" s="130"/>
      <c r="F513" s="130"/>
      <c r="G513" s="130"/>
      <c r="H513" s="130"/>
      <c r="I513" s="4"/>
      <c r="J513" s="4"/>
      <c r="K513" s="4"/>
      <c r="L513" s="4"/>
      <c r="M513" s="4"/>
      <c r="N513" s="4"/>
      <c r="O513" s="4"/>
      <c r="P513" s="4"/>
      <c r="Q513" s="4"/>
      <c r="R513" s="4"/>
      <c r="S513" s="4"/>
      <c r="T513" s="4"/>
      <c r="U513" s="4"/>
      <c r="V513" s="4"/>
      <c r="W513" s="4"/>
      <c r="X513" s="4"/>
      <c r="Y513" s="4"/>
      <c r="Z513" s="4"/>
      <c r="AA513" s="13"/>
      <c r="AB513" s="154"/>
      <c r="AC513" s="158"/>
      <c r="AD513" s="154"/>
      <c r="AE513" s="12"/>
      <c r="AF513" s="213"/>
      <c r="AG513" s="12"/>
      <c r="AH513" s="12"/>
      <c r="AI513" s="12"/>
      <c r="AJ513" s="12"/>
      <c r="AK513" s="12"/>
      <c r="AL513" s="12"/>
      <c r="AM513" s="12"/>
      <c r="AN513" s="12"/>
      <c r="AO513" s="131"/>
      <c r="AR513" s="132"/>
      <c r="AS513" s="132"/>
      <c r="AT513" s="132"/>
      <c r="AU513" s="207"/>
      <c r="AW513" s="374"/>
      <c r="AY513" s="323"/>
      <c r="AZ513" s="323"/>
      <c r="BA513" s="323"/>
      <c r="BB513" s="323"/>
      <c r="BC513" s="323"/>
    </row>
    <row r="514" spans="1:55" ht="15.75">
      <c r="A514" s="1"/>
      <c r="B514" s="2"/>
      <c r="C514" s="2"/>
      <c r="D514" s="3"/>
      <c r="E514" s="130"/>
      <c r="F514" s="130"/>
      <c r="G514" s="130"/>
      <c r="H514" s="130"/>
      <c r="I514" s="4"/>
      <c r="J514" s="4"/>
      <c r="K514" s="4"/>
      <c r="L514" s="4"/>
      <c r="M514" s="4"/>
      <c r="N514" s="4"/>
      <c r="O514" s="4"/>
      <c r="P514" s="4"/>
      <c r="Q514" s="4"/>
      <c r="R514" s="4"/>
      <c r="S514" s="4"/>
      <c r="T514" s="4"/>
      <c r="U514" s="4"/>
      <c r="V514" s="4"/>
      <c r="W514" s="4"/>
      <c r="X514" s="4"/>
      <c r="Y514" s="4"/>
      <c r="Z514" s="4"/>
      <c r="AA514" s="13"/>
      <c r="AB514" s="154"/>
      <c r="AC514" s="158"/>
      <c r="AD514" s="154"/>
      <c r="AE514" s="12"/>
      <c r="AF514" s="213"/>
      <c r="AG514" s="12"/>
      <c r="AH514" s="12"/>
      <c r="AI514" s="12"/>
      <c r="AJ514" s="12"/>
      <c r="AK514" s="12"/>
      <c r="AL514" s="12"/>
      <c r="AM514" s="12"/>
      <c r="AN514" s="12"/>
      <c r="AO514" s="131"/>
      <c r="AR514" s="132"/>
      <c r="AS514" s="132"/>
      <c r="AT514" s="132"/>
      <c r="AU514" s="207"/>
      <c r="AW514" s="374"/>
      <c r="AY514" s="323"/>
      <c r="AZ514" s="323"/>
      <c r="BA514" s="323"/>
      <c r="BB514" s="323"/>
      <c r="BC514" s="323"/>
    </row>
    <row r="515" spans="1:55" ht="15.75">
      <c r="A515" s="1"/>
      <c r="B515" s="2"/>
      <c r="C515" s="2"/>
      <c r="D515" s="3"/>
      <c r="E515" s="130"/>
      <c r="F515" s="130"/>
      <c r="G515" s="130"/>
      <c r="H515" s="130"/>
      <c r="I515" s="4"/>
      <c r="J515" s="4"/>
      <c r="K515" s="4"/>
      <c r="L515" s="4"/>
      <c r="M515" s="4"/>
      <c r="N515" s="4"/>
      <c r="O515" s="4"/>
      <c r="P515" s="4"/>
      <c r="Q515" s="4"/>
      <c r="R515" s="4"/>
      <c r="S515" s="4"/>
      <c r="T515" s="4"/>
      <c r="U515" s="4"/>
      <c r="V515" s="4"/>
      <c r="W515" s="4"/>
      <c r="X515" s="4"/>
      <c r="Y515" s="4"/>
      <c r="Z515" s="4"/>
      <c r="AA515" s="13"/>
      <c r="AB515" s="154"/>
      <c r="AC515" s="158"/>
      <c r="AD515" s="154"/>
      <c r="AE515" s="12"/>
      <c r="AF515" s="213"/>
      <c r="AG515" s="12"/>
      <c r="AH515" s="12"/>
      <c r="AI515" s="12"/>
      <c r="AJ515" s="12"/>
      <c r="AK515" s="12"/>
      <c r="AL515" s="12"/>
      <c r="AM515" s="12"/>
      <c r="AN515" s="12"/>
      <c r="AO515" s="131"/>
      <c r="AR515" s="132"/>
      <c r="AS515" s="132"/>
      <c r="AT515" s="132"/>
      <c r="AU515" s="207"/>
      <c r="AW515" s="374"/>
      <c r="AY515" s="323"/>
      <c r="AZ515" s="323"/>
      <c r="BA515" s="323"/>
      <c r="BB515" s="323"/>
      <c r="BC515" s="323"/>
    </row>
    <row r="516" spans="1:55" ht="15.75">
      <c r="A516" s="1"/>
      <c r="B516" s="2"/>
      <c r="C516" s="2"/>
      <c r="D516" s="3"/>
      <c r="E516" s="130"/>
      <c r="F516" s="130"/>
      <c r="G516" s="130"/>
      <c r="H516" s="130"/>
      <c r="I516" s="4"/>
      <c r="J516" s="4"/>
      <c r="K516" s="4"/>
      <c r="L516" s="4"/>
      <c r="M516" s="4"/>
      <c r="N516" s="4"/>
      <c r="O516" s="4"/>
      <c r="P516" s="4"/>
      <c r="Q516" s="4"/>
      <c r="R516" s="4"/>
      <c r="S516" s="4"/>
      <c r="T516" s="4"/>
      <c r="U516" s="4"/>
      <c r="V516" s="4"/>
      <c r="W516" s="4"/>
      <c r="X516" s="4"/>
      <c r="Y516" s="4"/>
      <c r="Z516" s="4"/>
      <c r="AA516" s="13"/>
      <c r="AB516" s="154"/>
      <c r="AC516" s="158"/>
      <c r="AD516" s="154"/>
      <c r="AE516" s="12"/>
      <c r="AF516" s="213"/>
      <c r="AG516" s="12"/>
      <c r="AH516" s="12"/>
      <c r="AI516" s="12"/>
      <c r="AJ516" s="12"/>
      <c r="AK516" s="12"/>
      <c r="AL516" s="12"/>
      <c r="AM516" s="12"/>
      <c r="AN516" s="12"/>
      <c r="AO516" s="131"/>
      <c r="AR516" s="132"/>
      <c r="AS516" s="132"/>
      <c r="AT516" s="132"/>
      <c r="AU516" s="207"/>
      <c r="AW516" s="374"/>
      <c r="AY516" s="323"/>
      <c r="AZ516" s="323"/>
      <c r="BA516" s="323"/>
      <c r="BB516" s="323"/>
      <c r="BC516" s="323"/>
    </row>
    <row r="517" spans="1:55" ht="15.75">
      <c r="A517" s="1"/>
      <c r="B517" s="2"/>
      <c r="C517" s="2"/>
      <c r="D517" s="3"/>
      <c r="E517" s="130"/>
      <c r="F517" s="130"/>
      <c r="G517" s="130"/>
      <c r="H517" s="130"/>
      <c r="I517" s="4"/>
      <c r="J517" s="4"/>
      <c r="K517" s="4"/>
      <c r="L517" s="4"/>
      <c r="M517" s="4"/>
      <c r="N517" s="4"/>
      <c r="O517" s="4"/>
      <c r="P517" s="4"/>
      <c r="Q517" s="4"/>
      <c r="R517" s="4"/>
      <c r="S517" s="4"/>
      <c r="T517" s="4"/>
      <c r="U517" s="4"/>
      <c r="V517" s="4"/>
      <c r="W517" s="4"/>
      <c r="X517" s="4"/>
      <c r="Y517" s="4"/>
      <c r="Z517" s="4"/>
      <c r="AA517" s="13"/>
      <c r="AB517" s="154"/>
      <c r="AC517" s="158"/>
      <c r="AD517" s="154"/>
      <c r="AE517" s="12"/>
      <c r="AF517" s="213"/>
      <c r="AG517" s="12"/>
      <c r="AH517" s="12"/>
      <c r="AI517" s="12"/>
      <c r="AJ517" s="12"/>
      <c r="AK517" s="12"/>
      <c r="AL517" s="12"/>
      <c r="AM517" s="12"/>
      <c r="AN517" s="12"/>
      <c r="AO517" s="131"/>
      <c r="AR517" s="132"/>
      <c r="AS517" s="132"/>
      <c r="AT517" s="132"/>
      <c r="AU517" s="207"/>
      <c r="AW517" s="374"/>
      <c r="AY517" s="323"/>
      <c r="AZ517" s="323"/>
      <c r="BA517" s="323"/>
      <c r="BB517" s="323"/>
      <c r="BC517" s="323"/>
    </row>
    <row r="518" spans="1:55" ht="15.75">
      <c r="A518" s="1"/>
      <c r="B518" s="2"/>
      <c r="C518" s="2"/>
      <c r="D518" s="3"/>
      <c r="E518" s="130"/>
      <c r="F518" s="130"/>
      <c r="G518" s="130"/>
      <c r="H518" s="130"/>
      <c r="I518" s="4"/>
      <c r="J518" s="4"/>
      <c r="K518" s="4"/>
      <c r="L518" s="4"/>
      <c r="M518" s="4"/>
      <c r="N518" s="4"/>
      <c r="O518" s="4"/>
      <c r="P518" s="4"/>
      <c r="Q518" s="4"/>
      <c r="R518" s="4"/>
      <c r="S518" s="4"/>
      <c r="T518" s="4"/>
      <c r="U518" s="4"/>
      <c r="V518" s="4"/>
      <c r="W518" s="4"/>
      <c r="X518" s="4"/>
      <c r="Y518" s="4"/>
      <c r="Z518" s="4"/>
      <c r="AA518" s="13"/>
      <c r="AB518" s="154"/>
      <c r="AC518" s="158"/>
      <c r="AD518" s="154"/>
      <c r="AE518" s="12"/>
      <c r="AF518" s="213"/>
      <c r="AG518" s="12"/>
      <c r="AH518" s="12"/>
      <c r="AI518" s="12"/>
      <c r="AJ518" s="12"/>
      <c r="AK518" s="12"/>
      <c r="AL518" s="12"/>
      <c r="AM518" s="12"/>
      <c r="AN518" s="12"/>
      <c r="AO518" s="131"/>
      <c r="AR518" s="132"/>
      <c r="AS518" s="132"/>
      <c r="AT518" s="132"/>
      <c r="AU518" s="207"/>
      <c r="AW518" s="374"/>
      <c r="AY518" s="323"/>
      <c r="AZ518" s="323"/>
      <c r="BA518" s="323"/>
      <c r="BB518" s="323"/>
      <c r="BC518" s="323"/>
    </row>
    <row r="519" spans="1:55" ht="15.75">
      <c r="A519" s="1"/>
      <c r="B519" s="2"/>
      <c r="C519" s="2"/>
      <c r="D519" s="3"/>
      <c r="E519" s="130"/>
      <c r="F519" s="130"/>
      <c r="G519" s="130"/>
      <c r="H519" s="130"/>
      <c r="I519" s="4"/>
      <c r="J519" s="4"/>
      <c r="K519" s="4"/>
      <c r="L519" s="4"/>
      <c r="M519" s="4"/>
      <c r="N519" s="4"/>
      <c r="O519" s="4"/>
      <c r="P519" s="4"/>
      <c r="Q519" s="4"/>
      <c r="R519" s="4"/>
      <c r="S519" s="4"/>
      <c r="T519" s="4"/>
      <c r="U519" s="4"/>
      <c r="V519" s="4"/>
      <c r="W519" s="4"/>
      <c r="X519" s="4"/>
      <c r="Y519" s="4"/>
      <c r="Z519" s="4"/>
      <c r="AA519" s="13"/>
      <c r="AB519" s="154"/>
      <c r="AC519" s="158"/>
      <c r="AD519" s="154"/>
      <c r="AE519" s="12"/>
      <c r="AF519" s="213"/>
      <c r="AG519" s="12"/>
      <c r="AH519" s="12"/>
      <c r="AI519" s="12"/>
      <c r="AJ519" s="12"/>
      <c r="AK519" s="12"/>
      <c r="AL519" s="12"/>
      <c r="AM519" s="12"/>
      <c r="AN519" s="12"/>
      <c r="AO519" s="131"/>
      <c r="AR519" s="132"/>
      <c r="AS519" s="132"/>
      <c r="AT519" s="132"/>
      <c r="AU519" s="207"/>
      <c r="AW519" s="374"/>
      <c r="AY519" s="323"/>
      <c r="AZ519" s="323"/>
      <c r="BA519" s="323"/>
      <c r="BB519" s="323"/>
      <c r="BC519" s="323"/>
    </row>
    <row r="520" spans="1:55" ht="15.75">
      <c r="A520" s="1"/>
      <c r="B520" s="2"/>
      <c r="C520" s="2"/>
      <c r="D520" s="3"/>
      <c r="E520" s="130"/>
      <c r="F520" s="130"/>
      <c r="G520" s="130"/>
      <c r="H520" s="130"/>
      <c r="I520" s="4"/>
      <c r="J520" s="4"/>
      <c r="K520" s="4"/>
      <c r="L520" s="4"/>
      <c r="M520" s="4"/>
      <c r="N520" s="4"/>
      <c r="O520" s="4"/>
      <c r="P520" s="4"/>
      <c r="Q520" s="4"/>
      <c r="R520" s="4"/>
      <c r="S520" s="4"/>
      <c r="T520" s="4"/>
      <c r="U520" s="4"/>
      <c r="V520" s="4"/>
      <c r="W520" s="4"/>
      <c r="X520" s="4"/>
      <c r="Y520" s="4"/>
      <c r="Z520" s="4"/>
      <c r="AA520" s="13"/>
      <c r="AB520" s="154"/>
      <c r="AC520" s="158"/>
      <c r="AD520" s="154"/>
      <c r="AE520" s="12"/>
      <c r="AF520" s="213"/>
      <c r="AG520" s="12"/>
      <c r="AH520" s="12"/>
      <c r="AI520" s="12"/>
      <c r="AJ520" s="12"/>
      <c r="AK520" s="12"/>
      <c r="AL520" s="12"/>
      <c r="AM520" s="12"/>
      <c r="AN520" s="12"/>
      <c r="AO520" s="131"/>
      <c r="AR520" s="132"/>
      <c r="AS520" s="132"/>
      <c r="AT520" s="132"/>
      <c r="AU520" s="207"/>
      <c r="AW520" s="374"/>
      <c r="AY520" s="323"/>
      <c r="AZ520" s="323"/>
      <c r="BA520" s="323"/>
      <c r="BB520" s="323"/>
      <c r="BC520" s="323"/>
    </row>
    <row r="521" spans="1:55" ht="15.75">
      <c r="A521" s="1"/>
      <c r="B521" s="2"/>
      <c r="C521" s="2"/>
      <c r="D521" s="3"/>
      <c r="E521" s="130"/>
      <c r="F521" s="130"/>
      <c r="G521" s="130"/>
      <c r="H521" s="130"/>
      <c r="I521" s="4"/>
      <c r="J521" s="4"/>
      <c r="K521" s="4"/>
      <c r="L521" s="4"/>
      <c r="M521" s="4"/>
      <c r="N521" s="4"/>
      <c r="O521" s="4"/>
      <c r="P521" s="4"/>
      <c r="Q521" s="4"/>
      <c r="R521" s="4"/>
      <c r="S521" s="4"/>
      <c r="T521" s="4"/>
      <c r="U521" s="4"/>
      <c r="V521" s="4"/>
      <c r="W521" s="4"/>
      <c r="X521" s="4"/>
      <c r="Y521" s="4"/>
      <c r="Z521" s="4"/>
      <c r="AA521" s="13"/>
      <c r="AB521" s="154"/>
      <c r="AC521" s="158"/>
      <c r="AD521" s="154"/>
      <c r="AE521" s="12"/>
      <c r="AF521" s="213"/>
      <c r="AG521" s="12"/>
      <c r="AH521" s="12"/>
      <c r="AI521" s="12"/>
      <c r="AJ521" s="12"/>
      <c r="AK521" s="12"/>
      <c r="AL521" s="12"/>
      <c r="AM521" s="12"/>
      <c r="AN521" s="12"/>
      <c r="AO521" s="131"/>
      <c r="AR521" s="132"/>
      <c r="AS521" s="132"/>
      <c r="AT521" s="132"/>
      <c r="AU521" s="207"/>
      <c r="AW521" s="374"/>
      <c r="AY521" s="323"/>
      <c r="AZ521" s="323"/>
      <c r="BA521" s="323"/>
      <c r="BB521" s="323"/>
      <c r="BC521" s="323"/>
    </row>
    <row r="522" spans="1:55" ht="15.75">
      <c r="A522" s="1"/>
      <c r="B522" s="2"/>
      <c r="C522" s="2"/>
      <c r="D522" s="3"/>
      <c r="E522" s="130"/>
      <c r="F522" s="130"/>
      <c r="G522" s="130"/>
      <c r="H522" s="130"/>
      <c r="I522" s="4"/>
      <c r="J522" s="4"/>
      <c r="K522" s="4"/>
      <c r="L522" s="4"/>
      <c r="M522" s="4"/>
      <c r="N522" s="4"/>
      <c r="O522" s="4"/>
      <c r="P522" s="4"/>
      <c r="Q522" s="4"/>
      <c r="R522" s="4"/>
      <c r="S522" s="4"/>
      <c r="T522" s="4"/>
      <c r="U522" s="4"/>
      <c r="V522" s="4"/>
      <c r="W522" s="4"/>
      <c r="X522" s="4"/>
      <c r="Y522" s="4"/>
      <c r="Z522" s="4"/>
      <c r="AA522" s="13"/>
      <c r="AB522" s="154"/>
      <c r="AC522" s="158"/>
      <c r="AD522" s="154"/>
      <c r="AE522" s="12"/>
      <c r="AF522" s="213"/>
      <c r="AG522" s="12"/>
      <c r="AH522" s="12"/>
      <c r="AI522" s="12"/>
      <c r="AJ522" s="12"/>
      <c r="AK522" s="12"/>
      <c r="AL522" s="12"/>
      <c r="AM522" s="12"/>
      <c r="AN522" s="12"/>
      <c r="AO522" s="131"/>
      <c r="AR522" s="132"/>
      <c r="AS522" s="132"/>
      <c r="AT522" s="132"/>
      <c r="AU522" s="207"/>
      <c r="AW522" s="374"/>
      <c r="AY522" s="323"/>
      <c r="AZ522" s="323"/>
      <c r="BA522" s="323"/>
      <c r="BB522" s="323"/>
      <c r="BC522" s="323"/>
    </row>
    <row r="523" spans="1:55" ht="15.75">
      <c r="A523" s="1"/>
      <c r="B523" s="2"/>
      <c r="C523" s="2"/>
      <c r="D523" s="3"/>
      <c r="E523" s="130"/>
      <c r="F523" s="130"/>
      <c r="G523" s="130"/>
      <c r="H523" s="130"/>
      <c r="I523" s="4"/>
      <c r="J523" s="4"/>
      <c r="K523" s="4"/>
      <c r="L523" s="4"/>
      <c r="M523" s="4"/>
      <c r="N523" s="4"/>
      <c r="O523" s="4"/>
      <c r="P523" s="4"/>
      <c r="Q523" s="4"/>
      <c r="R523" s="4"/>
      <c r="S523" s="4"/>
      <c r="T523" s="4"/>
      <c r="U523" s="4"/>
      <c r="V523" s="4"/>
      <c r="W523" s="4"/>
      <c r="X523" s="4"/>
      <c r="Y523" s="4"/>
      <c r="Z523" s="4"/>
      <c r="AA523" s="13"/>
      <c r="AB523" s="154"/>
      <c r="AC523" s="158"/>
      <c r="AD523" s="154"/>
      <c r="AE523" s="12"/>
      <c r="AF523" s="213"/>
      <c r="AG523" s="12"/>
      <c r="AH523" s="12"/>
      <c r="AI523" s="12"/>
      <c r="AJ523" s="12"/>
      <c r="AK523" s="12"/>
      <c r="AL523" s="12"/>
      <c r="AM523" s="12"/>
      <c r="AN523" s="12"/>
      <c r="AO523" s="131"/>
      <c r="AR523" s="132"/>
      <c r="AS523" s="132"/>
      <c r="AT523" s="132"/>
      <c r="AU523" s="207"/>
      <c r="AW523" s="374"/>
      <c r="AY523" s="323"/>
      <c r="AZ523" s="323"/>
      <c r="BA523" s="323"/>
      <c r="BB523" s="323"/>
      <c r="BC523" s="323"/>
    </row>
    <row r="524" spans="1:55" ht="15.75">
      <c r="A524" s="1"/>
      <c r="B524" s="2"/>
      <c r="C524" s="2"/>
      <c r="D524" s="3"/>
      <c r="E524" s="130"/>
      <c r="F524" s="130"/>
      <c r="G524" s="130"/>
      <c r="H524" s="130"/>
      <c r="I524" s="4"/>
      <c r="J524" s="4"/>
      <c r="K524" s="4"/>
      <c r="L524" s="4"/>
      <c r="M524" s="4"/>
      <c r="N524" s="4"/>
      <c r="O524" s="4"/>
      <c r="P524" s="4"/>
      <c r="Q524" s="4"/>
      <c r="R524" s="4"/>
      <c r="S524" s="4"/>
      <c r="T524" s="4"/>
      <c r="U524" s="4"/>
      <c r="V524" s="4"/>
      <c r="W524" s="4"/>
      <c r="X524" s="4"/>
      <c r="Y524" s="4"/>
      <c r="Z524" s="4"/>
      <c r="AA524" s="13"/>
      <c r="AB524" s="154"/>
      <c r="AC524" s="158"/>
      <c r="AD524" s="154"/>
      <c r="AE524" s="12"/>
      <c r="AF524" s="213"/>
      <c r="AG524" s="12"/>
      <c r="AH524" s="12"/>
      <c r="AI524" s="12"/>
      <c r="AJ524" s="12"/>
      <c r="AK524" s="12"/>
      <c r="AL524" s="12"/>
      <c r="AM524" s="12"/>
      <c r="AN524" s="12"/>
      <c r="AO524" s="131"/>
      <c r="AR524" s="132"/>
      <c r="AS524" s="132"/>
      <c r="AT524" s="132"/>
      <c r="AU524" s="207"/>
      <c r="AW524" s="374"/>
      <c r="AY524" s="323"/>
      <c r="AZ524" s="323"/>
      <c r="BA524" s="323"/>
      <c r="BB524" s="323"/>
      <c r="BC524" s="323"/>
    </row>
    <row r="525" spans="1:55" ht="15.75">
      <c r="A525" s="1"/>
      <c r="B525" s="2"/>
      <c r="C525" s="2"/>
      <c r="D525" s="3"/>
      <c r="E525" s="130"/>
      <c r="F525" s="130"/>
      <c r="G525" s="130"/>
      <c r="H525" s="130"/>
      <c r="I525" s="4"/>
      <c r="J525" s="4"/>
      <c r="K525" s="4"/>
      <c r="L525" s="4"/>
      <c r="M525" s="4"/>
      <c r="N525" s="4"/>
      <c r="O525" s="4"/>
      <c r="P525" s="4"/>
      <c r="Q525" s="4"/>
      <c r="R525" s="4"/>
      <c r="S525" s="4"/>
      <c r="T525" s="4"/>
      <c r="U525" s="4"/>
      <c r="V525" s="4"/>
      <c r="W525" s="4"/>
      <c r="X525" s="4"/>
      <c r="Y525" s="4"/>
      <c r="Z525" s="4"/>
      <c r="AA525" s="13"/>
      <c r="AB525" s="154"/>
      <c r="AC525" s="158"/>
      <c r="AD525" s="154"/>
      <c r="AE525" s="12"/>
      <c r="AF525" s="213"/>
      <c r="AG525" s="12"/>
      <c r="AH525" s="12"/>
      <c r="AI525" s="12"/>
      <c r="AJ525" s="12"/>
      <c r="AK525" s="12"/>
      <c r="AL525" s="12"/>
      <c r="AM525" s="12"/>
      <c r="AN525" s="12"/>
      <c r="AO525" s="131"/>
      <c r="AR525" s="132"/>
      <c r="AS525" s="132"/>
      <c r="AT525" s="132"/>
      <c r="AU525" s="207"/>
      <c r="AW525" s="374"/>
      <c r="AY525" s="323"/>
      <c r="AZ525" s="323"/>
      <c r="BA525" s="323"/>
      <c r="BB525" s="323"/>
      <c r="BC525" s="323"/>
    </row>
    <row r="526" spans="1:55" ht="15.75">
      <c r="A526" s="1"/>
      <c r="B526" s="2"/>
      <c r="C526" s="2"/>
      <c r="D526" s="3"/>
      <c r="E526" s="130"/>
      <c r="F526" s="130"/>
      <c r="G526" s="130"/>
      <c r="H526" s="130"/>
      <c r="I526" s="4"/>
      <c r="J526" s="4"/>
      <c r="K526" s="4"/>
      <c r="L526" s="4"/>
      <c r="M526" s="4"/>
      <c r="N526" s="4"/>
      <c r="O526" s="4"/>
      <c r="P526" s="4"/>
      <c r="Q526" s="4"/>
      <c r="R526" s="4"/>
      <c r="S526" s="4"/>
      <c r="T526" s="4"/>
      <c r="U526" s="4"/>
      <c r="V526" s="4"/>
      <c r="W526" s="4"/>
      <c r="X526" s="4"/>
      <c r="Y526" s="4"/>
      <c r="Z526" s="4"/>
      <c r="AA526" s="13"/>
      <c r="AB526" s="154"/>
      <c r="AC526" s="158"/>
      <c r="AD526" s="154"/>
      <c r="AE526" s="12"/>
      <c r="AF526" s="213"/>
      <c r="AG526" s="12"/>
      <c r="AH526" s="12"/>
      <c r="AI526" s="12"/>
      <c r="AJ526" s="12"/>
      <c r="AK526" s="12"/>
      <c r="AL526" s="12"/>
      <c r="AM526" s="12"/>
      <c r="AN526" s="12"/>
      <c r="AO526" s="131"/>
      <c r="AR526" s="132"/>
      <c r="AS526" s="132"/>
      <c r="AT526" s="132"/>
      <c r="AU526" s="207"/>
      <c r="AW526" s="374"/>
      <c r="AY526" s="323"/>
      <c r="AZ526" s="323"/>
      <c r="BA526" s="323"/>
      <c r="BB526" s="323"/>
      <c r="BC526" s="323"/>
    </row>
    <row r="527" spans="1:55" ht="15.75">
      <c r="A527" s="1"/>
      <c r="B527" s="2"/>
      <c r="C527" s="2"/>
      <c r="D527" s="3"/>
      <c r="E527" s="130"/>
      <c r="F527" s="130"/>
      <c r="G527" s="130"/>
      <c r="H527" s="130"/>
      <c r="I527" s="4"/>
      <c r="J527" s="4"/>
      <c r="K527" s="4"/>
      <c r="L527" s="4"/>
      <c r="M527" s="4"/>
      <c r="N527" s="4"/>
      <c r="O527" s="4"/>
      <c r="P527" s="4"/>
      <c r="Q527" s="4"/>
      <c r="R527" s="4"/>
      <c r="S527" s="4"/>
      <c r="T527" s="4"/>
      <c r="U527" s="4"/>
      <c r="V527" s="4"/>
      <c r="W527" s="4"/>
      <c r="X527" s="4"/>
      <c r="Y527" s="4"/>
      <c r="Z527" s="4"/>
      <c r="AA527" s="13"/>
      <c r="AB527" s="154"/>
      <c r="AC527" s="158"/>
      <c r="AD527" s="154"/>
      <c r="AE527" s="12"/>
      <c r="AF527" s="213"/>
      <c r="AG527" s="12"/>
      <c r="AH527" s="12"/>
      <c r="AI527" s="12"/>
      <c r="AJ527" s="12"/>
      <c r="AK527" s="12"/>
      <c r="AL527" s="12"/>
      <c r="AM527" s="12"/>
      <c r="AN527" s="12"/>
      <c r="AO527" s="131"/>
      <c r="AR527" s="132"/>
      <c r="AS527" s="132"/>
      <c r="AT527" s="132"/>
      <c r="AU527" s="207"/>
      <c r="AW527" s="374"/>
      <c r="AY527" s="323"/>
      <c r="AZ527" s="323"/>
      <c r="BA527" s="323"/>
      <c r="BB527" s="323"/>
      <c r="BC527" s="323"/>
    </row>
    <row r="528" spans="1:55" ht="15.75">
      <c r="A528" s="1"/>
      <c r="B528" s="2"/>
      <c r="C528" s="2"/>
      <c r="D528" s="3"/>
      <c r="E528" s="130"/>
      <c r="F528" s="130"/>
      <c r="G528" s="130"/>
      <c r="H528" s="130"/>
      <c r="I528" s="4"/>
      <c r="J528" s="4"/>
      <c r="K528" s="4"/>
      <c r="L528" s="4"/>
      <c r="M528" s="4"/>
      <c r="N528" s="4"/>
      <c r="O528" s="4"/>
      <c r="P528" s="4"/>
      <c r="Q528" s="4"/>
      <c r="R528" s="4"/>
      <c r="S528" s="4"/>
      <c r="T528" s="4"/>
      <c r="U528" s="4"/>
      <c r="V528" s="4"/>
      <c r="W528" s="4"/>
      <c r="X528" s="4"/>
      <c r="Y528" s="4"/>
      <c r="Z528" s="4"/>
      <c r="AA528" s="13"/>
      <c r="AB528" s="154"/>
      <c r="AC528" s="158"/>
      <c r="AD528" s="154"/>
      <c r="AE528" s="12"/>
      <c r="AF528" s="213"/>
      <c r="AG528" s="12"/>
      <c r="AH528" s="12"/>
      <c r="AI528" s="12"/>
      <c r="AJ528" s="12"/>
      <c r="AK528" s="12"/>
      <c r="AL528" s="12"/>
      <c r="AM528" s="12"/>
      <c r="AN528" s="12"/>
      <c r="AO528" s="131"/>
      <c r="AR528" s="132"/>
      <c r="AS528" s="132"/>
      <c r="AT528" s="132"/>
      <c r="AU528" s="207"/>
      <c r="AW528" s="374"/>
      <c r="AY528" s="323"/>
      <c r="AZ528" s="323"/>
      <c r="BA528" s="323"/>
      <c r="BB528" s="323"/>
      <c r="BC528" s="323"/>
    </row>
    <row r="529" spans="1:55" ht="15.75">
      <c r="A529" s="1"/>
      <c r="B529" s="2"/>
      <c r="C529" s="2"/>
      <c r="D529" s="3"/>
      <c r="E529" s="130"/>
      <c r="F529" s="130"/>
      <c r="G529" s="130"/>
      <c r="H529" s="130"/>
      <c r="I529" s="4"/>
      <c r="J529" s="4"/>
      <c r="K529" s="4"/>
      <c r="L529" s="4"/>
      <c r="M529" s="4"/>
      <c r="N529" s="4"/>
      <c r="O529" s="4"/>
      <c r="P529" s="4"/>
      <c r="Q529" s="4"/>
      <c r="R529" s="4"/>
      <c r="S529" s="4"/>
      <c r="T529" s="4"/>
      <c r="U529" s="4"/>
      <c r="V529" s="4"/>
      <c r="W529" s="4"/>
      <c r="X529" s="4"/>
      <c r="Y529" s="4"/>
      <c r="Z529" s="4"/>
      <c r="AA529" s="13"/>
      <c r="AB529" s="154"/>
      <c r="AC529" s="158"/>
      <c r="AD529" s="154"/>
      <c r="AE529" s="12"/>
      <c r="AF529" s="213"/>
      <c r="AG529" s="12"/>
      <c r="AH529" s="12"/>
      <c r="AI529" s="12"/>
      <c r="AJ529" s="12"/>
      <c r="AK529" s="12"/>
      <c r="AL529" s="12"/>
      <c r="AM529" s="12"/>
      <c r="AN529" s="12"/>
      <c r="AO529" s="131"/>
      <c r="AR529" s="132"/>
      <c r="AS529" s="132"/>
      <c r="AT529" s="132"/>
      <c r="AU529" s="207"/>
      <c r="AW529" s="374"/>
      <c r="AY529" s="323"/>
      <c r="AZ529" s="323"/>
      <c r="BA529" s="323"/>
      <c r="BB529" s="323"/>
      <c r="BC529" s="323"/>
    </row>
    <row r="530" spans="1:55" ht="15.75">
      <c r="A530" s="1"/>
      <c r="B530" s="2"/>
      <c r="C530" s="2"/>
      <c r="D530" s="3"/>
      <c r="E530" s="130"/>
      <c r="F530" s="130"/>
      <c r="G530" s="130"/>
      <c r="H530" s="130"/>
      <c r="I530" s="4"/>
      <c r="J530" s="4"/>
      <c r="K530" s="4"/>
      <c r="L530" s="4"/>
      <c r="M530" s="4"/>
      <c r="N530" s="4"/>
      <c r="O530" s="4"/>
      <c r="P530" s="4"/>
      <c r="Q530" s="4"/>
      <c r="R530" s="4"/>
      <c r="S530" s="4"/>
      <c r="T530" s="4"/>
      <c r="U530" s="4"/>
      <c r="V530" s="4"/>
      <c r="W530" s="4"/>
      <c r="X530" s="4"/>
      <c r="Y530" s="4"/>
      <c r="Z530" s="4"/>
      <c r="AA530" s="13"/>
      <c r="AB530" s="154"/>
      <c r="AC530" s="158"/>
      <c r="AD530" s="154"/>
      <c r="AE530" s="12"/>
      <c r="AF530" s="213"/>
      <c r="AG530" s="12"/>
      <c r="AH530" s="12"/>
      <c r="AI530" s="12"/>
      <c r="AJ530" s="12"/>
      <c r="AK530" s="12"/>
      <c r="AL530" s="12"/>
      <c r="AM530" s="12"/>
      <c r="AN530" s="12"/>
      <c r="AO530" s="131"/>
      <c r="AR530" s="132"/>
      <c r="AS530" s="132"/>
      <c r="AT530" s="132"/>
      <c r="AU530" s="207"/>
      <c r="AW530" s="274"/>
      <c r="AY530" s="323"/>
      <c r="AZ530" s="323"/>
      <c r="BA530" s="323"/>
      <c r="BB530" s="323"/>
      <c r="BC530" s="323"/>
    </row>
    <row r="531" spans="1:55" ht="15.75">
      <c r="A531" s="1"/>
      <c r="B531" s="2"/>
      <c r="C531" s="2"/>
      <c r="D531" s="3"/>
      <c r="E531" s="130"/>
      <c r="F531" s="130"/>
      <c r="G531" s="130"/>
      <c r="H531" s="130"/>
      <c r="I531" s="4"/>
      <c r="J531" s="4"/>
      <c r="K531" s="4"/>
      <c r="L531" s="4"/>
      <c r="M531" s="4"/>
      <c r="N531" s="4"/>
      <c r="O531" s="4"/>
      <c r="P531" s="4"/>
      <c r="Q531" s="4"/>
      <c r="R531" s="4"/>
      <c r="S531" s="4"/>
      <c r="T531" s="4"/>
      <c r="U531" s="4"/>
      <c r="V531" s="4"/>
      <c r="W531" s="4"/>
      <c r="X531" s="4"/>
      <c r="Y531" s="4"/>
      <c r="Z531" s="4"/>
      <c r="AA531" s="13"/>
      <c r="AB531" s="154"/>
      <c r="AC531" s="158"/>
      <c r="AD531" s="154"/>
      <c r="AE531" s="12"/>
      <c r="AF531" s="213"/>
      <c r="AG531" s="12"/>
      <c r="AH531" s="12"/>
      <c r="AI531" s="12"/>
      <c r="AJ531" s="12"/>
      <c r="AK531" s="12"/>
      <c r="AL531" s="12"/>
      <c r="AM531" s="12"/>
      <c r="AN531" s="12"/>
      <c r="AO531" s="131"/>
      <c r="AR531" s="132"/>
      <c r="AS531" s="132"/>
      <c r="AT531" s="132"/>
      <c r="AU531" s="207"/>
      <c r="AW531" s="274"/>
      <c r="AY531" s="323"/>
      <c r="AZ531" s="323"/>
      <c r="BA531" s="323"/>
      <c r="BB531" s="323"/>
      <c r="BC531" s="323"/>
    </row>
    <row r="532" spans="1:55" ht="15.75">
      <c r="A532" s="1"/>
      <c r="B532" s="2"/>
      <c r="C532" s="2"/>
      <c r="D532" s="3"/>
      <c r="E532" s="130"/>
      <c r="F532" s="130"/>
      <c r="G532" s="130"/>
      <c r="H532" s="130"/>
      <c r="I532" s="4"/>
      <c r="J532" s="4"/>
      <c r="K532" s="4"/>
      <c r="L532" s="4"/>
      <c r="M532" s="4"/>
      <c r="N532" s="4"/>
      <c r="O532" s="4"/>
      <c r="P532" s="4"/>
      <c r="Q532" s="4"/>
      <c r="R532" s="4"/>
      <c r="S532" s="4"/>
      <c r="T532" s="4"/>
      <c r="U532" s="4"/>
      <c r="V532" s="4"/>
      <c r="W532" s="4"/>
      <c r="X532" s="4"/>
      <c r="Y532" s="4"/>
      <c r="Z532" s="4"/>
      <c r="AA532" s="13"/>
      <c r="AB532" s="154"/>
      <c r="AC532" s="158"/>
      <c r="AD532" s="154"/>
      <c r="AE532" s="12"/>
      <c r="AF532" s="213"/>
      <c r="AG532" s="12"/>
      <c r="AH532" s="12"/>
      <c r="AI532" s="12"/>
      <c r="AJ532" s="12"/>
      <c r="AK532" s="12"/>
      <c r="AL532" s="12"/>
      <c r="AM532" s="12"/>
      <c r="AN532" s="12"/>
      <c r="AO532" s="131"/>
      <c r="AR532" s="132"/>
      <c r="AS532" s="132"/>
      <c r="AT532" s="132"/>
      <c r="AU532" s="207"/>
      <c r="AW532" s="274"/>
      <c r="AY532" s="323"/>
      <c r="AZ532" s="323"/>
      <c r="BA532" s="323"/>
      <c r="BB532" s="323"/>
      <c r="BC532" s="323"/>
    </row>
    <row r="533" spans="1:55" ht="15.75">
      <c r="A533" s="1"/>
      <c r="B533" s="2"/>
      <c r="C533" s="2"/>
      <c r="D533" s="3"/>
      <c r="E533" s="130"/>
      <c r="F533" s="130"/>
      <c r="G533" s="130"/>
      <c r="H533" s="130"/>
      <c r="I533" s="4"/>
      <c r="J533" s="4"/>
      <c r="K533" s="4"/>
      <c r="L533" s="4"/>
      <c r="M533" s="4"/>
      <c r="N533" s="4"/>
      <c r="O533" s="4"/>
      <c r="P533" s="4"/>
      <c r="Q533" s="4"/>
      <c r="R533" s="4"/>
      <c r="S533" s="4"/>
      <c r="T533" s="4"/>
      <c r="U533" s="4"/>
      <c r="V533" s="4"/>
      <c r="W533" s="4"/>
      <c r="X533" s="4"/>
      <c r="Y533" s="4"/>
      <c r="Z533" s="4"/>
      <c r="AA533" s="13"/>
      <c r="AB533" s="154"/>
      <c r="AC533" s="158"/>
      <c r="AD533" s="154"/>
      <c r="AE533" s="12"/>
      <c r="AF533" s="213"/>
      <c r="AG533" s="12"/>
      <c r="AH533" s="12"/>
      <c r="AI533" s="12"/>
      <c r="AJ533" s="12"/>
      <c r="AK533" s="12"/>
      <c r="AL533" s="12"/>
      <c r="AM533" s="12"/>
      <c r="AN533" s="12"/>
      <c r="AO533" s="131"/>
      <c r="AR533" s="132"/>
      <c r="AS533" s="132"/>
      <c r="AT533" s="132"/>
      <c r="AU533" s="207"/>
      <c r="AW533" s="274"/>
      <c r="AY533" s="323"/>
      <c r="AZ533" s="323"/>
      <c r="BA533" s="323"/>
      <c r="BB533" s="323"/>
      <c r="BC533" s="323"/>
    </row>
    <row r="534" spans="1:55" ht="15.75">
      <c r="A534" s="1"/>
      <c r="B534" s="2"/>
      <c r="C534" s="2"/>
      <c r="D534" s="3"/>
      <c r="E534" s="130"/>
      <c r="F534" s="130"/>
      <c r="G534" s="130"/>
      <c r="H534" s="130"/>
      <c r="I534" s="4"/>
      <c r="J534" s="4"/>
      <c r="K534" s="4"/>
      <c r="L534" s="4"/>
      <c r="M534" s="4"/>
      <c r="N534" s="4"/>
      <c r="O534" s="4"/>
      <c r="P534" s="4"/>
      <c r="Q534" s="4"/>
      <c r="R534" s="4"/>
      <c r="S534" s="4"/>
      <c r="T534" s="4"/>
      <c r="U534" s="4"/>
      <c r="V534" s="4"/>
      <c r="W534" s="4"/>
      <c r="X534" s="4"/>
      <c r="Y534" s="4"/>
      <c r="Z534" s="4"/>
      <c r="AA534" s="13"/>
      <c r="AB534" s="154"/>
      <c r="AC534" s="158"/>
      <c r="AD534" s="154"/>
      <c r="AE534" s="12"/>
      <c r="AF534" s="213"/>
      <c r="AG534" s="12"/>
      <c r="AH534" s="12"/>
      <c r="AI534" s="12"/>
      <c r="AJ534" s="12"/>
      <c r="AK534" s="12"/>
      <c r="AL534" s="12"/>
      <c r="AM534" s="12"/>
      <c r="AN534" s="12"/>
      <c r="AO534" s="131"/>
      <c r="AR534" s="132"/>
      <c r="AS534" s="132"/>
      <c r="AT534" s="132"/>
      <c r="AU534" s="207"/>
      <c r="AW534" s="274"/>
      <c r="AY534" s="323"/>
      <c r="AZ534" s="323"/>
      <c r="BA534" s="323"/>
      <c r="BB534" s="323"/>
      <c r="BC534" s="323"/>
    </row>
    <row r="535" spans="1:55" ht="15.75">
      <c r="A535" s="1"/>
      <c r="B535" s="2"/>
      <c r="C535" s="2"/>
      <c r="D535" s="3"/>
      <c r="E535" s="130"/>
      <c r="F535" s="130"/>
      <c r="G535" s="130"/>
      <c r="H535" s="130"/>
      <c r="I535" s="4"/>
      <c r="J535" s="4"/>
      <c r="K535" s="4"/>
      <c r="L535" s="4"/>
      <c r="M535" s="4"/>
      <c r="N535" s="4"/>
      <c r="O535" s="4"/>
      <c r="P535" s="4"/>
      <c r="Q535" s="4"/>
      <c r="R535" s="4"/>
      <c r="S535" s="4"/>
      <c r="T535" s="4"/>
      <c r="U535" s="4"/>
      <c r="V535" s="4"/>
      <c r="W535" s="4"/>
      <c r="X535" s="4"/>
      <c r="Y535" s="4"/>
      <c r="Z535" s="4"/>
      <c r="AA535" s="13"/>
      <c r="AB535" s="154"/>
      <c r="AC535" s="158"/>
      <c r="AD535" s="154"/>
      <c r="AE535" s="12"/>
      <c r="AF535" s="213"/>
      <c r="AG535" s="12"/>
      <c r="AH535" s="12"/>
      <c r="AI535" s="12"/>
      <c r="AJ535" s="12"/>
      <c r="AK535" s="12"/>
      <c r="AL535" s="12"/>
      <c r="AM535" s="12"/>
      <c r="AN535" s="12"/>
      <c r="AO535" s="131"/>
      <c r="AR535" s="132"/>
      <c r="AS535" s="132"/>
      <c r="AT535" s="132"/>
      <c r="AU535" s="207"/>
      <c r="AW535" s="274"/>
      <c r="AY535" s="323"/>
      <c r="AZ535" s="323"/>
      <c r="BA535" s="323"/>
      <c r="BB535" s="323"/>
      <c r="BC535" s="323"/>
    </row>
    <row r="536" spans="1:55" ht="15.75">
      <c r="A536" s="1"/>
      <c r="B536" s="2"/>
      <c r="C536" s="2"/>
      <c r="D536" s="3"/>
      <c r="E536" s="130"/>
      <c r="F536" s="130"/>
      <c r="G536" s="130"/>
      <c r="H536" s="130"/>
      <c r="I536" s="4"/>
      <c r="J536" s="4"/>
      <c r="K536" s="4"/>
      <c r="L536" s="4"/>
      <c r="M536" s="4"/>
      <c r="N536" s="4"/>
      <c r="O536" s="4"/>
      <c r="P536" s="4"/>
      <c r="Q536" s="4"/>
      <c r="R536" s="4"/>
      <c r="S536" s="4"/>
      <c r="T536" s="4"/>
      <c r="U536" s="4"/>
      <c r="V536" s="4"/>
      <c r="W536" s="4"/>
      <c r="X536" s="4"/>
      <c r="Y536" s="4"/>
      <c r="Z536" s="4"/>
      <c r="AA536" s="13"/>
      <c r="AB536" s="154"/>
      <c r="AC536" s="158"/>
      <c r="AD536" s="154"/>
      <c r="AE536" s="12"/>
      <c r="AF536" s="213"/>
      <c r="AG536" s="12"/>
      <c r="AH536" s="12"/>
      <c r="AI536" s="12"/>
      <c r="AJ536" s="12"/>
      <c r="AK536" s="12"/>
      <c r="AL536" s="12"/>
      <c r="AM536" s="12"/>
      <c r="AN536" s="12"/>
      <c r="AO536" s="131"/>
      <c r="AR536" s="132"/>
      <c r="AS536" s="132"/>
      <c r="AT536" s="132"/>
      <c r="AU536" s="207"/>
      <c r="AW536" s="274"/>
      <c r="AY536" s="323"/>
      <c r="AZ536" s="323"/>
      <c r="BA536" s="323"/>
      <c r="BB536" s="323"/>
      <c r="BC536" s="323"/>
    </row>
    <row r="537" spans="1:55" ht="15.75">
      <c r="A537" s="1"/>
      <c r="B537" s="2"/>
      <c r="C537" s="2"/>
      <c r="D537" s="3"/>
      <c r="E537" s="130"/>
      <c r="F537" s="130"/>
      <c r="G537" s="130"/>
      <c r="H537" s="130"/>
      <c r="I537" s="4"/>
      <c r="J537" s="4"/>
      <c r="K537" s="4"/>
      <c r="L537" s="4"/>
      <c r="M537" s="4"/>
      <c r="N537" s="4"/>
      <c r="O537" s="4"/>
      <c r="P537" s="4"/>
      <c r="Q537" s="4"/>
      <c r="R537" s="4"/>
      <c r="S537" s="4"/>
      <c r="T537" s="4"/>
      <c r="U537" s="4"/>
      <c r="V537" s="4"/>
      <c r="W537" s="4"/>
      <c r="X537" s="4"/>
      <c r="Y537" s="4"/>
      <c r="Z537" s="4"/>
      <c r="AA537" s="13"/>
      <c r="AB537" s="154"/>
      <c r="AC537" s="158"/>
      <c r="AD537" s="154"/>
      <c r="AE537" s="12"/>
      <c r="AF537" s="213"/>
      <c r="AG537" s="12"/>
      <c r="AH537" s="12"/>
      <c r="AI537" s="12"/>
      <c r="AJ537" s="12"/>
      <c r="AK537" s="12"/>
      <c r="AL537" s="12"/>
      <c r="AM537" s="12"/>
      <c r="AN537" s="12"/>
      <c r="AO537" s="131"/>
      <c r="AR537" s="132"/>
      <c r="AS537" s="132"/>
      <c r="AT537" s="132"/>
      <c r="AU537" s="207"/>
      <c r="AW537" s="274"/>
      <c r="AY537" s="323"/>
      <c r="AZ537" s="323"/>
      <c r="BA537" s="323"/>
      <c r="BB537" s="323"/>
      <c r="BC537" s="323"/>
    </row>
    <row r="538" spans="1:55" ht="15.75">
      <c r="A538" s="1"/>
      <c r="B538" s="2"/>
      <c r="C538" s="2"/>
      <c r="D538" s="3"/>
      <c r="E538" s="130"/>
      <c r="F538" s="130"/>
      <c r="G538" s="130"/>
      <c r="H538" s="130"/>
      <c r="I538" s="4"/>
      <c r="J538" s="4"/>
      <c r="K538" s="4"/>
      <c r="L538" s="4"/>
      <c r="M538" s="4"/>
      <c r="N538" s="4"/>
      <c r="O538" s="4"/>
      <c r="P538" s="4"/>
      <c r="Q538" s="4"/>
      <c r="R538" s="4"/>
      <c r="S538" s="4"/>
      <c r="T538" s="4"/>
      <c r="U538" s="4"/>
      <c r="V538" s="4"/>
      <c r="W538" s="4"/>
      <c r="X538" s="4"/>
      <c r="Y538" s="4"/>
      <c r="Z538" s="4"/>
      <c r="AA538" s="13"/>
      <c r="AB538" s="154"/>
      <c r="AC538" s="158"/>
      <c r="AD538" s="154"/>
      <c r="AE538" s="12"/>
      <c r="AF538" s="213"/>
      <c r="AG538" s="12"/>
      <c r="AH538" s="12"/>
      <c r="AI538" s="12"/>
      <c r="AJ538" s="12"/>
      <c r="AK538" s="12"/>
      <c r="AL538" s="12"/>
      <c r="AM538" s="12"/>
      <c r="AN538" s="12"/>
      <c r="AO538" s="131"/>
      <c r="AR538" s="132"/>
      <c r="AS538" s="132"/>
      <c r="AT538" s="132"/>
      <c r="AU538" s="207"/>
      <c r="AW538" s="274"/>
      <c r="AY538" s="323"/>
      <c r="AZ538" s="323"/>
      <c r="BA538" s="323"/>
      <c r="BB538" s="323"/>
      <c r="BC538" s="323"/>
    </row>
    <row r="539" spans="1:55" ht="15.75">
      <c r="A539" s="1"/>
      <c r="B539" s="2"/>
      <c r="C539" s="2"/>
      <c r="D539" s="3"/>
      <c r="E539" s="130"/>
      <c r="F539" s="130"/>
      <c r="G539" s="130"/>
      <c r="H539" s="130"/>
      <c r="I539" s="4"/>
      <c r="J539" s="4"/>
      <c r="K539" s="4"/>
      <c r="L539" s="4"/>
      <c r="M539" s="4"/>
      <c r="N539" s="4"/>
      <c r="O539" s="4"/>
      <c r="P539" s="4"/>
      <c r="Q539" s="4"/>
      <c r="R539" s="4"/>
      <c r="S539" s="4"/>
      <c r="T539" s="4"/>
      <c r="U539" s="4"/>
      <c r="V539" s="4"/>
      <c r="W539" s="4"/>
      <c r="X539" s="4"/>
      <c r="Y539" s="4"/>
      <c r="Z539" s="4"/>
      <c r="AA539" s="13"/>
      <c r="AB539" s="154"/>
      <c r="AC539" s="158"/>
      <c r="AD539" s="154"/>
      <c r="AE539" s="12"/>
      <c r="AF539" s="213"/>
      <c r="AG539" s="12"/>
      <c r="AH539" s="12"/>
      <c r="AI539" s="12"/>
      <c r="AJ539" s="12"/>
      <c r="AK539" s="12"/>
      <c r="AL539" s="12"/>
      <c r="AM539" s="12"/>
      <c r="AN539" s="12"/>
      <c r="AO539" s="131"/>
      <c r="AR539" s="132"/>
      <c r="AS539" s="132"/>
      <c r="AT539" s="132"/>
      <c r="AU539" s="207"/>
      <c r="AW539" s="274"/>
      <c r="AY539" s="323"/>
      <c r="AZ539" s="323"/>
      <c r="BA539" s="323"/>
      <c r="BB539" s="323"/>
      <c r="BC539" s="323"/>
    </row>
    <row r="540" spans="1:55" ht="15.75">
      <c r="A540" s="1"/>
      <c r="B540" s="2"/>
      <c r="C540" s="2"/>
      <c r="D540" s="3"/>
      <c r="E540" s="130"/>
      <c r="F540" s="130"/>
      <c r="G540" s="130"/>
      <c r="H540" s="130"/>
      <c r="I540" s="4"/>
      <c r="J540" s="4"/>
      <c r="K540" s="4"/>
      <c r="L540" s="4"/>
      <c r="M540" s="4"/>
      <c r="N540" s="4"/>
      <c r="O540" s="4"/>
      <c r="P540" s="4"/>
      <c r="Q540" s="4"/>
      <c r="R540" s="4"/>
      <c r="S540" s="4"/>
      <c r="T540" s="4"/>
      <c r="U540" s="4"/>
      <c r="V540" s="4"/>
      <c r="W540" s="4"/>
      <c r="X540" s="4"/>
      <c r="Y540" s="4"/>
      <c r="Z540" s="4"/>
      <c r="AA540" s="13"/>
      <c r="AB540" s="154"/>
      <c r="AC540" s="158"/>
      <c r="AD540" s="154"/>
      <c r="AE540" s="12"/>
      <c r="AF540" s="213"/>
      <c r="AG540" s="12"/>
      <c r="AH540" s="12"/>
      <c r="AI540" s="12"/>
      <c r="AJ540" s="12"/>
      <c r="AK540" s="12"/>
      <c r="AL540" s="12"/>
      <c r="AM540" s="12"/>
      <c r="AN540" s="12"/>
      <c r="AO540" s="131"/>
      <c r="AR540" s="132"/>
      <c r="AS540" s="132"/>
      <c r="AT540" s="132"/>
      <c r="AU540" s="207"/>
      <c r="AW540" s="274"/>
      <c r="AY540" s="323"/>
      <c r="AZ540" s="323"/>
      <c r="BA540" s="323"/>
      <c r="BB540" s="323"/>
      <c r="BC540" s="323"/>
    </row>
    <row r="541" spans="1:55" ht="15.75">
      <c r="A541" s="1"/>
      <c r="B541" s="2"/>
      <c r="C541" s="2"/>
      <c r="D541" s="3"/>
      <c r="E541" s="130"/>
      <c r="F541" s="130"/>
      <c r="G541" s="130"/>
      <c r="H541" s="130"/>
      <c r="I541" s="4"/>
      <c r="J541" s="4"/>
      <c r="K541" s="4"/>
      <c r="L541" s="4"/>
      <c r="M541" s="4"/>
      <c r="N541" s="4"/>
      <c r="O541" s="4"/>
      <c r="P541" s="4"/>
      <c r="Q541" s="4"/>
      <c r="R541" s="4"/>
      <c r="S541" s="4"/>
      <c r="T541" s="4"/>
      <c r="U541" s="4"/>
      <c r="V541" s="4"/>
      <c r="W541" s="4"/>
      <c r="X541" s="4"/>
      <c r="Y541" s="4"/>
      <c r="Z541" s="4"/>
      <c r="AA541" s="13"/>
      <c r="AB541" s="154"/>
      <c r="AC541" s="158"/>
      <c r="AD541" s="154"/>
      <c r="AE541" s="12"/>
      <c r="AF541" s="213"/>
      <c r="AG541" s="12"/>
      <c r="AH541" s="12"/>
      <c r="AI541" s="12"/>
      <c r="AJ541" s="12"/>
      <c r="AK541" s="12"/>
      <c r="AL541" s="12"/>
      <c r="AM541" s="12"/>
      <c r="AN541" s="12"/>
      <c r="AO541" s="131"/>
      <c r="AR541" s="132"/>
      <c r="AS541" s="132"/>
      <c r="AT541" s="132"/>
      <c r="AU541" s="207"/>
      <c r="AW541" s="274"/>
      <c r="AY541" s="323"/>
      <c r="AZ541" s="323"/>
      <c r="BA541" s="323"/>
      <c r="BB541" s="323"/>
      <c r="BC541" s="323"/>
    </row>
    <row r="542" spans="1:55" ht="15.75">
      <c r="A542" s="1"/>
      <c r="B542" s="2"/>
      <c r="C542" s="2"/>
      <c r="D542" s="3"/>
      <c r="E542" s="130"/>
      <c r="F542" s="130"/>
      <c r="G542" s="130"/>
      <c r="H542" s="130"/>
      <c r="I542" s="4"/>
      <c r="J542" s="4"/>
      <c r="K542" s="4"/>
      <c r="L542" s="4"/>
      <c r="M542" s="4"/>
      <c r="N542" s="4"/>
      <c r="O542" s="4"/>
      <c r="P542" s="4"/>
      <c r="Q542" s="4"/>
      <c r="R542" s="4"/>
      <c r="S542" s="4"/>
      <c r="T542" s="4"/>
      <c r="U542" s="4"/>
      <c r="V542" s="4"/>
      <c r="W542" s="4"/>
      <c r="X542" s="4"/>
      <c r="Y542" s="4"/>
      <c r="Z542" s="4"/>
      <c r="AA542" s="13"/>
      <c r="AB542" s="154"/>
      <c r="AC542" s="158"/>
      <c r="AD542" s="154"/>
      <c r="AE542" s="12"/>
      <c r="AF542" s="213"/>
      <c r="AG542" s="12"/>
      <c r="AH542" s="12"/>
      <c r="AI542" s="12"/>
      <c r="AJ542" s="12"/>
      <c r="AK542" s="12"/>
      <c r="AL542" s="12"/>
      <c r="AM542" s="12"/>
      <c r="AN542" s="12"/>
      <c r="AO542" s="131"/>
      <c r="AR542" s="132"/>
      <c r="AS542" s="132"/>
      <c r="AT542" s="132"/>
      <c r="AU542" s="207"/>
      <c r="AW542" s="274"/>
      <c r="AY542" s="323"/>
      <c r="AZ542" s="323"/>
      <c r="BA542" s="323"/>
      <c r="BB542" s="323"/>
      <c r="BC542" s="323"/>
    </row>
    <row r="543" spans="1:55" ht="15.75">
      <c r="A543" s="1"/>
      <c r="B543" s="2"/>
      <c r="C543" s="2"/>
      <c r="D543" s="3"/>
      <c r="E543" s="130"/>
      <c r="F543" s="130"/>
      <c r="G543" s="130"/>
      <c r="H543" s="130"/>
      <c r="I543" s="4"/>
      <c r="J543" s="4"/>
      <c r="K543" s="4"/>
      <c r="L543" s="4"/>
      <c r="M543" s="4"/>
      <c r="N543" s="4"/>
      <c r="O543" s="4"/>
      <c r="P543" s="4"/>
      <c r="Q543" s="4"/>
      <c r="R543" s="4"/>
      <c r="S543" s="4"/>
      <c r="T543" s="4"/>
      <c r="U543" s="4"/>
      <c r="V543" s="4"/>
      <c r="W543" s="4"/>
      <c r="X543" s="4"/>
      <c r="Y543" s="4"/>
      <c r="Z543" s="4"/>
      <c r="AA543" s="13"/>
      <c r="AB543" s="154"/>
      <c r="AC543" s="158"/>
      <c r="AD543" s="154"/>
      <c r="AE543" s="12"/>
      <c r="AF543" s="213"/>
      <c r="AG543" s="12"/>
      <c r="AH543" s="12"/>
      <c r="AI543" s="12"/>
      <c r="AJ543" s="12"/>
      <c r="AK543" s="12"/>
      <c r="AL543" s="12"/>
      <c r="AM543" s="12"/>
      <c r="AN543" s="12"/>
      <c r="AO543" s="131"/>
      <c r="AR543" s="132"/>
      <c r="AS543" s="132"/>
      <c r="AT543" s="132"/>
      <c r="AU543" s="207"/>
      <c r="AW543" s="274"/>
      <c r="AY543" s="323"/>
      <c r="AZ543" s="323"/>
      <c r="BA543" s="323"/>
      <c r="BB543" s="323"/>
      <c r="BC543" s="323"/>
    </row>
    <row r="544" spans="1:55" ht="15.75">
      <c r="A544" s="1"/>
      <c r="B544" s="2"/>
      <c r="C544" s="2"/>
      <c r="D544" s="3"/>
      <c r="E544" s="130"/>
      <c r="F544" s="130"/>
      <c r="G544" s="130"/>
      <c r="H544" s="130"/>
      <c r="I544" s="4"/>
      <c r="J544" s="4"/>
      <c r="K544" s="4"/>
      <c r="L544" s="4"/>
      <c r="M544" s="4"/>
      <c r="N544" s="4"/>
      <c r="O544" s="4"/>
      <c r="P544" s="4"/>
      <c r="Q544" s="4"/>
      <c r="R544" s="4"/>
      <c r="S544" s="4"/>
      <c r="T544" s="4"/>
      <c r="U544" s="4"/>
      <c r="V544" s="4"/>
      <c r="W544" s="4"/>
      <c r="X544" s="4"/>
      <c r="Y544" s="4"/>
      <c r="Z544" s="4"/>
      <c r="AA544" s="13"/>
      <c r="AB544" s="154"/>
      <c r="AC544" s="158"/>
      <c r="AD544" s="154"/>
      <c r="AE544" s="12"/>
      <c r="AF544" s="213"/>
      <c r="AG544" s="12"/>
      <c r="AH544" s="12"/>
      <c r="AI544" s="12"/>
      <c r="AJ544" s="12"/>
      <c r="AK544" s="12"/>
      <c r="AL544" s="12"/>
      <c r="AM544" s="12"/>
      <c r="AN544" s="12"/>
      <c r="AO544" s="131"/>
      <c r="AR544" s="132"/>
      <c r="AS544" s="132"/>
      <c r="AT544" s="132"/>
      <c r="AU544" s="207"/>
      <c r="AW544" s="274"/>
      <c r="AY544" s="323"/>
      <c r="AZ544" s="323"/>
      <c r="BA544" s="323"/>
      <c r="BB544" s="323"/>
      <c r="BC544" s="323"/>
    </row>
    <row r="545" spans="1:55" ht="15.75">
      <c r="A545" s="1"/>
      <c r="B545" s="2"/>
      <c r="C545" s="2"/>
      <c r="D545" s="3"/>
      <c r="E545" s="130"/>
      <c r="F545" s="130"/>
      <c r="G545" s="130"/>
      <c r="H545" s="130"/>
      <c r="I545" s="4"/>
      <c r="J545" s="4"/>
      <c r="K545" s="4"/>
      <c r="L545" s="4"/>
      <c r="M545" s="4"/>
      <c r="N545" s="4"/>
      <c r="O545" s="4"/>
      <c r="P545" s="4"/>
      <c r="Q545" s="4"/>
      <c r="R545" s="4"/>
      <c r="S545" s="4"/>
      <c r="T545" s="4"/>
      <c r="U545" s="4"/>
      <c r="V545" s="4"/>
      <c r="W545" s="4"/>
      <c r="X545" s="4"/>
      <c r="Y545" s="4"/>
      <c r="Z545" s="4"/>
      <c r="AA545" s="13"/>
      <c r="AB545" s="154"/>
      <c r="AC545" s="158"/>
      <c r="AD545" s="154"/>
      <c r="AE545" s="12"/>
      <c r="AF545" s="213"/>
      <c r="AG545" s="12"/>
      <c r="AH545" s="12"/>
      <c r="AI545" s="12"/>
      <c r="AJ545" s="12"/>
      <c r="AK545" s="12"/>
      <c r="AL545" s="12"/>
      <c r="AM545" s="12"/>
      <c r="AN545" s="12"/>
      <c r="AO545" s="131"/>
      <c r="AR545" s="132"/>
      <c r="AS545" s="132"/>
      <c r="AT545" s="132"/>
      <c r="AU545" s="207"/>
      <c r="AW545" s="274"/>
      <c r="AY545" s="323"/>
      <c r="AZ545" s="323"/>
      <c r="BA545" s="323"/>
      <c r="BB545" s="323"/>
      <c r="BC545" s="323"/>
    </row>
    <row r="546" spans="1:55" ht="15.75">
      <c r="A546" s="1"/>
      <c r="B546" s="2"/>
      <c r="C546" s="2"/>
      <c r="D546" s="3"/>
      <c r="E546" s="130"/>
      <c r="F546" s="130"/>
      <c r="G546" s="130"/>
      <c r="H546" s="130"/>
      <c r="I546" s="4"/>
      <c r="J546" s="4"/>
      <c r="K546" s="4"/>
      <c r="L546" s="4"/>
      <c r="M546" s="4"/>
      <c r="N546" s="4"/>
      <c r="O546" s="4"/>
      <c r="P546" s="4"/>
      <c r="Q546" s="4"/>
      <c r="R546" s="4"/>
      <c r="S546" s="4"/>
      <c r="T546" s="4"/>
      <c r="U546" s="4"/>
      <c r="V546" s="4"/>
      <c r="W546" s="4"/>
      <c r="X546" s="4"/>
      <c r="Y546" s="4"/>
      <c r="Z546" s="4"/>
      <c r="AA546" s="13"/>
      <c r="AB546" s="154"/>
      <c r="AC546" s="158"/>
      <c r="AD546" s="154"/>
      <c r="AE546" s="12"/>
      <c r="AF546" s="213"/>
      <c r="AG546" s="12"/>
      <c r="AH546" s="12"/>
      <c r="AI546" s="12"/>
      <c r="AJ546" s="12"/>
      <c r="AK546" s="12"/>
      <c r="AL546" s="12"/>
      <c r="AM546" s="12"/>
      <c r="AN546" s="12"/>
      <c r="AO546" s="131"/>
      <c r="AR546" s="132"/>
      <c r="AS546" s="132"/>
      <c r="AT546" s="132"/>
      <c r="AU546" s="207"/>
      <c r="AW546" s="274"/>
      <c r="AY546" s="323"/>
      <c r="AZ546" s="323"/>
      <c r="BA546" s="323"/>
      <c r="BB546" s="323"/>
      <c r="BC546" s="323"/>
    </row>
    <row r="547" spans="1:55" ht="15.75">
      <c r="A547" s="1"/>
      <c r="B547" s="2"/>
      <c r="C547" s="2"/>
      <c r="D547" s="3"/>
      <c r="E547" s="130"/>
      <c r="F547" s="130"/>
      <c r="G547" s="130"/>
      <c r="H547" s="130"/>
      <c r="I547" s="4"/>
      <c r="J547" s="4"/>
      <c r="K547" s="4"/>
      <c r="L547" s="4"/>
      <c r="M547" s="4"/>
      <c r="N547" s="4"/>
      <c r="O547" s="4"/>
      <c r="P547" s="4"/>
      <c r="Q547" s="4"/>
      <c r="R547" s="4"/>
      <c r="S547" s="4"/>
      <c r="T547" s="4"/>
      <c r="U547" s="4"/>
      <c r="V547" s="4"/>
      <c r="W547" s="4"/>
      <c r="X547" s="4"/>
      <c r="Y547" s="4"/>
      <c r="Z547" s="4"/>
      <c r="AA547" s="13"/>
      <c r="AB547" s="154"/>
      <c r="AC547" s="158"/>
      <c r="AD547" s="154"/>
      <c r="AE547" s="12"/>
      <c r="AF547" s="213"/>
      <c r="AG547" s="12"/>
      <c r="AH547" s="12"/>
      <c r="AI547" s="12"/>
      <c r="AJ547" s="12"/>
      <c r="AK547" s="12"/>
      <c r="AL547" s="12"/>
      <c r="AM547" s="12"/>
      <c r="AN547" s="12"/>
      <c r="AO547" s="131"/>
      <c r="AR547" s="132"/>
      <c r="AS547" s="132"/>
      <c r="AT547" s="132"/>
      <c r="AU547" s="207"/>
      <c r="AW547" s="274"/>
      <c r="AY547" s="323"/>
      <c r="AZ547" s="323"/>
      <c r="BA547" s="323"/>
      <c r="BB547" s="323"/>
      <c r="BC547" s="323"/>
    </row>
    <row r="548" spans="1:55" ht="15.75">
      <c r="A548" s="1"/>
      <c r="B548" s="2"/>
      <c r="C548" s="2"/>
      <c r="D548" s="3"/>
      <c r="E548" s="130"/>
      <c r="F548" s="130"/>
      <c r="G548" s="130"/>
      <c r="H548" s="130"/>
      <c r="I548" s="4"/>
      <c r="J548" s="4"/>
      <c r="K548" s="4"/>
      <c r="L548" s="4"/>
      <c r="M548" s="4"/>
      <c r="N548" s="4"/>
      <c r="O548" s="4"/>
      <c r="P548" s="4"/>
      <c r="Q548" s="4"/>
      <c r="R548" s="4"/>
      <c r="S548" s="4"/>
      <c r="T548" s="4"/>
      <c r="U548" s="4"/>
      <c r="V548" s="4"/>
      <c r="W548" s="4"/>
      <c r="X548" s="4"/>
      <c r="Y548" s="4"/>
      <c r="Z548" s="4"/>
      <c r="AA548" s="13"/>
      <c r="AB548" s="154"/>
      <c r="AC548" s="158"/>
      <c r="AD548" s="154"/>
      <c r="AE548" s="12"/>
      <c r="AF548" s="213"/>
      <c r="AG548" s="12"/>
      <c r="AH548" s="12"/>
      <c r="AI548" s="12"/>
      <c r="AJ548" s="12"/>
      <c r="AK548" s="12"/>
      <c r="AL548" s="12"/>
      <c r="AM548" s="12"/>
      <c r="AN548" s="12"/>
      <c r="AO548" s="131"/>
      <c r="AR548" s="132"/>
      <c r="AS548" s="132"/>
      <c r="AT548" s="132"/>
      <c r="AU548" s="207"/>
      <c r="AW548" s="274"/>
      <c r="AY548" s="323"/>
      <c r="AZ548" s="323"/>
      <c r="BA548" s="323"/>
      <c r="BB548" s="323"/>
      <c r="BC548" s="323"/>
    </row>
    <row r="549" spans="1:55" ht="15.75">
      <c r="A549" s="1"/>
      <c r="B549" s="2"/>
      <c r="C549" s="2"/>
      <c r="D549" s="3"/>
      <c r="E549" s="130"/>
      <c r="F549" s="130"/>
      <c r="G549" s="130"/>
      <c r="H549" s="130"/>
      <c r="I549" s="4"/>
      <c r="J549" s="4"/>
      <c r="K549" s="4"/>
      <c r="L549" s="4"/>
      <c r="M549" s="4"/>
      <c r="N549" s="4"/>
      <c r="O549" s="4"/>
      <c r="P549" s="4"/>
      <c r="Q549" s="4"/>
      <c r="R549" s="4"/>
      <c r="S549" s="4"/>
      <c r="T549" s="4"/>
      <c r="U549" s="4"/>
      <c r="V549" s="4"/>
      <c r="W549" s="4"/>
      <c r="X549" s="4"/>
      <c r="Y549" s="4"/>
      <c r="Z549" s="4"/>
      <c r="AA549" s="13"/>
      <c r="AB549" s="154"/>
      <c r="AC549" s="158"/>
      <c r="AD549" s="154"/>
      <c r="AE549" s="12"/>
      <c r="AF549" s="213"/>
      <c r="AG549" s="12"/>
      <c r="AH549" s="12"/>
      <c r="AI549" s="12"/>
      <c r="AJ549" s="12"/>
      <c r="AK549" s="12"/>
      <c r="AL549" s="12"/>
      <c r="AM549" s="12"/>
      <c r="AN549" s="12"/>
      <c r="AO549" s="131"/>
      <c r="AR549" s="132"/>
      <c r="AS549" s="132"/>
      <c r="AT549" s="132"/>
      <c r="AU549" s="207"/>
      <c r="AW549" s="274"/>
      <c r="AY549" s="323"/>
      <c r="AZ549" s="323"/>
      <c r="BA549" s="323"/>
      <c r="BB549" s="323"/>
      <c r="BC549" s="323"/>
    </row>
    <row r="550" spans="1:55" ht="15.75">
      <c r="A550" s="1"/>
      <c r="B550" s="2"/>
      <c r="C550" s="2"/>
      <c r="D550" s="3"/>
      <c r="E550" s="130"/>
      <c r="F550" s="130"/>
      <c r="G550" s="130"/>
      <c r="H550" s="130"/>
      <c r="I550" s="4"/>
      <c r="J550" s="4"/>
      <c r="K550" s="4"/>
      <c r="L550" s="4"/>
      <c r="M550" s="4"/>
      <c r="N550" s="4"/>
      <c r="O550" s="4"/>
      <c r="P550" s="4"/>
      <c r="Q550" s="4"/>
      <c r="R550" s="4"/>
      <c r="S550" s="4"/>
      <c r="T550" s="4"/>
      <c r="U550" s="4"/>
      <c r="V550" s="4"/>
      <c r="W550" s="4"/>
      <c r="X550" s="4"/>
      <c r="Y550" s="4"/>
      <c r="Z550" s="4"/>
      <c r="AA550" s="13"/>
      <c r="AB550" s="154"/>
      <c r="AC550" s="158"/>
      <c r="AD550" s="154"/>
      <c r="AE550" s="12"/>
      <c r="AF550" s="213"/>
      <c r="AG550" s="12"/>
      <c r="AH550" s="12"/>
      <c r="AI550" s="12"/>
      <c r="AJ550" s="12"/>
      <c r="AK550" s="12"/>
      <c r="AL550" s="12"/>
      <c r="AM550" s="12"/>
      <c r="AN550" s="12"/>
      <c r="AO550" s="131"/>
      <c r="AR550" s="132"/>
      <c r="AS550" s="132"/>
      <c r="AT550" s="132"/>
      <c r="AU550" s="207"/>
      <c r="AW550" s="274"/>
      <c r="AY550" s="323"/>
      <c r="AZ550" s="323"/>
      <c r="BA550" s="323"/>
      <c r="BB550" s="323"/>
      <c r="BC550" s="323"/>
    </row>
    <row r="551" spans="1:55" ht="15.75">
      <c r="A551" s="1"/>
      <c r="B551" s="2"/>
      <c r="C551" s="2"/>
      <c r="D551" s="3"/>
      <c r="E551" s="130"/>
      <c r="F551" s="130"/>
      <c r="G551" s="130"/>
      <c r="H551" s="130"/>
      <c r="I551" s="4"/>
      <c r="J551" s="4"/>
      <c r="K551" s="4"/>
      <c r="L551" s="4"/>
      <c r="M551" s="4"/>
      <c r="N551" s="4"/>
      <c r="O551" s="4"/>
      <c r="P551" s="4"/>
      <c r="Q551" s="4"/>
      <c r="R551" s="4"/>
      <c r="S551" s="4"/>
      <c r="T551" s="4"/>
      <c r="U551" s="4"/>
      <c r="V551" s="4"/>
      <c r="W551" s="4"/>
      <c r="X551" s="4"/>
      <c r="Y551" s="4"/>
      <c r="Z551" s="4"/>
      <c r="AA551" s="13"/>
      <c r="AB551" s="154"/>
      <c r="AC551" s="158"/>
      <c r="AD551" s="154"/>
      <c r="AE551" s="12"/>
      <c r="AF551" s="213"/>
      <c r="AG551" s="12"/>
      <c r="AH551" s="12"/>
      <c r="AI551" s="12"/>
      <c r="AJ551" s="12"/>
      <c r="AK551" s="12"/>
      <c r="AL551" s="12"/>
      <c r="AM551" s="12"/>
      <c r="AN551" s="12"/>
      <c r="AO551" s="131"/>
      <c r="AR551" s="132"/>
      <c r="AS551" s="132"/>
      <c r="AT551" s="132"/>
      <c r="AU551" s="207"/>
      <c r="AW551" s="274"/>
      <c r="AY551" s="323"/>
      <c r="AZ551" s="323"/>
      <c r="BA551" s="323"/>
      <c r="BB551" s="323"/>
      <c r="BC551" s="323"/>
    </row>
    <row r="552" spans="1:55" ht="15.75">
      <c r="A552" s="1"/>
      <c r="B552" s="2"/>
      <c r="C552" s="2"/>
      <c r="D552" s="3"/>
      <c r="E552" s="130"/>
      <c r="F552" s="130"/>
      <c r="G552" s="130"/>
      <c r="H552" s="130"/>
      <c r="I552" s="4"/>
      <c r="J552" s="4"/>
      <c r="K552" s="4"/>
      <c r="L552" s="4"/>
      <c r="M552" s="4"/>
      <c r="N552" s="4"/>
      <c r="O552" s="4"/>
      <c r="P552" s="4"/>
      <c r="Q552" s="4"/>
      <c r="R552" s="4"/>
      <c r="S552" s="4"/>
      <c r="T552" s="4"/>
      <c r="U552" s="4"/>
      <c r="V552" s="4"/>
      <c r="W552" s="4"/>
      <c r="X552" s="4"/>
      <c r="Y552" s="4"/>
      <c r="Z552" s="4"/>
      <c r="AA552" s="13"/>
      <c r="AB552" s="154"/>
      <c r="AC552" s="158"/>
      <c r="AD552" s="154"/>
      <c r="AE552" s="12"/>
      <c r="AF552" s="213"/>
      <c r="AG552" s="12"/>
      <c r="AH552" s="12"/>
      <c r="AI552" s="12"/>
      <c r="AJ552" s="12"/>
      <c r="AK552" s="12"/>
      <c r="AL552" s="12"/>
      <c r="AM552" s="12"/>
      <c r="AN552" s="12"/>
      <c r="AO552" s="131"/>
      <c r="AR552" s="132"/>
      <c r="AS552" s="132"/>
      <c r="AT552" s="132"/>
      <c r="AU552" s="207"/>
      <c r="AW552" s="274"/>
      <c r="AY552" s="323"/>
      <c r="AZ552" s="323"/>
      <c r="BA552" s="323"/>
      <c r="BB552" s="323"/>
      <c r="BC552" s="323"/>
    </row>
    <row r="553" spans="1:55" ht="15.75">
      <c r="A553" s="1"/>
      <c r="B553" s="2"/>
      <c r="C553" s="2"/>
      <c r="D553" s="3"/>
      <c r="E553" s="130"/>
      <c r="F553" s="130"/>
      <c r="G553" s="130"/>
      <c r="H553" s="130"/>
      <c r="I553" s="4"/>
      <c r="J553" s="4"/>
      <c r="K553" s="4"/>
      <c r="L553" s="4"/>
      <c r="M553" s="4"/>
      <c r="N553" s="4"/>
      <c r="O553" s="4"/>
      <c r="P553" s="4"/>
      <c r="Q553" s="4"/>
      <c r="R553" s="4"/>
      <c r="S553" s="4"/>
      <c r="T553" s="4"/>
      <c r="U553" s="4"/>
      <c r="V553" s="4"/>
      <c r="W553" s="4"/>
      <c r="X553" s="4"/>
      <c r="Y553" s="4"/>
      <c r="Z553" s="4"/>
      <c r="AA553" s="13"/>
      <c r="AB553" s="154"/>
      <c r="AC553" s="158"/>
      <c r="AD553" s="154"/>
      <c r="AE553" s="12"/>
      <c r="AF553" s="213"/>
      <c r="AG553" s="12"/>
      <c r="AH553" s="12"/>
      <c r="AI553" s="12"/>
      <c r="AJ553" s="12"/>
      <c r="AK553" s="12"/>
      <c r="AL553" s="12"/>
      <c r="AM553" s="12"/>
      <c r="AN553" s="12"/>
      <c r="AO553" s="131"/>
      <c r="AR553" s="132"/>
      <c r="AS553" s="132"/>
      <c r="AT553" s="132"/>
      <c r="AU553" s="207"/>
      <c r="AW553" s="274"/>
      <c r="AY553" s="323"/>
      <c r="AZ553" s="323"/>
      <c r="BA553" s="323"/>
      <c r="BB553" s="323"/>
      <c r="BC553" s="323"/>
    </row>
    <row r="554" spans="1:55" ht="15.75">
      <c r="A554" s="1"/>
      <c r="B554" s="2"/>
      <c r="C554" s="2"/>
      <c r="D554" s="3"/>
      <c r="E554" s="130"/>
      <c r="F554" s="130"/>
      <c r="G554" s="130"/>
      <c r="H554" s="130"/>
      <c r="I554" s="4"/>
      <c r="J554" s="4"/>
      <c r="K554" s="4"/>
      <c r="L554" s="4"/>
      <c r="M554" s="4"/>
      <c r="N554" s="4"/>
      <c r="O554" s="4"/>
      <c r="P554" s="4"/>
      <c r="Q554" s="4"/>
      <c r="R554" s="4"/>
      <c r="S554" s="4"/>
      <c r="T554" s="4"/>
      <c r="U554" s="4"/>
      <c r="V554" s="4"/>
      <c r="W554" s="4"/>
      <c r="X554" s="4"/>
      <c r="Y554" s="4"/>
      <c r="Z554" s="4"/>
      <c r="AA554" s="13"/>
      <c r="AB554" s="154"/>
      <c r="AC554" s="158"/>
      <c r="AD554" s="154"/>
      <c r="AE554" s="12"/>
      <c r="AF554" s="213"/>
      <c r="AG554" s="12"/>
      <c r="AH554" s="12"/>
      <c r="AI554" s="12"/>
      <c r="AJ554" s="12"/>
      <c r="AK554" s="12"/>
      <c r="AL554" s="12"/>
      <c r="AM554" s="12"/>
      <c r="AN554" s="12"/>
      <c r="AO554" s="131"/>
      <c r="AR554" s="132"/>
      <c r="AS554" s="132"/>
      <c r="AT554" s="132"/>
      <c r="AU554" s="207"/>
      <c r="AW554" s="274"/>
      <c r="AY554" s="323"/>
      <c r="AZ554" s="323"/>
      <c r="BA554" s="323"/>
      <c r="BB554" s="323"/>
      <c r="BC554" s="323"/>
    </row>
    <row r="555" spans="1:55" ht="15.75">
      <c r="A555" s="1"/>
      <c r="B555" s="2"/>
      <c r="C555" s="2"/>
      <c r="D555" s="3"/>
      <c r="E555" s="130"/>
      <c r="F555" s="130"/>
      <c r="G555" s="130"/>
      <c r="H555" s="130"/>
      <c r="I555" s="4"/>
      <c r="J555" s="4"/>
      <c r="K555" s="4"/>
      <c r="L555" s="4"/>
      <c r="M555" s="4"/>
      <c r="N555" s="4"/>
      <c r="O555" s="4"/>
      <c r="P555" s="4"/>
      <c r="Q555" s="4"/>
      <c r="R555" s="4"/>
      <c r="S555" s="4"/>
      <c r="T555" s="4"/>
      <c r="U555" s="4"/>
      <c r="V555" s="4"/>
      <c r="W555" s="4"/>
      <c r="X555" s="4"/>
      <c r="Y555" s="4"/>
      <c r="Z555" s="4"/>
      <c r="AA555" s="13"/>
      <c r="AB555" s="154"/>
      <c r="AC555" s="158"/>
      <c r="AD555" s="154"/>
      <c r="AE555" s="12"/>
      <c r="AF555" s="213"/>
      <c r="AG555" s="12"/>
      <c r="AH555" s="12"/>
      <c r="AI555" s="12"/>
      <c r="AJ555" s="12"/>
      <c r="AK555" s="12"/>
      <c r="AL555" s="12"/>
      <c r="AM555" s="12"/>
      <c r="AN555" s="12"/>
      <c r="AO555" s="131"/>
      <c r="AR555" s="132"/>
      <c r="AS555" s="132"/>
      <c r="AT555" s="132"/>
      <c r="AU555" s="207"/>
      <c r="AW555" s="274"/>
      <c r="AY555" s="323"/>
      <c r="AZ555" s="323"/>
      <c r="BA555" s="323"/>
      <c r="BB555" s="323"/>
      <c r="BC555" s="323"/>
    </row>
    <row r="556" spans="1:55" ht="15.75">
      <c r="A556" s="1"/>
      <c r="B556" s="2"/>
      <c r="C556" s="2"/>
      <c r="D556" s="3"/>
      <c r="E556" s="130"/>
      <c r="F556" s="130"/>
      <c r="G556" s="130"/>
      <c r="H556" s="130"/>
      <c r="I556" s="4"/>
      <c r="J556" s="4"/>
      <c r="K556" s="4"/>
      <c r="L556" s="4"/>
      <c r="M556" s="4"/>
      <c r="N556" s="4"/>
      <c r="O556" s="4"/>
      <c r="P556" s="4"/>
      <c r="Q556" s="4"/>
      <c r="R556" s="4"/>
      <c r="S556" s="4"/>
      <c r="T556" s="4"/>
      <c r="U556" s="4"/>
      <c r="V556" s="4"/>
      <c r="W556" s="4"/>
      <c r="X556" s="4"/>
      <c r="Y556" s="4"/>
      <c r="Z556" s="4"/>
      <c r="AA556" s="13"/>
      <c r="AB556" s="154"/>
      <c r="AC556" s="158"/>
      <c r="AD556" s="154"/>
      <c r="AE556" s="12"/>
      <c r="AF556" s="213"/>
      <c r="AG556" s="12"/>
      <c r="AH556" s="12"/>
      <c r="AI556" s="12"/>
      <c r="AJ556" s="12"/>
      <c r="AK556" s="12"/>
      <c r="AL556" s="12"/>
      <c r="AM556" s="12"/>
      <c r="AN556" s="12"/>
      <c r="AO556" s="131"/>
      <c r="AR556" s="132"/>
      <c r="AS556" s="132"/>
      <c r="AT556" s="132"/>
      <c r="AU556" s="207"/>
      <c r="AW556" s="274"/>
      <c r="AY556" s="323"/>
      <c r="AZ556" s="323"/>
      <c r="BA556" s="323"/>
      <c r="BB556" s="323"/>
      <c r="BC556" s="323"/>
    </row>
    <row r="557" spans="1:55" ht="15.75">
      <c r="A557" s="1"/>
      <c r="B557" s="2"/>
      <c r="C557" s="2"/>
      <c r="D557" s="3"/>
      <c r="E557" s="130"/>
      <c r="F557" s="130"/>
      <c r="G557" s="130"/>
      <c r="H557" s="130"/>
      <c r="I557" s="4"/>
      <c r="J557" s="4"/>
      <c r="K557" s="4"/>
      <c r="L557" s="4"/>
      <c r="M557" s="4"/>
      <c r="N557" s="4"/>
      <c r="O557" s="4"/>
      <c r="P557" s="4"/>
      <c r="Q557" s="4"/>
      <c r="R557" s="4"/>
      <c r="S557" s="4"/>
      <c r="T557" s="4"/>
      <c r="U557" s="4"/>
      <c r="V557" s="4"/>
      <c r="W557" s="4"/>
      <c r="X557" s="4"/>
      <c r="Y557" s="4"/>
      <c r="Z557" s="4"/>
      <c r="AA557" s="13"/>
      <c r="AB557" s="154"/>
      <c r="AC557" s="158"/>
      <c r="AD557" s="154"/>
      <c r="AE557" s="12"/>
      <c r="AF557" s="213"/>
      <c r="AG557" s="12"/>
      <c r="AH557" s="12"/>
      <c r="AI557" s="12"/>
      <c r="AJ557" s="12"/>
      <c r="AK557" s="12"/>
      <c r="AL557" s="12"/>
      <c r="AM557" s="12"/>
      <c r="AN557" s="12"/>
      <c r="AO557" s="131"/>
      <c r="AR557" s="132"/>
      <c r="AS557" s="132"/>
      <c r="AT557" s="132"/>
      <c r="AU557" s="207"/>
      <c r="AW557" s="274"/>
      <c r="AY557" s="323"/>
      <c r="AZ557" s="323"/>
      <c r="BA557" s="323"/>
      <c r="BB557" s="323"/>
      <c r="BC557" s="323"/>
    </row>
    <row r="558" spans="1:55" ht="15.75">
      <c r="A558" s="1"/>
      <c r="B558" s="2"/>
      <c r="C558" s="2"/>
      <c r="D558" s="3"/>
      <c r="E558" s="130"/>
      <c r="F558" s="130"/>
      <c r="G558" s="130"/>
      <c r="H558" s="130"/>
      <c r="I558" s="4"/>
      <c r="J558" s="4"/>
      <c r="K558" s="4"/>
      <c r="L558" s="4"/>
      <c r="M558" s="4"/>
      <c r="N558" s="4"/>
      <c r="O558" s="4"/>
      <c r="P558" s="4"/>
      <c r="Q558" s="4"/>
      <c r="R558" s="4"/>
      <c r="S558" s="4"/>
      <c r="T558" s="4"/>
      <c r="U558" s="4"/>
      <c r="V558" s="4"/>
      <c r="W558" s="4"/>
      <c r="X558" s="4"/>
      <c r="Y558" s="4"/>
      <c r="Z558" s="4"/>
      <c r="AA558" s="13"/>
      <c r="AB558" s="154"/>
      <c r="AC558" s="158"/>
      <c r="AD558" s="154"/>
      <c r="AE558" s="12"/>
      <c r="AF558" s="213"/>
      <c r="AG558" s="12"/>
      <c r="AH558" s="12"/>
      <c r="AI558" s="12"/>
      <c r="AJ558" s="12"/>
      <c r="AK558" s="12"/>
      <c r="AL558" s="12"/>
      <c r="AM558" s="12"/>
      <c r="AN558" s="12"/>
      <c r="AO558" s="131"/>
      <c r="AR558" s="132"/>
      <c r="AS558" s="132"/>
      <c r="AT558" s="132"/>
      <c r="AU558" s="207"/>
      <c r="AW558" s="274"/>
      <c r="AY558" s="323"/>
      <c r="AZ558" s="323"/>
      <c r="BA558" s="323"/>
      <c r="BB558" s="323"/>
      <c r="BC558" s="323"/>
    </row>
    <row r="559" spans="1:55" ht="15.75">
      <c r="A559" s="1"/>
      <c r="B559" s="2"/>
      <c r="C559" s="2"/>
      <c r="D559" s="3"/>
      <c r="E559" s="130"/>
      <c r="F559" s="130"/>
      <c r="G559" s="130"/>
      <c r="H559" s="130"/>
      <c r="I559" s="4"/>
      <c r="J559" s="4"/>
      <c r="K559" s="4"/>
      <c r="L559" s="4"/>
      <c r="M559" s="4"/>
      <c r="N559" s="4"/>
      <c r="O559" s="4"/>
      <c r="P559" s="4"/>
      <c r="Q559" s="4"/>
      <c r="R559" s="4"/>
      <c r="S559" s="4"/>
      <c r="T559" s="4"/>
      <c r="U559" s="4"/>
      <c r="V559" s="4"/>
      <c r="W559" s="4"/>
      <c r="X559" s="4"/>
      <c r="Y559" s="4"/>
      <c r="Z559" s="4"/>
      <c r="AA559" s="13"/>
      <c r="AB559" s="154"/>
      <c r="AC559" s="158"/>
      <c r="AD559" s="154"/>
      <c r="AE559" s="12"/>
      <c r="AF559" s="213"/>
      <c r="AG559" s="12"/>
      <c r="AH559" s="12"/>
      <c r="AI559" s="12"/>
      <c r="AJ559" s="12"/>
      <c r="AK559" s="12"/>
      <c r="AL559" s="12"/>
      <c r="AM559" s="12"/>
      <c r="AN559" s="12"/>
      <c r="AO559" s="131"/>
      <c r="AR559" s="132"/>
      <c r="AS559" s="132"/>
      <c r="AT559" s="132"/>
      <c r="AU559" s="207"/>
      <c r="AW559" s="274"/>
      <c r="AY559" s="323"/>
      <c r="AZ559" s="323"/>
      <c r="BA559" s="323"/>
      <c r="BB559" s="323"/>
      <c r="BC559" s="323"/>
    </row>
    <row r="560" spans="1:55" ht="15.75">
      <c r="A560" s="1"/>
      <c r="B560" s="2"/>
      <c r="C560" s="2"/>
      <c r="D560" s="3"/>
      <c r="E560" s="130"/>
      <c r="F560" s="130"/>
      <c r="G560" s="130"/>
      <c r="H560" s="130"/>
      <c r="I560" s="4"/>
      <c r="J560" s="4"/>
      <c r="K560" s="4"/>
      <c r="L560" s="4"/>
      <c r="M560" s="4"/>
      <c r="N560" s="4"/>
      <c r="O560" s="4"/>
      <c r="P560" s="4"/>
      <c r="Q560" s="4"/>
      <c r="R560" s="4"/>
      <c r="S560" s="4"/>
      <c r="T560" s="4"/>
      <c r="U560" s="4"/>
      <c r="V560" s="4"/>
      <c r="W560" s="4"/>
      <c r="X560" s="4"/>
      <c r="Y560" s="4"/>
      <c r="Z560" s="4"/>
      <c r="AA560" s="13"/>
      <c r="AB560" s="154"/>
      <c r="AC560" s="158"/>
      <c r="AD560" s="154"/>
      <c r="AE560" s="12"/>
      <c r="AF560" s="213"/>
      <c r="AG560" s="12"/>
      <c r="AH560" s="12"/>
      <c r="AI560" s="12"/>
      <c r="AJ560" s="12"/>
      <c r="AK560" s="12"/>
      <c r="AL560" s="12"/>
      <c r="AM560" s="12"/>
      <c r="AN560" s="12"/>
      <c r="AO560" s="131"/>
      <c r="AR560" s="132"/>
      <c r="AS560" s="132"/>
      <c r="AT560" s="132"/>
      <c r="AU560" s="207"/>
      <c r="AW560" s="274"/>
      <c r="AY560" s="323"/>
      <c r="AZ560" s="323"/>
      <c r="BA560" s="323"/>
      <c r="BB560" s="323"/>
      <c r="BC560" s="323"/>
    </row>
    <row r="561" spans="1:55" ht="15.75">
      <c r="A561" s="1"/>
      <c r="B561" s="2"/>
      <c r="C561" s="2"/>
      <c r="D561" s="3"/>
      <c r="E561" s="130"/>
      <c r="F561" s="130"/>
      <c r="G561" s="130"/>
      <c r="H561" s="130"/>
      <c r="I561" s="4"/>
      <c r="J561" s="4"/>
      <c r="K561" s="4"/>
      <c r="L561" s="4"/>
      <c r="M561" s="4"/>
      <c r="N561" s="4"/>
      <c r="O561" s="4"/>
      <c r="P561" s="4"/>
      <c r="Q561" s="4"/>
      <c r="R561" s="4"/>
      <c r="S561" s="4"/>
      <c r="T561" s="4"/>
      <c r="U561" s="4"/>
      <c r="V561" s="4"/>
      <c r="W561" s="4"/>
      <c r="X561" s="4"/>
      <c r="Y561" s="4"/>
      <c r="Z561" s="4"/>
      <c r="AA561" s="13"/>
      <c r="AB561" s="154"/>
      <c r="AC561" s="158"/>
      <c r="AD561" s="154"/>
      <c r="AE561" s="12"/>
      <c r="AF561" s="213"/>
      <c r="AG561" s="12"/>
      <c r="AH561" s="12"/>
      <c r="AI561" s="12"/>
      <c r="AJ561" s="12"/>
      <c r="AK561" s="12"/>
      <c r="AL561" s="12"/>
      <c r="AM561" s="12"/>
      <c r="AN561" s="12"/>
      <c r="AO561" s="131"/>
      <c r="AR561" s="132"/>
      <c r="AS561" s="132"/>
      <c r="AT561" s="132"/>
      <c r="AU561" s="207"/>
      <c r="AW561" s="274"/>
      <c r="AY561" s="323"/>
      <c r="AZ561" s="323"/>
      <c r="BA561" s="323"/>
      <c r="BB561" s="323"/>
      <c r="BC561" s="323"/>
    </row>
    <row r="562" spans="1:55" ht="15.75">
      <c r="A562" s="1"/>
      <c r="B562" s="2"/>
      <c r="C562" s="2"/>
      <c r="D562" s="3"/>
      <c r="E562" s="130"/>
      <c r="F562" s="130"/>
      <c r="G562" s="130"/>
      <c r="H562" s="130"/>
      <c r="I562" s="4"/>
      <c r="J562" s="4"/>
      <c r="K562" s="4"/>
      <c r="L562" s="4"/>
      <c r="M562" s="4"/>
      <c r="N562" s="4"/>
      <c r="O562" s="4"/>
      <c r="P562" s="4"/>
      <c r="Q562" s="4"/>
      <c r="R562" s="4"/>
      <c r="S562" s="4"/>
      <c r="T562" s="4"/>
      <c r="U562" s="4"/>
      <c r="V562" s="4"/>
      <c r="W562" s="4"/>
      <c r="X562" s="4"/>
      <c r="Y562" s="4"/>
      <c r="Z562" s="4"/>
      <c r="AA562" s="13"/>
      <c r="AB562" s="154"/>
      <c r="AC562" s="158"/>
      <c r="AD562" s="154"/>
      <c r="AE562" s="12"/>
      <c r="AF562" s="213"/>
      <c r="AG562" s="12"/>
      <c r="AH562" s="12"/>
      <c r="AI562" s="12"/>
      <c r="AJ562" s="12"/>
      <c r="AK562" s="12"/>
      <c r="AL562" s="12"/>
      <c r="AM562" s="12"/>
      <c r="AN562" s="12"/>
      <c r="AO562" s="131"/>
      <c r="AR562" s="132"/>
      <c r="AS562" s="132"/>
      <c r="AT562" s="132"/>
      <c r="AU562" s="207"/>
      <c r="AW562" s="274"/>
      <c r="AY562" s="323"/>
      <c r="AZ562" s="323"/>
      <c r="BA562" s="323"/>
      <c r="BB562" s="323"/>
      <c r="BC562" s="323"/>
    </row>
    <row r="563" spans="1:55" ht="15.75">
      <c r="A563" s="1"/>
      <c r="B563" s="2"/>
      <c r="C563" s="2"/>
      <c r="D563" s="3"/>
      <c r="E563" s="130"/>
      <c r="F563" s="130"/>
      <c r="G563" s="130"/>
      <c r="H563" s="130"/>
      <c r="I563" s="4"/>
      <c r="J563" s="4"/>
      <c r="K563" s="4"/>
      <c r="L563" s="4"/>
      <c r="M563" s="4"/>
      <c r="N563" s="4"/>
      <c r="O563" s="4"/>
      <c r="P563" s="4"/>
      <c r="Q563" s="4"/>
      <c r="R563" s="4"/>
      <c r="S563" s="4"/>
      <c r="T563" s="4"/>
      <c r="U563" s="4"/>
      <c r="V563" s="4"/>
      <c r="W563" s="4"/>
      <c r="X563" s="4"/>
      <c r="Y563" s="4"/>
      <c r="Z563" s="4"/>
      <c r="AA563" s="13"/>
      <c r="AB563" s="154"/>
      <c r="AC563" s="158"/>
      <c r="AD563" s="154"/>
      <c r="AE563" s="12"/>
      <c r="AF563" s="213"/>
      <c r="AG563" s="12"/>
      <c r="AH563" s="12"/>
      <c r="AI563" s="12"/>
      <c r="AJ563" s="12"/>
      <c r="AK563" s="12"/>
      <c r="AL563" s="12"/>
      <c r="AM563" s="12"/>
      <c r="AN563" s="12"/>
      <c r="AO563" s="131"/>
      <c r="AR563" s="132"/>
      <c r="AS563" s="132"/>
      <c r="AT563" s="132"/>
      <c r="AU563" s="207"/>
      <c r="AW563" s="274"/>
      <c r="AY563" s="323"/>
      <c r="AZ563" s="323"/>
      <c r="BA563" s="323"/>
      <c r="BB563" s="323"/>
      <c r="BC563" s="323"/>
    </row>
    <row r="564" spans="1:55" ht="15.75">
      <c r="A564" s="1"/>
      <c r="B564" s="2"/>
      <c r="C564" s="2"/>
      <c r="D564" s="3"/>
      <c r="E564" s="130"/>
      <c r="F564" s="130"/>
      <c r="G564" s="130"/>
      <c r="H564" s="130"/>
      <c r="I564" s="4"/>
      <c r="J564" s="4"/>
      <c r="K564" s="4"/>
      <c r="L564" s="4"/>
      <c r="M564" s="4"/>
      <c r="N564" s="4"/>
      <c r="O564" s="4"/>
      <c r="P564" s="4"/>
      <c r="Q564" s="4"/>
      <c r="R564" s="4"/>
      <c r="S564" s="4"/>
      <c r="T564" s="4"/>
      <c r="U564" s="4"/>
      <c r="V564" s="4"/>
      <c r="W564" s="4"/>
      <c r="X564" s="4"/>
      <c r="Y564" s="4"/>
      <c r="Z564" s="4"/>
      <c r="AA564" s="13"/>
      <c r="AB564" s="154"/>
      <c r="AC564" s="158"/>
      <c r="AD564" s="154"/>
      <c r="AE564" s="12"/>
      <c r="AF564" s="213"/>
      <c r="AG564" s="12"/>
      <c r="AH564" s="12"/>
      <c r="AI564" s="12"/>
      <c r="AJ564" s="12"/>
      <c r="AK564" s="12"/>
      <c r="AL564" s="12"/>
      <c r="AM564" s="12"/>
      <c r="AN564" s="12"/>
      <c r="AO564" s="131"/>
      <c r="AR564" s="132"/>
      <c r="AS564" s="132"/>
      <c r="AT564" s="132"/>
      <c r="AU564" s="207"/>
      <c r="AW564" s="274"/>
      <c r="AY564" s="323"/>
      <c r="AZ564" s="323"/>
      <c r="BA564" s="323"/>
      <c r="BB564" s="323"/>
      <c r="BC564" s="323"/>
    </row>
    <row r="565" spans="1:55" ht="15.75">
      <c r="A565" s="1"/>
      <c r="B565" s="2"/>
      <c r="C565" s="2"/>
      <c r="D565" s="3"/>
      <c r="E565" s="130"/>
      <c r="F565" s="130"/>
      <c r="G565" s="130"/>
      <c r="H565" s="130"/>
      <c r="I565" s="4"/>
      <c r="J565" s="4"/>
      <c r="K565" s="4"/>
      <c r="L565" s="4"/>
      <c r="M565" s="4"/>
      <c r="N565" s="4"/>
      <c r="O565" s="4"/>
      <c r="P565" s="4"/>
      <c r="Q565" s="4"/>
      <c r="R565" s="4"/>
      <c r="S565" s="4"/>
      <c r="T565" s="4"/>
      <c r="U565" s="4"/>
      <c r="V565" s="4"/>
      <c r="W565" s="4"/>
      <c r="X565" s="4"/>
      <c r="Y565" s="4"/>
      <c r="Z565" s="4"/>
      <c r="AA565" s="13"/>
      <c r="AB565" s="154"/>
      <c r="AC565" s="158"/>
      <c r="AD565" s="154"/>
      <c r="AE565" s="12"/>
      <c r="AF565" s="213"/>
      <c r="AG565" s="12"/>
      <c r="AH565" s="12"/>
      <c r="AI565" s="12"/>
      <c r="AJ565" s="12"/>
      <c r="AK565" s="12"/>
      <c r="AL565" s="12"/>
      <c r="AM565" s="12"/>
      <c r="AN565" s="12"/>
      <c r="AO565" s="131"/>
      <c r="AR565" s="132"/>
      <c r="AS565" s="132"/>
      <c r="AT565" s="132"/>
      <c r="AU565" s="207"/>
      <c r="AW565" s="274"/>
      <c r="AY565" s="323"/>
      <c r="AZ565" s="323"/>
      <c r="BA565" s="323"/>
      <c r="BB565" s="323"/>
      <c r="BC565" s="323"/>
    </row>
    <row r="566" spans="1:55" ht="15.75">
      <c r="A566" s="1"/>
      <c r="B566" s="2"/>
      <c r="C566" s="2"/>
      <c r="D566" s="3"/>
      <c r="E566" s="130"/>
      <c r="F566" s="130"/>
      <c r="G566" s="130"/>
      <c r="H566" s="130"/>
      <c r="I566" s="4"/>
      <c r="J566" s="4"/>
      <c r="K566" s="4"/>
      <c r="L566" s="4"/>
      <c r="M566" s="4"/>
      <c r="N566" s="4"/>
      <c r="O566" s="4"/>
      <c r="P566" s="4"/>
      <c r="Q566" s="4"/>
      <c r="R566" s="4"/>
      <c r="S566" s="4"/>
      <c r="T566" s="4"/>
      <c r="U566" s="4"/>
      <c r="V566" s="4"/>
      <c r="W566" s="4"/>
      <c r="X566" s="4"/>
      <c r="Y566" s="4"/>
      <c r="Z566" s="4"/>
      <c r="AA566" s="13"/>
      <c r="AB566" s="154"/>
      <c r="AC566" s="158"/>
      <c r="AD566" s="154"/>
      <c r="AE566" s="12"/>
      <c r="AF566" s="213"/>
      <c r="AG566" s="12"/>
      <c r="AH566" s="12"/>
      <c r="AI566" s="12"/>
      <c r="AJ566" s="12"/>
      <c r="AK566" s="12"/>
      <c r="AL566" s="12"/>
      <c r="AM566" s="12"/>
      <c r="AN566" s="12"/>
      <c r="AO566" s="131"/>
      <c r="AR566" s="132"/>
      <c r="AS566" s="132"/>
      <c r="AT566" s="132"/>
      <c r="AU566" s="207"/>
      <c r="AW566" s="274"/>
      <c r="AY566" s="323"/>
      <c r="AZ566" s="323"/>
      <c r="BA566" s="323"/>
      <c r="BB566" s="323"/>
      <c r="BC566" s="323"/>
    </row>
    <row r="567" spans="1:55" ht="15.75">
      <c r="A567" s="1"/>
      <c r="B567" s="2"/>
      <c r="C567" s="2"/>
      <c r="D567" s="3"/>
      <c r="E567" s="130"/>
      <c r="F567" s="130"/>
      <c r="G567" s="130"/>
      <c r="H567" s="130"/>
      <c r="I567" s="4"/>
      <c r="J567" s="4"/>
      <c r="K567" s="4"/>
      <c r="L567" s="4"/>
      <c r="M567" s="4"/>
      <c r="N567" s="4"/>
      <c r="O567" s="4"/>
      <c r="P567" s="4"/>
      <c r="Q567" s="4"/>
      <c r="R567" s="4"/>
      <c r="S567" s="4"/>
      <c r="T567" s="4"/>
      <c r="U567" s="4"/>
      <c r="V567" s="4"/>
      <c r="W567" s="4"/>
      <c r="X567" s="4"/>
      <c r="Y567" s="4"/>
      <c r="Z567" s="4"/>
      <c r="AA567" s="13"/>
      <c r="AB567" s="154"/>
      <c r="AC567" s="158"/>
      <c r="AD567" s="154"/>
      <c r="AE567" s="12"/>
      <c r="AF567" s="213"/>
      <c r="AG567" s="12"/>
      <c r="AH567" s="12"/>
      <c r="AI567" s="12"/>
      <c r="AJ567" s="12"/>
      <c r="AK567" s="12"/>
      <c r="AL567" s="12"/>
      <c r="AM567" s="12"/>
      <c r="AN567" s="12"/>
      <c r="AO567" s="131"/>
      <c r="AR567" s="132"/>
      <c r="AS567" s="132"/>
      <c r="AT567" s="132"/>
      <c r="AU567" s="207"/>
      <c r="AW567" s="274"/>
      <c r="AY567" s="323"/>
      <c r="AZ567" s="323"/>
      <c r="BA567" s="323"/>
      <c r="BB567" s="323"/>
      <c r="BC567" s="323"/>
    </row>
    <row r="568" spans="1:55" ht="15.75">
      <c r="A568" s="1"/>
      <c r="B568" s="2"/>
      <c r="C568" s="2"/>
      <c r="D568" s="3"/>
      <c r="E568" s="130"/>
      <c r="F568" s="130"/>
      <c r="G568" s="130"/>
      <c r="H568" s="130"/>
      <c r="I568" s="4"/>
      <c r="J568" s="4"/>
      <c r="K568" s="4"/>
      <c r="L568" s="4"/>
      <c r="M568" s="4"/>
      <c r="N568" s="4"/>
      <c r="O568" s="4"/>
      <c r="P568" s="4"/>
      <c r="Q568" s="4"/>
      <c r="R568" s="4"/>
      <c r="S568" s="4"/>
      <c r="T568" s="4"/>
      <c r="U568" s="4"/>
      <c r="V568" s="4"/>
      <c r="W568" s="4"/>
      <c r="X568" s="4"/>
      <c r="Y568" s="4"/>
      <c r="Z568" s="4"/>
      <c r="AA568" s="13"/>
      <c r="AB568" s="154"/>
      <c r="AC568" s="158"/>
      <c r="AD568" s="154"/>
      <c r="AE568" s="12"/>
      <c r="AF568" s="213"/>
      <c r="AG568" s="12"/>
      <c r="AH568" s="12"/>
      <c r="AI568" s="12"/>
      <c r="AJ568" s="12"/>
      <c r="AK568" s="12"/>
      <c r="AL568" s="12"/>
      <c r="AM568" s="12"/>
      <c r="AN568" s="12"/>
      <c r="AO568" s="131"/>
      <c r="AR568" s="132"/>
      <c r="AS568" s="132"/>
      <c r="AT568" s="132"/>
      <c r="AU568" s="207"/>
      <c r="AW568" s="274"/>
      <c r="AY568" s="323"/>
      <c r="AZ568" s="323"/>
      <c r="BA568" s="323"/>
      <c r="BB568" s="323"/>
      <c r="BC568" s="323"/>
    </row>
    <row r="569" spans="1:55" ht="15.75">
      <c r="A569" s="1"/>
      <c r="B569" s="2"/>
      <c r="C569" s="2"/>
      <c r="D569" s="3"/>
      <c r="E569" s="130"/>
      <c r="F569" s="130"/>
      <c r="G569" s="130"/>
      <c r="H569" s="130"/>
      <c r="I569" s="4"/>
      <c r="J569" s="4"/>
      <c r="K569" s="4"/>
      <c r="L569" s="4"/>
      <c r="M569" s="4"/>
      <c r="N569" s="4"/>
      <c r="O569" s="4"/>
      <c r="P569" s="4"/>
      <c r="Q569" s="4"/>
      <c r="R569" s="4"/>
      <c r="S569" s="4"/>
      <c r="T569" s="4"/>
      <c r="U569" s="4"/>
      <c r="V569" s="4"/>
      <c r="W569" s="4"/>
      <c r="X569" s="4"/>
      <c r="Y569" s="4"/>
      <c r="Z569" s="4"/>
      <c r="AA569" s="13"/>
      <c r="AB569" s="154"/>
      <c r="AC569" s="158"/>
      <c r="AD569" s="154"/>
      <c r="AE569" s="12"/>
      <c r="AF569" s="213"/>
      <c r="AG569" s="12"/>
      <c r="AH569" s="12"/>
      <c r="AI569" s="12"/>
      <c r="AJ569" s="12"/>
      <c r="AK569" s="12"/>
      <c r="AL569" s="12"/>
      <c r="AM569" s="12"/>
      <c r="AN569" s="12"/>
      <c r="AO569" s="131"/>
      <c r="AR569" s="132"/>
      <c r="AS569" s="132"/>
      <c r="AT569" s="132"/>
      <c r="AU569" s="207"/>
      <c r="AW569" s="274"/>
      <c r="AY569" s="323"/>
      <c r="AZ569" s="323"/>
      <c r="BA569" s="323"/>
      <c r="BB569" s="323"/>
      <c r="BC569" s="323"/>
    </row>
    <row r="570" spans="1:55" ht="15.75">
      <c r="A570" s="1"/>
      <c r="B570" s="2"/>
      <c r="C570" s="2"/>
      <c r="D570" s="3"/>
      <c r="E570" s="130"/>
      <c r="F570" s="130"/>
      <c r="G570" s="130"/>
      <c r="H570" s="130"/>
      <c r="I570" s="4"/>
      <c r="J570" s="4"/>
      <c r="K570" s="4"/>
      <c r="L570" s="4"/>
      <c r="M570" s="4"/>
      <c r="N570" s="4"/>
      <c r="O570" s="4"/>
      <c r="P570" s="4"/>
      <c r="Q570" s="4"/>
      <c r="R570" s="4"/>
      <c r="S570" s="4"/>
      <c r="T570" s="4"/>
      <c r="U570" s="4"/>
      <c r="V570" s="4"/>
      <c r="W570" s="4"/>
      <c r="X570" s="4"/>
      <c r="Y570" s="4"/>
      <c r="Z570" s="4"/>
      <c r="AA570" s="13"/>
      <c r="AB570" s="154"/>
      <c r="AC570" s="158"/>
      <c r="AD570" s="154"/>
      <c r="AE570" s="12"/>
      <c r="AF570" s="213"/>
      <c r="AG570" s="12"/>
      <c r="AH570" s="12"/>
      <c r="AI570" s="12"/>
      <c r="AJ570" s="12"/>
      <c r="AK570" s="12"/>
      <c r="AL570" s="12"/>
      <c r="AM570" s="12"/>
      <c r="AN570" s="12"/>
      <c r="AO570" s="131"/>
      <c r="AR570" s="132"/>
      <c r="AS570" s="132"/>
      <c r="AT570" s="132"/>
      <c r="AU570" s="207"/>
      <c r="AW570" s="274"/>
      <c r="AY570" s="323"/>
      <c r="AZ570" s="323"/>
      <c r="BA570" s="323"/>
      <c r="BB570" s="323"/>
      <c r="BC570" s="323"/>
    </row>
    <row r="571" spans="1:55" ht="15.75">
      <c r="A571" s="1"/>
      <c r="B571" s="2"/>
      <c r="C571" s="2"/>
      <c r="D571" s="3"/>
      <c r="E571" s="130"/>
      <c r="F571" s="130"/>
      <c r="G571" s="130"/>
      <c r="H571" s="130"/>
      <c r="I571" s="4"/>
      <c r="J571" s="4"/>
      <c r="K571" s="4"/>
      <c r="L571" s="4"/>
      <c r="M571" s="4"/>
      <c r="N571" s="4"/>
      <c r="O571" s="4"/>
      <c r="P571" s="4"/>
      <c r="Q571" s="4"/>
      <c r="R571" s="4"/>
      <c r="S571" s="4"/>
      <c r="T571" s="4"/>
      <c r="U571" s="4"/>
      <c r="V571" s="4"/>
      <c r="W571" s="4"/>
      <c r="X571" s="4"/>
      <c r="Y571" s="4"/>
      <c r="Z571" s="4"/>
      <c r="AA571" s="13"/>
      <c r="AB571" s="154"/>
      <c r="AC571" s="158"/>
      <c r="AD571" s="154"/>
      <c r="AE571" s="12"/>
      <c r="AF571" s="213"/>
      <c r="AG571" s="12"/>
      <c r="AH571" s="12"/>
      <c r="AI571" s="12"/>
      <c r="AJ571" s="12"/>
      <c r="AK571" s="12"/>
      <c r="AL571" s="12"/>
      <c r="AM571" s="12"/>
      <c r="AN571" s="12"/>
      <c r="AO571" s="131"/>
      <c r="AR571" s="132"/>
      <c r="AS571" s="132"/>
      <c r="AT571" s="132"/>
      <c r="AU571" s="207"/>
      <c r="AW571" s="274"/>
      <c r="AY571" s="323"/>
      <c r="AZ571" s="323"/>
      <c r="BA571" s="323"/>
      <c r="BB571" s="323"/>
      <c r="BC571" s="323"/>
    </row>
    <row r="572" spans="1:55" ht="15.75">
      <c r="A572" s="1"/>
      <c r="B572" s="2"/>
      <c r="C572" s="2"/>
      <c r="D572" s="3"/>
      <c r="E572" s="130"/>
      <c r="F572" s="130"/>
      <c r="G572" s="130"/>
      <c r="H572" s="130"/>
      <c r="I572" s="4"/>
      <c r="J572" s="4"/>
      <c r="K572" s="4"/>
      <c r="L572" s="4"/>
      <c r="M572" s="4"/>
      <c r="N572" s="4"/>
      <c r="O572" s="4"/>
      <c r="P572" s="4"/>
      <c r="Q572" s="4"/>
      <c r="R572" s="4"/>
      <c r="S572" s="4"/>
      <c r="T572" s="4"/>
      <c r="U572" s="4"/>
      <c r="V572" s="4"/>
      <c r="W572" s="4"/>
      <c r="X572" s="4"/>
      <c r="Y572" s="4"/>
      <c r="Z572" s="4"/>
      <c r="AA572" s="13"/>
      <c r="AB572" s="154"/>
      <c r="AC572" s="158"/>
      <c r="AD572" s="154"/>
      <c r="AE572" s="12"/>
      <c r="AF572" s="213"/>
      <c r="AG572" s="12"/>
      <c r="AH572" s="12"/>
      <c r="AI572" s="12"/>
      <c r="AJ572" s="12"/>
      <c r="AK572" s="12"/>
      <c r="AL572" s="12"/>
      <c r="AM572" s="12"/>
      <c r="AN572" s="12"/>
      <c r="AO572" s="131"/>
      <c r="AR572" s="132"/>
      <c r="AS572" s="132"/>
      <c r="AT572" s="132"/>
      <c r="AU572" s="207"/>
      <c r="AW572" s="274"/>
      <c r="AY572" s="323"/>
      <c r="AZ572" s="323"/>
      <c r="BA572" s="323"/>
      <c r="BB572" s="323"/>
      <c r="BC572" s="323"/>
    </row>
    <row r="573" spans="1:55" ht="15.75">
      <c r="A573" s="1"/>
      <c r="B573" s="2"/>
      <c r="C573" s="2"/>
      <c r="D573" s="3"/>
      <c r="E573" s="130"/>
      <c r="F573" s="130"/>
      <c r="G573" s="130"/>
      <c r="H573" s="130"/>
      <c r="I573" s="4"/>
      <c r="J573" s="4"/>
      <c r="K573" s="4"/>
      <c r="L573" s="4"/>
      <c r="M573" s="4"/>
      <c r="N573" s="4"/>
      <c r="O573" s="4"/>
      <c r="P573" s="4"/>
      <c r="Q573" s="4"/>
      <c r="R573" s="4"/>
      <c r="S573" s="4"/>
      <c r="T573" s="4"/>
      <c r="U573" s="4"/>
      <c r="V573" s="4"/>
      <c r="W573" s="4"/>
      <c r="X573" s="4"/>
      <c r="Y573" s="4"/>
      <c r="Z573" s="4"/>
      <c r="AA573" s="13"/>
      <c r="AB573" s="154"/>
      <c r="AC573" s="158"/>
      <c r="AD573" s="154"/>
      <c r="AE573" s="12"/>
      <c r="AF573" s="213"/>
      <c r="AG573" s="12"/>
      <c r="AH573" s="12"/>
      <c r="AI573" s="12"/>
      <c r="AJ573" s="12"/>
      <c r="AK573" s="12"/>
      <c r="AL573" s="12"/>
      <c r="AM573" s="12"/>
      <c r="AN573" s="12"/>
      <c r="AO573" s="131"/>
      <c r="AR573" s="132"/>
      <c r="AS573" s="132"/>
      <c r="AT573" s="132"/>
      <c r="AU573" s="207"/>
      <c r="AW573" s="274"/>
      <c r="AY573" s="323"/>
      <c r="AZ573" s="323"/>
      <c r="BA573" s="323"/>
      <c r="BB573" s="323"/>
      <c r="BC573" s="323"/>
    </row>
    <row r="574" spans="1:55" ht="15.75">
      <c r="A574" s="1"/>
      <c r="B574" s="2"/>
      <c r="C574" s="2"/>
      <c r="D574" s="3"/>
      <c r="E574" s="130"/>
      <c r="F574" s="130"/>
      <c r="G574" s="130"/>
      <c r="H574" s="130"/>
      <c r="I574" s="4"/>
      <c r="J574" s="4"/>
      <c r="K574" s="4"/>
      <c r="L574" s="4"/>
      <c r="M574" s="4"/>
      <c r="N574" s="4"/>
      <c r="O574" s="4"/>
      <c r="P574" s="4"/>
      <c r="Q574" s="4"/>
      <c r="R574" s="4"/>
      <c r="S574" s="4"/>
      <c r="T574" s="4"/>
      <c r="U574" s="4"/>
      <c r="V574" s="4"/>
      <c r="W574" s="4"/>
      <c r="X574" s="4"/>
      <c r="Y574" s="4"/>
      <c r="Z574" s="4"/>
      <c r="AA574" s="13"/>
      <c r="AB574" s="154"/>
      <c r="AC574" s="158"/>
      <c r="AD574" s="154"/>
      <c r="AE574" s="12"/>
      <c r="AF574" s="213"/>
      <c r="AG574" s="12"/>
      <c r="AH574" s="12"/>
      <c r="AI574" s="12"/>
      <c r="AJ574" s="12"/>
      <c r="AK574" s="12"/>
      <c r="AL574" s="12"/>
      <c r="AM574" s="12"/>
      <c r="AN574" s="12"/>
      <c r="AO574" s="131"/>
      <c r="AR574" s="132"/>
      <c r="AS574" s="132"/>
      <c r="AT574" s="132"/>
      <c r="AU574" s="207"/>
      <c r="AW574" s="274"/>
      <c r="AY574" s="323"/>
      <c r="AZ574" s="323"/>
      <c r="BA574" s="323"/>
      <c r="BB574" s="323"/>
      <c r="BC574" s="323"/>
    </row>
    <row r="575" spans="1:55" ht="15.75">
      <c r="A575" s="1"/>
      <c r="B575" s="2"/>
      <c r="C575" s="2"/>
      <c r="D575" s="3"/>
      <c r="E575" s="130"/>
      <c r="F575" s="130"/>
      <c r="G575" s="130"/>
      <c r="H575" s="130"/>
      <c r="I575" s="4"/>
      <c r="J575" s="4"/>
      <c r="K575" s="4"/>
      <c r="L575" s="4"/>
      <c r="M575" s="4"/>
      <c r="N575" s="4"/>
      <c r="O575" s="4"/>
      <c r="P575" s="4"/>
      <c r="Q575" s="4"/>
      <c r="R575" s="4"/>
      <c r="S575" s="4"/>
      <c r="T575" s="4"/>
      <c r="U575" s="4"/>
      <c r="V575" s="4"/>
      <c r="W575" s="4"/>
      <c r="X575" s="4"/>
      <c r="Y575" s="4"/>
      <c r="Z575" s="4"/>
      <c r="AA575" s="13"/>
      <c r="AB575" s="154"/>
      <c r="AC575" s="158"/>
      <c r="AD575" s="154"/>
      <c r="AE575" s="12"/>
      <c r="AF575" s="213"/>
      <c r="AG575" s="12"/>
      <c r="AH575" s="12"/>
      <c r="AI575" s="12"/>
      <c r="AJ575" s="12"/>
      <c r="AK575" s="12"/>
      <c r="AL575" s="12"/>
      <c r="AM575" s="12"/>
      <c r="AN575" s="12"/>
      <c r="AO575" s="131"/>
      <c r="AR575" s="132"/>
      <c r="AS575" s="132"/>
      <c r="AT575" s="132"/>
      <c r="AU575" s="207"/>
      <c r="AW575" s="274"/>
      <c r="AY575" s="323"/>
      <c r="AZ575" s="323"/>
      <c r="BA575" s="323"/>
      <c r="BB575" s="323"/>
      <c r="BC575" s="323"/>
    </row>
    <row r="576" spans="1:55" ht="15.75">
      <c r="A576" s="1"/>
      <c r="B576" s="2"/>
      <c r="C576" s="2"/>
      <c r="D576" s="3"/>
      <c r="E576" s="130"/>
      <c r="F576" s="130"/>
      <c r="G576" s="130"/>
      <c r="H576" s="130"/>
      <c r="I576" s="4"/>
      <c r="J576" s="4"/>
      <c r="K576" s="4"/>
      <c r="L576" s="4"/>
      <c r="M576" s="4"/>
      <c r="N576" s="4"/>
      <c r="O576" s="4"/>
      <c r="P576" s="4"/>
      <c r="Q576" s="4"/>
      <c r="R576" s="4"/>
      <c r="S576" s="4"/>
      <c r="T576" s="4"/>
      <c r="U576" s="4"/>
      <c r="V576" s="4"/>
      <c r="W576" s="4"/>
      <c r="X576" s="4"/>
      <c r="Y576" s="4"/>
      <c r="Z576" s="4"/>
      <c r="AA576" s="13"/>
      <c r="AB576" s="154"/>
      <c r="AC576" s="158"/>
      <c r="AD576" s="154"/>
      <c r="AE576" s="12"/>
      <c r="AF576" s="213"/>
      <c r="AG576" s="12"/>
      <c r="AH576" s="12"/>
      <c r="AI576" s="12"/>
      <c r="AJ576" s="12"/>
      <c r="AK576" s="12"/>
      <c r="AL576" s="12"/>
      <c r="AM576" s="12"/>
      <c r="AN576" s="12"/>
      <c r="AO576" s="131"/>
      <c r="AR576" s="132"/>
      <c r="AS576" s="132"/>
      <c r="AT576" s="132"/>
      <c r="AU576" s="207"/>
      <c r="AW576" s="274"/>
      <c r="AY576" s="323"/>
      <c r="AZ576" s="323"/>
      <c r="BA576" s="323"/>
      <c r="BB576" s="323"/>
      <c r="BC576" s="323"/>
    </row>
    <row r="577" spans="1:55" ht="15.75">
      <c r="A577" s="1"/>
      <c r="B577" s="2"/>
      <c r="C577" s="2"/>
      <c r="D577" s="3"/>
      <c r="E577" s="130"/>
      <c r="F577" s="130"/>
      <c r="G577" s="130"/>
      <c r="H577" s="130"/>
      <c r="I577" s="4"/>
      <c r="J577" s="4"/>
      <c r="K577" s="4"/>
      <c r="L577" s="4"/>
      <c r="M577" s="4"/>
      <c r="N577" s="4"/>
      <c r="O577" s="4"/>
      <c r="P577" s="4"/>
      <c r="Q577" s="4"/>
      <c r="R577" s="4"/>
      <c r="S577" s="4"/>
      <c r="T577" s="4"/>
      <c r="U577" s="4"/>
      <c r="V577" s="4"/>
      <c r="W577" s="4"/>
      <c r="X577" s="4"/>
      <c r="Y577" s="4"/>
      <c r="Z577" s="4"/>
      <c r="AA577" s="13"/>
      <c r="AB577" s="154"/>
      <c r="AC577" s="158"/>
      <c r="AD577" s="154"/>
      <c r="AE577" s="12"/>
      <c r="AF577" s="213"/>
      <c r="AG577" s="12"/>
      <c r="AH577" s="12"/>
      <c r="AI577" s="12"/>
      <c r="AJ577" s="12"/>
      <c r="AK577" s="12"/>
      <c r="AL577" s="12"/>
      <c r="AM577" s="12"/>
      <c r="AN577" s="12"/>
      <c r="AO577" s="131"/>
      <c r="AR577" s="132"/>
      <c r="AS577" s="132"/>
      <c r="AT577" s="132"/>
      <c r="AU577" s="207"/>
      <c r="AW577" s="274"/>
      <c r="AY577" s="323"/>
      <c r="AZ577" s="323"/>
      <c r="BA577" s="323"/>
      <c r="BB577" s="323"/>
      <c r="BC577" s="323"/>
    </row>
    <row r="578" spans="1:55" ht="15.75">
      <c r="A578" s="1"/>
      <c r="B578" s="2"/>
      <c r="C578" s="2"/>
      <c r="D578" s="3"/>
      <c r="E578" s="130"/>
      <c r="F578" s="130"/>
      <c r="G578" s="130"/>
      <c r="H578" s="130"/>
      <c r="I578" s="4"/>
      <c r="J578" s="4"/>
      <c r="K578" s="4"/>
      <c r="L578" s="4"/>
      <c r="M578" s="4"/>
      <c r="N578" s="4"/>
      <c r="O578" s="4"/>
      <c r="P578" s="4"/>
      <c r="Q578" s="4"/>
      <c r="R578" s="4"/>
      <c r="S578" s="4"/>
      <c r="T578" s="4"/>
      <c r="U578" s="4"/>
      <c r="V578" s="4"/>
      <c r="W578" s="4"/>
      <c r="X578" s="4"/>
      <c r="Y578" s="4"/>
      <c r="Z578" s="4"/>
      <c r="AA578" s="13"/>
      <c r="AB578" s="154"/>
      <c r="AC578" s="158"/>
      <c r="AD578" s="154"/>
      <c r="AE578" s="12"/>
      <c r="AF578" s="213"/>
      <c r="AG578" s="12"/>
      <c r="AH578" s="12"/>
      <c r="AI578" s="12"/>
      <c r="AJ578" s="12"/>
      <c r="AK578" s="12"/>
      <c r="AL578" s="12"/>
      <c r="AM578" s="12"/>
      <c r="AN578" s="12"/>
      <c r="AO578" s="131"/>
      <c r="AR578" s="132"/>
      <c r="AS578" s="132"/>
      <c r="AT578" s="132"/>
      <c r="AU578" s="207"/>
      <c r="AW578" s="274"/>
      <c r="AY578" s="323"/>
      <c r="AZ578" s="323"/>
      <c r="BA578" s="323"/>
      <c r="BB578" s="323"/>
      <c r="BC578" s="323"/>
    </row>
    <row r="579" spans="1:55" ht="15.75">
      <c r="A579" s="1"/>
      <c r="B579" s="2"/>
      <c r="C579" s="2"/>
      <c r="D579" s="3"/>
      <c r="E579" s="130"/>
      <c r="F579" s="130"/>
      <c r="G579" s="130"/>
      <c r="H579" s="130"/>
      <c r="I579" s="4"/>
      <c r="J579" s="4"/>
      <c r="K579" s="4"/>
      <c r="L579" s="4"/>
      <c r="M579" s="4"/>
      <c r="N579" s="4"/>
      <c r="O579" s="4"/>
      <c r="P579" s="4"/>
      <c r="Q579" s="4"/>
      <c r="R579" s="4"/>
      <c r="S579" s="4"/>
      <c r="T579" s="4"/>
      <c r="U579" s="4"/>
      <c r="V579" s="4"/>
      <c r="W579" s="4"/>
      <c r="X579" s="4"/>
      <c r="Y579" s="4"/>
      <c r="Z579" s="4"/>
      <c r="AA579" s="13"/>
      <c r="AB579" s="154"/>
      <c r="AC579" s="158"/>
      <c r="AD579" s="154"/>
      <c r="AE579" s="12"/>
      <c r="AF579" s="213"/>
      <c r="AG579" s="12"/>
      <c r="AH579" s="12"/>
      <c r="AI579" s="12"/>
      <c r="AJ579" s="12"/>
      <c r="AK579" s="12"/>
      <c r="AL579" s="12"/>
      <c r="AM579" s="12"/>
      <c r="AN579" s="12"/>
      <c r="AO579" s="131"/>
      <c r="AR579" s="132"/>
      <c r="AS579" s="132"/>
      <c r="AT579" s="132"/>
      <c r="AU579" s="207"/>
      <c r="AW579" s="274"/>
      <c r="AY579" s="323"/>
      <c r="AZ579" s="323"/>
      <c r="BA579" s="323"/>
      <c r="BB579" s="323"/>
      <c r="BC579" s="323"/>
    </row>
    <row r="580" spans="1:55" ht="15.75">
      <c r="A580" s="1"/>
      <c r="B580" s="2"/>
      <c r="C580" s="2"/>
      <c r="D580" s="3"/>
      <c r="E580" s="130"/>
      <c r="F580" s="130"/>
      <c r="G580" s="130"/>
      <c r="H580" s="130"/>
      <c r="I580" s="4"/>
      <c r="J580" s="4"/>
      <c r="K580" s="4"/>
      <c r="L580" s="4"/>
      <c r="M580" s="4"/>
      <c r="N580" s="4"/>
      <c r="O580" s="4"/>
      <c r="P580" s="4"/>
      <c r="Q580" s="4"/>
      <c r="R580" s="4"/>
      <c r="S580" s="4"/>
      <c r="T580" s="4"/>
      <c r="U580" s="4"/>
      <c r="V580" s="4"/>
      <c r="W580" s="4"/>
      <c r="X580" s="4"/>
      <c r="Y580" s="4"/>
      <c r="Z580" s="4"/>
      <c r="AA580" s="13"/>
      <c r="AB580" s="154"/>
      <c r="AC580" s="158"/>
      <c r="AD580" s="154"/>
      <c r="AE580" s="12"/>
      <c r="AF580" s="213"/>
      <c r="AG580" s="12"/>
      <c r="AH580" s="12"/>
      <c r="AI580" s="12"/>
      <c r="AJ580" s="12"/>
      <c r="AK580" s="12"/>
      <c r="AL580" s="12"/>
      <c r="AM580" s="12"/>
      <c r="AN580" s="12"/>
      <c r="AO580" s="131"/>
      <c r="AR580" s="132"/>
      <c r="AS580" s="132"/>
      <c r="AT580" s="132"/>
      <c r="AU580" s="207"/>
      <c r="AW580" s="274"/>
      <c r="AY580" s="323"/>
      <c r="AZ580" s="323"/>
      <c r="BA580" s="323"/>
      <c r="BB580" s="323"/>
      <c r="BC580" s="323"/>
    </row>
    <row r="581" spans="1:55" ht="15.75">
      <c r="A581" s="1"/>
      <c r="B581" s="2"/>
      <c r="C581" s="2"/>
      <c r="D581" s="3"/>
      <c r="E581" s="130"/>
      <c r="F581" s="130"/>
      <c r="G581" s="130"/>
      <c r="H581" s="130"/>
      <c r="I581" s="4"/>
      <c r="J581" s="4"/>
      <c r="K581" s="4"/>
      <c r="L581" s="4"/>
      <c r="M581" s="4"/>
      <c r="N581" s="4"/>
      <c r="O581" s="4"/>
      <c r="P581" s="4"/>
      <c r="Q581" s="4"/>
      <c r="R581" s="4"/>
      <c r="S581" s="4"/>
      <c r="T581" s="4"/>
      <c r="U581" s="4"/>
      <c r="V581" s="4"/>
      <c r="W581" s="4"/>
      <c r="X581" s="4"/>
      <c r="Y581" s="4"/>
      <c r="Z581" s="4"/>
      <c r="AA581" s="13"/>
      <c r="AB581" s="154"/>
      <c r="AC581" s="158"/>
      <c r="AD581" s="154"/>
      <c r="AE581" s="12"/>
      <c r="AF581" s="213"/>
      <c r="AG581" s="12"/>
      <c r="AH581" s="12"/>
      <c r="AI581" s="12"/>
      <c r="AJ581" s="12"/>
      <c r="AK581" s="12"/>
      <c r="AL581" s="12"/>
      <c r="AM581" s="12"/>
      <c r="AN581" s="12"/>
      <c r="AO581" s="131"/>
      <c r="AR581" s="132"/>
      <c r="AS581" s="132"/>
      <c r="AT581" s="132"/>
      <c r="AU581" s="207"/>
      <c r="AW581" s="274"/>
      <c r="AY581" s="323"/>
      <c r="AZ581" s="323"/>
      <c r="BA581" s="323"/>
      <c r="BB581" s="323"/>
      <c r="BC581" s="323"/>
    </row>
    <row r="582" spans="1:55" ht="15.75">
      <c r="A582" s="1"/>
      <c r="B582" s="2"/>
      <c r="C582" s="2"/>
      <c r="D582" s="3"/>
      <c r="E582" s="130"/>
      <c r="F582" s="130"/>
      <c r="G582" s="130"/>
      <c r="H582" s="130"/>
      <c r="I582" s="4"/>
      <c r="J582" s="4"/>
      <c r="K582" s="4"/>
      <c r="L582" s="4"/>
      <c r="M582" s="4"/>
      <c r="N582" s="4"/>
      <c r="O582" s="4"/>
      <c r="P582" s="4"/>
      <c r="Q582" s="4"/>
      <c r="R582" s="4"/>
      <c r="S582" s="4"/>
      <c r="T582" s="4"/>
      <c r="U582" s="4"/>
      <c r="V582" s="4"/>
      <c r="W582" s="4"/>
      <c r="X582" s="4"/>
      <c r="Y582" s="4"/>
      <c r="Z582" s="4"/>
      <c r="AA582" s="13"/>
      <c r="AB582" s="154"/>
      <c r="AC582" s="158"/>
      <c r="AD582" s="154"/>
      <c r="AE582" s="12"/>
      <c r="AF582" s="213"/>
      <c r="AG582" s="12"/>
      <c r="AH582" s="12"/>
      <c r="AI582" s="12"/>
      <c r="AJ582" s="12"/>
      <c r="AK582" s="12"/>
      <c r="AL582" s="12"/>
      <c r="AM582" s="12"/>
      <c r="AN582" s="12"/>
      <c r="AO582" s="131"/>
      <c r="AR582" s="132"/>
      <c r="AS582" s="132"/>
      <c r="AT582" s="132"/>
      <c r="AU582" s="207"/>
      <c r="AW582" s="274"/>
      <c r="AY582" s="323"/>
      <c r="AZ582" s="323"/>
      <c r="BA582" s="323"/>
      <c r="BB582" s="323"/>
      <c r="BC582" s="323"/>
    </row>
    <row r="583" spans="1:55" ht="15.75">
      <c r="A583" s="1"/>
      <c r="B583" s="2"/>
      <c r="C583" s="2"/>
      <c r="D583" s="3"/>
      <c r="E583" s="130"/>
      <c r="F583" s="130"/>
      <c r="G583" s="130"/>
      <c r="H583" s="130"/>
      <c r="I583" s="4"/>
      <c r="J583" s="4"/>
      <c r="K583" s="4"/>
      <c r="L583" s="4"/>
      <c r="M583" s="4"/>
      <c r="N583" s="4"/>
      <c r="O583" s="4"/>
      <c r="P583" s="4"/>
      <c r="Q583" s="4"/>
      <c r="R583" s="4"/>
      <c r="S583" s="4"/>
      <c r="T583" s="4"/>
      <c r="U583" s="4"/>
      <c r="V583" s="4"/>
      <c r="W583" s="4"/>
      <c r="X583" s="4"/>
      <c r="Y583" s="4"/>
      <c r="Z583" s="4"/>
      <c r="AA583" s="13"/>
      <c r="AB583" s="154"/>
      <c r="AC583" s="158"/>
      <c r="AD583" s="154"/>
      <c r="AE583" s="12"/>
      <c r="AF583" s="213"/>
      <c r="AG583" s="12"/>
      <c r="AH583" s="12"/>
      <c r="AI583" s="12"/>
      <c r="AJ583" s="12"/>
      <c r="AK583" s="12"/>
      <c r="AL583" s="12"/>
      <c r="AM583" s="12"/>
      <c r="AN583" s="12"/>
      <c r="AO583" s="131"/>
      <c r="AR583" s="132"/>
      <c r="AS583" s="132"/>
      <c r="AT583" s="132"/>
      <c r="AU583" s="207"/>
      <c r="AW583" s="274"/>
      <c r="AY583" s="323"/>
      <c r="AZ583" s="323"/>
      <c r="BA583" s="323"/>
      <c r="BB583" s="323"/>
      <c r="BC583" s="323"/>
    </row>
    <row r="584" spans="1:55" ht="15.75">
      <c r="A584" s="1"/>
      <c r="B584" s="2"/>
      <c r="C584" s="2"/>
      <c r="D584" s="3"/>
      <c r="E584" s="130"/>
      <c r="F584" s="130"/>
      <c r="G584" s="130"/>
      <c r="H584" s="130"/>
      <c r="I584" s="4"/>
      <c r="J584" s="4"/>
      <c r="K584" s="4"/>
      <c r="L584" s="4"/>
      <c r="M584" s="4"/>
      <c r="N584" s="4"/>
      <c r="O584" s="4"/>
      <c r="P584" s="4"/>
      <c r="Q584" s="4"/>
      <c r="R584" s="4"/>
      <c r="S584" s="4"/>
      <c r="T584" s="4"/>
      <c r="U584" s="4"/>
      <c r="V584" s="4"/>
      <c r="W584" s="4"/>
      <c r="X584" s="4"/>
      <c r="Y584" s="4"/>
      <c r="Z584" s="4"/>
      <c r="AA584" s="13"/>
      <c r="AB584" s="154"/>
      <c r="AC584" s="158"/>
      <c r="AD584" s="154"/>
      <c r="AE584" s="12"/>
      <c r="AF584" s="213"/>
      <c r="AG584" s="12"/>
      <c r="AH584" s="12"/>
      <c r="AI584" s="12"/>
      <c r="AJ584" s="12"/>
      <c r="AK584" s="12"/>
      <c r="AL584" s="12"/>
      <c r="AM584" s="12"/>
      <c r="AN584" s="12"/>
      <c r="AO584" s="131"/>
      <c r="AR584" s="132"/>
      <c r="AS584" s="132"/>
      <c r="AT584" s="132"/>
      <c r="AU584" s="207"/>
      <c r="AW584" s="274"/>
      <c r="AY584" s="323"/>
      <c r="AZ584" s="323"/>
      <c r="BA584" s="323"/>
      <c r="BB584" s="323"/>
      <c r="BC584" s="323"/>
    </row>
    <row r="585" spans="1:55" ht="15.75">
      <c r="A585" s="1"/>
      <c r="B585" s="2"/>
      <c r="C585" s="2"/>
      <c r="D585" s="3"/>
      <c r="E585" s="130"/>
      <c r="F585" s="130"/>
      <c r="G585" s="130"/>
      <c r="H585" s="130"/>
      <c r="I585" s="4"/>
      <c r="J585" s="4"/>
      <c r="K585" s="4"/>
      <c r="L585" s="4"/>
      <c r="M585" s="4"/>
      <c r="N585" s="4"/>
      <c r="O585" s="4"/>
      <c r="P585" s="4"/>
      <c r="Q585" s="4"/>
      <c r="R585" s="4"/>
      <c r="S585" s="4"/>
      <c r="T585" s="4"/>
      <c r="U585" s="4"/>
      <c r="V585" s="4"/>
      <c r="W585" s="4"/>
      <c r="X585" s="4"/>
      <c r="Y585" s="4"/>
      <c r="Z585" s="4"/>
      <c r="AA585" s="13"/>
      <c r="AB585" s="154"/>
      <c r="AC585" s="158"/>
      <c r="AD585" s="154"/>
      <c r="AE585" s="12"/>
      <c r="AF585" s="213"/>
      <c r="AG585" s="12"/>
      <c r="AH585" s="12"/>
      <c r="AI585" s="12"/>
      <c r="AJ585" s="12"/>
      <c r="AK585" s="12"/>
      <c r="AL585" s="12"/>
      <c r="AM585" s="12"/>
      <c r="AN585" s="12"/>
      <c r="AO585" s="131"/>
      <c r="AR585" s="132"/>
      <c r="AS585" s="132"/>
      <c r="AT585" s="132"/>
      <c r="AU585" s="207"/>
      <c r="AW585" s="274"/>
      <c r="AY585" s="323"/>
      <c r="AZ585" s="323"/>
      <c r="BA585" s="323"/>
      <c r="BB585" s="323"/>
      <c r="BC585" s="323"/>
    </row>
    <row r="586" spans="1:55" ht="15.75">
      <c r="A586" s="1"/>
      <c r="B586" s="2"/>
      <c r="C586" s="2"/>
      <c r="D586" s="3"/>
      <c r="E586" s="130"/>
      <c r="F586" s="130"/>
      <c r="G586" s="130"/>
      <c r="H586" s="130"/>
      <c r="I586" s="4"/>
      <c r="J586" s="4"/>
      <c r="K586" s="4"/>
      <c r="L586" s="4"/>
      <c r="M586" s="4"/>
      <c r="N586" s="4"/>
      <c r="O586" s="4"/>
      <c r="P586" s="4"/>
      <c r="Q586" s="4"/>
      <c r="R586" s="4"/>
      <c r="S586" s="4"/>
      <c r="T586" s="4"/>
      <c r="U586" s="4"/>
      <c r="V586" s="4"/>
      <c r="W586" s="4"/>
      <c r="X586" s="4"/>
      <c r="Y586" s="4"/>
      <c r="Z586" s="4"/>
      <c r="AA586" s="13"/>
      <c r="AB586" s="154"/>
      <c r="AC586" s="158"/>
      <c r="AD586" s="154"/>
      <c r="AE586" s="12"/>
      <c r="AF586" s="213"/>
      <c r="AG586" s="12"/>
      <c r="AH586" s="12"/>
      <c r="AI586" s="12"/>
      <c r="AJ586" s="12"/>
      <c r="AK586" s="12"/>
      <c r="AL586" s="12"/>
      <c r="AM586" s="12"/>
      <c r="AN586" s="12"/>
      <c r="AO586" s="131"/>
      <c r="AR586" s="132"/>
      <c r="AS586" s="132"/>
      <c r="AT586" s="132"/>
      <c r="AU586" s="207"/>
      <c r="AW586" s="274"/>
      <c r="AY586" s="323"/>
      <c r="AZ586" s="323"/>
      <c r="BA586" s="323"/>
      <c r="BB586" s="323"/>
      <c r="BC586" s="323"/>
    </row>
    <row r="587" spans="1:55" ht="15.75">
      <c r="A587" s="1"/>
      <c r="B587" s="2"/>
      <c r="C587" s="2"/>
      <c r="D587" s="3"/>
      <c r="E587" s="130"/>
      <c r="F587" s="130"/>
      <c r="G587" s="130"/>
      <c r="H587" s="130"/>
      <c r="I587" s="4"/>
      <c r="J587" s="4"/>
      <c r="K587" s="4"/>
      <c r="L587" s="4"/>
      <c r="M587" s="4"/>
      <c r="N587" s="4"/>
      <c r="O587" s="4"/>
      <c r="P587" s="4"/>
      <c r="Q587" s="4"/>
      <c r="R587" s="4"/>
      <c r="S587" s="4"/>
      <c r="T587" s="4"/>
      <c r="U587" s="4"/>
      <c r="V587" s="4"/>
      <c r="W587" s="4"/>
      <c r="X587" s="4"/>
      <c r="Y587" s="4"/>
      <c r="Z587" s="4"/>
      <c r="AA587" s="13"/>
      <c r="AB587" s="154"/>
      <c r="AC587" s="158"/>
      <c r="AD587" s="154"/>
      <c r="AE587" s="12"/>
      <c r="AF587" s="213"/>
      <c r="AG587" s="12"/>
      <c r="AH587" s="12"/>
      <c r="AI587" s="12"/>
      <c r="AJ587" s="12"/>
      <c r="AK587" s="12"/>
      <c r="AL587" s="12"/>
      <c r="AM587" s="12"/>
      <c r="AN587" s="12"/>
      <c r="AO587" s="131"/>
      <c r="AR587" s="132"/>
      <c r="AS587" s="132"/>
      <c r="AT587" s="132"/>
      <c r="AU587" s="207"/>
      <c r="AW587" s="274"/>
      <c r="AY587" s="323"/>
      <c r="AZ587" s="323"/>
      <c r="BA587" s="323"/>
      <c r="BB587" s="323"/>
      <c r="BC587" s="323"/>
    </row>
    <row r="588" spans="1:55" ht="15.75">
      <c r="A588" s="1"/>
      <c r="B588" s="2"/>
      <c r="C588" s="2"/>
      <c r="D588" s="3"/>
      <c r="E588" s="130"/>
      <c r="F588" s="130"/>
      <c r="G588" s="130"/>
      <c r="H588" s="130"/>
      <c r="I588" s="4"/>
      <c r="J588" s="4"/>
      <c r="K588" s="4"/>
      <c r="L588" s="4"/>
      <c r="M588" s="4"/>
      <c r="N588" s="4"/>
      <c r="O588" s="4"/>
      <c r="P588" s="4"/>
      <c r="Q588" s="4"/>
      <c r="R588" s="4"/>
      <c r="S588" s="4"/>
      <c r="T588" s="4"/>
      <c r="U588" s="4"/>
      <c r="V588" s="4"/>
      <c r="W588" s="4"/>
      <c r="X588" s="4"/>
      <c r="Y588" s="4"/>
      <c r="Z588" s="4"/>
      <c r="AA588" s="13"/>
      <c r="AB588" s="154"/>
      <c r="AC588" s="158"/>
      <c r="AD588" s="154"/>
      <c r="AE588" s="12"/>
      <c r="AF588" s="213"/>
      <c r="AG588" s="12"/>
      <c r="AH588" s="12"/>
      <c r="AI588" s="12"/>
      <c r="AJ588" s="12"/>
      <c r="AK588" s="12"/>
      <c r="AL588" s="12"/>
      <c r="AM588" s="12"/>
      <c r="AN588" s="12"/>
      <c r="AO588" s="131"/>
      <c r="AR588" s="132"/>
      <c r="AS588" s="132"/>
      <c r="AT588" s="132"/>
      <c r="AU588" s="207"/>
      <c r="AW588" s="274"/>
      <c r="AY588" s="323"/>
      <c r="AZ588" s="323"/>
      <c r="BA588" s="323"/>
      <c r="BB588" s="323"/>
      <c r="BC588" s="323"/>
    </row>
    <row r="589" spans="1:55" ht="15.75">
      <c r="A589" s="1"/>
      <c r="B589" s="2"/>
      <c r="C589" s="2"/>
      <c r="D589" s="3"/>
      <c r="E589" s="130"/>
      <c r="F589" s="130"/>
      <c r="G589" s="130"/>
      <c r="H589" s="130"/>
      <c r="I589" s="4"/>
      <c r="J589" s="4"/>
      <c r="K589" s="4"/>
      <c r="L589" s="4"/>
      <c r="M589" s="4"/>
      <c r="N589" s="4"/>
      <c r="O589" s="4"/>
      <c r="P589" s="4"/>
      <c r="Q589" s="4"/>
      <c r="R589" s="4"/>
      <c r="S589" s="4"/>
      <c r="T589" s="4"/>
      <c r="U589" s="4"/>
      <c r="V589" s="4"/>
      <c r="W589" s="4"/>
      <c r="X589" s="4"/>
      <c r="Y589" s="4"/>
      <c r="Z589" s="4"/>
      <c r="AA589" s="13"/>
      <c r="AB589" s="154"/>
      <c r="AC589" s="158"/>
      <c r="AD589" s="154"/>
      <c r="AE589" s="12"/>
      <c r="AF589" s="213"/>
      <c r="AG589" s="12"/>
      <c r="AH589" s="12"/>
      <c r="AI589" s="12"/>
      <c r="AJ589" s="12"/>
      <c r="AK589" s="12"/>
      <c r="AL589" s="12"/>
      <c r="AM589" s="12"/>
      <c r="AN589" s="12"/>
      <c r="AO589" s="131"/>
      <c r="AR589" s="132"/>
      <c r="AS589" s="132"/>
      <c r="AT589" s="132"/>
      <c r="AU589" s="207"/>
      <c r="AW589" s="274"/>
      <c r="AY589" s="323"/>
      <c r="AZ589" s="323"/>
      <c r="BA589" s="323"/>
      <c r="BB589" s="323"/>
      <c r="BC589" s="323"/>
    </row>
    <row r="590" spans="1:55" ht="15.75">
      <c r="A590" s="1"/>
      <c r="B590" s="2"/>
      <c r="C590" s="2"/>
      <c r="D590" s="3"/>
      <c r="E590" s="130"/>
      <c r="F590" s="130"/>
      <c r="G590" s="130"/>
      <c r="H590" s="130"/>
      <c r="I590" s="4"/>
      <c r="J590" s="4"/>
      <c r="K590" s="4"/>
      <c r="L590" s="4"/>
      <c r="M590" s="4"/>
      <c r="N590" s="4"/>
      <c r="O590" s="4"/>
      <c r="P590" s="4"/>
      <c r="Q590" s="4"/>
      <c r="R590" s="4"/>
      <c r="S590" s="4"/>
      <c r="T590" s="4"/>
      <c r="U590" s="4"/>
      <c r="V590" s="4"/>
      <c r="W590" s="4"/>
      <c r="X590" s="4"/>
      <c r="Y590" s="4"/>
      <c r="Z590" s="4"/>
      <c r="AA590" s="13"/>
      <c r="AB590" s="154"/>
      <c r="AC590" s="158"/>
      <c r="AD590" s="154"/>
      <c r="AE590" s="12"/>
      <c r="AF590" s="213"/>
      <c r="AG590" s="12"/>
      <c r="AH590" s="12"/>
      <c r="AI590" s="12"/>
      <c r="AJ590" s="12"/>
      <c r="AK590" s="12"/>
      <c r="AL590" s="12"/>
      <c r="AM590" s="12"/>
      <c r="AN590" s="12"/>
      <c r="AO590" s="131"/>
      <c r="AR590" s="132"/>
      <c r="AS590" s="132"/>
      <c r="AT590" s="132"/>
      <c r="AU590" s="207"/>
      <c r="AW590" s="274"/>
      <c r="AY590" s="323"/>
      <c r="AZ590" s="323"/>
      <c r="BA590" s="323"/>
      <c r="BB590" s="323"/>
      <c r="BC590" s="323"/>
    </row>
    <row r="591" spans="1:55" ht="15.75">
      <c r="A591" s="1"/>
      <c r="B591" s="2"/>
      <c r="C591" s="2"/>
      <c r="D591" s="3"/>
      <c r="E591" s="130"/>
      <c r="F591" s="366"/>
      <c r="G591" s="130"/>
      <c r="H591" s="130"/>
      <c r="I591" s="4"/>
      <c r="J591" s="4"/>
      <c r="K591" s="4"/>
      <c r="L591" s="4"/>
      <c r="M591" s="4"/>
      <c r="N591" s="4"/>
      <c r="O591" s="4"/>
      <c r="P591" s="4"/>
      <c r="Q591" s="4"/>
      <c r="R591" s="4"/>
      <c r="S591" s="4"/>
      <c r="T591" s="4"/>
      <c r="U591" s="4"/>
      <c r="V591" s="4"/>
      <c r="W591" s="4"/>
      <c r="X591" s="4"/>
      <c r="Y591" s="4"/>
      <c r="Z591" s="4"/>
      <c r="AA591" s="13"/>
      <c r="AB591" s="154"/>
      <c r="AC591" s="158"/>
      <c r="AD591" s="154"/>
      <c r="AE591" s="12"/>
      <c r="AF591" s="213"/>
      <c r="AG591" s="12"/>
      <c r="AH591" s="12"/>
      <c r="AI591" s="12"/>
      <c r="AJ591" s="12"/>
      <c r="AK591" s="12"/>
      <c r="AL591" s="12"/>
      <c r="AM591" s="12"/>
      <c r="AN591" s="12"/>
      <c r="AO591" s="131"/>
      <c r="AR591" s="132"/>
      <c r="AS591" s="132"/>
      <c r="AT591" s="132"/>
      <c r="AU591" s="207"/>
      <c r="AW591" s="274"/>
      <c r="AY591" s="323"/>
      <c r="AZ591" s="323"/>
      <c r="BA591" s="323"/>
      <c r="BB591" s="323"/>
      <c r="BC591" s="323"/>
    </row>
    <row r="592" spans="1:55" ht="15.75">
      <c r="A592" s="1"/>
      <c r="B592" s="2"/>
      <c r="C592" s="2"/>
      <c r="D592" s="3"/>
      <c r="E592" s="130"/>
      <c r="F592" s="366"/>
      <c r="G592" s="130"/>
      <c r="H592" s="130"/>
      <c r="I592" s="4"/>
      <c r="J592" s="4"/>
      <c r="K592" s="4"/>
      <c r="L592" s="4"/>
      <c r="M592" s="4"/>
      <c r="N592" s="4"/>
      <c r="O592" s="4"/>
      <c r="P592" s="4"/>
      <c r="Q592" s="4"/>
      <c r="R592" s="4"/>
      <c r="S592" s="4"/>
      <c r="T592" s="4"/>
      <c r="U592" s="4"/>
      <c r="V592" s="4"/>
      <c r="W592" s="4"/>
      <c r="X592" s="4"/>
      <c r="Y592" s="4"/>
      <c r="Z592" s="4"/>
      <c r="AA592" s="13"/>
      <c r="AB592" s="154"/>
      <c r="AC592" s="158"/>
      <c r="AD592" s="154"/>
      <c r="AE592" s="12"/>
      <c r="AF592" s="213"/>
      <c r="AG592" s="12"/>
      <c r="AH592" s="12"/>
      <c r="AI592" s="12"/>
      <c r="AJ592" s="12"/>
      <c r="AK592" s="12"/>
      <c r="AL592" s="12"/>
      <c r="AM592" s="12"/>
      <c r="AN592" s="12"/>
      <c r="AO592" s="131"/>
      <c r="AR592" s="132"/>
      <c r="AS592" s="132"/>
      <c r="AT592" s="132"/>
      <c r="AU592" s="207"/>
      <c r="AW592" s="274"/>
      <c r="AY592" s="323"/>
      <c r="AZ592" s="323"/>
      <c r="BA592" s="323"/>
      <c r="BB592" s="323"/>
      <c r="BC592" s="323"/>
    </row>
    <row r="593" spans="1:55" ht="15.75">
      <c r="A593" s="1"/>
      <c r="B593" s="2"/>
      <c r="C593" s="2"/>
      <c r="D593" s="3"/>
      <c r="E593" s="130"/>
      <c r="F593" s="366"/>
      <c r="G593" s="130"/>
      <c r="H593" s="130"/>
      <c r="I593" s="4"/>
      <c r="J593" s="4"/>
      <c r="K593" s="4"/>
      <c r="L593" s="4"/>
      <c r="M593" s="4"/>
      <c r="N593" s="4"/>
      <c r="O593" s="4"/>
      <c r="P593" s="4"/>
      <c r="Q593" s="4"/>
      <c r="R593" s="4"/>
      <c r="S593" s="4"/>
      <c r="T593" s="4"/>
      <c r="U593" s="4"/>
      <c r="V593" s="4"/>
      <c r="W593" s="4"/>
      <c r="X593" s="4"/>
      <c r="Y593" s="4"/>
      <c r="Z593" s="4"/>
      <c r="AA593" s="13"/>
      <c r="AB593" s="154"/>
      <c r="AC593" s="158"/>
      <c r="AD593" s="154"/>
      <c r="AE593" s="12"/>
      <c r="AF593" s="213"/>
      <c r="AG593" s="12"/>
      <c r="AH593" s="12"/>
      <c r="AI593" s="12"/>
      <c r="AJ593" s="12"/>
      <c r="AK593" s="12"/>
      <c r="AL593" s="12"/>
      <c r="AM593" s="12"/>
      <c r="AN593" s="12"/>
      <c r="AO593" s="131"/>
      <c r="AR593" s="132"/>
      <c r="AS593" s="132"/>
      <c r="AT593" s="132"/>
      <c r="AU593" s="207"/>
      <c r="AW593" s="274"/>
      <c r="AY593" s="323"/>
      <c r="AZ593" s="323"/>
      <c r="BA593" s="323"/>
      <c r="BB593" s="323"/>
      <c r="BC593" s="323"/>
    </row>
    <row r="594" spans="1:55" ht="15.75">
      <c r="A594" s="1"/>
      <c r="B594" s="2"/>
      <c r="C594" s="2"/>
      <c r="D594" s="3"/>
      <c r="E594" s="130"/>
      <c r="F594" s="366"/>
      <c r="G594" s="130"/>
      <c r="H594" s="130"/>
      <c r="I594" s="4"/>
      <c r="J594" s="4"/>
      <c r="K594" s="4"/>
      <c r="L594" s="4"/>
      <c r="M594" s="4"/>
      <c r="N594" s="4"/>
      <c r="O594" s="4"/>
      <c r="P594" s="4"/>
      <c r="Q594" s="4"/>
      <c r="R594" s="4"/>
      <c r="S594" s="4"/>
      <c r="T594" s="4"/>
      <c r="U594" s="4"/>
      <c r="V594" s="4"/>
      <c r="W594" s="4"/>
      <c r="X594" s="4"/>
      <c r="Y594" s="4"/>
      <c r="Z594" s="4"/>
      <c r="AA594" s="13"/>
      <c r="AB594" s="154"/>
      <c r="AC594" s="158"/>
      <c r="AD594" s="154"/>
      <c r="AE594" s="12"/>
      <c r="AF594" s="213"/>
      <c r="AG594" s="12"/>
      <c r="AH594" s="12"/>
      <c r="AI594" s="12"/>
      <c r="AJ594" s="12"/>
      <c r="AK594" s="12"/>
      <c r="AL594" s="12"/>
      <c r="AM594" s="12"/>
      <c r="AN594" s="12"/>
      <c r="AO594" s="131"/>
      <c r="AR594" s="132"/>
      <c r="AS594" s="132"/>
      <c r="AT594" s="132"/>
      <c r="AU594" s="207"/>
      <c r="AW594" s="274"/>
      <c r="AY594" s="323"/>
      <c r="AZ594" s="323"/>
      <c r="BA594" s="323"/>
      <c r="BB594" s="323"/>
      <c r="BC594" s="323"/>
    </row>
    <row r="595" spans="1:55" ht="15.75">
      <c r="A595" s="1"/>
      <c r="B595" s="2"/>
      <c r="C595" s="2"/>
      <c r="D595" s="3"/>
      <c r="E595" s="130"/>
      <c r="F595" s="366"/>
      <c r="G595" s="130"/>
      <c r="H595" s="130"/>
      <c r="I595" s="4"/>
      <c r="J595" s="4"/>
      <c r="K595" s="4"/>
      <c r="L595" s="4"/>
      <c r="M595" s="4"/>
      <c r="N595" s="4"/>
      <c r="O595" s="4"/>
      <c r="P595" s="4"/>
      <c r="Q595" s="4"/>
      <c r="R595" s="4"/>
      <c r="S595" s="4"/>
      <c r="T595" s="4"/>
      <c r="U595" s="4"/>
      <c r="V595" s="4"/>
      <c r="W595" s="4"/>
      <c r="X595" s="4"/>
      <c r="Y595" s="4"/>
      <c r="Z595" s="4"/>
      <c r="AA595" s="13"/>
      <c r="AB595" s="154"/>
      <c r="AC595" s="158"/>
      <c r="AD595" s="154"/>
      <c r="AE595" s="12"/>
      <c r="AF595" s="213"/>
      <c r="AG595" s="12"/>
      <c r="AH595" s="12"/>
      <c r="AI595" s="12"/>
      <c r="AJ595" s="12"/>
      <c r="AK595" s="12"/>
      <c r="AL595" s="12"/>
      <c r="AM595" s="12"/>
      <c r="AN595" s="12"/>
      <c r="AO595" s="131"/>
      <c r="AR595" s="132"/>
      <c r="AS595" s="132"/>
      <c r="AT595" s="132"/>
      <c r="AU595" s="207"/>
      <c r="AW595" s="274"/>
      <c r="AY595" s="323"/>
      <c r="AZ595" s="323"/>
      <c r="BA595" s="323"/>
      <c r="BB595" s="323"/>
      <c r="BC595" s="323"/>
    </row>
    <row r="596" spans="1:55" ht="15.75">
      <c r="A596" s="1"/>
      <c r="B596" s="2"/>
      <c r="C596" s="2"/>
      <c r="D596" s="3"/>
      <c r="E596" s="130"/>
      <c r="F596" s="366"/>
      <c r="G596" s="130"/>
      <c r="H596" s="130"/>
      <c r="I596" s="4"/>
      <c r="J596" s="4"/>
      <c r="K596" s="4"/>
      <c r="L596" s="4"/>
      <c r="M596" s="4"/>
      <c r="N596" s="4"/>
      <c r="O596" s="4"/>
      <c r="P596" s="4"/>
      <c r="Q596" s="4"/>
      <c r="R596" s="4"/>
      <c r="S596" s="4"/>
      <c r="T596" s="4"/>
      <c r="U596" s="4"/>
      <c r="V596" s="4"/>
      <c r="W596" s="4"/>
      <c r="X596" s="4"/>
      <c r="Y596" s="4"/>
      <c r="Z596" s="4"/>
      <c r="AA596" s="13"/>
      <c r="AB596" s="154"/>
      <c r="AC596" s="158"/>
      <c r="AD596" s="154"/>
      <c r="AE596" s="12"/>
      <c r="AF596" s="213"/>
      <c r="AG596" s="12"/>
      <c r="AH596" s="12"/>
      <c r="AI596" s="12"/>
      <c r="AJ596" s="12"/>
      <c r="AK596" s="12"/>
      <c r="AL596" s="12"/>
      <c r="AM596" s="12"/>
      <c r="AN596" s="12"/>
      <c r="AO596" s="131"/>
      <c r="AR596" s="132"/>
      <c r="AS596" s="132"/>
      <c r="AT596" s="132"/>
      <c r="AU596" s="207"/>
      <c r="AW596" s="274"/>
      <c r="AY596" s="323"/>
      <c r="AZ596" s="323"/>
      <c r="BA596" s="323"/>
      <c r="BB596" s="323"/>
      <c r="BC596" s="323"/>
    </row>
    <row r="597" spans="1:55" ht="15.75">
      <c r="A597" s="1"/>
      <c r="B597" s="2"/>
      <c r="C597" s="2"/>
      <c r="D597" s="3"/>
      <c r="E597" s="130"/>
      <c r="F597" s="366"/>
      <c r="G597" s="130"/>
      <c r="H597" s="130"/>
      <c r="I597" s="4"/>
      <c r="J597" s="4"/>
      <c r="K597" s="4"/>
      <c r="L597" s="4"/>
      <c r="M597" s="4"/>
      <c r="N597" s="4"/>
      <c r="O597" s="4"/>
      <c r="P597" s="4"/>
      <c r="Q597" s="4"/>
      <c r="R597" s="4"/>
      <c r="S597" s="4"/>
      <c r="T597" s="4"/>
      <c r="U597" s="4"/>
      <c r="V597" s="4"/>
      <c r="W597" s="4"/>
      <c r="X597" s="4"/>
      <c r="Y597" s="4"/>
      <c r="Z597" s="4"/>
      <c r="AA597" s="13"/>
      <c r="AB597" s="154"/>
      <c r="AC597" s="158"/>
      <c r="AD597" s="154"/>
      <c r="AE597" s="12"/>
      <c r="AF597" s="213"/>
      <c r="AG597" s="12"/>
      <c r="AH597" s="12"/>
      <c r="AI597" s="12"/>
      <c r="AJ597" s="12"/>
      <c r="AK597" s="12"/>
      <c r="AL597" s="12"/>
      <c r="AM597" s="12"/>
      <c r="AN597" s="12"/>
      <c r="AO597" s="131"/>
      <c r="AR597" s="132"/>
      <c r="AS597" s="132"/>
      <c r="AT597" s="132"/>
      <c r="AU597" s="207"/>
      <c r="AW597" s="274"/>
      <c r="AY597" s="323"/>
      <c r="AZ597" s="323"/>
      <c r="BA597" s="323"/>
      <c r="BB597" s="323"/>
      <c r="BC597" s="323"/>
    </row>
    <row r="598" spans="1:55" ht="15.75">
      <c r="A598" s="1"/>
      <c r="B598" s="2"/>
      <c r="C598" s="2"/>
      <c r="D598" s="3"/>
      <c r="E598" s="130"/>
      <c r="F598" s="366"/>
      <c r="G598" s="130"/>
      <c r="H598" s="130"/>
      <c r="I598" s="4"/>
      <c r="J598" s="4"/>
      <c r="K598" s="4"/>
      <c r="L598" s="4"/>
      <c r="M598" s="4"/>
      <c r="N598" s="4"/>
      <c r="O598" s="4"/>
      <c r="P598" s="4"/>
      <c r="Q598" s="4"/>
      <c r="R598" s="4"/>
      <c r="S598" s="4"/>
      <c r="T598" s="4"/>
      <c r="U598" s="4"/>
      <c r="V598" s="4"/>
      <c r="W598" s="4"/>
      <c r="X598" s="4"/>
      <c r="Y598" s="4"/>
      <c r="Z598" s="4"/>
      <c r="AA598" s="13"/>
      <c r="AB598" s="154"/>
      <c r="AC598" s="158"/>
      <c r="AD598" s="154"/>
      <c r="AE598" s="12"/>
      <c r="AF598" s="213"/>
      <c r="AG598" s="12"/>
      <c r="AH598" s="12"/>
      <c r="AI598" s="12"/>
      <c r="AJ598" s="12"/>
      <c r="AK598" s="12"/>
      <c r="AL598" s="12"/>
      <c r="AM598" s="12"/>
      <c r="AN598" s="12"/>
      <c r="AO598" s="131"/>
      <c r="AR598" s="132"/>
      <c r="AS598" s="132"/>
      <c r="AT598" s="132"/>
      <c r="AU598" s="207"/>
      <c r="AW598" s="274"/>
      <c r="AY598" s="323"/>
      <c r="AZ598" s="323"/>
      <c r="BA598" s="323"/>
      <c r="BB598" s="323"/>
      <c r="BC598" s="323"/>
    </row>
    <row r="599" spans="1:55" ht="15.75">
      <c r="A599" s="1"/>
      <c r="B599" s="2"/>
      <c r="C599" s="2"/>
      <c r="D599" s="3"/>
      <c r="E599" s="130"/>
      <c r="F599" s="366"/>
      <c r="G599" s="130"/>
      <c r="H599" s="130"/>
      <c r="I599" s="4"/>
      <c r="J599" s="4"/>
      <c r="K599" s="4"/>
      <c r="L599" s="4"/>
      <c r="M599" s="4"/>
      <c r="N599" s="4"/>
      <c r="O599" s="4"/>
      <c r="P599" s="4"/>
      <c r="Q599" s="4"/>
      <c r="R599" s="4"/>
      <c r="S599" s="4"/>
      <c r="T599" s="4"/>
      <c r="U599" s="4"/>
      <c r="V599" s="4"/>
      <c r="W599" s="4"/>
      <c r="X599" s="4"/>
      <c r="Y599" s="4"/>
      <c r="Z599" s="4"/>
      <c r="AA599" s="13"/>
      <c r="AB599" s="154"/>
      <c r="AC599" s="158"/>
      <c r="AD599" s="154"/>
      <c r="AE599" s="12"/>
      <c r="AF599" s="213"/>
      <c r="AG599" s="12"/>
      <c r="AH599" s="12"/>
      <c r="AI599" s="12"/>
      <c r="AJ599" s="12"/>
      <c r="AK599" s="12"/>
      <c r="AL599" s="12"/>
      <c r="AM599" s="12"/>
      <c r="AN599" s="12"/>
      <c r="AO599" s="131"/>
      <c r="AR599" s="132"/>
      <c r="AS599" s="132"/>
      <c r="AT599" s="132"/>
      <c r="AU599" s="207"/>
      <c r="AW599" s="274"/>
      <c r="AY599" s="323"/>
      <c r="AZ599" s="323"/>
      <c r="BA599" s="323"/>
      <c r="BB599" s="323"/>
      <c r="BC599" s="323"/>
    </row>
    <row r="600" spans="1:55" ht="15.75">
      <c r="A600" s="1"/>
      <c r="B600" s="2"/>
      <c r="C600" s="2"/>
      <c r="D600" s="3"/>
      <c r="E600" s="130"/>
      <c r="F600" s="366"/>
      <c r="G600" s="130"/>
      <c r="H600" s="130"/>
      <c r="I600" s="4"/>
      <c r="J600" s="4"/>
      <c r="K600" s="4"/>
      <c r="L600" s="4"/>
      <c r="M600" s="4"/>
      <c r="N600" s="4"/>
      <c r="O600" s="4"/>
      <c r="P600" s="4"/>
      <c r="Q600" s="4"/>
      <c r="R600" s="4"/>
      <c r="S600" s="4"/>
      <c r="T600" s="4"/>
      <c r="U600" s="4"/>
      <c r="V600" s="4"/>
      <c r="W600" s="4"/>
      <c r="X600" s="4"/>
      <c r="Y600" s="4"/>
      <c r="Z600" s="4"/>
      <c r="AA600" s="13"/>
      <c r="AB600" s="154"/>
      <c r="AC600" s="158"/>
      <c r="AD600" s="154"/>
      <c r="AE600" s="12"/>
      <c r="AF600" s="213"/>
      <c r="AG600" s="12"/>
      <c r="AH600" s="12"/>
      <c r="AI600" s="12"/>
      <c r="AJ600" s="12"/>
      <c r="AK600" s="12"/>
      <c r="AL600" s="12"/>
      <c r="AM600" s="12"/>
      <c r="AN600" s="12"/>
      <c r="AO600" s="131"/>
      <c r="AR600" s="132"/>
      <c r="AS600" s="132"/>
      <c r="AT600" s="132"/>
      <c r="AU600" s="207"/>
      <c r="AW600" s="274"/>
      <c r="AY600" s="323"/>
      <c r="AZ600" s="323"/>
      <c r="BA600" s="323"/>
      <c r="BB600" s="323"/>
      <c r="BC600" s="323"/>
    </row>
    <row r="601" spans="1:55" ht="15.75">
      <c r="A601" s="1"/>
      <c r="B601" s="2"/>
      <c r="C601" s="2"/>
      <c r="D601" s="3"/>
      <c r="E601" s="130"/>
      <c r="F601" s="366"/>
      <c r="G601" s="130"/>
      <c r="H601" s="130"/>
      <c r="I601" s="4"/>
      <c r="J601" s="4"/>
      <c r="K601" s="4"/>
      <c r="L601" s="4"/>
      <c r="M601" s="4"/>
      <c r="N601" s="4"/>
      <c r="O601" s="4"/>
      <c r="P601" s="4"/>
      <c r="Q601" s="4"/>
      <c r="R601" s="4"/>
      <c r="S601" s="4"/>
      <c r="T601" s="4"/>
      <c r="U601" s="4"/>
      <c r="V601" s="4"/>
      <c r="W601" s="4"/>
      <c r="X601" s="4"/>
      <c r="Y601" s="4"/>
      <c r="Z601" s="4"/>
      <c r="AA601" s="13"/>
      <c r="AB601" s="154"/>
      <c r="AC601" s="158"/>
      <c r="AD601" s="154"/>
      <c r="AE601" s="12"/>
      <c r="AF601" s="213"/>
      <c r="AG601" s="12"/>
      <c r="AH601" s="12"/>
      <c r="AI601" s="12"/>
      <c r="AJ601" s="12"/>
      <c r="AK601" s="12"/>
      <c r="AL601" s="12"/>
      <c r="AM601" s="12"/>
      <c r="AN601" s="12"/>
      <c r="AO601" s="131"/>
      <c r="AR601" s="132"/>
      <c r="AS601" s="132"/>
      <c r="AT601" s="132"/>
      <c r="AU601" s="207"/>
      <c r="AW601" s="274"/>
      <c r="AY601" s="323"/>
      <c r="AZ601" s="323"/>
      <c r="BA601" s="323"/>
      <c r="BB601" s="323"/>
      <c r="BC601" s="323"/>
    </row>
    <row r="602" spans="1:55" ht="15.75">
      <c r="A602" s="1"/>
      <c r="B602" s="2"/>
      <c r="C602" s="2"/>
      <c r="D602" s="3"/>
      <c r="E602" s="130"/>
      <c r="F602" s="366"/>
      <c r="G602" s="130"/>
      <c r="H602" s="130"/>
      <c r="I602" s="4"/>
      <c r="J602" s="4"/>
      <c r="K602" s="4"/>
      <c r="L602" s="4"/>
      <c r="M602" s="4"/>
      <c r="N602" s="4"/>
      <c r="O602" s="4"/>
      <c r="P602" s="4"/>
      <c r="Q602" s="4"/>
      <c r="R602" s="4"/>
      <c r="S602" s="4"/>
      <c r="T602" s="4"/>
      <c r="U602" s="4"/>
      <c r="V602" s="4"/>
      <c r="W602" s="4"/>
      <c r="X602" s="4"/>
      <c r="Y602" s="4"/>
      <c r="Z602" s="4"/>
      <c r="AA602" s="13"/>
      <c r="AB602" s="154"/>
      <c r="AC602" s="158"/>
      <c r="AD602" s="154"/>
      <c r="AE602" s="12"/>
      <c r="AF602" s="213"/>
      <c r="AG602" s="12"/>
      <c r="AH602" s="12"/>
      <c r="AI602" s="12"/>
      <c r="AJ602" s="12"/>
      <c r="AK602" s="12"/>
      <c r="AL602" s="12"/>
      <c r="AM602" s="12"/>
      <c r="AN602" s="12"/>
      <c r="AO602" s="131"/>
      <c r="AR602" s="132"/>
      <c r="AS602" s="132"/>
      <c r="AT602" s="132"/>
      <c r="AU602" s="207"/>
      <c r="AW602" s="274"/>
      <c r="AY602" s="323"/>
      <c r="AZ602" s="323"/>
      <c r="BA602" s="323"/>
      <c r="BB602" s="323"/>
      <c r="BC602" s="323"/>
    </row>
    <row r="603" spans="1:55" ht="15.75">
      <c r="A603" s="1"/>
      <c r="B603" s="2"/>
      <c r="C603" s="2"/>
      <c r="D603" s="3"/>
      <c r="E603" s="130"/>
      <c r="F603" s="130"/>
      <c r="G603" s="130"/>
      <c r="H603" s="130"/>
      <c r="I603" s="4"/>
      <c r="J603" s="4"/>
      <c r="K603" s="4"/>
      <c r="L603" s="4"/>
      <c r="M603" s="4"/>
      <c r="N603" s="4"/>
      <c r="O603" s="4"/>
      <c r="P603" s="4"/>
      <c r="Q603" s="4"/>
      <c r="R603" s="4"/>
      <c r="S603" s="4"/>
      <c r="T603" s="4"/>
      <c r="U603" s="4"/>
      <c r="V603" s="4"/>
      <c r="W603" s="4"/>
      <c r="X603" s="4"/>
      <c r="Y603" s="4"/>
      <c r="Z603" s="4"/>
      <c r="AA603" s="13"/>
      <c r="AB603" s="154"/>
      <c r="AC603" s="158"/>
      <c r="AD603" s="154"/>
      <c r="AE603" s="12"/>
      <c r="AF603" s="213"/>
      <c r="AG603" s="12"/>
      <c r="AH603" s="12"/>
      <c r="AI603" s="12"/>
      <c r="AJ603" s="12"/>
      <c r="AK603" s="12"/>
      <c r="AL603" s="12"/>
      <c r="AM603" s="12"/>
      <c r="AN603" s="12"/>
      <c r="AO603" s="131"/>
      <c r="AR603" s="132"/>
      <c r="AS603" s="132"/>
      <c r="AT603" s="132"/>
      <c r="AU603" s="207"/>
      <c r="AW603" s="274"/>
      <c r="AY603" s="323"/>
      <c r="AZ603" s="323"/>
      <c r="BA603" s="323"/>
      <c r="BB603" s="323"/>
      <c r="BC603" s="323"/>
    </row>
    <row r="604" spans="1:55" ht="15.75">
      <c r="A604" s="1"/>
      <c r="B604" s="2"/>
      <c r="C604" s="2"/>
      <c r="D604" s="3"/>
      <c r="E604" s="130"/>
      <c r="F604" s="130"/>
      <c r="G604" s="130"/>
      <c r="H604" s="130"/>
      <c r="I604" s="4"/>
      <c r="J604" s="4"/>
      <c r="K604" s="4"/>
      <c r="L604" s="4"/>
      <c r="M604" s="4"/>
      <c r="N604" s="4"/>
      <c r="O604" s="4"/>
      <c r="P604" s="4"/>
      <c r="Q604" s="4"/>
      <c r="R604" s="4"/>
      <c r="S604" s="4"/>
      <c r="T604" s="4"/>
      <c r="U604" s="4"/>
      <c r="V604" s="4"/>
      <c r="W604" s="4"/>
      <c r="X604" s="4"/>
      <c r="Y604" s="4"/>
      <c r="Z604" s="4"/>
      <c r="AA604" s="13"/>
      <c r="AB604" s="154"/>
      <c r="AC604" s="158"/>
      <c r="AD604" s="154"/>
      <c r="AE604" s="12"/>
      <c r="AF604" s="213"/>
      <c r="AG604" s="12"/>
      <c r="AH604" s="12"/>
      <c r="AI604" s="12"/>
      <c r="AJ604" s="12"/>
      <c r="AK604" s="12"/>
      <c r="AL604" s="12"/>
      <c r="AM604" s="12"/>
      <c r="AN604" s="12"/>
      <c r="AO604" s="131"/>
      <c r="AR604" s="132"/>
      <c r="AS604" s="132"/>
      <c r="AT604" s="132"/>
      <c r="AU604" s="207"/>
      <c r="AW604" s="274"/>
      <c r="AY604" s="323"/>
      <c r="AZ604" s="323"/>
      <c r="BA604" s="323"/>
      <c r="BB604" s="323"/>
      <c r="BC604" s="323"/>
    </row>
    <row r="605" spans="1:55" ht="15.75">
      <c r="A605" s="1"/>
      <c r="B605" s="2"/>
      <c r="C605" s="2"/>
      <c r="D605" s="3"/>
      <c r="E605" s="130"/>
      <c r="F605" s="130"/>
      <c r="G605" s="130"/>
      <c r="H605" s="130"/>
      <c r="I605" s="4"/>
      <c r="J605" s="4"/>
      <c r="K605" s="4"/>
      <c r="L605" s="4"/>
      <c r="M605" s="4"/>
      <c r="N605" s="4"/>
      <c r="O605" s="4"/>
      <c r="P605" s="4"/>
      <c r="Q605" s="4"/>
      <c r="R605" s="4"/>
      <c r="S605" s="4"/>
      <c r="T605" s="4"/>
      <c r="U605" s="4"/>
      <c r="V605" s="4"/>
      <c r="W605" s="4"/>
      <c r="X605" s="4"/>
      <c r="Y605" s="4"/>
      <c r="Z605" s="4"/>
      <c r="AA605" s="13"/>
      <c r="AB605" s="154"/>
      <c r="AC605" s="158"/>
      <c r="AD605" s="154"/>
      <c r="AE605" s="12"/>
      <c r="AF605" s="213"/>
      <c r="AG605" s="12"/>
      <c r="AH605" s="12"/>
      <c r="AI605" s="12"/>
      <c r="AJ605" s="12"/>
      <c r="AK605" s="12"/>
      <c r="AL605" s="12"/>
      <c r="AM605" s="12"/>
      <c r="AN605" s="12"/>
      <c r="AO605" s="131"/>
      <c r="AR605" s="132"/>
      <c r="AS605" s="132"/>
      <c r="AT605" s="132"/>
      <c r="AU605" s="207"/>
      <c r="AW605" s="274"/>
      <c r="AY605" s="323"/>
      <c r="AZ605" s="323"/>
      <c r="BA605" s="323"/>
      <c r="BB605" s="323"/>
      <c r="BC605" s="323"/>
    </row>
    <row r="606" spans="1:55" ht="15.75">
      <c r="A606" s="1"/>
      <c r="B606" s="2"/>
      <c r="C606" s="2"/>
      <c r="D606" s="3"/>
      <c r="E606" s="130"/>
      <c r="F606" s="130"/>
      <c r="G606" s="130"/>
      <c r="H606" s="130"/>
      <c r="I606" s="4"/>
      <c r="J606" s="4"/>
      <c r="K606" s="4"/>
      <c r="L606" s="4"/>
      <c r="M606" s="4"/>
      <c r="N606" s="4"/>
      <c r="O606" s="4"/>
      <c r="P606" s="4"/>
      <c r="Q606" s="4"/>
      <c r="R606" s="4"/>
      <c r="S606" s="4"/>
      <c r="T606" s="4"/>
      <c r="U606" s="4"/>
      <c r="V606" s="4"/>
      <c r="W606" s="4"/>
      <c r="X606" s="4"/>
      <c r="Y606" s="4"/>
      <c r="Z606" s="4"/>
      <c r="AA606" s="13"/>
      <c r="AB606" s="154"/>
      <c r="AC606" s="158"/>
      <c r="AD606" s="154"/>
      <c r="AE606" s="12"/>
      <c r="AF606" s="213"/>
      <c r="AG606" s="12"/>
      <c r="AH606" s="12"/>
      <c r="AI606" s="12"/>
      <c r="AJ606" s="12"/>
      <c r="AK606" s="12"/>
      <c r="AL606" s="12"/>
      <c r="AM606" s="12"/>
      <c r="AN606" s="12"/>
      <c r="AO606" s="131"/>
      <c r="AR606" s="132"/>
      <c r="AS606" s="132"/>
      <c r="AT606" s="132"/>
      <c r="AU606" s="207"/>
      <c r="AW606" s="274"/>
      <c r="AY606" s="323"/>
      <c r="AZ606" s="323"/>
      <c r="BA606" s="323"/>
      <c r="BB606" s="323"/>
      <c r="BC606" s="323"/>
    </row>
    <row r="607" spans="1:55" ht="15.75">
      <c r="A607" s="1"/>
      <c r="B607" s="2"/>
      <c r="C607" s="2"/>
      <c r="D607" s="3"/>
      <c r="E607" s="130"/>
      <c r="F607" s="130"/>
      <c r="G607" s="130"/>
      <c r="H607" s="130"/>
      <c r="I607" s="4"/>
      <c r="J607" s="4"/>
      <c r="K607" s="4"/>
      <c r="L607" s="4"/>
      <c r="M607" s="4"/>
      <c r="N607" s="4"/>
      <c r="O607" s="4"/>
      <c r="P607" s="4"/>
      <c r="Q607" s="4"/>
      <c r="R607" s="4"/>
      <c r="S607" s="4"/>
      <c r="T607" s="4"/>
      <c r="U607" s="4"/>
      <c r="V607" s="4"/>
      <c r="W607" s="4"/>
      <c r="X607" s="4"/>
      <c r="Y607" s="4"/>
      <c r="Z607" s="4"/>
      <c r="AA607" s="13"/>
      <c r="AB607" s="154"/>
      <c r="AC607" s="158"/>
      <c r="AD607" s="154"/>
      <c r="AE607" s="12"/>
      <c r="AF607" s="213"/>
      <c r="AG607" s="12"/>
      <c r="AH607" s="12"/>
      <c r="AI607" s="12"/>
      <c r="AJ607" s="12"/>
      <c r="AK607" s="12"/>
      <c r="AL607" s="12"/>
      <c r="AM607" s="12"/>
      <c r="AN607" s="12"/>
      <c r="AO607" s="131"/>
      <c r="AR607" s="132"/>
      <c r="AS607" s="132"/>
      <c r="AT607" s="132"/>
      <c r="AU607" s="207"/>
      <c r="AW607" s="274"/>
      <c r="AY607" s="323"/>
      <c r="AZ607" s="323"/>
      <c r="BA607" s="323"/>
      <c r="BB607" s="323"/>
      <c r="BC607" s="323"/>
    </row>
    <row r="608" spans="1:55" ht="15.75">
      <c r="A608" s="1"/>
      <c r="B608" s="2"/>
      <c r="C608" s="2"/>
      <c r="D608" s="3"/>
      <c r="E608" s="130"/>
      <c r="F608" s="130"/>
      <c r="G608" s="130"/>
      <c r="H608" s="130"/>
      <c r="I608" s="4"/>
      <c r="J608" s="4"/>
      <c r="K608" s="4"/>
      <c r="L608" s="4"/>
      <c r="M608" s="4"/>
      <c r="N608" s="4"/>
      <c r="O608" s="4"/>
      <c r="P608" s="4"/>
      <c r="Q608" s="4"/>
      <c r="R608" s="4"/>
      <c r="S608" s="4"/>
      <c r="T608" s="4"/>
      <c r="U608" s="4"/>
      <c r="V608" s="4"/>
      <c r="W608" s="4"/>
      <c r="X608" s="4"/>
      <c r="Y608" s="4"/>
      <c r="Z608" s="4"/>
      <c r="AA608" s="13"/>
      <c r="AB608" s="154"/>
      <c r="AC608" s="158"/>
      <c r="AD608" s="154"/>
      <c r="AE608" s="12"/>
      <c r="AF608" s="213"/>
      <c r="AG608" s="12"/>
      <c r="AH608" s="12"/>
      <c r="AI608" s="12"/>
      <c r="AJ608" s="12"/>
      <c r="AK608" s="12"/>
      <c r="AL608" s="12"/>
      <c r="AM608" s="12"/>
      <c r="AN608" s="12"/>
      <c r="AO608" s="131"/>
      <c r="AR608" s="132"/>
      <c r="AS608" s="132"/>
      <c r="AT608" s="132"/>
      <c r="AU608" s="207"/>
      <c r="AW608" s="274"/>
      <c r="AY608" s="323"/>
      <c r="AZ608" s="323"/>
      <c r="BA608" s="323"/>
      <c r="BB608" s="323"/>
      <c r="BC608" s="323"/>
    </row>
    <row r="609" spans="1:55" ht="15.75">
      <c r="A609" s="1"/>
      <c r="B609" s="2"/>
      <c r="C609" s="2"/>
      <c r="D609" s="3"/>
      <c r="E609" s="130"/>
      <c r="F609" s="130"/>
      <c r="G609" s="130"/>
      <c r="H609" s="130"/>
      <c r="I609" s="4"/>
      <c r="J609" s="4"/>
      <c r="K609" s="4"/>
      <c r="L609" s="4"/>
      <c r="M609" s="4"/>
      <c r="N609" s="4"/>
      <c r="O609" s="4"/>
      <c r="P609" s="4"/>
      <c r="Q609" s="4"/>
      <c r="R609" s="4"/>
      <c r="S609" s="4"/>
      <c r="T609" s="4"/>
      <c r="U609" s="4"/>
      <c r="V609" s="4"/>
      <c r="W609" s="4"/>
      <c r="X609" s="4"/>
      <c r="Y609" s="4"/>
      <c r="Z609" s="4"/>
      <c r="AA609" s="13"/>
      <c r="AB609" s="154"/>
      <c r="AC609" s="158"/>
      <c r="AD609" s="154"/>
      <c r="AE609" s="12"/>
      <c r="AF609" s="213"/>
      <c r="AG609" s="12"/>
      <c r="AH609" s="12"/>
      <c r="AI609" s="12"/>
      <c r="AJ609" s="12"/>
      <c r="AK609" s="12"/>
      <c r="AL609" s="12"/>
      <c r="AM609" s="12"/>
      <c r="AN609" s="12"/>
      <c r="AO609" s="131"/>
      <c r="AR609" s="132"/>
      <c r="AS609" s="132"/>
      <c r="AT609" s="132"/>
      <c r="AU609" s="207"/>
      <c r="AW609" s="274"/>
      <c r="AY609" s="323"/>
      <c r="AZ609" s="323"/>
      <c r="BA609" s="323"/>
      <c r="BB609" s="323"/>
      <c r="BC609" s="323"/>
    </row>
    <row r="610" spans="1:55" ht="15.75">
      <c r="A610" s="1"/>
      <c r="B610" s="2"/>
      <c r="C610" s="2"/>
      <c r="D610" s="3"/>
      <c r="E610" s="130"/>
      <c r="F610" s="130"/>
      <c r="G610" s="130"/>
      <c r="H610" s="130"/>
      <c r="I610" s="4"/>
      <c r="J610" s="4"/>
      <c r="K610" s="4"/>
      <c r="L610" s="4"/>
      <c r="M610" s="4"/>
      <c r="N610" s="4"/>
      <c r="O610" s="4"/>
      <c r="P610" s="4"/>
      <c r="Q610" s="4"/>
      <c r="R610" s="4"/>
      <c r="S610" s="4"/>
      <c r="T610" s="4"/>
      <c r="U610" s="4"/>
      <c r="V610" s="4"/>
      <c r="W610" s="4"/>
      <c r="X610" s="4"/>
      <c r="Y610" s="4"/>
      <c r="Z610" s="4"/>
      <c r="AA610" s="13"/>
      <c r="AB610" s="154"/>
      <c r="AC610" s="158"/>
      <c r="AD610" s="154"/>
      <c r="AE610" s="12"/>
      <c r="AF610" s="213"/>
      <c r="AG610" s="12"/>
      <c r="AH610" s="12"/>
      <c r="AI610" s="12"/>
      <c r="AJ610" s="12"/>
      <c r="AK610" s="12"/>
      <c r="AL610" s="12"/>
      <c r="AM610" s="12"/>
      <c r="AN610" s="12"/>
      <c r="AO610" s="131"/>
      <c r="AR610" s="132"/>
      <c r="AS610" s="132"/>
      <c r="AT610" s="132"/>
      <c r="AU610" s="207"/>
      <c r="AW610" s="274"/>
      <c r="AY610" s="323"/>
      <c r="AZ610" s="323"/>
      <c r="BA610" s="323"/>
      <c r="BB610" s="323"/>
      <c r="BC610" s="323"/>
    </row>
    <row r="611" spans="1:55" ht="15.75">
      <c r="A611" s="1"/>
      <c r="B611" s="2"/>
      <c r="C611" s="2"/>
      <c r="D611" s="3"/>
      <c r="E611" s="130"/>
      <c r="F611" s="130"/>
      <c r="G611" s="130"/>
      <c r="H611" s="130"/>
      <c r="I611" s="4"/>
      <c r="J611" s="4"/>
      <c r="K611" s="4"/>
      <c r="L611" s="4"/>
      <c r="M611" s="4"/>
      <c r="N611" s="4"/>
      <c r="O611" s="4"/>
      <c r="P611" s="4"/>
      <c r="Q611" s="4"/>
      <c r="R611" s="4"/>
      <c r="S611" s="4"/>
      <c r="T611" s="4"/>
      <c r="U611" s="4"/>
      <c r="V611" s="4"/>
      <c r="W611" s="4"/>
      <c r="X611" s="4"/>
      <c r="Y611" s="4"/>
      <c r="Z611" s="4"/>
      <c r="AA611" s="13"/>
      <c r="AB611" s="154"/>
      <c r="AC611" s="158"/>
      <c r="AD611" s="154"/>
      <c r="AE611" s="12"/>
      <c r="AF611" s="213"/>
      <c r="AG611" s="12"/>
      <c r="AH611" s="12"/>
      <c r="AI611" s="12"/>
      <c r="AJ611" s="12"/>
      <c r="AK611" s="12"/>
      <c r="AL611" s="12"/>
      <c r="AM611" s="12"/>
      <c r="AN611" s="12"/>
      <c r="AO611" s="131"/>
      <c r="AR611" s="132"/>
      <c r="AS611" s="132"/>
      <c r="AT611" s="132"/>
      <c r="AU611" s="207"/>
      <c r="AW611" s="274"/>
      <c r="AY611" s="323"/>
      <c r="AZ611" s="323"/>
      <c r="BA611" s="323"/>
      <c r="BB611" s="323"/>
      <c r="BC611" s="323"/>
    </row>
    <row r="612" spans="1:55" ht="15.75">
      <c r="A612" s="1"/>
      <c r="B612" s="2"/>
      <c r="C612" s="2"/>
      <c r="D612" s="3"/>
      <c r="E612" s="130"/>
      <c r="F612" s="130"/>
      <c r="G612" s="130"/>
      <c r="H612" s="130"/>
      <c r="I612" s="4"/>
      <c r="J612" s="4"/>
      <c r="K612" s="4"/>
      <c r="L612" s="4"/>
      <c r="M612" s="4"/>
      <c r="N612" s="4"/>
      <c r="O612" s="4"/>
      <c r="P612" s="4"/>
      <c r="Q612" s="4"/>
      <c r="R612" s="4"/>
      <c r="S612" s="4"/>
      <c r="T612" s="4"/>
      <c r="U612" s="4"/>
      <c r="V612" s="4"/>
      <c r="W612" s="4"/>
      <c r="X612" s="4"/>
      <c r="Y612" s="4"/>
      <c r="Z612" s="4"/>
      <c r="AA612" s="13"/>
      <c r="AB612" s="154"/>
      <c r="AC612" s="158"/>
      <c r="AD612" s="154"/>
      <c r="AE612" s="12"/>
      <c r="AF612" s="213"/>
      <c r="AG612" s="12"/>
      <c r="AH612" s="12"/>
      <c r="AI612" s="12"/>
      <c r="AJ612" s="12"/>
      <c r="AK612" s="12"/>
      <c r="AL612" s="12"/>
      <c r="AM612" s="12"/>
      <c r="AN612" s="12"/>
      <c r="AO612" s="131"/>
      <c r="AR612" s="132"/>
      <c r="AS612" s="132"/>
      <c r="AT612" s="132"/>
      <c r="AU612" s="207"/>
      <c r="AW612" s="274"/>
      <c r="AY612" s="323"/>
      <c r="AZ612" s="323"/>
      <c r="BA612" s="323"/>
      <c r="BB612" s="323"/>
      <c r="BC612" s="323"/>
    </row>
    <row r="613" spans="1:55" ht="15.75">
      <c r="A613" s="1"/>
      <c r="B613" s="2"/>
      <c r="C613" s="2"/>
      <c r="D613" s="3"/>
      <c r="E613" s="130"/>
      <c r="F613" s="130"/>
      <c r="G613" s="130"/>
      <c r="H613" s="130"/>
      <c r="I613" s="4"/>
      <c r="J613" s="4"/>
      <c r="K613" s="4"/>
      <c r="L613" s="4"/>
      <c r="M613" s="4"/>
      <c r="N613" s="4"/>
      <c r="O613" s="4"/>
      <c r="P613" s="4"/>
      <c r="Q613" s="4"/>
      <c r="R613" s="4"/>
      <c r="S613" s="4"/>
      <c r="T613" s="4"/>
      <c r="U613" s="4"/>
      <c r="V613" s="4"/>
      <c r="W613" s="4"/>
      <c r="X613" s="4"/>
      <c r="Y613" s="4"/>
      <c r="Z613" s="4"/>
      <c r="AA613" s="13"/>
      <c r="AB613" s="154"/>
      <c r="AC613" s="158"/>
      <c r="AD613" s="154"/>
      <c r="AE613" s="12"/>
      <c r="AF613" s="213"/>
      <c r="AG613" s="12"/>
      <c r="AH613" s="12"/>
      <c r="AI613" s="12"/>
      <c r="AJ613" s="12"/>
      <c r="AK613" s="12"/>
      <c r="AL613" s="12"/>
      <c r="AM613" s="12"/>
      <c r="AN613" s="12"/>
      <c r="AO613" s="131"/>
      <c r="AR613" s="132"/>
      <c r="AS613" s="132"/>
      <c r="AT613" s="132"/>
      <c r="AU613" s="207"/>
      <c r="AW613" s="274"/>
      <c r="AY613" s="323"/>
      <c r="AZ613" s="323"/>
      <c r="BA613" s="323"/>
      <c r="BB613" s="323"/>
      <c r="BC613" s="323"/>
    </row>
    <row r="614" spans="1:55" ht="15.75">
      <c r="A614" s="1"/>
      <c r="B614" s="2"/>
      <c r="C614" s="2"/>
      <c r="D614" s="3"/>
      <c r="E614" s="130"/>
      <c r="F614" s="130"/>
      <c r="G614" s="130"/>
      <c r="H614" s="130"/>
      <c r="I614" s="4"/>
      <c r="J614" s="4"/>
      <c r="K614" s="4"/>
      <c r="L614" s="4"/>
      <c r="M614" s="4"/>
      <c r="N614" s="4"/>
      <c r="O614" s="4"/>
      <c r="P614" s="4"/>
      <c r="Q614" s="4"/>
      <c r="R614" s="4"/>
      <c r="S614" s="4"/>
      <c r="T614" s="4"/>
      <c r="U614" s="4"/>
      <c r="V614" s="4"/>
      <c r="W614" s="4"/>
      <c r="X614" s="4"/>
      <c r="Y614" s="4"/>
      <c r="Z614" s="4"/>
      <c r="AA614" s="13"/>
      <c r="AB614" s="154"/>
      <c r="AC614" s="158"/>
      <c r="AD614" s="154"/>
      <c r="AE614" s="12"/>
      <c r="AF614" s="213"/>
      <c r="AG614" s="12"/>
      <c r="AH614" s="12"/>
      <c r="AI614" s="12"/>
      <c r="AJ614" s="12"/>
      <c r="AK614" s="12"/>
      <c r="AL614" s="12"/>
      <c r="AM614" s="12"/>
      <c r="AN614" s="12"/>
      <c r="AO614" s="131"/>
      <c r="AR614" s="132"/>
      <c r="AS614" s="132"/>
      <c r="AT614" s="132"/>
      <c r="AU614" s="207"/>
      <c r="AW614" s="274"/>
      <c r="AY614" s="323"/>
      <c r="AZ614" s="323"/>
      <c r="BA614" s="323"/>
      <c r="BB614" s="323"/>
      <c r="BC614" s="323"/>
    </row>
    <row r="615" spans="1:55" ht="15.75">
      <c r="A615" s="1"/>
      <c r="B615" s="2"/>
      <c r="C615" s="2"/>
      <c r="D615" s="3"/>
      <c r="E615" s="130"/>
      <c r="F615" s="130"/>
      <c r="G615" s="130"/>
      <c r="H615" s="130"/>
      <c r="I615" s="4"/>
      <c r="J615" s="4"/>
      <c r="K615" s="4"/>
      <c r="L615" s="4"/>
      <c r="M615" s="4"/>
      <c r="N615" s="4"/>
      <c r="O615" s="4"/>
      <c r="P615" s="4"/>
      <c r="Q615" s="4"/>
      <c r="R615" s="4"/>
      <c r="S615" s="4"/>
      <c r="T615" s="4"/>
      <c r="U615" s="4"/>
      <c r="V615" s="4"/>
      <c r="W615" s="4"/>
      <c r="X615" s="4"/>
      <c r="Y615" s="4"/>
      <c r="Z615" s="4"/>
      <c r="AA615" s="13"/>
      <c r="AB615" s="154"/>
      <c r="AC615" s="158"/>
      <c r="AD615" s="154"/>
      <c r="AE615" s="12"/>
      <c r="AF615" s="213"/>
      <c r="AG615" s="12"/>
      <c r="AH615" s="12"/>
      <c r="AI615" s="12"/>
      <c r="AJ615" s="12"/>
      <c r="AK615" s="12"/>
      <c r="AL615" s="12"/>
      <c r="AM615" s="12"/>
      <c r="AN615" s="12"/>
      <c r="AO615" s="131"/>
      <c r="AR615" s="132"/>
      <c r="AS615" s="132"/>
      <c r="AT615" s="132"/>
      <c r="AU615" s="207"/>
      <c r="AW615" s="274"/>
      <c r="AY615" s="323"/>
      <c r="AZ615" s="323"/>
      <c r="BA615" s="323"/>
      <c r="BB615" s="323"/>
      <c r="BC615" s="323"/>
    </row>
    <row r="616" spans="1:55" ht="15.75">
      <c r="A616" s="1"/>
      <c r="B616" s="2"/>
      <c r="C616" s="2"/>
      <c r="D616" s="3"/>
      <c r="E616" s="130"/>
      <c r="F616" s="130"/>
      <c r="G616" s="130"/>
      <c r="H616" s="130"/>
      <c r="I616" s="4"/>
      <c r="J616" s="4"/>
      <c r="K616" s="4"/>
      <c r="L616" s="4"/>
      <c r="M616" s="4"/>
      <c r="N616" s="4"/>
      <c r="O616" s="4"/>
      <c r="P616" s="4"/>
      <c r="Q616" s="4"/>
      <c r="R616" s="4"/>
      <c r="S616" s="4"/>
      <c r="T616" s="4"/>
      <c r="U616" s="4"/>
      <c r="V616" s="4"/>
      <c r="W616" s="4"/>
      <c r="X616" s="4"/>
      <c r="Y616" s="4"/>
      <c r="Z616" s="4"/>
      <c r="AA616" s="13"/>
      <c r="AB616" s="154"/>
      <c r="AC616" s="158"/>
      <c r="AD616" s="154"/>
      <c r="AE616" s="12"/>
      <c r="AF616" s="213"/>
      <c r="AG616" s="12"/>
      <c r="AH616" s="12"/>
      <c r="AI616" s="12"/>
      <c r="AJ616" s="12"/>
      <c r="AK616" s="12"/>
      <c r="AL616" s="12"/>
      <c r="AM616" s="12"/>
      <c r="AN616" s="12"/>
      <c r="AO616" s="131"/>
      <c r="AR616" s="132"/>
      <c r="AS616" s="132"/>
      <c r="AT616" s="132"/>
      <c r="AU616" s="207"/>
      <c r="AW616" s="274"/>
      <c r="AY616" s="323"/>
      <c r="AZ616" s="323"/>
      <c r="BA616" s="323"/>
      <c r="BB616" s="323"/>
      <c r="BC616" s="323"/>
    </row>
    <row r="617" spans="1:55" ht="15.75">
      <c r="A617" s="1"/>
      <c r="B617" s="2"/>
      <c r="C617" s="2"/>
      <c r="D617" s="3"/>
      <c r="E617" s="130"/>
      <c r="F617" s="130"/>
      <c r="G617" s="130"/>
      <c r="H617" s="130"/>
      <c r="I617" s="4"/>
      <c r="J617" s="4"/>
      <c r="K617" s="4"/>
      <c r="L617" s="4"/>
      <c r="M617" s="4"/>
      <c r="N617" s="4"/>
      <c r="O617" s="4"/>
      <c r="P617" s="4"/>
      <c r="Q617" s="4"/>
      <c r="R617" s="4"/>
      <c r="S617" s="4"/>
      <c r="T617" s="4"/>
      <c r="U617" s="4"/>
      <c r="V617" s="4"/>
      <c r="W617" s="4"/>
      <c r="X617" s="4"/>
      <c r="Y617" s="4"/>
      <c r="Z617" s="4"/>
      <c r="AA617" s="13"/>
      <c r="AB617" s="154"/>
      <c r="AC617" s="158"/>
      <c r="AD617" s="154"/>
      <c r="AE617" s="12"/>
      <c r="AF617" s="213"/>
      <c r="AG617" s="12"/>
      <c r="AH617" s="12"/>
      <c r="AI617" s="12"/>
      <c r="AJ617" s="12"/>
      <c r="AK617" s="12"/>
      <c r="AL617" s="12"/>
      <c r="AM617" s="12"/>
      <c r="AN617" s="12"/>
      <c r="AO617" s="131"/>
      <c r="AR617" s="132"/>
      <c r="AS617" s="132"/>
      <c r="AT617" s="132"/>
      <c r="AU617" s="207"/>
      <c r="AW617" s="274"/>
      <c r="AY617" s="323"/>
      <c r="AZ617" s="323"/>
      <c r="BA617" s="323"/>
      <c r="BB617" s="323"/>
      <c r="BC617" s="323"/>
    </row>
    <row r="618" spans="1:55" ht="15.75">
      <c r="A618" s="1"/>
      <c r="B618" s="2"/>
      <c r="C618" s="2"/>
      <c r="D618" s="3"/>
      <c r="E618" s="130"/>
      <c r="F618" s="130"/>
      <c r="G618" s="130"/>
      <c r="H618" s="130"/>
      <c r="I618" s="4"/>
      <c r="J618" s="4"/>
      <c r="K618" s="4"/>
      <c r="L618" s="4"/>
      <c r="M618" s="4"/>
      <c r="N618" s="4"/>
      <c r="O618" s="4"/>
      <c r="P618" s="4"/>
      <c r="Q618" s="4"/>
      <c r="R618" s="4"/>
      <c r="S618" s="4"/>
      <c r="T618" s="4"/>
      <c r="U618" s="4"/>
      <c r="V618" s="4"/>
      <c r="W618" s="4"/>
      <c r="X618" s="4"/>
      <c r="Y618" s="4"/>
      <c r="Z618" s="4"/>
      <c r="AA618" s="13"/>
      <c r="AB618" s="154"/>
      <c r="AC618" s="158"/>
      <c r="AD618" s="154"/>
      <c r="AE618" s="12"/>
      <c r="AF618" s="213"/>
      <c r="AG618" s="12"/>
      <c r="AH618" s="12"/>
      <c r="AI618" s="12"/>
      <c r="AJ618" s="12"/>
      <c r="AK618" s="12"/>
      <c r="AL618" s="12"/>
      <c r="AM618" s="12"/>
      <c r="AN618" s="12"/>
      <c r="AO618" s="131"/>
      <c r="AR618" s="132"/>
      <c r="AS618" s="132"/>
      <c r="AT618" s="132"/>
      <c r="AU618" s="207"/>
      <c r="AW618" s="274"/>
      <c r="AY618" s="323"/>
      <c r="AZ618" s="323"/>
      <c r="BA618" s="323"/>
      <c r="BB618" s="323"/>
      <c r="BC618" s="323"/>
    </row>
    <row r="619" spans="1:55" ht="15.75">
      <c r="A619" s="1"/>
      <c r="B619" s="2"/>
      <c r="C619" s="2"/>
      <c r="D619" s="3"/>
      <c r="E619" s="130"/>
      <c r="F619" s="130"/>
      <c r="G619" s="130"/>
      <c r="H619" s="130"/>
      <c r="I619" s="4"/>
      <c r="J619" s="4"/>
      <c r="K619" s="4"/>
      <c r="L619" s="4"/>
      <c r="M619" s="4"/>
      <c r="N619" s="4"/>
      <c r="O619" s="4"/>
      <c r="P619" s="4"/>
      <c r="Q619" s="4"/>
      <c r="R619" s="4"/>
      <c r="S619" s="4"/>
      <c r="T619" s="4"/>
      <c r="U619" s="4"/>
      <c r="V619" s="4"/>
      <c r="W619" s="4"/>
      <c r="X619" s="4"/>
      <c r="Y619" s="4"/>
      <c r="Z619" s="4"/>
      <c r="AA619" s="13"/>
      <c r="AB619" s="154"/>
      <c r="AC619" s="158"/>
      <c r="AD619" s="154"/>
      <c r="AE619" s="12"/>
      <c r="AF619" s="213"/>
      <c r="AG619" s="12"/>
      <c r="AH619" s="12"/>
      <c r="AI619" s="12"/>
      <c r="AJ619" s="12"/>
      <c r="AK619" s="12"/>
      <c r="AL619" s="12"/>
      <c r="AM619" s="12"/>
      <c r="AN619" s="12"/>
      <c r="AO619" s="131"/>
      <c r="AR619" s="132"/>
      <c r="AS619" s="132"/>
      <c r="AT619" s="132"/>
      <c r="AU619" s="207"/>
      <c r="AW619" s="274"/>
      <c r="AY619" s="323"/>
      <c r="AZ619" s="323"/>
      <c r="BA619" s="323"/>
      <c r="BB619" s="323"/>
      <c r="BC619" s="323"/>
    </row>
  </sheetData>
  <autoFilter ref="A1:XFC151"/>
  <sortState ref="A2:AV331">
    <sortCondition ref="E2:E331"/>
    <sortCondition descending="1" ref="AA2:AA331"/>
    <sortCondition descending="1" ref="AF2:AF331"/>
  </sortState>
  <conditionalFormatting sqref="AF2:AF619">
    <cfRule type="cellIs" dxfId="2" priority="17" stopIfTrue="1" operator="lessThan">
      <formula>0.5</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3"/>
  </sheetPr>
  <dimension ref="A3:J184"/>
  <sheetViews>
    <sheetView showGridLines="0" workbookViewId="0"/>
  </sheetViews>
  <sheetFormatPr defaultRowHeight="15"/>
  <cols>
    <col min="1" max="1" width="13.140625" customWidth="1"/>
    <col min="2" max="2" width="15.7109375" customWidth="1"/>
    <col min="3" max="3" width="19.5703125" customWidth="1"/>
    <col min="4" max="5" width="23.42578125" customWidth="1"/>
    <col min="6" max="6" width="22.85546875" customWidth="1"/>
    <col min="7" max="7" width="21.5703125" customWidth="1"/>
    <col min="8" max="8" width="18.85546875" customWidth="1"/>
    <col min="9" max="9" width="13.28515625" customWidth="1"/>
    <col min="10" max="10" width="28.5703125" customWidth="1"/>
  </cols>
  <sheetData>
    <row r="3" spans="1:10">
      <c r="B3" s="9" t="s">
        <v>14</v>
      </c>
    </row>
    <row r="4" spans="1:10">
      <c r="A4" s="367" t="s">
        <v>11</v>
      </c>
      <c r="B4" t="s">
        <v>175</v>
      </c>
      <c r="C4" t="s">
        <v>13</v>
      </c>
      <c r="D4" t="s">
        <v>102</v>
      </c>
      <c r="E4" t="s">
        <v>15</v>
      </c>
      <c r="F4" t="s">
        <v>16</v>
      </c>
      <c r="G4" t="s">
        <v>17</v>
      </c>
      <c r="H4" t="s">
        <v>18</v>
      </c>
      <c r="I4" t="s">
        <v>19</v>
      </c>
      <c r="J4" t="s">
        <v>106</v>
      </c>
    </row>
    <row r="5" spans="1:10">
      <c r="A5" s="10">
        <v>10014784</v>
      </c>
      <c r="B5" s="11">
        <v>24</v>
      </c>
      <c r="C5" s="11">
        <v>8</v>
      </c>
      <c r="D5" s="11">
        <v>1</v>
      </c>
      <c r="E5" s="11">
        <v>75</v>
      </c>
      <c r="F5" s="11">
        <v>30</v>
      </c>
      <c r="G5" s="11">
        <v>55</v>
      </c>
      <c r="H5" s="11">
        <v>0</v>
      </c>
      <c r="I5" s="11">
        <v>2670</v>
      </c>
      <c r="J5" s="11">
        <v>84</v>
      </c>
    </row>
    <row r="6" spans="1:10">
      <c r="A6" s="10">
        <v>10012025</v>
      </c>
      <c r="B6" s="11">
        <v>25</v>
      </c>
      <c r="C6" s="11">
        <v>10</v>
      </c>
      <c r="D6" s="11">
        <v>1</v>
      </c>
      <c r="E6" s="11">
        <v>19</v>
      </c>
      <c r="F6" s="11">
        <v>7</v>
      </c>
      <c r="G6" s="11">
        <v>26</v>
      </c>
      <c r="H6" s="11">
        <v>0</v>
      </c>
      <c r="I6" s="11">
        <v>1495</v>
      </c>
      <c r="J6" s="11">
        <v>30</v>
      </c>
    </row>
    <row r="7" spans="1:10">
      <c r="A7" s="10">
        <v>10015602</v>
      </c>
      <c r="B7" s="11">
        <v>8</v>
      </c>
      <c r="C7" s="11">
        <v>5</v>
      </c>
      <c r="D7" s="11">
        <v>1</v>
      </c>
      <c r="E7" s="11">
        <v>5</v>
      </c>
      <c r="F7" s="11">
        <v>1</v>
      </c>
      <c r="G7" s="11">
        <v>10</v>
      </c>
      <c r="H7" s="11">
        <v>0</v>
      </c>
      <c r="I7" s="11">
        <v>650</v>
      </c>
      <c r="J7" s="11">
        <v>11</v>
      </c>
    </row>
    <row r="8" spans="1:10">
      <c r="A8" s="10">
        <v>10023014</v>
      </c>
      <c r="B8" s="11">
        <v>8</v>
      </c>
      <c r="C8" s="11">
        <v>4</v>
      </c>
      <c r="D8" s="11">
        <v>3</v>
      </c>
      <c r="E8" s="11">
        <v>3</v>
      </c>
      <c r="F8" s="11">
        <v>3</v>
      </c>
      <c r="G8" s="11">
        <v>7</v>
      </c>
      <c r="H8" s="11">
        <v>0</v>
      </c>
      <c r="I8" s="11">
        <v>670</v>
      </c>
      <c r="J8" s="11">
        <v>10</v>
      </c>
    </row>
    <row r="9" spans="1:10">
      <c r="A9" s="10">
        <v>10023988</v>
      </c>
      <c r="B9" s="11">
        <v>10</v>
      </c>
      <c r="C9" s="11">
        <v>9</v>
      </c>
      <c r="D9" s="11">
        <v>2</v>
      </c>
      <c r="E9" s="11">
        <v>0</v>
      </c>
      <c r="F9" s="11">
        <v>4</v>
      </c>
      <c r="G9" s="11">
        <v>7</v>
      </c>
      <c r="H9" s="11">
        <v>0</v>
      </c>
      <c r="I9" s="11">
        <v>930</v>
      </c>
      <c r="J9" s="11">
        <v>11</v>
      </c>
    </row>
    <row r="10" spans="1:10">
      <c r="A10" s="10">
        <v>10028593</v>
      </c>
      <c r="B10" s="11">
        <v>19</v>
      </c>
      <c r="C10" s="11">
        <v>4</v>
      </c>
      <c r="D10" s="11">
        <v>1</v>
      </c>
      <c r="E10" s="11">
        <v>18</v>
      </c>
      <c r="F10" s="11">
        <v>3</v>
      </c>
      <c r="G10" s="11">
        <v>21</v>
      </c>
      <c r="H10" s="11">
        <v>0</v>
      </c>
      <c r="I10" s="11">
        <v>820</v>
      </c>
      <c r="J10" s="11">
        <v>23</v>
      </c>
    </row>
    <row r="11" spans="1:10">
      <c r="A11" s="10">
        <v>10031401</v>
      </c>
      <c r="B11" s="11">
        <v>23</v>
      </c>
      <c r="C11" s="11">
        <v>7</v>
      </c>
      <c r="D11" s="11">
        <v>0</v>
      </c>
      <c r="E11" s="11">
        <v>92</v>
      </c>
      <c r="F11" s="11">
        <v>21</v>
      </c>
      <c r="G11" s="11">
        <v>83</v>
      </c>
      <c r="H11" s="11">
        <v>0</v>
      </c>
      <c r="I11" s="11">
        <v>2855</v>
      </c>
      <c r="J11" s="11">
        <v>99</v>
      </c>
    </row>
    <row r="12" spans="1:10">
      <c r="A12" s="10">
        <v>10036023</v>
      </c>
      <c r="B12" s="11">
        <v>4</v>
      </c>
      <c r="C12" s="11">
        <v>3</v>
      </c>
      <c r="D12" s="11">
        <v>0</v>
      </c>
      <c r="E12" s="11">
        <v>1</v>
      </c>
      <c r="F12" s="11">
        <v>0</v>
      </c>
      <c r="G12" s="11">
        <v>4</v>
      </c>
      <c r="H12" s="11">
        <v>0</v>
      </c>
      <c r="I12" s="11">
        <v>265</v>
      </c>
      <c r="J12" s="11">
        <v>4</v>
      </c>
    </row>
    <row r="13" spans="1:10">
      <c r="A13" s="10">
        <v>10039145</v>
      </c>
      <c r="B13" s="11">
        <v>6</v>
      </c>
      <c r="C13" s="11">
        <v>5</v>
      </c>
      <c r="D13" s="11">
        <v>1</v>
      </c>
      <c r="E13" s="11">
        <v>0</v>
      </c>
      <c r="F13" s="11">
        <v>2</v>
      </c>
      <c r="G13" s="11">
        <v>4</v>
      </c>
      <c r="H13" s="11">
        <v>0</v>
      </c>
      <c r="I13" s="11">
        <v>555</v>
      </c>
      <c r="J13" s="11">
        <v>6</v>
      </c>
    </row>
    <row r="14" spans="1:10">
      <c r="A14" s="10">
        <v>10023038</v>
      </c>
      <c r="B14" s="11">
        <v>13</v>
      </c>
      <c r="C14" s="11">
        <v>8</v>
      </c>
      <c r="D14" s="11">
        <v>0</v>
      </c>
      <c r="E14" s="11">
        <v>11</v>
      </c>
      <c r="F14" s="11">
        <v>7</v>
      </c>
      <c r="G14" s="11">
        <v>12</v>
      </c>
      <c r="H14" s="11">
        <v>0</v>
      </c>
      <c r="I14" s="11">
        <v>1040</v>
      </c>
      <c r="J14" s="11">
        <v>19</v>
      </c>
    </row>
    <row r="15" spans="1:10">
      <c r="A15" s="10">
        <v>10044903</v>
      </c>
      <c r="B15" s="11">
        <v>14</v>
      </c>
      <c r="C15" s="11">
        <v>4</v>
      </c>
      <c r="D15" s="11">
        <v>0</v>
      </c>
      <c r="E15" s="11">
        <v>40</v>
      </c>
      <c r="F15" s="11">
        <v>2</v>
      </c>
      <c r="G15" s="11">
        <v>43</v>
      </c>
      <c r="H15" s="11">
        <v>0</v>
      </c>
      <c r="I15" s="11">
        <v>1170</v>
      </c>
      <c r="J15" s="11">
        <v>44</v>
      </c>
    </row>
    <row r="16" spans="1:10">
      <c r="A16" s="10">
        <v>10044507</v>
      </c>
      <c r="B16" s="11">
        <v>8</v>
      </c>
      <c r="C16" s="11">
        <v>12</v>
      </c>
      <c r="D16" s="11">
        <v>1</v>
      </c>
      <c r="E16" s="11">
        <v>2</v>
      </c>
      <c r="F16" s="11">
        <v>2</v>
      </c>
      <c r="G16" s="11">
        <v>16</v>
      </c>
      <c r="H16" s="11">
        <v>0</v>
      </c>
      <c r="I16" s="11">
        <v>1175</v>
      </c>
      <c r="J16" s="11">
        <v>15</v>
      </c>
    </row>
    <row r="17" spans="1:10">
      <c r="A17" s="10">
        <v>10051652</v>
      </c>
      <c r="B17" s="11">
        <v>25</v>
      </c>
      <c r="C17" s="11">
        <v>9</v>
      </c>
      <c r="D17" s="11">
        <v>1</v>
      </c>
      <c r="E17" s="11">
        <v>114</v>
      </c>
      <c r="F17" s="11">
        <v>16</v>
      </c>
      <c r="G17" s="11">
        <v>112</v>
      </c>
      <c r="H17" s="11">
        <v>0</v>
      </c>
      <c r="I17" s="11">
        <v>3055</v>
      </c>
      <c r="J17" s="11">
        <v>124</v>
      </c>
    </row>
    <row r="18" spans="1:10">
      <c r="A18" s="10">
        <v>10052546</v>
      </c>
      <c r="B18" s="11">
        <v>12</v>
      </c>
      <c r="C18" s="11">
        <v>7</v>
      </c>
      <c r="D18" s="11">
        <v>4</v>
      </c>
      <c r="E18" s="11">
        <v>3</v>
      </c>
      <c r="F18" s="11">
        <v>2</v>
      </c>
      <c r="G18" s="11">
        <v>12</v>
      </c>
      <c r="H18" s="11">
        <v>0</v>
      </c>
      <c r="I18" s="11">
        <v>1010</v>
      </c>
      <c r="J18" s="11">
        <v>14</v>
      </c>
    </row>
    <row r="19" spans="1:10">
      <c r="A19" s="10">
        <v>10057164</v>
      </c>
      <c r="B19" s="11">
        <v>23</v>
      </c>
      <c r="C19" s="11">
        <v>6</v>
      </c>
      <c r="D19" s="11">
        <v>0</v>
      </c>
      <c r="E19" s="11">
        <v>118</v>
      </c>
      <c r="F19" s="11">
        <v>10</v>
      </c>
      <c r="G19" s="11">
        <v>119</v>
      </c>
      <c r="H19" s="11">
        <v>0</v>
      </c>
      <c r="I19" s="11">
        <v>3315</v>
      </c>
      <c r="J19" s="11">
        <v>124</v>
      </c>
    </row>
    <row r="20" spans="1:10">
      <c r="A20" s="10">
        <v>10057460</v>
      </c>
      <c r="B20" s="11">
        <v>25</v>
      </c>
      <c r="C20" s="11">
        <v>4</v>
      </c>
      <c r="D20" s="11">
        <v>1</v>
      </c>
      <c r="E20" s="11">
        <v>148</v>
      </c>
      <c r="F20" s="11">
        <v>28</v>
      </c>
      <c r="G20" s="11">
        <v>130</v>
      </c>
      <c r="H20" s="11">
        <v>0</v>
      </c>
      <c r="I20" s="11">
        <v>4040</v>
      </c>
      <c r="J20" s="11">
        <v>153</v>
      </c>
    </row>
    <row r="21" spans="1:10">
      <c r="A21" s="10">
        <v>10056963</v>
      </c>
      <c r="B21" s="11">
        <v>10</v>
      </c>
      <c r="C21" s="11">
        <v>6</v>
      </c>
      <c r="D21" s="11">
        <v>1</v>
      </c>
      <c r="E21" s="11">
        <v>33</v>
      </c>
      <c r="F21" s="11">
        <v>2</v>
      </c>
      <c r="G21" s="11">
        <v>39</v>
      </c>
      <c r="H21" s="11">
        <v>0</v>
      </c>
      <c r="I21" s="11">
        <v>1335</v>
      </c>
      <c r="J21" s="11">
        <v>40</v>
      </c>
    </row>
    <row r="22" spans="1:10">
      <c r="A22" s="10">
        <v>10061244</v>
      </c>
      <c r="B22" s="11">
        <v>24</v>
      </c>
      <c r="C22" s="11">
        <v>4</v>
      </c>
      <c r="D22" s="11">
        <v>2</v>
      </c>
      <c r="E22" s="11">
        <v>90</v>
      </c>
      <c r="F22" s="11">
        <v>6</v>
      </c>
      <c r="G22" s="11">
        <v>93</v>
      </c>
      <c r="H22" s="11">
        <v>0</v>
      </c>
      <c r="I22" s="11">
        <v>2735</v>
      </c>
      <c r="J22" s="11">
        <v>96</v>
      </c>
    </row>
    <row r="23" spans="1:10">
      <c r="A23" s="10">
        <v>10062664</v>
      </c>
      <c r="B23" s="11">
        <v>10</v>
      </c>
      <c r="C23" s="11">
        <v>9</v>
      </c>
      <c r="D23" s="11">
        <v>0</v>
      </c>
      <c r="E23" s="11">
        <v>2</v>
      </c>
      <c r="F23" s="11">
        <v>1</v>
      </c>
      <c r="G23" s="11">
        <v>12</v>
      </c>
      <c r="H23" s="11">
        <v>0</v>
      </c>
      <c r="I23" s="11">
        <v>775</v>
      </c>
      <c r="J23" s="11">
        <v>11</v>
      </c>
    </row>
    <row r="24" spans="1:10">
      <c r="A24" s="10">
        <v>10062688</v>
      </c>
      <c r="B24" s="11">
        <v>13</v>
      </c>
      <c r="C24" s="11">
        <v>11</v>
      </c>
      <c r="D24" s="11">
        <v>0</v>
      </c>
      <c r="E24" s="11">
        <v>3</v>
      </c>
      <c r="F24" s="11">
        <v>0</v>
      </c>
      <c r="G24" s="11">
        <v>14</v>
      </c>
      <c r="H24" s="11">
        <v>0</v>
      </c>
      <c r="I24" s="11">
        <v>965</v>
      </c>
      <c r="J24" s="11">
        <v>14</v>
      </c>
    </row>
    <row r="25" spans="1:10">
      <c r="A25" s="10">
        <v>10067328</v>
      </c>
      <c r="B25" s="11">
        <v>24</v>
      </c>
      <c r="C25" s="11">
        <v>7</v>
      </c>
      <c r="D25" s="11">
        <v>0</v>
      </c>
      <c r="E25" s="11">
        <v>107</v>
      </c>
      <c r="F25" s="11">
        <v>6</v>
      </c>
      <c r="G25" s="11">
        <v>110</v>
      </c>
      <c r="H25" s="11">
        <v>0</v>
      </c>
      <c r="I25" s="11">
        <v>3125</v>
      </c>
      <c r="J25" s="11">
        <v>114</v>
      </c>
    </row>
    <row r="26" spans="1:10">
      <c r="A26" s="10">
        <v>10068212</v>
      </c>
      <c r="B26" s="11">
        <v>23</v>
      </c>
      <c r="C26" s="11">
        <v>2</v>
      </c>
      <c r="D26" s="11">
        <v>1</v>
      </c>
      <c r="E26" s="11">
        <v>106</v>
      </c>
      <c r="F26" s="11">
        <v>4</v>
      </c>
      <c r="G26" s="11">
        <v>106</v>
      </c>
      <c r="H26" s="11">
        <v>0</v>
      </c>
      <c r="I26" s="11">
        <v>2770</v>
      </c>
      <c r="J26" s="11">
        <v>109</v>
      </c>
    </row>
    <row r="27" spans="1:10">
      <c r="A27" s="10">
        <v>10068280</v>
      </c>
      <c r="B27" s="11">
        <v>24</v>
      </c>
      <c r="C27" s="11">
        <v>9</v>
      </c>
      <c r="D27" s="11">
        <v>0</v>
      </c>
      <c r="E27" s="11">
        <v>73</v>
      </c>
      <c r="F27" s="11">
        <v>15</v>
      </c>
      <c r="G27" s="11">
        <v>72</v>
      </c>
      <c r="H27" s="11">
        <v>0</v>
      </c>
      <c r="I27" s="11">
        <v>2535</v>
      </c>
      <c r="J27" s="11">
        <v>82</v>
      </c>
    </row>
    <row r="28" spans="1:10">
      <c r="A28" s="10">
        <v>10068735</v>
      </c>
      <c r="B28" s="11">
        <v>23</v>
      </c>
      <c r="C28" s="11">
        <v>2</v>
      </c>
      <c r="D28" s="11">
        <v>0</v>
      </c>
      <c r="E28" s="11">
        <v>66</v>
      </c>
      <c r="F28" s="11">
        <v>1</v>
      </c>
      <c r="G28" s="11">
        <v>68</v>
      </c>
      <c r="H28" s="11">
        <v>0</v>
      </c>
      <c r="I28" s="11">
        <v>1690</v>
      </c>
      <c r="J28" s="11">
        <v>68</v>
      </c>
    </row>
    <row r="29" spans="1:10">
      <c r="A29" s="10">
        <v>10069714</v>
      </c>
      <c r="B29" s="11">
        <v>24</v>
      </c>
      <c r="C29" s="11">
        <v>13</v>
      </c>
      <c r="D29" s="11">
        <v>2</v>
      </c>
      <c r="E29" s="11">
        <v>62</v>
      </c>
      <c r="F29" s="11">
        <v>11</v>
      </c>
      <c r="G29" s="11">
        <v>69</v>
      </c>
      <c r="H29" s="11">
        <v>0</v>
      </c>
      <c r="I29" s="11">
        <v>2685</v>
      </c>
      <c r="J29" s="11">
        <v>77</v>
      </c>
    </row>
    <row r="30" spans="1:10">
      <c r="A30" s="10">
        <v>10081473</v>
      </c>
      <c r="B30" s="11">
        <v>19</v>
      </c>
      <c r="C30" s="11">
        <v>6</v>
      </c>
      <c r="D30" s="11">
        <v>2</v>
      </c>
      <c r="E30" s="11">
        <v>86</v>
      </c>
      <c r="F30" s="11">
        <v>10</v>
      </c>
      <c r="G30" s="11">
        <v>87</v>
      </c>
      <c r="H30" s="11">
        <v>0</v>
      </c>
      <c r="I30" s="11">
        <v>2775</v>
      </c>
      <c r="J30" s="11">
        <v>94</v>
      </c>
    </row>
    <row r="31" spans="1:10">
      <c r="A31" s="10">
        <v>10083901</v>
      </c>
      <c r="B31" s="11">
        <v>24</v>
      </c>
      <c r="C31" s="11">
        <v>5</v>
      </c>
      <c r="D31" s="11">
        <v>1</v>
      </c>
      <c r="E31" s="11">
        <v>95</v>
      </c>
      <c r="F31" s="11">
        <v>26</v>
      </c>
      <c r="G31" s="11">
        <v>77</v>
      </c>
      <c r="H31" s="11">
        <v>0</v>
      </c>
      <c r="I31" s="11">
        <v>2830</v>
      </c>
      <c r="J31" s="11">
        <v>101</v>
      </c>
    </row>
    <row r="32" spans="1:10">
      <c r="A32" s="10">
        <v>10091881</v>
      </c>
      <c r="B32" s="11">
        <v>23</v>
      </c>
      <c r="C32" s="11">
        <v>10</v>
      </c>
      <c r="D32" s="11">
        <v>0</v>
      </c>
      <c r="E32" s="11">
        <v>67</v>
      </c>
      <c r="F32" s="11">
        <v>18</v>
      </c>
      <c r="G32" s="11">
        <v>62</v>
      </c>
      <c r="H32" s="11">
        <v>0</v>
      </c>
      <c r="I32" s="11">
        <v>2555</v>
      </c>
      <c r="J32" s="11">
        <v>77</v>
      </c>
    </row>
    <row r="33" spans="1:10">
      <c r="A33" s="10">
        <v>10094703</v>
      </c>
      <c r="B33" s="11">
        <v>25</v>
      </c>
      <c r="C33" s="11">
        <v>6</v>
      </c>
      <c r="D33" s="11">
        <v>0</v>
      </c>
      <c r="E33" s="11">
        <v>104</v>
      </c>
      <c r="F33" s="11">
        <v>21</v>
      </c>
      <c r="G33" s="11">
        <v>95</v>
      </c>
      <c r="H33" s="11">
        <v>0</v>
      </c>
      <c r="I33" s="11">
        <v>3125</v>
      </c>
      <c r="J33" s="11">
        <v>110</v>
      </c>
    </row>
    <row r="34" spans="1:10">
      <c r="A34" s="10">
        <v>10102541</v>
      </c>
      <c r="B34" s="11">
        <v>22</v>
      </c>
      <c r="C34" s="11">
        <v>8</v>
      </c>
      <c r="D34" s="11">
        <v>3</v>
      </c>
      <c r="E34" s="11">
        <v>86</v>
      </c>
      <c r="F34" s="11">
        <v>9</v>
      </c>
      <c r="G34" s="11">
        <v>89</v>
      </c>
      <c r="H34" s="11">
        <v>0</v>
      </c>
      <c r="I34" s="11">
        <v>3000</v>
      </c>
      <c r="J34" s="11">
        <v>97</v>
      </c>
    </row>
    <row r="35" spans="1:10">
      <c r="A35" s="10">
        <v>10106261</v>
      </c>
      <c r="B35" s="11">
        <v>21</v>
      </c>
      <c r="C35" s="11">
        <v>7</v>
      </c>
      <c r="D35" s="11">
        <v>0</v>
      </c>
      <c r="E35" s="11">
        <v>101</v>
      </c>
      <c r="F35" s="11">
        <v>7</v>
      </c>
      <c r="G35" s="11">
        <v>103</v>
      </c>
      <c r="H35" s="11">
        <v>0</v>
      </c>
      <c r="I35" s="11">
        <v>2960</v>
      </c>
      <c r="J35" s="11">
        <v>108</v>
      </c>
    </row>
    <row r="36" spans="1:10">
      <c r="A36" s="10">
        <v>10113592</v>
      </c>
      <c r="B36" s="11">
        <v>21</v>
      </c>
      <c r="C36" s="11">
        <v>7</v>
      </c>
      <c r="D36" s="11">
        <v>0</v>
      </c>
      <c r="E36" s="11">
        <v>102</v>
      </c>
      <c r="F36" s="11">
        <v>15</v>
      </c>
      <c r="G36" s="11">
        <v>98</v>
      </c>
      <c r="H36" s="11">
        <v>0</v>
      </c>
      <c r="I36" s="11">
        <v>3105</v>
      </c>
      <c r="J36" s="11">
        <v>109</v>
      </c>
    </row>
    <row r="37" spans="1:10">
      <c r="A37" s="10">
        <v>10121269</v>
      </c>
      <c r="B37" s="11">
        <v>1</v>
      </c>
      <c r="C37" s="11">
        <v>0</v>
      </c>
      <c r="D37" s="11">
        <v>0</v>
      </c>
      <c r="E37" s="11">
        <v>2</v>
      </c>
      <c r="F37" s="11">
        <v>0</v>
      </c>
      <c r="G37" s="11">
        <v>2</v>
      </c>
      <c r="H37" s="11">
        <v>0</v>
      </c>
      <c r="I37" s="11">
        <v>45</v>
      </c>
      <c r="J37" s="11">
        <v>2</v>
      </c>
    </row>
    <row r="38" spans="1:10">
      <c r="A38" s="10">
        <v>10123047</v>
      </c>
      <c r="B38" s="11">
        <v>23</v>
      </c>
      <c r="C38" s="11">
        <v>4</v>
      </c>
      <c r="D38" s="11">
        <v>1</v>
      </c>
      <c r="E38" s="11">
        <v>72</v>
      </c>
      <c r="F38" s="11">
        <v>11</v>
      </c>
      <c r="G38" s="11">
        <v>67</v>
      </c>
      <c r="H38" s="11">
        <v>0</v>
      </c>
      <c r="I38" s="11">
        <v>1955</v>
      </c>
      <c r="J38" s="11">
        <v>77</v>
      </c>
    </row>
    <row r="39" spans="1:10">
      <c r="A39" s="10">
        <v>10126648</v>
      </c>
      <c r="B39" s="11">
        <v>22</v>
      </c>
      <c r="C39" s="11">
        <v>7</v>
      </c>
      <c r="D39" s="11">
        <v>0</v>
      </c>
      <c r="E39" s="11">
        <v>101</v>
      </c>
      <c r="F39" s="11">
        <v>29</v>
      </c>
      <c r="G39" s="11">
        <v>83</v>
      </c>
      <c r="H39" s="11">
        <v>0</v>
      </c>
      <c r="I39" s="11">
        <v>2975</v>
      </c>
      <c r="J39" s="11">
        <v>108</v>
      </c>
    </row>
    <row r="40" spans="1:10">
      <c r="A40" s="10">
        <v>10127663</v>
      </c>
      <c r="B40" s="11">
        <v>4</v>
      </c>
      <c r="C40" s="11">
        <v>4</v>
      </c>
      <c r="D40" s="11">
        <v>0</v>
      </c>
      <c r="E40" s="11">
        <v>0</v>
      </c>
      <c r="F40" s="11">
        <v>1</v>
      </c>
      <c r="G40" s="11">
        <v>3</v>
      </c>
      <c r="H40" s="11">
        <v>0</v>
      </c>
      <c r="I40" s="11">
        <v>365</v>
      </c>
      <c r="J40" s="11">
        <v>4</v>
      </c>
    </row>
    <row r="41" spans="1:10">
      <c r="A41" s="10">
        <v>10129842</v>
      </c>
      <c r="B41" s="11">
        <v>24</v>
      </c>
      <c r="C41" s="11">
        <v>3</v>
      </c>
      <c r="D41" s="11">
        <v>0</v>
      </c>
      <c r="E41" s="11">
        <v>111</v>
      </c>
      <c r="F41" s="11">
        <v>8</v>
      </c>
      <c r="G41" s="11">
        <v>108</v>
      </c>
      <c r="H41" s="11">
        <v>0</v>
      </c>
      <c r="I41" s="11">
        <v>2930</v>
      </c>
      <c r="J41" s="11">
        <v>114</v>
      </c>
    </row>
    <row r="42" spans="1:10">
      <c r="A42" s="10">
        <v>10130832</v>
      </c>
      <c r="B42" s="11">
        <v>10</v>
      </c>
      <c r="C42" s="11">
        <v>4</v>
      </c>
      <c r="D42" s="11">
        <v>1</v>
      </c>
      <c r="E42" s="11">
        <v>6</v>
      </c>
      <c r="F42" s="11">
        <v>2</v>
      </c>
      <c r="G42" s="11">
        <v>9</v>
      </c>
      <c r="H42" s="11">
        <v>0</v>
      </c>
      <c r="I42" s="11">
        <v>560</v>
      </c>
      <c r="J42" s="11">
        <v>11</v>
      </c>
    </row>
    <row r="43" spans="1:10">
      <c r="A43" s="10">
        <v>10131369</v>
      </c>
      <c r="B43" s="11">
        <v>13</v>
      </c>
      <c r="C43" s="11">
        <v>1</v>
      </c>
      <c r="D43" s="11">
        <v>0</v>
      </c>
      <c r="E43" s="11">
        <v>67</v>
      </c>
      <c r="F43" s="11">
        <v>4</v>
      </c>
      <c r="G43" s="11">
        <v>64</v>
      </c>
      <c r="H43" s="11">
        <v>0</v>
      </c>
      <c r="I43" s="11">
        <v>1655</v>
      </c>
      <c r="J43" s="11">
        <v>68</v>
      </c>
    </row>
    <row r="44" spans="1:10">
      <c r="A44" s="10">
        <v>10135447</v>
      </c>
      <c r="B44" s="11">
        <v>20</v>
      </c>
      <c r="C44" s="11">
        <v>3</v>
      </c>
      <c r="D44" s="11">
        <v>0</v>
      </c>
      <c r="E44" s="11">
        <v>115</v>
      </c>
      <c r="F44" s="11">
        <v>9</v>
      </c>
      <c r="G44" s="11">
        <v>110</v>
      </c>
      <c r="H44" s="11">
        <v>0</v>
      </c>
      <c r="I44" s="11">
        <v>3075</v>
      </c>
      <c r="J44" s="11">
        <v>118</v>
      </c>
    </row>
    <row r="45" spans="1:10">
      <c r="A45" s="10">
        <v>10139865</v>
      </c>
      <c r="B45" s="11">
        <v>16</v>
      </c>
      <c r="C45" s="11">
        <v>2</v>
      </c>
      <c r="D45" s="11">
        <v>0</v>
      </c>
      <c r="E45" s="11">
        <v>42</v>
      </c>
      <c r="F45" s="11">
        <v>12</v>
      </c>
      <c r="G45" s="11">
        <v>33</v>
      </c>
      <c r="H45" s="11">
        <v>0</v>
      </c>
      <c r="I45" s="11">
        <v>1210</v>
      </c>
      <c r="J45" s="11">
        <v>44</v>
      </c>
    </row>
    <row r="46" spans="1:10">
      <c r="A46" s="10">
        <v>10142058</v>
      </c>
      <c r="B46" s="11">
        <v>24</v>
      </c>
      <c r="C46" s="11">
        <v>5</v>
      </c>
      <c r="D46" s="11">
        <v>0</v>
      </c>
      <c r="E46" s="11">
        <v>154</v>
      </c>
      <c r="F46" s="11">
        <v>8</v>
      </c>
      <c r="G46" s="11">
        <v>152</v>
      </c>
      <c r="H46" s="11">
        <v>0</v>
      </c>
      <c r="I46" s="11">
        <v>4110</v>
      </c>
      <c r="J46" s="11">
        <v>159</v>
      </c>
    </row>
    <row r="47" spans="1:10">
      <c r="A47" s="10">
        <v>10142760</v>
      </c>
      <c r="B47" s="11">
        <v>23</v>
      </c>
      <c r="C47" s="11">
        <v>3</v>
      </c>
      <c r="D47" s="11">
        <v>0</v>
      </c>
      <c r="E47" s="11">
        <v>112</v>
      </c>
      <c r="F47" s="11">
        <v>23</v>
      </c>
      <c r="G47" s="11">
        <v>96</v>
      </c>
      <c r="H47" s="11">
        <v>0</v>
      </c>
      <c r="I47" s="11">
        <v>2910</v>
      </c>
      <c r="J47" s="11">
        <v>115</v>
      </c>
    </row>
    <row r="48" spans="1:10">
      <c r="A48" s="10">
        <v>10144216</v>
      </c>
      <c r="B48" s="11">
        <v>17</v>
      </c>
      <c r="C48" s="11">
        <v>0</v>
      </c>
      <c r="D48" s="11">
        <v>2</v>
      </c>
      <c r="E48" s="11">
        <v>105</v>
      </c>
      <c r="F48" s="11">
        <v>5</v>
      </c>
      <c r="G48" s="11">
        <v>102</v>
      </c>
      <c r="H48" s="11">
        <v>0</v>
      </c>
      <c r="I48" s="11">
        <v>2695</v>
      </c>
      <c r="J48" s="11">
        <v>107</v>
      </c>
    </row>
    <row r="49" spans="1:10">
      <c r="A49" s="10">
        <v>10144343</v>
      </c>
      <c r="B49" s="11">
        <v>2</v>
      </c>
      <c r="C49" s="11">
        <v>0</v>
      </c>
      <c r="D49" s="11">
        <v>0</v>
      </c>
      <c r="E49" s="11">
        <v>10</v>
      </c>
      <c r="F49" s="11">
        <v>0</v>
      </c>
      <c r="G49" s="11">
        <v>11</v>
      </c>
      <c r="H49" s="11">
        <v>0</v>
      </c>
      <c r="I49" s="11">
        <v>225</v>
      </c>
      <c r="J49" s="11">
        <v>10</v>
      </c>
    </row>
    <row r="50" spans="1:10">
      <c r="A50" s="10">
        <v>10145815</v>
      </c>
      <c r="B50" s="11">
        <v>4</v>
      </c>
      <c r="C50" s="11">
        <v>0</v>
      </c>
      <c r="D50" s="11">
        <v>0</v>
      </c>
      <c r="E50" s="11">
        <v>25</v>
      </c>
      <c r="F50" s="11">
        <v>10</v>
      </c>
      <c r="G50" s="11">
        <v>15</v>
      </c>
      <c r="H50" s="11">
        <v>0</v>
      </c>
      <c r="I50" s="11">
        <v>625</v>
      </c>
      <c r="J50" s="11">
        <v>25</v>
      </c>
    </row>
    <row r="51" spans="1:10">
      <c r="A51" s="10">
        <v>10145759</v>
      </c>
      <c r="B51" s="11">
        <v>6</v>
      </c>
      <c r="C51" s="11">
        <v>0</v>
      </c>
      <c r="D51" s="11">
        <v>0</v>
      </c>
      <c r="E51" s="11">
        <v>32</v>
      </c>
      <c r="F51" s="11">
        <v>1</v>
      </c>
      <c r="G51" s="11">
        <v>31</v>
      </c>
      <c r="H51" s="11">
        <v>0</v>
      </c>
      <c r="I51" s="11">
        <v>745</v>
      </c>
      <c r="J51" s="11">
        <v>32</v>
      </c>
    </row>
    <row r="52" spans="1:10">
      <c r="A52" s="10">
        <v>10145771</v>
      </c>
      <c r="B52" s="11">
        <v>25</v>
      </c>
      <c r="C52" s="11">
        <v>4</v>
      </c>
      <c r="D52" s="11">
        <v>1</v>
      </c>
      <c r="E52" s="11">
        <v>90</v>
      </c>
      <c r="F52" s="11">
        <v>16</v>
      </c>
      <c r="G52" s="11">
        <v>81</v>
      </c>
      <c r="H52" s="11">
        <v>0</v>
      </c>
      <c r="I52" s="11">
        <v>2645</v>
      </c>
      <c r="J52" s="11">
        <v>95</v>
      </c>
    </row>
    <row r="53" spans="1:10">
      <c r="A53" s="10">
        <v>10146848</v>
      </c>
      <c r="B53" s="11">
        <v>2</v>
      </c>
      <c r="C53" s="11">
        <v>1</v>
      </c>
      <c r="D53" s="11">
        <v>0</v>
      </c>
      <c r="E53" s="11">
        <v>1</v>
      </c>
      <c r="F53" s="11">
        <v>1</v>
      </c>
      <c r="G53" s="11">
        <v>1</v>
      </c>
      <c r="H53" s="11">
        <v>0</v>
      </c>
      <c r="I53" s="11">
        <v>115</v>
      </c>
      <c r="J53" s="11">
        <v>2</v>
      </c>
    </row>
    <row r="54" spans="1:10">
      <c r="A54" s="10">
        <v>10147364</v>
      </c>
      <c r="B54" s="11">
        <v>7</v>
      </c>
      <c r="C54" s="11">
        <v>0</v>
      </c>
      <c r="D54" s="11">
        <v>0</v>
      </c>
      <c r="E54" s="11">
        <v>39</v>
      </c>
      <c r="F54" s="11">
        <v>10</v>
      </c>
      <c r="G54" s="11">
        <v>31</v>
      </c>
      <c r="H54" s="11">
        <v>0</v>
      </c>
      <c r="I54" s="11">
        <v>910</v>
      </c>
      <c r="J54" s="11">
        <v>39</v>
      </c>
    </row>
    <row r="55" spans="1:10">
      <c r="A55" s="10">
        <v>10147895</v>
      </c>
      <c r="B55" s="11">
        <v>24</v>
      </c>
      <c r="C55" s="11">
        <v>3</v>
      </c>
      <c r="D55" s="11">
        <v>0</v>
      </c>
      <c r="E55" s="11">
        <v>122</v>
      </c>
      <c r="F55" s="11">
        <v>26</v>
      </c>
      <c r="G55" s="11">
        <v>101</v>
      </c>
      <c r="H55" s="11">
        <v>0</v>
      </c>
      <c r="I55" s="11">
        <v>3245</v>
      </c>
      <c r="J55" s="11">
        <v>125</v>
      </c>
    </row>
    <row r="56" spans="1:10">
      <c r="A56" s="10">
        <v>10147873</v>
      </c>
      <c r="B56" s="11">
        <v>24</v>
      </c>
      <c r="C56" s="11">
        <v>4</v>
      </c>
      <c r="D56" s="11">
        <v>1</v>
      </c>
      <c r="E56" s="11">
        <v>57</v>
      </c>
      <c r="F56" s="11">
        <v>7</v>
      </c>
      <c r="G56" s="11">
        <v>58</v>
      </c>
      <c r="H56" s="11">
        <v>0</v>
      </c>
      <c r="I56" s="11">
        <v>1685</v>
      </c>
      <c r="J56" s="11">
        <v>62</v>
      </c>
    </row>
    <row r="57" spans="1:10">
      <c r="A57" s="10">
        <v>10148305</v>
      </c>
      <c r="B57" s="11">
        <v>24</v>
      </c>
      <c r="C57" s="11">
        <v>7</v>
      </c>
      <c r="D57" s="11">
        <v>0</v>
      </c>
      <c r="E57" s="11">
        <v>115</v>
      </c>
      <c r="F57" s="11">
        <v>8</v>
      </c>
      <c r="G57" s="11">
        <v>116</v>
      </c>
      <c r="H57" s="11">
        <v>0</v>
      </c>
      <c r="I57" s="11">
        <v>3410</v>
      </c>
      <c r="J57" s="11">
        <v>122</v>
      </c>
    </row>
    <row r="58" spans="1:10">
      <c r="A58" s="10">
        <v>10147962</v>
      </c>
      <c r="B58" s="11">
        <v>3</v>
      </c>
      <c r="C58" s="11">
        <v>1</v>
      </c>
      <c r="D58" s="11">
        <v>0</v>
      </c>
      <c r="E58" s="11">
        <v>2</v>
      </c>
      <c r="F58" s="11">
        <v>1</v>
      </c>
      <c r="G58" s="11">
        <v>2</v>
      </c>
      <c r="H58" s="11">
        <v>0</v>
      </c>
      <c r="I58" s="11">
        <v>135</v>
      </c>
      <c r="J58" s="11">
        <v>3</v>
      </c>
    </row>
    <row r="59" spans="1:10">
      <c r="A59" s="10">
        <v>10149232</v>
      </c>
      <c r="B59" s="11">
        <v>21</v>
      </c>
      <c r="C59" s="11">
        <v>3</v>
      </c>
      <c r="D59" s="11">
        <v>1</v>
      </c>
      <c r="E59" s="11">
        <v>44</v>
      </c>
      <c r="F59" s="11">
        <v>34</v>
      </c>
      <c r="G59" s="11">
        <v>18</v>
      </c>
      <c r="H59" s="11">
        <v>0</v>
      </c>
      <c r="I59" s="11">
        <v>1450</v>
      </c>
      <c r="J59" s="11">
        <v>48</v>
      </c>
    </row>
    <row r="60" spans="1:10">
      <c r="A60" s="10">
        <v>10149396</v>
      </c>
      <c r="B60" s="11">
        <v>23</v>
      </c>
      <c r="C60" s="11">
        <v>3</v>
      </c>
      <c r="D60" s="11">
        <v>0</v>
      </c>
      <c r="E60" s="11">
        <v>90</v>
      </c>
      <c r="F60" s="11">
        <v>29</v>
      </c>
      <c r="G60" s="11">
        <v>65</v>
      </c>
      <c r="H60" s="11">
        <v>0</v>
      </c>
      <c r="I60" s="11">
        <v>2450</v>
      </c>
      <c r="J60" s="11">
        <v>93</v>
      </c>
    </row>
    <row r="61" spans="1:10">
      <c r="A61" s="10">
        <v>10149740</v>
      </c>
      <c r="B61" s="11">
        <v>23</v>
      </c>
      <c r="C61" s="11">
        <v>3</v>
      </c>
      <c r="D61" s="11">
        <v>0</v>
      </c>
      <c r="E61" s="11">
        <v>133</v>
      </c>
      <c r="F61" s="11">
        <v>28</v>
      </c>
      <c r="G61" s="11">
        <v>111</v>
      </c>
      <c r="H61" s="11">
        <v>0</v>
      </c>
      <c r="I61" s="11">
        <v>3555</v>
      </c>
      <c r="J61" s="11">
        <v>136</v>
      </c>
    </row>
    <row r="62" spans="1:10">
      <c r="A62" s="10">
        <v>10150180</v>
      </c>
      <c r="B62" s="11">
        <v>23</v>
      </c>
      <c r="C62" s="11">
        <v>4</v>
      </c>
      <c r="D62" s="11">
        <v>2</v>
      </c>
      <c r="E62" s="11">
        <v>30</v>
      </c>
      <c r="F62" s="11">
        <v>7</v>
      </c>
      <c r="G62" s="11">
        <v>29</v>
      </c>
      <c r="H62" s="11">
        <v>0</v>
      </c>
      <c r="I62" s="11">
        <v>1275</v>
      </c>
      <c r="J62" s="11">
        <v>36</v>
      </c>
    </row>
    <row r="63" spans="1:10">
      <c r="A63" s="10">
        <v>10151132</v>
      </c>
      <c r="B63" s="11">
        <v>3</v>
      </c>
      <c r="C63" s="11">
        <v>0</v>
      </c>
      <c r="D63" s="11">
        <v>0</v>
      </c>
      <c r="E63" s="11">
        <v>15</v>
      </c>
      <c r="F63" s="11">
        <v>5</v>
      </c>
      <c r="G63" s="11">
        <v>10</v>
      </c>
      <c r="H63" s="11">
        <v>0</v>
      </c>
      <c r="I63" s="11">
        <v>375</v>
      </c>
      <c r="J63" s="11">
        <v>15</v>
      </c>
    </row>
    <row r="64" spans="1:10">
      <c r="A64" s="10">
        <v>10151356</v>
      </c>
      <c r="B64" s="11">
        <v>6</v>
      </c>
      <c r="C64" s="11">
        <v>0</v>
      </c>
      <c r="D64" s="11">
        <v>0</v>
      </c>
      <c r="E64" s="11">
        <v>30</v>
      </c>
      <c r="F64" s="11">
        <v>14</v>
      </c>
      <c r="G64" s="11">
        <v>18</v>
      </c>
      <c r="H64" s="11">
        <v>0</v>
      </c>
      <c r="I64" s="11">
        <v>705</v>
      </c>
      <c r="J64" s="11">
        <v>30</v>
      </c>
    </row>
    <row r="65" spans="1:10">
      <c r="A65" s="10">
        <v>10151345</v>
      </c>
      <c r="B65" s="11">
        <v>24</v>
      </c>
      <c r="C65" s="11">
        <v>3</v>
      </c>
      <c r="D65" s="11">
        <v>0</v>
      </c>
      <c r="E65" s="11">
        <v>51</v>
      </c>
      <c r="F65" s="11">
        <v>23</v>
      </c>
      <c r="G65" s="11">
        <v>33</v>
      </c>
      <c r="H65" s="11">
        <v>0</v>
      </c>
      <c r="I65" s="11">
        <v>1510</v>
      </c>
      <c r="J65" s="11">
        <v>54</v>
      </c>
    </row>
    <row r="66" spans="1:10">
      <c r="A66" s="10">
        <v>10151965</v>
      </c>
      <c r="B66" s="11">
        <v>16</v>
      </c>
      <c r="C66" s="11">
        <v>1</v>
      </c>
      <c r="D66" s="11">
        <v>0</v>
      </c>
      <c r="E66" s="11">
        <v>70</v>
      </c>
      <c r="F66" s="11">
        <v>4</v>
      </c>
      <c r="G66" s="11">
        <v>68</v>
      </c>
      <c r="H66" s="11">
        <v>0</v>
      </c>
      <c r="I66" s="11">
        <v>1755</v>
      </c>
      <c r="J66" s="11">
        <v>71</v>
      </c>
    </row>
    <row r="67" spans="1:10">
      <c r="A67" s="10">
        <v>10152292</v>
      </c>
      <c r="B67" s="11">
        <v>25</v>
      </c>
      <c r="C67" s="11">
        <v>12</v>
      </c>
      <c r="D67" s="11">
        <v>1</v>
      </c>
      <c r="E67" s="11">
        <v>87</v>
      </c>
      <c r="F67" s="11">
        <v>20</v>
      </c>
      <c r="G67" s="11">
        <v>83</v>
      </c>
      <c r="H67" s="11">
        <v>0</v>
      </c>
      <c r="I67" s="11">
        <v>3195</v>
      </c>
      <c r="J67" s="11">
        <v>100</v>
      </c>
    </row>
    <row r="68" spans="1:10">
      <c r="A68" s="10">
        <v>10152214</v>
      </c>
      <c r="B68" s="11">
        <v>25</v>
      </c>
      <c r="C68" s="11">
        <v>3</v>
      </c>
      <c r="D68" s="11">
        <v>0</v>
      </c>
      <c r="E68" s="11">
        <v>128</v>
      </c>
      <c r="F68" s="11">
        <v>54</v>
      </c>
      <c r="G68" s="11">
        <v>79</v>
      </c>
      <c r="H68" s="11">
        <v>0</v>
      </c>
      <c r="I68" s="11">
        <v>3400</v>
      </c>
      <c r="J68" s="11">
        <v>131</v>
      </c>
    </row>
    <row r="69" spans="1:10">
      <c r="A69" s="10">
        <v>10152249</v>
      </c>
      <c r="B69" s="11">
        <v>24</v>
      </c>
      <c r="C69" s="11">
        <v>2</v>
      </c>
      <c r="D69" s="11">
        <v>0</v>
      </c>
      <c r="E69" s="11">
        <v>62</v>
      </c>
      <c r="F69" s="11">
        <v>14</v>
      </c>
      <c r="G69" s="11">
        <v>51</v>
      </c>
      <c r="H69" s="11">
        <v>0</v>
      </c>
      <c r="I69" s="11">
        <v>1705</v>
      </c>
      <c r="J69" s="11">
        <v>64</v>
      </c>
    </row>
    <row r="70" spans="1:10">
      <c r="A70" s="10">
        <v>10152591</v>
      </c>
      <c r="B70" s="11">
        <v>25</v>
      </c>
      <c r="C70" s="11">
        <v>3</v>
      </c>
      <c r="D70" s="11">
        <v>1</v>
      </c>
      <c r="E70" s="11">
        <v>166</v>
      </c>
      <c r="F70" s="11">
        <v>12</v>
      </c>
      <c r="G70" s="11">
        <v>160</v>
      </c>
      <c r="H70" s="11">
        <v>0</v>
      </c>
      <c r="I70" s="11">
        <v>4340</v>
      </c>
      <c r="J70" s="11">
        <v>170</v>
      </c>
    </row>
    <row r="71" spans="1:10">
      <c r="A71" s="10">
        <v>10152618</v>
      </c>
      <c r="B71" s="11">
        <v>6</v>
      </c>
      <c r="C71" s="11">
        <v>0</v>
      </c>
      <c r="D71" s="11">
        <v>0</v>
      </c>
      <c r="E71" s="11">
        <v>29</v>
      </c>
      <c r="F71" s="11">
        <v>4</v>
      </c>
      <c r="G71" s="11">
        <v>26</v>
      </c>
      <c r="H71" s="11">
        <v>0</v>
      </c>
      <c r="I71" s="11">
        <v>715</v>
      </c>
      <c r="J71" s="11">
        <v>29</v>
      </c>
    </row>
    <row r="72" spans="1:10">
      <c r="A72" s="10">
        <v>10152846</v>
      </c>
      <c r="B72" s="11">
        <v>23</v>
      </c>
      <c r="C72" s="11">
        <v>4</v>
      </c>
      <c r="D72" s="11">
        <v>0</v>
      </c>
      <c r="E72" s="11">
        <v>110</v>
      </c>
      <c r="F72" s="11">
        <v>45</v>
      </c>
      <c r="G72" s="11">
        <v>72</v>
      </c>
      <c r="H72" s="11">
        <v>0</v>
      </c>
      <c r="I72" s="11">
        <v>3015</v>
      </c>
      <c r="J72" s="11">
        <v>114</v>
      </c>
    </row>
    <row r="73" spans="1:10">
      <c r="A73" s="10">
        <v>10153105</v>
      </c>
      <c r="B73" s="11">
        <v>23</v>
      </c>
      <c r="C73" s="11">
        <v>3</v>
      </c>
      <c r="D73" s="11">
        <v>0</v>
      </c>
      <c r="E73" s="11">
        <v>110</v>
      </c>
      <c r="F73" s="11">
        <v>49</v>
      </c>
      <c r="G73" s="11">
        <v>66</v>
      </c>
      <c r="H73" s="11">
        <v>0</v>
      </c>
      <c r="I73" s="11">
        <v>2950</v>
      </c>
      <c r="J73" s="11">
        <v>113</v>
      </c>
    </row>
    <row r="74" spans="1:10">
      <c r="A74" s="10">
        <v>10153321</v>
      </c>
      <c r="B74" s="11">
        <v>20</v>
      </c>
      <c r="C74" s="11">
        <v>2</v>
      </c>
      <c r="D74" s="11">
        <v>0</v>
      </c>
      <c r="E74" s="11">
        <v>46</v>
      </c>
      <c r="F74" s="11">
        <v>11</v>
      </c>
      <c r="G74" s="11">
        <v>37</v>
      </c>
      <c r="H74" s="11">
        <v>0</v>
      </c>
      <c r="I74" s="11">
        <v>1245</v>
      </c>
      <c r="J74" s="11">
        <v>48</v>
      </c>
    </row>
    <row r="75" spans="1:10">
      <c r="A75" s="10">
        <v>10153333</v>
      </c>
      <c r="B75" s="11">
        <v>24</v>
      </c>
      <c r="C75" s="11">
        <v>3</v>
      </c>
      <c r="D75" s="11">
        <v>0</v>
      </c>
      <c r="E75" s="11">
        <v>117</v>
      </c>
      <c r="F75" s="11">
        <v>42</v>
      </c>
      <c r="G75" s="11">
        <v>80</v>
      </c>
      <c r="H75" s="11">
        <v>0</v>
      </c>
      <c r="I75" s="11">
        <v>3090</v>
      </c>
      <c r="J75" s="11">
        <v>120</v>
      </c>
    </row>
    <row r="76" spans="1:10">
      <c r="A76" s="10">
        <v>10153331</v>
      </c>
      <c r="B76" s="11">
        <v>25</v>
      </c>
      <c r="C76" s="11">
        <v>3</v>
      </c>
      <c r="D76" s="11">
        <v>0</v>
      </c>
      <c r="E76" s="11">
        <v>67</v>
      </c>
      <c r="F76" s="11">
        <v>24</v>
      </c>
      <c r="G76" s="11">
        <v>48</v>
      </c>
      <c r="H76" s="11">
        <v>0</v>
      </c>
      <c r="I76" s="11">
        <v>1920</v>
      </c>
      <c r="J76" s="11">
        <v>70</v>
      </c>
    </row>
    <row r="77" spans="1:10">
      <c r="A77" s="10">
        <v>10153342</v>
      </c>
      <c r="B77" s="11">
        <v>25</v>
      </c>
      <c r="C77" s="11">
        <v>3</v>
      </c>
      <c r="D77" s="11">
        <v>0</v>
      </c>
      <c r="E77" s="11">
        <v>26</v>
      </c>
      <c r="F77" s="11">
        <v>15</v>
      </c>
      <c r="G77" s="11">
        <v>14</v>
      </c>
      <c r="H77" s="11">
        <v>0</v>
      </c>
      <c r="I77" s="11">
        <v>885</v>
      </c>
      <c r="J77" s="11">
        <v>29</v>
      </c>
    </row>
    <row r="78" spans="1:10">
      <c r="A78" s="10">
        <v>10153648</v>
      </c>
      <c r="B78" s="11">
        <v>23</v>
      </c>
      <c r="C78" s="11">
        <v>1</v>
      </c>
      <c r="D78" s="11">
        <v>0</v>
      </c>
      <c r="E78" s="11">
        <v>85</v>
      </c>
      <c r="F78" s="11">
        <v>34</v>
      </c>
      <c r="G78" s="11">
        <v>52</v>
      </c>
      <c r="H78" s="11">
        <v>0</v>
      </c>
      <c r="I78" s="11">
        <v>2160</v>
      </c>
      <c r="J78" s="11">
        <v>86</v>
      </c>
    </row>
    <row r="79" spans="1:10">
      <c r="A79" s="10">
        <v>10153634</v>
      </c>
      <c r="B79" s="11">
        <v>25</v>
      </c>
      <c r="C79" s="11">
        <v>7</v>
      </c>
      <c r="D79" s="11">
        <v>0</v>
      </c>
      <c r="E79" s="11">
        <v>124</v>
      </c>
      <c r="F79" s="11">
        <v>39</v>
      </c>
      <c r="G79" s="11">
        <v>96</v>
      </c>
      <c r="H79" s="11">
        <v>0</v>
      </c>
      <c r="I79" s="11">
        <v>3630</v>
      </c>
      <c r="J79" s="11">
        <v>131</v>
      </c>
    </row>
    <row r="80" spans="1:10">
      <c r="A80" s="10">
        <v>10153637</v>
      </c>
      <c r="B80" s="11">
        <v>9</v>
      </c>
      <c r="C80" s="11">
        <v>0</v>
      </c>
      <c r="D80" s="11">
        <v>0</v>
      </c>
      <c r="E80" s="11">
        <v>63</v>
      </c>
      <c r="F80" s="11">
        <v>11</v>
      </c>
      <c r="G80" s="11">
        <v>54</v>
      </c>
      <c r="H80" s="11">
        <v>0</v>
      </c>
      <c r="I80" s="11">
        <v>1495</v>
      </c>
      <c r="J80" s="11">
        <v>63</v>
      </c>
    </row>
    <row r="81" spans="1:10">
      <c r="A81" s="10">
        <v>10154478</v>
      </c>
      <c r="B81" s="11">
        <v>23</v>
      </c>
      <c r="C81" s="11">
        <v>2</v>
      </c>
      <c r="D81" s="11">
        <v>0</v>
      </c>
      <c r="E81" s="11">
        <v>114</v>
      </c>
      <c r="F81" s="11">
        <v>71</v>
      </c>
      <c r="G81" s="11">
        <v>46</v>
      </c>
      <c r="H81" s="11">
        <v>0</v>
      </c>
      <c r="I81" s="11">
        <v>2990</v>
      </c>
      <c r="J81" s="11">
        <v>116</v>
      </c>
    </row>
    <row r="82" spans="1:10">
      <c r="A82" s="10">
        <v>10154482</v>
      </c>
      <c r="B82" s="11">
        <v>23</v>
      </c>
      <c r="C82" s="11">
        <v>0</v>
      </c>
      <c r="D82" s="11">
        <v>0</v>
      </c>
      <c r="E82" s="11">
        <v>129</v>
      </c>
      <c r="F82" s="11">
        <v>15</v>
      </c>
      <c r="G82" s="11">
        <v>116</v>
      </c>
      <c r="H82" s="11">
        <v>0</v>
      </c>
      <c r="I82" s="11">
        <v>3135</v>
      </c>
      <c r="J82" s="11">
        <v>129</v>
      </c>
    </row>
    <row r="83" spans="1:10">
      <c r="A83" s="10">
        <v>10154490</v>
      </c>
      <c r="B83" s="11">
        <v>22</v>
      </c>
      <c r="C83" s="11">
        <v>3</v>
      </c>
      <c r="D83" s="11">
        <v>0</v>
      </c>
      <c r="E83" s="11">
        <v>107</v>
      </c>
      <c r="F83" s="11">
        <v>24</v>
      </c>
      <c r="G83" s="11">
        <v>86</v>
      </c>
      <c r="H83" s="11">
        <v>0</v>
      </c>
      <c r="I83" s="11">
        <v>2850</v>
      </c>
      <c r="J83" s="11">
        <v>110</v>
      </c>
    </row>
    <row r="84" spans="1:10">
      <c r="A84" s="10">
        <v>10154505</v>
      </c>
      <c r="B84" s="11">
        <v>21</v>
      </c>
      <c r="C84" s="11">
        <v>2</v>
      </c>
      <c r="D84" s="11">
        <v>0</v>
      </c>
      <c r="E84" s="11">
        <v>93</v>
      </c>
      <c r="F84" s="11">
        <v>39</v>
      </c>
      <c r="G84" s="11">
        <v>57</v>
      </c>
      <c r="H84" s="11">
        <v>0</v>
      </c>
      <c r="I84" s="11">
        <v>2470</v>
      </c>
      <c r="J84" s="11">
        <v>95</v>
      </c>
    </row>
    <row r="85" spans="1:10">
      <c r="A85" s="10">
        <v>10154507</v>
      </c>
      <c r="B85" s="11">
        <v>13</v>
      </c>
      <c r="C85" s="11">
        <v>4</v>
      </c>
      <c r="D85" s="11">
        <v>0</v>
      </c>
      <c r="E85" s="11">
        <v>28</v>
      </c>
      <c r="F85" s="11">
        <v>12</v>
      </c>
      <c r="G85" s="11">
        <v>20</v>
      </c>
      <c r="H85" s="11">
        <v>0</v>
      </c>
      <c r="I85" s="11">
        <v>1030</v>
      </c>
      <c r="J85" s="11">
        <v>32</v>
      </c>
    </row>
    <row r="86" spans="1:10">
      <c r="A86" s="10">
        <v>10154479</v>
      </c>
      <c r="B86" s="11">
        <v>25</v>
      </c>
      <c r="C86" s="11">
        <v>3</v>
      </c>
      <c r="D86" s="11">
        <v>1</v>
      </c>
      <c r="E86" s="11">
        <v>117</v>
      </c>
      <c r="F86" s="11">
        <v>34</v>
      </c>
      <c r="G86" s="11">
        <v>88</v>
      </c>
      <c r="H86" s="11">
        <v>0</v>
      </c>
      <c r="I86" s="11">
        <v>3105</v>
      </c>
      <c r="J86" s="11">
        <v>121</v>
      </c>
    </row>
    <row r="87" spans="1:10">
      <c r="A87" s="10">
        <v>10154499</v>
      </c>
      <c r="B87" s="11">
        <v>24</v>
      </c>
      <c r="C87" s="11">
        <v>2</v>
      </c>
      <c r="D87" s="11">
        <v>0</v>
      </c>
      <c r="E87" s="11">
        <v>105</v>
      </c>
      <c r="F87" s="11">
        <v>50</v>
      </c>
      <c r="G87" s="11">
        <v>60</v>
      </c>
      <c r="H87" s="11">
        <v>0</v>
      </c>
      <c r="I87" s="11">
        <v>2775</v>
      </c>
      <c r="J87" s="11">
        <v>107</v>
      </c>
    </row>
    <row r="88" spans="1:10">
      <c r="A88" s="10">
        <v>10154483</v>
      </c>
      <c r="B88" s="11">
        <v>22</v>
      </c>
      <c r="C88" s="11">
        <v>0</v>
      </c>
      <c r="D88" s="11">
        <v>0</v>
      </c>
      <c r="E88" s="11">
        <v>65</v>
      </c>
      <c r="F88" s="11">
        <v>22</v>
      </c>
      <c r="G88" s="11">
        <v>43</v>
      </c>
      <c r="H88" s="11">
        <v>0</v>
      </c>
      <c r="I88" s="11">
        <v>1585</v>
      </c>
      <c r="J88" s="11">
        <v>65</v>
      </c>
    </row>
    <row r="89" spans="1:10">
      <c r="A89" s="10">
        <v>10154719</v>
      </c>
      <c r="B89" s="11">
        <v>25</v>
      </c>
      <c r="C89" s="11">
        <v>2</v>
      </c>
      <c r="D89" s="11">
        <v>0</v>
      </c>
      <c r="E89" s="11">
        <v>119</v>
      </c>
      <c r="F89" s="11">
        <v>31</v>
      </c>
      <c r="G89" s="11">
        <v>91</v>
      </c>
      <c r="H89" s="11">
        <v>0</v>
      </c>
      <c r="I89" s="11">
        <v>3020</v>
      </c>
      <c r="J89" s="11">
        <v>121</v>
      </c>
    </row>
    <row r="90" spans="1:10">
      <c r="A90" s="10">
        <v>10154716</v>
      </c>
      <c r="B90" s="11">
        <v>1</v>
      </c>
      <c r="C90" s="11">
        <v>0</v>
      </c>
      <c r="D90" s="11">
        <v>0</v>
      </c>
      <c r="E90" s="11">
        <v>1</v>
      </c>
      <c r="F90" s="11">
        <v>0</v>
      </c>
      <c r="G90" s="11">
        <v>1</v>
      </c>
      <c r="H90" s="11">
        <v>0</v>
      </c>
      <c r="I90" s="11">
        <v>15</v>
      </c>
      <c r="J90" s="11">
        <v>1</v>
      </c>
    </row>
    <row r="91" spans="1:10">
      <c r="A91" s="10">
        <v>10154727</v>
      </c>
      <c r="B91" s="11">
        <v>24</v>
      </c>
      <c r="C91" s="11">
        <v>3</v>
      </c>
      <c r="D91" s="11">
        <v>0</v>
      </c>
      <c r="E91" s="11">
        <v>116</v>
      </c>
      <c r="F91" s="11">
        <v>70</v>
      </c>
      <c r="G91" s="11">
        <v>50</v>
      </c>
      <c r="H91" s="11">
        <v>0</v>
      </c>
      <c r="I91" s="11">
        <v>3090</v>
      </c>
      <c r="J91" s="11">
        <v>119</v>
      </c>
    </row>
    <row r="92" spans="1:10">
      <c r="A92" s="10">
        <v>10154722</v>
      </c>
      <c r="B92" s="11">
        <v>25</v>
      </c>
      <c r="C92" s="11">
        <v>1</v>
      </c>
      <c r="D92" s="11">
        <v>0</v>
      </c>
      <c r="E92" s="11">
        <v>139</v>
      </c>
      <c r="F92" s="11">
        <v>85</v>
      </c>
      <c r="G92" s="11">
        <v>55</v>
      </c>
      <c r="H92" s="11">
        <v>0</v>
      </c>
      <c r="I92" s="11">
        <v>3490</v>
      </c>
      <c r="J92" s="11">
        <v>140</v>
      </c>
    </row>
    <row r="93" spans="1:10">
      <c r="A93" s="10">
        <v>10155622</v>
      </c>
      <c r="B93" s="11">
        <v>22</v>
      </c>
      <c r="C93" s="11">
        <v>2</v>
      </c>
      <c r="D93" s="11">
        <v>0</v>
      </c>
      <c r="E93" s="11">
        <v>105</v>
      </c>
      <c r="F93" s="11">
        <v>46</v>
      </c>
      <c r="G93" s="11">
        <v>64</v>
      </c>
      <c r="H93" s="11">
        <v>0</v>
      </c>
      <c r="I93" s="11">
        <v>2785</v>
      </c>
      <c r="J93" s="11">
        <v>107</v>
      </c>
    </row>
    <row r="94" spans="1:10">
      <c r="A94" s="10">
        <v>10155621</v>
      </c>
      <c r="B94" s="11">
        <v>4</v>
      </c>
      <c r="C94" s="11">
        <v>0</v>
      </c>
      <c r="D94" s="11">
        <v>0</v>
      </c>
      <c r="E94" s="11">
        <v>12</v>
      </c>
      <c r="F94" s="11">
        <v>10</v>
      </c>
      <c r="G94" s="11">
        <v>2</v>
      </c>
      <c r="H94" s="11">
        <v>0</v>
      </c>
      <c r="I94" s="11">
        <v>290</v>
      </c>
      <c r="J94" s="11">
        <v>12</v>
      </c>
    </row>
    <row r="95" spans="1:10">
      <c r="A95" s="10">
        <v>10155635</v>
      </c>
      <c r="B95" s="11">
        <v>24</v>
      </c>
      <c r="C95" s="11">
        <v>2</v>
      </c>
      <c r="D95" s="11">
        <v>0</v>
      </c>
      <c r="E95" s="11">
        <v>117</v>
      </c>
      <c r="F95" s="11">
        <v>44</v>
      </c>
      <c r="G95" s="11">
        <v>77</v>
      </c>
      <c r="H95" s="11">
        <v>0</v>
      </c>
      <c r="I95" s="11">
        <v>3005</v>
      </c>
      <c r="J95" s="11">
        <v>119</v>
      </c>
    </row>
    <row r="96" spans="1:10">
      <c r="A96" s="10">
        <v>10155631</v>
      </c>
      <c r="B96" s="11">
        <v>24</v>
      </c>
      <c r="C96" s="11">
        <v>2</v>
      </c>
      <c r="D96" s="11">
        <v>0</v>
      </c>
      <c r="E96" s="11">
        <v>108</v>
      </c>
      <c r="F96" s="11">
        <v>65</v>
      </c>
      <c r="G96" s="11">
        <v>47</v>
      </c>
      <c r="H96" s="11">
        <v>0</v>
      </c>
      <c r="I96" s="11">
        <v>2795</v>
      </c>
      <c r="J96" s="11">
        <v>110</v>
      </c>
    </row>
    <row r="97" spans="1:10">
      <c r="A97" s="10">
        <v>10155619</v>
      </c>
      <c r="B97" s="11">
        <v>23</v>
      </c>
      <c r="C97" s="11">
        <v>3</v>
      </c>
      <c r="D97" s="11">
        <v>0</v>
      </c>
      <c r="E97" s="11">
        <v>130</v>
      </c>
      <c r="F97" s="11">
        <v>47</v>
      </c>
      <c r="G97" s="11">
        <v>87</v>
      </c>
      <c r="H97" s="11">
        <v>0</v>
      </c>
      <c r="I97" s="11">
        <v>3430</v>
      </c>
      <c r="J97" s="11">
        <v>133</v>
      </c>
    </row>
    <row r="98" spans="1:10">
      <c r="A98" s="10">
        <v>10155632</v>
      </c>
      <c r="B98" s="11">
        <v>25</v>
      </c>
      <c r="C98" s="11">
        <v>1</v>
      </c>
      <c r="D98" s="11">
        <v>0</v>
      </c>
      <c r="E98" s="11">
        <v>74</v>
      </c>
      <c r="F98" s="11">
        <v>32</v>
      </c>
      <c r="G98" s="11">
        <v>44</v>
      </c>
      <c r="H98" s="11">
        <v>0</v>
      </c>
      <c r="I98" s="11">
        <v>1900</v>
      </c>
      <c r="J98" s="11">
        <v>75</v>
      </c>
    </row>
    <row r="99" spans="1:10">
      <c r="A99" s="10">
        <v>10155617</v>
      </c>
      <c r="B99" s="11">
        <v>24</v>
      </c>
      <c r="C99" s="11">
        <v>0</v>
      </c>
      <c r="D99" s="11">
        <v>0</v>
      </c>
      <c r="E99" s="11">
        <v>104</v>
      </c>
      <c r="F99" s="11">
        <v>44</v>
      </c>
      <c r="G99" s="11">
        <v>62</v>
      </c>
      <c r="H99" s="11">
        <v>0</v>
      </c>
      <c r="I99" s="11">
        <v>2530</v>
      </c>
      <c r="J99" s="11">
        <v>104</v>
      </c>
    </row>
    <row r="100" spans="1:10">
      <c r="A100" s="10">
        <v>10155618</v>
      </c>
      <c r="B100" s="11">
        <v>5</v>
      </c>
      <c r="C100" s="11">
        <v>0</v>
      </c>
      <c r="D100" s="11">
        <v>0</v>
      </c>
      <c r="E100" s="11">
        <v>26</v>
      </c>
      <c r="F100" s="11">
        <v>14</v>
      </c>
      <c r="G100" s="11">
        <v>13</v>
      </c>
      <c r="H100" s="11">
        <v>0</v>
      </c>
      <c r="I100" s="11">
        <v>635</v>
      </c>
      <c r="J100" s="11">
        <v>26</v>
      </c>
    </row>
    <row r="101" spans="1:10">
      <c r="A101" s="10">
        <v>10155616</v>
      </c>
      <c r="B101" s="11">
        <v>25</v>
      </c>
      <c r="C101" s="11">
        <v>3</v>
      </c>
      <c r="D101" s="11">
        <v>0</v>
      </c>
      <c r="E101" s="11">
        <v>137</v>
      </c>
      <c r="F101" s="11">
        <v>26</v>
      </c>
      <c r="G101" s="11">
        <v>117</v>
      </c>
      <c r="H101" s="11">
        <v>0</v>
      </c>
      <c r="I101" s="11">
        <v>3465</v>
      </c>
      <c r="J101" s="11">
        <v>140</v>
      </c>
    </row>
    <row r="102" spans="1:10">
      <c r="A102" s="10">
        <v>10156139</v>
      </c>
      <c r="B102" s="11">
        <v>22</v>
      </c>
      <c r="C102" s="11">
        <v>1</v>
      </c>
      <c r="D102" s="11">
        <v>0</v>
      </c>
      <c r="E102" s="11">
        <v>108</v>
      </c>
      <c r="F102" s="11">
        <v>49</v>
      </c>
      <c r="G102" s="11">
        <v>64</v>
      </c>
      <c r="H102" s="11">
        <v>0</v>
      </c>
      <c r="I102" s="11">
        <v>2700</v>
      </c>
      <c r="J102" s="11">
        <v>109</v>
      </c>
    </row>
    <row r="103" spans="1:10">
      <c r="A103" s="10">
        <v>10156140</v>
      </c>
      <c r="B103" s="11">
        <v>25</v>
      </c>
      <c r="C103" s="11">
        <v>7</v>
      </c>
      <c r="D103" s="11">
        <v>0</v>
      </c>
      <c r="E103" s="11">
        <v>134</v>
      </c>
      <c r="F103" s="11">
        <v>60</v>
      </c>
      <c r="G103" s="11">
        <v>82</v>
      </c>
      <c r="H103" s="11">
        <v>0</v>
      </c>
      <c r="I103" s="11">
        <v>3985</v>
      </c>
      <c r="J103" s="11">
        <v>141</v>
      </c>
    </row>
    <row r="104" spans="1:10">
      <c r="A104" s="10">
        <v>10156311</v>
      </c>
      <c r="B104" s="11">
        <v>5</v>
      </c>
      <c r="C104" s="11">
        <v>0</v>
      </c>
      <c r="D104" s="11">
        <v>0</v>
      </c>
      <c r="E104" s="11">
        <v>33</v>
      </c>
      <c r="F104" s="11">
        <v>20</v>
      </c>
      <c r="G104" s="11">
        <v>14</v>
      </c>
      <c r="H104" s="11">
        <v>0</v>
      </c>
      <c r="I104" s="11">
        <v>805</v>
      </c>
      <c r="J104" s="11">
        <v>33</v>
      </c>
    </row>
    <row r="105" spans="1:10">
      <c r="A105" s="10">
        <v>10156163</v>
      </c>
      <c r="B105" s="11">
        <v>23</v>
      </c>
      <c r="C105" s="11">
        <v>1</v>
      </c>
      <c r="D105" s="11">
        <v>0</v>
      </c>
      <c r="E105" s="11">
        <v>102</v>
      </c>
      <c r="F105" s="11">
        <v>44</v>
      </c>
      <c r="G105" s="11">
        <v>60</v>
      </c>
      <c r="H105" s="11">
        <v>0</v>
      </c>
      <c r="I105" s="11">
        <v>2575</v>
      </c>
      <c r="J105" s="11">
        <v>103</v>
      </c>
    </row>
    <row r="106" spans="1:10">
      <c r="A106" s="10">
        <v>10156256</v>
      </c>
      <c r="B106" s="11">
        <v>6</v>
      </c>
      <c r="C106" s="11">
        <v>0</v>
      </c>
      <c r="D106" s="11">
        <v>0</v>
      </c>
      <c r="E106" s="11">
        <v>15</v>
      </c>
      <c r="F106" s="11">
        <v>11</v>
      </c>
      <c r="G106" s="11">
        <v>4</v>
      </c>
      <c r="H106" s="11">
        <v>0</v>
      </c>
      <c r="I106" s="11">
        <v>365</v>
      </c>
      <c r="J106" s="11">
        <v>15</v>
      </c>
    </row>
    <row r="107" spans="1:10">
      <c r="A107" s="10">
        <v>10156156</v>
      </c>
      <c r="B107" s="11">
        <v>25</v>
      </c>
      <c r="C107" s="11">
        <v>4</v>
      </c>
      <c r="D107" s="11">
        <v>0</v>
      </c>
      <c r="E107" s="11">
        <v>121</v>
      </c>
      <c r="F107" s="11">
        <v>80</v>
      </c>
      <c r="G107" s="11">
        <v>46</v>
      </c>
      <c r="H107" s="11">
        <v>0</v>
      </c>
      <c r="I107" s="11">
        <v>3260</v>
      </c>
      <c r="J107" s="11">
        <v>125</v>
      </c>
    </row>
    <row r="108" spans="1:10">
      <c r="A108" s="10">
        <v>10156402</v>
      </c>
      <c r="B108" s="11">
        <v>23</v>
      </c>
      <c r="C108" s="11">
        <v>3</v>
      </c>
      <c r="D108" s="11">
        <v>0</v>
      </c>
      <c r="E108" s="11">
        <v>88</v>
      </c>
      <c r="F108" s="11">
        <v>18</v>
      </c>
      <c r="G108" s="11">
        <v>74</v>
      </c>
      <c r="H108" s="11">
        <v>0</v>
      </c>
      <c r="I108" s="11">
        <v>2325</v>
      </c>
      <c r="J108" s="11">
        <v>91</v>
      </c>
    </row>
    <row r="109" spans="1:10">
      <c r="A109" s="10">
        <v>10156154</v>
      </c>
      <c r="B109" s="11">
        <v>13</v>
      </c>
      <c r="C109" s="11">
        <v>0</v>
      </c>
      <c r="D109" s="11">
        <v>0</v>
      </c>
      <c r="E109" s="11">
        <v>78</v>
      </c>
      <c r="F109" s="11">
        <v>44</v>
      </c>
      <c r="G109" s="11">
        <v>34</v>
      </c>
      <c r="H109" s="11">
        <v>0</v>
      </c>
      <c r="I109" s="11">
        <v>1920</v>
      </c>
      <c r="J109" s="11">
        <v>78</v>
      </c>
    </row>
    <row r="110" spans="1:10">
      <c r="A110" s="10">
        <v>10156403</v>
      </c>
      <c r="B110" s="11">
        <v>24</v>
      </c>
      <c r="C110" s="11">
        <v>7</v>
      </c>
      <c r="D110" s="11">
        <v>0</v>
      </c>
      <c r="E110" s="11">
        <v>106</v>
      </c>
      <c r="F110" s="11">
        <v>14</v>
      </c>
      <c r="G110" s="11">
        <v>100</v>
      </c>
      <c r="H110" s="11">
        <v>0</v>
      </c>
      <c r="I110" s="11">
        <v>3220</v>
      </c>
      <c r="J110" s="11">
        <v>113</v>
      </c>
    </row>
    <row r="111" spans="1:10">
      <c r="A111" s="10">
        <v>10156155</v>
      </c>
      <c r="B111" s="11">
        <v>21</v>
      </c>
      <c r="C111" s="11">
        <v>3</v>
      </c>
      <c r="D111" s="11">
        <v>0</v>
      </c>
      <c r="E111" s="11">
        <v>124</v>
      </c>
      <c r="F111" s="11">
        <v>56</v>
      </c>
      <c r="G111" s="11">
        <v>71</v>
      </c>
      <c r="H111" s="11">
        <v>0</v>
      </c>
      <c r="I111" s="11">
        <v>3240</v>
      </c>
      <c r="J111" s="11">
        <v>127</v>
      </c>
    </row>
    <row r="112" spans="1:10">
      <c r="A112" s="10">
        <v>10157279</v>
      </c>
      <c r="B112" s="11">
        <v>22</v>
      </c>
      <c r="C112" s="11">
        <v>1</v>
      </c>
      <c r="D112" s="11">
        <v>0</v>
      </c>
      <c r="E112" s="11">
        <v>91</v>
      </c>
      <c r="F112" s="11">
        <v>74</v>
      </c>
      <c r="G112" s="11">
        <v>19</v>
      </c>
      <c r="H112" s="11">
        <v>0</v>
      </c>
      <c r="I112" s="11">
        <v>2350</v>
      </c>
      <c r="J112" s="11">
        <v>92</v>
      </c>
    </row>
    <row r="113" spans="1:10">
      <c r="A113" s="10">
        <v>10157302</v>
      </c>
      <c r="B113" s="11">
        <v>6</v>
      </c>
      <c r="C113" s="11">
        <v>0</v>
      </c>
      <c r="D113" s="11">
        <v>0</v>
      </c>
      <c r="E113" s="11">
        <v>24</v>
      </c>
      <c r="F113" s="11">
        <v>7</v>
      </c>
      <c r="G113" s="11">
        <v>18</v>
      </c>
      <c r="H113" s="11">
        <v>0</v>
      </c>
      <c r="I113" s="11">
        <v>580</v>
      </c>
      <c r="J113" s="11">
        <v>24</v>
      </c>
    </row>
    <row r="114" spans="1:10">
      <c r="A114" s="10">
        <v>10157283</v>
      </c>
      <c r="B114" s="11">
        <v>24</v>
      </c>
      <c r="C114" s="11">
        <v>3</v>
      </c>
      <c r="D114" s="11">
        <v>0</v>
      </c>
      <c r="E114" s="11">
        <v>109</v>
      </c>
      <c r="F114" s="11">
        <v>75</v>
      </c>
      <c r="G114" s="11">
        <v>38</v>
      </c>
      <c r="H114" s="11">
        <v>0</v>
      </c>
      <c r="I114" s="11">
        <v>2940</v>
      </c>
      <c r="J114" s="11">
        <v>112</v>
      </c>
    </row>
    <row r="115" spans="1:10">
      <c r="A115" s="10">
        <v>10157303</v>
      </c>
      <c r="B115" s="11">
        <v>6</v>
      </c>
      <c r="C115" s="11">
        <v>0</v>
      </c>
      <c r="D115" s="11">
        <v>0</v>
      </c>
      <c r="E115" s="11">
        <v>24</v>
      </c>
      <c r="F115" s="11">
        <v>9</v>
      </c>
      <c r="G115" s="11">
        <v>15</v>
      </c>
      <c r="H115" s="11">
        <v>0</v>
      </c>
      <c r="I115" s="11">
        <v>590</v>
      </c>
      <c r="J115" s="11">
        <v>24</v>
      </c>
    </row>
    <row r="116" spans="1:10">
      <c r="A116" s="10">
        <v>10157451</v>
      </c>
      <c r="B116" s="11">
        <v>23</v>
      </c>
      <c r="C116" s="11">
        <v>1</v>
      </c>
      <c r="D116" s="11">
        <v>0</v>
      </c>
      <c r="E116" s="11">
        <v>136</v>
      </c>
      <c r="F116" s="11">
        <v>77</v>
      </c>
      <c r="G116" s="11">
        <v>63</v>
      </c>
      <c r="H116" s="11">
        <v>0</v>
      </c>
      <c r="I116" s="11">
        <v>3375</v>
      </c>
      <c r="J116" s="11">
        <v>137</v>
      </c>
    </row>
    <row r="117" spans="1:10">
      <c r="A117" s="10">
        <v>10157455</v>
      </c>
      <c r="B117" s="11">
        <v>24</v>
      </c>
      <c r="C117" s="11">
        <v>1</v>
      </c>
      <c r="D117" s="11">
        <v>0</v>
      </c>
      <c r="E117" s="11">
        <v>102</v>
      </c>
      <c r="F117" s="11">
        <v>49</v>
      </c>
      <c r="G117" s="11">
        <v>58</v>
      </c>
      <c r="H117" s="11">
        <v>0</v>
      </c>
      <c r="I117" s="11">
        <v>2500</v>
      </c>
      <c r="J117" s="11">
        <v>103</v>
      </c>
    </row>
    <row r="118" spans="1:10">
      <c r="A118" s="10">
        <v>10157449</v>
      </c>
      <c r="B118" s="11">
        <v>23</v>
      </c>
      <c r="C118" s="11">
        <v>1</v>
      </c>
      <c r="D118" s="11">
        <v>0</v>
      </c>
      <c r="E118" s="11">
        <v>107</v>
      </c>
      <c r="F118" s="11">
        <v>31</v>
      </c>
      <c r="G118" s="11">
        <v>77</v>
      </c>
      <c r="H118" s="11">
        <v>0</v>
      </c>
      <c r="I118" s="11">
        <v>2625</v>
      </c>
      <c r="J118" s="11">
        <v>108</v>
      </c>
    </row>
    <row r="119" spans="1:10">
      <c r="A119" s="10">
        <v>10157420</v>
      </c>
      <c r="B119" s="11">
        <v>23</v>
      </c>
      <c r="C119" s="11">
        <v>1</v>
      </c>
      <c r="D119" s="11">
        <v>0</v>
      </c>
      <c r="E119" s="11">
        <v>99</v>
      </c>
      <c r="F119" s="11">
        <v>19</v>
      </c>
      <c r="G119" s="11">
        <v>81</v>
      </c>
      <c r="H119" s="11">
        <v>0</v>
      </c>
      <c r="I119" s="11">
        <v>2530</v>
      </c>
      <c r="J119" s="11">
        <v>100</v>
      </c>
    </row>
    <row r="120" spans="1:10">
      <c r="A120" s="10">
        <v>10157722</v>
      </c>
      <c r="B120" s="11">
        <v>23</v>
      </c>
      <c r="C120" s="11">
        <v>0</v>
      </c>
      <c r="D120" s="11">
        <v>0</v>
      </c>
      <c r="E120" s="11">
        <v>95</v>
      </c>
      <c r="F120" s="11">
        <v>28</v>
      </c>
      <c r="G120" s="11">
        <v>67</v>
      </c>
      <c r="H120" s="11">
        <v>0</v>
      </c>
      <c r="I120" s="11">
        <v>2305</v>
      </c>
      <c r="J120" s="11">
        <v>95</v>
      </c>
    </row>
    <row r="121" spans="1:10">
      <c r="A121" s="10">
        <v>10157721</v>
      </c>
      <c r="B121" s="11">
        <v>22</v>
      </c>
      <c r="C121" s="11">
        <v>1</v>
      </c>
      <c r="D121" s="11">
        <v>0</v>
      </c>
      <c r="E121" s="11">
        <v>94</v>
      </c>
      <c r="F121" s="11">
        <v>33</v>
      </c>
      <c r="G121" s="11">
        <v>64</v>
      </c>
      <c r="H121" s="11">
        <v>0</v>
      </c>
      <c r="I121" s="11">
        <v>2405</v>
      </c>
      <c r="J121" s="11">
        <v>95</v>
      </c>
    </row>
    <row r="122" spans="1:10">
      <c r="A122" s="10">
        <v>10157733</v>
      </c>
      <c r="B122" s="11">
        <v>8</v>
      </c>
      <c r="C122" s="11">
        <v>0</v>
      </c>
      <c r="D122" s="11">
        <v>0</v>
      </c>
      <c r="E122" s="11">
        <v>26</v>
      </c>
      <c r="F122" s="11">
        <v>6</v>
      </c>
      <c r="G122" s="11">
        <v>20</v>
      </c>
      <c r="H122" s="11">
        <v>0</v>
      </c>
      <c r="I122" s="11">
        <v>635</v>
      </c>
      <c r="J122" s="11">
        <v>26</v>
      </c>
    </row>
    <row r="123" spans="1:10">
      <c r="A123" s="10">
        <v>10157735</v>
      </c>
      <c r="B123" s="11">
        <v>16</v>
      </c>
      <c r="C123" s="11">
        <v>0</v>
      </c>
      <c r="D123" s="11">
        <v>0</v>
      </c>
      <c r="E123" s="11">
        <v>67</v>
      </c>
      <c r="F123" s="11">
        <v>23</v>
      </c>
      <c r="G123" s="11">
        <v>44</v>
      </c>
      <c r="H123" s="11">
        <v>0</v>
      </c>
      <c r="I123" s="11">
        <v>1655</v>
      </c>
      <c r="J123" s="11">
        <v>67</v>
      </c>
    </row>
    <row r="124" spans="1:10">
      <c r="A124" s="10">
        <v>10157723</v>
      </c>
      <c r="B124" s="11">
        <v>22</v>
      </c>
      <c r="C124" s="11">
        <v>1</v>
      </c>
      <c r="D124" s="11">
        <v>0</v>
      </c>
      <c r="E124" s="11">
        <v>105</v>
      </c>
      <c r="F124" s="11">
        <v>32</v>
      </c>
      <c r="G124" s="11">
        <v>75</v>
      </c>
      <c r="H124" s="11">
        <v>0</v>
      </c>
      <c r="I124" s="11">
        <v>2655</v>
      </c>
      <c r="J124" s="11">
        <v>106</v>
      </c>
    </row>
    <row r="125" spans="1:10">
      <c r="A125" s="10">
        <v>10157717</v>
      </c>
      <c r="B125" s="11">
        <v>2</v>
      </c>
      <c r="C125" s="11">
        <v>0</v>
      </c>
      <c r="D125" s="11">
        <v>0</v>
      </c>
      <c r="E125" s="11">
        <v>5</v>
      </c>
      <c r="F125" s="11">
        <v>1</v>
      </c>
      <c r="G125" s="11">
        <v>4</v>
      </c>
      <c r="H125" s="11">
        <v>0</v>
      </c>
      <c r="I125" s="11">
        <v>115</v>
      </c>
      <c r="J125" s="11">
        <v>5</v>
      </c>
    </row>
    <row r="126" spans="1:10">
      <c r="A126" s="10">
        <v>10158400</v>
      </c>
      <c r="B126" s="11">
        <v>11</v>
      </c>
      <c r="C126" s="11">
        <v>0</v>
      </c>
      <c r="D126" s="11">
        <v>0</v>
      </c>
      <c r="E126" s="11">
        <v>63</v>
      </c>
      <c r="F126" s="11">
        <v>21</v>
      </c>
      <c r="G126" s="11">
        <v>42</v>
      </c>
      <c r="H126" s="11">
        <v>0</v>
      </c>
      <c r="I126" s="11">
        <v>1575</v>
      </c>
      <c r="J126" s="11">
        <v>63</v>
      </c>
    </row>
    <row r="127" spans="1:10">
      <c r="A127" s="10">
        <v>10158402</v>
      </c>
      <c r="B127" s="11">
        <v>11</v>
      </c>
      <c r="C127" s="11">
        <v>0</v>
      </c>
      <c r="D127" s="11">
        <v>0</v>
      </c>
      <c r="E127" s="11">
        <v>53</v>
      </c>
      <c r="F127" s="11">
        <v>20</v>
      </c>
      <c r="G127" s="11">
        <v>34</v>
      </c>
      <c r="H127" s="11">
        <v>0</v>
      </c>
      <c r="I127" s="11">
        <v>1275</v>
      </c>
      <c r="J127" s="11">
        <v>53</v>
      </c>
    </row>
    <row r="128" spans="1:10">
      <c r="A128" s="10">
        <v>10158393</v>
      </c>
      <c r="B128" s="11">
        <v>11</v>
      </c>
      <c r="C128" s="11">
        <v>0</v>
      </c>
      <c r="D128" s="11">
        <v>0</v>
      </c>
      <c r="E128" s="11">
        <v>57</v>
      </c>
      <c r="F128" s="11">
        <v>20</v>
      </c>
      <c r="G128" s="11">
        <v>38</v>
      </c>
      <c r="H128" s="11">
        <v>0</v>
      </c>
      <c r="I128" s="11">
        <v>1430</v>
      </c>
      <c r="J128" s="11">
        <v>57</v>
      </c>
    </row>
    <row r="129" spans="1:10">
      <c r="A129" s="10">
        <v>10158406</v>
      </c>
      <c r="B129" s="11">
        <v>11</v>
      </c>
      <c r="C129" s="11">
        <v>0</v>
      </c>
      <c r="D129" s="11">
        <v>0</v>
      </c>
      <c r="E129" s="11">
        <v>56</v>
      </c>
      <c r="F129" s="11">
        <v>23</v>
      </c>
      <c r="G129" s="11">
        <v>34</v>
      </c>
      <c r="H129" s="11">
        <v>0</v>
      </c>
      <c r="I129" s="11">
        <v>1370</v>
      </c>
      <c r="J129" s="11">
        <v>56</v>
      </c>
    </row>
    <row r="130" spans="1:10">
      <c r="A130" s="10">
        <v>10158405</v>
      </c>
      <c r="B130" s="11">
        <v>10</v>
      </c>
      <c r="C130" s="11">
        <v>1</v>
      </c>
      <c r="D130" s="11">
        <v>0</v>
      </c>
      <c r="E130" s="11">
        <v>40</v>
      </c>
      <c r="F130" s="11">
        <v>10</v>
      </c>
      <c r="G130" s="11">
        <v>32</v>
      </c>
      <c r="H130" s="11">
        <v>0</v>
      </c>
      <c r="I130" s="11">
        <v>1070</v>
      </c>
      <c r="J130" s="11">
        <v>41</v>
      </c>
    </row>
    <row r="131" spans="1:10">
      <c r="A131" s="10">
        <v>10158407</v>
      </c>
      <c r="B131" s="11">
        <v>11</v>
      </c>
      <c r="C131" s="11">
        <v>0</v>
      </c>
      <c r="D131" s="11">
        <v>0</v>
      </c>
      <c r="E131" s="11">
        <v>44</v>
      </c>
      <c r="F131" s="11">
        <v>12</v>
      </c>
      <c r="G131" s="11">
        <v>34</v>
      </c>
      <c r="H131" s="11">
        <v>0</v>
      </c>
      <c r="I131" s="11">
        <v>1030</v>
      </c>
      <c r="J131" s="11">
        <v>44</v>
      </c>
    </row>
    <row r="132" spans="1:10">
      <c r="A132" s="10">
        <v>10158401</v>
      </c>
      <c r="B132" s="11">
        <v>11</v>
      </c>
      <c r="C132" s="11">
        <v>0</v>
      </c>
      <c r="D132" s="11">
        <v>0</v>
      </c>
      <c r="E132" s="11">
        <v>48</v>
      </c>
      <c r="F132" s="11">
        <v>19</v>
      </c>
      <c r="G132" s="11">
        <v>30</v>
      </c>
      <c r="H132" s="11">
        <v>0</v>
      </c>
      <c r="I132" s="11">
        <v>1150</v>
      </c>
      <c r="J132" s="11">
        <v>48</v>
      </c>
    </row>
    <row r="133" spans="1:10">
      <c r="A133" s="10">
        <v>10158408</v>
      </c>
      <c r="B133" s="11">
        <v>11</v>
      </c>
      <c r="C133" s="11">
        <v>0</v>
      </c>
      <c r="D133" s="11">
        <v>0</v>
      </c>
      <c r="E133" s="11">
        <v>47</v>
      </c>
      <c r="F133" s="11">
        <v>8</v>
      </c>
      <c r="G133" s="11">
        <v>41</v>
      </c>
      <c r="H133" s="11">
        <v>0</v>
      </c>
      <c r="I133" s="11">
        <v>1135</v>
      </c>
      <c r="J133" s="11">
        <v>47</v>
      </c>
    </row>
    <row r="134" spans="1:10">
      <c r="A134" s="10">
        <v>10158797</v>
      </c>
      <c r="B134" s="11">
        <v>5</v>
      </c>
      <c r="C134" s="11">
        <v>0</v>
      </c>
      <c r="D134" s="11">
        <v>0</v>
      </c>
      <c r="E134" s="11">
        <v>11</v>
      </c>
      <c r="F134" s="11">
        <v>6</v>
      </c>
      <c r="G134" s="11">
        <v>5</v>
      </c>
      <c r="H134" s="11">
        <v>0</v>
      </c>
      <c r="I134" s="11">
        <v>265</v>
      </c>
      <c r="J134" s="11">
        <v>11</v>
      </c>
    </row>
    <row r="135" spans="1:10">
      <c r="A135" s="10">
        <v>10158704</v>
      </c>
      <c r="B135" s="11">
        <v>4</v>
      </c>
      <c r="C135" s="11">
        <v>0</v>
      </c>
      <c r="D135" s="11">
        <v>0</v>
      </c>
      <c r="E135" s="11">
        <v>12</v>
      </c>
      <c r="F135" s="11">
        <v>0</v>
      </c>
      <c r="G135" s="11">
        <v>12</v>
      </c>
      <c r="H135" s="11">
        <v>0</v>
      </c>
      <c r="I135" s="11">
        <v>270</v>
      </c>
      <c r="J135" s="11">
        <v>12</v>
      </c>
    </row>
    <row r="136" spans="1:10">
      <c r="A136" s="10">
        <v>10158774</v>
      </c>
      <c r="B136" s="11">
        <v>5</v>
      </c>
      <c r="C136" s="11">
        <v>0</v>
      </c>
      <c r="D136" s="11">
        <v>0</v>
      </c>
      <c r="E136" s="11">
        <v>18</v>
      </c>
      <c r="F136" s="11">
        <v>6</v>
      </c>
      <c r="G136" s="11">
        <v>12</v>
      </c>
      <c r="H136" s="11">
        <v>0</v>
      </c>
      <c r="I136" s="11">
        <v>395</v>
      </c>
      <c r="J136" s="11">
        <v>18</v>
      </c>
    </row>
    <row r="137" spans="1:10">
      <c r="A137" s="10">
        <v>10158803</v>
      </c>
      <c r="B137" s="11">
        <v>4</v>
      </c>
      <c r="C137" s="11">
        <v>0</v>
      </c>
      <c r="D137" s="11">
        <v>0</v>
      </c>
      <c r="E137" s="11">
        <v>13</v>
      </c>
      <c r="F137" s="11">
        <v>8</v>
      </c>
      <c r="G137" s="11">
        <v>5</v>
      </c>
      <c r="H137" s="11">
        <v>0</v>
      </c>
      <c r="I137" s="11">
        <v>315</v>
      </c>
      <c r="J137" s="11">
        <v>13</v>
      </c>
    </row>
    <row r="138" spans="1:10">
      <c r="A138" s="10">
        <v>10158741</v>
      </c>
      <c r="B138" s="11">
        <v>5</v>
      </c>
      <c r="C138" s="11">
        <v>1</v>
      </c>
      <c r="D138" s="11">
        <v>0</v>
      </c>
      <c r="E138" s="11">
        <v>19</v>
      </c>
      <c r="F138" s="11">
        <v>9</v>
      </c>
      <c r="G138" s="11">
        <v>11</v>
      </c>
      <c r="H138" s="11">
        <v>0</v>
      </c>
      <c r="I138" s="11">
        <v>575</v>
      </c>
      <c r="J138" s="11">
        <v>20</v>
      </c>
    </row>
    <row r="139" spans="1:10">
      <c r="A139" s="10">
        <v>10158732</v>
      </c>
      <c r="B139" s="11">
        <v>5</v>
      </c>
      <c r="C139" s="11">
        <v>0</v>
      </c>
      <c r="D139" s="11">
        <v>0</v>
      </c>
      <c r="E139" s="11">
        <v>18</v>
      </c>
      <c r="F139" s="11">
        <v>9</v>
      </c>
      <c r="G139" s="11">
        <v>9</v>
      </c>
      <c r="H139" s="11">
        <v>0</v>
      </c>
      <c r="I139" s="11">
        <v>440</v>
      </c>
      <c r="J139" s="11">
        <v>18</v>
      </c>
    </row>
    <row r="140" spans="1:10">
      <c r="A140" s="10">
        <v>10158802</v>
      </c>
      <c r="B140" s="11">
        <v>4</v>
      </c>
      <c r="C140" s="11">
        <v>0</v>
      </c>
      <c r="D140" s="11">
        <v>0</v>
      </c>
      <c r="E140" s="11">
        <v>9</v>
      </c>
      <c r="F140" s="11">
        <v>1</v>
      </c>
      <c r="G140" s="11">
        <v>8</v>
      </c>
      <c r="H140" s="11">
        <v>0</v>
      </c>
      <c r="I140" s="11">
        <v>205</v>
      </c>
      <c r="J140" s="11">
        <v>9</v>
      </c>
    </row>
    <row r="141" spans="1:10">
      <c r="A141" s="10">
        <v>10158786</v>
      </c>
      <c r="B141" s="11">
        <v>5</v>
      </c>
      <c r="C141" s="11">
        <v>0</v>
      </c>
      <c r="D141" s="11">
        <v>0</v>
      </c>
      <c r="E141" s="11">
        <v>10</v>
      </c>
      <c r="F141" s="11">
        <v>6</v>
      </c>
      <c r="G141" s="11">
        <v>4</v>
      </c>
      <c r="H141" s="11">
        <v>0</v>
      </c>
      <c r="I141" s="11">
        <v>255</v>
      </c>
      <c r="J141" s="11">
        <v>10</v>
      </c>
    </row>
    <row r="142" spans="1:10">
      <c r="A142" s="10">
        <v>10158787</v>
      </c>
      <c r="B142" s="11">
        <v>5</v>
      </c>
      <c r="C142" s="11">
        <v>0</v>
      </c>
      <c r="D142" s="11">
        <v>0</v>
      </c>
      <c r="E142" s="11">
        <v>17</v>
      </c>
      <c r="F142" s="11">
        <v>4</v>
      </c>
      <c r="G142" s="11">
        <v>13</v>
      </c>
      <c r="H142" s="11">
        <v>0</v>
      </c>
      <c r="I142" s="11">
        <v>390</v>
      </c>
      <c r="J142" s="11">
        <v>17</v>
      </c>
    </row>
    <row r="143" spans="1:10">
      <c r="A143" s="10">
        <v>10158705</v>
      </c>
      <c r="B143" s="11">
        <v>1</v>
      </c>
      <c r="C143" s="11">
        <v>0</v>
      </c>
      <c r="D143" s="11">
        <v>0</v>
      </c>
      <c r="E143" s="11">
        <v>1</v>
      </c>
      <c r="F143" s="11">
        <v>0</v>
      </c>
      <c r="G143" s="11">
        <v>1</v>
      </c>
      <c r="H143" s="11">
        <v>0</v>
      </c>
      <c r="I143" s="11">
        <v>15</v>
      </c>
      <c r="J143" s="11">
        <v>1</v>
      </c>
    </row>
    <row r="144" spans="1:10">
      <c r="A144" s="10" t="s">
        <v>12</v>
      </c>
      <c r="B144" s="11">
        <v>2321</v>
      </c>
      <c r="C144" s="11">
        <v>409</v>
      </c>
      <c r="D144" s="11">
        <v>41</v>
      </c>
      <c r="E144" s="11">
        <v>9370</v>
      </c>
      <c r="F144" s="11">
        <v>2823</v>
      </c>
      <c r="G144" s="11">
        <v>7184</v>
      </c>
      <c r="H144" s="11">
        <v>0</v>
      </c>
      <c r="I144" s="11">
        <v>264930</v>
      </c>
      <c r="J144" s="11">
        <v>9820</v>
      </c>
    </row>
    <row r="152" spans="1:1">
      <c r="A152">
        <v>10144216</v>
      </c>
    </row>
    <row r="153" spans="1:1">
      <c r="A153">
        <v>10153637</v>
      </c>
    </row>
    <row r="154" spans="1:1">
      <c r="A154">
        <v>10154494</v>
      </c>
    </row>
    <row r="155" spans="1:1">
      <c r="A155">
        <v>10155623</v>
      </c>
    </row>
    <row r="156" spans="1:1">
      <c r="A156">
        <v>10157282</v>
      </c>
    </row>
    <row r="157" spans="1:1">
      <c r="A157">
        <v>10157717</v>
      </c>
    </row>
    <row r="158" spans="1:1">
      <c r="A158">
        <v>10157721</v>
      </c>
    </row>
    <row r="159" spans="1:1">
      <c r="A159">
        <v>10157722</v>
      </c>
    </row>
    <row r="160" spans="1:1">
      <c r="A160">
        <v>10157723</v>
      </c>
    </row>
    <row r="161" spans="1:1">
      <c r="A161">
        <v>10157733</v>
      </c>
    </row>
    <row r="162" spans="1:1">
      <c r="A162">
        <v>10157735</v>
      </c>
    </row>
    <row r="163" spans="1:1">
      <c r="A163">
        <v>10147962</v>
      </c>
    </row>
    <row r="164" spans="1:1">
      <c r="A164">
        <v>10116033</v>
      </c>
    </row>
    <row r="165" spans="1:1">
      <c r="A165">
        <v>10150974</v>
      </c>
    </row>
    <row r="166" spans="1:1">
      <c r="A166">
        <v>10033852</v>
      </c>
    </row>
    <row r="167" spans="1:1">
      <c r="A167">
        <v>10031779</v>
      </c>
    </row>
    <row r="168" spans="1:1">
      <c r="A168">
        <v>10113321</v>
      </c>
    </row>
    <row r="169" spans="1:1">
      <c r="A169">
        <v>10145695</v>
      </c>
    </row>
    <row r="170" spans="1:1">
      <c r="A170">
        <v>10148956</v>
      </c>
    </row>
    <row r="171" spans="1:1">
      <c r="A171">
        <v>10142153</v>
      </c>
    </row>
    <row r="172" spans="1:1">
      <c r="A172">
        <v>10158705</v>
      </c>
    </row>
    <row r="173" spans="1:1">
      <c r="A173">
        <v>10144185</v>
      </c>
    </row>
    <row r="174" spans="1:1">
      <c r="A174">
        <v>10145773</v>
      </c>
    </row>
    <row r="175" spans="1:1">
      <c r="A175">
        <v>10092776</v>
      </c>
    </row>
    <row r="176" spans="1:1">
      <c r="A176">
        <v>10147712</v>
      </c>
    </row>
    <row r="177" spans="1:1">
      <c r="A177">
        <v>10149968</v>
      </c>
    </row>
    <row r="178" spans="1:1">
      <c r="A178">
        <v>10142676</v>
      </c>
    </row>
    <row r="179" spans="1:1">
      <c r="A179">
        <v>10148307</v>
      </c>
    </row>
    <row r="180" spans="1:1">
      <c r="A180">
        <v>10135442</v>
      </c>
    </row>
    <row r="181" spans="1:1">
      <c r="A181">
        <v>10115130</v>
      </c>
    </row>
    <row r="182" spans="1:1">
      <c r="A182">
        <v>10013913</v>
      </c>
    </row>
    <row r="183" spans="1:1">
      <c r="A183">
        <v>10129602</v>
      </c>
    </row>
    <row r="184" spans="1:1">
      <c r="A184">
        <v>10082013</v>
      </c>
    </row>
  </sheetData>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0"/>
  </sheetPr>
  <dimension ref="A1:Y3909"/>
  <sheetViews>
    <sheetView zoomScale="85" zoomScaleNormal="85" workbookViewId="0"/>
  </sheetViews>
  <sheetFormatPr defaultRowHeight="15"/>
  <cols>
    <col min="1" max="1" width="7.42578125" bestFit="1" customWidth="1"/>
    <col min="2" max="2" width="9.28515625" bestFit="1" customWidth="1"/>
    <col min="3" max="3" width="23.140625" bestFit="1" customWidth="1"/>
    <col min="4" max="4" width="21.7109375" bestFit="1" customWidth="1"/>
    <col min="5" max="5" width="11" bestFit="1" customWidth="1"/>
    <col min="6" max="6" width="18.140625" bestFit="1" customWidth="1"/>
    <col min="7" max="7" width="21.85546875" bestFit="1" customWidth="1"/>
    <col min="8" max="8" width="12.7109375" bestFit="1" customWidth="1"/>
    <col min="9" max="9" width="12.7109375" customWidth="1"/>
    <col min="10" max="10" width="16.5703125" bestFit="1" customWidth="1"/>
    <col min="11" max="11" width="16" bestFit="1" customWidth="1"/>
    <col min="12" max="12" width="14.7109375" bestFit="1" customWidth="1"/>
    <col min="13" max="13" width="11.85546875" bestFit="1" customWidth="1"/>
    <col min="14" max="14" width="12.7109375" bestFit="1" customWidth="1"/>
    <col min="15" max="15" width="5.5703125" bestFit="1" customWidth="1"/>
    <col min="16" max="16" width="6.5703125" bestFit="1" customWidth="1"/>
    <col min="17" max="17" width="8.85546875" bestFit="1" customWidth="1"/>
    <col min="18" max="18" width="22.42578125" bestFit="1" customWidth="1"/>
    <col min="19" max="19" width="9.42578125" bestFit="1" customWidth="1"/>
    <col min="20" max="20" width="15.140625" bestFit="1" customWidth="1"/>
    <col min="21" max="21" width="18.140625" bestFit="1" customWidth="1"/>
    <col min="23" max="23" width="9.28515625" bestFit="1" customWidth="1"/>
    <col min="24" max="24" width="9" customWidth="1"/>
  </cols>
  <sheetData>
    <row r="1" spans="1:25" s="8" customFormat="1">
      <c r="A1" s="5" t="s">
        <v>9</v>
      </c>
      <c r="B1" s="5" t="s">
        <v>110</v>
      </c>
      <c r="C1" s="5" t="s">
        <v>0</v>
      </c>
      <c r="D1" s="8" t="s">
        <v>0</v>
      </c>
      <c r="E1" s="137" t="s">
        <v>111</v>
      </c>
      <c r="F1" s="137" t="s">
        <v>7</v>
      </c>
      <c r="G1" s="137" t="s">
        <v>112</v>
      </c>
      <c r="H1" s="137" t="s">
        <v>113</v>
      </c>
      <c r="I1" s="137" t="s">
        <v>114</v>
      </c>
      <c r="J1" s="137" t="s">
        <v>115</v>
      </c>
      <c r="K1" s="137" t="s">
        <v>116</v>
      </c>
      <c r="L1" s="137" t="s">
        <v>117</v>
      </c>
      <c r="M1" s="137" t="s">
        <v>118</v>
      </c>
      <c r="N1" s="137" t="s">
        <v>119</v>
      </c>
      <c r="O1" s="137" t="s">
        <v>10</v>
      </c>
      <c r="P1" s="137" t="s">
        <v>6</v>
      </c>
      <c r="Q1" s="137" t="s">
        <v>371</v>
      </c>
      <c r="R1" s="137" t="s">
        <v>372</v>
      </c>
      <c r="S1" s="137" t="s">
        <v>373</v>
      </c>
      <c r="T1" s="137" t="s">
        <v>374</v>
      </c>
      <c r="U1" s="8" t="s">
        <v>22</v>
      </c>
      <c r="V1" s="8" t="s">
        <v>2</v>
      </c>
      <c r="W1" s="8" t="s">
        <v>218</v>
      </c>
      <c r="X1" s="8">
        <v>2</v>
      </c>
      <c r="Y1" s="8">
        <v>3</v>
      </c>
    </row>
    <row r="2" spans="1:25" s="8" customFormat="1">
      <c r="A2" s="6">
        <v>45444</v>
      </c>
      <c r="B2" s="209">
        <v>10154490</v>
      </c>
      <c r="C2" s="7" t="str">
        <f t="shared" ref="C2:C65" si="0">D2</f>
        <v>SIRAJ RAIS KHAN</v>
      </c>
      <c r="D2" t="s">
        <v>474</v>
      </c>
      <c r="E2">
        <v>7738084089</v>
      </c>
      <c r="F2" t="s">
        <v>402</v>
      </c>
      <c r="G2">
        <v>4</v>
      </c>
      <c r="H2">
        <v>0</v>
      </c>
      <c r="I2">
        <v>0</v>
      </c>
      <c r="J2">
        <v>4</v>
      </c>
      <c r="K2">
        <v>3</v>
      </c>
      <c r="L2">
        <v>1</v>
      </c>
      <c r="M2">
        <v>0</v>
      </c>
      <c r="N2">
        <v>0</v>
      </c>
      <c r="O2" t="s">
        <v>384</v>
      </c>
      <c r="P2" s="368">
        <v>100</v>
      </c>
      <c r="Q2" s="137">
        <v>0</v>
      </c>
      <c r="R2" s="137">
        <v>4</v>
      </c>
      <c r="S2" s="137">
        <v>1</v>
      </c>
      <c r="T2" s="137">
        <v>80</v>
      </c>
      <c r="U2" t="str">
        <f>VLOOKUP($B2,Summary!$A:$C,3,0)</f>
        <v>Intezar Sayed</v>
      </c>
      <c r="V2" t="str">
        <f ca="1">VLOOKUP($B2,Summary!$A:$E,5,0)</f>
        <v>91 - 180</v>
      </c>
      <c r="W2">
        <f t="shared" ref="W2" si="1">B2</f>
        <v>10154490</v>
      </c>
    </row>
    <row r="3" spans="1:25" s="8" customFormat="1">
      <c r="A3" s="6">
        <v>45444</v>
      </c>
      <c r="B3" s="209">
        <v>10147364</v>
      </c>
      <c r="C3" s="7" t="str">
        <f t="shared" si="0"/>
        <v>MOIM MUKHTAR ALAM ANSARI</v>
      </c>
      <c r="D3" t="s">
        <v>426</v>
      </c>
      <c r="E3">
        <v>9326650484</v>
      </c>
      <c r="F3" t="s">
        <v>460</v>
      </c>
      <c r="G3">
        <v>6</v>
      </c>
      <c r="H3">
        <v>0</v>
      </c>
      <c r="I3">
        <v>0</v>
      </c>
      <c r="J3">
        <v>6</v>
      </c>
      <c r="K3">
        <v>0</v>
      </c>
      <c r="L3">
        <v>7</v>
      </c>
      <c r="M3">
        <v>0</v>
      </c>
      <c r="N3">
        <v>0</v>
      </c>
      <c r="O3" t="s">
        <v>384</v>
      </c>
      <c r="P3" s="368">
        <v>145</v>
      </c>
      <c r="Q3" s="137">
        <v>0</v>
      </c>
      <c r="R3" s="137">
        <v>6</v>
      </c>
      <c r="S3" s="137">
        <v>1</v>
      </c>
      <c r="T3" s="137">
        <v>100</v>
      </c>
      <c r="U3" t="str">
        <f>VLOOKUP($B3,Summary!$A:$C,3,0)</f>
        <v>Avnind Singh</v>
      </c>
      <c r="V3" t="str">
        <f ca="1">VLOOKUP($B3,Summary!$A:$E,5,0)</f>
        <v>180 +</v>
      </c>
      <c r="W3">
        <f t="shared" ref="W3:W66" si="2">B3</f>
        <v>10147364</v>
      </c>
    </row>
    <row r="4" spans="1:25" s="8" customFormat="1">
      <c r="A4" s="6">
        <v>45444</v>
      </c>
      <c r="B4" s="209">
        <v>10150180</v>
      </c>
      <c r="C4" s="7" t="str">
        <f t="shared" si="0"/>
        <v>YASH SABHA SHANKAR TIWARI</v>
      </c>
      <c r="D4" t="s">
        <v>423</v>
      </c>
      <c r="E4">
        <v>9594587271</v>
      </c>
      <c r="F4" t="s">
        <v>399</v>
      </c>
      <c r="G4">
        <v>1</v>
      </c>
      <c r="H4">
        <v>0</v>
      </c>
      <c r="I4">
        <v>0</v>
      </c>
      <c r="J4">
        <v>1</v>
      </c>
      <c r="K4">
        <v>0</v>
      </c>
      <c r="L4">
        <v>1</v>
      </c>
      <c r="M4">
        <v>0</v>
      </c>
      <c r="N4">
        <v>0</v>
      </c>
      <c r="O4" t="s">
        <v>384</v>
      </c>
      <c r="P4" s="368">
        <v>25</v>
      </c>
      <c r="Q4" s="137">
        <v>0</v>
      </c>
      <c r="R4" s="137">
        <v>1</v>
      </c>
      <c r="S4" s="137">
        <v>1</v>
      </c>
      <c r="T4" s="137">
        <v>20</v>
      </c>
      <c r="U4" t="str">
        <f>VLOOKUP($B4,Summary!$A:$C,3,0)</f>
        <v>Abhijit Khanvilkar</v>
      </c>
      <c r="V4" t="str">
        <f ca="1">VLOOKUP($B4,Summary!$A:$E,5,0)</f>
        <v>180 +</v>
      </c>
      <c r="W4">
        <f t="shared" si="2"/>
        <v>10150180</v>
      </c>
    </row>
    <row r="5" spans="1:25" s="8" customFormat="1">
      <c r="A5" s="6">
        <v>45444</v>
      </c>
      <c r="B5" s="209">
        <v>10156154</v>
      </c>
      <c r="C5" s="7" t="str">
        <f t="shared" si="0"/>
        <v>VINAY KUMAR DUBEY</v>
      </c>
      <c r="D5" t="s">
        <v>530</v>
      </c>
      <c r="E5">
        <v>7080868718</v>
      </c>
      <c r="F5" t="s">
        <v>412</v>
      </c>
      <c r="G5">
        <v>7</v>
      </c>
      <c r="H5">
        <v>0</v>
      </c>
      <c r="I5">
        <v>0</v>
      </c>
      <c r="J5">
        <v>7</v>
      </c>
      <c r="K5">
        <v>4</v>
      </c>
      <c r="L5">
        <v>3</v>
      </c>
      <c r="M5">
        <v>0</v>
      </c>
      <c r="N5">
        <v>0</v>
      </c>
      <c r="O5" t="s">
        <v>384</v>
      </c>
      <c r="P5" s="368">
        <v>175</v>
      </c>
      <c r="Q5" s="137">
        <v>0</v>
      </c>
      <c r="R5" s="137">
        <v>7</v>
      </c>
      <c r="S5" s="137">
        <v>1</v>
      </c>
      <c r="T5" s="137">
        <v>100</v>
      </c>
      <c r="U5" t="str">
        <f>VLOOKUP($B5,Summary!$A:$C,3,0)</f>
        <v>Rushikesh Kale</v>
      </c>
      <c r="V5" t="str">
        <f ca="1">VLOOKUP($B5,Summary!$A:$E,5,0)</f>
        <v>31 - 90</v>
      </c>
      <c r="W5">
        <f t="shared" si="2"/>
        <v>10156154</v>
      </c>
    </row>
    <row r="6" spans="1:25" s="8" customFormat="1">
      <c r="A6" s="6">
        <v>45444</v>
      </c>
      <c r="B6" s="209">
        <v>10145771</v>
      </c>
      <c r="C6" s="7" t="str">
        <f t="shared" si="0"/>
        <v>RISHIKESH DUBEY</v>
      </c>
      <c r="D6" t="s">
        <v>437</v>
      </c>
      <c r="E6">
        <v>8369036235</v>
      </c>
      <c r="F6" t="s">
        <v>433</v>
      </c>
      <c r="G6">
        <v>5</v>
      </c>
      <c r="H6">
        <v>0</v>
      </c>
      <c r="I6">
        <v>0</v>
      </c>
      <c r="J6">
        <v>5</v>
      </c>
      <c r="K6">
        <v>3</v>
      </c>
      <c r="L6">
        <v>3</v>
      </c>
      <c r="M6">
        <v>0</v>
      </c>
      <c r="N6">
        <v>0</v>
      </c>
      <c r="O6" t="s">
        <v>384</v>
      </c>
      <c r="P6" s="368">
        <v>120</v>
      </c>
      <c r="Q6" s="137">
        <v>0</v>
      </c>
      <c r="R6" s="137">
        <v>4</v>
      </c>
      <c r="S6" s="137">
        <v>1</v>
      </c>
      <c r="T6" s="137">
        <v>80</v>
      </c>
      <c r="U6" t="str">
        <f>VLOOKUP($B6,Summary!$A:$C,3,0)</f>
        <v>Intezar Sayed</v>
      </c>
      <c r="V6" t="str">
        <f ca="1">VLOOKUP($B6,Summary!$A:$E,5,0)</f>
        <v>180 +</v>
      </c>
      <c r="W6">
        <f t="shared" si="2"/>
        <v>10145771</v>
      </c>
    </row>
    <row r="7" spans="1:25" s="8" customFormat="1">
      <c r="A7" s="6">
        <v>45444</v>
      </c>
      <c r="B7" s="209">
        <v>10157303</v>
      </c>
      <c r="C7" s="7" t="str">
        <f t="shared" si="0"/>
        <v>SHIVAM ANILKUMAR SHUKLA</v>
      </c>
      <c r="D7" t="s">
        <v>550</v>
      </c>
      <c r="E7">
        <v>9082856694</v>
      </c>
      <c r="F7" t="s">
        <v>497</v>
      </c>
      <c r="G7">
        <v>2</v>
      </c>
      <c r="H7">
        <v>0</v>
      </c>
      <c r="I7">
        <v>0</v>
      </c>
      <c r="J7">
        <v>2</v>
      </c>
      <c r="K7">
        <v>0</v>
      </c>
      <c r="L7">
        <v>2</v>
      </c>
      <c r="M7">
        <v>0</v>
      </c>
      <c r="N7">
        <v>0</v>
      </c>
      <c r="O7" t="s">
        <v>384</v>
      </c>
      <c r="P7" s="368">
        <v>50</v>
      </c>
      <c r="Q7" s="137">
        <v>0</v>
      </c>
      <c r="R7" s="137">
        <v>2</v>
      </c>
      <c r="S7" s="137">
        <v>1</v>
      </c>
      <c r="T7" s="137">
        <v>40</v>
      </c>
      <c r="U7" t="str">
        <f>VLOOKUP($B7,Summary!$A:$C,3,0)</f>
        <v>Dileep Sharma</v>
      </c>
      <c r="V7" t="str">
        <f ca="1">VLOOKUP($B7,Summary!$A:$E,5,0)</f>
        <v>31 - 90</v>
      </c>
      <c r="W7">
        <f t="shared" si="2"/>
        <v>10157303</v>
      </c>
    </row>
    <row r="8" spans="1:25" s="8" customFormat="1">
      <c r="A8" s="6">
        <v>45444</v>
      </c>
      <c r="B8" s="209">
        <v>10152292</v>
      </c>
      <c r="C8" s="7" t="str">
        <f t="shared" si="0"/>
        <v>CHOUBEY ADITYA AJIT</v>
      </c>
      <c r="D8" t="s">
        <v>404</v>
      </c>
      <c r="E8">
        <v>7414955787</v>
      </c>
      <c r="F8" t="s">
        <v>405</v>
      </c>
      <c r="G8">
        <v>4</v>
      </c>
      <c r="H8">
        <v>0</v>
      </c>
      <c r="I8">
        <v>0</v>
      </c>
      <c r="J8">
        <v>4</v>
      </c>
      <c r="K8">
        <v>0</v>
      </c>
      <c r="L8">
        <v>4</v>
      </c>
      <c r="M8">
        <v>0</v>
      </c>
      <c r="N8">
        <v>0</v>
      </c>
      <c r="O8" t="s">
        <v>384</v>
      </c>
      <c r="P8" s="368">
        <v>85</v>
      </c>
      <c r="Q8" s="137">
        <v>0</v>
      </c>
      <c r="R8" s="137">
        <v>4</v>
      </c>
      <c r="S8" s="137">
        <v>1</v>
      </c>
      <c r="T8" s="137">
        <v>100</v>
      </c>
      <c r="U8" t="str">
        <f>VLOOKUP($B8,Summary!$A:$C,3,0)</f>
        <v>Rushikesh Kale</v>
      </c>
      <c r="V8" t="str">
        <f ca="1">VLOOKUP($B8,Summary!$A:$E,5,0)</f>
        <v>91 - 180</v>
      </c>
      <c r="W8">
        <f t="shared" si="2"/>
        <v>10152292</v>
      </c>
    </row>
    <row r="9" spans="1:25" s="8" customFormat="1">
      <c r="A9" s="6">
        <v>45444</v>
      </c>
      <c r="B9" s="209">
        <v>10155621</v>
      </c>
      <c r="C9" s="7" t="str">
        <f t="shared" si="0"/>
        <v>SUMIT MADHUKAR KATE</v>
      </c>
      <c r="D9" t="s">
        <v>499</v>
      </c>
      <c r="E9">
        <v>8691929320</v>
      </c>
      <c r="F9" t="s">
        <v>460</v>
      </c>
      <c r="G9">
        <v>2</v>
      </c>
      <c r="H9">
        <v>0</v>
      </c>
      <c r="I9">
        <v>0</v>
      </c>
      <c r="J9">
        <v>2</v>
      </c>
      <c r="K9">
        <v>0</v>
      </c>
      <c r="L9">
        <v>2</v>
      </c>
      <c r="M9">
        <v>0</v>
      </c>
      <c r="N9">
        <v>0</v>
      </c>
      <c r="O9" t="s">
        <v>384</v>
      </c>
      <c r="P9" s="368">
        <v>40</v>
      </c>
      <c r="Q9" s="137">
        <v>0</v>
      </c>
      <c r="R9" s="137">
        <v>2</v>
      </c>
      <c r="S9" s="137">
        <v>1</v>
      </c>
      <c r="T9" s="137">
        <v>40</v>
      </c>
      <c r="U9" t="str">
        <f>VLOOKUP($B9,Summary!$A:$C,3,0)</f>
        <v>Avnind Singh</v>
      </c>
      <c r="V9" t="str">
        <f ca="1">VLOOKUP($B9,Summary!$A:$E,5,0)</f>
        <v>31 - 90</v>
      </c>
      <c r="W9">
        <f t="shared" si="2"/>
        <v>10155621</v>
      </c>
    </row>
    <row r="10" spans="1:25" s="8" customFormat="1">
      <c r="A10" s="6">
        <v>45444</v>
      </c>
      <c r="B10" s="209">
        <v>10156256</v>
      </c>
      <c r="C10" s="7" t="str">
        <f t="shared" si="0"/>
        <v>ASHUTOSH SINGH</v>
      </c>
      <c r="D10" t="s">
        <v>527</v>
      </c>
      <c r="E10">
        <v>9450280317</v>
      </c>
      <c r="F10" t="s">
        <v>433</v>
      </c>
      <c r="G10">
        <v>2</v>
      </c>
      <c r="H10">
        <v>0</v>
      </c>
      <c r="I10">
        <v>0</v>
      </c>
      <c r="J10">
        <v>2</v>
      </c>
      <c r="K10">
        <v>0</v>
      </c>
      <c r="L10">
        <v>2</v>
      </c>
      <c r="M10">
        <v>0</v>
      </c>
      <c r="N10">
        <v>0</v>
      </c>
      <c r="O10" t="s">
        <v>384</v>
      </c>
      <c r="P10" s="368">
        <v>50</v>
      </c>
      <c r="Q10" s="137">
        <v>0</v>
      </c>
      <c r="R10" s="137">
        <v>2</v>
      </c>
      <c r="S10" s="137">
        <v>1</v>
      </c>
      <c r="T10" s="137">
        <v>40</v>
      </c>
      <c r="U10" t="str">
        <f>VLOOKUP($B10,Summary!$A:$C,3,0)</f>
        <v>Intezar Sayed</v>
      </c>
      <c r="V10" t="str">
        <f ca="1">VLOOKUP($B10,Summary!$A:$E,5,0)</f>
        <v>31 - 90</v>
      </c>
      <c r="W10">
        <f t="shared" si="2"/>
        <v>10156256</v>
      </c>
    </row>
    <row r="11" spans="1:25" s="8" customFormat="1">
      <c r="A11" s="6">
        <v>45444</v>
      </c>
      <c r="B11" s="209">
        <v>10152249</v>
      </c>
      <c r="C11" s="7" t="str">
        <f t="shared" si="0"/>
        <v>HARIHAR SINGH</v>
      </c>
      <c r="D11" t="s">
        <v>438</v>
      </c>
      <c r="E11">
        <v>8149312014</v>
      </c>
      <c r="F11" t="s">
        <v>385</v>
      </c>
      <c r="G11">
        <v>4</v>
      </c>
      <c r="H11">
        <v>0</v>
      </c>
      <c r="I11">
        <v>0</v>
      </c>
      <c r="J11">
        <v>4</v>
      </c>
      <c r="K11">
        <v>0</v>
      </c>
      <c r="L11">
        <v>4</v>
      </c>
      <c r="M11">
        <v>0</v>
      </c>
      <c r="N11">
        <v>0</v>
      </c>
      <c r="O11" t="s">
        <v>384</v>
      </c>
      <c r="P11" s="368">
        <v>100</v>
      </c>
      <c r="Q11" s="137">
        <v>0</v>
      </c>
      <c r="R11" s="137">
        <v>4</v>
      </c>
      <c r="S11" s="137">
        <v>1</v>
      </c>
      <c r="T11" s="137">
        <v>80</v>
      </c>
      <c r="U11" t="str">
        <f>VLOOKUP($B11,Summary!$A:$C,3,0)</f>
        <v>Intezar Sayed</v>
      </c>
      <c r="V11" t="str">
        <f ca="1">VLOOKUP($B11,Summary!$A:$E,5,0)</f>
        <v>91 - 180</v>
      </c>
      <c r="W11">
        <f t="shared" si="2"/>
        <v>10152249</v>
      </c>
    </row>
    <row r="12" spans="1:25" s="8" customFormat="1">
      <c r="A12" s="6">
        <v>45444</v>
      </c>
      <c r="B12" s="209">
        <v>10157283</v>
      </c>
      <c r="C12" s="7" t="str">
        <f t="shared" si="0"/>
        <v>VINIT LAXMIKANT CHATURVEDI</v>
      </c>
      <c r="D12" t="s">
        <v>549</v>
      </c>
      <c r="E12">
        <v>9619167461</v>
      </c>
      <c r="F12" t="s">
        <v>461</v>
      </c>
      <c r="G12">
        <v>5</v>
      </c>
      <c r="H12">
        <v>0</v>
      </c>
      <c r="I12">
        <v>0</v>
      </c>
      <c r="J12">
        <v>5</v>
      </c>
      <c r="K12">
        <v>4</v>
      </c>
      <c r="L12">
        <v>1</v>
      </c>
      <c r="M12">
        <v>0</v>
      </c>
      <c r="N12">
        <v>0</v>
      </c>
      <c r="O12" t="s">
        <v>384</v>
      </c>
      <c r="P12" s="368">
        <v>125</v>
      </c>
      <c r="Q12" s="137">
        <v>0</v>
      </c>
      <c r="R12" s="137">
        <v>5</v>
      </c>
      <c r="S12" s="137">
        <v>1</v>
      </c>
      <c r="T12" s="137">
        <v>100</v>
      </c>
      <c r="U12" t="str">
        <f>VLOOKUP($B12,Summary!$A:$C,3,0)</f>
        <v>Avnind Singh</v>
      </c>
      <c r="V12" t="str">
        <f ca="1">VLOOKUP($B12,Summary!$A:$E,5,0)</f>
        <v>31 - 90</v>
      </c>
      <c r="W12">
        <f t="shared" si="2"/>
        <v>10157283</v>
      </c>
    </row>
    <row r="13" spans="1:25" s="8" customFormat="1">
      <c r="A13" s="6">
        <v>45444</v>
      </c>
      <c r="B13" s="209">
        <v>10157455</v>
      </c>
      <c r="C13" s="7" t="str">
        <f t="shared" si="0"/>
        <v>PRASHANT VISHRAM PATIL</v>
      </c>
      <c r="D13" t="s">
        <v>552</v>
      </c>
      <c r="E13">
        <v>7777088988</v>
      </c>
      <c r="F13" t="s">
        <v>409</v>
      </c>
      <c r="G13">
        <v>2</v>
      </c>
      <c r="H13">
        <v>0</v>
      </c>
      <c r="I13">
        <v>0</v>
      </c>
      <c r="J13">
        <v>2</v>
      </c>
      <c r="K13">
        <v>2</v>
      </c>
      <c r="L13">
        <v>0</v>
      </c>
      <c r="M13">
        <v>0</v>
      </c>
      <c r="N13">
        <v>0</v>
      </c>
      <c r="O13" t="s">
        <v>384</v>
      </c>
      <c r="P13" s="368">
        <v>50</v>
      </c>
      <c r="Q13" s="137">
        <v>0</v>
      </c>
      <c r="R13" s="137">
        <v>2</v>
      </c>
      <c r="S13" s="137">
        <v>1</v>
      </c>
      <c r="T13" s="137">
        <v>40</v>
      </c>
      <c r="U13" t="str">
        <f>VLOOKUP($B13,Summary!$A:$C,3,0)</f>
        <v>Avnind Singh</v>
      </c>
      <c r="V13" t="str">
        <f ca="1">VLOOKUP($B13,Summary!$A:$E,5,0)</f>
        <v>31 - 90</v>
      </c>
      <c r="W13">
        <f t="shared" si="2"/>
        <v>10157455</v>
      </c>
    </row>
    <row r="14" spans="1:25" s="8" customFormat="1">
      <c r="A14" s="6">
        <v>45444</v>
      </c>
      <c r="B14" s="209">
        <v>10153333</v>
      </c>
      <c r="C14" s="7" t="str">
        <f t="shared" si="0"/>
        <v>SUMIT KUMAR PARASNATH VERMA</v>
      </c>
      <c r="D14" t="s">
        <v>546</v>
      </c>
      <c r="E14">
        <v>7738531602</v>
      </c>
      <c r="F14" t="s">
        <v>503</v>
      </c>
      <c r="G14">
        <v>4</v>
      </c>
      <c r="H14">
        <v>0</v>
      </c>
      <c r="I14">
        <v>0</v>
      </c>
      <c r="J14">
        <v>4</v>
      </c>
      <c r="K14">
        <v>0</v>
      </c>
      <c r="L14">
        <v>4</v>
      </c>
      <c r="M14">
        <v>0</v>
      </c>
      <c r="N14">
        <v>0</v>
      </c>
      <c r="O14" t="s">
        <v>384</v>
      </c>
      <c r="P14" s="368">
        <v>100</v>
      </c>
      <c r="Q14" s="137">
        <v>0</v>
      </c>
      <c r="R14" s="137">
        <v>4</v>
      </c>
      <c r="S14" s="137">
        <v>1</v>
      </c>
      <c r="T14" s="137">
        <v>80</v>
      </c>
      <c r="U14" t="str">
        <f>VLOOKUP($B14,Summary!$A:$C,3,0)</f>
        <v>Dileep Sharma</v>
      </c>
      <c r="V14" t="str">
        <f ca="1">VLOOKUP($B14,Summary!$A:$E,5,0)</f>
        <v>91 - 180</v>
      </c>
      <c r="W14">
        <f t="shared" si="2"/>
        <v>10153333</v>
      </c>
    </row>
    <row r="15" spans="1:25" s="8" customFormat="1">
      <c r="A15" s="6">
        <v>45444</v>
      </c>
      <c r="B15" s="209">
        <v>10031401</v>
      </c>
      <c r="C15" s="7" t="str">
        <f t="shared" si="0"/>
        <v>KARIM JARIYA</v>
      </c>
      <c r="D15" t="s">
        <v>403</v>
      </c>
      <c r="E15">
        <v>9321734702</v>
      </c>
      <c r="F15" t="s">
        <v>385</v>
      </c>
      <c r="G15">
        <v>3</v>
      </c>
      <c r="H15">
        <v>1</v>
      </c>
      <c r="I15">
        <v>0</v>
      </c>
      <c r="J15">
        <v>2</v>
      </c>
      <c r="K15">
        <v>1</v>
      </c>
      <c r="L15">
        <v>3</v>
      </c>
      <c r="M15">
        <v>0</v>
      </c>
      <c r="N15">
        <v>0</v>
      </c>
      <c r="O15" t="s">
        <v>384</v>
      </c>
      <c r="P15" s="368">
        <v>130</v>
      </c>
      <c r="Q15" s="137">
        <v>5900</v>
      </c>
      <c r="R15" s="137">
        <v>3</v>
      </c>
      <c r="S15" s="137">
        <v>1</v>
      </c>
      <c r="T15" s="137">
        <v>60</v>
      </c>
      <c r="U15" t="str">
        <f>VLOOKUP($B15,Summary!$A:$C,3,0)</f>
        <v>Intezar Sayed</v>
      </c>
      <c r="V15" t="str">
        <f ca="1">VLOOKUP($B15,Summary!$A:$E,5,0)</f>
        <v>More Than 1 Year</v>
      </c>
      <c r="W15">
        <f t="shared" si="2"/>
        <v>10031401</v>
      </c>
    </row>
    <row r="16" spans="1:25" s="8" customFormat="1">
      <c r="A16" s="6">
        <v>45444</v>
      </c>
      <c r="B16" s="209">
        <v>10157420</v>
      </c>
      <c r="C16" s="7" t="str">
        <f t="shared" si="0"/>
        <v>VISHAL RAJENDRA UPADHYAY</v>
      </c>
      <c r="D16" t="s">
        <v>554</v>
      </c>
      <c r="E16">
        <v>9867075685</v>
      </c>
      <c r="F16" t="s">
        <v>497</v>
      </c>
      <c r="G16">
        <v>4</v>
      </c>
      <c r="H16">
        <v>0</v>
      </c>
      <c r="I16">
        <v>0</v>
      </c>
      <c r="J16">
        <v>4</v>
      </c>
      <c r="K16">
        <v>4</v>
      </c>
      <c r="L16">
        <v>0</v>
      </c>
      <c r="M16">
        <v>0</v>
      </c>
      <c r="N16">
        <v>0</v>
      </c>
      <c r="O16" t="s">
        <v>384</v>
      </c>
      <c r="P16" s="368">
        <v>100</v>
      </c>
      <c r="Q16" s="137">
        <v>0</v>
      </c>
      <c r="R16" s="137">
        <v>4</v>
      </c>
      <c r="S16" s="137">
        <v>1</v>
      </c>
      <c r="T16" s="137">
        <v>80</v>
      </c>
      <c r="U16" t="str">
        <f>VLOOKUP($B16,Summary!$A:$C,3,0)</f>
        <v>Dileep Sharma</v>
      </c>
      <c r="V16" t="str">
        <f ca="1">VLOOKUP($B16,Summary!$A:$E,5,0)</f>
        <v>31 - 90</v>
      </c>
      <c r="W16">
        <f t="shared" si="2"/>
        <v>10157420</v>
      </c>
    </row>
    <row r="17" spans="1:23" s="8" customFormat="1">
      <c r="A17" s="6">
        <v>45444</v>
      </c>
      <c r="B17" s="209">
        <v>10106261</v>
      </c>
      <c r="C17" s="7" t="str">
        <f t="shared" si="0"/>
        <v>MOHD ANWAR</v>
      </c>
      <c r="D17" t="s">
        <v>406</v>
      </c>
      <c r="E17">
        <v>9699967378</v>
      </c>
      <c r="F17" t="s">
        <v>397</v>
      </c>
      <c r="G17">
        <v>7</v>
      </c>
      <c r="H17">
        <v>0</v>
      </c>
      <c r="I17">
        <v>0</v>
      </c>
      <c r="J17">
        <v>7</v>
      </c>
      <c r="K17">
        <v>0</v>
      </c>
      <c r="L17">
        <v>7</v>
      </c>
      <c r="M17">
        <v>0</v>
      </c>
      <c r="N17">
        <v>0</v>
      </c>
      <c r="O17" t="s">
        <v>384</v>
      </c>
      <c r="P17" s="368">
        <v>170</v>
      </c>
      <c r="Q17" s="137">
        <v>0</v>
      </c>
      <c r="R17" s="137">
        <v>7</v>
      </c>
      <c r="S17" s="137">
        <v>1</v>
      </c>
      <c r="T17" s="137">
        <v>100</v>
      </c>
      <c r="U17" t="str">
        <f>VLOOKUP($B17,Summary!$A:$C,3,0)</f>
        <v>Madhuri Joshi</v>
      </c>
      <c r="V17" t="str">
        <f ca="1">VLOOKUP($B17,Summary!$A:$E,5,0)</f>
        <v>More Than 1 Year</v>
      </c>
      <c r="W17">
        <f t="shared" si="2"/>
        <v>10106261</v>
      </c>
    </row>
    <row r="18" spans="1:23" s="8" customFormat="1">
      <c r="A18" s="6">
        <v>45444</v>
      </c>
      <c r="B18" s="209">
        <v>10139865</v>
      </c>
      <c r="C18" s="7" t="str">
        <f t="shared" si="0"/>
        <v>JITENDRA PRATAP SINGH</v>
      </c>
      <c r="D18" t="s">
        <v>544</v>
      </c>
      <c r="E18">
        <v>7718993383</v>
      </c>
      <c r="F18" t="s">
        <v>383</v>
      </c>
      <c r="G18">
        <v>3</v>
      </c>
      <c r="H18">
        <v>0</v>
      </c>
      <c r="I18">
        <v>0</v>
      </c>
      <c r="J18">
        <v>3</v>
      </c>
      <c r="K18">
        <v>2</v>
      </c>
      <c r="L18">
        <v>1</v>
      </c>
      <c r="M18">
        <v>0</v>
      </c>
      <c r="N18">
        <v>0</v>
      </c>
      <c r="O18" t="s">
        <v>384</v>
      </c>
      <c r="P18" s="368">
        <v>75</v>
      </c>
      <c r="Q18" s="137">
        <v>0</v>
      </c>
      <c r="R18" s="137">
        <v>3</v>
      </c>
      <c r="S18" s="137">
        <v>1</v>
      </c>
      <c r="T18" s="137">
        <v>60</v>
      </c>
      <c r="U18" t="str">
        <f>VLOOKUP($B18,Summary!$A:$C,3,0)</f>
        <v>Madhuri Joshi</v>
      </c>
      <c r="V18" t="str">
        <f ca="1">VLOOKUP($B18,Summary!$A:$E,5,0)</f>
        <v>More Than 1 Year</v>
      </c>
      <c r="W18">
        <f t="shared" si="2"/>
        <v>10139865</v>
      </c>
    </row>
    <row r="19" spans="1:23" s="8" customFormat="1">
      <c r="A19" s="6">
        <v>45444</v>
      </c>
      <c r="B19" s="209">
        <v>10149740</v>
      </c>
      <c r="C19" s="7" t="str">
        <f t="shared" si="0"/>
        <v>MD SARFARAZ</v>
      </c>
      <c r="D19" t="s">
        <v>420</v>
      </c>
      <c r="E19">
        <v>8709965096</v>
      </c>
      <c r="F19" t="s">
        <v>401</v>
      </c>
      <c r="G19">
        <v>7</v>
      </c>
      <c r="H19">
        <v>0</v>
      </c>
      <c r="I19">
        <v>0</v>
      </c>
      <c r="J19">
        <v>7</v>
      </c>
      <c r="K19">
        <v>0</v>
      </c>
      <c r="L19">
        <v>7</v>
      </c>
      <c r="M19">
        <v>0</v>
      </c>
      <c r="N19">
        <v>0</v>
      </c>
      <c r="O19" t="s">
        <v>384</v>
      </c>
      <c r="P19" s="368">
        <v>175</v>
      </c>
      <c r="Q19" s="137">
        <v>0</v>
      </c>
      <c r="R19" s="137">
        <v>7</v>
      </c>
      <c r="S19" s="137">
        <v>1</v>
      </c>
      <c r="T19" s="137">
        <v>100</v>
      </c>
      <c r="U19" t="str">
        <f>VLOOKUP($B19,Summary!$A:$C,3,0)</f>
        <v>Abhijit Khanvilkar</v>
      </c>
      <c r="V19" t="str">
        <f ca="1">VLOOKUP($B19,Summary!$A:$E,5,0)</f>
        <v>180 +</v>
      </c>
      <c r="W19">
        <f t="shared" si="2"/>
        <v>10149740</v>
      </c>
    </row>
    <row r="20" spans="1:23" s="8" customFormat="1">
      <c r="A20" s="6">
        <v>45444</v>
      </c>
      <c r="B20" s="209">
        <v>10145815</v>
      </c>
      <c r="C20" s="7" t="str">
        <f t="shared" si="0"/>
        <v>SANTOSH KUMAR GOND</v>
      </c>
      <c r="D20" t="s">
        <v>415</v>
      </c>
      <c r="E20">
        <v>6306278161</v>
      </c>
      <c r="F20" t="s">
        <v>399</v>
      </c>
      <c r="G20">
        <v>7</v>
      </c>
      <c r="H20">
        <v>0</v>
      </c>
      <c r="I20">
        <v>0</v>
      </c>
      <c r="J20">
        <v>7</v>
      </c>
      <c r="K20">
        <v>1</v>
      </c>
      <c r="L20">
        <v>6</v>
      </c>
      <c r="M20">
        <v>0</v>
      </c>
      <c r="N20">
        <v>0</v>
      </c>
      <c r="O20" t="s">
        <v>384</v>
      </c>
      <c r="P20" s="368">
        <v>175</v>
      </c>
      <c r="Q20" s="137">
        <v>0</v>
      </c>
      <c r="R20" s="137">
        <v>7</v>
      </c>
      <c r="S20" s="137">
        <v>1</v>
      </c>
      <c r="T20" s="137">
        <v>100</v>
      </c>
      <c r="U20" t="str">
        <f>VLOOKUP($B20,Summary!$A:$C,3,0)</f>
        <v>Abhijit Khanvilkar</v>
      </c>
      <c r="V20" t="str">
        <f ca="1">VLOOKUP($B20,Summary!$A:$E,5,0)</f>
        <v>180 +</v>
      </c>
      <c r="W20">
        <f t="shared" si="2"/>
        <v>10145815</v>
      </c>
    </row>
    <row r="21" spans="1:23" s="8" customFormat="1">
      <c r="A21" s="6">
        <v>45444</v>
      </c>
      <c r="B21" s="209">
        <v>10129842</v>
      </c>
      <c r="C21" s="7" t="str">
        <f t="shared" si="0"/>
        <v>RANJIT REVNATH BOBHATE</v>
      </c>
      <c r="D21" t="s">
        <v>428</v>
      </c>
      <c r="E21">
        <v>9920240914</v>
      </c>
      <c r="F21" t="s">
        <v>397</v>
      </c>
      <c r="G21">
        <v>5</v>
      </c>
      <c r="H21">
        <v>0</v>
      </c>
      <c r="I21">
        <v>0</v>
      </c>
      <c r="J21">
        <v>5</v>
      </c>
      <c r="K21">
        <v>1</v>
      </c>
      <c r="L21">
        <v>4</v>
      </c>
      <c r="M21">
        <v>0</v>
      </c>
      <c r="N21">
        <v>0</v>
      </c>
      <c r="O21" t="s">
        <v>384</v>
      </c>
      <c r="P21" s="368">
        <v>120</v>
      </c>
      <c r="Q21" s="137">
        <v>0</v>
      </c>
      <c r="R21" s="137">
        <v>5</v>
      </c>
      <c r="S21" s="137">
        <v>1</v>
      </c>
      <c r="T21" s="137">
        <v>100</v>
      </c>
      <c r="U21" t="str">
        <f>VLOOKUP($B21,Summary!$A:$C,3,0)</f>
        <v>Madhuri Joshi</v>
      </c>
      <c r="V21" t="str">
        <f ca="1">VLOOKUP($B21,Summary!$A:$E,5,0)</f>
        <v>More Than 1 Year</v>
      </c>
      <c r="W21">
        <f t="shared" si="2"/>
        <v>10129842</v>
      </c>
    </row>
    <row r="22" spans="1:23" s="8" customFormat="1">
      <c r="A22" s="6">
        <v>45444</v>
      </c>
      <c r="B22" s="209">
        <v>10028593</v>
      </c>
      <c r="C22" s="7" t="str">
        <f t="shared" si="0"/>
        <v>NANDAN SINGH</v>
      </c>
      <c r="D22" t="s">
        <v>416</v>
      </c>
      <c r="E22">
        <v>8655842601</v>
      </c>
      <c r="F22" t="s">
        <v>387</v>
      </c>
      <c r="G22">
        <v>1</v>
      </c>
      <c r="H22">
        <v>0</v>
      </c>
      <c r="I22">
        <v>0</v>
      </c>
      <c r="J22">
        <v>1</v>
      </c>
      <c r="K22">
        <v>0</v>
      </c>
      <c r="L22">
        <v>1</v>
      </c>
      <c r="M22">
        <v>0</v>
      </c>
      <c r="N22">
        <v>0</v>
      </c>
      <c r="O22" t="s">
        <v>384</v>
      </c>
      <c r="P22" s="368">
        <v>25</v>
      </c>
      <c r="Q22" s="137">
        <v>0</v>
      </c>
      <c r="R22" s="137">
        <v>1</v>
      </c>
      <c r="S22" s="137">
        <v>1</v>
      </c>
      <c r="T22" s="137">
        <v>20</v>
      </c>
      <c r="U22" t="str">
        <f>VLOOKUP($B22,Summary!$A:$C,3,0)</f>
        <v>Abhijit Khanvilkar</v>
      </c>
      <c r="V22" t="str">
        <f ca="1">VLOOKUP($B22,Summary!$A:$E,5,0)</f>
        <v>More Than 1 Year</v>
      </c>
      <c r="W22">
        <f t="shared" si="2"/>
        <v>10028593</v>
      </c>
    </row>
    <row r="23" spans="1:23" s="8" customFormat="1">
      <c r="A23" s="6">
        <v>45444</v>
      </c>
      <c r="B23" s="209">
        <v>10036023</v>
      </c>
      <c r="C23" s="7" t="str">
        <f t="shared" si="0"/>
        <v>ARJUN WAGHMARE</v>
      </c>
      <c r="D23" t="s">
        <v>392</v>
      </c>
      <c r="E23">
        <v>7666209662</v>
      </c>
      <c r="F23" t="s">
        <v>387</v>
      </c>
      <c r="G23">
        <v>1</v>
      </c>
      <c r="H23">
        <v>1</v>
      </c>
      <c r="I23">
        <v>0</v>
      </c>
      <c r="J23">
        <v>0</v>
      </c>
      <c r="K23">
        <v>0</v>
      </c>
      <c r="L23">
        <v>1</v>
      </c>
      <c r="M23">
        <v>0</v>
      </c>
      <c r="N23">
        <v>0</v>
      </c>
      <c r="O23" t="s">
        <v>384</v>
      </c>
      <c r="P23" s="368">
        <v>85</v>
      </c>
      <c r="Q23" s="137">
        <v>7080</v>
      </c>
      <c r="R23" s="137">
        <v>1</v>
      </c>
      <c r="S23" s="137">
        <v>1</v>
      </c>
      <c r="T23" s="137">
        <v>20</v>
      </c>
      <c r="U23" t="str">
        <f>VLOOKUP($B23,Summary!$A:$C,3,0)</f>
        <v>Abhijit Khanvilkar</v>
      </c>
      <c r="V23" t="str">
        <f ca="1">VLOOKUP($B23,Summary!$A:$E,5,0)</f>
        <v>More Than 1 Year</v>
      </c>
      <c r="W23">
        <f t="shared" si="2"/>
        <v>10036023</v>
      </c>
    </row>
    <row r="24" spans="1:23" s="8" customFormat="1">
      <c r="A24" s="6">
        <v>45444</v>
      </c>
      <c r="B24" s="209">
        <v>10081473</v>
      </c>
      <c r="C24" s="7" t="str">
        <f t="shared" si="0"/>
        <v>ALOK NAKHDOO PAL</v>
      </c>
      <c r="D24" t="s">
        <v>425</v>
      </c>
      <c r="E24">
        <v>7385360866</v>
      </c>
      <c r="F24" t="s">
        <v>405</v>
      </c>
      <c r="G24">
        <v>5</v>
      </c>
      <c r="H24">
        <v>0</v>
      </c>
      <c r="I24">
        <v>0</v>
      </c>
      <c r="J24">
        <v>5</v>
      </c>
      <c r="K24">
        <v>0</v>
      </c>
      <c r="L24">
        <v>5</v>
      </c>
      <c r="M24">
        <v>0</v>
      </c>
      <c r="N24">
        <v>0</v>
      </c>
      <c r="O24" t="s">
        <v>384</v>
      </c>
      <c r="P24" s="368">
        <v>105</v>
      </c>
      <c r="Q24" s="137">
        <v>0</v>
      </c>
      <c r="R24" s="137">
        <v>4</v>
      </c>
      <c r="S24" s="137">
        <v>1</v>
      </c>
      <c r="T24" s="137">
        <v>80</v>
      </c>
      <c r="U24" t="str">
        <f>VLOOKUP($B24,Summary!$A:$C,3,0)</f>
        <v>Rushikesh Kale</v>
      </c>
      <c r="V24" t="str">
        <f ca="1">VLOOKUP($B24,Summary!$A:$E,5,0)</f>
        <v>More Than 1 Year</v>
      </c>
      <c r="W24">
        <f t="shared" si="2"/>
        <v>10081473</v>
      </c>
    </row>
    <row r="25" spans="1:23" s="8" customFormat="1">
      <c r="A25" s="6">
        <v>45444</v>
      </c>
      <c r="B25" s="209">
        <v>10155618</v>
      </c>
      <c r="C25" s="7" t="str">
        <f t="shared" si="0"/>
        <v>AVINASH KORI</v>
      </c>
      <c r="D25" t="s">
        <v>505</v>
      </c>
      <c r="E25">
        <v>7208733505</v>
      </c>
      <c r="F25" t="s">
        <v>443</v>
      </c>
      <c r="G25">
        <v>6</v>
      </c>
      <c r="H25">
        <v>0</v>
      </c>
      <c r="I25">
        <v>0</v>
      </c>
      <c r="J25">
        <v>6</v>
      </c>
      <c r="K25">
        <v>2</v>
      </c>
      <c r="L25">
        <v>4</v>
      </c>
      <c r="M25">
        <v>0</v>
      </c>
      <c r="N25">
        <v>0</v>
      </c>
      <c r="O25" t="s">
        <v>384</v>
      </c>
      <c r="P25" s="368">
        <v>145</v>
      </c>
      <c r="Q25" s="137">
        <v>0</v>
      </c>
      <c r="R25" s="137">
        <v>6</v>
      </c>
      <c r="S25" s="137">
        <v>1</v>
      </c>
      <c r="T25" s="137">
        <v>100</v>
      </c>
      <c r="U25" t="str">
        <f>VLOOKUP($B25,Summary!$A:$C,3,0)</f>
        <v>Abhijit Khanvilkar</v>
      </c>
      <c r="V25" t="str">
        <f ca="1">VLOOKUP($B25,Summary!$A:$E,5,0)</f>
        <v>31 - 90</v>
      </c>
      <c r="W25">
        <f t="shared" si="2"/>
        <v>10155618</v>
      </c>
    </row>
    <row r="26" spans="1:23" s="8" customFormat="1">
      <c r="A26" s="6">
        <v>45444</v>
      </c>
      <c r="B26" s="209">
        <v>10152591</v>
      </c>
      <c r="C26" s="7" t="str">
        <f t="shared" si="0"/>
        <v>ARUN KUMAR SHUKLA</v>
      </c>
      <c r="D26" t="s">
        <v>421</v>
      </c>
      <c r="E26">
        <v>8928440955</v>
      </c>
      <c r="F26" t="s">
        <v>405</v>
      </c>
      <c r="G26">
        <v>7</v>
      </c>
      <c r="H26">
        <v>0</v>
      </c>
      <c r="I26">
        <v>0</v>
      </c>
      <c r="J26">
        <v>7</v>
      </c>
      <c r="K26">
        <v>2</v>
      </c>
      <c r="L26">
        <v>5</v>
      </c>
      <c r="M26">
        <v>0</v>
      </c>
      <c r="N26">
        <v>0</v>
      </c>
      <c r="O26" t="s">
        <v>384</v>
      </c>
      <c r="P26" s="368">
        <v>165</v>
      </c>
      <c r="Q26" s="137">
        <v>0</v>
      </c>
      <c r="R26" s="137">
        <v>7</v>
      </c>
      <c r="S26" s="137">
        <v>1</v>
      </c>
      <c r="T26" s="137">
        <v>100</v>
      </c>
      <c r="U26" t="str">
        <f>VLOOKUP($B26,Summary!$A:$C,3,0)</f>
        <v>Rushikesh Kale</v>
      </c>
      <c r="V26" t="str">
        <f ca="1">VLOOKUP($B26,Summary!$A:$E,5,0)</f>
        <v>91 - 180</v>
      </c>
      <c r="W26">
        <f t="shared" si="2"/>
        <v>10152591</v>
      </c>
    </row>
    <row r="27" spans="1:23" s="8" customFormat="1">
      <c r="A27" s="6">
        <v>45444</v>
      </c>
      <c r="B27" s="209">
        <v>10156156</v>
      </c>
      <c r="C27" s="7" t="str">
        <f t="shared" si="0"/>
        <v>AJAY KUMAR MISHRA</v>
      </c>
      <c r="D27" t="s">
        <v>528</v>
      </c>
      <c r="E27">
        <v>8009478116</v>
      </c>
      <c r="F27" t="s">
        <v>386</v>
      </c>
      <c r="G27">
        <v>6</v>
      </c>
      <c r="H27">
        <v>1</v>
      </c>
      <c r="I27">
        <v>0</v>
      </c>
      <c r="J27">
        <v>5</v>
      </c>
      <c r="K27">
        <v>2</v>
      </c>
      <c r="L27">
        <v>4</v>
      </c>
      <c r="M27">
        <v>0</v>
      </c>
      <c r="N27">
        <v>0</v>
      </c>
      <c r="O27" t="s">
        <v>384</v>
      </c>
      <c r="P27" s="368">
        <v>200</v>
      </c>
      <c r="Q27" s="137">
        <v>5518</v>
      </c>
      <c r="R27" s="137">
        <v>6</v>
      </c>
      <c r="S27" s="137">
        <v>1</v>
      </c>
      <c r="T27" s="137">
        <v>100</v>
      </c>
      <c r="U27" t="str">
        <f>VLOOKUP($B27,Summary!$A:$C,3,0)</f>
        <v>Avnind Singh</v>
      </c>
      <c r="V27" t="str">
        <f ca="1">VLOOKUP($B27,Summary!$A:$E,5,0)</f>
        <v>31 - 90</v>
      </c>
      <c r="W27">
        <f t="shared" si="2"/>
        <v>10156156</v>
      </c>
    </row>
    <row r="28" spans="1:23" s="8" customFormat="1">
      <c r="A28" s="6">
        <v>45444</v>
      </c>
      <c r="B28" s="209">
        <v>10147895</v>
      </c>
      <c r="C28" s="7" t="str">
        <f t="shared" si="0"/>
        <v>RUSHIKESH DODHU JADHAV</v>
      </c>
      <c r="D28" t="s">
        <v>389</v>
      </c>
      <c r="E28">
        <v>9768269689</v>
      </c>
      <c r="F28" t="s">
        <v>461</v>
      </c>
      <c r="G28">
        <v>5</v>
      </c>
      <c r="H28">
        <v>0</v>
      </c>
      <c r="I28">
        <v>0</v>
      </c>
      <c r="J28">
        <v>5</v>
      </c>
      <c r="K28">
        <v>3</v>
      </c>
      <c r="L28">
        <v>2</v>
      </c>
      <c r="M28">
        <v>0</v>
      </c>
      <c r="N28">
        <v>0</v>
      </c>
      <c r="O28" t="s">
        <v>384</v>
      </c>
      <c r="P28" s="368">
        <v>120</v>
      </c>
      <c r="Q28" s="137">
        <v>0</v>
      </c>
      <c r="R28" s="137">
        <v>5</v>
      </c>
      <c r="S28" s="137">
        <v>1</v>
      </c>
      <c r="T28" s="137">
        <v>100</v>
      </c>
      <c r="U28" t="str">
        <f>VLOOKUP($B28,Summary!$A:$C,3,0)</f>
        <v>Avnind Singh</v>
      </c>
      <c r="V28" t="str">
        <f ca="1">VLOOKUP($B28,Summary!$A:$E,5,0)</f>
        <v>180 +</v>
      </c>
      <c r="W28">
        <f t="shared" si="2"/>
        <v>10147895</v>
      </c>
    </row>
    <row r="29" spans="1:23" s="8" customFormat="1">
      <c r="A29" s="6">
        <v>45444</v>
      </c>
      <c r="B29" s="209">
        <v>10156402</v>
      </c>
      <c r="C29" s="7" t="str">
        <f t="shared" si="0"/>
        <v>RANJEET UPENDRA SHARMA</v>
      </c>
      <c r="D29" t="s">
        <v>529</v>
      </c>
      <c r="E29">
        <v>7620769467</v>
      </c>
      <c r="F29" t="s">
        <v>412</v>
      </c>
      <c r="G29">
        <v>3</v>
      </c>
      <c r="H29">
        <v>0</v>
      </c>
      <c r="I29">
        <v>0</v>
      </c>
      <c r="J29">
        <v>3</v>
      </c>
      <c r="K29">
        <v>0</v>
      </c>
      <c r="L29">
        <v>3</v>
      </c>
      <c r="M29">
        <v>0</v>
      </c>
      <c r="N29">
        <v>0</v>
      </c>
      <c r="O29" t="s">
        <v>384</v>
      </c>
      <c r="P29" s="368">
        <v>75</v>
      </c>
      <c r="Q29" s="137">
        <v>0</v>
      </c>
      <c r="R29" s="137">
        <v>3</v>
      </c>
      <c r="S29" s="137">
        <v>1</v>
      </c>
      <c r="T29" s="137">
        <v>60</v>
      </c>
      <c r="U29" t="str">
        <f>VLOOKUP($B29,Summary!$A:$C,3,0)</f>
        <v>Rushikesh Kale</v>
      </c>
      <c r="V29" t="str">
        <f ca="1">VLOOKUP($B29,Summary!$A:$E,5,0)</f>
        <v>31 - 90</v>
      </c>
      <c r="W29">
        <f t="shared" si="2"/>
        <v>10156402</v>
      </c>
    </row>
    <row r="30" spans="1:23" s="8" customFormat="1">
      <c r="A30" s="6">
        <v>45444</v>
      </c>
      <c r="B30" s="209">
        <v>10157451</v>
      </c>
      <c r="C30" s="7" t="str">
        <f t="shared" si="0"/>
        <v>ATHARAV DASHRATH PAWAR</v>
      </c>
      <c r="D30" t="s">
        <v>551</v>
      </c>
      <c r="E30">
        <v>8655082048</v>
      </c>
      <c r="F30" t="s">
        <v>399</v>
      </c>
      <c r="G30">
        <v>7</v>
      </c>
      <c r="H30">
        <v>0</v>
      </c>
      <c r="I30">
        <v>0</v>
      </c>
      <c r="J30">
        <v>7</v>
      </c>
      <c r="K30">
        <v>5</v>
      </c>
      <c r="L30">
        <v>2</v>
      </c>
      <c r="M30">
        <v>0</v>
      </c>
      <c r="N30">
        <v>0</v>
      </c>
      <c r="O30" t="s">
        <v>384</v>
      </c>
      <c r="P30" s="368">
        <v>175</v>
      </c>
      <c r="Q30" s="137">
        <v>0</v>
      </c>
      <c r="R30" s="137">
        <v>7</v>
      </c>
      <c r="S30" s="137">
        <v>1</v>
      </c>
      <c r="T30" s="137">
        <v>100</v>
      </c>
      <c r="U30" t="str">
        <f>VLOOKUP($B30,Summary!$A:$C,3,0)</f>
        <v>Abhijit Khanvilkar</v>
      </c>
      <c r="V30" t="str">
        <f ca="1">VLOOKUP($B30,Summary!$A:$E,5,0)</f>
        <v>31 - 90</v>
      </c>
      <c r="W30">
        <f t="shared" si="2"/>
        <v>10157451</v>
      </c>
    </row>
    <row r="31" spans="1:23" s="8" customFormat="1">
      <c r="A31" s="6">
        <v>45444</v>
      </c>
      <c r="B31" s="209">
        <v>10156139</v>
      </c>
      <c r="C31" s="7" t="str">
        <f t="shared" si="0"/>
        <v>ASHISH SHUKLA</v>
      </c>
      <c r="D31" t="s">
        <v>508</v>
      </c>
      <c r="E31">
        <v>8879709699</v>
      </c>
      <c r="F31" t="s">
        <v>399</v>
      </c>
      <c r="G31">
        <v>6</v>
      </c>
      <c r="H31">
        <v>0</v>
      </c>
      <c r="I31">
        <v>0</v>
      </c>
      <c r="J31">
        <v>6</v>
      </c>
      <c r="K31">
        <v>1</v>
      </c>
      <c r="L31">
        <v>6</v>
      </c>
      <c r="M31">
        <v>0</v>
      </c>
      <c r="N31">
        <v>0</v>
      </c>
      <c r="O31" t="s">
        <v>384</v>
      </c>
      <c r="P31" s="368">
        <v>135</v>
      </c>
      <c r="Q31" s="137">
        <v>0</v>
      </c>
      <c r="R31" s="137">
        <v>6</v>
      </c>
      <c r="S31" s="137">
        <v>1</v>
      </c>
      <c r="T31" s="137">
        <v>100</v>
      </c>
      <c r="U31" t="str">
        <f>VLOOKUP($B31,Summary!$A:$C,3,0)</f>
        <v>Abhijit Khanvilkar</v>
      </c>
      <c r="V31" t="str">
        <f ca="1">VLOOKUP($B31,Summary!$A:$E,5,0)</f>
        <v>31 - 90</v>
      </c>
      <c r="W31">
        <f t="shared" si="2"/>
        <v>10156139</v>
      </c>
    </row>
    <row r="32" spans="1:23" s="8" customFormat="1">
      <c r="A32" s="6">
        <v>45444</v>
      </c>
      <c r="B32" s="209">
        <v>10083901</v>
      </c>
      <c r="C32" s="7" t="str">
        <f t="shared" si="0"/>
        <v>BHAVESH VIVEK MHATRE</v>
      </c>
      <c r="D32" t="s">
        <v>419</v>
      </c>
      <c r="E32">
        <v>8668720253</v>
      </c>
      <c r="F32" t="s">
        <v>418</v>
      </c>
      <c r="G32">
        <v>2</v>
      </c>
      <c r="H32">
        <v>0</v>
      </c>
      <c r="I32">
        <v>1</v>
      </c>
      <c r="J32">
        <v>1</v>
      </c>
      <c r="K32">
        <v>0</v>
      </c>
      <c r="L32">
        <v>2</v>
      </c>
      <c r="M32">
        <v>0</v>
      </c>
      <c r="N32">
        <v>0</v>
      </c>
      <c r="O32" t="s">
        <v>384</v>
      </c>
      <c r="P32" s="368">
        <v>110</v>
      </c>
      <c r="Q32" s="137">
        <v>20062</v>
      </c>
      <c r="R32" s="137">
        <v>2</v>
      </c>
      <c r="S32" s="137">
        <v>1</v>
      </c>
      <c r="T32" s="137">
        <v>40</v>
      </c>
      <c r="U32" t="str">
        <f>VLOOKUP($B32,Summary!$A:$C,3,0)</f>
        <v>Madhuri Joshi</v>
      </c>
      <c r="V32" t="str">
        <f ca="1">VLOOKUP($B32,Summary!$A:$E,5,0)</f>
        <v>More Than 1 Year</v>
      </c>
      <c r="W32">
        <f t="shared" si="2"/>
        <v>10083901</v>
      </c>
    </row>
    <row r="33" spans="1:23" s="8" customFormat="1">
      <c r="A33" s="6">
        <v>45444</v>
      </c>
      <c r="B33" s="209">
        <v>10153342</v>
      </c>
      <c r="C33" s="7" t="str">
        <f t="shared" si="0"/>
        <v>AKASH RAMRATAN JAISWAL</v>
      </c>
      <c r="D33" t="s">
        <v>461</v>
      </c>
      <c r="E33">
        <v>7977956010</v>
      </c>
      <c r="F33" t="s">
        <v>390</v>
      </c>
      <c r="G33">
        <v>1</v>
      </c>
      <c r="H33">
        <v>0</v>
      </c>
      <c r="I33">
        <v>0</v>
      </c>
      <c r="J33">
        <v>1</v>
      </c>
      <c r="K33">
        <v>1</v>
      </c>
      <c r="L33">
        <v>0</v>
      </c>
      <c r="M33">
        <v>0</v>
      </c>
      <c r="N33">
        <v>0</v>
      </c>
      <c r="O33" t="s">
        <v>384</v>
      </c>
      <c r="P33" s="368">
        <v>25</v>
      </c>
      <c r="Q33" s="137">
        <v>0</v>
      </c>
      <c r="R33" s="137">
        <v>1</v>
      </c>
      <c r="S33" s="137">
        <v>1</v>
      </c>
      <c r="T33" s="137">
        <v>33.33</v>
      </c>
      <c r="U33" t="str">
        <f>VLOOKUP($B33,Summary!$A:$C,3,0)</f>
        <v>Avnind Singh</v>
      </c>
      <c r="V33" t="str">
        <f ca="1">VLOOKUP($B33,Summary!$A:$E,5,0)</f>
        <v>91 - 180</v>
      </c>
      <c r="W33">
        <f t="shared" si="2"/>
        <v>10153342</v>
      </c>
    </row>
    <row r="34" spans="1:23" s="8" customFormat="1">
      <c r="A34" s="6">
        <v>45444</v>
      </c>
      <c r="B34" s="209">
        <v>10152846</v>
      </c>
      <c r="C34" s="7" t="str">
        <f t="shared" si="0"/>
        <v>SANDESH SAROJ MISHRA</v>
      </c>
      <c r="D34" t="s">
        <v>394</v>
      </c>
      <c r="E34">
        <v>9819648094</v>
      </c>
      <c r="F34" t="s">
        <v>471</v>
      </c>
      <c r="G34">
        <v>5</v>
      </c>
      <c r="H34">
        <v>0</v>
      </c>
      <c r="I34">
        <v>0</v>
      </c>
      <c r="J34">
        <v>5</v>
      </c>
      <c r="K34">
        <v>2</v>
      </c>
      <c r="L34">
        <v>3</v>
      </c>
      <c r="M34">
        <v>0</v>
      </c>
      <c r="N34">
        <v>0</v>
      </c>
      <c r="O34" t="s">
        <v>384</v>
      </c>
      <c r="P34" s="368">
        <v>110</v>
      </c>
      <c r="Q34" s="137">
        <v>0</v>
      </c>
      <c r="R34" s="137">
        <v>4</v>
      </c>
      <c r="S34" s="137">
        <v>1</v>
      </c>
      <c r="T34" s="137">
        <v>80</v>
      </c>
      <c r="U34" t="str">
        <f>VLOOKUP($B34,Summary!$A:$C,3,0)</f>
        <v>Dileep Sharma</v>
      </c>
      <c r="V34" t="str">
        <f ca="1">VLOOKUP($B34,Summary!$A:$E,5,0)</f>
        <v>91 - 180</v>
      </c>
      <c r="W34">
        <f t="shared" si="2"/>
        <v>10152846</v>
      </c>
    </row>
    <row r="35" spans="1:23" s="8" customFormat="1">
      <c r="A35" s="6">
        <v>45444</v>
      </c>
      <c r="B35" s="209">
        <v>10153105</v>
      </c>
      <c r="C35" s="7" t="str">
        <f t="shared" si="0"/>
        <v>SUDHEER PANKAJ PANDEY</v>
      </c>
      <c r="D35" t="s">
        <v>457</v>
      </c>
      <c r="E35">
        <v>8953258991</v>
      </c>
      <c r="F35" t="s">
        <v>460</v>
      </c>
      <c r="G35">
        <v>5</v>
      </c>
      <c r="H35">
        <v>0</v>
      </c>
      <c r="I35">
        <v>0</v>
      </c>
      <c r="J35">
        <v>5</v>
      </c>
      <c r="K35">
        <v>2</v>
      </c>
      <c r="L35">
        <v>3</v>
      </c>
      <c r="M35">
        <v>0</v>
      </c>
      <c r="N35">
        <v>0</v>
      </c>
      <c r="O35" t="s">
        <v>384</v>
      </c>
      <c r="P35" s="368">
        <v>125</v>
      </c>
      <c r="Q35" s="137">
        <v>0</v>
      </c>
      <c r="R35" s="137">
        <v>5</v>
      </c>
      <c r="S35" s="137">
        <v>1</v>
      </c>
      <c r="T35" s="137">
        <v>100</v>
      </c>
      <c r="U35" t="str">
        <f>VLOOKUP($B35,Summary!$A:$C,3,0)</f>
        <v>Avnind Singh</v>
      </c>
      <c r="V35" t="str">
        <f ca="1">VLOOKUP($B35,Summary!$A:$E,5,0)</f>
        <v>91 - 180</v>
      </c>
      <c r="W35">
        <f t="shared" si="2"/>
        <v>10153105</v>
      </c>
    </row>
    <row r="36" spans="1:23" s="8" customFormat="1">
      <c r="A36" s="6">
        <v>45444</v>
      </c>
      <c r="B36" s="209">
        <v>10154722</v>
      </c>
      <c r="C36" s="7" t="str">
        <f t="shared" si="0"/>
        <v>ANIMESH KARMAKAR</v>
      </c>
      <c r="D36" t="s">
        <v>492</v>
      </c>
      <c r="E36">
        <v>6294590298</v>
      </c>
      <c r="F36" t="s">
        <v>399</v>
      </c>
      <c r="G36">
        <v>7</v>
      </c>
      <c r="H36">
        <v>0</v>
      </c>
      <c r="I36">
        <v>0</v>
      </c>
      <c r="J36">
        <v>7</v>
      </c>
      <c r="K36">
        <v>7</v>
      </c>
      <c r="L36">
        <v>0</v>
      </c>
      <c r="M36">
        <v>0</v>
      </c>
      <c r="N36">
        <v>0</v>
      </c>
      <c r="O36" t="s">
        <v>384</v>
      </c>
      <c r="P36" s="368">
        <v>175</v>
      </c>
      <c r="Q36" s="137">
        <v>0</v>
      </c>
      <c r="R36" s="137">
        <v>7</v>
      </c>
      <c r="S36" s="137">
        <v>1</v>
      </c>
      <c r="T36" s="137">
        <v>100</v>
      </c>
      <c r="U36" t="str">
        <f>VLOOKUP($B36,Summary!$A:$C,3,0)</f>
        <v>Abhijit Khanvilkar</v>
      </c>
      <c r="V36" t="str">
        <f ca="1">VLOOKUP($B36,Summary!$A:$E,5,0)</f>
        <v>91 - 180</v>
      </c>
      <c r="W36">
        <f t="shared" si="2"/>
        <v>10154722</v>
      </c>
    </row>
    <row r="37" spans="1:23" s="8" customFormat="1">
      <c r="A37" s="6">
        <v>45444</v>
      </c>
      <c r="B37" s="209">
        <v>10044903</v>
      </c>
      <c r="C37" s="7" t="str">
        <f t="shared" si="0"/>
        <v>MD SANAUL MUSTUFA</v>
      </c>
      <c r="D37" t="s">
        <v>401</v>
      </c>
      <c r="E37">
        <v>9892999846</v>
      </c>
      <c r="F37" t="s">
        <v>387</v>
      </c>
      <c r="G37">
        <v>3</v>
      </c>
      <c r="H37">
        <v>0</v>
      </c>
      <c r="I37">
        <v>0</v>
      </c>
      <c r="J37">
        <v>3</v>
      </c>
      <c r="K37">
        <v>0</v>
      </c>
      <c r="L37">
        <v>3</v>
      </c>
      <c r="M37">
        <v>0</v>
      </c>
      <c r="N37">
        <v>0</v>
      </c>
      <c r="O37" t="s">
        <v>384</v>
      </c>
      <c r="P37" s="368">
        <v>75</v>
      </c>
      <c r="Q37" s="137">
        <v>0</v>
      </c>
      <c r="R37" s="137">
        <v>3</v>
      </c>
      <c r="S37" s="137">
        <v>1</v>
      </c>
      <c r="T37" s="137">
        <v>100</v>
      </c>
      <c r="U37" t="str">
        <f>VLOOKUP($B37,Summary!$A:$C,3,0)</f>
        <v>Abhijit Khanvilkar</v>
      </c>
      <c r="V37" t="str">
        <f ca="1">VLOOKUP($B37,Summary!$A:$E,5,0)</f>
        <v>More Than 1 Year</v>
      </c>
      <c r="W37">
        <f t="shared" si="2"/>
        <v>10044903</v>
      </c>
    </row>
    <row r="38" spans="1:23" s="8" customFormat="1">
      <c r="A38" s="6">
        <v>45444</v>
      </c>
      <c r="B38" s="209">
        <v>10148305</v>
      </c>
      <c r="C38" s="7" t="str">
        <f t="shared" si="0"/>
        <v>SAMSUJJAMA</v>
      </c>
      <c r="D38" t="s">
        <v>408</v>
      </c>
      <c r="E38">
        <v>9628744894</v>
      </c>
      <c r="F38" t="s">
        <v>409</v>
      </c>
      <c r="G38">
        <v>6</v>
      </c>
      <c r="H38">
        <v>0</v>
      </c>
      <c r="I38">
        <v>0</v>
      </c>
      <c r="J38">
        <v>6</v>
      </c>
      <c r="K38">
        <v>1</v>
      </c>
      <c r="L38">
        <v>5</v>
      </c>
      <c r="M38">
        <v>0</v>
      </c>
      <c r="N38">
        <v>0</v>
      </c>
      <c r="O38" t="s">
        <v>384</v>
      </c>
      <c r="P38" s="368">
        <v>135</v>
      </c>
      <c r="Q38" s="137">
        <v>0</v>
      </c>
      <c r="R38" s="137">
        <v>5</v>
      </c>
      <c r="S38" s="137">
        <v>1</v>
      </c>
      <c r="T38" s="137">
        <v>100</v>
      </c>
      <c r="U38" t="str">
        <f>VLOOKUP($B38,Summary!$A:$C,3,0)</f>
        <v>Avnind Singh</v>
      </c>
      <c r="V38" t="str">
        <f ca="1">VLOOKUP($B38,Summary!$A:$E,5,0)</f>
        <v>180 +</v>
      </c>
      <c r="W38">
        <f t="shared" si="2"/>
        <v>10148305</v>
      </c>
    </row>
    <row r="39" spans="1:23" s="8" customFormat="1">
      <c r="A39" s="6">
        <v>45444</v>
      </c>
      <c r="B39" s="209">
        <v>10151356</v>
      </c>
      <c r="C39" s="7" t="str">
        <f t="shared" si="0"/>
        <v>SAJID SHAHABUDDIN ANSARI</v>
      </c>
      <c r="D39" t="s">
        <v>400</v>
      </c>
      <c r="E39">
        <v>9326604192</v>
      </c>
      <c r="F39" t="s">
        <v>443</v>
      </c>
      <c r="G39">
        <v>5</v>
      </c>
      <c r="H39">
        <v>0</v>
      </c>
      <c r="I39">
        <v>0</v>
      </c>
      <c r="J39">
        <v>5</v>
      </c>
      <c r="K39">
        <v>4</v>
      </c>
      <c r="L39">
        <v>2</v>
      </c>
      <c r="M39">
        <v>0</v>
      </c>
      <c r="N39">
        <v>0</v>
      </c>
      <c r="O39" t="s">
        <v>384</v>
      </c>
      <c r="P39" s="368">
        <v>115</v>
      </c>
      <c r="Q39" s="137">
        <v>0</v>
      </c>
      <c r="R39" s="137">
        <v>5</v>
      </c>
      <c r="S39" s="137">
        <v>1</v>
      </c>
      <c r="T39" s="137">
        <v>100</v>
      </c>
      <c r="U39" t="str">
        <f>VLOOKUP($B39,Summary!$A:$C,3,0)</f>
        <v>Abhijit Khanvilkar</v>
      </c>
      <c r="V39" t="str">
        <f ca="1">VLOOKUP($B39,Summary!$A:$E,5,0)</f>
        <v>180 +</v>
      </c>
      <c r="W39">
        <f t="shared" si="2"/>
        <v>10151356</v>
      </c>
    </row>
    <row r="40" spans="1:23" s="8" customFormat="1">
      <c r="A40" s="6">
        <v>45444</v>
      </c>
      <c r="B40" s="209">
        <v>10156155</v>
      </c>
      <c r="C40" s="7" t="str">
        <f t="shared" si="0"/>
        <v>VIVEKANAND</v>
      </c>
      <c r="D40" t="s">
        <v>543</v>
      </c>
      <c r="E40">
        <v>9984546969</v>
      </c>
      <c r="F40" t="s">
        <v>412</v>
      </c>
      <c r="G40">
        <v>1</v>
      </c>
      <c r="H40">
        <v>0</v>
      </c>
      <c r="I40">
        <v>0</v>
      </c>
      <c r="J40">
        <v>1</v>
      </c>
      <c r="K40">
        <v>1</v>
      </c>
      <c r="L40">
        <v>0</v>
      </c>
      <c r="M40">
        <v>0</v>
      </c>
      <c r="N40">
        <v>0</v>
      </c>
      <c r="O40" t="s">
        <v>384</v>
      </c>
      <c r="P40" s="368">
        <v>25</v>
      </c>
      <c r="Q40" s="137">
        <v>0</v>
      </c>
      <c r="R40" s="137">
        <v>1</v>
      </c>
      <c r="S40" s="137">
        <v>1</v>
      </c>
      <c r="T40" s="137">
        <v>20</v>
      </c>
      <c r="U40" t="str">
        <f>VLOOKUP($B40,Summary!$A:$C,3,0)</f>
        <v>Rushikesh Kale</v>
      </c>
      <c r="V40" t="str">
        <f ca="1">VLOOKUP($B40,Summary!$A:$E,5,0)</f>
        <v>31 - 90</v>
      </c>
      <c r="W40">
        <f t="shared" si="2"/>
        <v>10156155</v>
      </c>
    </row>
    <row r="41" spans="1:23" s="8" customFormat="1">
      <c r="A41" s="6">
        <v>45444</v>
      </c>
      <c r="B41" s="209">
        <v>10154482</v>
      </c>
      <c r="C41" s="7" t="str">
        <f t="shared" si="0"/>
        <v>PRADEEP DEEPAK ANGRE</v>
      </c>
      <c r="D41" t="s">
        <v>473</v>
      </c>
      <c r="E41">
        <v>8879114532</v>
      </c>
      <c r="F41" t="s">
        <v>412</v>
      </c>
      <c r="G41">
        <v>7</v>
      </c>
      <c r="H41">
        <v>0</v>
      </c>
      <c r="I41">
        <v>0</v>
      </c>
      <c r="J41">
        <v>7</v>
      </c>
      <c r="K41">
        <v>3</v>
      </c>
      <c r="L41">
        <v>4</v>
      </c>
      <c r="M41">
        <v>0</v>
      </c>
      <c r="N41">
        <v>0</v>
      </c>
      <c r="O41" t="s">
        <v>384</v>
      </c>
      <c r="P41" s="368">
        <v>175</v>
      </c>
      <c r="Q41" s="137">
        <v>0</v>
      </c>
      <c r="R41" s="137">
        <v>7</v>
      </c>
      <c r="S41" s="137">
        <v>1</v>
      </c>
      <c r="T41" s="137">
        <v>100</v>
      </c>
      <c r="U41" t="str">
        <f>VLOOKUP($B41,Summary!$A:$C,3,0)</f>
        <v>Rushikesh Kale</v>
      </c>
      <c r="V41" t="str">
        <f ca="1">VLOOKUP($B41,Summary!$A:$E,5,0)</f>
        <v>91 - 180</v>
      </c>
      <c r="W41">
        <f t="shared" si="2"/>
        <v>10154482</v>
      </c>
    </row>
    <row r="42" spans="1:23" s="8" customFormat="1">
      <c r="A42" s="6">
        <v>45444</v>
      </c>
      <c r="B42" s="209">
        <v>10102541</v>
      </c>
      <c r="C42" s="7" t="str">
        <f t="shared" si="0"/>
        <v>JAYESH MANOHARLAL VATANI</v>
      </c>
      <c r="D42" t="s">
        <v>411</v>
      </c>
      <c r="E42">
        <v>9730838322</v>
      </c>
      <c r="F42" t="s">
        <v>412</v>
      </c>
      <c r="G42">
        <v>3</v>
      </c>
      <c r="H42">
        <v>0</v>
      </c>
      <c r="I42">
        <v>0</v>
      </c>
      <c r="J42">
        <v>3</v>
      </c>
      <c r="K42">
        <v>0</v>
      </c>
      <c r="L42">
        <v>3</v>
      </c>
      <c r="M42">
        <v>0</v>
      </c>
      <c r="N42">
        <v>0</v>
      </c>
      <c r="O42" t="s">
        <v>384</v>
      </c>
      <c r="P42" s="368">
        <v>75</v>
      </c>
      <c r="Q42" s="137">
        <v>0</v>
      </c>
      <c r="R42" s="137">
        <v>3</v>
      </c>
      <c r="S42" s="137">
        <v>1</v>
      </c>
      <c r="T42" s="137">
        <v>60</v>
      </c>
      <c r="U42" t="str">
        <f>VLOOKUP($B42,Summary!$A:$C,3,0)</f>
        <v>Rushikesh Kale</v>
      </c>
      <c r="V42" t="str">
        <f ca="1">VLOOKUP($B42,Summary!$A:$E,5,0)</f>
        <v>More Than 1 Year</v>
      </c>
      <c r="W42">
        <f t="shared" si="2"/>
        <v>10102541</v>
      </c>
    </row>
    <row r="43" spans="1:23" s="8" customFormat="1">
      <c r="A43" s="6">
        <v>45444</v>
      </c>
      <c r="B43" s="209">
        <v>10149232</v>
      </c>
      <c r="C43" s="7" t="str">
        <f t="shared" si="0"/>
        <v>AKASH KUMAR JAISWAL</v>
      </c>
      <c r="D43" t="s">
        <v>452</v>
      </c>
      <c r="E43">
        <v>9984180596</v>
      </c>
      <c r="F43" t="s">
        <v>497</v>
      </c>
      <c r="G43">
        <v>2</v>
      </c>
      <c r="H43">
        <v>0</v>
      </c>
      <c r="I43">
        <v>0</v>
      </c>
      <c r="J43">
        <v>2</v>
      </c>
      <c r="K43">
        <v>1</v>
      </c>
      <c r="L43">
        <v>1</v>
      </c>
      <c r="M43">
        <v>0</v>
      </c>
      <c r="N43">
        <v>0</v>
      </c>
      <c r="O43" t="s">
        <v>384</v>
      </c>
      <c r="P43" s="368">
        <v>50</v>
      </c>
      <c r="Q43" s="137">
        <v>0</v>
      </c>
      <c r="R43" s="137">
        <v>2</v>
      </c>
      <c r="S43" s="137">
        <v>1</v>
      </c>
      <c r="T43" s="137">
        <v>40</v>
      </c>
      <c r="U43" t="str">
        <f>VLOOKUP($B43,Summary!$A:$C,3,0)</f>
        <v>Dileep Sharma</v>
      </c>
      <c r="V43" t="str">
        <f ca="1">VLOOKUP($B43,Summary!$A:$E,5,0)</f>
        <v>180 +</v>
      </c>
      <c r="W43">
        <f t="shared" si="2"/>
        <v>10149232</v>
      </c>
    </row>
    <row r="44" spans="1:23" s="8" customFormat="1">
      <c r="A44" s="6">
        <v>45444</v>
      </c>
      <c r="B44" s="209">
        <v>10149396</v>
      </c>
      <c r="C44" s="7" t="str">
        <f t="shared" si="0"/>
        <v>AKASH NARAYAN RAWTE</v>
      </c>
      <c r="D44" t="s">
        <v>453</v>
      </c>
      <c r="E44">
        <v>9594529510</v>
      </c>
      <c r="F44" t="s">
        <v>386</v>
      </c>
      <c r="G44">
        <v>5</v>
      </c>
      <c r="H44">
        <v>0</v>
      </c>
      <c r="I44">
        <v>0</v>
      </c>
      <c r="J44">
        <v>5</v>
      </c>
      <c r="K44">
        <v>2</v>
      </c>
      <c r="L44">
        <v>3</v>
      </c>
      <c r="M44">
        <v>0</v>
      </c>
      <c r="N44">
        <v>0</v>
      </c>
      <c r="O44" t="s">
        <v>384</v>
      </c>
      <c r="P44" s="368">
        <v>125</v>
      </c>
      <c r="Q44" s="137">
        <v>0</v>
      </c>
      <c r="R44" s="137">
        <v>5</v>
      </c>
      <c r="S44" s="137">
        <v>1</v>
      </c>
      <c r="T44" s="137">
        <v>100</v>
      </c>
      <c r="U44" t="str">
        <f>VLOOKUP($B44,Summary!$A:$C,3,0)</f>
        <v>Avnind Singh</v>
      </c>
      <c r="V44" t="str">
        <f ca="1">VLOOKUP($B44,Summary!$A:$E,5,0)</f>
        <v>180 +</v>
      </c>
      <c r="W44">
        <f t="shared" si="2"/>
        <v>10149396</v>
      </c>
    </row>
    <row r="45" spans="1:23" s="8" customFormat="1">
      <c r="A45" s="6">
        <v>45444</v>
      </c>
      <c r="B45" s="209">
        <v>10012025</v>
      </c>
      <c r="C45" s="7" t="str">
        <f t="shared" si="0"/>
        <v>SURAJ PAWAR</v>
      </c>
      <c r="D45" t="s">
        <v>418</v>
      </c>
      <c r="E45">
        <v>8446578718</v>
      </c>
      <c r="F45" t="s">
        <v>413</v>
      </c>
      <c r="G45">
        <v>1</v>
      </c>
      <c r="H45">
        <v>0</v>
      </c>
      <c r="I45">
        <v>0</v>
      </c>
      <c r="J45">
        <v>1</v>
      </c>
      <c r="K45">
        <v>0</v>
      </c>
      <c r="L45">
        <v>1</v>
      </c>
      <c r="M45">
        <v>0</v>
      </c>
      <c r="N45">
        <v>0</v>
      </c>
      <c r="O45" t="s">
        <v>384</v>
      </c>
      <c r="P45" s="368">
        <v>25</v>
      </c>
      <c r="Q45" s="137">
        <v>0</v>
      </c>
      <c r="R45" s="137">
        <v>1</v>
      </c>
      <c r="S45" s="137">
        <v>1</v>
      </c>
      <c r="T45" s="137">
        <v>33.33</v>
      </c>
      <c r="U45" t="str">
        <f>VLOOKUP($B45,Summary!$A:$C,3,0)</f>
        <v>Madhuri Joshi</v>
      </c>
      <c r="V45" t="str">
        <f ca="1">VLOOKUP($B45,Summary!$A:$E,5,0)</f>
        <v>More Than 1 Year</v>
      </c>
      <c r="W45">
        <f t="shared" si="2"/>
        <v>10012025</v>
      </c>
    </row>
    <row r="46" spans="1:23" s="8" customFormat="1">
      <c r="A46" s="6">
        <v>45444</v>
      </c>
      <c r="B46" s="209">
        <v>10142760</v>
      </c>
      <c r="C46" s="7" t="str">
        <f t="shared" si="0"/>
        <v>SAW MRITUNJAY KUMAR PREMCHAND</v>
      </c>
      <c r="D46" t="s">
        <v>542</v>
      </c>
      <c r="E46">
        <v>8779615120</v>
      </c>
      <c r="F46" t="s">
        <v>409</v>
      </c>
      <c r="G46">
        <v>7</v>
      </c>
      <c r="H46">
        <v>0</v>
      </c>
      <c r="I46">
        <v>0</v>
      </c>
      <c r="J46">
        <v>7</v>
      </c>
      <c r="K46">
        <v>1</v>
      </c>
      <c r="L46">
        <v>6</v>
      </c>
      <c r="M46">
        <v>0</v>
      </c>
      <c r="N46">
        <v>0</v>
      </c>
      <c r="O46" t="s">
        <v>384</v>
      </c>
      <c r="P46" s="368">
        <v>165</v>
      </c>
      <c r="Q46" s="137">
        <v>0</v>
      </c>
      <c r="R46" s="137">
        <v>7</v>
      </c>
      <c r="S46" s="137">
        <v>1</v>
      </c>
      <c r="T46" s="137">
        <v>100</v>
      </c>
      <c r="U46" t="str">
        <f>VLOOKUP($B46,Summary!$A:$C,3,0)</f>
        <v>Avnind Singh</v>
      </c>
      <c r="V46" t="str">
        <f ca="1">VLOOKUP($B46,Summary!$A:$E,5,0)</f>
        <v>More Than 1 Year</v>
      </c>
      <c r="W46">
        <f t="shared" si="2"/>
        <v>10142760</v>
      </c>
    </row>
    <row r="47" spans="1:23" s="8" customFormat="1">
      <c r="A47" s="6">
        <v>45444</v>
      </c>
      <c r="B47" s="209">
        <v>10156140</v>
      </c>
      <c r="C47" s="7" t="str">
        <f t="shared" si="0"/>
        <v>AMAN TRIPATHI</v>
      </c>
      <c r="D47" t="s">
        <v>509</v>
      </c>
      <c r="E47">
        <v>7393838072</v>
      </c>
      <c r="F47" t="s">
        <v>412</v>
      </c>
      <c r="G47">
        <v>7</v>
      </c>
      <c r="H47">
        <v>0</v>
      </c>
      <c r="I47">
        <v>0</v>
      </c>
      <c r="J47">
        <v>7</v>
      </c>
      <c r="K47">
        <v>4</v>
      </c>
      <c r="L47">
        <v>3</v>
      </c>
      <c r="M47">
        <v>0</v>
      </c>
      <c r="N47">
        <v>0</v>
      </c>
      <c r="O47" t="s">
        <v>384</v>
      </c>
      <c r="P47" s="368">
        <v>175</v>
      </c>
      <c r="Q47" s="137">
        <v>0</v>
      </c>
      <c r="R47" s="137">
        <v>7</v>
      </c>
      <c r="S47" s="137">
        <v>1</v>
      </c>
      <c r="T47" s="137">
        <v>100</v>
      </c>
      <c r="U47" t="str">
        <f>VLOOKUP($B47,Summary!$A:$C,3,0)</f>
        <v>Rushikesh Kale</v>
      </c>
      <c r="V47" t="str">
        <f ca="1">VLOOKUP($B47,Summary!$A:$E,5,0)</f>
        <v>31 - 90</v>
      </c>
      <c r="W47">
        <f t="shared" si="2"/>
        <v>10156140</v>
      </c>
    </row>
    <row r="48" spans="1:23" s="8" customFormat="1">
      <c r="A48" s="6">
        <v>45444</v>
      </c>
      <c r="B48" s="209">
        <v>10157449</v>
      </c>
      <c r="C48" s="7" t="str">
        <f t="shared" si="0"/>
        <v>PRITAM SUNIL GAIKWAD</v>
      </c>
      <c r="D48" t="s">
        <v>553</v>
      </c>
      <c r="E48">
        <v>8169792854</v>
      </c>
      <c r="F48" t="s">
        <v>431</v>
      </c>
      <c r="G48">
        <v>4</v>
      </c>
      <c r="H48">
        <v>0</v>
      </c>
      <c r="I48">
        <v>0</v>
      </c>
      <c r="J48">
        <v>4</v>
      </c>
      <c r="K48">
        <v>1</v>
      </c>
      <c r="L48">
        <v>3</v>
      </c>
      <c r="M48">
        <v>0</v>
      </c>
      <c r="N48">
        <v>0</v>
      </c>
      <c r="O48" t="s">
        <v>384</v>
      </c>
      <c r="P48" s="368">
        <v>90</v>
      </c>
      <c r="Q48" s="137">
        <v>0</v>
      </c>
      <c r="R48" s="137">
        <v>4</v>
      </c>
      <c r="S48" s="137">
        <v>1</v>
      </c>
      <c r="T48" s="137">
        <v>80</v>
      </c>
      <c r="U48" t="str">
        <f>VLOOKUP($B48,Summary!$A:$C,3,0)</f>
        <v>Madhuri Joshi</v>
      </c>
      <c r="V48" t="str">
        <f ca="1">VLOOKUP($B48,Summary!$A:$E,5,0)</f>
        <v>31 - 90</v>
      </c>
      <c r="W48">
        <f t="shared" si="2"/>
        <v>10157449</v>
      </c>
    </row>
    <row r="49" spans="1:23" s="8" customFormat="1">
      <c r="A49" s="6">
        <v>45444</v>
      </c>
      <c r="B49" s="209">
        <v>10153321</v>
      </c>
      <c r="C49" s="7" t="str">
        <f t="shared" si="0"/>
        <v>ZOAIB MAINUDDIN PALEKAR</v>
      </c>
      <c r="D49" t="s">
        <v>459</v>
      </c>
      <c r="E49">
        <v>7020908214</v>
      </c>
      <c r="F49" t="s">
        <v>461</v>
      </c>
      <c r="G49">
        <v>1</v>
      </c>
      <c r="H49">
        <v>0</v>
      </c>
      <c r="I49">
        <v>0</v>
      </c>
      <c r="J49">
        <v>1</v>
      </c>
      <c r="K49">
        <v>0</v>
      </c>
      <c r="L49">
        <v>1</v>
      </c>
      <c r="M49">
        <v>0</v>
      </c>
      <c r="N49">
        <v>0</v>
      </c>
      <c r="O49" t="s">
        <v>384</v>
      </c>
      <c r="P49" s="368">
        <v>25</v>
      </c>
      <c r="Q49" s="137">
        <v>0</v>
      </c>
      <c r="R49" s="137">
        <v>1</v>
      </c>
      <c r="S49" s="137">
        <v>1</v>
      </c>
      <c r="T49" s="137">
        <v>20</v>
      </c>
      <c r="U49" t="str">
        <f>VLOOKUP($B49,Summary!$A:$C,3,0)</f>
        <v>Avnind Singh</v>
      </c>
      <c r="V49" t="str">
        <f ca="1">VLOOKUP($B49,Summary!$A:$E,5,0)</f>
        <v>91 - 180</v>
      </c>
      <c r="W49">
        <f t="shared" si="2"/>
        <v>10153321</v>
      </c>
    </row>
    <row r="50" spans="1:23" s="8" customFormat="1">
      <c r="A50" s="6">
        <v>45444</v>
      </c>
      <c r="B50" s="209">
        <v>10056963</v>
      </c>
      <c r="C50" s="7" t="str">
        <f t="shared" si="0"/>
        <v>MOHD IJHAR SHAIKH</v>
      </c>
      <c r="D50" t="s">
        <v>410</v>
      </c>
      <c r="E50">
        <v>9004616230</v>
      </c>
      <c r="F50" t="s">
        <v>414</v>
      </c>
      <c r="G50">
        <v>5</v>
      </c>
      <c r="H50">
        <v>1</v>
      </c>
      <c r="I50">
        <v>0</v>
      </c>
      <c r="J50">
        <v>4</v>
      </c>
      <c r="K50">
        <v>0</v>
      </c>
      <c r="L50">
        <v>5</v>
      </c>
      <c r="M50">
        <v>0</v>
      </c>
      <c r="N50">
        <v>0</v>
      </c>
      <c r="O50" t="s">
        <v>384</v>
      </c>
      <c r="P50" s="368">
        <v>155</v>
      </c>
      <c r="Q50" s="137">
        <v>35400</v>
      </c>
      <c r="R50" s="137">
        <v>4</v>
      </c>
      <c r="S50" s="137">
        <v>1</v>
      </c>
      <c r="T50" s="137">
        <v>80</v>
      </c>
      <c r="U50" t="str">
        <f>VLOOKUP($B50,Summary!$A:$C,3,0)</f>
        <v>Intezar Sayed</v>
      </c>
      <c r="V50" t="str">
        <f ca="1">VLOOKUP($B50,Summary!$A:$E,5,0)</f>
        <v>More Than 1 Year</v>
      </c>
      <c r="W50">
        <f t="shared" si="2"/>
        <v>10056963</v>
      </c>
    </row>
    <row r="51" spans="1:23" s="8" customFormat="1">
      <c r="A51" s="6">
        <v>45444</v>
      </c>
      <c r="B51" s="209">
        <v>10126648</v>
      </c>
      <c r="C51" s="7" t="str">
        <f t="shared" si="0"/>
        <v>ANOOP PANDEY</v>
      </c>
      <c r="D51" t="s">
        <v>455</v>
      </c>
      <c r="E51">
        <v>9321734007</v>
      </c>
      <c r="F51" t="s">
        <v>393</v>
      </c>
      <c r="G51">
        <v>5</v>
      </c>
      <c r="H51">
        <v>0</v>
      </c>
      <c r="I51">
        <v>0</v>
      </c>
      <c r="J51">
        <v>5</v>
      </c>
      <c r="K51">
        <v>2</v>
      </c>
      <c r="L51">
        <v>3</v>
      </c>
      <c r="M51">
        <v>0</v>
      </c>
      <c r="N51">
        <v>0</v>
      </c>
      <c r="O51" t="s">
        <v>384</v>
      </c>
      <c r="P51" s="368">
        <v>120</v>
      </c>
      <c r="Q51" s="137">
        <v>0</v>
      </c>
      <c r="R51" s="137">
        <v>5</v>
      </c>
      <c r="S51" s="137">
        <v>1</v>
      </c>
      <c r="T51" s="137">
        <v>100</v>
      </c>
      <c r="U51" t="str">
        <f>VLOOKUP($B51,Summary!$A:$C,3,0)</f>
        <v>Avnind Singh</v>
      </c>
      <c r="V51" t="str">
        <f ca="1">VLOOKUP($B51,Summary!$A:$E,5,0)</f>
        <v>More Than 1 Year</v>
      </c>
      <c r="W51">
        <f t="shared" si="2"/>
        <v>10126648</v>
      </c>
    </row>
    <row r="52" spans="1:23" s="8" customFormat="1">
      <c r="A52" s="6">
        <v>45444</v>
      </c>
      <c r="B52" s="209">
        <v>10151965</v>
      </c>
      <c r="C52" s="7" t="str">
        <f t="shared" si="0"/>
        <v>VIJAYKUMAR DINESH PARCHE</v>
      </c>
      <c r="D52" t="s">
        <v>441</v>
      </c>
      <c r="E52">
        <v>7558284024</v>
      </c>
      <c r="F52" t="s">
        <v>442</v>
      </c>
      <c r="G52">
        <v>2</v>
      </c>
      <c r="H52">
        <v>0</v>
      </c>
      <c r="I52">
        <v>0</v>
      </c>
      <c r="J52">
        <v>2</v>
      </c>
      <c r="K52">
        <v>0</v>
      </c>
      <c r="L52">
        <v>2</v>
      </c>
      <c r="M52">
        <v>0</v>
      </c>
      <c r="N52">
        <v>0</v>
      </c>
      <c r="O52" t="s">
        <v>384</v>
      </c>
      <c r="P52" s="368">
        <v>50</v>
      </c>
      <c r="Q52" s="137">
        <v>0</v>
      </c>
      <c r="R52" s="137">
        <v>2</v>
      </c>
      <c r="S52" s="137">
        <v>1</v>
      </c>
      <c r="T52" s="137">
        <v>40</v>
      </c>
      <c r="U52" t="str">
        <f>VLOOKUP($B52,Summary!$A:$C,3,0)</f>
        <v>Rushikesh Kale</v>
      </c>
      <c r="V52" t="str">
        <f ca="1">VLOOKUP($B52,Summary!$A:$E,5,0)</f>
        <v>180 +</v>
      </c>
      <c r="W52">
        <f t="shared" si="2"/>
        <v>10151965</v>
      </c>
    </row>
    <row r="53" spans="1:23" s="8" customFormat="1">
      <c r="A53" s="6">
        <v>45444</v>
      </c>
      <c r="B53" s="209">
        <v>10152618</v>
      </c>
      <c r="C53" s="7" t="str">
        <f t="shared" si="0"/>
        <v>MUNTAZIR SAYED</v>
      </c>
      <c r="D53" t="s">
        <v>391</v>
      </c>
      <c r="E53">
        <v>9082734540</v>
      </c>
      <c r="F53" t="s">
        <v>443</v>
      </c>
      <c r="G53">
        <v>7</v>
      </c>
      <c r="H53">
        <v>0</v>
      </c>
      <c r="I53">
        <v>0</v>
      </c>
      <c r="J53">
        <v>7</v>
      </c>
      <c r="K53">
        <v>1</v>
      </c>
      <c r="L53">
        <v>6</v>
      </c>
      <c r="M53">
        <v>0</v>
      </c>
      <c r="N53">
        <v>0</v>
      </c>
      <c r="O53" t="s">
        <v>384</v>
      </c>
      <c r="P53" s="368">
        <v>175</v>
      </c>
      <c r="Q53" s="137">
        <v>0</v>
      </c>
      <c r="R53" s="137">
        <v>7</v>
      </c>
      <c r="S53" s="137">
        <v>1</v>
      </c>
      <c r="T53" s="137">
        <v>100</v>
      </c>
      <c r="U53" t="str">
        <f>VLOOKUP($B53,Summary!$A:$C,3,0)</f>
        <v>Abhijit Khanvilkar</v>
      </c>
      <c r="V53" t="str">
        <f ca="1">VLOOKUP($B53,Summary!$A:$E,5,0)</f>
        <v>91 - 180</v>
      </c>
      <c r="W53">
        <f t="shared" si="2"/>
        <v>10152618</v>
      </c>
    </row>
    <row r="54" spans="1:23" s="8" customFormat="1">
      <c r="A54" s="6">
        <v>45444</v>
      </c>
      <c r="B54" s="209">
        <v>10155617</v>
      </c>
      <c r="C54" s="7" t="str">
        <f t="shared" si="0"/>
        <v>NANDLAL RAJBHAR</v>
      </c>
      <c r="D54" t="s">
        <v>504</v>
      </c>
      <c r="E54">
        <v>9594189301</v>
      </c>
      <c r="F54" t="s">
        <v>401</v>
      </c>
      <c r="G54">
        <v>4</v>
      </c>
      <c r="H54">
        <v>0</v>
      </c>
      <c r="I54">
        <v>0</v>
      </c>
      <c r="J54">
        <v>4</v>
      </c>
      <c r="K54">
        <v>2</v>
      </c>
      <c r="L54">
        <v>2</v>
      </c>
      <c r="M54">
        <v>0</v>
      </c>
      <c r="N54">
        <v>0</v>
      </c>
      <c r="O54" t="s">
        <v>384</v>
      </c>
      <c r="P54" s="368">
        <v>100</v>
      </c>
      <c r="Q54" s="137">
        <v>0</v>
      </c>
      <c r="R54" s="137">
        <v>3</v>
      </c>
      <c r="S54" s="137">
        <v>1</v>
      </c>
      <c r="T54" s="137">
        <v>60</v>
      </c>
      <c r="U54" t="str">
        <f>VLOOKUP($B54,Summary!$A:$C,3,0)</f>
        <v>Abhijit Khanvilkar</v>
      </c>
      <c r="V54" t="str">
        <f ca="1">VLOOKUP($B54,Summary!$A:$E,5,0)</f>
        <v>31 - 90</v>
      </c>
      <c r="W54">
        <f t="shared" si="2"/>
        <v>10155617</v>
      </c>
    </row>
    <row r="55" spans="1:23" s="8" customFormat="1">
      <c r="A55" s="6">
        <v>45444</v>
      </c>
      <c r="B55" s="209">
        <v>10154505</v>
      </c>
      <c r="C55" s="7" t="str">
        <f t="shared" si="0"/>
        <v>KRISHNA GYANDEV PANDEY</v>
      </c>
      <c r="D55" t="s">
        <v>475</v>
      </c>
      <c r="E55">
        <v>9372324244</v>
      </c>
      <c r="F55" t="s">
        <v>460</v>
      </c>
      <c r="G55">
        <v>6</v>
      </c>
      <c r="H55">
        <v>0</v>
      </c>
      <c r="I55">
        <v>0</v>
      </c>
      <c r="J55">
        <v>6</v>
      </c>
      <c r="K55">
        <v>3</v>
      </c>
      <c r="L55">
        <v>3</v>
      </c>
      <c r="M55">
        <v>0</v>
      </c>
      <c r="N55">
        <v>0</v>
      </c>
      <c r="O55" t="s">
        <v>384</v>
      </c>
      <c r="P55" s="368">
        <v>150</v>
      </c>
      <c r="Q55" s="137">
        <v>0</v>
      </c>
      <c r="R55" s="137">
        <v>6</v>
      </c>
      <c r="S55" s="137">
        <v>1</v>
      </c>
      <c r="T55" s="137">
        <v>100</v>
      </c>
      <c r="U55" t="str">
        <f>VLOOKUP($B55,Summary!$A:$C,3,0)</f>
        <v>Avnind Singh</v>
      </c>
      <c r="V55" t="str">
        <f ca="1">VLOOKUP($B55,Summary!$A:$E,5,0)</f>
        <v>91 - 180</v>
      </c>
      <c r="W55">
        <f t="shared" si="2"/>
        <v>10154505</v>
      </c>
    </row>
    <row r="56" spans="1:23" s="8" customFormat="1">
      <c r="A56" s="6">
        <v>45444</v>
      </c>
      <c r="B56" s="209">
        <v>10051652</v>
      </c>
      <c r="C56" s="7" t="str">
        <f t="shared" si="0"/>
        <v>DINESH GHODVINDE</v>
      </c>
      <c r="D56" t="s">
        <v>444</v>
      </c>
      <c r="E56">
        <v>7020949492</v>
      </c>
      <c r="F56" t="s">
        <v>412</v>
      </c>
      <c r="G56">
        <v>4</v>
      </c>
      <c r="H56">
        <v>0</v>
      </c>
      <c r="I56">
        <v>0</v>
      </c>
      <c r="J56">
        <v>4</v>
      </c>
      <c r="K56">
        <v>1</v>
      </c>
      <c r="L56">
        <v>3</v>
      </c>
      <c r="M56">
        <v>0</v>
      </c>
      <c r="N56">
        <v>0</v>
      </c>
      <c r="O56" t="s">
        <v>384</v>
      </c>
      <c r="P56" s="368">
        <v>100</v>
      </c>
      <c r="Q56" s="137">
        <v>0</v>
      </c>
      <c r="R56" s="137">
        <v>4</v>
      </c>
      <c r="S56" s="137">
        <v>1</v>
      </c>
      <c r="T56" s="137">
        <v>100</v>
      </c>
      <c r="U56" t="str">
        <f>VLOOKUP($B56,Summary!$A:$C,3,0)</f>
        <v>Rushikesh Kale</v>
      </c>
      <c r="V56" t="str">
        <f ca="1">VLOOKUP($B56,Summary!$A:$E,5,0)</f>
        <v>More Than 1 Year</v>
      </c>
      <c r="W56">
        <f t="shared" si="2"/>
        <v>10051652</v>
      </c>
    </row>
    <row r="57" spans="1:23" s="8" customFormat="1">
      <c r="A57" s="6">
        <v>45444</v>
      </c>
      <c r="B57" s="209">
        <v>10113592</v>
      </c>
      <c r="C57" s="7" t="str">
        <f t="shared" si="0"/>
        <v>BANNOTH NARAYANASWAMY NAIK</v>
      </c>
      <c r="D57" t="s">
        <v>443</v>
      </c>
      <c r="E57">
        <v>9892353556</v>
      </c>
      <c r="F57" t="s">
        <v>392</v>
      </c>
      <c r="G57">
        <v>4</v>
      </c>
      <c r="H57">
        <v>1</v>
      </c>
      <c r="I57">
        <v>0</v>
      </c>
      <c r="J57">
        <v>3</v>
      </c>
      <c r="K57">
        <v>0</v>
      </c>
      <c r="L57">
        <v>4</v>
      </c>
      <c r="M57">
        <v>0</v>
      </c>
      <c r="N57">
        <v>0</v>
      </c>
      <c r="O57" t="s">
        <v>384</v>
      </c>
      <c r="P57" s="368">
        <v>160</v>
      </c>
      <c r="Q57" s="137">
        <v>5016</v>
      </c>
      <c r="R57" s="137">
        <v>4</v>
      </c>
      <c r="S57" s="137">
        <v>1</v>
      </c>
      <c r="T57" s="137">
        <v>80</v>
      </c>
      <c r="U57" t="str">
        <f>VLOOKUP($B57,Summary!$A:$C,3,0)</f>
        <v>Abhijit Khanvilkar</v>
      </c>
      <c r="V57" t="str">
        <f ca="1">VLOOKUP($B57,Summary!$A:$E,5,0)</f>
        <v>More Than 1 Year</v>
      </c>
      <c r="W57">
        <f t="shared" si="2"/>
        <v>10113592</v>
      </c>
    </row>
    <row r="58" spans="1:23" s="8" customFormat="1">
      <c r="A58" s="6">
        <v>45444</v>
      </c>
      <c r="B58" s="209">
        <v>10069714</v>
      </c>
      <c r="C58" s="7" t="str">
        <f t="shared" si="0"/>
        <v>JUBAIR KHAN</v>
      </c>
      <c r="D58" t="s">
        <v>396</v>
      </c>
      <c r="E58">
        <v>9594708000</v>
      </c>
      <c r="F58" t="s">
        <v>397</v>
      </c>
      <c r="G58">
        <v>3</v>
      </c>
      <c r="H58">
        <v>0</v>
      </c>
      <c r="I58">
        <v>0</v>
      </c>
      <c r="J58">
        <v>3</v>
      </c>
      <c r="K58">
        <v>0</v>
      </c>
      <c r="L58">
        <v>3</v>
      </c>
      <c r="M58">
        <v>0</v>
      </c>
      <c r="N58">
        <v>0</v>
      </c>
      <c r="O58" t="s">
        <v>384</v>
      </c>
      <c r="P58" s="368">
        <v>65</v>
      </c>
      <c r="Q58" s="137">
        <v>0</v>
      </c>
      <c r="R58" s="137">
        <v>3</v>
      </c>
      <c r="S58" s="137">
        <v>1</v>
      </c>
      <c r="T58" s="137">
        <v>100</v>
      </c>
      <c r="U58" t="str">
        <f>VLOOKUP($B58,Summary!$A:$C,3,0)</f>
        <v>Madhuri Joshi</v>
      </c>
      <c r="V58" t="str">
        <f ca="1">VLOOKUP($B58,Summary!$A:$E,5,0)</f>
        <v>More Than 1 Year</v>
      </c>
      <c r="W58">
        <f t="shared" si="2"/>
        <v>10069714</v>
      </c>
    </row>
    <row r="59" spans="1:23" s="8" customFormat="1">
      <c r="A59" s="6">
        <v>45444</v>
      </c>
      <c r="B59" s="209">
        <v>10155632</v>
      </c>
      <c r="C59" s="7" t="str">
        <f t="shared" si="0"/>
        <v>ABHISHEK GUPTA</v>
      </c>
      <c r="D59" t="s">
        <v>503</v>
      </c>
      <c r="E59">
        <v>8354873086</v>
      </c>
      <c r="F59" t="s">
        <v>497</v>
      </c>
      <c r="G59">
        <v>4</v>
      </c>
      <c r="H59">
        <v>1</v>
      </c>
      <c r="I59">
        <v>0</v>
      </c>
      <c r="J59">
        <v>3</v>
      </c>
      <c r="K59">
        <v>0</v>
      </c>
      <c r="L59">
        <v>4</v>
      </c>
      <c r="M59">
        <v>0</v>
      </c>
      <c r="N59">
        <v>0</v>
      </c>
      <c r="O59" t="s">
        <v>384</v>
      </c>
      <c r="P59" s="368">
        <v>165</v>
      </c>
      <c r="Q59" s="137">
        <v>19813</v>
      </c>
      <c r="R59" s="137">
        <v>4</v>
      </c>
      <c r="S59" s="137">
        <v>1</v>
      </c>
      <c r="T59" s="137">
        <v>100</v>
      </c>
      <c r="U59" t="str">
        <f>VLOOKUP($B59,Summary!$A:$C,3,0)</f>
        <v>Dileep Sharma</v>
      </c>
      <c r="V59" t="str">
        <f ca="1">VLOOKUP($B59,Summary!$A:$E,5,0)</f>
        <v>31 - 90</v>
      </c>
      <c r="W59">
        <f t="shared" si="2"/>
        <v>10155632</v>
      </c>
    </row>
    <row r="60" spans="1:23" s="8" customFormat="1">
      <c r="A60" s="6">
        <v>45444</v>
      </c>
      <c r="B60" s="209">
        <v>10142058</v>
      </c>
      <c r="C60" s="7" t="str">
        <f t="shared" si="0"/>
        <v>ANGAD RAMJI GUPTA</v>
      </c>
      <c r="D60" t="s">
        <v>450</v>
      </c>
      <c r="E60">
        <v>9820840706</v>
      </c>
      <c r="F60" t="s">
        <v>405</v>
      </c>
      <c r="G60">
        <v>7</v>
      </c>
      <c r="H60">
        <v>0</v>
      </c>
      <c r="I60">
        <v>0</v>
      </c>
      <c r="J60">
        <v>7</v>
      </c>
      <c r="K60">
        <v>0</v>
      </c>
      <c r="L60">
        <v>7</v>
      </c>
      <c r="M60">
        <v>0</v>
      </c>
      <c r="N60">
        <v>0</v>
      </c>
      <c r="O60" t="s">
        <v>384</v>
      </c>
      <c r="P60" s="368">
        <v>165</v>
      </c>
      <c r="Q60" s="137">
        <v>0</v>
      </c>
      <c r="R60" s="137">
        <v>6</v>
      </c>
      <c r="S60" s="137">
        <v>1</v>
      </c>
      <c r="T60" s="137">
        <v>100</v>
      </c>
      <c r="U60" t="str">
        <f>VLOOKUP($B60,Summary!$A:$C,3,0)</f>
        <v>Rushikesh Kale</v>
      </c>
      <c r="V60" t="str">
        <f ca="1">VLOOKUP($B60,Summary!$A:$E,5,0)</f>
        <v>More Than 1 Year</v>
      </c>
      <c r="W60">
        <f t="shared" si="2"/>
        <v>10142058</v>
      </c>
    </row>
    <row r="61" spans="1:23" s="8" customFormat="1">
      <c r="A61" s="6">
        <v>45444</v>
      </c>
      <c r="B61" s="209">
        <v>10156403</v>
      </c>
      <c r="C61" s="7" t="str">
        <f t="shared" si="0"/>
        <v>MOHAMMED SAJID TAK</v>
      </c>
      <c r="D61" t="s">
        <v>541</v>
      </c>
      <c r="E61">
        <v>9623733102</v>
      </c>
      <c r="F61" t="s">
        <v>402</v>
      </c>
      <c r="G61">
        <v>5</v>
      </c>
      <c r="H61">
        <v>0</v>
      </c>
      <c r="I61">
        <v>0</v>
      </c>
      <c r="J61">
        <v>5</v>
      </c>
      <c r="K61">
        <v>2</v>
      </c>
      <c r="L61">
        <v>3</v>
      </c>
      <c r="M61">
        <v>0</v>
      </c>
      <c r="N61">
        <v>0</v>
      </c>
      <c r="O61" t="s">
        <v>384</v>
      </c>
      <c r="P61" s="368">
        <v>125</v>
      </c>
      <c r="Q61" s="137">
        <v>0</v>
      </c>
      <c r="R61" s="137">
        <v>5</v>
      </c>
      <c r="S61" s="137">
        <v>1</v>
      </c>
      <c r="T61" s="137">
        <v>100</v>
      </c>
      <c r="U61" t="str">
        <f>VLOOKUP($B61,Summary!$A:$C,3,0)</f>
        <v>Intezar Sayed</v>
      </c>
      <c r="V61" t="str">
        <f ca="1">VLOOKUP($B61,Summary!$A:$E,5,0)</f>
        <v>31 - 90</v>
      </c>
      <c r="W61">
        <f t="shared" si="2"/>
        <v>10156403</v>
      </c>
    </row>
    <row r="62" spans="1:23" s="8" customFormat="1">
      <c r="A62" s="6">
        <v>45444</v>
      </c>
      <c r="B62" s="209">
        <v>10152214</v>
      </c>
      <c r="C62" s="7" t="str">
        <f t="shared" si="0"/>
        <v>VIKAS CHANDRABHAN MISHRA</v>
      </c>
      <c r="D62" t="s">
        <v>445</v>
      </c>
      <c r="E62">
        <v>8369541192</v>
      </c>
      <c r="F62" t="s">
        <v>431</v>
      </c>
      <c r="G62">
        <v>6</v>
      </c>
      <c r="H62">
        <v>0</v>
      </c>
      <c r="I62">
        <v>0</v>
      </c>
      <c r="J62">
        <v>6</v>
      </c>
      <c r="K62">
        <v>2</v>
      </c>
      <c r="L62">
        <v>4</v>
      </c>
      <c r="M62">
        <v>0</v>
      </c>
      <c r="N62">
        <v>0</v>
      </c>
      <c r="O62" t="s">
        <v>384</v>
      </c>
      <c r="P62" s="368">
        <v>140</v>
      </c>
      <c r="Q62" s="137">
        <v>0</v>
      </c>
      <c r="R62" s="137">
        <v>6</v>
      </c>
      <c r="S62" s="137">
        <v>1</v>
      </c>
      <c r="T62" s="137">
        <v>100</v>
      </c>
      <c r="U62" t="str">
        <f>VLOOKUP($B62,Summary!$A:$C,3,0)</f>
        <v>Madhuri Joshi</v>
      </c>
      <c r="V62" t="str">
        <f ca="1">VLOOKUP($B62,Summary!$A:$E,5,0)</f>
        <v>91 - 180</v>
      </c>
      <c r="W62">
        <f t="shared" si="2"/>
        <v>10152214</v>
      </c>
    </row>
    <row r="63" spans="1:23" s="8" customFormat="1">
      <c r="A63" s="6">
        <v>45444</v>
      </c>
      <c r="B63" s="209">
        <v>10094703</v>
      </c>
      <c r="C63" s="7" t="str">
        <f t="shared" si="0"/>
        <v>ASHUTOSH MISHRA</v>
      </c>
      <c r="D63" t="s">
        <v>447</v>
      </c>
      <c r="E63">
        <v>9960834633</v>
      </c>
      <c r="F63" t="s">
        <v>395</v>
      </c>
      <c r="G63">
        <v>4</v>
      </c>
      <c r="H63">
        <v>0</v>
      </c>
      <c r="I63">
        <v>0</v>
      </c>
      <c r="J63">
        <v>4</v>
      </c>
      <c r="K63">
        <v>0</v>
      </c>
      <c r="L63">
        <v>4</v>
      </c>
      <c r="M63">
        <v>0</v>
      </c>
      <c r="N63">
        <v>0</v>
      </c>
      <c r="O63" t="s">
        <v>384</v>
      </c>
      <c r="P63" s="368">
        <v>100</v>
      </c>
      <c r="Q63" s="137">
        <v>0</v>
      </c>
      <c r="R63" s="137">
        <v>4</v>
      </c>
      <c r="S63" s="137">
        <v>1</v>
      </c>
      <c r="T63" s="137">
        <v>80</v>
      </c>
      <c r="U63" t="str">
        <f>VLOOKUP($B63,Summary!$A:$C,3,0)</f>
        <v>Intezar Sayed</v>
      </c>
      <c r="V63" t="str">
        <f ca="1">VLOOKUP($B63,Summary!$A:$E,5,0)</f>
        <v>More Than 1 Year</v>
      </c>
      <c r="W63">
        <f t="shared" si="2"/>
        <v>10094703</v>
      </c>
    </row>
    <row r="64" spans="1:23" s="8" customFormat="1">
      <c r="A64" s="6">
        <v>45444</v>
      </c>
      <c r="B64" s="209">
        <v>10154478</v>
      </c>
      <c r="C64" s="7" t="str">
        <f t="shared" si="0"/>
        <v>AKSHAY YADAV</v>
      </c>
      <c r="D64" t="s">
        <v>472</v>
      </c>
      <c r="E64">
        <v>9920724076</v>
      </c>
      <c r="F64" t="s">
        <v>460</v>
      </c>
      <c r="G64">
        <v>6</v>
      </c>
      <c r="H64">
        <v>0</v>
      </c>
      <c r="I64">
        <v>0</v>
      </c>
      <c r="J64">
        <v>6</v>
      </c>
      <c r="K64">
        <v>4</v>
      </c>
      <c r="L64">
        <v>2</v>
      </c>
      <c r="M64">
        <v>0</v>
      </c>
      <c r="N64">
        <v>0</v>
      </c>
      <c r="O64" t="s">
        <v>384</v>
      </c>
      <c r="P64" s="368">
        <v>150</v>
      </c>
      <c r="Q64" s="137">
        <v>0</v>
      </c>
      <c r="R64" s="137">
        <v>5</v>
      </c>
      <c r="S64" s="137">
        <v>1</v>
      </c>
      <c r="T64" s="137">
        <v>100</v>
      </c>
      <c r="U64" t="str">
        <f>VLOOKUP($B64,Summary!$A:$C,3,0)</f>
        <v>Avnind Singh</v>
      </c>
      <c r="V64" t="str">
        <f ca="1">VLOOKUP($B64,Summary!$A:$E,5,0)</f>
        <v>91 - 180</v>
      </c>
      <c r="W64">
        <f t="shared" si="2"/>
        <v>10154478</v>
      </c>
    </row>
    <row r="65" spans="1:23" s="8" customFormat="1">
      <c r="A65" s="6">
        <v>45444</v>
      </c>
      <c r="B65" s="209">
        <v>10130832</v>
      </c>
      <c r="C65" s="7" t="str">
        <f t="shared" si="0"/>
        <v>MOHINI RAVIRAV YETEKAR</v>
      </c>
      <c r="D65" t="s">
        <v>446</v>
      </c>
      <c r="E65">
        <v>8850628737</v>
      </c>
      <c r="F65" t="s">
        <v>383</v>
      </c>
      <c r="G65">
        <v>1</v>
      </c>
      <c r="H65">
        <v>0</v>
      </c>
      <c r="I65">
        <v>0</v>
      </c>
      <c r="J65">
        <v>1</v>
      </c>
      <c r="K65">
        <v>0</v>
      </c>
      <c r="L65">
        <v>1</v>
      </c>
      <c r="M65">
        <v>0</v>
      </c>
      <c r="N65">
        <v>0</v>
      </c>
      <c r="O65" t="s">
        <v>384</v>
      </c>
      <c r="P65" s="368">
        <v>25</v>
      </c>
      <c r="Q65" s="137">
        <v>0</v>
      </c>
      <c r="R65" s="137">
        <v>1</v>
      </c>
      <c r="S65" s="137">
        <v>1</v>
      </c>
      <c r="T65" s="137">
        <v>20</v>
      </c>
      <c r="U65" t="str">
        <f>VLOOKUP($B65,Summary!$A:$C,3,0)</f>
        <v>Madhuri Joshi</v>
      </c>
      <c r="V65" t="str">
        <f ca="1">VLOOKUP($B65,Summary!$A:$E,5,0)</f>
        <v>More Than 1 Year</v>
      </c>
      <c r="W65">
        <f t="shared" si="2"/>
        <v>10130832</v>
      </c>
    </row>
    <row r="66" spans="1:23" s="8" customFormat="1">
      <c r="A66" s="6">
        <v>45444</v>
      </c>
      <c r="B66" s="209">
        <v>10123047</v>
      </c>
      <c r="C66" s="7" t="str">
        <f t="shared" ref="C66:C129" si="3">D66</f>
        <v>MUNAWAR WARISH HASHMI</v>
      </c>
      <c r="D66" t="s">
        <v>442</v>
      </c>
      <c r="E66">
        <v>9167670057</v>
      </c>
      <c r="F66" t="s">
        <v>422</v>
      </c>
      <c r="G66">
        <v>3</v>
      </c>
      <c r="H66">
        <v>0</v>
      </c>
      <c r="I66">
        <v>0</v>
      </c>
      <c r="J66">
        <v>3</v>
      </c>
      <c r="K66">
        <v>1</v>
      </c>
      <c r="L66">
        <v>2</v>
      </c>
      <c r="M66">
        <v>0</v>
      </c>
      <c r="N66">
        <v>0</v>
      </c>
      <c r="O66" t="s">
        <v>384</v>
      </c>
      <c r="P66" s="368">
        <v>75</v>
      </c>
      <c r="Q66" s="137">
        <v>0</v>
      </c>
      <c r="R66" s="137">
        <v>3</v>
      </c>
      <c r="S66" s="137">
        <v>1</v>
      </c>
      <c r="T66" s="137">
        <v>100</v>
      </c>
      <c r="U66" t="str">
        <f>VLOOKUP($B66,Summary!$A:$C,3,0)</f>
        <v>Rushikesh Kale</v>
      </c>
      <c r="V66" t="str">
        <f ca="1">VLOOKUP($B66,Summary!$A:$E,5,0)</f>
        <v>More Than 1 Year</v>
      </c>
      <c r="W66">
        <f t="shared" si="2"/>
        <v>10123047</v>
      </c>
    </row>
    <row r="67" spans="1:23" s="8" customFormat="1">
      <c r="A67" s="6">
        <v>45444</v>
      </c>
      <c r="B67" s="209">
        <v>10067328</v>
      </c>
      <c r="C67" s="7" t="str">
        <f t="shared" si="3"/>
        <v>SHEKH MOHAMMAD IMRAN</v>
      </c>
      <c r="D67" t="s">
        <v>449</v>
      </c>
      <c r="E67">
        <v>8291174466</v>
      </c>
      <c r="F67" t="s">
        <v>431</v>
      </c>
      <c r="G67">
        <v>5</v>
      </c>
      <c r="H67">
        <v>1</v>
      </c>
      <c r="I67">
        <v>0</v>
      </c>
      <c r="J67">
        <v>4</v>
      </c>
      <c r="K67">
        <v>0</v>
      </c>
      <c r="L67">
        <v>5</v>
      </c>
      <c r="M67">
        <v>0</v>
      </c>
      <c r="N67">
        <v>0</v>
      </c>
      <c r="O67" t="s">
        <v>384</v>
      </c>
      <c r="P67" s="368">
        <v>185</v>
      </c>
      <c r="Q67" s="137">
        <v>59318</v>
      </c>
      <c r="R67" s="137">
        <v>5</v>
      </c>
      <c r="S67" s="137">
        <v>1</v>
      </c>
      <c r="T67" s="137">
        <v>100</v>
      </c>
      <c r="U67" t="str">
        <f>VLOOKUP($B67,Summary!$A:$C,3,0)</f>
        <v>Madhuri Joshi</v>
      </c>
      <c r="V67" t="str">
        <f ca="1">VLOOKUP($B67,Summary!$A:$E,5,0)</f>
        <v>More Than 1 Year</v>
      </c>
      <c r="W67">
        <f t="shared" ref="W67:W130" si="4">B67</f>
        <v>10067328</v>
      </c>
    </row>
    <row r="68" spans="1:23" s="8" customFormat="1">
      <c r="A68" s="6">
        <v>45444</v>
      </c>
      <c r="B68" s="209">
        <v>10155635</v>
      </c>
      <c r="C68" s="7" t="str">
        <f t="shared" si="3"/>
        <v>RITIK PANKAJ CHAUBEY</v>
      </c>
      <c r="D68" t="s">
        <v>500</v>
      </c>
      <c r="E68">
        <v>8604838454</v>
      </c>
      <c r="F68" t="s">
        <v>383</v>
      </c>
      <c r="G68">
        <v>5</v>
      </c>
      <c r="H68">
        <v>0</v>
      </c>
      <c r="I68">
        <v>0</v>
      </c>
      <c r="J68">
        <v>5</v>
      </c>
      <c r="K68">
        <v>1</v>
      </c>
      <c r="L68">
        <v>4</v>
      </c>
      <c r="M68">
        <v>0</v>
      </c>
      <c r="N68">
        <v>0</v>
      </c>
      <c r="O68" t="s">
        <v>384</v>
      </c>
      <c r="P68" s="368">
        <v>125</v>
      </c>
      <c r="Q68" s="137">
        <v>0</v>
      </c>
      <c r="R68" s="137">
        <v>5</v>
      </c>
      <c r="S68" s="137">
        <v>1</v>
      </c>
      <c r="T68" s="137">
        <v>100</v>
      </c>
      <c r="U68" t="str">
        <f>VLOOKUP($B68,Summary!$A:$C,3,0)</f>
        <v>Madhuri Joshi</v>
      </c>
      <c r="V68" t="str">
        <f ca="1">VLOOKUP($B68,Summary!$A:$E,5,0)</f>
        <v>31 - 90</v>
      </c>
      <c r="W68">
        <f t="shared" si="4"/>
        <v>10155635</v>
      </c>
    </row>
    <row r="69" spans="1:23" s="8" customFormat="1">
      <c r="A69" s="6">
        <v>45444</v>
      </c>
      <c r="B69" s="209">
        <v>10154507</v>
      </c>
      <c r="C69" s="7" t="str">
        <f t="shared" si="3"/>
        <v>MOHIT UPADHYAY</v>
      </c>
      <c r="D69" t="s">
        <v>476</v>
      </c>
      <c r="E69">
        <v>9372906600</v>
      </c>
      <c r="F69" t="s">
        <v>461</v>
      </c>
      <c r="G69">
        <v>5</v>
      </c>
      <c r="H69">
        <v>0</v>
      </c>
      <c r="I69">
        <v>0</v>
      </c>
      <c r="J69">
        <v>5</v>
      </c>
      <c r="K69">
        <v>1</v>
      </c>
      <c r="L69">
        <v>4</v>
      </c>
      <c r="M69">
        <v>0</v>
      </c>
      <c r="N69">
        <v>0</v>
      </c>
      <c r="O69" t="s">
        <v>384</v>
      </c>
      <c r="P69" s="368">
        <v>125</v>
      </c>
      <c r="Q69" s="137">
        <v>0</v>
      </c>
      <c r="R69" s="137">
        <v>5</v>
      </c>
      <c r="S69" s="137">
        <v>1</v>
      </c>
      <c r="T69" s="137">
        <v>100</v>
      </c>
      <c r="U69" t="str">
        <f>VLOOKUP($B69,Summary!$A:$C,3,0)</f>
        <v>Avnind Singh</v>
      </c>
      <c r="V69" t="str">
        <f ca="1">VLOOKUP($B69,Summary!$A:$E,5,0)</f>
        <v>91 - 180</v>
      </c>
      <c r="W69">
        <f t="shared" si="4"/>
        <v>10154507</v>
      </c>
    </row>
    <row r="70" spans="1:23" s="8" customFormat="1">
      <c r="A70" s="6">
        <v>45444</v>
      </c>
      <c r="B70" s="209">
        <v>10155616</v>
      </c>
      <c r="C70" s="7" t="str">
        <f t="shared" si="3"/>
        <v>DHIRAJKUMAR L MISHRA</v>
      </c>
      <c r="D70" t="s">
        <v>506</v>
      </c>
      <c r="E70">
        <v>9370908992</v>
      </c>
      <c r="F70" t="s">
        <v>442</v>
      </c>
      <c r="G70">
        <v>7</v>
      </c>
      <c r="H70">
        <v>0</v>
      </c>
      <c r="I70">
        <v>0</v>
      </c>
      <c r="J70">
        <v>7</v>
      </c>
      <c r="K70">
        <v>2</v>
      </c>
      <c r="L70">
        <v>5</v>
      </c>
      <c r="M70">
        <v>0</v>
      </c>
      <c r="N70">
        <v>0</v>
      </c>
      <c r="O70" t="s">
        <v>384</v>
      </c>
      <c r="P70" s="368">
        <v>155</v>
      </c>
      <c r="Q70" s="137">
        <v>0</v>
      </c>
      <c r="R70" s="137">
        <v>6</v>
      </c>
      <c r="S70" s="137">
        <v>1</v>
      </c>
      <c r="T70" s="137">
        <v>100</v>
      </c>
      <c r="U70" t="str">
        <f>VLOOKUP($B70,Summary!$A:$C,3,0)</f>
        <v>Rushikesh Kale</v>
      </c>
      <c r="V70" t="str">
        <f ca="1">VLOOKUP($B70,Summary!$A:$E,5,0)</f>
        <v>31 - 90</v>
      </c>
      <c r="W70">
        <f t="shared" si="4"/>
        <v>10155616</v>
      </c>
    </row>
    <row r="71" spans="1:23" s="8" customFormat="1">
      <c r="A71" s="6">
        <v>45444</v>
      </c>
      <c r="B71" s="209">
        <v>10145759</v>
      </c>
      <c r="C71" s="7" t="str">
        <f t="shared" si="3"/>
        <v>BHANUPRATAP SINGH</v>
      </c>
      <c r="D71" t="s">
        <v>439</v>
      </c>
      <c r="E71">
        <v>8454014888</v>
      </c>
      <c r="F71" t="s">
        <v>397</v>
      </c>
      <c r="G71">
        <v>7</v>
      </c>
      <c r="H71">
        <v>0</v>
      </c>
      <c r="I71">
        <v>0</v>
      </c>
      <c r="J71">
        <v>7</v>
      </c>
      <c r="K71">
        <v>0</v>
      </c>
      <c r="L71">
        <v>7</v>
      </c>
      <c r="M71">
        <v>0</v>
      </c>
      <c r="N71">
        <v>0</v>
      </c>
      <c r="O71" t="s">
        <v>384</v>
      </c>
      <c r="P71" s="368">
        <v>145</v>
      </c>
      <c r="Q71" s="137">
        <v>0</v>
      </c>
      <c r="R71" s="137">
        <v>7</v>
      </c>
      <c r="S71" s="137">
        <v>1</v>
      </c>
      <c r="T71" s="137">
        <v>100</v>
      </c>
      <c r="U71" t="str">
        <f>VLOOKUP($B71,Summary!$A:$C,3,0)</f>
        <v>Madhuri Joshi</v>
      </c>
      <c r="V71" t="str">
        <f ca="1">VLOOKUP($B71,Summary!$A:$E,5,0)</f>
        <v>180 +</v>
      </c>
      <c r="W71">
        <f t="shared" si="4"/>
        <v>10145759</v>
      </c>
    </row>
    <row r="72" spans="1:23" s="8" customFormat="1">
      <c r="A72" s="6">
        <v>45444</v>
      </c>
      <c r="B72" s="209">
        <v>10156163</v>
      </c>
      <c r="C72" s="7" t="str">
        <f t="shared" si="3"/>
        <v>ABHISHEK KUMAR</v>
      </c>
      <c r="D72" t="s">
        <v>526</v>
      </c>
      <c r="E72">
        <v>9967178792</v>
      </c>
      <c r="F72" t="s">
        <v>386</v>
      </c>
      <c r="G72">
        <v>5</v>
      </c>
      <c r="H72">
        <v>0</v>
      </c>
      <c r="I72">
        <v>0</v>
      </c>
      <c r="J72">
        <v>5</v>
      </c>
      <c r="K72">
        <v>3</v>
      </c>
      <c r="L72">
        <v>2</v>
      </c>
      <c r="M72">
        <v>0</v>
      </c>
      <c r="N72">
        <v>0</v>
      </c>
      <c r="O72" t="s">
        <v>384</v>
      </c>
      <c r="P72" s="368">
        <v>125</v>
      </c>
      <c r="Q72" s="137">
        <v>0</v>
      </c>
      <c r="R72" s="137">
        <v>5</v>
      </c>
      <c r="S72" s="137">
        <v>1</v>
      </c>
      <c r="T72" s="137">
        <v>100</v>
      </c>
      <c r="U72" t="str">
        <f>VLOOKUP($B72,Summary!$A:$C,3,0)</f>
        <v>Avnind Singh</v>
      </c>
      <c r="V72" t="str">
        <f ca="1">VLOOKUP($B72,Summary!$A:$E,5,0)</f>
        <v>31 - 90</v>
      </c>
      <c r="W72">
        <f t="shared" si="4"/>
        <v>10156163</v>
      </c>
    </row>
    <row r="73" spans="1:23" s="8" customFormat="1">
      <c r="A73" s="6">
        <v>45444</v>
      </c>
      <c r="B73" s="209">
        <v>10155619</v>
      </c>
      <c r="C73" s="7" t="str">
        <f t="shared" si="3"/>
        <v>AJAY BALU LONDHE</v>
      </c>
      <c r="D73" t="s">
        <v>502</v>
      </c>
      <c r="E73">
        <v>8369610661</v>
      </c>
      <c r="F73" t="s">
        <v>416</v>
      </c>
      <c r="G73">
        <v>6</v>
      </c>
      <c r="H73">
        <v>0</v>
      </c>
      <c r="I73">
        <v>0</v>
      </c>
      <c r="J73">
        <v>6</v>
      </c>
      <c r="K73">
        <v>2</v>
      </c>
      <c r="L73">
        <v>4</v>
      </c>
      <c r="M73">
        <v>0</v>
      </c>
      <c r="N73">
        <v>0</v>
      </c>
      <c r="O73" t="s">
        <v>384</v>
      </c>
      <c r="P73" s="368">
        <v>140</v>
      </c>
      <c r="Q73" s="137">
        <v>0</v>
      </c>
      <c r="R73" s="137">
        <v>6</v>
      </c>
      <c r="S73" s="137">
        <v>1</v>
      </c>
      <c r="T73" s="137">
        <v>100</v>
      </c>
      <c r="U73" t="str">
        <f>VLOOKUP($B73,Summary!$A:$C,3,0)</f>
        <v>Abhijit Khanvilkar</v>
      </c>
      <c r="V73" t="str">
        <f ca="1">VLOOKUP($B73,Summary!$A:$E,5,0)</f>
        <v>31 - 90</v>
      </c>
      <c r="W73">
        <f t="shared" si="4"/>
        <v>10155619</v>
      </c>
    </row>
    <row r="74" spans="1:23" s="8" customFormat="1">
      <c r="A74" s="6">
        <v>45444</v>
      </c>
      <c r="B74" s="209">
        <v>10014784</v>
      </c>
      <c r="C74" s="7" t="str">
        <f t="shared" si="3"/>
        <v>PRASHANT LAD</v>
      </c>
      <c r="D74" t="s">
        <v>407</v>
      </c>
      <c r="E74">
        <v>9833647618</v>
      </c>
      <c r="F74" t="s">
        <v>431</v>
      </c>
      <c r="G74">
        <v>4</v>
      </c>
      <c r="H74">
        <v>1</v>
      </c>
      <c r="I74">
        <v>0</v>
      </c>
      <c r="J74">
        <v>3</v>
      </c>
      <c r="K74">
        <v>0</v>
      </c>
      <c r="L74">
        <v>4</v>
      </c>
      <c r="M74">
        <v>0</v>
      </c>
      <c r="N74">
        <v>0</v>
      </c>
      <c r="O74" t="s">
        <v>384</v>
      </c>
      <c r="P74" s="368">
        <v>150</v>
      </c>
      <c r="Q74" s="137">
        <v>53839</v>
      </c>
      <c r="R74" s="137">
        <v>4</v>
      </c>
      <c r="S74" s="137">
        <v>1</v>
      </c>
      <c r="T74" s="137">
        <v>100</v>
      </c>
      <c r="U74" t="str">
        <f>VLOOKUP($B74,Summary!$A:$C,3,0)</f>
        <v>Madhuri Joshi</v>
      </c>
      <c r="V74" t="str">
        <f ca="1">VLOOKUP($B74,Summary!$A:$E,5,0)</f>
        <v>More Than 1 Year</v>
      </c>
      <c r="W74">
        <f t="shared" si="4"/>
        <v>10014784</v>
      </c>
    </row>
    <row r="75" spans="1:23" s="8" customFormat="1">
      <c r="A75" s="6">
        <v>45444</v>
      </c>
      <c r="B75" s="209">
        <v>10144343</v>
      </c>
      <c r="C75" s="7" t="str">
        <f t="shared" si="3"/>
        <v>ASHEESH TIWARI</v>
      </c>
      <c r="D75" t="s">
        <v>430</v>
      </c>
      <c r="E75">
        <v>6391115517</v>
      </c>
      <c r="F75" t="s">
        <v>397</v>
      </c>
      <c r="G75">
        <v>6</v>
      </c>
      <c r="H75">
        <v>0</v>
      </c>
      <c r="I75">
        <v>0</v>
      </c>
      <c r="J75">
        <v>6</v>
      </c>
      <c r="K75">
        <v>0</v>
      </c>
      <c r="L75">
        <v>6</v>
      </c>
      <c r="M75">
        <v>0</v>
      </c>
      <c r="N75">
        <v>1</v>
      </c>
      <c r="O75" t="s">
        <v>384</v>
      </c>
      <c r="P75" s="368">
        <v>140</v>
      </c>
      <c r="Q75" s="137">
        <v>0</v>
      </c>
      <c r="R75" s="137">
        <v>5</v>
      </c>
      <c r="S75" s="137">
        <v>1</v>
      </c>
      <c r="T75" s="137">
        <v>100</v>
      </c>
      <c r="U75" t="str">
        <f>VLOOKUP($B75,Summary!$A:$C,3,0)</f>
        <v>Madhuri Joshi</v>
      </c>
      <c r="V75" t="str">
        <f ca="1">VLOOKUP($B75,Summary!$A:$E,5,0)</f>
        <v>180 +</v>
      </c>
      <c r="W75">
        <f t="shared" si="4"/>
        <v>10144343</v>
      </c>
    </row>
    <row r="76" spans="1:23" s="8" customFormat="1">
      <c r="A76" s="6">
        <v>45444</v>
      </c>
      <c r="B76" s="209">
        <v>10154499</v>
      </c>
      <c r="C76" s="7" t="str">
        <f t="shared" si="3"/>
        <v>SHIVAM PATHAK</v>
      </c>
      <c r="D76" t="s">
        <v>478</v>
      </c>
      <c r="E76">
        <v>9721050607</v>
      </c>
      <c r="F76" t="s">
        <v>385</v>
      </c>
      <c r="G76">
        <v>6</v>
      </c>
      <c r="H76">
        <v>0</v>
      </c>
      <c r="I76">
        <v>0</v>
      </c>
      <c r="J76">
        <v>6</v>
      </c>
      <c r="K76">
        <v>1</v>
      </c>
      <c r="L76">
        <v>5</v>
      </c>
      <c r="M76">
        <v>0</v>
      </c>
      <c r="N76">
        <v>0</v>
      </c>
      <c r="O76" t="s">
        <v>384</v>
      </c>
      <c r="P76" s="368">
        <v>145</v>
      </c>
      <c r="Q76" s="137">
        <v>0</v>
      </c>
      <c r="R76" s="137">
        <v>6</v>
      </c>
      <c r="S76" s="137">
        <v>1</v>
      </c>
      <c r="T76" s="137">
        <v>100</v>
      </c>
      <c r="U76" t="str">
        <f>VLOOKUP($B76,Summary!$A:$C,3,0)</f>
        <v>Intezar Sayed</v>
      </c>
      <c r="V76" t="str">
        <f ca="1">VLOOKUP($B76,Summary!$A:$E,5,0)</f>
        <v>91 - 180</v>
      </c>
      <c r="W76">
        <f t="shared" si="4"/>
        <v>10154499</v>
      </c>
    </row>
    <row r="77" spans="1:23" s="8" customFormat="1">
      <c r="A77" s="6">
        <v>45444</v>
      </c>
      <c r="B77" s="209">
        <v>10068212</v>
      </c>
      <c r="C77" s="7" t="str">
        <f t="shared" si="3"/>
        <v>WASIM KAZI</v>
      </c>
      <c r="D77" t="s">
        <v>436</v>
      </c>
      <c r="E77">
        <v>9702808599</v>
      </c>
      <c r="F77" t="s">
        <v>431</v>
      </c>
      <c r="G77">
        <v>1</v>
      </c>
      <c r="H77">
        <v>0</v>
      </c>
      <c r="I77">
        <v>1</v>
      </c>
      <c r="J77">
        <v>0</v>
      </c>
      <c r="K77">
        <v>0</v>
      </c>
      <c r="L77">
        <v>1</v>
      </c>
      <c r="M77">
        <v>0</v>
      </c>
      <c r="N77">
        <v>0</v>
      </c>
      <c r="O77" t="s">
        <v>384</v>
      </c>
      <c r="P77" s="368">
        <v>90</v>
      </c>
      <c r="Q77" s="137">
        <v>63720</v>
      </c>
      <c r="R77" s="137">
        <v>1</v>
      </c>
      <c r="S77" s="137">
        <v>1</v>
      </c>
      <c r="T77" s="137">
        <v>20</v>
      </c>
      <c r="U77" t="str">
        <f>VLOOKUP($B77,Summary!$A:$C,3,0)</f>
        <v>Madhuri Joshi</v>
      </c>
      <c r="V77" t="str">
        <f ca="1">VLOOKUP($B77,Summary!$A:$E,5,0)</f>
        <v>More Than 1 Year</v>
      </c>
      <c r="W77">
        <f t="shared" si="4"/>
        <v>10068212</v>
      </c>
    </row>
    <row r="78" spans="1:23" s="8" customFormat="1">
      <c r="A78" s="6">
        <v>45444</v>
      </c>
      <c r="B78" s="209">
        <v>10157302</v>
      </c>
      <c r="C78" s="7" t="str">
        <f t="shared" si="3"/>
        <v>SUMIT JITENDRA PANDEY</v>
      </c>
      <c r="D78" t="s">
        <v>548</v>
      </c>
      <c r="E78">
        <v>9970290724</v>
      </c>
      <c r="F78" t="s">
        <v>395</v>
      </c>
      <c r="G78">
        <v>2</v>
      </c>
      <c r="H78">
        <v>0</v>
      </c>
      <c r="I78">
        <v>0</v>
      </c>
      <c r="J78">
        <v>2</v>
      </c>
      <c r="K78">
        <v>1</v>
      </c>
      <c r="L78">
        <v>1</v>
      </c>
      <c r="M78">
        <v>0</v>
      </c>
      <c r="N78">
        <v>0</v>
      </c>
      <c r="O78" t="s">
        <v>384</v>
      </c>
      <c r="P78" s="368">
        <v>50</v>
      </c>
      <c r="Q78" s="137">
        <v>0</v>
      </c>
      <c r="R78" s="137">
        <v>2</v>
      </c>
      <c r="S78" s="137">
        <v>1</v>
      </c>
      <c r="T78" s="137">
        <v>40</v>
      </c>
      <c r="U78" t="str">
        <f>VLOOKUP($B78,Summary!$A:$C,3,0)</f>
        <v>Intezar Sayed</v>
      </c>
      <c r="V78" t="str">
        <f ca="1">VLOOKUP($B78,Summary!$A:$E,5,0)</f>
        <v>31 - 90</v>
      </c>
      <c r="W78">
        <f t="shared" si="4"/>
        <v>10157302</v>
      </c>
    </row>
    <row r="79" spans="1:23" s="8" customFormat="1">
      <c r="A79" s="6">
        <v>45444</v>
      </c>
      <c r="B79" s="209">
        <v>10068280</v>
      </c>
      <c r="C79" s="7" t="str">
        <f t="shared" si="3"/>
        <v>ARCHANA KAKADE</v>
      </c>
      <c r="D79" t="s">
        <v>434</v>
      </c>
      <c r="E79">
        <v>7208149618</v>
      </c>
      <c r="F79" t="s">
        <v>416</v>
      </c>
      <c r="G79">
        <v>1</v>
      </c>
      <c r="H79">
        <v>0</v>
      </c>
      <c r="I79">
        <v>0</v>
      </c>
      <c r="J79">
        <v>1</v>
      </c>
      <c r="K79">
        <v>0</v>
      </c>
      <c r="L79">
        <v>1</v>
      </c>
      <c r="M79">
        <v>0</v>
      </c>
      <c r="N79">
        <v>0</v>
      </c>
      <c r="O79" t="s">
        <v>384</v>
      </c>
      <c r="P79" s="368">
        <v>25</v>
      </c>
      <c r="Q79" s="137">
        <v>0</v>
      </c>
      <c r="R79" s="137">
        <v>1</v>
      </c>
      <c r="S79" s="137">
        <v>1</v>
      </c>
      <c r="T79" s="137">
        <v>33.33</v>
      </c>
      <c r="U79" t="str">
        <f>VLOOKUP($B79,Summary!$A:$C,3,0)</f>
        <v>Abhijit Khanvilkar</v>
      </c>
      <c r="V79" t="str">
        <f ca="1">VLOOKUP($B79,Summary!$A:$E,5,0)</f>
        <v>More Than 1 Year</v>
      </c>
      <c r="W79">
        <f t="shared" si="4"/>
        <v>10068280</v>
      </c>
    </row>
    <row r="80" spans="1:23" s="8" customFormat="1">
      <c r="A80" s="6">
        <v>45444</v>
      </c>
      <c r="B80" s="209">
        <v>10157279</v>
      </c>
      <c r="C80" s="7" t="str">
        <f t="shared" si="3"/>
        <v>ABDUL AHAD ANIS KHAN</v>
      </c>
      <c r="D80" t="s">
        <v>547</v>
      </c>
      <c r="E80">
        <v>7058620610</v>
      </c>
      <c r="F80" t="s">
        <v>461</v>
      </c>
      <c r="G80">
        <v>4</v>
      </c>
      <c r="H80">
        <v>0</v>
      </c>
      <c r="I80">
        <v>0</v>
      </c>
      <c r="J80">
        <v>4</v>
      </c>
      <c r="K80">
        <v>4</v>
      </c>
      <c r="L80">
        <v>0</v>
      </c>
      <c r="M80">
        <v>0</v>
      </c>
      <c r="N80">
        <v>0</v>
      </c>
      <c r="O80" t="s">
        <v>384</v>
      </c>
      <c r="P80" s="368">
        <v>100</v>
      </c>
      <c r="Q80" s="137">
        <v>0</v>
      </c>
      <c r="R80" s="137">
        <v>3</v>
      </c>
      <c r="S80" s="137">
        <v>1</v>
      </c>
      <c r="T80" s="137">
        <v>60</v>
      </c>
      <c r="U80" t="str">
        <f>VLOOKUP($B80,Summary!$A:$C,3,0)</f>
        <v>Avnind Singh</v>
      </c>
      <c r="V80" t="str">
        <f ca="1">VLOOKUP($B80,Summary!$A:$E,5,0)</f>
        <v>31 - 90</v>
      </c>
      <c r="W80">
        <f t="shared" si="4"/>
        <v>10157279</v>
      </c>
    </row>
    <row r="81" spans="1:23" s="8" customFormat="1">
      <c r="A81" s="6">
        <v>45444</v>
      </c>
      <c r="B81" s="209">
        <v>10121269</v>
      </c>
      <c r="C81" s="7" t="str">
        <f t="shared" si="3"/>
        <v>SURAJ PANDEY</v>
      </c>
      <c r="D81" t="s">
        <v>432</v>
      </c>
      <c r="E81">
        <v>9769135411</v>
      </c>
      <c r="F81" t="s">
        <v>560</v>
      </c>
      <c r="G81">
        <v>2</v>
      </c>
      <c r="H81">
        <v>0</v>
      </c>
      <c r="I81">
        <v>0</v>
      </c>
      <c r="J81">
        <v>2</v>
      </c>
      <c r="K81">
        <v>0</v>
      </c>
      <c r="L81">
        <v>2</v>
      </c>
      <c r="M81">
        <v>0</v>
      </c>
      <c r="N81">
        <v>0</v>
      </c>
      <c r="O81" t="s">
        <v>384</v>
      </c>
      <c r="P81" s="368">
        <v>45</v>
      </c>
      <c r="Q81" s="137">
        <v>0</v>
      </c>
      <c r="R81" s="137">
        <v>2</v>
      </c>
      <c r="S81" s="137">
        <v>1</v>
      </c>
      <c r="T81" s="137">
        <v>40</v>
      </c>
      <c r="U81" t="str">
        <f>VLOOKUP($B81,Summary!$A:$C,3,0)</f>
        <v>Intezar Sayed</v>
      </c>
      <c r="V81" t="str">
        <f ca="1">VLOOKUP($B81,Summary!$A:$E,5,0)</f>
        <v>More Than 1 Year</v>
      </c>
      <c r="W81">
        <f t="shared" si="4"/>
        <v>10121269</v>
      </c>
    </row>
    <row r="82" spans="1:23" s="8" customFormat="1">
      <c r="A82" s="6">
        <v>45444</v>
      </c>
      <c r="B82" s="209">
        <v>10154727</v>
      </c>
      <c r="C82" s="7" t="str">
        <f t="shared" si="3"/>
        <v>SHUBHENDU PRAFULLA DASKABI</v>
      </c>
      <c r="D82" t="s">
        <v>491</v>
      </c>
      <c r="E82">
        <v>9372379791</v>
      </c>
      <c r="F82" t="s">
        <v>471</v>
      </c>
      <c r="G82">
        <v>5</v>
      </c>
      <c r="H82">
        <v>0</v>
      </c>
      <c r="I82">
        <v>0</v>
      </c>
      <c r="J82">
        <v>5</v>
      </c>
      <c r="K82">
        <v>3</v>
      </c>
      <c r="L82">
        <v>2</v>
      </c>
      <c r="M82">
        <v>0</v>
      </c>
      <c r="N82">
        <v>0</v>
      </c>
      <c r="O82" t="s">
        <v>384</v>
      </c>
      <c r="P82" s="368">
        <v>125</v>
      </c>
      <c r="Q82" s="137">
        <v>0</v>
      </c>
      <c r="R82" s="137">
        <v>5</v>
      </c>
      <c r="S82" s="137">
        <v>1</v>
      </c>
      <c r="T82" s="137">
        <v>100</v>
      </c>
      <c r="U82" t="str">
        <f>VLOOKUP($B82,Summary!$A:$C,3,0)</f>
        <v>Dileep Sharma</v>
      </c>
      <c r="V82" t="str">
        <f ca="1">VLOOKUP($B82,Summary!$A:$E,5,0)</f>
        <v>91 - 180</v>
      </c>
      <c r="W82">
        <f t="shared" si="4"/>
        <v>10154727</v>
      </c>
    </row>
    <row r="83" spans="1:23" s="8" customFormat="1">
      <c r="A83" s="6">
        <v>45444</v>
      </c>
      <c r="B83" s="209">
        <v>10131369</v>
      </c>
      <c r="C83" s="7" t="str">
        <f t="shared" si="3"/>
        <v>VIVEK CHUNNILAL GUPTA</v>
      </c>
      <c r="D83" t="s">
        <v>417</v>
      </c>
      <c r="E83">
        <v>8698022496</v>
      </c>
      <c r="F83" t="s">
        <v>412</v>
      </c>
      <c r="G83">
        <v>6</v>
      </c>
      <c r="H83">
        <v>0</v>
      </c>
      <c r="I83">
        <v>0</v>
      </c>
      <c r="J83">
        <v>6</v>
      </c>
      <c r="K83">
        <v>0</v>
      </c>
      <c r="L83">
        <v>6</v>
      </c>
      <c r="M83">
        <v>0</v>
      </c>
      <c r="N83">
        <v>0</v>
      </c>
      <c r="O83" t="s">
        <v>384</v>
      </c>
      <c r="P83" s="368">
        <v>140</v>
      </c>
      <c r="Q83" s="137">
        <v>0</v>
      </c>
      <c r="R83" s="137">
        <v>5</v>
      </c>
      <c r="S83" s="137">
        <v>1</v>
      </c>
      <c r="T83" s="137">
        <v>100</v>
      </c>
      <c r="U83" t="str">
        <f>VLOOKUP($B83,Summary!$A:$C,3,0)</f>
        <v>Rushikesh Kale</v>
      </c>
      <c r="V83" t="str">
        <f ca="1">VLOOKUP($B83,Summary!$A:$E,5,0)</f>
        <v>More Than 1 Year</v>
      </c>
      <c r="W83">
        <f t="shared" si="4"/>
        <v>10131369</v>
      </c>
    </row>
    <row r="84" spans="1:23" s="8" customFormat="1">
      <c r="A84" s="6">
        <v>45444</v>
      </c>
      <c r="B84" s="209">
        <v>10153634</v>
      </c>
      <c r="C84" s="7" t="str">
        <f t="shared" si="3"/>
        <v>LAXMI NARAYAN PANDEY</v>
      </c>
      <c r="D84" t="s">
        <v>467</v>
      </c>
      <c r="E84">
        <v>7208851513</v>
      </c>
      <c r="F84" t="s">
        <v>399</v>
      </c>
      <c r="G84">
        <v>7</v>
      </c>
      <c r="H84">
        <v>0</v>
      </c>
      <c r="I84">
        <v>0</v>
      </c>
      <c r="J84">
        <v>7</v>
      </c>
      <c r="K84">
        <v>1</v>
      </c>
      <c r="L84">
        <v>7</v>
      </c>
      <c r="M84">
        <v>0</v>
      </c>
      <c r="N84">
        <v>0</v>
      </c>
      <c r="O84" t="s">
        <v>384</v>
      </c>
      <c r="P84" s="368">
        <v>175</v>
      </c>
      <c r="Q84" s="137">
        <v>0</v>
      </c>
      <c r="R84" s="137">
        <v>7</v>
      </c>
      <c r="S84" s="137">
        <v>1</v>
      </c>
      <c r="T84" s="137">
        <v>100</v>
      </c>
      <c r="U84" t="str">
        <f>VLOOKUP($B84,Summary!$A:$C,3,0)</f>
        <v>Abhijit Khanvilkar</v>
      </c>
      <c r="V84" t="str">
        <f ca="1">VLOOKUP($B84,Summary!$A:$E,5,0)</f>
        <v>91 - 180</v>
      </c>
      <c r="W84">
        <f t="shared" si="4"/>
        <v>10153634</v>
      </c>
    </row>
    <row r="85" spans="1:23" s="8" customFormat="1">
      <c r="A85" s="6">
        <v>45444</v>
      </c>
      <c r="B85" s="209">
        <v>10057460</v>
      </c>
      <c r="C85" s="7" t="str">
        <f t="shared" si="3"/>
        <v>GANGA SAGAR PANDEY</v>
      </c>
      <c r="D85" t="s">
        <v>435</v>
      </c>
      <c r="E85">
        <v>9696537480</v>
      </c>
      <c r="F85" t="s">
        <v>412</v>
      </c>
      <c r="G85">
        <v>6</v>
      </c>
      <c r="H85">
        <v>0</v>
      </c>
      <c r="I85">
        <v>0</v>
      </c>
      <c r="J85">
        <v>6</v>
      </c>
      <c r="K85">
        <v>2</v>
      </c>
      <c r="L85">
        <v>4</v>
      </c>
      <c r="M85">
        <v>0</v>
      </c>
      <c r="N85">
        <v>0</v>
      </c>
      <c r="O85" t="s">
        <v>384</v>
      </c>
      <c r="P85" s="368">
        <v>130</v>
      </c>
      <c r="Q85" s="137">
        <v>0</v>
      </c>
      <c r="R85" s="137">
        <v>6</v>
      </c>
      <c r="S85" s="137">
        <v>1</v>
      </c>
      <c r="T85" s="137">
        <v>100</v>
      </c>
      <c r="U85" t="str">
        <f>VLOOKUP($B85,Summary!$A:$C,3,0)</f>
        <v>Rushikesh Kale</v>
      </c>
      <c r="V85" t="str">
        <f ca="1">VLOOKUP($B85,Summary!$A:$E,5,0)</f>
        <v>More Than 1 Year</v>
      </c>
      <c r="W85">
        <f t="shared" si="4"/>
        <v>10057460</v>
      </c>
    </row>
    <row r="86" spans="1:23" s="8" customFormat="1">
      <c r="A86" s="6">
        <v>45444</v>
      </c>
      <c r="B86" s="209">
        <v>10154479</v>
      </c>
      <c r="C86" s="7" t="str">
        <f t="shared" si="3"/>
        <v>VINOD KUMAR</v>
      </c>
      <c r="D86" t="s">
        <v>477</v>
      </c>
      <c r="E86">
        <v>7905193449</v>
      </c>
      <c r="F86" t="s">
        <v>471</v>
      </c>
      <c r="G86">
        <v>5</v>
      </c>
      <c r="H86">
        <v>0</v>
      </c>
      <c r="I86">
        <v>0</v>
      </c>
      <c r="J86">
        <v>5</v>
      </c>
      <c r="K86">
        <v>0</v>
      </c>
      <c r="L86">
        <v>5</v>
      </c>
      <c r="M86">
        <v>0</v>
      </c>
      <c r="N86">
        <v>0</v>
      </c>
      <c r="O86" t="s">
        <v>384</v>
      </c>
      <c r="P86" s="368">
        <v>115</v>
      </c>
      <c r="Q86" s="137">
        <v>0</v>
      </c>
      <c r="R86" s="137">
        <v>5</v>
      </c>
      <c r="S86" s="137">
        <v>1</v>
      </c>
      <c r="T86" s="137">
        <v>100</v>
      </c>
      <c r="U86" t="str">
        <f>VLOOKUP($B86,Summary!$A:$C,3,0)</f>
        <v>Dileep Sharma</v>
      </c>
      <c r="V86" t="str">
        <f ca="1">VLOOKUP($B86,Summary!$A:$E,5,0)</f>
        <v>91 - 180</v>
      </c>
      <c r="W86">
        <f t="shared" si="4"/>
        <v>10154479</v>
      </c>
    </row>
    <row r="87" spans="1:23" s="8" customFormat="1">
      <c r="A87" s="6">
        <v>45444</v>
      </c>
      <c r="B87" s="209">
        <v>10091881</v>
      </c>
      <c r="C87" s="7" t="str">
        <f t="shared" si="3"/>
        <v>SUMIT SHARAD SANAS</v>
      </c>
      <c r="D87" t="s">
        <v>427</v>
      </c>
      <c r="E87">
        <v>8652573355</v>
      </c>
      <c r="F87" t="s">
        <v>392</v>
      </c>
      <c r="G87">
        <v>4</v>
      </c>
      <c r="H87">
        <v>0</v>
      </c>
      <c r="I87">
        <v>0</v>
      </c>
      <c r="J87">
        <v>4</v>
      </c>
      <c r="K87">
        <v>0</v>
      </c>
      <c r="L87">
        <v>4</v>
      </c>
      <c r="M87">
        <v>0</v>
      </c>
      <c r="N87">
        <v>0</v>
      </c>
      <c r="O87" t="s">
        <v>384</v>
      </c>
      <c r="P87" s="368">
        <v>100</v>
      </c>
      <c r="Q87" s="137">
        <v>0</v>
      </c>
      <c r="R87" s="137">
        <v>4</v>
      </c>
      <c r="S87" s="137">
        <v>1</v>
      </c>
      <c r="T87" s="137">
        <v>80</v>
      </c>
      <c r="U87" t="str">
        <f>VLOOKUP($B87,Summary!$A:$C,3,0)</f>
        <v>Abhijit Khanvilkar</v>
      </c>
      <c r="V87" t="str">
        <f ca="1">VLOOKUP($B87,Summary!$A:$E,5,0)</f>
        <v>More Than 1 Year</v>
      </c>
      <c r="W87">
        <f t="shared" si="4"/>
        <v>10091881</v>
      </c>
    </row>
    <row r="88" spans="1:23" s="8" customFormat="1">
      <c r="A88" s="6">
        <v>45444</v>
      </c>
      <c r="B88" s="209">
        <v>10154719</v>
      </c>
      <c r="C88" s="7" t="str">
        <f t="shared" si="3"/>
        <v>CHANDAN MISHRA</v>
      </c>
      <c r="D88" t="s">
        <v>489</v>
      </c>
      <c r="E88">
        <v>8433849596</v>
      </c>
      <c r="F88" t="s">
        <v>471</v>
      </c>
      <c r="G88">
        <v>5</v>
      </c>
      <c r="H88">
        <v>0</v>
      </c>
      <c r="I88">
        <v>0</v>
      </c>
      <c r="J88">
        <v>5</v>
      </c>
      <c r="K88">
        <v>1</v>
      </c>
      <c r="L88">
        <v>4</v>
      </c>
      <c r="M88">
        <v>0</v>
      </c>
      <c r="N88">
        <v>0</v>
      </c>
      <c r="O88" t="s">
        <v>384</v>
      </c>
      <c r="P88" s="368">
        <v>125</v>
      </c>
      <c r="Q88" s="137">
        <v>0</v>
      </c>
      <c r="R88" s="137">
        <v>5</v>
      </c>
      <c r="S88" s="137">
        <v>1</v>
      </c>
      <c r="T88" s="137">
        <v>100</v>
      </c>
      <c r="U88" t="str">
        <f>VLOOKUP($B88,Summary!$A:$C,3,0)</f>
        <v>Dileep Sharma</v>
      </c>
      <c r="V88" t="str">
        <f ca="1">VLOOKUP($B88,Summary!$A:$E,5,0)</f>
        <v>91 - 180</v>
      </c>
      <c r="W88">
        <f t="shared" si="4"/>
        <v>10154719</v>
      </c>
    </row>
    <row r="89" spans="1:23" s="8" customFormat="1">
      <c r="A89" s="6">
        <v>45444</v>
      </c>
      <c r="B89" s="209">
        <v>10155631</v>
      </c>
      <c r="C89" s="7" t="str">
        <f t="shared" si="3"/>
        <v>PRAFUL MUKUNDRAO TELANG</v>
      </c>
      <c r="D89" t="s">
        <v>501</v>
      </c>
      <c r="E89">
        <v>7769928826</v>
      </c>
      <c r="F89" t="s">
        <v>409</v>
      </c>
      <c r="G89">
        <v>5</v>
      </c>
      <c r="H89">
        <v>0</v>
      </c>
      <c r="I89">
        <v>0</v>
      </c>
      <c r="J89">
        <v>5</v>
      </c>
      <c r="K89">
        <v>2</v>
      </c>
      <c r="L89">
        <v>3</v>
      </c>
      <c r="M89">
        <v>0</v>
      </c>
      <c r="N89">
        <v>0</v>
      </c>
      <c r="O89" t="s">
        <v>384</v>
      </c>
      <c r="P89" s="368">
        <v>115</v>
      </c>
      <c r="Q89" s="137">
        <v>0</v>
      </c>
      <c r="R89" s="137">
        <v>5</v>
      </c>
      <c r="S89" s="137">
        <v>1</v>
      </c>
      <c r="T89" s="137">
        <v>100</v>
      </c>
      <c r="U89" t="str">
        <f>VLOOKUP($B89,Summary!$A:$C,3,0)</f>
        <v>Avnind Singh</v>
      </c>
      <c r="V89" t="str">
        <f ca="1">VLOOKUP($B89,Summary!$A:$E,5,0)</f>
        <v>31 - 90</v>
      </c>
      <c r="W89">
        <f t="shared" si="4"/>
        <v>10155631</v>
      </c>
    </row>
    <row r="90" spans="1:23" s="8" customFormat="1">
      <c r="A90" s="6">
        <v>45444</v>
      </c>
      <c r="B90" s="209">
        <v>10151345</v>
      </c>
      <c r="C90" s="7" t="str">
        <f t="shared" si="3"/>
        <v>NAGENDRA MISHRA</v>
      </c>
      <c r="D90" t="s">
        <v>386</v>
      </c>
      <c r="E90">
        <v>7049872363</v>
      </c>
      <c r="F90" t="s">
        <v>448</v>
      </c>
      <c r="G90">
        <v>2</v>
      </c>
      <c r="H90">
        <v>0</v>
      </c>
      <c r="I90">
        <v>0</v>
      </c>
      <c r="J90">
        <v>2</v>
      </c>
      <c r="K90">
        <v>1</v>
      </c>
      <c r="L90">
        <v>1</v>
      </c>
      <c r="M90">
        <v>0</v>
      </c>
      <c r="N90">
        <v>0</v>
      </c>
      <c r="O90" t="s">
        <v>384</v>
      </c>
      <c r="P90" s="368">
        <v>50</v>
      </c>
      <c r="Q90" s="137">
        <v>0</v>
      </c>
      <c r="R90" s="137">
        <v>2</v>
      </c>
      <c r="S90" s="137">
        <v>1</v>
      </c>
      <c r="T90" s="137">
        <v>66.67</v>
      </c>
      <c r="U90" t="str">
        <f>VLOOKUP($B90,Summary!$A:$C,3,0)</f>
        <v>Avnind Singh</v>
      </c>
      <c r="V90" t="str">
        <f ca="1">VLOOKUP($B90,Summary!$A:$E,5,0)</f>
        <v>180 +</v>
      </c>
      <c r="W90">
        <f t="shared" si="4"/>
        <v>10151345</v>
      </c>
    </row>
    <row r="91" spans="1:23" s="8" customFormat="1">
      <c r="A91" s="6">
        <v>45444</v>
      </c>
      <c r="B91" s="209">
        <v>10153331</v>
      </c>
      <c r="C91" s="7" t="str">
        <f t="shared" si="3"/>
        <v>RAGHWENDRA KUMAR SINGH</v>
      </c>
      <c r="D91" t="s">
        <v>460</v>
      </c>
      <c r="E91">
        <v>8104389966</v>
      </c>
      <c r="F91" t="s">
        <v>390</v>
      </c>
      <c r="G91">
        <v>3</v>
      </c>
      <c r="H91">
        <v>0</v>
      </c>
      <c r="I91">
        <v>0</v>
      </c>
      <c r="J91">
        <v>3</v>
      </c>
      <c r="K91">
        <v>1</v>
      </c>
      <c r="L91">
        <v>2</v>
      </c>
      <c r="M91">
        <v>0</v>
      </c>
      <c r="N91">
        <v>0</v>
      </c>
      <c r="O91" t="s">
        <v>384</v>
      </c>
      <c r="P91" s="368">
        <v>65</v>
      </c>
      <c r="Q91" s="137">
        <v>0</v>
      </c>
      <c r="R91" s="137">
        <v>3</v>
      </c>
      <c r="S91" s="137">
        <v>1</v>
      </c>
      <c r="T91" s="137">
        <v>100</v>
      </c>
      <c r="U91" t="str">
        <f>VLOOKUP($B91,Summary!$A:$C,3,0)</f>
        <v>Avnind Singh</v>
      </c>
      <c r="V91" t="str">
        <f ca="1">VLOOKUP($B91,Summary!$A:$E,5,0)</f>
        <v>91 - 180</v>
      </c>
      <c r="W91">
        <f t="shared" si="4"/>
        <v>10153331</v>
      </c>
    </row>
    <row r="92" spans="1:23" s="8" customFormat="1">
      <c r="A92" s="6">
        <v>45446</v>
      </c>
      <c r="B92" s="209">
        <v>10152214</v>
      </c>
      <c r="C92" s="7" t="str">
        <f t="shared" si="3"/>
        <v>VIKAS CHANDRABHAN MISHRA</v>
      </c>
      <c r="D92" t="s">
        <v>445</v>
      </c>
      <c r="E92">
        <v>8369541192</v>
      </c>
      <c r="F92" t="s">
        <v>431</v>
      </c>
      <c r="G92">
        <v>7</v>
      </c>
      <c r="H92">
        <v>0</v>
      </c>
      <c r="I92">
        <v>0</v>
      </c>
      <c r="J92">
        <v>7</v>
      </c>
      <c r="K92">
        <v>2</v>
      </c>
      <c r="L92">
        <v>5</v>
      </c>
      <c r="M92">
        <v>0</v>
      </c>
      <c r="N92">
        <v>0</v>
      </c>
      <c r="O92" t="s">
        <v>384</v>
      </c>
      <c r="P92" s="368">
        <v>170</v>
      </c>
      <c r="Q92" s="137">
        <v>0</v>
      </c>
      <c r="R92" s="137">
        <v>7</v>
      </c>
      <c r="S92" s="137">
        <v>1</v>
      </c>
      <c r="T92" s="137">
        <v>100</v>
      </c>
      <c r="U92" t="str">
        <f>VLOOKUP($B92,Summary!$A:$C,3,0)</f>
        <v>Madhuri Joshi</v>
      </c>
      <c r="V92" t="str">
        <f ca="1">VLOOKUP($B92,Summary!$A:$E,5,0)</f>
        <v>91 - 180</v>
      </c>
      <c r="W92">
        <f t="shared" si="4"/>
        <v>10152214</v>
      </c>
    </row>
    <row r="93" spans="1:23" s="8" customFormat="1">
      <c r="A93" s="6">
        <v>45446</v>
      </c>
      <c r="B93" s="209">
        <v>10156402</v>
      </c>
      <c r="C93" s="7" t="str">
        <f t="shared" si="3"/>
        <v>RANJEET UPENDRA SHARMA</v>
      </c>
      <c r="D93" t="s">
        <v>529</v>
      </c>
      <c r="E93">
        <v>7620769467</v>
      </c>
      <c r="F93" t="s">
        <v>412</v>
      </c>
      <c r="G93">
        <v>3</v>
      </c>
      <c r="H93">
        <v>1</v>
      </c>
      <c r="I93">
        <v>0</v>
      </c>
      <c r="J93">
        <v>2</v>
      </c>
      <c r="K93">
        <v>0</v>
      </c>
      <c r="L93">
        <v>3</v>
      </c>
      <c r="M93">
        <v>0</v>
      </c>
      <c r="N93">
        <v>0</v>
      </c>
      <c r="O93" t="s">
        <v>384</v>
      </c>
      <c r="P93" s="368">
        <v>115</v>
      </c>
      <c r="Q93" s="137">
        <v>23600</v>
      </c>
      <c r="R93" s="137">
        <v>3</v>
      </c>
      <c r="S93" s="137">
        <v>1</v>
      </c>
      <c r="T93" s="137">
        <v>60</v>
      </c>
      <c r="U93" t="str">
        <f>VLOOKUP($B93,Summary!$A:$C,3,0)</f>
        <v>Rushikesh Kale</v>
      </c>
      <c r="V93" t="str">
        <f ca="1">VLOOKUP($B93,Summary!$A:$E,5,0)</f>
        <v>31 - 90</v>
      </c>
      <c r="W93">
        <f t="shared" si="4"/>
        <v>10156402</v>
      </c>
    </row>
    <row r="94" spans="1:23" s="8" customFormat="1">
      <c r="A94" s="6">
        <v>45446</v>
      </c>
      <c r="B94" s="209">
        <v>10147895</v>
      </c>
      <c r="C94" s="7" t="str">
        <f t="shared" si="3"/>
        <v>RUSHIKESH DODHU JADHAV</v>
      </c>
      <c r="D94" t="s">
        <v>389</v>
      </c>
      <c r="E94">
        <v>9768269689</v>
      </c>
      <c r="F94" t="s">
        <v>461</v>
      </c>
      <c r="G94">
        <v>5</v>
      </c>
      <c r="H94">
        <v>0</v>
      </c>
      <c r="I94">
        <v>0</v>
      </c>
      <c r="J94">
        <v>5</v>
      </c>
      <c r="K94">
        <v>1</v>
      </c>
      <c r="L94">
        <v>4</v>
      </c>
      <c r="M94">
        <v>0</v>
      </c>
      <c r="N94">
        <v>1</v>
      </c>
      <c r="O94" t="s">
        <v>384</v>
      </c>
      <c r="P94" s="368">
        <v>135</v>
      </c>
      <c r="Q94" s="137">
        <v>0</v>
      </c>
      <c r="R94" s="137">
        <v>5</v>
      </c>
      <c r="S94" s="137">
        <v>1</v>
      </c>
      <c r="T94" s="137">
        <v>100</v>
      </c>
      <c r="U94" t="str">
        <f>VLOOKUP($B94,Summary!$A:$C,3,0)</f>
        <v>Avnind Singh</v>
      </c>
      <c r="V94" t="str">
        <f ca="1">VLOOKUP($B94,Summary!$A:$E,5,0)</f>
        <v>180 +</v>
      </c>
      <c r="W94">
        <f t="shared" si="4"/>
        <v>10147895</v>
      </c>
    </row>
    <row r="95" spans="1:23" s="8" customFormat="1">
      <c r="A95" s="6">
        <v>45446</v>
      </c>
      <c r="B95" s="209">
        <v>10068735</v>
      </c>
      <c r="C95" s="7" t="str">
        <f t="shared" si="3"/>
        <v>MOHAMMED MUNAWAR KHAN</v>
      </c>
      <c r="D95" t="s">
        <v>398</v>
      </c>
      <c r="E95">
        <v>8779346184</v>
      </c>
      <c r="F95" t="s">
        <v>414</v>
      </c>
      <c r="G95">
        <v>3</v>
      </c>
      <c r="H95">
        <v>0</v>
      </c>
      <c r="I95">
        <v>0</v>
      </c>
      <c r="J95">
        <v>3</v>
      </c>
      <c r="K95">
        <v>0</v>
      </c>
      <c r="L95">
        <v>3</v>
      </c>
      <c r="M95">
        <v>0</v>
      </c>
      <c r="N95">
        <v>0</v>
      </c>
      <c r="O95" t="s">
        <v>384</v>
      </c>
      <c r="P95" s="368">
        <v>75</v>
      </c>
      <c r="Q95" s="137">
        <v>0</v>
      </c>
      <c r="R95" s="137">
        <v>2</v>
      </c>
      <c r="S95" s="137">
        <v>1</v>
      </c>
      <c r="T95" s="137">
        <v>66.67</v>
      </c>
      <c r="U95" t="str">
        <f>VLOOKUP($B95,Summary!$A:$C,3,0)</f>
        <v>Intezar Sayed</v>
      </c>
      <c r="V95" t="str">
        <f ca="1">VLOOKUP($B95,Summary!$A:$E,5,0)</f>
        <v>More Than 1 Year</v>
      </c>
      <c r="W95">
        <f t="shared" si="4"/>
        <v>10068735</v>
      </c>
    </row>
    <row r="96" spans="1:23" s="8" customFormat="1">
      <c r="A96" s="6">
        <v>45446</v>
      </c>
      <c r="B96" s="209">
        <v>10157451</v>
      </c>
      <c r="C96" s="7" t="str">
        <f t="shared" si="3"/>
        <v>ATHARAV DASHRATH PAWAR</v>
      </c>
      <c r="D96" t="s">
        <v>551</v>
      </c>
      <c r="E96">
        <v>8655082048</v>
      </c>
      <c r="F96" t="s">
        <v>399</v>
      </c>
      <c r="G96">
        <v>6</v>
      </c>
      <c r="H96">
        <v>0</v>
      </c>
      <c r="I96">
        <v>0</v>
      </c>
      <c r="J96">
        <v>6</v>
      </c>
      <c r="K96">
        <v>4</v>
      </c>
      <c r="L96">
        <v>2</v>
      </c>
      <c r="M96">
        <v>0</v>
      </c>
      <c r="N96">
        <v>0</v>
      </c>
      <c r="O96" t="s">
        <v>384</v>
      </c>
      <c r="P96" s="368">
        <v>150</v>
      </c>
      <c r="Q96" s="137">
        <v>0</v>
      </c>
      <c r="R96" s="137">
        <v>6</v>
      </c>
      <c r="S96" s="137">
        <v>1</v>
      </c>
      <c r="T96" s="137">
        <v>100</v>
      </c>
      <c r="U96" t="str">
        <f>VLOOKUP($B96,Summary!$A:$C,3,0)</f>
        <v>Abhijit Khanvilkar</v>
      </c>
      <c r="V96" t="str">
        <f ca="1">VLOOKUP($B96,Summary!$A:$E,5,0)</f>
        <v>31 - 90</v>
      </c>
      <c r="W96">
        <f t="shared" si="4"/>
        <v>10157451</v>
      </c>
    </row>
    <row r="97" spans="1:23" s="8" customFormat="1">
      <c r="A97" s="6">
        <v>45446</v>
      </c>
      <c r="B97" s="209">
        <v>10028593</v>
      </c>
      <c r="C97" s="7" t="str">
        <f t="shared" si="3"/>
        <v>NANDAN SINGH</v>
      </c>
      <c r="D97" t="s">
        <v>416</v>
      </c>
      <c r="E97">
        <v>8655842601</v>
      </c>
      <c r="F97" t="s">
        <v>387</v>
      </c>
      <c r="G97">
        <v>1</v>
      </c>
      <c r="H97">
        <v>1</v>
      </c>
      <c r="I97">
        <v>0</v>
      </c>
      <c r="J97">
        <v>0</v>
      </c>
      <c r="K97">
        <v>0</v>
      </c>
      <c r="L97">
        <v>2</v>
      </c>
      <c r="M97">
        <v>0</v>
      </c>
      <c r="N97">
        <v>0</v>
      </c>
      <c r="O97" t="s">
        <v>384</v>
      </c>
      <c r="P97" s="368">
        <v>85</v>
      </c>
      <c r="Q97" s="137">
        <v>47483</v>
      </c>
      <c r="R97" s="137">
        <v>1</v>
      </c>
      <c r="S97" s="137">
        <v>1</v>
      </c>
      <c r="T97" s="137">
        <v>20</v>
      </c>
      <c r="U97" t="str">
        <f>VLOOKUP($B97,Summary!$A:$C,3,0)</f>
        <v>Abhijit Khanvilkar</v>
      </c>
      <c r="V97" t="str">
        <f ca="1">VLOOKUP($B97,Summary!$A:$E,5,0)</f>
        <v>More Than 1 Year</v>
      </c>
      <c r="W97">
        <f t="shared" si="4"/>
        <v>10028593</v>
      </c>
    </row>
    <row r="98" spans="1:23" s="8" customFormat="1">
      <c r="A98" s="6">
        <v>45446</v>
      </c>
      <c r="B98" s="209">
        <v>10062688</v>
      </c>
      <c r="C98" s="7" t="str">
        <f t="shared" si="3"/>
        <v>CHANDRALOK GUPTA</v>
      </c>
      <c r="D98" t="s">
        <v>405</v>
      </c>
      <c r="E98">
        <v>8424058233</v>
      </c>
      <c r="F98" t="s">
        <v>422</v>
      </c>
      <c r="G98">
        <v>1</v>
      </c>
      <c r="H98">
        <v>0</v>
      </c>
      <c r="I98">
        <v>0</v>
      </c>
      <c r="J98">
        <v>1</v>
      </c>
      <c r="K98">
        <v>0</v>
      </c>
      <c r="L98">
        <v>1</v>
      </c>
      <c r="M98">
        <v>0</v>
      </c>
      <c r="N98">
        <v>0</v>
      </c>
      <c r="O98" t="s">
        <v>384</v>
      </c>
      <c r="P98" s="368">
        <v>0</v>
      </c>
      <c r="Q98" s="137">
        <v>0</v>
      </c>
      <c r="R98" s="137">
        <v>0</v>
      </c>
      <c r="S98" s="137">
        <v>1</v>
      </c>
      <c r="T98" s="137">
        <v>0</v>
      </c>
      <c r="U98" t="str">
        <f>VLOOKUP($B98,Summary!$A:$C,3,0)</f>
        <v>Rushikesh Kale</v>
      </c>
      <c r="V98" t="str">
        <f ca="1">VLOOKUP($B98,Summary!$A:$E,5,0)</f>
        <v>More Than 1 Year</v>
      </c>
      <c r="W98">
        <f t="shared" si="4"/>
        <v>10062688</v>
      </c>
    </row>
    <row r="99" spans="1:23" s="8" customFormat="1">
      <c r="A99" s="6">
        <v>45446</v>
      </c>
      <c r="B99" s="209">
        <v>10129842</v>
      </c>
      <c r="C99" s="7" t="str">
        <f t="shared" si="3"/>
        <v>RANJIT REVNATH BOBHATE</v>
      </c>
      <c r="D99" t="s">
        <v>428</v>
      </c>
      <c r="E99">
        <v>9920240914</v>
      </c>
      <c r="F99" t="s">
        <v>397</v>
      </c>
      <c r="G99">
        <v>5</v>
      </c>
      <c r="H99">
        <v>0</v>
      </c>
      <c r="I99">
        <v>0</v>
      </c>
      <c r="J99">
        <v>5</v>
      </c>
      <c r="K99">
        <v>1</v>
      </c>
      <c r="L99">
        <v>4</v>
      </c>
      <c r="M99">
        <v>0</v>
      </c>
      <c r="N99">
        <v>0</v>
      </c>
      <c r="O99" t="s">
        <v>384</v>
      </c>
      <c r="P99" s="368">
        <v>125</v>
      </c>
      <c r="Q99" s="137">
        <v>0</v>
      </c>
      <c r="R99" s="137">
        <v>5</v>
      </c>
      <c r="S99" s="137">
        <v>1</v>
      </c>
      <c r="T99" s="137">
        <v>100</v>
      </c>
      <c r="U99" t="str">
        <f>VLOOKUP($B99,Summary!$A:$C,3,0)</f>
        <v>Madhuri Joshi</v>
      </c>
      <c r="V99" t="str">
        <f ca="1">VLOOKUP($B99,Summary!$A:$E,5,0)</f>
        <v>More Than 1 Year</v>
      </c>
      <c r="W99">
        <f t="shared" si="4"/>
        <v>10129842</v>
      </c>
    </row>
    <row r="100" spans="1:23" s="8" customFormat="1">
      <c r="A100" s="6">
        <v>45446</v>
      </c>
      <c r="B100" s="209">
        <v>10155618</v>
      </c>
      <c r="C100" s="7" t="str">
        <f t="shared" si="3"/>
        <v>AVINASH KORI</v>
      </c>
      <c r="D100" t="s">
        <v>505</v>
      </c>
      <c r="E100">
        <v>7208733505</v>
      </c>
      <c r="F100" t="s">
        <v>443</v>
      </c>
      <c r="G100">
        <v>6</v>
      </c>
      <c r="H100">
        <v>0</v>
      </c>
      <c r="I100">
        <v>0</v>
      </c>
      <c r="J100">
        <v>6</v>
      </c>
      <c r="K100">
        <v>3</v>
      </c>
      <c r="L100">
        <v>3</v>
      </c>
      <c r="M100">
        <v>0</v>
      </c>
      <c r="N100">
        <v>0</v>
      </c>
      <c r="O100" t="s">
        <v>384</v>
      </c>
      <c r="P100" s="368">
        <v>150</v>
      </c>
      <c r="Q100" s="137">
        <v>0</v>
      </c>
      <c r="R100" s="137">
        <v>6</v>
      </c>
      <c r="S100" s="137">
        <v>1</v>
      </c>
      <c r="T100" s="137">
        <v>100</v>
      </c>
      <c r="U100" t="str">
        <f>VLOOKUP($B100,Summary!$A:$C,3,0)</f>
        <v>Abhijit Khanvilkar</v>
      </c>
      <c r="V100" t="str">
        <f ca="1">VLOOKUP($B100,Summary!$A:$E,5,0)</f>
        <v>31 - 90</v>
      </c>
      <c r="W100">
        <f t="shared" si="4"/>
        <v>10155618</v>
      </c>
    </row>
    <row r="101" spans="1:23" s="8" customFormat="1">
      <c r="A101" s="6">
        <v>45446</v>
      </c>
      <c r="B101" s="209">
        <v>10081473</v>
      </c>
      <c r="C101" s="7" t="str">
        <f t="shared" si="3"/>
        <v>ALOK NAKHDOO PAL</v>
      </c>
      <c r="D101" t="s">
        <v>425</v>
      </c>
      <c r="E101">
        <v>7385360866</v>
      </c>
      <c r="F101" t="s">
        <v>405</v>
      </c>
      <c r="G101">
        <v>7</v>
      </c>
      <c r="H101">
        <v>0</v>
      </c>
      <c r="I101">
        <v>0</v>
      </c>
      <c r="J101">
        <v>7</v>
      </c>
      <c r="K101">
        <v>0</v>
      </c>
      <c r="L101">
        <v>7</v>
      </c>
      <c r="M101">
        <v>0</v>
      </c>
      <c r="N101">
        <v>0</v>
      </c>
      <c r="O101" t="s">
        <v>384</v>
      </c>
      <c r="P101" s="368">
        <v>145</v>
      </c>
      <c r="Q101" s="137">
        <v>0</v>
      </c>
      <c r="R101" s="137">
        <v>6</v>
      </c>
      <c r="S101" s="137">
        <v>1</v>
      </c>
      <c r="T101" s="137">
        <v>100</v>
      </c>
      <c r="U101" t="str">
        <f>VLOOKUP($B101,Summary!$A:$C,3,0)</f>
        <v>Rushikesh Kale</v>
      </c>
      <c r="V101" t="str">
        <f ca="1">VLOOKUP($B101,Summary!$A:$E,5,0)</f>
        <v>More Than 1 Year</v>
      </c>
      <c r="W101">
        <f t="shared" si="4"/>
        <v>10081473</v>
      </c>
    </row>
    <row r="102" spans="1:23" s="8" customFormat="1">
      <c r="A102" s="6">
        <v>45446</v>
      </c>
      <c r="B102" s="209">
        <v>10152591</v>
      </c>
      <c r="C102" s="7" t="str">
        <f t="shared" si="3"/>
        <v>ARUN KUMAR SHUKLA</v>
      </c>
      <c r="D102" t="s">
        <v>421</v>
      </c>
      <c r="E102">
        <v>8928440955</v>
      </c>
      <c r="F102" t="s">
        <v>405</v>
      </c>
      <c r="G102">
        <v>7</v>
      </c>
      <c r="H102">
        <v>0</v>
      </c>
      <c r="I102">
        <v>0</v>
      </c>
      <c r="J102">
        <v>7</v>
      </c>
      <c r="K102">
        <v>1</v>
      </c>
      <c r="L102">
        <v>6</v>
      </c>
      <c r="M102">
        <v>0</v>
      </c>
      <c r="N102">
        <v>0</v>
      </c>
      <c r="O102" t="s">
        <v>384</v>
      </c>
      <c r="P102" s="368">
        <v>175</v>
      </c>
      <c r="Q102" s="137">
        <v>0</v>
      </c>
      <c r="R102" s="137">
        <v>7</v>
      </c>
      <c r="S102" s="137">
        <v>1</v>
      </c>
      <c r="T102" s="137">
        <v>100</v>
      </c>
      <c r="U102" t="str">
        <f>VLOOKUP($B102,Summary!$A:$C,3,0)</f>
        <v>Rushikesh Kale</v>
      </c>
      <c r="V102" t="str">
        <f ca="1">VLOOKUP($B102,Summary!$A:$E,5,0)</f>
        <v>91 - 180</v>
      </c>
      <c r="W102">
        <f t="shared" si="4"/>
        <v>10152591</v>
      </c>
    </row>
    <row r="103" spans="1:23" s="8" customFormat="1">
      <c r="A103" s="6">
        <v>45446</v>
      </c>
      <c r="B103" s="209">
        <v>10023038</v>
      </c>
      <c r="C103" s="7" t="str">
        <f t="shared" si="3"/>
        <v>MOHAMMAD IMRAN ADIL</v>
      </c>
      <c r="D103" t="s">
        <v>397</v>
      </c>
      <c r="E103">
        <v>9967552214</v>
      </c>
      <c r="F103" t="s">
        <v>413</v>
      </c>
      <c r="G103">
        <v>1</v>
      </c>
      <c r="H103">
        <v>1</v>
      </c>
      <c r="I103">
        <v>0</v>
      </c>
      <c r="J103">
        <v>0</v>
      </c>
      <c r="K103">
        <v>1</v>
      </c>
      <c r="L103">
        <v>0</v>
      </c>
      <c r="M103">
        <v>0</v>
      </c>
      <c r="N103">
        <v>0</v>
      </c>
      <c r="O103" t="s">
        <v>384</v>
      </c>
      <c r="P103" s="368">
        <v>100</v>
      </c>
      <c r="Q103" s="137">
        <v>53808</v>
      </c>
      <c r="R103" s="137">
        <v>1</v>
      </c>
      <c r="S103" s="137">
        <v>1</v>
      </c>
      <c r="T103" s="137">
        <v>20</v>
      </c>
      <c r="U103" t="str">
        <f>VLOOKUP($B103,Summary!$A:$C,3,0)</f>
        <v>Madhuri Joshi</v>
      </c>
      <c r="V103" t="str">
        <f ca="1">VLOOKUP($B103,Summary!$A:$E,5,0)</f>
        <v>More Than 1 Year</v>
      </c>
      <c r="W103">
        <f t="shared" si="4"/>
        <v>10023038</v>
      </c>
    </row>
    <row r="104" spans="1:23" s="8" customFormat="1">
      <c r="A104" s="6">
        <v>45446</v>
      </c>
      <c r="B104" s="209">
        <v>10156156</v>
      </c>
      <c r="C104" s="7" t="str">
        <f t="shared" si="3"/>
        <v>AJAY KUMAR MISHRA</v>
      </c>
      <c r="D104" t="s">
        <v>528</v>
      </c>
      <c r="E104">
        <v>8009478116</v>
      </c>
      <c r="F104" t="s">
        <v>386</v>
      </c>
      <c r="G104">
        <v>6</v>
      </c>
      <c r="H104">
        <v>0</v>
      </c>
      <c r="I104">
        <v>0</v>
      </c>
      <c r="J104">
        <v>6</v>
      </c>
      <c r="K104">
        <v>3</v>
      </c>
      <c r="L104">
        <v>3</v>
      </c>
      <c r="M104">
        <v>0</v>
      </c>
      <c r="N104">
        <v>0</v>
      </c>
      <c r="O104" t="s">
        <v>384</v>
      </c>
      <c r="P104" s="368">
        <v>140</v>
      </c>
      <c r="Q104" s="137">
        <v>0</v>
      </c>
      <c r="R104" s="137">
        <v>6</v>
      </c>
      <c r="S104" s="137">
        <v>1</v>
      </c>
      <c r="T104" s="137">
        <v>100</v>
      </c>
      <c r="U104" t="str">
        <f>VLOOKUP($B104,Summary!$A:$C,3,0)</f>
        <v>Avnind Singh</v>
      </c>
      <c r="V104" t="str">
        <f ca="1">VLOOKUP($B104,Summary!$A:$E,5,0)</f>
        <v>31 - 90</v>
      </c>
      <c r="W104">
        <f t="shared" si="4"/>
        <v>10156156</v>
      </c>
    </row>
    <row r="105" spans="1:23" s="8" customFormat="1">
      <c r="A105" s="6">
        <v>45446</v>
      </c>
      <c r="B105" s="209">
        <v>10151356</v>
      </c>
      <c r="C105" s="7" t="str">
        <f t="shared" si="3"/>
        <v>SAJID SHAHABUDDIN ANSARI</v>
      </c>
      <c r="D105" t="s">
        <v>400</v>
      </c>
      <c r="E105">
        <v>9326604192</v>
      </c>
      <c r="F105" t="s">
        <v>443</v>
      </c>
      <c r="G105">
        <v>5</v>
      </c>
      <c r="H105">
        <v>0</v>
      </c>
      <c r="I105">
        <v>0</v>
      </c>
      <c r="J105">
        <v>5</v>
      </c>
      <c r="K105">
        <v>4</v>
      </c>
      <c r="L105">
        <v>1</v>
      </c>
      <c r="M105">
        <v>0</v>
      </c>
      <c r="N105">
        <v>0</v>
      </c>
      <c r="O105" t="s">
        <v>384</v>
      </c>
      <c r="P105" s="368">
        <v>115</v>
      </c>
      <c r="Q105" s="137">
        <v>0</v>
      </c>
      <c r="R105" s="137">
        <v>5</v>
      </c>
      <c r="S105" s="137">
        <v>1</v>
      </c>
      <c r="T105" s="137">
        <v>100</v>
      </c>
      <c r="U105" t="str">
        <f>VLOOKUP($B105,Summary!$A:$C,3,0)</f>
        <v>Abhijit Khanvilkar</v>
      </c>
      <c r="V105" t="str">
        <f ca="1">VLOOKUP($B105,Summary!$A:$E,5,0)</f>
        <v>180 +</v>
      </c>
      <c r="W105">
        <f t="shared" si="4"/>
        <v>10151356</v>
      </c>
    </row>
    <row r="106" spans="1:23" s="8" customFormat="1">
      <c r="A106" s="6">
        <v>45446</v>
      </c>
      <c r="B106" s="209">
        <v>10044903</v>
      </c>
      <c r="C106" s="7" t="str">
        <f t="shared" si="3"/>
        <v>MD SANAUL MUSTUFA</v>
      </c>
      <c r="D106" t="s">
        <v>401</v>
      </c>
      <c r="E106">
        <v>9892999846</v>
      </c>
      <c r="F106" t="s">
        <v>387</v>
      </c>
      <c r="G106">
        <v>3</v>
      </c>
      <c r="H106">
        <v>0</v>
      </c>
      <c r="I106">
        <v>0</v>
      </c>
      <c r="J106">
        <v>3</v>
      </c>
      <c r="K106">
        <v>0</v>
      </c>
      <c r="L106">
        <v>3</v>
      </c>
      <c r="M106">
        <v>0</v>
      </c>
      <c r="N106">
        <v>0</v>
      </c>
      <c r="O106" t="s">
        <v>384</v>
      </c>
      <c r="P106" s="368">
        <v>75</v>
      </c>
      <c r="Q106" s="137">
        <v>0</v>
      </c>
      <c r="R106" s="137">
        <v>3</v>
      </c>
      <c r="S106" s="137">
        <v>1</v>
      </c>
      <c r="T106" s="137">
        <v>100</v>
      </c>
      <c r="U106" t="str">
        <f>VLOOKUP($B106,Summary!$A:$C,3,0)</f>
        <v>Abhijit Khanvilkar</v>
      </c>
      <c r="V106" t="str">
        <f ca="1">VLOOKUP($B106,Summary!$A:$E,5,0)</f>
        <v>More Than 1 Year</v>
      </c>
      <c r="W106">
        <f t="shared" si="4"/>
        <v>10044903</v>
      </c>
    </row>
    <row r="107" spans="1:23" s="8" customFormat="1">
      <c r="A107" s="6">
        <v>45446</v>
      </c>
      <c r="B107" s="209">
        <v>10148305</v>
      </c>
      <c r="C107" s="7" t="str">
        <f t="shared" si="3"/>
        <v>SAMSUJJAMA</v>
      </c>
      <c r="D107" t="s">
        <v>408</v>
      </c>
      <c r="E107">
        <v>9628744894</v>
      </c>
      <c r="F107" t="s">
        <v>409</v>
      </c>
      <c r="G107">
        <v>5</v>
      </c>
      <c r="H107">
        <v>0</v>
      </c>
      <c r="I107">
        <v>0</v>
      </c>
      <c r="J107">
        <v>5</v>
      </c>
      <c r="K107">
        <v>0</v>
      </c>
      <c r="L107">
        <v>5</v>
      </c>
      <c r="M107">
        <v>0</v>
      </c>
      <c r="N107">
        <v>0</v>
      </c>
      <c r="O107" t="s">
        <v>384</v>
      </c>
      <c r="P107" s="368">
        <v>125</v>
      </c>
      <c r="Q107" s="137">
        <v>0</v>
      </c>
      <c r="R107" s="137">
        <v>5</v>
      </c>
      <c r="S107" s="137">
        <v>1</v>
      </c>
      <c r="T107" s="137">
        <v>100</v>
      </c>
      <c r="U107" t="str">
        <f>VLOOKUP($B107,Summary!$A:$C,3,0)</f>
        <v>Avnind Singh</v>
      </c>
      <c r="V107" t="str">
        <f ca="1">VLOOKUP($B107,Summary!$A:$E,5,0)</f>
        <v>180 +</v>
      </c>
      <c r="W107">
        <f t="shared" si="4"/>
        <v>10148305</v>
      </c>
    </row>
    <row r="108" spans="1:23" s="8" customFormat="1">
      <c r="A108" s="6">
        <v>45446</v>
      </c>
      <c r="B108" s="209">
        <v>10156155</v>
      </c>
      <c r="C108" s="7" t="str">
        <f t="shared" si="3"/>
        <v>VIVEKANAND</v>
      </c>
      <c r="D108" t="s">
        <v>543</v>
      </c>
      <c r="E108">
        <v>9984546969</v>
      </c>
      <c r="F108" t="s">
        <v>412</v>
      </c>
      <c r="G108">
        <v>7</v>
      </c>
      <c r="H108">
        <v>0</v>
      </c>
      <c r="I108">
        <v>0</v>
      </c>
      <c r="J108">
        <v>7</v>
      </c>
      <c r="K108">
        <v>5</v>
      </c>
      <c r="L108">
        <v>2</v>
      </c>
      <c r="M108">
        <v>0</v>
      </c>
      <c r="N108">
        <v>0</v>
      </c>
      <c r="O108" t="s">
        <v>384</v>
      </c>
      <c r="P108" s="368">
        <v>175</v>
      </c>
      <c r="Q108" s="137">
        <v>0</v>
      </c>
      <c r="R108" s="137">
        <v>7</v>
      </c>
      <c r="S108" s="137">
        <v>1</v>
      </c>
      <c r="T108" s="137">
        <v>100</v>
      </c>
      <c r="U108" t="str">
        <f>VLOOKUP($B108,Summary!$A:$C,3,0)</f>
        <v>Rushikesh Kale</v>
      </c>
      <c r="V108" t="str">
        <f ca="1">VLOOKUP($B108,Summary!$A:$E,5,0)</f>
        <v>31 - 90</v>
      </c>
      <c r="W108">
        <f t="shared" si="4"/>
        <v>10156155</v>
      </c>
    </row>
    <row r="109" spans="1:23" s="8" customFormat="1">
      <c r="A109" s="6">
        <v>45446</v>
      </c>
      <c r="B109" s="209">
        <v>10154482</v>
      </c>
      <c r="C109" s="7" t="str">
        <f t="shared" si="3"/>
        <v>PRADEEP DEEPAK ANGRE</v>
      </c>
      <c r="D109" t="s">
        <v>473</v>
      </c>
      <c r="E109">
        <v>8879114532</v>
      </c>
      <c r="F109" t="s">
        <v>412</v>
      </c>
      <c r="G109">
        <v>7</v>
      </c>
      <c r="H109">
        <v>0</v>
      </c>
      <c r="I109">
        <v>0</v>
      </c>
      <c r="J109">
        <v>7</v>
      </c>
      <c r="K109">
        <v>0</v>
      </c>
      <c r="L109">
        <v>7</v>
      </c>
      <c r="M109">
        <v>0</v>
      </c>
      <c r="N109">
        <v>0</v>
      </c>
      <c r="O109" t="s">
        <v>384</v>
      </c>
      <c r="P109" s="368">
        <v>175</v>
      </c>
      <c r="Q109" s="137">
        <v>0</v>
      </c>
      <c r="R109" s="137">
        <v>7</v>
      </c>
      <c r="S109" s="137">
        <v>1</v>
      </c>
      <c r="T109" s="137">
        <v>100</v>
      </c>
      <c r="U109" t="str">
        <f>VLOOKUP($B109,Summary!$A:$C,3,0)</f>
        <v>Rushikesh Kale</v>
      </c>
      <c r="V109" t="str">
        <f ca="1">VLOOKUP($B109,Summary!$A:$E,5,0)</f>
        <v>91 - 180</v>
      </c>
      <c r="W109">
        <f t="shared" si="4"/>
        <v>10154482</v>
      </c>
    </row>
    <row r="110" spans="1:23" s="8" customFormat="1">
      <c r="A110" s="6">
        <v>45446</v>
      </c>
      <c r="B110" s="209">
        <v>10152846</v>
      </c>
      <c r="C110" s="7" t="str">
        <f t="shared" si="3"/>
        <v>SANDESH SAROJ MISHRA</v>
      </c>
      <c r="D110" t="s">
        <v>394</v>
      </c>
      <c r="E110">
        <v>9819648094</v>
      </c>
      <c r="F110" t="s">
        <v>471</v>
      </c>
      <c r="G110">
        <v>5</v>
      </c>
      <c r="H110">
        <v>0</v>
      </c>
      <c r="I110">
        <v>0</v>
      </c>
      <c r="J110">
        <v>5</v>
      </c>
      <c r="K110">
        <v>3</v>
      </c>
      <c r="L110">
        <v>2</v>
      </c>
      <c r="M110">
        <v>0</v>
      </c>
      <c r="N110">
        <v>0</v>
      </c>
      <c r="O110" t="s">
        <v>384</v>
      </c>
      <c r="P110" s="368">
        <v>120</v>
      </c>
      <c r="Q110" s="137">
        <v>0</v>
      </c>
      <c r="R110" s="137">
        <v>5</v>
      </c>
      <c r="S110" s="137">
        <v>1</v>
      </c>
      <c r="T110" s="137">
        <v>100</v>
      </c>
      <c r="U110" t="str">
        <f>VLOOKUP($B110,Summary!$A:$C,3,0)</f>
        <v>Dileep Sharma</v>
      </c>
      <c r="V110" t="str">
        <f ca="1">VLOOKUP($B110,Summary!$A:$E,5,0)</f>
        <v>91 - 180</v>
      </c>
      <c r="W110">
        <f t="shared" si="4"/>
        <v>10152846</v>
      </c>
    </row>
    <row r="111" spans="1:23" s="8" customFormat="1">
      <c r="A111" s="6">
        <v>45446</v>
      </c>
      <c r="B111" s="209">
        <v>10153105</v>
      </c>
      <c r="C111" s="7" t="str">
        <f t="shared" si="3"/>
        <v>SUDHEER PANKAJ PANDEY</v>
      </c>
      <c r="D111" t="s">
        <v>457</v>
      </c>
      <c r="E111">
        <v>8953258991</v>
      </c>
      <c r="F111" t="s">
        <v>460</v>
      </c>
      <c r="G111">
        <v>3</v>
      </c>
      <c r="H111">
        <v>0</v>
      </c>
      <c r="I111">
        <v>0</v>
      </c>
      <c r="J111">
        <v>3</v>
      </c>
      <c r="K111">
        <v>2</v>
      </c>
      <c r="L111">
        <v>1</v>
      </c>
      <c r="M111">
        <v>0</v>
      </c>
      <c r="N111">
        <v>0</v>
      </c>
      <c r="O111" t="s">
        <v>384</v>
      </c>
      <c r="P111" s="368">
        <v>75</v>
      </c>
      <c r="Q111" s="137">
        <v>0</v>
      </c>
      <c r="R111" s="137">
        <v>2</v>
      </c>
      <c r="S111" s="137">
        <v>1</v>
      </c>
      <c r="T111" s="137">
        <v>40</v>
      </c>
      <c r="U111" t="str">
        <f>VLOOKUP($B111,Summary!$A:$C,3,0)</f>
        <v>Avnind Singh</v>
      </c>
      <c r="V111" t="str">
        <f ca="1">VLOOKUP($B111,Summary!$A:$E,5,0)</f>
        <v>91 - 180</v>
      </c>
      <c r="W111">
        <f t="shared" si="4"/>
        <v>10153105</v>
      </c>
    </row>
    <row r="112" spans="1:23" s="8" customFormat="1">
      <c r="A112" s="6">
        <v>45446</v>
      </c>
      <c r="B112" s="209">
        <v>10153342</v>
      </c>
      <c r="C112" s="7" t="str">
        <f t="shared" si="3"/>
        <v>AKASH RAMRATAN JAISWAL</v>
      </c>
      <c r="D112" t="s">
        <v>461</v>
      </c>
      <c r="E112">
        <v>7977956010</v>
      </c>
      <c r="F112" t="s">
        <v>390</v>
      </c>
      <c r="G112">
        <v>1</v>
      </c>
      <c r="H112">
        <v>0</v>
      </c>
      <c r="I112">
        <v>0</v>
      </c>
      <c r="J112">
        <v>1</v>
      </c>
      <c r="K112">
        <v>1</v>
      </c>
      <c r="L112">
        <v>0</v>
      </c>
      <c r="M112">
        <v>0</v>
      </c>
      <c r="N112">
        <v>0</v>
      </c>
      <c r="O112" t="s">
        <v>384</v>
      </c>
      <c r="P112" s="368">
        <v>25</v>
      </c>
      <c r="Q112" s="137">
        <v>0</v>
      </c>
      <c r="R112" s="137">
        <v>1</v>
      </c>
      <c r="S112" s="137">
        <v>1</v>
      </c>
      <c r="T112" s="137">
        <v>33.33</v>
      </c>
      <c r="U112" t="str">
        <f>VLOOKUP($B112,Summary!$A:$C,3,0)</f>
        <v>Avnind Singh</v>
      </c>
      <c r="V112" t="str">
        <f ca="1">VLOOKUP($B112,Summary!$A:$E,5,0)</f>
        <v>91 - 180</v>
      </c>
      <c r="W112">
        <f t="shared" si="4"/>
        <v>10153342</v>
      </c>
    </row>
    <row r="113" spans="1:23" s="8" customFormat="1">
      <c r="A113" s="6">
        <v>45446</v>
      </c>
      <c r="B113" s="209">
        <v>10083901</v>
      </c>
      <c r="C113" s="7" t="str">
        <f t="shared" si="3"/>
        <v>BHAVESH VIVEK MHATRE</v>
      </c>
      <c r="D113" t="s">
        <v>419</v>
      </c>
      <c r="E113">
        <v>8668720253</v>
      </c>
      <c r="F113" t="s">
        <v>418</v>
      </c>
      <c r="G113">
        <v>5</v>
      </c>
      <c r="H113">
        <v>0</v>
      </c>
      <c r="I113">
        <v>0</v>
      </c>
      <c r="J113">
        <v>5</v>
      </c>
      <c r="K113">
        <v>1</v>
      </c>
      <c r="L113">
        <v>4</v>
      </c>
      <c r="M113">
        <v>0</v>
      </c>
      <c r="N113">
        <v>0</v>
      </c>
      <c r="O113" t="s">
        <v>384</v>
      </c>
      <c r="P113" s="368">
        <v>125</v>
      </c>
      <c r="Q113" s="137">
        <v>0</v>
      </c>
      <c r="R113" s="137">
        <v>5</v>
      </c>
      <c r="S113" s="137">
        <v>1</v>
      </c>
      <c r="T113" s="137">
        <v>100</v>
      </c>
      <c r="U113" t="str">
        <f>VLOOKUP($B113,Summary!$A:$C,3,0)</f>
        <v>Madhuri Joshi</v>
      </c>
      <c r="V113" t="str">
        <f ca="1">VLOOKUP($B113,Summary!$A:$E,5,0)</f>
        <v>More Than 1 Year</v>
      </c>
      <c r="W113">
        <f t="shared" si="4"/>
        <v>10083901</v>
      </c>
    </row>
    <row r="114" spans="1:23" s="8" customFormat="1">
      <c r="A114" s="6">
        <v>45446</v>
      </c>
      <c r="B114" s="209">
        <v>10154722</v>
      </c>
      <c r="C114" s="7" t="str">
        <f t="shared" si="3"/>
        <v>ANIMESH KARMAKAR</v>
      </c>
      <c r="D114" t="s">
        <v>492</v>
      </c>
      <c r="E114">
        <v>6294590298</v>
      </c>
      <c r="F114" t="s">
        <v>399</v>
      </c>
      <c r="G114">
        <v>7</v>
      </c>
      <c r="H114">
        <v>0</v>
      </c>
      <c r="I114">
        <v>0</v>
      </c>
      <c r="J114">
        <v>7</v>
      </c>
      <c r="K114">
        <v>3</v>
      </c>
      <c r="L114">
        <v>4</v>
      </c>
      <c r="M114">
        <v>0</v>
      </c>
      <c r="N114">
        <v>0</v>
      </c>
      <c r="O114" t="s">
        <v>384</v>
      </c>
      <c r="P114" s="368">
        <v>155</v>
      </c>
      <c r="Q114" s="137">
        <v>0</v>
      </c>
      <c r="R114" s="137">
        <v>7</v>
      </c>
      <c r="S114" s="137">
        <v>1</v>
      </c>
      <c r="T114" s="137">
        <v>100</v>
      </c>
      <c r="U114" t="str">
        <f>VLOOKUP($B114,Summary!$A:$C,3,0)</f>
        <v>Abhijit Khanvilkar</v>
      </c>
      <c r="V114" t="str">
        <f ca="1">VLOOKUP($B114,Summary!$A:$E,5,0)</f>
        <v>91 - 180</v>
      </c>
      <c r="W114">
        <f t="shared" si="4"/>
        <v>10154722</v>
      </c>
    </row>
    <row r="115" spans="1:23" s="8" customFormat="1">
      <c r="A115" s="6">
        <v>45446</v>
      </c>
      <c r="B115" s="209">
        <v>10156256</v>
      </c>
      <c r="C115" s="7" t="str">
        <f t="shared" si="3"/>
        <v>ASHUTOSH SINGH</v>
      </c>
      <c r="D115" t="s">
        <v>527</v>
      </c>
      <c r="E115">
        <v>9450280317</v>
      </c>
      <c r="F115" t="s">
        <v>433</v>
      </c>
      <c r="G115">
        <v>3</v>
      </c>
      <c r="H115">
        <v>0</v>
      </c>
      <c r="I115">
        <v>0</v>
      </c>
      <c r="J115">
        <v>3</v>
      </c>
      <c r="K115">
        <v>3</v>
      </c>
      <c r="L115">
        <v>0</v>
      </c>
      <c r="M115">
        <v>0</v>
      </c>
      <c r="N115">
        <v>0</v>
      </c>
      <c r="O115" t="s">
        <v>384</v>
      </c>
      <c r="P115" s="368">
        <v>75</v>
      </c>
      <c r="Q115" s="137">
        <v>0</v>
      </c>
      <c r="R115" s="137">
        <v>3</v>
      </c>
      <c r="S115" s="137">
        <v>1</v>
      </c>
      <c r="T115" s="137">
        <v>60</v>
      </c>
      <c r="U115" t="str">
        <f>VLOOKUP($B115,Summary!$A:$C,3,0)</f>
        <v>Intezar Sayed</v>
      </c>
      <c r="V115" t="str">
        <f ca="1">VLOOKUP($B115,Summary!$A:$E,5,0)</f>
        <v>31 - 90</v>
      </c>
      <c r="W115">
        <f t="shared" si="4"/>
        <v>10156256</v>
      </c>
    </row>
    <row r="116" spans="1:23" s="8" customFormat="1">
      <c r="A116" s="6">
        <v>45446</v>
      </c>
      <c r="B116" s="209">
        <v>10152292</v>
      </c>
      <c r="C116" s="7" t="str">
        <f t="shared" si="3"/>
        <v>CHOUBEY ADITYA AJIT</v>
      </c>
      <c r="D116" t="s">
        <v>404</v>
      </c>
      <c r="E116">
        <v>7414955787</v>
      </c>
      <c r="F116" t="s">
        <v>405</v>
      </c>
      <c r="G116">
        <v>4</v>
      </c>
      <c r="H116">
        <v>1</v>
      </c>
      <c r="I116">
        <v>0</v>
      </c>
      <c r="J116">
        <v>3</v>
      </c>
      <c r="K116">
        <v>0</v>
      </c>
      <c r="L116">
        <v>4</v>
      </c>
      <c r="M116">
        <v>0</v>
      </c>
      <c r="N116">
        <v>1</v>
      </c>
      <c r="O116" t="s">
        <v>384</v>
      </c>
      <c r="P116" s="368">
        <v>175</v>
      </c>
      <c r="Q116" s="137">
        <v>2950</v>
      </c>
      <c r="R116" s="137">
        <v>4</v>
      </c>
      <c r="S116" s="137">
        <v>1</v>
      </c>
      <c r="T116" s="137">
        <v>100</v>
      </c>
      <c r="U116" t="str">
        <f>VLOOKUP($B116,Summary!$A:$C,3,0)</f>
        <v>Rushikesh Kale</v>
      </c>
      <c r="V116" t="str">
        <f ca="1">VLOOKUP($B116,Summary!$A:$E,5,0)</f>
        <v>91 - 180</v>
      </c>
      <c r="W116">
        <f t="shared" si="4"/>
        <v>10152292</v>
      </c>
    </row>
    <row r="117" spans="1:23" s="8" customFormat="1">
      <c r="A117" s="6">
        <v>45446</v>
      </c>
      <c r="B117" s="209">
        <v>10155621</v>
      </c>
      <c r="C117" s="7" t="str">
        <f t="shared" si="3"/>
        <v>SUMIT MADHUKAR KATE</v>
      </c>
      <c r="D117" t="s">
        <v>499</v>
      </c>
      <c r="E117">
        <v>8691929320</v>
      </c>
      <c r="F117" t="s">
        <v>460</v>
      </c>
      <c r="G117">
        <v>5</v>
      </c>
      <c r="H117">
        <v>0</v>
      </c>
      <c r="I117">
        <v>0</v>
      </c>
      <c r="J117">
        <v>5</v>
      </c>
      <c r="K117">
        <v>5</v>
      </c>
      <c r="L117">
        <v>0</v>
      </c>
      <c r="M117">
        <v>0</v>
      </c>
      <c r="N117">
        <v>0</v>
      </c>
      <c r="O117" t="s">
        <v>384</v>
      </c>
      <c r="P117" s="368">
        <v>125</v>
      </c>
      <c r="Q117" s="137">
        <v>0</v>
      </c>
      <c r="R117" s="137">
        <v>5</v>
      </c>
      <c r="S117" s="137">
        <v>1</v>
      </c>
      <c r="T117" s="137">
        <v>100</v>
      </c>
      <c r="U117" t="str">
        <f>VLOOKUP($B117,Summary!$A:$C,3,0)</f>
        <v>Avnind Singh</v>
      </c>
      <c r="V117" t="str">
        <f ca="1">VLOOKUP($B117,Summary!$A:$E,5,0)</f>
        <v>31 - 90</v>
      </c>
      <c r="W117">
        <f t="shared" si="4"/>
        <v>10155621</v>
      </c>
    </row>
    <row r="118" spans="1:23" s="8" customFormat="1">
      <c r="A118" s="6">
        <v>45446</v>
      </c>
      <c r="B118" s="209">
        <v>10152249</v>
      </c>
      <c r="C118" s="7" t="str">
        <f t="shared" si="3"/>
        <v>HARIHAR SINGH</v>
      </c>
      <c r="D118" t="s">
        <v>438</v>
      </c>
      <c r="E118">
        <v>8149312014</v>
      </c>
      <c r="F118" t="s">
        <v>385</v>
      </c>
      <c r="G118">
        <v>4</v>
      </c>
      <c r="H118">
        <v>0</v>
      </c>
      <c r="I118">
        <v>0</v>
      </c>
      <c r="J118">
        <v>4</v>
      </c>
      <c r="K118">
        <v>0</v>
      </c>
      <c r="L118">
        <v>4</v>
      </c>
      <c r="M118">
        <v>0</v>
      </c>
      <c r="N118">
        <v>0</v>
      </c>
      <c r="O118" t="s">
        <v>384</v>
      </c>
      <c r="P118" s="368">
        <v>95</v>
      </c>
      <c r="Q118" s="137">
        <v>0</v>
      </c>
      <c r="R118" s="137">
        <v>4</v>
      </c>
      <c r="S118" s="137">
        <v>1</v>
      </c>
      <c r="T118" s="137">
        <v>80</v>
      </c>
      <c r="U118" t="str">
        <f>VLOOKUP($B118,Summary!$A:$C,3,0)</f>
        <v>Intezar Sayed</v>
      </c>
      <c r="V118" t="str">
        <f ca="1">VLOOKUP($B118,Summary!$A:$E,5,0)</f>
        <v>91 - 180</v>
      </c>
      <c r="W118">
        <f t="shared" si="4"/>
        <v>10152249</v>
      </c>
    </row>
    <row r="119" spans="1:23" s="8" customFormat="1">
      <c r="A119" s="6">
        <v>45446</v>
      </c>
      <c r="B119" s="209">
        <v>10155622</v>
      </c>
      <c r="C119" s="7" t="str">
        <f t="shared" si="3"/>
        <v>SOFIYAN MOHAMMED UMAR ANSARI</v>
      </c>
      <c r="D119" t="s">
        <v>498</v>
      </c>
      <c r="E119">
        <v>7304151160</v>
      </c>
      <c r="F119" t="s">
        <v>503</v>
      </c>
      <c r="G119">
        <v>5</v>
      </c>
      <c r="H119">
        <v>0</v>
      </c>
      <c r="I119">
        <v>0</v>
      </c>
      <c r="J119">
        <v>5</v>
      </c>
      <c r="K119">
        <v>2</v>
      </c>
      <c r="L119">
        <v>3</v>
      </c>
      <c r="M119">
        <v>0</v>
      </c>
      <c r="N119">
        <v>0</v>
      </c>
      <c r="O119" t="s">
        <v>384</v>
      </c>
      <c r="P119" s="368">
        <v>125</v>
      </c>
      <c r="Q119" s="137">
        <v>0</v>
      </c>
      <c r="R119" s="137">
        <v>5</v>
      </c>
      <c r="S119" s="137">
        <v>1</v>
      </c>
      <c r="T119" s="137">
        <v>100</v>
      </c>
      <c r="U119" t="str">
        <f>VLOOKUP($B119,Summary!$A:$C,3,0)</f>
        <v>Dileep Sharma</v>
      </c>
      <c r="V119" t="str">
        <f ca="1">VLOOKUP($B119,Summary!$A:$E,5,0)</f>
        <v>31 - 90</v>
      </c>
      <c r="W119">
        <f t="shared" si="4"/>
        <v>10155622</v>
      </c>
    </row>
    <row r="120" spans="1:23" s="8" customFormat="1">
      <c r="A120" s="6">
        <v>45446</v>
      </c>
      <c r="B120" s="209">
        <v>10061244</v>
      </c>
      <c r="C120" s="7" t="str">
        <f t="shared" si="3"/>
        <v>MANISH PANDEY</v>
      </c>
      <c r="D120" t="s">
        <v>424</v>
      </c>
      <c r="E120">
        <v>8655267737</v>
      </c>
      <c r="F120" t="s">
        <v>385</v>
      </c>
      <c r="G120">
        <v>4</v>
      </c>
      <c r="H120">
        <v>0</v>
      </c>
      <c r="I120">
        <v>0</v>
      </c>
      <c r="J120">
        <v>4</v>
      </c>
      <c r="K120">
        <v>0</v>
      </c>
      <c r="L120">
        <v>4</v>
      </c>
      <c r="M120">
        <v>0</v>
      </c>
      <c r="N120">
        <v>0</v>
      </c>
      <c r="O120" t="s">
        <v>384</v>
      </c>
      <c r="P120" s="368">
        <v>90</v>
      </c>
      <c r="Q120" s="137">
        <v>0</v>
      </c>
      <c r="R120" s="137">
        <v>4</v>
      </c>
      <c r="S120" s="137">
        <v>1</v>
      </c>
      <c r="T120" s="137">
        <v>100</v>
      </c>
      <c r="U120" t="str">
        <f>VLOOKUP($B120,Summary!$A:$C,3,0)</f>
        <v>Intezar Sayed</v>
      </c>
      <c r="V120" t="str">
        <f ca="1">VLOOKUP($B120,Summary!$A:$E,5,0)</f>
        <v>More Than 1 Year</v>
      </c>
      <c r="W120">
        <f t="shared" si="4"/>
        <v>10061244</v>
      </c>
    </row>
    <row r="121" spans="1:23" s="8" customFormat="1">
      <c r="A121" s="6">
        <v>45446</v>
      </c>
      <c r="B121" s="209">
        <v>10154490</v>
      </c>
      <c r="C121" s="7" t="str">
        <f t="shared" si="3"/>
        <v>SIRAJ RAIS KHAN</v>
      </c>
      <c r="D121" t="s">
        <v>474</v>
      </c>
      <c r="E121">
        <v>7738084089</v>
      </c>
      <c r="F121" t="s">
        <v>402</v>
      </c>
      <c r="G121">
        <v>6</v>
      </c>
      <c r="H121">
        <v>0</v>
      </c>
      <c r="I121">
        <v>0</v>
      </c>
      <c r="J121">
        <v>6</v>
      </c>
      <c r="K121">
        <v>2</v>
      </c>
      <c r="L121">
        <v>4</v>
      </c>
      <c r="M121">
        <v>0</v>
      </c>
      <c r="N121">
        <v>0</v>
      </c>
      <c r="O121" t="s">
        <v>384</v>
      </c>
      <c r="P121" s="368">
        <v>150</v>
      </c>
      <c r="Q121" s="137">
        <v>0</v>
      </c>
      <c r="R121" s="137">
        <v>6</v>
      </c>
      <c r="S121" s="137">
        <v>1</v>
      </c>
      <c r="T121" s="137">
        <v>100</v>
      </c>
      <c r="U121" t="str">
        <f>VLOOKUP($B121,Summary!$A:$C,3,0)</f>
        <v>Intezar Sayed</v>
      </c>
      <c r="V121" t="str">
        <f ca="1">VLOOKUP($B121,Summary!$A:$E,5,0)</f>
        <v>91 - 180</v>
      </c>
      <c r="W121">
        <f t="shared" si="4"/>
        <v>10154490</v>
      </c>
    </row>
    <row r="122" spans="1:23" s="8" customFormat="1">
      <c r="A122" s="6">
        <v>45446</v>
      </c>
      <c r="B122" s="209">
        <v>10145771</v>
      </c>
      <c r="C122" s="7" t="str">
        <f t="shared" si="3"/>
        <v>RISHIKESH DUBEY</v>
      </c>
      <c r="D122" t="s">
        <v>437</v>
      </c>
      <c r="E122">
        <v>8369036235</v>
      </c>
      <c r="F122" t="s">
        <v>433</v>
      </c>
      <c r="G122">
        <v>5</v>
      </c>
      <c r="H122">
        <v>0</v>
      </c>
      <c r="I122">
        <v>0</v>
      </c>
      <c r="J122">
        <v>5</v>
      </c>
      <c r="K122">
        <v>1</v>
      </c>
      <c r="L122">
        <v>4</v>
      </c>
      <c r="M122">
        <v>0</v>
      </c>
      <c r="N122">
        <v>0</v>
      </c>
      <c r="O122" t="s">
        <v>384</v>
      </c>
      <c r="P122" s="368">
        <v>120</v>
      </c>
      <c r="Q122" s="137">
        <v>0</v>
      </c>
      <c r="R122" s="137">
        <v>5</v>
      </c>
      <c r="S122" s="137">
        <v>1</v>
      </c>
      <c r="T122" s="137">
        <v>100</v>
      </c>
      <c r="U122" t="str">
        <f>VLOOKUP($B122,Summary!$A:$C,3,0)</f>
        <v>Intezar Sayed</v>
      </c>
      <c r="V122" t="str">
        <f ca="1">VLOOKUP($B122,Summary!$A:$E,5,0)</f>
        <v>180 +</v>
      </c>
      <c r="W122">
        <f t="shared" si="4"/>
        <v>10145771</v>
      </c>
    </row>
    <row r="123" spans="1:23" s="8" customFormat="1">
      <c r="A123" s="6">
        <v>45446</v>
      </c>
      <c r="B123" s="209">
        <v>10157303</v>
      </c>
      <c r="C123" s="7" t="str">
        <f t="shared" si="3"/>
        <v>SHIVAM ANILKUMAR SHUKLA</v>
      </c>
      <c r="D123" t="s">
        <v>550</v>
      </c>
      <c r="E123">
        <v>9082856694</v>
      </c>
      <c r="F123" t="s">
        <v>497</v>
      </c>
      <c r="G123">
        <v>5</v>
      </c>
      <c r="H123">
        <v>0</v>
      </c>
      <c r="I123">
        <v>0</v>
      </c>
      <c r="J123">
        <v>5</v>
      </c>
      <c r="K123">
        <v>3</v>
      </c>
      <c r="L123">
        <v>2</v>
      </c>
      <c r="M123">
        <v>0</v>
      </c>
      <c r="N123">
        <v>0</v>
      </c>
      <c r="O123" t="s">
        <v>384</v>
      </c>
      <c r="P123" s="368">
        <v>125</v>
      </c>
      <c r="Q123" s="137">
        <v>0</v>
      </c>
      <c r="R123" s="137">
        <v>5</v>
      </c>
      <c r="S123" s="137">
        <v>1</v>
      </c>
      <c r="T123" s="137">
        <v>100</v>
      </c>
      <c r="U123" t="str">
        <f>VLOOKUP($B123,Summary!$A:$C,3,0)</f>
        <v>Dileep Sharma</v>
      </c>
      <c r="V123" t="str">
        <f ca="1">VLOOKUP($B123,Summary!$A:$E,5,0)</f>
        <v>31 - 90</v>
      </c>
      <c r="W123">
        <f t="shared" si="4"/>
        <v>10157303</v>
      </c>
    </row>
    <row r="124" spans="1:23" s="8" customFormat="1">
      <c r="A124" s="6">
        <v>45446</v>
      </c>
      <c r="B124" s="209">
        <v>10150180</v>
      </c>
      <c r="C124" s="7" t="str">
        <f t="shared" si="3"/>
        <v>YASH SABHA SHANKAR TIWARI</v>
      </c>
      <c r="D124" t="s">
        <v>423</v>
      </c>
      <c r="E124">
        <v>9594587271</v>
      </c>
      <c r="F124" t="s">
        <v>399</v>
      </c>
      <c r="G124">
        <v>2</v>
      </c>
      <c r="H124">
        <v>1</v>
      </c>
      <c r="I124">
        <v>0</v>
      </c>
      <c r="J124">
        <v>1</v>
      </c>
      <c r="K124">
        <v>1</v>
      </c>
      <c r="L124">
        <v>1</v>
      </c>
      <c r="M124">
        <v>0</v>
      </c>
      <c r="N124">
        <v>0</v>
      </c>
      <c r="O124" t="s">
        <v>384</v>
      </c>
      <c r="P124" s="368">
        <v>115</v>
      </c>
      <c r="Q124" s="137">
        <v>7080</v>
      </c>
      <c r="R124" s="137">
        <v>2</v>
      </c>
      <c r="S124" s="137">
        <v>1</v>
      </c>
      <c r="T124" s="137">
        <v>40</v>
      </c>
      <c r="U124" t="str">
        <f>VLOOKUP($B124,Summary!$A:$C,3,0)</f>
        <v>Abhijit Khanvilkar</v>
      </c>
      <c r="V124" t="str">
        <f ca="1">VLOOKUP($B124,Summary!$A:$E,5,0)</f>
        <v>180 +</v>
      </c>
      <c r="W124">
        <f t="shared" si="4"/>
        <v>10150180</v>
      </c>
    </row>
    <row r="125" spans="1:23" s="8" customFormat="1">
      <c r="A125" s="6">
        <v>45446</v>
      </c>
      <c r="B125" s="209">
        <v>10147364</v>
      </c>
      <c r="C125" s="7" t="str">
        <f t="shared" si="3"/>
        <v>MOIM MUKHTAR ALAM ANSARI</v>
      </c>
      <c r="D125" t="s">
        <v>426</v>
      </c>
      <c r="E125">
        <v>9326650484</v>
      </c>
      <c r="F125" t="s">
        <v>460</v>
      </c>
      <c r="G125">
        <v>6</v>
      </c>
      <c r="H125">
        <v>0</v>
      </c>
      <c r="I125">
        <v>0</v>
      </c>
      <c r="J125">
        <v>6</v>
      </c>
      <c r="K125">
        <v>0</v>
      </c>
      <c r="L125">
        <v>6</v>
      </c>
      <c r="M125">
        <v>0</v>
      </c>
      <c r="N125">
        <v>0</v>
      </c>
      <c r="O125" t="s">
        <v>384</v>
      </c>
      <c r="P125" s="368">
        <v>125</v>
      </c>
      <c r="Q125" s="137">
        <v>0</v>
      </c>
      <c r="R125" s="137">
        <v>6</v>
      </c>
      <c r="S125" s="137">
        <v>1</v>
      </c>
      <c r="T125" s="137">
        <v>100</v>
      </c>
      <c r="U125" t="str">
        <f>VLOOKUP($B125,Summary!$A:$C,3,0)</f>
        <v>Avnind Singh</v>
      </c>
      <c r="V125" t="str">
        <f ca="1">VLOOKUP($B125,Summary!$A:$E,5,0)</f>
        <v>180 +</v>
      </c>
      <c r="W125">
        <f t="shared" si="4"/>
        <v>10147364</v>
      </c>
    </row>
    <row r="126" spans="1:23" s="8" customFormat="1">
      <c r="A126" s="6">
        <v>45446</v>
      </c>
      <c r="B126" s="209">
        <v>10156154</v>
      </c>
      <c r="C126" s="7" t="str">
        <f t="shared" si="3"/>
        <v>VINAY KUMAR DUBEY</v>
      </c>
      <c r="D126" t="s">
        <v>530</v>
      </c>
      <c r="E126">
        <v>7080868718</v>
      </c>
      <c r="F126" t="s">
        <v>412</v>
      </c>
      <c r="G126">
        <v>7</v>
      </c>
      <c r="H126">
        <v>0</v>
      </c>
      <c r="I126">
        <v>0</v>
      </c>
      <c r="J126">
        <v>7</v>
      </c>
      <c r="K126">
        <v>4</v>
      </c>
      <c r="L126">
        <v>3</v>
      </c>
      <c r="M126">
        <v>0</v>
      </c>
      <c r="N126">
        <v>0</v>
      </c>
      <c r="O126" t="s">
        <v>384</v>
      </c>
      <c r="P126" s="368">
        <v>175</v>
      </c>
      <c r="Q126" s="137">
        <v>0</v>
      </c>
      <c r="R126" s="137">
        <v>7</v>
      </c>
      <c r="S126" s="137">
        <v>1</v>
      </c>
      <c r="T126" s="137">
        <v>100</v>
      </c>
      <c r="U126" t="str">
        <f>VLOOKUP($B126,Summary!$A:$C,3,0)</f>
        <v>Rushikesh Kale</v>
      </c>
      <c r="V126" t="str">
        <f ca="1">VLOOKUP($B126,Summary!$A:$E,5,0)</f>
        <v>31 - 90</v>
      </c>
      <c r="W126">
        <f t="shared" si="4"/>
        <v>10156154</v>
      </c>
    </row>
    <row r="127" spans="1:23" s="8" customFormat="1">
      <c r="A127" s="6">
        <v>45446</v>
      </c>
      <c r="B127" s="209">
        <v>10157420</v>
      </c>
      <c r="C127" s="7" t="str">
        <f t="shared" si="3"/>
        <v>VISHAL RAJENDRA UPADHYAY</v>
      </c>
      <c r="D127" t="s">
        <v>554</v>
      </c>
      <c r="E127">
        <v>9867075685</v>
      </c>
      <c r="F127" t="s">
        <v>497</v>
      </c>
      <c r="G127">
        <v>6</v>
      </c>
      <c r="H127">
        <v>0</v>
      </c>
      <c r="I127">
        <v>0</v>
      </c>
      <c r="J127">
        <v>6</v>
      </c>
      <c r="K127">
        <v>2</v>
      </c>
      <c r="L127">
        <v>4</v>
      </c>
      <c r="M127">
        <v>0</v>
      </c>
      <c r="N127">
        <v>0</v>
      </c>
      <c r="O127" t="s">
        <v>384</v>
      </c>
      <c r="P127" s="368">
        <v>150</v>
      </c>
      <c r="Q127" s="137">
        <v>0</v>
      </c>
      <c r="R127" s="137">
        <v>6</v>
      </c>
      <c r="S127" s="137">
        <v>1</v>
      </c>
      <c r="T127" s="137">
        <v>100</v>
      </c>
      <c r="U127" t="str">
        <f>VLOOKUP($B127,Summary!$A:$C,3,0)</f>
        <v>Dileep Sharma</v>
      </c>
      <c r="V127" t="str">
        <f ca="1">VLOOKUP($B127,Summary!$A:$E,5,0)</f>
        <v>31 - 90</v>
      </c>
      <c r="W127">
        <f t="shared" si="4"/>
        <v>10157420</v>
      </c>
    </row>
    <row r="128" spans="1:23" s="8" customFormat="1">
      <c r="A128" s="6">
        <v>45446</v>
      </c>
      <c r="B128" s="209">
        <v>10031401</v>
      </c>
      <c r="C128" s="7" t="str">
        <f t="shared" si="3"/>
        <v>KARIM JARIYA</v>
      </c>
      <c r="D128" t="s">
        <v>403</v>
      </c>
      <c r="E128">
        <v>9321734702</v>
      </c>
      <c r="F128" t="s">
        <v>385</v>
      </c>
      <c r="G128">
        <v>5</v>
      </c>
      <c r="H128">
        <v>0</v>
      </c>
      <c r="I128">
        <v>0</v>
      </c>
      <c r="J128">
        <v>5</v>
      </c>
      <c r="K128">
        <v>2</v>
      </c>
      <c r="L128">
        <v>3</v>
      </c>
      <c r="M128">
        <v>0</v>
      </c>
      <c r="N128">
        <v>0</v>
      </c>
      <c r="O128" t="s">
        <v>384</v>
      </c>
      <c r="P128" s="368">
        <v>125</v>
      </c>
      <c r="Q128" s="137">
        <v>0</v>
      </c>
      <c r="R128" s="137">
        <v>5</v>
      </c>
      <c r="S128" s="137">
        <v>1</v>
      </c>
      <c r="T128" s="137">
        <v>100</v>
      </c>
      <c r="U128" t="str">
        <f>VLOOKUP($B128,Summary!$A:$C,3,0)</f>
        <v>Intezar Sayed</v>
      </c>
      <c r="V128" t="str">
        <f ca="1">VLOOKUP($B128,Summary!$A:$E,5,0)</f>
        <v>More Than 1 Year</v>
      </c>
      <c r="W128">
        <f t="shared" si="4"/>
        <v>10031401</v>
      </c>
    </row>
    <row r="129" spans="1:23" s="8" customFormat="1">
      <c r="A129" s="6">
        <v>45446</v>
      </c>
      <c r="B129" s="209">
        <v>10145815</v>
      </c>
      <c r="C129" s="7" t="str">
        <f t="shared" si="3"/>
        <v>SANTOSH KUMAR GOND</v>
      </c>
      <c r="D129" t="s">
        <v>415</v>
      </c>
      <c r="E129">
        <v>6306278161</v>
      </c>
      <c r="F129" t="s">
        <v>399</v>
      </c>
      <c r="G129">
        <v>7</v>
      </c>
      <c r="H129">
        <v>0</v>
      </c>
      <c r="I129">
        <v>0</v>
      </c>
      <c r="J129">
        <v>7</v>
      </c>
      <c r="K129">
        <v>4</v>
      </c>
      <c r="L129">
        <v>3</v>
      </c>
      <c r="M129">
        <v>0</v>
      </c>
      <c r="N129">
        <v>0</v>
      </c>
      <c r="O129" t="s">
        <v>384</v>
      </c>
      <c r="P129" s="368">
        <v>175</v>
      </c>
      <c r="Q129" s="137">
        <v>0</v>
      </c>
      <c r="R129" s="137">
        <v>6</v>
      </c>
      <c r="S129" s="137">
        <v>1</v>
      </c>
      <c r="T129" s="137">
        <v>100</v>
      </c>
      <c r="U129" t="str">
        <f>VLOOKUP($B129,Summary!$A:$C,3,0)</f>
        <v>Abhijit Khanvilkar</v>
      </c>
      <c r="V129" t="str">
        <f ca="1">VLOOKUP($B129,Summary!$A:$E,5,0)</f>
        <v>180 +</v>
      </c>
      <c r="W129">
        <f t="shared" si="4"/>
        <v>10145815</v>
      </c>
    </row>
    <row r="130" spans="1:23" s="8" customFormat="1">
      <c r="A130" s="6">
        <v>45446</v>
      </c>
      <c r="B130" s="209">
        <v>10106261</v>
      </c>
      <c r="C130" s="7" t="str">
        <f t="shared" ref="C130:C193" si="5">D130</f>
        <v>MOHD ANWAR</v>
      </c>
      <c r="D130" t="s">
        <v>406</v>
      </c>
      <c r="E130">
        <v>9699967378</v>
      </c>
      <c r="F130" t="s">
        <v>397</v>
      </c>
      <c r="G130">
        <v>6</v>
      </c>
      <c r="H130">
        <v>1</v>
      </c>
      <c r="I130">
        <v>0</v>
      </c>
      <c r="J130">
        <v>5</v>
      </c>
      <c r="K130">
        <v>0</v>
      </c>
      <c r="L130">
        <v>6</v>
      </c>
      <c r="M130">
        <v>0</v>
      </c>
      <c r="N130">
        <v>0</v>
      </c>
      <c r="O130" t="s">
        <v>384</v>
      </c>
      <c r="P130" s="368">
        <v>180</v>
      </c>
      <c r="Q130" s="137">
        <v>4510</v>
      </c>
      <c r="R130" s="137">
        <v>6</v>
      </c>
      <c r="S130" s="137">
        <v>1</v>
      </c>
      <c r="T130" s="137">
        <v>100</v>
      </c>
      <c r="U130" t="str">
        <f>VLOOKUP($B130,Summary!$A:$C,3,0)</f>
        <v>Madhuri Joshi</v>
      </c>
      <c r="V130" t="str">
        <f ca="1">VLOOKUP($B130,Summary!$A:$E,5,0)</f>
        <v>More Than 1 Year</v>
      </c>
      <c r="W130">
        <f t="shared" si="4"/>
        <v>10106261</v>
      </c>
    </row>
    <row r="131" spans="1:23" s="8" customFormat="1">
      <c r="A131" s="6">
        <v>45446</v>
      </c>
      <c r="B131" s="209">
        <v>10139865</v>
      </c>
      <c r="C131" s="7" t="str">
        <f t="shared" si="5"/>
        <v>JITENDRA PRATAP SINGH</v>
      </c>
      <c r="D131" t="s">
        <v>544</v>
      </c>
      <c r="E131">
        <v>7718993383</v>
      </c>
      <c r="F131" t="s">
        <v>383</v>
      </c>
      <c r="G131">
        <v>4</v>
      </c>
      <c r="H131">
        <v>0</v>
      </c>
      <c r="I131">
        <v>0</v>
      </c>
      <c r="J131">
        <v>4</v>
      </c>
      <c r="K131">
        <v>1</v>
      </c>
      <c r="L131">
        <v>3</v>
      </c>
      <c r="M131">
        <v>0</v>
      </c>
      <c r="N131">
        <v>0</v>
      </c>
      <c r="O131" t="s">
        <v>384</v>
      </c>
      <c r="P131" s="368">
        <v>100</v>
      </c>
      <c r="Q131" s="137">
        <v>0</v>
      </c>
      <c r="R131" s="137">
        <v>4</v>
      </c>
      <c r="S131" s="137">
        <v>1</v>
      </c>
      <c r="T131" s="137">
        <v>80</v>
      </c>
      <c r="U131" t="str">
        <f>VLOOKUP($B131,Summary!$A:$C,3,0)</f>
        <v>Madhuri Joshi</v>
      </c>
      <c r="V131" t="str">
        <f ca="1">VLOOKUP($B131,Summary!$A:$E,5,0)</f>
        <v>More Than 1 Year</v>
      </c>
      <c r="W131">
        <f t="shared" ref="W131:W194" si="6">B131</f>
        <v>10139865</v>
      </c>
    </row>
    <row r="132" spans="1:23" s="8" customFormat="1">
      <c r="A132" s="6">
        <v>45446</v>
      </c>
      <c r="B132" s="209">
        <v>10149740</v>
      </c>
      <c r="C132" s="7" t="str">
        <f t="shared" si="5"/>
        <v>MD SARFARAZ</v>
      </c>
      <c r="D132" t="s">
        <v>420</v>
      </c>
      <c r="E132">
        <v>8709965096</v>
      </c>
      <c r="F132" t="s">
        <v>401</v>
      </c>
      <c r="G132">
        <v>7</v>
      </c>
      <c r="H132">
        <v>0</v>
      </c>
      <c r="I132">
        <v>0</v>
      </c>
      <c r="J132">
        <v>7</v>
      </c>
      <c r="K132">
        <v>1</v>
      </c>
      <c r="L132">
        <v>7</v>
      </c>
      <c r="M132">
        <v>0</v>
      </c>
      <c r="N132">
        <v>0</v>
      </c>
      <c r="O132" t="s">
        <v>384</v>
      </c>
      <c r="P132" s="368">
        <v>175</v>
      </c>
      <c r="Q132" s="137">
        <v>0</v>
      </c>
      <c r="R132" s="137">
        <v>7</v>
      </c>
      <c r="S132" s="137">
        <v>1</v>
      </c>
      <c r="T132" s="137">
        <v>100</v>
      </c>
      <c r="U132" t="str">
        <f>VLOOKUP($B132,Summary!$A:$C,3,0)</f>
        <v>Abhijit Khanvilkar</v>
      </c>
      <c r="V132" t="str">
        <f ca="1">VLOOKUP($B132,Summary!$A:$E,5,0)</f>
        <v>180 +</v>
      </c>
      <c r="W132">
        <f t="shared" si="6"/>
        <v>10149740</v>
      </c>
    </row>
    <row r="133" spans="1:23" s="8" customFormat="1">
      <c r="A133" s="6">
        <v>45446</v>
      </c>
      <c r="B133" s="209">
        <v>10157283</v>
      </c>
      <c r="C133" s="7" t="str">
        <f t="shared" si="5"/>
        <v>VINIT LAXMIKANT CHATURVEDI</v>
      </c>
      <c r="D133" t="s">
        <v>549</v>
      </c>
      <c r="E133">
        <v>9619167461</v>
      </c>
      <c r="F133" t="s">
        <v>461</v>
      </c>
      <c r="G133">
        <v>3</v>
      </c>
      <c r="H133">
        <v>0</v>
      </c>
      <c r="I133">
        <v>0</v>
      </c>
      <c r="J133">
        <v>3</v>
      </c>
      <c r="K133">
        <v>2</v>
      </c>
      <c r="L133">
        <v>1</v>
      </c>
      <c r="M133">
        <v>0</v>
      </c>
      <c r="N133">
        <v>0</v>
      </c>
      <c r="O133" t="s">
        <v>384</v>
      </c>
      <c r="P133" s="368">
        <v>65</v>
      </c>
      <c r="Q133" s="137">
        <v>0</v>
      </c>
      <c r="R133" s="137">
        <v>2</v>
      </c>
      <c r="S133" s="137">
        <v>1</v>
      </c>
      <c r="T133" s="137">
        <v>66.67</v>
      </c>
      <c r="U133" t="str">
        <f>VLOOKUP($B133,Summary!$A:$C,3,0)</f>
        <v>Avnind Singh</v>
      </c>
      <c r="V133" t="str">
        <f ca="1">VLOOKUP($B133,Summary!$A:$E,5,0)</f>
        <v>31 - 90</v>
      </c>
      <c r="W133">
        <f t="shared" si="6"/>
        <v>10157283</v>
      </c>
    </row>
    <row r="134" spans="1:23" s="8" customFormat="1">
      <c r="A134" s="6">
        <v>45446</v>
      </c>
      <c r="B134" s="209">
        <v>10153333</v>
      </c>
      <c r="C134" s="7" t="str">
        <f t="shared" si="5"/>
        <v>SUMIT KUMAR PARASNATH VERMA</v>
      </c>
      <c r="D134" t="s">
        <v>546</v>
      </c>
      <c r="E134">
        <v>7738531602</v>
      </c>
      <c r="F134" t="s">
        <v>503</v>
      </c>
      <c r="G134">
        <v>6</v>
      </c>
      <c r="H134">
        <v>0</v>
      </c>
      <c r="I134">
        <v>0</v>
      </c>
      <c r="J134">
        <v>6</v>
      </c>
      <c r="K134">
        <v>3</v>
      </c>
      <c r="L134">
        <v>3</v>
      </c>
      <c r="M134">
        <v>0</v>
      </c>
      <c r="N134">
        <v>0</v>
      </c>
      <c r="O134" t="s">
        <v>384</v>
      </c>
      <c r="P134" s="368">
        <v>140</v>
      </c>
      <c r="Q134" s="137">
        <v>0</v>
      </c>
      <c r="R134" s="137">
        <v>5</v>
      </c>
      <c r="S134" s="137">
        <v>1</v>
      </c>
      <c r="T134" s="137">
        <v>100</v>
      </c>
      <c r="U134" t="str">
        <f>VLOOKUP($B134,Summary!$A:$C,3,0)</f>
        <v>Dileep Sharma</v>
      </c>
      <c r="V134" t="str">
        <f ca="1">VLOOKUP($B134,Summary!$A:$E,5,0)</f>
        <v>91 - 180</v>
      </c>
      <c r="W134">
        <f t="shared" si="6"/>
        <v>10153333</v>
      </c>
    </row>
    <row r="135" spans="1:23" s="8" customFormat="1">
      <c r="A135" s="6">
        <v>45446</v>
      </c>
      <c r="B135" s="209">
        <v>10014784</v>
      </c>
      <c r="C135" s="7" t="str">
        <f t="shared" si="5"/>
        <v>PRASHANT LAD</v>
      </c>
      <c r="D135" t="s">
        <v>407</v>
      </c>
      <c r="E135">
        <v>9833647618</v>
      </c>
      <c r="F135" t="s">
        <v>431</v>
      </c>
      <c r="G135">
        <v>3</v>
      </c>
      <c r="H135">
        <v>0</v>
      </c>
      <c r="I135">
        <v>0</v>
      </c>
      <c r="J135">
        <v>3</v>
      </c>
      <c r="K135">
        <v>2</v>
      </c>
      <c r="L135">
        <v>1</v>
      </c>
      <c r="M135">
        <v>0</v>
      </c>
      <c r="N135">
        <v>1</v>
      </c>
      <c r="O135" t="s">
        <v>384</v>
      </c>
      <c r="P135" s="368">
        <v>85</v>
      </c>
      <c r="Q135" s="137">
        <v>0</v>
      </c>
      <c r="R135" s="137">
        <v>3</v>
      </c>
      <c r="S135" s="137">
        <v>1</v>
      </c>
      <c r="T135" s="137">
        <v>100</v>
      </c>
      <c r="U135" t="str">
        <f>VLOOKUP($B135,Summary!$A:$C,3,0)</f>
        <v>Madhuri Joshi</v>
      </c>
      <c r="V135" t="str">
        <f ca="1">VLOOKUP($B135,Summary!$A:$E,5,0)</f>
        <v>More Than 1 Year</v>
      </c>
      <c r="W135">
        <f t="shared" si="6"/>
        <v>10014784</v>
      </c>
    </row>
    <row r="136" spans="1:23" s="8" customFormat="1">
      <c r="A136" s="6">
        <v>45446</v>
      </c>
      <c r="B136" s="209">
        <v>10144343</v>
      </c>
      <c r="C136" s="7" t="str">
        <f t="shared" si="5"/>
        <v>ASHEESH TIWARI</v>
      </c>
      <c r="D136" t="s">
        <v>430</v>
      </c>
      <c r="E136">
        <v>6391115517</v>
      </c>
      <c r="F136" t="s">
        <v>397</v>
      </c>
      <c r="G136">
        <v>4</v>
      </c>
      <c r="H136">
        <v>0</v>
      </c>
      <c r="I136">
        <v>0</v>
      </c>
      <c r="J136">
        <v>4</v>
      </c>
      <c r="K136">
        <v>0</v>
      </c>
      <c r="L136">
        <v>5</v>
      </c>
      <c r="M136">
        <v>0</v>
      </c>
      <c r="N136">
        <v>0</v>
      </c>
      <c r="O136" t="s">
        <v>384</v>
      </c>
      <c r="P136" s="368">
        <v>85</v>
      </c>
      <c r="Q136" s="137">
        <v>0</v>
      </c>
      <c r="R136" s="137">
        <v>3</v>
      </c>
      <c r="S136" s="137">
        <v>1</v>
      </c>
      <c r="T136" s="137">
        <v>60</v>
      </c>
      <c r="U136" t="str">
        <f>VLOOKUP($B136,Summary!$A:$C,3,0)</f>
        <v>Madhuri Joshi</v>
      </c>
      <c r="V136" t="str">
        <f ca="1">VLOOKUP($B136,Summary!$A:$E,5,0)</f>
        <v>180 +</v>
      </c>
      <c r="W136">
        <f t="shared" si="6"/>
        <v>10144343</v>
      </c>
    </row>
    <row r="137" spans="1:23" s="8" customFormat="1">
      <c r="A137" s="6">
        <v>45446</v>
      </c>
      <c r="B137" s="209">
        <v>10068280</v>
      </c>
      <c r="C137" s="7" t="str">
        <f t="shared" si="5"/>
        <v>ARCHANA KAKADE</v>
      </c>
      <c r="D137" t="s">
        <v>434</v>
      </c>
      <c r="E137">
        <v>7208149618</v>
      </c>
      <c r="F137" t="s">
        <v>416</v>
      </c>
      <c r="G137">
        <v>1</v>
      </c>
      <c r="H137">
        <v>0</v>
      </c>
      <c r="I137">
        <v>0</v>
      </c>
      <c r="J137">
        <v>1</v>
      </c>
      <c r="K137">
        <v>0</v>
      </c>
      <c r="L137">
        <v>1</v>
      </c>
      <c r="M137">
        <v>0</v>
      </c>
      <c r="N137">
        <v>0</v>
      </c>
      <c r="O137" t="s">
        <v>384</v>
      </c>
      <c r="P137" s="368">
        <v>0</v>
      </c>
      <c r="Q137" s="137">
        <v>0</v>
      </c>
      <c r="R137" s="137">
        <v>0</v>
      </c>
      <c r="S137" s="137">
        <v>1</v>
      </c>
      <c r="T137" s="137">
        <v>0</v>
      </c>
      <c r="U137" t="str">
        <f>VLOOKUP($B137,Summary!$A:$C,3,0)</f>
        <v>Abhijit Khanvilkar</v>
      </c>
      <c r="V137" t="str">
        <f ca="1">VLOOKUP($B137,Summary!$A:$E,5,0)</f>
        <v>More Than 1 Year</v>
      </c>
      <c r="W137">
        <f t="shared" si="6"/>
        <v>10068280</v>
      </c>
    </row>
    <row r="138" spans="1:23" s="8" customFormat="1">
      <c r="A138" s="6">
        <v>45446</v>
      </c>
      <c r="B138" s="209">
        <v>10068212</v>
      </c>
      <c r="C138" s="7" t="str">
        <f t="shared" si="5"/>
        <v>WASIM KAZI</v>
      </c>
      <c r="D138" t="s">
        <v>436</v>
      </c>
      <c r="E138">
        <v>9702808599</v>
      </c>
      <c r="F138" t="s">
        <v>431</v>
      </c>
      <c r="G138">
        <v>5</v>
      </c>
      <c r="H138">
        <v>0</v>
      </c>
      <c r="I138">
        <v>0</v>
      </c>
      <c r="J138">
        <v>5</v>
      </c>
      <c r="K138">
        <v>0</v>
      </c>
      <c r="L138">
        <v>5</v>
      </c>
      <c r="M138">
        <v>0</v>
      </c>
      <c r="N138">
        <v>0</v>
      </c>
      <c r="O138" t="s">
        <v>384</v>
      </c>
      <c r="P138" s="368">
        <v>125</v>
      </c>
      <c r="Q138" s="137">
        <v>0</v>
      </c>
      <c r="R138" s="137">
        <v>5</v>
      </c>
      <c r="S138" s="137">
        <v>1</v>
      </c>
      <c r="T138" s="137">
        <v>100</v>
      </c>
      <c r="U138" t="str">
        <f>VLOOKUP($B138,Summary!$A:$C,3,0)</f>
        <v>Madhuri Joshi</v>
      </c>
      <c r="V138" t="str">
        <f ca="1">VLOOKUP($B138,Summary!$A:$E,5,0)</f>
        <v>More Than 1 Year</v>
      </c>
      <c r="W138">
        <f t="shared" si="6"/>
        <v>10068212</v>
      </c>
    </row>
    <row r="139" spans="1:23" s="8" customFormat="1">
      <c r="A139" s="6">
        <v>45446</v>
      </c>
      <c r="B139" s="209">
        <v>10157302</v>
      </c>
      <c r="C139" s="7" t="str">
        <f t="shared" si="5"/>
        <v>SUMIT JITENDRA PANDEY</v>
      </c>
      <c r="D139" t="s">
        <v>548</v>
      </c>
      <c r="E139">
        <v>9970290724</v>
      </c>
      <c r="F139" t="s">
        <v>395</v>
      </c>
      <c r="G139">
        <v>6</v>
      </c>
      <c r="H139">
        <v>0</v>
      </c>
      <c r="I139">
        <v>0</v>
      </c>
      <c r="J139">
        <v>6</v>
      </c>
      <c r="K139">
        <v>3</v>
      </c>
      <c r="L139">
        <v>4</v>
      </c>
      <c r="M139">
        <v>0</v>
      </c>
      <c r="N139">
        <v>0</v>
      </c>
      <c r="O139" t="s">
        <v>384</v>
      </c>
      <c r="P139" s="368">
        <v>150</v>
      </c>
      <c r="Q139" s="137">
        <v>0</v>
      </c>
      <c r="R139" s="137">
        <v>6</v>
      </c>
      <c r="S139" s="137">
        <v>1</v>
      </c>
      <c r="T139" s="137">
        <v>100</v>
      </c>
      <c r="U139" t="str">
        <f>VLOOKUP($B139,Summary!$A:$C,3,0)</f>
        <v>Intezar Sayed</v>
      </c>
      <c r="V139" t="str">
        <f ca="1">VLOOKUP($B139,Summary!$A:$E,5,0)</f>
        <v>31 - 90</v>
      </c>
      <c r="W139">
        <f t="shared" si="6"/>
        <v>10157302</v>
      </c>
    </row>
    <row r="140" spans="1:23" s="8" customFormat="1">
      <c r="A140" s="6">
        <v>45446</v>
      </c>
      <c r="B140" s="209">
        <v>10154499</v>
      </c>
      <c r="C140" s="7" t="str">
        <f t="shared" si="5"/>
        <v>SHIVAM PATHAK</v>
      </c>
      <c r="D140" t="s">
        <v>478</v>
      </c>
      <c r="E140">
        <v>9721050607</v>
      </c>
      <c r="F140" t="s">
        <v>385</v>
      </c>
      <c r="G140">
        <v>6</v>
      </c>
      <c r="H140">
        <v>0</v>
      </c>
      <c r="I140">
        <v>0</v>
      </c>
      <c r="J140">
        <v>6</v>
      </c>
      <c r="K140">
        <v>4</v>
      </c>
      <c r="L140">
        <v>2</v>
      </c>
      <c r="M140">
        <v>0</v>
      </c>
      <c r="N140">
        <v>0</v>
      </c>
      <c r="O140" t="s">
        <v>384</v>
      </c>
      <c r="P140" s="368">
        <v>150</v>
      </c>
      <c r="Q140" s="137">
        <v>0</v>
      </c>
      <c r="R140" s="137">
        <v>6</v>
      </c>
      <c r="S140" s="137">
        <v>1</v>
      </c>
      <c r="T140" s="137">
        <v>100</v>
      </c>
      <c r="U140" t="str">
        <f>VLOOKUP($B140,Summary!$A:$C,3,0)</f>
        <v>Intezar Sayed</v>
      </c>
      <c r="V140" t="str">
        <f ca="1">VLOOKUP($B140,Summary!$A:$E,5,0)</f>
        <v>91 - 180</v>
      </c>
      <c r="W140">
        <f t="shared" si="6"/>
        <v>10154499</v>
      </c>
    </row>
    <row r="141" spans="1:23" s="8" customFormat="1">
      <c r="A141" s="6">
        <v>45446</v>
      </c>
      <c r="B141" s="209">
        <v>10145759</v>
      </c>
      <c r="C141" s="7" t="str">
        <f t="shared" si="5"/>
        <v>BHANUPRATAP SINGH</v>
      </c>
      <c r="D141" t="s">
        <v>439</v>
      </c>
      <c r="E141">
        <v>8454014888</v>
      </c>
      <c r="F141" t="s">
        <v>397</v>
      </c>
      <c r="G141">
        <v>6</v>
      </c>
      <c r="H141">
        <v>0</v>
      </c>
      <c r="I141">
        <v>0</v>
      </c>
      <c r="J141">
        <v>6</v>
      </c>
      <c r="K141">
        <v>0</v>
      </c>
      <c r="L141">
        <v>6</v>
      </c>
      <c r="M141">
        <v>0</v>
      </c>
      <c r="N141">
        <v>1</v>
      </c>
      <c r="O141" t="s">
        <v>384</v>
      </c>
      <c r="P141" s="368">
        <v>150</v>
      </c>
      <c r="Q141" s="137">
        <v>0</v>
      </c>
      <c r="R141" s="137">
        <v>6</v>
      </c>
      <c r="S141" s="137">
        <v>1</v>
      </c>
      <c r="T141" s="137">
        <v>100</v>
      </c>
      <c r="U141" t="str">
        <f>VLOOKUP($B141,Summary!$A:$C,3,0)</f>
        <v>Madhuri Joshi</v>
      </c>
      <c r="V141" t="str">
        <f ca="1">VLOOKUP($B141,Summary!$A:$E,5,0)</f>
        <v>180 +</v>
      </c>
      <c r="W141">
        <f t="shared" si="6"/>
        <v>10145759</v>
      </c>
    </row>
    <row r="142" spans="1:23" s="8" customFormat="1">
      <c r="A142" s="6">
        <v>45446</v>
      </c>
      <c r="B142" s="209">
        <v>10154507</v>
      </c>
      <c r="C142" s="7" t="str">
        <f t="shared" si="5"/>
        <v>MOHIT UPADHYAY</v>
      </c>
      <c r="D142" t="s">
        <v>476</v>
      </c>
      <c r="E142">
        <v>9372906600</v>
      </c>
      <c r="F142" t="s">
        <v>461</v>
      </c>
      <c r="G142">
        <v>1</v>
      </c>
      <c r="H142">
        <v>0</v>
      </c>
      <c r="I142">
        <v>0</v>
      </c>
      <c r="J142">
        <v>1</v>
      </c>
      <c r="K142">
        <v>1</v>
      </c>
      <c r="L142">
        <v>0</v>
      </c>
      <c r="M142">
        <v>0</v>
      </c>
      <c r="N142">
        <v>0</v>
      </c>
      <c r="O142" t="s">
        <v>384</v>
      </c>
      <c r="P142" s="368">
        <v>25</v>
      </c>
      <c r="Q142" s="137">
        <v>0</v>
      </c>
      <c r="R142" s="137">
        <v>1</v>
      </c>
      <c r="S142" s="137">
        <v>1</v>
      </c>
      <c r="T142" s="137">
        <v>20</v>
      </c>
      <c r="U142" t="str">
        <f>VLOOKUP($B142,Summary!$A:$C,3,0)</f>
        <v>Avnind Singh</v>
      </c>
      <c r="V142" t="str">
        <f ca="1">VLOOKUP($B142,Summary!$A:$E,5,0)</f>
        <v>91 - 180</v>
      </c>
      <c r="W142">
        <f t="shared" si="6"/>
        <v>10154507</v>
      </c>
    </row>
    <row r="143" spans="1:23" s="8" customFormat="1">
      <c r="A143" s="6">
        <v>45446</v>
      </c>
      <c r="B143" s="209">
        <v>10155616</v>
      </c>
      <c r="C143" s="7" t="str">
        <f t="shared" si="5"/>
        <v>DHIRAJKUMAR L MISHRA</v>
      </c>
      <c r="D143" t="s">
        <v>506</v>
      </c>
      <c r="E143">
        <v>9370908992</v>
      </c>
      <c r="F143" t="s">
        <v>442</v>
      </c>
      <c r="G143">
        <v>6</v>
      </c>
      <c r="H143">
        <v>0</v>
      </c>
      <c r="I143">
        <v>0</v>
      </c>
      <c r="J143">
        <v>6</v>
      </c>
      <c r="K143">
        <v>2</v>
      </c>
      <c r="L143">
        <v>4</v>
      </c>
      <c r="M143">
        <v>0</v>
      </c>
      <c r="N143">
        <v>0</v>
      </c>
      <c r="O143" t="s">
        <v>384</v>
      </c>
      <c r="P143" s="368">
        <v>150</v>
      </c>
      <c r="Q143" s="137">
        <v>0</v>
      </c>
      <c r="R143" s="137">
        <v>6</v>
      </c>
      <c r="S143" s="137">
        <v>1</v>
      </c>
      <c r="T143" s="137">
        <v>100</v>
      </c>
      <c r="U143" t="str">
        <f>VLOOKUP($B143,Summary!$A:$C,3,0)</f>
        <v>Rushikesh Kale</v>
      </c>
      <c r="V143" t="str">
        <f ca="1">VLOOKUP($B143,Summary!$A:$E,5,0)</f>
        <v>31 - 90</v>
      </c>
      <c r="W143">
        <f t="shared" si="6"/>
        <v>10155616</v>
      </c>
    </row>
    <row r="144" spans="1:23" s="8" customFormat="1">
      <c r="A144" s="6">
        <v>45446</v>
      </c>
      <c r="B144" s="209">
        <v>10155635</v>
      </c>
      <c r="C144" s="7" t="str">
        <f t="shared" si="5"/>
        <v>RITIK PANKAJ CHAUBEY</v>
      </c>
      <c r="D144" t="s">
        <v>500</v>
      </c>
      <c r="E144">
        <v>8604838454</v>
      </c>
      <c r="F144" t="s">
        <v>383</v>
      </c>
      <c r="G144">
        <v>6</v>
      </c>
      <c r="H144">
        <v>0</v>
      </c>
      <c r="I144">
        <v>0</v>
      </c>
      <c r="J144">
        <v>6</v>
      </c>
      <c r="K144">
        <v>3</v>
      </c>
      <c r="L144">
        <v>3</v>
      </c>
      <c r="M144">
        <v>0</v>
      </c>
      <c r="N144">
        <v>0</v>
      </c>
      <c r="O144" t="s">
        <v>384</v>
      </c>
      <c r="P144" s="368">
        <v>150</v>
      </c>
      <c r="Q144" s="137">
        <v>0</v>
      </c>
      <c r="R144" s="137">
        <v>6</v>
      </c>
      <c r="S144" s="137">
        <v>1</v>
      </c>
      <c r="T144" s="137">
        <v>100</v>
      </c>
      <c r="U144" t="str">
        <f>VLOOKUP($B144,Summary!$A:$C,3,0)</f>
        <v>Madhuri Joshi</v>
      </c>
      <c r="V144" t="str">
        <f ca="1">VLOOKUP($B144,Summary!$A:$E,5,0)</f>
        <v>31 - 90</v>
      </c>
      <c r="W144">
        <f t="shared" si="6"/>
        <v>10155635</v>
      </c>
    </row>
    <row r="145" spans="1:23" s="8" customFormat="1">
      <c r="A145" s="6">
        <v>45446</v>
      </c>
      <c r="B145" s="209">
        <v>10156163</v>
      </c>
      <c r="C145" s="7" t="str">
        <f t="shared" si="5"/>
        <v>ABHISHEK KUMAR</v>
      </c>
      <c r="D145" t="s">
        <v>526</v>
      </c>
      <c r="E145">
        <v>9967178792</v>
      </c>
      <c r="F145" t="s">
        <v>386</v>
      </c>
      <c r="G145">
        <v>5</v>
      </c>
      <c r="H145">
        <v>0</v>
      </c>
      <c r="I145">
        <v>0</v>
      </c>
      <c r="J145">
        <v>5</v>
      </c>
      <c r="K145">
        <v>3</v>
      </c>
      <c r="L145">
        <v>2</v>
      </c>
      <c r="M145">
        <v>0</v>
      </c>
      <c r="N145">
        <v>0</v>
      </c>
      <c r="O145" t="s">
        <v>384</v>
      </c>
      <c r="P145" s="368">
        <v>125</v>
      </c>
      <c r="Q145" s="137">
        <v>0</v>
      </c>
      <c r="R145" s="137">
        <v>5</v>
      </c>
      <c r="S145" s="137">
        <v>1</v>
      </c>
      <c r="T145" s="137">
        <v>100</v>
      </c>
      <c r="U145" t="str">
        <f>VLOOKUP($B145,Summary!$A:$C,3,0)</f>
        <v>Avnind Singh</v>
      </c>
      <c r="V145" t="str">
        <f ca="1">VLOOKUP($B145,Summary!$A:$E,5,0)</f>
        <v>31 - 90</v>
      </c>
      <c r="W145">
        <f t="shared" si="6"/>
        <v>10156163</v>
      </c>
    </row>
    <row r="146" spans="1:23" s="8" customFormat="1">
      <c r="A146" s="6">
        <v>45446</v>
      </c>
      <c r="B146" s="209">
        <v>10154719</v>
      </c>
      <c r="C146" s="7" t="str">
        <f t="shared" si="5"/>
        <v>CHANDAN MISHRA</v>
      </c>
      <c r="D146" t="s">
        <v>489</v>
      </c>
      <c r="E146">
        <v>8433849596</v>
      </c>
      <c r="F146" t="s">
        <v>471</v>
      </c>
      <c r="G146">
        <v>5</v>
      </c>
      <c r="H146">
        <v>0</v>
      </c>
      <c r="I146">
        <v>0</v>
      </c>
      <c r="J146">
        <v>5</v>
      </c>
      <c r="K146">
        <v>1</v>
      </c>
      <c r="L146">
        <v>4</v>
      </c>
      <c r="M146">
        <v>0</v>
      </c>
      <c r="N146">
        <v>0</v>
      </c>
      <c r="O146" t="s">
        <v>384</v>
      </c>
      <c r="P146" s="368">
        <v>125</v>
      </c>
      <c r="Q146" s="137">
        <v>0</v>
      </c>
      <c r="R146" s="137">
        <v>5</v>
      </c>
      <c r="S146" s="137">
        <v>1</v>
      </c>
      <c r="T146" s="137">
        <v>100</v>
      </c>
      <c r="U146" t="str">
        <f>VLOOKUP($B146,Summary!$A:$C,3,0)</f>
        <v>Dileep Sharma</v>
      </c>
      <c r="V146" t="str">
        <f ca="1">VLOOKUP($B146,Summary!$A:$E,5,0)</f>
        <v>91 - 180</v>
      </c>
      <c r="W146">
        <f t="shared" si="6"/>
        <v>10154719</v>
      </c>
    </row>
    <row r="147" spans="1:23" s="8" customFormat="1">
      <c r="A147" s="6">
        <v>45446</v>
      </c>
      <c r="B147" s="209">
        <v>10153331</v>
      </c>
      <c r="C147" s="7" t="str">
        <f t="shared" si="5"/>
        <v>RAGHWENDRA KUMAR SINGH</v>
      </c>
      <c r="D147" t="s">
        <v>460</v>
      </c>
      <c r="E147">
        <v>8104389966</v>
      </c>
      <c r="F147" t="s">
        <v>390</v>
      </c>
      <c r="G147">
        <v>2</v>
      </c>
      <c r="H147">
        <v>0</v>
      </c>
      <c r="I147">
        <v>0</v>
      </c>
      <c r="J147">
        <v>2</v>
      </c>
      <c r="K147">
        <v>0</v>
      </c>
      <c r="L147">
        <v>2</v>
      </c>
      <c r="M147">
        <v>0</v>
      </c>
      <c r="N147">
        <v>0</v>
      </c>
      <c r="O147" t="s">
        <v>384</v>
      </c>
      <c r="P147" s="368">
        <v>50</v>
      </c>
      <c r="Q147" s="137">
        <v>0</v>
      </c>
      <c r="R147" s="137">
        <v>2</v>
      </c>
      <c r="S147" s="137">
        <v>1</v>
      </c>
      <c r="T147" s="137">
        <v>66.67</v>
      </c>
      <c r="U147" t="str">
        <f>VLOOKUP($B147,Summary!$A:$C,3,0)</f>
        <v>Avnind Singh</v>
      </c>
      <c r="V147" t="str">
        <f ca="1">VLOOKUP($B147,Summary!$A:$E,5,0)</f>
        <v>91 - 180</v>
      </c>
      <c r="W147">
        <f t="shared" si="6"/>
        <v>10153331</v>
      </c>
    </row>
    <row r="148" spans="1:23" s="8" customFormat="1">
      <c r="A148" s="6">
        <v>45446</v>
      </c>
      <c r="B148" s="209">
        <v>10151345</v>
      </c>
      <c r="C148" s="7" t="str">
        <f t="shared" si="5"/>
        <v>NAGENDRA MISHRA</v>
      </c>
      <c r="D148" t="s">
        <v>386</v>
      </c>
      <c r="E148">
        <v>7049872363</v>
      </c>
      <c r="F148" t="s">
        <v>448</v>
      </c>
      <c r="G148">
        <v>2</v>
      </c>
      <c r="H148">
        <v>0</v>
      </c>
      <c r="I148">
        <v>0</v>
      </c>
      <c r="J148">
        <v>2</v>
      </c>
      <c r="K148">
        <v>2</v>
      </c>
      <c r="L148">
        <v>0</v>
      </c>
      <c r="M148">
        <v>0</v>
      </c>
      <c r="N148">
        <v>0</v>
      </c>
      <c r="O148" t="s">
        <v>384</v>
      </c>
      <c r="P148" s="368">
        <v>50</v>
      </c>
      <c r="Q148" s="137">
        <v>0</v>
      </c>
      <c r="R148" s="137">
        <v>1</v>
      </c>
      <c r="S148" s="137">
        <v>1</v>
      </c>
      <c r="T148" s="137">
        <v>33.33</v>
      </c>
      <c r="U148" t="str">
        <f>VLOOKUP($B148,Summary!$A:$C,3,0)</f>
        <v>Avnind Singh</v>
      </c>
      <c r="V148" t="str">
        <f ca="1">VLOOKUP($B148,Summary!$A:$E,5,0)</f>
        <v>180 +</v>
      </c>
      <c r="W148">
        <f t="shared" si="6"/>
        <v>10151345</v>
      </c>
    </row>
    <row r="149" spans="1:23" s="8" customFormat="1">
      <c r="A149" s="6">
        <v>45446</v>
      </c>
      <c r="B149" s="209">
        <v>10155631</v>
      </c>
      <c r="C149" s="7" t="str">
        <f t="shared" si="5"/>
        <v>PRAFUL MUKUNDRAO TELANG</v>
      </c>
      <c r="D149" t="s">
        <v>501</v>
      </c>
      <c r="E149">
        <v>7769928826</v>
      </c>
      <c r="F149" t="s">
        <v>409</v>
      </c>
      <c r="G149">
        <v>5</v>
      </c>
      <c r="H149">
        <v>0</v>
      </c>
      <c r="I149">
        <v>0</v>
      </c>
      <c r="J149">
        <v>5</v>
      </c>
      <c r="K149">
        <v>3</v>
      </c>
      <c r="L149">
        <v>2</v>
      </c>
      <c r="M149">
        <v>0</v>
      </c>
      <c r="N149">
        <v>0</v>
      </c>
      <c r="O149" t="s">
        <v>384</v>
      </c>
      <c r="P149" s="368">
        <v>115</v>
      </c>
      <c r="Q149" s="137">
        <v>0</v>
      </c>
      <c r="R149" s="137">
        <v>2</v>
      </c>
      <c r="S149" s="137">
        <v>1</v>
      </c>
      <c r="T149" s="137">
        <v>40</v>
      </c>
      <c r="U149" t="str">
        <f>VLOOKUP($B149,Summary!$A:$C,3,0)</f>
        <v>Avnind Singh</v>
      </c>
      <c r="V149" t="str">
        <f ca="1">VLOOKUP($B149,Summary!$A:$E,5,0)</f>
        <v>31 - 90</v>
      </c>
      <c r="W149">
        <f t="shared" si="6"/>
        <v>10155631</v>
      </c>
    </row>
    <row r="150" spans="1:23" s="8" customFormat="1">
      <c r="A150" s="6">
        <v>45446</v>
      </c>
      <c r="B150" s="209">
        <v>10154727</v>
      </c>
      <c r="C150" s="7" t="str">
        <f t="shared" si="5"/>
        <v>SHUBHENDU PRAFULLA DASKABI</v>
      </c>
      <c r="D150" t="s">
        <v>491</v>
      </c>
      <c r="E150">
        <v>9372379791</v>
      </c>
      <c r="F150" t="s">
        <v>471</v>
      </c>
      <c r="G150">
        <v>5</v>
      </c>
      <c r="H150">
        <v>0</v>
      </c>
      <c r="I150">
        <v>0</v>
      </c>
      <c r="J150">
        <v>5</v>
      </c>
      <c r="K150">
        <v>2</v>
      </c>
      <c r="L150">
        <v>3</v>
      </c>
      <c r="M150">
        <v>0</v>
      </c>
      <c r="N150">
        <v>0</v>
      </c>
      <c r="O150" t="s">
        <v>384</v>
      </c>
      <c r="P150" s="368">
        <v>125</v>
      </c>
      <c r="Q150" s="137">
        <v>0</v>
      </c>
      <c r="R150" s="137">
        <v>5</v>
      </c>
      <c r="S150" s="137">
        <v>1</v>
      </c>
      <c r="T150" s="137">
        <v>100</v>
      </c>
      <c r="U150" t="str">
        <f>VLOOKUP($B150,Summary!$A:$C,3,0)</f>
        <v>Dileep Sharma</v>
      </c>
      <c r="V150" t="str">
        <f ca="1">VLOOKUP($B150,Summary!$A:$E,5,0)</f>
        <v>91 - 180</v>
      </c>
      <c r="W150">
        <f t="shared" si="6"/>
        <v>10154727</v>
      </c>
    </row>
    <row r="151" spans="1:23" s="8" customFormat="1">
      <c r="A151" s="6">
        <v>45446</v>
      </c>
      <c r="B151" s="209">
        <v>10153648</v>
      </c>
      <c r="C151" s="7" t="str">
        <f t="shared" si="5"/>
        <v>RAJKUMAR U SINGH</v>
      </c>
      <c r="D151" t="s">
        <v>466</v>
      </c>
      <c r="E151">
        <v>7058306032</v>
      </c>
      <c r="F151" t="s">
        <v>385</v>
      </c>
      <c r="G151">
        <v>5</v>
      </c>
      <c r="H151">
        <v>0</v>
      </c>
      <c r="I151">
        <v>0</v>
      </c>
      <c r="J151">
        <v>5</v>
      </c>
      <c r="K151">
        <v>0</v>
      </c>
      <c r="L151">
        <v>5</v>
      </c>
      <c r="M151">
        <v>0</v>
      </c>
      <c r="N151">
        <v>0</v>
      </c>
      <c r="O151" t="s">
        <v>384</v>
      </c>
      <c r="P151" s="368">
        <v>125</v>
      </c>
      <c r="Q151" s="137">
        <v>0</v>
      </c>
      <c r="R151" s="137">
        <v>5</v>
      </c>
      <c r="S151" s="137">
        <v>1</v>
      </c>
      <c r="T151" s="137">
        <v>100</v>
      </c>
      <c r="U151" t="str">
        <f>VLOOKUP($B151,Summary!$A:$C,3,0)</f>
        <v>Intezar Sayed</v>
      </c>
      <c r="V151" t="str">
        <f ca="1">VLOOKUP($B151,Summary!$A:$E,5,0)</f>
        <v>91 - 180</v>
      </c>
      <c r="W151">
        <f t="shared" si="6"/>
        <v>10153648</v>
      </c>
    </row>
    <row r="152" spans="1:23" s="8" customFormat="1">
      <c r="A152" s="6">
        <v>45446</v>
      </c>
      <c r="B152" s="209">
        <v>10157279</v>
      </c>
      <c r="C152" s="7" t="str">
        <f t="shared" si="5"/>
        <v>ABDUL AHAD ANIS KHAN</v>
      </c>
      <c r="D152" t="s">
        <v>547</v>
      </c>
      <c r="E152">
        <v>7058620610</v>
      </c>
      <c r="F152" t="s">
        <v>461</v>
      </c>
      <c r="G152">
        <v>5</v>
      </c>
      <c r="H152">
        <v>0</v>
      </c>
      <c r="I152">
        <v>0</v>
      </c>
      <c r="J152">
        <v>5</v>
      </c>
      <c r="K152">
        <v>5</v>
      </c>
      <c r="L152">
        <v>0</v>
      </c>
      <c r="M152">
        <v>0</v>
      </c>
      <c r="N152">
        <v>0</v>
      </c>
      <c r="O152" t="s">
        <v>384</v>
      </c>
      <c r="P152" s="368">
        <v>125</v>
      </c>
      <c r="Q152" s="137">
        <v>0</v>
      </c>
      <c r="R152" s="137">
        <v>5</v>
      </c>
      <c r="S152" s="137">
        <v>1</v>
      </c>
      <c r="T152" s="137">
        <v>100</v>
      </c>
      <c r="U152" t="str">
        <f>VLOOKUP($B152,Summary!$A:$C,3,0)</f>
        <v>Avnind Singh</v>
      </c>
      <c r="V152" t="str">
        <f ca="1">VLOOKUP($B152,Summary!$A:$E,5,0)</f>
        <v>31 - 90</v>
      </c>
      <c r="W152">
        <f t="shared" si="6"/>
        <v>10157279</v>
      </c>
    </row>
    <row r="153" spans="1:23" s="8" customFormat="1">
      <c r="A153" s="6">
        <v>45446</v>
      </c>
      <c r="B153" s="209">
        <v>10154479</v>
      </c>
      <c r="C153" s="7" t="str">
        <f t="shared" si="5"/>
        <v>VINOD KUMAR</v>
      </c>
      <c r="D153" t="s">
        <v>477</v>
      </c>
      <c r="E153">
        <v>7905193449</v>
      </c>
      <c r="F153" t="s">
        <v>471</v>
      </c>
      <c r="G153">
        <v>5</v>
      </c>
      <c r="H153">
        <v>0</v>
      </c>
      <c r="I153">
        <v>0</v>
      </c>
      <c r="J153">
        <v>5</v>
      </c>
      <c r="K153">
        <v>2</v>
      </c>
      <c r="L153">
        <v>3</v>
      </c>
      <c r="M153">
        <v>0</v>
      </c>
      <c r="N153">
        <v>0</v>
      </c>
      <c r="O153" t="s">
        <v>384</v>
      </c>
      <c r="P153" s="368">
        <v>125</v>
      </c>
      <c r="Q153" s="137">
        <v>0</v>
      </c>
      <c r="R153" s="137">
        <v>5</v>
      </c>
      <c r="S153" s="137">
        <v>1</v>
      </c>
      <c r="T153" s="137">
        <v>100</v>
      </c>
      <c r="U153" t="str">
        <f>VLOOKUP($B153,Summary!$A:$C,3,0)</f>
        <v>Dileep Sharma</v>
      </c>
      <c r="V153" t="str">
        <f ca="1">VLOOKUP($B153,Summary!$A:$E,5,0)</f>
        <v>91 - 180</v>
      </c>
      <c r="W153">
        <f t="shared" si="6"/>
        <v>10154479</v>
      </c>
    </row>
    <row r="154" spans="1:23" s="8" customFormat="1">
      <c r="A154" s="6">
        <v>45446</v>
      </c>
      <c r="B154" s="209">
        <v>10057460</v>
      </c>
      <c r="C154" s="7" t="str">
        <f t="shared" si="5"/>
        <v>GANGA SAGAR PANDEY</v>
      </c>
      <c r="D154" t="s">
        <v>435</v>
      </c>
      <c r="E154">
        <v>9696537480</v>
      </c>
      <c r="F154" t="s">
        <v>412</v>
      </c>
      <c r="G154">
        <v>6</v>
      </c>
      <c r="H154">
        <v>0</v>
      </c>
      <c r="I154">
        <v>0</v>
      </c>
      <c r="J154">
        <v>6</v>
      </c>
      <c r="K154">
        <v>1</v>
      </c>
      <c r="L154">
        <v>5</v>
      </c>
      <c r="M154">
        <v>0</v>
      </c>
      <c r="N154">
        <v>0</v>
      </c>
      <c r="O154" t="s">
        <v>384</v>
      </c>
      <c r="P154" s="368">
        <v>150</v>
      </c>
      <c r="Q154" s="137">
        <v>0</v>
      </c>
      <c r="R154" s="137">
        <v>6</v>
      </c>
      <c r="S154" s="137">
        <v>1</v>
      </c>
      <c r="T154" s="137">
        <v>100</v>
      </c>
      <c r="U154" t="str">
        <f>VLOOKUP($B154,Summary!$A:$C,3,0)</f>
        <v>Rushikesh Kale</v>
      </c>
      <c r="V154" t="str">
        <f ca="1">VLOOKUP($B154,Summary!$A:$E,5,0)</f>
        <v>More Than 1 Year</v>
      </c>
      <c r="W154">
        <f t="shared" si="6"/>
        <v>10057460</v>
      </c>
    </row>
    <row r="155" spans="1:23" s="8" customFormat="1">
      <c r="A155" s="6">
        <v>45446</v>
      </c>
      <c r="B155" s="209">
        <v>10131369</v>
      </c>
      <c r="C155" s="7" t="str">
        <f t="shared" si="5"/>
        <v>VIVEK CHUNNILAL GUPTA</v>
      </c>
      <c r="D155" t="s">
        <v>417</v>
      </c>
      <c r="E155">
        <v>8698022496</v>
      </c>
      <c r="F155" t="s">
        <v>412</v>
      </c>
      <c r="G155">
        <v>7</v>
      </c>
      <c r="H155">
        <v>0</v>
      </c>
      <c r="I155">
        <v>0</v>
      </c>
      <c r="J155">
        <v>7</v>
      </c>
      <c r="K155">
        <v>0</v>
      </c>
      <c r="L155">
        <v>7</v>
      </c>
      <c r="M155">
        <v>0</v>
      </c>
      <c r="N155">
        <v>0</v>
      </c>
      <c r="O155" t="s">
        <v>384</v>
      </c>
      <c r="P155" s="368">
        <v>175</v>
      </c>
      <c r="Q155" s="137">
        <v>0</v>
      </c>
      <c r="R155" s="137">
        <v>7</v>
      </c>
      <c r="S155" s="137">
        <v>1</v>
      </c>
      <c r="T155" s="137">
        <v>100</v>
      </c>
      <c r="U155" t="str">
        <f>VLOOKUP($B155,Summary!$A:$C,3,0)</f>
        <v>Rushikesh Kale</v>
      </c>
      <c r="V155" t="str">
        <f ca="1">VLOOKUP($B155,Summary!$A:$E,5,0)</f>
        <v>More Than 1 Year</v>
      </c>
      <c r="W155">
        <f t="shared" si="6"/>
        <v>10131369</v>
      </c>
    </row>
    <row r="156" spans="1:23" s="8" customFormat="1">
      <c r="A156" s="6">
        <v>45446</v>
      </c>
      <c r="B156" s="209">
        <v>10155617</v>
      </c>
      <c r="C156" s="7" t="str">
        <f t="shared" si="5"/>
        <v>NANDLAL RAJBHAR</v>
      </c>
      <c r="D156" t="s">
        <v>504</v>
      </c>
      <c r="E156">
        <v>9594189301</v>
      </c>
      <c r="F156" t="s">
        <v>401</v>
      </c>
      <c r="G156">
        <v>5</v>
      </c>
      <c r="H156">
        <v>0</v>
      </c>
      <c r="I156">
        <v>0</v>
      </c>
      <c r="J156">
        <v>5</v>
      </c>
      <c r="K156">
        <v>1</v>
      </c>
      <c r="L156">
        <v>4</v>
      </c>
      <c r="M156">
        <v>0</v>
      </c>
      <c r="N156">
        <v>0</v>
      </c>
      <c r="O156" t="s">
        <v>384</v>
      </c>
      <c r="P156" s="368">
        <v>125</v>
      </c>
      <c r="Q156" s="137">
        <v>0</v>
      </c>
      <c r="R156" s="137">
        <v>5</v>
      </c>
      <c r="S156" s="137">
        <v>1</v>
      </c>
      <c r="T156" s="137">
        <v>100</v>
      </c>
      <c r="U156" t="str">
        <f>VLOOKUP($B156,Summary!$A:$C,3,0)</f>
        <v>Abhijit Khanvilkar</v>
      </c>
      <c r="V156" t="str">
        <f ca="1">VLOOKUP($B156,Summary!$A:$E,5,0)</f>
        <v>31 - 90</v>
      </c>
      <c r="W156">
        <f t="shared" si="6"/>
        <v>10155617</v>
      </c>
    </row>
    <row r="157" spans="1:23" s="8" customFormat="1">
      <c r="A157" s="6">
        <v>45446</v>
      </c>
      <c r="B157" s="209">
        <v>10153634</v>
      </c>
      <c r="C157" s="7" t="str">
        <f t="shared" si="5"/>
        <v>LAXMI NARAYAN PANDEY</v>
      </c>
      <c r="D157" t="s">
        <v>467</v>
      </c>
      <c r="E157">
        <v>7208851513</v>
      </c>
      <c r="F157" t="s">
        <v>399</v>
      </c>
      <c r="G157">
        <v>7</v>
      </c>
      <c r="H157">
        <v>1</v>
      </c>
      <c r="I157">
        <v>0</v>
      </c>
      <c r="J157">
        <v>6</v>
      </c>
      <c r="K157">
        <v>2</v>
      </c>
      <c r="L157">
        <v>6</v>
      </c>
      <c r="M157">
        <v>0</v>
      </c>
      <c r="N157">
        <v>0</v>
      </c>
      <c r="O157" t="s">
        <v>384</v>
      </c>
      <c r="P157" s="368">
        <v>250</v>
      </c>
      <c r="Q157" s="137">
        <v>4720</v>
      </c>
      <c r="R157" s="137">
        <v>8</v>
      </c>
      <c r="S157" s="137">
        <v>1</v>
      </c>
      <c r="T157" s="137">
        <v>100</v>
      </c>
      <c r="U157" t="str">
        <f>VLOOKUP($B157,Summary!$A:$C,3,0)</f>
        <v>Abhijit Khanvilkar</v>
      </c>
      <c r="V157" t="str">
        <f ca="1">VLOOKUP($B157,Summary!$A:$E,5,0)</f>
        <v>91 - 180</v>
      </c>
      <c r="W157">
        <f t="shared" si="6"/>
        <v>10153634</v>
      </c>
    </row>
    <row r="158" spans="1:23" s="8" customFormat="1">
      <c r="A158" s="6">
        <v>45446</v>
      </c>
      <c r="B158" s="209">
        <v>10056963</v>
      </c>
      <c r="C158" s="7" t="str">
        <f t="shared" si="5"/>
        <v>MOHD IJHAR SHAIKH</v>
      </c>
      <c r="D158" t="s">
        <v>410</v>
      </c>
      <c r="E158">
        <v>9004616230</v>
      </c>
      <c r="F158" t="s">
        <v>414</v>
      </c>
      <c r="G158">
        <v>5</v>
      </c>
      <c r="H158">
        <v>0</v>
      </c>
      <c r="I158">
        <v>0</v>
      </c>
      <c r="J158">
        <v>5</v>
      </c>
      <c r="K158">
        <v>1</v>
      </c>
      <c r="L158">
        <v>4</v>
      </c>
      <c r="M158">
        <v>0</v>
      </c>
      <c r="N158">
        <v>0</v>
      </c>
      <c r="O158" t="s">
        <v>384</v>
      </c>
      <c r="P158" s="368">
        <v>110</v>
      </c>
      <c r="Q158" s="137">
        <v>0</v>
      </c>
      <c r="R158" s="137">
        <v>5</v>
      </c>
      <c r="S158" s="137">
        <v>1</v>
      </c>
      <c r="T158" s="137">
        <v>100</v>
      </c>
      <c r="U158" t="str">
        <f>VLOOKUP($B158,Summary!$A:$C,3,0)</f>
        <v>Intezar Sayed</v>
      </c>
      <c r="V158" t="str">
        <f ca="1">VLOOKUP($B158,Summary!$A:$E,5,0)</f>
        <v>More Than 1 Year</v>
      </c>
      <c r="W158">
        <f t="shared" si="6"/>
        <v>10056963</v>
      </c>
    </row>
    <row r="159" spans="1:23" s="8" customFormat="1">
      <c r="A159" s="6">
        <v>45446</v>
      </c>
      <c r="B159" s="209">
        <v>10126648</v>
      </c>
      <c r="C159" s="7" t="str">
        <f t="shared" si="5"/>
        <v>ANOOP PANDEY</v>
      </c>
      <c r="D159" t="s">
        <v>455</v>
      </c>
      <c r="E159">
        <v>9321734007</v>
      </c>
      <c r="F159" t="s">
        <v>393</v>
      </c>
      <c r="G159">
        <v>5</v>
      </c>
      <c r="H159">
        <v>0</v>
      </c>
      <c r="I159">
        <v>0</v>
      </c>
      <c r="J159">
        <v>5</v>
      </c>
      <c r="K159">
        <v>3</v>
      </c>
      <c r="L159">
        <v>2</v>
      </c>
      <c r="M159">
        <v>0</v>
      </c>
      <c r="N159">
        <v>0</v>
      </c>
      <c r="O159" t="s">
        <v>384</v>
      </c>
      <c r="P159" s="368">
        <v>120</v>
      </c>
      <c r="Q159" s="137">
        <v>0</v>
      </c>
      <c r="R159" s="137">
        <v>4</v>
      </c>
      <c r="S159" s="137">
        <v>1</v>
      </c>
      <c r="T159" s="137">
        <v>80</v>
      </c>
      <c r="U159" t="str">
        <f>VLOOKUP($B159,Summary!$A:$C,3,0)</f>
        <v>Avnind Singh</v>
      </c>
      <c r="V159" t="str">
        <f ca="1">VLOOKUP($B159,Summary!$A:$E,5,0)</f>
        <v>More Than 1 Year</v>
      </c>
      <c r="W159">
        <f t="shared" si="6"/>
        <v>10126648</v>
      </c>
    </row>
    <row r="160" spans="1:23" s="8" customFormat="1">
      <c r="A160" s="6">
        <v>45446</v>
      </c>
      <c r="B160" s="209">
        <v>10152618</v>
      </c>
      <c r="C160" s="7" t="str">
        <f t="shared" si="5"/>
        <v>MUNTAZIR SAYED</v>
      </c>
      <c r="D160" t="s">
        <v>391</v>
      </c>
      <c r="E160">
        <v>9082734540</v>
      </c>
      <c r="F160" t="s">
        <v>443</v>
      </c>
      <c r="G160">
        <v>1</v>
      </c>
      <c r="H160">
        <v>0</v>
      </c>
      <c r="I160">
        <v>0</v>
      </c>
      <c r="J160">
        <v>1</v>
      </c>
      <c r="K160">
        <v>0</v>
      </c>
      <c r="L160">
        <v>1</v>
      </c>
      <c r="M160">
        <v>0</v>
      </c>
      <c r="N160">
        <v>0</v>
      </c>
      <c r="O160" t="s">
        <v>384</v>
      </c>
      <c r="P160" s="368">
        <v>25</v>
      </c>
      <c r="Q160" s="137">
        <v>0</v>
      </c>
      <c r="R160" s="137">
        <v>1</v>
      </c>
      <c r="S160" s="137">
        <v>1</v>
      </c>
      <c r="T160" s="137">
        <v>20</v>
      </c>
      <c r="U160" t="str">
        <f>VLOOKUP($B160,Summary!$A:$C,3,0)</f>
        <v>Abhijit Khanvilkar</v>
      </c>
      <c r="V160" t="str">
        <f ca="1">VLOOKUP($B160,Summary!$A:$E,5,0)</f>
        <v>91 - 180</v>
      </c>
      <c r="W160">
        <f t="shared" si="6"/>
        <v>10152618</v>
      </c>
    </row>
    <row r="161" spans="1:23" s="8" customFormat="1">
      <c r="A161" s="6">
        <v>45446</v>
      </c>
      <c r="B161" s="209">
        <v>10153321</v>
      </c>
      <c r="C161" s="7" t="str">
        <f t="shared" si="5"/>
        <v>ZOAIB MAINUDDIN PALEKAR</v>
      </c>
      <c r="D161" t="s">
        <v>459</v>
      </c>
      <c r="E161">
        <v>7020908214</v>
      </c>
      <c r="F161" t="s">
        <v>461</v>
      </c>
      <c r="G161">
        <v>3</v>
      </c>
      <c r="H161">
        <v>0</v>
      </c>
      <c r="I161">
        <v>0</v>
      </c>
      <c r="J161">
        <v>3</v>
      </c>
      <c r="K161">
        <v>1</v>
      </c>
      <c r="L161">
        <v>2</v>
      </c>
      <c r="M161">
        <v>0</v>
      </c>
      <c r="N161">
        <v>0</v>
      </c>
      <c r="O161" t="s">
        <v>384</v>
      </c>
      <c r="P161" s="368">
        <v>75</v>
      </c>
      <c r="Q161" s="137">
        <v>0</v>
      </c>
      <c r="R161" s="137">
        <v>3</v>
      </c>
      <c r="S161" s="137">
        <v>1</v>
      </c>
      <c r="T161" s="137">
        <v>60</v>
      </c>
      <c r="U161" t="str">
        <f>VLOOKUP($B161,Summary!$A:$C,3,0)</f>
        <v>Avnind Singh</v>
      </c>
      <c r="V161" t="str">
        <f ca="1">VLOOKUP($B161,Summary!$A:$E,5,0)</f>
        <v>91 - 180</v>
      </c>
      <c r="W161">
        <f t="shared" si="6"/>
        <v>10153321</v>
      </c>
    </row>
    <row r="162" spans="1:23" s="8" customFormat="1">
      <c r="A162" s="6">
        <v>45446</v>
      </c>
      <c r="B162" s="209">
        <v>10157449</v>
      </c>
      <c r="C162" s="7" t="str">
        <f t="shared" si="5"/>
        <v>PRITAM SUNIL GAIKWAD</v>
      </c>
      <c r="D162" t="s">
        <v>553</v>
      </c>
      <c r="E162">
        <v>8169792854</v>
      </c>
      <c r="F162" t="s">
        <v>431</v>
      </c>
      <c r="G162">
        <v>3</v>
      </c>
      <c r="H162">
        <v>0</v>
      </c>
      <c r="I162">
        <v>0</v>
      </c>
      <c r="J162">
        <v>3</v>
      </c>
      <c r="K162">
        <v>1</v>
      </c>
      <c r="L162">
        <v>2</v>
      </c>
      <c r="M162">
        <v>0</v>
      </c>
      <c r="N162">
        <v>0</v>
      </c>
      <c r="O162" t="s">
        <v>384</v>
      </c>
      <c r="P162" s="368">
        <v>70</v>
      </c>
      <c r="Q162" s="137">
        <v>0</v>
      </c>
      <c r="R162" s="137">
        <v>3</v>
      </c>
      <c r="S162" s="137">
        <v>1</v>
      </c>
      <c r="T162" s="137">
        <v>100</v>
      </c>
      <c r="U162" t="str">
        <f>VLOOKUP($B162,Summary!$A:$C,3,0)</f>
        <v>Madhuri Joshi</v>
      </c>
      <c r="V162" t="str">
        <f ca="1">VLOOKUP($B162,Summary!$A:$E,5,0)</f>
        <v>31 - 90</v>
      </c>
      <c r="W162">
        <f t="shared" si="6"/>
        <v>10157449</v>
      </c>
    </row>
    <row r="163" spans="1:23" s="8" customFormat="1">
      <c r="A163" s="6">
        <v>45446</v>
      </c>
      <c r="B163" s="209">
        <v>10051652</v>
      </c>
      <c r="C163" s="7" t="str">
        <f t="shared" si="5"/>
        <v>DINESH GHODVINDE</v>
      </c>
      <c r="D163" t="s">
        <v>444</v>
      </c>
      <c r="E163">
        <v>7020949492</v>
      </c>
      <c r="F163" t="s">
        <v>412</v>
      </c>
      <c r="G163">
        <v>4</v>
      </c>
      <c r="H163">
        <v>0</v>
      </c>
      <c r="I163">
        <v>0</v>
      </c>
      <c r="J163">
        <v>4</v>
      </c>
      <c r="K163">
        <v>0</v>
      </c>
      <c r="L163">
        <v>4</v>
      </c>
      <c r="M163">
        <v>0</v>
      </c>
      <c r="N163">
        <v>0</v>
      </c>
      <c r="O163" t="s">
        <v>384</v>
      </c>
      <c r="P163" s="368">
        <v>100</v>
      </c>
      <c r="Q163" s="137">
        <v>0</v>
      </c>
      <c r="R163" s="137">
        <v>4</v>
      </c>
      <c r="S163" s="137">
        <v>1</v>
      </c>
      <c r="T163" s="137">
        <v>100</v>
      </c>
      <c r="U163" t="str">
        <f>VLOOKUP($B163,Summary!$A:$C,3,0)</f>
        <v>Rushikesh Kale</v>
      </c>
      <c r="V163" t="str">
        <f ca="1">VLOOKUP($B163,Summary!$A:$E,5,0)</f>
        <v>More Than 1 Year</v>
      </c>
      <c r="W163">
        <f t="shared" si="6"/>
        <v>10051652</v>
      </c>
    </row>
    <row r="164" spans="1:23" s="8" customFormat="1">
      <c r="A164" s="6">
        <v>45446</v>
      </c>
      <c r="B164" s="209">
        <v>10154505</v>
      </c>
      <c r="C164" s="7" t="str">
        <f t="shared" si="5"/>
        <v>KRISHNA GYANDEV PANDEY</v>
      </c>
      <c r="D164" t="s">
        <v>475</v>
      </c>
      <c r="E164">
        <v>9372324244</v>
      </c>
      <c r="F164" t="s">
        <v>460</v>
      </c>
      <c r="G164">
        <v>6</v>
      </c>
      <c r="H164">
        <v>0</v>
      </c>
      <c r="I164">
        <v>0</v>
      </c>
      <c r="J164">
        <v>6</v>
      </c>
      <c r="K164">
        <v>1</v>
      </c>
      <c r="L164">
        <v>5</v>
      </c>
      <c r="M164">
        <v>0</v>
      </c>
      <c r="N164">
        <v>0</v>
      </c>
      <c r="O164" t="s">
        <v>384</v>
      </c>
      <c r="P164" s="368">
        <v>150</v>
      </c>
      <c r="Q164" s="137">
        <v>0</v>
      </c>
      <c r="R164" s="137">
        <v>6</v>
      </c>
      <c r="S164" s="137">
        <v>1</v>
      </c>
      <c r="T164" s="137">
        <v>100</v>
      </c>
      <c r="U164" t="str">
        <f>VLOOKUP($B164,Summary!$A:$C,3,0)</f>
        <v>Avnind Singh</v>
      </c>
      <c r="V164" t="str">
        <f ca="1">VLOOKUP($B164,Summary!$A:$E,5,0)</f>
        <v>91 - 180</v>
      </c>
      <c r="W164">
        <f t="shared" si="6"/>
        <v>10154505</v>
      </c>
    </row>
    <row r="165" spans="1:23" s="8" customFormat="1">
      <c r="A165" s="6">
        <v>45446</v>
      </c>
      <c r="B165" s="209">
        <v>10149232</v>
      </c>
      <c r="C165" s="7" t="str">
        <f t="shared" si="5"/>
        <v>AKASH KUMAR JAISWAL</v>
      </c>
      <c r="D165" t="s">
        <v>452</v>
      </c>
      <c r="E165">
        <v>9984180596</v>
      </c>
      <c r="F165" t="s">
        <v>497</v>
      </c>
      <c r="G165">
        <v>2</v>
      </c>
      <c r="H165">
        <v>0</v>
      </c>
      <c r="I165">
        <v>0</v>
      </c>
      <c r="J165">
        <v>2</v>
      </c>
      <c r="K165">
        <v>1</v>
      </c>
      <c r="L165">
        <v>1</v>
      </c>
      <c r="M165">
        <v>0</v>
      </c>
      <c r="N165">
        <v>0</v>
      </c>
      <c r="O165" t="s">
        <v>384</v>
      </c>
      <c r="P165" s="368">
        <v>40</v>
      </c>
      <c r="Q165" s="137">
        <v>0</v>
      </c>
      <c r="R165" s="137">
        <v>2</v>
      </c>
      <c r="S165" s="137">
        <v>1</v>
      </c>
      <c r="T165" s="137">
        <v>40</v>
      </c>
      <c r="U165" t="str">
        <f>VLOOKUP($B165,Summary!$A:$C,3,0)</f>
        <v>Dileep Sharma</v>
      </c>
      <c r="V165" t="str">
        <f ca="1">VLOOKUP($B165,Summary!$A:$E,5,0)</f>
        <v>180 +</v>
      </c>
      <c r="W165">
        <f t="shared" si="6"/>
        <v>10149232</v>
      </c>
    </row>
    <row r="166" spans="1:23" s="8" customFormat="1">
      <c r="A166" s="6">
        <v>45446</v>
      </c>
      <c r="B166" s="209">
        <v>10102541</v>
      </c>
      <c r="C166" s="7" t="str">
        <f t="shared" si="5"/>
        <v>JAYESH MANOHARLAL VATANI</v>
      </c>
      <c r="D166" t="s">
        <v>411</v>
      </c>
      <c r="E166">
        <v>9730838322</v>
      </c>
      <c r="F166" t="s">
        <v>412</v>
      </c>
      <c r="G166">
        <v>5</v>
      </c>
      <c r="H166">
        <v>0</v>
      </c>
      <c r="I166">
        <v>0</v>
      </c>
      <c r="J166">
        <v>5</v>
      </c>
      <c r="K166">
        <v>1</v>
      </c>
      <c r="L166">
        <v>4</v>
      </c>
      <c r="M166">
        <v>0</v>
      </c>
      <c r="N166">
        <v>1</v>
      </c>
      <c r="O166" t="s">
        <v>384</v>
      </c>
      <c r="P166" s="368">
        <v>125</v>
      </c>
      <c r="Q166" s="137">
        <v>0</v>
      </c>
      <c r="R166" s="137">
        <v>5</v>
      </c>
      <c r="S166" s="137">
        <v>1</v>
      </c>
      <c r="T166" s="137">
        <v>100</v>
      </c>
      <c r="U166" t="str">
        <f>VLOOKUP($B166,Summary!$A:$C,3,0)</f>
        <v>Rushikesh Kale</v>
      </c>
      <c r="V166" t="str">
        <f ca="1">VLOOKUP($B166,Summary!$A:$E,5,0)</f>
        <v>More Than 1 Year</v>
      </c>
      <c r="W166">
        <f t="shared" si="6"/>
        <v>10102541</v>
      </c>
    </row>
    <row r="167" spans="1:23" s="8" customFormat="1">
      <c r="A167" s="6">
        <v>45446</v>
      </c>
      <c r="B167" s="209">
        <v>10154716</v>
      </c>
      <c r="C167" s="7" t="str">
        <f t="shared" si="5"/>
        <v>PRINCE TIWARI</v>
      </c>
      <c r="D167" t="s">
        <v>490</v>
      </c>
      <c r="E167">
        <v>7385617419</v>
      </c>
      <c r="F167" t="s">
        <v>433</v>
      </c>
      <c r="G167">
        <v>1</v>
      </c>
      <c r="H167">
        <v>0</v>
      </c>
      <c r="I167">
        <v>0</v>
      </c>
      <c r="J167">
        <v>1</v>
      </c>
      <c r="K167">
        <v>0</v>
      </c>
      <c r="L167">
        <v>1</v>
      </c>
      <c r="M167">
        <v>0</v>
      </c>
      <c r="N167">
        <v>0</v>
      </c>
      <c r="O167" t="s">
        <v>384</v>
      </c>
      <c r="P167" s="368">
        <v>15</v>
      </c>
      <c r="Q167" s="137">
        <v>0</v>
      </c>
      <c r="R167" s="137">
        <v>1</v>
      </c>
      <c r="S167" s="137">
        <v>1</v>
      </c>
      <c r="T167" s="137">
        <v>20</v>
      </c>
      <c r="U167" t="str">
        <f>VLOOKUP($B167,Summary!$A:$C,3,0)</f>
        <v>Intezar Sayed</v>
      </c>
      <c r="V167" t="str">
        <f ca="1">VLOOKUP($B167,Summary!$A:$E,5,0)</f>
        <v>91 - 180</v>
      </c>
      <c r="W167">
        <f t="shared" si="6"/>
        <v>10154716</v>
      </c>
    </row>
    <row r="168" spans="1:23" s="8" customFormat="1">
      <c r="A168" s="6">
        <v>45446</v>
      </c>
      <c r="B168" s="209">
        <v>10156140</v>
      </c>
      <c r="C168" s="7" t="str">
        <f t="shared" si="5"/>
        <v>AMAN TRIPATHI</v>
      </c>
      <c r="D168" t="s">
        <v>509</v>
      </c>
      <c r="E168">
        <v>7393838072</v>
      </c>
      <c r="F168" t="s">
        <v>412</v>
      </c>
      <c r="G168">
        <v>7</v>
      </c>
      <c r="H168">
        <v>0</v>
      </c>
      <c r="I168">
        <v>0</v>
      </c>
      <c r="J168">
        <v>7</v>
      </c>
      <c r="K168">
        <v>3</v>
      </c>
      <c r="L168">
        <v>4</v>
      </c>
      <c r="M168">
        <v>0</v>
      </c>
      <c r="N168">
        <v>0</v>
      </c>
      <c r="O168" t="s">
        <v>384</v>
      </c>
      <c r="P168" s="368">
        <v>175</v>
      </c>
      <c r="Q168" s="137">
        <v>0</v>
      </c>
      <c r="R168" s="137">
        <v>7</v>
      </c>
      <c r="S168" s="137">
        <v>1</v>
      </c>
      <c r="T168" s="137">
        <v>100</v>
      </c>
      <c r="U168" t="str">
        <f>VLOOKUP($B168,Summary!$A:$C,3,0)</f>
        <v>Rushikesh Kale</v>
      </c>
      <c r="V168" t="str">
        <f ca="1">VLOOKUP($B168,Summary!$A:$E,5,0)</f>
        <v>31 - 90</v>
      </c>
      <c r="W168">
        <f t="shared" si="6"/>
        <v>10156140</v>
      </c>
    </row>
    <row r="169" spans="1:23" s="8" customFormat="1">
      <c r="A169" s="6">
        <v>45446</v>
      </c>
      <c r="B169" s="209">
        <v>10012025</v>
      </c>
      <c r="C169" s="7" t="str">
        <f t="shared" si="5"/>
        <v>SURAJ PAWAR</v>
      </c>
      <c r="D169" t="s">
        <v>418</v>
      </c>
      <c r="E169">
        <v>8446578718</v>
      </c>
      <c r="F169" t="s">
        <v>413</v>
      </c>
      <c r="G169">
        <v>1</v>
      </c>
      <c r="H169">
        <v>1</v>
      </c>
      <c r="I169">
        <v>0</v>
      </c>
      <c r="J169">
        <v>0</v>
      </c>
      <c r="K169">
        <v>1</v>
      </c>
      <c r="L169">
        <v>1</v>
      </c>
      <c r="M169">
        <v>0</v>
      </c>
      <c r="N169">
        <v>0</v>
      </c>
      <c r="O169" t="s">
        <v>384</v>
      </c>
      <c r="P169" s="368">
        <v>75</v>
      </c>
      <c r="Q169" s="137">
        <v>116331</v>
      </c>
      <c r="R169" s="137">
        <v>2</v>
      </c>
      <c r="S169" s="137">
        <v>1</v>
      </c>
      <c r="T169" s="137">
        <v>66.67</v>
      </c>
      <c r="U169" t="str">
        <f>VLOOKUP($B169,Summary!$A:$C,3,0)</f>
        <v>Madhuri Joshi</v>
      </c>
      <c r="V169" t="str">
        <f ca="1">VLOOKUP($B169,Summary!$A:$E,5,0)</f>
        <v>More Than 1 Year</v>
      </c>
      <c r="W169">
        <f t="shared" si="6"/>
        <v>10012025</v>
      </c>
    </row>
    <row r="170" spans="1:23" s="8" customFormat="1">
      <c r="A170" s="6">
        <v>45446</v>
      </c>
      <c r="B170" s="209">
        <v>10142760</v>
      </c>
      <c r="C170" s="7" t="str">
        <f t="shared" si="5"/>
        <v>SAW MRITUNJAY KUMAR PREMCHAND</v>
      </c>
      <c r="D170" t="s">
        <v>542</v>
      </c>
      <c r="E170">
        <v>8779615120</v>
      </c>
      <c r="F170" t="s">
        <v>409</v>
      </c>
      <c r="G170">
        <v>7</v>
      </c>
      <c r="H170">
        <v>0</v>
      </c>
      <c r="I170">
        <v>0</v>
      </c>
      <c r="J170">
        <v>7</v>
      </c>
      <c r="K170">
        <v>0</v>
      </c>
      <c r="L170">
        <v>7</v>
      </c>
      <c r="M170">
        <v>0</v>
      </c>
      <c r="N170">
        <v>0</v>
      </c>
      <c r="O170" t="s">
        <v>384</v>
      </c>
      <c r="P170" s="368">
        <v>165</v>
      </c>
      <c r="Q170" s="137">
        <v>0</v>
      </c>
      <c r="R170" s="137">
        <v>7</v>
      </c>
      <c r="S170" s="137">
        <v>1</v>
      </c>
      <c r="T170" s="137">
        <v>100</v>
      </c>
      <c r="U170" t="str">
        <f>VLOOKUP($B170,Summary!$A:$C,3,0)</f>
        <v>Avnind Singh</v>
      </c>
      <c r="V170" t="str">
        <f ca="1">VLOOKUP($B170,Summary!$A:$E,5,0)</f>
        <v>More Than 1 Year</v>
      </c>
      <c r="W170">
        <f t="shared" si="6"/>
        <v>10142760</v>
      </c>
    </row>
    <row r="171" spans="1:23" s="8" customFormat="1">
      <c r="A171" s="6">
        <v>45446</v>
      </c>
      <c r="B171" s="209">
        <v>10149396</v>
      </c>
      <c r="C171" s="7" t="str">
        <f t="shared" si="5"/>
        <v>AKASH NARAYAN RAWTE</v>
      </c>
      <c r="D171" t="s">
        <v>453</v>
      </c>
      <c r="E171">
        <v>9594529510</v>
      </c>
      <c r="F171" t="s">
        <v>386</v>
      </c>
      <c r="G171">
        <v>4</v>
      </c>
      <c r="H171">
        <v>0</v>
      </c>
      <c r="I171">
        <v>0</v>
      </c>
      <c r="J171">
        <v>4</v>
      </c>
      <c r="K171">
        <v>2</v>
      </c>
      <c r="L171">
        <v>2</v>
      </c>
      <c r="M171">
        <v>0</v>
      </c>
      <c r="N171">
        <v>0</v>
      </c>
      <c r="O171" t="s">
        <v>384</v>
      </c>
      <c r="P171" s="368">
        <v>90</v>
      </c>
      <c r="Q171" s="137">
        <v>0</v>
      </c>
      <c r="R171" s="137">
        <v>4</v>
      </c>
      <c r="S171" s="137">
        <v>1</v>
      </c>
      <c r="T171" s="137">
        <v>80</v>
      </c>
      <c r="U171" t="str">
        <f>VLOOKUP($B171,Summary!$A:$C,3,0)</f>
        <v>Avnind Singh</v>
      </c>
      <c r="V171" t="str">
        <f ca="1">VLOOKUP($B171,Summary!$A:$E,5,0)</f>
        <v>180 +</v>
      </c>
      <c r="W171">
        <f t="shared" si="6"/>
        <v>10149396</v>
      </c>
    </row>
    <row r="172" spans="1:23" s="8" customFormat="1">
      <c r="A172" s="6">
        <v>45446</v>
      </c>
      <c r="B172" s="209">
        <v>10123047</v>
      </c>
      <c r="C172" s="7" t="str">
        <f t="shared" si="5"/>
        <v>MUNAWAR WARISH HASHMI</v>
      </c>
      <c r="D172" t="s">
        <v>442</v>
      </c>
      <c r="E172">
        <v>9167670057</v>
      </c>
      <c r="F172" t="s">
        <v>422</v>
      </c>
      <c r="G172">
        <v>4</v>
      </c>
      <c r="H172">
        <v>1</v>
      </c>
      <c r="I172">
        <v>0</v>
      </c>
      <c r="J172">
        <v>3</v>
      </c>
      <c r="K172">
        <v>0</v>
      </c>
      <c r="L172">
        <v>4</v>
      </c>
      <c r="M172">
        <v>0</v>
      </c>
      <c r="N172">
        <v>0</v>
      </c>
      <c r="O172" t="s">
        <v>384</v>
      </c>
      <c r="P172" s="368">
        <v>165</v>
      </c>
      <c r="Q172" s="137">
        <v>2361</v>
      </c>
      <c r="R172" s="137">
        <v>4</v>
      </c>
      <c r="S172" s="137">
        <v>1</v>
      </c>
      <c r="T172" s="137">
        <v>100</v>
      </c>
      <c r="U172" t="str">
        <f>VLOOKUP($B172,Summary!$A:$C,3,0)</f>
        <v>Rushikesh Kale</v>
      </c>
      <c r="V172" t="str">
        <f ca="1">VLOOKUP($B172,Summary!$A:$E,5,0)</f>
        <v>More Than 1 Year</v>
      </c>
      <c r="W172">
        <f t="shared" si="6"/>
        <v>10123047</v>
      </c>
    </row>
    <row r="173" spans="1:23" s="8" customFormat="1">
      <c r="A173" s="6">
        <v>45446</v>
      </c>
      <c r="B173" s="209">
        <v>10147873</v>
      </c>
      <c r="C173" s="7" t="str">
        <f t="shared" si="5"/>
        <v>PREM KUMAR VISHWAKARMA</v>
      </c>
      <c r="D173" t="s">
        <v>409</v>
      </c>
      <c r="E173">
        <v>9004761131</v>
      </c>
      <c r="F173" t="s">
        <v>393</v>
      </c>
      <c r="G173">
        <v>3</v>
      </c>
      <c r="H173">
        <v>0</v>
      </c>
      <c r="I173">
        <v>0</v>
      </c>
      <c r="J173">
        <v>3</v>
      </c>
      <c r="K173">
        <v>0</v>
      </c>
      <c r="L173">
        <v>3</v>
      </c>
      <c r="M173">
        <v>0</v>
      </c>
      <c r="N173">
        <v>0</v>
      </c>
      <c r="O173" t="s">
        <v>384</v>
      </c>
      <c r="P173" s="368">
        <v>75</v>
      </c>
      <c r="Q173" s="137">
        <v>0</v>
      </c>
      <c r="R173" s="137">
        <v>3</v>
      </c>
      <c r="S173" s="137">
        <v>1</v>
      </c>
      <c r="T173" s="137">
        <v>100</v>
      </c>
      <c r="U173" t="str">
        <f>VLOOKUP($B173,Summary!$A:$C,3,0)</f>
        <v>Avnind Singh</v>
      </c>
      <c r="V173" t="str">
        <f ca="1">VLOOKUP($B173,Summary!$A:$E,5,0)</f>
        <v>180 +</v>
      </c>
      <c r="W173">
        <f t="shared" si="6"/>
        <v>10147873</v>
      </c>
    </row>
    <row r="174" spans="1:23" s="8" customFormat="1">
      <c r="A174" s="6">
        <v>45446</v>
      </c>
      <c r="B174" s="209">
        <v>10156311</v>
      </c>
      <c r="C174" s="7" t="str">
        <f t="shared" si="5"/>
        <v>AKASH DHANSING LONDHE</v>
      </c>
      <c r="D174" t="s">
        <v>525</v>
      </c>
      <c r="E174">
        <v>8850323385</v>
      </c>
      <c r="F174" t="s">
        <v>401</v>
      </c>
      <c r="G174">
        <v>7</v>
      </c>
      <c r="H174">
        <v>0</v>
      </c>
      <c r="I174">
        <v>0</v>
      </c>
      <c r="J174">
        <v>7</v>
      </c>
      <c r="K174">
        <v>5</v>
      </c>
      <c r="L174">
        <v>2</v>
      </c>
      <c r="M174">
        <v>0</v>
      </c>
      <c r="N174">
        <v>0</v>
      </c>
      <c r="O174" t="s">
        <v>384</v>
      </c>
      <c r="P174" s="368">
        <v>175</v>
      </c>
      <c r="Q174" s="137">
        <v>0</v>
      </c>
      <c r="R174" s="137">
        <v>7</v>
      </c>
      <c r="S174" s="137">
        <v>1</v>
      </c>
      <c r="T174" s="137">
        <v>100</v>
      </c>
      <c r="U174" t="str">
        <f>VLOOKUP($B174,Summary!$A:$C,3,0)</f>
        <v>Abhijit Khanvilkar</v>
      </c>
      <c r="V174" t="str">
        <f ca="1">VLOOKUP($B174,Summary!$A:$E,5,0)</f>
        <v>31 - 90</v>
      </c>
      <c r="W174">
        <f t="shared" si="6"/>
        <v>10156311</v>
      </c>
    </row>
    <row r="175" spans="1:23" s="8" customFormat="1">
      <c r="A175" s="6">
        <v>45446</v>
      </c>
      <c r="B175" s="209">
        <v>10023988</v>
      </c>
      <c r="C175" s="7" t="str">
        <f t="shared" si="5"/>
        <v>VINAYKUMAR GAUD</v>
      </c>
      <c r="D175" t="s">
        <v>454</v>
      </c>
      <c r="E175">
        <v>9224730381</v>
      </c>
      <c r="F175" t="s">
        <v>414</v>
      </c>
      <c r="G175">
        <v>1</v>
      </c>
      <c r="H175">
        <v>1</v>
      </c>
      <c r="I175">
        <v>0</v>
      </c>
      <c r="J175">
        <v>0</v>
      </c>
      <c r="K175">
        <v>0</v>
      </c>
      <c r="L175">
        <v>1</v>
      </c>
      <c r="M175">
        <v>0</v>
      </c>
      <c r="N175">
        <v>0</v>
      </c>
      <c r="O175" t="s">
        <v>384</v>
      </c>
      <c r="P175" s="368">
        <v>60</v>
      </c>
      <c r="Q175" s="137">
        <v>28320</v>
      </c>
      <c r="R175" s="137">
        <v>1</v>
      </c>
      <c r="S175" s="137">
        <v>1</v>
      </c>
      <c r="T175" s="137">
        <v>20</v>
      </c>
      <c r="U175" t="str">
        <f>VLOOKUP($B175,Summary!$A:$C,3,0)</f>
        <v>Intezar Sayed</v>
      </c>
      <c r="V175" t="str">
        <f ca="1">VLOOKUP($B175,Summary!$A:$E,5,0)</f>
        <v>More Than 1 Year</v>
      </c>
      <c r="W175">
        <f t="shared" si="6"/>
        <v>10023988</v>
      </c>
    </row>
    <row r="176" spans="1:23" s="8" customFormat="1">
      <c r="A176" s="6">
        <v>45446</v>
      </c>
      <c r="B176" s="209">
        <v>10130832</v>
      </c>
      <c r="C176" s="7" t="str">
        <f t="shared" si="5"/>
        <v>MOHINI RAVIRAV YETEKAR</v>
      </c>
      <c r="D176" t="s">
        <v>446</v>
      </c>
      <c r="E176">
        <v>8850628737</v>
      </c>
      <c r="F176" t="s">
        <v>383</v>
      </c>
      <c r="G176">
        <v>1</v>
      </c>
      <c r="H176">
        <v>0</v>
      </c>
      <c r="I176">
        <v>0</v>
      </c>
      <c r="J176">
        <v>1</v>
      </c>
      <c r="K176">
        <v>0</v>
      </c>
      <c r="L176">
        <v>1</v>
      </c>
      <c r="M176">
        <v>0</v>
      </c>
      <c r="N176">
        <v>0</v>
      </c>
      <c r="O176" t="s">
        <v>384</v>
      </c>
      <c r="P176" s="368">
        <v>25</v>
      </c>
      <c r="Q176" s="137">
        <v>0</v>
      </c>
      <c r="R176" s="137">
        <v>1</v>
      </c>
      <c r="S176" s="137">
        <v>1</v>
      </c>
      <c r="T176" s="137">
        <v>20</v>
      </c>
      <c r="U176" t="str">
        <f>VLOOKUP($B176,Summary!$A:$C,3,0)</f>
        <v>Madhuri Joshi</v>
      </c>
      <c r="V176" t="str">
        <f ca="1">VLOOKUP($B176,Summary!$A:$E,5,0)</f>
        <v>More Than 1 Year</v>
      </c>
      <c r="W176">
        <f t="shared" si="6"/>
        <v>10130832</v>
      </c>
    </row>
    <row r="177" spans="1:23" s="8" customFormat="1">
      <c r="A177" s="6">
        <v>45446</v>
      </c>
      <c r="B177" s="209">
        <v>10154478</v>
      </c>
      <c r="C177" s="7" t="str">
        <f t="shared" si="5"/>
        <v>AKSHAY YADAV</v>
      </c>
      <c r="D177" t="s">
        <v>472</v>
      </c>
      <c r="E177">
        <v>9920724076</v>
      </c>
      <c r="F177" t="s">
        <v>460</v>
      </c>
      <c r="G177">
        <v>7</v>
      </c>
      <c r="H177">
        <v>0</v>
      </c>
      <c r="I177">
        <v>0</v>
      </c>
      <c r="J177">
        <v>7</v>
      </c>
      <c r="K177">
        <v>1</v>
      </c>
      <c r="L177">
        <v>6</v>
      </c>
      <c r="M177">
        <v>0</v>
      </c>
      <c r="N177">
        <v>0</v>
      </c>
      <c r="O177" t="s">
        <v>384</v>
      </c>
      <c r="P177" s="368">
        <v>155</v>
      </c>
      <c r="Q177" s="137">
        <v>0</v>
      </c>
      <c r="R177" s="137">
        <v>6</v>
      </c>
      <c r="S177" s="137">
        <v>1</v>
      </c>
      <c r="T177" s="137">
        <v>100</v>
      </c>
      <c r="U177" t="str">
        <f>VLOOKUP($B177,Summary!$A:$C,3,0)</f>
        <v>Avnind Singh</v>
      </c>
      <c r="V177" t="str">
        <f ca="1">VLOOKUP($B177,Summary!$A:$E,5,0)</f>
        <v>91 - 180</v>
      </c>
      <c r="W177">
        <f t="shared" si="6"/>
        <v>10154478</v>
      </c>
    </row>
    <row r="178" spans="1:23" s="8" customFormat="1">
      <c r="A178" s="6">
        <v>45446</v>
      </c>
      <c r="B178" s="209">
        <v>10067328</v>
      </c>
      <c r="C178" s="7" t="str">
        <f t="shared" si="5"/>
        <v>SHEKH MOHAMMAD IMRAN</v>
      </c>
      <c r="D178" t="s">
        <v>449</v>
      </c>
      <c r="E178">
        <v>8291174466</v>
      </c>
      <c r="F178" t="s">
        <v>431</v>
      </c>
      <c r="G178">
        <v>4</v>
      </c>
      <c r="H178">
        <v>0</v>
      </c>
      <c r="I178">
        <v>0</v>
      </c>
      <c r="J178">
        <v>4</v>
      </c>
      <c r="K178">
        <v>0</v>
      </c>
      <c r="L178">
        <v>5</v>
      </c>
      <c r="M178">
        <v>0</v>
      </c>
      <c r="N178">
        <v>0</v>
      </c>
      <c r="O178" t="s">
        <v>384</v>
      </c>
      <c r="P178" s="368">
        <v>100</v>
      </c>
      <c r="Q178" s="137">
        <v>0</v>
      </c>
      <c r="R178" s="137">
        <v>4</v>
      </c>
      <c r="S178" s="137">
        <v>1</v>
      </c>
      <c r="T178" s="137">
        <v>80</v>
      </c>
      <c r="U178" t="str">
        <f>VLOOKUP($B178,Summary!$A:$C,3,0)</f>
        <v>Madhuri Joshi</v>
      </c>
      <c r="V178" t="str">
        <f ca="1">VLOOKUP($B178,Summary!$A:$E,5,0)</f>
        <v>More Than 1 Year</v>
      </c>
      <c r="W178">
        <f t="shared" si="6"/>
        <v>10067328</v>
      </c>
    </row>
    <row r="179" spans="1:23" s="8" customFormat="1">
      <c r="A179" s="6">
        <v>45446</v>
      </c>
      <c r="B179" s="209">
        <v>10156403</v>
      </c>
      <c r="C179" s="7" t="str">
        <f t="shared" si="5"/>
        <v>MOHAMMED SAJID TAK</v>
      </c>
      <c r="D179" t="s">
        <v>541</v>
      </c>
      <c r="E179">
        <v>9623733102</v>
      </c>
      <c r="F179" t="s">
        <v>402</v>
      </c>
      <c r="G179">
        <v>5</v>
      </c>
      <c r="H179">
        <v>0</v>
      </c>
      <c r="I179">
        <v>0</v>
      </c>
      <c r="J179">
        <v>5</v>
      </c>
      <c r="K179">
        <v>1</v>
      </c>
      <c r="L179">
        <v>4</v>
      </c>
      <c r="M179">
        <v>0</v>
      </c>
      <c r="N179">
        <v>0</v>
      </c>
      <c r="O179" t="s">
        <v>384</v>
      </c>
      <c r="P179" s="368">
        <v>125</v>
      </c>
      <c r="Q179" s="137">
        <v>0</v>
      </c>
      <c r="R179" s="137">
        <v>5</v>
      </c>
      <c r="S179" s="137">
        <v>1</v>
      </c>
      <c r="T179" s="137">
        <v>100</v>
      </c>
      <c r="U179" t="str">
        <f>VLOOKUP($B179,Summary!$A:$C,3,0)</f>
        <v>Intezar Sayed</v>
      </c>
      <c r="V179" t="str">
        <f ca="1">VLOOKUP($B179,Summary!$A:$E,5,0)</f>
        <v>31 - 90</v>
      </c>
      <c r="W179">
        <f t="shared" si="6"/>
        <v>10156403</v>
      </c>
    </row>
    <row r="180" spans="1:23" s="8" customFormat="1">
      <c r="A180" s="6">
        <v>45446</v>
      </c>
      <c r="B180" s="209">
        <v>10142058</v>
      </c>
      <c r="C180" s="7" t="str">
        <f t="shared" si="5"/>
        <v>ANGAD RAMJI GUPTA</v>
      </c>
      <c r="D180" t="s">
        <v>450</v>
      </c>
      <c r="E180">
        <v>9820840706</v>
      </c>
      <c r="F180" t="s">
        <v>405</v>
      </c>
      <c r="G180">
        <v>7</v>
      </c>
      <c r="H180">
        <v>1</v>
      </c>
      <c r="I180">
        <v>0</v>
      </c>
      <c r="J180">
        <v>6</v>
      </c>
      <c r="K180">
        <v>0</v>
      </c>
      <c r="L180">
        <v>7</v>
      </c>
      <c r="M180">
        <v>0</v>
      </c>
      <c r="N180">
        <v>0</v>
      </c>
      <c r="O180" t="s">
        <v>384</v>
      </c>
      <c r="P180" s="368">
        <v>230</v>
      </c>
      <c r="Q180" s="137">
        <v>3540</v>
      </c>
      <c r="R180" s="137">
        <v>7</v>
      </c>
      <c r="S180" s="137">
        <v>1</v>
      </c>
      <c r="T180" s="137">
        <v>100</v>
      </c>
      <c r="U180" t="str">
        <f>VLOOKUP($B180,Summary!$A:$C,3,0)</f>
        <v>Rushikesh Kale</v>
      </c>
      <c r="V180" t="str">
        <f ca="1">VLOOKUP($B180,Summary!$A:$E,5,0)</f>
        <v>More Than 1 Year</v>
      </c>
      <c r="W180">
        <f t="shared" si="6"/>
        <v>10142058</v>
      </c>
    </row>
    <row r="181" spans="1:23" s="8" customFormat="1">
      <c r="A181" s="6">
        <v>45446</v>
      </c>
      <c r="B181" s="209">
        <v>10155632</v>
      </c>
      <c r="C181" s="7" t="str">
        <f t="shared" si="5"/>
        <v>ABHISHEK GUPTA</v>
      </c>
      <c r="D181" t="s">
        <v>503</v>
      </c>
      <c r="E181">
        <v>8354873086</v>
      </c>
      <c r="F181" t="s">
        <v>497</v>
      </c>
      <c r="G181">
        <v>3</v>
      </c>
      <c r="H181">
        <v>0</v>
      </c>
      <c r="I181">
        <v>0</v>
      </c>
      <c r="J181">
        <v>3</v>
      </c>
      <c r="K181">
        <v>2</v>
      </c>
      <c r="L181">
        <v>1</v>
      </c>
      <c r="M181">
        <v>0</v>
      </c>
      <c r="N181">
        <v>0</v>
      </c>
      <c r="O181" t="s">
        <v>384</v>
      </c>
      <c r="P181" s="368">
        <v>65</v>
      </c>
      <c r="Q181" s="137">
        <v>0</v>
      </c>
      <c r="R181" s="137">
        <v>3</v>
      </c>
      <c r="S181" s="137">
        <v>1</v>
      </c>
      <c r="T181" s="137">
        <v>100</v>
      </c>
      <c r="U181" t="str">
        <f>VLOOKUP($B181,Summary!$A:$C,3,0)</f>
        <v>Dileep Sharma</v>
      </c>
      <c r="V181" t="str">
        <f ca="1">VLOOKUP($B181,Summary!$A:$E,5,0)</f>
        <v>31 - 90</v>
      </c>
      <c r="W181">
        <f t="shared" si="6"/>
        <v>10155632</v>
      </c>
    </row>
    <row r="182" spans="1:23" s="8" customFormat="1">
      <c r="A182" s="6">
        <v>45446</v>
      </c>
      <c r="B182" s="209">
        <v>10069714</v>
      </c>
      <c r="C182" s="7" t="str">
        <f t="shared" si="5"/>
        <v>JUBAIR KHAN</v>
      </c>
      <c r="D182" t="s">
        <v>396</v>
      </c>
      <c r="E182">
        <v>9594708000</v>
      </c>
      <c r="F182" t="s">
        <v>397</v>
      </c>
      <c r="G182">
        <v>4</v>
      </c>
      <c r="H182">
        <v>0</v>
      </c>
      <c r="I182">
        <v>0</v>
      </c>
      <c r="J182">
        <v>4</v>
      </c>
      <c r="K182">
        <v>0</v>
      </c>
      <c r="L182">
        <v>4</v>
      </c>
      <c r="M182">
        <v>0</v>
      </c>
      <c r="N182">
        <v>0</v>
      </c>
      <c r="O182" t="s">
        <v>384</v>
      </c>
      <c r="P182" s="368">
        <v>70</v>
      </c>
      <c r="Q182" s="137">
        <v>0</v>
      </c>
      <c r="R182" s="137">
        <v>3</v>
      </c>
      <c r="S182" s="137">
        <v>1</v>
      </c>
      <c r="T182" s="137">
        <v>100</v>
      </c>
      <c r="U182" t="str">
        <f>VLOOKUP($B182,Summary!$A:$C,3,0)</f>
        <v>Madhuri Joshi</v>
      </c>
      <c r="V182" t="str">
        <f ca="1">VLOOKUP($B182,Summary!$A:$E,5,0)</f>
        <v>More Than 1 Year</v>
      </c>
      <c r="W182">
        <f t="shared" si="6"/>
        <v>10069714</v>
      </c>
    </row>
    <row r="183" spans="1:23" s="8" customFormat="1">
      <c r="A183" s="6">
        <v>45446</v>
      </c>
      <c r="B183" s="209">
        <v>10094703</v>
      </c>
      <c r="C183" s="7" t="str">
        <f t="shared" si="5"/>
        <v>ASHUTOSH MISHRA</v>
      </c>
      <c r="D183" t="s">
        <v>447</v>
      </c>
      <c r="E183">
        <v>9960834633</v>
      </c>
      <c r="F183" t="s">
        <v>395</v>
      </c>
      <c r="G183">
        <v>5</v>
      </c>
      <c r="H183">
        <v>0</v>
      </c>
      <c r="I183">
        <v>0</v>
      </c>
      <c r="J183">
        <v>5</v>
      </c>
      <c r="K183">
        <v>1</v>
      </c>
      <c r="L183">
        <v>4</v>
      </c>
      <c r="M183">
        <v>0</v>
      </c>
      <c r="N183">
        <v>0</v>
      </c>
      <c r="O183" t="s">
        <v>384</v>
      </c>
      <c r="P183" s="368">
        <v>125</v>
      </c>
      <c r="Q183" s="137">
        <v>0</v>
      </c>
      <c r="R183" s="137">
        <v>5</v>
      </c>
      <c r="S183" s="137">
        <v>1</v>
      </c>
      <c r="T183" s="137">
        <v>100</v>
      </c>
      <c r="U183" t="str">
        <f>VLOOKUP($B183,Summary!$A:$C,3,0)</f>
        <v>Intezar Sayed</v>
      </c>
      <c r="V183" t="str">
        <f ca="1">VLOOKUP($B183,Summary!$A:$E,5,0)</f>
        <v>More Than 1 Year</v>
      </c>
      <c r="W183">
        <f t="shared" si="6"/>
        <v>10094703</v>
      </c>
    </row>
    <row r="184" spans="1:23" s="8" customFormat="1">
      <c r="A184" s="6">
        <v>45446</v>
      </c>
      <c r="B184" s="209">
        <v>10057164</v>
      </c>
      <c r="C184" s="7" t="str">
        <f t="shared" si="5"/>
        <v>PRAVIN MATAL</v>
      </c>
      <c r="D184" t="s">
        <v>440</v>
      </c>
      <c r="E184">
        <v>9867591635</v>
      </c>
      <c r="F184" t="s">
        <v>383</v>
      </c>
      <c r="G184">
        <v>7</v>
      </c>
      <c r="H184">
        <v>0</v>
      </c>
      <c r="I184">
        <v>0</v>
      </c>
      <c r="J184">
        <v>7</v>
      </c>
      <c r="K184">
        <v>0</v>
      </c>
      <c r="L184">
        <v>8</v>
      </c>
      <c r="M184">
        <v>0</v>
      </c>
      <c r="N184">
        <v>0</v>
      </c>
      <c r="O184" t="s">
        <v>384</v>
      </c>
      <c r="P184" s="368">
        <v>155</v>
      </c>
      <c r="Q184" s="137">
        <v>0</v>
      </c>
      <c r="R184" s="137">
        <v>7</v>
      </c>
      <c r="S184" s="137">
        <v>1</v>
      </c>
      <c r="T184" s="137">
        <v>100</v>
      </c>
      <c r="U184" t="str">
        <f>VLOOKUP($B184,Summary!$A:$C,3,0)</f>
        <v>Madhuri Joshi</v>
      </c>
      <c r="V184" t="str">
        <f ca="1">VLOOKUP($B184,Summary!$A:$E,5,0)</f>
        <v>More Than 1 Year</v>
      </c>
      <c r="W184">
        <f t="shared" si="6"/>
        <v>10057164</v>
      </c>
    </row>
    <row r="185" spans="1:23" s="8" customFormat="1">
      <c r="A185" s="6">
        <v>45447</v>
      </c>
      <c r="B185" s="209">
        <v>10154482</v>
      </c>
      <c r="C185" s="7" t="str">
        <f t="shared" si="5"/>
        <v>PRADEEP DEEPAK ANGRE</v>
      </c>
      <c r="D185" t="s">
        <v>473</v>
      </c>
      <c r="E185">
        <v>8879114532</v>
      </c>
      <c r="F185" t="s">
        <v>412</v>
      </c>
      <c r="G185">
        <v>6</v>
      </c>
      <c r="H185">
        <v>0</v>
      </c>
      <c r="I185">
        <v>0</v>
      </c>
      <c r="J185">
        <v>6</v>
      </c>
      <c r="K185">
        <v>1</v>
      </c>
      <c r="L185">
        <v>5</v>
      </c>
      <c r="M185">
        <v>0</v>
      </c>
      <c r="N185">
        <v>0</v>
      </c>
      <c r="O185" t="s">
        <v>384</v>
      </c>
      <c r="P185" s="368">
        <v>150</v>
      </c>
      <c r="Q185" s="137">
        <v>0</v>
      </c>
      <c r="R185" s="137">
        <v>6</v>
      </c>
      <c r="S185" s="137">
        <v>1</v>
      </c>
      <c r="T185" s="137">
        <v>100</v>
      </c>
      <c r="U185" t="str">
        <f>VLOOKUP($B185,Summary!$A:$C,3,0)</f>
        <v>Rushikesh Kale</v>
      </c>
      <c r="V185" t="str">
        <f ca="1">VLOOKUP($B185,Summary!$A:$E,5,0)</f>
        <v>91 - 180</v>
      </c>
      <c r="W185">
        <f t="shared" si="6"/>
        <v>10154482</v>
      </c>
    </row>
    <row r="186" spans="1:23" s="8" customFormat="1">
      <c r="A186" s="6">
        <v>45447</v>
      </c>
      <c r="B186" s="209">
        <v>10151356</v>
      </c>
      <c r="C186" s="7" t="str">
        <f t="shared" si="5"/>
        <v>SAJID SHAHABUDDIN ANSARI</v>
      </c>
      <c r="D186" t="s">
        <v>400</v>
      </c>
      <c r="E186">
        <v>9326604192</v>
      </c>
      <c r="F186" t="s">
        <v>443</v>
      </c>
      <c r="G186">
        <v>7</v>
      </c>
      <c r="H186">
        <v>0</v>
      </c>
      <c r="I186">
        <v>0</v>
      </c>
      <c r="J186">
        <v>7</v>
      </c>
      <c r="K186">
        <v>2</v>
      </c>
      <c r="L186">
        <v>6</v>
      </c>
      <c r="M186">
        <v>0</v>
      </c>
      <c r="N186">
        <v>0</v>
      </c>
      <c r="O186" t="s">
        <v>384</v>
      </c>
      <c r="P186" s="368">
        <v>150</v>
      </c>
      <c r="Q186" s="137">
        <v>0</v>
      </c>
      <c r="R186" s="137">
        <v>6</v>
      </c>
      <c r="S186" s="137">
        <v>1</v>
      </c>
      <c r="T186" s="137">
        <v>100</v>
      </c>
      <c r="U186" t="str">
        <f>VLOOKUP($B186,Summary!$A:$C,3,0)</f>
        <v>Abhijit Khanvilkar</v>
      </c>
      <c r="V186" t="str">
        <f ca="1">VLOOKUP($B186,Summary!$A:$E,5,0)</f>
        <v>180 +</v>
      </c>
      <c r="W186">
        <f t="shared" si="6"/>
        <v>10151356</v>
      </c>
    </row>
    <row r="187" spans="1:23" s="8" customFormat="1">
      <c r="A187" s="6">
        <v>45447</v>
      </c>
      <c r="B187" s="209">
        <v>10044903</v>
      </c>
      <c r="C187" s="7" t="str">
        <f t="shared" si="5"/>
        <v>MD SANAUL MUSTUFA</v>
      </c>
      <c r="D187" t="s">
        <v>401</v>
      </c>
      <c r="E187">
        <v>9892999846</v>
      </c>
      <c r="F187" t="s">
        <v>387</v>
      </c>
      <c r="G187">
        <v>3</v>
      </c>
      <c r="H187">
        <v>0</v>
      </c>
      <c r="I187">
        <v>0</v>
      </c>
      <c r="J187">
        <v>3</v>
      </c>
      <c r="K187">
        <v>0</v>
      </c>
      <c r="L187">
        <v>3</v>
      </c>
      <c r="M187">
        <v>0</v>
      </c>
      <c r="N187">
        <v>0</v>
      </c>
      <c r="O187" t="s">
        <v>384</v>
      </c>
      <c r="P187" s="368">
        <v>75</v>
      </c>
      <c r="Q187" s="137">
        <v>0</v>
      </c>
      <c r="R187" s="137">
        <v>3</v>
      </c>
      <c r="S187" s="137">
        <v>1</v>
      </c>
      <c r="T187" s="137">
        <v>100</v>
      </c>
      <c r="U187" t="str">
        <f>VLOOKUP($B187,Summary!$A:$C,3,0)</f>
        <v>Abhijit Khanvilkar</v>
      </c>
      <c r="V187" t="str">
        <f ca="1">VLOOKUP($B187,Summary!$A:$E,5,0)</f>
        <v>More Than 1 Year</v>
      </c>
      <c r="W187">
        <f t="shared" si="6"/>
        <v>10044903</v>
      </c>
    </row>
    <row r="188" spans="1:23" s="8" customFormat="1">
      <c r="A188" s="6">
        <v>45447</v>
      </c>
      <c r="B188" s="209">
        <v>10148305</v>
      </c>
      <c r="C188" s="7" t="str">
        <f t="shared" si="5"/>
        <v>SAMSUJJAMA</v>
      </c>
      <c r="D188" t="s">
        <v>408</v>
      </c>
      <c r="E188">
        <v>9628744894</v>
      </c>
      <c r="F188" t="s">
        <v>409</v>
      </c>
      <c r="G188">
        <v>6</v>
      </c>
      <c r="H188">
        <v>0</v>
      </c>
      <c r="I188">
        <v>0</v>
      </c>
      <c r="J188">
        <v>6</v>
      </c>
      <c r="K188">
        <v>1</v>
      </c>
      <c r="L188">
        <v>5</v>
      </c>
      <c r="M188">
        <v>0</v>
      </c>
      <c r="N188">
        <v>0</v>
      </c>
      <c r="O188" t="s">
        <v>384</v>
      </c>
      <c r="P188" s="368">
        <v>150</v>
      </c>
      <c r="Q188" s="137">
        <v>0</v>
      </c>
      <c r="R188" s="137">
        <v>6</v>
      </c>
      <c r="S188" s="137">
        <v>1</v>
      </c>
      <c r="T188" s="137">
        <v>100</v>
      </c>
      <c r="U188" t="str">
        <f>VLOOKUP($B188,Summary!$A:$C,3,0)</f>
        <v>Avnind Singh</v>
      </c>
      <c r="V188" t="str">
        <f ca="1">VLOOKUP($B188,Summary!$A:$E,5,0)</f>
        <v>180 +</v>
      </c>
      <c r="W188">
        <f t="shared" si="6"/>
        <v>10148305</v>
      </c>
    </row>
    <row r="189" spans="1:23" s="8" customFormat="1">
      <c r="A189" s="6">
        <v>45447</v>
      </c>
      <c r="B189" s="209">
        <v>10156155</v>
      </c>
      <c r="C189" s="7" t="str">
        <f t="shared" si="5"/>
        <v>VIVEKANAND</v>
      </c>
      <c r="D189" t="s">
        <v>543</v>
      </c>
      <c r="E189">
        <v>9984546969</v>
      </c>
      <c r="F189" t="s">
        <v>412</v>
      </c>
      <c r="G189">
        <v>7</v>
      </c>
      <c r="H189">
        <v>0</v>
      </c>
      <c r="I189">
        <v>0</v>
      </c>
      <c r="J189">
        <v>7</v>
      </c>
      <c r="K189">
        <v>2</v>
      </c>
      <c r="L189">
        <v>5</v>
      </c>
      <c r="M189">
        <v>0</v>
      </c>
      <c r="N189">
        <v>0</v>
      </c>
      <c r="O189" t="s">
        <v>384</v>
      </c>
      <c r="P189" s="368">
        <v>165</v>
      </c>
      <c r="Q189" s="137">
        <v>0</v>
      </c>
      <c r="R189" s="137">
        <v>7</v>
      </c>
      <c r="S189" s="137">
        <v>1</v>
      </c>
      <c r="T189" s="137">
        <v>100</v>
      </c>
      <c r="U189" t="str">
        <f>VLOOKUP($B189,Summary!$A:$C,3,0)</f>
        <v>Rushikesh Kale</v>
      </c>
      <c r="V189" t="str">
        <f ca="1">VLOOKUP($B189,Summary!$A:$E,5,0)</f>
        <v>31 - 90</v>
      </c>
      <c r="W189">
        <f t="shared" si="6"/>
        <v>10156155</v>
      </c>
    </row>
    <row r="190" spans="1:23" s="8" customFormat="1">
      <c r="A190" s="6">
        <v>45447</v>
      </c>
      <c r="B190" s="209">
        <v>10154722</v>
      </c>
      <c r="C190" s="7" t="str">
        <f t="shared" si="5"/>
        <v>ANIMESH KARMAKAR</v>
      </c>
      <c r="D190" t="s">
        <v>492</v>
      </c>
      <c r="E190">
        <v>6294590298</v>
      </c>
      <c r="F190" t="s">
        <v>399</v>
      </c>
      <c r="G190">
        <v>6</v>
      </c>
      <c r="H190">
        <v>0</v>
      </c>
      <c r="I190">
        <v>0</v>
      </c>
      <c r="J190">
        <v>6</v>
      </c>
      <c r="K190">
        <v>4</v>
      </c>
      <c r="L190">
        <v>2</v>
      </c>
      <c r="M190">
        <v>0</v>
      </c>
      <c r="N190">
        <v>0</v>
      </c>
      <c r="O190" t="s">
        <v>384</v>
      </c>
      <c r="P190" s="368">
        <v>150</v>
      </c>
      <c r="Q190" s="137">
        <v>0</v>
      </c>
      <c r="R190" s="137">
        <v>6</v>
      </c>
      <c r="S190" s="137">
        <v>1</v>
      </c>
      <c r="T190" s="137">
        <v>100</v>
      </c>
      <c r="U190" t="str">
        <f>VLOOKUP($B190,Summary!$A:$C,3,0)</f>
        <v>Abhijit Khanvilkar</v>
      </c>
      <c r="V190" t="str">
        <f ca="1">VLOOKUP($B190,Summary!$A:$E,5,0)</f>
        <v>91 - 180</v>
      </c>
      <c r="W190">
        <f t="shared" si="6"/>
        <v>10154722</v>
      </c>
    </row>
    <row r="191" spans="1:23" s="8" customFormat="1">
      <c r="A191" s="6">
        <v>45447</v>
      </c>
      <c r="B191" s="209">
        <v>10083901</v>
      </c>
      <c r="C191" s="7" t="str">
        <f t="shared" si="5"/>
        <v>BHAVESH VIVEK MHATRE</v>
      </c>
      <c r="D191" t="s">
        <v>419</v>
      </c>
      <c r="E191">
        <v>8668720253</v>
      </c>
      <c r="F191" t="s">
        <v>418</v>
      </c>
      <c r="G191">
        <v>4</v>
      </c>
      <c r="H191">
        <v>0</v>
      </c>
      <c r="I191">
        <v>0</v>
      </c>
      <c r="J191">
        <v>4</v>
      </c>
      <c r="K191">
        <v>2</v>
      </c>
      <c r="L191">
        <v>2</v>
      </c>
      <c r="M191">
        <v>0</v>
      </c>
      <c r="N191">
        <v>0</v>
      </c>
      <c r="O191" t="s">
        <v>384</v>
      </c>
      <c r="P191" s="368">
        <v>100</v>
      </c>
      <c r="Q191" s="137">
        <v>0</v>
      </c>
      <c r="R191" s="137">
        <v>4</v>
      </c>
      <c r="S191" s="137">
        <v>1</v>
      </c>
      <c r="T191" s="137">
        <v>80</v>
      </c>
      <c r="U191" t="str">
        <f>VLOOKUP($B191,Summary!$A:$C,3,0)</f>
        <v>Madhuri Joshi</v>
      </c>
      <c r="V191" t="str">
        <f ca="1">VLOOKUP($B191,Summary!$A:$E,5,0)</f>
        <v>More Than 1 Year</v>
      </c>
      <c r="W191">
        <f t="shared" si="6"/>
        <v>10083901</v>
      </c>
    </row>
    <row r="192" spans="1:23" s="8" customFormat="1">
      <c r="A192" s="6">
        <v>45447</v>
      </c>
      <c r="B192" s="209">
        <v>10152846</v>
      </c>
      <c r="C192" s="7" t="str">
        <f t="shared" si="5"/>
        <v>SANDESH SAROJ MISHRA</v>
      </c>
      <c r="D192" t="s">
        <v>394</v>
      </c>
      <c r="E192">
        <v>9819648094</v>
      </c>
      <c r="F192" t="s">
        <v>471</v>
      </c>
      <c r="G192">
        <v>5</v>
      </c>
      <c r="H192">
        <v>0</v>
      </c>
      <c r="I192">
        <v>0</v>
      </c>
      <c r="J192">
        <v>5</v>
      </c>
      <c r="K192">
        <v>1</v>
      </c>
      <c r="L192">
        <v>4</v>
      </c>
      <c r="M192">
        <v>0</v>
      </c>
      <c r="N192">
        <v>0</v>
      </c>
      <c r="O192" t="s">
        <v>384</v>
      </c>
      <c r="P192" s="368">
        <v>125</v>
      </c>
      <c r="Q192" s="137">
        <v>0</v>
      </c>
      <c r="R192" s="137">
        <v>5</v>
      </c>
      <c r="S192" s="137">
        <v>1</v>
      </c>
      <c r="T192" s="137">
        <v>100</v>
      </c>
      <c r="U192" t="str">
        <f>VLOOKUP($B192,Summary!$A:$C,3,0)</f>
        <v>Dileep Sharma</v>
      </c>
      <c r="V192" t="str">
        <f ca="1">VLOOKUP($B192,Summary!$A:$E,5,0)</f>
        <v>91 - 180</v>
      </c>
      <c r="W192">
        <f t="shared" si="6"/>
        <v>10152846</v>
      </c>
    </row>
    <row r="193" spans="1:23" s="8" customFormat="1">
      <c r="A193" s="6">
        <v>45447</v>
      </c>
      <c r="B193" s="209">
        <v>10153105</v>
      </c>
      <c r="C193" s="7" t="str">
        <f t="shared" si="5"/>
        <v>SUDHEER PANKAJ PANDEY</v>
      </c>
      <c r="D193" t="s">
        <v>457</v>
      </c>
      <c r="E193">
        <v>8953258991</v>
      </c>
      <c r="F193" t="s">
        <v>460</v>
      </c>
      <c r="G193">
        <v>6</v>
      </c>
      <c r="H193">
        <v>0</v>
      </c>
      <c r="I193">
        <v>0</v>
      </c>
      <c r="J193">
        <v>6</v>
      </c>
      <c r="K193">
        <v>2</v>
      </c>
      <c r="L193">
        <v>4</v>
      </c>
      <c r="M193">
        <v>0</v>
      </c>
      <c r="N193">
        <v>0</v>
      </c>
      <c r="O193" t="s">
        <v>384</v>
      </c>
      <c r="P193" s="368">
        <v>130</v>
      </c>
      <c r="Q193" s="137">
        <v>0</v>
      </c>
      <c r="R193" s="137">
        <v>5</v>
      </c>
      <c r="S193" s="137">
        <v>1</v>
      </c>
      <c r="T193" s="137">
        <v>100</v>
      </c>
      <c r="U193" t="str">
        <f>VLOOKUP($B193,Summary!$A:$C,3,0)</f>
        <v>Avnind Singh</v>
      </c>
      <c r="V193" t="str">
        <f ca="1">VLOOKUP($B193,Summary!$A:$E,5,0)</f>
        <v>91 - 180</v>
      </c>
      <c r="W193">
        <f t="shared" si="6"/>
        <v>10153105</v>
      </c>
    </row>
    <row r="194" spans="1:23" s="8" customFormat="1">
      <c r="A194" s="6">
        <v>45447</v>
      </c>
      <c r="B194" s="209">
        <v>10153342</v>
      </c>
      <c r="C194" s="7" t="str">
        <f t="shared" ref="C194:C257" si="7">D194</f>
        <v>AKASH RAMRATAN JAISWAL</v>
      </c>
      <c r="D194" t="s">
        <v>461</v>
      </c>
      <c r="E194">
        <v>7977956010</v>
      </c>
      <c r="F194" t="s">
        <v>390</v>
      </c>
      <c r="G194">
        <v>2</v>
      </c>
      <c r="H194">
        <v>0</v>
      </c>
      <c r="I194">
        <v>0</v>
      </c>
      <c r="J194">
        <v>2</v>
      </c>
      <c r="K194">
        <v>2</v>
      </c>
      <c r="L194">
        <v>0</v>
      </c>
      <c r="M194">
        <v>0</v>
      </c>
      <c r="N194">
        <v>0</v>
      </c>
      <c r="O194" t="s">
        <v>384</v>
      </c>
      <c r="P194" s="368">
        <v>50</v>
      </c>
      <c r="Q194" s="137">
        <v>0</v>
      </c>
      <c r="R194" s="137">
        <v>1</v>
      </c>
      <c r="S194" s="137">
        <v>1</v>
      </c>
      <c r="T194" s="137">
        <v>33.33</v>
      </c>
      <c r="U194" t="str">
        <f>VLOOKUP($B194,Summary!$A:$C,3,0)</f>
        <v>Avnind Singh</v>
      </c>
      <c r="V194" t="str">
        <f ca="1">VLOOKUP($B194,Summary!$A:$E,5,0)</f>
        <v>91 - 180</v>
      </c>
      <c r="W194">
        <f t="shared" si="6"/>
        <v>10153342</v>
      </c>
    </row>
    <row r="195" spans="1:23" s="8" customFormat="1">
      <c r="A195" s="6">
        <v>45447</v>
      </c>
      <c r="B195" s="209">
        <v>10157717</v>
      </c>
      <c r="C195" s="7" t="str">
        <f t="shared" si="7"/>
        <v>ASHISH DATTARY BABAR</v>
      </c>
      <c r="D195" t="s">
        <v>566</v>
      </c>
      <c r="E195">
        <v>7249212874</v>
      </c>
      <c r="F195" t="s">
        <v>388</v>
      </c>
      <c r="G195">
        <v>2</v>
      </c>
      <c r="H195">
        <v>0</v>
      </c>
      <c r="I195">
        <v>0</v>
      </c>
      <c r="J195">
        <v>2</v>
      </c>
      <c r="K195">
        <v>1</v>
      </c>
      <c r="L195">
        <v>1</v>
      </c>
      <c r="M195">
        <v>0</v>
      </c>
      <c r="N195">
        <v>0</v>
      </c>
      <c r="O195" t="s">
        <v>384</v>
      </c>
      <c r="P195" s="368">
        <v>50</v>
      </c>
      <c r="Q195" s="137">
        <v>0</v>
      </c>
      <c r="R195" s="137">
        <v>2</v>
      </c>
      <c r="S195" s="137">
        <v>1</v>
      </c>
      <c r="T195" s="137">
        <v>66.67</v>
      </c>
      <c r="U195" t="str">
        <f>VLOOKUP($B195,Summary!$A:$C,3,0)</f>
        <v>Avnind Singh</v>
      </c>
      <c r="V195" t="str">
        <f ca="1">VLOOKUP($B195,Summary!$A:$E,5,0)</f>
        <v>31 - 90</v>
      </c>
      <c r="W195">
        <f t="shared" ref="W195:W258" si="8">B195</f>
        <v>10157717</v>
      </c>
    </row>
    <row r="196" spans="1:23" s="8" customFormat="1">
      <c r="A196" s="6">
        <v>45447</v>
      </c>
      <c r="B196" s="209">
        <v>10068735</v>
      </c>
      <c r="C196" s="7" t="str">
        <f t="shared" si="7"/>
        <v>MOHAMMED MUNAWAR KHAN</v>
      </c>
      <c r="D196" t="s">
        <v>398</v>
      </c>
      <c r="E196">
        <v>8779346184</v>
      </c>
      <c r="F196" t="s">
        <v>414</v>
      </c>
      <c r="G196">
        <v>3</v>
      </c>
      <c r="H196">
        <v>0</v>
      </c>
      <c r="I196">
        <v>0</v>
      </c>
      <c r="J196">
        <v>3</v>
      </c>
      <c r="K196">
        <v>0</v>
      </c>
      <c r="L196">
        <v>3</v>
      </c>
      <c r="M196">
        <v>0</v>
      </c>
      <c r="N196">
        <v>0</v>
      </c>
      <c r="O196" t="s">
        <v>384</v>
      </c>
      <c r="P196" s="368">
        <v>75</v>
      </c>
      <c r="Q196" s="137">
        <v>0</v>
      </c>
      <c r="R196" s="137">
        <v>3</v>
      </c>
      <c r="S196" s="137">
        <v>1</v>
      </c>
      <c r="T196" s="137">
        <v>100</v>
      </c>
      <c r="U196" t="str">
        <f>VLOOKUP($B196,Summary!$A:$C,3,0)</f>
        <v>Intezar Sayed</v>
      </c>
      <c r="V196" t="str">
        <f ca="1">VLOOKUP($B196,Summary!$A:$E,5,0)</f>
        <v>More Than 1 Year</v>
      </c>
      <c r="W196">
        <f t="shared" si="8"/>
        <v>10068735</v>
      </c>
    </row>
    <row r="197" spans="1:23" s="8" customFormat="1">
      <c r="A197" s="6">
        <v>45447</v>
      </c>
      <c r="B197" s="209">
        <v>10157451</v>
      </c>
      <c r="C197" s="7" t="str">
        <f t="shared" si="7"/>
        <v>ATHARAV DASHRATH PAWAR</v>
      </c>
      <c r="D197" t="s">
        <v>551</v>
      </c>
      <c r="E197">
        <v>8655082048</v>
      </c>
      <c r="F197" t="s">
        <v>399</v>
      </c>
      <c r="G197">
        <v>6</v>
      </c>
      <c r="H197">
        <v>0</v>
      </c>
      <c r="I197">
        <v>0</v>
      </c>
      <c r="J197">
        <v>6</v>
      </c>
      <c r="K197">
        <v>2</v>
      </c>
      <c r="L197">
        <v>4</v>
      </c>
      <c r="M197">
        <v>0</v>
      </c>
      <c r="N197">
        <v>0</v>
      </c>
      <c r="O197" t="s">
        <v>384</v>
      </c>
      <c r="P197" s="368">
        <v>140</v>
      </c>
      <c r="Q197" s="137">
        <v>0</v>
      </c>
      <c r="R197" s="137">
        <v>6</v>
      </c>
      <c r="S197" s="137">
        <v>1</v>
      </c>
      <c r="T197" s="137">
        <v>100</v>
      </c>
      <c r="U197" t="str">
        <f>VLOOKUP($B197,Summary!$A:$C,3,0)</f>
        <v>Abhijit Khanvilkar</v>
      </c>
      <c r="V197" t="str">
        <f ca="1">VLOOKUP($B197,Summary!$A:$E,5,0)</f>
        <v>31 - 90</v>
      </c>
      <c r="W197">
        <f t="shared" si="8"/>
        <v>10157451</v>
      </c>
    </row>
    <row r="198" spans="1:23" s="8" customFormat="1">
      <c r="A198" s="6">
        <v>45447</v>
      </c>
      <c r="B198" s="209">
        <v>10147895</v>
      </c>
      <c r="C198" s="7" t="str">
        <f t="shared" si="7"/>
        <v>RUSHIKESH DODHU JADHAV</v>
      </c>
      <c r="D198" t="s">
        <v>389</v>
      </c>
      <c r="E198">
        <v>9768269689</v>
      </c>
      <c r="F198" t="s">
        <v>461</v>
      </c>
      <c r="G198">
        <v>4</v>
      </c>
      <c r="H198">
        <v>1</v>
      </c>
      <c r="I198">
        <v>0</v>
      </c>
      <c r="J198">
        <v>3</v>
      </c>
      <c r="K198">
        <v>2</v>
      </c>
      <c r="L198">
        <v>3</v>
      </c>
      <c r="M198">
        <v>0</v>
      </c>
      <c r="N198">
        <v>0</v>
      </c>
      <c r="O198" t="s">
        <v>384</v>
      </c>
      <c r="P198" s="368">
        <v>170</v>
      </c>
      <c r="Q198" s="137">
        <v>3540</v>
      </c>
      <c r="R198" s="137">
        <v>5</v>
      </c>
      <c r="S198" s="137">
        <v>1</v>
      </c>
      <c r="T198" s="137">
        <v>100</v>
      </c>
      <c r="U198" t="str">
        <f>VLOOKUP($B198,Summary!$A:$C,3,0)</f>
        <v>Avnind Singh</v>
      </c>
      <c r="V198" t="str">
        <f ca="1">VLOOKUP($B198,Summary!$A:$E,5,0)</f>
        <v>180 +</v>
      </c>
      <c r="W198">
        <f t="shared" si="8"/>
        <v>10147895</v>
      </c>
    </row>
    <row r="199" spans="1:23" s="8" customFormat="1">
      <c r="A199" s="6">
        <v>45447</v>
      </c>
      <c r="B199" s="209">
        <v>10156402</v>
      </c>
      <c r="C199" s="7" t="str">
        <f t="shared" si="7"/>
        <v>RANJEET UPENDRA SHARMA</v>
      </c>
      <c r="D199" t="s">
        <v>529</v>
      </c>
      <c r="E199">
        <v>7620769467</v>
      </c>
      <c r="F199" t="s">
        <v>412</v>
      </c>
      <c r="G199">
        <v>4</v>
      </c>
      <c r="H199">
        <v>1</v>
      </c>
      <c r="I199">
        <v>0</v>
      </c>
      <c r="J199">
        <v>3</v>
      </c>
      <c r="K199">
        <v>2</v>
      </c>
      <c r="L199">
        <v>2</v>
      </c>
      <c r="M199">
        <v>0</v>
      </c>
      <c r="N199">
        <v>1</v>
      </c>
      <c r="O199" t="s">
        <v>384</v>
      </c>
      <c r="P199" s="368">
        <v>165</v>
      </c>
      <c r="Q199" s="137">
        <v>2360</v>
      </c>
      <c r="R199" s="137">
        <v>4</v>
      </c>
      <c r="S199" s="137">
        <v>1</v>
      </c>
      <c r="T199" s="137">
        <v>80</v>
      </c>
      <c r="U199" t="str">
        <f>VLOOKUP($B199,Summary!$A:$C,3,0)</f>
        <v>Rushikesh Kale</v>
      </c>
      <c r="V199" t="str">
        <f ca="1">VLOOKUP($B199,Summary!$A:$E,5,0)</f>
        <v>31 - 90</v>
      </c>
      <c r="W199">
        <f t="shared" si="8"/>
        <v>10156402</v>
      </c>
    </row>
    <row r="200" spans="1:23" s="8" customFormat="1">
      <c r="A200" s="6">
        <v>45447</v>
      </c>
      <c r="B200" s="209">
        <v>10156156</v>
      </c>
      <c r="C200" s="7" t="str">
        <f t="shared" si="7"/>
        <v>AJAY KUMAR MISHRA</v>
      </c>
      <c r="D200" t="s">
        <v>528</v>
      </c>
      <c r="E200">
        <v>8009478116</v>
      </c>
      <c r="F200" t="s">
        <v>386</v>
      </c>
      <c r="G200">
        <v>6</v>
      </c>
      <c r="H200">
        <v>0</v>
      </c>
      <c r="I200">
        <v>0</v>
      </c>
      <c r="J200">
        <v>6</v>
      </c>
      <c r="K200">
        <v>4</v>
      </c>
      <c r="L200">
        <v>2</v>
      </c>
      <c r="M200">
        <v>0</v>
      </c>
      <c r="N200">
        <v>0</v>
      </c>
      <c r="O200" t="s">
        <v>384</v>
      </c>
      <c r="P200" s="368">
        <v>140</v>
      </c>
      <c r="Q200" s="137">
        <v>0</v>
      </c>
      <c r="R200" s="137">
        <v>5</v>
      </c>
      <c r="S200" s="137">
        <v>1</v>
      </c>
      <c r="T200" s="137">
        <v>100</v>
      </c>
      <c r="U200" t="str">
        <f>VLOOKUP($B200,Summary!$A:$C,3,0)</f>
        <v>Avnind Singh</v>
      </c>
      <c r="V200" t="str">
        <f ca="1">VLOOKUP($B200,Summary!$A:$E,5,0)</f>
        <v>31 - 90</v>
      </c>
      <c r="W200">
        <f t="shared" si="8"/>
        <v>10156156</v>
      </c>
    </row>
    <row r="201" spans="1:23" s="8" customFormat="1">
      <c r="A201" s="6">
        <v>45447</v>
      </c>
      <c r="B201" s="209">
        <v>10157735</v>
      </c>
      <c r="C201" s="7" t="str">
        <f t="shared" si="7"/>
        <v>YADAV VIVEKKUMAR LALJI</v>
      </c>
      <c r="D201" t="s">
        <v>564</v>
      </c>
      <c r="E201">
        <v>9702818558</v>
      </c>
      <c r="F201" t="s">
        <v>402</v>
      </c>
      <c r="G201">
        <v>2</v>
      </c>
      <c r="H201">
        <v>0</v>
      </c>
      <c r="I201">
        <v>0</v>
      </c>
      <c r="J201">
        <v>2</v>
      </c>
      <c r="K201">
        <v>0</v>
      </c>
      <c r="L201">
        <v>2</v>
      </c>
      <c r="M201">
        <v>0</v>
      </c>
      <c r="N201">
        <v>0</v>
      </c>
      <c r="O201" t="s">
        <v>384</v>
      </c>
      <c r="P201" s="368">
        <v>50</v>
      </c>
      <c r="Q201" s="137">
        <v>0</v>
      </c>
      <c r="R201" s="137">
        <v>2</v>
      </c>
      <c r="S201" s="137">
        <v>1</v>
      </c>
      <c r="T201" s="137">
        <v>66.67</v>
      </c>
      <c r="U201" t="str">
        <f>VLOOKUP($B201,Summary!$A:$C,3,0)</f>
        <v>Intezar Sayed</v>
      </c>
      <c r="V201" t="str">
        <f ca="1">VLOOKUP($B201,Summary!$A:$E,5,0)</f>
        <v>31 - 90</v>
      </c>
      <c r="W201">
        <f t="shared" si="8"/>
        <v>10157735</v>
      </c>
    </row>
    <row r="202" spans="1:23" s="8" customFormat="1">
      <c r="A202" s="6">
        <v>45447</v>
      </c>
      <c r="B202" s="209">
        <v>10155618</v>
      </c>
      <c r="C202" s="7" t="str">
        <f t="shared" si="7"/>
        <v>AVINASH KORI</v>
      </c>
      <c r="D202" t="s">
        <v>505</v>
      </c>
      <c r="E202">
        <v>7208733505</v>
      </c>
      <c r="F202" t="s">
        <v>443</v>
      </c>
      <c r="G202">
        <v>6</v>
      </c>
      <c r="H202">
        <v>0</v>
      </c>
      <c r="I202">
        <v>0</v>
      </c>
      <c r="J202">
        <v>6</v>
      </c>
      <c r="K202">
        <v>2</v>
      </c>
      <c r="L202">
        <v>5</v>
      </c>
      <c r="M202">
        <v>0</v>
      </c>
      <c r="N202">
        <v>0</v>
      </c>
      <c r="O202" t="s">
        <v>384</v>
      </c>
      <c r="P202" s="368">
        <v>140</v>
      </c>
      <c r="Q202" s="137">
        <v>0</v>
      </c>
      <c r="R202" s="137">
        <v>6</v>
      </c>
      <c r="S202" s="137">
        <v>1</v>
      </c>
      <c r="T202" s="137">
        <v>100</v>
      </c>
      <c r="U202" t="str">
        <f>VLOOKUP($B202,Summary!$A:$C,3,0)</f>
        <v>Abhijit Khanvilkar</v>
      </c>
      <c r="V202" t="str">
        <f ca="1">VLOOKUP($B202,Summary!$A:$E,5,0)</f>
        <v>31 - 90</v>
      </c>
      <c r="W202">
        <f t="shared" si="8"/>
        <v>10155618</v>
      </c>
    </row>
    <row r="203" spans="1:23" s="8" customFormat="1">
      <c r="A203" s="6">
        <v>45447</v>
      </c>
      <c r="B203" s="209">
        <v>10081473</v>
      </c>
      <c r="C203" s="7" t="str">
        <f t="shared" si="7"/>
        <v>ALOK NAKHDOO PAL</v>
      </c>
      <c r="D203" t="s">
        <v>425</v>
      </c>
      <c r="E203">
        <v>7385360866</v>
      </c>
      <c r="F203" t="s">
        <v>405</v>
      </c>
      <c r="G203">
        <v>8</v>
      </c>
      <c r="H203">
        <v>1</v>
      </c>
      <c r="I203">
        <v>0</v>
      </c>
      <c r="J203">
        <v>7</v>
      </c>
      <c r="K203">
        <v>0</v>
      </c>
      <c r="L203">
        <v>8</v>
      </c>
      <c r="M203">
        <v>0</v>
      </c>
      <c r="N203">
        <v>0</v>
      </c>
      <c r="O203" t="s">
        <v>384</v>
      </c>
      <c r="P203" s="368">
        <v>255</v>
      </c>
      <c r="Q203" s="137">
        <v>2360</v>
      </c>
      <c r="R203" s="137">
        <v>7</v>
      </c>
      <c r="S203" s="137">
        <v>1</v>
      </c>
      <c r="T203" s="137">
        <v>100</v>
      </c>
      <c r="U203" t="str">
        <f>VLOOKUP($B203,Summary!$A:$C,3,0)</f>
        <v>Rushikesh Kale</v>
      </c>
      <c r="V203" t="str">
        <f ca="1">VLOOKUP($B203,Summary!$A:$E,5,0)</f>
        <v>More Than 1 Year</v>
      </c>
      <c r="W203">
        <f t="shared" si="8"/>
        <v>10081473</v>
      </c>
    </row>
    <row r="204" spans="1:23" s="8" customFormat="1">
      <c r="A204" s="6">
        <v>45447</v>
      </c>
      <c r="B204" s="209">
        <v>10152591</v>
      </c>
      <c r="C204" s="7" t="str">
        <f t="shared" si="7"/>
        <v>ARUN KUMAR SHUKLA</v>
      </c>
      <c r="D204" t="s">
        <v>421</v>
      </c>
      <c r="E204">
        <v>8928440955</v>
      </c>
      <c r="F204" t="s">
        <v>405</v>
      </c>
      <c r="G204">
        <v>7</v>
      </c>
      <c r="H204">
        <v>0</v>
      </c>
      <c r="I204">
        <v>0</v>
      </c>
      <c r="J204">
        <v>7</v>
      </c>
      <c r="K204">
        <v>1</v>
      </c>
      <c r="L204">
        <v>6</v>
      </c>
      <c r="M204">
        <v>0</v>
      </c>
      <c r="N204">
        <v>0</v>
      </c>
      <c r="O204" t="s">
        <v>384</v>
      </c>
      <c r="P204" s="368">
        <v>165</v>
      </c>
      <c r="Q204" s="137">
        <v>0</v>
      </c>
      <c r="R204" s="137">
        <v>6</v>
      </c>
      <c r="S204" s="137">
        <v>1</v>
      </c>
      <c r="T204" s="137">
        <v>100</v>
      </c>
      <c r="U204" t="str">
        <f>VLOOKUP($B204,Summary!$A:$C,3,0)</f>
        <v>Rushikesh Kale</v>
      </c>
      <c r="V204" t="str">
        <f ca="1">VLOOKUP($B204,Summary!$A:$E,5,0)</f>
        <v>91 - 180</v>
      </c>
      <c r="W204">
        <f t="shared" si="8"/>
        <v>10152591</v>
      </c>
    </row>
    <row r="205" spans="1:23" s="8" customFormat="1">
      <c r="A205" s="6">
        <v>45447</v>
      </c>
      <c r="B205" s="209">
        <v>10129842</v>
      </c>
      <c r="C205" s="7" t="str">
        <f t="shared" si="7"/>
        <v>RANJIT REVNATH BOBHATE</v>
      </c>
      <c r="D205" t="s">
        <v>428</v>
      </c>
      <c r="E205">
        <v>9920240914</v>
      </c>
      <c r="F205" t="s">
        <v>397</v>
      </c>
      <c r="G205">
        <v>5</v>
      </c>
      <c r="H205">
        <v>1</v>
      </c>
      <c r="I205">
        <v>0</v>
      </c>
      <c r="J205">
        <v>4</v>
      </c>
      <c r="K205">
        <v>1</v>
      </c>
      <c r="L205">
        <v>5</v>
      </c>
      <c r="M205">
        <v>0</v>
      </c>
      <c r="N205">
        <v>0</v>
      </c>
      <c r="O205" t="s">
        <v>384</v>
      </c>
      <c r="P205" s="368">
        <v>190</v>
      </c>
      <c r="Q205" s="137">
        <v>22337</v>
      </c>
      <c r="R205" s="137">
        <v>5</v>
      </c>
      <c r="S205" s="137">
        <v>1</v>
      </c>
      <c r="T205" s="137">
        <v>100</v>
      </c>
      <c r="U205" t="str">
        <f>VLOOKUP($B205,Summary!$A:$C,3,0)</f>
        <v>Madhuri Joshi</v>
      </c>
      <c r="V205" t="str">
        <f ca="1">VLOOKUP($B205,Summary!$A:$E,5,0)</f>
        <v>More Than 1 Year</v>
      </c>
      <c r="W205">
        <f t="shared" si="8"/>
        <v>10129842</v>
      </c>
    </row>
    <row r="206" spans="1:23" s="8" customFormat="1">
      <c r="A206" s="6">
        <v>45447</v>
      </c>
      <c r="B206" s="209">
        <v>10157733</v>
      </c>
      <c r="C206" s="7" t="str">
        <f t="shared" si="7"/>
        <v>VINAY MISHRA</v>
      </c>
      <c r="D206" t="s">
        <v>563</v>
      </c>
      <c r="E206">
        <v>9140317319</v>
      </c>
      <c r="F206" t="s">
        <v>402</v>
      </c>
      <c r="G206">
        <v>2</v>
      </c>
      <c r="H206">
        <v>0</v>
      </c>
      <c r="I206">
        <v>0</v>
      </c>
      <c r="J206">
        <v>2</v>
      </c>
      <c r="K206">
        <v>0</v>
      </c>
      <c r="L206">
        <v>2</v>
      </c>
      <c r="M206">
        <v>0</v>
      </c>
      <c r="N206">
        <v>0</v>
      </c>
      <c r="O206" t="s">
        <v>384</v>
      </c>
      <c r="P206" s="368">
        <v>50</v>
      </c>
      <c r="Q206" s="137">
        <v>0</v>
      </c>
      <c r="R206" s="137">
        <v>2</v>
      </c>
      <c r="S206" s="137">
        <v>1</v>
      </c>
      <c r="T206" s="137">
        <v>66.67</v>
      </c>
      <c r="U206" t="str">
        <f>VLOOKUP($B206,Summary!$A:$C,3,0)</f>
        <v>Intezar Sayed</v>
      </c>
      <c r="V206" t="str">
        <f ca="1">VLOOKUP($B206,Summary!$A:$E,5,0)</f>
        <v>31 - 90</v>
      </c>
      <c r="W206">
        <f t="shared" si="8"/>
        <v>10157733</v>
      </c>
    </row>
    <row r="207" spans="1:23" s="8" customFormat="1">
      <c r="A207" s="6">
        <v>45447</v>
      </c>
      <c r="B207" s="209">
        <v>10028593</v>
      </c>
      <c r="C207" s="7" t="str">
        <f t="shared" si="7"/>
        <v>NANDAN SINGH</v>
      </c>
      <c r="D207" t="s">
        <v>416</v>
      </c>
      <c r="E207">
        <v>8655842601</v>
      </c>
      <c r="F207" t="s">
        <v>387</v>
      </c>
      <c r="G207">
        <v>1</v>
      </c>
      <c r="H207">
        <v>0</v>
      </c>
      <c r="I207">
        <v>0</v>
      </c>
      <c r="J207">
        <v>1</v>
      </c>
      <c r="K207">
        <v>0</v>
      </c>
      <c r="L207">
        <v>1</v>
      </c>
      <c r="M207">
        <v>0</v>
      </c>
      <c r="N207">
        <v>0</v>
      </c>
      <c r="O207" t="s">
        <v>384</v>
      </c>
      <c r="P207" s="368">
        <v>25</v>
      </c>
      <c r="Q207" s="137">
        <v>0</v>
      </c>
      <c r="R207" s="137">
        <v>1</v>
      </c>
      <c r="S207" s="137">
        <v>1</v>
      </c>
      <c r="T207" s="137">
        <v>20</v>
      </c>
      <c r="U207" t="str">
        <f>VLOOKUP($B207,Summary!$A:$C,3,0)</f>
        <v>Abhijit Khanvilkar</v>
      </c>
      <c r="V207" t="str">
        <f ca="1">VLOOKUP($B207,Summary!$A:$E,5,0)</f>
        <v>More Than 1 Year</v>
      </c>
      <c r="W207">
        <f t="shared" si="8"/>
        <v>10028593</v>
      </c>
    </row>
    <row r="208" spans="1:23" s="8" customFormat="1">
      <c r="A208" s="6">
        <v>45447</v>
      </c>
      <c r="B208" s="209">
        <v>10145815</v>
      </c>
      <c r="C208" s="7" t="str">
        <f t="shared" si="7"/>
        <v>SANTOSH KUMAR GOND</v>
      </c>
      <c r="D208" t="s">
        <v>415</v>
      </c>
      <c r="E208">
        <v>6306278161</v>
      </c>
      <c r="F208" t="s">
        <v>399</v>
      </c>
      <c r="G208">
        <v>6</v>
      </c>
      <c r="H208">
        <v>0</v>
      </c>
      <c r="I208">
        <v>0</v>
      </c>
      <c r="J208">
        <v>6</v>
      </c>
      <c r="K208">
        <v>2</v>
      </c>
      <c r="L208">
        <v>4</v>
      </c>
      <c r="M208">
        <v>0</v>
      </c>
      <c r="N208">
        <v>0</v>
      </c>
      <c r="O208" t="s">
        <v>384</v>
      </c>
      <c r="P208" s="368">
        <v>150</v>
      </c>
      <c r="Q208" s="137">
        <v>0</v>
      </c>
      <c r="R208" s="137">
        <v>5</v>
      </c>
      <c r="S208" s="137">
        <v>1</v>
      </c>
      <c r="T208" s="137">
        <v>100</v>
      </c>
      <c r="U208" t="str">
        <f>VLOOKUP($B208,Summary!$A:$C,3,0)</f>
        <v>Abhijit Khanvilkar</v>
      </c>
      <c r="V208" t="str">
        <f ca="1">VLOOKUP($B208,Summary!$A:$E,5,0)</f>
        <v>180 +</v>
      </c>
      <c r="W208">
        <f t="shared" si="8"/>
        <v>10145815</v>
      </c>
    </row>
    <row r="209" spans="1:23" s="8" customFormat="1">
      <c r="A209" s="6">
        <v>45447</v>
      </c>
      <c r="B209" s="209">
        <v>10106261</v>
      </c>
      <c r="C209" s="7" t="str">
        <f t="shared" si="7"/>
        <v>MOHD ANWAR</v>
      </c>
      <c r="D209" t="s">
        <v>406</v>
      </c>
      <c r="E209">
        <v>9699967378</v>
      </c>
      <c r="F209" t="s">
        <v>397</v>
      </c>
      <c r="G209">
        <v>7</v>
      </c>
      <c r="H209">
        <v>0</v>
      </c>
      <c r="I209">
        <v>0</v>
      </c>
      <c r="J209">
        <v>7</v>
      </c>
      <c r="K209">
        <v>0</v>
      </c>
      <c r="L209">
        <v>7</v>
      </c>
      <c r="M209">
        <v>0</v>
      </c>
      <c r="N209">
        <v>0</v>
      </c>
      <c r="O209" t="s">
        <v>384</v>
      </c>
      <c r="P209" s="368">
        <v>160</v>
      </c>
      <c r="Q209" s="137">
        <v>0</v>
      </c>
      <c r="R209" s="137">
        <v>7</v>
      </c>
      <c r="S209" s="137">
        <v>1</v>
      </c>
      <c r="T209" s="137">
        <v>100</v>
      </c>
      <c r="U209" t="str">
        <f>VLOOKUP($B209,Summary!$A:$C,3,0)</f>
        <v>Madhuri Joshi</v>
      </c>
      <c r="V209" t="str">
        <f ca="1">VLOOKUP($B209,Summary!$A:$E,5,0)</f>
        <v>More Than 1 Year</v>
      </c>
      <c r="W209">
        <f t="shared" si="8"/>
        <v>10106261</v>
      </c>
    </row>
    <row r="210" spans="1:23" s="8" customFormat="1">
      <c r="A210" s="6">
        <v>45447</v>
      </c>
      <c r="B210" s="209">
        <v>10139865</v>
      </c>
      <c r="C210" s="7" t="str">
        <f t="shared" si="7"/>
        <v>JITENDRA PRATAP SINGH</v>
      </c>
      <c r="D210" t="s">
        <v>544</v>
      </c>
      <c r="E210">
        <v>7718993383</v>
      </c>
      <c r="F210" t="s">
        <v>383</v>
      </c>
      <c r="G210">
        <v>5</v>
      </c>
      <c r="H210">
        <v>0</v>
      </c>
      <c r="I210">
        <v>0</v>
      </c>
      <c r="J210">
        <v>5</v>
      </c>
      <c r="K210">
        <v>1</v>
      </c>
      <c r="L210">
        <v>4</v>
      </c>
      <c r="M210">
        <v>0</v>
      </c>
      <c r="N210">
        <v>0</v>
      </c>
      <c r="O210" t="s">
        <v>384</v>
      </c>
      <c r="P210" s="368">
        <v>115</v>
      </c>
      <c r="Q210" s="137">
        <v>0</v>
      </c>
      <c r="R210" s="137">
        <v>5</v>
      </c>
      <c r="S210" s="137">
        <v>1</v>
      </c>
      <c r="T210" s="137">
        <v>100</v>
      </c>
      <c r="U210" t="str">
        <f>VLOOKUP($B210,Summary!$A:$C,3,0)</f>
        <v>Madhuri Joshi</v>
      </c>
      <c r="V210" t="str">
        <f ca="1">VLOOKUP($B210,Summary!$A:$E,5,0)</f>
        <v>More Than 1 Year</v>
      </c>
      <c r="W210">
        <f t="shared" si="8"/>
        <v>10139865</v>
      </c>
    </row>
    <row r="211" spans="1:23" s="8" customFormat="1">
      <c r="A211" s="6">
        <v>45447</v>
      </c>
      <c r="B211" s="209">
        <v>10149740</v>
      </c>
      <c r="C211" s="7" t="str">
        <f t="shared" si="7"/>
        <v>MD SARFARAZ</v>
      </c>
      <c r="D211" t="s">
        <v>420</v>
      </c>
      <c r="E211">
        <v>8709965096</v>
      </c>
      <c r="F211" t="s">
        <v>401</v>
      </c>
      <c r="G211">
        <v>6</v>
      </c>
      <c r="H211">
        <v>0</v>
      </c>
      <c r="I211">
        <v>0</v>
      </c>
      <c r="J211">
        <v>6</v>
      </c>
      <c r="K211">
        <v>1</v>
      </c>
      <c r="L211">
        <v>5</v>
      </c>
      <c r="M211">
        <v>0</v>
      </c>
      <c r="N211">
        <v>0</v>
      </c>
      <c r="O211" t="s">
        <v>384</v>
      </c>
      <c r="P211" s="368">
        <v>150</v>
      </c>
      <c r="Q211" s="137">
        <v>0</v>
      </c>
      <c r="R211" s="137">
        <v>6</v>
      </c>
      <c r="S211" s="137">
        <v>1</v>
      </c>
      <c r="T211" s="137">
        <v>100</v>
      </c>
      <c r="U211" t="str">
        <f>VLOOKUP($B211,Summary!$A:$C,3,0)</f>
        <v>Abhijit Khanvilkar</v>
      </c>
      <c r="V211" t="str">
        <f ca="1">VLOOKUP($B211,Summary!$A:$E,5,0)</f>
        <v>180 +</v>
      </c>
      <c r="W211">
        <f t="shared" si="8"/>
        <v>10149740</v>
      </c>
    </row>
    <row r="212" spans="1:23" s="8" customFormat="1">
      <c r="A212" s="6">
        <v>45447</v>
      </c>
      <c r="B212" s="209">
        <v>10157420</v>
      </c>
      <c r="C212" s="7" t="str">
        <f t="shared" si="7"/>
        <v>VISHAL RAJENDRA UPADHYAY</v>
      </c>
      <c r="D212" t="s">
        <v>554</v>
      </c>
      <c r="E212">
        <v>9867075685</v>
      </c>
      <c r="F212" t="s">
        <v>497</v>
      </c>
      <c r="G212">
        <v>7</v>
      </c>
      <c r="H212">
        <v>0</v>
      </c>
      <c r="I212">
        <v>0</v>
      </c>
      <c r="J212">
        <v>7</v>
      </c>
      <c r="K212">
        <v>2</v>
      </c>
      <c r="L212">
        <v>5</v>
      </c>
      <c r="M212">
        <v>0</v>
      </c>
      <c r="N212">
        <v>0</v>
      </c>
      <c r="O212" t="s">
        <v>384</v>
      </c>
      <c r="P212" s="368">
        <v>175</v>
      </c>
      <c r="Q212" s="137">
        <v>0</v>
      </c>
      <c r="R212" s="137">
        <v>7</v>
      </c>
      <c r="S212" s="137">
        <v>1</v>
      </c>
      <c r="T212" s="137">
        <v>100</v>
      </c>
      <c r="U212" t="str">
        <f>VLOOKUP($B212,Summary!$A:$C,3,0)</f>
        <v>Dileep Sharma</v>
      </c>
      <c r="V212" t="str">
        <f ca="1">VLOOKUP($B212,Summary!$A:$E,5,0)</f>
        <v>31 - 90</v>
      </c>
      <c r="W212">
        <f t="shared" si="8"/>
        <v>10157420</v>
      </c>
    </row>
    <row r="213" spans="1:23" s="8" customFormat="1">
      <c r="A213" s="6">
        <v>45447</v>
      </c>
      <c r="B213" s="209">
        <v>10031401</v>
      </c>
      <c r="C213" s="7" t="str">
        <f t="shared" si="7"/>
        <v>KARIM JARIYA</v>
      </c>
      <c r="D213" t="s">
        <v>403</v>
      </c>
      <c r="E213">
        <v>9321734702</v>
      </c>
      <c r="F213" t="s">
        <v>385</v>
      </c>
      <c r="G213">
        <v>5</v>
      </c>
      <c r="H213">
        <v>0</v>
      </c>
      <c r="I213">
        <v>0</v>
      </c>
      <c r="J213">
        <v>5</v>
      </c>
      <c r="K213">
        <v>1</v>
      </c>
      <c r="L213">
        <v>4</v>
      </c>
      <c r="M213">
        <v>0</v>
      </c>
      <c r="N213">
        <v>1</v>
      </c>
      <c r="O213" t="s">
        <v>384</v>
      </c>
      <c r="P213" s="368">
        <v>125</v>
      </c>
      <c r="Q213" s="137">
        <v>0</v>
      </c>
      <c r="R213" s="137">
        <v>4</v>
      </c>
      <c r="S213" s="137">
        <v>1</v>
      </c>
      <c r="T213" s="137">
        <v>80</v>
      </c>
      <c r="U213" t="str">
        <f>VLOOKUP($B213,Summary!$A:$C,3,0)</f>
        <v>Intezar Sayed</v>
      </c>
      <c r="V213" t="str">
        <f ca="1">VLOOKUP($B213,Summary!$A:$E,5,0)</f>
        <v>More Than 1 Year</v>
      </c>
      <c r="W213">
        <f t="shared" si="8"/>
        <v>10031401</v>
      </c>
    </row>
    <row r="214" spans="1:23" s="8" customFormat="1">
      <c r="A214" s="6">
        <v>45447</v>
      </c>
      <c r="B214" s="209">
        <v>10044507</v>
      </c>
      <c r="C214" s="7" t="str">
        <f t="shared" si="7"/>
        <v>JAGANATH SABAT</v>
      </c>
      <c r="D214" t="s">
        <v>412</v>
      </c>
      <c r="E214">
        <v>9619119432</v>
      </c>
      <c r="F214" t="s">
        <v>422</v>
      </c>
      <c r="G214">
        <v>1</v>
      </c>
      <c r="H214">
        <v>1</v>
      </c>
      <c r="I214">
        <v>0</v>
      </c>
      <c r="J214">
        <v>0</v>
      </c>
      <c r="K214">
        <v>0</v>
      </c>
      <c r="L214">
        <v>1</v>
      </c>
      <c r="M214">
        <v>0</v>
      </c>
      <c r="N214">
        <v>0</v>
      </c>
      <c r="O214" t="s">
        <v>384</v>
      </c>
      <c r="P214" s="368">
        <v>90</v>
      </c>
      <c r="Q214" s="137">
        <v>4720</v>
      </c>
      <c r="R214" s="137">
        <v>1</v>
      </c>
      <c r="S214" s="137">
        <v>1</v>
      </c>
      <c r="T214" s="137">
        <v>20</v>
      </c>
      <c r="U214" t="str">
        <f>VLOOKUP($B214,Summary!$A:$C,3,0)</f>
        <v>Rushikesh Kale</v>
      </c>
      <c r="V214" t="str">
        <f ca="1">VLOOKUP($B214,Summary!$A:$E,5,0)</f>
        <v>More Than 1 Year</v>
      </c>
      <c r="W214">
        <f t="shared" si="8"/>
        <v>10044507</v>
      </c>
    </row>
    <row r="215" spans="1:23" s="8" customFormat="1">
      <c r="A215" s="6">
        <v>45447</v>
      </c>
      <c r="B215" s="209">
        <v>10153333</v>
      </c>
      <c r="C215" s="7" t="str">
        <f t="shared" si="7"/>
        <v>SUMIT KUMAR PARASNATH VERMA</v>
      </c>
      <c r="D215" t="s">
        <v>546</v>
      </c>
      <c r="E215">
        <v>7738531602</v>
      </c>
      <c r="F215" t="s">
        <v>503</v>
      </c>
      <c r="G215">
        <v>5</v>
      </c>
      <c r="H215">
        <v>0</v>
      </c>
      <c r="I215">
        <v>0</v>
      </c>
      <c r="J215">
        <v>5</v>
      </c>
      <c r="K215">
        <v>4</v>
      </c>
      <c r="L215">
        <v>1</v>
      </c>
      <c r="M215">
        <v>0</v>
      </c>
      <c r="N215">
        <v>0</v>
      </c>
      <c r="O215" t="s">
        <v>384</v>
      </c>
      <c r="P215" s="368">
        <v>125</v>
      </c>
      <c r="Q215" s="137">
        <v>0</v>
      </c>
      <c r="R215" s="137">
        <v>5</v>
      </c>
      <c r="S215" s="137">
        <v>1</v>
      </c>
      <c r="T215" s="137">
        <v>100</v>
      </c>
      <c r="U215" t="str">
        <f>VLOOKUP($B215,Summary!$A:$C,3,0)</f>
        <v>Dileep Sharma</v>
      </c>
      <c r="V215" t="str">
        <f ca="1">VLOOKUP($B215,Summary!$A:$E,5,0)</f>
        <v>91 - 180</v>
      </c>
      <c r="W215">
        <f t="shared" si="8"/>
        <v>10153333</v>
      </c>
    </row>
    <row r="216" spans="1:23" s="8" customFormat="1">
      <c r="A216" s="6">
        <v>45447</v>
      </c>
      <c r="B216" s="209">
        <v>10157283</v>
      </c>
      <c r="C216" s="7" t="str">
        <f t="shared" si="7"/>
        <v>VINIT LAXMIKANT CHATURVEDI</v>
      </c>
      <c r="D216" t="s">
        <v>549</v>
      </c>
      <c r="E216">
        <v>9619167461</v>
      </c>
      <c r="F216" t="s">
        <v>461</v>
      </c>
      <c r="G216">
        <v>5</v>
      </c>
      <c r="H216">
        <v>0</v>
      </c>
      <c r="I216">
        <v>0</v>
      </c>
      <c r="J216">
        <v>5</v>
      </c>
      <c r="K216">
        <v>4</v>
      </c>
      <c r="L216">
        <v>1</v>
      </c>
      <c r="M216">
        <v>0</v>
      </c>
      <c r="N216">
        <v>0</v>
      </c>
      <c r="O216" t="s">
        <v>384</v>
      </c>
      <c r="P216" s="368">
        <v>125</v>
      </c>
      <c r="Q216" s="137">
        <v>0</v>
      </c>
      <c r="R216" s="137">
        <v>5</v>
      </c>
      <c r="S216" s="137">
        <v>1</v>
      </c>
      <c r="T216" s="137">
        <v>100</v>
      </c>
      <c r="U216" t="str">
        <f>VLOOKUP($B216,Summary!$A:$C,3,0)</f>
        <v>Avnind Singh</v>
      </c>
      <c r="V216" t="str">
        <f ca="1">VLOOKUP($B216,Summary!$A:$E,5,0)</f>
        <v>31 - 90</v>
      </c>
      <c r="W216">
        <f t="shared" si="8"/>
        <v>10157283</v>
      </c>
    </row>
    <row r="217" spans="1:23" s="8" customFormat="1">
      <c r="A217" s="6">
        <v>45447</v>
      </c>
      <c r="B217" s="209">
        <v>10157455</v>
      </c>
      <c r="C217" s="7" t="str">
        <f t="shared" si="7"/>
        <v>PRASHANT VISHRAM PATIL</v>
      </c>
      <c r="D217" t="s">
        <v>552</v>
      </c>
      <c r="E217">
        <v>7777088988</v>
      </c>
      <c r="F217" t="s">
        <v>409</v>
      </c>
      <c r="G217">
        <v>4</v>
      </c>
      <c r="H217">
        <v>0</v>
      </c>
      <c r="I217">
        <v>0</v>
      </c>
      <c r="J217">
        <v>4</v>
      </c>
      <c r="K217">
        <v>2</v>
      </c>
      <c r="L217">
        <v>3</v>
      </c>
      <c r="M217">
        <v>0</v>
      </c>
      <c r="N217">
        <v>0</v>
      </c>
      <c r="O217" t="s">
        <v>384</v>
      </c>
      <c r="P217" s="368">
        <v>85</v>
      </c>
      <c r="Q217" s="137">
        <v>0</v>
      </c>
      <c r="R217" s="137">
        <v>4</v>
      </c>
      <c r="S217" s="137">
        <v>1</v>
      </c>
      <c r="T217" s="137">
        <v>100</v>
      </c>
      <c r="U217" t="str">
        <f>VLOOKUP($B217,Summary!$A:$C,3,0)</f>
        <v>Avnind Singh</v>
      </c>
      <c r="V217" t="str">
        <f ca="1">VLOOKUP($B217,Summary!$A:$E,5,0)</f>
        <v>31 - 90</v>
      </c>
      <c r="W217">
        <f t="shared" si="8"/>
        <v>10157455</v>
      </c>
    </row>
    <row r="218" spans="1:23" s="8" customFormat="1">
      <c r="A218" s="6">
        <v>45447</v>
      </c>
      <c r="B218" s="209">
        <v>10155622</v>
      </c>
      <c r="C218" s="7" t="str">
        <f t="shared" si="7"/>
        <v>SOFIYAN MOHAMMED UMAR ANSARI</v>
      </c>
      <c r="D218" t="s">
        <v>498</v>
      </c>
      <c r="E218">
        <v>7304151160</v>
      </c>
      <c r="F218" t="s">
        <v>503</v>
      </c>
      <c r="G218">
        <v>6</v>
      </c>
      <c r="H218">
        <v>0</v>
      </c>
      <c r="I218">
        <v>0</v>
      </c>
      <c r="J218">
        <v>6</v>
      </c>
      <c r="K218">
        <v>2</v>
      </c>
      <c r="L218">
        <v>4</v>
      </c>
      <c r="M218">
        <v>0</v>
      </c>
      <c r="N218">
        <v>0</v>
      </c>
      <c r="O218" t="s">
        <v>384</v>
      </c>
      <c r="P218" s="368">
        <v>150</v>
      </c>
      <c r="Q218" s="137">
        <v>0</v>
      </c>
      <c r="R218" s="137">
        <v>6</v>
      </c>
      <c r="S218" s="137">
        <v>1</v>
      </c>
      <c r="T218" s="137">
        <v>100</v>
      </c>
      <c r="U218" t="str">
        <f>VLOOKUP($B218,Summary!$A:$C,3,0)</f>
        <v>Dileep Sharma</v>
      </c>
      <c r="V218" t="str">
        <f ca="1">VLOOKUP($B218,Summary!$A:$E,5,0)</f>
        <v>31 - 90</v>
      </c>
      <c r="W218">
        <f t="shared" si="8"/>
        <v>10155622</v>
      </c>
    </row>
    <row r="219" spans="1:23" s="8" customFormat="1">
      <c r="A219" s="6">
        <v>45447</v>
      </c>
      <c r="B219" s="209">
        <v>10152249</v>
      </c>
      <c r="C219" s="7" t="str">
        <f t="shared" si="7"/>
        <v>HARIHAR SINGH</v>
      </c>
      <c r="D219" t="s">
        <v>438</v>
      </c>
      <c r="E219">
        <v>8149312014</v>
      </c>
      <c r="F219" t="s">
        <v>385</v>
      </c>
      <c r="G219">
        <v>4</v>
      </c>
      <c r="H219">
        <v>0</v>
      </c>
      <c r="I219">
        <v>0</v>
      </c>
      <c r="J219">
        <v>4</v>
      </c>
      <c r="K219">
        <v>1</v>
      </c>
      <c r="L219">
        <v>3</v>
      </c>
      <c r="M219">
        <v>0</v>
      </c>
      <c r="N219">
        <v>0</v>
      </c>
      <c r="O219" t="s">
        <v>384</v>
      </c>
      <c r="P219" s="368">
        <v>100</v>
      </c>
      <c r="Q219" s="137">
        <v>0</v>
      </c>
      <c r="R219" s="137">
        <v>4</v>
      </c>
      <c r="S219" s="137">
        <v>1</v>
      </c>
      <c r="T219" s="137">
        <v>80</v>
      </c>
      <c r="U219" t="str">
        <f>VLOOKUP($B219,Summary!$A:$C,3,0)</f>
        <v>Intezar Sayed</v>
      </c>
      <c r="V219" t="str">
        <f ca="1">VLOOKUP($B219,Summary!$A:$E,5,0)</f>
        <v>91 - 180</v>
      </c>
      <c r="W219">
        <f t="shared" si="8"/>
        <v>10152249</v>
      </c>
    </row>
    <row r="220" spans="1:23" s="8" customFormat="1">
      <c r="A220" s="6">
        <v>45447</v>
      </c>
      <c r="B220" s="209">
        <v>10152292</v>
      </c>
      <c r="C220" s="7" t="str">
        <f t="shared" si="7"/>
        <v>CHOUBEY ADITYA AJIT</v>
      </c>
      <c r="D220" t="s">
        <v>404</v>
      </c>
      <c r="E220">
        <v>7414955787</v>
      </c>
      <c r="F220" t="s">
        <v>405</v>
      </c>
      <c r="G220">
        <v>3</v>
      </c>
      <c r="H220">
        <v>1</v>
      </c>
      <c r="I220">
        <v>0</v>
      </c>
      <c r="J220">
        <v>2</v>
      </c>
      <c r="K220">
        <v>1</v>
      </c>
      <c r="L220">
        <v>2</v>
      </c>
      <c r="M220">
        <v>0</v>
      </c>
      <c r="N220">
        <v>0</v>
      </c>
      <c r="O220" t="s">
        <v>384</v>
      </c>
      <c r="P220" s="368">
        <v>140</v>
      </c>
      <c r="Q220" s="137">
        <v>2360</v>
      </c>
      <c r="R220" s="137">
        <v>3</v>
      </c>
      <c r="S220" s="137">
        <v>1</v>
      </c>
      <c r="T220" s="137">
        <v>100</v>
      </c>
      <c r="U220" t="str">
        <f>VLOOKUP($B220,Summary!$A:$C,3,0)</f>
        <v>Rushikesh Kale</v>
      </c>
      <c r="V220" t="str">
        <f ca="1">VLOOKUP($B220,Summary!$A:$E,5,0)</f>
        <v>91 - 180</v>
      </c>
      <c r="W220">
        <f t="shared" si="8"/>
        <v>10152292</v>
      </c>
    </row>
    <row r="221" spans="1:23" s="8" customFormat="1">
      <c r="A221" s="6">
        <v>45447</v>
      </c>
      <c r="B221" s="209">
        <v>10155621</v>
      </c>
      <c r="C221" s="7" t="str">
        <f t="shared" si="7"/>
        <v>SUMIT MADHUKAR KATE</v>
      </c>
      <c r="D221" t="s">
        <v>499</v>
      </c>
      <c r="E221">
        <v>8691929320</v>
      </c>
      <c r="F221" t="s">
        <v>460</v>
      </c>
      <c r="G221">
        <v>1</v>
      </c>
      <c r="H221">
        <v>0</v>
      </c>
      <c r="I221">
        <v>0</v>
      </c>
      <c r="J221">
        <v>1</v>
      </c>
      <c r="K221">
        <v>1</v>
      </c>
      <c r="L221">
        <v>0</v>
      </c>
      <c r="M221">
        <v>0</v>
      </c>
      <c r="N221">
        <v>0</v>
      </c>
      <c r="O221" t="s">
        <v>384</v>
      </c>
      <c r="P221" s="368">
        <v>25</v>
      </c>
      <c r="Q221" s="137">
        <v>0</v>
      </c>
      <c r="R221" s="137">
        <v>1</v>
      </c>
      <c r="S221" s="137">
        <v>1</v>
      </c>
      <c r="T221" s="137">
        <v>20</v>
      </c>
      <c r="U221" t="str">
        <f>VLOOKUP($B221,Summary!$A:$C,3,0)</f>
        <v>Avnind Singh</v>
      </c>
      <c r="V221" t="str">
        <f ca="1">VLOOKUP($B221,Summary!$A:$E,5,0)</f>
        <v>31 - 90</v>
      </c>
      <c r="W221">
        <f t="shared" si="8"/>
        <v>10155621</v>
      </c>
    </row>
    <row r="222" spans="1:23" s="8" customFormat="1">
      <c r="A222" s="6">
        <v>45447</v>
      </c>
      <c r="B222" s="209">
        <v>10150180</v>
      </c>
      <c r="C222" s="7" t="str">
        <f t="shared" si="7"/>
        <v>YASH SABHA SHANKAR TIWARI</v>
      </c>
      <c r="D222" t="s">
        <v>423</v>
      </c>
      <c r="E222">
        <v>9594587271</v>
      </c>
      <c r="F222" t="s">
        <v>399</v>
      </c>
      <c r="G222">
        <v>1</v>
      </c>
      <c r="H222">
        <v>0</v>
      </c>
      <c r="I222">
        <v>0</v>
      </c>
      <c r="J222">
        <v>1</v>
      </c>
      <c r="K222">
        <v>1</v>
      </c>
      <c r="L222">
        <v>0</v>
      </c>
      <c r="M222">
        <v>0</v>
      </c>
      <c r="N222">
        <v>0</v>
      </c>
      <c r="O222" t="s">
        <v>384</v>
      </c>
      <c r="P222" s="368">
        <v>25</v>
      </c>
      <c r="Q222" s="137">
        <v>0</v>
      </c>
      <c r="R222" s="137">
        <v>1</v>
      </c>
      <c r="S222" s="137">
        <v>1</v>
      </c>
      <c r="T222" s="137">
        <v>20</v>
      </c>
      <c r="U222" t="str">
        <f>VLOOKUP($B222,Summary!$A:$C,3,0)</f>
        <v>Abhijit Khanvilkar</v>
      </c>
      <c r="V222" t="str">
        <f ca="1">VLOOKUP($B222,Summary!$A:$E,5,0)</f>
        <v>180 +</v>
      </c>
      <c r="W222">
        <f t="shared" si="8"/>
        <v>10150180</v>
      </c>
    </row>
    <row r="223" spans="1:23" s="8" customFormat="1">
      <c r="A223" s="6">
        <v>45447</v>
      </c>
      <c r="B223" s="209">
        <v>10156154</v>
      </c>
      <c r="C223" s="7" t="str">
        <f t="shared" si="7"/>
        <v>VINAY KUMAR DUBEY</v>
      </c>
      <c r="D223" t="s">
        <v>530</v>
      </c>
      <c r="E223">
        <v>7080868718</v>
      </c>
      <c r="F223" t="s">
        <v>412</v>
      </c>
      <c r="G223">
        <v>5</v>
      </c>
      <c r="H223">
        <v>0</v>
      </c>
      <c r="I223">
        <v>0</v>
      </c>
      <c r="J223">
        <v>5</v>
      </c>
      <c r="K223">
        <v>4</v>
      </c>
      <c r="L223">
        <v>1</v>
      </c>
      <c r="M223">
        <v>0</v>
      </c>
      <c r="N223">
        <v>0</v>
      </c>
      <c r="O223" t="s">
        <v>384</v>
      </c>
      <c r="P223" s="368">
        <v>125</v>
      </c>
      <c r="Q223" s="137">
        <v>0</v>
      </c>
      <c r="R223" s="137">
        <v>5</v>
      </c>
      <c r="S223" s="137">
        <v>1</v>
      </c>
      <c r="T223" s="137">
        <v>100</v>
      </c>
      <c r="U223" t="str">
        <f>VLOOKUP($B223,Summary!$A:$C,3,0)</f>
        <v>Rushikesh Kale</v>
      </c>
      <c r="V223" t="str">
        <f ca="1">VLOOKUP($B223,Summary!$A:$E,5,0)</f>
        <v>31 - 90</v>
      </c>
      <c r="W223">
        <f t="shared" si="8"/>
        <v>10156154</v>
      </c>
    </row>
    <row r="224" spans="1:23" s="8" customFormat="1">
      <c r="A224" s="6">
        <v>45447</v>
      </c>
      <c r="B224" s="209">
        <v>10145771</v>
      </c>
      <c r="C224" s="7" t="str">
        <f t="shared" si="7"/>
        <v>RISHIKESH DUBEY</v>
      </c>
      <c r="D224" t="s">
        <v>437</v>
      </c>
      <c r="E224">
        <v>8369036235</v>
      </c>
      <c r="F224" t="s">
        <v>433</v>
      </c>
      <c r="G224">
        <v>2</v>
      </c>
      <c r="H224">
        <v>0</v>
      </c>
      <c r="I224">
        <v>0</v>
      </c>
      <c r="J224">
        <v>2</v>
      </c>
      <c r="K224">
        <v>0</v>
      </c>
      <c r="L224">
        <v>2</v>
      </c>
      <c r="M224">
        <v>0</v>
      </c>
      <c r="N224">
        <v>0</v>
      </c>
      <c r="O224" t="s">
        <v>384</v>
      </c>
      <c r="P224" s="368">
        <v>50</v>
      </c>
      <c r="Q224" s="137">
        <v>0</v>
      </c>
      <c r="R224" s="137">
        <v>2</v>
      </c>
      <c r="S224" s="137">
        <v>1</v>
      </c>
      <c r="T224" s="137">
        <v>40</v>
      </c>
      <c r="U224" t="str">
        <f>VLOOKUP($B224,Summary!$A:$C,3,0)</f>
        <v>Intezar Sayed</v>
      </c>
      <c r="V224" t="str">
        <f ca="1">VLOOKUP($B224,Summary!$A:$E,5,0)</f>
        <v>180 +</v>
      </c>
      <c r="W224">
        <f t="shared" si="8"/>
        <v>10145771</v>
      </c>
    </row>
    <row r="225" spans="1:23" s="8" customFormat="1">
      <c r="A225" s="6">
        <v>45447</v>
      </c>
      <c r="B225" s="209">
        <v>10157303</v>
      </c>
      <c r="C225" s="7" t="str">
        <f t="shared" si="7"/>
        <v>SHIVAM ANILKUMAR SHUKLA</v>
      </c>
      <c r="D225" t="s">
        <v>550</v>
      </c>
      <c r="E225">
        <v>9082856694</v>
      </c>
      <c r="F225" t="s">
        <v>497</v>
      </c>
      <c r="G225">
        <v>5</v>
      </c>
      <c r="H225">
        <v>0</v>
      </c>
      <c r="I225">
        <v>0</v>
      </c>
      <c r="J225">
        <v>5</v>
      </c>
      <c r="K225">
        <v>1</v>
      </c>
      <c r="L225">
        <v>4</v>
      </c>
      <c r="M225">
        <v>0</v>
      </c>
      <c r="N225">
        <v>0</v>
      </c>
      <c r="O225" t="s">
        <v>384</v>
      </c>
      <c r="P225" s="368">
        <v>115</v>
      </c>
      <c r="Q225" s="137">
        <v>0</v>
      </c>
      <c r="R225" s="137">
        <v>5</v>
      </c>
      <c r="S225" s="137">
        <v>1</v>
      </c>
      <c r="T225" s="137">
        <v>100</v>
      </c>
      <c r="U225" t="str">
        <f>VLOOKUP($B225,Summary!$A:$C,3,0)</f>
        <v>Dileep Sharma</v>
      </c>
      <c r="V225" t="str">
        <f ca="1">VLOOKUP($B225,Summary!$A:$E,5,0)</f>
        <v>31 - 90</v>
      </c>
      <c r="W225">
        <f t="shared" si="8"/>
        <v>10157303</v>
      </c>
    </row>
    <row r="226" spans="1:23" s="8" customFormat="1">
      <c r="A226" s="6">
        <v>45447</v>
      </c>
      <c r="B226" s="209">
        <v>10061244</v>
      </c>
      <c r="C226" s="7" t="str">
        <f t="shared" si="7"/>
        <v>MANISH PANDEY</v>
      </c>
      <c r="D226" t="s">
        <v>424</v>
      </c>
      <c r="E226">
        <v>8655267737</v>
      </c>
      <c r="F226" t="s">
        <v>385</v>
      </c>
      <c r="G226">
        <v>5</v>
      </c>
      <c r="H226">
        <v>0</v>
      </c>
      <c r="I226">
        <v>0</v>
      </c>
      <c r="J226">
        <v>5</v>
      </c>
      <c r="K226">
        <v>0</v>
      </c>
      <c r="L226">
        <v>5</v>
      </c>
      <c r="M226">
        <v>0</v>
      </c>
      <c r="N226">
        <v>0</v>
      </c>
      <c r="O226" t="s">
        <v>384</v>
      </c>
      <c r="P226" s="368">
        <v>105</v>
      </c>
      <c r="Q226" s="137">
        <v>0</v>
      </c>
      <c r="R226" s="137">
        <v>5</v>
      </c>
      <c r="S226" s="137">
        <v>1</v>
      </c>
      <c r="T226" s="137">
        <v>100</v>
      </c>
      <c r="U226" t="str">
        <f>VLOOKUP($B226,Summary!$A:$C,3,0)</f>
        <v>Intezar Sayed</v>
      </c>
      <c r="V226" t="str">
        <f ca="1">VLOOKUP($B226,Summary!$A:$E,5,0)</f>
        <v>More Than 1 Year</v>
      </c>
      <c r="W226">
        <f t="shared" si="8"/>
        <v>10061244</v>
      </c>
    </row>
    <row r="227" spans="1:23" s="8" customFormat="1">
      <c r="A227" s="6">
        <v>45447</v>
      </c>
      <c r="B227" s="209">
        <v>10154490</v>
      </c>
      <c r="C227" s="7" t="str">
        <f t="shared" si="7"/>
        <v>SIRAJ RAIS KHAN</v>
      </c>
      <c r="D227" t="s">
        <v>474</v>
      </c>
      <c r="E227">
        <v>7738084089</v>
      </c>
      <c r="F227" t="s">
        <v>402</v>
      </c>
      <c r="G227">
        <v>6</v>
      </c>
      <c r="H227">
        <v>0</v>
      </c>
      <c r="I227">
        <v>0</v>
      </c>
      <c r="J227">
        <v>6</v>
      </c>
      <c r="K227">
        <v>1</v>
      </c>
      <c r="L227">
        <v>5</v>
      </c>
      <c r="M227">
        <v>0</v>
      </c>
      <c r="N227">
        <v>0</v>
      </c>
      <c r="O227" t="s">
        <v>384</v>
      </c>
      <c r="P227" s="368">
        <v>150</v>
      </c>
      <c r="Q227" s="137">
        <v>0</v>
      </c>
      <c r="R227" s="137">
        <v>6</v>
      </c>
      <c r="S227" s="137">
        <v>1</v>
      </c>
      <c r="T227" s="137">
        <v>100</v>
      </c>
      <c r="U227" t="str">
        <f>VLOOKUP($B227,Summary!$A:$C,3,0)</f>
        <v>Intezar Sayed</v>
      </c>
      <c r="V227" t="str">
        <f ca="1">VLOOKUP($B227,Summary!$A:$E,5,0)</f>
        <v>91 - 180</v>
      </c>
      <c r="W227">
        <f t="shared" si="8"/>
        <v>10154490</v>
      </c>
    </row>
    <row r="228" spans="1:23" s="8" customFormat="1">
      <c r="A228" s="6">
        <v>45447</v>
      </c>
      <c r="B228" s="209">
        <v>10155631</v>
      </c>
      <c r="C228" s="7" t="str">
        <f t="shared" si="7"/>
        <v>PRAFUL MUKUNDRAO TELANG</v>
      </c>
      <c r="D228" t="s">
        <v>501</v>
      </c>
      <c r="E228">
        <v>7769928826</v>
      </c>
      <c r="F228" t="s">
        <v>409</v>
      </c>
      <c r="G228">
        <v>6</v>
      </c>
      <c r="H228">
        <v>0</v>
      </c>
      <c r="I228">
        <v>0</v>
      </c>
      <c r="J228">
        <v>6</v>
      </c>
      <c r="K228">
        <v>2</v>
      </c>
      <c r="L228">
        <v>4</v>
      </c>
      <c r="M228">
        <v>0</v>
      </c>
      <c r="N228">
        <v>0</v>
      </c>
      <c r="O228" t="s">
        <v>384</v>
      </c>
      <c r="P228" s="368">
        <v>150</v>
      </c>
      <c r="Q228" s="137">
        <v>0</v>
      </c>
      <c r="R228" s="137">
        <v>6</v>
      </c>
      <c r="S228" s="137">
        <v>1</v>
      </c>
      <c r="T228" s="137">
        <v>100</v>
      </c>
      <c r="U228" t="str">
        <f>VLOOKUP($B228,Summary!$A:$C,3,0)</f>
        <v>Avnind Singh</v>
      </c>
      <c r="V228" t="str">
        <f ca="1">VLOOKUP($B228,Summary!$A:$E,5,0)</f>
        <v>31 - 90</v>
      </c>
      <c r="W228">
        <f t="shared" si="8"/>
        <v>10155631</v>
      </c>
    </row>
    <row r="229" spans="1:23" s="8" customFormat="1">
      <c r="A229" s="6">
        <v>45447</v>
      </c>
      <c r="B229" s="209">
        <v>10153331</v>
      </c>
      <c r="C229" s="7" t="str">
        <f t="shared" si="7"/>
        <v>RAGHWENDRA KUMAR SINGH</v>
      </c>
      <c r="D229" t="s">
        <v>460</v>
      </c>
      <c r="E229">
        <v>8104389966</v>
      </c>
      <c r="F229" t="s">
        <v>390</v>
      </c>
      <c r="G229">
        <v>3</v>
      </c>
      <c r="H229">
        <v>0</v>
      </c>
      <c r="I229">
        <v>0</v>
      </c>
      <c r="J229">
        <v>3</v>
      </c>
      <c r="K229">
        <v>1</v>
      </c>
      <c r="L229">
        <v>2</v>
      </c>
      <c r="M229">
        <v>0</v>
      </c>
      <c r="N229">
        <v>0</v>
      </c>
      <c r="O229" t="s">
        <v>384</v>
      </c>
      <c r="P229" s="368">
        <v>75</v>
      </c>
      <c r="Q229" s="137">
        <v>0</v>
      </c>
      <c r="R229" s="137">
        <v>3</v>
      </c>
      <c r="S229" s="137">
        <v>1</v>
      </c>
      <c r="T229" s="137">
        <v>100</v>
      </c>
      <c r="U229" t="str">
        <f>VLOOKUP($B229,Summary!$A:$C,3,0)</f>
        <v>Avnind Singh</v>
      </c>
      <c r="V229" t="str">
        <f ca="1">VLOOKUP($B229,Summary!$A:$E,5,0)</f>
        <v>91 - 180</v>
      </c>
      <c r="W229">
        <f t="shared" si="8"/>
        <v>10153331</v>
      </c>
    </row>
    <row r="230" spans="1:23" s="8" customFormat="1">
      <c r="A230" s="6">
        <v>45447</v>
      </c>
      <c r="B230" s="209">
        <v>10151345</v>
      </c>
      <c r="C230" s="7" t="str">
        <f t="shared" si="7"/>
        <v>NAGENDRA MISHRA</v>
      </c>
      <c r="D230" t="s">
        <v>386</v>
      </c>
      <c r="E230">
        <v>7049872363</v>
      </c>
      <c r="F230" t="s">
        <v>448</v>
      </c>
      <c r="G230">
        <v>1</v>
      </c>
      <c r="H230">
        <v>0</v>
      </c>
      <c r="I230">
        <v>0</v>
      </c>
      <c r="J230">
        <v>1</v>
      </c>
      <c r="K230">
        <v>1</v>
      </c>
      <c r="L230">
        <v>0</v>
      </c>
      <c r="M230">
        <v>0</v>
      </c>
      <c r="N230">
        <v>0</v>
      </c>
      <c r="O230" t="s">
        <v>384</v>
      </c>
      <c r="P230" s="368">
        <v>25</v>
      </c>
      <c r="Q230" s="137">
        <v>0</v>
      </c>
      <c r="R230" s="137">
        <v>1</v>
      </c>
      <c r="S230" s="137">
        <v>1</v>
      </c>
      <c r="T230" s="137">
        <v>33.33</v>
      </c>
      <c r="U230" t="str">
        <f>VLOOKUP($B230,Summary!$A:$C,3,0)</f>
        <v>Avnind Singh</v>
      </c>
      <c r="V230" t="str">
        <f ca="1">VLOOKUP($B230,Summary!$A:$E,5,0)</f>
        <v>180 +</v>
      </c>
      <c r="W230">
        <f t="shared" si="8"/>
        <v>10151345</v>
      </c>
    </row>
    <row r="231" spans="1:23" s="8" customFormat="1">
      <c r="A231" s="6">
        <v>45447</v>
      </c>
      <c r="B231" s="209">
        <v>10091881</v>
      </c>
      <c r="C231" s="7" t="str">
        <f t="shared" si="7"/>
        <v>SUMIT SHARAD SANAS</v>
      </c>
      <c r="D231" t="s">
        <v>427</v>
      </c>
      <c r="E231">
        <v>8652573355</v>
      </c>
      <c r="F231" t="s">
        <v>392</v>
      </c>
      <c r="G231">
        <v>7</v>
      </c>
      <c r="H231">
        <v>0</v>
      </c>
      <c r="I231">
        <v>0</v>
      </c>
      <c r="J231">
        <v>7</v>
      </c>
      <c r="K231">
        <v>2</v>
      </c>
      <c r="L231">
        <v>5</v>
      </c>
      <c r="M231">
        <v>0</v>
      </c>
      <c r="N231">
        <v>0</v>
      </c>
      <c r="O231" t="s">
        <v>384</v>
      </c>
      <c r="P231" s="368">
        <v>170</v>
      </c>
      <c r="Q231" s="137">
        <v>0</v>
      </c>
      <c r="R231" s="137">
        <v>7</v>
      </c>
      <c r="S231" s="137">
        <v>1</v>
      </c>
      <c r="T231" s="137">
        <v>100</v>
      </c>
      <c r="U231" t="str">
        <f>VLOOKUP($B231,Summary!$A:$C,3,0)</f>
        <v>Abhijit Khanvilkar</v>
      </c>
      <c r="V231" t="str">
        <f ca="1">VLOOKUP($B231,Summary!$A:$E,5,0)</f>
        <v>More Than 1 Year</v>
      </c>
      <c r="W231">
        <f t="shared" si="8"/>
        <v>10091881</v>
      </c>
    </row>
    <row r="232" spans="1:23" s="8" customFormat="1">
      <c r="A232" s="6">
        <v>45447</v>
      </c>
      <c r="B232" s="209">
        <v>10154719</v>
      </c>
      <c r="C232" s="7" t="str">
        <f t="shared" si="7"/>
        <v>CHANDAN MISHRA</v>
      </c>
      <c r="D232" t="s">
        <v>489</v>
      </c>
      <c r="E232">
        <v>8433849596</v>
      </c>
      <c r="F232" t="s">
        <v>471</v>
      </c>
      <c r="G232">
        <v>5</v>
      </c>
      <c r="H232">
        <v>0</v>
      </c>
      <c r="I232">
        <v>0</v>
      </c>
      <c r="J232">
        <v>5</v>
      </c>
      <c r="K232">
        <v>2</v>
      </c>
      <c r="L232">
        <v>3</v>
      </c>
      <c r="M232">
        <v>0</v>
      </c>
      <c r="N232">
        <v>0</v>
      </c>
      <c r="O232" t="s">
        <v>384</v>
      </c>
      <c r="P232" s="368">
        <v>125</v>
      </c>
      <c r="Q232" s="137">
        <v>0</v>
      </c>
      <c r="R232" s="137">
        <v>5</v>
      </c>
      <c r="S232" s="137">
        <v>1</v>
      </c>
      <c r="T232" s="137">
        <v>100</v>
      </c>
      <c r="U232" t="str">
        <f>VLOOKUP($B232,Summary!$A:$C,3,0)</f>
        <v>Dileep Sharma</v>
      </c>
      <c r="V232" t="str">
        <f ca="1">VLOOKUP($B232,Summary!$A:$E,5,0)</f>
        <v>91 - 180</v>
      </c>
      <c r="W232">
        <f t="shared" si="8"/>
        <v>10154719</v>
      </c>
    </row>
    <row r="233" spans="1:23" s="8" customFormat="1">
      <c r="A233" s="6">
        <v>45447</v>
      </c>
      <c r="B233" s="209">
        <v>10057460</v>
      </c>
      <c r="C233" s="7" t="str">
        <f t="shared" si="7"/>
        <v>GANGA SAGAR PANDEY</v>
      </c>
      <c r="D233" t="s">
        <v>435</v>
      </c>
      <c r="E233">
        <v>9696537480</v>
      </c>
      <c r="F233" t="s">
        <v>412</v>
      </c>
      <c r="G233">
        <v>7</v>
      </c>
      <c r="H233">
        <v>0</v>
      </c>
      <c r="I233">
        <v>0</v>
      </c>
      <c r="J233">
        <v>7</v>
      </c>
      <c r="K233">
        <v>1</v>
      </c>
      <c r="L233">
        <v>7</v>
      </c>
      <c r="M233">
        <v>0</v>
      </c>
      <c r="N233">
        <v>0</v>
      </c>
      <c r="O233" t="s">
        <v>384</v>
      </c>
      <c r="P233" s="368">
        <v>165</v>
      </c>
      <c r="Q233" s="137">
        <v>0</v>
      </c>
      <c r="R233" s="137">
        <v>7</v>
      </c>
      <c r="S233" s="137">
        <v>1</v>
      </c>
      <c r="T233" s="137">
        <v>100</v>
      </c>
      <c r="U233" t="str">
        <f>VLOOKUP($B233,Summary!$A:$C,3,0)</f>
        <v>Rushikesh Kale</v>
      </c>
      <c r="V233" t="str">
        <f ca="1">VLOOKUP($B233,Summary!$A:$E,5,0)</f>
        <v>More Than 1 Year</v>
      </c>
      <c r="W233">
        <f t="shared" si="8"/>
        <v>10057460</v>
      </c>
    </row>
    <row r="234" spans="1:23" s="8" customFormat="1">
      <c r="A234" s="6">
        <v>45447</v>
      </c>
      <c r="B234" s="209">
        <v>10131369</v>
      </c>
      <c r="C234" s="7" t="str">
        <f t="shared" si="7"/>
        <v>VIVEK CHUNNILAL GUPTA</v>
      </c>
      <c r="D234" t="s">
        <v>417</v>
      </c>
      <c r="E234">
        <v>8698022496</v>
      </c>
      <c r="F234" t="s">
        <v>412</v>
      </c>
      <c r="G234">
        <v>7</v>
      </c>
      <c r="H234">
        <v>0</v>
      </c>
      <c r="I234">
        <v>0</v>
      </c>
      <c r="J234">
        <v>7</v>
      </c>
      <c r="K234">
        <v>0</v>
      </c>
      <c r="L234">
        <v>7</v>
      </c>
      <c r="M234">
        <v>0</v>
      </c>
      <c r="N234">
        <v>0</v>
      </c>
      <c r="O234" t="s">
        <v>384</v>
      </c>
      <c r="P234" s="368">
        <v>170</v>
      </c>
      <c r="Q234" s="137">
        <v>0</v>
      </c>
      <c r="R234" s="137">
        <v>7</v>
      </c>
      <c r="S234" s="137">
        <v>1</v>
      </c>
      <c r="T234" s="137">
        <v>100</v>
      </c>
      <c r="U234" t="str">
        <f>VLOOKUP($B234,Summary!$A:$C,3,0)</f>
        <v>Rushikesh Kale</v>
      </c>
      <c r="V234" t="str">
        <f ca="1">VLOOKUP($B234,Summary!$A:$E,5,0)</f>
        <v>More Than 1 Year</v>
      </c>
      <c r="W234">
        <f t="shared" si="8"/>
        <v>10131369</v>
      </c>
    </row>
    <row r="235" spans="1:23" s="8" customFormat="1">
      <c r="A235" s="6">
        <v>45447</v>
      </c>
      <c r="B235" s="209">
        <v>10153634</v>
      </c>
      <c r="C235" s="7" t="str">
        <f t="shared" si="7"/>
        <v>LAXMI NARAYAN PANDEY</v>
      </c>
      <c r="D235" t="s">
        <v>467</v>
      </c>
      <c r="E235">
        <v>7208851513</v>
      </c>
      <c r="F235" t="s">
        <v>399</v>
      </c>
      <c r="G235">
        <v>6</v>
      </c>
      <c r="H235">
        <v>0</v>
      </c>
      <c r="I235">
        <v>0</v>
      </c>
      <c r="J235">
        <v>6</v>
      </c>
      <c r="K235">
        <v>4</v>
      </c>
      <c r="L235">
        <v>2</v>
      </c>
      <c r="M235">
        <v>0</v>
      </c>
      <c r="N235">
        <v>0</v>
      </c>
      <c r="O235" t="s">
        <v>384</v>
      </c>
      <c r="P235" s="368">
        <v>150</v>
      </c>
      <c r="Q235" s="137">
        <v>0</v>
      </c>
      <c r="R235" s="137">
        <v>5</v>
      </c>
      <c r="S235" s="137">
        <v>1</v>
      </c>
      <c r="T235" s="137">
        <v>100</v>
      </c>
      <c r="U235" t="str">
        <f>VLOOKUP($B235,Summary!$A:$C,3,0)</f>
        <v>Abhijit Khanvilkar</v>
      </c>
      <c r="V235" t="str">
        <f ca="1">VLOOKUP($B235,Summary!$A:$E,5,0)</f>
        <v>91 - 180</v>
      </c>
      <c r="W235">
        <f t="shared" si="8"/>
        <v>10153634</v>
      </c>
    </row>
    <row r="236" spans="1:23" s="8" customFormat="1">
      <c r="A236" s="6">
        <v>45447</v>
      </c>
      <c r="B236" s="209">
        <v>10154479</v>
      </c>
      <c r="C236" s="7" t="str">
        <f t="shared" si="7"/>
        <v>VINOD KUMAR</v>
      </c>
      <c r="D236" t="s">
        <v>477</v>
      </c>
      <c r="E236">
        <v>7905193449</v>
      </c>
      <c r="F236" t="s">
        <v>471</v>
      </c>
      <c r="G236">
        <v>5</v>
      </c>
      <c r="H236">
        <v>0</v>
      </c>
      <c r="I236">
        <v>0</v>
      </c>
      <c r="J236">
        <v>5</v>
      </c>
      <c r="K236">
        <v>2</v>
      </c>
      <c r="L236">
        <v>3</v>
      </c>
      <c r="M236">
        <v>0</v>
      </c>
      <c r="N236">
        <v>0</v>
      </c>
      <c r="O236" t="s">
        <v>384</v>
      </c>
      <c r="P236" s="368">
        <v>105</v>
      </c>
      <c r="Q236" s="137">
        <v>0</v>
      </c>
      <c r="R236" s="137">
        <v>5</v>
      </c>
      <c r="S236" s="137">
        <v>1</v>
      </c>
      <c r="T236" s="137">
        <v>100</v>
      </c>
      <c r="U236" t="str">
        <f>VLOOKUP($B236,Summary!$A:$C,3,0)</f>
        <v>Dileep Sharma</v>
      </c>
      <c r="V236" t="str">
        <f ca="1">VLOOKUP($B236,Summary!$A:$E,5,0)</f>
        <v>91 - 180</v>
      </c>
      <c r="W236">
        <f t="shared" si="8"/>
        <v>10154479</v>
      </c>
    </row>
    <row r="237" spans="1:23" s="8" customFormat="1">
      <c r="A237" s="6">
        <v>45447</v>
      </c>
      <c r="B237" s="209">
        <v>10157279</v>
      </c>
      <c r="C237" s="7" t="str">
        <f t="shared" si="7"/>
        <v>ABDUL AHAD ANIS KHAN</v>
      </c>
      <c r="D237" t="s">
        <v>547</v>
      </c>
      <c r="E237">
        <v>7058620610</v>
      </c>
      <c r="F237" t="s">
        <v>461</v>
      </c>
      <c r="G237">
        <v>4</v>
      </c>
      <c r="H237">
        <v>0</v>
      </c>
      <c r="I237">
        <v>0</v>
      </c>
      <c r="J237">
        <v>4</v>
      </c>
      <c r="K237">
        <v>2</v>
      </c>
      <c r="L237">
        <v>2</v>
      </c>
      <c r="M237">
        <v>0</v>
      </c>
      <c r="N237">
        <v>0</v>
      </c>
      <c r="O237" t="s">
        <v>384</v>
      </c>
      <c r="P237" s="368">
        <v>90</v>
      </c>
      <c r="Q237" s="137">
        <v>0</v>
      </c>
      <c r="R237" s="137">
        <v>3</v>
      </c>
      <c r="S237" s="137">
        <v>1</v>
      </c>
      <c r="T237" s="137">
        <v>100</v>
      </c>
      <c r="U237" t="str">
        <f>VLOOKUP($B237,Summary!$A:$C,3,0)</f>
        <v>Avnind Singh</v>
      </c>
      <c r="V237" t="str">
        <f ca="1">VLOOKUP($B237,Summary!$A:$E,5,0)</f>
        <v>31 - 90</v>
      </c>
      <c r="W237">
        <f t="shared" si="8"/>
        <v>10157279</v>
      </c>
    </row>
    <row r="238" spans="1:23" s="8" customFormat="1">
      <c r="A238" s="6">
        <v>45447</v>
      </c>
      <c r="B238" s="209">
        <v>10127663</v>
      </c>
      <c r="C238" s="7" t="str">
        <f t="shared" si="7"/>
        <v>IRFAN INNUS PATEL</v>
      </c>
      <c r="D238" t="s">
        <v>402</v>
      </c>
      <c r="E238">
        <v>8286441940</v>
      </c>
      <c r="F238" t="s">
        <v>414</v>
      </c>
      <c r="G238">
        <v>1</v>
      </c>
      <c r="H238">
        <v>1</v>
      </c>
      <c r="I238">
        <v>0</v>
      </c>
      <c r="J238">
        <v>0</v>
      </c>
      <c r="K238">
        <v>0</v>
      </c>
      <c r="L238">
        <v>1</v>
      </c>
      <c r="M238">
        <v>0</v>
      </c>
      <c r="N238">
        <v>0</v>
      </c>
      <c r="O238" t="s">
        <v>384</v>
      </c>
      <c r="P238" s="368">
        <v>90</v>
      </c>
      <c r="Q238" s="137">
        <v>4720</v>
      </c>
      <c r="R238" s="137">
        <v>1</v>
      </c>
      <c r="S238" s="137">
        <v>1</v>
      </c>
      <c r="T238" s="137">
        <v>20</v>
      </c>
      <c r="U238" t="str">
        <f>VLOOKUP($B238,Summary!$A:$C,3,0)</f>
        <v>Intezar Sayed</v>
      </c>
      <c r="V238" t="str">
        <f ca="1">VLOOKUP($B238,Summary!$A:$E,5,0)</f>
        <v>More Than 1 Year</v>
      </c>
      <c r="W238">
        <f t="shared" si="8"/>
        <v>10127663</v>
      </c>
    </row>
    <row r="239" spans="1:23" s="8" customFormat="1">
      <c r="A239" s="6">
        <v>45447</v>
      </c>
      <c r="B239" s="209">
        <v>10154727</v>
      </c>
      <c r="C239" s="7" t="str">
        <f t="shared" si="7"/>
        <v>SHUBHENDU PRAFULLA DASKABI</v>
      </c>
      <c r="D239" t="s">
        <v>491</v>
      </c>
      <c r="E239">
        <v>9372379791</v>
      </c>
      <c r="F239" t="s">
        <v>471</v>
      </c>
      <c r="G239">
        <v>5</v>
      </c>
      <c r="H239">
        <v>0</v>
      </c>
      <c r="I239">
        <v>0</v>
      </c>
      <c r="J239">
        <v>5</v>
      </c>
      <c r="K239">
        <v>4</v>
      </c>
      <c r="L239">
        <v>1</v>
      </c>
      <c r="M239">
        <v>0</v>
      </c>
      <c r="N239">
        <v>0</v>
      </c>
      <c r="O239" t="s">
        <v>384</v>
      </c>
      <c r="P239" s="368">
        <v>125</v>
      </c>
      <c r="Q239" s="137">
        <v>0</v>
      </c>
      <c r="R239" s="137">
        <v>5</v>
      </c>
      <c r="S239" s="137">
        <v>1</v>
      </c>
      <c r="T239" s="137">
        <v>100</v>
      </c>
      <c r="U239" t="str">
        <f>VLOOKUP($B239,Summary!$A:$C,3,0)</f>
        <v>Dileep Sharma</v>
      </c>
      <c r="V239" t="str">
        <f ca="1">VLOOKUP($B239,Summary!$A:$E,5,0)</f>
        <v>91 - 180</v>
      </c>
      <c r="W239">
        <f t="shared" si="8"/>
        <v>10154727</v>
      </c>
    </row>
    <row r="240" spans="1:23" s="8" customFormat="1">
      <c r="A240" s="6">
        <v>45447</v>
      </c>
      <c r="B240" s="209">
        <v>10068212</v>
      </c>
      <c r="C240" s="7" t="str">
        <f t="shared" si="7"/>
        <v>WASIM KAZI</v>
      </c>
      <c r="D240" t="s">
        <v>436</v>
      </c>
      <c r="E240">
        <v>9702808599</v>
      </c>
      <c r="F240" t="s">
        <v>431</v>
      </c>
      <c r="G240">
        <v>5</v>
      </c>
      <c r="H240">
        <v>0</v>
      </c>
      <c r="I240">
        <v>0</v>
      </c>
      <c r="J240">
        <v>5</v>
      </c>
      <c r="K240">
        <v>0</v>
      </c>
      <c r="L240">
        <v>6</v>
      </c>
      <c r="M240">
        <v>0</v>
      </c>
      <c r="N240">
        <v>0</v>
      </c>
      <c r="O240" t="s">
        <v>384</v>
      </c>
      <c r="P240" s="368">
        <v>115</v>
      </c>
      <c r="Q240" s="137">
        <v>0</v>
      </c>
      <c r="R240" s="137">
        <v>5</v>
      </c>
      <c r="S240" s="137">
        <v>1</v>
      </c>
      <c r="T240" s="137">
        <v>100</v>
      </c>
      <c r="U240" t="str">
        <f>VLOOKUP($B240,Summary!$A:$C,3,0)</f>
        <v>Madhuri Joshi</v>
      </c>
      <c r="V240" t="str">
        <f ca="1">VLOOKUP($B240,Summary!$A:$E,5,0)</f>
        <v>More Than 1 Year</v>
      </c>
      <c r="W240">
        <f t="shared" si="8"/>
        <v>10068212</v>
      </c>
    </row>
    <row r="241" spans="1:23" s="8" customFormat="1">
      <c r="A241" s="6">
        <v>45447</v>
      </c>
      <c r="B241" s="209">
        <v>10157302</v>
      </c>
      <c r="C241" s="7" t="str">
        <f t="shared" si="7"/>
        <v>SUMIT JITENDRA PANDEY</v>
      </c>
      <c r="D241" t="s">
        <v>548</v>
      </c>
      <c r="E241">
        <v>9970290724</v>
      </c>
      <c r="F241" t="s">
        <v>395</v>
      </c>
      <c r="G241">
        <v>5</v>
      </c>
      <c r="H241">
        <v>0</v>
      </c>
      <c r="I241">
        <v>0</v>
      </c>
      <c r="J241">
        <v>5</v>
      </c>
      <c r="K241">
        <v>0</v>
      </c>
      <c r="L241">
        <v>5</v>
      </c>
      <c r="M241">
        <v>0</v>
      </c>
      <c r="N241">
        <v>0</v>
      </c>
      <c r="O241" t="s">
        <v>384</v>
      </c>
      <c r="P241" s="368">
        <v>115</v>
      </c>
      <c r="Q241" s="137">
        <v>0</v>
      </c>
      <c r="R241" s="137">
        <v>5</v>
      </c>
      <c r="S241" s="137">
        <v>1</v>
      </c>
      <c r="T241" s="137">
        <v>100</v>
      </c>
      <c r="U241" t="str">
        <f>VLOOKUP($B241,Summary!$A:$C,3,0)</f>
        <v>Intezar Sayed</v>
      </c>
      <c r="V241" t="str">
        <f ca="1">VLOOKUP($B241,Summary!$A:$E,5,0)</f>
        <v>31 - 90</v>
      </c>
      <c r="W241">
        <f t="shared" si="8"/>
        <v>10157302</v>
      </c>
    </row>
    <row r="242" spans="1:23" s="8" customFormat="1">
      <c r="A242" s="6">
        <v>45447</v>
      </c>
      <c r="B242" s="209">
        <v>10154499</v>
      </c>
      <c r="C242" s="7" t="str">
        <f t="shared" si="7"/>
        <v>SHIVAM PATHAK</v>
      </c>
      <c r="D242" t="s">
        <v>478</v>
      </c>
      <c r="E242">
        <v>9721050607</v>
      </c>
      <c r="F242" t="s">
        <v>385</v>
      </c>
      <c r="G242">
        <v>6</v>
      </c>
      <c r="H242">
        <v>0</v>
      </c>
      <c r="I242">
        <v>0</v>
      </c>
      <c r="J242">
        <v>6</v>
      </c>
      <c r="K242">
        <v>4</v>
      </c>
      <c r="L242">
        <v>2</v>
      </c>
      <c r="M242">
        <v>0</v>
      </c>
      <c r="N242">
        <v>0</v>
      </c>
      <c r="O242" t="s">
        <v>384</v>
      </c>
      <c r="P242" s="368">
        <v>150</v>
      </c>
      <c r="Q242" s="137">
        <v>0</v>
      </c>
      <c r="R242" s="137">
        <v>6</v>
      </c>
      <c r="S242" s="137">
        <v>1</v>
      </c>
      <c r="T242" s="137">
        <v>100</v>
      </c>
      <c r="U242" t="str">
        <f>VLOOKUP($B242,Summary!$A:$C,3,0)</f>
        <v>Intezar Sayed</v>
      </c>
      <c r="V242" t="str">
        <f ca="1">VLOOKUP($B242,Summary!$A:$E,5,0)</f>
        <v>91 - 180</v>
      </c>
      <c r="W242">
        <f t="shared" si="8"/>
        <v>10154499</v>
      </c>
    </row>
    <row r="243" spans="1:23" s="8" customFormat="1">
      <c r="A243" s="6">
        <v>45447</v>
      </c>
      <c r="B243" s="209">
        <v>10155619</v>
      </c>
      <c r="C243" s="7" t="str">
        <f t="shared" si="7"/>
        <v>AJAY BALU LONDHE</v>
      </c>
      <c r="D243" t="s">
        <v>502</v>
      </c>
      <c r="E243">
        <v>8369610661</v>
      </c>
      <c r="F243" t="s">
        <v>416</v>
      </c>
      <c r="G243">
        <v>7</v>
      </c>
      <c r="H243">
        <v>0</v>
      </c>
      <c r="I243">
        <v>0</v>
      </c>
      <c r="J243">
        <v>7</v>
      </c>
      <c r="K243">
        <v>2</v>
      </c>
      <c r="L243">
        <v>5</v>
      </c>
      <c r="M243">
        <v>0</v>
      </c>
      <c r="N243">
        <v>0</v>
      </c>
      <c r="O243" t="s">
        <v>384</v>
      </c>
      <c r="P243" s="368">
        <v>175</v>
      </c>
      <c r="Q243" s="137">
        <v>0</v>
      </c>
      <c r="R243" s="137">
        <v>7</v>
      </c>
      <c r="S243" s="137">
        <v>1</v>
      </c>
      <c r="T243" s="137">
        <v>100</v>
      </c>
      <c r="U243" t="str">
        <f>VLOOKUP($B243,Summary!$A:$C,3,0)</f>
        <v>Abhijit Khanvilkar</v>
      </c>
      <c r="V243" t="str">
        <f ca="1">VLOOKUP($B243,Summary!$A:$E,5,0)</f>
        <v>31 - 90</v>
      </c>
      <c r="W243">
        <f t="shared" si="8"/>
        <v>10155619</v>
      </c>
    </row>
    <row r="244" spans="1:23" s="8" customFormat="1">
      <c r="A244" s="6">
        <v>45447</v>
      </c>
      <c r="B244" s="209">
        <v>10014784</v>
      </c>
      <c r="C244" s="7" t="str">
        <f t="shared" si="7"/>
        <v>PRASHANT LAD</v>
      </c>
      <c r="D244" t="s">
        <v>407</v>
      </c>
      <c r="E244">
        <v>9833647618</v>
      </c>
      <c r="F244" t="s">
        <v>431</v>
      </c>
      <c r="G244">
        <v>6</v>
      </c>
      <c r="H244">
        <v>0</v>
      </c>
      <c r="I244">
        <v>0</v>
      </c>
      <c r="J244">
        <v>6</v>
      </c>
      <c r="K244">
        <v>3</v>
      </c>
      <c r="L244">
        <v>3</v>
      </c>
      <c r="M244">
        <v>0</v>
      </c>
      <c r="N244">
        <v>1</v>
      </c>
      <c r="O244" t="s">
        <v>384</v>
      </c>
      <c r="P244" s="368">
        <v>120</v>
      </c>
      <c r="Q244" s="137">
        <v>0</v>
      </c>
      <c r="R244" s="137">
        <v>5</v>
      </c>
      <c r="S244" s="137">
        <v>1</v>
      </c>
      <c r="T244" s="137">
        <v>100</v>
      </c>
      <c r="U244" t="str">
        <f>VLOOKUP($B244,Summary!$A:$C,3,0)</f>
        <v>Madhuri Joshi</v>
      </c>
      <c r="V244" t="str">
        <f ca="1">VLOOKUP($B244,Summary!$A:$E,5,0)</f>
        <v>More Than 1 Year</v>
      </c>
      <c r="W244">
        <f t="shared" si="8"/>
        <v>10014784</v>
      </c>
    </row>
    <row r="245" spans="1:23" s="8" customFormat="1">
      <c r="A245" s="6">
        <v>45447</v>
      </c>
      <c r="B245" s="209">
        <v>10157722</v>
      </c>
      <c r="C245" s="7" t="str">
        <f t="shared" si="7"/>
        <v>SACHIN KUMAR</v>
      </c>
      <c r="D245" t="s">
        <v>561</v>
      </c>
      <c r="E245">
        <v>8825131086</v>
      </c>
      <c r="F245" t="s">
        <v>399</v>
      </c>
      <c r="G245">
        <v>3</v>
      </c>
      <c r="H245">
        <v>0</v>
      </c>
      <c r="I245">
        <v>0</v>
      </c>
      <c r="J245">
        <v>3</v>
      </c>
      <c r="K245">
        <v>2</v>
      </c>
      <c r="L245">
        <v>1</v>
      </c>
      <c r="M245">
        <v>0</v>
      </c>
      <c r="N245">
        <v>0</v>
      </c>
      <c r="O245" t="s">
        <v>384</v>
      </c>
      <c r="P245" s="368">
        <v>75</v>
      </c>
      <c r="Q245" s="137">
        <v>0</v>
      </c>
      <c r="R245" s="137">
        <v>3</v>
      </c>
      <c r="S245" s="137">
        <v>1</v>
      </c>
      <c r="T245" s="137">
        <v>100</v>
      </c>
      <c r="U245" t="str">
        <f>VLOOKUP($B245,Summary!$A:$C,3,0)</f>
        <v>Abhijit Khanvilkar</v>
      </c>
      <c r="V245" t="str">
        <f ca="1">VLOOKUP($B245,Summary!$A:$E,5,0)</f>
        <v>31 - 90</v>
      </c>
      <c r="W245">
        <f t="shared" si="8"/>
        <v>10157722</v>
      </c>
    </row>
    <row r="246" spans="1:23" s="8" customFormat="1">
      <c r="A246" s="6">
        <v>45447</v>
      </c>
      <c r="B246" s="209">
        <v>10156163</v>
      </c>
      <c r="C246" s="7" t="str">
        <f t="shared" si="7"/>
        <v>ABHISHEK KUMAR</v>
      </c>
      <c r="D246" t="s">
        <v>526</v>
      </c>
      <c r="E246">
        <v>9967178792</v>
      </c>
      <c r="F246" t="s">
        <v>386</v>
      </c>
      <c r="G246">
        <v>4</v>
      </c>
      <c r="H246">
        <v>0</v>
      </c>
      <c r="I246">
        <v>0</v>
      </c>
      <c r="J246">
        <v>4</v>
      </c>
      <c r="K246">
        <v>3</v>
      </c>
      <c r="L246">
        <v>1</v>
      </c>
      <c r="M246">
        <v>0</v>
      </c>
      <c r="N246">
        <v>0</v>
      </c>
      <c r="O246" t="s">
        <v>384</v>
      </c>
      <c r="P246" s="368">
        <v>100</v>
      </c>
      <c r="Q246" s="137">
        <v>0</v>
      </c>
      <c r="R246" s="137">
        <v>4</v>
      </c>
      <c r="S246" s="137">
        <v>1</v>
      </c>
      <c r="T246" s="137">
        <v>80</v>
      </c>
      <c r="U246" t="str">
        <f>VLOOKUP($B246,Summary!$A:$C,3,0)</f>
        <v>Avnind Singh</v>
      </c>
      <c r="V246" t="str">
        <f ca="1">VLOOKUP($B246,Summary!$A:$E,5,0)</f>
        <v>31 - 90</v>
      </c>
      <c r="W246">
        <f t="shared" si="8"/>
        <v>10156163</v>
      </c>
    </row>
    <row r="247" spans="1:23" s="8" customFormat="1">
      <c r="A247" s="6">
        <v>45447</v>
      </c>
      <c r="B247" s="209">
        <v>10157721</v>
      </c>
      <c r="C247" s="7" t="str">
        <f t="shared" si="7"/>
        <v>NITISH KUMAR</v>
      </c>
      <c r="D247" t="s">
        <v>562</v>
      </c>
      <c r="E247">
        <v>8692826180</v>
      </c>
      <c r="F247" t="s">
        <v>399</v>
      </c>
      <c r="G247">
        <v>1</v>
      </c>
      <c r="H247">
        <v>0</v>
      </c>
      <c r="I247">
        <v>0</v>
      </c>
      <c r="J247">
        <v>1</v>
      </c>
      <c r="K247">
        <v>0</v>
      </c>
      <c r="L247">
        <v>1</v>
      </c>
      <c r="M247">
        <v>0</v>
      </c>
      <c r="N247">
        <v>0</v>
      </c>
      <c r="O247" t="s">
        <v>384</v>
      </c>
      <c r="P247" s="368">
        <v>25</v>
      </c>
      <c r="Q247" s="137">
        <v>0</v>
      </c>
      <c r="R247" s="137">
        <v>1</v>
      </c>
      <c r="S247" s="137">
        <v>1</v>
      </c>
      <c r="T247" s="137">
        <v>33.33</v>
      </c>
      <c r="U247" t="str">
        <f>VLOOKUP($B247,Summary!$A:$C,3,0)</f>
        <v>Abhijit Khanvilkar</v>
      </c>
      <c r="V247" t="str">
        <f ca="1">VLOOKUP($B247,Summary!$A:$E,5,0)</f>
        <v>31 - 90</v>
      </c>
      <c r="W247">
        <f t="shared" si="8"/>
        <v>10157721</v>
      </c>
    </row>
    <row r="248" spans="1:23" s="8" customFormat="1">
      <c r="A248" s="6">
        <v>45447</v>
      </c>
      <c r="B248" s="209">
        <v>10155616</v>
      </c>
      <c r="C248" s="7" t="str">
        <f t="shared" si="7"/>
        <v>DHIRAJKUMAR L MISHRA</v>
      </c>
      <c r="D248" t="s">
        <v>506</v>
      </c>
      <c r="E248">
        <v>9370908992</v>
      </c>
      <c r="F248" t="s">
        <v>442</v>
      </c>
      <c r="G248">
        <v>6</v>
      </c>
      <c r="H248">
        <v>0</v>
      </c>
      <c r="I248">
        <v>0</v>
      </c>
      <c r="J248">
        <v>6</v>
      </c>
      <c r="K248">
        <v>2</v>
      </c>
      <c r="L248">
        <v>4</v>
      </c>
      <c r="M248">
        <v>0</v>
      </c>
      <c r="N248">
        <v>0</v>
      </c>
      <c r="O248" t="s">
        <v>384</v>
      </c>
      <c r="P248" s="368">
        <v>140</v>
      </c>
      <c r="Q248" s="137">
        <v>0</v>
      </c>
      <c r="R248" s="137">
        <v>5</v>
      </c>
      <c r="S248" s="137">
        <v>1</v>
      </c>
      <c r="T248" s="137">
        <v>100</v>
      </c>
      <c r="U248" t="str">
        <f>VLOOKUP($B248,Summary!$A:$C,3,0)</f>
        <v>Rushikesh Kale</v>
      </c>
      <c r="V248" t="str">
        <f ca="1">VLOOKUP($B248,Summary!$A:$E,5,0)</f>
        <v>31 - 90</v>
      </c>
      <c r="W248">
        <f t="shared" si="8"/>
        <v>10155616</v>
      </c>
    </row>
    <row r="249" spans="1:23" s="8" customFormat="1">
      <c r="A249" s="6">
        <v>45447</v>
      </c>
      <c r="B249" s="209">
        <v>10155635</v>
      </c>
      <c r="C249" s="7" t="str">
        <f t="shared" si="7"/>
        <v>RITIK PANKAJ CHAUBEY</v>
      </c>
      <c r="D249" t="s">
        <v>500</v>
      </c>
      <c r="E249">
        <v>8604838454</v>
      </c>
      <c r="F249" t="s">
        <v>383</v>
      </c>
      <c r="G249">
        <v>4</v>
      </c>
      <c r="H249">
        <v>0</v>
      </c>
      <c r="I249">
        <v>0</v>
      </c>
      <c r="J249">
        <v>4</v>
      </c>
      <c r="K249">
        <v>1</v>
      </c>
      <c r="L249">
        <v>3</v>
      </c>
      <c r="M249">
        <v>0</v>
      </c>
      <c r="N249">
        <v>0</v>
      </c>
      <c r="O249" t="s">
        <v>384</v>
      </c>
      <c r="P249" s="368">
        <v>100</v>
      </c>
      <c r="Q249" s="137">
        <v>0</v>
      </c>
      <c r="R249" s="137">
        <v>4</v>
      </c>
      <c r="S249" s="137">
        <v>1</v>
      </c>
      <c r="T249" s="137">
        <v>80</v>
      </c>
      <c r="U249" t="str">
        <f>VLOOKUP($B249,Summary!$A:$C,3,0)</f>
        <v>Madhuri Joshi</v>
      </c>
      <c r="V249" t="str">
        <f ca="1">VLOOKUP($B249,Summary!$A:$E,5,0)</f>
        <v>31 - 90</v>
      </c>
      <c r="W249">
        <f t="shared" si="8"/>
        <v>10155635</v>
      </c>
    </row>
    <row r="250" spans="1:23" s="8" customFormat="1">
      <c r="A250" s="6">
        <v>45447</v>
      </c>
      <c r="B250" s="209">
        <v>10145759</v>
      </c>
      <c r="C250" s="7" t="str">
        <f t="shared" si="7"/>
        <v>BHANUPRATAP SINGH</v>
      </c>
      <c r="D250" t="s">
        <v>439</v>
      </c>
      <c r="E250">
        <v>8454014888</v>
      </c>
      <c r="F250" t="s">
        <v>397</v>
      </c>
      <c r="G250">
        <v>5</v>
      </c>
      <c r="H250">
        <v>0</v>
      </c>
      <c r="I250">
        <v>0</v>
      </c>
      <c r="J250">
        <v>5</v>
      </c>
      <c r="K250">
        <v>1</v>
      </c>
      <c r="L250">
        <v>4</v>
      </c>
      <c r="M250">
        <v>0</v>
      </c>
      <c r="N250">
        <v>0</v>
      </c>
      <c r="O250" t="s">
        <v>384</v>
      </c>
      <c r="P250" s="368">
        <v>120</v>
      </c>
      <c r="Q250" s="137">
        <v>0</v>
      </c>
      <c r="R250" s="137">
        <v>5</v>
      </c>
      <c r="S250" s="137">
        <v>1</v>
      </c>
      <c r="T250" s="137">
        <v>100</v>
      </c>
      <c r="U250" t="str">
        <f>VLOOKUP($B250,Summary!$A:$C,3,0)</f>
        <v>Madhuri Joshi</v>
      </c>
      <c r="V250" t="str">
        <f ca="1">VLOOKUP($B250,Summary!$A:$E,5,0)</f>
        <v>180 +</v>
      </c>
      <c r="W250">
        <f t="shared" si="8"/>
        <v>10145759</v>
      </c>
    </row>
    <row r="251" spans="1:23" s="8" customFormat="1">
      <c r="A251" s="6">
        <v>45447</v>
      </c>
      <c r="B251" s="209">
        <v>10067328</v>
      </c>
      <c r="C251" s="7" t="str">
        <f t="shared" si="7"/>
        <v>SHEKH MOHAMMAD IMRAN</v>
      </c>
      <c r="D251" t="s">
        <v>449</v>
      </c>
      <c r="E251">
        <v>8291174466</v>
      </c>
      <c r="F251" t="s">
        <v>431</v>
      </c>
      <c r="G251">
        <v>5</v>
      </c>
      <c r="H251">
        <v>1</v>
      </c>
      <c r="I251">
        <v>0</v>
      </c>
      <c r="J251">
        <v>4</v>
      </c>
      <c r="K251">
        <v>3</v>
      </c>
      <c r="L251">
        <v>2</v>
      </c>
      <c r="M251">
        <v>0</v>
      </c>
      <c r="N251">
        <v>0</v>
      </c>
      <c r="O251" t="s">
        <v>384</v>
      </c>
      <c r="P251" s="368">
        <v>190</v>
      </c>
      <c r="Q251" s="137">
        <v>7080</v>
      </c>
      <c r="R251" s="137">
        <v>5</v>
      </c>
      <c r="S251" s="137">
        <v>1</v>
      </c>
      <c r="T251" s="137">
        <v>100</v>
      </c>
      <c r="U251" t="str">
        <f>VLOOKUP($B251,Summary!$A:$C,3,0)</f>
        <v>Madhuri Joshi</v>
      </c>
      <c r="V251" t="str">
        <f ca="1">VLOOKUP($B251,Summary!$A:$E,5,0)</f>
        <v>More Than 1 Year</v>
      </c>
      <c r="W251">
        <f t="shared" si="8"/>
        <v>10067328</v>
      </c>
    </row>
    <row r="252" spans="1:23" s="8" customFormat="1">
      <c r="A252" s="6">
        <v>45447</v>
      </c>
      <c r="B252" s="209">
        <v>10154478</v>
      </c>
      <c r="C252" s="7" t="str">
        <f t="shared" si="7"/>
        <v>AKSHAY YADAV</v>
      </c>
      <c r="D252" t="s">
        <v>472</v>
      </c>
      <c r="E252">
        <v>9920724076</v>
      </c>
      <c r="F252" t="s">
        <v>460</v>
      </c>
      <c r="G252">
        <v>5</v>
      </c>
      <c r="H252">
        <v>1</v>
      </c>
      <c r="I252">
        <v>0</v>
      </c>
      <c r="J252">
        <v>4</v>
      </c>
      <c r="K252">
        <v>5</v>
      </c>
      <c r="L252">
        <v>0</v>
      </c>
      <c r="M252">
        <v>0</v>
      </c>
      <c r="N252">
        <v>0</v>
      </c>
      <c r="O252" t="s">
        <v>384</v>
      </c>
      <c r="P252" s="368">
        <v>200</v>
      </c>
      <c r="Q252" s="137">
        <v>4720</v>
      </c>
      <c r="R252" s="137">
        <v>5</v>
      </c>
      <c r="S252" s="137">
        <v>1</v>
      </c>
      <c r="T252" s="137">
        <v>100</v>
      </c>
      <c r="U252" t="str">
        <f>VLOOKUP($B252,Summary!$A:$C,3,0)</f>
        <v>Avnind Singh</v>
      </c>
      <c r="V252" t="str">
        <f ca="1">VLOOKUP($B252,Summary!$A:$E,5,0)</f>
        <v>91 - 180</v>
      </c>
      <c r="W252">
        <f t="shared" si="8"/>
        <v>10154478</v>
      </c>
    </row>
    <row r="253" spans="1:23" s="8" customFormat="1">
      <c r="A253" s="6">
        <v>45447</v>
      </c>
      <c r="B253" s="209">
        <v>10123047</v>
      </c>
      <c r="C253" s="7" t="str">
        <f t="shared" si="7"/>
        <v>MUNAWAR WARISH HASHMI</v>
      </c>
      <c r="D253" t="s">
        <v>442</v>
      </c>
      <c r="E253">
        <v>9167670057</v>
      </c>
      <c r="F253" t="s">
        <v>422</v>
      </c>
      <c r="G253">
        <v>3</v>
      </c>
      <c r="H253">
        <v>0</v>
      </c>
      <c r="I253">
        <v>0</v>
      </c>
      <c r="J253">
        <v>3</v>
      </c>
      <c r="K253">
        <v>1</v>
      </c>
      <c r="L253">
        <v>2</v>
      </c>
      <c r="M253">
        <v>0</v>
      </c>
      <c r="N253">
        <v>0</v>
      </c>
      <c r="O253" t="s">
        <v>384</v>
      </c>
      <c r="P253" s="368">
        <v>75</v>
      </c>
      <c r="Q253" s="137">
        <v>0</v>
      </c>
      <c r="R253" s="137">
        <v>3</v>
      </c>
      <c r="S253" s="137">
        <v>1</v>
      </c>
      <c r="T253" s="137">
        <v>100</v>
      </c>
      <c r="U253" t="str">
        <f>VLOOKUP($B253,Summary!$A:$C,3,0)</f>
        <v>Rushikesh Kale</v>
      </c>
      <c r="V253" t="str">
        <f ca="1">VLOOKUP($B253,Summary!$A:$E,5,0)</f>
        <v>More Than 1 Year</v>
      </c>
      <c r="W253">
        <f t="shared" si="8"/>
        <v>10123047</v>
      </c>
    </row>
    <row r="254" spans="1:23" s="8" customFormat="1">
      <c r="A254" s="6">
        <v>45447</v>
      </c>
      <c r="B254" s="209">
        <v>10147873</v>
      </c>
      <c r="C254" s="7" t="str">
        <f t="shared" si="7"/>
        <v>PREM KUMAR VISHWAKARMA</v>
      </c>
      <c r="D254" t="s">
        <v>409</v>
      </c>
      <c r="E254">
        <v>9004761131</v>
      </c>
      <c r="F254" t="s">
        <v>393</v>
      </c>
      <c r="G254">
        <v>3</v>
      </c>
      <c r="H254">
        <v>0</v>
      </c>
      <c r="I254">
        <v>0</v>
      </c>
      <c r="J254">
        <v>3</v>
      </c>
      <c r="K254">
        <v>1</v>
      </c>
      <c r="L254">
        <v>2</v>
      </c>
      <c r="M254">
        <v>0</v>
      </c>
      <c r="N254">
        <v>0</v>
      </c>
      <c r="O254" t="s">
        <v>384</v>
      </c>
      <c r="P254" s="368">
        <v>65</v>
      </c>
      <c r="Q254" s="137">
        <v>0</v>
      </c>
      <c r="R254" s="137">
        <v>3</v>
      </c>
      <c r="S254" s="137">
        <v>1</v>
      </c>
      <c r="T254" s="137">
        <v>100</v>
      </c>
      <c r="U254" t="str">
        <f>VLOOKUP($B254,Summary!$A:$C,3,0)</f>
        <v>Avnind Singh</v>
      </c>
      <c r="V254" t="str">
        <f ca="1">VLOOKUP($B254,Summary!$A:$E,5,0)</f>
        <v>180 +</v>
      </c>
      <c r="W254">
        <f t="shared" si="8"/>
        <v>10147873</v>
      </c>
    </row>
    <row r="255" spans="1:23" s="8" customFormat="1">
      <c r="A255" s="6">
        <v>45447</v>
      </c>
      <c r="B255" s="209">
        <v>10057164</v>
      </c>
      <c r="C255" s="7" t="str">
        <f t="shared" si="7"/>
        <v>PRAVIN MATAL</v>
      </c>
      <c r="D255" t="s">
        <v>440</v>
      </c>
      <c r="E255">
        <v>9867591635</v>
      </c>
      <c r="F255" t="s">
        <v>383</v>
      </c>
      <c r="G255">
        <v>6</v>
      </c>
      <c r="H255">
        <v>0</v>
      </c>
      <c r="I255">
        <v>0</v>
      </c>
      <c r="J255">
        <v>6</v>
      </c>
      <c r="K255">
        <v>0</v>
      </c>
      <c r="L255">
        <v>6</v>
      </c>
      <c r="M255">
        <v>0</v>
      </c>
      <c r="N255">
        <v>0</v>
      </c>
      <c r="O255" t="s">
        <v>384</v>
      </c>
      <c r="P255" s="368">
        <v>150</v>
      </c>
      <c r="Q255" s="137">
        <v>0</v>
      </c>
      <c r="R255" s="137">
        <v>6</v>
      </c>
      <c r="S255" s="137">
        <v>1</v>
      </c>
      <c r="T255" s="137">
        <v>100</v>
      </c>
      <c r="U255" t="str">
        <f>VLOOKUP($B255,Summary!$A:$C,3,0)</f>
        <v>Madhuri Joshi</v>
      </c>
      <c r="V255" t="str">
        <f ca="1">VLOOKUP($B255,Summary!$A:$E,5,0)</f>
        <v>More Than 1 Year</v>
      </c>
      <c r="W255">
        <f t="shared" si="8"/>
        <v>10057164</v>
      </c>
    </row>
    <row r="256" spans="1:23" s="8" customFormat="1">
      <c r="A256" s="6">
        <v>45447</v>
      </c>
      <c r="B256" s="209">
        <v>10152214</v>
      </c>
      <c r="C256" s="7" t="str">
        <f t="shared" si="7"/>
        <v>VIKAS CHANDRABHAN MISHRA</v>
      </c>
      <c r="D256" t="s">
        <v>445</v>
      </c>
      <c r="E256">
        <v>8369541192</v>
      </c>
      <c r="F256" t="s">
        <v>431</v>
      </c>
      <c r="G256">
        <v>6</v>
      </c>
      <c r="H256">
        <v>0</v>
      </c>
      <c r="I256">
        <v>0</v>
      </c>
      <c r="J256">
        <v>6</v>
      </c>
      <c r="K256">
        <v>3</v>
      </c>
      <c r="L256">
        <v>3</v>
      </c>
      <c r="M256">
        <v>0</v>
      </c>
      <c r="N256">
        <v>0</v>
      </c>
      <c r="O256" t="s">
        <v>384</v>
      </c>
      <c r="P256" s="368">
        <v>150</v>
      </c>
      <c r="Q256" s="137">
        <v>0</v>
      </c>
      <c r="R256" s="137">
        <v>6</v>
      </c>
      <c r="S256" s="137">
        <v>1</v>
      </c>
      <c r="T256" s="137">
        <v>100</v>
      </c>
      <c r="U256" t="str">
        <f>VLOOKUP($B256,Summary!$A:$C,3,0)</f>
        <v>Madhuri Joshi</v>
      </c>
      <c r="V256" t="str">
        <f ca="1">VLOOKUP($B256,Summary!$A:$E,5,0)</f>
        <v>91 - 180</v>
      </c>
      <c r="W256">
        <f t="shared" si="8"/>
        <v>10152214</v>
      </c>
    </row>
    <row r="257" spans="1:23" s="8" customFormat="1">
      <c r="A257" s="6">
        <v>45447</v>
      </c>
      <c r="B257" s="209">
        <v>10094703</v>
      </c>
      <c r="C257" s="7" t="str">
        <f t="shared" si="7"/>
        <v>ASHUTOSH MISHRA</v>
      </c>
      <c r="D257" t="s">
        <v>447</v>
      </c>
      <c r="E257">
        <v>9960834633</v>
      </c>
      <c r="F257" t="s">
        <v>395</v>
      </c>
      <c r="G257">
        <v>6</v>
      </c>
      <c r="H257">
        <v>0</v>
      </c>
      <c r="I257">
        <v>0</v>
      </c>
      <c r="J257">
        <v>6</v>
      </c>
      <c r="K257">
        <v>1</v>
      </c>
      <c r="L257">
        <v>6</v>
      </c>
      <c r="M257">
        <v>0</v>
      </c>
      <c r="N257">
        <v>0</v>
      </c>
      <c r="O257" t="s">
        <v>384</v>
      </c>
      <c r="P257" s="368">
        <v>150</v>
      </c>
      <c r="Q257" s="137">
        <v>0</v>
      </c>
      <c r="R257" s="137">
        <v>6</v>
      </c>
      <c r="S257" s="137">
        <v>1</v>
      </c>
      <c r="T257" s="137">
        <v>100</v>
      </c>
      <c r="U257" t="str">
        <f>VLOOKUP($B257,Summary!$A:$C,3,0)</f>
        <v>Intezar Sayed</v>
      </c>
      <c r="V257" t="str">
        <f ca="1">VLOOKUP($B257,Summary!$A:$E,5,0)</f>
        <v>More Than 1 Year</v>
      </c>
      <c r="W257">
        <f t="shared" si="8"/>
        <v>10094703</v>
      </c>
    </row>
    <row r="258" spans="1:23" s="8" customFormat="1">
      <c r="A258" s="6">
        <v>45447</v>
      </c>
      <c r="B258" s="209">
        <v>10155632</v>
      </c>
      <c r="C258" s="7" t="str">
        <f t="shared" ref="C258:C321" si="9">D258</f>
        <v>ABHISHEK GUPTA</v>
      </c>
      <c r="D258" t="s">
        <v>503</v>
      </c>
      <c r="E258">
        <v>8354873086</v>
      </c>
      <c r="F258" t="s">
        <v>497</v>
      </c>
      <c r="G258">
        <v>3</v>
      </c>
      <c r="H258">
        <v>0</v>
      </c>
      <c r="I258">
        <v>0</v>
      </c>
      <c r="J258">
        <v>3</v>
      </c>
      <c r="K258">
        <v>0</v>
      </c>
      <c r="L258">
        <v>3</v>
      </c>
      <c r="M258">
        <v>0</v>
      </c>
      <c r="N258">
        <v>0</v>
      </c>
      <c r="O258" t="s">
        <v>384</v>
      </c>
      <c r="P258" s="368">
        <v>75</v>
      </c>
      <c r="Q258" s="137">
        <v>0</v>
      </c>
      <c r="R258" s="137">
        <v>3</v>
      </c>
      <c r="S258" s="137">
        <v>1</v>
      </c>
      <c r="T258" s="137">
        <v>100</v>
      </c>
      <c r="U258" t="str">
        <f>VLOOKUP($B258,Summary!$A:$C,3,0)</f>
        <v>Dileep Sharma</v>
      </c>
      <c r="V258" t="str">
        <f ca="1">VLOOKUP($B258,Summary!$A:$E,5,0)</f>
        <v>31 - 90</v>
      </c>
      <c r="W258">
        <f t="shared" si="8"/>
        <v>10155632</v>
      </c>
    </row>
    <row r="259" spans="1:23" s="8" customFormat="1">
      <c r="A259" s="6">
        <v>45447</v>
      </c>
      <c r="B259" s="209">
        <v>10069714</v>
      </c>
      <c r="C259" s="7" t="str">
        <f t="shared" si="9"/>
        <v>JUBAIR KHAN</v>
      </c>
      <c r="D259" t="s">
        <v>396</v>
      </c>
      <c r="E259">
        <v>9594708000</v>
      </c>
      <c r="F259" t="s">
        <v>397</v>
      </c>
      <c r="G259">
        <v>4</v>
      </c>
      <c r="H259">
        <v>1</v>
      </c>
      <c r="I259">
        <v>0</v>
      </c>
      <c r="J259">
        <v>3</v>
      </c>
      <c r="K259">
        <v>0</v>
      </c>
      <c r="L259">
        <v>4</v>
      </c>
      <c r="M259">
        <v>0</v>
      </c>
      <c r="N259">
        <v>0</v>
      </c>
      <c r="O259" t="s">
        <v>384</v>
      </c>
      <c r="P259" s="368">
        <v>160</v>
      </c>
      <c r="Q259" s="137">
        <v>34105</v>
      </c>
      <c r="R259" s="137">
        <v>4</v>
      </c>
      <c r="S259" s="137">
        <v>1</v>
      </c>
      <c r="T259" s="137">
        <v>100</v>
      </c>
      <c r="U259" t="str">
        <f>VLOOKUP($B259,Summary!$A:$C,3,0)</f>
        <v>Madhuri Joshi</v>
      </c>
      <c r="V259" t="str">
        <f ca="1">VLOOKUP($B259,Summary!$A:$E,5,0)</f>
        <v>More Than 1 Year</v>
      </c>
      <c r="W259">
        <f t="shared" ref="W259:W322" si="10">B259</f>
        <v>10069714</v>
      </c>
    </row>
    <row r="260" spans="1:23" s="8" customFormat="1">
      <c r="A260" s="6">
        <v>45447</v>
      </c>
      <c r="B260" s="209">
        <v>10156403</v>
      </c>
      <c r="C260" s="7" t="str">
        <f t="shared" si="9"/>
        <v>MOHAMMED SAJID TAK</v>
      </c>
      <c r="D260" t="s">
        <v>541</v>
      </c>
      <c r="E260">
        <v>9623733102</v>
      </c>
      <c r="F260" t="s">
        <v>402</v>
      </c>
      <c r="G260">
        <v>5</v>
      </c>
      <c r="H260">
        <v>0</v>
      </c>
      <c r="I260">
        <v>0</v>
      </c>
      <c r="J260">
        <v>5</v>
      </c>
      <c r="K260">
        <v>1</v>
      </c>
      <c r="L260">
        <v>4</v>
      </c>
      <c r="M260">
        <v>0</v>
      </c>
      <c r="N260">
        <v>0</v>
      </c>
      <c r="O260" t="s">
        <v>384</v>
      </c>
      <c r="P260" s="368">
        <v>105</v>
      </c>
      <c r="Q260" s="137">
        <v>0</v>
      </c>
      <c r="R260" s="137">
        <v>5</v>
      </c>
      <c r="S260" s="137">
        <v>1</v>
      </c>
      <c r="T260" s="137">
        <v>100</v>
      </c>
      <c r="U260" t="str">
        <f>VLOOKUP($B260,Summary!$A:$C,3,0)</f>
        <v>Intezar Sayed</v>
      </c>
      <c r="V260" t="str">
        <f ca="1">VLOOKUP($B260,Summary!$A:$E,5,0)</f>
        <v>31 - 90</v>
      </c>
      <c r="W260">
        <f t="shared" si="10"/>
        <v>10156403</v>
      </c>
    </row>
    <row r="261" spans="1:23" s="8" customFormat="1">
      <c r="A261" s="6">
        <v>45447</v>
      </c>
      <c r="B261" s="209">
        <v>10142058</v>
      </c>
      <c r="C261" s="7" t="str">
        <f t="shared" si="9"/>
        <v>ANGAD RAMJI GUPTA</v>
      </c>
      <c r="D261" t="s">
        <v>450</v>
      </c>
      <c r="E261">
        <v>9820840706</v>
      </c>
      <c r="F261" t="s">
        <v>405</v>
      </c>
      <c r="G261">
        <v>7</v>
      </c>
      <c r="H261">
        <v>0</v>
      </c>
      <c r="I261">
        <v>0</v>
      </c>
      <c r="J261">
        <v>7</v>
      </c>
      <c r="K261">
        <v>0</v>
      </c>
      <c r="L261">
        <v>7</v>
      </c>
      <c r="M261">
        <v>0</v>
      </c>
      <c r="N261">
        <v>0</v>
      </c>
      <c r="O261" t="s">
        <v>384</v>
      </c>
      <c r="P261" s="368">
        <v>175</v>
      </c>
      <c r="Q261" s="137">
        <v>0</v>
      </c>
      <c r="R261" s="137">
        <v>7</v>
      </c>
      <c r="S261" s="137">
        <v>1</v>
      </c>
      <c r="T261" s="137">
        <v>100</v>
      </c>
      <c r="U261" t="str">
        <f>VLOOKUP($B261,Summary!$A:$C,3,0)</f>
        <v>Rushikesh Kale</v>
      </c>
      <c r="V261" t="str">
        <f ca="1">VLOOKUP($B261,Summary!$A:$E,5,0)</f>
        <v>More Than 1 Year</v>
      </c>
      <c r="W261">
        <f t="shared" si="10"/>
        <v>10142058</v>
      </c>
    </row>
    <row r="262" spans="1:23" s="8" customFormat="1">
      <c r="A262" s="6">
        <v>45447</v>
      </c>
      <c r="B262" s="209">
        <v>10154505</v>
      </c>
      <c r="C262" s="7" t="str">
        <f t="shared" si="9"/>
        <v>KRISHNA GYANDEV PANDEY</v>
      </c>
      <c r="D262" t="s">
        <v>475</v>
      </c>
      <c r="E262">
        <v>9372324244</v>
      </c>
      <c r="F262" t="s">
        <v>460</v>
      </c>
      <c r="G262">
        <v>3</v>
      </c>
      <c r="H262">
        <v>0</v>
      </c>
      <c r="I262">
        <v>0</v>
      </c>
      <c r="J262">
        <v>3</v>
      </c>
      <c r="K262">
        <v>0</v>
      </c>
      <c r="L262">
        <v>3</v>
      </c>
      <c r="M262">
        <v>0</v>
      </c>
      <c r="N262">
        <v>0</v>
      </c>
      <c r="O262" t="s">
        <v>384</v>
      </c>
      <c r="P262" s="368">
        <v>65</v>
      </c>
      <c r="Q262" s="137">
        <v>0</v>
      </c>
      <c r="R262" s="137">
        <v>3</v>
      </c>
      <c r="S262" s="137">
        <v>1</v>
      </c>
      <c r="T262" s="137">
        <v>60</v>
      </c>
      <c r="U262" t="str">
        <f>VLOOKUP($B262,Summary!$A:$C,3,0)</f>
        <v>Avnind Singh</v>
      </c>
      <c r="V262" t="str">
        <f ca="1">VLOOKUP($B262,Summary!$A:$E,5,0)</f>
        <v>91 - 180</v>
      </c>
      <c r="W262">
        <f t="shared" si="10"/>
        <v>10154505</v>
      </c>
    </row>
    <row r="263" spans="1:23" s="8" customFormat="1">
      <c r="A263" s="6">
        <v>45447</v>
      </c>
      <c r="B263" s="209">
        <v>10051652</v>
      </c>
      <c r="C263" s="7" t="str">
        <f t="shared" si="9"/>
        <v>DINESH GHODVINDE</v>
      </c>
      <c r="D263" t="s">
        <v>444</v>
      </c>
      <c r="E263">
        <v>7020949492</v>
      </c>
      <c r="F263" t="s">
        <v>412</v>
      </c>
      <c r="G263">
        <v>5</v>
      </c>
      <c r="H263">
        <v>0</v>
      </c>
      <c r="I263">
        <v>0</v>
      </c>
      <c r="J263">
        <v>5</v>
      </c>
      <c r="K263">
        <v>0</v>
      </c>
      <c r="L263">
        <v>5</v>
      </c>
      <c r="M263">
        <v>0</v>
      </c>
      <c r="N263">
        <v>0</v>
      </c>
      <c r="O263" t="s">
        <v>384</v>
      </c>
      <c r="P263" s="368">
        <v>125</v>
      </c>
      <c r="Q263" s="137">
        <v>0</v>
      </c>
      <c r="R263" s="137">
        <v>5</v>
      </c>
      <c r="S263" s="137">
        <v>1</v>
      </c>
      <c r="T263" s="137">
        <v>100</v>
      </c>
      <c r="U263" t="str">
        <f>VLOOKUP($B263,Summary!$A:$C,3,0)</f>
        <v>Rushikesh Kale</v>
      </c>
      <c r="V263" t="str">
        <f ca="1">VLOOKUP($B263,Summary!$A:$E,5,0)</f>
        <v>More Than 1 Year</v>
      </c>
      <c r="W263">
        <f t="shared" si="10"/>
        <v>10051652</v>
      </c>
    </row>
    <row r="264" spans="1:23" s="8" customFormat="1">
      <c r="A264" s="6">
        <v>45447</v>
      </c>
      <c r="B264" s="209">
        <v>10153321</v>
      </c>
      <c r="C264" s="7" t="str">
        <f t="shared" si="9"/>
        <v>ZOAIB MAINUDDIN PALEKAR</v>
      </c>
      <c r="D264" t="s">
        <v>459</v>
      </c>
      <c r="E264">
        <v>7020908214</v>
      </c>
      <c r="F264" t="s">
        <v>461</v>
      </c>
      <c r="G264">
        <v>3</v>
      </c>
      <c r="H264">
        <v>0</v>
      </c>
      <c r="I264">
        <v>0</v>
      </c>
      <c r="J264">
        <v>3</v>
      </c>
      <c r="K264">
        <v>1</v>
      </c>
      <c r="L264">
        <v>2</v>
      </c>
      <c r="M264">
        <v>0</v>
      </c>
      <c r="N264">
        <v>0</v>
      </c>
      <c r="O264" t="s">
        <v>384</v>
      </c>
      <c r="P264" s="368">
        <v>65</v>
      </c>
      <c r="Q264" s="137">
        <v>0</v>
      </c>
      <c r="R264" s="137">
        <v>2</v>
      </c>
      <c r="S264" s="137">
        <v>1</v>
      </c>
      <c r="T264" s="137">
        <v>40</v>
      </c>
      <c r="U264" t="str">
        <f>VLOOKUP($B264,Summary!$A:$C,3,0)</f>
        <v>Avnind Singh</v>
      </c>
      <c r="V264" t="str">
        <f ca="1">VLOOKUP($B264,Summary!$A:$E,5,0)</f>
        <v>91 - 180</v>
      </c>
      <c r="W264">
        <f t="shared" si="10"/>
        <v>10153321</v>
      </c>
    </row>
    <row r="265" spans="1:23" s="8" customFormat="1">
      <c r="A265" s="6">
        <v>45447</v>
      </c>
      <c r="B265" s="209">
        <v>10155617</v>
      </c>
      <c r="C265" s="7" t="str">
        <f t="shared" si="9"/>
        <v>NANDLAL RAJBHAR</v>
      </c>
      <c r="D265" t="s">
        <v>504</v>
      </c>
      <c r="E265">
        <v>9594189301</v>
      </c>
      <c r="F265" t="s">
        <v>401</v>
      </c>
      <c r="G265">
        <v>4</v>
      </c>
      <c r="H265">
        <v>0</v>
      </c>
      <c r="I265">
        <v>0</v>
      </c>
      <c r="J265">
        <v>4</v>
      </c>
      <c r="K265">
        <v>2</v>
      </c>
      <c r="L265">
        <v>2</v>
      </c>
      <c r="M265">
        <v>0</v>
      </c>
      <c r="N265">
        <v>0</v>
      </c>
      <c r="O265" t="s">
        <v>384</v>
      </c>
      <c r="P265" s="368">
        <v>100</v>
      </c>
      <c r="Q265" s="137">
        <v>0</v>
      </c>
      <c r="R265" s="137">
        <v>4</v>
      </c>
      <c r="S265" s="137">
        <v>1</v>
      </c>
      <c r="T265" s="137">
        <v>80</v>
      </c>
      <c r="U265" t="str">
        <f>VLOOKUP($B265,Summary!$A:$C,3,0)</f>
        <v>Abhijit Khanvilkar</v>
      </c>
      <c r="V265" t="str">
        <f ca="1">VLOOKUP($B265,Summary!$A:$E,5,0)</f>
        <v>31 - 90</v>
      </c>
      <c r="W265">
        <f t="shared" si="10"/>
        <v>10155617</v>
      </c>
    </row>
    <row r="266" spans="1:23" s="8" customFormat="1">
      <c r="A266" s="6">
        <v>45447</v>
      </c>
      <c r="B266" s="209">
        <v>10056963</v>
      </c>
      <c r="C266" s="7" t="str">
        <f t="shared" si="9"/>
        <v>MOHD IJHAR SHAIKH</v>
      </c>
      <c r="D266" t="s">
        <v>410</v>
      </c>
      <c r="E266">
        <v>9004616230</v>
      </c>
      <c r="F266" t="s">
        <v>414</v>
      </c>
      <c r="G266">
        <v>5</v>
      </c>
      <c r="H266">
        <v>0</v>
      </c>
      <c r="I266">
        <v>0</v>
      </c>
      <c r="J266">
        <v>5</v>
      </c>
      <c r="K266">
        <v>0</v>
      </c>
      <c r="L266">
        <v>5</v>
      </c>
      <c r="M266">
        <v>0</v>
      </c>
      <c r="N266">
        <v>0</v>
      </c>
      <c r="O266" t="s">
        <v>384</v>
      </c>
      <c r="P266" s="368">
        <v>125</v>
      </c>
      <c r="Q266" s="137">
        <v>0</v>
      </c>
      <c r="R266" s="137">
        <v>5</v>
      </c>
      <c r="S266" s="137">
        <v>1</v>
      </c>
      <c r="T266" s="137">
        <v>100</v>
      </c>
      <c r="U266" t="str">
        <f>VLOOKUP($B266,Summary!$A:$C,3,0)</f>
        <v>Intezar Sayed</v>
      </c>
      <c r="V266" t="str">
        <f ca="1">VLOOKUP($B266,Summary!$A:$E,5,0)</f>
        <v>More Than 1 Year</v>
      </c>
      <c r="W266">
        <f t="shared" si="10"/>
        <v>10056963</v>
      </c>
    </row>
    <row r="267" spans="1:23" s="8" customFormat="1">
      <c r="A267" s="6">
        <v>45447</v>
      </c>
      <c r="B267" s="209">
        <v>10126648</v>
      </c>
      <c r="C267" s="7" t="str">
        <f t="shared" si="9"/>
        <v>ANOOP PANDEY</v>
      </c>
      <c r="D267" t="s">
        <v>455</v>
      </c>
      <c r="E267">
        <v>9321734007</v>
      </c>
      <c r="F267" t="s">
        <v>393</v>
      </c>
      <c r="G267">
        <v>4</v>
      </c>
      <c r="H267">
        <v>0</v>
      </c>
      <c r="I267">
        <v>0</v>
      </c>
      <c r="J267">
        <v>4</v>
      </c>
      <c r="K267">
        <v>1</v>
      </c>
      <c r="L267">
        <v>3</v>
      </c>
      <c r="M267">
        <v>0</v>
      </c>
      <c r="N267">
        <v>0</v>
      </c>
      <c r="O267" t="s">
        <v>384</v>
      </c>
      <c r="P267" s="368">
        <v>100</v>
      </c>
      <c r="Q267" s="137">
        <v>0</v>
      </c>
      <c r="R267" s="137">
        <v>4</v>
      </c>
      <c r="S267" s="137">
        <v>1</v>
      </c>
      <c r="T267" s="137">
        <v>80</v>
      </c>
      <c r="U267" t="str">
        <f>VLOOKUP($B267,Summary!$A:$C,3,0)</f>
        <v>Avnind Singh</v>
      </c>
      <c r="V267" t="str">
        <f ca="1">VLOOKUP($B267,Summary!$A:$E,5,0)</f>
        <v>More Than 1 Year</v>
      </c>
      <c r="W267">
        <f t="shared" si="10"/>
        <v>10126648</v>
      </c>
    </row>
    <row r="268" spans="1:23" s="8" customFormat="1">
      <c r="A268" s="6">
        <v>45447</v>
      </c>
      <c r="B268" s="209">
        <v>10012025</v>
      </c>
      <c r="C268" s="7" t="str">
        <f t="shared" si="9"/>
        <v>SURAJ PAWAR</v>
      </c>
      <c r="D268" t="s">
        <v>418</v>
      </c>
      <c r="E268">
        <v>8446578718</v>
      </c>
      <c r="F268" t="s">
        <v>413</v>
      </c>
      <c r="G268">
        <v>1</v>
      </c>
      <c r="H268">
        <v>0</v>
      </c>
      <c r="I268">
        <v>0</v>
      </c>
      <c r="J268">
        <v>1</v>
      </c>
      <c r="K268">
        <v>0</v>
      </c>
      <c r="L268">
        <v>1</v>
      </c>
      <c r="M268">
        <v>0</v>
      </c>
      <c r="N268">
        <v>0</v>
      </c>
      <c r="O268" t="s">
        <v>384</v>
      </c>
      <c r="P268" s="368">
        <v>25</v>
      </c>
      <c r="Q268" s="137">
        <v>0</v>
      </c>
      <c r="R268" s="137">
        <v>1</v>
      </c>
      <c r="S268" s="137">
        <v>1</v>
      </c>
      <c r="T268" s="137">
        <v>33.33</v>
      </c>
      <c r="U268" t="str">
        <f>VLOOKUP($B268,Summary!$A:$C,3,0)</f>
        <v>Madhuri Joshi</v>
      </c>
      <c r="V268" t="str">
        <f ca="1">VLOOKUP($B268,Summary!$A:$E,5,0)</f>
        <v>More Than 1 Year</v>
      </c>
      <c r="W268">
        <f t="shared" si="10"/>
        <v>10012025</v>
      </c>
    </row>
    <row r="269" spans="1:23" s="8" customFormat="1">
      <c r="A269" s="6">
        <v>45447</v>
      </c>
      <c r="B269" s="209">
        <v>10142760</v>
      </c>
      <c r="C269" s="7" t="str">
        <f t="shared" si="9"/>
        <v>SAW MRITUNJAY KUMAR PREMCHAND</v>
      </c>
      <c r="D269" t="s">
        <v>542</v>
      </c>
      <c r="E269">
        <v>8779615120</v>
      </c>
      <c r="F269" t="s">
        <v>409</v>
      </c>
      <c r="G269">
        <v>7</v>
      </c>
      <c r="H269">
        <v>0</v>
      </c>
      <c r="I269">
        <v>0</v>
      </c>
      <c r="J269">
        <v>7</v>
      </c>
      <c r="K269">
        <v>0</v>
      </c>
      <c r="L269">
        <v>7</v>
      </c>
      <c r="M269">
        <v>0</v>
      </c>
      <c r="N269">
        <v>0</v>
      </c>
      <c r="O269" t="s">
        <v>384</v>
      </c>
      <c r="P269" s="368">
        <v>160</v>
      </c>
      <c r="Q269" s="137">
        <v>0</v>
      </c>
      <c r="R269" s="137">
        <v>6</v>
      </c>
      <c r="S269" s="137">
        <v>1</v>
      </c>
      <c r="T269" s="137">
        <v>100</v>
      </c>
      <c r="U269" t="str">
        <f>VLOOKUP($B269,Summary!$A:$C,3,0)</f>
        <v>Avnind Singh</v>
      </c>
      <c r="V269" t="str">
        <f ca="1">VLOOKUP($B269,Summary!$A:$E,5,0)</f>
        <v>More Than 1 Year</v>
      </c>
      <c r="W269">
        <f t="shared" si="10"/>
        <v>10142760</v>
      </c>
    </row>
    <row r="270" spans="1:23" s="8" customFormat="1">
      <c r="A270" s="6">
        <v>45447</v>
      </c>
      <c r="B270" s="209">
        <v>10149396</v>
      </c>
      <c r="C270" s="7" t="str">
        <f t="shared" si="9"/>
        <v>AKASH NARAYAN RAWTE</v>
      </c>
      <c r="D270" t="s">
        <v>453</v>
      </c>
      <c r="E270">
        <v>9594529510</v>
      </c>
      <c r="F270" t="s">
        <v>386</v>
      </c>
      <c r="G270">
        <v>6</v>
      </c>
      <c r="H270">
        <v>0</v>
      </c>
      <c r="I270">
        <v>0</v>
      </c>
      <c r="J270">
        <v>6</v>
      </c>
      <c r="K270">
        <v>1</v>
      </c>
      <c r="L270">
        <v>5</v>
      </c>
      <c r="M270">
        <v>0</v>
      </c>
      <c r="N270">
        <v>0</v>
      </c>
      <c r="O270" t="s">
        <v>384</v>
      </c>
      <c r="P270" s="368">
        <v>140</v>
      </c>
      <c r="Q270" s="137">
        <v>0</v>
      </c>
      <c r="R270" s="137">
        <v>6</v>
      </c>
      <c r="S270" s="137">
        <v>1</v>
      </c>
      <c r="T270" s="137">
        <v>100</v>
      </c>
      <c r="U270" t="str">
        <f>VLOOKUP($B270,Summary!$A:$C,3,0)</f>
        <v>Avnind Singh</v>
      </c>
      <c r="V270" t="str">
        <f ca="1">VLOOKUP($B270,Summary!$A:$E,5,0)</f>
        <v>180 +</v>
      </c>
      <c r="W270">
        <f t="shared" si="10"/>
        <v>10149396</v>
      </c>
    </row>
    <row r="271" spans="1:23" s="8" customFormat="1">
      <c r="A271" s="6">
        <v>45447</v>
      </c>
      <c r="B271" s="209">
        <v>10151965</v>
      </c>
      <c r="C271" s="7" t="str">
        <f t="shared" si="9"/>
        <v>VIJAYKUMAR DINESH PARCHE</v>
      </c>
      <c r="D271" t="s">
        <v>441</v>
      </c>
      <c r="E271">
        <v>7558284024</v>
      </c>
      <c r="F271" t="s">
        <v>442</v>
      </c>
      <c r="G271">
        <v>7</v>
      </c>
      <c r="H271">
        <v>0</v>
      </c>
      <c r="I271">
        <v>0</v>
      </c>
      <c r="J271">
        <v>7</v>
      </c>
      <c r="K271">
        <v>1</v>
      </c>
      <c r="L271">
        <v>6</v>
      </c>
      <c r="M271">
        <v>0</v>
      </c>
      <c r="N271">
        <v>0</v>
      </c>
      <c r="O271" t="s">
        <v>384</v>
      </c>
      <c r="P271" s="368">
        <v>165</v>
      </c>
      <c r="Q271" s="137">
        <v>0</v>
      </c>
      <c r="R271" s="137">
        <v>7</v>
      </c>
      <c r="S271" s="137">
        <v>1</v>
      </c>
      <c r="T271" s="137">
        <v>100</v>
      </c>
      <c r="U271" t="str">
        <f>VLOOKUP($B271,Summary!$A:$C,3,0)</f>
        <v>Rushikesh Kale</v>
      </c>
      <c r="V271" t="str">
        <f ca="1">VLOOKUP($B271,Summary!$A:$E,5,0)</f>
        <v>180 +</v>
      </c>
      <c r="W271">
        <f t="shared" si="10"/>
        <v>10151965</v>
      </c>
    </row>
    <row r="272" spans="1:23" s="8" customFormat="1">
      <c r="A272" s="6">
        <v>45447</v>
      </c>
      <c r="B272" s="209">
        <v>10152618</v>
      </c>
      <c r="C272" s="7" t="str">
        <f t="shared" si="9"/>
        <v>MUNTAZIR SAYED</v>
      </c>
      <c r="D272" t="s">
        <v>391</v>
      </c>
      <c r="E272">
        <v>9082734540</v>
      </c>
      <c r="F272" t="s">
        <v>443</v>
      </c>
      <c r="G272">
        <v>7</v>
      </c>
      <c r="H272">
        <v>0</v>
      </c>
      <c r="I272">
        <v>0</v>
      </c>
      <c r="J272">
        <v>7</v>
      </c>
      <c r="K272">
        <v>1</v>
      </c>
      <c r="L272">
        <v>7</v>
      </c>
      <c r="M272">
        <v>0</v>
      </c>
      <c r="N272">
        <v>0</v>
      </c>
      <c r="O272" t="s">
        <v>384</v>
      </c>
      <c r="P272" s="368">
        <v>175</v>
      </c>
      <c r="Q272" s="137">
        <v>0</v>
      </c>
      <c r="R272" s="137">
        <v>7</v>
      </c>
      <c r="S272" s="137">
        <v>1</v>
      </c>
      <c r="T272" s="137">
        <v>100</v>
      </c>
      <c r="U272" t="str">
        <f>VLOOKUP($B272,Summary!$A:$C,3,0)</f>
        <v>Abhijit Khanvilkar</v>
      </c>
      <c r="V272" t="str">
        <f ca="1">VLOOKUP($B272,Summary!$A:$E,5,0)</f>
        <v>91 - 180</v>
      </c>
      <c r="W272">
        <f t="shared" si="10"/>
        <v>10152618</v>
      </c>
    </row>
    <row r="273" spans="1:23" s="8" customFormat="1">
      <c r="A273" s="6">
        <v>45447</v>
      </c>
      <c r="B273" s="209">
        <v>10149232</v>
      </c>
      <c r="C273" s="7" t="str">
        <f t="shared" si="9"/>
        <v>AKASH KUMAR JAISWAL</v>
      </c>
      <c r="D273" t="s">
        <v>452</v>
      </c>
      <c r="E273">
        <v>9984180596</v>
      </c>
      <c r="F273" t="s">
        <v>497</v>
      </c>
      <c r="G273">
        <v>3</v>
      </c>
      <c r="H273">
        <v>0</v>
      </c>
      <c r="I273">
        <v>0</v>
      </c>
      <c r="J273">
        <v>3</v>
      </c>
      <c r="K273">
        <v>1</v>
      </c>
      <c r="L273">
        <v>2</v>
      </c>
      <c r="M273">
        <v>0</v>
      </c>
      <c r="N273">
        <v>0</v>
      </c>
      <c r="O273" t="s">
        <v>384</v>
      </c>
      <c r="P273" s="368">
        <v>75</v>
      </c>
      <c r="Q273" s="137">
        <v>0</v>
      </c>
      <c r="R273" s="137">
        <v>3</v>
      </c>
      <c r="S273" s="137">
        <v>1</v>
      </c>
      <c r="T273" s="137">
        <v>60</v>
      </c>
      <c r="U273" t="str">
        <f>VLOOKUP($B273,Summary!$A:$C,3,0)</f>
        <v>Dileep Sharma</v>
      </c>
      <c r="V273" t="str">
        <f ca="1">VLOOKUP($B273,Summary!$A:$E,5,0)</f>
        <v>180 +</v>
      </c>
      <c r="W273">
        <f t="shared" si="10"/>
        <v>10149232</v>
      </c>
    </row>
    <row r="274" spans="1:23" s="8" customFormat="1">
      <c r="A274" s="6">
        <v>45447</v>
      </c>
      <c r="B274" s="209">
        <v>10102541</v>
      </c>
      <c r="C274" s="7" t="str">
        <f t="shared" si="9"/>
        <v>JAYESH MANOHARLAL VATANI</v>
      </c>
      <c r="D274" t="s">
        <v>411</v>
      </c>
      <c r="E274">
        <v>9730838322</v>
      </c>
      <c r="F274" t="s">
        <v>412</v>
      </c>
      <c r="G274">
        <v>3</v>
      </c>
      <c r="H274">
        <v>0</v>
      </c>
      <c r="I274">
        <v>0</v>
      </c>
      <c r="J274">
        <v>3</v>
      </c>
      <c r="K274">
        <v>0</v>
      </c>
      <c r="L274">
        <v>3</v>
      </c>
      <c r="M274">
        <v>0</v>
      </c>
      <c r="N274">
        <v>0</v>
      </c>
      <c r="O274" t="s">
        <v>384</v>
      </c>
      <c r="P274" s="368">
        <v>65</v>
      </c>
      <c r="Q274" s="137">
        <v>0</v>
      </c>
      <c r="R274" s="137">
        <v>3</v>
      </c>
      <c r="S274" s="137">
        <v>1</v>
      </c>
      <c r="T274" s="137">
        <v>60</v>
      </c>
      <c r="U274" t="str">
        <f>VLOOKUP($B274,Summary!$A:$C,3,0)</f>
        <v>Rushikesh Kale</v>
      </c>
      <c r="V274" t="str">
        <f ca="1">VLOOKUP($B274,Summary!$A:$E,5,0)</f>
        <v>More Than 1 Year</v>
      </c>
      <c r="W274">
        <f t="shared" si="10"/>
        <v>10102541</v>
      </c>
    </row>
    <row r="275" spans="1:23" s="8" customFormat="1">
      <c r="A275" s="6">
        <v>45447</v>
      </c>
      <c r="B275" s="209">
        <v>10156140</v>
      </c>
      <c r="C275" s="7" t="str">
        <f t="shared" si="9"/>
        <v>AMAN TRIPATHI</v>
      </c>
      <c r="D275" t="s">
        <v>509</v>
      </c>
      <c r="E275">
        <v>7393838072</v>
      </c>
      <c r="F275" t="s">
        <v>412</v>
      </c>
      <c r="G275">
        <v>7</v>
      </c>
      <c r="H275">
        <v>0</v>
      </c>
      <c r="I275">
        <v>0</v>
      </c>
      <c r="J275">
        <v>7</v>
      </c>
      <c r="K275">
        <v>3</v>
      </c>
      <c r="L275">
        <v>4</v>
      </c>
      <c r="M275">
        <v>0</v>
      </c>
      <c r="N275">
        <v>0</v>
      </c>
      <c r="O275" t="s">
        <v>384</v>
      </c>
      <c r="P275" s="368">
        <v>175</v>
      </c>
      <c r="Q275" s="137">
        <v>0</v>
      </c>
      <c r="R275" s="137">
        <v>7</v>
      </c>
      <c r="S275" s="137">
        <v>1</v>
      </c>
      <c r="T275" s="137">
        <v>100</v>
      </c>
      <c r="U275" t="str">
        <f>VLOOKUP($B275,Summary!$A:$C,3,0)</f>
        <v>Rushikesh Kale</v>
      </c>
      <c r="V275" t="str">
        <f ca="1">VLOOKUP($B275,Summary!$A:$E,5,0)</f>
        <v>31 - 90</v>
      </c>
      <c r="W275">
        <f t="shared" si="10"/>
        <v>10156140</v>
      </c>
    </row>
    <row r="276" spans="1:23" s="8" customFormat="1">
      <c r="A276" s="6">
        <v>45447</v>
      </c>
      <c r="B276" s="209">
        <v>10156311</v>
      </c>
      <c r="C276" s="7" t="str">
        <f t="shared" si="9"/>
        <v>AKASH DHANSING LONDHE</v>
      </c>
      <c r="D276" t="s">
        <v>525</v>
      </c>
      <c r="E276">
        <v>8850323385</v>
      </c>
      <c r="F276" t="s">
        <v>401</v>
      </c>
      <c r="G276">
        <v>7</v>
      </c>
      <c r="H276">
        <v>0</v>
      </c>
      <c r="I276">
        <v>0</v>
      </c>
      <c r="J276">
        <v>7</v>
      </c>
      <c r="K276">
        <v>4</v>
      </c>
      <c r="L276">
        <v>4</v>
      </c>
      <c r="M276">
        <v>0</v>
      </c>
      <c r="N276">
        <v>0</v>
      </c>
      <c r="O276" t="s">
        <v>384</v>
      </c>
      <c r="P276" s="368">
        <v>175</v>
      </c>
      <c r="Q276" s="137">
        <v>0</v>
      </c>
      <c r="R276" s="137">
        <v>7</v>
      </c>
      <c r="S276" s="137">
        <v>1</v>
      </c>
      <c r="T276" s="137">
        <v>100</v>
      </c>
      <c r="U276" t="str">
        <f>VLOOKUP($B276,Summary!$A:$C,3,0)</f>
        <v>Abhijit Khanvilkar</v>
      </c>
      <c r="V276" t="str">
        <f ca="1">VLOOKUP($B276,Summary!$A:$E,5,0)</f>
        <v>31 - 90</v>
      </c>
      <c r="W276">
        <f t="shared" si="10"/>
        <v>10156311</v>
      </c>
    </row>
    <row r="277" spans="1:23" s="8" customFormat="1">
      <c r="A277" s="6">
        <v>45447</v>
      </c>
      <c r="B277" s="209">
        <v>10157723</v>
      </c>
      <c r="C277" s="7" t="str">
        <f t="shared" si="9"/>
        <v>BITTU KUMAR</v>
      </c>
      <c r="D277" t="s">
        <v>565</v>
      </c>
      <c r="E277">
        <v>8709035770</v>
      </c>
      <c r="F277" t="s">
        <v>399</v>
      </c>
      <c r="G277">
        <v>2</v>
      </c>
      <c r="H277">
        <v>0</v>
      </c>
      <c r="I277">
        <v>0</v>
      </c>
      <c r="J277">
        <v>2</v>
      </c>
      <c r="K277">
        <v>0</v>
      </c>
      <c r="L277">
        <v>2</v>
      </c>
      <c r="M277">
        <v>0</v>
      </c>
      <c r="N277">
        <v>0</v>
      </c>
      <c r="O277" t="s">
        <v>384</v>
      </c>
      <c r="P277" s="368">
        <v>40</v>
      </c>
      <c r="Q277" s="137">
        <v>0</v>
      </c>
      <c r="R277" s="137">
        <v>2</v>
      </c>
      <c r="S277" s="137">
        <v>1</v>
      </c>
      <c r="T277" s="137">
        <v>66.67</v>
      </c>
      <c r="U277" t="str">
        <f>VLOOKUP($B277,Summary!$A:$C,3,0)</f>
        <v>Abhijit Khanvilkar</v>
      </c>
      <c r="V277" t="str">
        <f ca="1">VLOOKUP($B277,Summary!$A:$E,5,0)</f>
        <v>31 - 90</v>
      </c>
      <c r="W277">
        <f t="shared" si="10"/>
        <v>10157723</v>
      </c>
    </row>
    <row r="278" spans="1:23" s="8" customFormat="1">
      <c r="A278" s="6">
        <v>45448</v>
      </c>
      <c r="B278" s="209">
        <v>10068280</v>
      </c>
      <c r="C278" s="7" t="str">
        <f t="shared" si="9"/>
        <v>ARCHANA KAKADE</v>
      </c>
      <c r="D278" t="s">
        <v>434</v>
      </c>
      <c r="E278">
        <v>7208149618</v>
      </c>
      <c r="F278" t="s">
        <v>416</v>
      </c>
      <c r="G278">
        <v>4</v>
      </c>
      <c r="H278">
        <v>2</v>
      </c>
      <c r="I278">
        <v>0</v>
      </c>
      <c r="J278">
        <v>2</v>
      </c>
      <c r="K278">
        <v>0</v>
      </c>
      <c r="L278">
        <v>4</v>
      </c>
      <c r="M278">
        <v>0</v>
      </c>
      <c r="N278">
        <v>0</v>
      </c>
      <c r="O278" t="s">
        <v>384</v>
      </c>
      <c r="P278" s="368">
        <v>200</v>
      </c>
      <c r="Q278" s="137">
        <v>24844</v>
      </c>
      <c r="R278" s="137">
        <v>3</v>
      </c>
      <c r="S278" s="137">
        <v>1</v>
      </c>
      <c r="T278" s="137">
        <v>100</v>
      </c>
      <c r="U278" t="str">
        <f>VLOOKUP($B278,Summary!$A:$C,3,0)</f>
        <v>Abhijit Khanvilkar</v>
      </c>
      <c r="V278" t="str">
        <f ca="1">VLOOKUP($B278,Summary!$A:$E,5,0)</f>
        <v>More Than 1 Year</v>
      </c>
      <c r="W278">
        <f t="shared" si="10"/>
        <v>10068280</v>
      </c>
    </row>
    <row r="279" spans="1:23" s="8" customFormat="1">
      <c r="A279" s="6">
        <v>45448</v>
      </c>
      <c r="B279" s="209">
        <v>10157455</v>
      </c>
      <c r="C279" s="7" t="str">
        <f t="shared" si="9"/>
        <v>PRASHANT VISHRAM PATIL</v>
      </c>
      <c r="D279" t="s">
        <v>552</v>
      </c>
      <c r="E279">
        <v>7777088988</v>
      </c>
      <c r="F279" t="s">
        <v>409</v>
      </c>
      <c r="G279">
        <v>3</v>
      </c>
      <c r="H279">
        <v>0</v>
      </c>
      <c r="I279">
        <v>0</v>
      </c>
      <c r="J279">
        <v>3</v>
      </c>
      <c r="K279">
        <v>0</v>
      </c>
      <c r="L279">
        <v>3</v>
      </c>
      <c r="M279">
        <v>0</v>
      </c>
      <c r="N279">
        <v>0</v>
      </c>
      <c r="O279" t="s">
        <v>384</v>
      </c>
      <c r="P279" s="368">
        <v>50</v>
      </c>
      <c r="Q279" s="137">
        <v>0</v>
      </c>
      <c r="R279" s="137">
        <v>3</v>
      </c>
      <c r="S279" s="137">
        <v>1</v>
      </c>
      <c r="T279" s="137">
        <v>100</v>
      </c>
      <c r="U279" t="str">
        <f>VLOOKUP($B279,Summary!$A:$C,3,0)</f>
        <v>Avnind Singh</v>
      </c>
      <c r="V279" t="str">
        <f ca="1">VLOOKUP($B279,Summary!$A:$E,5,0)</f>
        <v>31 - 90</v>
      </c>
      <c r="W279">
        <f t="shared" si="10"/>
        <v>10157455</v>
      </c>
    </row>
    <row r="280" spans="1:23" s="8" customFormat="1">
      <c r="A280" s="6">
        <v>45448</v>
      </c>
      <c r="B280" s="209">
        <v>10153333</v>
      </c>
      <c r="C280" s="7" t="str">
        <f t="shared" si="9"/>
        <v>SUMIT KUMAR PARASNATH VERMA</v>
      </c>
      <c r="D280" t="s">
        <v>546</v>
      </c>
      <c r="E280">
        <v>7738531602</v>
      </c>
      <c r="F280" t="s">
        <v>503</v>
      </c>
      <c r="G280">
        <v>7</v>
      </c>
      <c r="H280">
        <v>0</v>
      </c>
      <c r="I280">
        <v>0</v>
      </c>
      <c r="J280">
        <v>7</v>
      </c>
      <c r="K280">
        <v>4</v>
      </c>
      <c r="L280">
        <v>4</v>
      </c>
      <c r="M280">
        <v>0</v>
      </c>
      <c r="N280">
        <v>0</v>
      </c>
      <c r="O280" t="s">
        <v>384</v>
      </c>
      <c r="P280" s="368">
        <v>165</v>
      </c>
      <c r="Q280" s="137">
        <v>0</v>
      </c>
      <c r="R280" s="137">
        <v>6</v>
      </c>
      <c r="S280" s="137">
        <v>1</v>
      </c>
      <c r="T280" s="137">
        <v>100</v>
      </c>
      <c r="U280" t="str">
        <f>VLOOKUP($B280,Summary!$A:$C,3,0)</f>
        <v>Dileep Sharma</v>
      </c>
      <c r="V280" t="str">
        <f ca="1">VLOOKUP($B280,Summary!$A:$E,5,0)</f>
        <v>91 - 180</v>
      </c>
      <c r="W280">
        <f t="shared" si="10"/>
        <v>10153333</v>
      </c>
    </row>
    <row r="281" spans="1:23" s="8" customFormat="1">
      <c r="A281" s="6">
        <v>45448</v>
      </c>
      <c r="B281" s="209">
        <v>10044507</v>
      </c>
      <c r="C281" s="7" t="str">
        <f t="shared" si="9"/>
        <v>JAGANATH SABAT</v>
      </c>
      <c r="D281" t="s">
        <v>412</v>
      </c>
      <c r="E281">
        <v>9619119432</v>
      </c>
      <c r="F281" t="s">
        <v>422</v>
      </c>
      <c r="G281">
        <v>4</v>
      </c>
      <c r="H281">
        <v>3</v>
      </c>
      <c r="I281">
        <v>1</v>
      </c>
      <c r="J281">
        <v>0</v>
      </c>
      <c r="K281">
        <v>2</v>
      </c>
      <c r="L281">
        <v>4</v>
      </c>
      <c r="M281">
        <v>0</v>
      </c>
      <c r="N281">
        <v>0</v>
      </c>
      <c r="O281" t="s">
        <v>384</v>
      </c>
      <c r="P281" s="368">
        <v>370</v>
      </c>
      <c r="Q281" s="137">
        <v>116695</v>
      </c>
      <c r="R281" s="137">
        <v>6</v>
      </c>
      <c r="S281" s="137">
        <v>1</v>
      </c>
      <c r="T281" s="137">
        <v>100</v>
      </c>
      <c r="U281" t="str">
        <f>VLOOKUP($B281,Summary!$A:$C,3,0)</f>
        <v>Rushikesh Kale</v>
      </c>
      <c r="V281" t="str">
        <f ca="1">VLOOKUP($B281,Summary!$A:$E,5,0)</f>
        <v>More Than 1 Year</v>
      </c>
      <c r="W281">
        <f t="shared" si="10"/>
        <v>10044507</v>
      </c>
    </row>
    <row r="282" spans="1:23" s="8" customFormat="1">
      <c r="A282" s="6">
        <v>45448</v>
      </c>
      <c r="B282" s="209">
        <v>10157420</v>
      </c>
      <c r="C282" s="7" t="str">
        <f t="shared" si="9"/>
        <v>VISHAL RAJENDRA UPADHYAY</v>
      </c>
      <c r="D282" t="s">
        <v>554</v>
      </c>
      <c r="E282">
        <v>9867075685</v>
      </c>
      <c r="F282" t="s">
        <v>497</v>
      </c>
      <c r="G282">
        <v>6</v>
      </c>
      <c r="H282">
        <v>0</v>
      </c>
      <c r="I282">
        <v>0</v>
      </c>
      <c r="J282">
        <v>6</v>
      </c>
      <c r="K282">
        <v>1</v>
      </c>
      <c r="L282">
        <v>5</v>
      </c>
      <c r="M282">
        <v>0</v>
      </c>
      <c r="N282">
        <v>0</v>
      </c>
      <c r="O282" t="s">
        <v>384</v>
      </c>
      <c r="P282" s="368">
        <v>150</v>
      </c>
      <c r="Q282" s="137">
        <v>0</v>
      </c>
      <c r="R282" s="137">
        <v>6</v>
      </c>
      <c r="S282" s="137">
        <v>1</v>
      </c>
      <c r="T282" s="137">
        <v>100</v>
      </c>
      <c r="U282" t="str">
        <f>VLOOKUP($B282,Summary!$A:$C,3,0)</f>
        <v>Dileep Sharma</v>
      </c>
      <c r="V282" t="str">
        <f ca="1">VLOOKUP($B282,Summary!$A:$E,5,0)</f>
        <v>31 - 90</v>
      </c>
      <c r="W282">
        <f t="shared" si="10"/>
        <v>10157420</v>
      </c>
    </row>
    <row r="283" spans="1:23" s="8" customFormat="1">
      <c r="A283" s="6">
        <v>45448</v>
      </c>
      <c r="B283" s="209">
        <v>10031401</v>
      </c>
      <c r="C283" s="7" t="str">
        <f t="shared" si="9"/>
        <v>KARIM JARIYA</v>
      </c>
      <c r="D283" t="s">
        <v>403</v>
      </c>
      <c r="E283">
        <v>9321734702</v>
      </c>
      <c r="F283" t="s">
        <v>385</v>
      </c>
      <c r="G283">
        <v>4</v>
      </c>
      <c r="H283">
        <v>0</v>
      </c>
      <c r="I283">
        <v>0</v>
      </c>
      <c r="J283">
        <v>4</v>
      </c>
      <c r="K283">
        <v>0</v>
      </c>
      <c r="L283">
        <v>4</v>
      </c>
      <c r="M283">
        <v>0</v>
      </c>
      <c r="N283">
        <v>0</v>
      </c>
      <c r="O283" t="s">
        <v>384</v>
      </c>
      <c r="P283" s="368">
        <v>90</v>
      </c>
      <c r="Q283" s="137">
        <v>0</v>
      </c>
      <c r="R283" s="137">
        <v>3</v>
      </c>
      <c r="S283" s="137">
        <v>1</v>
      </c>
      <c r="T283" s="137">
        <v>60</v>
      </c>
      <c r="U283" t="str">
        <f>VLOOKUP($B283,Summary!$A:$C,3,0)</f>
        <v>Intezar Sayed</v>
      </c>
      <c r="V283" t="str">
        <f ca="1">VLOOKUP($B283,Summary!$A:$E,5,0)</f>
        <v>More Than 1 Year</v>
      </c>
      <c r="W283">
        <f t="shared" si="10"/>
        <v>10031401</v>
      </c>
    </row>
    <row r="284" spans="1:23" s="8" customFormat="1">
      <c r="A284" s="6">
        <v>45448</v>
      </c>
      <c r="B284" s="209">
        <v>10106261</v>
      </c>
      <c r="C284" s="7" t="str">
        <f t="shared" si="9"/>
        <v>MOHD ANWAR</v>
      </c>
      <c r="D284" t="s">
        <v>406</v>
      </c>
      <c r="E284">
        <v>9699967378</v>
      </c>
      <c r="F284" t="s">
        <v>397</v>
      </c>
      <c r="G284">
        <v>6</v>
      </c>
      <c r="H284">
        <v>1</v>
      </c>
      <c r="I284">
        <v>0</v>
      </c>
      <c r="J284">
        <v>5</v>
      </c>
      <c r="K284">
        <v>1</v>
      </c>
      <c r="L284">
        <v>6</v>
      </c>
      <c r="M284">
        <v>0</v>
      </c>
      <c r="N284">
        <v>0</v>
      </c>
      <c r="O284" t="s">
        <v>384</v>
      </c>
      <c r="P284" s="368">
        <v>205</v>
      </c>
      <c r="Q284" s="137">
        <v>7079</v>
      </c>
      <c r="R284" s="137">
        <v>6</v>
      </c>
      <c r="S284" s="137">
        <v>1</v>
      </c>
      <c r="T284" s="137">
        <v>100</v>
      </c>
      <c r="U284" t="str">
        <f>VLOOKUP($B284,Summary!$A:$C,3,0)</f>
        <v>Madhuri Joshi</v>
      </c>
      <c r="V284" t="str">
        <f ca="1">VLOOKUP($B284,Summary!$A:$E,5,0)</f>
        <v>More Than 1 Year</v>
      </c>
      <c r="W284">
        <f t="shared" si="10"/>
        <v>10106261</v>
      </c>
    </row>
    <row r="285" spans="1:23" s="8" customFormat="1">
      <c r="A285" s="6">
        <v>45448</v>
      </c>
      <c r="B285" s="209">
        <v>10139865</v>
      </c>
      <c r="C285" s="7" t="str">
        <f t="shared" si="9"/>
        <v>JITENDRA PRATAP SINGH</v>
      </c>
      <c r="D285" t="s">
        <v>544</v>
      </c>
      <c r="E285">
        <v>7718993383</v>
      </c>
      <c r="F285" t="s">
        <v>383</v>
      </c>
      <c r="G285">
        <v>5</v>
      </c>
      <c r="H285">
        <v>0</v>
      </c>
      <c r="I285">
        <v>0</v>
      </c>
      <c r="J285">
        <v>5</v>
      </c>
      <c r="K285">
        <v>2</v>
      </c>
      <c r="L285">
        <v>3</v>
      </c>
      <c r="M285">
        <v>0</v>
      </c>
      <c r="N285">
        <v>0</v>
      </c>
      <c r="O285" t="s">
        <v>384</v>
      </c>
      <c r="P285" s="368">
        <v>125</v>
      </c>
      <c r="Q285" s="137">
        <v>0</v>
      </c>
      <c r="R285" s="137">
        <v>5</v>
      </c>
      <c r="S285" s="137">
        <v>1</v>
      </c>
      <c r="T285" s="137">
        <v>100</v>
      </c>
      <c r="U285" t="str">
        <f>VLOOKUP($B285,Summary!$A:$C,3,0)</f>
        <v>Madhuri Joshi</v>
      </c>
      <c r="V285" t="str">
        <f ca="1">VLOOKUP($B285,Summary!$A:$E,5,0)</f>
        <v>More Than 1 Year</v>
      </c>
      <c r="W285">
        <f t="shared" si="10"/>
        <v>10139865</v>
      </c>
    </row>
    <row r="286" spans="1:23" s="8" customFormat="1">
      <c r="A286" s="6">
        <v>45448</v>
      </c>
      <c r="B286" s="209">
        <v>10145815</v>
      </c>
      <c r="C286" s="7" t="str">
        <f t="shared" si="9"/>
        <v>SANTOSH KUMAR GOND</v>
      </c>
      <c r="D286" t="s">
        <v>415</v>
      </c>
      <c r="E286">
        <v>6306278161</v>
      </c>
      <c r="F286" t="s">
        <v>399</v>
      </c>
      <c r="G286">
        <v>5</v>
      </c>
      <c r="H286">
        <v>0</v>
      </c>
      <c r="I286">
        <v>0</v>
      </c>
      <c r="J286">
        <v>5</v>
      </c>
      <c r="K286">
        <v>3</v>
      </c>
      <c r="L286">
        <v>2</v>
      </c>
      <c r="M286">
        <v>0</v>
      </c>
      <c r="N286">
        <v>0</v>
      </c>
      <c r="O286" t="s">
        <v>384</v>
      </c>
      <c r="P286" s="368">
        <v>125</v>
      </c>
      <c r="Q286" s="137">
        <v>0</v>
      </c>
      <c r="R286" s="137">
        <v>5</v>
      </c>
      <c r="S286" s="137">
        <v>1</v>
      </c>
      <c r="T286" s="137">
        <v>100</v>
      </c>
      <c r="U286" t="str">
        <f>VLOOKUP($B286,Summary!$A:$C,3,0)</f>
        <v>Abhijit Khanvilkar</v>
      </c>
      <c r="V286" t="str">
        <f ca="1">VLOOKUP($B286,Summary!$A:$E,5,0)</f>
        <v>180 +</v>
      </c>
      <c r="W286">
        <f t="shared" si="10"/>
        <v>10145815</v>
      </c>
    </row>
    <row r="287" spans="1:23" s="8" customFormat="1">
      <c r="A287" s="6">
        <v>45448</v>
      </c>
      <c r="B287" s="209">
        <v>10149740</v>
      </c>
      <c r="C287" s="7" t="str">
        <f t="shared" si="9"/>
        <v>MD SARFARAZ</v>
      </c>
      <c r="D287" t="s">
        <v>420</v>
      </c>
      <c r="E287">
        <v>8709965096</v>
      </c>
      <c r="F287" t="s">
        <v>401</v>
      </c>
      <c r="G287">
        <v>10</v>
      </c>
      <c r="H287">
        <v>0</v>
      </c>
      <c r="I287">
        <v>0</v>
      </c>
      <c r="J287">
        <v>10</v>
      </c>
      <c r="K287">
        <v>3</v>
      </c>
      <c r="L287">
        <v>7</v>
      </c>
      <c r="M287">
        <v>0</v>
      </c>
      <c r="N287">
        <v>0</v>
      </c>
      <c r="O287" t="s">
        <v>384</v>
      </c>
      <c r="P287" s="368">
        <v>250</v>
      </c>
      <c r="Q287" s="137">
        <v>0</v>
      </c>
      <c r="R287" s="137">
        <v>10</v>
      </c>
      <c r="S287" s="137">
        <v>1</v>
      </c>
      <c r="T287" s="137">
        <v>100</v>
      </c>
      <c r="U287" t="str">
        <f>VLOOKUP($B287,Summary!$A:$C,3,0)</f>
        <v>Abhijit Khanvilkar</v>
      </c>
      <c r="V287" t="str">
        <f ca="1">VLOOKUP($B287,Summary!$A:$E,5,0)</f>
        <v>180 +</v>
      </c>
      <c r="W287">
        <f t="shared" si="10"/>
        <v>10149740</v>
      </c>
    </row>
    <row r="288" spans="1:23" s="8" customFormat="1">
      <c r="A288" s="6">
        <v>45448</v>
      </c>
      <c r="B288" s="209">
        <v>10061244</v>
      </c>
      <c r="C288" s="7" t="str">
        <f t="shared" si="9"/>
        <v>MANISH PANDEY</v>
      </c>
      <c r="D288" t="s">
        <v>424</v>
      </c>
      <c r="E288">
        <v>8655267737</v>
      </c>
      <c r="F288" t="s">
        <v>385</v>
      </c>
      <c r="G288">
        <v>5</v>
      </c>
      <c r="H288">
        <v>0</v>
      </c>
      <c r="I288">
        <v>0</v>
      </c>
      <c r="J288">
        <v>5</v>
      </c>
      <c r="K288">
        <v>0</v>
      </c>
      <c r="L288">
        <v>5</v>
      </c>
      <c r="M288">
        <v>0</v>
      </c>
      <c r="N288">
        <v>0</v>
      </c>
      <c r="O288" t="s">
        <v>384</v>
      </c>
      <c r="P288" s="368">
        <v>125</v>
      </c>
      <c r="Q288" s="137">
        <v>0</v>
      </c>
      <c r="R288" s="137">
        <v>5</v>
      </c>
      <c r="S288" s="137">
        <v>1</v>
      </c>
      <c r="T288" s="137">
        <v>100</v>
      </c>
      <c r="U288" t="str">
        <f>VLOOKUP($B288,Summary!$A:$C,3,0)</f>
        <v>Intezar Sayed</v>
      </c>
      <c r="V288" t="str">
        <f ca="1">VLOOKUP($B288,Summary!$A:$E,5,0)</f>
        <v>More Than 1 Year</v>
      </c>
      <c r="W288">
        <f t="shared" si="10"/>
        <v>10061244</v>
      </c>
    </row>
    <row r="289" spans="1:23" s="8" customFormat="1">
      <c r="A289" s="6">
        <v>45448</v>
      </c>
      <c r="B289" s="209">
        <v>10039145</v>
      </c>
      <c r="C289" s="7" t="str">
        <f t="shared" si="9"/>
        <v>SUSHEEL DUBEY</v>
      </c>
      <c r="D289" t="s">
        <v>395</v>
      </c>
      <c r="E289">
        <v>9967423888</v>
      </c>
      <c r="F289" t="s">
        <v>414</v>
      </c>
      <c r="G289">
        <v>1</v>
      </c>
      <c r="H289">
        <v>1</v>
      </c>
      <c r="I289">
        <v>0</v>
      </c>
      <c r="J289">
        <v>0</v>
      </c>
      <c r="K289">
        <v>0</v>
      </c>
      <c r="L289">
        <v>1</v>
      </c>
      <c r="M289">
        <v>0</v>
      </c>
      <c r="N289">
        <v>0</v>
      </c>
      <c r="O289" t="s">
        <v>384</v>
      </c>
      <c r="P289" s="368">
        <v>90</v>
      </c>
      <c r="Q289" s="137">
        <v>4720</v>
      </c>
      <c r="R289" s="137">
        <v>1</v>
      </c>
      <c r="S289" s="137">
        <v>1</v>
      </c>
      <c r="T289" s="137">
        <v>20</v>
      </c>
      <c r="U289" t="str">
        <f>VLOOKUP($B289,Summary!$A:$C,3,0)</f>
        <v>Intezar Sayed</v>
      </c>
      <c r="V289" t="str">
        <f ca="1">VLOOKUP($B289,Summary!$A:$E,5,0)</f>
        <v>More Than 1 Year</v>
      </c>
      <c r="W289">
        <f t="shared" si="10"/>
        <v>10039145</v>
      </c>
    </row>
    <row r="290" spans="1:23" s="8" customFormat="1">
      <c r="A290" s="6">
        <v>45448</v>
      </c>
      <c r="B290" s="209">
        <v>10147364</v>
      </c>
      <c r="C290" s="7" t="str">
        <f t="shared" si="9"/>
        <v>MOIM MUKHTAR ALAM ANSARI</v>
      </c>
      <c r="D290" t="s">
        <v>426</v>
      </c>
      <c r="E290">
        <v>9326650484</v>
      </c>
      <c r="F290" t="s">
        <v>460</v>
      </c>
      <c r="G290">
        <v>6</v>
      </c>
      <c r="H290">
        <v>0</v>
      </c>
      <c r="I290">
        <v>0</v>
      </c>
      <c r="J290">
        <v>6</v>
      </c>
      <c r="K290">
        <v>2</v>
      </c>
      <c r="L290">
        <v>4</v>
      </c>
      <c r="M290">
        <v>0</v>
      </c>
      <c r="N290">
        <v>0</v>
      </c>
      <c r="O290" t="s">
        <v>384</v>
      </c>
      <c r="P290" s="368">
        <v>150</v>
      </c>
      <c r="Q290" s="137">
        <v>0</v>
      </c>
      <c r="R290" s="137">
        <v>6</v>
      </c>
      <c r="S290" s="137">
        <v>1</v>
      </c>
      <c r="T290" s="137">
        <v>100</v>
      </c>
      <c r="U290" t="str">
        <f>VLOOKUP($B290,Summary!$A:$C,3,0)</f>
        <v>Avnind Singh</v>
      </c>
      <c r="V290" t="str">
        <f ca="1">VLOOKUP($B290,Summary!$A:$E,5,0)</f>
        <v>180 +</v>
      </c>
      <c r="W290">
        <f t="shared" si="10"/>
        <v>10147364</v>
      </c>
    </row>
    <row r="291" spans="1:23" s="8" customFormat="1">
      <c r="A291" s="6">
        <v>45448</v>
      </c>
      <c r="B291" s="209">
        <v>10154490</v>
      </c>
      <c r="C291" s="7" t="str">
        <f t="shared" si="9"/>
        <v>SIRAJ RAIS KHAN</v>
      </c>
      <c r="D291" t="s">
        <v>474</v>
      </c>
      <c r="E291">
        <v>7738084089</v>
      </c>
      <c r="F291" t="s">
        <v>402</v>
      </c>
      <c r="G291">
        <v>6</v>
      </c>
      <c r="H291">
        <v>0</v>
      </c>
      <c r="I291">
        <v>0</v>
      </c>
      <c r="J291">
        <v>6</v>
      </c>
      <c r="K291">
        <v>1</v>
      </c>
      <c r="L291">
        <v>5</v>
      </c>
      <c r="M291">
        <v>0</v>
      </c>
      <c r="N291">
        <v>0</v>
      </c>
      <c r="O291" t="s">
        <v>384</v>
      </c>
      <c r="P291" s="368">
        <v>140</v>
      </c>
      <c r="Q291" s="137">
        <v>0</v>
      </c>
      <c r="R291" s="137">
        <v>6</v>
      </c>
      <c r="S291" s="137">
        <v>1</v>
      </c>
      <c r="T291" s="137">
        <v>100</v>
      </c>
      <c r="U291" t="str">
        <f>VLOOKUP($B291,Summary!$A:$C,3,0)</f>
        <v>Intezar Sayed</v>
      </c>
      <c r="V291" t="str">
        <f ca="1">VLOOKUP($B291,Summary!$A:$E,5,0)</f>
        <v>91 - 180</v>
      </c>
      <c r="W291">
        <f t="shared" si="10"/>
        <v>10154490</v>
      </c>
    </row>
    <row r="292" spans="1:23" s="8" customFormat="1">
      <c r="A292" s="6">
        <v>45448</v>
      </c>
      <c r="B292" s="209">
        <v>10150180</v>
      </c>
      <c r="C292" s="7" t="str">
        <f t="shared" si="9"/>
        <v>YASH SABHA SHANKAR TIWARI</v>
      </c>
      <c r="D292" t="s">
        <v>423</v>
      </c>
      <c r="E292">
        <v>9594587271</v>
      </c>
      <c r="F292" t="s">
        <v>399</v>
      </c>
      <c r="G292">
        <v>3</v>
      </c>
      <c r="H292">
        <v>0</v>
      </c>
      <c r="I292">
        <v>0</v>
      </c>
      <c r="J292">
        <v>3</v>
      </c>
      <c r="K292">
        <v>0</v>
      </c>
      <c r="L292">
        <v>3</v>
      </c>
      <c r="M292">
        <v>0</v>
      </c>
      <c r="N292">
        <v>0</v>
      </c>
      <c r="O292" t="s">
        <v>384</v>
      </c>
      <c r="P292" s="368">
        <v>65</v>
      </c>
      <c r="Q292" s="137">
        <v>0</v>
      </c>
      <c r="R292" s="137">
        <v>3</v>
      </c>
      <c r="S292" s="137">
        <v>1</v>
      </c>
      <c r="T292" s="137">
        <v>60</v>
      </c>
      <c r="U292" t="str">
        <f>VLOOKUP($B292,Summary!$A:$C,3,0)</f>
        <v>Abhijit Khanvilkar</v>
      </c>
      <c r="V292" t="str">
        <f ca="1">VLOOKUP($B292,Summary!$A:$E,5,0)</f>
        <v>180 +</v>
      </c>
      <c r="W292">
        <f t="shared" si="10"/>
        <v>10150180</v>
      </c>
    </row>
    <row r="293" spans="1:23" s="8" customFormat="1">
      <c r="A293" s="6">
        <v>45448</v>
      </c>
      <c r="B293" s="209">
        <v>10156154</v>
      </c>
      <c r="C293" s="7" t="str">
        <f t="shared" si="9"/>
        <v>VINAY KUMAR DUBEY</v>
      </c>
      <c r="D293" t="s">
        <v>530</v>
      </c>
      <c r="E293">
        <v>7080868718</v>
      </c>
      <c r="F293" t="s">
        <v>412</v>
      </c>
      <c r="G293">
        <v>7</v>
      </c>
      <c r="H293">
        <v>0</v>
      </c>
      <c r="I293">
        <v>0</v>
      </c>
      <c r="J293">
        <v>7</v>
      </c>
      <c r="K293">
        <v>5</v>
      </c>
      <c r="L293">
        <v>2</v>
      </c>
      <c r="M293">
        <v>0</v>
      </c>
      <c r="N293">
        <v>0</v>
      </c>
      <c r="O293" t="s">
        <v>384</v>
      </c>
      <c r="P293" s="368">
        <v>175</v>
      </c>
      <c r="Q293" s="137">
        <v>0</v>
      </c>
      <c r="R293" s="137">
        <v>7</v>
      </c>
      <c r="S293" s="137">
        <v>1</v>
      </c>
      <c r="T293" s="137">
        <v>100</v>
      </c>
      <c r="U293" t="str">
        <f>VLOOKUP($B293,Summary!$A:$C,3,0)</f>
        <v>Rushikesh Kale</v>
      </c>
      <c r="V293" t="str">
        <f ca="1">VLOOKUP($B293,Summary!$A:$E,5,0)</f>
        <v>31 - 90</v>
      </c>
      <c r="W293">
        <f t="shared" si="10"/>
        <v>10156154</v>
      </c>
    </row>
    <row r="294" spans="1:23" s="8" customFormat="1">
      <c r="A294" s="6">
        <v>45448</v>
      </c>
      <c r="B294" s="209">
        <v>10145771</v>
      </c>
      <c r="C294" s="7" t="str">
        <f t="shared" si="9"/>
        <v>RISHIKESH DUBEY</v>
      </c>
      <c r="D294" t="s">
        <v>437</v>
      </c>
      <c r="E294">
        <v>8369036235</v>
      </c>
      <c r="F294" t="s">
        <v>433</v>
      </c>
      <c r="G294">
        <v>3</v>
      </c>
      <c r="H294">
        <v>1</v>
      </c>
      <c r="I294">
        <v>1</v>
      </c>
      <c r="J294">
        <v>1</v>
      </c>
      <c r="K294">
        <v>1</v>
      </c>
      <c r="L294">
        <v>2</v>
      </c>
      <c r="M294">
        <v>0</v>
      </c>
      <c r="N294">
        <v>0</v>
      </c>
      <c r="O294" t="s">
        <v>384</v>
      </c>
      <c r="P294" s="368">
        <v>185</v>
      </c>
      <c r="Q294" s="137">
        <v>49560</v>
      </c>
      <c r="R294" s="137">
        <v>3</v>
      </c>
      <c r="S294" s="137">
        <v>1</v>
      </c>
      <c r="T294" s="137">
        <v>60</v>
      </c>
      <c r="U294" t="str">
        <f>VLOOKUP($B294,Summary!$A:$C,3,0)</f>
        <v>Intezar Sayed</v>
      </c>
      <c r="V294" t="str">
        <f ca="1">VLOOKUP($B294,Summary!$A:$E,5,0)</f>
        <v>180 +</v>
      </c>
      <c r="W294">
        <f t="shared" si="10"/>
        <v>10145771</v>
      </c>
    </row>
    <row r="295" spans="1:23" s="8" customFormat="1">
      <c r="A295" s="6">
        <v>45448</v>
      </c>
      <c r="B295" s="209">
        <v>10155621</v>
      </c>
      <c r="C295" s="7" t="str">
        <f t="shared" si="9"/>
        <v>SUMIT MADHUKAR KATE</v>
      </c>
      <c r="D295" t="s">
        <v>499</v>
      </c>
      <c r="E295">
        <v>8691929320</v>
      </c>
      <c r="F295" t="s">
        <v>460</v>
      </c>
      <c r="G295">
        <v>4</v>
      </c>
      <c r="H295">
        <v>0</v>
      </c>
      <c r="I295">
        <v>0</v>
      </c>
      <c r="J295">
        <v>4</v>
      </c>
      <c r="K295">
        <v>4</v>
      </c>
      <c r="L295">
        <v>0</v>
      </c>
      <c r="M295">
        <v>0</v>
      </c>
      <c r="N295">
        <v>0</v>
      </c>
      <c r="O295" t="s">
        <v>384</v>
      </c>
      <c r="P295" s="368">
        <v>100</v>
      </c>
      <c r="Q295" s="137">
        <v>0</v>
      </c>
      <c r="R295" s="137">
        <v>4</v>
      </c>
      <c r="S295" s="137">
        <v>1</v>
      </c>
      <c r="T295" s="137">
        <v>80</v>
      </c>
      <c r="U295" t="str">
        <f>VLOOKUP($B295,Summary!$A:$C,3,0)</f>
        <v>Avnind Singh</v>
      </c>
      <c r="V295" t="str">
        <f ca="1">VLOOKUP($B295,Summary!$A:$E,5,0)</f>
        <v>31 - 90</v>
      </c>
      <c r="W295">
        <f t="shared" si="10"/>
        <v>10155621</v>
      </c>
    </row>
    <row r="296" spans="1:23" s="8" customFormat="1">
      <c r="A296" s="6">
        <v>45448</v>
      </c>
      <c r="B296" s="209">
        <v>10157303</v>
      </c>
      <c r="C296" s="7" t="str">
        <f t="shared" si="9"/>
        <v>SHIVAM ANILKUMAR SHUKLA</v>
      </c>
      <c r="D296" t="s">
        <v>550</v>
      </c>
      <c r="E296">
        <v>9082856694</v>
      </c>
      <c r="F296" t="s">
        <v>497</v>
      </c>
      <c r="G296">
        <v>5</v>
      </c>
      <c r="H296">
        <v>0</v>
      </c>
      <c r="I296">
        <v>0</v>
      </c>
      <c r="J296">
        <v>5</v>
      </c>
      <c r="K296">
        <v>3</v>
      </c>
      <c r="L296">
        <v>2</v>
      </c>
      <c r="M296">
        <v>0</v>
      </c>
      <c r="N296">
        <v>0</v>
      </c>
      <c r="O296" t="s">
        <v>384</v>
      </c>
      <c r="P296" s="368">
        <v>125</v>
      </c>
      <c r="Q296" s="137">
        <v>0</v>
      </c>
      <c r="R296" s="137">
        <v>5</v>
      </c>
      <c r="S296" s="137">
        <v>1</v>
      </c>
      <c r="T296" s="137">
        <v>100</v>
      </c>
      <c r="U296" t="str">
        <f>VLOOKUP($B296,Summary!$A:$C,3,0)</f>
        <v>Dileep Sharma</v>
      </c>
      <c r="V296" t="str">
        <f ca="1">VLOOKUP($B296,Summary!$A:$E,5,0)</f>
        <v>31 - 90</v>
      </c>
      <c r="W296">
        <f t="shared" si="10"/>
        <v>10157303</v>
      </c>
    </row>
    <row r="297" spans="1:23" s="8" customFormat="1">
      <c r="A297" s="6">
        <v>45448</v>
      </c>
      <c r="B297" s="209">
        <v>10152292</v>
      </c>
      <c r="C297" s="7" t="str">
        <f t="shared" si="9"/>
        <v>CHOUBEY ADITYA AJIT</v>
      </c>
      <c r="D297" t="s">
        <v>404</v>
      </c>
      <c r="E297">
        <v>7414955787</v>
      </c>
      <c r="F297" t="s">
        <v>405</v>
      </c>
      <c r="G297">
        <v>6</v>
      </c>
      <c r="H297">
        <v>0</v>
      </c>
      <c r="I297">
        <v>0</v>
      </c>
      <c r="J297">
        <v>6</v>
      </c>
      <c r="K297">
        <v>0</v>
      </c>
      <c r="L297">
        <v>6</v>
      </c>
      <c r="M297">
        <v>0</v>
      </c>
      <c r="N297">
        <v>0</v>
      </c>
      <c r="O297" t="s">
        <v>384</v>
      </c>
      <c r="P297" s="368">
        <v>130</v>
      </c>
      <c r="Q297" s="137">
        <v>0</v>
      </c>
      <c r="R297" s="137">
        <v>6</v>
      </c>
      <c r="S297" s="137">
        <v>1</v>
      </c>
      <c r="T297" s="137">
        <v>100</v>
      </c>
      <c r="U297" t="str">
        <f>VLOOKUP($B297,Summary!$A:$C,3,0)</f>
        <v>Rushikesh Kale</v>
      </c>
      <c r="V297" t="str">
        <f ca="1">VLOOKUP($B297,Summary!$A:$E,5,0)</f>
        <v>91 - 180</v>
      </c>
      <c r="W297">
        <f t="shared" si="10"/>
        <v>10152292</v>
      </c>
    </row>
    <row r="298" spans="1:23" s="8" customFormat="1">
      <c r="A298" s="6">
        <v>45448</v>
      </c>
      <c r="B298" s="209">
        <v>10052546</v>
      </c>
      <c r="C298" s="7" t="str">
        <f t="shared" si="9"/>
        <v>MANISH LOLARAKH NATH DUBEY</v>
      </c>
      <c r="D298" t="s">
        <v>383</v>
      </c>
      <c r="E298">
        <v>7715928718</v>
      </c>
      <c r="F298" t="s">
        <v>413</v>
      </c>
      <c r="G298">
        <v>1</v>
      </c>
      <c r="H298">
        <v>0</v>
      </c>
      <c r="I298">
        <v>1</v>
      </c>
      <c r="J298">
        <v>0</v>
      </c>
      <c r="K298">
        <v>0</v>
      </c>
      <c r="L298">
        <v>1</v>
      </c>
      <c r="M298">
        <v>0</v>
      </c>
      <c r="N298">
        <v>0</v>
      </c>
      <c r="O298" t="s">
        <v>384</v>
      </c>
      <c r="P298" s="368">
        <v>90</v>
      </c>
      <c r="Q298" s="137">
        <v>16761</v>
      </c>
      <c r="R298" s="137">
        <v>1</v>
      </c>
      <c r="S298" s="137">
        <v>1</v>
      </c>
      <c r="T298" s="137">
        <v>20</v>
      </c>
      <c r="U298" t="str">
        <f>VLOOKUP($B298,Summary!$A:$C,3,0)</f>
        <v>Madhuri Joshi</v>
      </c>
      <c r="V298" t="str">
        <f ca="1">VLOOKUP($B298,Summary!$A:$E,5,0)</f>
        <v>More Than 1 Year</v>
      </c>
      <c r="W298">
        <f t="shared" si="10"/>
        <v>10052546</v>
      </c>
    </row>
    <row r="299" spans="1:23" s="8" customFormat="1">
      <c r="A299" s="6">
        <v>45448</v>
      </c>
      <c r="B299" s="209">
        <v>10156256</v>
      </c>
      <c r="C299" s="7" t="str">
        <f t="shared" si="9"/>
        <v>ASHUTOSH SINGH</v>
      </c>
      <c r="D299" t="s">
        <v>527</v>
      </c>
      <c r="E299">
        <v>9450280317</v>
      </c>
      <c r="F299" t="s">
        <v>433</v>
      </c>
      <c r="G299">
        <v>4</v>
      </c>
      <c r="H299">
        <v>0</v>
      </c>
      <c r="I299">
        <v>0</v>
      </c>
      <c r="J299">
        <v>4</v>
      </c>
      <c r="K299">
        <v>2</v>
      </c>
      <c r="L299">
        <v>2</v>
      </c>
      <c r="M299">
        <v>0</v>
      </c>
      <c r="N299">
        <v>0</v>
      </c>
      <c r="O299" t="s">
        <v>384</v>
      </c>
      <c r="P299" s="368">
        <v>90</v>
      </c>
      <c r="Q299" s="137">
        <v>0</v>
      </c>
      <c r="R299" s="137">
        <v>3</v>
      </c>
      <c r="S299" s="137">
        <v>1</v>
      </c>
      <c r="T299" s="137">
        <v>60</v>
      </c>
      <c r="U299" t="str">
        <f>VLOOKUP($B299,Summary!$A:$C,3,0)</f>
        <v>Intezar Sayed</v>
      </c>
      <c r="V299" t="str">
        <f ca="1">VLOOKUP($B299,Summary!$A:$E,5,0)</f>
        <v>31 - 90</v>
      </c>
      <c r="W299">
        <f t="shared" si="10"/>
        <v>10156256</v>
      </c>
    </row>
    <row r="300" spans="1:23" s="8" customFormat="1">
      <c r="A300" s="6">
        <v>45448</v>
      </c>
      <c r="B300" s="209">
        <v>10155622</v>
      </c>
      <c r="C300" s="7" t="str">
        <f t="shared" si="9"/>
        <v>SOFIYAN MOHAMMED UMAR ANSARI</v>
      </c>
      <c r="D300" t="s">
        <v>498</v>
      </c>
      <c r="E300">
        <v>7304151160</v>
      </c>
      <c r="F300" t="s">
        <v>503</v>
      </c>
      <c r="G300">
        <v>5</v>
      </c>
      <c r="H300">
        <v>0</v>
      </c>
      <c r="I300">
        <v>0</v>
      </c>
      <c r="J300">
        <v>5</v>
      </c>
      <c r="K300">
        <v>2</v>
      </c>
      <c r="L300">
        <v>3</v>
      </c>
      <c r="M300">
        <v>0</v>
      </c>
      <c r="N300">
        <v>0</v>
      </c>
      <c r="O300" t="s">
        <v>384</v>
      </c>
      <c r="P300" s="368">
        <v>125</v>
      </c>
      <c r="Q300" s="137">
        <v>0</v>
      </c>
      <c r="R300" s="137">
        <v>5</v>
      </c>
      <c r="S300" s="137">
        <v>1</v>
      </c>
      <c r="T300" s="137">
        <v>100</v>
      </c>
      <c r="U300" t="str">
        <f>VLOOKUP($B300,Summary!$A:$C,3,0)</f>
        <v>Dileep Sharma</v>
      </c>
      <c r="V300" t="str">
        <f ca="1">VLOOKUP($B300,Summary!$A:$E,5,0)</f>
        <v>31 - 90</v>
      </c>
      <c r="W300">
        <f t="shared" si="10"/>
        <v>10155622</v>
      </c>
    </row>
    <row r="301" spans="1:23" s="8" customFormat="1">
      <c r="A301" s="6">
        <v>45448</v>
      </c>
      <c r="B301" s="209">
        <v>10152249</v>
      </c>
      <c r="C301" s="7" t="str">
        <f t="shared" si="9"/>
        <v>HARIHAR SINGH</v>
      </c>
      <c r="D301" t="s">
        <v>438</v>
      </c>
      <c r="E301">
        <v>8149312014</v>
      </c>
      <c r="F301" t="s">
        <v>385</v>
      </c>
      <c r="G301">
        <v>3</v>
      </c>
      <c r="H301">
        <v>0</v>
      </c>
      <c r="I301">
        <v>0</v>
      </c>
      <c r="J301">
        <v>3</v>
      </c>
      <c r="K301">
        <v>0</v>
      </c>
      <c r="L301">
        <v>3</v>
      </c>
      <c r="M301">
        <v>0</v>
      </c>
      <c r="N301">
        <v>0</v>
      </c>
      <c r="O301" t="s">
        <v>384</v>
      </c>
      <c r="P301" s="368">
        <v>75</v>
      </c>
      <c r="Q301" s="137">
        <v>0</v>
      </c>
      <c r="R301" s="137">
        <v>3</v>
      </c>
      <c r="S301" s="137">
        <v>1</v>
      </c>
      <c r="T301" s="137">
        <v>60</v>
      </c>
      <c r="U301" t="str">
        <f>VLOOKUP($B301,Summary!$A:$C,3,0)</f>
        <v>Intezar Sayed</v>
      </c>
      <c r="V301" t="str">
        <f ca="1">VLOOKUP($B301,Summary!$A:$E,5,0)</f>
        <v>91 - 180</v>
      </c>
      <c r="W301">
        <f t="shared" si="10"/>
        <v>10152249</v>
      </c>
    </row>
    <row r="302" spans="1:23" s="8" customFormat="1">
      <c r="A302" s="6">
        <v>45448</v>
      </c>
      <c r="B302" s="209">
        <v>10083901</v>
      </c>
      <c r="C302" s="7" t="str">
        <f t="shared" si="9"/>
        <v>BHAVESH VIVEK MHATRE</v>
      </c>
      <c r="D302" t="s">
        <v>419</v>
      </c>
      <c r="E302">
        <v>8668720253</v>
      </c>
      <c r="F302" t="s">
        <v>418</v>
      </c>
      <c r="G302">
        <v>2</v>
      </c>
      <c r="H302">
        <v>1</v>
      </c>
      <c r="I302">
        <v>0</v>
      </c>
      <c r="J302">
        <v>1</v>
      </c>
      <c r="K302">
        <v>0</v>
      </c>
      <c r="L302">
        <v>2</v>
      </c>
      <c r="M302">
        <v>0</v>
      </c>
      <c r="N302">
        <v>0</v>
      </c>
      <c r="O302" t="s">
        <v>384</v>
      </c>
      <c r="P302" s="368">
        <v>110</v>
      </c>
      <c r="Q302" s="137">
        <v>50976</v>
      </c>
      <c r="R302" s="137">
        <v>2</v>
      </c>
      <c r="S302" s="137">
        <v>1</v>
      </c>
      <c r="T302" s="137">
        <v>40</v>
      </c>
      <c r="U302" t="str">
        <f>VLOOKUP($B302,Summary!$A:$C,3,0)</f>
        <v>Madhuri Joshi</v>
      </c>
      <c r="V302" t="str">
        <f ca="1">VLOOKUP($B302,Summary!$A:$E,5,0)</f>
        <v>More Than 1 Year</v>
      </c>
      <c r="W302">
        <f t="shared" si="10"/>
        <v>10083901</v>
      </c>
    </row>
    <row r="303" spans="1:23" s="8" customFormat="1">
      <c r="A303" s="6">
        <v>45448</v>
      </c>
      <c r="B303" s="209">
        <v>10152846</v>
      </c>
      <c r="C303" s="7" t="str">
        <f t="shared" si="9"/>
        <v>SANDESH SAROJ MISHRA</v>
      </c>
      <c r="D303" t="s">
        <v>394</v>
      </c>
      <c r="E303">
        <v>9819648094</v>
      </c>
      <c r="F303" t="s">
        <v>471</v>
      </c>
      <c r="G303">
        <v>5</v>
      </c>
      <c r="H303">
        <v>0</v>
      </c>
      <c r="I303">
        <v>0</v>
      </c>
      <c r="J303">
        <v>5</v>
      </c>
      <c r="K303">
        <v>3</v>
      </c>
      <c r="L303">
        <v>2</v>
      </c>
      <c r="M303">
        <v>0</v>
      </c>
      <c r="N303">
        <v>0</v>
      </c>
      <c r="O303" t="s">
        <v>384</v>
      </c>
      <c r="P303" s="368">
        <v>125</v>
      </c>
      <c r="Q303" s="137">
        <v>0</v>
      </c>
      <c r="R303" s="137">
        <v>5</v>
      </c>
      <c r="S303" s="137">
        <v>1</v>
      </c>
      <c r="T303" s="137">
        <v>100</v>
      </c>
      <c r="U303" t="str">
        <f>VLOOKUP($B303,Summary!$A:$C,3,0)</f>
        <v>Dileep Sharma</v>
      </c>
      <c r="V303" t="str">
        <f ca="1">VLOOKUP($B303,Summary!$A:$E,5,0)</f>
        <v>91 - 180</v>
      </c>
      <c r="W303">
        <f t="shared" si="10"/>
        <v>10152846</v>
      </c>
    </row>
    <row r="304" spans="1:23" s="8" customFormat="1">
      <c r="A304" s="6">
        <v>45448</v>
      </c>
      <c r="B304" s="209">
        <v>10153105</v>
      </c>
      <c r="C304" s="7" t="str">
        <f t="shared" si="9"/>
        <v>SUDHEER PANKAJ PANDEY</v>
      </c>
      <c r="D304" t="s">
        <v>457</v>
      </c>
      <c r="E304">
        <v>8953258991</v>
      </c>
      <c r="F304" t="s">
        <v>460</v>
      </c>
      <c r="G304">
        <v>5</v>
      </c>
      <c r="H304">
        <v>0</v>
      </c>
      <c r="I304">
        <v>0</v>
      </c>
      <c r="J304">
        <v>5</v>
      </c>
      <c r="K304">
        <v>2</v>
      </c>
      <c r="L304">
        <v>3</v>
      </c>
      <c r="M304">
        <v>0</v>
      </c>
      <c r="N304">
        <v>0</v>
      </c>
      <c r="O304" t="s">
        <v>384</v>
      </c>
      <c r="P304" s="368">
        <v>125</v>
      </c>
      <c r="Q304" s="137">
        <v>0</v>
      </c>
      <c r="R304" s="137">
        <v>5</v>
      </c>
      <c r="S304" s="137">
        <v>1</v>
      </c>
      <c r="T304" s="137">
        <v>100</v>
      </c>
      <c r="U304" t="str">
        <f>VLOOKUP($B304,Summary!$A:$C,3,0)</f>
        <v>Avnind Singh</v>
      </c>
      <c r="V304" t="str">
        <f ca="1">VLOOKUP($B304,Summary!$A:$E,5,0)</f>
        <v>91 - 180</v>
      </c>
      <c r="W304">
        <f t="shared" si="10"/>
        <v>10153105</v>
      </c>
    </row>
    <row r="305" spans="1:23" s="8" customFormat="1">
      <c r="A305" s="6">
        <v>45448</v>
      </c>
      <c r="B305" s="209">
        <v>10153342</v>
      </c>
      <c r="C305" s="7" t="str">
        <f t="shared" si="9"/>
        <v>AKASH RAMRATAN JAISWAL</v>
      </c>
      <c r="D305" t="s">
        <v>461</v>
      </c>
      <c r="E305">
        <v>7977956010</v>
      </c>
      <c r="F305" t="s">
        <v>390</v>
      </c>
      <c r="G305">
        <v>1</v>
      </c>
      <c r="H305">
        <v>0</v>
      </c>
      <c r="I305">
        <v>0</v>
      </c>
      <c r="J305">
        <v>1</v>
      </c>
      <c r="K305">
        <v>0</v>
      </c>
      <c r="L305">
        <v>1</v>
      </c>
      <c r="M305">
        <v>0</v>
      </c>
      <c r="N305">
        <v>0</v>
      </c>
      <c r="O305" t="s">
        <v>384</v>
      </c>
      <c r="P305" s="368">
        <v>15</v>
      </c>
      <c r="Q305" s="137">
        <v>0</v>
      </c>
      <c r="R305" s="137">
        <v>1</v>
      </c>
      <c r="S305" s="137">
        <v>1</v>
      </c>
      <c r="T305" s="137">
        <v>33.33</v>
      </c>
      <c r="U305" t="str">
        <f>VLOOKUP($B305,Summary!$A:$C,3,0)</f>
        <v>Avnind Singh</v>
      </c>
      <c r="V305" t="str">
        <f ca="1">VLOOKUP($B305,Summary!$A:$E,5,0)</f>
        <v>91 - 180</v>
      </c>
      <c r="W305">
        <f t="shared" si="10"/>
        <v>10153342</v>
      </c>
    </row>
    <row r="306" spans="1:23" s="8" customFormat="1">
      <c r="A306" s="6">
        <v>45448</v>
      </c>
      <c r="B306" s="209">
        <v>10157717</v>
      </c>
      <c r="C306" s="7" t="str">
        <f t="shared" si="9"/>
        <v>ASHISH DATTARY BABAR</v>
      </c>
      <c r="D306" t="s">
        <v>566</v>
      </c>
      <c r="E306">
        <v>7249212874</v>
      </c>
      <c r="F306" t="s">
        <v>388</v>
      </c>
      <c r="G306">
        <v>3</v>
      </c>
      <c r="H306">
        <v>0</v>
      </c>
      <c r="I306">
        <v>0</v>
      </c>
      <c r="J306">
        <v>3</v>
      </c>
      <c r="K306">
        <v>0</v>
      </c>
      <c r="L306">
        <v>3</v>
      </c>
      <c r="M306">
        <v>0</v>
      </c>
      <c r="N306">
        <v>0</v>
      </c>
      <c r="O306" t="s">
        <v>384</v>
      </c>
      <c r="P306" s="368">
        <v>65</v>
      </c>
      <c r="Q306" s="137">
        <v>0</v>
      </c>
      <c r="R306" s="137">
        <v>3</v>
      </c>
      <c r="S306" s="137">
        <v>1</v>
      </c>
      <c r="T306" s="137">
        <v>100</v>
      </c>
      <c r="U306" t="str">
        <f>VLOOKUP($B306,Summary!$A:$C,3,0)</f>
        <v>Avnind Singh</v>
      </c>
      <c r="V306" t="str">
        <f ca="1">VLOOKUP($B306,Summary!$A:$E,5,0)</f>
        <v>31 - 90</v>
      </c>
      <c r="W306">
        <f t="shared" si="10"/>
        <v>10157717</v>
      </c>
    </row>
    <row r="307" spans="1:23" s="8" customFormat="1">
      <c r="A307" s="6">
        <v>45448</v>
      </c>
      <c r="B307" s="209">
        <v>10154722</v>
      </c>
      <c r="C307" s="7" t="str">
        <f t="shared" si="9"/>
        <v>ANIMESH KARMAKAR</v>
      </c>
      <c r="D307" t="s">
        <v>492</v>
      </c>
      <c r="E307">
        <v>6294590298</v>
      </c>
      <c r="F307" t="s">
        <v>399</v>
      </c>
      <c r="G307">
        <v>6</v>
      </c>
      <c r="H307">
        <v>0</v>
      </c>
      <c r="I307">
        <v>0</v>
      </c>
      <c r="J307">
        <v>6</v>
      </c>
      <c r="K307">
        <v>4</v>
      </c>
      <c r="L307">
        <v>2</v>
      </c>
      <c r="M307">
        <v>0</v>
      </c>
      <c r="N307">
        <v>0</v>
      </c>
      <c r="O307" t="s">
        <v>384</v>
      </c>
      <c r="P307" s="368">
        <v>150</v>
      </c>
      <c r="Q307" s="137">
        <v>0</v>
      </c>
      <c r="R307" s="137">
        <v>6</v>
      </c>
      <c r="S307" s="137">
        <v>1</v>
      </c>
      <c r="T307" s="137">
        <v>100</v>
      </c>
      <c r="U307" t="str">
        <f>VLOOKUP($B307,Summary!$A:$C,3,0)</f>
        <v>Abhijit Khanvilkar</v>
      </c>
      <c r="V307" t="str">
        <f ca="1">VLOOKUP($B307,Summary!$A:$E,5,0)</f>
        <v>91 - 180</v>
      </c>
      <c r="W307">
        <f t="shared" si="10"/>
        <v>10154722</v>
      </c>
    </row>
    <row r="308" spans="1:23" s="8" customFormat="1">
      <c r="A308" s="6">
        <v>45448</v>
      </c>
      <c r="B308" s="209">
        <v>10044903</v>
      </c>
      <c r="C308" s="7" t="str">
        <f t="shared" si="9"/>
        <v>MD SANAUL MUSTUFA</v>
      </c>
      <c r="D308" t="s">
        <v>401</v>
      </c>
      <c r="E308">
        <v>9892999846</v>
      </c>
      <c r="F308" t="s">
        <v>387</v>
      </c>
      <c r="G308">
        <v>3</v>
      </c>
      <c r="H308">
        <v>0</v>
      </c>
      <c r="I308">
        <v>0</v>
      </c>
      <c r="J308">
        <v>3</v>
      </c>
      <c r="K308">
        <v>0</v>
      </c>
      <c r="L308">
        <v>3</v>
      </c>
      <c r="M308">
        <v>0</v>
      </c>
      <c r="N308">
        <v>0</v>
      </c>
      <c r="O308" t="s">
        <v>384</v>
      </c>
      <c r="P308" s="368">
        <v>65</v>
      </c>
      <c r="Q308" s="137">
        <v>0</v>
      </c>
      <c r="R308" s="137">
        <v>3</v>
      </c>
      <c r="S308" s="137">
        <v>1</v>
      </c>
      <c r="T308" s="137">
        <v>100</v>
      </c>
      <c r="U308" t="str">
        <f>VLOOKUP($B308,Summary!$A:$C,3,0)</f>
        <v>Abhijit Khanvilkar</v>
      </c>
      <c r="V308" t="str">
        <f ca="1">VLOOKUP($B308,Summary!$A:$E,5,0)</f>
        <v>More Than 1 Year</v>
      </c>
      <c r="W308">
        <f t="shared" si="10"/>
        <v>10044903</v>
      </c>
    </row>
    <row r="309" spans="1:23" s="8" customFormat="1">
      <c r="A309" s="6">
        <v>45448</v>
      </c>
      <c r="B309" s="209">
        <v>10148305</v>
      </c>
      <c r="C309" s="7" t="str">
        <f t="shared" si="9"/>
        <v>SAMSUJJAMA</v>
      </c>
      <c r="D309" t="s">
        <v>408</v>
      </c>
      <c r="E309">
        <v>9628744894</v>
      </c>
      <c r="F309" t="s">
        <v>409</v>
      </c>
      <c r="G309">
        <v>7</v>
      </c>
      <c r="H309">
        <v>0</v>
      </c>
      <c r="I309">
        <v>0</v>
      </c>
      <c r="J309">
        <v>7</v>
      </c>
      <c r="K309">
        <v>0</v>
      </c>
      <c r="L309">
        <v>7</v>
      </c>
      <c r="M309">
        <v>0</v>
      </c>
      <c r="N309">
        <v>0</v>
      </c>
      <c r="O309" t="s">
        <v>384</v>
      </c>
      <c r="P309" s="368">
        <v>165</v>
      </c>
      <c r="Q309" s="137">
        <v>0</v>
      </c>
      <c r="R309" s="137">
        <v>7</v>
      </c>
      <c r="S309" s="137">
        <v>1</v>
      </c>
      <c r="T309" s="137">
        <v>100</v>
      </c>
      <c r="U309" t="str">
        <f>VLOOKUP($B309,Summary!$A:$C,3,0)</f>
        <v>Avnind Singh</v>
      </c>
      <c r="V309" t="str">
        <f ca="1">VLOOKUP($B309,Summary!$A:$E,5,0)</f>
        <v>180 +</v>
      </c>
      <c r="W309">
        <f t="shared" si="10"/>
        <v>10148305</v>
      </c>
    </row>
    <row r="310" spans="1:23" s="8" customFormat="1">
      <c r="A310" s="6">
        <v>45448</v>
      </c>
      <c r="B310" s="209">
        <v>10151356</v>
      </c>
      <c r="C310" s="7" t="str">
        <f t="shared" si="9"/>
        <v>SAJID SHAHABUDDIN ANSARI</v>
      </c>
      <c r="D310" t="s">
        <v>400</v>
      </c>
      <c r="E310">
        <v>9326604192</v>
      </c>
      <c r="F310" t="s">
        <v>443</v>
      </c>
      <c r="G310">
        <v>5</v>
      </c>
      <c r="H310">
        <v>0</v>
      </c>
      <c r="I310">
        <v>0</v>
      </c>
      <c r="J310">
        <v>5</v>
      </c>
      <c r="K310">
        <v>3</v>
      </c>
      <c r="L310">
        <v>2</v>
      </c>
      <c r="M310">
        <v>0</v>
      </c>
      <c r="N310">
        <v>0</v>
      </c>
      <c r="O310" t="s">
        <v>384</v>
      </c>
      <c r="P310" s="368">
        <v>125</v>
      </c>
      <c r="Q310" s="137">
        <v>0</v>
      </c>
      <c r="R310" s="137">
        <v>5</v>
      </c>
      <c r="S310" s="137">
        <v>1</v>
      </c>
      <c r="T310" s="137">
        <v>100</v>
      </c>
      <c r="U310" t="str">
        <f>VLOOKUP($B310,Summary!$A:$C,3,0)</f>
        <v>Abhijit Khanvilkar</v>
      </c>
      <c r="V310" t="str">
        <f ca="1">VLOOKUP($B310,Summary!$A:$E,5,0)</f>
        <v>180 +</v>
      </c>
      <c r="W310">
        <f t="shared" si="10"/>
        <v>10151356</v>
      </c>
    </row>
    <row r="311" spans="1:23" s="8" customFormat="1">
      <c r="A311" s="6">
        <v>45448</v>
      </c>
      <c r="B311" s="209">
        <v>10156155</v>
      </c>
      <c r="C311" s="7" t="str">
        <f t="shared" si="9"/>
        <v>VIVEKANAND</v>
      </c>
      <c r="D311" t="s">
        <v>543</v>
      </c>
      <c r="E311">
        <v>9984546969</v>
      </c>
      <c r="F311" t="s">
        <v>412</v>
      </c>
      <c r="G311">
        <v>7</v>
      </c>
      <c r="H311">
        <v>0</v>
      </c>
      <c r="I311">
        <v>0</v>
      </c>
      <c r="J311">
        <v>7</v>
      </c>
      <c r="K311">
        <v>3</v>
      </c>
      <c r="L311">
        <v>4</v>
      </c>
      <c r="M311">
        <v>0</v>
      </c>
      <c r="N311">
        <v>0</v>
      </c>
      <c r="O311" t="s">
        <v>384</v>
      </c>
      <c r="P311" s="368">
        <v>175</v>
      </c>
      <c r="Q311" s="137">
        <v>0</v>
      </c>
      <c r="R311" s="137">
        <v>7</v>
      </c>
      <c r="S311" s="137">
        <v>1</v>
      </c>
      <c r="T311" s="137">
        <v>100</v>
      </c>
      <c r="U311" t="str">
        <f>VLOOKUP($B311,Summary!$A:$C,3,0)</f>
        <v>Rushikesh Kale</v>
      </c>
      <c r="V311" t="str">
        <f ca="1">VLOOKUP($B311,Summary!$A:$E,5,0)</f>
        <v>31 - 90</v>
      </c>
      <c r="W311">
        <f t="shared" si="10"/>
        <v>10156155</v>
      </c>
    </row>
    <row r="312" spans="1:23" s="8" customFormat="1">
      <c r="A312" s="6">
        <v>45448</v>
      </c>
      <c r="B312" s="209">
        <v>10154482</v>
      </c>
      <c r="C312" s="7" t="str">
        <f t="shared" si="9"/>
        <v>PRADEEP DEEPAK ANGRE</v>
      </c>
      <c r="D312" t="s">
        <v>473</v>
      </c>
      <c r="E312">
        <v>8879114532</v>
      </c>
      <c r="F312" t="s">
        <v>412</v>
      </c>
      <c r="G312">
        <v>1</v>
      </c>
      <c r="H312">
        <v>0</v>
      </c>
      <c r="I312">
        <v>0</v>
      </c>
      <c r="J312">
        <v>1</v>
      </c>
      <c r="K312">
        <v>0</v>
      </c>
      <c r="L312">
        <v>1</v>
      </c>
      <c r="M312">
        <v>0</v>
      </c>
      <c r="N312">
        <v>0</v>
      </c>
      <c r="O312" t="s">
        <v>384</v>
      </c>
      <c r="P312" s="368">
        <v>25</v>
      </c>
      <c r="Q312" s="137">
        <v>0</v>
      </c>
      <c r="R312" s="137">
        <v>1</v>
      </c>
      <c r="S312" s="137">
        <v>1</v>
      </c>
      <c r="T312" s="137">
        <v>20</v>
      </c>
      <c r="U312" t="str">
        <f>VLOOKUP($B312,Summary!$A:$C,3,0)</f>
        <v>Rushikesh Kale</v>
      </c>
      <c r="V312" t="str">
        <f ca="1">VLOOKUP($B312,Summary!$A:$E,5,0)</f>
        <v>91 - 180</v>
      </c>
      <c r="W312">
        <f t="shared" si="10"/>
        <v>10154482</v>
      </c>
    </row>
    <row r="313" spans="1:23" s="8" customFormat="1">
      <c r="A313" s="6">
        <v>45448</v>
      </c>
      <c r="B313" s="209">
        <v>10129842</v>
      </c>
      <c r="C313" s="7" t="str">
        <f t="shared" si="9"/>
        <v>RANJIT REVNATH BOBHATE</v>
      </c>
      <c r="D313" t="s">
        <v>428</v>
      </c>
      <c r="E313">
        <v>9920240914</v>
      </c>
      <c r="F313" t="s">
        <v>397</v>
      </c>
      <c r="G313">
        <v>5</v>
      </c>
      <c r="H313">
        <v>0</v>
      </c>
      <c r="I313">
        <v>0</v>
      </c>
      <c r="J313">
        <v>5</v>
      </c>
      <c r="K313">
        <v>0</v>
      </c>
      <c r="L313">
        <v>5</v>
      </c>
      <c r="M313">
        <v>0</v>
      </c>
      <c r="N313">
        <v>0</v>
      </c>
      <c r="O313" t="s">
        <v>384</v>
      </c>
      <c r="P313" s="368">
        <v>115</v>
      </c>
      <c r="Q313" s="137">
        <v>0</v>
      </c>
      <c r="R313" s="137">
        <v>5</v>
      </c>
      <c r="S313" s="137">
        <v>1</v>
      </c>
      <c r="T313" s="137">
        <v>100</v>
      </c>
      <c r="U313" t="str">
        <f>VLOOKUP($B313,Summary!$A:$C,3,0)</f>
        <v>Madhuri Joshi</v>
      </c>
      <c r="V313" t="str">
        <f ca="1">VLOOKUP($B313,Summary!$A:$E,5,0)</f>
        <v>More Than 1 Year</v>
      </c>
      <c r="W313">
        <f t="shared" si="10"/>
        <v>10129842</v>
      </c>
    </row>
    <row r="314" spans="1:23" s="8" customFormat="1">
      <c r="A314" s="6">
        <v>45448</v>
      </c>
      <c r="B314" s="209">
        <v>10028593</v>
      </c>
      <c r="C314" s="7" t="str">
        <f t="shared" si="9"/>
        <v>NANDAN SINGH</v>
      </c>
      <c r="D314" t="s">
        <v>416</v>
      </c>
      <c r="E314">
        <v>8655842601</v>
      </c>
      <c r="F314" t="s">
        <v>387</v>
      </c>
      <c r="G314">
        <v>1</v>
      </c>
      <c r="H314">
        <v>0</v>
      </c>
      <c r="I314">
        <v>0</v>
      </c>
      <c r="J314">
        <v>1</v>
      </c>
      <c r="K314">
        <v>0</v>
      </c>
      <c r="L314">
        <v>1</v>
      </c>
      <c r="M314">
        <v>0</v>
      </c>
      <c r="N314">
        <v>0</v>
      </c>
      <c r="O314" t="s">
        <v>384</v>
      </c>
      <c r="P314" s="368">
        <v>25</v>
      </c>
      <c r="Q314" s="137">
        <v>0</v>
      </c>
      <c r="R314" s="137">
        <v>1</v>
      </c>
      <c r="S314" s="137">
        <v>1</v>
      </c>
      <c r="T314" s="137">
        <v>20</v>
      </c>
      <c r="U314" t="str">
        <f>VLOOKUP($B314,Summary!$A:$C,3,0)</f>
        <v>Abhijit Khanvilkar</v>
      </c>
      <c r="V314" t="str">
        <f ca="1">VLOOKUP($B314,Summary!$A:$E,5,0)</f>
        <v>More Than 1 Year</v>
      </c>
      <c r="W314">
        <f t="shared" si="10"/>
        <v>10028593</v>
      </c>
    </row>
    <row r="315" spans="1:23" s="8" customFormat="1">
      <c r="A315" s="6">
        <v>45448</v>
      </c>
      <c r="B315" s="209">
        <v>10062688</v>
      </c>
      <c r="C315" s="7" t="str">
        <f t="shared" si="9"/>
        <v>CHANDRALOK GUPTA</v>
      </c>
      <c r="D315" t="s">
        <v>405</v>
      </c>
      <c r="E315">
        <v>8424058233</v>
      </c>
      <c r="F315" t="s">
        <v>422</v>
      </c>
      <c r="G315">
        <v>1</v>
      </c>
      <c r="H315">
        <v>1</v>
      </c>
      <c r="I315">
        <v>0</v>
      </c>
      <c r="J315">
        <v>0</v>
      </c>
      <c r="K315">
        <v>0</v>
      </c>
      <c r="L315">
        <v>1</v>
      </c>
      <c r="M315">
        <v>0</v>
      </c>
      <c r="N315">
        <v>0</v>
      </c>
      <c r="O315" t="s">
        <v>384</v>
      </c>
      <c r="P315" s="368">
        <v>85</v>
      </c>
      <c r="Q315" s="137">
        <v>3552</v>
      </c>
      <c r="R315" s="137">
        <v>1</v>
      </c>
      <c r="S315" s="137">
        <v>1</v>
      </c>
      <c r="T315" s="137">
        <v>20</v>
      </c>
      <c r="U315" t="str">
        <f>VLOOKUP($B315,Summary!$A:$C,3,0)</f>
        <v>Rushikesh Kale</v>
      </c>
      <c r="V315" t="str">
        <f ca="1">VLOOKUP($B315,Summary!$A:$E,5,0)</f>
        <v>More Than 1 Year</v>
      </c>
      <c r="W315">
        <f t="shared" si="10"/>
        <v>10062688</v>
      </c>
    </row>
    <row r="316" spans="1:23" s="8" customFormat="1">
      <c r="A316" s="6">
        <v>45448</v>
      </c>
      <c r="B316" s="209">
        <v>10157735</v>
      </c>
      <c r="C316" s="7" t="str">
        <f t="shared" si="9"/>
        <v>YADAV VIVEKKUMAR LALJI</v>
      </c>
      <c r="D316" t="s">
        <v>564</v>
      </c>
      <c r="E316">
        <v>9702818558</v>
      </c>
      <c r="F316" t="s">
        <v>402</v>
      </c>
      <c r="G316">
        <v>1</v>
      </c>
      <c r="H316">
        <v>0</v>
      </c>
      <c r="I316">
        <v>0</v>
      </c>
      <c r="J316">
        <v>1</v>
      </c>
      <c r="K316">
        <v>0</v>
      </c>
      <c r="L316">
        <v>1</v>
      </c>
      <c r="M316">
        <v>0</v>
      </c>
      <c r="N316">
        <v>0</v>
      </c>
      <c r="O316" t="s">
        <v>384</v>
      </c>
      <c r="P316" s="368">
        <v>25</v>
      </c>
      <c r="Q316" s="137">
        <v>0</v>
      </c>
      <c r="R316" s="137">
        <v>1</v>
      </c>
      <c r="S316" s="137">
        <v>1</v>
      </c>
      <c r="T316" s="137">
        <v>33.33</v>
      </c>
      <c r="U316" t="str">
        <f>VLOOKUP($B316,Summary!$A:$C,3,0)</f>
        <v>Intezar Sayed</v>
      </c>
      <c r="V316" t="str">
        <f ca="1">VLOOKUP($B316,Summary!$A:$E,5,0)</f>
        <v>31 - 90</v>
      </c>
      <c r="W316">
        <f t="shared" si="10"/>
        <v>10157735</v>
      </c>
    </row>
    <row r="317" spans="1:23" s="8" customFormat="1">
      <c r="A317" s="6">
        <v>45448</v>
      </c>
      <c r="B317" s="209">
        <v>10156156</v>
      </c>
      <c r="C317" s="7" t="str">
        <f t="shared" si="9"/>
        <v>AJAY KUMAR MISHRA</v>
      </c>
      <c r="D317" t="s">
        <v>528</v>
      </c>
      <c r="E317">
        <v>8009478116</v>
      </c>
      <c r="F317" t="s">
        <v>386</v>
      </c>
      <c r="G317">
        <v>5</v>
      </c>
      <c r="H317">
        <v>0</v>
      </c>
      <c r="I317">
        <v>0</v>
      </c>
      <c r="J317">
        <v>5</v>
      </c>
      <c r="K317">
        <v>3</v>
      </c>
      <c r="L317">
        <v>2</v>
      </c>
      <c r="M317">
        <v>0</v>
      </c>
      <c r="N317">
        <v>0</v>
      </c>
      <c r="O317" t="s">
        <v>384</v>
      </c>
      <c r="P317" s="368">
        <v>125</v>
      </c>
      <c r="Q317" s="137">
        <v>0</v>
      </c>
      <c r="R317" s="137">
        <v>4</v>
      </c>
      <c r="S317" s="137">
        <v>1</v>
      </c>
      <c r="T317" s="137">
        <v>80</v>
      </c>
      <c r="U317" t="str">
        <f>VLOOKUP($B317,Summary!$A:$C,3,0)</f>
        <v>Avnind Singh</v>
      </c>
      <c r="V317" t="str">
        <f ca="1">VLOOKUP($B317,Summary!$A:$E,5,0)</f>
        <v>31 - 90</v>
      </c>
      <c r="W317">
        <f t="shared" si="10"/>
        <v>10156156</v>
      </c>
    </row>
    <row r="318" spans="1:23" s="8" customFormat="1">
      <c r="A318" s="6">
        <v>45448</v>
      </c>
      <c r="B318" s="209">
        <v>10023038</v>
      </c>
      <c r="C318" s="7" t="str">
        <f t="shared" si="9"/>
        <v>MOHAMMAD IMRAN ADIL</v>
      </c>
      <c r="D318" t="s">
        <v>397</v>
      </c>
      <c r="E318">
        <v>9967552214</v>
      </c>
      <c r="F318" t="s">
        <v>413</v>
      </c>
      <c r="G318">
        <v>1</v>
      </c>
      <c r="H318">
        <v>0</v>
      </c>
      <c r="I318">
        <v>0</v>
      </c>
      <c r="J318">
        <v>1</v>
      </c>
      <c r="K318">
        <v>0</v>
      </c>
      <c r="L318">
        <v>1</v>
      </c>
      <c r="M318">
        <v>0</v>
      </c>
      <c r="N318">
        <v>0</v>
      </c>
      <c r="O318" t="s">
        <v>384</v>
      </c>
      <c r="P318" s="368">
        <v>25</v>
      </c>
      <c r="Q318" s="137">
        <v>0</v>
      </c>
      <c r="R318" s="137">
        <v>1</v>
      </c>
      <c r="S318" s="137">
        <v>1</v>
      </c>
      <c r="T318" s="137">
        <v>20</v>
      </c>
      <c r="U318" t="str">
        <f>VLOOKUP($B318,Summary!$A:$C,3,0)</f>
        <v>Madhuri Joshi</v>
      </c>
      <c r="V318" t="str">
        <f ca="1">VLOOKUP($B318,Summary!$A:$E,5,0)</f>
        <v>More Than 1 Year</v>
      </c>
      <c r="W318">
        <f t="shared" si="10"/>
        <v>10023038</v>
      </c>
    </row>
    <row r="319" spans="1:23" s="8" customFormat="1">
      <c r="A319" s="6">
        <v>45448</v>
      </c>
      <c r="B319" s="209">
        <v>10081473</v>
      </c>
      <c r="C319" s="7" t="str">
        <f t="shared" si="9"/>
        <v>ALOK NAKHDOO PAL</v>
      </c>
      <c r="D319" t="s">
        <v>425</v>
      </c>
      <c r="E319">
        <v>7385360866</v>
      </c>
      <c r="F319" t="s">
        <v>405</v>
      </c>
      <c r="G319">
        <v>6</v>
      </c>
      <c r="H319">
        <v>1</v>
      </c>
      <c r="I319">
        <v>0</v>
      </c>
      <c r="J319">
        <v>5</v>
      </c>
      <c r="K319">
        <v>1</v>
      </c>
      <c r="L319">
        <v>6</v>
      </c>
      <c r="M319">
        <v>0</v>
      </c>
      <c r="N319">
        <v>0</v>
      </c>
      <c r="O319" t="s">
        <v>384</v>
      </c>
      <c r="P319" s="368">
        <v>215</v>
      </c>
      <c r="Q319" s="137">
        <v>4720</v>
      </c>
      <c r="R319" s="137">
        <v>7</v>
      </c>
      <c r="S319" s="137">
        <v>1</v>
      </c>
      <c r="T319" s="137">
        <v>100</v>
      </c>
      <c r="U319" t="str">
        <f>VLOOKUP($B319,Summary!$A:$C,3,0)</f>
        <v>Rushikesh Kale</v>
      </c>
      <c r="V319" t="str">
        <f ca="1">VLOOKUP($B319,Summary!$A:$E,5,0)</f>
        <v>More Than 1 Year</v>
      </c>
      <c r="W319">
        <f t="shared" si="10"/>
        <v>10081473</v>
      </c>
    </row>
    <row r="320" spans="1:23" s="8" customFormat="1">
      <c r="A320" s="6">
        <v>45448</v>
      </c>
      <c r="B320" s="209">
        <v>10152591</v>
      </c>
      <c r="C320" s="7" t="str">
        <f t="shared" si="9"/>
        <v>ARUN KUMAR SHUKLA</v>
      </c>
      <c r="D320" t="s">
        <v>421</v>
      </c>
      <c r="E320">
        <v>8928440955</v>
      </c>
      <c r="F320" t="s">
        <v>405</v>
      </c>
      <c r="G320">
        <v>8</v>
      </c>
      <c r="H320">
        <v>0</v>
      </c>
      <c r="I320">
        <v>0</v>
      </c>
      <c r="J320">
        <v>8</v>
      </c>
      <c r="K320">
        <v>0</v>
      </c>
      <c r="L320">
        <v>8</v>
      </c>
      <c r="M320">
        <v>0</v>
      </c>
      <c r="N320">
        <v>0</v>
      </c>
      <c r="O320" t="s">
        <v>384</v>
      </c>
      <c r="P320" s="368">
        <v>180</v>
      </c>
      <c r="Q320" s="137">
        <v>0</v>
      </c>
      <c r="R320" s="137">
        <v>8</v>
      </c>
      <c r="S320" s="137">
        <v>1</v>
      </c>
      <c r="T320" s="137">
        <v>100</v>
      </c>
      <c r="U320" t="str">
        <f>VLOOKUP($B320,Summary!$A:$C,3,0)</f>
        <v>Rushikesh Kale</v>
      </c>
      <c r="V320" t="str">
        <f ca="1">VLOOKUP($B320,Summary!$A:$E,5,0)</f>
        <v>91 - 180</v>
      </c>
      <c r="W320">
        <f t="shared" si="10"/>
        <v>10152591</v>
      </c>
    </row>
    <row r="321" spans="1:23" s="8" customFormat="1">
      <c r="A321" s="6">
        <v>45448</v>
      </c>
      <c r="B321" s="209">
        <v>10147895</v>
      </c>
      <c r="C321" s="7" t="str">
        <f t="shared" si="9"/>
        <v>RUSHIKESH DODHU JADHAV</v>
      </c>
      <c r="D321" t="s">
        <v>389</v>
      </c>
      <c r="E321">
        <v>9768269689</v>
      </c>
      <c r="F321" t="s">
        <v>461</v>
      </c>
      <c r="G321">
        <v>7</v>
      </c>
      <c r="H321">
        <v>0</v>
      </c>
      <c r="I321">
        <v>0</v>
      </c>
      <c r="J321">
        <v>7</v>
      </c>
      <c r="K321">
        <v>1</v>
      </c>
      <c r="L321">
        <v>6</v>
      </c>
      <c r="M321">
        <v>0</v>
      </c>
      <c r="N321">
        <v>0</v>
      </c>
      <c r="O321" t="s">
        <v>384</v>
      </c>
      <c r="P321" s="368">
        <v>155</v>
      </c>
      <c r="Q321" s="137">
        <v>0</v>
      </c>
      <c r="R321" s="137">
        <v>7</v>
      </c>
      <c r="S321" s="137">
        <v>1</v>
      </c>
      <c r="T321" s="137">
        <v>100</v>
      </c>
      <c r="U321" t="str">
        <f>VLOOKUP($B321,Summary!$A:$C,3,0)</f>
        <v>Avnind Singh</v>
      </c>
      <c r="V321" t="str">
        <f ca="1">VLOOKUP($B321,Summary!$A:$E,5,0)</f>
        <v>180 +</v>
      </c>
      <c r="W321">
        <f t="shared" si="10"/>
        <v>10147895</v>
      </c>
    </row>
    <row r="322" spans="1:23" s="8" customFormat="1">
      <c r="A322" s="6">
        <v>45448</v>
      </c>
      <c r="B322" s="209">
        <v>10157733</v>
      </c>
      <c r="C322" s="7" t="str">
        <f t="shared" ref="C322:C385" si="11">D322</f>
        <v>VINAY MISHRA</v>
      </c>
      <c r="D322" t="s">
        <v>563</v>
      </c>
      <c r="E322">
        <v>9140317319</v>
      </c>
      <c r="F322" t="s">
        <v>402</v>
      </c>
      <c r="G322">
        <v>5</v>
      </c>
      <c r="H322">
        <v>0</v>
      </c>
      <c r="I322">
        <v>0</v>
      </c>
      <c r="J322">
        <v>5</v>
      </c>
      <c r="K322">
        <v>0</v>
      </c>
      <c r="L322">
        <v>5</v>
      </c>
      <c r="M322">
        <v>0</v>
      </c>
      <c r="N322">
        <v>0</v>
      </c>
      <c r="O322" t="s">
        <v>384</v>
      </c>
      <c r="P322" s="368">
        <v>115</v>
      </c>
      <c r="Q322" s="137">
        <v>0</v>
      </c>
      <c r="R322" s="137">
        <v>5</v>
      </c>
      <c r="S322" s="137">
        <v>1</v>
      </c>
      <c r="T322" s="137">
        <v>100</v>
      </c>
      <c r="U322" t="str">
        <f>VLOOKUP($B322,Summary!$A:$C,3,0)</f>
        <v>Intezar Sayed</v>
      </c>
      <c r="V322" t="str">
        <f ca="1">VLOOKUP($B322,Summary!$A:$E,5,0)</f>
        <v>31 - 90</v>
      </c>
      <c r="W322">
        <f t="shared" si="10"/>
        <v>10157733</v>
      </c>
    </row>
    <row r="323" spans="1:23" s="8" customFormat="1">
      <c r="A323" s="6">
        <v>45448</v>
      </c>
      <c r="B323" s="209">
        <v>10156402</v>
      </c>
      <c r="C323" s="7" t="str">
        <f t="shared" si="11"/>
        <v>RANJEET UPENDRA SHARMA</v>
      </c>
      <c r="D323" t="s">
        <v>529</v>
      </c>
      <c r="E323">
        <v>7620769467</v>
      </c>
      <c r="F323" t="s">
        <v>412</v>
      </c>
      <c r="G323">
        <v>4</v>
      </c>
      <c r="H323">
        <v>0</v>
      </c>
      <c r="I323">
        <v>0</v>
      </c>
      <c r="J323">
        <v>4</v>
      </c>
      <c r="K323">
        <v>3</v>
      </c>
      <c r="L323">
        <v>1</v>
      </c>
      <c r="M323">
        <v>0</v>
      </c>
      <c r="N323">
        <v>0</v>
      </c>
      <c r="O323" t="s">
        <v>384</v>
      </c>
      <c r="P323" s="368">
        <v>100</v>
      </c>
      <c r="Q323" s="137">
        <v>0</v>
      </c>
      <c r="R323" s="137">
        <v>4</v>
      </c>
      <c r="S323" s="137">
        <v>1</v>
      </c>
      <c r="T323" s="137">
        <v>80</v>
      </c>
      <c r="U323" t="str">
        <f>VLOOKUP($B323,Summary!$A:$C,3,0)</f>
        <v>Rushikesh Kale</v>
      </c>
      <c r="V323" t="str">
        <f ca="1">VLOOKUP($B323,Summary!$A:$E,5,0)</f>
        <v>31 - 90</v>
      </c>
      <c r="W323">
        <f t="shared" ref="W323:W386" si="12">B323</f>
        <v>10156402</v>
      </c>
    </row>
    <row r="324" spans="1:23" s="8" customFormat="1">
      <c r="A324" s="6">
        <v>45448</v>
      </c>
      <c r="B324" s="209">
        <v>10068735</v>
      </c>
      <c r="C324" s="7" t="str">
        <f t="shared" si="11"/>
        <v>MOHAMMED MUNAWAR KHAN</v>
      </c>
      <c r="D324" t="s">
        <v>398</v>
      </c>
      <c r="E324">
        <v>8779346184</v>
      </c>
      <c r="F324" t="s">
        <v>414</v>
      </c>
      <c r="G324">
        <v>2</v>
      </c>
      <c r="H324">
        <v>0</v>
      </c>
      <c r="I324">
        <v>0</v>
      </c>
      <c r="J324">
        <v>2</v>
      </c>
      <c r="K324">
        <v>0</v>
      </c>
      <c r="L324">
        <v>2</v>
      </c>
      <c r="M324">
        <v>0</v>
      </c>
      <c r="N324">
        <v>0</v>
      </c>
      <c r="O324" t="s">
        <v>384</v>
      </c>
      <c r="P324" s="368">
        <v>30</v>
      </c>
      <c r="Q324" s="137">
        <v>0</v>
      </c>
      <c r="R324" s="137">
        <v>2</v>
      </c>
      <c r="S324" s="137">
        <v>1</v>
      </c>
      <c r="T324" s="137">
        <v>66.67</v>
      </c>
      <c r="U324" t="str">
        <f>VLOOKUP($B324,Summary!$A:$C,3,0)</f>
        <v>Intezar Sayed</v>
      </c>
      <c r="V324" t="str">
        <f ca="1">VLOOKUP($B324,Summary!$A:$E,5,0)</f>
        <v>More Than 1 Year</v>
      </c>
      <c r="W324">
        <f t="shared" si="12"/>
        <v>10068735</v>
      </c>
    </row>
    <row r="325" spans="1:23" s="8" customFormat="1">
      <c r="A325" s="6">
        <v>45448</v>
      </c>
      <c r="B325" s="209">
        <v>10156139</v>
      </c>
      <c r="C325" s="7" t="str">
        <f t="shared" si="11"/>
        <v>ASHISH SHUKLA</v>
      </c>
      <c r="D325" t="s">
        <v>508</v>
      </c>
      <c r="E325">
        <v>8879709699</v>
      </c>
      <c r="F325" t="s">
        <v>399</v>
      </c>
      <c r="G325">
        <v>6</v>
      </c>
      <c r="H325">
        <v>0</v>
      </c>
      <c r="I325">
        <v>0</v>
      </c>
      <c r="J325">
        <v>6</v>
      </c>
      <c r="K325">
        <v>3</v>
      </c>
      <c r="L325">
        <v>3</v>
      </c>
      <c r="M325">
        <v>0</v>
      </c>
      <c r="N325">
        <v>0</v>
      </c>
      <c r="O325" t="s">
        <v>384</v>
      </c>
      <c r="P325" s="368">
        <v>150</v>
      </c>
      <c r="Q325" s="137">
        <v>0</v>
      </c>
      <c r="R325" s="137">
        <v>5</v>
      </c>
      <c r="S325" s="137">
        <v>1</v>
      </c>
      <c r="T325" s="137">
        <v>100</v>
      </c>
      <c r="U325" t="str">
        <f>VLOOKUP($B325,Summary!$A:$C,3,0)</f>
        <v>Abhijit Khanvilkar</v>
      </c>
      <c r="V325" t="str">
        <f ca="1">VLOOKUP($B325,Summary!$A:$E,5,0)</f>
        <v>31 - 90</v>
      </c>
      <c r="W325">
        <f t="shared" si="12"/>
        <v>10156139</v>
      </c>
    </row>
    <row r="326" spans="1:23" s="8" customFormat="1">
      <c r="A326" s="6">
        <v>45448</v>
      </c>
      <c r="B326" s="209">
        <v>10069714</v>
      </c>
      <c r="C326" s="7" t="str">
        <f t="shared" si="11"/>
        <v>JUBAIR KHAN</v>
      </c>
      <c r="D326" t="s">
        <v>396</v>
      </c>
      <c r="E326">
        <v>9594708000</v>
      </c>
      <c r="F326" t="s">
        <v>397</v>
      </c>
      <c r="G326">
        <v>4</v>
      </c>
      <c r="H326">
        <v>0</v>
      </c>
      <c r="I326">
        <v>0</v>
      </c>
      <c r="J326">
        <v>4</v>
      </c>
      <c r="K326">
        <v>0</v>
      </c>
      <c r="L326">
        <v>4</v>
      </c>
      <c r="M326">
        <v>0</v>
      </c>
      <c r="N326">
        <v>0</v>
      </c>
      <c r="O326" t="s">
        <v>384</v>
      </c>
      <c r="P326" s="368">
        <v>90</v>
      </c>
      <c r="Q326" s="137">
        <v>0</v>
      </c>
      <c r="R326" s="137">
        <v>4</v>
      </c>
      <c r="S326" s="137">
        <v>1</v>
      </c>
      <c r="T326" s="137">
        <v>100</v>
      </c>
      <c r="U326" t="str">
        <f>VLOOKUP($B326,Summary!$A:$C,3,0)</f>
        <v>Madhuri Joshi</v>
      </c>
      <c r="V326" t="str">
        <f ca="1">VLOOKUP($B326,Summary!$A:$E,5,0)</f>
        <v>More Than 1 Year</v>
      </c>
      <c r="W326">
        <f t="shared" si="12"/>
        <v>10069714</v>
      </c>
    </row>
    <row r="327" spans="1:23" s="8" customFormat="1">
      <c r="A327" s="6">
        <v>45448</v>
      </c>
      <c r="B327" s="209">
        <v>10155632</v>
      </c>
      <c r="C327" s="7" t="str">
        <f t="shared" si="11"/>
        <v>ABHISHEK GUPTA</v>
      </c>
      <c r="D327" t="s">
        <v>503</v>
      </c>
      <c r="E327">
        <v>8354873086</v>
      </c>
      <c r="F327" t="s">
        <v>497</v>
      </c>
      <c r="G327">
        <v>3</v>
      </c>
      <c r="H327">
        <v>0</v>
      </c>
      <c r="I327">
        <v>0</v>
      </c>
      <c r="J327">
        <v>3</v>
      </c>
      <c r="K327">
        <v>2</v>
      </c>
      <c r="L327">
        <v>1</v>
      </c>
      <c r="M327">
        <v>0</v>
      </c>
      <c r="N327">
        <v>0</v>
      </c>
      <c r="O327" t="s">
        <v>384</v>
      </c>
      <c r="P327" s="368">
        <v>75</v>
      </c>
      <c r="Q327" s="137">
        <v>0</v>
      </c>
      <c r="R327" s="137">
        <v>3</v>
      </c>
      <c r="S327" s="137">
        <v>1</v>
      </c>
      <c r="T327" s="137">
        <v>100</v>
      </c>
      <c r="U327" t="str">
        <f>VLOOKUP($B327,Summary!$A:$C,3,0)</f>
        <v>Dileep Sharma</v>
      </c>
      <c r="V327" t="str">
        <f ca="1">VLOOKUP($B327,Summary!$A:$E,5,0)</f>
        <v>31 - 90</v>
      </c>
      <c r="W327">
        <f t="shared" si="12"/>
        <v>10155632</v>
      </c>
    </row>
    <row r="328" spans="1:23" s="8" customFormat="1">
      <c r="A328" s="6">
        <v>45448</v>
      </c>
      <c r="B328" s="209">
        <v>10142058</v>
      </c>
      <c r="C328" s="7" t="str">
        <f t="shared" si="11"/>
        <v>ANGAD RAMJI GUPTA</v>
      </c>
      <c r="D328" t="s">
        <v>450</v>
      </c>
      <c r="E328">
        <v>9820840706</v>
      </c>
      <c r="F328" t="s">
        <v>405</v>
      </c>
      <c r="G328">
        <v>9</v>
      </c>
      <c r="H328">
        <v>0</v>
      </c>
      <c r="I328">
        <v>0</v>
      </c>
      <c r="J328">
        <v>9</v>
      </c>
      <c r="K328">
        <v>0</v>
      </c>
      <c r="L328">
        <v>9</v>
      </c>
      <c r="M328">
        <v>0</v>
      </c>
      <c r="N328">
        <v>0</v>
      </c>
      <c r="O328" t="s">
        <v>384</v>
      </c>
      <c r="P328" s="368">
        <v>215</v>
      </c>
      <c r="Q328" s="137">
        <v>0</v>
      </c>
      <c r="R328" s="137">
        <v>9</v>
      </c>
      <c r="S328" s="137">
        <v>1</v>
      </c>
      <c r="T328" s="137">
        <v>100</v>
      </c>
      <c r="U328" t="str">
        <f>VLOOKUP($B328,Summary!$A:$C,3,0)</f>
        <v>Rushikesh Kale</v>
      </c>
      <c r="V328" t="str">
        <f ca="1">VLOOKUP($B328,Summary!$A:$E,5,0)</f>
        <v>More Than 1 Year</v>
      </c>
      <c r="W328">
        <f t="shared" si="12"/>
        <v>10142058</v>
      </c>
    </row>
    <row r="329" spans="1:23" s="8" customFormat="1">
      <c r="A329" s="6">
        <v>45448</v>
      </c>
      <c r="B329" s="209">
        <v>10156403</v>
      </c>
      <c r="C329" s="7" t="str">
        <f t="shared" si="11"/>
        <v>MOHAMMED SAJID TAK</v>
      </c>
      <c r="D329" t="s">
        <v>541</v>
      </c>
      <c r="E329">
        <v>9623733102</v>
      </c>
      <c r="F329" t="s">
        <v>402</v>
      </c>
      <c r="G329">
        <v>5</v>
      </c>
      <c r="H329">
        <v>0</v>
      </c>
      <c r="I329">
        <v>0</v>
      </c>
      <c r="J329">
        <v>5</v>
      </c>
      <c r="K329">
        <v>1</v>
      </c>
      <c r="L329">
        <v>4</v>
      </c>
      <c r="M329">
        <v>0</v>
      </c>
      <c r="N329">
        <v>0</v>
      </c>
      <c r="O329" t="s">
        <v>384</v>
      </c>
      <c r="P329" s="368">
        <v>125</v>
      </c>
      <c r="Q329" s="137">
        <v>0</v>
      </c>
      <c r="R329" s="137">
        <v>5</v>
      </c>
      <c r="S329" s="137">
        <v>1</v>
      </c>
      <c r="T329" s="137">
        <v>100</v>
      </c>
      <c r="U329" t="str">
        <f>VLOOKUP($B329,Summary!$A:$C,3,0)</f>
        <v>Intezar Sayed</v>
      </c>
      <c r="V329" t="str">
        <f ca="1">VLOOKUP($B329,Summary!$A:$E,5,0)</f>
        <v>31 - 90</v>
      </c>
      <c r="W329">
        <f t="shared" si="12"/>
        <v>10156403</v>
      </c>
    </row>
    <row r="330" spans="1:23" s="8" customFormat="1">
      <c r="A330" s="6">
        <v>45448</v>
      </c>
      <c r="B330" s="209">
        <v>10152214</v>
      </c>
      <c r="C330" s="7" t="str">
        <f t="shared" si="11"/>
        <v>VIKAS CHANDRABHAN MISHRA</v>
      </c>
      <c r="D330" t="s">
        <v>445</v>
      </c>
      <c r="E330">
        <v>8369541192</v>
      </c>
      <c r="F330" t="s">
        <v>431</v>
      </c>
      <c r="G330">
        <v>6</v>
      </c>
      <c r="H330">
        <v>0</v>
      </c>
      <c r="I330">
        <v>0</v>
      </c>
      <c r="J330">
        <v>6</v>
      </c>
      <c r="K330">
        <v>1</v>
      </c>
      <c r="L330">
        <v>5</v>
      </c>
      <c r="M330">
        <v>0</v>
      </c>
      <c r="N330">
        <v>0</v>
      </c>
      <c r="O330" t="s">
        <v>384</v>
      </c>
      <c r="P330" s="368">
        <v>150</v>
      </c>
      <c r="Q330" s="137">
        <v>0</v>
      </c>
      <c r="R330" s="137">
        <v>6</v>
      </c>
      <c r="S330" s="137">
        <v>1</v>
      </c>
      <c r="T330" s="137">
        <v>100</v>
      </c>
      <c r="U330" t="str">
        <f>VLOOKUP($B330,Summary!$A:$C,3,0)</f>
        <v>Madhuri Joshi</v>
      </c>
      <c r="V330" t="str">
        <f ca="1">VLOOKUP($B330,Summary!$A:$E,5,0)</f>
        <v>91 - 180</v>
      </c>
      <c r="W330">
        <f t="shared" si="12"/>
        <v>10152214</v>
      </c>
    </row>
    <row r="331" spans="1:23" s="8" customFormat="1">
      <c r="A331" s="6">
        <v>45448</v>
      </c>
      <c r="B331" s="209">
        <v>10057164</v>
      </c>
      <c r="C331" s="7" t="str">
        <f t="shared" si="11"/>
        <v>PRAVIN MATAL</v>
      </c>
      <c r="D331" t="s">
        <v>440</v>
      </c>
      <c r="E331">
        <v>9867591635</v>
      </c>
      <c r="F331" t="s">
        <v>383</v>
      </c>
      <c r="G331">
        <v>5</v>
      </c>
      <c r="H331">
        <v>0</v>
      </c>
      <c r="I331">
        <v>0</v>
      </c>
      <c r="J331">
        <v>5</v>
      </c>
      <c r="K331">
        <v>1</v>
      </c>
      <c r="L331">
        <v>4</v>
      </c>
      <c r="M331">
        <v>0</v>
      </c>
      <c r="N331">
        <v>0</v>
      </c>
      <c r="O331" t="s">
        <v>384</v>
      </c>
      <c r="P331" s="368">
        <v>115</v>
      </c>
      <c r="Q331" s="137">
        <v>0</v>
      </c>
      <c r="R331" s="137">
        <v>5</v>
      </c>
      <c r="S331" s="137">
        <v>1</v>
      </c>
      <c r="T331" s="137">
        <v>100</v>
      </c>
      <c r="U331" t="str">
        <f>VLOOKUP($B331,Summary!$A:$C,3,0)</f>
        <v>Madhuri Joshi</v>
      </c>
      <c r="V331" t="str">
        <f ca="1">VLOOKUP($B331,Summary!$A:$E,5,0)</f>
        <v>More Than 1 Year</v>
      </c>
      <c r="W331">
        <f t="shared" si="12"/>
        <v>10057164</v>
      </c>
    </row>
    <row r="332" spans="1:23" s="8" customFormat="1">
      <c r="A332" s="6">
        <v>45448</v>
      </c>
      <c r="B332" s="209">
        <v>10094703</v>
      </c>
      <c r="C332" s="7" t="str">
        <f t="shared" si="11"/>
        <v>ASHUTOSH MISHRA</v>
      </c>
      <c r="D332" t="s">
        <v>447</v>
      </c>
      <c r="E332">
        <v>9960834633</v>
      </c>
      <c r="F332" t="s">
        <v>395</v>
      </c>
      <c r="G332">
        <v>4</v>
      </c>
      <c r="H332">
        <v>0</v>
      </c>
      <c r="I332">
        <v>0</v>
      </c>
      <c r="J332">
        <v>4</v>
      </c>
      <c r="K332">
        <v>2</v>
      </c>
      <c r="L332">
        <v>2</v>
      </c>
      <c r="M332">
        <v>0</v>
      </c>
      <c r="N332">
        <v>1</v>
      </c>
      <c r="O332" t="s">
        <v>384</v>
      </c>
      <c r="P332" s="368">
        <v>110</v>
      </c>
      <c r="Q332" s="137">
        <v>0</v>
      </c>
      <c r="R332" s="137">
        <v>4</v>
      </c>
      <c r="S332" s="137">
        <v>1</v>
      </c>
      <c r="T332" s="137">
        <v>80</v>
      </c>
      <c r="U332" t="str">
        <f>VLOOKUP($B332,Summary!$A:$C,3,0)</f>
        <v>Intezar Sayed</v>
      </c>
      <c r="V332" t="str">
        <f ca="1">VLOOKUP($B332,Summary!$A:$E,5,0)</f>
        <v>More Than 1 Year</v>
      </c>
      <c r="W332">
        <f t="shared" si="12"/>
        <v>10094703</v>
      </c>
    </row>
    <row r="333" spans="1:23" s="8" customFormat="1">
      <c r="A333" s="6">
        <v>45448</v>
      </c>
      <c r="B333" s="209">
        <v>10154478</v>
      </c>
      <c r="C333" s="7" t="str">
        <f t="shared" si="11"/>
        <v>AKSHAY YADAV</v>
      </c>
      <c r="D333" t="s">
        <v>472</v>
      </c>
      <c r="E333">
        <v>9920724076</v>
      </c>
      <c r="F333" t="s">
        <v>460</v>
      </c>
      <c r="G333">
        <v>7</v>
      </c>
      <c r="H333">
        <v>0</v>
      </c>
      <c r="I333">
        <v>0</v>
      </c>
      <c r="J333">
        <v>7</v>
      </c>
      <c r="K333">
        <v>4</v>
      </c>
      <c r="L333">
        <v>3</v>
      </c>
      <c r="M333">
        <v>0</v>
      </c>
      <c r="N333">
        <v>0</v>
      </c>
      <c r="O333" t="s">
        <v>384</v>
      </c>
      <c r="P333" s="368">
        <v>165</v>
      </c>
      <c r="Q333" s="137">
        <v>0</v>
      </c>
      <c r="R333" s="137">
        <v>7</v>
      </c>
      <c r="S333" s="137">
        <v>1</v>
      </c>
      <c r="T333" s="137">
        <v>100</v>
      </c>
      <c r="U333" t="str">
        <f>VLOOKUP($B333,Summary!$A:$C,3,0)</f>
        <v>Avnind Singh</v>
      </c>
      <c r="V333" t="str">
        <f ca="1">VLOOKUP($B333,Summary!$A:$E,5,0)</f>
        <v>91 - 180</v>
      </c>
      <c r="W333">
        <f t="shared" si="12"/>
        <v>10154478</v>
      </c>
    </row>
    <row r="334" spans="1:23" s="8" customFormat="1">
      <c r="A334" s="6">
        <v>45448</v>
      </c>
      <c r="B334" s="209">
        <v>10130832</v>
      </c>
      <c r="C334" s="7" t="str">
        <f t="shared" si="11"/>
        <v>MOHINI RAVIRAV YETEKAR</v>
      </c>
      <c r="D334" t="s">
        <v>446</v>
      </c>
      <c r="E334">
        <v>8850628737</v>
      </c>
      <c r="F334" t="s">
        <v>383</v>
      </c>
      <c r="G334">
        <v>1</v>
      </c>
      <c r="H334">
        <v>0</v>
      </c>
      <c r="I334">
        <v>0</v>
      </c>
      <c r="J334">
        <v>1</v>
      </c>
      <c r="K334">
        <v>0</v>
      </c>
      <c r="L334">
        <v>1</v>
      </c>
      <c r="M334">
        <v>0</v>
      </c>
      <c r="N334">
        <v>0</v>
      </c>
      <c r="O334" t="s">
        <v>384</v>
      </c>
      <c r="P334" s="368">
        <v>10</v>
      </c>
      <c r="Q334" s="137">
        <v>0</v>
      </c>
      <c r="R334" s="137">
        <v>0</v>
      </c>
      <c r="S334" s="137">
        <v>1</v>
      </c>
      <c r="T334" s="137">
        <v>0</v>
      </c>
      <c r="U334" t="str">
        <f>VLOOKUP($B334,Summary!$A:$C,3,0)</f>
        <v>Madhuri Joshi</v>
      </c>
      <c r="V334" t="str">
        <f ca="1">VLOOKUP($B334,Summary!$A:$E,5,0)</f>
        <v>More Than 1 Year</v>
      </c>
      <c r="W334">
        <f t="shared" si="12"/>
        <v>10130832</v>
      </c>
    </row>
    <row r="335" spans="1:23" s="8" customFormat="1">
      <c r="A335" s="6">
        <v>45448</v>
      </c>
      <c r="B335" s="209">
        <v>10023988</v>
      </c>
      <c r="C335" s="7" t="str">
        <f t="shared" si="11"/>
        <v>VINAYKUMAR GAUD</v>
      </c>
      <c r="D335" t="s">
        <v>454</v>
      </c>
      <c r="E335">
        <v>9224730381</v>
      </c>
      <c r="F335" t="s">
        <v>414</v>
      </c>
      <c r="G335">
        <v>1</v>
      </c>
      <c r="H335">
        <v>1</v>
      </c>
      <c r="I335">
        <v>0</v>
      </c>
      <c r="J335">
        <v>0</v>
      </c>
      <c r="K335">
        <v>0</v>
      </c>
      <c r="L335">
        <v>1</v>
      </c>
      <c r="M335">
        <v>0</v>
      </c>
      <c r="N335">
        <v>0</v>
      </c>
      <c r="O335" t="s">
        <v>384</v>
      </c>
      <c r="P335" s="368">
        <v>90</v>
      </c>
      <c r="Q335" s="137">
        <v>4720</v>
      </c>
      <c r="R335" s="137">
        <v>1</v>
      </c>
      <c r="S335" s="137">
        <v>1</v>
      </c>
      <c r="T335" s="137">
        <v>20</v>
      </c>
      <c r="U335" t="str">
        <f>VLOOKUP($B335,Summary!$A:$C,3,0)</f>
        <v>Intezar Sayed</v>
      </c>
      <c r="V335" t="str">
        <f ca="1">VLOOKUP($B335,Summary!$A:$E,5,0)</f>
        <v>More Than 1 Year</v>
      </c>
      <c r="W335">
        <f t="shared" si="12"/>
        <v>10023988</v>
      </c>
    </row>
    <row r="336" spans="1:23" s="8" customFormat="1">
      <c r="A336" s="6">
        <v>45448</v>
      </c>
      <c r="B336" s="209">
        <v>10123047</v>
      </c>
      <c r="C336" s="7" t="str">
        <f t="shared" si="11"/>
        <v>MUNAWAR WARISH HASHMI</v>
      </c>
      <c r="D336" t="s">
        <v>442</v>
      </c>
      <c r="E336">
        <v>9167670057</v>
      </c>
      <c r="F336" t="s">
        <v>422</v>
      </c>
      <c r="G336">
        <v>4</v>
      </c>
      <c r="H336">
        <v>0</v>
      </c>
      <c r="I336">
        <v>0</v>
      </c>
      <c r="J336">
        <v>4</v>
      </c>
      <c r="K336">
        <v>0</v>
      </c>
      <c r="L336">
        <v>4</v>
      </c>
      <c r="M336">
        <v>0</v>
      </c>
      <c r="N336">
        <v>0</v>
      </c>
      <c r="O336" t="s">
        <v>384</v>
      </c>
      <c r="P336" s="368">
        <v>75</v>
      </c>
      <c r="Q336" s="137">
        <v>0</v>
      </c>
      <c r="R336" s="137">
        <v>3</v>
      </c>
      <c r="S336" s="137">
        <v>1</v>
      </c>
      <c r="T336" s="137">
        <v>100</v>
      </c>
      <c r="U336" t="str">
        <f>VLOOKUP($B336,Summary!$A:$C,3,0)</f>
        <v>Rushikesh Kale</v>
      </c>
      <c r="V336" t="str">
        <f ca="1">VLOOKUP($B336,Summary!$A:$E,5,0)</f>
        <v>More Than 1 Year</v>
      </c>
      <c r="W336">
        <f t="shared" si="12"/>
        <v>10123047</v>
      </c>
    </row>
    <row r="337" spans="1:23" s="8" customFormat="1">
      <c r="A337" s="6">
        <v>45448</v>
      </c>
      <c r="B337" s="209">
        <v>10147873</v>
      </c>
      <c r="C337" s="7" t="str">
        <f t="shared" si="11"/>
        <v>PREM KUMAR VISHWAKARMA</v>
      </c>
      <c r="D337" t="s">
        <v>409</v>
      </c>
      <c r="E337">
        <v>9004761131</v>
      </c>
      <c r="F337" t="s">
        <v>393</v>
      </c>
      <c r="G337">
        <v>3</v>
      </c>
      <c r="H337">
        <v>0</v>
      </c>
      <c r="I337">
        <v>0</v>
      </c>
      <c r="J337">
        <v>3</v>
      </c>
      <c r="K337">
        <v>0</v>
      </c>
      <c r="L337">
        <v>3</v>
      </c>
      <c r="M337">
        <v>0</v>
      </c>
      <c r="N337">
        <v>0</v>
      </c>
      <c r="O337" t="s">
        <v>384</v>
      </c>
      <c r="P337" s="368">
        <v>75</v>
      </c>
      <c r="Q337" s="137">
        <v>0</v>
      </c>
      <c r="R337" s="137">
        <v>3</v>
      </c>
      <c r="S337" s="137">
        <v>1</v>
      </c>
      <c r="T337" s="137">
        <v>100</v>
      </c>
      <c r="U337" t="str">
        <f>VLOOKUP($B337,Summary!$A:$C,3,0)</f>
        <v>Avnind Singh</v>
      </c>
      <c r="V337" t="str">
        <f ca="1">VLOOKUP($B337,Summary!$A:$E,5,0)</f>
        <v>180 +</v>
      </c>
      <c r="W337">
        <f t="shared" si="12"/>
        <v>10147873</v>
      </c>
    </row>
    <row r="338" spans="1:23" s="8" customFormat="1">
      <c r="A338" s="6">
        <v>45448</v>
      </c>
      <c r="B338" s="209">
        <v>10067328</v>
      </c>
      <c r="C338" s="7" t="str">
        <f t="shared" si="11"/>
        <v>SHEKH MOHAMMAD IMRAN</v>
      </c>
      <c r="D338" t="s">
        <v>449</v>
      </c>
      <c r="E338">
        <v>8291174466</v>
      </c>
      <c r="F338" t="s">
        <v>431</v>
      </c>
      <c r="G338">
        <v>5</v>
      </c>
      <c r="H338">
        <v>0</v>
      </c>
      <c r="I338">
        <v>0</v>
      </c>
      <c r="J338">
        <v>5</v>
      </c>
      <c r="K338">
        <v>0</v>
      </c>
      <c r="L338">
        <v>5</v>
      </c>
      <c r="M338">
        <v>0</v>
      </c>
      <c r="N338">
        <v>0</v>
      </c>
      <c r="O338" t="s">
        <v>384</v>
      </c>
      <c r="P338" s="368">
        <v>90</v>
      </c>
      <c r="Q338" s="137">
        <v>0</v>
      </c>
      <c r="R338" s="137">
        <v>3</v>
      </c>
      <c r="S338" s="137">
        <v>1</v>
      </c>
      <c r="T338" s="137">
        <v>60</v>
      </c>
      <c r="U338" t="str">
        <f>VLOOKUP($B338,Summary!$A:$C,3,0)</f>
        <v>Madhuri Joshi</v>
      </c>
      <c r="V338" t="str">
        <f ca="1">VLOOKUP($B338,Summary!$A:$E,5,0)</f>
        <v>More Than 1 Year</v>
      </c>
      <c r="W338">
        <f t="shared" si="12"/>
        <v>10067328</v>
      </c>
    </row>
    <row r="339" spans="1:23" s="8" customFormat="1">
      <c r="A339" s="6">
        <v>45448</v>
      </c>
      <c r="B339" s="209">
        <v>10149232</v>
      </c>
      <c r="C339" s="7" t="str">
        <f t="shared" si="11"/>
        <v>AKASH KUMAR JAISWAL</v>
      </c>
      <c r="D339" t="s">
        <v>452</v>
      </c>
      <c r="E339">
        <v>9984180596</v>
      </c>
      <c r="F339" t="s">
        <v>497</v>
      </c>
      <c r="G339">
        <v>4</v>
      </c>
      <c r="H339">
        <v>0</v>
      </c>
      <c r="I339">
        <v>0</v>
      </c>
      <c r="J339">
        <v>4</v>
      </c>
      <c r="K339">
        <v>2</v>
      </c>
      <c r="L339">
        <v>2</v>
      </c>
      <c r="M339">
        <v>0</v>
      </c>
      <c r="N339">
        <v>0</v>
      </c>
      <c r="O339" t="s">
        <v>384</v>
      </c>
      <c r="P339" s="368">
        <v>100</v>
      </c>
      <c r="Q339" s="137">
        <v>0</v>
      </c>
      <c r="R339" s="137">
        <v>4</v>
      </c>
      <c r="S339" s="137">
        <v>1</v>
      </c>
      <c r="T339" s="137">
        <v>80</v>
      </c>
      <c r="U339" t="str">
        <f>VLOOKUP($B339,Summary!$A:$C,3,0)</f>
        <v>Dileep Sharma</v>
      </c>
      <c r="V339" t="str">
        <f ca="1">VLOOKUP($B339,Summary!$A:$E,5,0)</f>
        <v>180 +</v>
      </c>
      <c r="W339">
        <f t="shared" si="12"/>
        <v>10149232</v>
      </c>
    </row>
    <row r="340" spans="1:23" s="8" customFormat="1">
      <c r="A340" s="6">
        <v>45448</v>
      </c>
      <c r="B340" s="209">
        <v>10149396</v>
      </c>
      <c r="C340" s="7" t="str">
        <f t="shared" si="11"/>
        <v>AKASH NARAYAN RAWTE</v>
      </c>
      <c r="D340" t="s">
        <v>453</v>
      </c>
      <c r="E340">
        <v>9594529510</v>
      </c>
      <c r="F340" t="s">
        <v>386</v>
      </c>
      <c r="G340">
        <v>6</v>
      </c>
      <c r="H340">
        <v>1</v>
      </c>
      <c r="I340">
        <v>0</v>
      </c>
      <c r="J340">
        <v>5</v>
      </c>
      <c r="K340">
        <v>3</v>
      </c>
      <c r="L340">
        <v>4</v>
      </c>
      <c r="M340">
        <v>0</v>
      </c>
      <c r="N340">
        <v>0</v>
      </c>
      <c r="O340" t="s">
        <v>384</v>
      </c>
      <c r="P340" s="368">
        <v>225</v>
      </c>
      <c r="Q340" s="137">
        <v>7080</v>
      </c>
      <c r="R340" s="137">
        <v>7</v>
      </c>
      <c r="S340" s="137">
        <v>1</v>
      </c>
      <c r="T340" s="137">
        <v>100</v>
      </c>
      <c r="U340" t="str">
        <f>VLOOKUP($B340,Summary!$A:$C,3,0)</f>
        <v>Avnind Singh</v>
      </c>
      <c r="V340" t="str">
        <f ca="1">VLOOKUP($B340,Summary!$A:$E,5,0)</f>
        <v>180 +</v>
      </c>
      <c r="W340">
        <f t="shared" si="12"/>
        <v>10149396</v>
      </c>
    </row>
    <row r="341" spans="1:23" s="8" customFormat="1">
      <c r="A341" s="6">
        <v>45448</v>
      </c>
      <c r="B341" s="209">
        <v>10012025</v>
      </c>
      <c r="C341" s="7" t="str">
        <f t="shared" si="11"/>
        <v>SURAJ PAWAR</v>
      </c>
      <c r="D341" t="s">
        <v>418</v>
      </c>
      <c r="E341">
        <v>8446578718</v>
      </c>
      <c r="F341" t="s">
        <v>413</v>
      </c>
      <c r="G341">
        <v>1</v>
      </c>
      <c r="H341">
        <v>1</v>
      </c>
      <c r="I341">
        <v>0</v>
      </c>
      <c r="J341">
        <v>0</v>
      </c>
      <c r="K341">
        <v>0</v>
      </c>
      <c r="L341">
        <v>1</v>
      </c>
      <c r="M341">
        <v>0</v>
      </c>
      <c r="N341">
        <v>0</v>
      </c>
      <c r="O341" t="s">
        <v>384</v>
      </c>
      <c r="P341" s="368">
        <v>90</v>
      </c>
      <c r="Q341" s="137">
        <v>36916</v>
      </c>
      <c r="R341" s="137">
        <v>1</v>
      </c>
      <c r="S341" s="137">
        <v>1</v>
      </c>
      <c r="T341" s="137">
        <v>33.33</v>
      </c>
      <c r="U341" t="str">
        <f>VLOOKUP($B341,Summary!$A:$C,3,0)</f>
        <v>Madhuri Joshi</v>
      </c>
      <c r="V341" t="str">
        <f ca="1">VLOOKUP($B341,Summary!$A:$E,5,0)</f>
        <v>More Than 1 Year</v>
      </c>
      <c r="W341">
        <f t="shared" si="12"/>
        <v>10012025</v>
      </c>
    </row>
    <row r="342" spans="1:23" s="8" customFormat="1">
      <c r="A342" s="6">
        <v>45448</v>
      </c>
      <c r="B342" s="209">
        <v>10142760</v>
      </c>
      <c r="C342" s="7" t="str">
        <f t="shared" si="11"/>
        <v>SAW MRITUNJAY KUMAR PREMCHAND</v>
      </c>
      <c r="D342" t="s">
        <v>542</v>
      </c>
      <c r="E342">
        <v>8779615120</v>
      </c>
      <c r="F342" t="s">
        <v>409</v>
      </c>
      <c r="G342">
        <v>6</v>
      </c>
      <c r="H342">
        <v>0</v>
      </c>
      <c r="I342">
        <v>0</v>
      </c>
      <c r="J342">
        <v>6</v>
      </c>
      <c r="K342">
        <v>2</v>
      </c>
      <c r="L342">
        <v>4</v>
      </c>
      <c r="M342">
        <v>0</v>
      </c>
      <c r="N342">
        <v>0</v>
      </c>
      <c r="O342" t="s">
        <v>384</v>
      </c>
      <c r="P342" s="368">
        <v>150</v>
      </c>
      <c r="Q342" s="137">
        <v>0</v>
      </c>
      <c r="R342" s="137">
        <v>6</v>
      </c>
      <c r="S342" s="137">
        <v>1</v>
      </c>
      <c r="T342" s="137">
        <v>100</v>
      </c>
      <c r="U342" t="str">
        <f>VLOOKUP($B342,Summary!$A:$C,3,0)</f>
        <v>Avnind Singh</v>
      </c>
      <c r="V342" t="str">
        <f ca="1">VLOOKUP($B342,Summary!$A:$E,5,0)</f>
        <v>More Than 1 Year</v>
      </c>
      <c r="W342">
        <f t="shared" si="12"/>
        <v>10142760</v>
      </c>
    </row>
    <row r="343" spans="1:23" s="8" customFormat="1">
      <c r="A343" s="6">
        <v>45448</v>
      </c>
      <c r="B343" s="209">
        <v>10156311</v>
      </c>
      <c r="C343" s="7" t="str">
        <f t="shared" si="11"/>
        <v>AKASH DHANSING LONDHE</v>
      </c>
      <c r="D343" t="s">
        <v>525</v>
      </c>
      <c r="E343">
        <v>8850323385</v>
      </c>
      <c r="F343" t="s">
        <v>401</v>
      </c>
      <c r="G343">
        <v>7</v>
      </c>
      <c r="H343">
        <v>0</v>
      </c>
      <c r="I343">
        <v>0</v>
      </c>
      <c r="J343">
        <v>7</v>
      </c>
      <c r="K343">
        <v>6</v>
      </c>
      <c r="L343">
        <v>1</v>
      </c>
      <c r="M343">
        <v>0</v>
      </c>
      <c r="N343">
        <v>0</v>
      </c>
      <c r="O343" t="s">
        <v>384</v>
      </c>
      <c r="P343" s="368">
        <v>155</v>
      </c>
      <c r="Q343" s="137">
        <v>0</v>
      </c>
      <c r="R343" s="137">
        <v>7</v>
      </c>
      <c r="S343" s="137">
        <v>1</v>
      </c>
      <c r="T343" s="137">
        <v>100</v>
      </c>
      <c r="U343" t="str">
        <f>VLOOKUP($B343,Summary!$A:$C,3,0)</f>
        <v>Abhijit Khanvilkar</v>
      </c>
      <c r="V343" t="str">
        <f ca="1">VLOOKUP($B343,Summary!$A:$E,5,0)</f>
        <v>31 - 90</v>
      </c>
      <c r="W343">
        <f t="shared" si="12"/>
        <v>10156311</v>
      </c>
    </row>
    <row r="344" spans="1:23" s="8" customFormat="1">
      <c r="A344" s="6">
        <v>45448</v>
      </c>
      <c r="B344" s="209">
        <v>10015602</v>
      </c>
      <c r="C344" s="7" t="str">
        <f t="shared" si="11"/>
        <v>SHASHANK YELVE</v>
      </c>
      <c r="D344" t="s">
        <v>431</v>
      </c>
      <c r="E344">
        <v>8830251760</v>
      </c>
      <c r="F344" t="s">
        <v>413</v>
      </c>
      <c r="G344">
        <v>1</v>
      </c>
      <c r="H344">
        <v>0</v>
      </c>
      <c r="I344">
        <v>0</v>
      </c>
      <c r="J344">
        <v>1</v>
      </c>
      <c r="K344">
        <v>0</v>
      </c>
      <c r="L344">
        <v>1</v>
      </c>
      <c r="M344">
        <v>0</v>
      </c>
      <c r="N344">
        <v>0</v>
      </c>
      <c r="O344" t="s">
        <v>384</v>
      </c>
      <c r="P344" s="368">
        <v>25</v>
      </c>
      <c r="Q344" s="137">
        <v>0</v>
      </c>
      <c r="R344" s="137">
        <v>1</v>
      </c>
      <c r="S344" s="137">
        <v>1</v>
      </c>
      <c r="T344" s="137">
        <v>20</v>
      </c>
      <c r="U344" t="str">
        <f>VLOOKUP($B344,Summary!$A:$C,3,0)</f>
        <v>Madhuri Joshi</v>
      </c>
      <c r="V344" t="str">
        <f ca="1">VLOOKUP($B344,Summary!$A:$E,5,0)</f>
        <v>More Than 1 Year</v>
      </c>
      <c r="W344">
        <f t="shared" si="12"/>
        <v>10015602</v>
      </c>
    </row>
    <row r="345" spans="1:23" s="8" customFormat="1">
      <c r="A345" s="6">
        <v>45448</v>
      </c>
      <c r="B345" s="209">
        <v>10156140</v>
      </c>
      <c r="C345" s="7" t="str">
        <f t="shared" si="11"/>
        <v>AMAN TRIPATHI</v>
      </c>
      <c r="D345" t="s">
        <v>509</v>
      </c>
      <c r="E345">
        <v>7393838072</v>
      </c>
      <c r="F345" t="s">
        <v>412</v>
      </c>
      <c r="G345">
        <v>7</v>
      </c>
      <c r="H345">
        <v>0</v>
      </c>
      <c r="I345">
        <v>0</v>
      </c>
      <c r="J345">
        <v>7</v>
      </c>
      <c r="K345">
        <v>2</v>
      </c>
      <c r="L345">
        <v>5</v>
      </c>
      <c r="M345">
        <v>0</v>
      </c>
      <c r="N345">
        <v>0</v>
      </c>
      <c r="O345" t="s">
        <v>384</v>
      </c>
      <c r="P345" s="368">
        <v>175</v>
      </c>
      <c r="Q345" s="137">
        <v>0</v>
      </c>
      <c r="R345" s="137">
        <v>7</v>
      </c>
      <c r="S345" s="137">
        <v>1</v>
      </c>
      <c r="T345" s="137">
        <v>100</v>
      </c>
      <c r="U345" t="str">
        <f>VLOOKUP($B345,Summary!$A:$C,3,0)</f>
        <v>Rushikesh Kale</v>
      </c>
      <c r="V345" t="str">
        <f ca="1">VLOOKUP($B345,Summary!$A:$E,5,0)</f>
        <v>31 - 90</v>
      </c>
      <c r="W345">
        <f t="shared" si="12"/>
        <v>10156140</v>
      </c>
    </row>
    <row r="346" spans="1:23" s="8" customFormat="1">
      <c r="A346" s="6">
        <v>45448</v>
      </c>
      <c r="B346" s="209">
        <v>10157449</v>
      </c>
      <c r="C346" s="7" t="str">
        <f t="shared" si="11"/>
        <v>PRITAM SUNIL GAIKWAD</v>
      </c>
      <c r="D346" t="s">
        <v>553</v>
      </c>
      <c r="E346">
        <v>8169792854</v>
      </c>
      <c r="F346" t="s">
        <v>431</v>
      </c>
      <c r="G346">
        <v>6</v>
      </c>
      <c r="H346">
        <v>0</v>
      </c>
      <c r="I346">
        <v>0</v>
      </c>
      <c r="J346">
        <v>6</v>
      </c>
      <c r="K346">
        <v>0</v>
      </c>
      <c r="L346">
        <v>6</v>
      </c>
      <c r="M346">
        <v>0</v>
      </c>
      <c r="N346">
        <v>0</v>
      </c>
      <c r="O346" t="s">
        <v>384</v>
      </c>
      <c r="P346" s="368">
        <v>130</v>
      </c>
      <c r="Q346" s="137">
        <v>0</v>
      </c>
      <c r="R346" s="137">
        <v>4</v>
      </c>
      <c r="S346" s="137">
        <v>1</v>
      </c>
      <c r="T346" s="137">
        <v>100</v>
      </c>
      <c r="U346" t="str">
        <f>VLOOKUP($B346,Summary!$A:$C,3,0)</f>
        <v>Madhuri Joshi</v>
      </c>
      <c r="V346" t="str">
        <f ca="1">VLOOKUP($B346,Summary!$A:$E,5,0)</f>
        <v>31 - 90</v>
      </c>
      <c r="W346">
        <f t="shared" si="12"/>
        <v>10157449</v>
      </c>
    </row>
    <row r="347" spans="1:23" s="8" customFormat="1">
      <c r="A347" s="6">
        <v>45448</v>
      </c>
      <c r="B347" s="209">
        <v>10157723</v>
      </c>
      <c r="C347" s="7" t="str">
        <f t="shared" si="11"/>
        <v>BITTU KUMAR</v>
      </c>
      <c r="D347" t="s">
        <v>565</v>
      </c>
      <c r="E347">
        <v>8709035770</v>
      </c>
      <c r="F347" t="s">
        <v>399</v>
      </c>
      <c r="G347">
        <v>2</v>
      </c>
      <c r="H347">
        <v>0</v>
      </c>
      <c r="I347">
        <v>0</v>
      </c>
      <c r="J347">
        <v>2</v>
      </c>
      <c r="K347">
        <v>1</v>
      </c>
      <c r="L347">
        <v>1</v>
      </c>
      <c r="M347">
        <v>0</v>
      </c>
      <c r="N347">
        <v>0</v>
      </c>
      <c r="O347" t="s">
        <v>384</v>
      </c>
      <c r="P347" s="368">
        <v>50</v>
      </c>
      <c r="Q347" s="137">
        <v>0</v>
      </c>
      <c r="R347" s="137">
        <v>2</v>
      </c>
      <c r="S347" s="137">
        <v>1</v>
      </c>
      <c r="T347" s="137">
        <v>66.67</v>
      </c>
      <c r="U347" t="str">
        <f>VLOOKUP($B347,Summary!$A:$C,3,0)</f>
        <v>Abhijit Khanvilkar</v>
      </c>
      <c r="V347" t="str">
        <f ca="1">VLOOKUP($B347,Summary!$A:$E,5,0)</f>
        <v>31 - 90</v>
      </c>
      <c r="W347">
        <f t="shared" si="12"/>
        <v>10157723</v>
      </c>
    </row>
    <row r="348" spans="1:23" s="8" customFormat="1">
      <c r="A348" s="6">
        <v>45448</v>
      </c>
      <c r="B348" s="209">
        <v>10126648</v>
      </c>
      <c r="C348" s="7" t="str">
        <f t="shared" si="11"/>
        <v>ANOOP PANDEY</v>
      </c>
      <c r="D348" t="s">
        <v>455</v>
      </c>
      <c r="E348">
        <v>9321734007</v>
      </c>
      <c r="F348" t="s">
        <v>393</v>
      </c>
      <c r="G348">
        <v>7</v>
      </c>
      <c r="H348">
        <v>1</v>
      </c>
      <c r="I348">
        <v>0</v>
      </c>
      <c r="J348">
        <v>6</v>
      </c>
      <c r="K348">
        <v>2</v>
      </c>
      <c r="L348">
        <v>5</v>
      </c>
      <c r="M348">
        <v>0</v>
      </c>
      <c r="N348">
        <v>0</v>
      </c>
      <c r="O348" t="s">
        <v>384</v>
      </c>
      <c r="P348" s="368">
        <v>235</v>
      </c>
      <c r="Q348" s="137">
        <v>4720</v>
      </c>
      <c r="R348" s="137">
        <v>7</v>
      </c>
      <c r="S348" s="137">
        <v>1</v>
      </c>
      <c r="T348" s="137">
        <v>100</v>
      </c>
      <c r="U348" t="str">
        <f>VLOOKUP($B348,Summary!$A:$C,3,0)</f>
        <v>Avnind Singh</v>
      </c>
      <c r="V348" t="str">
        <f ca="1">VLOOKUP($B348,Summary!$A:$E,5,0)</f>
        <v>More Than 1 Year</v>
      </c>
      <c r="W348">
        <f t="shared" si="12"/>
        <v>10126648</v>
      </c>
    </row>
    <row r="349" spans="1:23" s="8" customFormat="1">
      <c r="A349" s="6">
        <v>45448</v>
      </c>
      <c r="B349" s="209">
        <v>10152618</v>
      </c>
      <c r="C349" s="7" t="str">
        <f t="shared" si="11"/>
        <v>MUNTAZIR SAYED</v>
      </c>
      <c r="D349" t="s">
        <v>391</v>
      </c>
      <c r="E349">
        <v>9082734540</v>
      </c>
      <c r="F349" t="s">
        <v>443</v>
      </c>
      <c r="G349">
        <v>4</v>
      </c>
      <c r="H349">
        <v>0</v>
      </c>
      <c r="I349">
        <v>0</v>
      </c>
      <c r="J349">
        <v>4</v>
      </c>
      <c r="K349">
        <v>1</v>
      </c>
      <c r="L349">
        <v>3</v>
      </c>
      <c r="M349">
        <v>0</v>
      </c>
      <c r="N349">
        <v>0</v>
      </c>
      <c r="O349" t="s">
        <v>384</v>
      </c>
      <c r="P349" s="368">
        <v>100</v>
      </c>
      <c r="Q349" s="137">
        <v>0</v>
      </c>
      <c r="R349" s="137">
        <v>3</v>
      </c>
      <c r="S349" s="137">
        <v>1</v>
      </c>
      <c r="T349" s="137">
        <v>60</v>
      </c>
      <c r="U349" t="str">
        <f>VLOOKUP($B349,Summary!$A:$C,3,0)</f>
        <v>Abhijit Khanvilkar</v>
      </c>
      <c r="V349" t="str">
        <f ca="1">VLOOKUP($B349,Summary!$A:$E,5,0)</f>
        <v>91 - 180</v>
      </c>
      <c r="W349">
        <f t="shared" si="12"/>
        <v>10152618</v>
      </c>
    </row>
    <row r="350" spans="1:23" s="8" customFormat="1">
      <c r="A350" s="6">
        <v>45448</v>
      </c>
      <c r="B350" s="209">
        <v>10155617</v>
      </c>
      <c r="C350" s="7" t="str">
        <f t="shared" si="11"/>
        <v>NANDLAL RAJBHAR</v>
      </c>
      <c r="D350" t="s">
        <v>504</v>
      </c>
      <c r="E350">
        <v>9594189301</v>
      </c>
      <c r="F350" t="s">
        <v>401</v>
      </c>
      <c r="G350">
        <v>6</v>
      </c>
      <c r="H350">
        <v>0</v>
      </c>
      <c r="I350">
        <v>0</v>
      </c>
      <c r="J350">
        <v>6</v>
      </c>
      <c r="K350">
        <v>2</v>
      </c>
      <c r="L350">
        <v>4</v>
      </c>
      <c r="M350">
        <v>0</v>
      </c>
      <c r="N350">
        <v>0</v>
      </c>
      <c r="O350" t="s">
        <v>384</v>
      </c>
      <c r="P350" s="368">
        <v>140</v>
      </c>
      <c r="Q350" s="137">
        <v>0</v>
      </c>
      <c r="R350" s="137">
        <v>6</v>
      </c>
      <c r="S350" s="137">
        <v>1</v>
      </c>
      <c r="T350" s="137">
        <v>100</v>
      </c>
      <c r="U350" t="str">
        <f>VLOOKUP($B350,Summary!$A:$C,3,0)</f>
        <v>Abhijit Khanvilkar</v>
      </c>
      <c r="V350" t="str">
        <f ca="1">VLOOKUP($B350,Summary!$A:$E,5,0)</f>
        <v>31 - 90</v>
      </c>
      <c r="W350">
        <f t="shared" si="12"/>
        <v>10155617</v>
      </c>
    </row>
    <row r="351" spans="1:23" s="8" customFormat="1">
      <c r="A351" s="6">
        <v>45448</v>
      </c>
      <c r="B351" s="209">
        <v>10056963</v>
      </c>
      <c r="C351" s="7" t="str">
        <f t="shared" si="11"/>
        <v>MOHD IJHAR SHAIKH</v>
      </c>
      <c r="D351" t="s">
        <v>410</v>
      </c>
      <c r="E351">
        <v>9004616230</v>
      </c>
      <c r="F351" t="s">
        <v>414</v>
      </c>
      <c r="G351">
        <v>5</v>
      </c>
      <c r="H351">
        <v>0</v>
      </c>
      <c r="I351">
        <v>0</v>
      </c>
      <c r="J351">
        <v>5</v>
      </c>
      <c r="K351">
        <v>0</v>
      </c>
      <c r="L351">
        <v>5</v>
      </c>
      <c r="M351">
        <v>0</v>
      </c>
      <c r="N351">
        <v>0</v>
      </c>
      <c r="O351" t="s">
        <v>384</v>
      </c>
      <c r="P351" s="368">
        <v>125</v>
      </c>
      <c r="Q351" s="137">
        <v>0</v>
      </c>
      <c r="R351" s="137">
        <v>5</v>
      </c>
      <c r="S351" s="137">
        <v>1</v>
      </c>
      <c r="T351" s="137">
        <v>100</v>
      </c>
      <c r="U351" t="str">
        <f>VLOOKUP($B351,Summary!$A:$C,3,0)</f>
        <v>Intezar Sayed</v>
      </c>
      <c r="V351" t="str">
        <f ca="1">VLOOKUP($B351,Summary!$A:$E,5,0)</f>
        <v>More Than 1 Year</v>
      </c>
      <c r="W351">
        <f t="shared" si="12"/>
        <v>10056963</v>
      </c>
    </row>
    <row r="352" spans="1:23" s="8" customFormat="1">
      <c r="A352" s="6">
        <v>45448</v>
      </c>
      <c r="B352" s="209">
        <v>10154505</v>
      </c>
      <c r="C352" s="7" t="str">
        <f t="shared" si="11"/>
        <v>KRISHNA GYANDEV PANDEY</v>
      </c>
      <c r="D352" t="s">
        <v>475</v>
      </c>
      <c r="E352">
        <v>9372324244</v>
      </c>
      <c r="F352" t="s">
        <v>460</v>
      </c>
      <c r="G352">
        <v>4</v>
      </c>
      <c r="H352">
        <v>0</v>
      </c>
      <c r="I352">
        <v>0</v>
      </c>
      <c r="J352">
        <v>4</v>
      </c>
      <c r="K352">
        <v>1</v>
      </c>
      <c r="L352">
        <v>3</v>
      </c>
      <c r="M352">
        <v>0</v>
      </c>
      <c r="N352">
        <v>0</v>
      </c>
      <c r="O352" t="s">
        <v>384</v>
      </c>
      <c r="P352" s="368">
        <v>100</v>
      </c>
      <c r="Q352" s="137">
        <v>0</v>
      </c>
      <c r="R352" s="137">
        <v>4</v>
      </c>
      <c r="S352" s="137">
        <v>1</v>
      </c>
      <c r="T352" s="137">
        <v>80</v>
      </c>
      <c r="U352" t="str">
        <f>VLOOKUP($B352,Summary!$A:$C,3,0)</f>
        <v>Avnind Singh</v>
      </c>
      <c r="V352" t="str">
        <f ca="1">VLOOKUP($B352,Summary!$A:$E,5,0)</f>
        <v>91 - 180</v>
      </c>
      <c r="W352">
        <f t="shared" si="12"/>
        <v>10154505</v>
      </c>
    </row>
    <row r="353" spans="1:23" s="8" customFormat="1">
      <c r="A353" s="6">
        <v>45448</v>
      </c>
      <c r="B353" s="209">
        <v>10051652</v>
      </c>
      <c r="C353" s="7" t="str">
        <f t="shared" si="11"/>
        <v>DINESH GHODVINDE</v>
      </c>
      <c r="D353" t="s">
        <v>444</v>
      </c>
      <c r="E353">
        <v>7020949492</v>
      </c>
      <c r="F353" t="s">
        <v>412</v>
      </c>
      <c r="G353">
        <v>7</v>
      </c>
      <c r="H353">
        <v>0</v>
      </c>
      <c r="I353">
        <v>0</v>
      </c>
      <c r="J353">
        <v>7</v>
      </c>
      <c r="K353">
        <v>1</v>
      </c>
      <c r="L353">
        <v>6</v>
      </c>
      <c r="M353">
        <v>0</v>
      </c>
      <c r="N353">
        <v>0</v>
      </c>
      <c r="O353" t="s">
        <v>384</v>
      </c>
      <c r="P353" s="368">
        <v>165</v>
      </c>
      <c r="Q353" s="137">
        <v>0</v>
      </c>
      <c r="R353" s="137">
        <v>7</v>
      </c>
      <c r="S353" s="137">
        <v>1</v>
      </c>
      <c r="T353" s="137">
        <v>100</v>
      </c>
      <c r="U353" t="str">
        <f>VLOOKUP($B353,Summary!$A:$C,3,0)</f>
        <v>Rushikesh Kale</v>
      </c>
      <c r="V353" t="str">
        <f ca="1">VLOOKUP($B353,Summary!$A:$E,5,0)</f>
        <v>More Than 1 Year</v>
      </c>
      <c r="W353">
        <f t="shared" si="12"/>
        <v>10051652</v>
      </c>
    </row>
    <row r="354" spans="1:23" s="8" customFormat="1">
      <c r="A354" s="6">
        <v>45448</v>
      </c>
      <c r="B354" s="209">
        <v>10157279</v>
      </c>
      <c r="C354" s="7" t="str">
        <f t="shared" si="11"/>
        <v>ABDUL AHAD ANIS KHAN</v>
      </c>
      <c r="D354" t="s">
        <v>547</v>
      </c>
      <c r="E354">
        <v>7058620610</v>
      </c>
      <c r="F354" t="s">
        <v>461</v>
      </c>
      <c r="G354">
        <v>7</v>
      </c>
      <c r="H354">
        <v>0</v>
      </c>
      <c r="I354">
        <v>0</v>
      </c>
      <c r="J354">
        <v>7</v>
      </c>
      <c r="K354">
        <v>7</v>
      </c>
      <c r="L354">
        <v>0</v>
      </c>
      <c r="M354">
        <v>0</v>
      </c>
      <c r="N354">
        <v>0</v>
      </c>
      <c r="O354" t="s">
        <v>384</v>
      </c>
      <c r="P354" s="368">
        <v>175</v>
      </c>
      <c r="Q354" s="137">
        <v>0</v>
      </c>
      <c r="R354" s="137">
        <v>7</v>
      </c>
      <c r="S354" s="137">
        <v>1</v>
      </c>
      <c r="T354" s="137">
        <v>100</v>
      </c>
      <c r="U354" t="str">
        <f>VLOOKUP($B354,Summary!$A:$C,3,0)</f>
        <v>Avnind Singh</v>
      </c>
      <c r="V354" t="str">
        <f ca="1">VLOOKUP($B354,Summary!$A:$E,5,0)</f>
        <v>31 - 90</v>
      </c>
      <c r="W354">
        <f t="shared" si="12"/>
        <v>10157279</v>
      </c>
    </row>
    <row r="355" spans="1:23" s="8" customFormat="1">
      <c r="A355" s="6">
        <v>45448</v>
      </c>
      <c r="B355" s="209">
        <v>10153648</v>
      </c>
      <c r="C355" s="7" t="str">
        <f t="shared" si="11"/>
        <v>RAJKUMAR U SINGH</v>
      </c>
      <c r="D355" t="s">
        <v>466</v>
      </c>
      <c r="E355">
        <v>7058306032</v>
      </c>
      <c r="F355" t="s">
        <v>385</v>
      </c>
      <c r="G355">
        <v>3</v>
      </c>
      <c r="H355">
        <v>0</v>
      </c>
      <c r="I355">
        <v>0</v>
      </c>
      <c r="J355">
        <v>3</v>
      </c>
      <c r="K355">
        <v>2</v>
      </c>
      <c r="L355">
        <v>1</v>
      </c>
      <c r="M355">
        <v>0</v>
      </c>
      <c r="N355">
        <v>0</v>
      </c>
      <c r="O355" t="s">
        <v>384</v>
      </c>
      <c r="P355" s="368">
        <v>75</v>
      </c>
      <c r="Q355" s="137">
        <v>0</v>
      </c>
      <c r="R355" s="137">
        <v>3</v>
      </c>
      <c r="S355" s="137">
        <v>1</v>
      </c>
      <c r="T355" s="137">
        <v>60</v>
      </c>
      <c r="U355" t="str">
        <f>VLOOKUP($B355,Summary!$A:$C,3,0)</f>
        <v>Intezar Sayed</v>
      </c>
      <c r="V355" t="str">
        <f ca="1">VLOOKUP($B355,Summary!$A:$E,5,0)</f>
        <v>91 - 180</v>
      </c>
      <c r="W355">
        <f t="shared" si="12"/>
        <v>10153648</v>
      </c>
    </row>
    <row r="356" spans="1:23" s="8" customFormat="1">
      <c r="A356" s="6">
        <v>45448</v>
      </c>
      <c r="B356" s="209">
        <v>10154727</v>
      </c>
      <c r="C356" s="7" t="str">
        <f t="shared" si="11"/>
        <v>SHUBHENDU PRAFULLA DASKABI</v>
      </c>
      <c r="D356" t="s">
        <v>491</v>
      </c>
      <c r="E356">
        <v>9372379791</v>
      </c>
      <c r="F356" t="s">
        <v>471</v>
      </c>
      <c r="G356">
        <v>5</v>
      </c>
      <c r="H356">
        <v>0</v>
      </c>
      <c r="I356">
        <v>0</v>
      </c>
      <c r="J356">
        <v>5</v>
      </c>
      <c r="K356">
        <v>3</v>
      </c>
      <c r="L356">
        <v>2</v>
      </c>
      <c r="M356">
        <v>0</v>
      </c>
      <c r="N356">
        <v>0</v>
      </c>
      <c r="O356" t="s">
        <v>384</v>
      </c>
      <c r="P356" s="368">
        <v>115</v>
      </c>
      <c r="Q356" s="137">
        <v>0</v>
      </c>
      <c r="R356" s="137">
        <v>4</v>
      </c>
      <c r="S356" s="137">
        <v>1</v>
      </c>
      <c r="T356" s="137">
        <v>80</v>
      </c>
      <c r="U356" t="str">
        <f>VLOOKUP($B356,Summary!$A:$C,3,0)</f>
        <v>Dileep Sharma</v>
      </c>
      <c r="V356" t="str">
        <f ca="1">VLOOKUP($B356,Summary!$A:$E,5,0)</f>
        <v>91 - 180</v>
      </c>
      <c r="W356">
        <f t="shared" si="12"/>
        <v>10154727</v>
      </c>
    </row>
    <row r="357" spans="1:23" s="8" customFormat="1">
      <c r="A357" s="6">
        <v>45448</v>
      </c>
      <c r="B357" s="209">
        <v>10057460</v>
      </c>
      <c r="C357" s="7" t="str">
        <f t="shared" si="11"/>
        <v>GANGA SAGAR PANDEY</v>
      </c>
      <c r="D357" t="s">
        <v>435</v>
      </c>
      <c r="E357">
        <v>9696537480</v>
      </c>
      <c r="F357" t="s">
        <v>412</v>
      </c>
      <c r="G357">
        <v>7</v>
      </c>
      <c r="H357">
        <v>1</v>
      </c>
      <c r="I357">
        <v>0</v>
      </c>
      <c r="J357">
        <v>6</v>
      </c>
      <c r="K357">
        <v>0</v>
      </c>
      <c r="L357">
        <v>7</v>
      </c>
      <c r="M357">
        <v>0</v>
      </c>
      <c r="N357">
        <v>0</v>
      </c>
      <c r="O357" t="s">
        <v>384</v>
      </c>
      <c r="P357" s="368">
        <v>240</v>
      </c>
      <c r="Q357" s="137">
        <v>4720</v>
      </c>
      <c r="R357" s="137">
        <v>7</v>
      </c>
      <c r="S357" s="137">
        <v>1</v>
      </c>
      <c r="T357" s="137">
        <v>100</v>
      </c>
      <c r="U357" t="str">
        <f>VLOOKUP($B357,Summary!$A:$C,3,0)</f>
        <v>Rushikesh Kale</v>
      </c>
      <c r="V357" t="str">
        <f ca="1">VLOOKUP($B357,Summary!$A:$E,5,0)</f>
        <v>More Than 1 Year</v>
      </c>
      <c r="W357">
        <f t="shared" si="12"/>
        <v>10057460</v>
      </c>
    </row>
    <row r="358" spans="1:23" s="8" customFormat="1">
      <c r="A358" s="6">
        <v>45448</v>
      </c>
      <c r="B358" s="209">
        <v>10131369</v>
      </c>
      <c r="C358" s="7" t="str">
        <f t="shared" si="11"/>
        <v>VIVEK CHUNNILAL GUPTA</v>
      </c>
      <c r="D358" t="s">
        <v>417</v>
      </c>
      <c r="E358">
        <v>8698022496</v>
      </c>
      <c r="F358" t="s">
        <v>412</v>
      </c>
      <c r="G358">
        <v>7</v>
      </c>
      <c r="H358">
        <v>0</v>
      </c>
      <c r="I358">
        <v>0</v>
      </c>
      <c r="J358">
        <v>7</v>
      </c>
      <c r="K358">
        <v>1</v>
      </c>
      <c r="L358">
        <v>6</v>
      </c>
      <c r="M358">
        <v>0</v>
      </c>
      <c r="N358">
        <v>0</v>
      </c>
      <c r="O358" t="s">
        <v>384</v>
      </c>
      <c r="P358" s="368">
        <v>165</v>
      </c>
      <c r="Q358" s="137">
        <v>0</v>
      </c>
      <c r="R358" s="137">
        <v>7</v>
      </c>
      <c r="S358" s="137">
        <v>1</v>
      </c>
      <c r="T358" s="137">
        <v>100</v>
      </c>
      <c r="U358" t="str">
        <f>VLOOKUP($B358,Summary!$A:$C,3,0)</f>
        <v>Rushikesh Kale</v>
      </c>
      <c r="V358" t="str">
        <f ca="1">VLOOKUP($B358,Summary!$A:$E,5,0)</f>
        <v>More Than 1 Year</v>
      </c>
      <c r="W358">
        <f t="shared" si="12"/>
        <v>10131369</v>
      </c>
    </row>
    <row r="359" spans="1:23" s="8" customFormat="1">
      <c r="A359" s="6">
        <v>45448</v>
      </c>
      <c r="B359" s="209">
        <v>10153634</v>
      </c>
      <c r="C359" s="7" t="str">
        <f t="shared" si="11"/>
        <v>LAXMI NARAYAN PANDEY</v>
      </c>
      <c r="D359" t="s">
        <v>467</v>
      </c>
      <c r="E359">
        <v>7208851513</v>
      </c>
      <c r="F359" t="s">
        <v>399</v>
      </c>
      <c r="G359">
        <v>7</v>
      </c>
      <c r="H359">
        <v>0</v>
      </c>
      <c r="I359">
        <v>0</v>
      </c>
      <c r="J359">
        <v>7</v>
      </c>
      <c r="K359">
        <v>4</v>
      </c>
      <c r="L359">
        <v>3</v>
      </c>
      <c r="M359">
        <v>0</v>
      </c>
      <c r="N359">
        <v>0</v>
      </c>
      <c r="O359" t="s">
        <v>384</v>
      </c>
      <c r="P359" s="368">
        <v>165</v>
      </c>
      <c r="Q359" s="137">
        <v>0</v>
      </c>
      <c r="R359" s="137">
        <v>7</v>
      </c>
      <c r="S359" s="137">
        <v>1</v>
      </c>
      <c r="T359" s="137">
        <v>100</v>
      </c>
      <c r="U359" t="str">
        <f>VLOOKUP($B359,Summary!$A:$C,3,0)</f>
        <v>Abhijit Khanvilkar</v>
      </c>
      <c r="V359" t="str">
        <f ca="1">VLOOKUP($B359,Summary!$A:$E,5,0)</f>
        <v>91 - 180</v>
      </c>
      <c r="W359">
        <f t="shared" si="12"/>
        <v>10153634</v>
      </c>
    </row>
    <row r="360" spans="1:23" s="8" customFormat="1">
      <c r="A360" s="6">
        <v>45448</v>
      </c>
      <c r="B360" s="209">
        <v>10154483</v>
      </c>
      <c r="C360" s="7" t="str">
        <f t="shared" si="11"/>
        <v>JAYANT KUMAR</v>
      </c>
      <c r="D360" t="s">
        <v>471</v>
      </c>
      <c r="E360">
        <v>9304376328</v>
      </c>
      <c r="F360" t="s">
        <v>497</v>
      </c>
      <c r="G360">
        <v>3</v>
      </c>
      <c r="H360">
        <v>0</v>
      </c>
      <c r="I360">
        <v>0</v>
      </c>
      <c r="J360">
        <v>3</v>
      </c>
      <c r="K360">
        <v>0</v>
      </c>
      <c r="L360">
        <v>3</v>
      </c>
      <c r="M360">
        <v>0</v>
      </c>
      <c r="N360">
        <v>0</v>
      </c>
      <c r="O360" t="s">
        <v>384</v>
      </c>
      <c r="P360" s="368">
        <v>65</v>
      </c>
      <c r="Q360" s="137">
        <v>0</v>
      </c>
      <c r="R360" s="137">
        <v>3</v>
      </c>
      <c r="S360" s="137">
        <v>1</v>
      </c>
      <c r="T360" s="137">
        <v>100</v>
      </c>
      <c r="U360" t="str">
        <f>VLOOKUP($B360,Summary!$A:$C,3,0)</f>
        <v>Dileep Sharma</v>
      </c>
      <c r="V360" t="str">
        <f ca="1">VLOOKUP($B360,Summary!$A:$E,5,0)</f>
        <v>91 - 180</v>
      </c>
      <c r="W360">
        <f t="shared" si="12"/>
        <v>10154483</v>
      </c>
    </row>
    <row r="361" spans="1:23" s="8" customFormat="1">
      <c r="A361" s="6">
        <v>45448</v>
      </c>
      <c r="B361" s="209">
        <v>10154479</v>
      </c>
      <c r="C361" s="7" t="str">
        <f t="shared" si="11"/>
        <v>VINOD KUMAR</v>
      </c>
      <c r="D361" t="s">
        <v>477</v>
      </c>
      <c r="E361">
        <v>7905193449</v>
      </c>
      <c r="F361" t="s">
        <v>471</v>
      </c>
      <c r="G361">
        <v>5</v>
      </c>
      <c r="H361">
        <v>0</v>
      </c>
      <c r="I361">
        <v>0</v>
      </c>
      <c r="J361">
        <v>5</v>
      </c>
      <c r="K361">
        <v>1</v>
      </c>
      <c r="L361">
        <v>4</v>
      </c>
      <c r="M361">
        <v>0</v>
      </c>
      <c r="N361">
        <v>0</v>
      </c>
      <c r="O361" t="s">
        <v>384</v>
      </c>
      <c r="P361" s="368">
        <v>115</v>
      </c>
      <c r="Q361" s="137">
        <v>0</v>
      </c>
      <c r="R361" s="137">
        <v>5</v>
      </c>
      <c r="S361" s="137">
        <v>1</v>
      </c>
      <c r="T361" s="137">
        <v>100</v>
      </c>
      <c r="U361" t="str">
        <f>VLOOKUP($B361,Summary!$A:$C,3,0)</f>
        <v>Dileep Sharma</v>
      </c>
      <c r="V361" t="str">
        <f ca="1">VLOOKUP($B361,Summary!$A:$E,5,0)</f>
        <v>91 - 180</v>
      </c>
      <c r="W361">
        <f t="shared" si="12"/>
        <v>10154479</v>
      </c>
    </row>
    <row r="362" spans="1:23" s="8" customFormat="1">
      <c r="A362" s="6">
        <v>45448</v>
      </c>
      <c r="B362" s="209">
        <v>10091881</v>
      </c>
      <c r="C362" s="7" t="str">
        <f t="shared" si="11"/>
        <v>SUMIT SHARAD SANAS</v>
      </c>
      <c r="D362" t="s">
        <v>427</v>
      </c>
      <c r="E362">
        <v>8652573355</v>
      </c>
      <c r="F362" t="s">
        <v>392</v>
      </c>
      <c r="G362">
        <v>7</v>
      </c>
      <c r="H362">
        <v>0</v>
      </c>
      <c r="I362">
        <v>0</v>
      </c>
      <c r="J362">
        <v>7</v>
      </c>
      <c r="K362">
        <v>2</v>
      </c>
      <c r="L362">
        <v>5</v>
      </c>
      <c r="M362">
        <v>0</v>
      </c>
      <c r="N362">
        <v>0</v>
      </c>
      <c r="O362" t="s">
        <v>384</v>
      </c>
      <c r="P362" s="368">
        <v>175</v>
      </c>
      <c r="Q362" s="137">
        <v>0</v>
      </c>
      <c r="R362" s="137">
        <v>7</v>
      </c>
      <c r="S362" s="137">
        <v>1</v>
      </c>
      <c r="T362" s="137">
        <v>100</v>
      </c>
      <c r="U362" t="str">
        <f>VLOOKUP($B362,Summary!$A:$C,3,0)</f>
        <v>Abhijit Khanvilkar</v>
      </c>
      <c r="V362" t="str">
        <f ca="1">VLOOKUP($B362,Summary!$A:$E,5,0)</f>
        <v>More Than 1 Year</v>
      </c>
      <c r="W362">
        <f t="shared" si="12"/>
        <v>10091881</v>
      </c>
    </row>
    <row r="363" spans="1:23" s="8" customFormat="1">
      <c r="A363" s="6">
        <v>45448</v>
      </c>
      <c r="B363" s="209">
        <v>10154719</v>
      </c>
      <c r="C363" s="7" t="str">
        <f t="shared" si="11"/>
        <v>CHANDAN MISHRA</v>
      </c>
      <c r="D363" t="s">
        <v>489</v>
      </c>
      <c r="E363">
        <v>8433849596</v>
      </c>
      <c r="F363" t="s">
        <v>471</v>
      </c>
      <c r="G363">
        <v>5</v>
      </c>
      <c r="H363">
        <v>0</v>
      </c>
      <c r="I363">
        <v>0</v>
      </c>
      <c r="J363">
        <v>5</v>
      </c>
      <c r="K363">
        <v>0</v>
      </c>
      <c r="L363">
        <v>5</v>
      </c>
      <c r="M363">
        <v>0</v>
      </c>
      <c r="N363">
        <v>0</v>
      </c>
      <c r="O363" t="s">
        <v>384</v>
      </c>
      <c r="P363" s="368">
        <v>110</v>
      </c>
      <c r="Q363" s="137">
        <v>0</v>
      </c>
      <c r="R363" s="137">
        <v>4</v>
      </c>
      <c r="S363" s="137">
        <v>1</v>
      </c>
      <c r="T363" s="137">
        <v>80</v>
      </c>
      <c r="U363" t="str">
        <f>VLOOKUP($B363,Summary!$A:$C,3,0)</f>
        <v>Dileep Sharma</v>
      </c>
      <c r="V363" t="str">
        <f ca="1">VLOOKUP($B363,Summary!$A:$E,5,0)</f>
        <v>91 - 180</v>
      </c>
      <c r="W363">
        <f t="shared" si="12"/>
        <v>10154719</v>
      </c>
    </row>
    <row r="364" spans="1:23" s="8" customFormat="1">
      <c r="A364" s="6">
        <v>45448</v>
      </c>
      <c r="B364" s="209">
        <v>10155631</v>
      </c>
      <c r="C364" s="7" t="str">
        <f t="shared" si="11"/>
        <v>PRAFUL MUKUNDRAO TELANG</v>
      </c>
      <c r="D364" t="s">
        <v>501</v>
      </c>
      <c r="E364">
        <v>7769928826</v>
      </c>
      <c r="F364" t="s">
        <v>409</v>
      </c>
      <c r="G364">
        <v>4</v>
      </c>
      <c r="H364">
        <v>0</v>
      </c>
      <c r="I364">
        <v>0</v>
      </c>
      <c r="J364">
        <v>4</v>
      </c>
      <c r="K364">
        <v>0</v>
      </c>
      <c r="L364">
        <v>4</v>
      </c>
      <c r="M364">
        <v>0</v>
      </c>
      <c r="N364">
        <v>0</v>
      </c>
      <c r="O364" t="s">
        <v>384</v>
      </c>
      <c r="P364" s="368">
        <v>90</v>
      </c>
      <c r="Q364" s="137">
        <v>0</v>
      </c>
      <c r="R364" s="137">
        <v>4</v>
      </c>
      <c r="S364" s="137">
        <v>1</v>
      </c>
      <c r="T364" s="137">
        <v>80</v>
      </c>
      <c r="U364" t="str">
        <f>VLOOKUP($B364,Summary!$A:$C,3,0)</f>
        <v>Avnind Singh</v>
      </c>
      <c r="V364" t="str">
        <f ca="1">VLOOKUP($B364,Summary!$A:$E,5,0)</f>
        <v>31 - 90</v>
      </c>
      <c r="W364">
        <f t="shared" si="12"/>
        <v>10155631</v>
      </c>
    </row>
    <row r="365" spans="1:23" s="8" customFormat="1">
      <c r="A365" s="6">
        <v>45448</v>
      </c>
      <c r="B365" s="209">
        <v>10151345</v>
      </c>
      <c r="C365" s="7" t="str">
        <f t="shared" si="11"/>
        <v>NAGENDRA MISHRA</v>
      </c>
      <c r="D365" t="s">
        <v>386</v>
      </c>
      <c r="E365">
        <v>7049872363</v>
      </c>
      <c r="F365" t="s">
        <v>448</v>
      </c>
      <c r="G365">
        <v>2</v>
      </c>
      <c r="H365">
        <v>0</v>
      </c>
      <c r="I365">
        <v>0</v>
      </c>
      <c r="J365">
        <v>2</v>
      </c>
      <c r="K365">
        <v>1</v>
      </c>
      <c r="L365">
        <v>1</v>
      </c>
      <c r="M365">
        <v>0</v>
      </c>
      <c r="N365">
        <v>0</v>
      </c>
      <c r="O365" t="s">
        <v>384</v>
      </c>
      <c r="P365" s="368">
        <v>50</v>
      </c>
      <c r="Q365" s="137">
        <v>0</v>
      </c>
      <c r="R365" s="137">
        <v>2</v>
      </c>
      <c r="S365" s="137">
        <v>1</v>
      </c>
      <c r="T365" s="137">
        <v>66.67</v>
      </c>
      <c r="U365" t="str">
        <f>VLOOKUP($B365,Summary!$A:$C,3,0)</f>
        <v>Avnind Singh</v>
      </c>
      <c r="V365" t="str">
        <f ca="1">VLOOKUP($B365,Summary!$A:$E,5,0)</f>
        <v>180 +</v>
      </c>
      <c r="W365">
        <f t="shared" si="12"/>
        <v>10151345</v>
      </c>
    </row>
    <row r="366" spans="1:23" s="8" customFormat="1">
      <c r="A366" s="6">
        <v>45448</v>
      </c>
      <c r="B366" s="209">
        <v>10153331</v>
      </c>
      <c r="C366" s="7" t="str">
        <f t="shared" si="11"/>
        <v>RAGHWENDRA KUMAR SINGH</v>
      </c>
      <c r="D366" t="s">
        <v>460</v>
      </c>
      <c r="E366">
        <v>8104389966</v>
      </c>
      <c r="F366" t="s">
        <v>390</v>
      </c>
      <c r="G366">
        <v>3</v>
      </c>
      <c r="H366">
        <v>0</v>
      </c>
      <c r="I366">
        <v>0</v>
      </c>
      <c r="J366">
        <v>3</v>
      </c>
      <c r="K366">
        <v>0</v>
      </c>
      <c r="L366">
        <v>3</v>
      </c>
      <c r="M366">
        <v>0</v>
      </c>
      <c r="N366">
        <v>0</v>
      </c>
      <c r="O366" t="s">
        <v>384</v>
      </c>
      <c r="P366" s="368">
        <v>75</v>
      </c>
      <c r="Q366" s="137">
        <v>0</v>
      </c>
      <c r="R366" s="137">
        <v>3</v>
      </c>
      <c r="S366" s="137">
        <v>1</v>
      </c>
      <c r="T366" s="137">
        <v>100</v>
      </c>
      <c r="U366" t="str">
        <f>VLOOKUP($B366,Summary!$A:$C,3,0)</f>
        <v>Avnind Singh</v>
      </c>
      <c r="V366" t="str">
        <f ca="1">VLOOKUP($B366,Summary!$A:$E,5,0)</f>
        <v>91 - 180</v>
      </c>
      <c r="W366">
        <f t="shared" si="12"/>
        <v>10153331</v>
      </c>
    </row>
    <row r="367" spans="1:23" s="8" customFormat="1">
      <c r="A367" s="6">
        <v>45448</v>
      </c>
      <c r="B367" s="209">
        <v>10155635</v>
      </c>
      <c r="C367" s="7" t="str">
        <f t="shared" si="11"/>
        <v>RITIK PANKAJ CHAUBEY</v>
      </c>
      <c r="D367" t="s">
        <v>500</v>
      </c>
      <c r="E367">
        <v>8604838454</v>
      </c>
      <c r="F367" t="s">
        <v>383</v>
      </c>
      <c r="G367">
        <v>3</v>
      </c>
      <c r="H367">
        <v>0</v>
      </c>
      <c r="I367">
        <v>0</v>
      </c>
      <c r="J367">
        <v>3</v>
      </c>
      <c r="K367">
        <v>2</v>
      </c>
      <c r="L367">
        <v>1</v>
      </c>
      <c r="M367">
        <v>0</v>
      </c>
      <c r="N367">
        <v>0</v>
      </c>
      <c r="O367" t="s">
        <v>384</v>
      </c>
      <c r="P367" s="368">
        <v>75</v>
      </c>
      <c r="Q367" s="137">
        <v>0</v>
      </c>
      <c r="R367" s="137">
        <v>3</v>
      </c>
      <c r="S367" s="137">
        <v>1</v>
      </c>
      <c r="T367" s="137">
        <v>60</v>
      </c>
      <c r="U367" t="str">
        <f>VLOOKUP($B367,Summary!$A:$C,3,0)</f>
        <v>Madhuri Joshi</v>
      </c>
      <c r="V367" t="str">
        <f ca="1">VLOOKUP($B367,Summary!$A:$E,5,0)</f>
        <v>31 - 90</v>
      </c>
      <c r="W367">
        <f t="shared" si="12"/>
        <v>10155635</v>
      </c>
    </row>
    <row r="368" spans="1:23" s="8" customFormat="1">
      <c r="A368" s="6">
        <v>45448</v>
      </c>
      <c r="B368" s="209">
        <v>10154507</v>
      </c>
      <c r="C368" s="7" t="str">
        <f t="shared" si="11"/>
        <v>MOHIT UPADHYAY</v>
      </c>
      <c r="D368" t="s">
        <v>476</v>
      </c>
      <c r="E368">
        <v>9372906600</v>
      </c>
      <c r="F368" t="s">
        <v>461</v>
      </c>
      <c r="G368">
        <v>1</v>
      </c>
      <c r="H368">
        <v>0</v>
      </c>
      <c r="I368">
        <v>0</v>
      </c>
      <c r="J368">
        <v>1</v>
      </c>
      <c r="K368">
        <v>1</v>
      </c>
      <c r="L368">
        <v>0</v>
      </c>
      <c r="M368">
        <v>0</v>
      </c>
      <c r="N368">
        <v>0</v>
      </c>
      <c r="O368" t="s">
        <v>384</v>
      </c>
      <c r="P368" s="368">
        <v>25</v>
      </c>
      <c r="Q368" s="137">
        <v>0</v>
      </c>
      <c r="R368" s="137">
        <v>0</v>
      </c>
      <c r="S368" s="137">
        <v>1</v>
      </c>
      <c r="T368" s="137">
        <v>0</v>
      </c>
      <c r="U368" t="str">
        <f>VLOOKUP($B368,Summary!$A:$C,3,0)</f>
        <v>Avnind Singh</v>
      </c>
      <c r="V368" t="str">
        <f ca="1">VLOOKUP($B368,Summary!$A:$E,5,0)</f>
        <v>91 - 180</v>
      </c>
      <c r="W368">
        <f t="shared" si="12"/>
        <v>10154507</v>
      </c>
    </row>
    <row r="369" spans="1:23" s="8" customFormat="1">
      <c r="A369" s="6">
        <v>45448</v>
      </c>
      <c r="B369" s="209">
        <v>10155616</v>
      </c>
      <c r="C369" s="7" t="str">
        <f t="shared" si="11"/>
        <v>DHIRAJKUMAR L MISHRA</v>
      </c>
      <c r="D369" t="s">
        <v>506</v>
      </c>
      <c r="E369">
        <v>9370908992</v>
      </c>
      <c r="F369" t="s">
        <v>442</v>
      </c>
      <c r="G369">
        <v>7</v>
      </c>
      <c r="H369">
        <v>0</v>
      </c>
      <c r="I369">
        <v>0</v>
      </c>
      <c r="J369">
        <v>7</v>
      </c>
      <c r="K369">
        <v>2</v>
      </c>
      <c r="L369">
        <v>6</v>
      </c>
      <c r="M369">
        <v>0</v>
      </c>
      <c r="N369">
        <v>0</v>
      </c>
      <c r="O369" t="s">
        <v>384</v>
      </c>
      <c r="P369" s="368">
        <v>135</v>
      </c>
      <c r="Q369" s="137">
        <v>0</v>
      </c>
      <c r="R369" s="137">
        <v>5</v>
      </c>
      <c r="S369" s="137">
        <v>1</v>
      </c>
      <c r="T369" s="137">
        <v>100</v>
      </c>
      <c r="U369" t="str">
        <f>VLOOKUP($B369,Summary!$A:$C,3,0)</f>
        <v>Rushikesh Kale</v>
      </c>
      <c r="V369" t="str">
        <f ca="1">VLOOKUP($B369,Summary!$A:$E,5,0)</f>
        <v>31 - 90</v>
      </c>
      <c r="W369">
        <f t="shared" si="12"/>
        <v>10155616</v>
      </c>
    </row>
    <row r="370" spans="1:23" s="8" customFormat="1">
      <c r="A370" s="6">
        <v>45448</v>
      </c>
      <c r="B370" s="209">
        <v>10157721</v>
      </c>
      <c r="C370" s="7" t="str">
        <f t="shared" si="11"/>
        <v>NITISH KUMAR</v>
      </c>
      <c r="D370" t="s">
        <v>562</v>
      </c>
      <c r="E370">
        <v>8692826180</v>
      </c>
      <c r="F370" t="s">
        <v>399</v>
      </c>
      <c r="G370">
        <v>4</v>
      </c>
      <c r="H370">
        <v>0</v>
      </c>
      <c r="I370">
        <v>0</v>
      </c>
      <c r="J370">
        <v>4</v>
      </c>
      <c r="K370">
        <v>1</v>
      </c>
      <c r="L370">
        <v>4</v>
      </c>
      <c r="M370">
        <v>0</v>
      </c>
      <c r="N370">
        <v>0</v>
      </c>
      <c r="O370" t="s">
        <v>384</v>
      </c>
      <c r="P370" s="368">
        <v>100</v>
      </c>
      <c r="Q370" s="137">
        <v>0</v>
      </c>
      <c r="R370" s="137">
        <v>4</v>
      </c>
      <c r="S370" s="137">
        <v>1</v>
      </c>
      <c r="T370" s="137">
        <v>100</v>
      </c>
      <c r="U370" t="str">
        <f>VLOOKUP($B370,Summary!$A:$C,3,0)</f>
        <v>Abhijit Khanvilkar</v>
      </c>
      <c r="V370" t="str">
        <f ca="1">VLOOKUP($B370,Summary!$A:$E,5,0)</f>
        <v>31 - 90</v>
      </c>
      <c r="W370">
        <f t="shared" si="12"/>
        <v>10157721</v>
      </c>
    </row>
    <row r="371" spans="1:23" s="8" customFormat="1">
      <c r="A371" s="6">
        <v>45448</v>
      </c>
      <c r="B371" s="209">
        <v>10135447</v>
      </c>
      <c r="C371" s="7" t="str">
        <f t="shared" si="11"/>
        <v>ANKIT VILAS BORSE</v>
      </c>
      <c r="D371" t="s">
        <v>429</v>
      </c>
      <c r="E371">
        <v>8655594978</v>
      </c>
      <c r="F371" t="s">
        <v>412</v>
      </c>
      <c r="G371">
        <v>7</v>
      </c>
      <c r="H371">
        <v>0</v>
      </c>
      <c r="I371">
        <v>0</v>
      </c>
      <c r="J371">
        <v>7</v>
      </c>
      <c r="K371">
        <v>0</v>
      </c>
      <c r="L371">
        <v>7</v>
      </c>
      <c r="M371">
        <v>0</v>
      </c>
      <c r="N371">
        <v>0</v>
      </c>
      <c r="O371" t="s">
        <v>384</v>
      </c>
      <c r="P371" s="368">
        <v>175</v>
      </c>
      <c r="Q371" s="137">
        <v>0</v>
      </c>
      <c r="R371" s="137">
        <v>7</v>
      </c>
      <c r="S371" s="137">
        <v>1</v>
      </c>
      <c r="T371" s="137">
        <v>100</v>
      </c>
      <c r="U371" t="str">
        <f>VLOOKUP($B371,Summary!$A:$C,3,0)</f>
        <v>Rushikesh Kale</v>
      </c>
      <c r="V371" t="str">
        <f ca="1">VLOOKUP($B371,Summary!$A:$E,5,0)</f>
        <v>More Than 1 Year</v>
      </c>
      <c r="W371">
        <f t="shared" si="12"/>
        <v>10135447</v>
      </c>
    </row>
    <row r="372" spans="1:23" s="8" customFormat="1">
      <c r="A372" s="6">
        <v>45448</v>
      </c>
      <c r="B372" s="209">
        <v>10155619</v>
      </c>
      <c r="C372" s="7" t="str">
        <f t="shared" si="11"/>
        <v>AJAY BALU LONDHE</v>
      </c>
      <c r="D372" t="s">
        <v>502</v>
      </c>
      <c r="E372">
        <v>8369610661</v>
      </c>
      <c r="F372" t="s">
        <v>416</v>
      </c>
      <c r="G372">
        <v>7</v>
      </c>
      <c r="H372">
        <v>0</v>
      </c>
      <c r="I372">
        <v>0</v>
      </c>
      <c r="J372">
        <v>7</v>
      </c>
      <c r="K372">
        <v>4</v>
      </c>
      <c r="L372">
        <v>3</v>
      </c>
      <c r="M372">
        <v>0</v>
      </c>
      <c r="N372">
        <v>0</v>
      </c>
      <c r="O372" t="s">
        <v>384</v>
      </c>
      <c r="P372" s="368">
        <v>155</v>
      </c>
      <c r="Q372" s="137">
        <v>0</v>
      </c>
      <c r="R372" s="137">
        <v>7</v>
      </c>
      <c r="S372" s="137">
        <v>1</v>
      </c>
      <c r="T372" s="137">
        <v>100</v>
      </c>
      <c r="U372" t="str">
        <f>VLOOKUP($B372,Summary!$A:$C,3,0)</f>
        <v>Abhijit Khanvilkar</v>
      </c>
      <c r="V372" t="str">
        <f ca="1">VLOOKUP($B372,Summary!$A:$E,5,0)</f>
        <v>31 - 90</v>
      </c>
      <c r="W372">
        <f t="shared" si="12"/>
        <v>10155619</v>
      </c>
    </row>
    <row r="373" spans="1:23" s="8" customFormat="1">
      <c r="A373" s="6">
        <v>45448</v>
      </c>
      <c r="B373" s="209">
        <v>10156163</v>
      </c>
      <c r="C373" s="7" t="str">
        <f t="shared" si="11"/>
        <v>ABHISHEK KUMAR</v>
      </c>
      <c r="D373" t="s">
        <v>526</v>
      </c>
      <c r="E373">
        <v>9967178792</v>
      </c>
      <c r="F373" t="s">
        <v>386</v>
      </c>
      <c r="G373">
        <v>4</v>
      </c>
      <c r="H373">
        <v>0</v>
      </c>
      <c r="I373">
        <v>0</v>
      </c>
      <c r="J373">
        <v>4</v>
      </c>
      <c r="K373">
        <v>1</v>
      </c>
      <c r="L373">
        <v>3</v>
      </c>
      <c r="M373">
        <v>0</v>
      </c>
      <c r="N373">
        <v>0</v>
      </c>
      <c r="O373" t="s">
        <v>384</v>
      </c>
      <c r="P373" s="368">
        <v>100</v>
      </c>
      <c r="Q373" s="137">
        <v>0</v>
      </c>
      <c r="R373" s="137">
        <v>4</v>
      </c>
      <c r="S373" s="137">
        <v>1</v>
      </c>
      <c r="T373" s="137">
        <v>80</v>
      </c>
      <c r="U373" t="str">
        <f>VLOOKUP($B373,Summary!$A:$C,3,0)</f>
        <v>Avnind Singh</v>
      </c>
      <c r="V373" t="str">
        <f ca="1">VLOOKUP($B373,Summary!$A:$E,5,0)</f>
        <v>31 - 90</v>
      </c>
      <c r="W373">
        <f t="shared" si="12"/>
        <v>10156163</v>
      </c>
    </row>
    <row r="374" spans="1:23" s="8" customFormat="1">
      <c r="A374" s="6">
        <v>45448</v>
      </c>
      <c r="B374" s="209">
        <v>10014784</v>
      </c>
      <c r="C374" s="7" t="str">
        <f t="shared" si="11"/>
        <v>PRASHANT LAD</v>
      </c>
      <c r="D374" t="s">
        <v>407</v>
      </c>
      <c r="E374">
        <v>9833647618</v>
      </c>
      <c r="F374" t="s">
        <v>431</v>
      </c>
      <c r="G374">
        <v>5</v>
      </c>
      <c r="H374">
        <v>1</v>
      </c>
      <c r="I374">
        <v>0</v>
      </c>
      <c r="J374">
        <v>4</v>
      </c>
      <c r="K374">
        <v>2</v>
      </c>
      <c r="L374">
        <v>3</v>
      </c>
      <c r="M374">
        <v>0</v>
      </c>
      <c r="N374">
        <v>2</v>
      </c>
      <c r="O374" t="s">
        <v>384</v>
      </c>
      <c r="P374" s="368">
        <v>210</v>
      </c>
      <c r="Q374" s="137">
        <v>7080</v>
      </c>
      <c r="R374" s="137">
        <v>5</v>
      </c>
      <c r="S374" s="137">
        <v>1</v>
      </c>
      <c r="T374" s="137">
        <v>100</v>
      </c>
      <c r="U374" t="str">
        <f>VLOOKUP($B374,Summary!$A:$C,3,0)</f>
        <v>Madhuri Joshi</v>
      </c>
      <c r="V374" t="str">
        <f ca="1">VLOOKUP($B374,Summary!$A:$E,5,0)</f>
        <v>More Than 1 Year</v>
      </c>
      <c r="W374">
        <f t="shared" si="12"/>
        <v>10014784</v>
      </c>
    </row>
    <row r="375" spans="1:23" s="8" customFormat="1">
      <c r="A375" s="6">
        <v>45448</v>
      </c>
      <c r="B375" s="209">
        <v>10157722</v>
      </c>
      <c r="C375" s="7" t="str">
        <f t="shared" si="11"/>
        <v>SACHIN KUMAR</v>
      </c>
      <c r="D375" t="s">
        <v>561</v>
      </c>
      <c r="E375">
        <v>8825131086</v>
      </c>
      <c r="F375" t="s">
        <v>399</v>
      </c>
      <c r="G375">
        <v>3</v>
      </c>
      <c r="H375">
        <v>0</v>
      </c>
      <c r="I375">
        <v>0</v>
      </c>
      <c r="J375">
        <v>3</v>
      </c>
      <c r="K375">
        <v>0</v>
      </c>
      <c r="L375">
        <v>3</v>
      </c>
      <c r="M375">
        <v>0</v>
      </c>
      <c r="N375">
        <v>0</v>
      </c>
      <c r="O375" t="s">
        <v>384</v>
      </c>
      <c r="P375" s="368">
        <v>75</v>
      </c>
      <c r="Q375" s="137">
        <v>0</v>
      </c>
      <c r="R375" s="137">
        <v>3</v>
      </c>
      <c r="S375" s="137">
        <v>1</v>
      </c>
      <c r="T375" s="137">
        <v>100</v>
      </c>
      <c r="U375" t="str">
        <f>VLOOKUP($B375,Summary!$A:$C,3,0)</f>
        <v>Abhijit Khanvilkar</v>
      </c>
      <c r="V375" t="str">
        <f ca="1">VLOOKUP($B375,Summary!$A:$E,5,0)</f>
        <v>31 - 90</v>
      </c>
      <c r="W375">
        <f t="shared" si="12"/>
        <v>10157722</v>
      </c>
    </row>
    <row r="376" spans="1:23" s="8" customFormat="1">
      <c r="A376" s="6">
        <v>45448</v>
      </c>
      <c r="B376" s="209">
        <v>10154499</v>
      </c>
      <c r="C376" s="7" t="str">
        <f t="shared" si="11"/>
        <v>SHIVAM PATHAK</v>
      </c>
      <c r="D376" t="s">
        <v>478</v>
      </c>
      <c r="E376">
        <v>9721050607</v>
      </c>
      <c r="F376" t="s">
        <v>385</v>
      </c>
      <c r="G376">
        <v>6</v>
      </c>
      <c r="H376">
        <v>0</v>
      </c>
      <c r="I376">
        <v>0</v>
      </c>
      <c r="J376">
        <v>6</v>
      </c>
      <c r="K376">
        <v>1</v>
      </c>
      <c r="L376">
        <v>5</v>
      </c>
      <c r="M376">
        <v>0</v>
      </c>
      <c r="N376">
        <v>0</v>
      </c>
      <c r="O376" t="s">
        <v>384</v>
      </c>
      <c r="P376" s="368">
        <v>150</v>
      </c>
      <c r="Q376" s="137">
        <v>0</v>
      </c>
      <c r="R376" s="137">
        <v>6</v>
      </c>
      <c r="S376" s="137">
        <v>1</v>
      </c>
      <c r="T376" s="137">
        <v>100</v>
      </c>
      <c r="U376" t="str">
        <f>VLOOKUP($B376,Summary!$A:$C,3,0)</f>
        <v>Intezar Sayed</v>
      </c>
      <c r="V376" t="str">
        <f ca="1">VLOOKUP($B376,Summary!$A:$E,5,0)</f>
        <v>91 - 180</v>
      </c>
      <c r="W376">
        <f t="shared" si="12"/>
        <v>10154499</v>
      </c>
    </row>
    <row r="377" spans="1:23" s="8" customFormat="1">
      <c r="A377" s="6">
        <v>45448</v>
      </c>
      <c r="B377" s="209">
        <v>10068212</v>
      </c>
      <c r="C377" s="7" t="str">
        <f t="shared" si="11"/>
        <v>WASIM KAZI</v>
      </c>
      <c r="D377" t="s">
        <v>436</v>
      </c>
      <c r="E377">
        <v>9702808599</v>
      </c>
      <c r="F377" t="s">
        <v>431</v>
      </c>
      <c r="G377">
        <v>5</v>
      </c>
      <c r="H377">
        <v>0</v>
      </c>
      <c r="I377">
        <v>0</v>
      </c>
      <c r="J377">
        <v>5</v>
      </c>
      <c r="K377">
        <v>0</v>
      </c>
      <c r="L377">
        <v>5</v>
      </c>
      <c r="M377">
        <v>0</v>
      </c>
      <c r="N377">
        <v>0</v>
      </c>
      <c r="O377" t="s">
        <v>384</v>
      </c>
      <c r="P377" s="368">
        <v>125</v>
      </c>
      <c r="Q377" s="137">
        <v>0</v>
      </c>
      <c r="R377" s="137">
        <v>5</v>
      </c>
      <c r="S377" s="137">
        <v>1</v>
      </c>
      <c r="T377" s="137">
        <v>100</v>
      </c>
      <c r="U377" t="str">
        <f>VLOOKUP($B377,Summary!$A:$C,3,0)</f>
        <v>Madhuri Joshi</v>
      </c>
      <c r="V377" t="str">
        <f ca="1">VLOOKUP($B377,Summary!$A:$E,5,0)</f>
        <v>More Than 1 Year</v>
      </c>
      <c r="W377">
        <f t="shared" si="12"/>
        <v>10068212</v>
      </c>
    </row>
    <row r="378" spans="1:23" s="8" customFormat="1">
      <c r="A378" s="6">
        <v>45448</v>
      </c>
      <c r="B378" s="209">
        <v>10157302</v>
      </c>
      <c r="C378" s="7" t="str">
        <f t="shared" si="11"/>
        <v>SUMIT JITENDRA PANDEY</v>
      </c>
      <c r="D378" t="s">
        <v>548</v>
      </c>
      <c r="E378">
        <v>9970290724</v>
      </c>
      <c r="F378" t="s">
        <v>395</v>
      </c>
      <c r="G378">
        <v>5</v>
      </c>
      <c r="H378">
        <v>0</v>
      </c>
      <c r="I378">
        <v>0</v>
      </c>
      <c r="J378">
        <v>5</v>
      </c>
      <c r="K378">
        <v>1</v>
      </c>
      <c r="L378">
        <v>4</v>
      </c>
      <c r="M378">
        <v>0</v>
      </c>
      <c r="N378">
        <v>0</v>
      </c>
      <c r="O378" t="s">
        <v>384</v>
      </c>
      <c r="P378" s="368">
        <v>115</v>
      </c>
      <c r="Q378" s="137">
        <v>0</v>
      </c>
      <c r="R378" s="137">
        <v>5</v>
      </c>
      <c r="S378" s="137">
        <v>1</v>
      </c>
      <c r="T378" s="137">
        <v>100</v>
      </c>
      <c r="U378" t="str">
        <f>VLOOKUP($B378,Summary!$A:$C,3,0)</f>
        <v>Intezar Sayed</v>
      </c>
      <c r="V378" t="str">
        <f ca="1">VLOOKUP($B378,Summary!$A:$E,5,0)</f>
        <v>31 - 90</v>
      </c>
      <c r="W378">
        <f t="shared" si="12"/>
        <v>10157302</v>
      </c>
    </row>
    <row r="379" spans="1:23" s="8" customFormat="1">
      <c r="A379" s="6">
        <v>45449</v>
      </c>
      <c r="B379" s="209">
        <v>10152249</v>
      </c>
      <c r="C379" s="7" t="str">
        <f t="shared" si="11"/>
        <v>HARIHAR SINGH</v>
      </c>
      <c r="D379" t="s">
        <v>438</v>
      </c>
      <c r="E379">
        <v>8149312014</v>
      </c>
      <c r="F379" t="s">
        <v>385</v>
      </c>
      <c r="G379">
        <v>3</v>
      </c>
      <c r="H379">
        <v>0</v>
      </c>
      <c r="I379">
        <v>0</v>
      </c>
      <c r="J379">
        <v>3</v>
      </c>
      <c r="K379">
        <v>1</v>
      </c>
      <c r="L379">
        <v>2</v>
      </c>
      <c r="M379">
        <v>0</v>
      </c>
      <c r="N379">
        <v>0</v>
      </c>
      <c r="O379" t="s">
        <v>384</v>
      </c>
      <c r="P379" s="368">
        <v>75</v>
      </c>
      <c r="Q379" s="137">
        <v>0</v>
      </c>
      <c r="R379" s="137">
        <v>3</v>
      </c>
      <c r="S379" s="137">
        <v>1</v>
      </c>
      <c r="T379" s="137">
        <v>60</v>
      </c>
      <c r="U379" t="str">
        <f>VLOOKUP($B379,Summary!$A:$C,3,0)</f>
        <v>Intezar Sayed</v>
      </c>
      <c r="V379" t="str">
        <f ca="1">VLOOKUP($B379,Summary!$A:$E,5,0)</f>
        <v>91 - 180</v>
      </c>
      <c r="W379">
        <f t="shared" si="12"/>
        <v>10152249</v>
      </c>
    </row>
    <row r="380" spans="1:23" s="8" customFormat="1">
      <c r="A380" s="6">
        <v>45449</v>
      </c>
      <c r="B380" s="209">
        <v>10155622</v>
      </c>
      <c r="C380" s="7" t="str">
        <f t="shared" si="11"/>
        <v>SOFIYAN MOHAMMED UMAR ANSARI</v>
      </c>
      <c r="D380" t="s">
        <v>498</v>
      </c>
      <c r="E380">
        <v>7304151160</v>
      </c>
      <c r="F380" t="s">
        <v>503</v>
      </c>
      <c r="G380">
        <v>6</v>
      </c>
      <c r="H380">
        <v>0</v>
      </c>
      <c r="I380">
        <v>0</v>
      </c>
      <c r="J380">
        <v>6</v>
      </c>
      <c r="K380">
        <v>3</v>
      </c>
      <c r="L380">
        <v>3</v>
      </c>
      <c r="M380">
        <v>0</v>
      </c>
      <c r="N380">
        <v>0</v>
      </c>
      <c r="O380" t="s">
        <v>384</v>
      </c>
      <c r="P380" s="368">
        <v>150</v>
      </c>
      <c r="Q380" s="137">
        <v>0</v>
      </c>
      <c r="R380" s="137">
        <v>6</v>
      </c>
      <c r="S380" s="137">
        <v>1</v>
      </c>
      <c r="T380" s="137">
        <v>100</v>
      </c>
      <c r="U380" t="str">
        <f>VLOOKUP($B380,Summary!$A:$C,3,0)</f>
        <v>Dileep Sharma</v>
      </c>
      <c r="V380" t="str">
        <f ca="1">VLOOKUP($B380,Summary!$A:$E,5,0)</f>
        <v>31 - 90</v>
      </c>
      <c r="W380">
        <f t="shared" si="12"/>
        <v>10155622</v>
      </c>
    </row>
    <row r="381" spans="1:23" s="8" customFormat="1">
      <c r="A381" s="6">
        <v>45449</v>
      </c>
      <c r="B381" s="209">
        <v>10156256</v>
      </c>
      <c r="C381" s="7" t="str">
        <f t="shared" si="11"/>
        <v>ASHUTOSH SINGH</v>
      </c>
      <c r="D381" t="s">
        <v>527</v>
      </c>
      <c r="E381">
        <v>9450280317</v>
      </c>
      <c r="F381" t="s">
        <v>433</v>
      </c>
      <c r="G381">
        <v>4</v>
      </c>
      <c r="H381">
        <v>0</v>
      </c>
      <c r="I381">
        <v>0</v>
      </c>
      <c r="J381">
        <v>4</v>
      </c>
      <c r="K381">
        <v>4</v>
      </c>
      <c r="L381">
        <v>0</v>
      </c>
      <c r="M381">
        <v>0</v>
      </c>
      <c r="N381">
        <v>0</v>
      </c>
      <c r="O381" t="s">
        <v>384</v>
      </c>
      <c r="P381" s="368">
        <v>100</v>
      </c>
      <c r="Q381" s="137">
        <v>0</v>
      </c>
      <c r="R381" s="137">
        <v>4</v>
      </c>
      <c r="S381" s="137">
        <v>1</v>
      </c>
      <c r="T381" s="137">
        <v>80</v>
      </c>
      <c r="U381" t="str">
        <f>VLOOKUP($B381,Summary!$A:$C,3,0)</f>
        <v>Intezar Sayed</v>
      </c>
      <c r="V381" t="str">
        <f ca="1">VLOOKUP($B381,Summary!$A:$E,5,0)</f>
        <v>31 - 90</v>
      </c>
      <c r="W381">
        <f t="shared" si="12"/>
        <v>10156256</v>
      </c>
    </row>
    <row r="382" spans="1:23" s="8" customFormat="1">
      <c r="A382" s="6">
        <v>45449</v>
      </c>
      <c r="B382" s="209">
        <v>10052546</v>
      </c>
      <c r="C382" s="7" t="str">
        <f t="shared" si="11"/>
        <v>MANISH LOLARAKH NATH DUBEY</v>
      </c>
      <c r="D382" t="s">
        <v>383</v>
      </c>
      <c r="E382">
        <v>7715928718</v>
      </c>
      <c r="F382" t="s">
        <v>413</v>
      </c>
      <c r="G382">
        <v>1</v>
      </c>
      <c r="H382">
        <v>1</v>
      </c>
      <c r="I382">
        <v>0</v>
      </c>
      <c r="J382">
        <v>0</v>
      </c>
      <c r="K382">
        <v>0</v>
      </c>
      <c r="L382">
        <v>1</v>
      </c>
      <c r="M382">
        <v>0</v>
      </c>
      <c r="N382">
        <v>0</v>
      </c>
      <c r="O382" t="s">
        <v>384</v>
      </c>
      <c r="P382" s="368">
        <v>90</v>
      </c>
      <c r="Q382" s="137">
        <v>14160</v>
      </c>
      <c r="R382" s="137">
        <v>1</v>
      </c>
      <c r="S382" s="137">
        <v>1</v>
      </c>
      <c r="T382" s="137">
        <v>20</v>
      </c>
      <c r="U382" t="str">
        <f>VLOOKUP($B382,Summary!$A:$C,3,0)</f>
        <v>Madhuri Joshi</v>
      </c>
      <c r="V382" t="str">
        <f ca="1">VLOOKUP($B382,Summary!$A:$E,5,0)</f>
        <v>More Than 1 Year</v>
      </c>
      <c r="W382">
        <f t="shared" si="12"/>
        <v>10052546</v>
      </c>
    </row>
    <row r="383" spans="1:23" s="8" customFormat="1">
      <c r="A383" s="6">
        <v>45449</v>
      </c>
      <c r="B383" s="209">
        <v>10152292</v>
      </c>
      <c r="C383" s="7" t="str">
        <f t="shared" si="11"/>
        <v>CHOUBEY ADITYA AJIT</v>
      </c>
      <c r="D383" t="s">
        <v>404</v>
      </c>
      <c r="E383">
        <v>7414955787</v>
      </c>
      <c r="F383" t="s">
        <v>405</v>
      </c>
      <c r="G383">
        <v>7</v>
      </c>
      <c r="H383">
        <v>0</v>
      </c>
      <c r="I383">
        <v>0</v>
      </c>
      <c r="J383">
        <v>7</v>
      </c>
      <c r="K383">
        <v>1</v>
      </c>
      <c r="L383">
        <v>6</v>
      </c>
      <c r="M383">
        <v>0</v>
      </c>
      <c r="N383">
        <v>0</v>
      </c>
      <c r="O383" t="s">
        <v>384</v>
      </c>
      <c r="P383" s="368">
        <v>170</v>
      </c>
      <c r="Q383" s="137">
        <v>0</v>
      </c>
      <c r="R383" s="137">
        <v>7</v>
      </c>
      <c r="S383" s="137">
        <v>1</v>
      </c>
      <c r="T383" s="137">
        <v>100</v>
      </c>
      <c r="U383" t="str">
        <f>VLOOKUP($B383,Summary!$A:$C,3,0)</f>
        <v>Rushikesh Kale</v>
      </c>
      <c r="V383" t="str">
        <f ca="1">VLOOKUP($B383,Summary!$A:$E,5,0)</f>
        <v>91 - 180</v>
      </c>
      <c r="W383">
        <f t="shared" si="12"/>
        <v>10152292</v>
      </c>
    </row>
    <row r="384" spans="1:23" s="8" customFormat="1">
      <c r="A384" s="6">
        <v>45449</v>
      </c>
      <c r="B384" s="209">
        <v>10145771</v>
      </c>
      <c r="C384" s="7" t="str">
        <f t="shared" si="11"/>
        <v>RISHIKESH DUBEY</v>
      </c>
      <c r="D384" t="s">
        <v>437</v>
      </c>
      <c r="E384">
        <v>8369036235</v>
      </c>
      <c r="F384" t="s">
        <v>433</v>
      </c>
      <c r="G384">
        <v>4</v>
      </c>
      <c r="H384">
        <v>0</v>
      </c>
      <c r="I384">
        <v>0</v>
      </c>
      <c r="J384">
        <v>4</v>
      </c>
      <c r="K384">
        <v>2</v>
      </c>
      <c r="L384">
        <v>2</v>
      </c>
      <c r="M384">
        <v>0</v>
      </c>
      <c r="N384">
        <v>0</v>
      </c>
      <c r="O384" t="s">
        <v>384</v>
      </c>
      <c r="P384" s="368">
        <v>90</v>
      </c>
      <c r="Q384" s="137">
        <v>0</v>
      </c>
      <c r="R384" s="137">
        <v>4</v>
      </c>
      <c r="S384" s="137">
        <v>1</v>
      </c>
      <c r="T384" s="137">
        <v>80</v>
      </c>
      <c r="U384" t="str">
        <f>VLOOKUP($B384,Summary!$A:$C,3,0)</f>
        <v>Intezar Sayed</v>
      </c>
      <c r="V384" t="str">
        <f ca="1">VLOOKUP($B384,Summary!$A:$E,5,0)</f>
        <v>180 +</v>
      </c>
      <c r="W384">
        <f t="shared" si="12"/>
        <v>10145771</v>
      </c>
    </row>
    <row r="385" spans="1:23" s="8" customFormat="1">
      <c r="A385" s="6">
        <v>45449</v>
      </c>
      <c r="B385" s="209">
        <v>10157303</v>
      </c>
      <c r="C385" s="7" t="str">
        <f t="shared" si="11"/>
        <v>SHIVAM ANILKUMAR SHUKLA</v>
      </c>
      <c r="D385" t="s">
        <v>550</v>
      </c>
      <c r="E385">
        <v>9082856694</v>
      </c>
      <c r="F385" t="s">
        <v>497</v>
      </c>
      <c r="G385">
        <v>5</v>
      </c>
      <c r="H385">
        <v>0</v>
      </c>
      <c r="I385">
        <v>0</v>
      </c>
      <c r="J385">
        <v>5</v>
      </c>
      <c r="K385">
        <v>2</v>
      </c>
      <c r="L385">
        <v>3</v>
      </c>
      <c r="M385">
        <v>0</v>
      </c>
      <c r="N385">
        <v>0</v>
      </c>
      <c r="O385" t="s">
        <v>384</v>
      </c>
      <c r="P385" s="368">
        <v>125</v>
      </c>
      <c r="Q385" s="137">
        <v>0</v>
      </c>
      <c r="R385" s="137">
        <v>5</v>
      </c>
      <c r="S385" s="137">
        <v>1</v>
      </c>
      <c r="T385" s="137">
        <v>100</v>
      </c>
      <c r="U385" t="str">
        <f>VLOOKUP($B385,Summary!$A:$C,3,0)</f>
        <v>Dileep Sharma</v>
      </c>
      <c r="V385" t="str">
        <f ca="1">VLOOKUP($B385,Summary!$A:$E,5,0)</f>
        <v>31 - 90</v>
      </c>
      <c r="W385">
        <f t="shared" si="12"/>
        <v>10157303</v>
      </c>
    </row>
    <row r="386" spans="1:23" s="8" customFormat="1">
      <c r="A386" s="6">
        <v>45449</v>
      </c>
      <c r="B386" s="209">
        <v>10150180</v>
      </c>
      <c r="C386" s="7" t="str">
        <f t="shared" ref="C386:C449" si="13">D386</f>
        <v>YASH SABHA SHANKAR TIWARI</v>
      </c>
      <c r="D386" t="s">
        <v>423</v>
      </c>
      <c r="E386">
        <v>9594587271</v>
      </c>
      <c r="F386" t="s">
        <v>399</v>
      </c>
      <c r="G386">
        <v>3</v>
      </c>
      <c r="H386">
        <v>0</v>
      </c>
      <c r="I386">
        <v>0</v>
      </c>
      <c r="J386">
        <v>3</v>
      </c>
      <c r="K386">
        <v>0</v>
      </c>
      <c r="L386">
        <v>3</v>
      </c>
      <c r="M386">
        <v>0</v>
      </c>
      <c r="N386">
        <v>0</v>
      </c>
      <c r="O386" t="s">
        <v>384</v>
      </c>
      <c r="P386" s="368">
        <v>65</v>
      </c>
      <c r="Q386" s="137">
        <v>0</v>
      </c>
      <c r="R386" s="137">
        <v>2</v>
      </c>
      <c r="S386" s="137">
        <v>1</v>
      </c>
      <c r="T386" s="137">
        <v>40</v>
      </c>
      <c r="U386" t="str">
        <f>VLOOKUP($B386,Summary!$A:$C,3,0)</f>
        <v>Abhijit Khanvilkar</v>
      </c>
      <c r="V386" t="str">
        <f ca="1">VLOOKUP($B386,Summary!$A:$E,5,0)</f>
        <v>180 +</v>
      </c>
      <c r="W386">
        <f t="shared" si="12"/>
        <v>10150180</v>
      </c>
    </row>
    <row r="387" spans="1:23" s="8" customFormat="1">
      <c r="A387" s="6">
        <v>45449</v>
      </c>
      <c r="B387" s="209">
        <v>10147364</v>
      </c>
      <c r="C387" s="7" t="str">
        <f t="shared" si="13"/>
        <v>MOIM MUKHTAR ALAM ANSARI</v>
      </c>
      <c r="D387" t="s">
        <v>426</v>
      </c>
      <c r="E387">
        <v>9326650484</v>
      </c>
      <c r="F387" t="s">
        <v>460</v>
      </c>
      <c r="G387">
        <v>6</v>
      </c>
      <c r="H387">
        <v>0</v>
      </c>
      <c r="I387">
        <v>0</v>
      </c>
      <c r="J387">
        <v>6</v>
      </c>
      <c r="K387">
        <v>2</v>
      </c>
      <c r="L387">
        <v>4</v>
      </c>
      <c r="M387">
        <v>0</v>
      </c>
      <c r="N387">
        <v>0</v>
      </c>
      <c r="O387" t="s">
        <v>384</v>
      </c>
      <c r="P387" s="368">
        <v>140</v>
      </c>
      <c r="Q387" s="137">
        <v>0</v>
      </c>
      <c r="R387" s="137">
        <v>6</v>
      </c>
      <c r="S387" s="137">
        <v>1</v>
      </c>
      <c r="T387" s="137">
        <v>100</v>
      </c>
      <c r="U387" t="str">
        <f>VLOOKUP($B387,Summary!$A:$C,3,0)</f>
        <v>Avnind Singh</v>
      </c>
      <c r="V387" t="str">
        <f ca="1">VLOOKUP($B387,Summary!$A:$E,5,0)</f>
        <v>180 +</v>
      </c>
      <c r="W387">
        <f t="shared" ref="W387:W450" si="14">B387</f>
        <v>10147364</v>
      </c>
    </row>
    <row r="388" spans="1:23" s="8" customFormat="1">
      <c r="A388" s="6">
        <v>45449</v>
      </c>
      <c r="B388" s="209">
        <v>10156154</v>
      </c>
      <c r="C388" s="7" t="str">
        <f t="shared" si="13"/>
        <v>VINAY KUMAR DUBEY</v>
      </c>
      <c r="D388" t="s">
        <v>530</v>
      </c>
      <c r="E388">
        <v>7080868718</v>
      </c>
      <c r="F388" t="s">
        <v>412</v>
      </c>
      <c r="G388">
        <v>7</v>
      </c>
      <c r="H388">
        <v>0</v>
      </c>
      <c r="I388">
        <v>0</v>
      </c>
      <c r="J388">
        <v>7</v>
      </c>
      <c r="K388">
        <v>4</v>
      </c>
      <c r="L388">
        <v>3</v>
      </c>
      <c r="M388">
        <v>0</v>
      </c>
      <c r="N388">
        <v>0</v>
      </c>
      <c r="O388" t="s">
        <v>384</v>
      </c>
      <c r="P388" s="368">
        <v>175</v>
      </c>
      <c r="Q388" s="137">
        <v>0</v>
      </c>
      <c r="R388" s="137">
        <v>7</v>
      </c>
      <c r="S388" s="137">
        <v>1</v>
      </c>
      <c r="T388" s="137">
        <v>100</v>
      </c>
      <c r="U388" t="str">
        <f>VLOOKUP($B388,Summary!$A:$C,3,0)</f>
        <v>Rushikesh Kale</v>
      </c>
      <c r="V388" t="str">
        <f ca="1">VLOOKUP($B388,Summary!$A:$E,5,0)</f>
        <v>31 - 90</v>
      </c>
      <c r="W388">
        <f t="shared" si="14"/>
        <v>10156154</v>
      </c>
    </row>
    <row r="389" spans="1:23" s="8" customFormat="1">
      <c r="A389" s="6">
        <v>45449</v>
      </c>
      <c r="B389" s="209">
        <v>10061244</v>
      </c>
      <c r="C389" s="7" t="str">
        <f t="shared" si="13"/>
        <v>MANISH PANDEY</v>
      </c>
      <c r="D389" t="s">
        <v>424</v>
      </c>
      <c r="E389">
        <v>8655267737</v>
      </c>
      <c r="F389" t="s">
        <v>385</v>
      </c>
      <c r="G389">
        <v>4</v>
      </c>
      <c r="H389">
        <v>0</v>
      </c>
      <c r="I389">
        <v>1</v>
      </c>
      <c r="J389">
        <v>3</v>
      </c>
      <c r="K389">
        <v>1</v>
      </c>
      <c r="L389">
        <v>3</v>
      </c>
      <c r="M389">
        <v>0</v>
      </c>
      <c r="N389">
        <v>0</v>
      </c>
      <c r="O389" t="s">
        <v>384</v>
      </c>
      <c r="P389" s="368">
        <v>165</v>
      </c>
      <c r="Q389" s="137">
        <v>2360</v>
      </c>
      <c r="R389" s="137">
        <v>4</v>
      </c>
      <c r="S389" s="137">
        <v>1</v>
      </c>
      <c r="T389" s="137">
        <v>100</v>
      </c>
      <c r="U389" t="str">
        <f>VLOOKUP($B389,Summary!$A:$C,3,0)</f>
        <v>Intezar Sayed</v>
      </c>
      <c r="V389" t="str">
        <f ca="1">VLOOKUP($B389,Summary!$A:$E,5,0)</f>
        <v>More Than 1 Year</v>
      </c>
      <c r="W389">
        <f t="shared" si="14"/>
        <v>10061244</v>
      </c>
    </row>
    <row r="390" spans="1:23" s="8" customFormat="1">
      <c r="A390" s="6">
        <v>45449</v>
      </c>
      <c r="B390" s="209">
        <v>10154490</v>
      </c>
      <c r="C390" s="7" t="str">
        <f t="shared" si="13"/>
        <v>SIRAJ RAIS KHAN</v>
      </c>
      <c r="D390" t="s">
        <v>474</v>
      </c>
      <c r="E390">
        <v>7738084089</v>
      </c>
      <c r="F390" t="s">
        <v>402</v>
      </c>
      <c r="G390">
        <v>6</v>
      </c>
      <c r="H390">
        <v>0</v>
      </c>
      <c r="I390">
        <v>0</v>
      </c>
      <c r="J390">
        <v>6</v>
      </c>
      <c r="K390">
        <v>1</v>
      </c>
      <c r="L390">
        <v>5</v>
      </c>
      <c r="M390">
        <v>0</v>
      </c>
      <c r="N390">
        <v>0</v>
      </c>
      <c r="O390" t="s">
        <v>384</v>
      </c>
      <c r="P390" s="368">
        <v>140</v>
      </c>
      <c r="Q390" s="137">
        <v>0</v>
      </c>
      <c r="R390" s="137">
        <v>6</v>
      </c>
      <c r="S390" s="137">
        <v>1</v>
      </c>
      <c r="T390" s="137">
        <v>100</v>
      </c>
      <c r="U390" t="str">
        <f>VLOOKUP($B390,Summary!$A:$C,3,0)</f>
        <v>Intezar Sayed</v>
      </c>
      <c r="V390" t="str">
        <f ca="1">VLOOKUP($B390,Summary!$A:$E,5,0)</f>
        <v>91 - 180</v>
      </c>
      <c r="W390">
        <f t="shared" si="14"/>
        <v>10154490</v>
      </c>
    </row>
    <row r="391" spans="1:23" s="8" customFormat="1">
      <c r="A391" s="6">
        <v>45449</v>
      </c>
      <c r="B391" s="209">
        <v>10106261</v>
      </c>
      <c r="C391" s="7" t="str">
        <f t="shared" si="13"/>
        <v>MOHD ANWAR</v>
      </c>
      <c r="D391" t="s">
        <v>406</v>
      </c>
      <c r="E391">
        <v>9699967378</v>
      </c>
      <c r="F391" t="s">
        <v>397</v>
      </c>
      <c r="G391">
        <v>5</v>
      </c>
      <c r="H391">
        <v>1</v>
      </c>
      <c r="I391">
        <v>0</v>
      </c>
      <c r="J391">
        <v>4</v>
      </c>
      <c r="K391">
        <v>0</v>
      </c>
      <c r="L391">
        <v>5</v>
      </c>
      <c r="M391">
        <v>0</v>
      </c>
      <c r="N391">
        <v>0</v>
      </c>
      <c r="O391" t="s">
        <v>384</v>
      </c>
      <c r="P391" s="368">
        <v>175</v>
      </c>
      <c r="Q391" s="137">
        <v>3560</v>
      </c>
      <c r="R391" s="137">
        <v>5</v>
      </c>
      <c r="S391" s="137">
        <v>1</v>
      </c>
      <c r="T391" s="137">
        <v>100</v>
      </c>
      <c r="U391" t="str">
        <f>VLOOKUP($B391,Summary!$A:$C,3,0)</f>
        <v>Madhuri Joshi</v>
      </c>
      <c r="V391" t="str">
        <f ca="1">VLOOKUP($B391,Summary!$A:$E,5,0)</f>
        <v>More Than 1 Year</v>
      </c>
      <c r="W391">
        <f t="shared" si="14"/>
        <v>10106261</v>
      </c>
    </row>
    <row r="392" spans="1:23" s="8" customFormat="1">
      <c r="A392" s="6">
        <v>45449</v>
      </c>
      <c r="B392" s="209">
        <v>10139865</v>
      </c>
      <c r="C392" s="7" t="str">
        <f t="shared" si="13"/>
        <v>JITENDRA PRATAP SINGH</v>
      </c>
      <c r="D392" t="s">
        <v>544</v>
      </c>
      <c r="E392">
        <v>7718993383</v>
      </c>
      <c r="F392" t="s">
        <v>383</v>
      </c>
      <c r="G392">
        <v>3</v>
      </c>
      <c r="H392">
        <v>0</v>
      </c>
      <c r="I392">
        <v>0</v>
      </c>
      <c r="J392">
        <v>3</v>
      </c>
      <c r="K392">
        <v>3</v>
      </c>
      <c r="L392">
        <v>0</v>
      </c>
      <c r="M392">
        <v>0</v>
      </c>
      <c r="N392">
        <v>0</v>
      </c>
      <c r="O392" t="s">
        <v>384</v>
      </c>
      <c r="P392" s="368">
        <v>75</v>
      </c>
      <c r="Q392" s="137">
        <v>0</v>
      </c>
      <c r="R392" s="137">
        <v>3</v>
      </c>
      <c r="S392" s="137">
        <v>1</v>
      </c>
      <c r="T392" s="137">
        <v>60</v>
      </c>
      <c r="U392" t="str">
        <f>VLOOKUP($B392,Summary!$A:$C,3,0)</f>
        <v>Madhuri Joshi</v>
      </c>
      <c r="V392" t="str">
        <f ca="1">VLOOKUP($B392,Summary!$A:$E,5,0)</f>
        <v>More Than 1 Year</v>
      </c>
      <c r="W392">
        <f t="shared" si="14"/>
        <v>10139865</v>
      </c>
    </row>
    <row r="393" spans="1:23" s="8" customFormat="1">
      <c r="A393" s="6">
        <v>45449</v>
      </c>
      <c r="B393" s="209">
        <v>10031401</v>
      </c>
      <c r="C393" s="7" t="str">
        <f t="shared" si="13"/>
        <v>KARIM JARIYA</v>
      </c>
      <c r="D393" t="s">
        <v>403</v>
      </c>
      <c r="E393">
        <v>9321734702</v>
      </c>
      <c r="F393" t="s">
        <v>385</v>
      </c>
      <c r="G393">
        <v>4</v>
      </c>
      <c r="H393">
        <v>1</v>
      </c>
      <c r="I393">
        <v>0</v>
      </c>
      <c r="J393">
        <v>3</v>
      </c>
      <c r="K393">
        <v>1</v>
      </c>
      <c r="L393">
        <v>4</v>
      </c>
      <c r="M393">
        <v>0</v>
      </c>
      <c r="N393">
        <v>0</v>
      </c>
      <c r="O393" t="s">
        <v>384</v>
      </c>
      <c r="P393" s="368">
        <v>175</v>
      </c>
      <c r="Q393" s="137">
        <v>4720</v>
      </c>
      <c r="R393" s="137">
        <v>5</v>
      </c>
      <c r="S393" s="137">
        <v>1</v>
      </c>
      <c r="T393" s="137">
        <v>100</v>
      </c>
      <c r="U393" t="str">
        <f>VLOOKUP($B393,Summary!$A:$C,3,0)</f>
        <v>Intezar Sayed</v>
      </c>
      <c r="V393" t="str">
        <f ca="1">VLOOKUP($B393,Summary!$A:$E,5,0)</f>
        <v>More Than 1 Year</v>
      </c>
      <c r="W393">
        <f t="shared" si="14"/>
        <v>10031401</v>
      </c>
    </row>
    <row r="394" spans="1:23" s="8" customFormat="1">
      <c r="A394" s="6">
        <v>45449</v>
      </c>
      <c r="B394" s="209">
        <v>10044507</v>
      </c>
      <c r="C394" s="7" t="str">
        <f t="shared" si="13"/>
        <v>JAGANATH SABAT</v>
      </c>
      <c r="D394" t="s">
        <v>412</v>
      </c>
      <c r="E394">
        <v>9619119432</v>
      </c>
      <c r="F394" t="s">
        <v>422</v>
      </c>
      <c r="G394">
        <v>1</v>
      </c>
      <c r="H394">
        <v>0</v>
      </c>
      <c r="I394">
        <v>0</v>
      </c>
      <c r="J394">
        <v>1</v>
      </c>
      <c r="K394">
        <v>0</v>
      </c>
      <c r="L394">
        <v>1</v>
      </c>
      <c r="M394">
        <v>0</v>
      </c>
      <c r="N394">
        <v>0</v>
      </c>
      <c r="O394" t="s">
        <v>384</v>
      </c>
      <c r="P394" s="368">
        <v>0</v>
      </c>
      <c r="Q394" s="137">
        <v>0</v>
      </c>
      <c r="R394" s="137">
        <v>0</v>
      </c>
      <c r="S394" s="137">
        <v>1</v>
      </c>
      <c r="T394" s="137">
        <v>0</v>
      </c>
      <c r="U394" t="str">
        <f>VLOOKUP($B394,Summary!$A:$C,3,0)</f>
        <v>Rushikesh Kale</v>
      </c>
      <c r="V394" t="str">
        <f ca="1">VLOOKUP($B394,Summary!$A:$E,5,0)</f>
        <v>More Than 1 Year</v>
      </c>
      <c r="W394">
        <f t="shared" si="14"/>
        <v>10044507</v>
      </c>
    </row>
    <row r="395" spans="1:23" s="8" customFormat="1">
      <c r="A395" s="6">
        <v>45449</v>
      </c>
      <c r="B395" s="209">
        <v>10149740</v>
      </c>
      <c r="C395" s="7" t="str">
        <f t="shared" si="13"/>
        <v>MD SARFARAZ</v>
      </c>
      <c r="D395" t="s">
        <v>420</v>
      </c>
      <c r="E395">
        <v>8709965096</v>
      </c>
      <c r="F395" t="s">
        <v>401</v>
      </c>
      <c r="G395">
        <v>3</v>
      </c>
      <c r="H395">
        <v>0</v>
      </c>
      <c r="I395">
        <v>0</v>
      </c>
      <c r="J395">
        <v>3</v>
      </c>
      <c r="K395">
        <v>0</v>
      </c>
      <c r="L395">
        <v>3</v>
      </c>
      <c r="M395">
        <v>0</v>
      </c>
      <c r="N395">
        <v>0</v>
      </c>
      <c r="O395" t="s">
        <v>384</v>
      </c>
      <c r="P395" s="368">
        <v>75</v>
      </c>
      <c r="Q395" s="137">
        <v>0</v>
      </c>
      <c r="R395" s="137">
        <v>3</v>
      </c>
      <c r="S395" s="137">
        <v>1</v>
      </c>
      <c r="T395" s="137">
        <v>60</v>
      </c>
      <c r="U395" t="str">
        <f>VLOOKUP($B395,Summary!$A:$C,3,0)</f>
        <v>Abhijit Khanvilkar</v>
      </c>
      <c r="V395" t="str">
        <f ca="1">VLOOKUP($B395,Summary!$A:$E,5,0)</f>
        <v>180 +</v>
      </c>
      <c r="W395">
        <f t="shared" si="14"/>
        <v>10149740</v>
      </c>
    </row>
    <row r="396" spans="1:23" s="8" customFormat="1">
      <c r="A396" s="6">
        <v>45449</v>
      </c>
      <c r="B396" s="209">
        <v>10157420</v>
      </c>
      <c r="C396" s="7" t="str">
        <f t="shared" si="13"/>
        <v>VISHAL RAJENDRA UPADHYAY</v>
      </c>
      <c r="D396" t="s">
        <v>554</v>
      </c>
      <c r="E396">
        <v>9867075685</v>
      </c>
      <c r="F396" t="s">
        <v>497</v>
      </c>
      <c r="G396">
        <v>5</v>
      </c>
      <c r="H396">
        <v>1</v>
      </c>
      <c r="I396">
        <v>0</v>
      </c>
      <c r="J396">
        <v>4</v>
      </c>
      <c r="K396">
        <v>1</v>
      </c>
      <c r="L396">
        <v>4</v>
      </c>
      <c r="M396">
        <v>0</v>
      </c>
      <c r="N396">
        <v>0</v>
      </c>
      <c r="O396" t="s">
        <v>384</v>
      </c>
      <c r="P396" s="368">
        <v>185</v>
      </c>
      <c r="Q396" s="137">
        <v>9435</v>
      </c>
      <c r="R396" s="137">
        <v>5</v>
      </c>
      <c r="S396" s="137">
        <v>1</v>
      </c>
      <c r="T396" s="137">
        <v>100</v>
      </c>
      <c r="U396" t="str">
        <f>VLOOKUP($B396,Summary!$A:$C,3,0)</f>
        <v>Dileep Sharma</v>
      </c>
      <c r="V396" t="str">
        <f ca="1">VLOOKUP($B396,Summary!$A:$E,5,0)</f>
        <v>31 - 90</v>
      </c>
      <c r="W396">
        <f t="shared" si="14"/>
        <v>10157420</v>
      </c>
    </row>
    <row r="397" spans="1:23" s="8" customFormat="1">
      <c r="A397" s="6">
        <v>45449</v>
      </c>
      <c r="B397" s="209">
        <v>10153333</v>
      </c>
      <c r="C397" s="7" t="str">
        <f t="shared" si="13"/>
        <v>SUMIT KUMAR PARASNATH VERMA</v>
      </c>
      <c r="D397" t="s">
        <v>546</v>
      </c>
      <c r="E397">
        <v>7738531602</v>
      </c>
      <c r="F397" t="s">
        <v>503</v>
      </c>
      <c r="G397">
        <v>7</v>
      </c>
      <c r="H397">
        <v>0</v>
      </c>
      <c r="I397">
        <v>0</v>
      </c>
      <c r="J397">
        <v>7</v>
      </c>
      <c r="K397">
        <v>1</v>
      </c>
      <c r="L397">
        <v>6</v>
      </c>
      <c r="M397">
        <v>0</v>
      </c>
      <c r="N397">
        <v>0</v>
      </c>
      <c r="O397" t="s">
        <v>384</v>
      </c>
      <c r="P397" s="368">
        <v>175</v>
      </c>
      <c r="Q397" s="137">
        <v>0</v>
      </c>
      <c r="R397" s="137">
        <v>7</v>
      </c>
      <c r="S397" s="137">
        <v>1</v>
      </c>
      <c r="T397" s="137">
        <v>100</v>
      </c>
      <c r="U397" t="str">
        <f>VLOOKUP($B397,Summary!$A:$C,3,0)</f>
        <v>Dileep Sharma</v>
      </c>
      <c r="V397" t="str">
        <f ca="1">VLOOKUP($B397,Summary!$A:$E,5,0)</f>
        <v>91 - 180</v>
      </c>
      <c r="W397">
        <f t="shared" si="14"/>
        <v>10153333</v>
      </c>
    </row>
    <row r="398" spans="1:23" s="8" customFormat="1">
      <c r="A398" s="6">
        <v>45449</v>
      </c>
      <c r="B398" s="209">
        <v>10157283</v>
      </c>
      <c r="C398" s="7" t="str">
        <f t="shared" si="13"/>
        <v>VINIT LAXMIKANT CHATURVEDI</v>
      </c>
      <c r="D398" t="s">
        <v>549</v>
      </c>
      <c r="E398">
        <v>9619167461</v>
      </c>
      <c r="F398" t="s">
        <v>461</v>
      </c>
      <c r="G398">
        <v>5</v>
      </c>
      <c r="H398">
        <v>0</v>
      </c>
      <c r="I398">
        <v>0</v>
      </c>
      <c r="J398">
        <v>5</v>
      </c>
      <c r="K398">
        <v>5</v>
      </c>
      <c r="L398">
        <v>0</v>
      </c>
      <c r="M398">
        <v>0</v>
      </c>
      <c r="N398">
        <v>0</v>
      </c>
      <c r="O398" t="s">
        <v>384</v>
      </c>
      <c r="P398" s="368">
        <v>125</v>
      </c>
      <c r="Q398" s="137">
        <v>0</v>
      </c>
      <c r="R398" s="137">
        <v>5</v>
      </c>
      <c r="S398" s="137">
        <v>1</v>
      </c>
      <c r="T398" s="137">
        <v>100</v>
      </c>
      <c r="U398" t="str">
        <f>VLOOKUP($B398,Summary!$A:$C,3,0)</f>
        <v>Avnind Singh</v>
      </c>
      <c r="V398" t="str">
        <f ca="1">VLOOKUP($B398,Summary!$A:$E,5,0)</f>
        <v>31 - 90</v>
      </c>
      <c r="W398">
        <f t="shared" si="14"/>
        <v>10157283</v>
      </c>
    </row>
    <row r="399" spans="1:23" s="8" customFormat="1">
      <c r="A399" s="6">
        <v>45449</v>
      </c>
      <c r="B399" s="209">
        <v>10157455</v>
      </c>
      <c r="C399" s="7" t="str">
        <f t="shared" si="13"/>
        <v>PRASHANT VISHRAM PATIL</v>
      </c>
      <c r="D399" t="s">
        <v>552</v>
      </c>
      <c r="E399">
        <v>7777088988</v>
      </c>
      <c r="F399" t="s">
        <v>409</v>
      </c>
      <c r="G399">
        <v>5</v>
      </c>
      <c r="H399">
        <v>0</v>
      </c>
      <c r="I399">
        <v>0</v>
      </c>
      <c r="J399">
        <v>5</v>
      </c>
      <c r="K399">
        <v>0</v>
      </c>
      <c r="L399">
        <v>5</v>
      </c>
      <c r="M399">
        <v>0</v>
      </c>
      <c r="N399">
        <v>0</v>
      </c>
      <c r="O399" t="s">
        <v>384</v>
      </c>
      <c r="P399" s="368">
        <v>110</v>
      </c>
      <c r="Q399" s="137">
        <v>0</v>
      </c>
      <c r="R399" s="137">
        <v>5</v>
      </c>
      <c r="S399" s="137">
        <v>1</v>
      </c>
      <c r="T399" s="137">
        <v>100</v>
      </c>
      <c r="U399" t="str">
        <f>VLOOKUP($B399,Summary!$A:$C,3,0)</f>
        <v>Avnind Singh</v>
      </c>
      <c r="V399" t="str">
        <f ca="1">VLOOKUP($B399,Summary!$A:$E,5,0)</f>
        <v>31 - 90</v>
      </c>
      <c r="W399">
        <f t="shared" si="14"/>
        <v>10157455</v>
      </c>
    </row>
    <row r="400" spans="1:23" s="8" customFormat="1">
      <c r="A400" s="6">
        <v>45449</v>
      </c>
      <c r="B400" s="209">
        <v>10156139</v>
      </c>
      <c r="C400" s="7" t="str">
        <f t="shared" si="13"/>
        <v>ASHISH SHUKLA</v>
      </c>
      <c r="D400" t="s">
        <v>508</v>
      </c>
      <c r="E400">
        <v>8879709699</v>
      </c>
      <c r="F400" t="s">
        <v>399</v>
      </c>
      <c r="G400">
        <v>5</v>
      </c>
      <c r="H400">
        <v>0</v>
      </c>
      <c r="I400">
        <v>0</v>
      </c>
      <c r="J400">
        <v>5</v>
      </c>
      <c r="K400">
        <v>2</v>
      </c>
      <c r="L400">
        <v>3</v>
      </c>
      <c r="M400">
        <v>0</v>
      </c>
      <c r="N400">
        <v>0</v>
      </c>
      <c r="O400" t="s">
        <v>384</v>
      </c>
      <c r="P400" s="368">
        <v>125</v>
      </c>
      <c r="Q400" s="137">
        <v>0</v>
      </c>
      <c r="R400" s="137">
        <v>5</v>
      </c>
      <c r="S400" s="137">
        <v>1</v>
      </c>
      <c r="T400" s="137">
        <v>100</v>
      </c>
      <c r="U400" t="str">
        <f>VLOOKUP($B400,Summary!$A:$C,3,0)</f>
        <v>Abhijit Khanvilkar</v>
      </c>
      <c r="V400" t="str">
        <f ca="1">VLOOKUP($B400,Summary!$A:$E,5,0)</f>
        <v>31 - 90</v>
      </c>
      <c r="W400">
        <f t="shared" si="14"/>
        <v>10156139</v>
      </c>
    </row>
    <row r="401" spans="1:23" s="8" customFormat="1">
      <c r="A401" s="6">
        <v>45449</v>
      </c>
      <c r="B401" s="209">
        <v>10068735</v>
      </c>
      <c r="C401" s="7" t="str">
        <f t="shared" si="13"/>
        <v>MOHAMMED MUNAWAR KHAN</v>
      </c>
      <c r="D401" t="s">
        <v>398</v>
      </c>
      <c r="E401">
        <v>8779346184</v>
      </c>
      <c r="F401" t="s">
        <v>414</v>
      </c>
      <c r="G401">
        <v>3</v>
      </c>
      <c r="H401">
        <v>0</v>
      </c>
      <c r="I401">
        <v>0</v>
      </c>
      <c r="J401">
        <v>3</v>
      </c>
      <c r="K401">
        <v>0</v>
      </c>
      <c r="L401">
        <v>3</v>
      </c>
      <c r="M401">
        <v>0</v>
      </c>
      <c r="N401">
        <v>0</v>
      </c>
      <c r="O401" t="s">
        <v>384</v>
      </c>
      <c r="P401" s="368">
        <v>75</v>
      </c>
      <c r="Q401" s="137">
        <v>0</v>
      </c>
      <c r="R401" s="137">
        <v>3</v>
      </c>
      <c r="S401" s="137">
        <v>1</v>
      </c>
      <c r="T401" s="137">
        <v>100</v>
      </c>
      <c r="U401" t="str">
        <f>VLOOKUP($B401,Summary!$A:$C,3,0)</f>
        <v>Intezar Sayed</v>
      </c>
      <c r="V401" t="str">
        <f ca="1">VLOOKUP($B401,Summary!$A:$E,5,0)</f>
        <v>More Than 1 Year</v>
      </c>
      <c r="W401">
        <f t="shared" si="14"/>
        <v>10068735</v>
      </c>
    </row>
    <row r="402" spans="1:23" s="8" customFormat="1">
      <c r="A402" s="6">
        <v>45449</v>
      </c>
      <c r="B402" s="209">
        <v>10157451</v>
      </c>
      <c r="C402" s="7" t="str">
        <f t="shared" si="13"/>
        <v>ATHARAV DASHRATH PAWAR</v>
      </c>
      <c r="D402" t="s">
        <v>551</v>
      </c>
      <c r="E402">
        <v>8655082048</v>
      </c>
      <c r="F402" t="s">
        <v>399</v>
      </c>
      <c r="G402">
        <v>7</v>
      </c>
      <c r="H402">
        <v>1</v>
      </c>
      <c r="I402">
        <v>0</v>
      </c>
      <c r="J402">
        <v>6</v>
      </c>
      <c r="K402">
        <v>4</v>
      </c>
      <c r="L402">
        <v>4</v>
      </c>
      <c r="M402">
        <v>0</v>
      </c>
      <c r="N402">
        <v>0</v>
      </c>
      <c r="O402" t="s">
        <v>384</v>
      </c>
      <c r="P402" s="368">
        <v>220</v>
      </c>
      <c r="Q402" s="137">
        <v>3540</v>
      </c>
      <c r="R402" s="137">
        <v>6</v>
      </c>
      <c r="S402" s="137">
        <v>1</v>
      </c>
      <c r="T402" s="137">
        <v>100</v>
      </c>
      <c r="U402" t="str">
        <f>VLOOKUP($B402,Summary!$A:$C,3,0)</f>
        <v>Abhijit Khanvilkar</v>
      </c>
      <c r="V402" t="str">
        <f ca="1">VLOOKUP($B402,Summary!$A:$E,5,0)</f>
        <v>31 - 90</v>
      </c>
      <c r="W402">
        <f t="shared" si="14"/>
        <v>10157451</v>
      </c>
    </row>
    <row r="403" spans="1:23" s="8" customFormat="1">
      <c r="A403" s="6">
        <v>45449</v>
      </c>
      <c r="B403" s="209">
        <v>10156402</v>
      </c>
      <c r="C403" s="7" t="str">
        <f t="shared" si="13"/>
        <v>RANJEET UPENDRA SHARMA</v>
      </c>
      <c r="D403" t="s">
        <v>529</v>
      </c>
      <c r="E403">
        <v>7620769467</v>
      </c>
      <c r="F403" t="s">
        <v>412</v>
      </c>
      <c r="G403">
        <v>3</v>
      </c>
      <c r="H403">
        <v>0</v>
      </c>
      <c r="I403">
        <v>0</v>
      </c>
      <c r="J403">
        <v>3</v>
      </c>
      <c r="K403">
        <v>2</v>
      </c>
      <c r="L403">
        <v>1</v>
      </c>
      <c r="M403">
        <v>0</v>
      </c>
      <c r="N403">
        <v>0</v>
      </c>
      <c r="O403" t="s">
        <v>384</v>
      </c>
      <c r="P403" s="368">
        <v>75</v>
      </c>
      <c r="Q403" s="137">
        <v>0</v>
      </c>
      <c r="R403" s="137">
        <v>3</v>
      </c>
      <c r="S403" s="137">
        <v>1</v>
      </c>
      <c r="T403" s="137">
        <v>60</v>
      </c>
      <c r="U403" t="str">
        <f>VLOOKUP($B403,Summary!$A:$C,3,0)</f>
        <v>Rushikesh Kale</v>
      </c>
      <c r="V403" t="str">
        <f ca="1">VLOOKUP($B403,Summary!$A:$E,5,0)</f>
        <v>31 - 90</v>
      </c>
      <c r="W403">
        <f t="shared" si="14"/>
        <v>10156402</v>
      </c>
    </row>
    <row r="404" spans="1:23" s="8" customFormat="1">
      <c r="A404" s="6">
        <v>45449</v>
      </c>
      <c r="B404" s="209">
        <v>10147895</v>
      </c>
      <c r="C404" s="7" t="str">
        <f t="shared" si="13"/>
        <v>RUSHIKESH DODHU JADHAV</v>
      </c>
      <c r="D404" t="s">
        <v>389</v>
      </c>
      <c r="E404">
        <v>9768269689</v>
      </c>
      <c r="F404" t="s">
        <v>461</v>
      </c>
      <c r="G404">
        <v>5</v>
      </c>
      <c r="H404">
        <v>0</v>
      </c>
      <c r="I404">
        <v>0</v>
      </c>
      <c r="J404">
        <v>5</v>
      </c>
      <c r="K404">
        <v>1</v>
      </c>
      <c r="L404">
        <v>4</v>
      </c>
      <c r="M404">
        <v>0</v>
      </c>
      <c r="N404">
        <v>0</v>
      </c>
      <c r="O404" t="s">
        <v>384</v>
      </c>
      <c r="P404" s="368">
        <v>125</v>
      </c>
      <c r="Q404" s="137">
        <v>0</v>
      </c>
      <c r="R404" s="137">
        <v>5</v>
      </c>
      <c r="S404" s="137">
        <v>1</v>
      </c>
      <c r="T404" s="137">
        <v>100</v>
      </c>
      <c r="U404" t="str">
        <f>VLOOKUP($B404,Summary!$A:$C,3,0)</f>
        <v>Avnind Singh</v>
      </c>
      <c r="V404" t="str">
        <f ca="1">VLOOKUP($B404,Summary!$A:$E,5,0)</f>
        <v>180 +</v>
      </c>
      <c r="W404">
        <f t="shared" si="14"/>
        <v>10147895</v>
      </c>
    </row>
    <row r="405" spans="1:23" s="8" customFormat="1">
      <c r="A405" s="6">
        <v>45449</v>
      </c>
      <c r="B405" s="209">
        <v>10155618</v>
      </c>
      <c r="C405" s="7" t="str">
        <f t="shared" si="13"/>
        <v>AVINASH KORI</v>
      </c>
      <c r="D405" t="s">
        <v>505</v>
      </c>
      <c r="E405">
        <v>7208733505</v>
      </c>
      <c r="F405" t="s">
        <v>443</v>
      </c>
      <c r="G405">
        <v>7</v>
      </c>
      <c r="H405">
        <v>0</v>
      </c>
      <c r="I405">
        <v>0</v>
      </c>
      <c r="J405">
        <v>7</v>
      </c>
      <c r="K405">
        <v>6</v>
      </c>
      <c r="L405">
        <v>1</v>
      </c>
      <c r="M405">
        <v>0</v>
      </c>
      <c r="N405">
        <v>0</v>
      </c>
      <c r="O405" t="s">
        <v>384</v>
      </c>
      <c r="P405" s="368">
        <v>175</v>
      </c>
      <c r="Q405" s="137">
        <v>0</v>
      </c>
      <c r="R405" s="137">
        <v>7</v>
      </c>
      <c r="S405" s="137">
        <v>1</v>
      </c>
      <c r="T405" s="137">
        <v>100</v>
      </c>
      <c r="U405" t="str">
        <f>VLOOKUP($B405,Summary!$A:$C,3,0)</f>
        <v>Abhijit Khanvilkar</v>
      </c>
      <c r="V405" t="str">
        <f ca="1">VLOOKUP($B405,Summary!$A:$E,5,0)</f>
        <v>31 - 90</v>
      </c>
      <c r="W405">
        <f t="shared" si="14"/>
        <v>10155618</v>
      </c>
    </row>
    <row r="406" spans="1:23" s="8" customFormat="1">
      <c r="A406" s="6">
        <v>45449</v>
      </c>
      <c r="B406" s="209">
        <v>10081473</v>
      </c>
      <c r="C406" s="7" t="str">
        <f t="shared" si="13"/>
        <v>ALOK NAKHDOO PAL</v>
      </c>
      <c r="D406" t="s">
        <v>425</v>
      </c>
      <c r="E406">
        <v>7385360866</v>
      </c>
      <c r="F406" t="s">
        <v>405</v>
      </c>
      <c r="G406">
        <v>6</v>
      </c>
      <c r="H406">
        <v>1</v>
      </c>
      <c r="I406">
        <v>0</v>
      </c>
      <c r="J406">
        <v>5</v>
      </c>
      <c r="K406">
        <v>0</v>
      </c>
      <c r="L406">
        <v>6</v>
      </c>
      <c r="M406">
        <v>0</v>
      </c>
      <c r="N406">
        <v>0</v>
      </c>
      <c r="O406" t="s">
        <v>384</v>
      </c>
      <c r="P406" s="368">
        <v>205</v>
      </c>
      <c r="Q406" s="137">
        <v>5310</v>
      </c>
      <c r="R406" s="137">
        <v>6</v>
      </c>
      <c r="S406" s="137">
        <v>1</v>
      </c>
      <c r="T406" s="137">
        <v>100</v>
      </c>
      <c r="U406" t="str">
        <f>VLOOKUP($B406,Summary!$A:$C,3,0)</f>
        <v>Rushikesh Kale</v>
      </c>
      <c r="V406" t="str">
        <f ca="1">VLOOKUP($B406,Summary!$A:$E,5,0)</f>
        <v>More Than 1 Year</v>
      </c>
      <c r="W406">
        <f t="shared" si="14"/>
        <v>10081473</v>
      </c>
    </row>
    <row r="407" spans="1:23" s="8" customFormat="1">
      <c r="A407" s="6">
        <v>45449</v>
      </c>
      <c r="B407" s="209">
        <v>10152591</v>
      </c>
      <c r="C407" s="7" t="str">
        <f t="shared" si="13"/>
        <v>ARUN KUMAR SHUKLA</v>
      </c>
      <c r="D407" t="s">
        <v>421</v>
      </c>
      <c r="E407">
        <v>8928440955</v>
      </c>
      <c r="F407" t="s">
        <v>405</v>
      </c>
      <c r="G407">
        <v>7</v>
      </c>
      <c r="H407">
        <v>0</v>
      </c>
      <c r="I407">
        <v>1</v>
      </c>
      <c r="J407">
        <v>6</v>
      </c>
      <c r="K407">
        <v>0</v>
      </c>
      <c r="L407">
        <v>7</v>
      </c>
      <c r="M407">
        <v>0</v>
      </c>
      <c r="N407">
        <v>0</v>
      </c>
      <c r="O407" t="s">
        <v>384</v>
      </c>
      <c r="P407" s="368">
        <v>240</v>
      </c>
      <c r="Q407" s="137">
        <v>2360</v>
      </c>
      <c r="R407" s="137">
        <v>7</v>
      </c>
      <c r="S407" s="137">
        <v>1</v>
      </c>
      <c r="T407" s="137">
        <v>100</v>
      </c>
      <c r="U407" t="str">
        <f>VLOOKUP($B407,Summary!$A:$C,3,0)</f>
        <v>Rushikesh Kale</v>
      </c>
      <c r="V407" t="str">
        <f ca="1">VLOOKUP($B407,Summary!$A:$E,5,0)</f>
        <v>91 - 180</v>
      </c>
      <c r="W407">
        <f t="shared" si="14"/>
        <v>10152591</v>
      </c>
    </row>
    <row r="408" spans="1:23" s="8" customFormat="1">
      <c r="A408" s="6">
        <v>45449</v>
      </c>
      <c r="B408" s="209">
        <v>10156156</v>
      </c>
      <c r="C408" s="7" t="str">
        <f t="shared" si="13"/>
        <v>AJAY KUMAR MISHRA</v>
      </c>
      <c r="D408" t="s">
        <v>528</v>
      </c>
      <c r="E408">
        <v>8009478116</v>
      </c>
      <c r="F408" t="s">
        <v>386</v>
      </c>
      <c r="G408">
        <v>6</v>
      </c>
      <c r="H408">
        <v>0</v>
      </c>
      <c r="I408">
        <v>0</v>
      </c>
      <c r="J408">
        <v>6</v>
      </c>
      <c r="K408">
        <v>5</v>
      </c>
      <c r="L408">
        <v>1</v>
      </c>
      <c r="M408">
        <v>0</v>
      </c>
      <c r="N408">
        <v>0</v>
      </c>
      <c r="O408" t="s">
        <v>384</v>
      </c>
      <c r="P408" s="368">
        <v>150</v>
      </c>
      <c r="Q408" s="137">
        <v>0</v>
      </c>
      <c r="R408" s="137">
        <v>6</v>
      </c>
      <c r="S408" s="137">
        <v>1</v>
      </c>
      <c r="T408" s="137">
        <v>100</v>
      </c>
      <c r="U408" t="str">
        <f>VLOOKUP($B408,Summary!$A:$C,3,0)</f>
        <v>Avnind Singh</v>
      </c>
      <c r="V408" t="str">
        <f ca="1">VLOOKUP($B408,Summary!$A:$E,5,0)</f>
        <v>31 - 90</v>
      </c>
      <c r="W408">
        <f t="shared" si="14"/>
        <v>10156156</v>
      </c>
    </row>
    <row r="409" spans="1:23" s="8" customFormat="1">
      <c r="A409" s="6">
        <v>45449</v>
      </c>
      <c r="B409" s="209">
        <v>10157733</v>
      </c>
      <c r="C409" s="7" t="str">
        <f t="shared" si="13"/>
        <v>VINAY MISHRA</v>
      </c>
      <c r="D409" t="s">
        <v>563</v>
      </c>
      <c r="E409">
        <v>9140317319</v>
      </c>
      <c r="F409" t="s">
        <v>402</v>
      </c>
      <c r="G409">
        <v>2</v>
      </c>
      <c r="H409">
        <v>0</v>
      </c>
      <c r="I409">
        <v>0</v>
      </c>
      <c r="J409">
        <v>2</v>
      </c>
      <c r="K409">
        <v>0</v>
      </c>
      <c r="L409">
        <v>2</v>
      </c>
      <c r="M409">
        <v>0</v>
      </c>
      <c r="N409">
        <v>0</v>
      </c>
      <c r="O409" t="s">
        <v>384</v>
      </c>
      <c r="P409" s="368">
        <v>50</v>
      </c>
      <c r="Q409" s="137">
        <v>0</v>
      </c>
      <c r="R409" s="137">
        <v>2</v>
      </c>
      <c r="S409" s="137">
        <v>1</v>
      </c>
      <c r="T409" s="137">
        <v>66.67</v>
      </c>
      <c r="U409" t="str">
        <f>VLOOKUP($B409,Summary!$A:$C,3,0)</f>
        <v>Intezar Sayed</v>
      </c>
      <c r="V409" t="str">
        <f ca="1">VLOOKUP($B409,Summary!$A:$E,5,0)</f>
        <v>31 - 90</v>
      </c>
      <c r="W409">
        <f t="shared" si="14"/>
        <v>10157733</v>
      </c>
    </row>
    <row r="410" spans="1:23" s="8" customFormat="1">
      <c r="A410" s="6">
        <v>45449</v>
      </c>
      <c r="B410" s="209">
        <v>10028593</v>
      </c>
      <c r="C410" s="7" t="str">
        <f t="shared" si="13"/>
        <v>NANDAN SINGH</v>
      </c>
      <c r="D410" t="s">
        <v>416</v>
      </c>
      <c r="E410">
        <v>8655842601</v>
      </c>
      <c r="F410" t="s">
        <v>387</v>
      </c>
      <c r="G410">
        <v>1</v>
      </c>
      <c r="H410">
        <v>0</v>
      </c>
      <c r="I410">
        <v>0</v>
      </c>
      <c r="J410">
        <v>1</v>
      </c>
      <c r="K410">
        <v>1</v>
      </c>
      <c r="L410">
        <v>0</v>
      </c>
      <c r="M410">
        <v>0</v>
      </c>
      <c r="N410">
        <v>0</v>
      </c>
      <c r="O410" t="s">
        <v>384</v>
      </c>
      <c r="P410" s="368">
        <v>25</v>
      </c>
      <c r="Q410" s="137">
        <v>0</v>
      </c>
      <c r="R410" s="137">
        <v>1</v>
      </c>
      <c r="S410" s="137">
        <v>1</v>
      </c>
      <c r="T410" s="137">
        <v>20</v>
      </c>
      <c r="U410" t="str">
        <f>VLOOKUP($B410,Summary!$A:$C,3,0)</f>
        <v>Abhijit Khanvilkar</v>
      </c>
      <c r="V410" t="str">
        <f ca="1">VLOOKUP($B410,Summary!$A:$E,5,0)</f>
        <v>More Than 1 Year</v>
      </c>
      <c r="W410">
        <f t="shared" si="14"/>
        <v>10028593</v>
      </c>
    </row>
    <row r="411" spans="1:23" s="8" customFormat="1">
      <c r="A411" s="6">
        <v>45449</v>
      </c>
      <c r="B411" s="209">
        <v>10157735</v>
      </c>
      <c r="C411" s="7" t="str">
        <f t="shared" si="13"/>
        <v>YADAV VIVEKKUMAR LALJI</v>
      </c>
      <c r="D411" t="s">
        <v>564</v>
      </c>
      <c r="E411">
        <v>9702818558</v>
      </c>
      <c r="F411" t="s">
        <v>402</v>
      </c>
      <c r="G411">
        <v>3</v>
      </c>
      <c r="H411">
        <v>0</v>
      </c>
      <c r="I411">
        <v>0</v>
      </c>
      <c r="J411">
        <v>3</v>
      </c>
      <c r="K411">
        <v>1</v>
      </c>
      <c r="L411">
        <v>2</v>
      </c>
      <c r="M411">
        <v>0</v>
      </c>
      <c r="N411">
        <v>0</v>
      </c>
      <c r="O411" t="s">
        <v>384</v>
      </c>
      <c r="P411" s="368">
        <v>75</v>
      </c>
      <c r="Q411" s="137">
        <v>0</v>
      </c>
      <c r="R411" s="137">
        <v>3</v>
      </c>
      <c r="S411" s="137">
        <v>1</v>
      </c>
      <c r="T411" s="137">
        <v>100</v>
      </c>
      <c r="U411" t="str">
        <f>VLOOKUP($B411,Summary!$A:$C,3,0)</f>
        <v>Intezar Sayed</v>
      </c>
      <c r="V411" t="str">
        <f ca="1">VLOOKUP($B411,Summary!$A:$E,5,0)</f>
        <v>31 - 90</v>
      </c>
      <c r="W411">
        <f t="shared" si="14"/>
        <v>10157735</v>
      </c>
    </row>
    <row r="412" spans="1:23" s="8" customFormat="1">
      <c r="A412" s="6">
        <v>45449</v>
      </c>
      <c r="B412" s="209">
        <v>10129842</v>
      </c>
      <c r="C412" s="7" t="str">
        <f t="shared" si="13"/>
        <v>RANJIT REVNATH BOBHATE</v>
      </c>
      <c r="D412" t="s">
        <v>428</v>
      </c>
      <c r="E412">
        <v>9920240914</v>
      </c>
      <c r="F412" t="s">
        <v>397</v>
      </c>
      <c r="G412">
        <v>5</v>
      </c>
      <c r="H412">
        <v>0</v>
      </c>
      <c r="I412">
        <v>0</v>
      </c>
      <c r="J412">
        <v>5</v>
      </c>
      <c r="K412">
        <v>0</v>
      </c>
      <c r="L412">
        <v>5</v>
      </c>
      <c r="M412">
        <v>0</v>
      </c>
      <c r="N412">
        <v>0</v>
      </c>
      <c r="O412" t="s">
        <v>384</v>
      </c>
      <c r="P412" s="368">
        <v>125</v>
      </c>
      <c r="Q412" s="137">
        <v>0</v>
      </c>
      <c r="R412" s="137">
        <v>5</v>
      </c>
      <c r="S412" s="137">
        <v>1</v>
      </c>
      <c r="T412" s="137">
        <v>100</v>
      </c>
      <c r="U412" t="str">
        <f>VLOOKUP($B412,Summary!$A:$C,3,0)</f>
        <v>Madhuri Joshi</v>
      </c>
      <c r="V412" t="str">
        <f ca="1">VLOOKUP($B412,Summary!$A:$E,5,0)</f>
        <v>More Than 1 Year</v>
      </c>
      <c r="W412">
        <f t="shared" si="14"/>
        <v>10129842</v>
      </c>
    </row>
    <row r="413" spans="1:23" s="8" customFormat="1">
      <c r="A413" s="6">
        <v>45449</v>
      </c>
      <c r="B413" s="209">
        <v>10154482</v>
      </c>
      <c r="C413" s="7" t="str">
        <f t="shared" si="13"/>
        <v>PRADEEP DEEPAK ANGRE</v>
      </c>
      <c r="D413" t="s">
        <v>473</v>
      </c>
      <c r="E413">
        <v>8879114532</v>
      </c>
      <c r="F413" t="s">
        <v>412</v>
      </c>
      <c r="G413">
        <v>7</v>
      </c>
      <c r="H413">
        <v>0</v>
      </c>
      <c r="I413">
        <v>0</v>
      </c>
      <c r="J413">
        <v>7</v>
      </c>
      <c r="K413">
        <v>0</v>
      </c>
      <c r="L413">
        <v>8</v>
      </c>
      <c r="M413">
        <v>0</v>
      </c>
      <c r="N413">
        <v>0</v>
      </c>
      <c r="O413" t="s">
        <v>384</v>
      </c>
      <c r="P413" s="368">
        <v>175</v>
      </c>
      <c r="Q413" s="137">
        <v>0</v>
      </c>
      <c r="R413" s="137">
        <v>7</v>
      </c>
      <c r="S413" s="137">
        <v>1</v>
      </c>
      <c r="T413" s="137">
        <v>100</v>
      </c>
      <c r="U413" t="str">
        <f>VLOOKUP($B413,Summary!$A:$C,3,0)</f>
        <v>Rushikesh Kale</v>
      </c>
      <c r="V413" t="str">
        <f ca="1">VLOOKUP($B413,Summary!$A:$E,5,0)</f>
        <v>91 - 180</v>
      </c>
      <c r="W413">
        <f t="shared" si="14"/>
        <v>10154482</v>
      </c>
    </row>
    <row r="414" spans="1:23" s="8" customFormat="1">
      <c r="A414" s="6">
        <v>45449</v>
      </c>
      <c r="B414" s="209">
        <v>10151356</v>
      </c>
      <c r="C414" s="7" t="str">
        <f t="shared" si="13"/>
        <v>SAJID SHAHABUDDIN ANSARI</v>
      </c>
      <c r="D414" t="s">
        <v>400</v>
      </c>
      <c r="E414">
        <v>9326604192</v>
      </c>
      <c r="F414" t="s">
        <v>443</v>
      </c>
      <c r="G414">
        <v>6</v>
      </c>
      <c r="H414">
        <v>0</v>
      </c>
      <c r="I414">
        <v>0</v>
      </c>
      <c r="J414">
        <v>6</v>
      </c>
      <c r="K414">
        <v>1</v>
      </c>
      <c r="L414">
        <v>5</v>
      </c>
      <c r="M414">
        <v>0</v>
      </c>
      <c r="N414">
        <v>0</v>
      </c>
      <c r="O414" t="s">
        <v>384</v>
      </c>
      <c r="P414" s="368">
        <v>150</v>
      </c>
      <c r="Q414" s="137">
        <v>0</v>
      </c>
      <c r="R414" s="137">
        <v>6</v>
      </c>
      <c r="S414" s="137">
        <v>1</v>
      </c>
      <c r="T414" s="137">
        <v>100</v>
      </c>
      <c r="U414" t="str">
        <f>VLOOKUP($B414,Summary!$A:$C,3,0)</f>
        <v>Abhijit Khanvilkar</v>
      </c>
      <c r="V414" t="str">
        <f ca="1">VLOOKUP($B414,Summary!$A:$E,5,0)</f>
        <v>180 +</v>
      </c>
      <c r="W414">
        <f t="shared" si="14"/>
        <v>10151356</v>
      </c>
    </row>
    <row r="415" spans="1:23" s="8" customFormat="1">
      <c r="A415" s="6">
        <v>45449</v>
      </c>
      <c r="B415" s="209">
        <v>10044903</v>
      </c>
      <c r="C415" s="7" t="str">
        <f t="shared" si="13"/>
        <v>MD SANAUL MUSTUFA</v>
      </c>
      <c r="D415" t="s">
        <v>401</v>
      </c>
      <c r="E415">
        <v>9892999846</v>
      </c>
      <c r="F415" t="s">
        <v>387</v>
      </c>
      <c r="G415">
        <v>3</v>
      </c>
      <c r="H415">
        <v>0</v>
      </c>
      <c r="I415">
        <v>0</v>
      </c>
      <c r="J415">
        <v>3</v>
      </c>
      <c r="K415">
        <v>1</v>
      </c>
      <c r="L415">
        <v>2</v>
      </c>
      <c r="M415">
        <v>0</v>
      </c>
      <c r="N415">
        <v>0</v>
      </c>
      <c r="O415" t="s">
        <v>384</v>
      </c>
      <c r="P415" s="368">
        <v>75</v>
      </c>
      <c r="Q415" s="137">
        <v>0</v>
      </c>
      <c r="R415" s="137">
        <v>3</v>
      </c>
      <c r="S415" s="137">
        <v>1</v>
      </c>
      <c r="T415" s="137">
        <v>100</v>
      </c>
      <c r="U415" t="str">
        <f>VLOOKUP($B415,Summary!$A:$C,3,0)</f>
        <v>Abhijit Khanvilkar</v>
      </c>
      <c r="V415" t="str">
        <f ca="1">VLOOKUP($B415,Summary!$A:$E,5,0)</f>
        <v>More Than 1 Year</v>
      </c>
      <c r="W415">
        <f t="shared" si="14"/>
        <v>10044903</v>
      </c>
    </row>
    <row r="416" spans="1:23" s="8" customFormat="1">
      <c r="A416" s="6">
        <v>45449</v>
      </c>
      <c r="B416" s="209">
        <v>10148305</v>
      </c>
      <c r="C416" s="7" t="str">
        <f t="shared" si="13"/>
        <v>SAMSUJJAMA</v>
      </c>
      <c r="D416" t="s">
        <v>408</v>
      </c>
      <c r="E416">
        <v>9628744894</v>
      </c>
      <c r="F416" t="s">
        <v>409</v>
      </c>
      <c r="G416">
        <v>4</v>
      </c>
      <c r="H416">
        <v>1</v>
      </c>
      <c r="I416">
        <v>0</v>
      </c>
      <c r="J416">
        <v>3</v>
      </c>
      <c r="K416">
        <v>0</v>
      </c>
      <c r="L416">
        <v>4</v>
      </c>
      <c r="M416">
        <v>0</v>
      </c>
      <c r="N416">
        <v>0</v>
      </c>
      <c r="O416" t="s">
        <v>384</v>
      </c>
      <c r="P416" s="368">
        <v>165</v>
      </c>
      <c r="Q416" s="137">
        <v>6537</v>
      </c>
      <c r="R416" s="137">
        <v>4</v>
      </c>
      <c r="S416" s="137">
        <v>1</v>
      </c>
      <c r="T416" s="137">
        <v>80</v>
      </c>
      <c r="U416" t="str">
        <f>VLOOKUP($B416,Summary!$A:$C,3,0)</f>
        <v>Avnind Singh</v>
      </c>
      <c r="V416" t="str">
        <f ca="1">VLOOKUP($B416,Summary!$A:$E,5,0)</f>
        <v>180 +</v>
      </c>
      <c r="W416">
        <f t="shared" si="14"/>
        <v>10148305</v>
      </c>
    </row>
    <row r="417" spans="1:23" s="8" customFormat="1">
      <c r="A417" s="6">
        <v>45449</v>
      </c>
      <c r="B417" s="209">
        <v>10156155</v>
      </c>
      <c r="C417" s="7" t="str">
        <f t="shared" si="13"/>
        <v>VIVEKANAND</v>
      </c>
      <c r="D417" t="s">
        <v>543</v>
      </c>
      <c r="E417">
        <v>9984546969</v>
      </c>
      <c r="F417" t="s">
        <v>412</v>
      </c>
      <c r="G417">
        <v>7</v>
      </c>
      <c r="H417">
        <v>0</v>
      </c>
      <c r="I417">
        <v>0</v>
      </c>
      <c r="J417">
        <v>7</v>
      </c>
      <c r="K417">
        <v>3</v>
      </c>
      <c r="L417">
        <v>4</v>
      </c>
      <c r="M417">
        <v>0</v>
      </c>
      <c r="N417">
        <v>0</v>
      </c>
      <c r="O417" t="s">
        <v>384</v>
      </c>
      <c r="P417" s="368">
        <v>165</v>
      </c>
      <c r="Q417" s="137">
        <v>0</v>
      </c>
      <c r="R417" s="137">
        <v>7</v>
      </c>
      <c r="S417" s="137">
        <v>1</v>
      </c>
      <c r="T417" s="137">
        <v>100</v>
      </c>
      <c r="U417" t="str">
        <f>VLOOKUP($B417,Summary!$A:$C,3,0)</f>
        <v>Rushikesh Kale</v>
      </c>
      <c r="V417" t="str">
        <f ca="1">VLOOKUP($B417,Summary!$A:$E,5,0)</f>
        <v>31 - 90</v>
      </c>
      <c r="W417">
        <f t="shared" si="14"/>
        <v>10156155</v>
      </c>
    </row>
    <row r="418" spans="1:23" s="8" customFormat="1">
      <c r="A418" s="6">
        <v>45449</v>
      </c>
      <c r="B418" s="209">
        <v>10154722</v>
      </c>
      <c r="C418" s="7" t="str">
        <f t="shared" si="13"/>
        <v>ANIMESH KARMAKAR</v>
      </c>
      <c r="D418" t="s">
        <v>492</v>
      </c>
      <c r="E418">
        <v>6294590298</v>
      </c>
      <c r="F418" t="s">
        <v>399</v>
      </c>
      <c r="G418">
        <v>7</v>
      </c>
      <c r="H418">
        <v>0</v>
      </c>
      <c r="I418">
        <v>0</v>
      </c>
      <c r="J418">
        <v>7</v>
      </c>
      <c r="K418">
        <v>4</v>
      </c>
      <c r="L418">
        <v>3</v>
      </c>
      <c r="M418">
        <v>0</v>
      </c>
      <c r="N418">
        <v>0</v>
      </c>
      <c r="O418" t="s">
        <v>384</v>
      </c>
      <c r="P418" s="368">
        <v>160</v>
      </c>
      <c r="Q418" s="137">
        <v>0</v>
      </c>
      <c r="R418" s="137">
        <v>6</v>
      </c>
      <c r="S418" s="137">
        <v>1</v>
      </c>
      <c r="T418" s="137">
        <v>100</v>
      </c>
      <c r="U418" t="str">
        <f>VLOOKUP($B418,Summary!$A:$C,3,0)</f>
        <v>Abhijit Khanvilkar</v>
      </c>
      <c r="V418" t="str">
        <f ca="1">VLOOKUP($B418,Summary!$A:$E,5,0)</f>
        <v>91 - 180</v>
      </c>
      <c r="W418">
        <f t="shared" si="14"/>
        <v>10154722</v>
      </c>
    </row>
    <row r="419" spans="1:23" s="8" customFormat="1">
      <c r="A419" s="6">
        <v>45449</v>
      </c>
      <c r="B419" s="209">
        <v>10152846</v>
      </c>
      <c r="C419" s="7" t="str">
        <f t="shared" si="13"/>
        <v>SANDESH SAROJ MISHRA</v>
      </c>
      <c r="D419" t="s">
        <v>394</v>
      </c>
      <c r="E419">
        <v>9819648094</v>
      </c>
      <c r="F419" t="s">
        <v>471</v>
      </c>
      <c r="G419">
        <v>5</v>
      </c>
      <c r="H419">
        <v>0</v>
      </c>
      <c r="I419">
        <v>0</v>
      </c>
      <c r="J419">
        <v>5</v>
      </c>
      <c r="K419">
        <v>2</v>
      </c>
      <c r="L419">
        <v>3</v>
      </c>
      <c r="M419">
        <v>0</v>
      </c>
      <c r="N419">
        <v>0</v>
      </c>
      <c r="O419" t="s">
        <v>384</v>
      </c>
      <c r="P419" s="368">
        <v>115</v>
      </c>
      <c r="Q419" s="137">
        <v>0</v>
      </c>
      <c r="R419" s="137">
        <v>5</v>
      </c>
      <c r="S419" s="137">
        <v>1</v>
      </c>
      <c r="T419" s="137">
        <v>100</v>
      </c>
      <c r="U419" t="str">
        <f>VLOOKUP($B419,Summary!$A:$C,3,0)</f>
        <v>Dileep Sharma</v>
      </c>
      <c r="V419" t="str">
        <f ca="1">VLOOKUP($B419,Summary!$A:$E,5,0)</f>
        <v>91 - 180</v>
      </c>
      <c r="W419">
        <f t="shared" si="14"/>
        <v>10152846</v>
      </c>
    </row>
    <row r="420" spans="1:23" s="8" customFormat="1">
      <c r="A420" s="6">
        <v>45449</v>
      </c>
      <c r="B420" s="209">
        <v>10153342</v>
      </c>
      <c r="C420" s="7" t="str">
        <f t="shared" si="13"/>
        <v>AKASH RAMRATAN JAISWAL</v>
      </c>
      <c r="D420" t="s">
        <v>461</v>
      </c>
      <c r="E420">
        <v>7977956010</v>
      </c>
      <c r="F420" t="s">
        <v>390</v>
      </c>
      <c r="G420">
        <v>2</v>
      </c>
      <c r="H420">
        <v>0</v>
      </c>
      <c r="I420">
        <v>0</v>
      </c>
      <c r="J420">
        <v>2</v>
      </c>
      <c r="K420">
        <v>0</v>
      </c>
      <c r="L420">
        <v>2</v>
      </c>
      <c r="M420">
        <v>0</v>
      </c>
      <c r="N420">
        <v>0</v>
      </c>
      <c r="O420" t="s">
        <v>384</v>
      </c>
      <c r="P420" s="368">
        <v>40</v>
      </c>
      <c r="Q420" s="137">
        <v>0</v>
      </c>
      <c r="R420" s="137">
        <v>2</v>
      </c>
      <c r="S420" s="137">
        <v>1</v>
      </c>
      <c r="T420" s="137">
        <v>66.67</v>
      </c>
      <c r="U420" t="str">
        <f>VLOOKUP($B420,Summary!$A:$C,3,0)</f>
        <v>Avnind Singh</v>
      </c>
      <c r="V420" t="str">
        <f ca="1">VLOOKUP($B420,Summary!$A:$E,5,0)</f>
        <v>91 - 180</v>
      </c>
      <c r="W420">
        <f t="shared" si="14"/>
        <v>10153342</v>
      </c>
    </row>
    <row r="421" spans="1:23" s="8" customFormat="1">
      <c r="A421" s="6">
        <v>45449</v>
      </c>
      <c r="B421" s="209">
        <v>10083901</v>
      </c>
      <c r="C421" s="7" t="str">
        <f t="shared" si="13"/>
        <v>BHAVESH VIVEK MHATRE</v>
      </c>
      <c r="D421" t="s">
        <v>419</v>
      </c>
      <c r="E421">
        <v>8668720253</v>
      </c>
      <c r="F421" t="s">
        <v>418</v>
      </c>
      <c r="G421">
        <v>5</v>
      </c>
      <c r="H421">
        <v>0</v>
      </c>
      <c r="I421">
        <v>0</v>
      </c>
      <c r="J421">
        <v>5</v>
      </c>
      <c r="K421">
        <v>2</v>
      </c>
      <c r="L421">
        <v>3</v>
      </c>
      <c r="M421">
        <v>0</v>
      </c>
      <c r="N421">
        <v>1</v>
      </c>
      <c r="O421" t="s">
        <v>384</v>
      </c>
      <c r="P421" s="368">
        <v>135</v>
      </c>
      <c r="Q421" s="137">
        <v>0</v>
      </c>
      <c r="R421" s="137">
        <v>5</v>
      </c>
      <c r="S421" s="137">
        <v>1</v>
      </c>
      <c r="T421" s="137">
        <v>100</v>
      </c>
      <c r="U421" t="str">
        <f>VLOOKUP($B421,Summary!$A:$C,3,0)</f>
        <v>Madhuri Joshi</v>
      </c>
      <c r="V421" t="str">
        <f ca="1">VLOOKUP($B421,Summary!$A:$E,5,0)</f>
        <v>More Than 1 Year</v>
      </c>
      <c r="W421">
        <f t="shared" si="14"/>
        <v>10083901</v>
      </c>
    </row>
    <row r="422" spans="1:23" s="8" customFormat="1">
      <c r="A422" s="6">
        <v>45449</v>
      </c>
      <c r="B422" s="209">
        <v>10051652</v>
      </c>
      <c r="C422" s="7" t="str">
        <f t="shared" si="13"/>
        <v>DINESH GHODVINDE</v>
      </c>
      <c r="D422" t="s">
        <v>444</v>
      </c>
      <c r="E422">
        <v>7020949492</v>
      </c>
      <c r="F422" t="s">
        <v>412</v>
      </c>
      <c r="G422">
        <v>4</v>
      </c>
      <c r="H422">
        <v>0</v>
      </c>
      <c r="I422">
        <v>0</v>
      </c>
      <c r="J422">
        <v>4</v>
      </c>
      <c r="K422">
        <v>0</v>
      </c>
      <c r="L422">
        <v>4</v>
      </c>
      <c r="M422">
        <v>0</v>
      </c>
      <c r="N422">
        <v>0</v>
      </c>
      <c r="O422" t="s">
        <v>384</v>
      </c>
      <c r="P422" s="368">
        <v>80</v>
      </c>
      <c r="Q422" s="137">
        <v>0</v>
      </c>
      <c r="R422" s="137">
        <v>4</v>
      </c>
      <c r="S422" s="137">
        <v>1</v>
      </c>
      <c r="T422" s="137">
        <v>100</v>
      </c>
      <c r="U422" t="str">
        <f>VLOOKUP($B422,Summary!$A:$C,3,0)</f>
        <v>Rushikesh Kale</v>
      </c>
      <c r="V422" t="str">
        <f ca="1">VLOOKUP($B422,Summary!$A:$E,5,0)</f>
        <v>More Than 1 Year</v>
      </c>
      <c r="W422">
        <f t="shared" si="14"/>
        <v>10051652</v>
      </c>
    </row>
    <row r="423" spans="1:23" s="8" customFormat="1">
      <c r="A423" s="6">
        <v>45449</v>
      </c>
      <c r="B423" s="209">
        <v>10154505</v>
      </c>
      <c r="C423" s="7" t="str">
        <f t="shared" si="13"/>
        <v>KRISHNA GYANDEV PANDEY</v>
      </c>
      <c r="D423" t="s">
        <v>475</v>
      </c>
      <c r="E423">
        <v>9372324244</v>
      </c>
      <c r="F423" t="s">
        <v>460</v>
      </c>
      <c r="G423">
        <v>5</v>
      </c>
      <c r="H423">
        <v>0</v>
      </c>
      <c r="I423">
        <v>0</v>
      </c>
      <c r="J423">
        <v>5</v>
      </c>
      <c r="K423">
        <v>2</v>
      </c>
      <c r="L423">
        <v>3</v>
      </c>
      <c r="M423">
        <v>0</v>
      </c>
      <c r="N423">
        <v>0</v>
      </c>
      <c r="O423" t="s">
        <v>384</v>
      </c>
      <c r="P423" s="368">
        <v>115</v>
      </c>
      <c r="Q423" s="137">
        <v>0</v>
      </c>
      <c r="R423" s="137">
        <v>4</v>
      </c>
      <c r="S423" s="137">
        <v>1</v>
      </c>
      <c r="T423" s="137">
        <v>80</v>
      </c>
      <c r="U423" t="str">
        <f>VLOOKUP($B423,Summary!$A:$C,3,0)</f>
        <v>Avnind Singh</v>
      </c>
      <c r="V423" t="str">
        <f ca="1">VLOOKUP($B423,Summary!$A:$E,5,0)</f>
        <v>91 - 180</v>
      </c>
      <c r="W423">
        <f t="shared" si="14"/>
        <v>10154505</v>
      </c>
    </row>
    <row r="424" spans="1:23" s="8" customFormat="1">
      <c r="A424" s="6">
        <v>45449</v>
      </c>
      <c r="B424" s="209">
        <v>10155617</v>
      </c>
      <c r="C424" s="7" t="str">
        <f t="shared" si="13"/>
        <v>NANDLAL RAJBHAR</v>
      </c>
      <c r="D424" t="s">
        <v>504</v>
      </c>
      <c r="E424">
        <v>9594189301</v>
      </c>
      <c r="F424" t="s">
        <v>401</v>
      </c>
      <c r="G424">
        <v>5</v>
      </c>
      <c r="H424">
        <v>0</v>
      </c>
      <c r="I424">
        <v>0</v>
      </c>
      <c r="J424">
        <v>5</v>
      </c>
      <c r="K424">
        <v>0</v>
      </c>
      <c r="L424">
        <v>5</v>
      </c>
      <c r="M424">
        <v>0</v>
      </c>
      <c r="N424">
        <v>0</v>
      </c>
      <c r="O424" t="s">
        <v>384</v>
      </c>
      <c r="P424" s="368">
        <v>115</v>
      </c>
      <c r="Q424" s="137">
        <v>0</v>
      </c>
      <c r="R424" s="137">
        <v>5</v>
      </c>
      <c r="S424" s="137">
        <v>1</v>
      </c>
      <c r="T424" s="137">
        <v>100</v>
      </c>
      <c r="U424" t="str">
        <f>VLOOKUP($B424,Summary!$A:$C,3,0)</f>
        <v>Abhijit Khanvilkar</v>
      </c>
      <c r="V424" t="str">
        <f ca="1">VLOOKUP($B424,Summary!$A:$E,5,0)</f>
        <v>31 - 90</v>
      </c>
      <c r="W424">
        <f t="shared" si="14"/>
        <v>10155617</v>
      </c>
    </row>
    <row r="425" spans="1:23" s="8" customFormat="1">
      <c r="A425" s="6">
        <v>45449</v>
      </c>
      <c r="B425" s="209">
        <v>10023014</v>
      </c>
      <c r="C425" s="7" t="str">
        <f t="shared" si="13"/>
        <v>AJAY KUMAR VERMA</v>
      </c>
      <c r="D425" t="s">
        <v>385</v>
      </c>
      <c r="E425">
        <v>9867318030</v>
      </c>
      <c r="F425" t="s">
        <v>414</v>
      </c>
      <c r="G425">
        <v>1</v>
      </c>
      <c r="H425">
        <v>0</v>
      </c>
      <c r="I425">
        <v>1</v>
      </c>
      <c r="J425">
        <v>0</v>
      </c>
      <c r="K425">
        <v>0</v>
      </c>
      <c r="L425">
        <v>1</v>
      </c>
      <c r="M425">
        <v>0</v>
      </c>
      <c r="N425">
        <v>0</v>
      </c>
      <c r="O425" t="s">
        <v>384</v>
      </c>
      <c r="P425" s="368">
        <v>85</v>
      </c>
      <c r="Q425" s="137">
        <v>7080</v>
      </c>
      <c r="R425" s="137">
        <v>1</v>
      </c>
      <c r="S425" s="137">
        <v>1</v>
      </c>
      <c r="T425" s="137">
        <v>20</v>
      </c>
      <c r="U425" t="str">
        <f>VLOOKUP($B425,Summary!$A:$C,3,0)</f>
        <v>Intezar Sayed</v>
      </c>
      <c r="V425" t="str">
        <f ca="1">VLOOKUP($B425,Summary!$A:$E,5,0)</f>
        <v>More Than 1 Year</v>
      </c>
      <c r="W425">
        <f t="shared" si="14"/>
        <v>10023014</v>
      </c>
    </row>
    <row r="426" spans="1:23" s="8" customFormat="1">
      <c r="A426" s="6">
        <v>45449</v>
      </c>
      <c r="B426" s="209">
        <v>10056963</v>
      </c>
      <c r="C426" s="7" t="str">
        <f t="shared" si="13"/>
        <v>MOHD IJHAR SHAIKH</v>
      </c>
      <c r="D426" t="s">
        <v>410</v>
      </c>
      <c r="E426">
        <v>9004616230</v>
      </c>
      <c r="F426" t="s">
        <v>414</v>
      </c>
      <c r="G426">
        <v>4</v>
      </c>
      <c r="H426">
        <v>2</v>
      </c>
      <c r="I426">
        <v>0</v>
      </c>
      <c r="J426">
        <v>2</v>
      </c>
      <c r="K426">
        <v>1</v>
      </c>
      <c r="L426">
        <v>3</v>
      </c>
      <c r="M426">
        <v>0</v>
      </c>
      <c r="N426">
        <v>0</v>
      </c>
      <c r="O426" t="s">
        <v>384</v>
      </c>
      <c r="P426" s="368">
        <v>235</v>
      </c>
      <c r="Q426" s="137">
        <v>77913</v>
      </c>
      <c r="R426" s="137">
        <v>4</v>
      </c>
      <c r="S426" s="137">
        <v>1</v>
      </c>
      <c r="T426" s="137">
        <v>80</v>
      </c>
      <c r="U426" t="str">
        <f>VLOOKUP($B426,Summary!$A:$C,3,0)</f>
        <v>Intezar Sayed</v>
      </c>
      <c r="V426" t="str">
        <f ca="1">VLOOKUP($B426,Summary!$A:$E,5,0)</f>
        <v>More Than 1 Year</v>
      </c>
      <c r="W426">
        <f t="shared" si="14"/>
        <v>10056963</v>
      </c>
    </row>
    <row r="427" spans="1:23" s="8" customFormat="1">
      <c r="A427" s="6">
        <v>45449</v>
      </c>
      <c r="B427" s="209">
        <v>10126648</v>
      </c>
      <c r="C427" s="7" t="str">
        <f t="shared" si="13"/>
        <v>ANOOP PANDEY</v>
      </c>
      <c r="D427" t="s">
        <v>455</v>
      </c>
      <c r="E427">
        <v>9321734007</v>
      </c>
      <c r="F427" t="s">
        <v>393</v>
      </c>
      <c r="G427">
        <v>5</v>
      </c>
      <c r="H427">
        <v>0</v>
      </c>
      <c r="I427">
        <v>0</v>
      </c>
      <c r="J427">
        <v>5</v>
      </c>
      <c r="K427">
        <v>2</v>
      </c>
      <c r="L427">
        <v>3</v>
      </c>
      <c r="M427">
        <v>0</v>
      </c>
      <c r="N427">
        <v>0</v>
      </c>
      <c r="O427" t="s">
        <v>384</v>
      </c>
      <c r="P427" s="368">
        <v>120</v>
      </c>
      <c r="Q427" s="137">
        <v>0</v>
      </c>
      <c r="R427" s="137">
        <v>5</v>
      </c>
      <c r="S427" s="137">
        <v>1</v>
      </c>
      <c r="T427" s="137">
        <v>100</v>
      </c>
      <c r="U427" t="str">
        <f>VLOOKUP($B427,Summary!$A:$C,3,0)</f>
        <v>Avnind Singh</v>
      </c>
      <c r="V427" t="str">
        <f ca="1">VLOOKUP($B427,Summary!$A:$E,5,0)</f>
        <v>More Than 1 Year</v>
      </c>
      <c r="W427">
        <f t="shared" si="14"/>
        <v>10126648</v>
      </c>
    </row>
    <row r="428" spans="1:23" s="8" customFormat="1">
      <c r="A428" s="6">
        <v>45449</v>
      </c>
      <c r="B428" s="209">
        <v>10151965</v>
      </c>
      <c r="C428" s="7" t="str">
        <f t="shared" si="13"/>
        <v>VIJAYKUMAR DINESH PARCHE</v>
      </c>
      <c r="D428" t="s">
        <v>441</v>
      </c>
      <c r="E428">
        <v>7558284024</v>
      </c>
      <c r="F428" t="s">
        <v>442</v>
      </c>
      <c r="G428">
        <v>6</v>
      </c>
      <c r="H428">
        <v>0</v>
      </c>
      <c r="I428">
        <v>0</v>
      </c>
      <c r="J428">
        <v>6</v>
      </c>
      <c r="K428">
        <v>0</v>
      </c>
      <c r="L428">
        <v>6</v>
      </c>
      <c r="M428">
        <v>0</v>
      </c>
      <c r="N428">
        <v>0</v>
      </c>
      <c r="O428" t="s">
        <v>384</v>
      </c>
      <c r="P428" s="368">
        <v>150</v>
      </c>
      <c r="Q428" s="137">
        <v>0</v>
      </c>
      <c r="R428" s="137">
        <v>6</v>
      </c>
      <c r="S428" s="137">
        <v>1</v>
      </c>
      <c r="T428" s="137">
        <v>100</v>
      </c>
      <c r="U428" t="str">
        <f>VLOOKUP($B428,Summary!$A:$C,3,0)</f>
        <v>Rushikesh Kale</v>
      </c>
      <c r="V428" t="str">
        <f ca="1">VLOOKUP($B428,Summary!$A:$E,5,0)</f>
        <v>180 +</v>
      </c>
      <c r="W428">
        <f t="shared" si="14"/>
        <v>10151965</v>
      </c>
    </row>
    <row r="429" spans="1:23" s="8" customFormat="1">
      <c r="A429" s="6">
        <v>45449</v>
      </c>
      <c r="B429" s="209">
        <v>10152618</v>
      </c>
      <c r="C429" s="7" t="str">
        <f t="shared" si="13"/>
        <v>MUNTAZIR SAYED</v>
      </c>
      <c r="D429" t="s">
        <v>391</v>
      </c>
      <c r="E429">
        <v>9082734540</v>
      </c>
      <c r="F429" t="s">
        <v>443</v>
      </c>
      <c r="G429">
        <v>7</v>
      </c>
      <c r="H429">
        <v>0</v>
      </c>
      <c r="I429">
        <v>0</v>
      </c>
      <c r="J429">
        <v>7</v>
      </c>
      <c r="K429">
        <v>1</v>
      </c>
      <c r="L429">
        <v>6</v>
      </c>
      <c r="M429">
        <v>0</v>
      </c>
      <c r="N429">
        <v>0</v>
      </c>
      <c r="O429" t="s">
        <v>384</v>
      </c>
      <c r="P429" s="368">
        <v>165</v>
      </c>
      <c r="Q429" s="137">
        <v>0</v>
      </c>
      <c r="R429" s="137">
        <v>6</v>
      </c>
      <c r="S429" s="137">
        <v>1</v>
      </c>
      <c r="T429" s="137">
        <v>100</v>
      </c>
      <c r="U429" t="str">
        <f>VLOOKUP($B429,Summary!$A:$C,3,0)</f>
        <v>Abhijit Khanvilkar</v>
      </c>
      <c r="V429" t="str">
        <f ca="1">VLOOKUP($B429,Summary!$A:$E,5,0)</f>
        <v>91 - 180</v>
      </c>
      <c r="W429">
        <f t="shared" si="14"/>
        <v>10152618</v>
      </c>
    </row>
    <row r="430" spans="1:23" s="8" customFormat="1">
      <c r="A430" s="6">
        <v>45449</v>
      </c>
      <c r="B430" s="209">
        <v>10153321</v>
      </c>
      <c r="C430" s="7" t="str">
        <f t="shared" si="13"/>
        <v>ZOAIB MAINUDDIN PALEKAR</v>
      </c>
      <c r="D430" t="s">
        <v>459</v>
      </c>
      <c r="E430">
        <v>7020908214</v>
      </c>
      <c r="F430" t="s">
        <v>461</v>
      </c>
      <c r="G430">
        <v>3</v>
      </c>
      <c r="H430">
        <v>1</v>
      </c>
      <c r="I430">
        <v>0</v>
      </c>
      <c r="J430">
        <v>2</v>
      </c>
      <c r="K430">
        <v>1</v>
      </c>
      <c r="L430">
        <v>2</v>
      </c>
      <c r="M430">
        <v>0</v>
      </c>
      <c r="N430">
        <v>0</v>
      </c>
      <c r="O430" t="s">
        <v>384</v>
      </c>
      <c r="P430" s="368">
        <v>140</v>
      </c>
      <c r="Q430" s="137">
        <v>2360</v>
      </c>
      <c r="R430" s="137">
        <v>3</v>
      </c>
      <c r="S430" s="137">
        <v>1</v>
      </c>
      <c r="T430" s="137">
        <v>60</v>
      </c>
      <c r="U430" t="str">
        <f>VLOOKUP($B430,Summary!$A:$C,3,0)</f>
        <v>Avnind Singh</v>
      </c>
      <c r="V430" t="str">
        <f ca="1">VLOOKUP($B430,Summary!$A:$E,5,0)</f>
        <v>91 - 180</v>
      </c>
      <c r="W430">
        <f t="shared" si="14"/>
        <v>10153321</v>
      </c>
    </row>
    <row r="431" spans="1:23" s="8" customFormat="1">
      <c r="A431" s="6">
        <v>45449</v>
      </c>
      <c r="B431" s="209">
        <v>10015602</v>
      </c>
      <c r="C431" s="7" t="str">
        <f t="shared" si="13"/>
        <v>SHASHANK YELVE</v>
      </c>
      <c r="D431" t="s">
        <v>431</v>
      </c>
      <c r="E431">
        <v>8830251760</v>
      </c>
      <c r="F431" t="s">
        <v>413</v>
      </c>
      <c r="G431">
        <v>1</v>
      </c>
      <c r="H431">
        <v>0</v>
      </c>
      <c r="I431">
        <v>1</v>
      </c>
      <c r="J431">
        <v>0</v>
      </c>
      <c r="K431">
        <v>0</v>
      </c>
      <c r="L431">
        <v>1</v>
      </c>
      <c r="M431">
        <v>0</v>
      </c>
      <c r="N431">
        <v>0</v>
      </c>
      <c r="O431" t="s">
        <v>384</v>
      </c>
      <c r="P431" s="368">
        <v>90</v>
      </c>
      <c r="Q431" s="137">
        <v>23600</v>
      </c>
      <c r="R431" s="137">
        <v>1</v>
      </c>
      <c r="S431" s="137">
        <v>1</v>
      </c>
      <c r="T431" s="137">
        <v>20</v>
      </c>
      <c r="U431" t="str">
        <f>VLOOKUP($B431,Summary!$A:$C,3,0)</f>
        <v>Madhuri Joshi</v>
      </c>
      <c r="V431" t="str">
        <f ca="1">VLOOKUP($B431,Summary!$A:$E,5,0)</f>
        <v>More Than 1 Year</v>
      </c>
      <c r="W431">
        <f t="shared" si="14"/>
        <v>10015602</v>
      </c>
    </row>
    <row r="432" spans="1:23" s="8" customFormat="1">
      <c r="A432" s="6">
        <v>45449</v>
      </c>
      <c r="B432" s="209">
        <v>10156140</v>
      </c>
      <c r="C432" s="7" t="str">
        <f t="shared" si="13"/>
        <v>AMAN TRIPATHI</v>
      </c>
      <c r="D432" t="s">
        <v>509</v>
      </c>
      <c r="E432">
        <v>7393838072</v>
      </c>
      <c r="F432" t="s">
        <v>412</v>
      </c>
      <c r="G432">
        <v>7</v>
      </c>
      <c r="H432">
        <v>0</v>
      </c>
      <c r="I432">
        <v>0</v>
      </c>
      <c r="J432">
        <v>7</v>
      </c>
      <c r="K432">
        <v>5</v>
      </c>
      <c r="L432">
        <v>2</v>
      </c>
      <c r="M432">
        <v>0</v>
      </c>
      <c r="N432">
        <v>0</v>
      </c>
      <c r="O432" t="s">
        <v>384</v>
      </c>
      <c r="P432" s="368">
        <v>175</v>
      </c>
      <c r="Q432" s="137">
        <v>0</v>
      </c>
      <c r="R432" s="137">
        <v>7</v>
      </c>
      <c r="S432" s="137">
        <v>1</v>
      </c>
      <c r="T432" s="137">
        <v>100</v>
      </c>
      <c r="U432" t="str">
        <f>VLOOKUP($B432,Summary!$A:$C,3,0)</f>
        <v>Rushikesh Kale</v>
      </c>
      <c r="V432" t="str">
        <f ca="1">VLOOKUP($B432,Summary!$A:$E,5,0)</f>
        <v>31 - 90</v>
      </c>
      <c r="W432">
        <f t="shared" si="14"/>
        <v>10156140</v>
      </c>
    </row>
    <row r="433" spans="1:23" s="8" customFormat="1">
      <c r="A433" s="6">
        <v>45449</v>
      </c>
      <c r="B433" s="209">
        <v>10157449</v>
      </c>
      <c r="C433" s="7" t="str">
        <f t="shared" si="13"/>
        <v>PRITAM SUNIL GAIKWAD</v>
      </c>
      <c r="D433" t="s">
        <v>553</v>
      </c>
      <c r="E433">
        <v>8169792854</v>
      </c>
      <c r="F433" t="s">
        <v>431</v>
      </c>
      <c r="G433">
        <v>5</v>
      </c>
      <c r="H433">
        <v>0</v>
      </c>
      <c r="I433">
        <v>0</v>
      </c>
      <c r="J433">
        <v>5</v>
      </c>
      <c r="K433">
        <v>1</v>
      </c>
      <c r="L433">
        <v>4</v>
      </c>
      <c r="M433">
        <v>0</v>
      </c>
      <c r="N433">
        <v>0</v>
      </c>
      <c r="O433" t="s">
        <v>384</v>
      </c>
      <c r="P433" s="368">
        <v>115</v>
      </c>
      <c r="Q433" s="137">
        <v>0</v>
      </c>
      <c r="R433" s="137">
        <v>4</v>
      </c>
      <c r="S433" s="137">
        <v>1</v>
      </c>
      <c r="T433" s="137">
        <v>100</v>
      </c>
      <c r="U433" t="str">
        <f>VLOOKUP($B433,Summary!$A:$C,3,0)</f>
        <v>Madhuri Joshi</v>
      </c>
      <c r="V433" t="str">
        <f ca="1">VLOOKUP($B433,Summary!$A:$E,5,0)</f>
        <v>31 - 90</v>
      </c>
      <c r="W433">
        <f t="shared" si="14"/>
        <v>10157449</v>
      </c>
    </row>
    <row r="434" spans="1:23" s="8" customFormat="1">
      <c r="A434" s="6">
        <v>45449</v>
      </c>
      <c r="B434" s="209">
        <v>10142760</v>
      </c>
      <c r="C434" s="7" t="str">
        <f t="shared" si="13"/>
        <v>SAW MRITUNJAY KUMAR PREMCHAND</v>
      </c>
      <c r="D434" t="s">
        <v>542</v>
      </c>
      <c r="E434">
        <v>8779615120</v>
      </c>
      <c r="F434" t="s">
        <v>409</v>
      </c>
      <c r="G434">
        <v>6</v>
      </c>
      <c r="H434">
        <v>0</v>
      </c>
      <c r="I434">
        <v>0</v>
      </c>
      <c r="J434">
        <v>6</v>
      </c>
      <c r="K434">
        <v>2</v>
      </c>
      <c r="L434">
        <v>4</v>
      </c>
      <c r="M434">
        <v>0</v>
      </c>
      <c r="N434">
        <v>0</v>
      </c>
      <c r="O434" t="s">
        <v>384</v>
      </c>
      <c r="P434" s="368">
        <v>140</v>
      </c>
      <c r="Q434" s="137">
        <v>0</v>
      </c>
      <c r="R434" s="137">
        <v>5</v>
      </c>
      <c r="S434" s="137">
        <v>1</v>
      </c>
      <c r="T434" s="137">
        <v>100</v>
      </c>
      <c r="U434" t="str">
        <f>VLOOKUP($B434,Summary!$A:$C,3,0)</f>
        <v>Avnind Singh</v>
      </c>
      <c r="V434" t="str">
        <f ca="1">VLOOKUP($B434,Summary!$A:$E,5,0)</f>
        <v>More Than 1 Year</v>
      </c>
      <c r="W434">
        <f t="shared" si="14"/>
        <v>10142760</v>
      </c>
    </row>
    <row r="435" spans="1:23" s="8" customFormat="1">
      <c r="A435" s="6">
        <v>45449</v>
      </c>
      <c r="B435" s="209">
        <v>10012025</v>
      </c>
      <c r="C435" s="7" t="str">
        <f t="shared" si="13"/>
        <v>SURAJ PAWAR</v>
      </c>
      <c r="D435" t="s">
        <v>418</v>
      </c>
      <c r="E435">
        <v>8446578718</v>
      </c>
      <c r="F435" t="s">
        <v>413</v>
      </c>
      <c r="G435">
        <v>1</v>
      </c>
      <c r="H435">
        <v>0</v>
      </c>
      <c r="I435">
        <v>0</v>
      </c>
      <c r="J435">
        <v>1</v>
      </c>
      <c r="K435">
        <v>1</v>
      </c>
      <c r="L435">
        <v>0</v>
      </c>
      <c r="M435">
        <v>0</v>
      </c>
      <c r="N435">
        <v>0</v>
      </c>
      <c r="O435" t="s">
        <v>384</v>
      </c>
      <c r="P435" s="368">
        <v>25</v>
      </c>
      <c r="Q435" s="137">
        <v>0</v>
      </c>
      <c r="R435" s="137">
        <v>1</v>
      </c>
      <c r="S435" s="137">
        <v>1</v>
      </c>
      <c r="T435" s="137">
        <v>33.33</v>
      </c>
      <c r="U435" t="str">
        <f>VLOOKUP($B435,Summary!$A:$C,3,0)</f>
        <v>Madhuri Joshi</v>
      </c>
      <c r="V435" t="str">
        <f ca="1">VLOOKUP($B435,Summary!$A:$E,5,0)</f>
        <v>More Than 1 Year</v>
      </c>
      <c r="W435">
        <f t="shared" si="14"/>
        <v>10012025</v>
      </c>
    </row>
    <row r="436" spans="1:23" s="8" customFormat="1">
      <c r="A436" s="6">
        <v>45449</v>
      </c>
      <c r="B436" s="209">
        <v>10149396</v>
      </c>
      <c r="C436" s="7" t="str">
        <f t="shared" si="13"/>
        <v>AKASH NARAYAN RAWTE</v>
      </c>
      <c r="D436" t="s">
        <v>453</v>
      </c>
      <c r="E436">
        <v>9594529510</v>
      </c>
      <c r="F436" t="s">
        <v>386</v>
      </c>
      <c r="G436">
        <v>4</v>
      </c>
      <c r="H436">
        <v>0</v>
      </c>
      <c r="I436">
        <v>0</v>
      </c>
      <c r="J436">
        <v>4</v>
      </c>
      <c r="K436">
        <v>2</v>
      </c>
      <c r="L436">
        <v>2</v>
      </c>
      <c r="M436">
        <v>0</v>
      </c>
      <c r="N436">
        <v>0</v>
      </c>
      <c r="O436" t="s">
        <v>384</v>
      </c>
      <c r="P436" s="368">
        <v>100</v>
      </c>
      <c r="Q436" s="137">
        <v>0</v>
      </c>
      <c r="R436" s="137">
        <v>4</v>
      </c>
      <c r="S436" s="137">
        <v>1</v>
      </c>
      <c r="T436" s="137">
        <v>80</v>
      </c>
      <c r="U436" t="str">
        <f>VLOOKUP($B436,Summary!$A:$C,3,0)</f>
        <v>Avnind Singh</v>
      </c>
      <c r="V436" t="str">
        <f ca="1">VLOOKUP($B436,Summary!$A:$E,5,0)</f>
        <v>180 +</v>
      </c>
      <c r="W436">
        <f t="shared" si="14"/>
        <v>10149396</v>
      </c>
    </row>
    <row r="437" spans="1:23" s="8" customFormat="1">
      <c r="A437" s="6">
        <v>45449</v>
      </c>
      <c r="B437" s="209">
        <v>10156311</v>
      </c>
      <c r="C437" s="7" t="str">
        <f t="shared" si="13"/>
        <v>AKASH DHANSING LONDHE</v>
      </c>
      <c r="D437" t="s">
        <v>525</v>
      </c>
      <c r="E437">
        <v>8850323385</v>
      </c>
      <c r="F437" t="s">
        <v>401</v>
      </c>
      <c r="G437">
        <v>7</v>
      </c>
      <c r="H437">
        <v>0</v>
      </c>
      <c r="I437">
        <v>0</v>
      </c>
      <c r="J437">
        <v>7</v>
      </c>
      <c r="K437">
        <v>2</v>
      </c>
      <c r="L437">
        <v>5</v>
      </c>
      <c r="M437">
        <v>0</v>
      </c>
      <c r="N437">
        <v>0</v>
      </c>
      <c r="O437" t="s">
        <v>384</v>
      </c>
      <c r="P437" s="368">
        <v>175</v>
      </c>
      <c r="Q437" s="137">
        <v>0</v>
      </c>
      <c r="R437" s="137">
        <v>7</v>
      </c>
      <c r="S437" s="137">
        <v>1</v>
      </c>
      <c r="T437" s="137">
        <v>100</v>
      </c>
      <c r="U437" t="str">
        <f>VLOOKUP($B437,Summary!$A:$C,3,0)</f>
        <v>Abhijit Khanvilkar</v>
      </c>
      <c r="V437" t="str">
        <f ca="1">VLOOKUP($B437,Summary!$A:$E,5,0)</f>
        <v>31 - 90</v>
      </c>
      <c r="W437">
        <f t="shared" si="14"/>
        <v>10156311</v>
      </c>
    </row>
    <row r="438" spans="1:23" s="8" customFormat="1">
      <c r="A438" s="6">
        <v>45449</v>
      </c>
      <c r="B438" s="209">
        <v>10157723</v>
      </c>
      <c r="C438" s="7" t="str">
        <f t="shared" si="13"/>
        <v>BITTU KUMAR</v>
      </c>
      <c r="D438" t="s">
        <v>565</v>
      </c>
      <c r="E438">
        <v>8709035770</v>
      </c>
      <c r="F438" t="s">
        <v>399</v>
      </c>
      <c r="G438">
        <v>5</v>
      </c>
      <c r="H438">
        <v>0</v>
      </c>
      <c r="I438">
        <v>0</v>
      </c>
      <c r="J438">
        <v>5</v>
      </c>
      <c r="K438">
        <v>0</v>
      </c>
      <c r="L438">
        <v>5</v>
      </c>
      <c r="M438">
        <v>0</v>
      </c>
      <c r="N438">
        <v>0</v>
      </c>
      <c r="O438" t="s">
        <v>384</v>
      </c>
      <c r="P438" s="368">
        <v>125</v>
      </c>
      <c r="Q438" s="137">
        <v>0</v>
      </c>
      <c r="R438" s="137">
        <v>5</v>
      </c>
      <c r="S438" s="137">
        <v>1</v>
      </c>
      <c r="T438" s="137">
        <v>100</v>
      </c>
      <c r="U438" t="str">
        <f>VLOOKUP($B438,Summary!$A:$C,3,0)</f>
        <v>Abhijit Khanvilkar</v>
      </c>
      <c r="V438" t="str">
        <f ca="1">VLOOKUP($B438,Summary!$A:$E,5,0)</f>
        <v>31 - 90</v>
      </c>
      <c r="W438">
        <f t="shared" si="14"/>
        <v>10157723</v>
      </c>
    </row>
    <row r="439" spans="1:23" s="8" customFormat="1">
      <c r="A439" s="6">
        <v>45449</v>
      </c>
      <c r="B439" s="209">
        <v>10149232</v>
      </c>
      <c r="C439" s="7" t="str">
        <f t="shared" si="13"/>
        <v>AKASH KUMAR JAISWAL</v>
      </c>
      <c r="D439" t="s">
        <v>452</v>
      </c>
      <c r="E439">
        <v>9984180596</v>
      </c>
      <c r="F439" t="s">
        <v>497</v>
      </c>
      <c r="G439">
        <v>1</v>
      </c>
      <c r="H439">
        <v>0</v>
      </c>
      <c r="I439">
        <v>0</v>
      </c>
      <c r="J439">
        <v>1</v>
      </c>
      <c r="K439">
        <v>1</v>
      </c>
      <c r="L439">
        <v>0</v>
      </c>
      <c r="M439">
        <v>0</v>
      </c>
      <c r="N439">
        <v>0</v>
      </c>
      <c r="O439" t="s">
        <v>384</v>
      </c>
      <c r="P439" s="368">
        <v>25</v>
      </c>
      <c r="Q439" s="137">
        <v>0</v>
      </c>
      <c r="R439" s="137">
        <v>1</v>
      </c>
      <c r="S439" s="137">
        <v>1</v>
      </c>
      <c r="T439" s="137">
        <v>20</v>
      </c>
      <c r="U439" t="str">
        <f>VLOOKUP($B439,Summary!$A:$C,3,0)</f>
        <v>Dileep Sharma</v>
      </c>
      <c r="V439" t="str">
        <f ca="1">VLOOKUP($B439,Summary!$A:$E,5,0)</f>
        <v>180 +</v>
      </c>
      <c r="W439">
        <f t="shared" si="14"/>
        <v>10149232</v>
      </c>
    </row>
    <row r="440" spans="1:23" s="8" customFormat="1">
      <c r="A440" s="6">
        <v>45449</v>
      </c>
      <c r="B440" s="209">
        <v>10067328</v>
      </c>
      <c r="C440" s="7" t="str">
        <f t="shared" si="13"/>
        <v>SHEKH MOHAMMAD IMRAN</v>
      </c>
      <c r="D440" t="s">
        <v>449</v>
      </c>
      <c r="E440">
        <v>8291174466</v>
      </c>
      <c r="F440" t="s">
        <v>431</v>
      </c>
      <c r="G440">
        <v>5</v>
      </c>
      <c r="H440">
        <v>0</v>
      </c>
      <c r="I440">
        <v>0</v>
      </c>
      <c r="J440">
        <v>5</v>
      </c>
      <c r="K440">
        <v>0</v>
      </c>
      <c r="L440">
        <v>5</v>
      </c>
      <c r="M440">
        <v>0</v>
      </c>
      <c r="N440">
        <v>0</v>
      </c>
      <c r="O440" t="s">
        <v>384</v>
      </c>
      <c r="P440" s="368">
        <v>120</v>
      </c>
      <c r="Q440" s="137">
        <v>0</v>
      </c>
      <c r="R440" s="137">
        <v>5</v>
      </c>
      <c r="S440" s="137">
        <v>1</v>
      </c>
      <c r="T440" s="137">
        <v>100</v>
      </c>
      <c r="U440" t="str">
        <f>VLOOKUP($B440,Summary!$A:$C,3,0)</f>
        <v>Madhuri Joshi</v>
      </c>
      <c r="V440" t="str">
        <f ca="1">VLOOKUP($B440,Summary!$A:$E,5,0)</f>
        <v>More Than 1 Year</v>
      </c>
      <c r="W440">
        <f t="shared" si="14"/>
        <v>10067328</v>
      </c>
    </row>
    <row r="441" spans="1:23" s="8" customFormat="1">
      <c r="A441" s="6">
        <v>45449</v>
      </c>
      <c r="B441" s="209">
        <v>10151132</v>
      </c>
      <c r="C441" s="7" t="str">
        <f t="shared" si="13"/>
        <v>YUSUF IMAM ALI MASHUDI</v>
      </c>
      <c r="D441" t="s">
        <v>451</v>
      </c>
      <c r="E441">
        <v>8080283325</v>
      </c>
      <c r="F441" t="s">
        <v>443</v>
      </c>
      <c r="G441">
        <v>4</v>
      </c>
      <c r="H441">
        <v>0</v>
      </c>
      <c r="I441">
        <v>0</v>
      </c>
      <c r="J441">
        <v>4</v>
      </c>
      <c r="K441">
        <v>2</v>
      </c>
      <c r="L441">
        <v>2</v>
      </c>
      <c r="M441">
        <v>0</v>
      </c>
      <c r="N441">
        <v>0</v>
      </c>
      <c r="O441" t="s">
        <v>384</v>
      </c>
      <c r="P441" s="368">
        <v>100</v>
      </c>
      <c r="Q441" s="137">
        <v>0</v>
      </c>
      <c r="R441" s="137">
        <v>4</v>
      </c>
      <c r="S441" s="137">
        <v>1</v>
      </c>
      <c r="T441" s="137">
        <v>80</v>
      </c>
      <c r="U441" t="str">
        <f>VLOOKUP($B441,Summary!$A:$C,3,0)</f>
        <v>Abhijit Khanvilkar</v>
      </c>
      <c r="V441" t="str">
        <f ca="1">VLOOKUP($B441,Summary!$A:$E,5,0)</f>
        <v>180 +</v>
      </c>
      <c r="W441">
        <f t="shared" si="14"/>
        <v>10151132</v>
      </c>
    </row>
    <row r="442" spans="1:23" s="8" customFormat="1">
      <c r="A442" s="6">
        <v>45449</v>
      </c>
      <c r="B442" s="209">
        <v>10123047</v>
      </c>
      <c r="C442" s="7" t="str">
        <f t="shared" si="13"/>
        <v>MUNAWAR WARISH HASHMI</v>
      </c>
      <c r="D442" t="s">
        <v>442</v>
      </c>
      <c r="E442">
        <v>9167670057</v>
      </c>
      <c r="F442" t="s">
        <v>422</v>
      </c>
      <c r="G442">
        <v>5</v>
      </c>
      <c r="H442">
        <v>0</v>
      </c>
      <c r="I442">
        <v>0</v>
      </c>
      <c r="J442">
        <v>5</v>
      </c>
      <c r="K442">
        <v>1</v>
      </c>
      <c r="L442">
        <v>5</v>
      </c>
      <c r="M442">
        <v>0</v>
      </c>
      <c r="N442">
        <v>0</v>
      </c>
      <c r="O442" t="s">
        <v>384</v>
      </c>
      <c r="P442" s="368">
        <v>95</v>
      </c>
      <c r="Q442" s="137">
        <v>0</v>
      </c>
      <c r="R442" s="137">
        <v>4</v>
      </c>
      <c r="S442" s="137">
        <v>1</v>
      </c>
      <c r="T442" s="137">
        <v>100</v>
      </c>
      <c r="U442" t="str">
        <f>VLOOKUP($B442,Summary!$A:$C,3,0)</f>
        <v>Rushikesh Kale</v>
      </c>
      <c r="V442" t="str">
        <f ca="1">VLOOKUP($B442,Summary!$A:$E,5,0)</f>
        <v>More Than 1 Year</v>
      </c>
      <c r="W442">
        <f t="shared" si="14"/>
        <v>10123047</v>
      </c>
    </row>
    <row r="443" spans="1:23" s="8" customFormat="1">
      <c r="A443" s="6">
        <v>45449</v>
      </c>
      <c r="B443" s="209">
        <v>10147873</v>
      </c>
      <c r="C443" s="7" t="str">
        <f t="shared" si="13"/>
        <v>PREM KUMAR VISHWAKARMA</v>
      </c>
      <c r="D443" t="s">
        <v>409</v>
      </c>
      <c r="E443">
        <v>9004761131</v>
      </c>
      <c r="F443" t="s">
        <v>393</v>
      </c>
      <c r="G443">
        <v>2</v>
      </c>
      <c r="H443">
        <v>0</v>
      </c>
      <c r="I443">
        <v>0</v>
      </c>
      <c r="J443">
        <v>2</v>
      </c>
      <c r="K443">
        <v>0</v>
      </c>
      <c r="L443">
        <v>2</v>
      </c>
      <c r="M443">
        <v>0</v>
      </c>
      <c r="N443">
        <v>0</v>
      </c>
      <c r="O443" t="s">
        <v>384</v>
      </c>
      <c r="P443" s="368">
        <v>50</v>
      </c>
      <c r="Q443" s="137">
        <v>0</v>
      </c>
      <c r="R443" s="137">
        <v>2</v>
      </c>
      <c r="S443" s="137">
        <v>1</v>
      </c>
      <c r="T443" s="137">
        <v>66.67</v>
      </c>
      <c r="U443" t="str">
        <f>VLOOKUP($B443,Summary!$A:$C,3,0)</f>
        <v>Avnind Singh</v>
      </c>
      <c r="V443" t="str">
        <f ca="1">VLOOKUP($B443,Summary!$A:$E,5,0)</f>
        <v>180 +</v>
      </c>
      <c r="W443">
        <f t="shared" si="14"/>
        <v>10147873</v>
      </c>
    </row>
    <row r="444" spans="1:23" s="8" customFormat="1">
      <c r="A444" s="6">
        <v>45449</v>
      </c>
      <c r="B444" s="209">
        <v>10023988</v>
      </c>
      <c r="C444" s="7" t="str">
        <f t="shared" si="13"/>
        <v>VINAYKUMAR GAUD</v>
      </c>
      <c r="D444" t="s">
        <v>454</v>
      </c>
      <c r="E444">
        <v>9224730381</v>
      </c>
      <c r="F444" t="s">
        <v>414</v>
      </c>
      <c r="G444">
        <v>1</v>
      </c>
      <c r="H444">
        <v>1</v>
      </c>
      <c r="I444">
        <v>0</v>
      </c>
      <c r="J444">
        <v>0</v>
      </c>
      <c r="K444">
        <v>1</v>
      </c>
      <c r="L444">
        <v>0</v>
      </c>
      <c r="M444">
        <v>0</v>
      </c>
      <c r="N444">
        <v>0</v>
      </c>
      <c r="O444" t="s">
        <v>384</v>
      </c>
      <c r="P444" s="368">
        <v>70</v>
      </c>
      <c r="Q444" s="137">
        <v>38232</v>
      </c>
      <c r="R444" s="137">
        <v>1</v>
      </c>
      <c r="S444" s="137">
        <v>1</v>
      </c>
      <c r="T444" s="137">
        <v>20</v>
      </c>
      <c r="U444" t="str">
        <f>VLOOKUP($B444,Summary!$A:$C,3,0)</f>
        <v>Intezar Sayed</v>
      </c>
      <c r="V444" t="str">
        <f ca="1">VLOOKUP($B444,Summary!$A:$E,5,0)</f>
        <v>More Than 1 Year</v>
      </c>
      <c r="W444">
        <f t="shared" si="14"/>
        <v>10023988</v>
      </c>
    </row>
    <row r="445" spans="1:23" s="8" customFormat="1">
      <c r="A445" s="6">
        <v>45449</v>
      </c>
      <c r="B445" s="209">
        <v>10154478</v>
      </c>
      <c r="C445" s="7" t="str">
        <f t="shared" si="13"/>
        <v>AKSHAY YADAV</v>
      </c>
      <c r="D445" t="s">
        <v>472</v>
      </c>
      <c r="E445">
        <v>9920724076</v>
      </c>
      <c r="F445" t="s">
        <v>460</v>
      </c>
      <c r="G445">
        <v>1</v>
      </c>
      <c r="H445">
        <v>0</v>
      </c>
      <c r="I445">
        <v>0</v>
      </c>
      <c r="J445">
        <v>1</v>
      </c>
      <c r="K445">
        <v>0</v>
      </c>
      <c r="L445">
        <v>1</v>
      </c>
      <c r="M445">
        <v>0</v>
      </c>
      <c r="N445">
        <v>0</v>
      </c>
      <c r="O445" t="s">
        <v>384</v>
      </c>
      <c r="P445" s="368">
        <v>25</v>
      </c>
      <c r="Q445" s="137">
        <v>0</v>
      </c>
      <c r="R445" s="137">
        <v>1</v>
      </c>
      <c r="S445" s="137">
        <v>1</v>
      </c>
      <c r="T445" s="137">
        <v>20</v>
      </c>
      <c r="U445" t="str">
        <f>VLOOKUP($B445,Summary!$A:$C,3,0)</f>
        <v>Avnind Singh</v>
      </c>
      <c r="V445" t="str">
        <f ca="1">VLOOKUP($B445,Summary!$A:$E,5,0)</f>
        <v>91 - 180</v>
      </c>
      <c r="W445">
        <f t="shared" si="14"/>
        <v>10154478</v>
      </c>
    </row>
    <row r="446" spans="1:23" s="8" customFormat="1">
      <c r="A446" s="6">
        <v>45449</v>
      </c>
      <c r="B446" s="209">
        <v>10094703</v>
      </c>
      <c r="C446" s="7" t="str">
        <f t="shared" si="13"/>
        <v>ASHUTOSH MISHRA</v>
      </c>
      <c r="D446" t="s">
        <v>447</v>
      </c>
      <c r="E446">
        <v>9960834633</v>
      </c>
      <c r="F446" t="s">
        <v>395</v>
      </c>
      <c r="G446">
        <v>1</v>
      </c>
      <c r="H446">
        <v>0</v>
      </c>
      <c r="I446">
        <v>0</v>
      </c>
      <c r="J446">
        <v>1</v>
      </c>
      <c r="K446">
        <v>0</v>
      </c>
      <c r="L446">
        <v>1</v>
      </c>
      <c r="M446">
        <v>0</v>
      </c>
      <c r="N446">
        <v>0</v>
      </c>
      <c r="O446" t="s">
        <v>384</v>
      </c>
      <c r="P446" s="368">
        <v>25</v>
      </c>
      <c r="Q446" s="137">
        <v>0</v>
      </c>
      <c r="R446" s="137">
        <v>1</v>
      </c>
      <c r="S446" s="137">
        <v>1</v>
      </c>
      <c r="T446" s="137">
        <v>20</v>
      </c>
      <c r="U446" t="str">
        <f>VLOOKUP($B446,Summary!$A:$C,3,0)</f>
        <v>Intezar Sayed</v>
      </c>
      <c r="V446" t="str">
        <f ca="1">VLOOKUP($B446,Summary!$A:$E,5,0)</f>
        <v>More Than 1 Year</v>
      </c>
      <c r="W446">
        <f t="shared" si="14"/>
        <v>10094703</v>
      </c>
    </row>
    <row r="447" spans="1:23" s="8" customFormat="1">
      <c r="A447" s="6">
        <v>45449</v>
      </c>
      <c r="B447" s="209">
        <v>10057164</v>
      </c>
      <c r="C447" s="7" t="str">
        <f t="shared" si="13"/>
        <v>PRAVIN MATAL</v>
      </c>
      <c r="D447" t="s">
        <v>440</v>
      </c>
      <c r="E447">
        <v>9867591635</v>
      </c>
      <c r="F447" t="s">
        <v>383</v>
      </c>
      <c r="G447">
        <v>6</v>
      </c>
      <c r="H447">
        <v>1</v>
      </c>
      <c r="I447">
        <v>0</v>
      </c>
      <c r="J447">
        <v>5</v>
      </c>
      <c r="K447">
        <v>0</v>
      </c>
      <c r="L447">
        <v>6</v>
      </c>
      <c r="M447">
        <v>0</v>
      </c>
      <c r="N447">
        <v>0</v>
      </c>
      <c r="O447" t="s">
        <v>384</v>
      </c>
      <c r="P447" s="368">
        <v>210</v>
      </c>
      <c r="Q447" s="137">
        <v>4720</v>
      </c>
      <c r="R447" s="137">
        <v>6</v>
      </c>
      <c r="S447" s="137">
        <v>1</v>
      </c>
      <c r="T447" s="137">
        <v>100</v>
      </c>
      <c r="U447" t="str">
        <f>VLOOKUP($B447,Summary!$A:$C,3,0)</f>
        <v>Madhuri Joshi</v>
      </c>
      <c r="V447" t="str">
        <f ca="1">VLOOKUP($B447,Summary!$A:$E,5,0)</f>
        <v>More Than 1 Year</v>
      </c>
      <c r="W447">
        <f t="shared" si="14"/>
        <v>10057164</v>
      </c>
    </row>
    <row r="448" spans="1:23" s="8" customFormat="1">
      <c r="A448" s="6">
        <v>45449</v>
      </c>
      <c r="B448" s="209">
        <v>10152214</v>
      </c>
      <c r="C448" s="7" t="str">
        <f t="shared" si="13"/>
        <v>VIKAS CHANDRABHAN MISHRA</v>
      </c>
      <c r="D448" t="s">
        <v>445</v>
      </c>
      <c r="E448">
        <v>8369541192</v>
      </c>
      <c r="F448" t="s">
        <v>431</v>
      </c>
      <c r="G448">
        <v>6</v>
      </c>
      <c r="H448">
        <v>1</v>
      </c>
      <c r="I448">
        <v>0</v>
      </c>
      <c r="J448">
        <v>5</v>
      </c>
      <c r="K448">
        <v>2</v>
      </c>
      <c r="L448">
        <v>5</v>
      </c>
      <c r="M448">
        <v>0</v>
      </c>
      <c r="N448">
        <v>0</v>
      </c>
      <c r="O448" t="s">
        <v>384</v>
      </c>
      <c r="P448" s="368">
        <v>215</v>
      </c>
      <c r="Q448" s="137">
        <v>7080</v>
      </c>
      <c r="R448" s="137">
        <v>6</v>
      </c>
      <c r="S448" s="137">
        <v>1</v>
      </c>
      <c r="T448" s="137">
        <v>100</v>
      </c>
      <c r="U448" t="str">
        <f>VLOOKUP($B448,Summary!$A:$C,3,0)</f>
        <v>Madhuri Joshi</v>
      </c>
      <c r="V448" t="str">
        <f ca="1">VLOOKUP($B448,Summary!$A:$E,5,0)</f>
        <v>91 - 180</v>
      </c>
      <c r="W448">
        <f t="shared" si="14"/>
        <v>10152214</v>
      </c>
    </row>
    <row r="449" spans="1:23" s="8" customFormat="1">
      <c r="A449" s="6">
        <v>45449</v>
      </c>
      <c r="B449" s="209">
        <v>10156403</v>
      </c>
      <c r="C449" s="7" t="str">
        <f t="shared" si="13"/>
        <v>MOHAMMED SAJID TAK</v>
      </c>
      <c r="D449" t="s">
        <v>541</v>
      </c>
      <c r="E449">
        <v>9623733102</v>
      </c>
      <c r="F449" t="s">
        <v>402</v>
      </c>
      <c r="G449">
        <v>5</v>
      </c>
      <c r="H449">
        <v>0</v>
      </c>
      <c r="I449">
        <v>0</v>
      </c>
      <c r="J449">
        <v>5</v>
      </c>
      <c r="K449">
        <v>1</v>
      </c>
      <c r="L449">
        <v>4</v>
      </c>
      <c r="M449">
        <v>0</v>
      </c>
      <c r="N449">
        <v>0</v>
      </c>
      <c r="O449" t="s">
        <v>384</v>
      </c>
      <c r="P449" s="368">
        <v>125</v>
      </c>
      <c r="Q449" s="137">
        <v>0</v>
      </c>
      <c r="R449" s="137">
        <v>5</v>
      </c>
      <c r="S449" s="137">
        <v>1</v>
      </c>
      <c r="T449" s="137">
        <v>100</v>
      </c>
      <c r="U449" t="str">
        <f>VLOOKUP($B449,Summary!$A:$C,3,0)</f>
        <v>Intezar Sayed</v>
      </c>
      <c r="V449" t="str">
        <f ca="1">VLOOKUP($B449,Summary!$A:$E,5,0)</f>
        <v>31 - 90</v>
      </c>
      <c r="W449">
        <f t="shared" si="14"/>
        <v>10156403</v>
      </c>
    </row>
    <row r="450" spans="1:23" s="8" customFormat="1">
      <c r="A450" s="6">
        <v>45449</v>
      </c>
      <c r="B450" s="209">
        <v>10142058</v>
      </c>
      <c r="C450" s="7" t="str">
        <f t="shared" ref="C450:C512" si="15">D450</f>
        <v>ANGAD RAMJI GUPTA</v>
      </c>
      <c r="D450" t="s">
        <v>450</v>
      </c>
      <c r="E450">
        <v>9820840706</v>
      </c>
      <c r="F450" t="s">
        <v>405</v>
      </c>
      <c r="G450">
        <v>7</v>
      </c>
      <c r="H450">
        <v>0</v>
      </c>
      <c r="I450">
        <v>0</v>
      </c>
      <c r="J450">
        <v>7</v>
      </c>
      <c r="K450">
        <v>1</v>
      </c>
      <c r="L450">
        <v>6</v>
      </c>
      <c r="M450">
        <v>0</v>
      </c>
      <c r="N450">
        <v>0</v>
      </c>
      <c r="O450" t="s">
        <v>384</v>
      </c>
      <c r="P450" s="368">
        <v>175</v>
      </c>
      <c r="Q450" s="137">
        <v>0</v>
      </c>
      <c r="R450" s="137">
        <v>7</v>
      </c>
      <c r="S450" s="137">
        <v>1</v>
      </c>
      <c r="T450" s="137">
        <v>100</v>
      </c>
      <c r="U450" t="str">
        <f>VLOOKUP($B450,Summary!$A:$C,3,0)</f>
        <v>Rushikesh Kale</v>
      </c>
      <c r="V450" t="str">
        <f ca="1">VLOOKUP($B450,Summary!$A:$E,5,0)</f>
        <v>More Than 1 Year</v>
      </c>
      <c r="W450">
        <f t="shared" si="14"/>
        <v>10142058</v>
      </c>
    </row>
    <row r="451" spans="1:23" s="8" customFormat="1">
      <c r="A451" s="6">
        <v>45449</v>
      </c>
      <c r="B451" s="209">
        <v>10155632</v>
      </c>
      <c r="C451" s="7" t="str">
        <f t="shared" si="15"/>
        <v>ABHISHEK GUPTA</v>
      </c>
      <c r="D451" t="s">
        <v>503</v>
      </c>
      <c r="E451">
        <v>8354873086</v>
      </c>
      <c r="F451" t="s">
        <v>497</v>
      </c>
      <c r="G451">
        <v>3</v>
      </c>
      <c r="H451">
        <v>0</v>
      </c>
      <c r="I451">
        <v>0</v>
      </c>
      <c r="J451">
        <v>3</v>
      </c>
      <c r="K451">
        <v>0</v>
      </c>
      <c r="L451">
        <v>3</v>
      </c>
      <c r="M451">
        <v>0</v>
      </c>
      <c r="N451">
        <v>0</v>
      </c>
      <c r="O451" t="s">
        <v>384</v>
      </c>
      <c r="P451" s="368">
        <v>75</v>
      </c>
      <c r="Q451" s="137">
        <v>0</v>
      </c>
      <c r="R451" s="137">
        <v>3</v>
      </c>
      <c r="S451" s="137">
        <v>1</v>
      </c>
      <c r="T451" s="137">
        <v>100</v>
      </c>
      <c r="U451" t="str">
        <f>VLOOKUP($B451,Summary!$A:$C,3,0)</f>
        <v>Dileep Sharma</v>
      </c>
      <c r="V451" t="str">
        <f ca="1">VLOOKUP($B451,Summary!$A:$E,5,0)</f>
        <v>31 - 90</v>
      </c>
      <c r="W451">
        <f t="shared" ref="W451:W514" si="16">B451</f>
        <v>10155632</v>
      </c>
    </row>
    <row r="452" spans="1:23" s="8" customFormat="1">
      <c r="A452" s="6">
        <v>45449</v>
      </c>
      <c r="B452" s="209">
        <v>10069714</v>
      </c>
      <c r="C452" s="7" t="str">
        <f t="shared" si="15"/>
        <v>JUBAIR KHAN</v>
      </c>
      <c r="D452" t="s">
        <v>396</v>
      </c>
      <c r="E452">
        <v>9594708000</v>
      </c>
      <c r="F452" t="s">
        <v>397</v>
      </c>
      <c r="G452">
        <v>3</v>
      </c>
      <c r="H452">
        <v>0</v>
      </c>
      <c r="I452">
        <v>0</v>
      </c>
      <c r="J452">
        <v>3</v>
      </c>
      <c r="K452">
        <v>0</v>
      </c>
      <c r="L452">
        <v>3</v>
      </c>
      <c r="M452">
        <v>0</v>
      </c>
      <c r="N452">
        <v>0</v>
      </c>
      <c r="O452" t="s">
        <v>384</v>
      </c>
      <c r="P452" s="368">
        <v>60</v>
      </c>
      <c r="Q452" s="137">
        <v>0</v>
      </c>
      <c r="R452" s="137">
        <v>3</v>
      </c>
      <c r="S452" s="137">
        <v>1</v>
      </c>
      <c r="T452" s="137">
        <v>100</v>
      </c>
      <c r="U452" t="str">
        <f>VLOOKUP($B452,Summary!$A:$C,3,0)</f>
        <v>Madhuri Joshi</v>
      </c>
      <c r="V452" t="str">
        <f ca="1">VLOOKUP($B452,Summary!$A:$E,5,0)</f>
        <v>More Than 1 Year</v>
      </c>
      <c r="W452">
        <f t="shared" si="16"/>
        <v>10069714</v>
      </c>
    </row>
    <row r="453" spans="1:23" s="8" customFormat="1">
      <c r="A453" s="6">
        <v>45449</v>
      </c>
      <c r="B453" s="209">
        <v>10068280</v>
      </c>
      <c r="C453" s="7" t="str">
        <f t="shared" si="15"/>
        <v>ARCHANA KAKADE</v>
      </c>
      <c r="D453" t="s">
        <v>434</v>
      </c>
      <c r="E453">
        <v>7208149618</v>
      </c>
      <c r="F453" t="s">
        <v>416</v>
      </c>
      <c r="G453">
        <v>6</v>
      </c>
      <c r="H453">
        <v>0</v>
      </c>
      <c r="I453">
        <v>0</v>
      </c>
      <c r="J453">
        <v>6</v>
      </c>
      <c r="K453">
        <v>0</v>
      </c>
      <c r="L453">
        <v>6</v>
      </c>
      <c r="M453">
        <v>0</v>
      </c>
      <c r="N453">
        <v>1</v>
      </c>
      <c r="O453" t="s">
        <v>384</v>
      </c>
      <c r="P453" s="368">
        <v>160</v>
      </c>
      <c r="Q453" s="137">
        <v>0</v>
      </c>
      <c r="R453" s="137">
        <v>6</v>
      </c>
      <c r="S453" s="137">
        <v>1</v>
      </c>
      <c r="T453" s="137">
        <v>100</v>
      </c>
      <c r="U453" t="str">
        <f>VLOOKUP($B453,Summary!$A:$C,3,0)</f>
        <v>Abhijit Khanvilkar</v>
      </c>
      <c r="V453" t="str">
        <f ca="1">VLOOKUP($B453,Summary!$A:$E,5,0)</f>
        <v>More Than 1 Year</v>
      </c>
      <c r="W453">
        <f t="shared" si="16"/>
        <v>10068280</v>
      </c>
    </row>
    <row r="454" spans="1:23" s="8" customFormat="1">
      <c r="A454" s="6">
        <v>45449</v>
      </c>
      <c r="B454" s="209">
        <v>10068212</v>
      </c>
      <c r="C454" s="7" t="str">
        <f t="shared" si="15"/>
        <v>WASIM KAZI</v>
      </c>
      <c r="D454" t="s">
        <v>436</v>
      </c>
      <c r="E454">
        <v>9702808599</v>
      </c>
      <c r="F454" t="s">
        <v>431</v>
      </c>
      <c r="G454">
        <v>5</v>
      </c>
      <c r="H454">
        <v>0</v>
      </c>
      <c r="I454">
        <v>0</v>
      </c>
      <c r="J454">
        <v>5</v>
      </c>
      <c r="K454">
        <v>0</v>
      </c>
      <c r="L454">
        <v>5</v>
      </c>
      <c r="M454">
        <v>0</v>
      </c>
      <c r="N454">
        <v>0</v>
      </c>
      <c r="O454" t="s">
        <v>384</v>
      </c>
      <c r="P454" s="368">
        <v>105</v>
      </c>
      <c r="Q454" s="137">
        <v>0</v>
      </c>
      <c r="R454" s="137">
        <v>5</v>
      </c>
      <c r="S454" s="137">
        <v>1</v>
      </c>
      <c r="T454" s="137">
        <v>100</v>
      </c>
      <c r="U454" t="str">
        <f>VLOOKUP($B454,Summary!$A:$C,3,0)</f>
        <v>Madhuri Joshi</v>
      </c>
      <c r="V454" t="str">
        <f ca="1">VLOOKUP($B454,Summary!$A:$E,5,0)</f>
        <v>More Than 1 Year</v>
      </c>
      <c r="W454">
        <f t="shared" si="16"/>
        <v>10068212</v>
      </c>
    </row>
    <row r="455" spans="1:23" s="8" customFormat="1">
      <c r="A455" s="6">
        <v>45449</v>
      </c>
      <c r="B455" s="209">
        <v>10157302</v>
      </c>
      <c r="C455" s="7" t="str">
        <f t="shared" si="15"/>
        <v>SUMIT JITENDRA PANDEY</v>
      </c>
      <c r="D455" t="s">
        <v>548</v>
      </c>
      <c r="E455">
        <v>9970290724</v>
      </c>
      <c r="F455" t="s">
        <v>395</v>
      </c>
      <c r="G455">
        <v>5</v>
      </c>
      <c r="H455">
        <v>0</v>
      </c>
      <c r="I455">
        <v>0</v>
      </c>
      <c r="J455">
        <v>5</v>
      </c>
      <c r="K455">
        <v>2</v>
      </c>
      <c r="L455">
        <v>3</v>
      </c>
      <c r="M455">
        <v>0</v>
      </c>
      <c r="N455">
        <v>0</v>
      </c>
      <c r="O455" t="s">
        <v>384</v>
      </c>
      <c r="P455" s="368">
        <v>125</v>
      </c>
      <c r="Q455" s="137">
        <v>0</v>
      </c>
      <c r="R455" s="137">
        <v>5</v>
      </c>
      <c r="S455" s="137">
        <v>1</v>
      </c>
      <c r="T455" s="137">
        <v>100</v>
      </c>
      <c r="U455" t="str">
        <f>VLOOKUP($B455,Summary!$A:$C,3,0)</f>
        <v>Intezar Sayed</v>
      </c>
      <c r="V455" t="str">
        <f ca="1">VLOOKUP($B455,Summary!$A:$E,5,0)</f>
        <v>31 - 90</v>
      </c>
      <c r="W455">
        <f t="shared" si="16"/>
        <v>10157302</v>
      </c>
    </row>
    <row r="456" spans="1:23" s="8" customFormat="1">
      <c r="A456" s="6">
        <v>45449</v>
      </c>
      <c r="B456" s="209">
        <v>10154499</v>
      </c>
      <c r="C456" s="7" t="str">
        <f t="shared" si="15"/>
        <v>SHIVAM PATHAK</v>
      </c>
      <c r="D456" t="s">
        <v>478</v>
      </c>
      <c r="E456">
        <v>9721050607</v>
      </c>
      <c r="F456" t="s">
        <v>385</v>
      </c>
      <c r="G456">
        <v>6</v>
      </c>
      <c r="H456">
        <v>0</v>
      </c>
      <c r="I456">
        <v>0</v>
      </c>
      <c r="J456">
        <v>6</v>
      </c>
      <c r="K456">
        <v>2</v>
      </c>
      <c r="L456">
        <v>4</v>
      </c>
      <c r="M456">
        <v>0</v>
      </c>
      <c r="N456">
        <v>0</v>
      </c>
      <c r="O456" t="s">
        <v>384</v>
      </c>
      <c r="P456" s="368">
        <v>150</v>
      </c>
      <c r="Q456" s="137">
        <v>0</v>
      </c>
      <c r="R456" s="137">
        <v>6</v>
      </c>
      <c r="S456" s="137">
        <v>1</v>
      </c>
      <c r="T456" s="137">
        <v>100</v>
      </c>
      <c r="U456" t="str">
        <f>VLOOKUP($B456,Summary!$A:$C,3,0)</f>
        <v>Intezar Sayed</v>
      </c>
      <c r="V456" t="str">
        <f ca="1">VLOOKUP($B456,Summary!$A:$E,5,0)</f>
        <v>91 - 180</v>
      </c>
      <c r="W456">
        <f t="shared" si="16"/>
        <v>10154499</v>
      </c>
    </row>
    <row r="457" spans="1:23" s="8" customFormat="1">
      <c r="A457" s="6">
        <v>45449</v>
      </c>
      <c r="B457" s="209">
        <v>10014784</v>
      </c>
      <c r="C457" s="7" t="str">
        <f t="shared" si="15"/>
        <v>PRASHANT LAD</v>
      </c>
      <c r="D457" t="s">
        <v>407</v>
      </c>
      <c r="E457">
        <v>9833647618</v>
      </c>
      <c r="F457" t="s">
        <v>431</v>
      </c>
      <c r="G457">
        <v>5</v>
      </c>
      <c r="H457">
        <v>0</v>
      </c>
      <c r="I457">
        <v>0</v>
      </c>
      <c r="J457">
        <v>5</v>
      </c>
      <c r="K457">
        <v>2</v>
      </c>
      <c r="L457">
        <v>3</v>
      </c>
      <c r="M457">
        <v>0</v>
      </c>
      <c r="N457">
        <v>0</v>
      </c>
      <c r="O457" t="s">
        <v>384</v>
      </c>
      <c r="P457" s="368">
        <v>125</v>
      </c>
      <c r="Q457" s="137">
        <v>0</v>
      </c>
      <c r="R457" s="137">
        <v>4</v>
      </c>
      <c r="S457" s="137">
        <v>1</v>
      </c>
      <c r="T457" s="137">
        <v>100</v>
      </c>
      <c r="U457" t="str">
        <f>VLOOKUP($B457,Summary!$A:$C,3,0)</f>
        <v>Madhuri Joshi</v>
      </c>
      <c r="V457" t="str">
        <f ca="1">VLOOKUP($B457,Summary!$A:$E,5,0)</f>
        <v>More Than 1 Year</v>
      </c>
      <c r="W457">
        <f t="shared" si="16"/>
        <v>10014784</v>
      </c>
    </row>
    <row r="458" spans="1:23" s="8" customFormat="1">
      <c r="A458" s="6">
        <v>45449</v>
      </c>
      <c r="B458" s="209">
        <v>10157722</v>
      </c>
      <c r="C458" s="7" t="str">
        <f t="shared" si="15"/>
        <v>SACHIN KUMAR</v>
      </c>
      <c r="D458" t="s">
        <v>561</v>
      </c>
      <c r="E458">
        <v>8825131086</v>
      </c>
      <c r="F458" t="s">
        <v>399</v>
      </c>
      <c r="G458">
        <v>4</v>
      </c>
      <c r="H458">
        <v>0</v>
      </c>
      <c r="I458">
        <v>0</v>
      </c>
      <c r="J458">
        <v>4</v>
      </c>
      <c r="K458">
        <v>0</v>
      </c>
      <c r="L458">
        <v>4</v>
      </c>
      <c r="M458">
        <v>0</v>
      </c>
      <c r="N458">
        <v>0</v>
      </c>
      <c r="O458" t="s">
        <v>384</v>
      </c>
      <c r="P458" s="368">
        <v>100</v>
      </c>
      <c r="Q458" s="137">
        <v>0</v>
      </c>
      <c r="R458" s="137">
        <v>4</v>
      </c>
      <c r="S458" s="137">
        <v>1</v>
      </c>
      <c r="T458" s="137">
        <v>100</v>
      </c>
      <c r="U458" t="str">
        <f>VLOOKUP($B458,Summary!$A:$C,3,0)</f>
        <v>Abhijit Khanvilkar</v>
      </c>
      <c r="V458" t="str">
        <f ca="1">VLOOKUP($B458,Summary!$A:$E,5,0)</f>
        <v>31 - 90</v>
      </c>
      <c r="W458">
        <f t="shared" si="16"/>
        <v>10157722</v>
      </c>
    </row>
    <row r="459" spans="1:23" s="8" customFormat="1">
      <c r="A459" s="6">
        <v>45449</v>
      </c>
      <c r="B459" s="209">
        <v>10155619</v>
      </c>
      <c r="C459" s="7" t="str">
        <f t="shared" si="15"/>
        <v>AJAY BALU LONDHE</v>
      </c>
      <c r="D459" t="s">
        <v>502</v>
      </c>
      <c r="E459">
        <v>8369610661</v>
      </c>
      <c r="F459" t="s">
        <v>416</v>
      </c>
      <c r="G459">
        <v>7</v>
      </c>
      <c r="H459">
        <v>0</v>
      </c>
      <c r="I459">
        <v>0</v>
      </c>
      <c r="J459">
        <v>7</v>
      </c>
      <c r="K459">
        <v>5</v>
      </c>
      <c r="L459">
        <v>2</v>
      </c>
      <c r="M459">
        <v>0</v>
      </c>
      <c r="N459">
        <v>0</v>
      </c>
      <c r="O459" t="s">
        <v>384</v>
      </c>
      <c r="P459" s="368">
        <v>165</v>
      </c>
      <c r="Q459" s="137">
        <v>0</v>
      </c>
      <c r="R459" s="137">
        <v>7</v>
      </c>
      <c r="S459" s="137">
        <v>1</v>
      </c>
      <c r="T459" s="137">
        <v>100</v>
      </c>
      <c r="U459" t="str">
        <f>VLOOKUP($B459,Summary!$A:$C,3,0)</f>
        <v>Abhijit Khanvilkar</v>
      </c>
      <c r="V459" t="str">
        <f ca="1">VLOOKUP($B459,Summary!$A:$E,5,0)</f>
        <v>31 - 90</v>
      </c>
      <c r="W459">
        <f t="shared" si="16"/>
        <v>10155619</v>
      </c>
    </row>
    <row r="460" spans="1:23" s="8" customFormat="1">
      <c r="A460" s="6">
        <v>45449</v>
      </c>
      <c r="B460" s="209">
        <v>10135447</v>
      </c>
      <c r="C460" s="7" t="str">
        <f t="shared" si="15"/>
        <v>ANKIT VILAS BORSE</v>
      </c>
      <c r="D460" t="s">
        <v>429</v>
      </c>
      <c r="E460">
        <v>8655594978</v>
      </c>
      <c r="F460" t="s">
        <v>412</v>
      </c>
      <c r="G460">
        <v>7</v>
      </c>
      <c r="H460">
        <v>0</v>
      </c>
      <c r="I460">
        <v>0</v>
      </c>
      <c r="J460">
        <v>7</v>
      </c>
      <c r="K460">
        <v>0</v>
      </c>
      <c r="L460">
        <v>7</v>
      </c>
      <c r="M460">
        <v>0</v>
      </c>
      <c r="N460">
        <v>0</v>
      </c>
      <c r="O460" t="s">
        <v>384</v>
      </c>
      <c r="P460" s="368">
        <v>155</v>
      </c>
      <c r="Q460" s="137">
        <v>0</v>
      </c>
      <c r="R460" s="137">
        <v>5</v>
      </c>
      <c r="S460" s="137">
        <v>1</v>
      </c>
      <c r="T460" s="137">
        <v>100</v>
      </c>
      <c r="U460" t="str">
        <f>VLOOKUP($B460,Summary!$A:$C,3,0)</f>
        <v>Rushikesh Kale</v>
      </c>
      <c r="V460" t="str">
        <f ca="1">VLOOKUP($B460,Summary!$A:$E,5,0)</f>
        <v>More Than 1 Year</v>
      </c>
      <c r="W460">
        <f t="shared" si="16"/>
        <v>10135447</v>
      </c>
    </row>
    <row r="461" spans="1:23" s="8" customFormat="1">
      <c r="A461" s="6">
        <v>45449</v>
      </c>
      <c r="B461" s="209">
        <v>10156163</v>
      </c>
      <c r="C461" s="7" t="str">
        <f t="shared" si="15"/>
        <v>ABHISHEK KUMAR</v>
      </c>
      <c r="D461" t="s">
        <v>526</v>
      </c>
      <c r="E461">
        <v>9967178792</v>
      </c>
      <c r="F461" t="s">
        <v>386</v>
      </c>
      <c r="G461">
        <v>4</v>
      </c>
      <c r="H461">
        <v>0</v>
      </c>
      <c r="I461">
        <v>0</v>
      </c>
      <c r="J461">
        <v>4</v>
      </c>
      <c r="K461">
        <v>3</v>
      </c>
      <c r="L461">
        <v>1</v>
      </c>
      <c r="M461">
        <v>0</v>
      </c>
      <c r="N461">
        <v>0</v>
      </c>
      <c r="O461" t="s">
        <v>384</v>
      </c>
      <c r="P461" s="368">
        <v>100</v>
      </c>
      <c r="Q461" s="137">
        <v>0</v>
      </c>
      <c r="R461" s="137">
        <v>4</v>
      </c>
      <c r="S461" s="137">
        <v>1</v>
      </c>
      <c r="T461" s="137">
        <v>80</v>
      </c>
      <c r="U461" t="str">
        <f>VLOOKUP($B461,Summary!$A:$C,3,0)</f>
        <v>Avnind Singh</v>
      </c>
      <c r="V461" t="str">
        <f ca="1">VLOOKUP($B461,Summary!$A:$E,5,0)</f>
        <v>31 - 90</v>
      </c>
      <c r="W461">
        <f t="shared" si="16"/>
        <v>10156163</v>
      </c>
    </row>
    <row r="462" spans="1:23" s="8" customFormat="1">
      <c r="A462" s="6">
        <v>45449</v>
      </c>
      <c r="B462" s="209">
        <v>10157721</v>
      </c>
      <c r="C462" s="7" t="str">
        <f t="shared" si="15"/>
        <v>NITISH KUMAR</v>
      </c>
      <c r="D462" t="s">
        <v>562</v>
      </c>
      <c r="E462">
        <v>8692826180</v>
      </c>
      <c r="F462" t="s">
        <v>399</v>
      </c>
      <c r="G462">
        <v>7</v>
      </c>
      <c r="H462">
        <v>0</v>
      </c>
      <c r="I462">
        <v>0</v>
      </c>
      <c r="J462">
        <v>7</v>
      </c>
      <c r="K462">
        <v>3</v>
      </c>
      <c r="L462">
        <v>4</v>
      </c>
      <c r="M462">
        <v>0</v>
      </c>
      <c r="N462">
        <v>0</v>
      </c>
      <c r="O462" t="s">
        <v>384</v>
      </c>
      <c r="P462" s="368">
        <v>175</v>
      </c>
      <c r="Q462" s="137">
        <v>0</v>
      </c>
      <c r="R462" s="137">
        <v>7</v>
      </c>
      <c r="S462" s="137">
        <v>1</v>
      </c>
      <c r="T462" s="137">
        <v>100</v>
      </c>
      <c r="U462" t="str">
        <f>VLOOKUP($B462,Summary!$A:$C,3,0)</f>
        <v>Abhijit Khanvilkar</v>
      </c>
      <c r="V462" t="str">
        <f ca="1">VLOOKUP($B462,Summary!$A:$E,5,0)</f>
        <v>31 - 90</v>
      </c>
      <c r="W462">
        <f t="shared" si="16"/>
        <v>10157721</v>
      </c>
    </row>
    <row r="463" spans="1:23" s="8" customFormat="1">
      <c r="A463" s="6">
        <v>45449</v>
      </c>
      <c r="B463" s="209">
        <v>10145759</v>
      </c>
      <c r="C463" s="7" t="str">
        <f t="shared" si="15"/>
        <v>BHANUPRATAP SINGH</v>
      </c>
      <c r="D463" t="s">
        <v>439</v>
      </c>
      <c r="E463">
        <v>8454014888</v>
      </c>
      <c r="F463" t="s">
        <v>397</v>
      </c>
      <c r="G463">
        <v>6</v>
      </c>
      <c r="H463">
        <v>0</v>
      </c>
      <c r="I463">
        <v>0</v>
      </c>
      <c r="J463">
        <v>6</v>
      </c>
      <c r="K463">
        <v>0</v>
      </c>
      <c r="L463">
        <v>6</v>
      </c>
      <c r="M463">
        <v>0</v>
      </c>
      <c r="N463">
        <v>0</v>
      </c>
      <c r="O463" t="s">
        <v>384</v>
      </c>
      <c r="P463" s="368">
        <v>140</v>
      </c>
      <c r="Q463" s="137">
        <v>0</v>
      </c>
      <c r="R463" s="137">
        <v>6</v>
      </c>
      <c r="S463" s="137">
        <v>1</v>
      </c>
      <c r="T463" s="137">
        <v>100</v>
      </c>
      <c r="U463" t="str">
        <f>VLOOKUP($B463,Summary!$A:$C,3,0)</f>
        <v>Madhuri Joshi</v>
      </c>
      <c r="V463" t="str">
        <f ca="1">VLOOKUP($B463,Summary!$A:$E,5,0)</f>
        <v>180 +</v>
      </c>
      <c r="W463">
        <f t="shared" si="16"/>
        <v>10145759</v>
      </c>
    </row>
    <row r="464" spans="1:23" s="8" customFormat="1">
      <c r="A464" s="6">
        <v>45449</v>
      </c>
      <c r="B464" s="209">
        <v>10155616</v>
      </c>
      <c r="C464" s="7" t="str">
        <f t="shared" si="15"/>
        <v>DHIRAJKUMAR L MISHRA</v>
      </c>
      <c r="D464" t="s">
        <v>506</v>
      </c>
      <c r="E464">
        <v>9370908992</v>
      </c>
      <c r="F464" t="s">
        <v>442</v>
      </c>
      <c r="G464">
        <v>7</v>
      </c>
      <c r="H464">
        <v>0</v>
      </c>
      <c r="I464">
        <v>0</v>
      </c>
      <c r="J464">
        <v>7</v>
      </c>
      <c r="K464">
        <v>1</v>
      </c>
      <c r="L464">
        <v>6</v>
      </c>
      <c r="M464">
        <v>0</v>
      </c>
      <c r="N464">
        <v>0</v>
      </c>
      <c r="O464" t="s">
        <v>384</v>
      </c>
      <c r="P464" s="368">
        <v>165</v>
      </c>
      <c r="Q464" s="137">
        <v>0</v>
      </c>
      <c r="R464" s="137">
        <v>5</v>
      </c>
      <c r="S464" s="137">
        <v>1</v>
      </c>
      <c r="T464" s="137">
        <v>100</v>
      </c>
      <c r="U464" t="str">
        <f>VLOOKUP($B464,Summary!$A:$C,3,0)</f>
        <v>Rushikesh Kale</v>
      </c>
      <c r="V464" t="str">
        <f ca="1">VLOOKUP($B464,Summary!$A:$E,5,0)</f>
        <v>31 - 90</v>
      </c>
      <c r="W464">
        <f t="shared" si="16"/>
        <v>10155616</v>
      </c>
    </row>
    <row r="465" spans="1:23" s="8" customFormat="1">
      <c r="A465" s="6">
        <v>45449</v>
      </c>
      <c r="B465" s="209">
        <v>10155635</v>
      </c>
      <c r="C465" s="7" t="str">
        <f t="shared" si="15"/>
        <v>RITIK PANKAJ CHAUBEY</v>
      </c>
      <c r="D465" t="s">
        <v>500</v>
      </c>
      <c r="E465">
        <v>8604838454</v>
      </c>
      <c r="F465" t="s">
        <v>383</v>
      </c>
      <c r="G465">
        <v>6</v>
      </c>
      <c r="H465">
        <v>0</v>
      </c>
      <c r="I465">
        <v>0</v>
      </c>
      <c r="J465">
        <v>6</v>
      </c>
      <c r="K465">
        <v>3</v>
      </c>
      <c r="L465">
        <v>3</v>
      </c>
      <c r="M465">
        <v>0</v>
      </c>
      <c r="N465">
        <v>0</v>
      </c>
      <c r="O465" t="s">
        <v>384</v>
      </c>
      <c r="P465" s="368">
        <v>150</v>
      </c>
      <c r="Q465" s="137">
        <v>0</v>
      </c>
      <c r="R465" s="137">
        <v>6</v>
      </c>
      <c r="S465" s="137">
        <v>1</v>
      </c>
      <c r="T465" s="137">
        <v>100</v>
      </c>
      <c r="U465" t="str">
        <f>VLOOKUP($B465,Summary!$A:$C,3,0)</f>
        <v>Madhuri Joshi</v>
      </c>
      <c r="V465" t="str">
        <f ca="1">VLOOKUP($B465,Summary!$A:$E,5,0)</f>
        <v>31 - 90</v>
      </c>
      <c r="W465">
        <f t="shared" si="16"/>
        <v>10155635</v>
      </c>
    </row>
    <row r="466" spans="1:23" s="8" customFormat="1">
      <c r="A466" s="6">
        <v>45449</v>
      </c>
      <c r="B466" s="209">
        <v>10153331</v>
      </c>
      <c r="C466" s="7" t="str">
        <f t="shared" si="15"/>
        <v>RAGHWENDRA KUMAR SINGH</v>
      </c>
      <c r="D466" t="s">
        <v>460</v>
      </c>
      <c r="E466">
        <v>8104389966</v>
      </c>
      <c r="F466" t="s">
        <v>390</v>
      </c>
      <c r="G466">
        <v>3</v>
      </c>
      <c r="H466">
        <v>0</v>
      </c>
      <c r="I466">
        <v>0</v>
      </c>
      <c r="J466">
        <v>3</v>
      </c>
      <c r="K466">
        <v>2</v>
      </c>
      <c r="L466">
        <v>1</v>
      </c>
      <c r="M466">
        <v>0</v>
      </c>
      <c r="N466">
        <v>0</v>
      </c>
      <c r="O466" t="s">
        <v>384</v>
      </c>
      <c r="P466" s="368">
        <v>75</v>
      </c>
      <c r="Q466" s="137">
        <v>0</v>
      </c>
      <c r="R466" s="137">
        <v>3</v>
      </c>
      <c r="S466" s="137">
        <v>1</v>
      </c>
      <c r="T466" s="137">
        <v>100</v>
      </c>
      <c r="U466" t="str">
        <f>VLOOKUP($B466,Summary!$A:$C,3,0)</f>
        <v>Avnind Singh</v>
      </c>
      <c r="V466" t="str">
        <f ca="1">VLOOKUP($B466,Summary!$A:$E,5,0)</f>
        <v>91 - 180</v>
      </c>
      <c r="W466">
        <f t="shared" si="16"/>
        <v>10153331</v>
      </c>
    </row>
    <row r="467" spans="1:23" s="8" customFormat="1">
      <c r="A467" s="6">
        <v>45449</v>
      </c>
      <c r="B467" s="209">
        <v>10151345</v>
      </c>
      <c r="C467" s="7" t="str">
        <f t="shared" si="15"/>
        <v>NAGENDRA MISHRA</v>
      </c>
      <c r="D467" t="s">
        <v>386</v>
      </c>
      <c r="E467">
        <v>7049872363</v>
      </c>
      <c r="F467" t="s">
        <v>448</v>
      </c>
      <c r="G467">
        <v>3</v>
      </c>
      <c r="H467">
        <v>0</v>
      </c>
      <c r="I467">
        <v>0</v>
      </c>
      <c r="J467">
        <v>3</v>
      </c>
      <c r="K467">
        <v>2</v>
      </c>
      <c r="L467">
        <v>1</v>
      </c>
      <c r="M467">
        <v>0</v>
      </c>
      <c r="N467">
        <v>0</v>
      </c>
      <c r="O467" t="s">
        <v>384</v>
      </c>
      <c r="P467" s="368">
        <v>75</v>
      </c>
      <c r="Q467" s="137">
        <v>0</v>
      </c>
      <c r="R467" s="137">
        <v>3</v>
      </c>
      <c r="S467" s="137">
        <v>1</v>
      </c>
      <c r="T467" s="137">
        <v>100</v>
      </c>
      <c r="U467" t="str">
        <f>VLOOKUP($B467,Summary!$A:$C,3,0)</f>
        <v>Avnind Singh</v>
      </c>
      <c r="V467" t="str">
        <f ca="1">VLOOKUP($B467,Summary!$A:$E,5,0)</f>
        <v>180 +</v>
      </c>
      <c r="W467">
        <f t="shared" si="16"/>
        <v>10151345</v>
      </c>
    </row>
    <row r="468" spans="1:23" s="8" customFormat="1">
      <c r="A468" s="6">
        <v>45449</v>
      </c>
      <c r="B468" s="209">
        <v>10155631</v>
      </c>
      <c r="C468" s="7" t="str">
        <f t="shared" si="15"/>
        <v>PRAFUL MUKUNDRAO TELANG</v>
      </c>
      <c r="D468" t="s">
        <v>501</v>
      </c>
      <c r="E468">
        <v>7769928826</v>
      </c>
      <c r="F468" t="s">
        <v>409</v>
      </c>
      <c r="G468">
        <v>7</v>
      </c>
      <c r="H468">
        <v>0</v>
      </c>
      <c r="I468">
        <v>0</v>
      </c>
      <c r="J468">
        <v>7</v>
      </c>
      <c r="K468">
        <v>5</v>
      </c>
      <c r="L468">
        <v>2</v>
      </c>
      <c r="M468">
        <v>0</v>
      </c>
      <c r="N468">
        <v>0</v>
      </c>
      <c r="O468" t="s">
        <v>384</v>
      </c>
      <c r="P468" s="368">
        <v>175</v>
      </c>
      <c r="Q468" s="137">
        <v>0</v>
      </c>
      <c r="R468" s="137">
        <v>7</v>
      </c>
      <c r="S468" s="137">
        <v>1</v>
      </c>
      <c r="T468" s="137">
        <v>100</v>
      </c>
      <c r="U468" t="str">
        <f>VLOOKUP($B468,Summary!$A:$C,3,0)</f>
        <v>Avnind Singh</v>
      </c>
      <c r="V468" t="str">
        <f ca="1">VLOOKUP($B468,Summary!$A:$E,5,0)</f>
        <v>31 - 90</v>
      </c>
      <c r="W468">
        <f t="shared" si="16"/>
        <v>10155631</v>
      </c>
    </row>
    <row r="469" spans="1:23" s="8" customFormat="1">
      <c r="A469" s="6">
        <v>45449</v>
      </c>
      <c r="B469" s="209">
        <v>10154719</v>
      </c>
      <c r="C469" s="7" t="str">
        <f t="shared" si="15"/>
        <v>CHANDAN MISHRA</v>
      </c>
      <c r="D469" t="s">
        <v>489</v>
      </c>
      <c r="E469">
        <v>8433849596</v>
      </c>
      <c r="F469" t="s">
        <v>471</v>
      </c>
      <c r="G469">
        <v>5</v>
      </c>
      <c r="H469">
        <v>0</v>
      </c>
      <c r="I469">
        <v>0</v>
      </c>
      <c r="J469">
        <v>5</v>
      </c>
      <c r="K469">
        <v>2</v>
      </c>
      <c r="L469">
        <v>3</v>
      </c>
      <c r="M469">
        <v>0</v>
      </c>
      <c r="N469">
        <v>0</v>
      </c>
      <c r="O469" t="s">
        <v>384</v>
      </c>
      <c r="P469" s="368">
        <v>125</v>
      </c>
      <c r="Q469" s="137">
        <v>0</v>
      </c>
      <c r="R469" s="137">
        <v>4</v>
      </c>
      <c r="S469" s="137">
        <v>1</v>
      </c>
      <c r="T469" s="137">
        <v>80</v>
      </c>
      <c r="U469" t="str">
        <f>VLOOKUP($B469,Summary!$A:$C,3,0)</f>
        <v>Dileep Sharma</v>
      </c>
      <c r="V469" t="str">
        <f ca="1">VLOOKUP($B469,Summary!$A:$E,5,0)</f>
        <v>91 - 180</v>
      </c>
      <c r="W469">
        <f t="shared" si="16"/>
        <v>10154719</v>
      </c>
    </row>
    <row r="470" spans="1:23" s="8" customFormat="1">
      <c r="A470" s="6">
        <v>45449</v>
      </c>
      <c r="B470" s="209">
        <v>10091881</v>
      </c>
      <c r="C470" s="7" t="str">
        <f t="shared" si="15"/>
        <v>SUMIT SHARAD SANAS</v>
      </c>
      <c r="D470" t="s">
        <v>427</v>
      </c>
      <c r="E470">
        <v>8652573355</v>
      </c>
      <c r="F470" t="s">
        <v>392</v>
      </c>
      <c r="G470">
        <v>5</v>
      </c>
      <c r="H470">
        <v>0</v>
      </c>
      <c r="I470">
        <v>0</v>
      </c>
      <c r="J470">
        <v>5</v>
      </c>
      <c r="K470">
        <v>1</v>
      </c>
      <c r="L470">
        <v>4</v>
      </c>
      <c r="M470">
        <v>0</v>
      </c>
      <c r="N470">
        <v>0</v>
      </c>
      <c r="O470" t="s">
        <v>384</v>
      </c>
      <c r="P470" s="368">
        <v>115</v>
      </c>
      <c r="Q470" s="137">
        <v>0</v>
      </c>
      <c r="R470" s="137">
        <v>5</v>
      </c>
      <c r="S470" s="137">
        <v>1</v>
      </c>
      <c r="T470" s="137">
        <v>100</v>
      </c>
      <c r="U470" t="str">
        <f>VLOOKUP($B470,Summary!$A:$C,3,0)</f>
        <v>Abhijit Khanvilkar</v>
      </c>
      <c r="V470" t="str">
        <f ca="1">VLOOKUP($B470,Summary!$A:$E,5,0)</f>
        <v>More Than 1 Year</v>
      </c>
      <c r="W470">
        <f t="shared" si="16"/>
        <v>10091881</v>
      </c>
    </row>
    <row r="471" spans="1:23" s="8" customFormat="1">
      <c r="A471" s="6">
        <v>45449</v>
      </c>
      <c r="B471" s="209">
        <v>10154479</v>
      </c>
      <c r="C471" s="7" t="str">
        <f t="shared" si="15"/>
        <v>VINOD KUMAR</v>
      </c>
      <c r="D471" t="s">
        <v>477</v>
      </c>
      <c r="E471">
        <v>7905193449</v>
      </c>
      <c r="F471" t="s">
        <v>471</v>
      </c>
      <c r="G471">
        <v>4</v>
      </c>
      <c r="H471">
        <v>1</v>
      </c>
      <c r="I471">
        <v>0</v>
      </c>
      <c r="J471">
        <v>3</v>
      </c>
      <c r="K471">
        <v>1</v>
      </c>
      <c r="L471">
        <v>3</v>
      </c>
      <c r="M471">
        <v>0</v>
      </c>
      <c r="N471">
        <v>0</v>
      </c>
      <c r="O471" t="s">
        <v>384</v>
      </c>
      <c r="P471" s="368">
        <v>140</v>
      </c>
      <c r="Q471" s="137">
        <v>4720</v>
      </c>
      <c r="R471" s="137">
        <v>4</v>
      </c>
      <c r="S471" s="137">
        <v>1</v>
      </c>
      <c r="T471" s="137">
        <v>80</v>
      </c>
      <c r="U471" t="str">
        <f>VLOOKUP($B471,Summary!$A:$C,3,0)</f>
        <v>Dileep Sharma</v>
      </c>
      <c r="V471" t="str">
        <f ca="1">VLOOKUP($B471,Summary!$A:$E,5,0)</f>
        <v>91 - 180</v>
      </c>
      <c r="W471">
        <f t="shared" si="16"/>
        <v>10154479</v>
      </c>
    </row>
    <row r="472" spans="1:23" s="8" customFormat="1">
      <c r="A472" s="6">
        <v>45449</v>
      </c>
      <c r="B472" s="209">
        <v>10154483</v>
      </c>
      <c r="C472" s="7" t="str">
        <f t="shared" si="15"/>
        <v>JAYANT KUMAR</v>
      </c>
      <c r="D472" t="s">
        <v>471</v>
      </c>
      <c r="E472">
        <v>9304376328</v>
      </c>
      <c r="F472" t="s">
        <v>497</v>
      </c>
      <c r="G472">
        <v>2</v>
      </c>
      <c r="H472">
        <v>0</v>
      </c>
      <c r="I472">
        <v>0</v>
      </c>
      <c r="J472">
        <v>2</v>
      </c>
      <c r="K472">
        <v>1</v>
      </c>
      <c r="L472">
        <v>1</v>
      </c>
      <c r="M472">
        <v>0</v>
      </c>
      <c r="N472">
        <v>0</v>
      </c>
      <c r="O472" t="s">
        <v>384</v>
      </c>
      <c r="P472" s="368">
        <v>50</v>
      </c>
      <c r="Q472" s="137">
        <v>0</v>
      </c>
      <c r="R472" s="137">
        <v>2</v>
      </c>
      <c r="S472" s="137">
        <v>1</v>
      </c>
      <c r="T472" s="137">
        <v>66.67</v>
      </c>
      <c r="U472" t="str">
        <f>VLOOKUP($B472,Summary!$A:$C,3,0)</f>
        <v>Dileep Sharma</v>
      </c>
      <c r="V472" t="str">
        <f ca="1">VLOOKUP($B472,Summary!$A:$E,5,0)</f>
        <v>91 - 180</v>
      </c>
      <c r="W472">
        <f t="shared" si="16"/>
        <v>10154483</v>
      </c>
    </row>
    <row r="473" spans="1:23" s="8" customFormat="1">
      <c r="A473" s="6">
        <v>45449</v>
      </c>
      <c r="B473" s="209">
        <v>10057460</v>
      </c>
      <c r="C473" s="7" t="str">
        <f t="shared" si="15"/>
        <v>GANGA SAGAR PANDEY</v>
      </c>
      <c r="D473" t="s">
        <v>435</v>
      </c>
      <c r="E473">
        <v>9696537480</v>
      </c>
      <c r="F473" t="s">
        <v>412</v>
      </c>
      <c r="G473">
        <v>7</v>
      </c>
      <c r="H473">
        <v>0</v>
      </c>
      <c r="I473">
        <v>0</v>
      </c>
      <c r="J473">
        <v>7</v>
      </c>
      <c r="K473">
        <v>0</v>
      </c>
      <c r="L473">
        <v>7</v>
      </c>
      <c r="M473">
        <v>0</v>
      </c>
      <c r="N473">
        <v>0</v>
      </c>
      <c r="O473" t="s">
        <v>384</v>
      </c>
      <c r="P473" s="368">
        <v>175</v>
      </c>
      <c r="Q473" s="137">
        <v>0</v>
      </c>
      <c r="R473" s="137">
        <v>7</v>
      </c>
      <c r="S473" s="137">
        <v>1</v>
      </c>
      <c r="T473" s="137">
        <v>100</v>
      </c>
      <c r="U473" t="str">
        <f>VLOOKUP($B473,Summary!$A:$C,3,0)</f>
        <v>Rushikesh Kale</v>
      </c>
      <c r="V473" t="str">
        <f ca="1">VLOOKUP($B473,Summary!$A:$E,5,0)</f>
        <v>More Than 1 Year</v>
      </c>
      <c r="W473">
        <f t="shared" si="16"/>
        <v>10057460</v>
      </c>
    </row>
    <row r="474" spans="1:23" s="8" customFormat="1">
      <c r="A474" s="6">
        <v>45449</v>
      </c>
      <c r="B474" s="209">
        <v>10131369</v>
      </c>
      <c r="C474" s="7" t="str">
        <f t="shared" si="15"/>
        <v>VIVEK CHUNNILAL GUPTA</v>
      </c>
      <c r="D474" t="s">
        <v>417</v>
      </c>
      <c r="E474">
        <v>8698022496</v>
      </c>
      <c r="F474" t="s">
        <v>412</v>
      </c>
      <c r="G474">
        <v>6</v>
      </c>
      <c r="H474">
        <v>0</v>
      </c>
      <c r="I474">
        <v>0</v>
      </c>
      <c r="J474">
        <v>6</v>
      </c>
      <c r="K474">
        <v>0</v>
      </c>
      <c r="L474">
        <v>6</v>
      </c>
      <c r="M474">
        <v>0</v>
      </c>
      <c r="N474">
        <v>0</v>
      </c>
      <c r="O474" t="s">
        <v>384</v>
      </c>
      <c r="P474" s="368">
        <v>125</v>
      </c>
      <c r="Q474" s="137">
        <v>0</v>
      </c>
      <c r="R474" s="137">
        <v>5</v>
      </c>
      <c r="S474" s="137">
        <v>1</v>
      </c>
      <c r="T474" s="137">
        <v>100</v>
      </c>
      <c r="U474" t="str">
        <f>VLOOKUP($B474,Summary!$A:$C,3,0)</f>
        <v>Rushikesh Kale</v>
      </c>
      <c r="V474" t="str">
        <f ca="1">VLOOKUP($B474,Summary!$A:$E,5,0)</f>
        <v>More Than 1 Year</v>
      </c>
      <c r="W474">
        <f t="shared" si="16"/>
        <v>10131369</v>
      </c>
    </row>
    <row r="475" spans="1:23" s="8" customFormat="1">
      <c r="A475" s="6">
        <v>45449</v>
      </c>
      <c r="B475" s="209">
        <v>10153634</v>
      </c>
      <c r="C475" s="7" t="str">
        <f t="shared" si="15"/>
        <v>LAXMI NARAYAN PANDEY</v>
      </c>
      <c r="D475" t="s">
        <v>467</v>
      </c>
      <c r="E475">
        <v>7208851513</v>
      </c>
      <c r="F475" t="s">
        <v>399</v>
      </c>
      <c r="G475">
        <v>6</v>
      </c>
      <c r="H475">
        <v>0</v>
      </c>
      <c r="I475">
        <v>0</v>
      </c>
      <c r="J475">
        <v>6</v>
      </c>
      <c r="K475">
        <v>1</v>
      </c>
      <c r="L475">
        <v>5</v>
      </c>
      <c r="M475">
        <v>0</v>
      </c>
      <c r="N475">
        <v>0</v>
      </c>
      <c r="O475" t="s">
        <v>384</v>
      </c>
      <c r="P475" s="368">
        <v>130</v>
      </c>
      <c r="Q475" s="137">
        <v>0</v>
      </c>
      <c r="R475" s="137">
        <v>5</v>
      </c>
      <c r="S475" s="137">
        <v>1</v>
      </c>
      <c r="T475" s="137">
        <v>100</v>
      </c>
      <c r="U475" t="str">
        <f>VLOOKUP($B475,Summary!$A:$C,3,0)</f>
        <v>Abhijit Khanvilkar</v>
      </c>
      <c r="V475" t="str">
        <f ca="1">VLOOKUP($B475,Summary!$A:$E,5,0)</f>
        <v>91 - 180</v>
      </c>
      <c r="W475">
        <f t="shared" si="16"/>
        <v>10153634</v>
      </c>
    </row>
    <row r="476" spans="1:23" s="8" customFormat="1">
      <c r="A476" s="6">
        <v>45449</v>
      </c>
      <c r="B476" s="209">
        <v>10154727</v>
      </c>
      <c r="C476" s="7" t="str">
        <f t="shared" si="15"/>
        <v>SHUBHENDU PRAFULLA DASKABI</v>
      </c>
      <c r="D476" t="s">
        <v>491</v>
      </c>
      <c r="E476">
        <v>9372379791</v>
      </c>
      <c r="F476" t="s">
        <v>471</v>
      </c>
      <c r="G476">
        <v>5</v>
      </c>
      <c r="H476">
        <v>0</v>
      </c>
      <c r="I476">
        <v>0</v>
      </c>
      <c r="J476">
        <v>5</v>
      </c>
      <c r="K476">
        <v>5</v>
      </c>
      <c r="L476">
        <v>0</v>
      </c>
      <c r="M476">
        <v>0</v>
      </c>
      <c r="N476">
        <v>0</v>
      </c>
      <c r="O476" t="s">
        <v>384</v>
      </c>
      <c r="P476" s="368">
        <v>120</v>
      </c>
      <c r="Q476" s="137">
        <v>0</v>
      </c>
      <c r="R476" s="137">
        <v>5</v>
      </c>
      <c r="S476" s="137">
        <v>1</v>
      </c>
      <c r="T476" s="137">
        <v>100</v>
      </c>
      <c r="U476" t="str">
        <f>VLOOKUP($B476,Summary!$A:$C,3,0)</f>
        <v>Dileep Sharma</v>
      </c>
      <c r="V476" t="str">
        <f ca="1">VLOOKUP($B476,Summary!$A:$E,5,0)</f>
        <v>91 - 180</v>
      </c>
      <c r="W476">
        <f t="shared" si="16"/>
        <v>10154727</v>
      </c>
    </row>
    <row r="477" spans="1:23" s="8" customFormat="1">
      <c r="A477" s="6">
        <v>45449</v>
      </c>
      <c r="B477" s="209">
        <v>10153648</v>
      </c>
      <c r="C477" s="7" t="str">
        <f t="shared" si="15"/>
        <v>RAJKUMAR U SINGH</v>
      </c>
      <c r="D477" t="s">
        <v>466</v>
      </c>
      <c r="E477">
        <v>7058306032</v>
      </c>
      <c r="F477" t="s">
        <v>385</v>
      </c>
      <c r="G477">
        <v>6</v>
      </c>
      <c r="H477">
        <v>0</v>
      </c>
      <c r="I477">
        <v>0</v>
      </c>
      <c r="J477">
        <v>6</v>
      </c>
      <c r="K477">
        <v>0</v>
      </c>
      <c r="L477">
        <v>6</v>
      </c>
      <c r="M477">
        <v>0</v>
      </c>
      <c r="N477">
        <v>0</v>
      </c>
      <c r="O477" t="s">
        <v>384</v>
      </c>
      <c r="P477" s="368">
        <v>150</v>
      </c>
      <c r="Q477" s="137">
        <v>0</v>
      </c>
      <c r="R477" s="137">
        <v>6</v>
      </c>
      <c r="S477" s="137">
        <v>1</v>
      </c>
      <c r="T477" s="137">
        <v>100</v>
      </c>
      <c r="U477" t="str">
        <f>VLOOKUP($B477,Summary!$A:$C,3,0)</f>
        <v>Intezar Sayed</v>
      </c>
      <c r="V477" t="str">
        <f ca="1">VLOOKUP($B477,Summary!$A:$E,5,0)</f>
        <v>91 - 180</v>
      </c>
      <c r="W477">
        <f t="shared" si="16"/>
        <v>10153648</v>
      </c>
    </row>
    <row r="478" spans="1:23" s="8" customFormat="1">
      <c r="A478" s="6">
        <v>45449</v>
      </c>
      <c r="B478" s="209">
        <v>10157279</v>
      </c>
      <c r="C478" s="7" t="str">
        <f t="shared" si="15"/>
        <v>ABDUL AHAD ANIS KHAN</v>
      </c>
      <c r="D478" t="s">
        <v>547</v>
      </c>
      <c r="E478">
        <v>7058620610</v>
      </c>
      <c r="F478" t="s">
        <v>461</v>
      </c>
      <c r="G478">
        <v>4</v>
      </c>
      <c r="H478">
        <v>0</v>
      </c>
      <c r="I478">
        <v>0</v>
      </c>
      <c r="J478">
        <v>4</v>
      </c>
      <c r="K478">
        <v>4</v>
      </c>
      <c r="L478">
        <v>0</v>
      </c>
      <c r="M478">
        <v>0</v>
      </c>
      <c r="N478">
        <v>0</v>
      </c>
      <c r="O478" t="s">
        <v>384</v>
      </c>
      <c r="P478" s="368">
        <v>100</v>
      </c>
      <c r="Q478" s="137">
        <v>0</v>
      </c>
      <c r="R478" s="137">
        <v>4</v>
      </c>
      <c r="S478" s="137">
        <v>1</v>
      </c>
      <c r="T478" s="137">
        <v>100</v>
      </c>
      <c r="U478" t="str">
        <f>VLOOKUP($B478,Summary!$A:$C,3,0)</f>
        <v>Avnind Singh</v>
      </c>
      <c r="V478" t="str">
        <f ca="1">VLOOKUP($B478,Summary!$A:$E,5,0)</f>
        <v>31 - 90</v>
      </c>
      <c r="W478">
        <f t="shared" si="16"/>
        <v>10157279</v>
      </c>
    </row>
    <row r="479" spans="1:23" s="8" customFormat="1">
      <c r="A479" s="6">
        <v>45450</v>
      </c>
      <c r="B479" s="209">
        <v>10102541</v>
      </c>
      <c r="C479" s="7" t="str">
        <f t="shared" si="15"/>
        <v>JAYESH MANOHARLAL VATANI</v>
      </c>
      <c r="D479" t="s">
        <v>411</v>
      </c>
      <c r="E479">
        <v>9730838322</v>
      </c>
      <c r="F479" t="s">
        <v>412</v>
      </c>
      <c r="G479">
        <v>5</v>
      </c>
      <c r="H479">
        <v>0</v>
      </c>
      <c r="I479">
        <v>1</v>
      </c>
      <c r="J479">
        <v>4</v>
      </c>
      <c r="K479">
        <v>0</v>
      </c>
      <c r="L479">
        <v>5</v>
      </c>
      <c r="M479">
        <v>0</v>
      </c>
      <c r="N479">
        <v>0</v>
      </c>
      <c r="O479" t="s">
        <v>384</v>
      </c>
      <c r="P479" s="368">
        <v>180</v>
      </c>
      <c r="Q479" s="137">
        <v>3541</v>
      </c>
      <c r="R479" s="137">
        <v>4</v>
      </c>
      <c r="S479" s="137">
        <v>1</v>
      </c>
      <c r="T479" s="137">
        <v>80</v>
      </c>
      <c r="U479" t="str">
        <f>VLOOKUP($B479,Summary!$A:$C,3,0)</f>
        <v>Rushikesh Kale</v>
      </c>
      <c r="V479" t="str">
        <f ca="1">VLOOKUP($B479,Summary!$A:$E,5,0)</f>
        <v>More Than 1 Year</v>
      </c>
      <c r="W479">
        <f t="shared" si="16"/>
        <v>10102541</v>
      </c>
    </row>
    <row r="480" spans="1:23" s="8" customFormat="1">
      <c r="A480" s="6">
        <v>45450</v>
      </c>
      <c r="B480" s="209">
        <v>10149396</v>
      </c>
      <c r="C480" s="7" t="str">
        <f t="shared" si="15"/>
        <v>AKASH NARAYAN RAWTE</v>
      </c>
      <c r="D480" t="s">
        <v>453</v>
      </c>
      <c r="E480">
        <v>9594529510</v>
      </c>
      <c r="F480" t="s">
        <v>386</v>
      </c>
      <c r="G480">
        <v>3</v>
      </c>
      <c r="H480">
        <v>1</v>
      </c>
      <c r="I480">
        <v>0</v>
      </c>
      <c r="J480">
        <v>2</v>
      </c>
      <c r="K480">
        <v>1</v>
      </c>
      <c r="L480">
        <v>2</v>
      </c>
      <c r="M480">
        <v>0</v>
      </c>
      <c r="N480">
        <v>1</v>
      </c>
      <c r="O480" t="s">
        <v>384</v>
      </c>
      <c r="P480" s="368">
        <v>140</v>
      </c>
      <c r="Q480" s="137">
        <v>4720</v>
      </c>
      <c r="R480" s="137">
        <v>2</v>
      </c>
      <c r="S480" s="137">
        <v>1</v>
      </c>
      <c r="T480" s="137">
        <v>40</v>
      </c>
      <c r="U480" t="str">
        <f>VLOOKUP($B480,Summary!$A:$C,3,0)</f>
        <v>Avnind Singh</v>
      </c>
      <c r="V480" t="str">
        <f ca="1">VLOOKUP($B480,Summary!$A:$E,5,0)</f>
        <v>180 +</v>
      </c>
      <c r="W480">
        <f t="shared" si="16"/>
        <v>10149396</v>
      </c>
    </row>
    <row r="481" spans="1:23" s="8" customFormat="1">
      <c r="A481" s="6">
        <v>45450</v>
      </c>
      <c r="B481" s="209">
        <v>10012025</v>
      </c>
      <c r="C481" s="7" t="str">
        <f t="shared" si="15"/>
        <v>SURAJ PAWAR</v>
      </c>
      <c r="D481" t="s">
        <v>418</v>
      </c>
      <c r="E481">
        <v>8446578718</v>
      </c>
      <c r="F481" t="s">
        <v>413</v>
      </c>
      <c r="G481">
        <v>1</v>
      </c>
      <c r="H481">
        <v>1</v>
      </c>
      <c r="I481">
        <v>0</v>
      </c>
      <c r="J481">
        <v>0</v>
      </c>
      <c r="K481">
        <v>0</v>
      </c>
      <c r="L481">
        <v>1</v>
      </c>
      <c r="M481">
        <v>0</v>
      </c>
      <c r="N481">
        <v>1</v>
      </c>
      <c r="O481" t="s">
        <v>384</v>
      </c>
      <c r="P481" s="368">
        <v>100</v>
      </c>
      <c r="Q481" s="137">
        <v>50976</v>
      </c>
      <c r="R481" s="137">
        <v>1</v>
      </c>
      <c r="S481" s="137">
        <v>1</v>
      </c>
      <c r="T481" s="137">
        <v>33.33</v>
      </c>
      <c r="U481" t="str">
        <f>VLOOKUP($B481,Summary!$A:$C,3,0)</f>
        <v>Madhuri Joshi</v>
      </c>
      <c r="V481" t="str">
        <f ca="1">VLOOKUP($B481,Summary!$A:$E,5,0)</f>
        <v>More Than 1 Year</v>
      </c>
      <c r="W481">
        <f t="shared" si="16"/>
        <v>10012025</v>
      </c>
    </row>
    <row r="482" spans="1:23" s="8" customFormat="1">
      <c r="A482" s="6">
        <v>45450</v>
      </c>
      <c r="B482" s="209">
        <v>10142760</v>
      </c>
      <c r="C482" s="7" t="str">
        <f t="shared" si="15"/>
        <v>SAW MRITUNJAY KUMAR PREMCHAND</v>
      </c>
      <c r="D482" t="s">
        <v>542</v>
      </c>
      <c r="E482">
        <v>8779615120</v>
      </c>
      <c r="F482" t="s">
        <v>409</v>
      </c>
      <c r="G482">
        <v>5</v>
      </c>
      <c r="H482">
        <v>0</v>
      </c>
      <c r="I482">
        <v>0</v>
      </c>
      <c r="J482">
        <v>5</v>
      </c>
      <c r="K482">
        <v>2</v>
      </c>
      <c r="L482">
        <v>4</v>
      </c>
      <c r="M482">
        <v>0</v>
      </c>
      <c r="N482">
        <v>0</v>
      </c>
      <c r="O482" t="s">
        <v>384</v>
      </c>
      <c r="P482" s="368">
        <v>115</v>
      </c>
      <c r="Q482" s="137">
        <v>0</v>
      </c>
      <c r="R482" s="137">
        <v>5</v>
      </c>
      <c r="S482" s="137">
        <v>1</v>
      </c>
      <c r="T482" s="137">
        <v>100</v>
      </c>
      <c r="U482" t="str">
        <f>VLOOKUP($B482,Summary!$A:$C,3,0)</f>
        <v>Avnind Singh</v>
      </c>
      <c r="V482" t="str">
        <f ca="1">VLOOKUP($B482,Summary!$A:$E,5,0)</f>
        <v>More Than 1 Year</v>
      </c>
      <c r="W482">
        <f t="shared" si="16"/>
        <v>10142760</v>
      </c>
    </row>
    <row r="483" spans="1:23" s="8" customFormat="1">
      <c r="A483" s="6">
        <v>45450</v>
      </c>
      <c r="B483" s="209">
        <v>10155617</v>
      </c>
      <c r="C483" s="7" t="str">
        <f t="shared" si="15"/>
        <v>NANDLAL RAJBHAR</v>
      </c>
      <c r="D483" t="s">
        <v>504</v>
      </c>
      <c r="E483">
        <v>9594189301</v>
      </c>
      <c r="F483" t="s">
        <v>401</v>
      </c>
      <c r="G483">
        <v>2</v>
      </c>
      <c r="H483">
        <v>0</v>
      </c>
      <c r="I483">
        <v>0</v>
      </c>
      <c r="J483">
        <v>2</v>
      </c>
      <c r="K483">
        <v>2</v>
      </c>
      <c r="L483">
        <v>0</v>
      </c>
      <c r="M483">
        <v>0</v>
      </c>
      <c r="N483">
        <v>0</v>
      </c>
      <c r="O483" t="s">
        <v>384</v>
      </c>
      <c r="P483" s="368">
        <v>50</v>
      </c>
      <c r="Q483" s="137">
        <v>0</v>
      </c>
      <c r="R483" s="137">
        <v>2</v>
      </c>
      <c r="S483" s="137">
        <v>1</v>
      </c>
      <c r="T483" s="137">
        <v>40</v>
      </c>
      <c r="U483" t="str">
        <f>VLOOKUP($B483,Summary!$A:$C,3,0)</f>
        <v>Abhijit Khanvilkar</v>
      </c>
      <c r="V483" t="str">
        <f ca="1">VLOOKUP($B483,Summary!$A:$E,5,0)</f>
        <v>31 - 90</v>
      </c>
      <c r="W483">
        <f t="shared" si="16"/>
        <v>10155617</v>
      </c>
    </row>
    <row r="484" spans="1:23" s="8" customFormat="1">
      <c r="A484" s="6">
        <v>45450</v>
      </c>
      <c r="B484" s="209">
        <v>10126648</v>
      </c>
      <c r="C484" s="7" t="str">
        <f t="shared" si="15"/>
        <v>ANOOP PANDEY</v>
      </c>
      <c r="D484" t="s">
        <v>455</v>
      </c>
      <c r="E484">
        <v>9321734007</v>
      </c>
      <c r="F484" t="s">
        <v>393</v>
      </c>
      <c r="G484">
        <v>4</v>
      </c>
      <c r="H484">
        <v>0</v>
      </c>
      <c r="I484">
        <v>0</v>
      </c>
      <c r="J484">
        <v>4</v>
      </c>
      <c r="K484">
        <v>3</v>
      </c>
      <c r="L484">
        <v>1</v>
      </c>
      <c r="M484">
        <v>0</v>
      </c>
      <c r="N484">
        <v>0</v>
      </c>
      <c r="O484" t="s">
        <v>384</v>
      </c>
      <c r="P484" s="368">
        <v>100</v>
      </c>
      <c r="Q484" s="137">
        <v>0</v>
      </c>
      <c r="R484" s="137">
        <v>4</v>
      </c>
      <c r="S484" s="137">
        <v>1</v>
      </c>
      <c r="T484" s="137">
        <v>80</v>
      </c>
      <c r="U484" t="str">
        <f>VLOOKUP($B484,Summary!$A:$C,3,0)</f>
        <v>Avnind Singh</v>
      </c>
      <c r="V484" t="str">
        <f ca="1">VLOOKUP($B484,Summary!$A:$E,5,0)</f>
        <v>More Than 1 Year</v>
      </c>
      <c r="W484">
        <f t="shared" si="16"/>
        <v>10126648</v>
      </c>
    </row>
    <row r="485" spans="1:23" s="8" customFormat="1">
      <c r="A485" s="6">
        <v>45450</v>
      </c>
      <c r="B485" s="209">
        <v>10151965</v>
      </c>
      <c r="C485" s="7" t="str">
        <f t="shared" si="15"/>
        <v>VIJAYKUMAR DINESH PARCHE</v>
      </c>
      <c r="D485" t="s">
        <v>441</v>
      </c>
      <c r="E485">
        <v>7558284024</v>
      </c>
      <c r="F485" t="s">
        <v>442</v>
      </c>
      <c r="G485">
        <v>5</v>
      </c>
      <c r="H485">
        <v>0</v>
      </c>
      <c r="I485">
        <v>0</v>
      </c>
      <c r="J485">
        <v>5</v>
      </c>
      <c r="K485">
        <v>0</v>
      </c>
      <c r="L485">
        <v>5</v>
      </c>
      <c r="M485">
        <v>0</v>
      </c>
      <c r="N485">
        <v>0</v>
      </c>
      <c r="O485" t="s">
        <v>384</v>
      </c>
      <c r="P485" s="368">
        <v>115</v>
      </c>
      <c r="Q485" s="137">
        <v>0</v>
      </c>
      <c r="R485" s="137">
        <v>4</v>
      </c>
      <c r="S485" s="137">
        <v>1</v>
      </c>
      <c r="T485" s="137">
        <v>80</v>
      </c>
      <c r="U485" t="str">
        <f>VLOOKUP($B485,Summary!$A:$C,3,0)</f>
        <v>Rushikesh Kale</v>
      </c>
      <c r="V485" t="str">
        <f ca="1">VLOOKUP($B485,Summary!$A:$E,5,0)</f>
        <v>180 +</v>
      </c>
      <c r="W485">
        <f t="shared" si="16"/>
        <v>10151965</v>
      </c>
    </row>
    <row r="486" spans="1:23" s="8" customFormat="1">
      <c r="A486" s="6">
        <v>45450</v>
      </c>
      <c r="B486" s="209">
        <v>10152618</v>
      </c>
      <c r="C486" s="7" t="str">
        <f t="shared" si="15"/>
        <v>MUNTAZIR SAYED</v>
      </c>
      <c r="D486" t="s">
        <v>391</v>
      </c>
      <c r="E486">
        <v>9082734540</v>
      </c>
      <c r="F486" t="s">
        <v>443</v>
      </c>
      <c r="G486">
        <v>3</v>
      </c>
      <c r="H486">
        <v>0</v>
      </c>
      <c r="I486">
        <v>0</v>
      </c>
      <c r="J486">
        <v>3</v>
      </c>
      <c r="K486">
        <v>0</v>
      </c>
      <c r="L486">
        <v>3</v>
      </c>
      <c r="M486">
        <v>0</v>
      </c>
      <c r="N486">
        <v>0</v>
      </c>
      <c r="O486" t="s">
        <v>384</v>
      </c>
      <c r="P486" s="368">
        <v>75</v>
      </c>
      <c r="Q486" s="137">
        <v>0</v>
      </c>
      <c r="R486" s="137">
        <v>3</v>
      </c>
      <c r="S486" s="137">
        <v>1</v>
      </c>
      <c r="T486" s="137">
        <v>60</v>
      </c>
      <c r="U486" t="str">
        <f>VLOOKUP($B486,Summary!$A:$C,3,0)</f>
        <v>Abhijit Khanvilkar</v>
      </c>
      <c r="V486" t="str">
        <f ca="1">VLOOKUP($B486,Summary!$A:$E,5,0)</f>
        <v>91 - 180</v>
      </c>
      <c r="W486">
        <f t="shared" si="16"/>
        <v>10152618</v>
      </c>
    </row>
    <row r="487" spans="1:23" s="8" customFormat="1">
      <c r="A487" s="6">
        <v>45450</v>
      </c>
      <c r="B487" s="209">
        <v>10156140</v>
      </c>
      <c r="C487" s="7" t="str">
        <f t="shared" si="15"/>
        <v>AMAN TRIPATHI</v>
      </c>
      <c r="D487" t="s">
        <v>509</v>
      </c>
      <c r="E487">
        <v>7393838072</v>
      </c>
      <c r="F487" t="s">
        <v>412</v>
      </c>
      <c r="G487">
        <v>5</v>
      </c>
      <c r="H487">
        <v>0</v>
      </c>
      <c r="I487">
        <v>0</v>
      </c>
      <c r="J487">
        <v>5</v>
      </c>
      <c r="K487">
        <v>4</v>
      </c>
      <c r="L487">
        <v>1</v>
      </c>
      <c r="M487">
        <v>0</v>
      </c>
      <c r="N487">
        <v>0</v>
      </c>
      <c r="O487" t="s">
        <v>384</v>
      </c>
      <c r="P487" s="368">
        <v>125</v>
      </c>
      <c r="Q487" s="137">
        <v>0</v>
      </c>
      <c r="R487" s="137">
        <v>5</v>
      </c>
      <c r="S487" s="137">
        <v>1</v>
      </c>
      <c r="T487" s="137">
        <v>100</v>
      </c>
      <c r="U487" t="str">
        <f>VLOOKUP($B487,Summary!$A:$C,3,0)</f>
        <v>Rushikesh Kale</v>
      </c>
      <c r="V487" t="str">
        <f ca="1">VLOOKUP($B487,Summary!$A:$E,5,0)</f>
        <v>31 - 90</v>
      </c>
      <c r="W487">
        <f t="shared" si="16"/>
        <v>10156140</v>
      </c>
    </row>
    <row r="488" spans="1:23" s="8" customFormat="1">
      <c r="A488" s="6">
        <v>45450</v>
      </c>
      <c r="B488" s="209">
        <v>10156311</v>
      </c>
      <c r="C488" s="7" t="str">
        <f t="shared" si="15"/>
        <v>AKASH DHANSING LONDHE</v>
      </c>
      <c r="D488" t="s">
        <v>525</v>
      </c>
      <c r="E488">
        <v>8850323385</v>
      </c>
      <c r="F488" t="s">
        <v>401</v>
      </c>
      <c r="G488">
        <v>5</v>
      </c>
      <c r="H488">
        <v>0</v>
      </c>
      <c r="I488">
        <v>0</v>
      </c>
      <c r="J488">
        <v>5</v>
      </c>
      <c r="K488">
        <v>3</v>
      </c>
      <c r="L488">
        <v>2</v>
      </c>
      <c r="M488">
        <v>0</v>
      </c>
      <c r="N488">
        <v>0</v>
      </c>
      <c r="O488" t="s">
        <v>384</v>
      </c>
      <c r="P488" s="368">
        <v>125</v>
      </c>
      <c r="Q488" s="137">
        <v>0</v>
      </c>
      <c r="R488" s="137">
        <v>5</v>
      </c>
      <c r="S488" s="137">
        <v>1</v>
      </c>
      <c r="T488" s="137">
        <v>100</v>
      </c>
      <c r="U488" t="str">
        <f>VLOOKUP($B488,Summary!$A:$C,3,0)</f>
        <v>Abhijit Khanvilkar</v>
      </c>
      <c r="V488" t="str">
        <f ca="1">VLOOKUP($B488,Summary!$A:$E,5,0)</f>
        <v>31 - 90</v>
      </c>
      <c r="W488">
        <f t="shared" si="16"/>
        <v>10156311</v>
      </c>
    </row>
    <row r="489" spans="1:23" s="8" customFormat="1">
      <c r="A489" s="6">
        <v>45450</v>
      </c>
      <c r="B489" s="209">
        <v>10157449</v>
      </c>
      <c r="C489" s="7" t="str">
        <f t="shared" si="15"/>
        <v>PRITAM SUNIL GAIKWAD</v>
      </c>
      <c r="D489" t="s">
        <v>553</v>
      </c>
      <c r="E489">
        <v>8169792854</v>
      </c>
      <c r="F489" t="s">
        <v>431</v>
      </c>
      <c r="G489">
        <v>5</v>
      </c>
      <c r="H489">
        <v>0</v>
      </c>
      <c r="I489">
        <v>0</v>
      </c>
      <c r="J489">
        <v>5</v>
      </c>
      <c r="K489">
        <v>2</v>
      </c>
      <c r="L489">
        <v>3</v>
      </c>
      <c r="M489">
        <v>0</v>
      </c>
      <c r="N489">
        <v>0</v>
      </c>
      <c r="O489" t="s">
        <v>384</v>
      </c>
      <c r="P489" s="368">
        <v>125</v>
      </c>
      <c r="Q489" s="137">
        <v>0</v>
      </c>
      <c r="R489" s="137">
        <v>5</v>
      </c>
      <c r="S489" s="137">
        <v>1</v>
      </c>
      <c r="T489" s="137">
        <v>100</v>
      </c>
      <c r="U489" t="str">
        <f>VLOOKUP($B489,Summary!$A:$C,3,0)</f>
        <v>Madhuri Joshi</v>
      </c>
      <c r="V489" t="str">
        <f ca="1">VLOOKUP($B489,Summary!$A:$E,5,0)</f>
        <v>31 - 90</v>
      </c>
      <c r="W489">
        <f t="shared" si="16"/>
        <v>10157449</v>
      </c>
    </row>
    <row r="490" spans="1:23" s="8" customFormat="1">
      <c r="A490" s="6">
        <v>45450</v>
      </c>
      <c r="B490" s="209">
        <v>10051652</v>
      </c>
      <c r="C490" s="7" t="str">
        <f t="shared" si="15"/>
        <v>DINESH GHODVINDE</v>
      </c>
      <c r="D490" t="s">
        <v>444</v>
      </c>
      <c r="E490">
        <v>7020949492</v>
      </c>
      <c r="F490" t="s">
        <v>412</v>
      </c>
      <c r="G490">
        <v>5</v>
      </c>
      <c r="H490">
        <v>0</v>
      </c>
      <c r="I490">
        <v>0</v>
      </c>
      <c r="J490">
        <v>5</v>
      </c>
      <c r="K490">
        <v>2</v>
      </c>
      <c r="L490">
        <v>3</v>
      </c>
      <c r="M490">
        <v>0</v>
      </c>
      <c r="N490">
        <v>0</v>
      </c>
      <c r="O490" t="s">
        <v>384</v>
      </c>
      <c r="P490" s="368">
        <v>115</v>
      </c>
      <c r="Q490" s="137">
        <v>0</v>
      </c>
      <c r="R490" s="137">
        <v>5</v>
      </c>
      <c r="S490" s="137">
        <v>1</v>
      </c>
      <c r="T490" s="137">
        <v>100</v>
      </c>
      <c r="U490" t="str">
        <f>VLOOKUP($B490,Summary!$A:$C,3,0)</f>
        <v>Rushikesh Kale</v>
      </c>
      <c r="V490" t="str">
        <f ca="1">VLOOKUP($B490,Summary!$A:$E,5,0)</f>
        <v>More Than 1 Year</v>
      </c>
      <c r="W490">
        <f t="shared" si="16"/>
        <v>10051652</v>
      </c>
    </row>
    <row r="491" spans="1:23" s="8" customFormat="1">
      <c r="A491" s="6">
        <v>45450</v>
      </c>
      <c r="B491" s="209">
        <v>10154505</v>
      </c>
      <c r="C491" s="7" t="str">
        <f t="shared" si="15"/>
        <v>KRISHNA GYANDEV PANDEY</v>
      </c>
      <c r="D491" t="s">
        <v>475</v>
      </c>
      <c r="E491">
        <v>9372324244</v>
      </c>
      <c r="F491" t="s">
        <v>460</v>
      </c>
      <c r="G491">
        <v>6</v>
      </c>
      <c r="H491">
        <v>0</v>
      </c>
      <c r="I491">
        <v>0</v>
      </c>
      <c r="J491">
        <v>6</v>
      </c>
      <c r="K491">
        <v>1</v>
      </c>
      <c r="L491">
        <v>5</v>
      </c>
      <c r="M491">
        <v>0</v>
      </c>
      <c r="N491">
        <v>0</v>
      </c>
      <c r="O491" t="s">
        <v>384</v>
      </c>
      <c r="P491" s="368">
        <v>150</v>
      </c>
      <c r="Q491" s="137">
        <v>0</v>
      </c>
      <c r="R491" s="137">
        <v>6</v>
      </c>
      <c r="S491" s="137">
        <v>1</v>
      </c>
      <c r="T491" s="137">
        <v>100</v>
      </c>
      <c r="U491" t="str">
        <f>VLOOKUP($B491,Summary!$A:$C,3,0)</f>
        <v>Avnind Singh</v>
      </c>
      <c r="V491" t="str">
        <f ca="1">VLOOKUP($B491,Summary!$A:$E,5,0)</f>
        <v>91 - 180</v>
      </c>
      <c r="W491">
        <f t="shared" si="16"/>
        <v>10154505</v>
      </c>
    </row>
    <row r="492" spans="1:23" s="8" customFormat="1">
      <c r="A492" s="6">
        <v>45450</v>
      </c>
      <c r="B492" s="209">
        <v>10142058</v>
      </c>
      <c r="C492" s="7" t="str">
        <f t="shared" si="15"/>
        <v>ANGAD RAMJI GUPTA</v>
      </c>
      <c r="D492" t="s">
        <v>450</v>
      </c>
      <c r="E492">
        <v>9820840706</v>
      </c>
      <c r="F492" t="s">
        <v>405</v>
      </c>
      <c r="G492">
        <v>5</v>
      </c>
      <c r="H492">
        <v>0</v>
      </c>
      <c r="I492">
        <v>0</v>
      </c>
      <c r="J492">
        <v>5</v>
      </c>
      <c r="K492">
        <v>2</v>
      </c>
      <c r="L492">
        <v>3</v>
      </c>
      <c r="M492">
        <v>0</v>
      </c>
      <c r="N492">
        <v>0</v>
      </c>
      <c r="O492" t="s">
        <v>384</v>
      </c>
      <c r="P492" s="368">
        <v>115</v>
      </c>
      <c r="Q492" s="137">
        <v>0</v>
      </c>
      <c r="R492" s="137">
        <v>4</v>
      </c>
      <c r="S492" s="137">
        <v>1</v>
      </c>
      <c r="T492" s="137">
        <v>80</v>
      </c>
      <c r="U492" t="str">
        <f>VLOOKUP($B492,Summary!$A:$C,3,0)</f>
        <v>Rushikesh Kale</v>
      </c>
      <c r="V492" t="str">
        <f ca="1">VLOOKUP($B492,Summary!$A:$E,5,0)</f>
        <v>More Than 1 Year</v>
      </c>
      <c r="W492">
        <f t="shared" si="16"/>
        <v>10142058</v>
      </c>
    </row>
    <row r="493" spans="1:23" s="8" customFormat="1">
      <c r="A493" s="6">
        <v>45450</v>
      </c>
      <c r="B493" s="209">
        <v>10156403</v>
      </c>
      <c r="C493" s="7" t="str">
        <f t="shared" si="15"/>
        <v>MOHAMMED SAJID TAK</v>
      </c>
      <c r="D493" t="s">
        <v>541</v>
      </c>
      <c r="E493">
        <v>9623733102</v>
      </c>
      <c r="F493" t="s">
        <v>402</v>
      </c>
      <c r="G493">
        <v>4</v>
      </c>
      <c r="H493">
        <v>1</v>
      </c>
      <c r="I493">
        <v>0</v>
      </c>
      <c r="J493">
        <v>3</v>
      </c>
      <c r="K493">
        <v>1</v>
      </c>
      <c r="L493">
        <v>4</v>
      </c>
      <c r="M493">
        <v>0</v>
      </c>
      <c r="N493">
        <v>0</v>
      </c>
      <c r="O493" t="s">
        <v>384</v>
      </c>
      <c r="P493" s="368">
        <v>175</v>
      </c>
      <c r="Q493" s="137">
        <v>3784</v>
      </c>
      <c r="R493" s="137">
        <v>5</v>
      </c>
      <c r="S493" s="137">
        <v>1</v>
      </c>
      <c r="T493" s="137">
        <v>100</v>
      </c>
      <c r="U493" t="str">
        <f>VLOOKUP($B493,Summary!$A:$C,3,0)</f>
        <v>Intezar Sayed</v>
      </c>
      <c r="V493" t="str">
        <f ca="1">VLOOKUP($B493,Summary!$A:$E,5,0)</f>
        <v>31 - 90</v>
      </c>
      <c r="W493">
        <f t="shared" si="16"/>
        <v>10156403</v>
      </c>
    </row>
    <row r="494" spans="1:23" s="8" customFormat="1">
      <c r="A494" s="6">
        <v>45450</v>
      </c>
      <c r="B494" s="209">
        <v>10069714</v>
      </c>
      <c r="C494" s="7" t="str">
        <f t="shared" si="15"/>
        <v>JUBAIR KHAN</v>
      </c>
      <c r="D494" t="s">
        <v>396</v>
      </c>
      <c r="E494">
        <v>9594708000</v>
      </c>
      <c r="F494" t="s">
        <v>397</v>
      </c>
      <c r="G494">
        <v>2</v>
      </c>
      <c r="H494">
        <v>1</v>
      </c>
      <c r="I494">
        <v>0</v>
      </c>
      <c r="J494">
        <v>1</v>
      </c>
      <c r="K494">
        <v>1</v>
      </c>
      <c r="L494">
        <v>1</v>
      </c>
      <c r="M494">
        <v>0</v>
      </c>
      <c r="N494">
        <v>0</v>
      </c>
      <c r="O494" t="s">
        <v>384</v>
      </c>
      <c r="P494" s="368">
        <v>120</v>
      </c>
      <c r="Q494" s="137">
        <v>42480</v>
      </c>
      <c r="R494" s="137">
        <v>2</v>
      </c>
      <c r="S494" s="137">
        <v>1</v>
      </c>
      <c r="T494" s="137">
        <v>66.67</v>
      </c>
      <c r="U494" t="str">
        <f>VLOOKUP($B494,Summary!$A:$C,3,0)</f>
        <v>Madhuri Joshi</v>
      </c>
      <c r="V494" t="str">
        <f ca="1">VLOOKUP($B494,Summary!$A:$E,5,0)</f>
        <v>More Than 1 Year</v>
      </c>
      <c r="W494">
        <f t="shared" si="16"/>
        <v>10069714</v>
      </c>
    </row>
    <row r="495" spans="1:23" s="8" customFormat="1">
      <c r="A495" s="6">
        <v>45450</v>
      </c>
      <c r="B495" s="209">
        <v>10113592</v>
      </c>
      <c r="C495" s="7" t="str">
        <f t="shared" si="15"/>
        <v>BANNOTH NARAYANASWAMY NAIK</v>
      </c>
      <c r="D495" t="s">
        <v>443</v>
      </c>
      <c r="E495">
        <v>9892353556</v>
      </c>
      <c r="F495" t="s">
        <v>392</v>
      </c>
      <c r="G495">
        <v>5</v>
      </c>
      <c r="H495">
        <v>0</v>
      </c>
      <c r="I495">
        <v>0</v>
      </c>
      <c r="J495">
        <v>5</v>
      </c>
      <c r="K495">
        <v>0</v>
      </c>
      <c r="L495">
        <v>5</v>
      </c>
      <c r="M495">
        <v>0</v>
      </c>
      <c r="N495">
        <v>0</v>
      </c>
      <c r="O495" t="s">
        <v>384</v>
      </c>
      <c r="P495" s="368">
        <v>125</v>
      </c>
      <c r="Q495" s="137">
        <v>0</v>
      </c>
      <c r="R495" s="137">
        <v>5</v>
      </c>
      <c r="S495" s="137">
        <v>1</v>
      </c>
      <c r="T495" s="137">
        <v>100</v>
      </c>
      <c r="U495" t="str">
        <f>VLOOKUP($B495,Summary!$A:$C,3,0)</f>
        <v>Abhijit Khanvilkar</v>
      </c>
      <c r="V495" t="str">
        <f ca="1">VLOOKUP($B495,Summary!$A:$E,5,0)</f>
        <v>More Than 1 Year</v>
      </c>
      <c r="W495">
        <f t="shared" si="16"/>
        <v>10113592</v>
      </c>
    </row>
    <row r="496" spans="1:23" s="8" customFormat="1">
      <c r="A496" s="6">
        <v>45450</v>
      </c>
      <c r="B496" s="209">
        <v>10155632</v>
      </c>
      <c r="C496" s="7" t="str">
        <f t="shared" si="15"/>
        <v>ABHISHEK GUPTA</v>
      </c>
      <c r="D496" t="s">
        <v>503</v>
      </c>
      <c r="E496">
        <v>8354873086</v>
      </c>
      <c r="F496" t="s">
        <v>497</v>
      </c>
      <c r="G496">
        <v>3</v>
      </c>
      <c r="H496">
        <v>0</v>
      </c>
      <c r="I496">
        <v>0</v>
      </c>
      <c r="J496">
        <v>3</v>
      </c>
      <c r="K496">
        <v>2</v>
      </c>
      <c r="L496">
        <v>1</v>
      </c>
      <c r="M496">
        <v>0</v>
      </c>
      <c r="N496">
        <v>0</v>
      </c>
      <c r="O496" t="s">
        <v>384</v>
      </c>
      <c r="P496" s="368">
        <v>75</v>
      </c>
      <c r="Q496" s="137">
        <v>0</v>
      </c>
      <c r="R496" s="137">
        <v>3</v>
      </c>
      <c r="S496" s="137">
        <v>1</v>
      </c>
      <c r="T496" s="137">
        <v>100</v>
      </c>
      <c r="U496" t="str">
        <f>VLOOKUP($B496,Summary!$A:$C,3,0)</f>
        <v>Dileep Sharma</v>
      </c>
      <c r="V496" t="str">
        <f ca="1">VLOOKUP($B496,Summary!$A:$E,5,0)</f>
        <v>31 - 90</v>
      </c>
      <c r="W496">
        <f t="shared" si="16"/>
        <v>10155632</v>
      </c>
    </row>
    <row r="497" spans="1:23" s="8" customFormat="1">
      <c r="A497" s="6">
        <v>45450</v>
      </c>
      <c r="B497" s="209">
        <v>10094703</v>
      </c>
      <c r="C497" s="7" t="str">
        <f t="shared" si="15"/>
        <v>ASHUTOSH MISHRA</v>
      </c>
      <c r="D497" t="s">
        <v>447</v>
      </c>
      <c r="E497">
        <v>9960834633</v>
      </c>
      <c r="F497" t="s">
        <v>395</v>
      </c>
      <c r="G497">
        <v>5</v>
      </c>
      <c r="H497">
        <v>1</v>
      </c>
      <c r="I497">
        <v>0</v>
      </c>
      <c r="J497">
        <v>4</v>
      </c>
      <c r="K497">
        <v>0</v>
      </c>
      <c r="L497">
        <v>5</v>
      </c>
      <c r="M497">
        <v>0</v>
      </c>
      <c r="N497">
        <v>0</v>
      </c>
      <c r="O497" t="s">
        <v>384</v>
      </c>
      <c r="P497" s="368">
        <v>190</v>
      </c>
      <c r="Q497" s="137">
        <v>2360</v>
      </c>
      <c r="R497" s="137">
        <v>5</v>
      </c>
      <c r="S497" s="137">
        <v>1</v>
      </c>
      <c r="T497" s="137">
        <v>100</v>
      </c>
      <c r="U497" t="str">
        <f>VLOOKUP($B497,Summary!$A:$C,3,0)</f>
        <v>Intezar Sayed</v>
      </c>
      <c r="V497" t="str">
        <f ca="1">VLOOKUP($B497,Summary!$A:$E,5,0)</f>
        <v>More Than 1 Year</v>
      </c>
      <c r="W497">
        <f t="shared" si="16"/>
        <v>10094703</v>
      </c>
    </row>
    <row r="498" spans="1:23" s="8" customFormat="1">
      <c r="A498" s="6">
        <v>45450</v>
      </c>
      <c r="B498" s="209">
        <v>10152214</v>
      </c>
      <c r="C498" s="7" t="str">
        <f t="shared" si="15"/>
        <v>VIKAS CHANDRABHAN MISHRA</v>
      </c>
      <c r="D498" t="s">
        <v>445</v>
      </c>
      <c r="E498">
        <v>8369541192</v>
      </c>
      <c r="F498" t="s">
        <v>431</v>
      </c>
      <c r="G498">
        <v>6</v>
      </c>
      <c r="H498">
        <v>0</v>
      </c>
      <c r="I498">
        <v>0</v>
      </c>
      <c r="J498">
        <v>6</v>
      </c>
      <c r="K498">
        <v>3</v>
      </c>
      <c r="L498">
        <v>3</v>
      </c>
      <c r="M498">
        <v>0</v>
      </c>
      <c r="N498">
        <v>0</v>
      </c>
      <c r="O498" t="s">
        <v>384</v>
      </c>
      <c r="P498" s="368">
        <v>150</v>
      </c>
      <c r="Q498" s="137">
        <v>0</v>
      </c>
      <c r="R498" s="137">
        <v>5</v>
      </c>
      <c r="S498" s="137">
        <v>1</v>
      </c>
      <c r="T498" s="137">
        <v>100</v>
      </c>
      <c r="U498" t="str">
        <f>VLOOKUP($B498,Summary!$A:$C,3,0)</f>
        <v>Madhuri Joshi</v>
      </c>
      <c r="V498" t="str">
        <f ca="1">VLOOKUP($B498,Summary!$A:$E,5,0)</f>
        <v>91 - 180</v>
      </c>
      <c r="W498">
        <f t="shared" si="16"/>
        <v>10152214</v>
      </c>
    </row>
    <row r="499" spans="1:23" s="8" customFormat="1">
      <c r="A499" s="6">
        <v>45450</v>
      </c>
      <c r="B499" s="209">
        <v>10057164</v>
      </c>
      <c r="C499" s="7" t="str">
        <f t="shared" si="15"/>
        <v>PRAVIN MATAL</v>
      </c>
      <c r="D499" t="s">
        <v>440</v>
      </c>
      <c r="E499">
        <v>9867591635</v>
      </c>
      <c r="F499" t="s">
        <v>383</v>
      </c>
      <c r="G499">
        <v>5</v>
      </c>
      <c r="H499">
        <v>0</v>
      </c>
      <c r="I499">
        <v>0</v>
      </c>
      <c r="J499">
        <v>5</v>
      </c>
      <c r="K499">
        <v>0</v>
      </c>
      <c r="L499">
        <v>5</v>
      </c>
      <c r="M499">
        <v>0</v>
      </c>
      <c r="N499">
        <v>0</v>
      </c>
      <c r="O499" t="s">
        <v>384</v>
      </c>
      <c r="P499" s="368">
        <v>125</v>
      </c>
      <c r="Q499" s="137">
        <v>0</v>
      </c>
      <c r="R499" s="137">
        <v>5</v>
      </c>
      <c r="S499" s="137">
        <v>1</v>
      </c>
      <c r="T499" s="137">
        <v>100</v>
      </c>
      <c r="U499" t="str">
        <f>VLOOKUP($B499,Summary!$A:$C,3,0)</f>
        <v>Madhuri Joshi</v>
      </c>
      <c r="V499" t="str">
        <f ca="1">VLOOKUP($B499,Summary!$A:$E,5,0)</f>
        <v>More Than 1 Year</v>
      </c>
      <c r="W499">
        <f t="shared" si="16"/>
        <v>10057164</v>
      </c>
    </row>
    <row r="500" spans="1:23" s="8" customFormat="1">
      <c r="A500" s="6">
        <v>45450</v>
      </c>
      <c r="B500" s="209">
        <v>10147873</v>
      </c>
      <c r="C500" s="7" t="str">
        <f t="shared" si="15"/>
        <v>PREM KUMAR VISHWAKARMA</v>
      </c>
      <c r="D500" t="s">
        <v>409</v>
      </c>
      <c r="E500">
        <v>9004761131</v>
      </c>
      <c r="F500" t="s">
        <v>393</v>
      </c>
      <c r="G500">
        <v>2</v>
      </c>
      <c r="H500">
        <v>0</v>
      </c>
      <c r="I500">
        <v>0</v>
      </c>
      <c r="J500">
        <v>2</v>
      </c>
      <c r="K500">
        <v>0</v>
      </c>
      <c r="L500">
        <v>2</v>
      </c>
      <c r="M500">
        <v>0</v>
      </c>
      <c r="N500">
        <v>0</v>
      </c>
      <c r="O500" t="s">
        <v>384</v>
      </c>
      <c r="P500" s="368">
        <v>50</v>
      </c>
      <c r="Q500" s="137">
        <v>0</v>
      </c>
      <c r="R500" s="137">
        <v>2</v>
      </c>
      <c r="S500" s="137">
        <v>1</v>
      </c>
      <c r="T500" s="137">
        <v>66.67</v>
      </c>
      <c r="U500" t="str">
        <f>VLOOKUP($B500,Summary!$A:$C,3,0)</f>
        <v>Avnind Singh</v>
      </c>
      <c r="V500" t="str">
        <f ca="1">VLOOKUP($B500,Summary!$A:$E,5,0)</f>
        <v>180 +</v>
      </c>
      <c r="W500">
        <f t="shared" si="16"/>
        <v>10147873</v>
      </c>
    </row>
    <row r="501" spans="1:23" s="8" customFormat="1">
      <c r="A501" s="6">
        <v>45450</v>
      </c>
      <c r="B501" s="209">
        <v>10123047</v>
      </c>
      <c r="C501" s="7" t="str">
        <f t="shared" si="15"/>
        <v>MUNAWAR WARISH HASHMI</v>
      </c>
      <c r="D501" t="s">
        <v>442</v>
      </c>
      <c r="E501">
        <v>9167670057</v>
      </c>
      <c r="F501" t="s">
        <v>422</v>
      </c>
      <c r="G501">
        <v>3</v>
      </c>
      <c r="H501">
        <v>0</v>
      </c>
      <c r="I501">
        <v>0</v>
      </c>
      <c r="J501">
        <v>3</v>
      </c>
      <c r="K501">
        <v>0</v>
      </c>
      <c r="L501">
        <v>3</v>
      </c>
      <c r="M501">
        <v>0</v>
      </c>
      <c r="N501">
        <v>0</v>
      </c>
      <c r="O501" t="s">
        <v>384</v>
      </c>
      <c r="P501" s="368">
        <v>75</v>
      </c>
      <c r="Q501" s="137">
        <v>0</v>
      </c>
      <c r="R501" s="137">
        <v>3</v>
      </c>
      <c r="S501" s="137">
        <v>1</v>
      </c>
      <c r="T501" s="137">
        <v>100</v>
      </c>
      <c r="U501" t="str">
        <f>VLOOKUP($B501,Summary!$A:$C,3,0)</f>
        <v>Rushikesh Kale</v>
      </c>
      <c r="V501" t="str">
        <f ca="1">VLOOKUP($B501,Summary!$A:$E,5,0)</f>
        <v>More Than 1 Year</v>
      </c>
      <c r="W501">
        <f t="shared" si="16"/>
        <v>10123047</v>
      </c>
    </row>
    <row r="502" spans="1:23" s="8" customFormat="1">
      <c r="A502" s="6">
        <v>45450</v>
      </c>
      <c r="B502" s="209">
        <v>10151132</v>
      </c>
      <c r="C502" s="7" t="str">
        <f t="shared" si="15"/>
        <v>YUSUF IMAM ALI MASHUDI</v>
      </c>
      <c r="D502" t="s">
        <v>451</v>
      </c>
      <c r="E502">
        <v>8080283325</v>
      </c>
      <c r="F502" t="s">
        <v>443</v>
      </c>
      <c r="G502">
        <v>6</v>
      </c>
      <c r="H502">
        <v>0</v>
      </c>
      <c r="I502">
        <v>0</v>
      </c>
      <c r="J502">
        <v>6</v>
      </c>
      <c r="K502">
        <v>1</v>
      </c>
      <c r="L502">
        <v>5</v>
      </c>
      <c r="M502">
        <v>0</v>
      </c>
      <c r="N502">
        <v>0</v>
      </c>
      <c r="O502" t="s">
        <v>384</v>
      </c>
      <c r="P502" s="368">
        <v>150</v>
      </c>
      <c r="Q502" s="137">
        <v>0</v>
      </c>
      <c r="R502" s="137">
        <v>6</v>
      </c>
      <c r="S502" s="137">
        <v>1</v>
      </c>
      <c r="T502" s="137">
        <v>100</v>
      </c>
      <c r="U502" t="str">
        <f>VLOOKUP($B502,Summary!$A:$C,3,0)</f>
        <v>Abhijit Khanvilkar</v>
      </c>
      <c r="V502" t="str">
        <f ca="1">VLOOKUP($B502,Summary!$A:$E,5,0)</f>
        <v>180 +</v>
      </c>
      <c r="W502">
        <f t="shared" si="16"/>
        <v>10151132</v>
      </c>
    </row>
    <row r="503" spans="1:23" s="8" customFormat="1">
      <c r="A503" s="6">
        <v>45450</v>
      </c>
      <c r="B503" s="209">
        <v>10067328</v>
      </c>
      <c r="C503" s="7" t="str">
        <f t="shared" si="15"/>
        <v>SHEKH MOHAMMAD IMRAN</v>
      </c>
      <c r="D503" t="s">
        <v>449</v>
      </c>
      <c r="E503">
        <v>8291174466</v>
      </c>
      <c r="F503" t="s">
        <v>431</v>
      </c>
      <c r="G503">
        <v>5</v>
      </c>
      <c r="H503">
        <v>0</v>
      </c>
      <c r="I503">
        <v>0</v>
      </c>
      <c r="J503">
        <v>5</v>
      </c>
      <c r="K503">
        <v>1</v>
      </c>
      <c r="L503">
        <v>4</v>
      </c>
      <c r="M503">
        <v>0</v>
      </c>
      <c r="N503">
        <v>0</v>
      </c>
      <c r="O503" t="s">
        <v>384</v>
      </c>
      <c r="P503" s="368">
        <v>125</v>
      </c>
      <c r="Q503" s="137">
        <v>0</v>
      </c>
      <c r="R503" s="137">
        <v>5</v>
      </c>
      <c r="S503" s="137">
        <v>1</v>
      </c>
      <c r="T503" s="137">
        <v>100</v>
      </c>
      <c r="U503" t="str">
        <f>VLOOKUP($B503,Summary!$A:$C,3,0)</f>
        <v>Madhuri Joshi</v>
      </c>
      <c r="V503" t="str">
        <f ca="1">VLOOKUP($B503,Summary!$A:$E,5,0)</f>
        <v>More Than 1 Year</v>
      </c>
      <c r="W503">
        <f t="shared" si="16"/>
        <v>10067328</v>
      </c>
    </row>
    <row r="504" spans="1:23" s="8" customFormat="1">
      <c r="A504" s="6">
        <v>45450</v>
      </c>
      <c r="B504" s="209">
        <v>10145759</v>
      </c>
      <c r="C504" s="7" t="str">
        <f t="shared" si="15"/>
        <v>BHANUPRATAP SINGH</v>
      </c>
      <c r="D504" t="s">
        <v>439</v>
      </c>
      <c r="E504">
        <v>8454014888</v>
      </c>
      <c r="F504" t="s">
        <v>397</v>
      </c>
      <c r="G504">
        <v>5</v>
      </c>
      <c r="H504">
        <v>0</v>
      </c>
      <c r="I504">
        <v>0</v>
      </c>
      <c r="J504">
        <v>5</v>
      </c>
      <c r="K504">
        <v>0</v>
      </c>
      <c r="L504">
        <v>5</v>
      </c>
      <c r="M504">
        <v>0</v>
      </c>
      <c r="N504">
        <v>0</v>
      </c>
      <c r="O504" t="s">
        <v>384</v>
      </c>
      <c r="P504" s="368">
        <v>120</v>
      </c>
      <c r="Q504" s="137">
        <v>0</v>
      </c>
      <c r="R504" s="137">
        <v>5</v>
      </c>
      <c r="S504" s="137">
        <v>1</v>
      </c>
      <c r="T504" s="137">
        <v>100</v>
      </c>
      <c r="U504" t="str">
        <f>VLOOKUP($B504,Summary!$A:$C,3,0)</f>
        <v>Madhuri Joshi</v>
      </c>
      <c r="V504" t="str">
        <f ca="1">VLOOKUP($B504,Summary!$A:$E,5,0)</f>
        <v>180 +</v>
      </c>
      <c r="W504">
        <f t="shared" si="16"/>
        <v>10145759</v>
      </c>
    </row>
    <row r="505" spans="1:23" s="8" customFormat="1">
      <c r="A505" s="6">
        <v>45450</v>
      </c>
      <c r="B505" s="209">
        <v>10155635</v>
      </c>
      <c r="C505" s="7" t="str">
        <f t="shared" si="15"/>
        <v>RITIK PANKAJ CHAUBEY</v>
      </c>
      <c r="D505" t="s">
        <v>500</v>
      </c>
      <c r="E505">
        <v>8604838454</v>
      </c>
      <c r="F505" t="s">
        <v>383</v>
      </c>
      <c r="G505">
        <v>3</v>
      </c>
      <c r="H505">
        <v>1</v>
      </c>
      <c r="I505">
        <v>0</v>
      </c>
      <c r="J505">
        <v>2</v>
      </c>
      <c r="K505">
        <v>1</v>
      </c>
      <c r="L505">
        <v>2</v>
      </c>
      <c r="M505">
        <v>0</v>
      </c>
      <c r="N505">
        <v>0</v>
      </c>
      <c r="O505" t="s">
        <v>384</v>
      </c>
      <c r="P505" s="368">
        <v>135</v>
      </c>
      <c r="Q505" s="137">
        <v>9818</v>
      </c>
      <c r="R505" s="137">
        <v>3</v>
      </c>
      <c r="S505" s="137">
        <v>1</v>
      </c>
      <c r="T505" s="137">
        <v>60</v>
      </c>
      <c r="U505" t="str">
        <f>VLOOKUP($B505,Summary!$A:$C,3,0)</f>
        <v>Madhuri Joshi</v>
      </c>
      <c r="V505" t="str">
        <f ca="1">VLOOKUP($B505,Summary!$A:$E,5,0)</f>
        <v>31 - 90</v>
      </c>
      <c r="W505">
        <f t="shared" si="16"/>
        <v>10155635</v>
      </c>
    </row>
    <row r="506" spans="1:23" s="8" customFormat="1">
      <c r="A506" s="6">
        <v>45450</v>
      </c>
      <c r="B506" s="209">
        <v>10155616</v>
      </c>
      <c r="C506" s="7" t="str">
        <f t="shared" si="15"/>
        <v>DHIRAJKUMAR L MISHRA</v>
      </c>
      <c r="D506" t="s">
        <v>506</v>
      </c>
      <c r="E506">
        <v>9370908992</v>
      </c>
      <c r="F506" t="s">
        <v>442</v>
      </c>
      <c r="G506">
        <v>5</v>
      </c>
      <c r="H506">
        <v>0</v>
      </c>
      <c r="I506">
        <v>0</v>
      </c>
      <c r="J506">
        <v>5</v>
      </c>
      <c r="K506">
        <v>3</v>
      </c>
      <c r="L506">
        <v>3</v>
      </c>
      <c r="M506">
        <v>0</v>
      </c>
      <c r="N506">
        <v>0</v>
      </c>
      <c r="O506" t="s">
        <v>384</v>
      </c>
      <c r="P506" s="368">
        <v>120</v>
      </c>
      <c r="Q506" s="137">
        <v>0</v>
      </c>
      <c r="R506" s="137">
        <v>5</v>
      </c>
      <c r="S506" s="137">
        <v>1</v>
      </c>
      <c r="T506" s="137">
        <v>100</v>
      </c>
      <c r="U506" t="str">
        <f>VLOOKUP($B506,Summary!$A:$C,3,0)</f>
        <v>Rushikesh Kale</v>
      </c>
      <c r="V506" t="str">
        <f ca="1">VLOOKUP($B506,Summary!$A:$E,5,0)</f>
        <v>31 - 90</v>
      </c>
      <c r="W506">
        <f t="shared" si="16"/>
        <v>10155616</v>
      </c>
    </row>
    <row r="507" spans="1:23" s="8" customFormat="1">
      <c r="A507" s="6">
        <v>45450</v>
      </c>
      <c r="B507" s="209">
        <v>10157721</v>
      </c>
      <c r="C507" s="7" t="str">
        <f t="shared" si="15"/>
        <v>NITISH KUMAR</v>
      </c>
      <c r="D507" t="s">
        <v>562</v>
      </c>
      <c r="E507">
        <v>8692826180</v>
      </c>
      <c r="F507" t="s">
        <v>399</v>
      </c>
      <c r="G507">
        <v>3</v>
      </c>
      <c r="H507">
        <v>0</v>
      </c>
      <c r="I507">
        <v>0</v>
      </c>
      <c r="J507">
        <v>3</v>
      </c>
      <c r="K507">
        <v>2</v>
      </c>
      <c r="L507">
        <v>1</v>
      </c>
      <c r="M507">
        <v>0</v>
      </c>
      <c r="N507">
        <v>0</v>
      </c>
      <c r="O507" t="s">
        <v>384</v>
      </c>
      <c r="P507" s="368">
        <v>75</v>
      </c>
      <c r="Q507" s="137">
        <v>0</v>
      </c>
      <c r="R507" s="137">
        <v>3</v>
      </c>
      <c r="S507" s="137">
        <v>1</v>
      </c>
      <c r="T507" s="137">
        <v>100</v>
      </c>
      <c r="U507" t="str">
        <f>VLOOKUP($B507,Summary!$A:$C,3,0)</f>
        <v>Abhijit Khanvilkar</v>
      </c>
      <c r="V507" t="str">
        <f ca="1">VLOOKUP($B507,Summary!$A:$E,5,0)</f>
        <v>31 - 90</v>
      </c>
      <c r="W507">
        <f t="shared" si="16"/>
        <v>10157721</v>
      </c>
    </row>
    <row r="508" spans="1:23" s="8" customFormat="1">
      <c r="A508" s="6">
        <v>45450</v>
      </c>
      <c r="B508" s="209">
        <v>10135447</v>
      </c>
      <c r="C508" s="7" t="str">
        <f t="shared" si="15"/>
        <v>ANKIT VILAS BORSE</v>
      </c>
      <c r="D508" t="s">
        <v>429</v>
      </c>
      <c r="E508">
        <v>8655594978</v>
      </c>
      <c r="F508" t="s">
        <v>412</v>
      </c>
      <c r="G508">
        <v>5</v>
      </c>
      <c r="H508">
        <v>1</v>
      </c>
      <c r="I508">
        <v>0</v>
      </c>
      <c r="J508">
        <v>4</v>
      </c>
      <c r="K508">
        <v>0</v>
      </c>
      <c r="L508">
        <v>5</v>
      </c>
      <c r="M508">
        <v>0</v>
      </c>
      <c r="N508">
        <v>0</v>
      </c>
      <c r="O508" t="s">
        <v>384</v>
      </c>
      <c r="P508" s="368">
        <v>180</v>
      </c>
      <c r="Q508" s="137">
        <v>3540</v>
      </c>
      <c r="R508" s="137">
        <v>5</v>
      </c>
      <c r="S508" s="137">
        <v>1</v>
      </c>
      <c r="T508" s="137">
        <v>100</v>
      </c>
      <c r="U508" t="str">
        <f>VLOOKUP($B508,Summary!$A:$C,3,0)</f>
        <v>Rushikesh Kale</v>
      </c>
      <c r="V508" t="str">
        <f ca="1">VLOOKUP($B508,Summary!$A:$E,5,0)</f>
        <v>More Than 1 Year</v>
      </c>
      <c r="W508">
        <f t="shared" si="16"/>
        <v>10135447</v>
      </c>
    </row>
    <row r="509" spans="1:23" s="8" customFormat="1">
      <c r="A509" s="6">
        <v>45450</v>
      </c>
      <c r="B509" s="209">
        <v>10156163</v>
      </c>
      <c r="C509" s="7" t="str">
        <f t="shared" si="15"/>
        <v>ABHISHEK KUMAR</v>
      </c>
      <c r="D509" t="s">
        <v>526</v>
      </c>
      <c r="E509">
        <v>9967178792</v>
      </c>
      <c r="F509" t="s">
        <v>386</v>
      </c>
      <c r="G509">
        <v>4</v>
      </c>
      <c r="H509">
        <v>0</v>
      </c>
      <c r="I509">
        <v>0</v>
      </c>
      <c r="J509">
        <v>4</v>
      </c>
      <c r="K509">
        <v>2</v>
      </c>
      <c r="L509">
        <v>2</v>
      </c>
      <c r="M509">
        <v>0</v>
      </c>
      <c r="N509">
        <v>0</v>
      </c>
      <c r="O509" t="s">
        <v>384</v>
      </c>
      <c r="P509" s="368">
        <v>100</v>
      </c>
      <c r="Q509" s="137">
        <v>0</v>
      </c>
      <c r="R509" s="137">
        <v>4</v>
      </c>
      <c r="S509" s="137">
        <v>1</v>
      </c>
      <c r="T509" s="137">
        <v>80</v>
      </c>
      <c r="U509" t="str">
        <f>VLOOKUP($B509,Summary!$A:$C,3,0)</f>
        <v>Avnind Singh</v>
      </c>
      <c r="V509" t="str">
        <f ca="1">VLOOKUP($B509,Summary!$A:$E,5,0)</f>
        <v>31 - 90</v>
      </c>
      <c r="W509">
        <f t="shared" si="16"/>
        <v>10156163</v>
      </c>
    </row>
    <row r="510" spans="1:23" s="8" customFormat="1">
      <c r="A510" s="6">
        <v>45450</v>
      </c>
      <c r="B510" s="209">
        <v>10014784</v>
      </c>
      <c r="C510" s="7" t="str">
        <f t="shared" si="15"/>
        <v>PRASHANT LAD</v>
      </c>
      <c r="D510" t="s">
        <v>407</v>
      </c>
      <c r="E510">
        <v>9833647618</v>
      </c>
      <c r="F510" t="s">
        <v>431</v>
      </c>
      <c r="G510">
        <v>5</v>
      </c>
      <c r="H510">
        <v>0</v>
      </c>
      <c r="I510">
        <v>0</v>
      </c>
      <c r="J510">
        <v>5</v>
      </c>
      <c r="K510">
        <v>2</v>
      </c>
      <c r="L510">
        <v>3</v>
      </c>
      <c r="M510">
        <v>0</v>
      </c>
      <c r="N510">
        <v>2</v>
      </c>
      <c r="O510" t="s">
        <v>384</v>
      </c>
      <c r="P510" s="368">
        <v>145</v>
      </c>
      <c r="Q510" s="137">
        <v>0</v>
      </c>
      <c r="R510" s="137">
        <v>5</v>
      </c>
      <c r="S510" s="137">
        <v>1</v>
      </c>
      <c r="T510" s="137">
        <v>100</v>
      </c>
      <c r="U510" t="str">
        <f>VLOOKUP($B510,Summary!$A:$C,3,0)</f>
        <v>Madhuri Joshi</v>
      </c>
      <c r="V510" t="str">
        <f ca="1">VLOOKUP($B510,Summary!$A:$E,5,0)</f>
        <v>More Than 1 Year</v>
      </c>
      <c r="W510">
        <f t="shared" si="16"/>
        <v>10014784</v>
      </c>
    </row>
    <row r="511" spans="1:23" s="8" customFormat="1">
      <c r="A511" s="6">
        <v>45450</v>
      </c>
      <c r="B511" s="209">
        <v>10157722</v>
      </c>
      <c r="C511" s="7" t="str">
        <f t="shared" si="15"/>
        <v>SACHIN KUMAR</v>
      </c>
      <c r="D511" t="s">
        <v>561</v>
      </c>
      <c r="E511">
        <v>8825131086</v>
      </c>
      <c r="F511" t="s">
        <v>399</v>
      </c>
      <c r="G511">
        <v>2</v>
      </c>
      <c r="H511">
        <v>0</v>
      </c>
      <c r="I511">
        <v>0</v>
      </c>
      <c r="J511">
        <v>2</v>
      </c>
      <c r="K511">
        <v>0</v>
      </c>
      <c r="L511">
        <v>2</v>
      </c>
      <c r="M511">
        <v>0</v>
      </c>
      <c r="N511">
        <v>0</v>
      </c>
      <c r="O511" t="s">
        <v>384</v>
      </c>
      <c r="P511" s="368">
        <v>50</v>
      </c>
      <c r="Q511" s="137">
        <v>0</v>
      </c>
      <c r="R511" s="137">
        <v>2</v>
      </c>
      <c r="S511" s="137">
        <v>1</v>
      </c>
      <c r="T511" s="137">
        <v>66.67</v>
      </c>
      <c r="U511" t="str">
        <f>VLOOKUP($B511,Summary!$A:$C,3,0)</f>
        <v>Abhijit Khanvilkar</v>
      </c>
      <c r="V511" t="str">
        <f ca="1">VLOOKUP($B511,Summary!$A:$E,5,0)</f>
        <v>31 - 90</v>
      </c>
      <c r="W511">
        <f t="shared" si="16"/>
        <v>10157722</v>
      </c>
    </row>
    <row r="512" spans="1:23" s="8" customFormat="1">
      <c r="A512" s="6">
        <v>45450</v>
      </c>
      <c r="B512" s="209">
        <v>10155619</v>
      </c>
      <c r="C512" s="7" t="str">
        <f t="shared" si="15"/>
        <v>AJAY BALU LONDHE</v>
      </c>
      <c r="D512" t="s">
        <v>502</v>
      </c>
      <c r="E512">
        <v>8369610661</v>
      </c>
      <c r="F512" t="s">
        <v>416</v>
      </c>
      <c r="G512">
        <v>5</v>
      </c>
      <c r="H512">
        <v>0</v>
      </c>
      <c r="I512">
        <v>0</v>
      </c>
      <c r="J512">
        <v>5</v>
      </c>
      <c r="K512">
        <v>1</v>
      </c>
      <c r="L512">
        <v>4</v>
      </c>
      <c r="M512">
        <v>0</v>
      </c>
      <c r="N512">
        <v>0</v>
      </c>
      <c r="O512" t="s">
        <v>384</v>
      </c>
      <c r="P512" s="368">
        <v>125</v>
      </c>
      <c r="Q512" s="137">
        <v>0</v>
      </c>
      <c r="R512" s="137">
        <v>5</v>
      </c>
      <c r="S512" s="137">
        <v>1</v>
      </c>
      <c r="T512" s="137">
        <v>100</v>
      </c>
      <c r="U512" t="str">
        <f>VLOOKUP($B512,Summary!$A:$C,3,0)</f>
        <v>Abhijit Khanvilkar</v>
      </c>
      <c r="V512" t="str">
        <f ca="1">VLOOKUP($B512,Summary!$A:$E,5,0)</f>
        <v>31 - 90</v>
      </c>
      <c r="W512">
        <f t="shared" si="16"/>
        <v>10155619</v>
      </c>
    </row>
    <row r="513" spans="1:23" s="8" customFormat="1">
      <c r="A513" s="6">
        <v>45450</v>
      </c>
      <c r="B513" s="209">
        <v>10068280</v>
      </c>
      <c r="C513" s="7" t="str">
        <f t="shared" ref="C513:C575" si="17">D513</f>
        <v>ARCHANA KAKADE</v>
      </c>
      <c r="D513" t="s">
        <v>434</v>
      </c>
      <c r="E513">
        <v>7208149618</v>
      </c>
      <c r="F513" t="s">
        <v>416</v>
      </c>
      <c r="G513">
        <v>2</v>
      </c>
      <c r="H513">
        <v>1</v>
      </c>
      <c r="I513">
        <v>0</v>
      </c>
      <c r="J513">
        <v>1</v>
      </c>
      <c r="K513">
        <v>0</v>
      </c>
      <c r="L513">
        <v>2</v>
      </c>
      <c r="M513">
        <v>0</v>
      </c>
      <c r="N513">
        <v>0</v>
      </c>
      <c r="O513" t="s">
        <v>384</v>
      </c>
      <c r="P513" s="368">
        <v>85</v>
      </c>
      <c r="Q513" s="137">
        <v>36874</v>
      </c>
      <c r="R513" s="137">
        <v>2</v>
      </c>
      <c r="S513" s="137">
        <v>1</v>
      </c>
      <c r="T513" s="137">
        <v>66.67</v>
      </c>
      <c r="U513" t="str">
        <f>VLOOKUP($B513,Summary!$A:$C,3,0)</f>
        <v>Abhijit Khanvilkar</v>
      </c>
      <c r="V513" t="str">
        <f ca="1">VLOOKUP($B513,Summary!$A:$E,5,0)</f>
        <v>More Than 1 Year</v>
      </c>
      <c r="W513">
        <f t="shared" si="16"/>
        <v>10068280</v>
      </c>
    </row>
    <row r="514" spans="1:23" s="8" customFormat="1">
      <c r="A514" s="6">
        <v>45450</v>
      </c>
      <c r="B514" s="209">
        <v>10068212</v>
      </c>
      <c r="C514" s="7" t="str">
        <f t="shared" si="17"/>
        <v>WASIM KAZI</v>
      </c>
      <c r="D514" t="s">
        <v>436</v>
      </c>
      <c r="E514">
        <v>9702808599</v>
      </c>
      <c r="F514" t="s">
        <v>431</v>
      </c>
      <c r="G514">
        <v>5</v>
      </c>
      <c r="H514">
        <v>0</v>
      </c>
      <c r="I514">
        <v>0</v>
      </c>
      <c r="J514">
        <v>5</v>
      </c>
      <c r="K514">
        <v>1</v>
      </c>
      <c r="L514">
        <v>4</v>
      </c>
      <c r="M514">
        <v>0</v>
      </c>
      <c r="N514">
        <v>0</v>
      </c>
      <c r="O514" t="s">
        <v>384</v>
      </c>
      <c r="P514" s="368">
        <v>125</v>
      </c>
      <c r="Q514" s="137">
        <v>0</v>
      </c>
      <c r="R514" s="137">
        <v>5</v>
      </c>
      <c r="S514" s="137">
        <v>1</v>
      </c>
      <c r="T514" s="137">
        <v>100</v>
      </c>
      <c r="U514" t="str">
        <f>VLOOKUP($B514,Summary!$A:$C,3,0)</f>
        <v>Madhuri Joshi</v>
      </c>
      <c r="V514" t="str">
        <f ca="1">VLOOKUP($B514,Summary!$A:$E,5,0)</f>
        <v>More Than 1 Year</v>
      </c>
      <c r="W514">
        <f t="shared" si="16"/>
        <v>10068212</v>
      </c>
    </row>
    <row r="515" spans="1:23" s="8" customFormat="1">
      <c r="A515" s="6">
        <v>45450</v>
      </c>
      <c r="B515" s="209">
        <v>10157302</v>
      </c>
      <c r="C515" s="7" t="str">
        <f t="shared" si="17"/>
        <v>SUMIT JITENDRA PANDEY</v>
      </c>
      <c r="D515" t="s">
        <v>548</v>
      </c>
      <c r="E515">
        <v>9970290724</v>
      </c>
      <c r="F515" t="s">
        <v>395</v>
      </c>
      <c r="G515">
        <v>1</v>
      </c>
      <c r="H515">
        <v>0</v>
      </c>
      <c r="I515">
        <v>0</v>
      </c>
      <c r="J515">
        <v>1</v>
      </c>
      <c r="K515">
        <v>0</v>
      </c>
      <c r="L515">
        <v>1</v>
      </c>
      <c r="M515">
        <v>0</v>
      </c>
      <c r="N515">
        <v>0</v>
      </c>
      <c r="O515" t="s">
        <v>384</v>
      </c>
      <c r="P515" s="368">
        <v>25</v>
      </c>
      <c r="Q515" s="137">
        <v>0</v>
      </c>
      <c r="R515" s="137">
        <v>1</v>
      </c>
      <c r="S515" s="137">
        <v>1</v>
      </c>
      <c r="T515" s="137">
        <v>33.33</v>
      </c>
      <c r="U515" t="str">
        <f>VLOOKUP($B515,Summary!$A:$C,3,0)</f>
        <v>Intezar Sayed</v>
      </c>
      <c r="V515" t="str">
        <f ca="1">VLOOKUP($B515,Summary!$A:$E,5,0)</f>
        <v>31 - 90</v>
      </c>
      <c r="W515">
        <f t="shared" ref="W515:W578" si="18">B515</f>
        <v>10157302</v>
      </c>
    </row>
    <row r="516" spans="1:23" s="8" customFormat="1">
      <c r="A516" s="6">
        <v>45450</v>
      </c>
      <c r="B516" s="209">
        <v>10127663</v>
      </c>
      <c r="C516" s="7" t="str">
        <f t="shared" si="17"/>
        <v>IRFAN INNUS PATEL</v>
      </c>
      <c r="D516" t="s">
        <v>402</v>
      </c>
      <c r="E516">
        <v>8286441940</v>
      </c>
      <c r="F516" t="s">
        <v>414</v>
      </c>
      <c r="G516">
        <v>1</v>
      </c>
      <c r="H516">
        <v>1</v>
      </c>
      <c r="I516">
        <v>0</v>
      </c>
      <c r="J516">
        <v>0</v>
      </c>
      <c r="K516">
        <v>1</v>
      </c>
      <c r="L516">
        <v>0</v>
      </c>
      <c r="M516">
        <v>0</v>
      </c>
      <c r="N516">
        <v>0</v>
      </c>
      <c r="O516" t="s">
        <v>384</v>
      </c>
      <c r="P516" s="368">
        <v>100</v>
      </c>
      <c r="Q516" s="137">
        <v>7945</v>
      </c>
      <c r="R516" s="137">
        <v>1</v>
      </c>
      <c r="S516" s="137">
        <v>1</v>
      </c>
      <c r="T516" s="137">
        <v>20</v>
      </c>
      <c r="U516" t="str">
        <f>VLOOKUP($B516,Summary!$A:$C,3,0)</f>
        <v>Intezar Sayed</v>
      </c>
      <c r="V516" t="str">
        <f ca="1">VLOOKUP($B516,Summary!$A:$E,5,0)</f>
        <v>More Than 1 Year</v>
      </c>
      <c r="W516">
        <f t="shared" si="18"/>
        <v>10127663</v>
      </c>
    </row>
    <row r="517" spans="1:23" s="8" customFormat="1">
      <c r="A517" s="6">
        <v>45450</v>
      </c>
      <c r="B517" s="209">
        <v>10154727</v>
      </c>
      <c r="C517" s="7" t="str">
        <f t="shared" si="17"/>
        <v>SHUBHENDU PRAFULLA DASKABI</v>
      </c>
      <c r="D517" t="s">
        <v>491</v>
      </c>
      <c r="E517">
        <v>9372379791</v>
      </c>
      <c r="F517" t="s">
        <v>471</v>
      </c>
      <c r="G517">
        <v>5</v>
      </c>
      <c r="H517">
        <v>0</v>
      </c>
      <c r="I517">
        <v>0</v>
      </c>
      <c r="J517">
        <v>5</v>
      </c>
      <c r="K517">
        <v>3</v>
      </c>
      <c r="L517">
        <v>2</v>
      </c>
      <c r="M517">
        <v>0</v>
      </c>
      <c r="N517">
        <v>0</v>
      </c>
      <c r="O517" t="s">
        <v>384</v>
      </c>
      <c r="P517" s="368">
        <v>125</v>
      </c>
      <c r="Q517" s="137">
        <v>0</v>
      </c>
      <c r="R517" s="137">
        <v>5</v>
      </c>
      <c r="S517" s="137">
        <v>1</v>
      </c>
      <c r="T517" s="137">
        <v>100</v>
      </c>
      <c r="U517" t="str">
        <f>VLOOKUP($B517,Summary!$A:$C,3,0)</f>
        <v>Dileep Sharma</v>
      </c>
      <c r="V517" t="str">
        <f ca="1">VLOOKUP($B517,Summary!$A:$E,5,0)</f>
        <v>91 - 180</v>
      </c>
      <c r="W517">
        <f t="shared" si="18"/>
        <v>10154727</v>
      </c>
    </row>
    <row r="518" spans="1:23" s="8" customFormat="1">
      <c r="A518" s="6">
        <v>45450</v>
      </c>
      <c r="B518" s="209">
        <v>10157279</v>
      </c>
      <c r="C518" s="7" t="str">
        <f t="shared" si="17"/>
        <v>ABDUL AHAD ANIS KHAN</v>
      </c>
      <c r="D518" t="s">
        <v>547</v>
      </c>
      <c r="E518">
        <v>7058620610</v>
      </c>
      <c r="F518" t="s">
        <v>461</v>
      </c>
      <c r="G518">
        <v>3</v>
      </c>
      <c r="H518">
        <v>0</v>
      </c>
      <c r="I518">
        <v>0</v>
      </c>
      <c r="J518">
        <v>3</v>
      </c>
      <c r="K518">
        <v>3</v>
      </c>
      <c r="L518">
        <v>0</v>
      </c>
      <c r="M518">
        <v>0</v>
      </c>
      <c r="N518">
        <v>0</v>
      </c>
      <c r="O518" t="s">
        <v>384</v>
      </c>
      <c r="P518" s="368">
        <v>75</v>
      </c>
      <c r="Q518" s="137">
        <v>0</v>
      </c>
      <c r="R518" s="137">
        <v>3</v>
      </c>
      <c r="S518" s="137">
        <v>1</v>
      </c>
      <c r="T518" s="137">
        <v>100</v>
      </c>
      <c r="U518" t="str">
        <f>VLOOKUP($B518,Summary!$A:$C,3,0)</f>
        <v>Avnind Singh</v>
      </c>
      <c r="V518" t="str">
        <f ca="1">VLOOKUP($B518,Summary!$A:$E,5,0)</f>
        <v>31 - 90</v>
      </c>
      <c r="W518">
        <f t="shared" si="18"/>
        <v>10157279</v>
      </c>
    </row>
    <row r="519" spans="1:23" s="8" customFormat="1">
      <c r="A519" s="6">
        <v>45450</v>
      </c>
      <c r="B519" s="209">
        <v>10153648</v>
      </c>
      <c r="C519" s="7" t="str">
        <f t="shared" si="17"/>
        <v>RAJKUMAR U SINGH</v>
      </c>
      <c r="D519" t="s">
        <v>466</v>
      </c>
      <c r="E519">
        <v>7058306032</v>
      </c>
      <c r="F519" t="s">
        <v>385</v>
      </c>
      <c r="G519">
        <v>3</v>
      </c>
      <c r="H519">
        <v>0</v>
      </c>
      <c r="I519">
        <v>0</v>
      </c>
      <c r="J519">
        <v>3</v>
      </c>
      <c r="K519">
        <v>1</v>
      </c>
      <c r="L519">
        <v>2</v>
      </c>
      <c r="M519">
        <v>0</v>
      </c>
      <c r="N519">
        <v>0</v>
      </c>
      <c r="O519" t="s">
        <v>384</v>
      </c>
      <c r="P519" s="368">
        <v>75</v>
      </c>
      <c r="Q519" s="137">
        <v>0</v>
      </c>
      <c r="R519" s="137">
        <v>3</v>
      </c>
      <c r="S519" s="137">
        <v>1</v>
      </c>
      <c r="T519" s="137">
        <v>60</v>
      </c>
      <c r="U519" t="str">
        <f>VLOOKUP($B519,Summary!$A:$C,3,0)</f>
        <v>Intezar Sayed</v>
      </c>
      <c r="V519" t="str">
        <f ca="1">VLOOKUP($B519,Summary!$A:$E,5,0)</f>
        <v>91 - 180</v>
      </c>
      <c r="W519">
        <f t="shared" si="18"/>
        <v>10153648</v>
      </c>
    </row>
    <row r="520" spans="1:23" s="8" customFormat="1">
      <c r="A520" s="6">
        <v>45450</v>
      </c>
      <c r="B520" s="209">
        <v>10154483</v>
      </c>
      <c r="C520" s="7" t="str">
        <f t="shared" si="17"/>
        <v>JAYANT KUMAR</v>
      </c>
      <c r="D520" t="s">
        <v>471</v>
      </c>
      <c r="E520">
        <v>9304376328</v>
      </c>
      <c r="F520" t="s">
        <v>497</v>
      </c>
      <c r="G520">
        <v>3</v>
      </c>
      <c r="H520">
        <v>0</v>
      </c>
      <c r="I520">
        <v>0</v>
      </c>
      <c r="J520">
        <v>3</v>
      </c>
      <c r="K520">
        <v>1</v>
      </c>
      <c r="L520">
        <v>2</v>
      </c>
      <c r="M520">
        <v>0</v>
      </c>
      <c r="N520">
        <v>0</v>
      </c>
      <c r="O520" t="s">
        <v>384</v>
      </c>
      <c r="P520" s="368">
        <v>75</v>
      </c>
      <c r="Q520" s="137">
        <v>0</v>
      </c>
      <c r="R520" s="137">
        <v>3</v>
      </c>
      <c r="S520" s="137">
        <v>1</v>
      </c>
      <c r="T520" s="137">
        <v>100</v>
      </c>
      <c r="U520" t="str">
        <f>VLOOKUP($B520,Summary!$A:$C,3,0)</f>
        <v>Dileep Sharma</v>
      </c>
      <c r="V520" t="str">
        <f ca="1">VLOOKUP($B520,Summary!$A:$E,5,0)</f>
        <v>91 - 180</v>
      </c>
      <c r="W520">
        <f t="shared" si="18"/>
        <v>10154483</v>
      </c>
    </row>
    <row r="521" spans="1:23" s="8" customFormat="1">
      <c r="A521" s="6">
        <v>45450</v>
      </c>
      <c r="B521" s="209">
        <v>10154479</v>
      </c>
      <c r="C521" s="7" t="str">
        <f t="shared" si="17"/>
        <v>VINOD KUMAR</v>
      </c>
      <c r="D521" t="s">
        <v>477</v>
      </c>
      <c r="E521">
        <v>7905193449</v>
      </c>
      <c r="F521" t="s">
        <v>471</v>
      </c>
      <c r="G521">
        <v>5</v>
      </c>
      <c r="H521">
        <v>0</v>
      </c>
      <c r="I521">
        <v>0</v>
      </c>
      <c r="J521">
        <v>5</v>
      </c>
      <c r="K521">
        <v>1</v>
      </c>
      <c r="L521">
        <v>4</v>
      </c>
      <c r="M521">
        <v>0</v>
      </c>
      <c r="N521">
        <v>0</v>
      </c>
      <c r="O521" t="s">
        <v>384</v>
      </c>
      <c r="P521" s="368">
        <v>110</v>
      </c>
      <c r="Q521" s="137">
        <v>0</v>
      </c>
      <c r="R521" s="137">
        <v>5</v>
      </c>
      <c r="S521" s="137">
        <v>1</v>
      </c>
      <c r="T521" s="137">
        <v>100</v>
      </c>
      <c r="U521" t="str">
        <f>VLOOKUP($B521,Summary!$A:$C,3,0)</f>
        <v>Dileep Sharma</v>
      </c>
      <c r="V521" t="str">
        <f ca="1">VLOOKUP($B521,Summary!$A:$E,5,0)</f>
        <v>91 - 180</v>
      </c>
      <c r="W521">
        <f t="shared" si="18"/>
        <v>10154479</v>
      </c>
    </row>
    <row r="522" spans="1:23" s="8" customFormat="1">
      <c r="A522" s="6">
        <v>45450</v>
      </c>
      <c r="B522" s="209">
        <v>10057460</v>
      </c>
      <c r="C522" s="7" t="str">
        <f t="shared" si="17"/>
        <v>GANGA SAGAR PANDEY</v>
      </c>
      <c r="D522" t="s">
        <v>435</v>
      </c>
      <c r="E522">
        <v>9696537480</v>
      </c>
      <c r="F522" t="s">
        <v>412</v>
      </c>
      <c r="G522">
        <v>5</v>
      </c>
      <c r="H522">
        <v>0</v>
      </c>
      <c r="I522">
        <v>0</v>
      </c>
      <c r="J522">
        <v>5</v>
      </c>
      <c r="K522">
        <v>0</v>
      </c>
      <c r="L522">
        <v>5</v>
      </c>
      <c r="M522">
        <v>0</v>
      </c>
      <c r="N522">
        <v>0</v>
      </c>
      <c r="O522" t="s">
        <v>384</v>
      </c>
      <c r="P522" s="368">
        <v>110</v>
      </c>
      <c r="Q522" s="137">
        <v>0</v>
      </c>
      <c r="R522" s="137">
        <v>4</v>
      </c>
      <c r="S522" s="137">
        <v>1</v>
      </c>
      <c r="T522" s="137">
        <v>80</v>
      </c>
      <c r="U522" t="str">
        <f>VLOOKUP($B522,Summary!$A:$C,3,0)</f>
        <v>Rushikesh Kale</v>
      </c>
      <c r="V522" t="str">
        <f ca="1">VLOOKUP($B522,Summary!$A:$E,5,0)</f>
        <v>More Than 1 Year</v>
      </c>
      <c r="W522">
        <f t="shared" si="18"/>
        <v>10057460</v>
      </c>
    </row>
    <row r="523" spans="1:23" s="8" customFormat="1">
      <c r="A523" s="6">
        <v>45450</v>
      </c>
      <c r="B523" s="209">
        <v>10131369</v>
      </c>
      <c r="C523" s="7" t="str">
        <f t="shared" si="17"/>
        <v>VIVEK CHUNNILAL GUPTA</v>
      </c>
      <c r="D523" t="s">
        <v>417</v>
      </c>
      <c r="E523">
        <v>8698022496</v>
      </c>
      <c r="F523" t="s">
        <v>412</v>
      </c>
      <c r="G523">
        <v>5</v>
      </c>
      <c r="H523">
        <v>0</v>
      </c>
      <c r="I523">
        <v>0</v>
      </c>
      <c r="J523">
        <v>5</v>
      </c>
      <c r="K523">
        <v>0</v>
      </c>
      <c r="L523">
        <v>5</v>
      </c>
      <c r="M523">
        <v>0</v>
      </c>
      <c r="N523">
        <v>0</v>
      </c>
      <c r="O523" t="s">
        <v>384</v>
      </c>
      <c r="P523" s="368">
        <v>125</v>
      </c>
      <c r="Q523" s="137">
        <v>0</v>
      </c>
      <c r="R523" s="137">
        <v>5</v>
      </c>
      <c r="S523" s="137">
        <v>1</v>
      </c>
      <c r="T523" s="137">
        <v>100</v>
      </c>
      <c r="U523" t="str">
        <f>VLOOKUP($B523,Summary!$A:$C,3,0)</f>
        <v>Rushikesh Kale</v>
      </c>
      <c r="V523" t="str">
        <f ca="1">VLOOKUP($B523,Summary!$A:$E,5,0)</f>
        <v>More Than 1 Year</v>
      </c>
      <c r="W523">
        <f t="shared" si="18"/>
        <v>10131369</v>
      </c>
    </row>
    <row r="524" spans="1:23" s="8" customFormat="1">
      <c r="A524" s="6">
        <v>45450</v>
      </c>
      <c r="B524" s="209">
        <v>10153634</v>
      </c>
      <c r="C524" s="7" t="str">
        <f t="shared" si="17"/>
        <v>LAXMI NARAYAN PANDEY</v>
      </c>
      <c r="D524" t="s">
        <v>467</v>
      </c>
      <c r="E524">
        <v>7208851513</v>
      </c>
      <c r="F524" t="s">
        <v>399</v>
      </c>
      <c r="G524">
        <v>5</v>
      </c>
      <c r="H524">
        <v>0</v>
      </c>
      <c r="I524">
        <v>0</v>
      </c>
      <c r="J524">
        <v>5</v>
      </c>
      <c r="K524">
        <v>2</v>
      </c>
      <c r="L524">
        <v>3</v>
      </c>
      <c r="M524">
        <v>0</v>
      </c>
      <c r="N524">
        <v>0</v>
      </c>
      <c r="O524" t="s">
        <v>384</v>
      </c>
      <c r="P524" s="368">
        <v>115</v>
      </c>
      <c r="Q524" s="137">
        <v>0</v>
      </c>
      <c r="R524" s="137">
        <v>4</v>
      </c>
      <c r="S524" s="137">
        <v>1</v>
      </c>
      <c r="T524" s="137">
        <v>80</v>
      </c>
      <c r="U524" t="str">
        <f>VLOOKUP($B524,Summary!$A:$C,3,0)</f>
        <v>Abhijit Khanvilkar</v>
      </c>
      <c r="V524" t="str">
        <f ca="1">VLOOKUP($B524,Summary!$A:$E,5,0)</f>
        <v>91 - 180</v>
      </c>
      <c r="W524">
        <f t="shared" si="18"/>
        <v>10153634</v>
      </c>
    </row>
    <row r="525" spans="1:23" s="8" customFormat="1">
      <c r="A525" s="6">
        <v>45450</v>
      </c>
      <c r="B525" s="209">
        <v>10154719</v>
      </c>
      <c r="C525" s="7" t="str">
        <f t="shared" si="17"/>
        <v>CHANDAN MISHRA</v>
      </c>
      <c r="D525" t="s">
        <v>489</v>
      </c>
      <c r="E525">
        <v>8433849596</v>
      </c>
      <c r="F525" t="s">
        <v>471</v>
      </c>
      <c r="G525">
        <v>5</v>
      </c>
      <c r="H525">
        <v>0</v>
      </c>
      <c r="I525">
        <v>0</v>
      </c>
      <c r="J525">
        <v>5</v>
      </c>
      <c r="K525">
        <v>0</v>
      </c>
      <c r="L525">
        <v>5</v>
      </c>
      <c r="M525">
        <v>0</v>
      </c>
      <c r="N525">
        <v>0</v>
      </c>
      <c r="O525" t="s">
        <v>384</v>
      </c>
      <c r="P525" s="368">
        <v>115</v>
      </c>
      <c r="Q525" s="137">
        <v>0</v>
      </c>
      <c r="R525" s="137">
        <v>5</v>
      </c>
      <c r="S525" s="137">
        <v>1</v>
      </c>
      <c r="T525" s="137">
        <v>100</v>
      </c>
      <c r="U525" t="str">
        <f>VLOOKUP($B525,Summary!$A:$C,3,0)</f>
        <v>Dileep Sharma</v>
      </c>
      <c r="V525" t="str">
        <f ca="1">VLOOKUP($B525,Summary!$A:$E,5,0)</f>
        <v>91 - 180</v>
      </c>
      <c r="W525">
        <f t="shared" si="18"/>
        <v>10154719</v>
      </c>
    </row>
    <row r="526" spans="1:23" s="8" customFormat="1">
      <c r="A526" s="6">
        <v>45450</v>
      </c>
      <c r="B526" s="209">
        <v>10091881</v>
      </c>
      <c r="C526" s="7" t="str">
        <f t="shared" si="17"/>
        <v>SUMIT SHARAD SANAS</v>
      </c>
      <c r="D526" t="s">
        <v>427</v>
      </c>
      <c r="E526">
        <v>8652573355</v>
      </c>
      <c r="F526" t="s">
        <v>392</v>
      </c>
      <c r="G526">
        <v>4</v>
      </c>
      <c r="H526">
        <v>1</v>
      </c>
      <c r="I526">
        <v>0</v>
      </c>
      <c r="J526">
        <v>3</v>
      </c>
      <c r="K526">
        <v>2</v>
      </c>
      <c r="L526">
        <v>3</v>
      </c>
      <c r="M526">
        <v>0</v>
      </c>
      <c r="N526">
        <v>0</v>
      </c>
      <c r="O526" t="s">
        <v>384</v>
      </c>
      <c r="P526" s="368">
        <v>160</v>
      </c>
      <c r="Q526" s="137">
        <v>7080</v>
      </c>
      <c r="R526" s="137">
        <v>4</v>
      </c>
      <c r="S526" s="137">
        <v>1</v>
      </c>
      <c r="T526" s="137">
        <v>80</v>
      </c>
      <c r="U526" t="str">
        <f>VLOOKUP($B526,Summary!$A:$C,3,0)</f>
        <v>Abhijit Khanvilkar</v>
      </c>
      <c r="V526" t="str">
        <f ca="1">VLOOKUP($B526,Summary!$A:$E,5,0)</f>
        <v>More Than 1 Year</v>
      </c>
      <c r="W526">
        <f t="shared" si="18"/>
        <v>10091881</v>
      </c>
    </row>
    <row r="527" spans="1:23" s="8" customFormat="1">
      <c r="A527" s="6">
        <v>45450</v>
      </c>
      <c r="B527" s="209">
        <v>10151345</v>
      </c>
      <c r="C527" s="7" t="str">
        <f t="shared" si="17"/>
        <v>NAGENDRA MISHRA</v>
      </c>
      <c r="D527" t="s">
        <v>386</v>
      </c>
      <c r="E527">
        <v>7049872363</v>
      </c>
      <c r="F527" t="s">
        <v>448</v>
      </c>
      <c r="G527">
        <v>2</v>
      </c>
      <c r="H527">
        <v>0</v>
      </c>
      <c r="I527">
        <v>0</v>
      </c>
      <c r="J527">
        <v>2</v>
      </c>
      <c r="K527">
        <v>1</v>
      </c>
      <c r="L527">
        <v>1</v>
      </c>
      <c r="M527">
        <v>0</v>
      </c>
      <c r="N527">
        <v>0</v>
      </c>
      <c r="O527" t="s">
        <v>384</v>
      </c>
      <c r="P527" s="368">
        <v>50</v>
      </c>
      <c r="Q527" s="137">
        <v>0</v>
      </c>
      <c r="R527" s="137">
        <v>2</v>
      </c>
      <c r="S527" s="137">
        <v>1</v>
      </c>
      <c r="T527" s="137">
        <v>66.67</v>
      </c>
      <c r="U527" t="str">
        <f>VLOOKUP($B527,Summary!$A:$C,3,0)</f>
        <v>Avnind Singh</v>
      </c>
      <c r="V527" t="str">
        <f ca="1">VLOOKUP($B527,Summary!$A:$E,5,0)</f>
        <v>180 +</v>
      </c>
      <c r="W527">
        <f t="shared" si="18"/>
        <v>10151345</v>
      </c>
    </row>
    <row r="528" spans="1:23" s="8" customFormat="1">
      <c r="A528" s="6">
        <v>45450</v>
      </c>
      <c r="B528" s="209">
        <v>10153331</v>
      </c>
      <c r="C528" s="7" t="str">
        <f t="shared" si="17"/>
        <v>RAGHWENDRA KUMAR SINGH</v>
      </c>
      <c r="D528" t="s">
        <v>460</v>
      </c>
      <c r="E528">
        <v>8104389966</v>
      </c>
      <c r="F528" t="s">
        <v>390</v>
      </c>
      <c r="G528">
        <v>3</v>
      </c>
      <c r="H528">
        <v>0</v>
      </c>
      <c r="I528">
        <v>0</v>
      </c>
      <c r="J528">
        <v>3</v>
      </c>
      <c r="K528">
        <v>1</v>
      </c>
      <c r="L528">
        <v>2</v>
      </c>
      <c r="M528">
        <v>0</v>
      </c>
      <c r="N528">
        <v>0</v>
      </c>
      <c r="O528" t="s">
        <v>384</v>
      </c>
      <c r="P528" s="368">
        <v>75</v>
      </c>
      <c r="Q528" s="137">
        <v>0</v>
      </c>
      <c r="R528" s="137">
        <v>3</v>
      </c>
      <c r="S528" s="137">
        <v>1</v>
      </c>
      <c r="T528" s="137">
        <v>100</v>
      </c>
      <c r="U528" t="str">
        <f>VLOOKUP($B528,Summary!$A:$C,3,0)</f>
        <v>Avnind Singh</v>
      </c>
      <c r="V528" t="str">
        <f ca="1">VLOOKUP($B528,Summary!$A:$E,5,0)</f>
        <v>91 - 180</v>
      </c>
      <c r="W528">
        <f t="shared" si="18"/>
        <v>10153331</v>
      </c>
    </row>
    <row r="529" spans="1:23" s="8" customFormat="1">
      <c r="A529" s="6">
        <v>45450</v>
      </c>
      <c r="B529" s="209">
        <v>10155631</v>
      </c>
      <c r="C529" s="7" t="str">
        <f t="shared" si="17"/>
        <v>PRAFUL MUKUNDRAO TELANG</v>
      </c>
      <c r="D529" t="s">
        <v>501</v>
      </c>
      <c r="E529">
        <v>7769928826</v>
      </c>
      <c r="F529" t="s">
        <v>409</v>
      </c>
      <c r="G529">
        <v>4</v>
      </c>
      <c r="H529">
        <v>0</v>
      </c>
      <c r="I529">
        <v>0</v>
      </c>
      <c r="J529">
        <v>4</v>
      </c>
      <c r="K529">
        <v>4</v>
      </c>
      <c r="L529">
        <v>0</v>
      </c>
      <c r="M529">
        <v>0</v>
      </c>
      <c r="N529">
        <v>0</v>
      </c>
      <c r="O529" t="s">
        <v>384</v>
      </c>
      <c r="P529" s="368">
        <v>100</v>
      </c>
      <c r="Q529" s="137">
        <v>0</v>
      </c>
      <c r="R529" s="137">
        <v>4</v>
      </c>
      <c r="S529" s="137">
        <v>1</v>
      </c>
      <c r="T529" s="137">
        <v>80</v>
      </c>
      <c r="U529" t="str">
        <f>VLOOKUP($B529,Summary!$A:$C,3,0)</f>
        <v>Avnind Singh</v>
      </c>
      <c r="V529" t="str">
        <f ca="1">VLOOKUP($B529,Summary!$A:$E,5,0)</f>
        <v>31 - 90</v>
      </c>
      <c r="W529">
        <f t="shared" si="18"/>
        <v>10155631</v>
      </c>
    </row>
    <row r="530" spans="1:23" s="8" customFormat="1">
      <c r="A530" s="6">
        <v>45450</v>
      </c>
      <c r="B530" s="209">
        <v>10061244</v>
      </c>
      <c r="C530" s="7" t="str">
        <f t="shared" si="17"/>
        <v>MANISH PANDEY</v>
      </c>
      <c r="D530" t="s">
        <v>424</v>
      </c>
      <c r="E530">
        <v>8655267737</v>
      </c>
      <c r="F530" t="s">
        <v>385</v>
      </c>
      <c r="G530">
        <v>4</v>
      </c>
      <c r="H530">
        <v>0</v>
      </c>
      <c r="I530">
        <v>0</v>
      </c>
      <c r="J530">
        <v>4</v>
      </c>
      <c r="K530">
        <v>0</v>
      </c>
      <c r="L530">
        <v>4</v>
      </c>
      <c r="M530">
        <v>0</v>
      </c>
      <c r="N530">
        <v>0</v>
      </c>
      <c r="O530" t="s">
        <v>384</v>
      </c>
      <c r="P530" s="368">
        <v>90</v>
      </c>
      <c r="Q530" s="137">
        <v>0</v>
      </c>
      <c r="R530" s="137">
        <v>4</v>
      </c>
      <c r="S530" s="137">
        <v>1</v>
      </c>
      <c r="T530" s="137">
        <v>100</v>
      </c>
      <c r="U530" t="str">
        <f>VLOOKUP($B530,Summary!$A:$C,3,0)</f>
        <v>Intezar Sayed</v>
      </c>
      <c r="V530" t="str">
        <f ca="1">VLOOKUP($B530,Summary!$A:$E,5,0)</f>
        <v>More Than 1 Year</v>
      </c>
      <c r="W530">
        <f t="shared" si="18"/>
        <v>10061244</v>
      </c>
    </row>
    <row r="531" spans="1:23" s="8" customFormat="1">
      <c r="A531" s="6">
        <v>45450</v>
      </c>
      <c r="B531" s="209">
        <v>10154490</v>
      </c>
      <c r="C531" s="7" t="str">
        <f t="shared" si="17"/>
        <v>SIRAJ RAIS KHAN</v>
      </c>
      <c r="D531" t="s">
        <v>474</v>
      </c>
      <c r="E531">
        <v>7738084089</v>
      </c>
      <c r="F531" t="s">
        <v>402</v>
      </c>
      <c r="G531">
        <v>4</v>
      </c>
      <c r="H531">
        <v>0</v>
      </c>
      <c r="I531">
        <v>0</v>
      </c>
      <c r="J531">
        <v>4</v>
      </c>
      <c r="K531">
        <v>2</v>
      </c>
      <c r="L531">
        <v>2</v>
      </c>
      <c r="M531">
        <v>0</v>
      </c>
      <c r="N531">
        <v>0</v>
      </c>
      <c r="O531" t="s">
        <v>384</v>
      </c>
      <c r="P531" s="368">
        <v>100</v>
      </c>
      <c r="Q531" s="137">
        <v>0</v>
      </c>
      <c r="R531" s="137">
        <v>4</v>
      </c>
      <c r="S531" s="137">
        <v>1</v>
      </c>
      <c r="T531" s="137">
        <v>80</v>
      </c>
      <c r="U531" t="str">
        <f>VLOOKUP($B531,Summary!$A:$C,3,0)</f>
        <v>Intezar Sayed</v>
      </c>
      <c r="V531" t="str">
        <f ca="1">VLOOKUP($B531,Summary!$A:$E,5,0)</f>
        <v>91 - 180</v>
      </c>
      <c r="W531">
        <f t="shared" si="18"/>
        <v>10154490</v>
      </c>
    </row>
    <row r="532" spans="1:23" s="8" customFormat="1">
      <c r="A532" s="6">
        <v>45450</v>
      </c>
      <c r="B532" s="209">
        <v>10145771</v>
      </c>
      <c r="C532" s="7" t="str">
        <f t="shared" si="17"/>
        <v>RISHIKESH DUBEY</v>
      </c>
      <c r="D532" t="s">
        <v>437</v>
      </c>
      <c r="E532">
        <v>8369036235</v>
      </c>
      <c r="F532" t="s">
        <v>433</v>
      </c>
      <c r="G532">
        <v>5</v>
      </c>
      <c r="H532">
        <v>0</v>
      </c>
      <c r="I532">
        <v>0</v>
      </c>
      <c r="J532">
        <v>5</v>
      </c>
      <c r="K532">
        <v>1</v>
      </c>
      <c r="L532">
        <v>4</v>
      </c>
      <c r="M532">
        <v>0</v>
      </c>
      <c r="N532">
        <v>2</v>
      </c>
      <c r="O532" t="s">
        <v>384</v>
      </c>
      <c r="P532" s="368">
        <v>140</v>
      </c>
      <c r="Q532" s="137">
        <v>0</v>
      </c>
      <c r="R532" s="137">
        <v>5</v>
      </c>
      <c r="S532" s="137">
        <v>1</v>
      </c>
      <c r="T532" s="137">
        <v>100</v>
      </c>
      <c r="U532" t="str">
        <f>VLOOKUP($B532,Summary!$A:$C,3,0)</f>
        <v>Intezar Sayed</v>
      </c>
      <c r="V532" t="str">
        <f ca="1">VLOOKUP($B532,Summary!$A:$E,5,0)</f>
        <v>180 +</v>
      </c>
      <c r="W532">
        <f t="shared" si="18"/>
        <v>10145771</v>
      </c>
    </row>
    <row r="533" spans="1:23" s="8" customFormat="1">
      <c r="A533" s="6">
        <v>45450</v>
      </c>
      <c r="B533" s="209">
        <v>10147364</v>
      </c>
      <c r="C533" s="7" t="str">
        <f t="shared" si="17"/>
        <v>MOIM MUKHTAR ALAM ANSARI</v>
      </c>
      <c r="D533" t="s">
        <v>426</v>
      </c>
      <c r="E533">
        <v>9326650484</v>
      </c>
      <c r="F533" t="s">
        <v>460</v>
      </c>
      <c r="G533">
        <v>5</v>
      </c>
      <c r="H533">
        <v>0</v>
      </c>
      <c r="I533">
        <v>0</v>
      </c>
      <c r="J533">
        <v>5</v>
      </c>
      <c r="K533">
        <v>2</v>
      </c>
      <c r="L533">
        <v>3</v>
      </c>
      <c r="M533">
        <v>0</v>
      </c>
      <c r="N533">
        <v>0</v>
      </c>
      <c r="O533" t="s">
        <v>384</v>
      </c>
      <c r="P533" s="368">
        <v>125</v>
      </c>
      <c r="Q533" s="137">
        <v>0</v>
      </c>
      <c r="R533" s="137">
        <v>5</v>
      </c>
      <c r="S533" s="137">
        <v>1</v>
      </c>
      <c r="T533" s="137">
        <v>100</v>
      </c>
      <c r="U533" t="str">
        <f>VLOOKUP($B533,Summary!$A:$C,3,0)</f>
        <v>Avnind Singh</v>
      </c>
      <c r="V533" t="str">
        <f ca="1">VLOOKUP($B533,Summary!$A:$E,5,0)</f>
        <v>180 +</v>
      </c>
      <c r="W533">
        <f t="shared" si="18"/>
        <v>10147364</v>
      </c>
    </row>
    <row r="534" spans="1:23" s="8" customFormat="1">
      <c r="A534" s="6">
        <v>45450</v>
      </c>
      <c r="B534" s="209">
        <v>10157303</v>
      </c>
      <c r="C534" s="7" t="str">
        <f t="shared" si="17"/>
        <v>SHIVAM ANILKUMAR SHUKLA</v>
      </c>
      <c r="D534" t="s">
        <v>550</v>
      </c>
      <c r="E534">
        <v>9082856694</v>
      </c>
      <c r="F534" t="s">
        <v>497</v>
      </c>
      <c r="G534">
        <v>2</v>
      </c>
      <c r="H534">
        <v>0</v>
      </c>
      <c r="I534">
        <v>0</v>
      </c>
      <c r="J534">
        <v>2</v>
      </c>
      <c r="K534">
        <v>0</v>
      </c>
      <c r="L534">
        <v>2</v>
      </c>
      <c r="M534">
        <v>0</v>
      </c>
      <c r="N534">
        <v>0</v>
      </c>
      <c r="O534" t="s">
        <v>384</v>
      </c>
      <c r="P534" s="368">
        <v>50</v>
      </c>
      <c r="Q534" s="137">
        <v>0</v>
      </c>
      <c r="R534" s="137">
        <v>2</v>
      </c>
      <c r="S534" s="137">
        <v>1</v>
      </c>
      <c r="T534" s="137">
        <v>66.67</v>
      </c>
      <c r="U534" t="str">
        <f>VLOOKUP($B534,Summary!$A:$C,3,0)</f>
        <v>Dileep Sharma</v>
      </c>
      <c r="V534" t="str">
        <f ca="1">VLOOKUP($B534,Summary!$A:$E,5,0)</f>
        <v>31 - 90</v>
      </c>
      <c r="W534">
        <f t="shared" si="18"/>
        <v>10157303</v>
      </c>
    </row>
    <row r="535" spans="1:23" s="8" customFormat="1">
      <c r="A535" s="6">
        <v>45450</v>
      </c>
      <c r="B535" s="209">
        <v>10150180</v>
      </c>
      <c r="C535" s="7" t="str">
        <f t="shared" si="17"/>
        <v>YASH SABHA SHANKAR TIWARI</v>
      </c>
      <c r="D535" t="s">
        <v>423</v>
      </c>
      <c r="E535">
        <v>9594587271</v>
      </c>
      <c r="F535" t="s">
        <v>399</v>
      </c>
      <c r="G535">
        <v>3</v>
      </c>
      <c r="H535">
        <v>1</v>
      </c>
      <c r="I535">
        <v>0</v>
      </c>
      <c r="J535">
        <v>2</v>
      </c>
      <c r="K535">
        <v>1</v>
      </c>
      <c r="L535">
        <v>2</v>
      </c>
      <c r="M535">
        <v>0</v>
      </c>
      <c r="N535">
        <v>0</v>
      </c>
      <c r="O535" t="s">
        <v>384</v>
      </c>
      <c r="P535" s="368">
        <v>140</v>
      </c>
      <c r="Q535" s="137">
        <v>5311</v>
      </c>
      <c r="R535" s="137">
        <v>3</v>
      </c>
      <c r="S535" s="137">
        <v>1</v>
      </c>
      <c r="T535" s="137">
        <v>60</v>
      </c>
      <c r="U535" t="str">
        <f>VLOOKUP($B535,Summary!$A:$C,3,0)</f>
        <v>Abhijit Khanvilkar</v>
      </c>
      <c r="V535" t="str">
        <f ca="1">VLOOKUP($B535,Summary!$A:$E,5,0)</f>
        <v>180 +</v>
      </c>
      <c r="W535">
        <f t="shared" si="18"/>
        <v>10150180</v>
      </c>
    </row>
    <row r="536" spans="1:23" s="8" customFormat="1">
      <c r="A536" s="6">
        <v>45450</v>
      </c>
      <c r="B536" s="209">
        <v>10156154</v>
      </c>
      <c r="C536" s="7" t="str">
        <f t="shared" si="17"/>
        <v>VINAY KUMAR DUBEY</v>
      </c>
      <c r="D536" t="s">
        <v>530</v>
      </c>
      <c r="E536">
        <v>7080868718</v>
      </c>
      <c r="F536" t="s">
        <v>412</v>
      </c>
      <c r="G536">
        <v>4</v>
      </c>
      <c r="H536">
        <v>0</v>
      </c>
      <c r="I536">
        <v>0</v>
      </c>
      <c r="J536">
        <v>4</v>
      </c>
      <c r="K536">
        <v>2</v>
      </c>
      <c r="L536">
        <v>2</v>
      </c>
      <c r="M536">
        <v>0</v>
      </c>
      <c r="N536">
        <v>0</v>
      </c>
      <c r="O536" t="s">
        <v>384</v>
      </c>
      <c r="P536" s="368">
        <v>100</v>
      </c>
      <c r="Q536" s="137">
        <v>0</v>
      </c>
      <c r="R536" s="137">
        <v>4</v>
      </c>
      <c r="S536" s="137">
        <v>1</v>
      </c>
      <c r="T536" s="137">
        <v>80</v>
      </c>
      <c r="U536" t="str">
        <f>VLOOKUP($B536,Summary!$A:$C,3,0)</f>
        <v>Rushikesh Kale</v>
      </c>
      <c r="V536" t="str">
        <f ca="1">VLOOKUP($B536,Summary!$A:$E,5,0)</f>
        <v>31 - 90</v>
      </c>
      <c r="W536">
        <f t="shared" si="18"/>
        <v>10156154</v>
      </c>
    </row>
    <row r="537" spans="1:23" s="8" customFormat="1">
      <c r="A537" s="6">
        <v>45450</v>
      </c>
      <c r="B537" s="209">
        <v>10156256</v>
      </c>
      <c r="C537" s="7" t="str">
        <f t="shared" si="17"/>
        <v>ASHUTOSH SINGH</v>
      </c>
      <c r="D537" t="s">
        <v>527</v>
      </c>
      <c r="E537">
        <v>9450280317</v>
      </c>
      <c r="F537" t="s">
        <v>433</v>
      </c>
      <c r="G537">
        <v>1</v>
      </c>
      <c r="H537">
        <v>0</v>
      </c>
      <c r="I537">
        <v>0</v>
      </c>
      <c r="J537">
        <v>1</v>
      </c>
      <c r="K537">
        <v>1</v>
      </c>
      <c r="L537">
        <v>0</v>
      </c>
      <c r="M537">
        <v>0</v>
      </c>
      <c r="N537">
        <v>0</v>
      </c>
      <c r="O537" t="s">
        <v>384</v>
      </c>
      <c r="P537" s="368">
        <v>25</v>
      </c>
      <c r="Q537" s="137">
        <v>0</v>
      </c>
      <c r="R537" s="137">
        <v>1</v>
      </c>
      <c r="S537" s="137">
        <v>1</v>
      </c>
      <c r="T537" s="137">
        <v>20</v>
      </c>
      <c r="U537" t="str">
        <f>VLOOKUP($B537,Summary!$A:$C,3,0)</f>
        <v>Intezar Sayed</v>
      </c>
      <c r="V537" t="str">
        <f ca="1">VLOOKUP($B537,Summary!$A:$E,5,0)</f>
        <v>31 - 90</v>
      </c>
      <c r="W537">
        <f t="shared" si="18"/>
        <v>10156256</v>
      </c>
    </row>
    <row r="538" spans="1:23" s="8" customFormat="1">
      <c r="A538" s="6">
        <v>45450</v>
      </c>
      <c r="B538" s="209">
        <v>10152292</v>
      </c>
      <c r="C538" s="7" t="str">
        <f t="shared" si="17"/>
        <v>CHOUBEY ADITYA AJIT</v>
      </c>
      <c r="D538" t="s">
        <v>404</v>
      </c>
      <c r="E538">
        <v>7414955787</v>
      </c>
      <c r="F538" t="s">
        <v>405</v>
      </c>
      <c r="G538">
        <v>5</v>
      </c>
      <c r="H538">
        <v>0</v>
      </c>
      <c r="I538">
        <v>0</v>
      </c>
      <c r="J538">
        <v>5</v>
      </c>
      <c r="K538">
        <v>1</v>
      </c>
      <c r="L538">
        <v>4</v>
      </c>
      <c r="M538">
        <v>0</v>
      </c>
      <c r="N538">
        <v>0</v>
      </c>
      <c r="O538" t="s">
        <v>384</v>
      </c>
      <c r="P538" s="368">
        <v>100</v>
      </c>
      <c r="Q538" s="137">
        <v>0</v>
      </c>
      <c r="R538" s="137">
        <v>4</v>
      </c>
      <c r="S538" s="137">
        <v>1</v>
      </c>
      <c r="T538" s="137">
        <v>100</v>
      </c>
      <c r="U538" t="str">
        <f>VLOOKUP($B538,Summary!$A:$C,3,0)</f>
        <v>Rushikesh Kale</v>
      </c>
      <c r="V538" t="str">
        <f ca="1">VLOOKUP($B538,Summary!$A:$E,5,0)</f>
        <v>91 - 180</v>
      </c>
      <c r="W538">
        <f t="shared" si="18"/>
        <v>10152292</v>
      </c>
    </row>
    <row r="539" spans="1:23" s="8" customFormat="1">
      <c r="A539" s="6">
        <v>45450</v>
      </c>
      <c r="B539" s="209">
        <v>10152249</v>
      </c>
      <c r="C539" s="7" t="str">
        <f t="shared" si="17"/>
        <v>HARIHAR SINGH</v>
      </c>
      <c r="D539" t="s">
        <v>438</v>
      </c>
      <c r="E539">
        <v>8149312014</v>
      </c>
      <c r="F539" t="s">
        <v>385</v>
      </c>
      <c r="G539">
        <v>4</v>
      </c>
      <c r="H539">
        <v>0</v>
      </c>
      <c r="I539">
        <v>0</v>
      </c>
      <c r="J539">
        <v>4</v>
      </c>
      <c r="K539">
        <v>0</v>
      </c>
      <c r="L539">
        <v>4</v>
      </c>
      <c r="M539">
        <v>0</v>
      </c>
      <c r="N539">
        <v>0</v>
      </c>
      <c r="O539" t="s">
        <v>384</v>
      </c>
      <c r="P539" s="368">
        <v>100</v>
      </c>
      <c r="Q539" s="137">
        <v>0</v>
      </c>
      <c r="R539" s="137">
        <v>4</v>
      </c>
      <c r="S539" s="137">
        <v>1</v>
      </c>
      <c r="T539" s="137">
        <v>80</v>
      </c>
      <c r="U539" t="str">
        <f>VLOOKUP($B539,Summary!$A:$C,3,0)</f>
        <v>Intezar Sayed</v>
      </c>
      <c r="V539" t="str">
        <f ca="1">VLOOKUP($B539,Summary!$A:$E,5,0)</f>
        <v>91 - 180</v>
      </c>
      <c r="W539">
        <f t="shared" si="18"/>
        <v>10152249</v>
      </c>
    </row>
    <row r="540" spans="1:23" s="8" customFormat="1">
      <c r="A540" s="6">
        <v>45450</v>
      </c>
      <c r="B540" s="209">
        <v>10155622</v>
      </c>
      <c r="C540" s="7" t="str">
        <f t="shared" si="17"/>
        <v>SOFIYAN MOHAMMED UMAR ANSARI</v>
      </c>
      <c r="D540" t="s">
        <v>498</v>
      </c>
      <c r="E540">
        <v>7304151160</v>
      </c>
      <c r="F540" t="s">
        <v>503</v>
      </c>
      <c r="G540">
        <v>5</v>
      </c>
      <c r="H540">
        <v>0</v>
      </c>
      <c r="I540">
        <v>0</v>
      </c>
      <c r="J540">
        <v>5</v>
      </c>
      <c r="K540">
        <v>0</v>
      </c>
      <c r="L540">
        <v>5</v>
      </c>
      <c r="M540">
        <v>0</v>
      </c>
      <c r="N540">
        <v>0</v>
      </c>
      <c r="O540" t="s">
        <v>384</v>
      </c>
      <c r="P540" s="368">
        <v>125</v>
      </c>
      <c r="Q540" s="137">
        <v>0</v>
      </c>
      <c r="R540" s="137">
        <v>5</v>
      </c>
      <c r="S540" s="137">
        <v>1</v>
      </c>
      <c r="T540" s="137">
        <v>100</v>
      </c>
      <c r="U540" t="str">
        <f>VLOOKUP($B540,Summary!$A:$C,3,0)</f>
        <v>Dileep Sharma</v>
      </c>
      <c r="V540" t="str">
        <f ca="1">VLOOKUP($B540,Summary!$A:$E,5,0)</f>
        <v>31 - 90</v>
      </c>
      <c r="W540">
        <f t="shared" si="18"/>
        <v>10155622</v>
      </c>
    </row>
    <row r="541" spans="1:23" s="8" customFormat="1">
      <c r="A541" s="6">
        <v>45450</v>
      </c>
      <c r="B541" s="209">
        <v>10157283</v>
      </c>
      <c r="C541" s="7" t="str">
        <f t="shared" si="17"/>
        <v>VINIT LAXMIKANT CHATURVEDI</v>
      </c>
      <c r="D541" t="s">
        <v>549</v>
      </c>
      <c r="E541">
        <v>9619167461</v>
      </c>
      <c r="F541" t="s">
        <v>461</v>
      </c>
      <c r="G541">
        <v>5</v>
      </c>
      <c r="H541">
        <v>0</v>
      </c>
      <c r="I541">
        <v>0</v>
      </c>
      <c r="J541">
        <v>5</v>
      </c>
      <c r="K541">
        <v>3</v>
      </c>
      <c r="L541">
        <v>2</v>
      </c>
      <c r="M541">
        <v>0</v>
      </c>
      <c r="N541">
        <v>0</v>
      </c>
      <c r="O541" t="s">
        <v>384</v>
      </c>
      <c r="P541" s="368">
        <v>125</v>
      </c>
      <c r="Q541" s="137">
        <v>0</v>
      </c>
      <c r="R541" s="137">
        <v>5</v>
      </c>
      <c r="S541" s="137">
        <v>1</v>
      </c>
      <c r="T541" s="137">
        <v>100</v>
      </c>
      <c r="U541" t="str">
        <f>VLOOKUP($B541,Summary!$A:$C,3,0)</f>
        <v>Avnind Singh</v>
      </c>
      <c r="V541" t="str">
        <f ca="1">VLOOKUP($B541,Summary!$A:$E,5,0)</f>
        <v>31 - 90</v>
      </c>
      <c r="W541">
        <f t="shared" si="18"/>
        <v>10157283</v>
      </c>
    </row>
    <row r="542" spans="1:23" s="8" customFormat="1">
      <c r="A542" s="6">
        <v>45450</v>
      </c>
      <c r="B542" s="209">
        <v>10157455</v>
      </c>
      <c r="C542" s="7" t="str">
        <f t="shared" si="17"/>
        <v>PRASHANT VISHRAM PATIL</v>
      </c>
      <c r="D542" t="s">
        <v>552</v>
      </c>
      <c r="E542">
        <v>7777088988</v>
      </c>
      <c r="F542" t="s">
        <v>409</v>
      </c>
      <c r="G542">
        <v>4</v>
      </c>
      <c r="H542">
        <v>0</v>
      </c>
      <c r="I542">
        <v>0</v>
      </c>
      <c r="J542">
        <v>4</v>
      </c>
      <c r="K542">
        <v>1</v>
      </c>
      <c r="L542">
        <v>3</v>
      </c>
      <c r="M542">
        <v>0</v>
      </c>
      <c r="N542">
        <v>0</v>
      </c>
      <c r="O542" t="s">
        <v>384</v>
      </c>
      <c r="P542" s="368">
        <v>100</v>
      </c>
      <c r="Q542" s="137">
        <v>0</v>
      </c>
      <c r="R542" s="137">
        <v>4</v>
      </c>
      <c r="S542" s="137">
        <v>1</v>
      </c>
      <c r="T542" s="137">
        <v>100</v>
      </c>
      <c r="U542" t="str">
        <f>VLOOKUP($B542,Summary!$A:$C,3,0)</f>
        <v>Avnind Singh</v>
      </c>
      <c r="V542" t="str">
        <f ca="1">VLOOKUP($B542,Summary!$A:$E,5,0)</f>
        <v>31 - 90</v>
      </c>
      <c r="W542">
        <f t="shared" si="18"/>
        <v>10157455</v>
      </c>
    </row>
    <row r="543" spans="1:23" s="8" customFormat="1">
      <c r="A543" s="6">
        <v>45450</v>
      </c>
      <c r="B543" s="209">
        <v>10153333</v>
      </c>
      <c r="C543" s="7" t="str">
        <f t="shared" si="17"/>
        <v>SUMIT KUMAR PARASNATH VERMA</v>
      </c>
      <c r="D543" t="s">
        <v>546</v>
      </c>
      <c r="E543">
        <v>7738531602</v>
      </c>
      <c r="F543" t="s">
        <v>503</v>
      </c>
      <c r="G543">
        <v>5</v>
      </c>
      <c r="H543">
        <v>0</v>
      </c>
      <c r="I543">
        <v>0</v>
      </c>
      <c r="J543">
        <v>5</v>
      </c>
      <c r="K543">
        <v>3</v>
      </c>
      <c r="L543">
        <v>2</v>
      </c>
      <c r="M543">
        <v>0</v>
      </c>
      <c r="N543">
        <v>0</v>
      </c>
      <c r="O543" t="s">
        <v>384</v>
      </c>
      <c r="P543" s="368">
        <v>125</v>
      </c>
      <c r="Q543" s="137">
        <v>0</v>
      </c>
      <c r="R543" s="137">
        <v>4</v>
      </c>
      <c r="S543" s="137">
        <v>1</v>
      </c>
      <c r="T543" s="137">
        <v>80</v>
      </c>
      <c r="U543" t="str">
        <f>VLOOKUP($B543,Summary!$A:$C,3,0)</f>
        <v>Dileep Sharma</v>
      </c>
      <c r="V543" t="str">
        <f ca="1">VLOOKUP($B543,Summary!$A:$E,5,0)</f>
        <v>91 - 180</v>
      </c>
      <c r="W543">
        <f t="shared" si="18"/>
        <v>10153333</v>
      </c>
    </row>
    <row r="544" spans="1:23" s="8" customFormat="1">
      <c r="A544" s="6">
        <v>45450</v>
      </c>
      <c r="B544" s="209">
        <v>10157420</v>
      </c>
      <c r="C544" s="7" t="str">
        <f t="shared" si="17"/>
        <v>VISHAL RAJENDRA UPADHYAY</v>
      </c>
      <c r="D544" t="s">
        <v>554</v>
      </c>
      <c r="E544">
        <v>9867075685</v>
      </c>
      <c r="F544" t="s">
        <v>497</v>
      </c>
      <c r="G544">
        <v>2</v>
      </c>
      <c r="H544">
        <v>0</v>
      </c>
      <c r="I544">
        <v>0</v>
      </c>
      <c r="J544">
        <v>2</v>
      </c>
      <c r="K544">
        <v>0</v>
      </c>
      <c r="L544">
        <v>2</v>
      </c>
      <c r="M544">
        <v>0</v>
      </c>
      <c r="N544">
        <v>0</v>
      </c>
      <c r="O544" t="s">
        <v>384</v>
      </c>
      <c r="P544" s="368">
        <v>50</v>
      </c>
      <c r="Q544" s="137">
        <v>0</v>
      </c>
      <c r="R544" s="137">
        <v>2</v>
      </c>
      <c r="S544" s="137">
        <v>1</v>
      </c>
      <c r="T544" s="137">
        <v>66.67</v>
      </c>
      <c r="U544" t="str">
        <f>VLOOKUP($B544,Summary!$A:$C,3,0)</f>
        <v>Dileep Sharma</v>
      </c>
      <c r="V544" t="str">
        <f ca="1">VLOOKUP($B544,Summary!$A:$E,5,0)</f>
        <v>31 - 90</v>
      </c>
      <c r="W544">
        <f t="shared" si="18"/>
        <v>10157420</v>
      </c>
    </row>
    <row r="545" spans="1:23" s="8" customFormat="1">
      <c r="A545" s="6">
        <v>45450</v>
      </c>
      <c r="B545" s="209">
        <v>10031401</v>
      </c>
      <c r="C545" s="7" t="str">
        <f t="shared" si="17"/>
        <v>KARIM JARIYA</v>
      </c>
      <c r="D545" t="s">
        <v>403</v>
      </c>
      <c r="E545">
        <v>9321734702</v>
      </c>
      <c r="F545" t="s">
        <v>385</v>
      </c>
      <c r="G545">
        <v>3</v>
      </c>
      <c r="H545">
        <v>1</v>
      </c>
      <c r="I545">
        <v>0</v>
      </c>
      <c r="J545">
        <v>2</v>
      </c>
      <c r="K545">
        <v>1</v>
      </c>
      <c r="L545">
        <v>4</v>
      </c>
      <c r="M545">
        <v>0</v>
      </c>
      <c r="N545">
        <v>0</v>
      </c>
      <c r="O545" t="s">
        <v>384</v>
      </c>
      <c r="P545" s="368">
        <v>150</v>
      </c>
      <c r="Q545" s="137">
        <v>9440</v>
      </c>
      <c r="R545" s="137">
        <v>4</v>
      </c>
      <c r="S545" s="137">
        <v>1</v>
      </c>
      <c r="T545" s="137">
        <v>80</v>
      </c>
      <c r="U545" t="str">
        <f>VLOOKUP($B545,Summary!$A:$C,3,0)</f>
        <v>Intezar Sayed</v>
      </c>
      <c r="V545" t="str">
        <f ca="1">VLOOKUP($B545,Summary!$A:$E,5,0)</f>
        <v>More Than 1 Year</v>
      </c>
      <c r="W545">
        <f t="shared" si="18"/>
        <v>10031401</v>
      </c>
    </row>
    <row r="546" spans="1:23" s="8" customFormat="1">
      <c r="A546" s="6">
        <v>45450</v>
      </c>
      <c r="B546" s="209">
        <v>10149740</v>
      </c>
      <c r="C546" s="7" t="str">
        <f t="shared" si="17"/>
        <v>MD SARFARAZ</v>
      </c>
      <c r="D546" t="s">
        <v>420</v>
      </c>
      <c r="E546">
        <v>8709965096</v>
      </c>
      <c r="F546" t="s">
        <v>401</v>
      </c>
      <c r="G546">
        <v>5</v>
      </c>
      <c r="H546">
        <v>1</v>
      </c>
      <c r="I546">
        <v>0</v>
      </c>
      <c r="J546">
        <v>4</v>
      </c>
      <c r="K546">
        <v>2</v>
      </c>
      <c r="L546">
        <v>3</v>
      </c>
      <c r="M546">
        <v>0</v>
      </c>
      <c r="N546">
        <v>0</v>
      </c>
      <c r="O546" t="s">
        <v>384</v>
      </c>
      <c r="P546" s="368">
        <v>185</v>
      </c>
      <c r="Q546" s="137">
        <v>5237</v>
      </c>
      <c r="R546" s="137">
        <v>5</v>
      </c>
      <c r="S546" s="137">
        <v>1</v>
      </c>
      <c r="T546" s="137">
        <v>100</v>
      </c>
      <c r="U546" t="str">
        <f>VLOOKUP($B546,Summary!$A:$C,3,0)</f>
        <v>Abhijit Khanvilkar</v>
      </c>
      <c r="V546" t="str">
        <f ca="1">VLOOKUP($B546,Summary!$A:$E,5,0)</f>
        <v>180 +</v>
      </c>
      <c r="W546">
        <f t="shared" si="18"/>
        <v>10149740</v>
      </c>
    </row>
    <row r="547" spans="1:23" s="8" customFormat="1">
      <c r="A547" s="6">
        <v>45450</v>
      </c>
      <c r="B547" s="209">
        <v>10106261</v>
      </c>
      <c r="C547" s="7" t="str">
        <f t="shared" si="17"/>
        <v>MOHD ANWAR</v>
      </c>
      <c r="D547" t="s">
        <v>406</v>
      </c>
      <c r="E547">
        <v>9699967378</v>
      </c>
      <c r="F547" t="s">
        <v>397</v>
      </c>
      <c r="G547">
        <v>6</v>
      </c>
      <c r="H547">
        <v>0</v>
      </c>
      <c r="I547">
        <v>0</v>
      </c>
      <c r="J547">
        <v>6</v>
      </c>
      <c r="K547">
        <v>0</v>
      </c>
      <c r="L547">
        <v>6</v>
      </c>
      <c r="M547">
        <v>0</v>
      </c>
      <c r="N547">
        <v>0</v>
      </c>
      <c r="O547" t="s">
        <v>384</v>
      </c>
      <c r="P547" s="368">
        <v>150</v>
      </c>
      <c r="Q547" s="137">
        <v>0</v>
      </c>
      <c r="R547" s="137">
        <v>6</v>
      </c>
      <c r="S547" s="137">
        <v>1</v>
      </c>
      <c r="T547" s="137">
        <v>100</v>
      </c>
      <c r="U547" t="str">
        <f>VLOOKUP($B547,Summary!$A:$C,3,0)</f>
        <v>Madhuri Joshi</v>
      </c>
      <c r="V547" t="str">
        <f ca="1">VLOOKUP($B547,Summary!$A:$E,5,0)</f>
        <v>More Than 1 Year</v>
      </c>
      <c r="W547">
        <f t="shared" si="18"/>
        <v>10106261</v>
      </c>
    </row>
    <row r="548" spans="1:23" s="8" customFormat="1">
      <c r="A548" s="6">
        <v>45450</v>
      </c>
      <c r="B548" s="209">
        <v>10139865</v>
      </c>
      <c r="C548" s="7" t="str">
        <f t="shared" si="17"/>
        <v>JITENDRA PRATAP SINGH</v>
      </c>
      <c r="D548" t="s">
        <v>544</v>
      </c>
      <c r="E548">
        <v>7718993383</v>
      </c>
      <c r="F548" t="s">
        <v>383</v>
      </c>
      <c r="G548">
        <v>1</v>
      </c>
      <c r="H548">
        <v>0</v>
      </c>
      <c r="I548">
        <v>0</v>
      </c>
      <c r="J548">
        <v>1</v>
      </c>
      <c r="K548">
        <v>0</v>
      </c>
      <c r="L548">
        <v>1</v>
      </c>
      <c r="M548">
        <v>0</v>
      </c>
      <c r="N548">
        <v>0</v>
      </c>
      <c r="O548" t="s">
        <v>384</v>
      </c>
      <c r="P548" s="368">
        <v>15</v>
      </c>
      <c r="Q548" s="137">
        <v>0</v>
      </c>
      <c r="R548" s="137">
        <v>1</v>
      </c>
      <c r="S548" s="137">
        <v>1</v>
      </c>
      <c r="T548" s="137">
        <v>20</v>
      </c>
      <c r="U548" t="str">
        <f>VLOOKUP($B548,Summary!$A:$C,3,0)</f>
        <v>Madhuri Joshi</v>
      </c>
      <c r="V548" t="str">
        <f ca="1">VLOOKUP($B548,Summary!$A:$E,5,0)</f>
        <v>More Than 1 Year</v>
      </c>
      <c r="W548">
        <f t="shared" si="18"/>
        <v>10139865</v>
      </c>
    </row>
    <row r="549" spans="1:23" s="8" customFormat="1">
      <c r="A549" s="6">
        <v>45450</v>
      </c>
      <c r="B549" s="209">
        <v>10028593</v>
      </c>
      <c r="C549" s="7" t="str">
        <f t="shared" si="17"/>
        <v>NANDAN SINGH</v>
      </c>
      <c r="D549" t="s">
        <v>416</v>
      </c>
      <c r="E549">
        <v>8655842601</v>
      </c>
      <c r="F549" t="s">
        <v>387</v>
      </c>
      <c r="G549">
        <v>1</v>
      </c>
      <c r="H549">
        <v>1</v>
      </c>
      <c r="I549">
        <v>0</v>
      </c>
      <c r="J549">
        <v>0</v>
      </c>
      <c r="K549">
        <v>0</v>
      </c>
      <c r="L549">
        <v>1</v>
      </c>
      <c r="M549">
        <v>0</v>
      </c>
      <c r="N549">
        <v>0</v>
      </c>
      <c r="O549" t="s">
        <v>384</v>
      </c>
      <c r="P549" s="368">
        <v>65</v>
      </c>
      <c r="Q549" s="137">
        <v>37694</v>
      </c>
      <c r="R549" s="137">
        <v>1</v>
      </c>
      <c r="S549" s="137">
        <v>1</v>
      </c>
      <c r="T549" s="137">
        <v>20</v>
      </c>
      <c r="U549" t="str">
        <f>VLOOKUP($B549,Summary!$A:$C,3,0)</f>
        <v>Abhijit Khanvilkar</v>
      </c>
      <c r="V549" t="str">
        <f ca="1">VLOOKUP($B549,Summary!$A:$E,5,0)</f>
        <v>More Than 1 Year</v>
      </c>
      <c r="W549">
        <f t="shared" si="18"/>
        <v>10028593</v>
      </c>
    </row>
    <row r="550" spans="1:23" s="8" customFormat="1">
      <c r="A550" s="6">
        <v>45450</v>
      </c>
      <c r="B550" s="209">
        <v>10062688</v>
      </c>
      <c r="C550" s="7" t="str">
        <f t="shared" si="17"/>
        <v>CHANDRALOK GUPTA</v>
      </c>
      <c r="D550" t="s">
        <v>405</v>
      </c>
      <c r="E550">
        <v>8424058233</v>
      </c>
      <c r="F550" t="s">
        <v>422</v>
      </c>
      <c r="G550">
        <v>1</v>
      </c>
      <c r="H550">
        <v>1</v>
      </c>
      <c r="I550">
        <v>0</v>
      </c>
      <c r="J550">
        <v>0</v>
      </c>
      <c r="K550">
        <v>0</v>
      </c>
      <c r="L550">
        <v>1</v>
      </c>
      <c r="M550">
        <v>0</v>
      </c>
      <c r="N550">
        <v>0</v>
      </c>
      <c r="O550" t="s">
        <v>384</v>
      </c>
      <c r="P550" s="368">
        <v>90</v>
      </c>
      <c r="Q550" s="137">
        <v>3558</v>
      </c>
      <c r="R550" s="137">
        <v>1</v>
      </c>
      <c r="S550" s="137">
        <v>1</v>
      </c>
      <c r="T550" s="137">
        <v>20</v>
      </c>
      <c r="U550" t="str">
        <f>VLOOKUP($B550,Summary!$A:$C,3,0)</f>
        <v>Rushikesh Kale</v>
      </c>
      <c r="V550" t="str">
        <f ca="1">VLOOKUP($B550,Summary!$A:$E,5,0)</f>
        <v>More Than 1 Year</v>
      </c>
      <c r="W550">
        <f t="shared" si="18"/>
        <v>10062688</v>
      </c>
    </row>
    <row r="551" spans="1:23" s="8" customFormat="1">
      <c r="A551" s="6">
        <v>45450</v>
      </c>
      <c r="B551" s="209">
        <v>10129842</v>
      </c>
      <c r="C551" s="7" t="str">
        <f t="shared" si="17"/>
        <v>RANJIT REVNATH BOBHATE</v>
      </c>
      <c r="D551" t="s">
        <v>428</v>
      </c>
      <c r="E551">
        <v>9920240914</v>
      </c>
      <c r="F551" t="s">
        <v>397</v>
      </c>
      <c r="G551">
        <v>5</v>
      </c>
      <c r="H551">
        <v>0</v>
      </c>
      <c r="I551">
        <v>0</v>
      </c>
      <c r="J551">
        <v>5</v>
      </c>
      <c r="K551">
        <v>1</v>
      </c>
      <c r="L551">
        <v>4</v>
      </c>
      <c r="M551">
        <v>0</v>
      </c>
      <c r="N551">
        <v>0</v>
      </c>
      <c r="O551" t="s">
        <v>384</v>
      </c>
      <c r="P551" s="368">
        <v>105</v>
      </c>
      <c r="Q551" s="137">
        <v>0</v>
      </c>
      <c r="R551" s="137">
        <v>5</v>
      </c>
      <c r="S551" s="137">
        <v>1</v>
      </c>
      <c r="T551" s="137">
        <v>100</v>
      </c>
      <c r="U551" t="str">
        <f>VLOOKUP($B551,Summary!$A:$C,3,0)</f>
        <v>Madhuri Joshi</v>
      </c>
      <c r="V551" t="str">
        <f ca="1">VLOOKUP($B551,Summary!$A:$E,5,0)</f>
        <v>More Than 1 Year</v>
      </c>
      <c r="W551">
        <f t="shared" si="18"/>
        <v>10129842</v>
      </c>
    </row>
    <row r="552" spans="1:23" s="8" customFormat="1">
      <c r="A552" s="6">
        <v>45450</v>
      </c>
      <c r="B552" s="209">
        <v>10155618</v>
      </c>
      <c r="C552" s="7" t="str">
        <f t="shared" si="17"/>
        <v>AVINASH KORI</v>
      </c>
      <c r="D552" t="s">
        <v>505</v>
      </c>
      <c r="E552">
        <v>7208733505</v>
      </c>
      <c r="F552" t="s">
        <v>443</v>
      </c>
      <c r="G552">
        <v>1</v>
      </c>
      <c r="H552">
        <v>0</v>
      </c>
      <c r="I552">
        <v>0</v>
      </c>
      <c r="J552">
        <v>1</v>
      </c>
      <c r="K552">
        <v>1</v>
      </c>
      <c r="L552">
        <v>0</v>
      </c>
      <c r="M552">
        <v>0</v>
      </c>
      <c r="N552">
        <v>0</v>
      </c>
      <c r="O552" t="s">
        <v>384</v>
      </c>
      <c r="P552" s="368">
        <v>25</v>
      </c>
      <c r="Q552" s="137">
        <v>0</v>
      </c>
      <c r="R552" s="137">
        <v>1</v>
      </c>
      <c r="S552" s="137">
        <v>1</v>
      </c>
      <c r="T552" s="137">
        <v>20</v>
      </c>
      <c r="U552" t="str">
        <f>VLOOKUP($B552,Summary!$A:$C,3,0)</f>
        <v>Abhijit Khanvilkar</v>
      </c>
      <c r="V552" t="str">
        <f ca="1">VLOOKUP($B552,Summary!$A:$E,5,0)</f>
        <v>31 - 90</v>
      </c>
      <c r="W552">
        <f t="shared" si="18"/>
        <v>10155618</v>
      </c>
    </row>
    <row r="553" spans="1:23" s="8" customFormat="1">
      <c r="A553" s="6">
        <v>45450</v>
      </c>
      <c r="B553" s="209">
        <v>10081473</v>
      </c>
      <c r="C553" s="7" t="str">
        <f t="shared" si="17"/>
        <v>ALOK NAKHDOO PAL</v>
      </c>
      <c r="D553" t="s">
        <v>425</v>
      </c>
      <c r="E553">
        <v>7385360866</v>
      </c>
      <c r="F553" t="s">
        <v>405</v>
      </c>
      <c r="G553">
        <v>5</v>
      </c>
      <c r="H553">
        <v>0</v>
      </c>
      <c r="I553">
        <v>0</v>
      </c>
      <c r="J553">
        <v>5</v>
      </c>
      <c r="K553">
        <v>1</v>
      </c>
      <c r="L553">
        <v>4</v>
      </c>
      <c r="M553">
        <v>0</v>
      </c>
      <c r="N553">
        <v>0</v>
      </c>
      <c r="O553" t="s">
        <v>384</v>
      </c>
      <c r="P553" s="368">
        <v>115</v>
      </c>
      <c r="Q553" s="137">
        <v>0</v>
      </c>
      <c r="R553" s="137">
        <v>5</v>
      </c>
      <c r="S553" s="137">
        <v>1</v>
      </c>
      <c r="T553" s="137">
        <v>100</v>
      </c>
      <c r="U553" t="str">
        <f>VLOOKUP($B553,Summary!$A:$C,3,0)</f>
        <v>Rushikesh Kale</v>
      </c>
      <c r="V553" t="str">
        <f ca="1">VLOOKUP($B553,Summary!$A:$E,5,0)</f>
        <v>More Than 1 Year</v>
      </c>
      <c r="W553">
        <f t="shared" si="18"/>
        <v>10081473</v>
      </c>
    </row>
    <row r="554" spans="1:23" s="8" customFormat="1">
      <c r="A554" s="6">
        <v>45450</v>
      </c>
      <c r="B554" s="209">
        <v>10152591</v>
      </c>
      <c r="C554" s="7" t="str">
        <f t="shared" si="17"/>
        <v>ARUN KUMAR SHUKLA</v>
      </c>
      <c r="D554" t="s">
        <v>421</v>
      </c>
      <c r="E554">
        <v>8928440955</v>
      </c>
      <c r="F554" t="s">
        <v>405</v>
      </c>
      <c r="G554">
        <v>5</v>
      </c>
      <c r="H554">
        <v>0</v>
      </c>
      <c r="I554">
        <v>0</v>
      </c>
      <c r="J554">
        <v>5</v>
      </c>
      <c r="K554">
        <v>1</v>
      </c>
      <c r="L554">
        <v>4</v>
      </c>
      <c r="M554">
        <v>0</v>
      </c>
      <c r="N554">
        <v>0</v>
      </c>
      <c r="O554" t="s">
        <v>384</v>
      </c>
      <c r="P554" s="368">
        <v>105</v>
      </c>
      <c r="Q554" s="137">
        <v>0</v>
      </c>
      <c r="R554" s="137">
        <v>5</v>
      </c>
      <c r="S554" s="137">
        <v>1</v>
      </c>
      <c r="T554" s="137">
        <v>100</v>
      </c>
      <c r="U554" t="str">
        <f>VLOOKUP($B554,Summary!$A:$C,3,0)</f>
        <v>Rushikesh Kale</v>
      </c>
      <c r="V554" t="str">
        <f ca="1">VLOOKUP($B554,Summary!$A:$E,5,0)</f>
        <v>91 - 180</v>
      </c>
      <c r="W554">
        <f t="shared" si="18"/>
        <v>10152591</v>
      </c>
    </row>
    <row r="555" spans="1:23" s="8" customFormat="1">
      <c r="A555" s="6">
        <v>45450</v>
      </c>
      <c r="B555" s="209">
        <v>10157733</v>
      </c>
      <c r="C555" s="7" t="str">
        <f t="shared" si="17"/>
        <v>VINAY MISHRA</v>
      </c>
      <c r="D555" t="s">
        <v>563</v>
      </c>
      <c r="E555">
        <v>9140317319</v>
      </c>
      <c r="F555" t="s">
        <v>402</v>
      </c>
      <c r="G555">
        <v>5</v>
      </c>
      <c r="H555">
        <v>0</v>
      </c>
      <c r="I555">
        <v>0</v>
      </c>
      <c r="J555">
        <v>5</v>
      </c>
      <c r="K555">
        <v>2</v>
      </c>
      <c r="L555">
        <v>3</v>
      </c>
      <c r="M555">
        <v>0</v>
      </c>
      <c r="N555">
        <v>0</v>
      </c>
      <c r="O555" t="s">
        <v>384</v>
      </c>
      <c r="P555" s="368">
        <v>125</v>
      </c>
      <c r="Q555" s="137">
        <v>0</v>
      </c>
      <c r="R555" s="137">
        <v>5</v>
      </c>
      <c r="S555" s="137">
        <v>1</v>
      </c>
      <c r="T555" s="137">
        <v>100</v>
      </c>
      <c r="U555" t="str">
        <f>VLOOKUP($B555,Summary!$A:$C,3,0)</f>
        <v>Intezar Sayed</v>
      </c>
      <c r="V555" t="str">
        <f ca="1">VLOOKUP($B555,Summary!$A:$E,5,0)</f>
        <v>31 - 90</v>
      </c>
      <c r="W555">
        <f t="shared" si="18"/>
        <v>10157733</v>
      </c>
    </row>
    <row r="556" spans="1:23" s="8" customFormat="1">
      <c r="A556" s="6">
        <v>45450</v>
      </c>
      <c r="B556" s="209">
        <v>10156156</v>
      </c>
      <c r="C556" s="7" t="str">
        <f t="shared" si="17"/>
        <v>AJAY KUMAR MISHRA</v>
      </c>
      <c r="D556" t="s">
        <v>528</v>
      </c>
      <c r="E556">
        <v>8009478116</v>
      </c>
      <c r="F556" t="s">
        <v>386</v>
      </c>
      <c r="G556">
        <v>5</v>
      </c>
      <c r="H556">
        <v>0</v>
      </c>
      <c r="I556">
        <v>0</v>
      </c>
      <c r="J556">
        <v>5</v>
      </c>
      <c r="K556">
        <v>4</v>
      </c>
      <c r="L556">
        <v>1</v>
      </c>
      <c r="M556">
        <v>0</v>
      </c>
      <c r="N556">
        <v>0</v>
      </c>
      <c r="O556" t="s">
        <v>384</v>
      </c>
      <c r="P556" s="368">
        <v>125</v>
      </c>
      <c r="Q556" s="137">
        <v>0</v>
      </c>
      <c r="R556" s="137">
        <v>5</v>
      </c>
      <c r="S556" s="137">
        <v>1</v>
      </c>
      <c r="T556" s="137">
        <v>100</v>
      </c>
      <c r="U556" t="str">
        <f>VLOOKUP($B556,Summary!$A:$C,3,0)</f>
        <v>Avnind Singh</v>
      </c>
      <c r="V556" t="str">
        <f ca="1">VLOOKUP($B556,Summary!$A:$E,5,0)</f>
        <v>31 - 90</v>
      </c>
      <c r="W556">
        <f t="shared" si="18"/>
        <v>10156156</v>
      </c>
    </row>
    <row r="557" spans="1:23" s="8" customFormat="1">
      <c r="A557" s="6">
        <v>45450</v>
      </c>
      <c r="B557" s="209">
        <v>10036023</v>
      </c>
      <c r="C557" s="7" t="str">
        <f t="shared" si="17"/>
        <v>ARJUN WAGHMARE</v>
      </c>
      <c r="D557" t="s">
        <v>392</v>
      </c>
      <c r="E557">
        <v>7666209662</v>
      </c>
      <c r="F557" t="s">
        <v>387</v>
      </c>
      <c r="G557">
        <v>1</v>
      </c>
      <c r="H557">
        <v>0</v>
      </c>
      <c r="I557">
        <v>0</v>
      </c>
      <c r="J557">
        <v>1</v>
      </c>
      <c r="K557">
        <v>0</v>
      </c>
      <c r="L557">
        <v>1</v>
      </c>
      <c r="M557">
        <v>0</v>
      </c>
      <c r="N557">
        <v>0</v>
      </c>
      <c r="O557" t="s">
        <v>384</v>
      </c>
      <c r="P557" s="368">
        <v>0</v>
      </c>
      <c r="Q557" s="137">
        <v>0</v>
      </c>
      <c r="R557" s="137">
        <v>0</v>
      </c>
      <c r="S557" s="137">
        <v>1</v>
      </c>
      <c r="T557" s="137">
        <v>0</v>
      </c>
      <c r="U557" t="str">
        <f>VLOOKUP($B557,Summary!$A:$C,3,0)</f>
        <v>Abhijit Khanvilkar</v>
      </c>
      <c r="V557" t="str">
        <f ca="1">VLOOKUP($B557,Summary!$A:$E,5,0)</f>
        <v>More Than 1 Year</v>
      </c>
      <c r="W557">
        <f t="shared" si="18"/>
        <v>10036023</v>
      </c>
    </row>
    <row r="558" spans="1:23" s="8" customFormat="1">
      <c r="A558" s="6">
        <v>45450</v>
      </c>
      <c r="B558" s="209">
        <v>10156402</v>
      </c>
      <c r="C558" s="7" t="str">
        <f t="shared" si="17"/>
        <v>RANJEET UPENDRA SHARMA</v>
      </c>
      <c r="D558" t="s">
        <v>529</v>
      </c>
      <c r="E558">
        <v>7620769467</v>
      </c>
      <c r="F558" t="s">
        <v>412</v>
      </c>
      <c r="G558">
        <v>3</v>
      </c>
      <c r="H558">
        <v>0</v>
      </c>
      <c r="I558">
        <v>0</v>
      </c>
      <c r="J558">
        <v>3</v>
      </c>
      <c r="K558">
        <v>1</v>
      </c>
      <c r="L558">
        <v>2</v>
      </c>
      <c r="M558">
        <v>0</v>
      </c>
      <c r="N558">
        <v>0</v>
      </c>
      <c r="O558" t="s">
        <v>384</v>
      </c>
      <c r="P558" s="368">
        <v>75</v>
      </c>
      <c r="Q558" s="137">
        <v>0</v>
      </c>
      <c r="R558" s="137">
        <v>3</v>
      </c>
      <c r="S558" s="137">
        <v>1</v>
      </c>
      <c r="T558" s="137">
        <v>60</v>
      </c>
      <c r="U558" t="str">
        <f>VLOOKUP($B558,Summary!$A:$C,3,0)</f>
        <v>Rushikesh Kale</v>
      </c>
      <c r="V558" t="str">
        <f ca="1">VLOOKUP($B558,Summary!$A:$E,5,0)</f>
        <v>31 - 90</v>
      </c>
      <c r="W558">
        <f t="shared" si="18"/>
        <v>10156402</v>
      </c>
    </row>
    <row r="559" spans="1:23" s="8" customFormat="1">
      <c r="A559" s="6">
        <v>45450</v>
      </c>
      <c r="B559" s="209">
        <v>10147895</v>
      </c>
      <c r="C559" s="7" t="str">
        <f t="shared" si="17"/>
        <v>RUSHIKESH DODHU JADHAV</v>
      </c>
      <c r="D559" t="s">
        <v>389</v>
      </c>
      <c r="E559">
        <v>9768269689</v>
      </c>
      <c r="F559" t="s">
        <v>461</v>
      </c>
      <c r="G559">
        <v>5</v>
      </c>
      <c r="H559">
        <v>0</v>
      </c>
      <c r="I559">
        <v>0</v>
      </c>
      <c r="J559">
        <v>5</v>
      </c>
      <c r="K559">
        <v>1</v>
      </c>
      <c r="L559">
        <v>4</v>
      </c>
      <c r="M559">
        <v>0</v>
      </c>
      <c r="N559">
        <v>0</v>
      </c>
      <c r="O559" t="s">
        <v>384</v>
      </c>
      <c r="P559" s="368">
        <v>115</v>
      </c>
      <c r="Q559" s="137">
        <v>0</v>
      </c>
      <c r="R559" s="137">
        <v>5</v>
      </c>
      <c r="S559" s="137">
        <v>1</v>
      </c>
      <c r="T559" s="137">
        <v>100</v>
      </c>
      <c r="U559" t="str">
        <f>VLOOKUP($B559,Summary!$A:$C,3,0)</f>
        <v>Avnind Singh</v>
      </c>
      <c r="V559" t="str">
        <f ca="1">VLOOKUP($B559,Summary!$A:$E,5,0)</f>
        <v>180 +</v>
      </c>
      <c r="W559">
        <f t="shared" si="18"/>
        <v>10147895</v>
      </c>
    </row>
    <row r="560" spans="1:23" s="8" customFormat="1">
      <c r="A560" s="6">
        <v>45450</v>
      </c>
      <c r="B560" s="209">
        <v>10156139</v>
      </c>
      <c r="C560" s="7" t="str">
        <f t="shared" si="17"/>
        <v>ASHISH SHUKLA</v>
      </c>
      <c r="D560" t="s">
        <v>508</v>
      </c>
      <c r="E560">
        <v>8879709699</v>
      </c>
      <c r="F560" t="s">
        <v>399</v>
      </c>
      <c r="G560">
        <v>5</v>
      </c>
      <c r="H560">
        <v>0</v>
      </c>
      <c r="I560">
        <v>0</v>
      </c>
      <c r="J560">
        <v>5</v>
      </c>
      <c r="K560">
        <v>2</v>
      </c>
      <c r="L560">
        <v>3</v>
      </c>
      <c r="M560">
        <v>0</v>
      </c>
      <c r="N560">
        <v>0</v>
      </c>
      <c r="O560" t="s">
        <v>384</v>
      </c>
      <c r="P560" s="368">
        <v>125</v>
      </c>
      <c r="Q560" s="137">
        <v>0</v>
      </c>
      <c r="R560" s="137">
        <v>5</v>
      </c>
      <c r="S560" s="137">
        <v>1</v>
      </c>
      <c r="T560" s="137">
        <v>100</v>
      </c>
      <c r="U560" t="str">
        <f>VLOOKUP($B560,Summary!$A:$C,3,0)</f>
        <v>Abhijit Khanvilkar</v>
      </c>
      <c r="V560" t="str">
        <f ca="1">VLOOKUP($B560,Summary!$A:$E,5,0)</f>
        <v>31 - 90</v>
      </c>
      <c r="W560">
        <f t="shared" si="18"/>
        <v>10156139</v>
      </c>
    </row>
    <row r="561" spans="1:23" s="8" customFormat="1">
      <c r="A561" s="6">
        <v>45450</v>
      </c>
      <c r="B561" s="209">
        <v>10068735</v>
      </c>
      <c r="C561" s="7" t="str">
        <f t="shared" si="17"/>
        <v>MOHAMMED MUNAWAR KHAN</v>
      </c>
      <c r="D561" t="s">
        <v>398</v>
      </c>
      <c r="E561">
        <v>8779346184</v>
      </c>
      <c r="F561" t="s">
        <v>414</v>
      </c>
      <c r="G561">
        <v>3</v>
      </c>
      <c r="H561">
        <v>1</v>
      </c>
      <c r="I561">
        <v>0</v>
      </c>
      <c r="J561">
        <v>2</v>
      </c>
      <c r="K561">
        <v>0</v>
      </c>
      <c r="L561">
        <v>3</v>
      </c>
      <c r="M561">
        <v>0</v>
      </c>
      <c r="N561">
        <v>0</v>
      </c>
      <c r="O561" t="s">
        <v>384</v>
      </c>
      <c r="P561" s="368">
        <v>115</v>
      </c>
      <c r="Q561" s="137">
        <v>77000</v>
      </c>
      <c r="R561" s="137">
        <v>2</v>
      </c>
      <c r="S561" s="137">
        <v>1</v>
      </c>
      <c r="T561" s="137">
        <v>66.67</v>
      </c>
      <c r="U561" t="str">
        <f>VLOOKUP($B561,Summary!$A:$C,3,0)</f>
        <v>Intezar Sayed</v>
      </c>
      <c r="V561" t="str">
        <f ca="1">VLOOKUP($B561,Summary!$A:$E,5,0)</f>
        <v>More Than 1 Year</v>
      </c>
      <c r="W561">
        <f t="shared" si="18"/>
        <v>10068735</v>
      </c>
    </row>
    <row r="562" spans="1:23" s="8" customFormat="1">
      <c r="A562" s="6">
        <v>45450</v>
      </c>
      <c r="B562" s="209">
        <v>10157451</v>
      </c>
      <c r="C562" s="7" t="str">
        <f t="shared" si="17"/>
        <v>ATHARAV DASHRATH PAWAR</v>
      </c>
      <c r="D562" t="s">
        <v>551</v>
      </c>
      <c r="E562">
        <v>8655082048</v>
      </c>
      <c r="F562" t="s">
        <v>399</v>
      </c>
      <c r="G562">
        <v>5</v>
      </c>
      <c r="H562">
        <v>0</v>
      </c>
      <c r="I562">
        <v>0</v>
      </c>
      <c r="J562">
        <v>5</v>
      </c>
      <c r="K562">
        <v>2</v>
      </c>
      <c r="L562">
        <v>3</v>
      </c>
      <c r="M562">
        <v>0</v>
      </c>
      <c r="N562">
        <v>0</v>
      </c>
      <c r="O562" t="s">
        <v>384</v>
      </c>
      <c r="P562" s="368">
        <v>100</v>
      </c>
      <c r="Q562" s="137">
        <v>0</v>
      </c>
      <c r="R562" s="137">
        <v>4</v>
      </c>
      <c r="S562" s="137">
        <v>1</v>
      </c>
      <c r="T562" s="137">
        <v>100</v>
      </c>
      <c r="U562" t="str">
        <f>VLOOKUP($B562,Summary!$A:$C,3,0)</f>
        <v>Abhijit Khanvilkar</v>
      </c>
      <c r="V562" t="str">
        <f ca="1">VLOOKUP($B562,Summary!$A:$E,5,0)</f>
        <v>31 - 90</v>
      </c>
      <c r="W562">
        <f t="shared" si="18"/>
        <v>10157451</v>
      </c>
    </row>
    <row r="563" spans="1:23" s="8" customFormat="1">
      <c r="A563" s="6">
        <v>45450</v>
      </c>
      <c r="B563" s="209">
        <v>10152846</v>
      </c>
      <c r="C563" s="7" t="str">
        <f t="shared" si="17"/>
        <v>SANDESH SAROJ MISHRA</v>
      </c>
      <c r="D563" t="s">
        <v>394</v>
      </c>
      <c r="E563">
        <v>9819648094</v>
      </c>
      <c r="F563" t="s">
        <v>471</v>
      </c>
      <c r="G563">
        <v>4</v>
      </c>
      <c r="H563">
        <v>1</v>
      </c>
      <c r="I563">
        <v>0</v>
      </c>
      <c r="J563">
        <v>3</v>
      </c>
      <c r="K563">
        <v>2</v>
      </c>
      <c r="L563">
        <v>3</v>
      </c>
      <c r="M563">
        <v>0</v>
      </c>
      <c r="N563">
        <v>0</v>
      </c>
      <c r="O563" t="s">
        <v>384</v>
      </c>
      <c r="P563" s="368">
        <v>175</v>
      </c>
      <c r="Q563" s="137">
        <v>7412</v>
      </c>
      <c r="R563" s="137">
        <v>5</v>
      </c>
      <c r="S563" s="137">
        <v>1</v>
      </c>
      <c r="T563" s="137">
        <v>100</v>
      </c>
      <c r="U563" t="str">
        <f>VLOOKUP($B563,Summary!$A:$C,3,0)</f>
        <v>Dileep Sharma</v>
      </c>
      <c r="V563" t="str">
        <f ca="1">VLOOKUP($B563,Summary!$A:$E,5,0)</f>
        <v>91 - 180</v>
      </c>
      <c r="W563">
        <f t="shared" si="18"/>
        <v>10152846</v>
      </c>
    </row>
    <row r="564" spans="1:23" s="8" customFormat="1">
      <c r="A564" s="6">
        <v>45450</v>
      </c>
      <c r="B564" s="209">
        <v>10153105</v>
      </c>
      <c r="C564" s="7" t="str">
        <f t="shared" si="17"/>
        <v>SUDHEER PANKAJ PANDEY</v>
      </c>
      <c r="D564" t="s">
        <v>457</v>
      </c>
      <c r="E564">
        <v>8953258991</v>
      </c>
      <c r="F564" t="s">
        <v>460</v>
      </c>
      <c r="G564">
        <v>5</v>
      </c>
      <c r="H564">
        <v>1</v>
      </c>
      <c r="I564">
        <v>0</v>
      </c>
      <c r="J564">
        <v>4</v>
      </c>
      <c r="K564">
        <v>2</v>
      </c>
      <c r="L564">
        <v>3</v>
      </c>
      <c r="M564">
        <v>0</v>
      </c>
      <c r="N564">
        <v>1</v>
      </c>
      <c r="O564" t="s">
        <v>384</v>
      </c>
      <c r="P564" s="368">
        <v>200</v>
      </c>
      <c r="Q564" s="137">
        <v>7080</v>
      </c>
      <c r="R564" s="137">
        <v>5</v>
      </c>
      <c r="S564" s="137">
        <v>1</v>
      </c>
      <c r="T564" s="137">
        <v>100</v>
      </c>
      <c r="U564" t="str">
        <f>VLOOKUP($B564,Summary!$A:$C,3,0)</f>
        <v>Avnind Singh</v>
      </c>
      <c r="V564" t="str">
        <f ca="1">VLOOKUP($B564,Summary!$A:$E,5,0)</f>
        <v>91 - 180</v>
      </c>
      <c r="W564">
        <f t="shared" si="18"/>
        <v>10153105</v>
      </c>
    </row>
    <row r="565" spans="1:23" s="8" customFormat="1">
      <c r="A565" s="6">
        <v>45450</v>
      </c>
      <c r="B565" s="209">
        <v>10153342</v>
      </c>
      <c r="C565" s="7" t="str">
        <f t="shared" si="17"/>
        <v>AKASH RAMRATAN JAISWAL</v>
      </c>
      <c r="D565" t="s">
        <v>461</v>
      </c>
      <c r="E565">
        <v>7977956010</v>
      </c>
      <c r="F565" t="s">
        <v>390</v>
      </c>
      <c r="G565">
        <v>1</v>
      </c>
      <c r="H565">
        <v>0</v>
      </c>
      <c r="I565">
        <v>0</v>
      </c>
      <c r="J565">
        <v>1</v>
      </c>
      <c r="K565">
        <v>1</v>
      </c>
      <c r="L565">
        <v>0</v>
      </c>
      <c r="M565">
        <v>0</v>
      </c>
      <c r="N565">
        <v>0</v>
      </c>
      <c r="O565" t="s">
        <v>384</v>
      </c>
      <c r="P565" s="368">
        <v>25</v>
      </c>
      <c r="Q565" s="137">
        <v>0</v>
      </c>
      <c r="R565" s="137">
        <v>1</v>
      </c>
      <c r="S565" s="137">
        <v>1</v>
      </c>
      <c r="T565" s="137">
        <v>33.33</v>
      </c>
      <c r="U565" t="str">
        <f>VLOOKUP($B565,Summary!$A:$C,3,0)</f>
        <v>Avnind Singh</v>
      </c>
      <c r="V565" t="str">
        <f ca="1">VLOOKUP($B565,Summary!$A:$E,5,0)</f>
        <v>91 - 180</v>
      </c>
      <c r="W565">
        <f t="shared" si="18"/>
        <v>10153342</v>
      </c>
    </row>
    <row r="566" spans="1:23" s="8" customFormat="1">
      <c r="A566" s="6">
        <v>45450</v>
      </c>
      <c r="B566" s="209">
        <v>10146848</v>
      </c>
      <c r="C566" s="7" t="str">
        <f t="shared" si="17"/>
        <v>KADAM RAVIRAJ NARAYAN</v>
      </c>
      <c r="D566" t="s">
        <v>393</v>
      </c>
      <c r="E566">
        <v>7066822779</v>
      </c>
      <c r="F566" t="s">
        <v>479</v>
      </c>
      <c r="G566">
        <v>1</v>
      </c>
      <c r="H566">
        <v>1</v>
      </c>
      <c r="I566">
        <v>0</v>
      </c>
      <c r="J566">
        <v>0</v>
      </c>
      <c r="K566">
        <v>0</v>
      </c>
      <c r="L566">
        <v>1</v>
      </c>
      <c r="M566">
        <v>0</v>
      </c>
      <c r="N566">
        <v>0</v>
      </c>
      <c r="O566" t="s">
        <v>384</v>
      </c>
      <c r="P566" s="368">
        <v>90</v>
      </c>
      <c r="Q566" s="137">
        <v>4720</v>
      </c>
      <c r="R566" s="137">
        <v>1</v>
      </c>
      <c r="S566" s="137">
        <v>1</v>
      </c>
      <c r="T566" s="137">
        <v>20</v>
      </c>
      <c r="U566" t="str">
        <f>VLOOKUP($B566,Summary!$A:$C,3,0)</f>
        <v>Avnind Singh</v>
      </c>
      <c r="V566" t="str">
        <f ca="1">VLOOKUP($B566,Summary!$A:$E,5,0)</f>
        <v>180 +</v>
      </c>
      <c r="W566">
        <f t="shared" si="18"/>
        <v>10146848</v>
      </c>
    </row>
    <row r="567" spans="1:23" s="8" customFormat="1">
      <c r="A567" s="6">
        <v>45450</v>
      </c>
      <c r="B567" s="209">
        <v>10083901</v>
      </c>
      <c r="C567" s="7" t="str">
        <f t="shared" si="17"/>
        <v>BHAVESH VIVEK MHATRE</v>
      </c>
      <c r="D567" t="s">
        <v>419</v>
      </c>
      <c r="E567">
        <v>8668720253</v>
      </c>
      <c r="F567" t="s">
        <v>418</v>
      </c>
      <c r="G567">
        <v>5</v>
      </c>
      <c r="H567">
        <v>0</v>
      </c>
      <c r="I567">
        <v>0</v>
      </c>
      <c r="J567">
        <v>5</v>
      </c>
      <c r="K567">
        <v>2</v>
      </c>
      <c r="L567">
        <v>3</v>
      </c>
      <c r="M567">
        <v>0</v>
      </c>
      <c r="N567">
        <v>0</v>
      </c>
      <c r="O567" t="s">
        <v>384</v>
      </c>
      <c r="P567" s="368">
        <v>125</v>
      </c>
      <c r="Q567" s="137">
        <v>0</v>
      </c>
      <c r="R567" s="137">
        <v>4</v>
      </c>
      <c r="S567" s="137">
        <v>1</v>
      </c>
      <c r="T567" s="137">
        <v>80</v>
      </c>
      <c r="U567" t="str">
        <f>VLOOKUP($B567,Summary!$A:$C,3,0)</f>
        <v>Madhuri Joshi</v>
      </c>
      <c r="V567" t="str">
        <f ca="1">VLOOKUP($B567,Summary!$A:$E,5,0)</f>
        <v>More Than 1 Year</v>
      </c>
      <c r="W567">
        <f t="shared" si="18"/>
        <v>10083901</v>
      </c>
    </row>
    <row r="568" spans="1:23" s="8" customFormat="1">
      <c r="A568" s="6">
        <v>45450</v>
      </c>
      <c r="B568" s="209">
        <v>10154722</v>
      </c>
      <c r="C568" s="7" t="str">
        <f t="shared" si="17"/>
        <v>ANIMESH KARMAKAR</v>
      </c>
      <c r="D568" t="s">
        <v>492</v>
      </c>
      <c r="E568">
        <v>6294590298</v>
      </c>
      <c r="F568" t="s">
        <v>399</v>
      </c>
      <c r="G568">
        <v>5</v>
      </c>
      <c r="H568">
        <v>0</v>
      </c>
      <c r="I568">
        <v>0</v>
      </c>
      <c r="J568">
        <v>5</v>
      </c>
      <c r="K568">
        <v>3</v>
      </c>
      <c r="L568">
        <v>2</v>
      </c>
      <c r="M568">
        <v>0</v>
      </c>
      <c r="N568">
        <v>0</v>
      </c>
      <c r="O568" t="s">
        <v>384</v>
      </c>
      <c r="P568" s="368">
        <v>125</v>
      </c>
      <c r="Q568" s="137">
        <v>0</v>
      </c>
      <c r="R568" s="137">
        <v>5</v>
      </c>
      <c r="S568" s="137">
        <v>1</v>
      </c>
      <c r="T568" s="137">
        <v>100</v>
      </c>
      <c r="U568" t="str">
        <f>VLOOKUP($B568,Summary!$A:$C,3,0)</f>
        <v>Abhijit Khanvilkar</v>
      </c>
      <c r="V568" t="str">
        <f ca="1">VLOOKUP($B568,Summary!$A:$E,5,0)</f>
        <v>91 - 180</v>
      </c>
      <c r="W568">
        <f t="shared" si="18"/>
        <v>10154722</v>
      </c>
    </row>
    <row r="569" spans="1:23" s="8" customFormat="1">
      <c r="A569" s="6">
        <v>45450</v>
      </c>
      <c r="B569" s="209">
        <v>10044903</v>
      </c>
      <c r="C569" s="7" t="str">
        <f t="shared" si="17"/>
        <v>MD SANAUL MUSTUFA</v>
      </c>
      <c r="D569" t="s">
        <v>401</v>
      </c>
      <c r="E569">
        <v>9892999846</v>
      </c>
      <c r="F569" t="s">
        <v>387</v>
      </c>
      <c r="G569">
        <v>3</v>
      </c>
      <c r="H569">
        <v>0</v>
      </c>
      <c r="I569">
        <v>0</v>
      </c>
      <c r="J569">
        <v>3</v>
      </c>
      <c r="K569">
        <v>0</v>
      </c>
      <c r="L569">
        <v>3</v>
      </c>
      <c r="M569">
        <v>0</v>
      </c>
      <c r="N569">
        <v>0</v>
      </c>
      <c r="O569" t="s">
        <v>384</v>
      </c>
      <c r="P569" s="368">
        <v>75</v>
      </c>
      <c r="Q569" s="137">
        <v>0</v>
      </c>
      <c r="R569" s="137">
        <v>3</v>
      </c>
      <c r="S569" s="137">
        <v>1</v>
      </c>
      <c r="T569" s="137">
        <v>100</v>
      </c>
      <c r="U569" t="str">
        <f>VLOOKUP($B569,Summary!$A:$C,3,0)</f>
        <v>Abhijit Khanvilkar</v>
      </c>
      <c r="V569" t="str">
        <f ca="1">VLOOKUP($B569,Summary!$A:$E,5,0)</f>
        <v>More Than 1 Year</v>
      </c>
      <c r="W569">
        <f t="shared" si="18"/>
        <v>10044903</v>
      </c>
    </row>
    <row r="570" spans="1:23" s="8" customFormat="1">
      <c r="A570" s="6">
        <v>45450</v>
      </c>
      <c r="B570" s="209">
        <v>10148305</v>
      </c>
      <c r="C570" s="7" t="str">
        <f t="shared" si="17"/>
        <v>SAMSUJJAMA</v>
      </c>
      <c r="D570" t="s">
        <v>408</v>
      </c>
      <c r="E570">
        <v>9628744894</v>
      </c>
      <c r="F570" t="s">
        <v>409</v>
      </c>
      <c r="G570">
        <v>5</v>
      </c>
      <c r="H570">
        <v>0</v>
      </c>
      <c r="I570">
        <v>0</v>
      </c>
      <c r="J570">
        <v>5</v>
      </c>
      <c r="K570">
        <v>0</v>
      </c>
      <c r="L570">
        <v>5</v>
      </c>
      <c r="M570">
        <v>0</v>
      </c>
      <c r="N570">
        <v>0</v>
      </c>
      <c r="O570" t="s">
        <v>384</v>
      </c>
      <c r="P570" s="368">
        <v>115</v>
      </c>
      <c r="Q570" s="137">
        <v>0</v>
      </c>
      <c r="R570" s="137">
        <v>4</v>
      </c>
      <c r="S570" s="137">
        <v>1</v>
      </c>
      <c r="T570" s="137">
        <v>80</v>
      </c>
      <c r="U570" t="str">
        <f>VLOOKUP($B570,Summary!$A:$C,3,0)</f>
        <v>Avnind Singh</v>
      </c>
      <c r="V570" t="str">
        <f ca="1">VLOOKUP($B570,Summary!$A:$E,5,0)</f>
        <v>180 +</v>
      </c>
      <c r="W570">
        <f t="shared" si="18"/>
        <v>10148305</v>
      </c>
    </row>
    <row r="571" spans="1:23" s="8" customFormat="1">
      <c r="A571" s="6">
        <v>45450</v>
      </c>
      <c r="B571" s="209">
        <v>10151356</v>
      </c>
      <c r="C571" s="7" t="str">
        <f t="shared" si="17"/>
        <v>SAJID SHAHABUDDIN ANSARI</v>
      </c>
      <c r="D571" t="s">
        <v>400</v>
      </c>
      <c r="E571">
        <v>9326604192</v>
      </c>
      <c r="F571" t="s">
        <v>443</v>
      </c>
      <c r="G571">
        <v>2</v>
      </c>
      <c r="H571">
        <v>0</v>
      </c>
      <c r="I571">
        <v>0</v>
      </c>
      <c r="J571">
        <v>2</v>
      </c>
      <c r="K571">
        <v>0</v>
      </c>
      <c r="L571">
        <v>2</v>
      </c>
      <c r="M571">
        <v>0</v>
      </c>
      <c r="N571">
        <v>0</v>
      </c>
      <c r="O571" t="s">
        <v>384</v>
      </c>
      <c r="P571" s="368">
        <v>50</v>
      </c>
      <c r="Q571" s="137">
        <v>0</v>
      </c>
      <c r="R571" s="137">
        <v>2</v>
      </c>
      <c r="S571" s="137">
        <v>1</v>
      </c>
      <c r="T571" s="137">
        <v>40</v>
      </c>
      <c r="U571" t="str">
        <f>VLOOKUP($B571,Summary!$A:$C,3,0)</f>
        <v>Abhijit Khanvilkar</v>
      </c>
      <c r="V571" t="str">
        <f ca="1">VLOOKUP($B571,Summary!$A:$E,5,0)</f>
        <v>180 +</v>
      </c>
      <c r="W571">
        <f t="shared" si="18"/>
        <v>10151356</v>
      </c>
    </row>
    <row r="572" spans="1:23" s="8" customFormat="1">
      <c r="A572" s="6">
        <v>45450</v>
      </c>
      <c r="B572" s="209">
        <v>10156155</v>
      </c>
      <c r="C572" s="7" t="str">
        <f t="shared" si="17"/>
        <v>VIVEKANAND</v>
      </c>
      <c r="D572" t="s">
        <v>543</v>
      </c>
      <c r="E572">
        <v>9984546969</v>
      </c>
      <c r="F572" t="s">
        <v>412</v>
      </c>
      <c r="G572">
        <v>5</v>
      </c>
      <c r="H572">
        <v>0</v>
      </c>
      <c r="I572">
        <v>0</v>
      </c>
      <c r="J572">
        <v>5</v>
      </c>
      <c r="K572">
        <v>2</v>
      </c>
      <c r="L572">
        <v>3</v>
      </c>
      <c r="M572">
        <v>0</v>
      </c>
      <c r="N572">
        <v>0</v>
      </c>
      <c r="O572" t="s">
        <v>384</v>
      </c>
      <c r="P572" s="368">
        <v>115</v>
      </c>
      <c r="Q572" s="137">
        <v>0</v>
      </c>
      <c r="R572" s="137">
        <v>4</v>
      </c>
      <c r="S572" s="137">
        <v>1</v>
      </c>
      <c r="T572" s="137">
        <v>80</v>
      </c>
      <c r="U572" t="str">
        <f>VLOOKUP($B572,Summary!$A:$C,3,0)</f>
        <v>Rushikesh Kale</v>
      </c>
      <c r="V572" t="str">
        <f ca="1">VLOOKUP($B572,Summary!$A:$E,5,0)</f>
        <v>31 - 90</v>
      </c>
      <c r="W572">
        <f t="shared" si="18"/>
        <v>10156155</v>
      </c>
    </row>
    <row r="573" spans="1:23" s="8" customFormat="1">
      <c r="A573" s="6">
        <v>45450</v>
      </c>
      <c r="B573" s="209">
        <v>10154482</v>
      </c>
      <c r="C573" s="7" t="str">
        <f t="shared" si="17"/>
        <v>PRADEEP DEEPAK ANGRE</v>
      </c>
      <c r="D573" t="s">
        <v>473</v>
      </c>
      <c r="E573">
        <v>8879114532</v>
      </c>
      <c r="F573" t="s">
        <v>412</v>
      </c>
      <c r="G573">
        <v>5</v>
      </c>
      <c r="H573">
        <v>0</v>
      </c>
      <c r="I573">
        <v>0</v>
      </c>
      <c r="J573">
        <v>5</v>
      </c>
      <c r="K573">
        <v>0</v>
      </c>
      <c r="L573">
        <v>5</v>
      </c>
      <c r="M573">
        <v>0</v>
      </c>
      <c r="N573">
        <v>0</v>
      </c>
      <c r="O573" t="s">
        <v>384</v>
      </c>
      <c r="P573" s="368">
        <v>125</v>
      </c>
      <c r="Q573" s="137">
        <v>0</v>
      </c>
      <c r="R573" s="137">
        <v>5</v>
      </c>
      <c r="S573" s="137">
        <v>1</v>
      </c>
      <c r="T573" s="137">
        <v>100</v>
      </c>
      <c r="U573" t="str">
        <f>VLOOKUP($B573,Summary!$A:$C,3,0)</f>
        <v>Rushikesh Kale</v>
      </c>
      <c r="V573" t="str">
        <f ca="1">VLOOKUP($B573,Summary!$A:$E,5,0)</f>
        <v>91 - 180</v>
      </c>
      <c r="W573">
        <f t="shared" si="18"/>
        <v>10154482</v>
      </c>
    </row>
    <row r="574" spans="1:23" s="8" customFormat="1">
      <c r="A574" s="6">
        <v>45451</v>
      </c>
      <c r="B574" s="209">
        <v>10068280</v>
      </c>
      <c r="C574" s="7" t="str">
        <f t="shared" si="17"/>
        <v>ARCHANA KAKADE</v>
      </c>
      <c r="D574" t="s">
        <v>434</v>
      </c>
      <c r="E574">
        <v>7208149618</v>
      </c>
      <c r="F574" t="s">
        <v>416</v>
      </c>
      <c r="G574">
        <v>5</v>
      </c>
      <c r="H574">
        <v>0</v>
      </c>
      <c r="I574">
        <v>0</v>
      </c>
      <c r="J574">
        <v>5</v>
      </c>
      <c r="K574">
        <v>1</v>
      </c>
      <c r="L574">
        <v>4</v>
      </c>
      <c r="M574">
        <v>0</v>
      </c>
      <c r="N574">
        <v>0</v>
      </c>
      <c r="O574" t="s">
        <v>384</v>
      </c>
      <c r="P574" s="368">
        <v>95</v>
      </c>
      <c r="Q574" s="137">
        <v>0</v>
      </c>
      <c r="R574" s="137">
        <v>4</v>
      </c>
      <c r="S574" s="137">
        <v>1</v>
      </c>
      <c r="T574" s="137">
        <v>100</v>
      </c>
      <c r="U574" t="str">
        <f>VLOOKUP($B574,Summary!$A:$C,3,0)</f>
        <v>Abhijit Khanvilkar</v>
      </c>
      <c r="V574" t="str">
        <f ca="1">VLOOKUP($B574,Summary!$A:$E,5,0)</f>
        <v>More Than 1 Year</v>
      </c>
      <c r="W574">
        <f t="shared" si="18"/>
        <v>10068280</v>
      </c>
    </row>
    <row r="575" spans="1:23" s="8" customFormat="1">
      <c r="A575" s="6">
        <v>45451</v>
      </c>
      <c r="B575" s="209">
        <v>10154499</v>
      </c>
      <c r="C575" s="7" t="str">
        <f t="shared" si="17"/>
        <v>SHIVAM PATHAK</v>
      </c>
      <c r="D575" t="s">
        <v>478</v>
      </c>
      <c r="E575">
        <v>9721050607</v>
      </c>
      <c r="F575" t="s">
        <v>385</v>
      </c>
      <c r="G575">
        <v>5</v>
      </c>
      <c r="H575">
        <v>0</v>
      </c>
      <c r="I575">
        <v>0</v>
      </c>
      <c r="J575">
        <v>5</v>
      </c>
      <c r="K575">
        <v>2</v>
      </c>
      <c r="L575">
        <v>3</v>
      </c>
      <c r="M575">
        <v>0</v>
      </c>
      <c r="N575">
        <v>0</v>
      </c>
      <c r="O575" t="s">
        <v>384</v>
      </c>
      <c r="P575" s="368">
        <v>115</v>
      </c>
      <c r="Q575" s="137">
        <v>0</v>
      </c>
      <c r="R575" s="137">
        <v>4</v>
      </c>
      <c r="S575" s="137">
        <v>1</v>
      </c>
      <c r="T575" s="137">
        <v>80</v>
      </c>
      <c r="U575" t="str">
        <f>VLOOKUP($B575,Summary!$A:$C,3,0)</f>
        <v>Intezar Sayed</v>
      </c>
      <c r="V575" t="str">
        <f ca="1">VLOOKUP($B575,Summary!$A:$E,5,0)</f>
        <v>91 - 180</v>
      </c>
      <c r="W575">
        <f t="shared" si="18"/>
        <v>10154499</v>
      </c>
    </row>
    <row r="576" spans="1:23" s="8" customFormat="1">
      <c r="A576" s="6">
        <v>45451</v>
      </c>
      <c r="B576" s="209">
        <v>10068212</v>
      </c>
      <c r="C576" s="7" t="str">
        <f t="shared" ref="C576:C638" si="19">D576</f>
        <v>WASIM KAZI</v>
      </c>
      <c r="D576" t="s">
        <v>436</v>
      </c>
      <c r="E576">
        <v>9702808599</v>
      </c>
      <c r="F576" t="s">
        <v>431</v>
      </c>
      <c r="G576">
        <v>5</v>
      </c>
      <c r="H576">
        <v>0</v>
      </c>
      <c r="I576">
        <v>0</v>
      </c>
      <c r="J576">
        <v>5</v>
      </c>
      <c r="K576">
        <v>0</v>
      </c>
      <c r="L576">
        <v>5</v>
      </c>
      <c r="M576">
        <v>0</v>
      </c>
      <c r="N576">
        <v>0</v>
      </c>
      <c r="O576" t="s">
        <v>384</v>
      </c>
      <c r="P576" s="368">
        <v>115</v>
      </c>
      <c r="Q576" s="137">
        <v>0</v>
      </c>
      <c r="R576" s="137">
        <v>4</v>
      </c>
      <c r="S576" s="137">
        <v>1</v>
      </c>
      <c r="T576" s="137">
        <v>80</v>
      </c>
      <c r="U576" t="str">
        <f>VLOOKUP($B576,Summary!$A:$C,3,0)</f>
        <v>Madhuri Joshi</v>
      </c>
      <c r="V576" t="str">
        <f ca="1">VLOOKUP($B576,Summary!$A:$E,5,0)</f>
        <v>More Than 1 Year</v>
      </c>
      <c r="W576">
        <f t="shared" si="18"/>
        <v>10068212</v>
      </c>
    </row>
    <row r="577" spans="1:23" s="8" customFormat="1">
      <c r="A577" s="6">
        <v>45451</v>
      </c>
      <c r="B577" s="209">
        <v>10157722</v>
      </c>
      <c r="C577" s="7" t="str">
        <f t="shared" si="19"/>
        <v>SACHIN KUMAR</v>
      </c>
      <c r="D577" t="s">
        <v>561</v>
      </c>
      <c r="E577">
        <v>8825131086</v>
      </c>
      <c r="F577" t="s">
        <v>399</v>
      </c>
      <c r="G577">
        <v>4</v>
      </c>
      <c r="H577">
        <v>0</v>
      </c>
      <c r="I577">
        <v>0</v>
      </c>
      <c r="J577">
        <v>4</v>
      </c>
      <c r="K577">
        <v>0</v>
      </c>
      <c r="L577">
        <v>4</v>
      </c>
      <c r="M577">
        <v>0</v>
      </c>
      <c r="N577">
        <v>0</v>
      </c>
      <c r="O577" t="s">
        <v>384</v>
      </c>
      <c r="P577" s="368">
        <v>100</v>
      </c>
      <c r="Q577" s="137">
        <v>0</v>
      </c>
      <c r="R577" s="137">
        <v>4</v>
      </c>
      <c r="S577" s="137">
        <v>1</v>
      </c>
      <c r="T577" s="137">
        <v>100</v>
      </c>
      <c r="U577" t="str">
        <f>VLOOKUP($B577,Summary!$A:$C,3,0)</f>
        <v>Abhijit Khanvilkar</v>
      </c>
      <c r="V577" t="str">
        <f ca="1">VLOOKUP($B577,Summary!$A:$E,5,0)</f>
        <v>31 - 90</v>
      </c>
      <c r="W577">
        <f t="shared" si="18"/>
        <v>10157722</v>
      </c>
    </row>
    <row r="578" spans="1:23" s="8" customFormat="1">
      <c r="A578" s="6">
        <v>45451</v>
      </c>
      <c r="B578" s="209">
        <v>10155619</v>
      </c>
      <c r="C578" s="7" t="str">
        <f t="shared" si="19"/>
        <v>AJAY BALU LONDHE</v>
      </c>
      <c r="D578" t="s">
        <v>502</v>
      </c>
      <c r="E578">
        <v>8369610661</v>
      </c>
      <c r="F578" t="s">
        <v>416</v>
      </c>
      <c r="G578">
        <v>5</v>
      </c>
      <c r="H578">
        <v>0</v>
      </c>
      <c r="I578">
        <v>0</v>
      </c>
      <c r="J578">
        <v>5</v>
      </c>
      <c r="K578">
        <v>2</v>
      </c>
      <c r="L578">
        <v>3</v>
      </c>
      <c r="M578">
        <v>0</v>
      </c>
      <c r="N578">
        <v>0</v>
      </c>
      <c r="O578" t="s">
        <v>384</v>
      </c>
      <c r="P578" s="368">
        <v>125</v>
      </c>
      <c r="Q578" s="137">
        <v>0</v>
      </c>
      <c r="R578" s="137">
        <v>5</v>
      </c>
      <c r="S578" s="137">
        <v>1</v>
      </c>
      <c r="T578" s="137">
        <v>100</v>
      </c>
      <c r="U578" t="str">
        <f>VLOOKUP($B578,Summary!$A:$C,3,0)</f>
        <v>Abhijit Khanvilkar</v>
      </c>
      <c r="V578" t="str">
        <f ca="1">VLOOKUP($B578,Summary!$A:$E,5,0)</f>
        <v>31 - 90</v>
      </c>
      <c r="W578">
        <f t="shared" si="18"/>
        <v>10155619</v>
      </c>
    </row>
    <row r="579" spans="1:23" s="8" customFormat="1">
      <c r="A579" s="6">
        <v>45451</v>
      </c>
      <c r="B579" s="209">
        <v>10157721</v>
      </c>
      <c r="C579" s="7" t="str">
        <f t="shared" si="19"/>
        <v>NITISH KUMAR</v>
      </c>
      <c r="D579" t="s">
        <v>562</v>
      </c>
      <c r="E579">
        <v>8692826180</v>
      </c>
      <c r="F579" t="s">
        <v>399</v>
      </c>
      <c r="G579">
        <v>5</v>
      </c>
      <c r="H579">
        <v>0</v>
      </c>
      <c r="I579">
        <v>0</v>
      </c>
      <c r="J579">
        <v>5</v>
      </c>
      <c r="K579">
        <v>2</v>
      </c>
      <c r="L579">
        <v>3</v>
      </c>
      <c r="M579">
        <v>0</v>
      </c>
      <c r="N579">
        <v>0</v>
      </c>
      <c r="O579" t="s">
        <v>384</v>
      </c>
      <c r="P579" s="368">
        <v>125</v>
      </c>
      <c r="Q579" s="137">
        <v>0</v>
      </c>
      <c r="R579" s="137">
        <v>5</v>
      </c>
      <c r="S579" s="137">
        <v>1</v>
      </c>
      <c r="T579" s="137">
        <v>100</v>
      </c>
      <c r="U579" t="str">
        <f>VLOOKUP($B579,Summary!$A:$C,3,0)</f>
        <v>Abhijit Khanvilkar</v>
      </c>
      <c r="V579" t="str">
        <f ca="1">VLOOKUP($B579,Summary!$A:$E,5,0)</f>
        <v>31 - 90</v>
      </c>
      <c r="W579">
        <f t="shared" ref="W579:W642" si="20">B579</f>
        <v>10157721</v>
      </c>
    </row>
    <row r="580" spans="1:23" s="8" customFormat="1">
      <c r="A580" s="6">
        <v>45451</v>
      </c>
      <c r="B580" s="209">
        <v>10135447</v>
      </c>
      <c r="C580" s="7" t="str">
        <f t="shared" si="19"/>
        <v>ANKIT VILAS BORSE</v>
      </c>
      <c r="D580" t="s">
        <v>429</v>
      </c>
      <c r="E580">
        <v>8655594978</v>
      </c>
      <c r="F580" t="s">
        <v>412</v>
      </c>
      <c r="G580">
        <v>5</v>
      </c>
      <c r="H580">
        <v>0</v>
      </c>
      <c r="I580">
        <v>0</v>
      </c>
      <c r="J580">
        <v>5</v>
      </c>
      <c r="K580">
        <v>1</v>
      </c>
      <c r="L580">
        <v>4</v>
      </c>
      <c r="M580">
        <v>0</v>
      </c>
      <c r="N580">
        <v>0</v>
      </c>
      <c r="O580" t="s">
        <v>384</v>
      </c>
      <c r="P580" s="368">
        <v>115</v>
      </c>
      <c r="Q580" s="137">
        <v>0</v>
      </c>
      <c r="R580" s="137">
        <v>4</v>
      </c>
      <c r="S580" s="137">
        <v>1</v>
      </c>
      <c r="T580" s="137">
        <v>80</v>
      </c>
      <c r="U580" t="str">
        <f>VLOOKUP($B580,Summary!$A:$C,3,0)</f>
        <v>Rushikesh Kale</v>
      </c>
      <c r="V580" t="str">
        <f ca="1">VLOOKUP($B580,Summary!$A:$E,5,0)</f>
        <v>More Than 1 Year</v>
      </c>
      <c r="W580">
        <f t="shared" si="20"/>
        <v>10135447</v>
      </c>
    </row>
    <row r="581" spans="1:23" s="8" customFormat="1">
      <c r="A581" s="6">
        <v>45451</v>
      </c>
      <c r="B581" s="209">
        <v>10156163</v>
      </c>
      <c r="C581" s="7" t="str">
        <f t="shared" si="19"/>
        <v>ABHISHEK KUMAR</v>
      </c>
      <c r="D581" t="s">
        <v>526</v>
      </c>
      <c r="E581">
        <v>9967178792</v>
      </c>
      <c r="F581" t="s">
        <v>386</v>
      </c>
      <c r="G581">
        <v>4</v>
      </c>
      <c r="H581">
        <v>0</v>
      </c>
      <c r="I581">
        <v>0</v>
      </c>
      <c r="J581">
        <v>4</v>
      </c>
      <c r="K581">
        <v>0</v>
      </c>
      <c r="L581">
        <v>4</v>
      </c>
      <c r="M581">
        <v>0</v>
      </c>
      <c r="N581">
        <v>0</v>
      </c>
      <c r="O581" t="s">
        <v>384</v>
      </c>
      <c r="P581" s="368">
        <v>100</v>
      </c>
      <c r="Q581" s="137">
        <v>0</v>
      </c>
      <c r="R581" s="137">
        <v>4</v>
      </c>
      <c r="S581" s="137">
        <v>1</v>
      </c>
      <c r="T581" s="137">
        <v>80</v>
      </c>
      <c r="U581" t="str">
        <f>VLOOKUP($B581,Summary!$A:$C,3,0)</f>
        <v>Avnind Singh</v>
      </c>
      <c r="V581" t="str">
        <f ca="1">VLOOKUP($B581,Summary!$A:$E,5,0)</f>
        <v>31 - 90</v>
      </c>
      <c r="W581">
        <f t="shared" si="20"/>
        <v>10156163</v>
      </c>
    </row>
    <row r="582" spans="1:23" s="8" customFormat="1">
      <c r="A582" s="6">
        <v>45451</v>
      </c>
      <c r="B582" s="209">
        <v>10145759</v>
      </c>
      <c r="C582" s="7" t="str">
        <f t="shared" si="19"/>
        <v>BHANUPRATAP SINGH</v>
      </c>
      <c r="D582" t="s">
        <v>439</v>
      </c>
      <c r="E582">
        <v>8454014888</v>
      </c>
      <c r="F582" t="s">
        <v>397</v>
      </c>
      <c r="G582">
        <v>3</v>
      </c>
      <c r="H582">
        <v>0</v>
      </c>
      <c r="I582">
        <v>0</v>
      </c>
      <c r="J582">
        <v>3</v>
      </c>
      <c r="K582">
        <v>0</v>
      </c>
      <c r="L582">
        <v>3</v>
      </c>
      <c r="M582">
        <v>0</v>
      </c>
      <c r="N582">
        <v>0</v>
      </c>
      <c r="O582" t="s">
        <v>384</v>
      </c>
      <c r="P582" s="368">
        <v>70</v>
      </c>
      <c r="Q582" s="137">
        <v>0</v>
      </c>
      <c r="R582" s="137">
        <v>3</v>
      </c>
      <c r="S582" s="137">
        <v>1</v>
      </c>
      <c r="T582" s="137">
        <v>60</v>
      </c>
      <c r="U582" t="str">
        <f>VLOOKUP($B582,Summary!$A:$C,3,0)</f>
        <v>Madhuri Joshi</v>
      </c>
      <c r="V582" t="str">
        <f ca="1">VLOOKUP($B582,Summary!$A:$E,5,0)</f>
        <v>180 +</v>
      </c>
      <c r="W582">
        <f t="shared" si="20"/>
        <v>10145759</v>
      </c>
    </row>
    <row r="583" spans="1:23" s="8" customFormat="1">
      <c r="A583" s="6">
        <v>45451</v>
      </c>
      <c r="B583" s="209">
        <v>10155635</v>
      </c>
      <c r="C583" s="7" t="str">
        <f t="shared" si="19"/>
        <v>RITIK PANKAJ CHAUBEY</v>
      </c>
      <c r="D583" t="s">
        <v>500</v>
      </c>
      <c r="E583">
        <v>8604838454</v>
      </c>
      <c r="F583" t="s">
        <v>383</v>
      </c>
      <c r="G583">
        <v>4</v>
      </c>
      <c r="H583">
        <v>0</v>
      </c>
      <c r="I583">
        <v>0</v>
      </c>
      <c r="J583">
        <v>4</v>
      </c>
      <c r="K583">
        <v>3</v>
      </c>
      <c r="L583">
        <v>1</v>
      </c>
      <c r="M583">
        <v>0</v>
      </c>
      <c r="N583">
        <v>0</v>
      </c>
      <c r="O583" t="s">
        <v>384</v>
      </c>
      <c r="P583" s="368">
        <v>100</v>
      </c>
      <c r="Q583" s="137">
        <v>0</v>
      </c>
      <c r="R583" s="137">
        <v>4</v>
      </c>
      <c r="S583" s="137">
        <v>1</v>
      </c>
      <c r="T583" s="137">
        <v>80</v>
      </c>
      <c r="U583" t="str">
        <f>VLOOKUP($B583,Summary!$A:$C,3,0)</f>
        <v>Madhuri Joshi</v>
      </c>
      <c r="V583" t="str">
        <f ca="1">VLOOKUP($B583,Summary!$A:$E,5,0)</f>
        <v>31 - 90</v>
      </c>
      <c r="W583">
        <f t="shared" si="20"/>
        <v>10155635</v>
      </c>
    </row>
    <row r="584" spans="1:23" s="8" customFormat="1">
      <c r="A584" s="6">
        <v>45451</v>
      </c>
      <c r="B584" s="209">
        <v>10155616</v>
      </c>
      <c r="C584" s="7" t="str">
        <f t="shared" si="19"/>
        <v>DHIRAJKUMAR L MISHRA</v>
      </c>
      <c r="D584" t="s">
        <v>506</v>
      </c>
      <c r="E584">
        <v>9370908992</v>
      </c>
      <c r="F584" t="s">
        <v>442</v>
      </c>
      <c r="G584">
        <v>5</v>
      </c>
      <c r="H584">
        <v>0</v>
      </c>
      <c r="I584">
        <v>0</v>
      </c>
      <c r="J584">
        <v>5</v>
      </c>
      <c r="K584">
        <v>2</v>
      </c>
      <c r="L584">
        <v>3</v>
      </c>
      <c r="M584">
        <v>0</v>
      </c>
      <c r="N584">
        <v>0</v>
      </c>
      <c r="O584" t="s">
        <v>384</v>
      </c>
      <c r="P584" s="368">
        <v>115</v>
      </c>
      <c r="Q584" s="137">
        <v>0</v>
      </c>
      <c r="R584" s="137">
        <v>5</v>
      </c>
      <c r="S584" s="137">
        <v>1</v>
      </c>
      <c r="T584" s="137">
        <v>100</v>
      </c>
      <c r="U584" t="str">
        <f>VLOOKUP($B584,Summary!$A:$C,3,0)</f>
        <v>Rushikesh Kale</v>
      </c>
      <c r="V584" t="str">
        <f ca="1">VLOOKUP($B584,Summary!$A:$E,5,0)</f>
        <v>31 - 90</v>
      </c>
      <c r="W584">
        <f t="shared" si="20"/>
        <v>10155616</v>
      </c>
    </row>
    <row r="585" spans="1:23" s="8" customFormat="1">
      <c r="A585" s="6">
        <v>45451</v>
      </c>
      <c r="B585" s="209">
        <v>10151345</v>
      </c>
      <c r="C585" s="7" t="str">
        <f t="shared" si="19"/>
        <v>NAGENDRA MISHRA</v>
      </c>
      <c r="D585" t="s">
        <v>386</v>
      </c>
      <c r="E585">
        <v>7049872363</v>
      </c>
      <c r="F585" t="s">
        <v>448</v>
      </c>
      <c r="G585">
        <v>2</v>
      </c>
      <c r="H585">
        <v>0</v>
      </c>
      <c r="I585">
        <v>0</v>
      </c>
      <c r="J585">
        <v>2</v>
      </c>
      <c r="K585">
        <v>2</v>
      </c>
      <c r="L585">
        <v>0</v>
      </c>
      <c r="M585">
        <v>0</v>
      </c>
      <c r="N585">
        <v>0</v>
      </c>
      <c r="O585" t="s">
        <v>384</v>
      </c>
      <c r="P585" s="368">
        <v>50</v>
      </c>
      <c r="Q585" s="137">
        <v>0</v>
      </c>
      <c r="R585" s="137">
        <v>2</v>
      </c>
      <c r="S585" s="137">
        <v>1</v>
      </c>
      <c r="T585" s="137">
        <v>66.67</v>
      </c>
      <c r="U585" t="str">
        <f>VLOOKUP($B585,Summary!$A:$C,3,0)</f>
        <v>Avnind Singh</v>
      </c>
      <c r="V585" t="str">
        <f ca="1">VLOOKUP($B585,Summary!$A:$E,5,0)</f>
        <v>180 +</v>
      </c>
      <c r="W585">
        <f t="shared" si="20"/>
        <v>10151345</v>
      </c>
    </row>
    <row r="586" spans="1:23" s="8" customFormat="1">
      <c r="A586" s="6">
        <v>45451</v>
      </c>
      <c r="B586" s="209">
        <v>10153331</v>
      </c>
      <c r="C586" s="7" t="str">
        <f t="shared" si="19"/>
        <v>RAGHWENDRA KUMAR SINGH</v>
      </c>
      <c r="D586" t="s">
        <v>460</v>
      </c>
      <c r="E586">
        <v>8104389966</v>
      </c>
      <c r="F586" t="s">
        <v>390</v>
      </c>
      <c r="G586">
        <v>3</v>
      </c>
      <c r="H586">
        <v>0</v>
      </c>
      <c r="I586">
        <v>0</v>
      </c>
      <c r="J586">
        <v>3</v>
      </c>
      <c r="K586">
        <v>1</v>
      </c>
      <c r="L586">
        <v>2</v>
      </c>
      <c r="M586">
        <v>0</v>
      </c>
      <c r="N586">
        <v>0</v>
      </c>
      <c r="O586" t="s">
        <v>384</v>
      </c>
      <c r="P586" s="368">
        <v>65</v>
      </c>
      <c r="Q586" s="137">
        <v>0</v>
      </c>
      <c r="R586" s="137">
        <v>3</v>
      </c>
      <c r="S586" s="137">
        <v>1</v>
      </c>
      <c r="T586" s="137">
        <v>100</v>
      </c>
      <c r="U586" t="str">
        <f>VLOOKUP($B586,Summary!$A:$C,3,0)</f>
        <v>Avnind Singh</v>
      </c>
      <c r="V586" t="str">
        <f ca="1">VLOOKUP($B586,Summary!$A:$E,5,0)</f>
        <v>91 - 180</v>
      </c>
      <c r="W586">
        <f t="shared" si="20"/>
        <v>10153331</v>
      </c>
    </row>
    <row r="587" spans="1:23" s="8" customFormat="1">
      <c r="A587" s="6">
        <v>45451</v>
      </c>
      <c r="B587" s="209">
        <v>10155631</v>
      </c>
      <c r="C587" s="7" t="str">
        <f t="shared" si="19"/>
        <v>PRAFUL MUKUNDRAO TELANG</v>
      </c>
      <c r="D587" t="s">
        <v>501</v>
      </c>
      <c r="E587">
        <v>7769928826</v>
      </c>
      <c r="F587" t="s">
        <v>409</v>
      </c>
      <c r="G587">
        <v>4</v>
      </c>
      <c r="H587">
        <v>1</v>
      </c>
      <c r="I587">
        <v>0</v>
      </c>
      <c r="J587">
        <v>3</v>
      </c>
      <c r="K587">
        <v>4</v>
      </c>
      <c r="L587">
        <v>1</v>
      </c>
      <c r="M587">
        <v>0</v>
      </c>
      <c r="N587">
        <v>0</v>
      </c>
      <c r="O587" t="s">
        <v>384</v>
      </c>
      <c r="P587" s="368">
        <v>175</v>
      </c>
      <c r="Q587" s="137">
        <v>3540</v>
      </c>
      <c r="R587" s="137">
        <v>4</v>
      </c>
      <c r="S587" s="137">
        <v>1</v>
      </c>
      <c r="T587" s="137">
        <v>80</v>
      </c>
      <c r="U587" t="str">
        <f>VLOOKUP($B587,Summary!$A:$C,3,0)</f>
        <v>Avnind Singh</v>
      </c>
      <c r="V587" t="str">
        <f ca="1">VLOOKUP($B587,Summary!$A:$E,5,0)</f>
        <v>31 - 90</v>
      </c>
      <c r="W587">
        <f t="shared" si="20"/>
        <v>10155631</v>
      </c>
    </row>
    <row r="588" spans="1:23" s="8" customFormat="1">
      <c r="A588" s="6">
        <v>45451</v>
      </c>
      <c r="B588" s="209">
        <v>10154719</v>
      </c>
      <c r="C588" s="7" t="str">
        <f t="shared" si="19"/>
        <v>CHANDAN MISHRA</v>
      </c>
      <c r="D588" t="s">
        <v>489</v>
      </c>
      <c r="E588">
        <v>8433849596</v>
      </c>
      <c r="F588" t="s">
        <v>471</v>
      </c>
      <c r="G588">
        <v>5</v>
      </c>
      <c r="H588">
        <v>0</v>
      </c>
      <c r="I588">
        <v>0</v>
      </c>
      <c r="J588">
        <v>5</v>
      </c>
      <c r="K588">
        <v>0</v>
      </c>
      <c r="L588">
        <v>5</v>
      </c>
      <c r="M588">
        <v>0</v>
      </c>
      <c r="N588">
        <v>0</v>
      </c>
      <c r="O588" t="s">
        <v>384</v>
      </c>
      <c r="P588" s="368">
        <v>125</v>
      </c>
      <c r="Q588" s="137">
        <v>0</v>
      </c>
      <c r="R588" s="137">
        <v>5</v>
      </c>
      <c r="S588" s="137">
        <v>1</v>
      </c>
      <c r="T588" s="137">
        <v>100</v>
      </c>
      <c r="U588" t="str">
        <f>VLOOKUP($B588,Summary!$A:$C,3,0)</f>
        <v>Dileep Sharma</v>
      </c>
      <c r="V588" t="str">
        <f ca="1">VLOOKUP($B588,Summary!$A:$E,5,0)</f>
        <v>91 - 180</v>
      </c>
      <c r="W588">
        <f t="shared" si="20"/>
        <v>10154719</v>
      </c>
    </row>
    <row r="589" spans="1:23" s="8" customFormat="1">
      <c r="A589" s="6">
        <v>45451</v>
      </c>
      <c r="B589" s="209">
        <v>10091881</v>
      </c>
      <c r="C589" s="7" t="str">
        <f t="shared" si="19"/>
        <v>SUMIT SHARAD SANAS</v>
      </c>
      <c r="D589" t="s">
        <v>427</v>
      </c>
      <c r="E589">
        <v>8652573355</v>
      </c>
      <c r="F589" t="s">
        <v>392</v>
      </c>
      <c r="G589">
        <v>4</v>
      </c>
      <c r="H589">
        <v>0</v>
      </c>
      <c r="I589">
        <v>0</v>
      </c>
      <c r="J589">
        <v>4</v>
      </c>
      <c r="K589">
        <v>1</v>
      </c>
      <c r="L589">
        <v>4</v>
      </c>
      <c r="M589">
        <v>0</v>
      </c>
      <c r="N589">
        <v>0</v>
      </c>
      <c r="O589" t="s">
        <v>384</v>
      </c>
      <c r="P589" s="368">
        <v>85</v>
      </c>
      <c r="Q589" s="137">
        <v>0</v>
      </c>
      <c r="R589" s="137">
        <v>4</v>
      </c>
      <c r="S589" s="137">
        <v>1</v>
      </c>
      <c r="T589" s="137">
        <v>80</v>
      </c>
      <c r="U589" t="str">
        <f>VLOOKUP($B589,Summary!$A:$C,3,0)</f>
        <v>Abhijit Khanvilkar</v>
      </c>
      <c r="V589" t="str">
        <f ca="1">VLOOKUP($B589,Summary!$A:$E,5,0)</f>
        <v>More Than 1 Year</v>
      </c>
      <c r="W589">
        <f t="shared" si="20"/>
        <v>10091881</v>
      </c>
    </row>
    <row r="590" spans="1:23" s="8" customFormat="1">
      <c r="A590" s="6">
        <v>45451</v>
      </c>
      <c r="B590" s="209">
        <v>10154483</v>
      </c>
      <c r="C590" s="7" t="str">
        <f t="shared" si="19"/>
        <v>JAYANT KUMAR</v>
      </c>
      <c r="D590" t="s">
        <v>471</v>
      </c>
      <c r="E590">
        <v>9304376328</v>
      </c>
      <c r="F590" t="s">
        <v>497</v>
      </c>
      <c r="G590">
        <v>3</v>
      </c>
      <c r="H590">
        <v>0</v>
      </c>
      <c r="I590">
        <v>0</v>
      </c>
      <c r="J590">
        <v>3</v>
      </c>
      <c r="K590">
        <v>1</v>
      </c>
      <c r="L590">
        <v>2</v>
      </c>
      <c r="M590">
        <v>0</v>
      </c>
      <c r="N590">
        <v>0</v>
      </c>
      <c r="O590" t="s">
        <v>384</v>
      </c>
      <c r="P590" s="368">
        <v>75</v>
      </c>
      <c r="Q590" s="137">
        <v>0</v>
      </c>
      <c r="R590" s="137">
        <v>3</v>
      </c>
      <c r="S590" s="137">
        <v>1</v>
      </c>
      <c r="T590" s="137">
        <v>100</v>
      </c>
      <c r="U590" t="str">
        <f>VLOOKUP($B590,Summary!$A:$C,3,0)</f>
        <v>Dileep Sharma</v>
      </c>
      <c r="V590" t="str">
        <f ca="1">VLOOKUP($B590,Summary!$A:$E,5,0)</f>
        <v>91 - 180</v>
      </c>
      <c r="W590">
        <f t="shared" si="20"/>
        <v>10154483</v>
      </c>
    </row>
    <row r="591" spans="1:23" s="8" customFormat="1">
      <c r="A591" s="6">
        <v>45451</v>
      </c>
      <c r="B591" s="209">
        <v>10154479</v>
      </c>
      <c r="C591" s="7" t="str">
        <f t="shared" si="19"/>
        <v>VINOD KUMAR</v>
      </c>
      <c r="D591" t="s">
        <v>477</v>
      </c>
      <c r="E591">
        <v>7905193449</v>
      </c>
      <c r="F591" t="s">
        <v>471</v>
      </c>
      <c r="G591">
        <v>5</v>
      </c>
      <c r="H591">
        <v>0</v>
      </c>
      <c r="I591">
        <v>0</v>
      </c>
      <c r="J591">
        <v>5</v>
      </c>
      <c r="K591">
        <v>2</v>
      </c>
      <c r="L591">
        <v>3</v>
      </c>
      <c r="M591">
        <v>0</v>
      </c>
      <c r="N591">
        <v>0</v>
      </c>
      <c r="O591" t="s">
        <v>384</v>
      </c>
      <c r="P591" s="368">
        <v>115</v>
      </c>
      <c r="Q591" s="137">
        <v>0</v>
      </c>
      <c r="R591" s="137">
        <v>5</v>
      </c>
      <c r="S591" s="137">
        <v>1</v>
      </c>
      <c r="T591" s="137">
        <v>100</v>
      </c>
      <c r="U591" t="str">
        <f>VLOOKUP($B591,Summary!$A:$C,3,0)</f>
        <v>Dileep Sharma</v>
      </c>
      <c r="V591" t="str">
        <f ca="1">VLOOKUP($B591,Summary!$A:$E,5,0)</f>
        <v>91 - 180</v>
      </c>
      <c r="W591">
        <f t="shared" si="20"/>
        <v>10154479</v>
      </c>
    </row>
    <row r="592" spans="1:23" s="8" customFormat="1">
      <c r="A592" s="6">
        <v>45451</v>
      </c>
      <c r="B592" s="209">
        <v>10057460</v>
      </c>
      <c r="C592" s="7" t="str">
        <f t="shared" si="19"/>
        <v>GANGA SAGAR PANDEY</v>
      </c>
      <c r="D592" t="s">
        <v>435</v>
      </c>
      <c r="E592">
        <v>9696537480</v>
      </c>
      <c r="F592" t="s">
        <v>412</v>
      </c>
      <c r="G592">
        <v>5</v>
      </c>
      <c r="H592">
        <v>0</v>
      </c>
      <c r="I592">
        <v>0</v>
      </c>
      <c r="J592">
        <v>5</v>
      </c>
      <c r="K592">
        <v>0</v>
      </c>
      <c r="L592">
        <v>5</v>
      </c>
      <c r="M592">
        <v>0</v>
      </c>
      <c r="N592">
        <v>0</v>
      </c>
      <c r="O592" t="s">
        <v>384</v>
      </c>
      <c r="P592" s="368">
        <v>115</v>
      </c>
      <c r="Q592" s="137">
        <v>0</v>
      </c>
      <c r="R592" s="137">
        <v>5</v>
      </c>
      <c r="S592" s="137">
        <v>1</v>
      </c>
      <c r="T592" s="137">
        <v>100</v>
      </c>
      <c r="U592" t="str">
        <f>VLOOKUP($B592,Summary!$A:$C,3,0)</f>
        <v>Rushikesh Kale</v>
      </c>
      <c r="V592" t="str">
        <f ca="1">VLOOKUP($B592,Summary!$A:$E,5,0)</f>
        <v>More Than 1 Year</v>
      </c>
      <c r="W592">
        <f t="shared" si="20"/>
        <v>10057460</v>
      </c>
    </row>
    <row r="593" spans="1:23" s="8" customFormat="1">
      <c r="A593" s="6">
        <v>45451</v>
      </c>
      <c r="B593" s="209">
        <v>10131369</v>
      </c>
      <c r="C593" s="7" t="str">
        <f t="shared" si="19"/>
        <v>VIVEK CHUNNILAL GUPTA</v>
      </c>
      <c r="D593" t="s">
        <v>417</v>
      </c>
      <c r="E593">
        <v>8698022496</v>
      </c>
      <c r="F593" t="s">
        <v>412</v>
      </c>
      <c r="G593">
        <v>5</v>
      </c>
      <c r="H593">
        <v>0</v>
      </c>
      <c r="I593">
        <v>0</v>
      </c>
      <c r="J593">
        <v>5</v>
      </c>
      <c r="K593">
        <v>0</v>
      </c>
      <c r="L593">
        <v>5</v>
      </c>
      <c r="M593">
        <v>0</v>
      </c>
      <c r="N593">
        <v>0</v>
      </c>
      <c r="O593" t="s">
        <v>384</v>
      </c>
      <c r="P593" s="368">
        <v>125</v>
      </c>
      <c r="Q593" s="137">
        <v>0</v>
      </c>
      <c r="R593" s="137">
        <v>5</v>
      </c>
      <c r="S593" s="137">
        <v>1</v>
      </c>
      <c r="T593" s="137">
        <v>100</v>
      </c>
      <c r="U593" t="str">
        <f>VLOOKUP($B593,Summary!$A:$C,3,0)</f>
        <v>Rushikesh Kale</v>
      </c>
      <c r="V593" t="str">
        <f ca="1">VLOOKUP($B593,Summary!$A:$E,5,0)</f>
        <v>More Than 1 Year</v>
      </c>
      <c r="W593">
        <f t="shared" si="20"/>
        <v>10131369</v>
      </c>
    </row>
    <row r="594" spans="1:23" s="8" customFormat="1">
      <c r="A594" s="6">
        <v>45451</v>
      </c>
      <c r="B594" s="209">
        <v>10153634</v>
      </c>
      <c r="C594" s="7" t="str">
        <f t="shared" si="19"/>
        <v>LAXMI NARAYAN PANDEY</v>
      </c>
      <c r="D594" t="s">
        <v>467</v>
      </c>
      <c r="E594">
        <v>7208851513</v>
      </c>
      <c r="F594" t="s">
        <v>399</v>
      </c>
      <c r="G594">
        <v>4</v>
      </c>
      <c r="H594">
        <v>0</v>
      </c>
      <c r="I594">
        <v>0</v>
      </c>
      <c r="J594">
        <v>4</v>
      </c>
      <c r="K594">
        <v>2</v>
      </c>
      <c r="L594">
        <v>2</v>
      </c>
      <c r="M594">
        <v>0</v>
      </c>
      <c r="N594">
        <v>0</v>
      </c>
      <c r="O594" t="s">
        <v>384</v>
      </c>
      <c r="P594" s="368">
        <v>100</v>
      </c>
      <c r="Q594" s="137">
        <v>0</v>
      </c>
      <c r="R594" s="137">
        <v>4</v>
      </c>
      <c r="S594" s="137">
        <v>1</v>
      </c>
      <c r="T594" s="137">
        <v>80</v>
      </c>
      <c r="U594" t="str">
        <f>VLOOKUP($B594,Summary!$A:$C,3,0)</f>
        <v>Abhijit Khanvilkar</v>
      </c>
      <c r="V594" t="str">
        <f ca="1">VLOOKUP($B594,Summary!$A:$E,5,0)</f>
        <v>91 - 180</v>
      </c>
      <c r="W594">
        <f t="shared" si="20"/>
        <v>10153634</v>
      </c>
    </row>
    <row r="595" spans="1:23" s="8" customFormat="1">
      <c r="A595" s="6">
        <v>45451</v>
      </c>
      <c r="B595" s="209">
        <v>10157279</v>
      </c>
      <c r="C595" s="7" t="str">
        <f t="shared" si="19"/>
        <v>ABDUL AHAD ANIS KHAN</v>
      </c>
      <c r="D595" t="s">
        <v>547</v>
      </c>
      <c r="E595">
        <v>7058620610</v>
      </c>
      <c r="F595" t="s">
        <v>461</v>
      </c>
      <c r="G595">
        <v>5</v>
      </c>
      <c r="H595">
        <v>1</v>
      </c>
      <c r="I595">
        <v>0</v>
      </c>
      <c r="J595">
        <v>4</v>
      </c>
      <c r="K595">
        <v>4</v>
      </c>
      <c r="L595">
        <v>1</v>
      </c>
      <c r="M595">
        <v>0</v>
      </c>
      <c r="N595">
        <v>0</v>
      </c>
      <c r="O595" t="s">
        <v>384</v>
      </c>
      <c r="P595" s="368">
        <v>200</v>
      </c>
      <c r="Q595" s="137">
        <v>4720</v>
      </c>
      <c r="R595" s="137">
        <v>2</v>
      </c>
      <c r="S595" s="137">
        <v>1</v>
      </c>
      <c r="T595" s="137">
        <v>66.67</v>
      </c>
      <c r="U595" t="str">
        <f>VLOOKUP($B595,Summary!$A:$C,3,0)</f>
        <v>Avnind Singh</v>
      </c>
      <c r="V595" t="str">
        <f ca="1">VLOOKUP($B595,Summary!$A:$E,5,0)</f>
        <v>31 - 90</v>
      </c>
      <c r="W595">
        <f t="shared" si="20"/>
        <v>10157279</v>
      </c>
    </row>
    <row r="596" spans="1:23" s="8" customFormat="1">
      <c r="A596" s="6">
        <v>45451</v>
      </c>
      <c r="B596" s="209">
        <v>10153648</v>
      </c>
      <c r="C596" s="7" t="str">
        <f t="shared" si="19"/>
        <v>RAJKUMAR U SINGH</v>
      </c>
      <c r="D596" t="s">
        <v>466</v>
      </c>
      <c r="E596">
        <v>7058306032</v>
      </c>
      <c r="F596" t="s">
        <v>385</v>
      </c>
      <c r="G596">
        <v>4</v>
      </c>
      <c r="H596">
        <v>0</v>
      </c>
      <c r="I596">
        <v>0</v>
      </c>
      <c r="J596">
        <v>4</v>
      </c>
      <c r="K596">
        <v>1</v>
      </c>
      <c r="L596">
        <v>3</v>
      </c>
      <c r="M596">
        <v>0</v>
      </c>
      <c r="N596">
        <v>0</v>
      </c>
      <c r="O596" t="s">
        <v>384</v>
      </c>
      <c r="P596" s="368">
        <v>90</v>
      </c>
      <c r="Q596" s="137">
        <v>0</v>
      </c>
      <c r="R596" s="137">
        <v>3</v>
      </c>
      <c r="S596" s="137">
        <v>1</v>
      </c>
      <c r="T596" s="137">
        <v>60</v>
      </c>
      <c r="U596" t="str">
        <f>VLOOKUP($B596,Summary!$A:$C,3,0)</f>
        <v>Intezar Sayed</v>
      </c>
      <c r="V596" t="str">
        <f ca="1">VLOOKUP($B596,Summary!$A:$E,5,0)</f>
        <v>91 - 180</v>
      </c>
      <c r="W596">
        <f t="shared" si="20"/>
        <v>10153648</v>
      </c>
    </row>
    <row r="597" spans="1:23" s="8" customFormat="1">
      <c r="A597" s="6">
        <v>45451</v>
      </c>
      <c r="B597" s="209">
        <v>10051652</v>
      </c>
      <c r="C597" s="7" t="str">
        <f t="shared" si="19"/>
        <v>DINESH GHODVINDE</v>
      </c>
      <c r="D597" t="s">
        <v>444</v>
      </c>
      <c r="E597">
        <v>7020949492</v>
      </c>
      <c r="F597" t="s">
        <v>412</v>
      </c>
      <c r="G597">
        <v>4</v>
      </c>
      <c r="H597">
        <v>2</v>
      </c>
      <c r="I597">
        <v>0</v>
      </c>
      <c r="J597">
        <v>2</v>
      </c>
      <c r="K597">
        <v>0</v>
      </c>
      <c r="L597">
        <v>4</v>
      </c>
      <c r="M597">
        <v>0</v>
      </c>
      <c r="N597">
        <v>0</v>
      </c>
      <c r="O597" t="s">
        <v>384</v>
      </c>
      <c r="P597" s="368">
        <v>195</v>
      </c>
      <c r="Q597" s="137">
        <v>78480</v>
      </c>
      <c r="R597" s="137">
        <v>4</v>
      </c>
      <c r="S597" s="137">
        <v>1</v>
      </c>
      <c r="T597" s="137">
        <v>100</v>
      </c>
      <c r="U597" t="str">
        <f>VLOOKUP($B597,Summary!$A:$C,3,0)</f>
        <v>Rushikesh Kale</v>
      </c>
      <c r="V597" t="str">
        <f ca="1">VLOOKUP($B597,Summary!$A:$E,5,0)</f>
        <v>More Than 1 Year</v>
      </c>
      <c r="W597">
        <f t="shared" si="20"/>
        <v>10051652</v>
      </c>
    </row>
    <row r="598" spans="1:23" s="8" customFormat="1">
      <c r="A598" s="6">
        <v>45451</v>
      </c>
      <c r="B598" s="209">
        <v>10056963</v>
      </c>
      <c r="C598" s="7" t="str">
        <f t="shared" si="19"/>
        <v>MOHD IJHAR SHAIKH</v>
      </c>
      <c r="D598" t="s">
        <v>410</v>
      </c>
      <c r="E598">
        <v>9004616230</v>
      </c>
      <c r="F598" t="s">
        <v>414</v>
      </c>
      <c r="G598">
        <v>1</v>
      </c>
      <c r="H598">
        <v>0</v>
      </c>
      <c r="I598">
        <v>1</v>
      </c>
      <c r="J598">
        <v>0</v>
      </c>
      <c r="K598">
        <v>0</v>
      </c>
      <c r="L598">
        <v>1</v>
      </c>
      <c r="M598">
        <v>0</v>
      </c>
      <c r="N598">
        <v>0</v>
      </c>
      <c r="O598" t="s">
        <v>384</v>
      </c>
      <c r="P598" s="368">
        <v>85</v>
      </c>
      <c r="Q598" s="137">
        <v>1</v>
      </c>
      <c r="R598" s="137">
        <v>1</v>
      </c>
      <c r="S598" s="137">
        <v>1</v>
      </c>
      <c r="T598" s="137">
        <v>20</v>
      </c>
      <c r="U598" t="str">
        <f>VLOOKUP($B598,Summary!$A:$C,3,0)</f>
        <v>Intezar Sayed</v>
      </c>
      <c r="V598" t="str">
        <f ca="1">VLOOKUP($B598,Summary!$A:$E,5,0)</f>
        <v>More Than 1 Year</v>
      </c>
      <c r="W598">
        <f t="shared" si="20"/>
        <v>10056963</v>
      </c>
    </row>
    <row r="599" spans="1:23" s="8" customFormat="1">
      <c r="A599" s="6">
        <v>45451</v>
      </c>
      <c r="B599" s="209">
        <v>10126648</v>
      </c>
      <c r="C599" s="7" t="str">
        <f t="shared" si="19"/>
        <v>ANOOP PANDEY</v>
      </c>
      <c r="D599" t="s">
        <v>455</v>
      </c>
      <c r="E599">
        <v>9321734007</v>
      </c>
      <c r="F599" t="s">
        <v>393</v>
      </c>
      <c r="G599">
        <v>5</v>
      </c>
      <c r="H599">
        <v>0</v>
      </c>
      <c r="I599">
        <v>0</v>
      </c>
      <c r="J599">
        <v>5</v>
      </c>
      <c r="K599">
        <v>1</v>
      </c>
      <c r="L599">
        <v>4</v>
      </c>
      <c r="M599">
        <v>0</v>
      </c>
      <c r="N599">
        <v>0</v>
      </c>
      <c r="O599" t="s">
        <v>384</v>
      </c>
      <c r="P599" s="368">
        <v>125</v>
      </c>
      <c r="Q599" s="137">
        <v>0</v>
      </c>
      <c r="R599" s="137">
        <v>5</v>
      </c>
      <c r="S599" s="137">
        <v>1</v>
      </c>
      <c r="T599" s="137">
        <v>100</v>
      </c>
      <c r="U599" t="str">
        <f>VLOOKUP($B599,Summary!$A:$C,3,0)</f>
        <v>Avnind Singh</v>
      </c>
      <c r="V599" t="str">
        <f ca="1">VLOOKUP($B599,Summary!$A:$E,5,0)</f>
        <v>More Than 1 Year</v>
      </c>
      <c r="W599">
        <f t="shared" si="20"/>
        <v>10126648</v>
      </c>
    </row>
    <row r="600" spans="1:23" s="8" customFormat="1">
      <c r="A600" s="6">
        <v>45451</v>
      </c>
      <c r="B600" s="209">
        <v>10151965</v>
      </c>
      <c r="C600" s="7" t="str">
        <f t="shared" si="19"/>
        <v>VIJAYKUMAR DINESH PARCHE</v>
      </c>
      <c r="D600" t="s">
        <v>441</v>
      </c>
      <c r="E600">
        <v>7558284024</v>
      </c>
      <c r="F600" t="s">
        <v>442</v>
      </c>
      <c r="G600">
        <v>5</v>
      </c>
      <c r="H600">
        <v>0</v>
      </c>
      <c r="I600">
        <v>0</v>
      </c>
      <c r="J600">
        <v>5</v>
      </c>
      <c r="K600">
        <v>0</v>
      </c>
      <c r="L600">
        <v>5</v>
      </c>
      <c r="M600">
        <v>0</v>
      </c>
      <c r="N600">
        <v>0</v>
      </c>
      <c r="O600" t="s">
        <v>384</v>
      </c>
      <c r="P600" s="368">
        <v>110</v>
      </c>
      <c r="Q600" s="137">
        <v>0</v>
      </c>
      <c r="R600" s="137">
        <v>5</v>
      </c>
      <c r="S600" s="137">
        <v>1</v>
      </c>
      <c r="T600" s="137">
        <v>100</v>
      </c>
      <c r="U600" t="str">
        <f>VLOOKUP($B600,Summary!$A:$C,3,0)</f>
        <v>Rushikesh Kale</v>
      </c>
      <c r="V600" t="str">
        <f ca="1">VLOOKUP($B600,Summary!$A:$E,5,0)</f>
        <v>180 +</v>
      </c>
      <c r="W600">
        <f t="shared" si="20"/>
        <v>10151965</v>
      </c>
    </row>
    <row r="601" spans="1:23" s="8" customFormat="1">
      <c r="A601" s="6">
        <v>45451</v>
      </c>
      <c r="B601" s="209">
        <v>10155617</v>
      </c>
      <c r="C601" s="7" t="str">
        <f t="shared" si="19"/>
        <v>NANDLAL RAJBHAR</v>
      </c>
      <c r="D601" t="s">
        <v>504</v>
      </c>
      <c r="E601">
        <v>9594189301</v>
      </c>
      <c r="F601" t="s">
        <v>401</v>
      </c>
      <c r="G601">
        <v>4</v>
      </c>
      <c r="H601">
        <v>0</v>
      </c>
      <c r="I601">
        <v>0</v>
      </c>
      <c r="J601">
        <v>4</v>
      </c>
      <c r="K601">
        <v>2</v>
      </c>
      <c r="L601">
        <v>2</v>
      </c>
      <c r="M601">
        <v>0</v>
      </c>
      <c r="N601">
        <v>0</v>
      </c>
      <c r="O601" t="s">
        <v>384</v>
      </c>
      <c r="P601" s="368">
        <v>90</v>
      </c>
      <c r="Q601" s="137">
        <v>0</v>
      </c>
      <c r="R601" s="137">
        <v>4</v>
      </c>
      <c r="S601" s="137">
        <v>1</v>
      </c>
      <c r="T601" s="137">
        <v>80</v>
      </c>
      <c r="U601" t="str">
        <f>VLOOKUP($B601,Summary!$A:$C,3,0)</f>
        <v>Abhijit Khanvilkar</v>
      </c>
      <c r="V601" t="str">
        <f ca="1">VLOOKUP($B601,Summary!$A:$E,5,0)</f>
        <v>31 - 90</v>
      </c>
      <c r="W601">
        <f t="shared" si="20"/>
        <v>10155617</v>
      </c>
    </row>
    <row r="602" spans="1:23" s="8" customFormat="1">
      <c r="A602" s="6">
        <v>45451</v>
      </c>
      <c r="B602" s="209">
        <v>10157449</v>
      </c>
      <c r="C602" s="7" t="str">
        <f t="shared" si="19"/>
        <v>PRITAM SUNIL GAIKWAD</v>
      </c>
      <c r="D602" t="s">
        <v>553</v>
      </c>
      <c r="E602">
        <v>8169792854</v>
      </c>
      <c r="F602" t="s">
        <v>431</v>
      </c>
      <c r="G602">
        <v>5</v>
      </c>
      <c r="H602">
        <v>0</v>
      </c>
      <c r="I602">
        <v>0</v>
      </c>
      <c r="J602">
        <v>5</v>
      </c>
      <c r="K602">
        <v>2</v>
      </c>
      <c r="L602">
        <v>3</v>
      </c>
      <c r="M602">
        <v>0</v>
      </c>
      <c r="N602">
        <v>0</v>
      </c>
      <c r="O602" t="s">
        <v>384</v>
      </c>
      <c r="P602" s="368">
        <v>125</v>
      </c>
      <c r="Q602" s="137">
        <v>0</v>
      </c>
      <c r="R602" s="137">
        <v>5</v>
      </c>
      <c r="S602" s="137">
        <v>1</v>
      </c>
      <c r="T602" s="137">
        <v>100</v>
      </c>
      <c r="U602" t="str">
        <f>VLOOKUP($B602,Summary!$A:$C,3,0)</f>
        <v>Madhuri Joshi</v>
      </c>
      <c r="V602" t="str">
        <f ca="1">VLOOKUP($B602,Summary!$A:$E,5,0)</f>
        <v>31 - 90</v>
      </c>
      <c r="W602">
        <f t="shared" si="20"/>
        <v>10157449</v>
      </c>
    </row>
    <row r="603" spans="1:23" s="8" customFormat="1">
      <c r="A603" s="6">
        <v>45451</v>
      </c>
      <c r="B603" s="209">
        <v>10156140</v>
      </c>
      <c r="C603" s="7" t="str">
        <f t="shared" si="19"/>
        <v>AMAN TRIPATHI</v>
      </c>
      <c r="D603" t="s">
        <v>509</v>
      </c>
      <c r="E603">
        <v>7393838072</v>
      </c>
      <c r="F603" t="s">
        <v>412</v>
      </c>
      <c r="G603">
        <v>4</v>
      </c>
      <c r="H603">
        <v>1</v>
      </c>
      <c r="I603">
        <v>0</v>
      </c>
      <c r="J603">
        <v>3</v>
      </c>
      <c r="K603">
        <v>1</v>
      </c>
      <c r="L603">
        <v>3</v>
      </c>
      <c r="M603">
        <v>0</v>
      </c>
      <c r="N603">
        <v>0</v>
      </c>
      <c r="O603" t="s">
        <v>384</v>
      </c>
      <c r="P603" s="368">
        <v>165</v>
      </c>
      <c r="Q603" s="137">
        <v>4720</v>
      </c>
      <c r="R603" s="137">
        <v>4</v>
      </c>
      <c r="S603" s="137">
        <v>1</v>
      </c>
      <c r="T603" s="137">
        <v>80</v>
      </c>
      <c r="U603" t="str">
        <f>VLOOKUP($B603,Summary!$A:$C,3,0)</f>
        <v>Rushikesh Kale</v>
      </c>
      <c r="V603" t="str">
        <f ca="1">VLOOKUP($B603,Summary!$A:$E,5,0)</f>
        <v>31 - 90</v>
      </c>
      <c r="W603">
        <f t="shared" si="20"/>
        <v>10156140</v>
      </c>
    </row>
    <row r="604" spans="1:23" s="8" customFormat="1">
      <c r="A604" s="6">
        <v>45451</v>
      </c>
      <c r="B604" s="209">
        <v>10149396</v>
      </c>
      <c r="C604" s="7" t="str">
        <f t="shared" si="19"/>
        <v>AKASH NARAYAN RAWTE</v>
      </c>
      <c r="D604" t="s">
        <v>453</v>
      </c>
      <c r="E604">
        <v>9594529510</v>
      </c>
      <c r="F604" t="s">
        <v>386</v>
      </c>
      <c r="G604">
        <v>3</v>
      </c>
      <c r="H604">
        <v>0</v>
      </c>
      <c r="I604">
        <v>0</v>
      </c>
      <c r="J604">
        <v>3</v>
      </c>
      <c r="K604">
        <v>2</v>
      </c>
      <c r="L604">
        <v>1</v>
      </c>
      <c r="M604">
        <v>0</v>
      </c>
      <c r="N604">
        <v>0</v>
      </c>
      <c r="O604" t="s">
        <v>384</v>
      </c>
      <c r="P604" s="368">
        <v>75</v>
      </c>
      <c r="Q604" s="137">
        <v>0</v>
      </c>
      <c r="R604" s="137">
        <v>3</v>
      </c>
      <c r="S604" s="137">
        <v>1</v>
      </c>
      <c r="T604" s="137">
        <v>60</v>
      </c>
      <c r="U604" t="str">
        <f>VLOOKUP($B604,Summary!$A:$C,3,0)</f>
        <v>Avnind Singh</v>
      </c>
      <c r="V604" t="str">
        <f ca="1">VLOOKUP($B604,Summary!$A:$E,5,0)</f>
        <v>180 +</v>
      </c>
      <c r="W604">
        <f t="shared" si="20"/>
        <v>10149396</v>
      </c>
    </row>
    <row r="605" spans="1:23" s="8" customFormat="1">
      <c r="A605" s="6">
        <v>45451</v>
      </c>
      <c r="B605" s="209">
        <v>10012025</v>
      </c>
      <c r="C605" s="7" t="str">
        <f t="shared" si="19"/>
        <v>SURAJ PAWAR</v>
      </c>
      <c r="D605" t="s">
        <v>418</v>
      </c>
      <c r="E605">
        <v>8446578718</v>
      </c>
      <c r="F605" t="s">
        <v>413</v>
      </c>
      <c r="G605">
        <v>1</v>
      </c>
      <c r="H605">
        <v>0</v>
      </c>
      <c r="I605">
        <v>0</v>
      </c>
      <c r="J605">
        <v>1</v>
      </c>
      <c r="K605">
        <v>0</v>
      </c>
      <c r="L605">
        <v>1</v>
      </c>
      <c r="M605">
        <v>0</v>
      </c>
      <c r="N605">
        <v>0</v>
      </c>
      <c r="O605" t="s">
        <v>384</v>
      </c>
      <c r="P605" s="368">
        <v>25</v>
      </c>
      <c r="Q605" s="137">
        <v>0</v>
      </c>
      <c r="R605" s="137">
        <v>1</v>
      </c>
      <c r="S605" s="137">
        <v>1</v>
      </c>
      <c r="T605" s="137">
        <v>33.33</v>
      </c>
      <c r="U605" t="str">
        <f>VLOOKUP($B605,Summary!$A:$C,3,0)</f>
        <v>Madhuri Joshi</v>
      </c>
      <c r="V605" t="str">
        <f ca="1">VLOOKUP($B605,Summary!$A:$E,5,0)</f>
        <v>More Than 1 Year</v>
      </c>
      <c r="W605">
        <f t="shared" si="20"/>
        <v>10012025</v>
      </c>
    </row>
    <row r="606" spans="1:23" s="8" customFormat="1">
      <c r="A606" s="6">
        <v>45451</v>
      </c>
      <c r="B606" s="209">
        <v>10142760</v>
      </c>
      <c r="C606" s="7" t="str">
        <f t="shared" si="19"/>
        <v>SAW MRITUNJAY KUMAR PREMCHAND</v>
      </c>
      <c r="D606" t="s">
        <v>542</v>
      </c>
      <c r="E606">
        <v>8779615120</v>
      </c>
      <c r="F606" t="s">
        <v>409</v>
      </c>
      <c r="G606">
        <v>5</v>
      </c>
      <c r="H606">
        <v>0</v>
      </c>
      <c r="I606">
        <v>0</v>
      </c>
      <c r="J606">
        <v>5</v>
      </c>
      <c r="K606">
        <v>1</v>
      </c>
      <c r="L606">
        <v>4</v>
      </c>
      <c r="M606">
        <v>0</v>
      </c>
      <c r="N606">
        <v>0</v>
      </c>
      <c r="O606" t="s">
        <v>384</v>
      </c>
      <c r="P606" s="368">
        <v>125</v>
      </c>
      <c r="Q606" s="137">
        <v>0</v>
      </c>
      <c r="R606" s="137">
        <v>5</v>
      </c>
      <c r="S606" s="137">
        <v>1</v>
      </c>
      <c r="T606" s="137">
        <v>100</v>
      </c>
      <c r="U606" t="str">
        <f>VLOOKUP($B606,Summary!$A:$C,3,0)</f>
        <v>Avnind Singh</v>
      </c>
      <c r="V606" t="str">
        <f ca="1">VLOOKUP($B606,Summary!$A:$E,5,0)</f>
        <v>More Than 1 Year</v>
      </c>
      <c r="W606">
        <f t="shared" si="20"/>
        <v>10142760</v>
      </c>
    </row>
    <row r="607" spans="1:23" s="8" customFormat="1">
      <c r="A607" s="6">
        <v>45451</v>
      </c>
      <c r="B607" s="209">
        <v>10157723</v>
      </c>
      <c r="C607" s="7" t="str">
        <f t="shared" si="19"/>
        <v>BITTU KUMAR</v>
      </c>
      <c r="D607" t="s">
        <v>565</v>
      </c>
      <c r="E607">
        <v>8709035770</v>
      </c>
      <c r="F607" t="s">
        <v>399</v>
      </c>
      <c r="G607">
        <v>4</v>
      </c>
      <c r="H607">
        <v>0</v>
      </c>
      <c r="I607">
        <v>0</v>
      </c>
      <c r="J607">
        <v>4</v>
      </c>
      <c r="K607">
        <v>0</v>
      </c>
      <c r="L607">
        <v>4</v>
      </c>
      <c r="M607">
        <v>0</v>
      </c>
      <c r="N607">
        <v>0</v>
      </c>
      <c r="O607" t="s">
        <v>384</v>
      </c>
      <c r="P607" s="368">
        <v>90</v>
      </c>
      <c r="Q607" s="137">
        <v>0</v>
      </c>
      <c r="R607" s="137">
        <v>4</v>
      </c>
      <c r="S607" s="137">
        <v>1</v>
      </c>
      <c r="T607" s="137">
        <v>100</v>
      </c>
      <c r="U607" t="str">
        <f>VLOOKUP($B607,Summary!$A:$C,3,0)</f>
        <v>Abhijit Khanvilkar</v>
      </c>
      <c r="V607" t="str">
        <f ca="1">VLOOKUP($B607,Summary!$A:$E,5,0)</f>
        <v>31 - 90</v>
      </c>
      <c r="W607">
        <f t="shared" si="20"/>
        <v>10157723</v>
      </c>
    </row>
    <row r="608" spans="1:23" s="8" customFormat="1">
      <c r="A608" s="6">
        <v>45451</v>
      </c>
      <c r="B608" s="209">
        <v>10102541</v>
      </c>
      <c r="C608" s="7" t="str">
        <f t="shared" si="19"/>
        <v>JAYESH MANOHARLAL VATANI</v>
      </c>
      <c r="D608" t="s">
        <v>411</v>
      </c>
      <c r="E608">
        <v>9730838322</v>
      </c>
      <c r="F608" t="s">
        <v>412</v>
      </c>
      <c r="G608">
        <v>4</v>
      </c>
      <c r="H608">
        <v>1</v>
      </c>
      <c r="I608">
        <v>0</v>
      </c>
      <c r="J608">
        <v>3</v>
      </c>
      <c r="K608">
        <v>1</v>
      </c>
      <c r="L608">
        <v>4</v>
      </c>
      <c r="M608">
        <v>0</v>
      </c>
      <c r="N608">
        <v>0</v>
      </c>
      <c r="O608" t="s">
        <v>384</v>
      </c>
      <c r="P608" s="368">
        <v>165</v>
      </c>
      <c r="Q608" s="137">
        <v>4720</v>
      </c>
      <c r="R608" s="137">
        <v>5</v>
      </c>
      <c r="S608" s="137">
        <v>1</v>
      </c>
      <c r="T608" s="137">
        <v>100</v>
      </c>
      <c r="U608" t="str">
        <f>VLOOKUP($B608,Summary!$A:$C,3,0)</f>
        <v>Rushikesh Kale</v>
      </c>
      <c r="V608" t="str">
        <f ca="1">VLOOKUP($B608,Summary!$A:$E,5,0)</f>
        <v>More Than 1 Year</v>
      </c>
      <c r="W608">
        <f t="shared" si="20"/>
        <v>10102541</v>
      </c>
    </row>
    <row r="609" spans="1:23" s="8" customFormat="1">
      <c r="A609" s="6">
        <v>45451</v>
      </c>
      <c r="B609" s="209">
        <v>10151132</v>
      </c>
      <c r="C609" s="7" t="str">
        <f t="shared" si="19"/>
        <v>YUSUF IMAM ALI MASHUDI</v>
      </c>
      <c r="D609" t="s">
        <v>451</v>
      </c>
      <c r="E609">
        <v>8080283325</v>
      </c>
      <c r="F609" t="s">
        <v>443</v>
      </c>
      <c r="G609">
        <v>5</v>
      </c>
      <c r="H609">
        <v>0</v>
      </c>
      <c r="I609">
        <v>0</v>
      </c>
      <c r="J609">
        <v>5</v>
      </c>
      <c r="K609">
        <v>2</v>
      </c>
      <c r="L609">
        <v>3</v>
      </c>
      <c r="M609">
        <v>0</v>
      </c>
      <c r="N609">
        <v>0</v>
      </c>
      <c r="O609" t="s">
        <v>384</v>
      </c>
      <c r="P609" s="368">
        <v>125</v>
      </c>
      <c r="Q609" s="137">
        <v>0</v>
      </c>
      <c r="R609" s="137">
        <v>5</v>
      </c>
      <c r="S609" s="137">
        <v>1</v>
      </c>
      <c r="T609" s="137">
        <v>100</v>
      </c>
      <c r="U609" t="str">
        <f>VLOOKUP($B609,Summary!$A:$C,3,0)</f>
        <v>Abhijit Khanvilkar</v>
      </c>
      <c r="V609" t="str">
        <f ca="1">VLOOKUP($B609,Summary!$A:$E,5,0)</f>
        <v>180 +</v>
      </c>
      <c r="W609">
        <f t="shared" si="20"/>
        <v>10151132</v>
      </c>
    </row>
    <row r="610" spans="1:23" s="8" customFormat="1">
      <c r="A610" s="6">
        <v>45451</v>
      </c>
      <c r="B610" s="209">
        <v>10067328</v>
      </c>
      <c r="C610" s="7" t="str">
        <f t="shared" si="19"/>
        <v>SHEKH MOHAMMAD IMRAN</v>
      </c>
      <c r="D610" t="s">
        <v>449</v>
      </c>
      <c r="E610">
        <v>8291174466</v>
      </c>
      <c r="F610" t="s">
        <v>431</v>
      </c>
      <c r="G610">
        <v>5</v>
      </c>
      <c r="H610">
        <v>0</v>
      </c>
      <c r="I610">
        <v>0</v>
      </c>
      <c r="J610">
        <v>5</v>
      </c>
      <c r="K610">
        <v>0</v>
      </c>
      <c r="L610">
        <v>5</v>
      </c>
      <c r="M610">
        <v>0</v>
      </c>
      <c r="N610">
        <v>0</v>
      </c>
      <c r="O610" t="s">
        <v>384</v>
      </c>
      <c r="P610" s="368">
        <v>125</v>
      </c>
      <c r="Q610" s="137">
        <v>0</v>
      </c>
      <c r="R610" s="137">
        <v>5</v>
      </c>
      <c r="S610" s="137">
        <v>1</v>
      </c>
      <c r="T610" s="137">
        <v>100</v>
      </c>
      <c r="U610" t="str">
        <f>VLOOKUP($B610,Summary!$A:$C,3,0)</f>
        <v>Madhuri Joshi</v>
      </c>
      <c r="V610" t="str">
        <f ca="1">VLOOKUP($B610,Summary!$A:$E,5,0)</f>
        <v>More Than 1 Year</v>
      </c>
      <c r="W610">
        <f t="shared" si="20"/>
        <v>10067328</v>
      </c>
    </row>
    <row r="611" spans="1:23" s="8" customFormat="1">
      <c r="A611" s="6">
        <v>45451</v>
      </c>
      <c r="B611" s="209">
        <v>10023988</v>
      </c>
      <c r="C611" s="7" t="str">
        <f t="shared" si="19"/>
        <v>VINAYKUMAR GAUD</v>
      </c>
      <c r="D611" t="s">
        <v>454</v>
      </c>
      <c r="E611">
        <v>9224730381</v>
      </c>
      <c r="F611" t="s">
        <v>414</v>
      </c>
      <c r="G611">
        <v>2</v>
      </c>
      <c r="H611">
        <v>1</v>
      </c>
      <c r="I611">
        <v>1</v>
      </c>
      <c r="J611">
        <v>0</v>
      </c>
      <c r="K611">
        <v>1</v>
      </c>
      <c r="L611">
        <v>1</v>
      </c>
      <c r="M611">
        <v>0</v>
      </c>
      <c r="N611">
        <v>0</v>
      </c>
      <c r="O611" t="s">
        <v>384</v>
      </c>
      <c r="P611" s="368">
        <v>185</v>
      </c>
      <c r="Q611" s="137">
        <v>4129</v>
      </c>
      <c r="R611" s="137">
        <v>2</v>
      </c>
      <c r="S611" s="137">
        <v>1</v>
      </c>
      <c r="T611" s="137">
        <v>40</v>
      </c>
      <c r="U611" t="str">
        <f>VLOOKUP($B611,Summary!$A:$C,3,0)</f>
        <v>Intezar Sayed</v>
      </c>
      <c r="V611" t="str">
        <f ca="1">VLOOKUP($B611,Summary!$A:$E,5,0)</f>
        <v>More Than 1 Year</v>
      </c>
      <c r="W611">
        <f t="shared" si="20"/>
        <v>10023988</v>
      </c>
    </row>
    <row r="612" spans="1:23" s="8" customFormat="1">
      <c r="A612" s="6">
        <v>45451</v>
      </c>
      <c r="B612" s="209">
        <v>10147873</v>
      </c>
      <c r="C612" s="7" t="str">
        <f t="shared" si="19"/>
        <v>PREM KUMAR VISHWAKARMA</v>
      </c>
      <c r="D612" t="s">
        <v>409</v>
      </c>
      <c r="E612">
        <v>9004761131</v>
      </c>
      <c r="F612" t="s">
        <v>393</v>
      </c>
      <c r="G612">
        <v>2</v>
      </c>
      <c r="H612">
        <v>0</v>
      </c>
      <c r="I612">
        <v>0</v>
      </c>
      <c r="J612">
        <v>2</v>
      </c>
      <c r="K612">
        <v>0</v>
      </c>
      <c r="L612">
        <v>2</v>
      </c>
      <c r="M612">
        <v>0</v>
      </c>
      <c r="N612">
        <v>0</v>
      </c>
      <c r="O612" t="s">
        <v>384</v>
      </c>
      <c r="P612" s="368">
        <v>40</v>
      </c>
      <c r="Q612" s="137">
        <v>0</v>
      </c>
      <c r="R612" s="137">
        <v>1</v>
      </c>
      <c r="S612" s="137">
        <v>1</v>
      </c>
      <c r="T612" s="137">
        <v>33.33</v>
      </c>
      <c r="U612" t="str">
        <f>VLOOKUP($B612,Summary!$A:$C,3,0)</f>
        <v>Avnind Singh</v>
      </c>
      <c r="V612" t="str">
        <f ca="1">VLOOKUP($B612,Summary!$A:$E,5,0)</f>
        <v>180 +</v>
      </c>
      <c r="W612">
        <f t="shared" si="20"/>
        <v>10147873</v>
      </c>
    </row>
    <row r="613" spans="1:23" s="8" customFormat="1">
      <c r="A613" s="6">
        <v>45451</v>
      </c>
      <c r="B613" s="209">
        <v>10123047</v>
      </c>
      <c r="C613" s="7" t="str">
        <f t="shared" si="19"/>
        <v>MUNAWAR WARISH HASHMI</v>
      </c>
      <c r="D613" t="s">
        <v>442</v>
      </c>
      <c r="E613">
        <v>9167670057</v>
      </c>
      <c r="F613" t="s">
        <v>422</v>
      </c>
      <c r="G613">
        <v>4</v>
      </c>
      <c r="H613">
        <v>0</v>
      </c>
      <c r="I613">
        <v>0</v>
      </c>
      <c r="J613">
        <v>4</v>
      </c>
      <c r="K613">
        <v>1</v>
      </c>
      <c r="L613">
        <v>3</v>
      </c>
      <c r="M613">
        <v>0</v>
      </c>
      <c r="N613">
        <v>0</v>
      </c>
      <c r="O613" t="s">
        <v>384</v>
      </c>
      <c r="P613" s="368">
        <v>70</v>
      </c>
      <c r="Q613" s="137">
        <v>0</v>
      </c>
      <c r="R613" s="137">
        <v>3</v>
      </c>
      <c r="S613" s="137">
        <v>1</v>
      </c>
      <c r="T613" s="137">
        <v>100</v>
      </c>
      <c r="U613" t="str">
        <f>VLOOKUP($B613,Summary!$A:$C,3,0)</f>
        <v>Rushikesh Kale</v>
      </c>
      <c r="V613" t="str">
        <f ca="1">VLOOKUP($B613,Summary!$A:$E,5,0)</f>
        <v>More Than 1 Year</v>
      </c>
      <c r="W613">
        <f t="shared" si="20"/>
        <v>10123047</v>
      </c>
    </row>
    <row r="614" spans="1:23" s="8" customFormat="1">
      <c r="A614" s="6">
        <v>45451</v>
      </c>
      <c r="B614" s="209">
        <v>10130832</v>
      </c>
      <c r="C614" s="7" t="str">
        <f t="shared" si="19"/>
        <v>MOHINI RAVIRAV YETEKAR</v>
      </c>
      <c r="D614" t="s">
        <v>446</v>
      </c>
      <c r="E614">
        <v>8850628737</v>
      </c>
      <c r="F614" t="s">
        <v>383</v>
      </c>
      <c r="G614">
        <v>1</v>
      </c>
      <c r="H614">
        <v>0</v>
      </c>
      <c r="I614">
        <v>0</v>
      </c>
      <c r="J614">
        <v>1</v>
      </c>
      <c r="K614">
        <v>1</v>
      </c>
      <c r="L614">
        <v>0</v>
      </c>
      <c r="M614">
        <v>0</v>
      </c>
      <c r="N614">
        <v>0</v>
      </c>
      <c r="O614" t="s">
        <v>384</v>
      </c>
      <c r="P614" s="368">
        <v>25</v>
      </c>
      <c r="Q614" s="137">
        <v>0</v>
      </c>
      <c r="R614" s="137">
        <v>1</v>
      </c>
      <c r="S614" s="137">
        <v>1</v>
      </c>
      <c r="T614" s="137">
        <v>20</v>
      </c>
      <c r="U614" t="str">
        <f>VLOOKUP($B614,Summary!$A:$C,3,0)</f>
        <v>Madhuri Joshi</v>
      </c>
      <c r="V614" t="str">
        <f ca="1">VLOOKUP($B614,Summary!$A:$E,5,0)</f>
        <v>More Than 1 Year</v>
      </c>
      <c r="W614">
        <f t="shared" si="20"/>
        <v>10130832</v>
      </c>
    </row>
    <row r="615" spans="1:23" s="8" customFormat="1">
      <c r="A615" s="6">
        <v>45451</v>
      </c>
      <c r="B615" s="209">
        <v>10094703</v>
      </c>
      <c r="C615" s="7" t="str">
        <f t="shared" si="19"/>
        <v>ASHUTOSH MISHRA</v>
      </c>
      <c r="D615" t="s">
        <v>447</v>
      </c>
      <c r="E615">
        <v>9960834633</v>
      </c>
      <c r="F615" t="s">
        <v>395</v>
      </c>
      <c r="G615">
        <v>5</v>
      </c>
      <c r="H615">
        <v>2</v>
      </c>
      <c r="I615">
        <v>0</v>
      </c>
      <c r="J615">
        <v>3</v>
      </c>
      <c r="K615">
        <v>1</v>
      </c>
      <c r="L615">
        <v>5</v>
      </c>
      <c r="M615">
        <v>0</v>
      </c>
      <c r="N615">
        <v>0</v>
      </c>
      <c r="O615" t="s">
        <v>384</v>
      </c>
      <c r="P615" s="368">
        <v>260</v>
      </c>
      <c r="Q615" s="137">
        <v>51041</v>
      </c>
      <c r="R615" s="137">
        <v>6</v>
      </c>
      <c r="S615" s="137">
        <v>1</v>
      </c>
      <c r="T615" s="137">
        <v>100</v>
      </c>
      <c r="U615" t="str">
        <f>VLOOKUP($B615,Summary!$A:$C,3,0)</f>
        <v>Intezar Sayed</v>
      </c>
      <c r="V615" t="str">
        <f ca="1">VLOOKUP($B615,Summary!$A:$E,5,0)</f>
        <v>More Than 1 Year</v>
      </c>
      <c r="W615">
        <f t="shared" si="20"/>
        <v>10094703</v>
      </c>
    </row>
    <row r="616" spans="1:23" s="8" customFormat="1">
      <c r="A616" s="6">
        <v>45451</v>
      </c>
      <c r="B616" s="209">
        <v>10152214</v>
      </c>
      <c r="C616" s="7" t="str">
        <f t="shared" si="19"/>
        <v>VIKAS CHANDRABHAN MISHRA</v>
      </c>
      <c r="D616" t="s">
        <v>445</v>
      </c>
      <c r="E616">
        <v>8369541192</v>
      </c>
      <c r="F616" t="s">
        <v>431</v>
      </c>
      <c r="G616">
        <v>6</v>
      </c>
      <c r="H616">
        <v>0</v>
      </c>
      <c r="I616">
        <v>0</v>
      </c>
      <c r="J616">
        <v>6</v>
      </c>
      <c r="K616">
        <v>4</v>
      </c>
      <c r="L616">
        <v>2</v>
      </c>
      <c r="M616">
        <v>0</v>
      </c>
      <c r="N616">
        <v>0</v>
      </c>
      <c r="O616" t="s">
        <v>384</v>
      </c>
      <c r="P616" s="368">
        <v>150</v>
      </c>
      <c r="Q616" s="137">
        <v>0</v>
      </c>
      <c r="R616" s="137">
        <v>6</v>
      </c>
      <c r="S616" s="137">
        <v>1</v>
      </c>
      <c r="T616" s="137">
        <v>100</v>
      </c>
      <c r="U616" t="str">
        <f>VLOOKUP($B616,Summary!$A:$C,3,0)</f>
        <v>Madhuri Joshi</v>
      </c>
      <c r="V616" t="str">
        <f ca="1">VLOOKUP($B616,Summary!$A:$E,5,0)</f>
        <v>91 - 180</v>
      </c>
      <c r="W616">
        <f t="shared" si="20"/>
        <v>10152214</v>
      </c>
    </row>
    <row r="617" spans="1:23" s="8" customFormat="1">
      <c r="A617" s="6">
        <v>45451</v>
      </c>
      <c r="B617" s="209">
        <v>10057164</v>
      </c>
      <c r="C617" s="7" t="str">
        <f t="shared" si="19"/>
        <v>PRAVIN MATAL</v>
      </c>
      <c r="D617" t="s">
        <v>440</v>
      </c>
      <c r="E617">
        <v>9867591635</v>
      </c>
      <c r="F617" t="s">
        <v>383</v>
      </c>
      <c r="G617">
        <v>4</v>
      </c>
      <c r="H617">
        <v>1</v>
      </c>
      <c r="I617">
        <v>0</v>
      </c>
      <c r="J617">
        <v>3</v>
      </c>
      <c r="K617">
        <v>1</v>
      </c>
      <c r="L617">
        <v>5</v>
      </c>
      <c r="M617">
        <v>0</v>
      </c>
      <c r="N617">
        <v>0</v>
      </c>
      <c r="O617" t="s">
        <v>384</v>
      </c>
      <c r="P617" s="368">
        <v>175</v>
      </c>
      <c r="Q617" s="137">
        <v>7080</v>
      </c>
      <c r="R617" s="137">
        <v>5</v>
      </c>
      <c r="S617" s="137">
        <v>1</v>
      </c>
      <c r="T617" s="137">
        <v>100</v>
      </c>
      <c r="U617" t="str">
        <f>VLOOKUP($B617,Summary!$A:$C,3,0)</f>
        <v>Madhuri Joshi</v>
      </c>
      <c r="V617" t="str">
        <f ca="1">VLOOKUP($B617,Summary!$A:$E,5,0)</f>
        <v>More Than 1 Year</v>
      </c>
      <c r="W617">
        <f t="shared" si="20"/>
        <v>10057164</v>
      </c>
    </row>
    <row r="618" spans="1:23" s="8" customFormat="1">
      <c r="A618" s="6">
        <v>45451</v>
      </c>
      <c r="B618" s="209">
        <v>10142058</v>
      </c>
      <c r="C618" s="7" t="str">
        <f t="shared" si="19"/>
        <v>ANGAD RAMJI GUPTA</v>
      </c>
      <c r="D618" t="s">
        <v>450</v>
      </c>
      <c r="E618">
        <v>9820840706</v>
      </c>
      <c r="F618" t="s">
        <v>405</v>
      </c>
      <c r="G618">
        <v>5</v>
      </c>
      <c r="H618">
        <v>0</v>
      </c>
      <c r="I618">
        <v>0</v>
      </c>
      <c r="J618">
        <v>5</v>
      </c>
      <c r="K618">
        <v>0</v>
      </c>
      <c r="L618">
        <v>5</v>
      </c>
      <c r="M618">
        <v>0</v>
      </c>
      <c r="N618">
        <v>0</v>
      </c>
      <c r="O618" t="s">
        <v>384</v>
      </c>
      <c r="P618" s="368">
        <v>105</v>
      </c>
      <c r="Q618" s="137">
        <v>0</v>
      </c>
      <c r="R618" s="137">
        <v>3</v>
      </c>
      <c r="S618" s="137">
        <v>1</v>
      </c>
      <c r="T618" s="137">
        <v>60</v>
      </c>
      <c r="U618" t="str">
        <f>VLOOKUP($B618,Summary!$A:$C,3,0)</f>
        <v>Rushikesh Kale</v>
      </c>
      <c r="V618" t="str">
        <f ca="1">VLOOKUP($B618,Summary!$A:$E,5,0)</f>
        <v>More Than 1 Year</v>
      </c>
      <c r="W618">
        <f t="shared" si="20"/>
        <v>10142058</v>
      </c>
    </row>
    <row r="619" spans="1:23" s="8" customFormat="1">
      <c r="A619" s="6">
        <v>45451</v>
      </c>
      <c r="B619" s="209">
        <v>10156403</v>
      </c>
      <c r="C619" s="7" t="str">
        <f t="shared" si="19"/>
        <v>MOHAMMED SAJID TAK</v>
      </c>
      <c r="D619" t="s">
        <v>541</v>
      </c>
      <c r="E619">
        <v>9623733102</v>
      </c>
      <c r="F619" t="s">
        <v>402</v>
      </c>
      <c r="G619">
        <v>5</v>
      </c>
      <c r="H619">
        <v>0</v>
      </c>
      <c r="I619">
        <v>0</v>
      </c>
      <c r="J619">
        <v>5</v>
      </c>
      <c r="K619">
        <v>0</v>
      </c>
      <c r="L619">
        <v>5</v>
      </c>
      <c r="M619">
        <v>0</v>
      </c>
      <c r="N619">
        <v>0</v>
      </c>
      <c r="O619" t="s">
        <v>384</v>
      </c>
      <c r="P619" s="368">
        <v>115</v>
      </c>
      <c r="Q619" s="137">
        <v>0</v>
      </c>
      <c r="R619" s="137">
        <v>5</v>
      </c>
      <c r="S619" s="137">
        <v>1</v>
      </c>
      <c r="T619" s="137">
        <v>100</v>
      </c>
      <c r="U619" t="str">
        <f>VLOOKUP($B619,Summary!$A:$C,3,0)</f>
        <v>Intezar Sayed</v>
      </c>
      <c r="V619" t="str">
        <f ca="1">VLOOKUP($B619,Summary!$A:$E,5,0)</f>
        <v>31 - 90</v>
      </c>
      <c r="W619">
        <f t="shared" si="20"/>
        <v>10156403</v>
      </c>
    </row>
    <row r="620" spans="1:23" s="8" customFormat="1">
      <c r="A620" s="6">
        <v>45451</v>
      </c>
      <c r="B620" s="209">
        <v>10113592</v>
      </c>
      <c r="C620" s="7" t="str">
        <f t="shared" si="19"/>
        <v>BANNOTH NARAYANASWAMY NAIK</v>
      </c>
      <c r="D620" t="s">
        <v>443</v>
      </c>
      <c r="E620">
        <v>9892353556</v>
      </c>
      <c r="F620" t="s">
        <v>392</v>
      </c>
      <c r="G620">
        <v>5</v>
      </c>
      <c r="H620">
        <v>0</v>
      </c>
      <c r="I620">
        <v>0</v>
      </c>
      <c r="J620">
        <v>5</v>
      </c>
      <c r="K620">
        <v>1</v>
      </c>
      <c r="L620">
        <v>4</v>
      </c>
      <c r="M620">
        <v>0</v>
      </c>
      <c r="N620">
        <v>0</v>
      </c>
      <c r="O620" t="s">
        <v>384</v>
      </c>
      <c r="P620" s="368">
        <v>125</v>
      </c>
      <c r="Q620" s="137">
        <v>0</v>
      </c>
      <c r="R620" s="137">
        <v>5</v>
      </c>
      <c r="S620" s="137">
        <v>1</v>
      </c>
      <c r="T620" s="137">
        <v>100</v>
      </c>
      <c r="U620" t="str">
        <f>VLOOKUP($B620,Summary!$A:$C,3,0)</f>
        <v>Abhijit Khanvilkar</v>
      </c>
      <c r="V620" t="str">
        <f ca="1">VLOOKUP($B620,Summary!$A:$E,5,0)</f>
        <v>More Than 1 Year</v>
      </c>
      <c r="W620">
        <f t="shared" si="20"/>
        <v>10113592</v>
      </c>
    </row>
    <row r="621" spans="1:23" s="8" customFormat="1">
      <c r="A621" s="6">
        <v>45451</v>
      </c>
      <c r="B621" s="209">
        <v>10069714</v>
      </c>
      <c r="C621" s="7" t="str">
        <f t="shared" si="19"/>
        <v>JUBAIR KHAN</v>
      </c>
      <c r="D621" t="s">
        <v>396</v>
      </c>
      <c r="E621">
        <v>9594708000</v>
      </c>
      <c r="F621" t="s">
        <v>397</v>
      </c>
      <c r="G621">
        <v>3</v>
      </c>
      <c r="H621">
        <v>1</v>
      </c>
      <c r="I621">
        <v>0</v>
      </c>
      <c r="J621">
        <v>2</v>
      </c>
      <c r="K621">
        <v>0</v>
      </c>
      <c r="L621">
        <v>3</v>
      </c>
      <c r="M621">
        <v>0</v>
      </c>
      <c r="N621">
        <v>0</v>
      </c>
      <c r="O621" t="s">
        <v>384</v>
      </c>
      <c r="P621" s="368">
        <v>135</v>
      </c>
      <c r="Q621" s="137">
        <v>60180</v>
      </c>
      <c r="R621" s="137">
        <v>3</v>
      </c>
      <c r="S621" s="137">
        <v>1</v>
      </c>
      <c r="T621" s="137">
        <v>100</v>
      </c>
      <c r="U621" t="str">
        <f>VLOOKUP($B621,Summary!$A:$C,3,0)</f>
        <v>Madhuri Joshi</v>
      </c>
      <c r="V621" t="str">
        <f ca="1">VLOOKUP($B621,Summary!$A:$E,5,0)</f>
        <v>More Than 1 Year</v>
      </c>
      <c r="W621">
        <f t="shared" si="20"/>
        <v>10069714</v>
      </c>
    </row>
    <row r="622" spans="1:23" s="8" customFormat="1">
      <c r="A622" s="6">
        <v>45451</v>
      </c>
      <c r="B622" s="209">
        <v>10155632</v>
      </c>
      <c r="C622" s="7" t="str">
        <f t="shared" si="19"/>
        <v>ABHISHEK GUPTA</v>
      </c>
      <c r="D622" t="s">
        <v>503</v>
      </c>
      <c r="E622">
        <v>8354873086</v>
      </c>
      <c r="F622" t="s">
        <v>497</v>
      </c>
      <c r="G622">
        <v>3</v>
      </c>
      <c r="H622">
        <v>0</v>
      </c>
      <c r="I622">
        <v>0</v>
      </c>
      <c r="J622">
        <v>3</v>
      </c>
      <c r="K622">
        <v>1</v>
      </c>
      <c r="L622">
        <v>2</v>
      </c>
      <c r="M622">
        <v>0</v>
      </c>
      <c r="N622">
        <v>0</v>
      </c>
      <c r="O622" t="s">
        <v>384</v>
      </c>
      <c r="P622" s="368">
        <v>75</v>
      </c>
      <c r="Q622" s="137">
        <v>0</v>
      </c>
      <c r="R622" s="137">
        <v>3</v>
      </c>
      <c r="S622" s="137">
        <v>1</v>
      </c>
      <c r="T622" s="137">
        <v>100</v>
      </c>
      <c r="U622" t="str">
        <f>VLOOKUP($B622,Summary!$A:$C,3,0)</f>
        <v>Dileep Sharma</v>
      </c>
      <c r="V622" t="str">
        <f ca="1">VLOOKUP($B622,Summary!$A:$E,5,0)</f>
        <v>31 - 90</v>
      </c>
      <c r="W622">
        <f t="shared" si="20"/>
        <v>10155632</v>
      </c>
    </row>
    <row r="623" spans="1:23" s="8" customFormat="1">
      <c r="A623" s="6">
        <v>45451</v>
      </c>
      <c r="B623" s="209">
        <v>10156139</v>
      </c>
      <c r="C623" s="7" t="str">
        <f t="shared" si="19"/>
        <v>ASHISH SHUKLA</v>
      </c>
      <c r="D623" t="s">
        <v>508</v>
      </c>
      <c r="E623">
        <v>8879709699</v>
      </c>
      <c r="F623" t="s">
        <v>399</v>
      </c>
      <c r="G623">
        <v>5</v>
      </c>
      <c r="H623">
        <v>0</v>
      </c>
      <c r="I623">
        <v>0</v>
      </c>
      <c r="J623">
        <v>5</v>
      </c>
      <c r="K623">
        <v>3</v>
      </c>
      <c r="L623">
        <v>2</v>
      </c>
      <c r="M623">
        <v>0</v>
      </c>
      <c r="N623">
        <v>0</v>
      </c>
      <c r="O623" t="s">
        <v>384</v>
      </c>
      <c r="P623" s="368">
        <v>125</v>
      </c>
      <c r="Q623" s="137">
        <v>0</v>
      </c>
      <c r="R623" s="137">
        <v>4</v>
      </c>
      <c r="S623" s="137">
        <v>1</v>
      </c>
      <c r="T623" s="137">
        <v>80</v>
      </c>
      <c r="U623" t="str">
        <f>VLOOKUP($B623,Summary!$A:$C,3,0)</f>
        <v>Abhijit Khanvilkar</v>
      </c>
      <c r="V623" t="str">
        <f ca="1">VLOOKUP($B623,Summary!$A:$E,5,0)</f>
        <v>31 - 90</v>
      </c>
      <c r="W623">
        <f t="shared" si="20"/>
        <v>10156139</v>
      </c>
    </row>
    <row r="624" spans="1:23" s="8" customFormat="1">
      <c r="A624" s="6">
        <v>45451</v>
      </c>
      <c r="B624" s="209">
        <v>10157451</v>
      </c>
      <c r="C624" s="7" t="str">
        <f t="shared" si="19"/>
        <v>ATHARAV DASHRATH PAWAR</v>
      </c>
      <c r="D624" t="s">
        <v>551</v>
      </c>
      <c r="E624">
        <v>8655082048</v>
      </c>
      <c r="F624" t="s">
        <v>399</v>
      </c>
      <c r="G624">
        <v>6</v>
      </c>
      <c r="H624">
        <v>0</v>
      </c>
      <c r="I624">
        <v>0</v>
      </c>
      <c r="J624">
        <v>6</v>
      </c>
      <c r="K624">
        <v>3</v>
      </c>
      <c r="L624">
        <v>3</v>
      </c>
      <c r="M624">
        <v>0</v>
      </c>
      <c r="N624">
        <v>0</v>
      </c>
      <c r="O624" t="s">
        <v>384</v>
      </c>
      <c r="P624" s="368">
        <v>150</v>
      </c>
      <c r="Q624" s="137">
        <v>0</v>
      </c>
      <c r="R624" s="137">
        <v>5</v>
      </c>
      <c r="S624" s="137">
        <v>1</v>
      </c>
      <c r="T624" s="137">
        <v>100</v>
      </c>
      <c r="U624" t="str">
        <f>VLOOKUP($B624,Summary!$A:$C,3,0)</f>
        <v>Abhijit Khanvilkar</v>
      </c>
      <c r="V624" t="str">
        <f ca="1">VLOOKUP($B624,Summary!$A:$E,5,0)</f>
        <v>31 - 90</v>
      </c>
      <c r="W624">
        <f t="shared" si="20"/>
        <v>10157451</v>
      </c>
    </row>
    <row r="625" spans="1:23" s="8" customFormat="1">
      <c r="A625" s="6">
        <v>45451</v>
      </c>
      <c r="B625" s="209">
        <v>10068735</v>
      </c>
      <c r="C625" s="7" t="str">
        <f t="shared" si="19"/>
        <v>MOHAMMED MUNAWAR KHAN</v>
      </c>
      <c r="D625" t="s">
        <v>398</v>
      </c>
      <c r="E625">
        <v>8779346184</v>
      </c>
      <c r="F625" t="s">
        <v>414</v>
      </c>
      <c r="G625">
        <v>3</v>
      </c>
      <c r="H625">
        <v>0</v>
      </c>
      <c r="I625">
        <v>0</v>
      </c>
      <c r="J625">
        <v>3</v>
      </c>
      <c r="K625">
        <v>0</v>
      </c>
      <c r="L625">
        <v>3</v>
      </c>
      <c r="M625">
        <v>0</v>
      </c>
      <c r="N625">
        <v>0</v>
      </c>
      <c r="O625" t="s">
        <v>384</v>
      </c>
      <c r="P625" s="368">
        <v>55</v>
      </c>
      <c r="Q625" s="137">
        <v>0</v>
      </c>
      <c r="R625" s="137">
        <v>1</v>
      </c>
      <c r="S625" s="137">
        <v>1</v>
      </c>
      <c r="T625" s="137">
        <v>33.33</v>
      </c>
      <c r="U625" t="str">
        <f>VLOOKUP($B625,Summary!$A:$C,3,0)</f>
        <v>Intezar Sayed</v>
      </c>
      <c r="V625" t="str">
        <f ca="1">VLOOKUP($B625,Summary!$A:$E,5,0)</f>
        <v>More Than 1 Year</v>
      </c>
      <c r="W625">
        <f t="shared" si="20"/>
        <v>10068735</v>
      </c>
    </row>
    <row r="626" spans="1:23" s="8" customFormat="1">
      <c r="A626" s="6">
        <v>45451</v>
      </c>
      <c r="B626" s="209">
        <v>10156402</v>
      </c>
      <c r="C626" s="7" t="str">
        <f t="shared" si="19"/>
        <v>RANJEET UPENDRA SHARMA</v>
      </c>
      <c r="D626" t="s">
        <v>529</v>
      </c>
      <c r="E626">
        <v>7620769467</v>
      </c>
      <c r="F626" t="s">
        <v>412</v>
      </c>
      <c r="G626">
        <v>3</v>
      </c>
      <c r="H626">
        <v>1</v>
      </c>
      <c r="I626">
        <v>0</v>
      </c>
      <c r="J626">
        <v>2</v>
      </c>
      <c r="K626">
        <v>1</v>
      </c>
      <c r="L626">
        <v>2</v>
      </c>
      <c r="M626">
        <v>0</v>
      </c>
      <c r="N626">
        <v>0</v>
      </c>
      <c r="O626" t="s">
        <v>384</v>
      </c>
      <c r="P626" s="368">
        <v>135</v>
      </c>
      <c r="Q626" s="137">
        <v>3540</v>
      </c>
      <c r="R626" s="137">
        <v>3</v>
      </c>
      <c r="S626" s="137">
        <v>1</v>
      </c>
      <c r="T626" s="137">
        <v>60</v>
      </c>
      <c r="U626" t="str">
        <f>VLOOKUP($B626,Summary!$A:$C,3,0)</f>
        <v>Rushikesh Kale</v>
      </c>
      <c r="V626" t="str">
        <f ca="1">VLOOKUP($B626,Summary!$A:$E,5,0)</f>
        <v>31 - 90</v>
      </c>
      <c r="W626">
        <f t="shared" si="20"/>
        <v>10156402</v>
      </c>
    </row>
    <row r="627" spans="1:23" s="8" customFormat="1">
      <c r="A627" s="6">
        <v>45451</v>
      </c>
      <c r="B627" s="209">
        <v>10147895</v>
      </c>
      <c r="C627" s="7" t="str">
        <f t="shared" si="19"/>
        <v>RUSHIKESH DODHU JADHAV</v>
      </c>
      <c r="D627" t="s">
        <v>389</v>
      </c>
      <c r="E627">
        <v>9768269689</v>
      </c>
      <c r="F627" t="s">
        <v>461</v>
      </c>
      <c r="G627">
        <v>5</v>
      </c>
      <c r="H627">
        <v>0</v>
      </c>
      <c r="I627">
        <v>0</v>
      </c>
      <c r="J627">
        <v>5</v>
      </c>
      <c r="K627">
        <v>0</v>
      </c>
      <c r="L627">
        <v>5</v>
      </c>
      <c r="M627">
        <v>0</v>
      </c>
      <c r="N627">
        <v>0</v>
      </c>
      <c r="O627" t="s">
        <v>384</v>
      </c>
      <c r="P627" s="368">
        <v>125</v>
      </c>
      <c r="Q627" s="137">
        <v>0</v>
      </c>
      <c r="R627" s="137">
        <v>5</v>
      </c>
      <c r="S627" s="137">
        <v>1</v>
      </c>
      <c r="T627" s="137">
        <v>100</v>
      </c>
      <c r="U627" t="str">
        <f>VLOOKUP($B627,Summary!$A:$C,3,0)</f>
        <v>Avnind Singh</v>
      </c>
      <c r="V627" t="str">
        <f ca="1">VLOOKUP($B627,Summary!$A:$E,5,0)</f>
        <v>180 +</v>
      </c>
      <c r="W627">
        <f t="shared" si="20"/>
        <v>10147895</v>
      </c>
    </row>
    <row r="628" spans="1:23" s="8" customFormat="1">
      <c r="A628" s="6">
        <v>45451</v>
      </c>
      <c r="B628" s="209">
        <v>10081473</v>
      </c>
      <c r="C628" s="7" t="str">
        <f t="shared" si="19"/>
        <v>ALOK NAKHDOO PAL</v>
      </c>
      <c r="D628" t="s">
        <v>425</v>
      </c>
      <c r="E628">
        <v>7385360866</v>
      </c>
      <c r="F628" t="s">
        <v>405</v>
      </c>
      <c r="G628">
        <v>5</v>
      </c>
      <c r="H628">
        <v>0</v>
      </c>
      <c r="I628">
        <v>0</v>
      </c>
      <c r="J628">
        <v>5</v>
      </c>
      <c r="K628">
        <v>0</v>
      </c>
      <c r="L628">
        <v>5</v>
      </c>
      <c r="M628">
        <v>0</v>
      </c>
      <c r="N628">
        <v>0</v>
      </c>
      <c r="O628" t="s">
        <v>384</v>
      </c>
      <c r="P628" s="368">
        <v>125</v>
      </c>
      <c r="Q628" s="137">
        <v>0</v>
      </c>
      <c r="R628" s="137">
        <v>5</v>
      </c>
      <c r="S628" s="137">
        <v>1</v>
      </c>
      <c r="T628" s="137">
        <v>100</v>
      </c>
      <c r="U628" t="str">
        <f>VLOOKUP($B628,Summary!$A:$C,3,0)</f>
        <v>Rushikesh Kale</v>
      </c>
      <c r="V628" t="str">
        <f ca="1">VLOOKUP($B628,Summary!$A:$E,5,0)</f>
        <v>More Than 1 Year</v>
      </c>
      <c r="W628">
        <f t="shared" si="20"/>
        <v>10081473</v>
      </c>
    </row>
    <row r="629" spans="1:23" s="8" customFormat="1">
      <c r="A629" s="6">
        <v>45451</v>
      </c>
      <c r="B629" s="209">
        <v>10152591</v>
      </c>
      <c r="C629" s="7" t="str">
        <f t="shared" si="19"/>
        <v>ARUN KUMAR SHUKLA</v>
      </c>
      <c r="D629" t="s">
        <v>421</v>
      </c>
      <c r="E629">
        <v>8928440955</v>
      </c>
      <c r="F629" t="s">
        <v>405</v>
      </c>
      <c r="G629">
        <v>6</v>
      </c>
      <c r="H629">
        <v>0</v>
      </c>
      <c r="I629">
        <v>0</v>
      </c>
      <c r="J629">
        <v>6</v>
      </c>
      <c r="K629">
        <v>1</v>
      </c>
      <c r="L629">
        <v>5</v>
      </c>
      <c r="M629">
        <v>0</v>
      </c>
      <c r="N629">
        <v>0</v>
      </c>
      <c r="O629" t="s">
        <v>384</v>
      </c>
      <c r="P629" s="368">
        <v>140</v>
      </c>
      <c r="Q629" s="137">
        <v>0</v>
      </c>
      <c r="R629" s="137">
        <v>5</v>
      </c>
      <c r="S629" s="137">
        <v>1</v>
      </c>
      <c r="T629" s="137">
        <v>100</v>
      </c>
      <c r="U629" t="str">
        <f>VLOOKUP($B629,Summary!$A:$C,3,0)</f>
        <v>Rushikesh Kale</v>
      </c>
      <c r="V629" t="str">
        <f ca="1">VLOOKUP($B629,Summary!$A:$E,5,0)</f>
        <v>91 - 180</v>
      </c>
      <c r="W629">
        <f t="shared" si="20"/>
        <v>10152591</v>
      </c>
    </row>
    <row r="630" spans="1:23" s="8" customFormat="1">
      <c r="A630" s="6">
        <v>45451</v>
      </c>
      <c r="B630" s="209">
        <v>10157733</v>
      </c>
      <c r="C630" s="7" t="str">
        <f t="shared" si="19"/>
        <v>VINAY MISHRA</v>
      </c>
      <c r="D630" t="s">
        <v>563</v>
      </c>
      <c r="E630">
        <v>9140317319</v>
      </c>
      <c r="F630" t="s">
        <v>402</v>
      </c>
      <c r="G630">
        <v>4</v>
      </c>
      <c r="H630">
        <v>0</v>
      </c>
      <c r="I630">
        <v>0</v>
      </c>
      <c r="J630">
        <v>4</v>
      </c>
      <c r="K630">
        <v>0</v>
      </c>
      <c r="L630">
        <v>4</v>
      </c>
      <c r="M630">
        <v>0</v>
      </c>
      <c r="N630">
        <v>0</v>
      </c>
      <c r="O630" t="s">
        <v>384</v>
      </c>
      <c r="P630" s="368">
        <v>100</v>
      </c>
      <c r="Q630" s="137">
        <v>0</v>
      </c>
      <c r="R630" s="137">
        <v>4</v>
      </c>
      <c r="S630" s="137">
        <v>1</v>
      </c>
      <c r="T630" s="137">
        <v>100</v>
      </c>
      <c r="U630" t="str">
        <f>VLOOKUP($B630,Summary!$A:$C,3,0)</f>
        <v>Intezar Sayed</v>
      </c>
      <c r="V630" t="str">
        <f ca="1">VLOOKUP($B630,Summary!$A:$E,5,0)</f>
        <v>31 - 90</v>
      </c>
      <c r="W630">
        <f t="shared" si="20"/>
        <v>10157733</v>
      </c>
    </row>
    <row r="631" spans="1:23" s="8" customFormat="1">
      <c r="A631" s="6">
        <v>45451</v>
      </c>
      <c r="B631" s="209">
        <v>10157735</v>
      </c>
      <c r="C631" s="7" t="str">
        <f t="shared" si="19"/>
        <v>YADAV VIVEKKUMAR LALJI</v>
      </c>
      <c r="D631" t="s">
        <v>564</v>
      </c>
      <c r="E631">
        <v>9702818558</v>
      </c>
      <c r="F631" t="s">
        <v>402</v>
      </c>
      <c r="G631">
        <v>5</v>
      </c>
      <c r="H631">
        <v>0</v>
      </c>
      <c r="I631">
        <v>0</v>
      </c>
      <c r="J631">
        <v>5</v>
      </c>
      <c r="K631">
        <v>0</v>
      </c>
      <c r="L631">
        <v>5</v>
      </c>
      <c r="M631">
        <v>0</v>
      </c>
      <c r="N631">
        <v>0</v>
      </c>
      <c r="O631" t="s">
        <v>384</v>
      </c>
      <c r="P631" s="368">
        <v>125</v>
      </c>
      <c r="Q631" s="137">
        <v>0</v>
      </c>
      <c r="R631" s="137">
        <v>5</v>
      </c>
      <c r="S631" s="137">
        <v>1</v>
      </c>
      <c r="T631" s="137">
        <v>100</v>
      </c>
      <c r="U631" t="str">
        <f>VLOOKUP($B631,Summary!$A:$C,3,0)</f>
        <v>Intezar Sayed</v>
      </c>
      <c r="V631" t="str">
        <f ca="1">VLOOKUP($B631,Summary!$A:$E,5,0)</f>
        <v>31 - 90</v>
      </c>
      <c r="W631">
        <f t="shared" si="20"/>
        <v>10157735</v>
      </c>
    </row>
    <row r="632" spans="1:23" s="8" customFormat="1">
      <c r="A632" s="6">
        <v>45451</v>
      </c>
      <c r="B632" s="209">
        <v>10156156</v>
      </c>
      <c r="C632" s="7" t="str">
        <f t="shared" si="19"/>
        <v>AJAY KUMAR MISHRA</v>
      </c>
      <c r="D632" t="s">
        <v>528</v>
      </c>
      <c r="E632">
        <v>8009478116</v>
      </c>
      <c r="F632" t="s">
        <v>386</v>
      </c>
      <c r="G632">
        <v>5</v>
      </c>
      <c r="H632">
        <v>0</v>
      </c>
      <c r="I632">
        <v>0</v>
      </c>
      <c r="J632">
        <v>5</v>
      </c>
      <c r="K632">
        <v>3</v>
      </c>
      <c r="L632">
        <v>2</v>
      </c>
      <c r="M632">
        <v>0</v>
      </c>
      <c r="N632">
        <v>0</v>
      </c>
      <c r="O632" t="s">
        <v>384</v>
      </c>
      <c r="P632" s="368">
        <v>115</v>
      </c>
      <c r="Q632" s="137">
        <v>0</v>
      </c>
      <c r="R632" s="137">
        <v>5</v>
      </c>
      <c r="S632" s="137">
        <v>1</v>
      </c>
      <c r="T632" s="137">
        <v>100</v>
      </c>
      <c r="U632" t="str">
        <f>VLOOKUP($B632,Summary!$A:$C,3,0)</f>
        <v>Avnind Singh</v>
      </c>
      <c r="V632" t="str">
        <f ca="1">VLOOKUP($B632,Summary!$A:$E,5,0)</f>
        <v>31 - 90</v>
      </c>
      <c r="W632">
        <f t="shared" si="20"/>
        <v>10156156</v>
      </c>
    </row>
    <row r="633" spans="1:23" s="8" customFormat="1">
      <c r="A633" s="6">
        <v>45451</v>
      </c>
      <c r="B633" s="209">
        <v>10028593</v>
      </c>
      <c r="C633" s="7" t="str">
        <f t="shared" si="19"/>
        <v>NANDAN SINGH</v>
      </c>
      <c r="D633" t="s">
        <v>416</v>
      </c>
      <c r="E633">
        <v>8655842601</v>
      </c>
      <c r="F633" t="s">
        <v>387</v>
      </c>
      <c r="G633">
        <v>1</v>
      </c>
      <c r="H633">
        <v>0</v>
      </c>
      <c r="I633">
        <v>0</v>
      </c>
      <c r="J633">
        <v>1</v>
      </c>
      <c r="K633">
        <v>0</v>
      </c>
      <c r="L633">
        <v>1</v>
      </c>
      <c r="M633">
        <v>0</v>
      </c>
      <c r="N633">
        <v>0</v>
      </c>
      <c r="O633" t="s">
        <v>384</v>
      </c>
      <c r="P633" s="368">
        <v>25</v>
      </c>
      <c r="Q633" s="137">
        <v>0</v>
      </c>
      <c r="R633" s="137">
        <v>1</v>
      </c>
      <c r="S633" s="137">
        <v>1</v>
      </c>
      <c r="T633" s="137">
        <v>20</v>
      </c>
      <c r="U633" t="str">
        <f>VLOOKUP($B633,Summary!$A:$C,3,0)</f>
        <v>Abhijit Khanvilkar</v>
      </c>
      <c r="V633" t="str">
        <f ca="1">VLOOKUP($B633,Summary!$A:$E,5,0)</f>
        <v>More Than 1 Year</v>
      </c>
      <c r="W633">
        <f t="shared" si="20"/>
        <v>10028593</v>
      </c>
    </row>
    <row r="634" spans="1:23" s="8" customFormat="1">
      <c r="A634" s="6">
        <v>45451</v>
      </c>
      <c r="B634" s="209">
        <v>10129842</v>
      </c>
      <c r="C634" s="7" t="str">
        <f t="shared" si="19"/>
        <v>RANJIT REVNATH BOBHATE</v>
      </c>
      <c r="D634" t="s">
        <v>428</v>
      </c>
      <c r="E634">
        <v>9920240914</v>
      </c>
      <c r="F634" t="s">
        <v>397</v>
      </c>
      <c r="G634">
        <v>5</v>
      </c>
      <c r="H634">
        <v>0</v>
      </c>
      <c r="I634">
        <v>0</v>
      </c>
      <c r="J634">
        <v>5</v>
      </c>
      <c r="K634">
        <v>0</v>
      </c>
      <c r="L634">
        <v>5</v>
      </c>
      <c r="M634">
        <v>0</v>
      </c>
      <c r="N634">
        <v>0</v>
      </c>
      <c r="O634" t="s">
        <v>384</v>
      </c>
      <c r="P634" s="368">
        <v>115</v>
      </c>
      <c r="Q634" s="137">
        <v>0</v>
      </c>
      <c r="R634" s="137">
        <v>5</v>
      </c>
      <c r="S634" s="137">
        <v>1</v>
      </c>
      <c r="T634" s="137">
        <v>100</v>
      </c>
      <c r="U634" t="str">
        <f>VLOOKUP($B634,Summary!$A:$C,3,0)</f>
        <v>Madhuri Joshi</v>
      </c>
      <c r="V634" t="str">
        <f ca="1">VLOOKUP($B634,Summary!$A:$E,5,0)</f>
        <v>More Than 1 Year</v>
      </c>
      <c r="W634">
        <f t="shared" si="20"/>
        <v>10129842</v>
      </c>
    </row>
    <row r="635" spans="1:23" s="8" customFormat="1">
      <c r="A635" s="6">
        <v>45451</v>
      </c>
      <c r="B635" s="209">
        <v>10044903</v>
      </c>
      <c r="C635" s="7" t="str">
        <f t="shared" si="19"/>
        <v>MD SANAUL MUSTUFA</v>
      </c>
      <c r="D635" t="s">
        <v>401</v>
      </c>
      <c r="E635">
        <v>9892999846</v>
      </c>
      <c r="F635" t="s">
        <v>387</v>
      </c>
      <c r="G635">
        <v>4</v>
      </c>
      <c r="H635">
        <v>0</v>
      </c>
      <c r="I635">
        <v>0</v>
      </c>
      <c r="J635">
        <v>4</v>
      </c>
      <c r="K635">
        <v>0</v>
      </c>
      <c r="L635">
        <v>4</v>
      </c>
      <c r="M635">
        <v>0</v>
      </c>
      <c r="N635">
        <v>0</v>
      </c>
      <c r="O635" t="s">
        <v>384</v>
      </c>
      <c r="P635" s="368">
        <v>75</v>
      </c>
      <c r="Q635" s="137">
        <v>0</v>
      </c>
      <c r="R635" s="137">
        <v>3</v>
      </c>
      <c r="S635" s="137">
        <v>1</v>
      </c>
      <c r="T635" s="137">
        <v>100</v>
      </c>
      <c r="U635" t="str">
        <f>VLOOKUP($B635,Summary!$A:$C,3,0)</f>
        <v>Abhijit Khanvilkar</v>
      </c>
      <c r="V635" t="str">
        <f ca="1">VLOOKUP($B635,Summary!$A:$E,5,0)</f>
        <v>More Than 1 Year</v>
      </c>
      <c r="W635">
        <f t="shared" si="20"/>
        <v>10044903</v>
      </c>
    </row>
    <row r="636" spans="1:23" s="8" customFormat="1">
      <c r="A636" s="6">
        <v>45451</v>
      </c>
      <c r="B636" s="209">
        <v>10148305</v>
      </c>
      <c r="C636" s="7" t="str">
        <f t="shared" si="19"/>
        <v>SAMSUJJAMA</v>
      </c>
      <c r="D636" t="s">
        <v>408</v>
      </c>
      <c r="E636">
        <v>9628744894</v>
      </c>
      <c r="F636" t="s">
        <v>409</v>
      </c>
      <c r="G636">
        <v>5</v>
      </c>
      <c r="H636">
        <v>0</v>
      </c>
      <c r="I636">
        <v>0</v>
      </c>
      <c r="J636">
        <v>5</v>
      </c>
      <c r="K636">
        <v>0</v>
      </c>
      <c r="L636">
        <v>5</v>
      </c>
      <c r="M636">
        <v>0</v>
      </c>
      <c r="N636">
        <v>0</v>
      </c>
      <c r="O636" t="s">
        <v>384</v>
      </c>
      <c r="P636" s="368">
        <v>120</v>
      </c>
      <c r="Q636" s="137">
        <v>0</v>
      </c>
      <c r="R636" s="137">
        <v>5</v>
      </c>
      <c r="S636" s="137">
        <v>1</v>
      </c>
      <c r="T636" s="137">
        <v>100</v>
      </c>
      <c r="U636" t="str">
        <f>VLOOKUP($B636,Summary!$A:$C,3,0)</f>
        <v>Avnind Singh</v>
      </c>
      <c r="V636" t="str">
        <f ca="1">VLOOKUP($B636,Summary!$A:$E,5,0)</f>
        <v>180 +</v>
      </c>
      <c r="W636">
        <f t="shared" si="20"/>
        <v>10148305</v>
      </c>
    </row>
    <row r="637" spans="1:23" s="8" customFormat="1">
      <c r="A637" s="6">
        <v>45451</v>
      </c>
      <c r="B637" s="209">
        <v>10156155</v>
      </c>
      <c r="C637" s="7" t="str">
        <f t="shared" si="19"/>
        <v>VIVEKANAND</v>
      </c>
      <c r="D637" t="s">
        <v>543</v>
      </c>
      <c r="E637">
        <v>9984546969</v>
      </c>
      <c r="F637" t="s">
        <v>412</v>
      </c>
      <c r="G637">
        <v>4</v>
      </c>
      <c r="H637">
        <v>0</v>
      </c>
      <c r="I637">
        <v>0</v>
      </c>
      <c r="J637">
        <v>4</v>
      </c>
      <c r="K637">
        <v>3</v>
      </c>
      <c r="L637">
        <v>1</v>
      </c>
      <c r="M637">
        <v>0</v>
      </c>
      <c r="N637">
        <v>0</v>
      </c>
      <c r="O637" t="s">
        <v>384</v>
      </c>
      <c r="P637" s="368">
        <v>100</v>
      </c>
      <c r="Q637" s="137">
        <v>0</v>
      </c>
      <c r="R637" s="137">
        <v>4</v>
      </c>
      <c r="S637" s="137">
        <v>1</v>
      </c>
      <c r="T637" s="137">
        <v>80</v>
      </c>
      <c r="U637" t="str">
        <f>VLOOKUP($B637,Summary!$A:$C,3,0)</f>
        <v>Rushikesh Kale</v>
      </c>
      <c r="V637" t="str">
        <f ca="1">VLOOKUP($B637,Summary!$A:$E,5,0)</f>
        <v>31 - 90</v>
      </c>
      <c r="W637">
        <f t="shared" si="20"/>
        <v>10156155</v>
      </c>
    </row>
    <row r="638" spans="1:23" s="8" customFormat="1">
      <c r="A638" s="6">
        <v>45451</v>
      </c>
      <c r="B638" s="209">
        <v>10154722</v>
      </c>
      <c r="C638" s="7" t="str">
        <f t="shared" si="19"/>
        <v>ANIMESH KARMAKAR</v>
      </c>
      <c r="D638" t="s">
        <v>492</v>
      </c>
      <c r="E638">
        <v>6294590298</v>
      </c>
      <c r="F638" t="s">
        <v>399</v>
      </c>
      <c r="G638">
        <v>5</v>
      </c>
      <c r="H638">
        <v>0</v>
      </c>
      <c r="I638">
        <v>0</v>
      </c>
      <c r="J638">
        <v>5</v>
      </c>
      <c r="K638">
        <v>1</v>
      </c>
      <c r="L638">
        <v>4</v>
      </c>
      <c r="M638">
        <v>0</v>
      </c>
      <c r="N638">
        <v>0</v>
      </c>
      <c r="O638" t="s">
        <v>384</v>
      </c>
      <c r="P638" s="368">
        <v>115</v>
      </c>
      <c r="Q638" s="137">
        <v>0</v>
      </c>
      <c r="R638" s="137">
        <v>5</v>
      </c>
      <c r="S638" s="137">
        <v>1</v>
      </c>
      <c r="T638" s="137">
        <v>100</v>
      </c>
      <c r="U638" t="str">
        <f>VLOOKUP($B638,Summary!$A:$C,3,0)</f>
        <v>Abhijit Khanvilkar</v>
      </c>
      <c r="V638" t="str">
        <f ca="1">VLOOKUP($B638,Summary!$A:$E,5,0)</f>
        <v>91 - 180</v>
      </c>
      <c r="W638">
        <f t="shared" si="20"/>
        <v>10154722</v>
      </c>
    </row>
    <row r="639" spans="1:23" s="8" customFormat="1">
      <c r="A639" s="6">
        <v>45451</v>
      </c>
      <c r="B639" s="209">
        <v>10153342</v>
      </c>
      <c r="C639" s="7" t="str">
        <f t="shared" ref="C639:C702" si="21">D639</f>
        <v>AKASH RAMRATAN JAISWAL</v>
      </c>
      <c r="D639" t="s">
        <v>461</v>
      </c>
      <c r="E639">
        <v>7977956010</v>
      </c>
      <c r="F639" t="s">
        <v>390</v>
      </c>
      <c r="G639">
        <v>1</v>
      </c>
      <c r="H639">
        <v>0</v>
      </c>
      <c r="I639">
        <v>0</v>
      </c>
      <c r="J639">
        <v>1</v>
      </c>
      <c r="K639">
        <v>1</v>
      </c>
      <c r="L639">
        <v>0</v>
      </c>
      <c r="M639">
        <v>0</v>
      </c>
      <c r="N639">
        <v>0</v>
      </c>
      <c r="O639" t="s">
        <v>384</v>
      </c>
      <c r="P639" s="368">
        <v>25</v>
      </c>
      <c r="Q639" s="137">
        <v>0</v>
      </c>
      <c r="R639" s="137">
        <v>1</v>
      </c>
      <c r="S639" s="137">
        <v>1</v>
      </c>
      <c r="T639" s="137">
        <v>33.33</v>
      </c>
      <c r="U639" t="str">
        <f>VLOOKUP($B639,Summary!$A:$C,3,0)</f>
        <v>Avnind Singh</v>
      </c>
      <c r="V639" t="str">
        <f ca="1">VLOOKUP($B639,Summary!$A:$E,5,0)</f>
        <v>91 - 180</v>
      </c>
      <c r="W639">
        <f t="shared" si="20"/>
        <v>10153342</v>
      </c>
    </row>
    <row r="640" spans="1:23" s="8" customFormat="1">
      <c r="A640" s="6">
        <v>45451</v>
      </c>
      <c r="B640" s="209">
        <v>10152846</v>
      </c>
      <c r="C640" s="7" t="str">
        <f t="shared" si="21"/>
        <v>SANDESH SAROJ MISHRA</v>
      </c>
      <c r="D640" t="s">
        <v>394</v>
      </c>
      <c r="E640">
        <v>9819648094</v>
      </c>
      <c r="F640" t="s">
        <v>471</v>
      </c>
      <c r="G640">
        <v>5</v>
      </c>
      <c r="H640">
        <v>0</v>
      </c>
      <c r="I640">
        <v>0</v>
      </c>
      <c r="J640">
        <v>5</v>
      </c>
      <c r="K640">
        <v>1</v>
      </c>
      <c r="L640">
        <v>4</v>
      </c>
      <c r="M640">
        <v>0</v>
      </c>
      <c r="N640">
        <v>0</v>
      </c>
      <c r="O640" t="s">
        <v>384</v>
      </c>
      <c r="P640" s="368">
        <v>125</v>
      </c>
      <c r="Q640" s="137">
        <v>0</v>
      </c>
      <c r="R640" s="137">
        <v>5</v>
      </c>
      <c r="S640" s="137">
        <v>1</v>
      </c>
      <c r="T640" s="137">
        <v>100</v>
      </c>
      <c r="U640" t="str">
        <f>VLOOKUP($B640,Summary!$A:$C,3,0)</f>
        <v>Dileep Sharma</v>
      </c>
      <c r="V640" t="str">
        <f ca="1">VLOOKUP($B640,Summary!$A:$E,5,0)</f>
        <v>91 - 180</v>
      </c>
      <c r="W640">
        <f t="shared" si="20"/>
        <v>10152846</v>
      </c>
    </row>
    <row r="641" spans="1:23" s="8" customFormat="1">
      <c r="A641" s="6">
        <v>45451</v>
      </c>
      <c r="B641" s="209">
        <v>10153105</v>
      </c>
      <c r="C641" s="7" t="str">
        <f t="shared" si="21"/>
        <v>SUDHEER PANKAJ PANDEY</v>
      </c>
      <c r="D641" t="s">
        <v>457</v>
      </c>
      <c r="E641">
        <v>8953258991</v>
      </c>
      <c r="F641" t="s">
        <v>460</v>
      </c>
      <c r="G641">
        <v>3</v>
      </c>
      <c r="H641">
        <v>0</v>
      </c>
      <c r="I641">
        <v>0</v>
      </c>
      <c r="J641">
        <v>3</v>
      </c>
      <c r="K641">
        <v>1</v>
      </c>
      <c r="L641">
        <v>2</v>
      </c>
      <c r="M641">
        <v>0</v>
      </c>
      <c r="N641">
        <v>0</v>
      </c>
      <c r="O641" t="s">
        <v>384</v>
      </c>
      <c r="P641" s="368">
        <v>75</v>
      </c>
      <c r="Q641" s="137">
        <v>0</v>
      </c>
      <c r="R641" s="137">
        <v>3</v>
      </c>
      <c r="S641" s="137">
        <v>1</v>
      </c>
      <c r="T641" s="137">
        <v>60</v>
      </c>
      <c r="U641" t="str">
        <f>VLOOKUP($B641,Summary!$A:$C,3,0)</f>
        <v>Avnind Singh</v>
      </c>
      <c r="V641" t="str">
        <f ca="1">VLOOKUP($B641,Summary!$A:$E,5,0)</f>
        <v>91 - 180</v>
      </c>
      <c r="W641">
        <f t="shared" si="20"/>
        <v>10153105</v>
      </c>
    </row>
    <row r="642" spans="1:23" s="8" customFormat="1">
      <c r="A642" s="6">
        <v>45451</v>
      </c>
      <c r="B642" s="209">
        <v>10083901</v>
      </c>
      <c r="C642" s="7" t="str">
        <f t="shared" si="21"/>
        <v>BHAVESH VIVEK MHATRE</v>
      </c>
      <c r="D642" t="s">
        <v>419</v>
      </c>
      <c r="E642">
        <v>8668720253</v>
      </c>
      <c r="F642" t="s">
        <v>418</v>
      </c>
      <c r="G642">
        <v>5</v>
      </c>
      <c r="H642">
        <v>0</v>
      </c>
      <c r="I642">
        <v>0</v>
      </c>
      <c r="J642">
        <v>5</v>
      </c>
      <c r="K642">
        <v>1</v>
      </c>
      <c r="L642">
        <v>4</v>
      </c>
      <c r="M642">
        <v>0</v>
      </c>
      <c r="N642">
        <v>0</v>
      </c>
      <c r="O642" t="s">
        <v>384</v>
      </c>
      <c r="P642" s="368">
        <v>115</v>
      </c>
      <c r="Q642" s="137">
        <v>0</v>
      </c>
      <c r="R642" s="137">
        <v>4</v>
      </c>
      <c r="S642" s="137">
        <v>1</v>
      </c>
      <c r="T642" s="137">
        <v>80</v>
      </c>
      <c r="U642" t="str">
        <f>VLOOKUP($B642,Summary!$A:$C,3,0)</f>
        <v>Madhuri Joshi</v>
      </c>
      <c r="V642" t="str">
        <f ca="1">VLOOKUP($B642,Summary!$A:$E,5,0)</f>
        <v>More Than 1 Year</v>
      </c>
      <c r="W642">
        <f t="shared" si="20"/>
        <v>10083901</v>
      </c>
    </row>
    <row r="643" spans="1:23" s="8" customFormat="1">
      <c r="A643" s="6">
        <v>45451</v>
      </c>
      <c r="B643" s="209">
        <v>10152249</v>
      </c>
      <c r="C643" s="7" t="str">
        <f t="shared" si="21"/>
        <v>HARIHAR SINGH</v>
      </c>
      <c r="D643" t="s">
        <v>438</v>
      </c>
      <c r="E643">
        <v>8149312014</v>
      </c>
      <c r="F643" t="s">
        <v>385</v>
      </c>
      <c r="G643">
        <v>2</v>
      </c>
      <c r="H643">
        <v>0</v>
      </c>
      <c r="I643">
        <v>0</v>
      </c>
      <c r="J643">
        <v>2</v>
      </c>
      <c r="K643">
        <v>1</v>
      </c>
      <c r="L643">
        <v>1</v>
      </c>
      <c r="M643">
        <v>0</v>
      </c>
      <c r="N643">
        <v>0</v>
      </c>
      <c r="O643" t="s">
        <v>384</v>
      </c>
      <c r="P643" s="368">
        <v>50</v>
      </c>
      <c r="Q643" s="137">
        <v>0</v>
      </c>
      <c r="R643" s="137">
        <v>2</v>
      </c>
      <c r="S643" s="137">
        <v>1</v>
      </c>
      <c r="T643" s="137">
        <v>40</v>
      </c>
      <c r="U643" t="str">
        <f>VLOOKUP($B643,Summary!$A:$C,3,0)</f>
        <v>Intezar Sayed</v>
      </c>
      <c r="V643" t="str">
        <f ca="1">VLOOKUP($B643,Summary!$A:$E,5,0)</f>
        <v>91 - 180</v>
      </c>
      <c r="W643">
        <f t="shared" ref="W643:W706" si="22">B643</f>
        <v>10152249</v>
      </c>
    </row>
    <row r="644" spans="1:23" s="8" customFormat="1">
      <c r="A644" s="6">
        <v>45451</v>
      </c>
      <c r="B644" s="209">
        <v>10062664</v>
      </c>
      <c r="C644" s="7" t="str">
        <f t="shared" si="21"/>
        <v>NAVEEN TRIPATHI</v>
      </c>
      <c r="D644" t="s">
        <v>433</v>
      </c>
      <c r="E644">
        <v>8979086009</v>
      </c>
      <c r="F644" t="s">
        <v>414</v>
      </c>
      <c r="G644">
        <v>2</v>
      </c>
      <c r="H644">
        <v>2</v>
      </c>
      <c r="I644">
        <v>0</v>
      </c>
      <c r="J644">
        <v>0</v>
      </c>
      <c r="K644">
        <v>0</v>
      </c>
      <c r="L644">
        <v>2</v>
      </c>
      <c r="M644">
        <v>0</v>
      </c>
      <c r="N644">
        <v>0</v>
      </c>
      <c r="O644" t="s">
        <v>384</v>
      </c>
      <c r="P644" s="368">
        <v>180</v>
      </c>
      <c r="Q644" s="137">
        <v>15340</v>
      </c>
      <c r="R644" s="137">
        <v>2</v>
      </c>
      <c r="S644" s="137">
        <v>1</v>
      </c>
      <c r="T644" s="137">
        <v>40</v>
      </c>
      <c r="U644" t="str">
        <f>VLOOKUP($B644,Summary!$A:$C,3,0)</f>
        <v>Intezar Sayed</v>
      </c>
      <c r="V644" t="str">
        <f ca="1">VLOOKUP($B644,Summary!$A:$E,5,0)</f>
        <v>More Than 1 Year</v>
      </c>
      <c r="W644">
        <f t="shared" si="22"/>
        <v>10062664</v>
      </c>
    </row>
    <row r="645" spans="1:23" s="8" customFormat="1">
      <c r="A645" s="6">
        <v>45451</v>
      </c>
      <c r="B645" s="209">
        <v>10155622</v>
      </c>
      <c r="C645" s="7" t="str">
        <f t="shared" si="21"/>
        <v>SOFIYAN MOHAMMED UMAR ANSARI</v>
      </c>
      <c r="D645" t="s">
        <v>498</v>
      </c>
      <c r="E645">
        <v>7304151160</v>
      </c>
      <c r="F645" t="s">
        <v>503</v>
      </c>
      <c r="G645">
        <v>5</v>
      </c>
      <c r="H645">
        <v>0</v>
      </c>
      <c r="I645">
        <v>0</v>
      </c>
      <c r="J645">
        <v>5</v>
      </c>
      <c r="K645">
        <v>3</v>
      </c>
      <c r="L645">
        <v>2</v>
      </c>
      <c r="M645">
        <v>0</v>
      </c>
      <c r="N645">
        <v>0</v>
      </c>
      <c r="O645" t="s">
        <v>384</v>
      </c>
      <c r="P645" s="368">
        <v>125</v>
      </c>
      <c r="Q645" s="137">
        <v>0</v>
      </c>
      <c r="R645" s="137">
        <v>5</v>
      </c>
      <c r="S645" s="137">
        <v>1</v>
      </c>
      <c r="T645" s="137">
        <v>100</v>
      </c>
      <c r="U645" t="str">
        <f>VLOOKUP($B645,Summary!$A:$C,3,0)</f>
        <v>Dileep Sharma</v>
      </c>
      <c r="V645" t="str">
        <f ca="1">VLOOKUP($B645,Summary!$A:$E,5,0)</f>
        <v>31 - 90</v>
      </c>
      <c r="W645">
        <f t="shared" si="22"/>
        <v>10155622</v>
      </c>
    </row>
    <row r="646" spans="1:23" s="8" customFormat="1">
      <c r="A646" s="6">
        <v>45451</v>
      </c>
      <c r="B646" s="209">
        <v>10052546</v>
      </c>
      <c r="C646" s="7" t="str">
        <f t="shared" si="21"/>
        <v>MANISH LOLARAKH NATH DUBEY</v>
      </c>
      <c r="D646" t="s">
        <v>383</v>
      </c>
      <c r="E646">
        <v>7715928718</v>
      </c>
      <c r="F646" t="s">
        <v>413</v>
      </c>
      <c r="G646">
        <v>1</v>
      </c>
      <c r="H646">
        <v>1</v>
      </c>
      <c r="I646">
        <v>0</v>
      </c>
      <c r="J646">
        <v>0</v>
      </c>
      <c r="K646">
        <v>0</v>
      </c>
      <c r="L646">
        <v>1</v>
      </c>
      <c r="M646">
        <v>0</v>
      </c>
      <c r="N646">
        <v>0</v>
      </c>
      <c r="O646" t="s">
        <v>384</v>
      </c>
      <c r="P646" s="368">
        <v>85</v>
      </c>
      <c r="Q646" s="137">
        <v>93690</v>
      </c>
      <c r="R646" s="137">
        <v>1</v>
      </c>
      <c r="S646" s="137">
        <v>1</v>
      </c>
      <c r="T646" s="137">
        <v>20</v>
      </c>
      <c r="U646" t="str">
        <f>VLOOKUP($B646,Summary!$A:$C,3,0)</f>
        <v>Madhuri Joshi</v>
      </c>
      <c r="V646" t="str">
        <f ca="1">VLOOKUP($B646,Summary!$A:$E,5,0)</f>
        <v>More Than 1 Year</v>
      </c>
      <c r="W646">
        <f t="shared" si="22"/>
        <v>10052546</v>
      </c>
    </row>
    <row r="647" spans="1:23" s="8" customFormat="1">
      <c r="A647" s="6">
        <v>45451</v>
      </c>
      <c r="B647" s="209">
        <v>10152292</v>
      </c>
      <c r="C647" s="7" t="str">
        <f t="shared" si="21"/>
        <v>CHOUBEY ADITYA AJIT</v>
      </c>
      <c r="D647" t="s">
        <v>404</v>
      </c>
      <c r="E647">
        <v>7414955787</v>
      </c>
      <c r="F647" t="s">
        <v>405</v>
      </c>
      <c r="G647">
        <v>3</v>
      </c>
      <c r="H647">
        <v>2</v>
      </c>
      <c r="I647">
        <v>0</v>
      </c>
      <c r="J647">
        <v>1</v>
      </c>
      <c r="K647">
        <v>1</v>
      </c>
      <c r="L647">
        <v>3</v>
      </c>
      <c r="M647">
        <v>0</v>
      </c>
      <c r="N647">
        <v>0</v>
      </c>
      <c r="O647" t="s">
        <v>384</v>
      </c>
      <c r="P647" s="368">
        <v>210</v>
      </c>
      <c r="Q647" s="137">
        <v>7080</v>
      </c>
      <c r="R647" s="137">
        <v>4</v>
      </c>
      <c r="S647" s="137">
        <v>1</v>
      </c>
      <c r="T647" s="137">
        <v>100</v>
      </c>
      <c r="U647" t="str">
        <f>VLOOKUP($B647,Summary!$A:$C,3,0)</f>
        <v>Rushikesh Kale</v>
      </c>
      <c r="V647" t="str">
        <f ca="1">VLOOKUP($B647,Summary!$A:$E,5,0)</f>
        <v>91 - 180</v>
      </c>
      <c r="W647">
        <f t="shared" si="22"/>
        <v>10152292</v>
      </c>
    </row>
    <row r="648" spans="1:23" s="8" customFormat="1">
      <c r="A648" s="6">
        <v>45451</v>
      </c>
      <c r="B648" s="209">
        <v>10145771</v>
      </c>
      <c r="C648" s="7" t="str">
        <f t="shared" si="21"/>
        <v>RISHIKESH DUBEY</v>
      </c>
      <c r="D648" t="s">
        <v>437</v>
      </c>
      <c r="E648">
        <v>8369036235</v>
      </c>
      <c r="F648" t="s">
        <v>433</v>
      </c>
      <c r="G648">
        <v>3</v>
      </c>
      <c r="H648">
        <v>0</v>
      </c>
      <c r="I648">
        <v>0</v>
      </c>
      <c r="J648">
        <v>3</v>
      </c>
      <c r="K648">
        <v>1</v>
      </c>
      <c r="L648">
        <v>2</v>
      </c>
      <c r="M648">
        <v>0</v>
      </c>
      <c r="N648">
        <v>0</v>
      </c>
      <c r="O648" t="s">
        <v>384</v>
      </c>
      <c r="P648" s="368">
        <v>75</v>
      </c>
      <c r="Q648" s="137">
        <v>0</v>
      </c>
      <c r="R648" s="137">
        <v>3</v>
      </c>
      <c r="S648" s="137">
        <v>1</v>
      </c>
      <c r="T648" s="137">
        <v>60</v>
      </c>
      <c r="U648" t="str">
        <f>VLOOKUP($B648,Summary!$A:$C,3,0)</f>
        <v>Intezar Sayed</v>
      </c>
      <c r="V648" t="str">
        <f ca="1">VLOOKUP($B648,Summary!$A:$E,5,0)</f>
        <v>180 +</v>
      </c>
      <c r="W648">
        <f t="shared" si="22"/>
        <v>10145771</v>
      </c>
    </row>
    <row r="649" spans="1:23" s="8" customFormat="1">
      <c r="A649" s="6">
        <v>45451</v>
      </c>
      <c r="B649" s="209">
        <v>10147364</v>
      </c>
      <c r="C649" s="7" t="str">
        <f t="shared" si="21"/>
        <v>MOIM MUKHTAR ALAM ANSARI</v>
      </c>
      <c r="D649" t="s">
        <v>426</v>
      </c>
      <c r="E649">
        <v>9326650484</v>
      </c>
      <c r="F649" t="s">
        <v>460</v>
      </c>
      <c r="G649">
        <v>5</v>
      </c>
      <c r="H649">
        <v>0</v>
      </c>
      <c r="I649">
        <v>0</v>
      </c>
      <c r="J649">
        <v>5</v>
      </c>
      <c r="K649">
        <v>3</v>
      </c>
      <c r="L649">
        <v>2</v>
      </c>
      <c r="M649">
        <v>0</v>
      </c>
      <c r="N649">
        <v>0</v>
      </c>
      <c r="O649" t="s">
        <v>384</v>
      </c>
      <c r="P649" s="368">
        <v>110</v>
      </c>
      <c r="Q649" s="137">
        <v>0</v>
      </c>
      <c r="R649" s="137">
        <v>4</v>
      </c>
      <c r="S649" s="137">
        <v>1</v>
      </c>
      <c r="T649" s="137">
        <v>80</v>
      </c>
      <c r="U649" t="str">
        <f>VLOOKUP($B649,Summary!$A:$C,3,0)</f>
        <v>Avnind Singh</v>
      </c>
      <c r="V649" t="str">
        <f ca="1">VLOOKUP($B649,Summary!$A:$E,5,0)</f>
        <v>180 +</v>
      </c>
      <c r="W649">
        <f t="shared" si="22"/>
        <v>10147364</v>
      </c>
    </row>
    <row r="650" spans="1:23" s="8" customFormat="1">
      <c r="A650" s="6">
        <v>45451</v>
      </c>
      <c r="B650" s="209">
        <v>10150180</v>
      </c>
      <c r="C650" s="7" t="str">
        <f t="shared" si="21"/>
        <v>YASH SABHA SHANKAR TIWARI</v>
      </c>
      <c r="D650" t="s">
        <v>423</v>
      </c>
      <c r="E650">
        <v>9594587271</v>
      </c>
      <c r="F650" t="s">
        <v>399</v>
      </c>
      <c r="G650">
        <v>1</v>
      </c>
      <c r="H650">
        <v>0</v>
      </c>
      <c r="I650">
        <v>0</v>
      </c>
      <c r="J650">
        <v>1</v>
      </c>
      <c r="K650">
        <v>0</v>
      </c>
      <c r="L650">
        <v>1</v>
      </c>
      <c r="M650">
        <v>0</v>
      </c>
      <c r="N650">
        <v>0</v>
      </c>
      <c r="O650" t="s">
        <v>384</v>
      </c>
      <c r="P650" s="368">
        <v>25</v>
      </c>
      <c r="Q650" s="137">
        <v>0</v>
      </c>
      <c r="R650" s="137">
        <v>1</v>
      </c>
      <c r="S650" s="137">
        <v>1</v>
      </c>
      <c r="T650" s="137">
        <v>20</v>
      </c>
      <c r="U650" t="str">
        <f>VLOOKUP($B650,Summary!$A:$C,3,0)</f>
        <v>Abhijit Khanvilkar</v>
      </c>
      <c r="V650" t="str">
        <f ca="1">VLOOKUP($B650,Summary!$A:$E,5,0)</f>
        <v>180 +</v>
      </c>
      <c r="W650">
        <f t="shared" si="22"/>
        <v>10150180</v>
      </c>
    </row>
    <row r="651" spans="1:23" s="8" customFormat="1">
      <c r="A651" s="6">
        <v>45451</v>
      </c>
      <c r="B651" s="209">
        <v>10156154</v>
      </c>
      <c r="C651" s="7" t="str">
        <f t="shared" si="21"/>
        <v>VINAY KUMAR DUBEY</v>
      </c>
      <c r="D651" t="s">
        <v>530</v>
      </c>
      <c r="E651">
        <v>7080868718</v>
      </c>
      <c r="F651" t="s">
        <v>412</v>
      </c>
      <c r="G651">
        <v>5</v>
      </c>
      <c r="H651">
        <v>0</v>
      </c>
      <c r="I651">
        <v>0</v>
      </c>
      <c r="J651">
        <v>5</v>
      </c>
      <c r="K651">
        <v>4</v>
      </c>
      <c r="L651">
        <v>1</v>
      </c>
      <c r="M651">
        <v>0</v>
      </c>
      <c r="N651">
        <v>0</v>
      </c>
      <c r="O651" t="s">
        <v>384</v>
      </c>
      <c r="P651" s="368">
        <v>125</v>
      </c>
      <c r="Q651" s="137">
        <v>0</v>
      </c>
      <c r="R651" s="137">
        <v>5</v>
      </c>
      <c r="S651" s="137">
        <v>1</v>
      </c>
      <c r="T651" s="137">
        <v>100</v>
      </c>
      <c r="U651" t="str">
        <f>VLOOKUP($B651,Summary!$A:$C,3,0)</f>
        <v>Rushikesh Kale</v>
      </c>
      <c r="V651" t="str">
        <f ca="1">VLOOKUP($B651,Summary!$A:$E,5,0)</f>
        <v>31 - 90</v>
      </c>
      <c r="W651">
        <f t="shared" si="22"/>
        <v>10156154</v>
      </c>
    </row>
    <row r="652" spans="1:23" s="8" customFormat="1">
      <c r="A652" s="6">
        <v>45451</v>
      </c>
      <c r="B652" s="209">
        <v>10039145</v>
      </c>
      <c r="C652" s="7" t="str">
        <f t="shared" si="21"/>
        <v>SUSHEEL DUBEY</v>
      </c>
      <c r="D652" t="s">
        <v>395</v>
      </c>
      <c r="E652">
        <v>9967423888</v>
      </c>
      <c r="F652" t="s">
        <v>414</v>
      </c>
      <c r="G652">
        <v>1</v>
      </c>
      <c r="H652">
        <v>1</v>
      </c>
      <c r="I652">
        <v>0</v>
      </c>
      <c r="J652">
        <v>0</v>
      </c>
      <c r="K652">
        <v>1</v>
      </c>
      <c r="L652">
        <v>0</v>
      </c>
      <c r="M652">
        <v>0</v>
      </c>
      <c r="N652">
        <v>1</v>
      </c>
      <c r="O652" t="s">
        <v>384</v>
      </c>
      <c r="P652" s="368">
        <v>105</v>
      </c>
      <c r="Q652" s="137">
        <v>4720</v>
      </c>
      <c r="R652" s="137">
        <v>1</v>
      </c>
      <c r="S652" s="137">
        <v>1</v>
      </c>
      <c r="T652" s="137">
        <v>20</v>
      </c>
      <c r="U652" t="str">
        <f>VLOOKUP($B652,Summary!$A:$C,3,0)</f>
        <v>Intezar Sayed</v>
      </c>
      <c r="V652" t="str">
        <f ca="1">VLOOKUP($B652,Summary!$A:$E,5,0)</f>
        <v>More Than 1 Year</v>
      </c>
      <c r="W652">
        <f t="shared" si="22"/>
        <v>10039145</v>
      </c>
    </row>
    <row r="653" spans="1:23" s="8" customFormat="1">
      <c r="A653" s="6">
        <v>45451</v>
      </c>
      <c r="B653" s="209">
        <v>10061244</v>
      </c>
      <c r="C653" s="7" t="str">
        <f t="shared" si="21"/>
        <v>MANISH PANDEY</v>
      </c>
      <c r="D653" t="s">
        <v>424</v>
      </c>
      <c r="E653">
        <v>8655267737</v>
      </c>
      <c r="F653" t="s">
        <v>385</v>
      </c>
      <c r="G653">
        <v>4</v>
      </c>
      <c r="H653">
        <v>0</v>
      </c>
      <c r="I653">
        <v>0</v>
      </c>
      <c r="J653">
        <v>4</v>
      </c>
      <c r="K653">
        <v>0</v>
      </c>
      <c r="L653">
        <v>4</v>
      </c>
      <c r="M653">
        <v>0</v>
      </c>
      <c r="N653">
        <v>0</v>
      </c>
      <c r="O653" t="s">
        <v>384</v>
      </c>
      <c r="P653" s="368">
        <v>100</v>
      </c>
      <c r="Q653" s="137">
        <v>0</v>
      </c>
      <c r="R653" s="137">
        <v>4</v>
      </c>
      <c r="S653" s="137">
        <v>1</v>
      </c>
      <c r="T653" s="137">
        <v>100</v>
      </c>
      <c r="U653" t="str">
        <f>VLOOKUP($B653,Summary!$A:$C,3,0)</f>
        <v>Intezar Sayed</v>
      </c>
      <c r="V653" t="str">
        <f ca="1">VLOOKUP($B653,Summary!$A:$E,5,0)</f>
        <v>More Than 1 Year</v>
      </c>
      <c r="W653">
        <f t="shared" si="22"/>
        <v>10061244</v>
      </c>
    </row>
    <row r="654" spans="1:23" s="8" customFormat="1">
      <c r="A654" s="6">
        <v>45451</v>
      </c>
      <c r="B654" s="209">
        <v>10154490</v>
      </c>
      <c r="C654" s="7" t="str">
        <f t="shared" si="21"/>
        <v>SIRAJ RAIS KHAN</v>
      </c>
      <c r="D654" t="s">
        <v>474</v>
      </c>
      <c r="E654">
        <v>7738084089</v>
      </c>
      <c r="F654" t="s">
        <v>402</v>
      </c>
      <c r="G654">
        <v>3</v>
      </c>
      <c r="H654">
        <v>1</v>
      </c>
      <c r="I654">
        <v>0</v>
      </c>
      <c r="J654">
        <v>2</v>
      </c>
      <c r="K654">
        <v>0</v>
      </c>
      <c r="L654">
        <v>3</v>
      </c>
      <c r="M654">
        <v>0</v>
      </c>
      <c r="N654">
        <v>0</v>
      </c>
      <c r="O654" t="s">
        <v>384</v>
      </c>
      <c r="P654" s="368">
        <v>140</v>
      </c>
      <c r="Q654" s="137">
        <v>7080</v>
      </c>
      <c r="R654" s="137">
        <v>3</v>
      </c>
      <c r="S654" s="137">
        <v>1</v>
      </c>
      <c r="T654" s="137">
        <v>60</v>
      </c>
      <c r="U654" t="str">
        <f>VLOOKUP($B654,Summary!$A:$C,3,0)</f>
        <v>Intezar Sayed</v>
      </c>
      <c r="V654" t="str">
        <f ca="1">VLOOKUP($B654,Summary!$A:$E,5,0)</f>
        <v>91 - 180</v>
      </c>
      <c r="W654">
        <f t="shared" si="22"/>
        <v>10154490</v>
      </c>
    </row>
    <row r="655" spans="1:23" s="8" customFormat="1">
      <c r="A655" s="6">
        <v>45451</v>
      </c>
      <c r="B655" s="209">
        <v>10106261</v>
      </c>
      <c r="C655" s="7" t="str">
        <f t="shared" si="21"/>
        <v>MOHD ANWAR</v>
      </c>
      <c r="D655" t="s">
        <v>406</v>
      </c>
      <c r="E655">
        <v>9699967378</v>
      </c>
      <c r="F655" t="s">
        <v>397</v>
      </c>
      <c r="G655">
        <v>5</v>
      </c>
      <c r="H655">
        <v>0</v>
      </c>
      <c r="I655">
        <v>0</v>
      </c>
      <c r="J655">
        <v>5</v>
      </c>
      <c r="K655">
        <v>0</v>
      </c>
      <c r="L655">
        <v>5</v>
      </c>
      <c r="M655">
        <v>0</v>
      </c>
      <c r="N655">
        <v>0</v>
      </c>
      <c r="O655" t="s">
        <v>384</v>
      </c>
      <c r="P655" s="368">
        <v>125</v>
      </c>
      <c r="Q655" s="137">
        <v>0</v>
      </c>
      <c r="R655" s="137">
        <v>5</v>
      </c>
      <c r="S655" s="137">
        <v>1</v>
      </c>
      <c r="T655" s="137">
        <v>100</v>
      </c>
      <c r="U655" t="str">
        <f>VLOOKUP($B655,Summary!$A:$C,3,0)</f>
        <v>Madhuri Joshi</v>
      </c>
      <c r="V655" t="str">
        <f ca="1">VLOOKUP($B655,Summary!$A:$E,5,0)</f>
        <v>More Than 1 Year</v>
      </c>
      <c r="W655">
        <f t="shared" si="22"/>
        <v>10106261</v>
      </c>
    </row>
    <row r="656" spans="1:23" s="8" customFormat="1">
      <c r="A656" s="6">
        <v>45451</v>
      </c>
      <c r="B656" s="209">
        <v>10139865</v>
      </c>
      <c r="C656" s="7" t="str">
        <f t="shared" si="21"/>
        <v>JITENDRA PRATAP SINGH</v>
      </c>
      <c r="D656" t="s">
        <v>544</v>
      </c>
      <c r="E656">
        <v>7718993383</v>
      </c>
      <c r="F656" t="s">
        <v>383</v>
      </c>
      <c r="G656">
        <v>1</v>
      </c>
      <c r="H656">
        <v>0</v>
      </c>
      <c r="I656">
        <v>0</v>
      </c>
      <c r="J656">
        <v>1</v>
      </c>
      <c r="K656">
        <v>1</v>
      </c>
      <c r="L656">
        <v>0</v>
      </c>
      <c r="M656">
        <v>0</v>
      </c>
      <c r="N656">
        <v>0</v>
      </c>
      <c r="O656" t="s">
        <v>384</v>
      </c>
      <c r="P656" s="368">
        <v>25</v>
      </c>
      <c r="Q656" s="137">
        <v>0</v>
      </c>
      <c r="R656" s="137">
        <v>1</v>
      </c>
      <c r="S656" s="137">
        <v>1</v>
      </c>
      <c r="T656" s="137">
        <v>20</v>
      </c>
      <c r="U656" t="str">
        <f>VLOOKUP($B656,Summary!$A:$C,3,0)</f>
        <v>Madhuri Joshi</v>
      </c>
      <c r="V656" t="str">
        <f ca="1">VLOOKUP($B656,Summary!$A:$E,5,0)</f>
        <v>More Than 1 Year</v>
      </c>
      <c r="W656">
        <f t="shared" si="22"/>
        <v>10139865</v>
      </c>
    </row>
    <row r="657" spans="1:23" s="8" customFormat="1">
      <c r="A657" s="6">
        <v>45451</v>
      </c>
      <c r="B657" s="209">
        <v>10149740</v>
      </c>
      <c r="C657" s="7" t="str">
        <f t="shared" si="21"/>
        <v>MD SARFARAZ</v>
      </c>
      <c r="D657" t="s">
        <v>420</v>
      </c>
      <c r="E657">
        <v>8709965096</v>
      </c>
      <c r="F657" t="s">
        <v>401</v>
      </c>
      <c r="G657">
        <v>5</v>
      </c>
      <c r="H657">
        <v>0</v>
      </c>
      <c r="I657">
        <v>0</v>
      </c>
      <c r="J657">
        <v>5</v>
      </c>
      <c r="K657">
        <v>1</v>
      </c>
      <c r="L657">
        <v>4</v>
      </c>
      <c r="M657">
        <v>0</v>
      </c>
      <c r="N657">
        <v>0</v>
      </c>
      <c r="O657" t="s">
        <v>384</v>
      </c>
      <c r="P657" s="368">
        <v>125</v>
      </c>
      <c r="Q657" s="137">
        <v>0</v>
      </c>
      <c r="R657" s="137">
        <v>5</v>
      </c>
      <c r="S657" s="137">
        <v>1</v>
      </c>
      <c r="T657" s="137">
        <v>100</v>
      </c>
      <c r="U657" t="str">
        <f>VLOOKUP($B657,Summary!$A:$C,3,0)</f>
        <v>Abhijit Khanvilkar</v>
      </c>
      <c r="V657" t="str">
        <f ca="1">VLOOKUP($B657,Summary!$A:$E,5,0)</f>
        <v>180 +</v>
      </c>
      <c r="W657">
        <f t="shared" si="22"/>
        <v>10149740</v>
      </c>
    </row>
    <row r="658" spans="1:23" s="8" customFormat="1">
      <c r="A658" s="6">
        <v>45451</v>
      </c>
      <c r="B658" s="209">
        <v>10044507</v>
      </c>
      <c r="C658" s="7" t="str">
        <f t="shared" si="21"/>
        <v>JAGANATH SABAT</v>
      </c>
      <c r="D658" t="s">
        <v>412</v>
      </c>
      <c r="E658">
        <v>9619119432</v>
      </c>
      <c r="F658" t="s">
        <v>422</v>
      </c>
      <c r="G658">
        <v>2</v>
      </c>
      <c r="H658">
        <v>1</v>
      </c>
      <c r="I658">
        <v>0</v>
      </c>
      <c r="J658">
        <v>1</v>
      </c>
      <c r="K658">
        <v>0</v>
      </c>
      <c r="L658">
        <v>2</v>
      </c>
      <c r="M658">
        <v>0</v>
      </c>
      <c r="N658">
        <v>0</v>
      </c>
      <c r="O658" t="s">
        <v>384</v>
      </c>
      <c r="P658" s="368">
        <v>90</v>
      </c>
      <c r="Q658" s="137">
        <v>5900</v>
      </c>
      <c r="R658" s="137">
        <v>1</v>
      </c>
      <c r="S658" s="137">
        <v>1</v>
      </c>
      <c r="T658" s="137">
        <v>20</v>
      </c>
      <c r="U658" t="str">
        <f>VLOOKUP($B658,Summary!$A:$C,3,0)</f>
        <v>Rushikesh Kale</v>
      </c>
      <c r="V658" t="str">
        <f ca="1">VLOOKUP($B658,Summary!$A:$E,5,0)</f>
        <v>More Than 1 Year</v>
      </c>
      <c r="W658">
        <f t="shared" si="22"/>
        <v>10044507</v>
      </c>
    </row>
    <row r="659" spans="1:23" s="8" customFormat="1">
      <c r="A659" s="6">
        <v>45451</v>
      </c>
      <c r="B659" s="209">
        <v>10031401</v>
      </c>
      <c r="C659" s="7" t="str">
        <f t="shared" si="21"/>
        <v>KARIM JARIYA</v>
      </c>
      <c r="D659" t="s">
        <v>403</v>
      </c>
      <c r="E659">
        <v>9321734702</v>
      </c>
      <c r="F659" t="s">
        <v>385</v>
      </c>
      <c r="G659">
        <v>4</v>
      </c>
      <c r="H659">
        <v>0</v>
      </c>
      <c r="I659">
        <v>0</v>
      </c>
      <c r="J659">
        <v>4</v>
      </c>
      <c r="K659">
        <v>1</v>
      </c>
      <c r="L659">
        <v>3</v>
      </c>
      <c r="M659">
        <v>0</v>
      </c>
      <c r="N659">
        <v>0</v>
      </c>
      <c r="O659" t="s">
        <v>384</v>
      </c>
      <c r="P659" s="368">
        <v>100</v>
      </c>
      <c r="Q659" s="137">
        <v>0</v>
      </c>
      <c r="R659" s="137">
        <v>4</v>
      </c>
      <c r="S659" s="137">
        <v>1</v>
      </c>
      <c r="T659" s="137">
        <v>80</v>
      </c>
      <c r="U659" t="str">
        <f>VLOOKUP($B659,Summary!$A:$C,3,0)</f>
        <v>Intezar Sayed</v>
      </c>
      <c r="V659" t="str">
        <f ca="1">VLOOKUP($B659,Summary!$A:$E,5,0)</f>
        <v>More Than 1 Year</v>
      </c>
      <c r="W659">
        <f t="shared" si="22"/>
        <v>10031401</v>
      </c>
    </row>
    <row r="660" spans="1:23" s="8" customFormat="1">
      <c r="A660" s="6">
        <v>45451</v>
      </c>
      <c r="B660" s="209">
        <v>10157420</v>
      </c>
      <c r="C660" s="7" t="str">
        <f t="shared" si="21"/>
        <v>VISHAL RAJENDRA UPADHYAY</v>
      </c>
      <c r="D660" t="s">
        <v>554</v>
      </c>
      <c r="E660">
        <v>9867075685</v>
      </c>
      <c r="F660" t="s">
        <v>497</v>
      </c>
      <c r="G660">
        <v>1</v>
      </c>
      <c r="H660">
        <v>0</v>
      </c>
      <c r="I660">
        <v>0</v>
      </c>
      <c r="J660">
        <v>1</v>
      </c>
      <c r="K660">
        <v>0</v>
      </c>
      <c r="L660">
        <v>1</v>
      </c>
      <c r="M660">
        <v>0</v>
      </c>
      <c r="N660">
        <v>0</v>
      </c>
      <c r="O660" t="s">
        <v>384</v>
      </c>
      <c r="P660" s="368">
        <v>25</v>
      </c>
      <c r="Q660" s="137">
        <v>0</v>
      </c>
      <c r="R660" s="137">
        <v>1</v>
      </c>
      <c r="S660" s="137">
        <v>1</v>
      </c>
      <c r="T660" s="137">
        <v>33.33</v>
      </c>
      <c r="U660" t="str">
        <f>VLOOKUP($B660,Summary!$A:$C,3,0)</f>
        <v>Dileep Sharma</v>
      </c>
      <c r="V660" t="str">
        <f ca="1">VLOOKUP($B660,Summary!$A:$E,5,0)</f>
        <v>31 - 90</v>
      </c>
      <c r="W660">
        <f t="shared" si="22"/>
        <v>10157420</v>
      </c>
    </row>
    <row r="661" spans="1:23" s="8" customFormat="1">
      <c r="A661" s="6">
        <v>45451</v>
      </c>
      <c r="B661" s="209">
        <v>10153333</v>
      </c>
      <c r="C661" s="7" t="str">
        <f t="shared" si="21"/>
        <v>SUMIT KUMAR PARASNATH VERMA</v>
      </c>
      <c r="D661" t="s">
        <v>546</v>
      </c>
      <c r="E661">
        <v>7738531602</v>
      </c>
      <c r="F661" t="s">
        <v>503</v>
      </c>
      <c r="G661">
        <v>5</v>
      </c>
      <c r="H661">
        <v>0</v>
      </c>
      <c r="I661">
        <v>0</v>
      </c>
      <c r="J661">
        <v>5</v>
      </c>
      <c r="K661">
        <v>1</v>
      </c>
      <c r="L661">
        <v>4</v>
      </c>
      <c r="M661">
        <v>0</v>
      </c>
      <c r="N661">
        <v>0</v>
      </c>
      <c r="O661" t="s">
        <v>384</v>
      </c>
      <c r="P661" s="368">
        <v>125</v>
      </c>
      <c r="Q661" s="137">
        <v>0</v>
      </c>
      <c r="R661" s="137">
        <v>4</v>
      </c>
      <c r="S661" s="137">
        <v>1</v>
      </c>
      <c r="T661" s="137">
        <v>80</v>
      </c>
      <c r="U661" t="str">
        <f>VLOOKUP($B661,Summary!$A:$C,3,0)</f>
        <v>Dileep Sharma</v>
      </c>
      <c r="V661" t="str">
        <f ca="1">VLOOKUP($B661,Summary!$A:$E,5,0)</f>
        <v>91 - 180</v>
      </c>
      <c r="W661">
        <f t="shared" si="22"/>
        <v>10153333</v>
      </c>
    </row>
    <row r="662" spans="1:23" s="8" customFormat="1">
      <c r="A662" s="6">
        <v>45451</v>
      </c>
      <c r="B662" s="209">
        <v>10157283</v>
      </c>
      <c r="C662" s="7" t="str">
        <f t="shared" si="21"/>
        <v>VINIT LAXMIKANT CHATURVEDI</v>
      </c>
      <c r="D662" t="s">
        <v>549</v>
      </c>
      <c r="E662">
        <v>9619167461</v>
      </c>
      <c r="F662" t="s">
        <v>461</v>
      </c>
      <c r="G662">
        <v>5</v>
      </c>
      <c r="H662">
        <v>0</v>
      </c>
      <c r="I662">
        <v>0</v>
      </c>
      <c r="J662">
        <v>5</v>
      </c>
      <c r="K662">
        <v>3</v>
      </c>
      <c r="L662">
        <v>2</v>
      </c>
      <c r="M662">
        <v>0</v>
      </c>
      <c r="N662">
        <v>0</v>
      </c>
      <c r="O662" t="s">
        <v>384</v>
      </c>
      <c r="P662" s="368">
        <v>125</v>
      </c>
      <c r="Q662" s="137">
        <v>0</v>
      </c>
      <c r="R662" s="137">
        <v>5</v>
      </c>
      <c r="S662" s="137">
        <v>1</v>
      </c>
      <c r="T662" s="137">
        <v>100</v>
      </c>
      <c r="U662" t="str">
        <f>VLOOKUP($B662,Summary!$A:$C,3,0)</f>
        <v>Avnind Singh</v>
      </c>
      <c r="V662" t="str">
        <f ca="1">VLOOKUP($B662,Summary!$A:$E,5,0)</f>
        <v>31 - 90</v>
      </c>
      <c r="W662">
        <f t="shared" si="22"/>
        <v>10157283</v>
      </c>
    </row>
    <row r="663" spans="1:23" s="8" customFormat="1">
      <c r="A663" s="6">
        <v>45451</v>
      </c>
      <c r="B663" s="209">
        <v>10157455</v>
      </c>
      <c r="C663" s="7" t="str">
        <f t="shared" si="21"/>
        <v>PRASHANT VISHRAM PATIL</v>
      </c>
      <c r="D663" t="s">
        <v>552</v>
      </c>
      <c r="E663">
        <v>7777088988</v>
      </c>
      <c r="F663" t="s">
        <v>409</v>
      </c>
      <c r="G663">
        <v>5</v>
      </c>
      <c r="H663">
        <v>0</v>
      </c>
      <c r="I663">
        <v>0</v>
      </c>
      <c r="J663">
        <v>5</v>
      </c>
      <c r="K663">
        <v>2</v>
      </c>
      <c r="L663">
        <v>3</v>
      </c>
      <c r="M663">
        <v>0</v>
      </c>
      <c r="N663">
        <v>0</v>
      </c>
      <c r="O663" t="s">
        <v>384</v>
      </c>
      <c r="P663" s="368">
        <v>120</v>
      </c>
      <c r="Q663" s="137">
        <v>0</v>
      </c>
      <c r="R663" s="137">
        <v>5</v>
      </c>
      <c r="S663" s="137">
        <v>1</v>
      </c>
      <c r="T663" s="137">
        <v>100</v>
      </c>
      <c r="U663" t="str">
        <f>VLOOKUP($B663,Summary!$A:$C,3,0)</f>
        <v>Avnind Singh</v>
      </c>
      <c r="V663" t="str">
        <f ca="1">VLOOKUP($B663,Summary!$A:$E,5,0)</f>
        <v>31 - 90</v>
      </c>
      <c r="W663">
        <f t="shared" si="22"/>
        <v>10157455</v>
      </c>
    </row>
    <row r="664" spans="1:23" s="8" customFormat="1">
      <c r="A664" s="6">
        <v>45453</v>
      </c>
      <c r="B664" s="209">
        <v>10156402</v>
      </c>
      <c r="C664" s="7" t="str">
        <f t="shared" si="21"/>
        <v>RANJEET UPENDRA SHARMA</v>
      </c>
      <c r="D664" t="s">
        <v>529</v>
      </c>
      <c r="E664">
        <v>7620769467</v>
      </c>
      <c r="F664" t="s">
        <v>412</v>
      </c>
      <c r="G664">
        <v>4</v>
      </c>
      <c r="H664">
        <v>0</v>
      </c>
      <c r="I664">
        <v>0</v>
      </c>
      <c r="J664">
        <v>4</v>
      </c>
      <c r="K664">
        <v>1</v>
      </c>
      <c r="L664">
        <v>3</v>
      </c>
      <c r="M664">
        <v>0</v>
      </c>
      <c r="N664">
        <v>0</v>
      </c>
      <c r="O664" t="s">
        <v>384</v>
      </c>
      <c r="P664" s="368">
        <v>100</v>
      </c>
      <c r="Q664" s="137">
        <v>0</v>
      </c>
      <c r="R664" s="137">
        <v>4</v>
      </c>
      <c r="S664" s="137">
        <v>1</v>
      </c>
      <c r="T664" s="137">
        <v>80</v>
      </c>
      <c r="U664" t="str">
        <f>VLOOKUP($B664,Summary!$A:$C,3,0)</f>
        <v>Rushikesh Kale</v>
      </c>
      <c r="V664" t="str">
        <f ca="1">VLOOKUP($B664,Summary!$A:$E,5,0)</f>
        <v>31 - 90</v>
      </c>
      <c r="W664">
        <f t="shared" si="22"/>
        <v>10156402</v>
      </c>
    </row>
    <row r="665" spans="1:23" s="8" customFormat="1">
      <c r="A665" s="6">
        <v>45453</v>
      </c>
      <c r="B665" s="209">
        <v>10147895</v>
      </c>
      <c r="C665" s="7" t="str">
        <f t="shared" si="21"/>
        <v>RUSHIKESH DODHU JADHAV</v>
      </c>
      <c r="D665" t="s">
        <v>389</v>
      </c>
      <c r="E665">
        <v>9768269689</v>
      </c>
      <c r="F665" t="s">
        <v>461</v>
      </c>
      <c r="G665">
        <v>5</v>
      </c>
      <c r="H665">
        <v>0</v>
      </c>
      <c r="I665">
        <v>0</v>
      </c>
      <c r="J665">
        <v>5</v>
      </c>
      <c r="K665">
        <v>2</v>
      </c>
      <c r="L665">
        <v>3</v>
      </c>
      <c r="M665">
        <v>0</v>
      </c>
      <c r="N665">
        <v>0</v>
      </c>
      <c r="O665" t="s">
        <v>384</v>
      </c>
      <c r="P665" s="368">
        <v>125</v>
      </c>
      <c r="Q665" s="137">
        <v>0</v>
      </c>
      <c r="R665" s="137">
        <v>5</v>
      </c>
      <c r="S665" s="137">
        <v>1</v>
      </c>
      <c r="T665" s="137">
        <v>100</v>
      </c>
      <c r="U665" t="str">
        <f>VLOOKUP($B665,Summary!$A:$C,3,0)</f>
        <v>Avnind Singh</v>
      </c>
      <c r="V665" t="str">
        <f ca="1">VLOOKUP($B665,Summary!$A:$E,5,0)</f>
        <v>180 +</v>
      </c>
      <c r="W665">
        <f t="shared" si="22"/>
        <v>10147895</v>
      </c>
    </row>
    <row r="666" spans="1:23" s="8" customFormat="1">
      <c r="A666" s="6">
        <v>45453</v>
      </c>
      <c r="B666" s="209">
        <v>10156139</v>
      </c>
      <c r="C666" s="7" t="str">
        <f t="shared" si="21"/>
        <v>ASHISH SHUKLA</v>
      </c>
      <c r="D666" t="s">
        <v>508</v>
      </c>
      <c r="E666">
        <v>8879709699</v>
      </c>
      <c r="F666" t="s">
        <v>399</v>
      </c>
      <c r="G666">
        <v>5</v>
      </c>
      <c r="H666">
        <v>0</v>
      </c>
      <c r="I666">
        <v>0</v>
      </c>
      <c r="J666">
        <v>5</v>
      </c>
      <c r="K666">
        <v>4</v>
      </c>
      <c r="L666">
        <v>1</v>
      </c>
      <c r="M666">
        <v>0</v>
      </c>
      <c r="N666">
        <v>0</v>
      </c>
      <c r="O666" t="s">
        <v>384</v>
      </c>
      <c r="P666" s="368">
        <v>125</v>
      </c>
      <c r="Q666" s="137">
        <v>0</v>
      </c>
      <c r="R666" s="137">
        <v>5</v>
      </c>
      <c r="S666" s="137">
        <v>1</v>
      </c>
      <c r="T666" s="137">
        <v>100</v>
      </c>
      <c r="U666" t="str">
        <f>VLOOKUP($B666,Summary!$A:$C,3,0)</f>
        <v>Abhijit Khanvilkar</v>
      </c>
      <c r="V666" t="str">
        <f ca="1">VLOOKUP($B666,Summary!$A:$E,5,0)</f>
        <v>31 - 90</v>
      </c>
      <c r="W666">
        <f t="shared" si="22"/>
        <v>10156139</v>
      </c>
    </row>
    <row r="667" spans="1:23" s="8" customFormat="1">
      <c r="A667" s="6">
        <v>45453</v>
      </c>
      <c r="B667" s="209">
        <v>10157451</v>
      </c>
      <c r="C667" s="7" t="str">
        <f t="shared" si="21"/>
        <v>ATHARAV DASHRATH PAWAR</v>
      </c>
      <c r="D667" t="s">
        <v>551</v>
      </c>
      <c r="E667">
        <v>8655082048</v>
      </c>
      <c r="F667" t="s">
        <v>399</v>
      </c>
      <c r="G667">
        <v>7</v>
      </c>
      <c r="H667">
        <v>0</v>
      </c>
      <c r="I667">
        <v>0</v>
      </c>
      <c r="J667">
        <v>7</v>
      </c>
      <c r="K667">
        <v>6</v>
      </c>
      <c r="L667">
        <v>1</v>
      </c>
      <c r="M667">
        <v>0</v>
      </c>
      <c r="N667">
        <v>0</v>
      </c>
      <c r="O667" t="s">
        <v>384</v>
      </c>
      <c r="P667" s="368">
        <v>175</v>
      </c>
      <c r="Q667" s="137">
        <v>0</v>
      </c>
      <c r="R667" s="137">
        <v>7</v>
      </c>
      <c r="S667" s="137">
        <v>1</v>
      </c>
      <c r="T667" s="137">
        <v>100</v>
      </c>
      <c r="U667" t="str">
        <f>VLOOKUP($B667,Summary!$A:$C,3,0)</f>
        <v>Abhijit Khanvilkar</v>
      </c>
      <c r="V667" t="str">
        <f ca="1">VLOOKUP($B667,Summary!$A:$E,5,0)</f>
        <v>31 - 90</v>
      </c>
      <c r="W667">
        <f t="shared" si="22"/>
        <v>10157451</v>
      </c>
    </row>
    <row r="668" spans="1:23" s="8" customFormat="1">
      <c r="A668" s="6">
        <v>45453</v>
      </c>
      <c r="B668" s="209">
        <v>10068735</v>
      </c>
      <c r="C668" s="7" t="str">
        <f t="shared" si="21"/>
        <v>MOHAMMED MUNAWAR KHAN</v>
      </c>
      <c r="D668" t="s">
        <v>398</v>
      </c>
      <c r="E668">
        <v>8779346184</v>
      </c>
      <c r="F668" t="s">
        <v>414</v>
      </c>
      <c r="G668">
        <v>3</v>
      </c>
      <c r="H668">
        <v>0</v>
      </c>
      <c r="I668">
        <v>0</v>
      </c>
      <c r="J668">
        <v>3</v>
      </c>
      <c r="K668">
        <v>0</v>
      </c>
      <c r="L668">
        <v>3</v>
      </c>
      <c r="M668">
        <v>0</v>
      </c>
      <c r="N668">
        <v>0</v>
      </c>
      <c r="O668" t="s">
        <v>384</v>
      </c>
      <c r="P668" s="368">
        <v>75</v>
      </c>
      <c r="Q668" s="137">
        <v>0</v>
      </c>
      <c r="R668" s="137">
        <v>3</v>
      </c>
      <c r="S668" s="137">
        <v>1</v>
      </c>
      <c r="T668" s="137">
        <v>100</v>
      </c>
      <c r="U668" t="str">
        <f>VLOOKUP($B668,Summary!$A:$C,3,0)</f>
        <v>Intezar Sayed</v>
      </c>
      <c r="V668" t="str">
        <f ca="1">VLOOKUP($B668,Summary!$A:$E,5,0)</f>
        <v>More Than 1 Year</v>
      </c>
      <c r="W668">
        <f t="shared" si="22"/>
        <v>10068735</v>
      </c>
    </row>
    <row r="669" spans="1:23" s="8" customFormat="1">
      <c r="A669" s="6">
        <v>45453</v>
      </c>
      <c r="B669" s="209">
        <v>10062688</v>
      </c>
      <c r="C669" s="7" t="str">
        <f t="shared" si="21"/>
        <v>CHANDRALOK GUPTA</v>
      </c>
      <c r="D669" t="s">
        <v>405</v>
      </c>
      <c r="E669">
        <v>8424058233</v>
      </c>
      <c r="F669" t="s">
        <v>422</v>
      </c>
      <c r="G669">
        <v>1</v>
      </c>
      <c r="H669">
        <v>1</v>
      </c>
      <c r="I669">
        <v>0</v>
      </c>
      <c r="J669">
        <v>0</v>
      </c>
      <c r="K669">
        <v>0</v>
      </c>
      <c r="L669">
        <v>1</v>
      </c>
      <c r="M669">
        <v>0</v>
      </c>
      <c r="N669">
        <v>1</v>
      </c>
      <c r="O669" t="s">
        <v>384</v>
      </c>
      <c r="P669" s="368">
        <v>100</v>
      </c>
      <c r="Q669" s="137">
        <v>2360</v>
      </c>
      <c r="R669" s="137">
        <v>1</v>
      </c>
      <c r="S669" s="137">
        <v>1</v>
      </c>
      <c r="T669" s="137">
        <v>20</v>
      </c>
      <c r="U669" t="str">
        <f>VLOOKUP($B669,Summary!$A:$C,3,0)</f>
        <v>Rushikesh Kale</v>
      </c>
      <c r="V669" t="str">
        <f ca="1">VLOOKUP($B669,Summary!$A:$E,5,0)</f>
        <v>More Than 1 Year</v>
      </c>
      <c r="W669">
        <f t="shared" si="22"/>
        <v>10062688</v>
      </c>
    </row>
    <row r="670" spans="1:23" s="8" customFormat="1">
      <c r="A670" s="6">
        <v>45453</v>
      </c>
      <c r="B670" s="209">
        <v>10129842</v>
      </c>
      <c r="C670" s="7" t="str">
        <f t="shared" si="21"/>
        <v>RANJIT REVNATH BOBHATE</v>
      </c>
      <c r="D670" t="s">
        <v>428</v>
      </c>
      <c r="E670">
        <v>9920240914</v>
      </c>
      <c r="F670" t="s">
        <v>397</v>
      </c>
      <c r="G670">
        <v>5</v>
      </c>
      <c r="H670">
        <v>0</v>
      </c>
      <c r="I670">
        <v>0</v>
      </c>
      <c r="J670">
        <v>5</v>
      </c>
      <c r="K670">
        <v>0</v>
      </c>
      <c r="L670">
        <v>5</v>
      </c>
      <c r="M670">
        <v>0</v>
      </c>
      <c r="N670">
        <v>0</v>
      </c>
      <c r="O670" t="s">
        <v>384</v>
      </c>
      <c r="P670" s="368">
        <v>125</v>
      </c>
      <c r="Q670" s="137">
        <v>0</v>
      </c>
      <c r="R670" s="137">
        <v>5</v>
      </c>
      <c r="S670" s="137">
        <v>1</v>
      </c>
      <c r="T670" s="137">
        <v>100</v>
      </c>
      <c r="U670" t="str">
        <f>VLOOKUP($B670,Summary!$A:$C,3,0)</f>
        <v>Madhuri Joshi</v>
      </c>
      <c r="V670" t="str">
        <f ca="1">VLOOKUP($B670,Summary!$A:$E,5,0)</f>
        <v>More Than 1 Year</v>
      </c>
      <c r="W670">
        <f t="shared" si="22"/>
        <v>10129842</v>
      </c>
    </row>
    <row r="671" spans="1:23" s="8" customFormat="1">
      <c r="A671" s="6">
        <v>45453</v>
      </c>
      <c r="B671" s="209">
        <v>10081473</v>
      </c>
      <c r="C671" s="7" t="str">
        <f t="shared" si="21"/>
        <v>ALOK NAKHDOO PAL</v>
      </c>
      <c r="D671" t="s">
        <v>425</v>
      </c>
      <c r="E671">
        <v>7385360866</v>
      </c>
      <c r="F671" t="s">
        <v>405</v>
      </c>
      <c r="G671">
        <v>5</v>
      </c>
      <c r="H671">
        <v>0</v>
      </c>
      <c r="I671">
        <v>0</v>
      </c>
      <c r="J671">
        <v>5</v>
      </c>
      <c r="K671">
        <v>0</v>
      </c>
      <c r="L671">
        <v>5</v>
      </c>
      <c r="M671">
        <v>0</v>
      </c>
      <c r="N671">
        <v>0</v>
      </c>
      <c r="O671" t="s">
        <v>384</v>
      </c>
      <c r="P671" s="368">
        <v>115</v>
      </c>
      <c r="Q671" s="137">
        <v>0</v>
      </c>
      <c r="R671" s="137">
        <v>5</v>
      </c>
      <c r="S671" s="137">
        <v>1</v>
      </c>
      <c r="T671" s="137">
        <v>100</v>
      </c>
      <c r="U671" t="str">
        <f>VLOOKUP($B671,Summary!$A:$C,3,0)</f>
        <v>Rushikesh Kale</v>
      </c>
      <c r="V671" t="str">
        <f ca="1">VLOOKUP($B671,Summary!$A:$E,5,0)</f>
        <v>More Than 1 Year</v>
      </c>
      <c r="W671">
        <f t="shared" si="22"/>
        <v>10081473</v>
      </c>
    </row>
    <row r="672" spans="1:23" s="8" customFormat="1">
      <c r="A672" s="6">
        <v>45453</v>
      </c>
      <c r="B672" s="209">
        <v>10152591</v>
      </c>
      <c r="C672" s="7" t="str">
        <f t="shared" si="21"/>
        <v>ARUN KUMAR SHUKLA</v>
      </c>
      <c r="D672" t="s">
        <v>421</v>
      </c>
      <c r="E672">
        <v>8928440955</v>
      </c>
      <c r="F672" t="s">
        <v>405</v>
      </c>
      <c r="G672">
        <v>5</v>
      </c>
      <c r="H672">
        <v>0</v>
      </c>
      <c r="I672">
        <v>0</v>
      </c>
      <c r="J672">
        <v>5</v>
      </c>
      <c r="K672">
        <v>1</v>
      </c>
      <c r="L672">
        <v>4</v>
      </c>
      <c r="M672">
        <v>0</v>
      </c>
      <c r="N672">
        <v>0</v>
      </c>
      <c r="O672" t="s">
        <v>384</v>
      </c>
      <c r="P672" s="368">
        <v>115</v>
      </c>
      <c r="Q672" s="137">
        <v>0</v>
      </c>
      <c r="R672" s="137">
        <v>5</v>
      </c>
      <c r="S672" s="137">
        <v>1</v>
      </c>
      <c r="T672" s="137">
        <v>100</v>
      </c>
      <c r="U672" t="str">
        <f>VLOOKUP($B672,Summary!$A:$C,3,0)</f>
        <v>Rushikesh Kale</v>
      </c>
      <c r="V672" t="str">
        <f ca="1">VLOOKUP($B672,Summary!$A:$E,5,0)</f>
        <v>91 - 180</v>
      </c>
      <c r="W672">
        <f t="shared" si="22"/>
        <v>10152591</v>
      </c>
    </row>
    <row r="673" spans="1:23" s="8" customFormat="1">
      <c r="A673" s="6">
        <v>45453</v>
      </c>
      <c r="B673" s="209">
        <v>10023038</v>
      </c>
      <c r="C673" s="7" t="str">
        <f t="shared" si="21"/>
        <v>MOHAMMAD IMRAN ADIL</v>
      </c>
      <c r="D673" t="s">
        <v>397</v>
      </c>
      <c r="E673">
        <v>9967552214</v>
      </c>
      <c r="F673" t="s">
        <v>413</v>
      </c>
      <c r="G673">
        <v>2</v>
      </c>
      <c r="H673">
        <v>1</v>
      </c>
      <c r="I673">
        <v>0</v>
      </c>
      <c r="J673">
        <v>1</v>
      </c>
      <c r="K673">
        <v>1</v>
      </c>
      <c r="L673">
        <v>1</v>
      </c>
      <c r="M673">
        <v>0</v>
      </c>
      <c r="N673">
        <v>0</v>
      </c>
      <c r="O673" t="s">
        <v>384</v>
      </c>
      <c r="P673" s="368">
        <v>115</v>
      </c>
      <c r="Q673" s="137">
        <v>49261</v>
      </c>
      <c r="R673" s="137">
        <v>2</v>
      </c>
      <c r="S673" s="137">
        <v>1</v>
      </c>
      <c r="T673" s="137">
        <v>40</v>
      </c>
      <c r="U673" t="str">
        <f>VLOOKUP($B673,Summary!$A:$C,3,0)</f>
        <v>Madhuri Joshi</v>
      </c>
      <c r="V673" t="str">
        <f ca="1">VLOOKUP($B673,Summary!$A:$E,5,0)</f>
        <v>More Than 1 Year</v>
      </c>
      <c r="W673">
        <f t="shared" si="22"/>
        <v>10023038</v>
      </c>
    </row>
    <row r="674" spans="1:23" s="8" customFormat="1">
      <c r="A674" s="6">
        <v>45453</v>
      </c>
      <c r="B674" s="209">
        <v>10156156</v>
      </c>
      <c r="C674" s="7" t="str">
        <f t="shared" si="21"/>
        <v>AJAY KUMAR MISHRA</v>
      </c>
      <c r="D674" t="s">
        <v>528</v>
      </c>
      <c r="E674">
        <v>8009478116</v>
      </c>
      <c r="F674" t="s">
        <v>386</v>
      </c>
      <c r="G674">
        <v>5</v>
      </c>
      <c r="H674">
        <v>0</v>
      </c>
      <c r="I674">
        <v>0</v>
      </c>
      <c r="J674">
        <v>5</v>
      </c>
      <c r="K674">
        <v>3</v>
      </c>
      <c r="L674">
        <v>3</v>
      </c>
      <c r="M674">
        <v>0</v>
      </c>
      <c r="N674">
        <v>0</v>
      </c>
      <c r="O674" t="s">
        <v>384</v>
      </c>
      <c r="P674" s="368">
        <v>115</v>
      </c>
      <c r="Q674" s="137">
        <v>0</v>
      </c>
      <c r="R674" s="137">
        <v>5</v>
      </c>
      <c r="S674" s="137">
        <v>1</v>
      </c>
      <c r="T674" s="137">
        <v>100</v>
      </c>
      <c r="U674" t="str">
        <f>VLOOKUP($B674,Summary!$A:$C,3,0)</f>
        <v>Avnind Singh</v>
      </c>
      <c r="V674" t="str">
        <f ca="1">VLOOKUP($B674,Summary!$A:$E,5,0)</f>
        <v>31 - 90</v>
      </c>
      <c r="W674">
        <f t="shared" si="22"/>
        <v>10156156</v>
      </c>
    </row>
    <row r="675" spans="1:23" s="8" customFormat="1">
      <c r="A675" s="6">
        <v>45453</v>
      </c>
      <c r="B675" s="209">
        <v>10157733</v>
      </c>
      <c r="C675" s="7" t="str">
        <f t="shared" si="21"/>
        <v>VINAY MISHRA</v>
      </c>
      <c r="D675" t="s">
        <v>563</v>
      </c>
      <c r="E675">
        <v>9140317319</v>
      </c>
      <c r="F675" t="s">
        <v>402</v>
      </c>
      <c r="G675">
        <v>5</v>
      </c>
      <c r="H675">
        <v>0</v>
      </c>
      <c r="I675">
        <v>0</v>
      </c>
      <c r="J675">
        <v>5</v>
      </c>
      <c r="K675">
        <v>2</v>
      </c>
      <c r="L675">
        <v>3</v>
      </c>
      <c r="M675">
        <v>0</v>
      </c>
      <c r="N675">
        <v>0</v>
      </c>
      <c r="O675" t="s">
        <v>384</v>
      </c>
      <c r="P675" s="368">
        <v>120</v>
      </c>
      <c r="Q675" s="137">
        <v>0</v>
      </c>
      <c r="R675" s="137">
        <v>5</v>
      </c>
      <c r="S675" s="137">
        <v>1</v>
      </c>
      <c r="T675" s="137">
        <v>100</v>
      </c>
      <c r="U675" t="str">
        <f>VLOOKUP($B675,Summary!$A:$C,3,0)</f>
        <v>Intezar Sayed</v>
      </c>
      <c r="V675" t="str">
        <f ca="1">VLOOKUP($B675,Summary!$A:$E,5,0)</f>
        <v>31 - 90</v>
      </c>
      <c r="W675">
        <f t="shared" si="22"/>
        <v>10157733</v>
      </c>
    </row>
    <row r="676" spans="1:23" s="8" customFormat="1">
      <c r="A676" s="6">
        <v>45453</v>
      </c>
      <c r="B676" s="209">
        <v>10148305</v>
      </c>
      <c r="C676" s="7" t="str">
        <f t="shared" si="21"/>
        <v>SAMSUJJAMA</v>
      </c>
      <c r="D676" t="s">
        <v>408</v>
      </c>
      <c r="E676">
        <v>9628744894</v>
      </c>
      <c r="F676" t="s">
        <v>409</v>
      </c>
      <c r="G676">
        <v>5</v>
      </c>
      <c r="H676">
        <v>0</v>
      </c>
      <c r="I676">
        <v>0</v>
      </c>
      <c r="J676">
        <v>5</v>
      </c>
      <c r="K676">
        <v>1</v>
      </c>
      <c r="L676">
        <v>4</v>
      </c>
      <c r="M676">
        <v>0</v>
      </c>
      <c r="N676">
        <v>0</v>
      </c>
      <c r="O676" t="s">
        <v>384</v>
      </c>
      <c r="P676" s="368">
        <v>125</v>
      </c>
      <c r="Q676" s="137">
        <v>0</v>
      </c>
      <c r="R676" s="137">
        <v>5</v>
      </c>
      <c r="S676" s="137">
        <v>1</v>
      </c>
      <c r="T676" s="137">
        <v>100</v>
      </c>
      <c r="U676" t="str">
        <f>VLOOKUP($B676,Summary!$A:$C,3,0)</f>
        <v>Avnind Singh</v>
      </c>
      <c r="V676" t="str">
        <f ca="1">VLOOKUP($B676,Summary!$A:$E,5,0)</f>
        <v>180 +</v>
      </c>
      <c r="W676">
        <f t="shared" si="22"/>
        <v>10148305</v>
      </c>
    </row>
    <row r="677" spans="1:23" s="8" customFormat="1">
      <c r="A677" s="6">
        <v>45453</v>
      </c>
      <c r="B677" s="209">
        <v>10156155</v>
      </c>
      <c r="C677" s="7" t="str">
        <f t="shared" si="21"/>
        <v>VIVEKANAND</v>
      </c>
      <c r="D677" t="s">
        <v>543</v>
      </c>
      <c r="E677">
        <v>9984546969</v>
      </c>
      <c r="F677" t="s">
        <v>412</v>
      </c>
      <c r="G677">
        <v>4</v>
      </c>
      <c r="H677">
        <v>0</v>
      </c>
      <c r="I677">
        <v>0</v>
      </c>
      <c r="J677">
        <v>4</v>
      </c>
      <c r="K677">
        <v>4</v>
      </c>
      <c r="L677">
        <v>0</v>
      </c>
      <c r="M677">
        <v>0</v>
      </c>
      <c r="N677">
        <v>0</v>
      </c>
      <c r="O677" t="s">
        <v>384</v>
      </c>
      <c r="P677" s="368">
        <v>100</v>
      </c>
      <c r="Q677" s="137">
        <v>0</v>
      </c>
      <c r="R677" s="137">
        <v>4</v>
      </c>
      <c r="S677" s="137">
        <v>1</v>
      </c>
      <c r="T677" s="137">
        <v>80</v>
      </c>
      <c r="U677" t="str">
        <f>VLOOKUP($B677,Summary!$A:$C,3,0)</f>
        <v>Rushikesh Kale</v>
      </c>
      <c r="V677" t="str">
        <f ca="1">VLOOKUP($B677,Summary!$A:$E,5,0)</f>
        <v>31 - 90</v>
      </c>
      <c r="W677">
        <f t="shared" si="22"/>
        <v>10156155</v>
      </c>
    </row>
    <row r="678" spans="1:23" s="8" customFormat="1">
      <c r="A678" s="6">
        <v>45453</v>
      </c>
      <c r="B678" s="209">
        <v>10157735</v>
      </c>
      <c r="C678" s="7" t="str">
        <f t="shared" si="21"/>
        <v>YADAV VIVEKKUMAR LALJI</v>
      </c>
      <c r="D678" t="s">
        <v>564</v>
      </c>
      <c r="E678">
        <v>9702818558</v>
      </c>
      <c r="F678" t="s">
        <v>402</v>
      </c>
      <c r="G678">
        <v>4</v>
      </c>
      <c r="H678">
        <v>0</v>
      </c>
      <c r="I678">
        <v>0</v>
      </c>
      <c r="J678">
        <v>4</v>
      </c>
      <c r="K678">
        <v>3</v>
      </c>
      <c r="L678">
        <v>1</v>
      </c>
      <c r="M678">
        <v>0</v>
      </c>
      <c r="N678">
        <v>0</v>
      </c>
      <c r="O678" t="s">
        <v>384</v>
      </c>
      <c r="P678" s="368">
        <v>95</v>
      </c>
      <c r="Q678" s="137">
        <v>0</v>
      </c>
      <c r="R678" s="137">
        <v>4</v>
      </c>
      <c r="S678" s="137">
        <v>1</v>
      </c>
      <c r="T678" s="137">
        <v>100</v>
      </c>
      <c r="U678" t="str">
        <f>VLOOKUP($B678,Summary!$A:$C,3,0)</f>
        <v>Intezar Sayed</v>
      </c>
      <c r="V678" t="str">
        <f ca="1">VLOOKUP($B678,Summary!$A:$E,5,0)</f>
        <v>31 - 90</v>
      </c>
      <c r="W678">
        <f t="shared" si="22"/>
        <v>10157735</v>
      </c>
    </row>
    <row r="679" spans="1:23" s="8" customFormat="1">
      <c r="A679" s="6">
        <v>45453</v>
      </c>
      <c r="B679" s="209">
        <v>10154482</v>
      </c>
      <c r="C679" s="7" t="str">
        <f t="shared" si="21"/>
        <v>PRADEEP DEEPAK ANGRE</v>
      </c>
      <c r="D679" t="s">
        <v>473</v>
      </c>
      <c r="E679">
        <v>8879114532</v>
      </c>
      <c r="F679" t="s">
        <v>412</v>
      </c>
      <c r="G679">
        <v>5</v>
      </c>
      <c r="H679">
        <v>0</v>
      </c>
      <c r="I679">
        <v>0</v>
      </c>
      <c r="J679">
        <v>5</v>
      </c>
      <c r="K679">
        <v>0</v>
      </c>
      <c r="L679">
        <v>5</v>
      </c>
      <c r="M679">
        <v>0</v>
      </c>
      <c r="N679">
        <v>0</v>
      </c>
      <c r="O679" t="s">
        <v>384</v>
      </c>
      <c r="P679" s="368">
        <v>105</v>
      </c>
      <c r="Q679" s="137">
        <v>0</v>
      </c>
      <c r="R679" s="137">
        <v>5</v>
      </c>
      <c r="S679" s="137">
        <v>1</v>
      </c>
      <c r="T679" s="137">
        <v>100</v>
      </c>
      <c r="U679" t="str">
        <f>VLOOKUP($B679,Summary!$A:$C,3,0)</f>
        <v>Rushikesh Kale</v>
      </c>
      <c r="V679" t="str">
        <f ca="1">VLOOKUP($B679,Summary!$A:$E,5,0)</f>
        <v>91 - 180</v>
      </c>
      <c r="W679">
        <f t="shared" si="22"/>
        <v>10154482</v>
      </c>
    </row>
    <row r="680" spans="1:23" s="8" customFormat="1">
      <c r="A680" s="6">
        <v>45453</v>
      </c>
      <c r="B680" s="209">
        <v>10153342</v>
      </c>
      <c r="C680" s="7" t="str">
        <f t="shared" si="21"/>
        <v>AKASH RAMRATAN JAISWAL</v>
      </c>
      <c r="D680" t="s">
        <v>461</v>
      </c>
      <c r="E680">
        <v>7977956010</v>
      </c>
      <c r="F680" t="s">
        <v>390</v>
      </c>
      <c r="G680">
        <v>1</v>
      </c>
      <c r="H680">
        <v>0</v>
      </c>
      <c r="I680">
        <v>0</v>
      </c>
      <c r="J680">
        <v>1</v>
      </c>
      <c r="K680">
        <v>0</v>
      </c>
      <c r="L680">
        <v>1</v>
      </c>
      <c r="M680">
        <v>0</v>
      </c>
      <c r="N680">
        <v>0</v>
      </c>
      <c r="O680" t="s">
        <v>384</v>
      </c>
      <c r="P680" s="368">
        <v>15</v>
      </c>
      <c r="Q680" s="137">
        <v>0</v>
      </c>
      <c r="R680" s="137">
        <v>1</v>
      </c>
      <c r="S680" s="137">
        <v>1</v>
      </c>
      <c r="T680" s="137">
        <v>33.33</v>
      </c>
      <c r="U680" t="str">
        <f>VLOOKUP($B680,Summary!$A:$C,3,0)</f>
        <v>Avnind Singh</v>
      </c>
      <c r="V680" t="str">
        <f ca="1">VLOOKUP($B680,Summary!$A:$E,5,0)</f>
        <v>91 - 180</v>
      </c>
      <c r="W680">
        <f t="shared" si="22"/>
        <v>10153342</v>
      </c>
    </row>
    <row r="681" spans="1:23" s="8" customFormat="1">
      <c r="A681" s="6">
        <v>45453</v>
      </c>
      <c r="B681" s="209">
        <v>10152846</v>
      </c>
      <c r="C681" s="7" t="str">
        <f t="shared" si="21"/>
        <v>SANDESH SAROJ MISHRA</v>
      </c>
      <c r="D681" t="s">
        <v>394</v>
      </c>
      <c r="E681">
        <v>9819648094</v>
      </c>
      <c r="F681" t="s">
        <v>471</v>
      </c>
      <c r="G681">
        <v>5</v>
      </c>
      <c r="H681">
        <v>0</v>
      </c>
      <c r="I681">
        <v>0</v>
      </c>
      <c r="J681">
        <v>5</v>
      </c>
      <c r="K681">
        <v>0</v>
      </c>
      <c r="L681">
        <v>5</v>
      </c>
      <c r="M681">
        <v>0</v>
      </c>
      <c r="N681">
        <v>0</v>
      </c>
      <c r="O681" t="s">
        <v>384</v>
      </c>
      <c r="P681" s="368">
        <v>125</v>
      </c>
      <c r="Q681" s="137">
        <v>0</v>
      </c>
      <c r="R681" s="137">
        <v>5</v>
      </c>
      <c r="S681" s="137">
        <v>1</v>
      </c>
      <c r="T681" s="137">
        <v>100</v>
      </c>
      <c r="U681" t="str">
        <f>VLOOKUP($B681,Summary!$A:$C,3,0)</f>
        <v>Dileep Sharma</v>
      </c>
      <c r="V681" t="str">
        <f ca="1">VLOOKUP($B681,Summary!$A:$E,5,0)</f>
        <v>91 - 180</v>
      </c>
      <c r="W681">
        <f t="shared" si="22"/>
        <v>10152846</v>
      </c>
    </row>
    <row r="682" spans="1:23" s="8" customFormat="1">
      <c r="A682" s="6">
        <v>45453</v>
      </c>
      <c r="B682" s="209">
        <v>10153105</v>
      </c>
      <c r="C682" s="7" t="str">
        <f t="shared" si="21"/>
        <v>SUDHEER PANKAJ PANDEY</v>
      </c>
      <c r="D682" t="s">
        <v>457</v>
      </c>
      <c r="E682">
        <v>8953258991</v>
      </c>
      <c r="F682" t="s">
        <v>460</v>
      </c>
      <c r="G682">
        <v>4</v>
      </c>
      <c r="H682">
        <v>0</v>
      </c>
      <c r="I682">
        <v>0</v>
      </c>
      <c r="J682">
        <v>4</v>
      </c>
      <c r="K682">
        <v>2</v>
      </c>
      <c r="L682">
        <v>2</v>
      </c>
      <c r="M682">
        <v>0</v>
      </c>
      <c r="N682">
        <v>0</v>
      </c>
      <c r="O682" t="s">
        <v>384</v>
      </c>
      <c r="P682" s="368">
        <v>100</v>
      </c>
      <c r="Q682" s="137">
        <v>0</v>
      </c>
      <c r="R682" s="137">
        <v>4</v>
      </c>
      <c r="S682" s="137">
        <v>1</v>
      </c>
      <c r="T682" s="137">
        <v>80</v>
      </c>
      <c r="U682" t="str">
        <f>VLOOKUP($B682,Summary!$A:$C,3,0)</f>
        <v>Avnind Singh</v>
      </c>
      <c r="V682" t="str">
        <f ca="1">VLOOKUP($B682,Summary!$A:$E,5,0)</f>
        <v>91 - 180</v>
      </c>
      <c r="W682">
        <f t="shared" si="22"/>
        <v>10153105</v>
      </c>
    </row>
    <row r="683" spans="1:23" s="8" customFormat="1">
      <c r="A683" s="6">
        <v>45453</v>
      </c>
      <c r="B683" s="209">
        <v>10083901</v>
      </c>
      <c r="C683" s="7" t="str">
        <f t="shared" si="21"/>
        <v>BHAVESH VIVEK MHATRE</v>
      </c>
      <c r="D683" t="s">
        <v>419</v>
      </c>
      <c r="E683">
        <v>8668720253</v>
      </c>
      <c r="F683" t="s">
        <v>418</v>
      </c>
      <c r="G683">
        <v>5</v>
      </c>
      <c r="H683">
        <v>0</v>
      </c>
      <c r="I683">
        <v>0</v>
      </c>
      <c r="J683">
        <v>5</v>
      </c>
      <c r="K683">
        <v>0</v>
      </c>
      <c r="L683">
        <v>5</v>
      </c>
      <c r="M683">
        <v>0</v>
      </c>
      <c r="N683">
        <v>0</v>
      </c>
      <c r="O683" t="s">
        <v>384</v>
      </c>
      <c r="P683" s="368">
        <v>115</v>
      </c>
      <c r="Q683" s="137">
        <v>0</v>
      </c>
      <c r="R683" s="137">
        <v>4</v>
      </c>
      <c r="S683" s="137">
        <v>1</v>
      </c>
      <c r="T683" s="137">
        <v>80</v>
      </c>
      <c r="U683" t="str">
        <f>VLOOKUP($B683,Summary!$A:$C,3,0)</f>
        <v>Madhuri Joshi</v>
      </c>
      <c r="V683" t="str">
        <f ca="1">VLOOKUP($B683,Summary!$A:$E,5,0)</f>
        <v>More Than 1 Year</v>
      </c>
      <c r="W683">
        <f t="shared" si="22"/>
        <v>10083901</v>
      </c>
    </row>
    <row r="684" spans="1:23" s="8" customFormat="1">
      <c r="A684" s="6">
        <v>45453</v>
      </c>
      <c r="B684" s="209">
        <v>10154722</v>
      </c>
      <c r="C684" s="7" t="str">
        <f t="shared" si="21"/>
        <v>ANIMESH KARMAKAR</v>
      </c>
      <c r="D684" t="s">
        <v>492</v>
      </c>
      <c r="E684">
        <v>6294590298</v>
      </c>
      <c r="F684" t="s">
        <v>399</v>
      </c>
      <c r="G684">
        <v>5</v>
      </c>
      <c r="H684">
        <v>0</v>
      </c>
      <c r="I684">
        <v>0</v>
      </c>
      <c r="J684">
        <v>5</v>
      </c>
      <c r="K684">
        <v>4</v>
      </c>
      <c r="L684">
        <v>1</v>
      </c>
      <c r="M684">
        <v>0</v>
      </c>
      <c r="N684">
        <v>0</v>
      </c>
      <c r="O684" t="s">
        <v>384</v>
      </c>
      <c r="P684" s="368">
        <v>125</v>
      </c>
      <c r="Q684" s="137">
        <v>0</v>
      </c>
      <c r="R684" s="137">
        <v>5</v>
      </c>
      <c r="S684" s="137">
        <v>1</v>
      </c>
      <c r="T684" s="137">
        <v>100</v>
      </c>
      <c r="U684" t="str">
        <f>VLOOKUP($B684,Summary!$A:$C,3,0)</f>
        <v>Abhijit Khanvilkar</v>
      </c>
      <c r="V684" t="str">
        <f ca="1">VLOOKUP($B684,Summary!$A:$E,5,0)</f>
        <v>91 - 180</v>
      </c>
      <c r="W684">
        <f t="shared" si="22"/>
        <v>10154722</v>
      </c>
    </row>
    <row r="685" spans="1:23" s="8" customFormat="1">
      <c r="A685" s="6">
        <v>45453</v>
      </c>
      <c r="B685" s="209">
        <v>10156256</v>
      </c>
      <c r="C685" s="7" t="str">
        <f t="shared" si="21"/>
        <v>ASHUTOSH SINGH</v>
      </c>
      <c r="D685" t="s">
        <v>527</v>
      </c>
      <c r="E685">
        <v>9450280317</v>
      </c>
      <c r="F685" t="s">
        <v>433</v>
      </c>
      <c r="G685">
        <v>1</v>
      </c>
      <c r="H685">
        <v>0</v>
      </c>
      <c r="I685">
        <v>0</v>
      </c>
      <c r="J685">
        <v>1</v>
      </c>
      <c r="K685">
        <v>1</v>
      </c>
      <c r="L685">
        <v>0</v>
      </c>
      <c r="M685">
        <v>0</v>
      </c>
      <c r="N685">
        <v>0</v>
      </c>
      <c r="O685" t="s">
        <v>384</v>
      </c>
      <c r="P685" s="368">
        <v>25</v>
      </c>
      <c r="Q685" s="137">
        <v>0</v>
      </c>
      <c r="R685" s="137">
        <v>1</v>
      </c>
      <c r="S685" s="137">
        <v>1</v>
      </c>
      <c r="T685" s="137">
        <v>20</v>
      </c>
      <c r="U685" t="str">
        <f>VLOOKUP($B685,Summary!$A:$C,3,0)</f>
        <v>Intezar Sayed</v>
      </c>
      <c r="V685" t="str">
        <f ca="1">VLOOKUP($B685,Summary!$A:$E,5,0)</f>
        <v>31 - 90</v>
      </c>
      <c r="W685">
        <f t="shared" si="22"/>
        <v>10156256</v>
      </c>
    </row>
    <row r="686" spans="1:23" s="8" customFormat="1">
      <c r="A686" s="6">
        <v>45453</v>
      </c>
      <c r="B686" s="209">
        <v>10052546</v>
      </c>
      <c r="C686" s="7" t="str">
        <f t="shared" si="21"/>
        <v>MANISH LOLARAKH NATH DUBEY</v>
      </c>
      <c r="D686" t="s">
        <v>383</v>
      </c>
      <c r="E686">
        <v>7715928718</v>
      </c>
      <c r="F686" t="s">
        <v>413</v>
      </c>
      <c r="G686">
        <v>1</v>
      </c>
      <c r="H686">
        <v>1</v>
      </c>
      <c r="I686">
        <v>0</v>
      </c>
      <c r="J686">
        <v>0</v>
      </c>
      <c r="K686">
        <v>0</v>
      </c>
      <c r="L686">
        <v>1</v>
      </c>
      <c r="M686">
        <v>0</v>
      </c>
      <c r="N686">
        <v>0</v>
      </c>
      <c r="O686" t="s">
        <v>384</v>
      </c>
      <c r="P686" s="368">
        <v>90</v>
      </c>
      <c r="Q686" s="137">
        <v>3540</v>
      </c>
      <c r="R686" s="137">
        <v>1</v>
      </c>
      <c r="S686" s="137">
        <v>1</v>
      </c>
      <c r="T686" s="137">
        <v>20</v>
      </c>
      <c r="U686" t="str">
        <f>VLOOKUP($B686,Summary!$A:$C,3,0)</f>
        <v>Madhuri Joshi</v>
      </c>
      <c r="V686" t="str">
        <f ca="1">VLOOKUP($B686,Summary!$A:$E,5,0)</f>
        <v>More Than 1 Year</v>
      </c>
      <c r="W686">
        <f t="shared" si="22"/>
        <v>10052546</v>
      </c>
    </row>
    <row r="687" spans="1:23" s="8" customFormat="1">
      <c r="A687" s="6">
        <v>45453</v>
      </c>
      <c r="B687" s="209">
        <v>10152292</v>
      </c>
      <c r="C687" s="7" t="str">
        <f t="shared" si="21"/>
        <v>CHOUBEY ADITYA AJIT</v>
      </c>
      <c r="D687" t="s">
        <v>404</v>
      </c>
      <c r="E687">
        <v>7414955787</v>
      </c>
      <c r="F687" t="s">
        <v>405</v>
      </c>
      <c r="G687">
        <v>6</v>
      </c>
      <c r="H687">
        <v>1</v>
      </c>
      <c r="I687">
        <v>0</v>
      </c>
      <c r="J687">
        <v>5</v>
      </c>
      <c r="K687">
        <v>1</v>
      </c>
      <c r="L687">
        <v>5</v>
      </c>
      <c r="M687">
        <v>0</v>
      </c>
      <c r="N687">
        <v>0</v>
      </c>
      <c r="O687" t="s">
        <v>384</v>
      </c>
      <c r="P687" s="368">
        <v>215</v>
      </c>
      <c r="Q687" s="137">
        <v>2360</v>
      </c>
      <c r="R687" s="137">
        <v>6</v>
      </c>
      <c r="S687" s="137">
        <v>1</v>
      </c>
      <c r="T687" s="137">
        <v>100</v>
      </c>
      <c r="U687" t="str">
        <f>VLOOKUP($B687,Summary!$A:$C,3,0)</f>
        <v>Rushikesh Kale</v>
      </c>
      <c r="V687" t="str">
        <f ca="1">VLOOKUP($B687,Summary!$A:$E,5,0)</f>
        <v>91 - 180</v>
      </c>
      <c r="W687">
        <f t="shared" si="22"/>
        <v>10152292</v>
      </c>
    </row>
    <row r="688" spans="1:23" s="8" customFormat="1">
      <c r="A688" s="6">
        <v>45453</v>
      </c>
      <c r="B688" s="209">
        <v>10152249</v>
      </c>
      <c r="C688" s="7" t="str">
        <f t="shared" si="21"/>
        <v>HARIHAR SINGH</v>
      </c>
      <c r="D688" t="s">
        <v>438</v>
      </c>
      <c r="E688">
        <v>8149312014</v>
      </c>
      <c r="F688" t="s">
        <v>385</v>
      </c>
      <c r="G688">
        <v>4</v>
      </c>
      <c r="H688">
        <v>0</v>
      </c>
      <c r="I688">
        <v>0</v>
      </c>
      <c r="J688">
        <v>4</v>
      </c>
      <c r="K688">
        <v>1</v>
      </c>
      <c r="L688">
        <v>3</v>
      </c>
      <c r="M688">
        <v>0</v>
      </c>
      <c r="N688">
        <v>0</v>
      </c>
      <c r="O688" t="s">
        <v>384</v>
      </c>
      <c r="P688" s="368">
        <v>100</v>
      </c>
      <c r="Q688" s="137">
        <v>0</v>
      </c>
      <c r="R688" s="137">
        <v>4</v>
      </c>
      <c r="S688" s="137">
        <v>1</v>
      </c>
      <c r="T688" s="137">
        <v>80</v>
      </c>
      <c r="U688" t="str">
        <f>VLOOKUP($B688,Summary!$A:$C,3,0)</f>
        <v>Intezar Sayed</v>
      </c>
      <c r="V688" t="str">
        <f ca="1">VLOOKUP($B688,Summary!$A:$E,5,0)</f>
        <v>91 - 180</v>
      </c>
      <c r="W688">
        <f t="shared" si="22"/>
        <v>10152249</v>
      </c>
    </row>
    <row r="689" spans="1:23" s="8" customFormat="1">
      <c r="A689" s="6">
        <v>45453</v>
      </c>
      <c r="B689" s="209">
        <v>10155622</v>
      </c>
      <c r="C689" s="7" t="str">
        <f t="shared" si="21"/>
        <v>SOFIYAN MOHAMMED UMAR ANSARI</v>
      </c>
      <c r="D689" t="s">
        <v>498</v>
      </c>
      <c r="E689">
        <v>7304151160</v>
      </c>
      <c r="F689" t="s">
        <v>503</v>
      </c>
      <c r="G689">
        <v>5</v>
      </c>
      <c r="H689">
        <v>0</v>
      </c>
      <c r="I689">
        <v>0</v>
      </c>
      <c r="J689">
        <v>5</v>
      </c>
      <c r="K689">
        <v>4</v>
      </c>
      <c r="L689">
        <v>1</v>
      </c>
      <c r="M689">
        <v>0</v>
      </c>
      <c r="N689">
        <v>0</v>
      </c>
      <c r="O689" t="s">
        <v>384</v>
      </c>
      <c r="P689" s="368">
        <v>125</v>
      </c>
      <c r="Q689" s="137">
        <v>0</v>
      </c>
      <c r="R689" s="137">
        <v>5</v>
      </c>
      <c r="S689" s="137">
        <v>1</v>
      </c>
      <c r="T689" s="137">
        <v>100</v>
      </c>
      <c r="U689" t="str">
        <f>VLOOKUP($B689,Summary!$A:$C,3,0)</f>
        <v>Dileep Sharma</v>
      </c>
      <c r="V689" t="str">
        <f ca="1">VLOOKUP($B689,Summary!$A:$E,5,0)</f>
        <v>31 - 90</v>
      </c>
      <c r="W689">
        <f t="shared" si="22"/>
        <v>10155622</v>
      </c>
    </row>
    <row r="690" spans="1:23" s="8" customFormat="1">
      <c r="A690" s="6">
        <v>45453</v>
      </c>
      <c r="B690" s="209">
        <v>10061244</v>
      </c>
      <c r="C690" s="7" t="str">
        <f t="shared" si="21"/>
        <v>MANISH PANDEY</v>
      </c>
      <c r="D690" t="s">
        <v>424</v>
      </c>
      <c r="E690">
        <v>8655267737</v>
      </c>
      <c r="F690" t="s">
        <v>385</v>
      </c>
      <c r="G690">
        <v>5</v>
      </c>
      <c r="H690">
        <v>0</v>
      </c>
      <c r="I690">
        <v>0</v>
      </c>
      <c r="J690">
        <v>5</v>
      </c>
      <c r="K690">
        <v>0</v>
      </c>
      <c r="L690">
        <v>5</v>
      </c>
      <c r="M690">
        <v>0</v>
      </c>
      <c r="N690">
        <v>0</v>
      </c>
      <c r="O690" t="s">
        <v>384</v>
      </c>
      <c r="P690" s="368">
        <v>115</v>
      </c>
      <c r="Q690" s="137">
        <v>0</v>
      </c>
      <c r="R690" s="137">
        <v>4</v>
      </c>
      <c r="S690" s="137">
        <v>1</v>
      </c>
      <c r="T690" s="137">
        <v>100</v>
      </c>
      <c r="U690" t="str">
        <f>VLOOKUP($B690,Summary!$A:$C,3,0)</f>
        <v>Intezar Sayed</v>
      </c>
      <c r="V690" t="str">
        <f ca="1">VLOOKUP($B690,Summary!$A:$E,5,0)</f>
        <v>More Than 1 Year</v>
      </c>
      <c r="W690">
        <f t="shared" si="22"/>
        <v>10061244</v>
      </c>
    </row>
    <row r="691" spans="1:23" s="8" customFormat="1">
      <c r="A691" s="6">
        <v>45453</v>
      </c>
      <c r="B691" s="209">
        <v>10154490</v>
      </c>
      <c r="C691" s="7" t="str">
        <f t="shared" si="21"/>
        <v>SIRAJ RAIS KHAN</v>
      </c>
      <c r="D691" t="s">
        <v>474</v>
      </c>
      <c r="E691">
        <v>7738084089</v>
      </c>
      <c r="F691" t="s">
        <v>402</v>
      </c>
      <c r="G691">
        <v>5</v>
      </c>
      <c r="H691">
        <v>0</v>
      </c>
      <c r="I691">
        <v>0</v>
      </c>
      <c r="J691">
        <v>5</v>
      </c>
      <c r="K691">
        <v>1</v>
      </c>
      <c r="L691">
        <v>4</v>
      </c>
      <c r="M691">
        <v>0</v>
      </c>
      <c r="N691">
        <v>0</v>
      </c>
      <c r="O691" t="s">
        <v>384</v>
      </c>
      <c r="P691" s="368">
        <v>125</v>
      </c>
      <c r="Q691" s="137">
        <v>0</v>
      </c>
      <c r="R691" s="137">
        <v>5</v>
      </c>
      <c r="S691" s="137">
        <v>1</v>
      </c>
      <c r="T691" s="137">
        <v>100</v>
      </c>
      <c r="U691" t="str">
        <f>VLOOKUP($B691,Summary!$A:$C,3,0)</f>
        <v>Intezar Sayed</v>
      </c>
      <c r="V691" t="str">
        <f ca="1">VLOOKUP($B691,Summary!$A:$E,5,0)</f>
        <v>91 - 180</v>
      </c>
      <c r="W691">
        <f t="shared" si="22"/>
        <v>10154490</v>
      </c>
    </row>
    <row r="692" spans="1:23" s="8" customFormat="1">
      <c r="A692" s="6">
        <v>45453</v>
      </c>
      <c r="B692" s="209">
        <v>10145771</v>
      </c>
      <c r="C692" s="7" t="str">
        <f t="shared" si="21"/>
        <v>RISHIKESH DUBEY</v>
      </c>
      <c r="D692" t="s">
        <v>437</v>
      </c>
      <c r="E692">
        <v>8369036235</v>
      </c>
      <c r="F692" t="s">
        <v>433</v>
      </c>
      <c r="G692">
        <v>1</v>
      </c>
      <c r="H692">
        <v>1</v>
      </c>
      <c r="I692">
        <v>0</v>
      </c>
      <c r="J692">
        <v>0</v>
      </c>
      <c r="K692">
        <v>1</v>
      </c>
      <c r="L692">
        <v>0</v>
      </c>
      <c r="M692">
        <v>0</v>
      </c>
      <c r="N692">
        <v>1</v>
      </c>
      <c r="O692" t="s">
        <v>384</v>
      </c>
      <c r="P692" s="368">
        <v>110</v>
      </c>
      <c r="Q692" s="137">
        <v>9149</v>
      </c>
      <c r="R692" s="137">
        <v>1</v>
      </c>
      <c r="S692" s="137">
        <v>1</v>
      </c>
      <c r="T692" s="137">
        <v>20</v>
      </c>
      <c r="U692" t="str">
        <f>VLOOKUP($B692,Summary!$A:$C,3,0)</f>
        <v>Intezar Sayed</v>
      </c>
      <c r="V692" t="str">
        <f ca="1">VLOOKUP($B692,Summary!$A:$E,5,0)</f>
        <v>180 +</v>
      </c>
      <c r="W692">
        <f t="shared" si="22"/>
        <v>10145771</v>
      </c>
    </row>
    <row r="693" spans="1:23" s="8" customFormat="1">
      <c r="A693" s="6">
        <v>45453</v>
      </c>
      <c r="B693" s="209">
        <v>10150180</v>
      </c>
      <c r="C693" s="7" t="str">
        <f t="shared" si="21"/>
        <v>YASH SABHA SHANKAR TIWARI</v>
      </c>
      <c r="D693" t="s">
        <v>423</v>
      </c>
      <c r="E693">
        <v>9594587271</v>
      </c>
      <c r="F693" t="s">
        <v>399</v>
      </c>
      <c r="G693">
        <v>1</v>
      </c>
      <c r="H693">
        <v>0</v>
      </c>
      <c r="I693">
        <v>0</v>
      </c>
      <c r="J693">
        <v>1</v>
      </c>
      <c r="K693">
        <v>0</v>
      </c>
      <c r="L693">
        <v>1</v>
      </c>
      <c r="M693">
        <v>0</v>
      </c>
      <c r="N693">
        <v>0</v>
      </c>
      <c r="O693" t="s">
        <v>384</v>
      </c>
      <c r="P693" s="368">
        <v>25</v>
      </c>
      <c r="Q693" s="137">
        <v>0</v>
      </c>
      <c r="R693" s="137">
        <v>1</v>
      </c>
      <c r="S693" s="137">
        <v>1</v>
      </c>
      <c r="T693" s="137">
        <v>20</v>
      </c>
      <c r="U693" t="str">
        <f>VLOOKUP($B693,Summary!$A:$C,3,0)</f>
        <v>Abhijit Khanvilkar</v>
      </c>
      <c r="V693" t="str">
        <f ca="1">VLOOKUP($B693,Summary!$A:$E,5,0)</f>
        <v>180 +</v>
      </c>
      <c r="W693">
        <f t="shared" si="22"/>
        <v>10150180</v>
      </c>
    </row>
    <row r="694" spans="1:23" s="8" customFormat="1">
      <c r="A694" s="6">
        <v>45453</v>
      </c>
      <c r="B694" s="209">
        <v>10156154</v>
      </c>
      <c r="C694" s="7" t="str">
        <f t="shared" si="21"/>
        <v>VINAY KUMAR DUBEY</v>
      </c>
      <c r="D694" t="s">
        <v>530</v>
      </c>
      <c r="E694">
        <v>7080868718</v>
      </c>
      <c r="F694" t="s">
        <v>412</v>
      </c>
      <c r="G694">
        <v>5</v>
      </c>
      <c r="H694">
        <v>0</v>
      </c>
      <c r="I694">
        <v>0</v>
      </c>
      <c r="J694">
        <v>5</v>
      </c>
      <c r="K694">
        <v>3</v>
      </c>
      <c r="L694">
        <v>2</v>
      </c>
      <c r="M694">
        <v>0</v>
      </c>
      <c r="N694">
        <v>0</v>
      </c>
      <c r="O694" t="s">
        <v>384</v>
      </c>
      <c r="P694" s="368">
        <v>125</v>
      </c>
      <c r="Q694" s="137">
        <v>0</v>
      </c>
      <c r="R694" s="137">
        <v>5</v>
      </c>
      <c r="S694" s="137">
        <v>1</v>
      </c>
      <c r="T694" s="137">
        <v>100</v>
      </c>
      <c r="U694" t="str">
        <f>VLOOKUP($B694,Summary!$A:$C,3,0)</f>
        <v>Rushikesh Kale</v>
      </c>
      <c r="V694" t="str">
        <f ca="1">VLOOKUP($B694,Summary!$A:$E,5,0)</f>
        <v>31 - 90</v>
      </c>
      <c r="W694">
        <f t="shared" si="22"/>
        <v>10156154</v>
      </c>
    </row>
    <row r="695" spans="1:23" s="8" customFormat="1">
      <c r="A695" s="6">
        <v>45453</v>
      </c>
      <c r="B695" s="209">
        <v>10147364</v>
      </c>
      <c r="C695" s="7" t="str">
        <f t="shared" si="21"/>
        <v>MOIM MUKHTAR ALAM ANSARI</v>
      </c>
      <c r="D695" t="s">
        <v>426</v>
      </c>
      <c r="E695">
        <v>9326650484</v>
      </c>
      <c r="F695" t="s">
        <v>460</v>
      </c>
      <c r="G695">
        <v>5</v>
      </c>
      <c r="H695">
        <v>0</v>
      </c>
      <c r="I695">
        <v>0</v>
      </c>
      <c r="J695">
        <v>5</v>
      </c>
      <c r="K695">
        <v>1</v>
      </c>
      <c r="L695">
        <v>5</v>
      </c>
      <c r="M695">
        <v>0</v>
      </c>
      <c r="N695">
        <v>0</v>
      </c>
      <c r="O695" t="s">
        <v>384</v>
      </c>
      <c r="P695" s="368">
        <v>115</v>
      </c>
      <c r="Q695" s="137">
        <v>0</v>
      </c>
      <c r="R695" s="137">
        <v>5</v>
      </c>
      <c r="S695" s="137">
        <v>1</v>
      </c>
      <c r="T695" s="137">
        <v>100</v>
      </c>
      <c r="U695" t="str">
        <f>VLOOKUP($B695,Summary!$A:$C,3,0)</f>
        <v>Avnind Singh</v>
      </c>
      <c r="V695" t="str">
        <f ca="1">VLOOKUP($B695,Summary!$A:$E,5,0)</f>
        <v>180 +</v>
      </c>
      <c r="W695">
        <f t="shared" si="22"/>
        <v>10147364</v>
      </c>
    </row>
    <row r="696" spans="1:23" s="8" customFormat="1">
      <c r="A696" s="6">
        <v>45453</v>
      </c>
      <c r="B696" s="209">
        <v>10031401</v>
      </c>
      <c r="C696" s="7" t="str">
        <f t="shared" si="21"/>
        <v>KARIM JARIYA</v>
      </c>
      <c r="D696" t="s">
        <v>403</v>
      </c>
      <c r="E696">
        <v>9321734702</v>
      </c>
      <c r="F696" t="s">
        <v>385</v>
      </c>
      <c r="G696">
        <v>5</v>
      </c>
      <c r="H696">
        <v>0</v>
      </c>
      <c r="I696">
        <v>0</v>
      </c>
      <c r="J696">
        <v>5</v>
      </c>
      <c r="K696">
        <v>1</v>
      </c>
      <c r="L696">
        <v>4</v>
      </c>
      <c r="M696">
        <v>0</v>
      </c>
      <c r="N696">
        <v>0</v>
      </c>
      <c r="O696" t="s">
        <v>384</v>
      </c>
      <c r="P696" s="368">
        <v>115</v>
      </c>
      <c r="Q696" s="137">
        <v>0</v>
      </c>
      <c r="R696" s="137">
        <v>4</v>
      </c>
      <c r="S696" s="137">
        <v>1</v>
      </c>
      <c r="T696" s="137">
        <v>80</v>
      </c>
      <c r="U696" t="str">
        <f>VLOOKUP($B696,Summary!$A:$C,3,0)</f>
        <v>Intezar Sayed</v>
      </c>
      <c r="V696" t="str">
        <f ca="1">VLOOKUP($B696,Summary!$A:$E,5,0)</f>
        <v>More Than 1 Year</v>
      </c>
      <c r="W696">
        <f t="shared" si="22"/>
        <v>10031401</v>
      </c>
    </row>
    <row r="697" spans="1:23" s="8" customFormat="1">
      <c r="A697" s="6">
        <v>45453</v>
      </c>
      <c r="B697" s="209">
        <v>10157420</v>
      </c>
      <c r="C697" s="7" t="str">
        <f t="shared" si="21"/>
        <v>VISHAL RAJENDRA UPADHYAY</v>
      </c>
      <c r="D697" t="s">
        <v>554</v>
      </c>
      <c r="E697">
        <v>9867075685</v>
      </c>
      <c r="F697" t="s">
        <v>497</v>
      </c>
      <c r="G697">
        <v>2</v>
      </c>
      <c r="H697">
        <v>0</v>
      </c>
      <c r="I697">
        <v>0</v>
      </c>
      <c r="J697">
        <v>2</v>
      </c>
      <c r="K697">
        <v>1</v>
      </c>
      <c r="L697">
        <v>1</v>
      </c>
      <c r="M697">
        <v>0</v>
      </c>
      <c r="N697">
        <v>0</v>
      </c>
      <c r="O697" t="s">
        <v>384</v>
      </c>
      <c r="P697" s="368">
        <v>50</v>
      </c>
      <c r="Q697" s="137">
        <v>0</v>
      </c>
      <c r="R697" s="137">
        <v>2</v>
      </c>
      <c r="S697" s="137">
        <v>1</v>
      </c>
      <c r="T697" s="137">
        <v>66.67</v>
      </c>
      <c r="U697" t="str">
        <f>VLOOKUP($B697,Summary!$A:$C,3,0)</f>
        <v>Dileep Sharma</v>
      </c>
      <c r="V697" t="str">
        <f ca="1">VLOOKUP($B697,Summary!$A:$E,5,0)</f>
        <v>31 - 90</v>
      </c>
      <c r="W697">
        <f t="shared" si="22"/>
        <v>10157420</v>
      </c>
    </row>
    <row r="698" spans="1:23" s="8" customFormat="1">
      <c r="A698" s="6">
        <v>45453</v>
      </c>
      <c r="B698" s="209">
        <v>10106261</v>
      </c>
      <c r="C698" s="7" t="str">
        <f t="shared" si="21"/>
        <v>MOHD ANWAR</v>
      </c>
      <c r="D698" t="s">
        <v>406</v>
      </c>
      <c r="E698">
        <v>9699967378</v>
      </c>
      <c r="F698" t="s">
        <v>397</v>
      </c>
      <c r="G698">
        <v>5</v>
      </c>
      <c r="H698">
        <v>0</v>
      </c>
      <c r="I698">
        <v>0</v>
      </c>
      <c r="J698">
        <v>5</v>
      </c>
      <c r="K698">
        <v>1</v>
      </c>
      <c r="L698">
        <v>4</v>
      </c>
      <c r="M698">
        <v>0</v>
      </c>
      <c r="N698">
        <v>0</v>
      </c>
      <c r="O698" t="s">
        <v>384</v>
      </c>
      <c r="P698" s="368">
        <v>115</v>
      </c>
      <c r="Q698" s="137">
        <v>0</v>
      </c>
      <c r="R698" s="137">
        <v>5</v>
      </c>
      <c r="S698" s="137">
        <v>1</v>
      </c>
      <c r="T698" s="137">
        <v>100</v>
      </c>
      <c r="U698" t="str">
        <f>VLOOKUP($B698,Summary!$A:$C,3,0)</f>
        <v>Madhuri Joshi</v>
      </c>
      <c r="V698" t="str">
        <f ca="1">VLOOKUP($B698,Summary!$A:$E,5,0)</f>
        <v>More Than 1 Year</v>
      </c>
      <c r="W698">
        <f t="shared" si="22"/>
        <v>10106261</v>
      </c>
    </row>
    <row r="699" spans="1:23" s="8" customFormat="1">
      <c r="A699" s="6">
        <v>45453</v>
      </c>
      <c r="B699" s="209">
        <v>10149740</v>
      </c>
      <c r="C699" s="7" t="str">
        <f t="shared" si="21"/>
        <v>MD SARFARAZ</v>
      </c>
      <c r="D699" t="s">
        <v>420</v>
      </c>
      <c r="E699">
        <v>8709965096</v>
      </c>
      <c r="F699" t="s">
        <v>401</v>
      </c>
      <c r="G699">
        <v>4</v>
      </c>
      <c r="H699">
        <v>1</v>
      </c>
      <c r="I699">
        <v>0</v>
      </c>
      <c r="J699">
        <v>3</v>
      </c>
      <c r="K699">
        <v>3</v>
      </c>
      <c r="L699">
        <v>1</v>
      </c>
      <c r="M699">
        <v>0</v>
      </c>
      <c r="N699">
        <v>0</v>
      </c>
      <c r="O699" t="s">
        <v>384</v>
      </c>
      <c r="P699" s="368">
        <v>175</v>
      </c>
      <c r="Q699" s="137">
        <v>7080</v>
      </c>
      <c r="R699" s="137">
        <v>4</v>
      </c>
      <c r="S699" s="137">
        <v>1</v>
      </c>
      <c r="T699" s="137">
        <v>80</v>
      </c>
      <c r="U699" t="str">
        <f>VLOOKUP($B699,Summary!$A:$C,3,0)</f>
        <v>Abhijit Khanvilkar</v>
      </c>
      <c r="V699" t="str">
        <f ca="1">VLOOKUP($B699,Summary!$A:$E,5,0)</f>
        <v>180 +</v>
      </c>
      <c r="W699">
        <f t="shared" si="22"/>
        <v>10149740</v>
      </c>
    </row>
    <row r="700" spans="1:23" s="8" customFormat="1">
      <c r="A700" s="6">
        <v>45453</v>
      </c>
      <c r="B700" s="209">
        <v>10157283</v>
      </c>
      <c r="C700" s="7" t="str">
        <f t="shared" si="21"/>
        <v>VINIT LAXMIKANT CHATURVEDI</v>
      </c>
      <c r="D700" t="s">
        <v>549</v>
      </c>
      <c r="E700">
        <v>9619167461</v>
      </c>
      <c r="F700" t="s">
        <v>461</v>
      </c>
      <c r="G700">
        <v>4</v>
      </c>
      <c r="H700">
        <v>0</v>
      </c>
      <c r="I700">
        <v>0</v>
      </c>
      <c r="J700">
        <v>4</v>
      </c>
      <c r="K700">
        <v>3</v>
      </c>
      <c r="L700">
        <v>1</v>
      </c>
      <c r="M700">
        <v>0</v>
      </c>
      <c r="N700">
        <v>0</v>
      </c>
      <c r="O700" t="s">
        <v>384</v>
      </c>
      <c r="P700" s="368">
        <v>100</v>
      </c>
      <c r="Q700" s="137">
        <v>0</v>
      </c>
      <c r="R700" s="137">
        <v>4</v>
      </c>
      <c r="S700" s="137">
        <v>1</v>
      </c>
      <c r="T700" s="137">
        <v>100</v>
      </c>
      <c r="U700" t="str">
        <f>VLOOKUP($B700,Summary!$A:$C,3,0)</f>
        <v>Avnind Singh</v>
      </c>
      <c r="V700" t="str">
        <f ca="1">VLOOKUP($B700,Summary!$A:$E,5,0)</f>
        <v>31 - 90</v>
      </c>
      <c r="W700">
        <f t="shared" si="22"/>
        <v>10157283</v>
      </c>
    </row>
    <row r="701" spans="1:23" s="8" customFormat="1">
      <c r="A701" s="6">
        <v>45453</v>
      </c>
      <c r="B701" s="209">
        <v>10157455</v>
      </c>
      <c r="C701" s="7" t="str">
        <f t="shared" si="21"/>
        <v>PRASHANT VISHRAM PATIL</v>
      </c>
      <c r="D701" t="s">
        <v>552</v>
      </c>
      <c r="E701">
        <v>7777088988</v>
      </c>
      <c r="F701" t="s">
        <v>409</v>
      </c>
      <c r="G701">
        <v>5</v>
      </c>
      <c r="H701">
        <v>0</v>
      </c>
      <c r="I701">
        <v>0</v>
      </c>
      <c r="J701">
        <v>5</v>
      </c>
      <c r="K701">
        <v>1</v>
      </c>
      <c r="L701">
        <v>4</v>
      </c>
      <c r="M701">
        <v>0</v>
      </c>
      <c r="N701">
        <v>0</v>
      </c>
      <c r="O701" t="s">
        <v>384</v>
      </c>
      <c r="P701" s="368">
        <v>120</v>
      </c>
      <c r="Q701" s="137">
        <v>0</v>
      </c>
      <c r="R701" s="137">
        <v>5</v>
      </c>
      <c r="S701" s="137">
        <v>1</v>
      </c>
      <c r="T701" s="137">
        <v>100</v>
      </c>
      <c r="U701" t="str">
        <f>VLOOKUP($B701,Summary!$A:$C,3,0)</f>
        <v>Avnind Singh</v>
      </c>
      <c r="V701" t="str">
        <f ca="1">VLOOKUP($B701,Summary!$A:$E,5,0)</f>
        <v>31 - 90</v>
      </c>
      <c r="W701">
        <f t="shared" si="22"/>
        <v>10157455</v>
      </c>
    </row>
    <row r="702" spans="1:23" s="8" customFormat="1">
      <c r="A702" s="6">
        <v>45453</v>
      </c>
      <c r="B702" s="209">
        <v>10157722</v>
      </c>
      <c r="C702" s="7" t="str">
        <f t="shared" si="21"/>
        <v>SACHIN KUMAR</v>
      </c>
      <c r="D702" t="s">
        <v>561</v>
      </c>
      <c r="E702">
        <v>8825131086</v>
      </c>
      <c r="F702" t="s">
        <v>399</v>
      </c>
      <c r="G702">
        <v>5</v>
      </c>
      <c r="H702">
        <v>0</v>
      </c>
      <c r="I702">
        <v>0</v>
      </c>
      <c r="J702">
        <v>5</v>
      </c>
      <c r="K702">
        <v>1</v>
      </c>
      <c r="L702">
        <v>4</v>
      </c>
      <c r="M702">
        <v>0</v>
      </c>
      <c r="N702">
        <v>0</v>
      </c>
      <c r="O702" t="s">
        <v>384</v>
      </c>
      <c r="P702" s="368">
        <v>115</v>
      </c>
      <c r="Q702" s="137">
        <v>0</v>
      </c>
      <c r="R702" s="137">
        <v>5</v>
      </c>
      <c r="S702" s="137">
        <v>1</v>
      </c>
      <c r="T702" s="137">
        <v>100</v>
      </c>
      <c r="U702" t="str">
        <f>VLOOKUP($B702,Summary!$A:$C,3,0)</f>
        <v>Abhijit Khanvilkar</v>
      </c>
      <c r="V702" t="str">
        <f ca="1">VLOOKUP($B702,Summary!$A:$E,5,0)</f>
        <v>31 - 90</v>
      </c>
      <c r="W702">
        <f t="shared" si="22"/>
        <v>10157722</v>
      </c>
    </row>
    <row r="703" spans="1:23" s="8" customFormat="1">
      <c r="A703" s="6">
        <v>45453</v>
      </c>
      <c r="B703" s="209">
        <v>10014784</v>
      </c>
      <c r="C703" s="7" t="str">
        <f t="shared" ref="C703:C766" si="23">D703</f>
        <v>PRASHANT LAD</v>
      </c>
      <c r="D703" t="s">
        <v>407</v>
      </c>
      <c r="E703">
        <v>9833647618</v>
      </c>
      <c r="F703" t="s">
        <v>431</v>
      </c>
      <c r="G703">
        <v>4</v>
      </c>
      <c r="H703">
        <v>0</v>
      </c>
      <c r="I703">
        <v>0</v>
      </c>
      <c r="J703">
        <v>4</v>
      </c>
      <c r="K703">
        <v>2</v>
      </c>
      <c r="L703">
        <v>2</v>
      </c>
      <c r="M703">
        <v>0</v>
      </c>
      <c r="N703">
        <v>0</v>
      </c>
      <c r="O703" t="s">
        <v>384</v>
      </c>
      <c r="P703" s="368">
        <v>100</v>
      </c>
      <c r="Q703" s="137">
        <v>0</v>
      </c>
      <c r="R703" s="137">
        <v>4</v>
      </c>
      <c r="S703" s="137">
        <v>1</v>
      </c>
      <c r="T703" s="137">
        <v>100</v>
      </c>
      <c r="U703" t="str">
        <f>VLOOKUP($B703,Summary!$A:$C,3,0)</f>
        <v>Madhuri Joshi</v>
      </c>
      <c r="V703" t="str">
        <f ca="1">VLOOKUP($B703,Summary!$A:$E,5,0)</f>
        <v>More Than 1 Year</v>
      </c>
      <c r="W703">
        <f t="shared" si="22"/>
        <v>10014784</v>
      </c>
    </row>
    <row r="704" spans="1:23" s="8" customFormat="1">
      <c r="A704" s="6">
        <v>45453</v>
      </c>
      <c r="B704" s="209">
        <v>10155619</v>
      </c>
      <c r="C704" s="7" t="str">
        <f t="shared" si="23"/>
        <v>AJAY BALU LONDHE</v>
      </c>
      <c r="D704" t="s">
        <v>502</v>
      </c>
      <c r="E704">
        <v>8369610661</v>
      </c>
      <c r="F704" t="s">
        <v>416</v>
      </c>
      <c r="G704">
        <v>4</v>
      </c>
      <c r="H704">
        <v>0</v>
      </c>
      <c r="I704">
        <v>0</v>
      </c>
      <c r="J704">
        <v>4</v>
      </c>
      <c r="K704">
        <v>2</v>
      </c>
      <c r="L704">
        <v>2</v>
      </c>
      <c r="M704">
        <v>0</v>
      </c>
      <c r="N704">
        <v>0</v>
      </c>
      <c r="O704" t="s">
        <v>384</v>
      </c>
      <c r="P704" s="368">
        <v>100</v>
      </c>
      <c r="Q704" s="137">
        <v>0</v>
      </c>
      <c r="R704" s="137">
        <v>4</v>
      </c>
      <c r="S704" s="137">
        <v>1</v>
      </c>
      <c r="T704" s="137">
        <v>80</v>
      </c>
      <c r="U704" t="str">
        <f>VLOOKUP($B704,Summary!$A:$C,3,0)</f>
        <v>Abhijit Khanvilkar</v>
      </c>
      <c r="V704" t="str">
        <f ca="1">VLOOKUP($B704,Summary!$A:$E,5,0)</f>
        <v>31 - 90</v>
      </c>
      <c r="W704">
        <f t="shared" si="22"/>
        <v>10155619</v>
      </c>
    </row>
    <row r="705" spans="1:23" s="8" customFormat="1">
      <c r="A705" s="6">
        <v>45453</v>
      </c>
      <c r="B705" s="209">
        <v>10068280</v>
      </c>
      <c r="C705" s="7" t="str">
        <f t="shared" si="23"/>
        <v>ARCHANA KAKADE</v>
      </c>
      <c r="D705" t="s">
        <v>434</v>
      </c>
      <c r="E705">
        <v>7208149618</v>
      </c>
      <c r="F705" t="s">
        <v>416</v>
      </c>
      <c r="G705">
        <v>4</v>
      </c>
      <c r="H705">
        <v>0</v>
      </c>
      <c r="I705">
        <v>0</v>
      </c>
      <c r="J705">
        <v>4</v>
      </c>
      <c r="K705">
        <v>0</v>
      </c>
      <c r="L705">
        <v>4</v>
      </c>
      <c r="M705">
        <v>0</v>
      </c>
      <c r="N705">
        <v>0</v>
      </c>
      <c r="O705" t="s">
        <v>384</v>
      </c>
      <c r="P705" s="368">
        <v>100</v>
      </c>
      <c r="Q705" s="137">
        <v>0</v>
      </c>
      <c r="R705" s="137">
        <v>4</v>
      </c>
      <c r="S705" s="137">
        <v>1</v>
      </c>
      <c r="T705" s="137">
        <v>100</v>
      </c>
      <c r="U705" t="str">
        <f>VLOOKUP($B705,Summary!$A:$C,3,0)</f>
        <v>Abhijit Khanvilkar</v>
      </c>
      <c r="V705" t="str">
        <f ca="1">VLOOKUP($B705,Summary!$A:$E,5,0)</f>
        <v>More Than 1 Year</v>
      </c>
      <c r="W705">
        <f t="shared" si="22"/>
        <v>10068280</v>
      </c>
    </row>
    <row r="706" spans="1:23" s="8" customFormat="1">
      <c r="A706" s="6">
        <v>45453</v>
      </c>
      <c r="B706" s="209">
        <v>10068212</v>
      </c>
      <c r="C706" s="7" t="str">
        <f t="shared" si="23"/>
        <v>WASIM KAZI</v>
      </c>
      <c r="D706" t="s">
        <v>436</v>
      </c>
      <c r="E706">
        <v>9702808599</v>
      </c>
      <c r="F706" t="s">
        <v>431</v>
      </c>
      <c r="G706">
        <v>5</v>
      </c>
      <c r="H706">
        <v>0</v>
      </c>
      <c r="I706">
        <v>0</v>
      </c>
      <c r="J706">
        <v>5</v>
      </c>
      <c r="K706">
        <v>0</v>
      </c>
      <c r="L706">
        <v>5</v>
      </c>
      <c r="M706">
        <v>0</v>
      </c>
      <c r="N706">
        <v>0</v>
      </c>
      <c r="O706" t="s">
        <v>384</v>
      </c>
      <c r="P706" s="368">
        <v>125</v>
      </c>
      <c r="Q706" s="137">
        <v>0</v>
      </c>
      <c r="R706" s="137">
        <v>5</v>
      </c>
      <c r="S706" s="137">
        <v>1</v>
      </c>
      <c r="T706" s="137">
        <v>100</v>
      </c>
      <c r="U706" t="str">
        <f>VLOOKUP($B706,Summary!$A:$C,3,0)</f>
        <v>Madhuri Joshi</v>
      </c>
      <c r="V706" t="str">
        <f ca="1">VLOOKUP($B706,Summary!$A:$E,5,0)</f>
        <v>More Than 1 Year</v>
      </c>
      <c r="W706">
        <f t="shared" si="22"/>
        <v>10068212</v>
      </c>
    </row>
    <row r="707" spans="1:23" s="8" customFormat="1">
      <c r="A707" s="6">
        <v>45453</v>
      </c>
      <c r="B707" s="209">
        <v>10154499</v>
      </c>
      <c r="C707" s="7" t="str">
        <f t="shared" si="23"/>
        <v>SHIVAM PATHAK</v>
      </c>
      <c r="D707" t="s">
        <v>478</v>
      </c>
      <c r="E707">
        <v>9721050607</v>
      </c>
      <c r="F707" t="s">
        <v>385</v>
      </c>
      <c r="G707">
        <v>4</v>
      </c>
      <c r="H707">
        <v>1</v>
      </c>
      <c r="I707">
        <v>0</v>
      </c>
      <c r="J707">
        <v>3</v>
      </c>
      <c r="K707">
        <v>1</v>
      </c>
      <c r="L707">
        <v>3</v>
      </c>
      <c r="M707">
        <v>0</v>
      </c>
      <c r="N707">
        <v>0</v>
      </c>
      <c r="O707" t="s">
        <v>384</v>
      </c>
      <c r="P707" s="368">
        <v>165</v>
      </c>
      <c r="Q707" s="137">
        <v>4720</v>
      </c>
      <c r="R707" s="137">
        <v>4</v>
      </c>
      <c r="S707" s="137">
        <v>1</v>
      </c>
      <c r="T707" s="137">
        <v>80</v>
      </c>
      <c r="U707" t="str">
        <f>VLOOKUP($B707,Summary!$A:$C,3,0)</f>
        <v>Intezar Sayed</v>
      </c>
      <c r="V707" t="str">
        <f ca="1">VLOOKUP($B707,Summary!$A:$E,5,0)</f>
        <v>91 - 180</v>
      </c>
      <c r="W707">
        <f t="shared" ref="W707:W770" si="24">B707</f>
        <v>10154499</v>
      </c>
    </row>
    <row r="708" spans="1:23" s="8" customFormat="1">
      <c r="A708" s="6">
        <v>45453</v>
      </c>
      <c r="B708" s="209">
        <v>10155616</v>
      </c>
      <c r="C708" s="7" t="str">
        <f t="shared" si="23"/>
        <v>DHIRAJKUMAR L MISHRA</v>
      </c>
      <c r="D708" t="s">
        <v>506</v>
      </c>
      <c r="E708">
        <v>9370908992</v>
      </c>
      <c r="F708" t="s">
        <v>442</v>
      </c>
      <c r="G708">
        <v>5</v>
      </c>
      <c r="H708">
        <v>0</v>
      </c>
      <c r="I708">
        <v>0</v>
      </c>
      <c r="J708">
        <v>5</v>
      </c>
      <c r="K708">
        <v>0</v>
      </c>
      <c r="L708">
        <v>6</v>
      </c>
      <c r="M708">
        <v>0</v>
      </c>
      <c r="N708">
        <v>0</v>
      </c>
      <c r="O708" t="s">
        <v>384</v>
      </c>
      <c r="P708" s="368">
        <v>105</v>
      </c>
      <c r="Q708" s="137">
        <v>0</v>
      </c>
      <c r="R708" s="137">
        <v>5</v>
      </c>
      <c r="S708" s="137">
        <v>1</v>
      </c>
      <c r="T708" s="137">
        <v>100</v>
      </c>
      <c r="U708" t="str">
        <f>VLOOKUP($B708,Summary!$A:$C,3,0)</f>
        <v>Rushikesh Kale</v>
      </c>
      <c r="V708" t="str">
        <f ca="1">VLOOKUP($B708,Summary!$A:$E,5,0)</f>
        <v>31 - 90</v>
      </c>
      <c r="W708">
        <f t="shared" si="24"/>
        <v>10155616</v>
      </c>
    </row>
    <row r="709" spans="1:23" s="8" customFormat="1">
      <c r="A709" s="6">
        <v>45453</v>
      </c>
      <c r="B709" s="209">
        <v>10155635</v>
      </c>
      <c r="C709" s="7" t="str">
        <f t="shared" si="23"/>
        <v>RITIK PANKAJ CHAUBEY</v>
      </c>
      <c r="D709" t="s">
        <v>500</v>
      </c>
      <c r="E709">
        <v>8604838454</v>
      </c>
      <c r="F709" t="s">
        <v>383</v>
      </c>
      <c r="G709">
        <v>5</v>
      </c>
      <c r="H709">
        <v>0</v>
      </c>
      <c r="I709">
        <v>0</v>
      </c>
      <c r="J709">
        <v>5</v>
      </c>
      <c r="K709">
        <v>1</v>
      </c>
      <c r="L709">
        <v>4</v>
      </c>
      <c r="M709">
        <v>0</v>
      </c>
      <c r="N709">
        <v>0</v>
      </c>
      <c r="O709" t="s">
        <v>384</v>
      </c>
      <c r="P709" s="368">
        <v>125</v>
      </c>
      <c r="Q709" s="137">
        <v>0</v>
      </c>
      <c r="R709" s="137">
        <v>5</v>
      </c>
      <c r="S709" s="137">
        <v>1</v>
      </c>
      <c r="T709" s="137">
        <v>100</v>
      </c>
      <c r="U709" t="str">
        <f>VLOOKUP($B709,Summary!$A:$C,3,0)</f>
        <v>Madhuri Joshi</v>
      </c>
      <c r="V709" t="str">
        <f ca="1">VLOOKUP($B709,Summary!$A:$E,5,0)</f>
        <v>31 - 90</v>
      </c>
      <c r="W709">
        <f t="shared" si="24"/>
        <v>10155635</v>
      </c>
    </row>
    <row r="710" spans="1:23" s="8" customFormat="1">
      <c r="A710" s="6">
        <v>45453</v>
      </c>
      <c r="B710" s="209">
        <v>10135447</v>
      </c>
      <c r="C710" s="7" t="str">
        <f t="shared" si="23"/>
        <v>ANKIT VILAS BORSE</v>
      </c>
      <c r="D710" t="s">
        <v>429</v>
      </c>
      <c r="E710">
        <v>8655594978</v>
      </c>
      <c r="F710" t="s">
        <v>412</v>
      </c>
      <c r="G710">
        <v>5</v>
      </c>
      <c r="H710">
        <v>0</v>
      </c>
      <c r="I710">
        <v>0</v>
      </c>
      <c r="J710">
        <v>5</v>
      </c>
      <c r="K710">
        <v>0</v>
      </c>
      <c r="L710">
        <v>5</v>
      </c>
      <c r="M710">
        <v>0</v>
      </c>
      <c r="N710">
        <v>0</v>
      </c>
      <c r="O710" t="s">
        <v>384</v>
      </c>
      <c r="P710" s="368">
        <v>125</v>
      </c>
      <c r="Q710" s="137">
        <v>0</v>
      </c>
      <c r="R710" s="137">
        <v>5</v>
      </c>
      <c r="S710" s="137">
        <v>1</v>
      </c>
      <c r="T710" s="137">
        <v>100</v>
      </c>
      <c r="U710" t="str">
        <f>VLOOKUP($B710,Summary!$A:$C,3,0)</f>
        <v>Rushikesh Kale</v>
      </c>
      <c r="V710" t="str">
        <f ca="1">VLOOKUP($B710,Summary!$A:$E,5,0)</f>
        <v>More Than 1 Year</v>
      </c>
      <c r="W710">
        <f t="shared" si="24"/>
        <v>10135447</v>
      </c>
    </row>
    <row r="711" spans="1:23" s="8" customFormat="1">
      <c r="A711" s="6">
        <v>45453</v>
      </c>
      <c r="B711" s="209">
        <v>10156163</v>
      </c>
      <c r="C711" s="7" t="str">
        <f t="shared" si="23"/>
        <v>ABHISHEK KUMAR</v>
      </c>
      <c r="D711" t="s">
        <v>526</v>
      </c>
      <c r="E711">
        <v>9967178792</v>
      </c>
      <c r="F711" t="s">
        <v>386</v>
      </c>
      <c r="G711">
        <v>5</v>
      </c>
      <c r="H711">
        <v>0</v>
      </c>
      <c r="I711">
        <v>0</v>
      </c>
      <c r="J711">
        <v>5</v>
      </c>
      <c r="K711">
        <v>2</v>
      </c>
      <c r="L711">
        <v>3</v>
      </c>
      <c r="M711">
        <v>0</v>
      </c>
      <c r="N711">
        <v>0</v>
      </c>
      <c r="O711" t="s">
        <v>384</v>
      </c>
      <c r="P711" s="368">
        <v>125</v>
      </c>
      <c r="Q711" s="137">
        <v>0</v>
      </c>
      <c r="R711" s="137">
        <v>5</v>
      </c>
      <c r="S711" s="137">
        <v>1</v>
      </c>
      <c r="T711" s="137">
        <v>100</v>
      </c>
      <c r="U711" t="str">
        <f>VLOOKUP($B711,Summary!$A:$C,3,0)</f>
        <v>Avnind Singh</v>
      </c>
      <c r="V711" t="str">
        <f ca="1">VLOOKUP($B711,Summary!$A:$E,5,0)</f>
        <v>31 - 90</v>
      </c>
      <c r="W711">
        <f t="shared" si="24"/>
        <v>10156163</v>
      </c>
    </row>
    <row r="712" spans="1:23" s="8" customFormat="1">
      <c r="A712" s="6">
        <v>45453</v>
      </c>
      <c r="B712" s="209">
        <v>10154719</v>
      </c>
      <c r="C712" s="7" t="str">
        <f t="shared" si="23"/>
        <v>CHANDAN MISHRA</v>
      </c>
      <c r="D712" t="s">
        <v>489</v>
      </c>
      <c r="E712">
        <v>8433849596</v>
      </c>
      <c r="F712" t="s">
        <v>471</v>
      </c>
      <c r="G712">
        <v>5</v>
      </c>
      <c r="H712">
        <v>0</v>
      </c>
      <c r="I712">
        <v>0</v>
      </c>
      <c r="J712">
        <v>5</v>
      </c>
      <c r="K712">
        <v>0</v>
      </c>
      <c r="L712">
        <v>5</v>
      </c>
      <c r="M712">
        <v>0</v>
      </c>
      <c r="N712">
        <v>0</v>
      </c>
      <c r="O712" t="s">
        <v>384</v>
      </c>
      <c r="P712" s="368">
        <v>115</v>
      </c>
      <c r="Q712" s="137">
        <v>0</v>
      </c>
      <c r="R712" s="137">
        <v>5</v>
      </c>
      <c r="S712" s="137">
        <v>1</v>
      </c>
      <c r="T712" s="137">
        <v>100</v>
      </c>
      <c r="U712" t="str">
        <f>VLOOKUP($B712,Summary!$A:$C,3,0)</f>
        <v>Dileep Sharma</v>
      </c>
      <c r="V712" t="str">
        <f ca="1">VLOOKUP($B712,Summary!$A:$E,5,0)</f>
        <v>91 - 180</v>
      </c>
      <c r="W712">
        <f t="shared" si="24"/>
        <v>10154719</v>
      </c>
    </row>
    <row r="713" spans="1:23" s="8" customFormat="1">
      <c r="A713" s="6">
        <v>45453</v>
      </c>
      <c r="B713" s="209">
        <v>10091881</v>
      </c>
      <c r="C713" s="7" t="str">
        <f t="shared" si="23"/>
        <v>SUMIT SHARAD SANAS</v>
      </c>
      <c r="D713" t="s">
        <v>427</v>
      </c>
      <c r="E713">
        <v>8652573355</v>
      </c>
      <c r="F713" t="s">
        <v>392</v>
      </c>
      <c r="G713">
        <v>3</v>
      </c>
      <c r="H713">
        <v>1</v>
      </c>
      <c r="I713">
        <v>0</v>
      </c>
      <c r="J713">
        <v>2</v>
      </c>
      <c r="K713">
        <v>2</v>
      </c>
      <c r="L713">
        <v>1</v>
      </c>
      <c r="M713">
        <v>0</v>
      </c>
      <c r="N713">
        <v>0</v>
      </c>
      <c r="O713" t="s">
        <v>384</v>
      </c>
      <c r="P713" s="368">
        <v>150</v>
      </c>
      <c r="Q713" s="137">
        <v>7080</v>
      </c>
      <c r="R713" s="137">
        <v>3</v>
      </c>
      <c r="S713" s="137">
        <v>1</v>
      </c>
      <c r="T713" s="137">
        <v>60</v>
      </c>
      <c r="U713" t="str">
        <f>VLOOKUP($B713,Summary!$A:$C,3,0)</f>
        <v>Abhijit Khanvilkar</v>
      </c>
      <c r="V713" t="str">
        <f ca="1">VLOOKUP($B713,Summary!$A:$E,5,0)</f>
        <v>More Than 1 Year</v>
      </c>
      <c r="W713">
        <f t="shared" si="24"/>
        <v>10091881</v>
      </c>
    </row>
    <row r="714" spans="1:23" s="8" customFormat="1">
      <c r="A714" s="6">
        <v>45453</v>
      </c>
      <c r="B714" s="209">
        <v>10153331</v>
      </c>
      <c r="C714" s="7" t="str">
        <f t="shared" si="23"/>
        <v>RAGHWENDRA KUMAR SINGH</v>
      </c>
      <c r="D714" t="s">
        <v>460</v>
      </c>
      <c r="E714">
        <v>8104389966</v>
      </c>
      <c r="F714" t="s">
        <v>390</v>
      </c>
      <c r="G714">
        <v>2</v>
      </c>
      <c r="H714">
        <v>0</v>
      </c>
      <c r="I714">
        <v>0</v>
      </c>
      <c r="J714">
        <v>2</v>
      </c>
      <c r="K714">
        <v>1</v>
      </c>
      <c r="L714">
        <v>1</v>
      </c>
      <c r="M714">
        <v>0</v>
      </c>
      <c r="N714">
        <v>0</v>
      </c>
      <c r="O714" t="s">
        <v>384</v>
      </c>
      <c r="P714" s="368">
        <v>50</v>
      </c>
      <c r="Q714" s="137">
        <v>0</v>
      </c>
      <c r="R714" s="137">
        <v>2</v>
      </c>
      <c r="S714" s="137">
        <v>1</v>
      </c>
      <c r="T714" s="137">
        <v>66.67</v>
      </c>
      <c r="U714" t="str">
        <f>VLOOKUP($B714,Summary!$A:$C,3,0)</f>
        <v>Avnind Singh</v>
      </c>
      <c r="V714" t="str">
        <f ca="1">VLOOKUP($B714,Summary!$A:$E,5,0)</f>
        <v>91 - 180</v>
      </c>
      <c r="W714">
        <f t="shared" si="24"/>
        <v>10153331</v>
      </c>
    </row>
    <row r="715" spans="1:23" s="8" customFormat="1">
      <c r="A715" s="6">
        <v>45453</v>
      </c>
      <c r="B715" s="209">
        <v>10151345</v>
      </c>
      <c r="C715" s="7" t="str">
        <f t="shared" si="23"/>
        <v>NAGENDRA MISHRA</v>
      </c>
      <c r="D715" t="s">
        <v>386</v>
      </c>
      <c r="E715">
        <v>7049872363</v>
      </c>
      <c r="F715" t="s">
        <v>448</v>
      </c>
      <c r="G715">
        <v>3</v>
      </c>
      <c r="H715">
        <v>0</v>
      </c>
      <c r="I715">
        <v>0</v>
      </c>
      <c r="J715">
        <v>3</v>
      </c>
      <c r="K715">
        <v>0</v>
      </c>
      <c r="L715">
        <v>3</v>
      </c>
      <c r="M715">
        <v>0</v>
      </c>
      <c r="N715">
        <v>0</v>
      </c>
      <c r="O715" t="s">
        <v>384</v>
      </c>
      <c r="P715" s="368">
        <v>75</v>
      </c>
      <c r="Q715" s="137">
        <v>0</v>
      </c>
      <c r="R715" s="137">
        <v>3</v>
      </c>
      <c r="S715" s="137">
        <v>1</v>
      </c>
      <c r="T715" s="137">
        <v>100</v>
      </c>
      <c r="U715" t="str">
        <f>VLOOKUP($B715,Summary!$A:$C,3,0)</f>
        <v>Avnind Singh</v>
      </c>
      <c r="V715" t="str">
        <f ca="1">VLOOKUP($B715,Summary!$A:$E,5,0)</f>
        <v>180 +</v>
      </c>
      <c r="W715">
        <f t="shared" si="24"/>
        <v>10151345</v>
      </c>
    </row>
    <row r="716" spans="1:23" s="8" customFormat="1">
      <c r="A716" s="6">
        <v>45453</v>
      </c>
      <c r="B716" s="209">
        <v>10155631</v>
      </c>
      <c r="C716" s="7" t="str">
        <f t="shared" si="23"/>
        <v>PRAFUL MUKUNDRAO TELANG</v>
      </c>
      <c r="D716" t="s">
        <v>501</v>
      </c>
      <c r="E716">
        <v>7769928826</v>
      </c>
      <c r="F716" t="s">
        <v>409</v>
      </c>
      <c r="G716">
        <v>5</v>
      </c>
      <c r="H716">
        <v>0</v>
      </c>
      <c r="I716">
        <v>0</v>
      </c>
      <c r="J716">
        <v>5</v>
      </c>
      <c r="K716">
        <v>3</v>
      </c>
      <c r="L716">
        <v>2</v>
      </c>
      <c r="M716">
        <v>0</v>
      </c>
      <c r="N716">
        <v>0</v>
      </c>
      <c r="O716" t="s">
        <v>384</v>
      </c>
      <c r="P716" s="368">
        <v>125</v>
      </c>
      <c r="Q716" s="137">
        <v>0</v>
      </c>
      <c r="R716" s="137">
        <v>4</v>
      </c>
      <c r="S716" s="137">
        <v>1</v>
      </c>
      <c r="T716" s="137">
        <v>80</v>
      </c>
      <c r="U716" t="str">
        <f>VLOOKUP($B716,Summary!$A:$C,3,0)</f>
        <v>Avnind Singh</v>
      </c>
      <c r="V716" t="str">
        <f ca="1">VLOOKUP($B716,Summary!$A:$E,5,0)</f>
        <v>31 - 90</v>
      </c>
      <c r="W716">
        <f t="shared" si="24"/>
        <v>10155631</v>
      </c>
    </row>
    <row r="717" spans="1:23" s="8" customFormat="1">
      <c r="A717" s="6">
        <v>45453</v>
      </c>
      <c r="B717" s="209">
        <v>10154727</v>
      </c>
      <c r="C717" s="7" t="str">
        <f t="shared" si="23"/>
        <v>SHUBHENDU PRAFULLA DASKABI</v>
      </c>
      <c r="D717" t="s">
        <v>491</v>
      </c>
      <c r="E717">
        <v>9372379791</v>
      </c>
      <c r="F717" t="s">
        <v>471</v>
      </c>
      <c r="G717">
        <v>5</v>
      </c>
      <c r="H717">
        <v>0</v>
      </c>
      <c r="I717">
        <v>0</v>
      </c>
      <c r="J717">
        <v>5</v>
      </c>
      <c r="K717">
        <v>3</v>
      </c>
      <c r="L717">
        <v>2</v>
      </c>
      <c r="M717">
        <v>0</v>
      </c>
      <c r="N717">
        <v>0</v>
      </c>
      <c r="O717" t="s">
        <v>384</v>
      </c>
      <c r="P717" s="368">
        <v>125</v>
      </c>
      <c r="Q717" s="137">
        <v>0</v>
      </c>
      <c r="R717" s="137">
        <v>5</v>
      </c>
      <c r="S717" s="137">
        <v>1</v>
      </c>
      <c r="T717" s="137">
        <v>100</v>
      </c>
      <c r="U717" t="str">
        <f>VLOOKUP($B717,Summary!$A:$C,3,0)</f>
        <v>Dileep Sharma</v>
      </c>
      <c r="V717" t="str">
        <f ca="1">VLOOKUP($B717,Summary!$A:$E,5,0)</f>
        <v>91 - 180</v>
      </c>
      <c r="W717">
        <f t="shared" si="24"/>
        <v>10154727</v>
      </c>
    </row>
    <row r="718" spans="1:23" s="8" customFormat="1">
      <c r="A718" s="6">
        <v>45453</v>
      </c>
      <c r="B718" s="209">
        <v>10153648</v>
      </c>
      <c r="C718" s="7" t="str">
        <f t="shared" si="23"/>
        <v>RAJKUMAR U SINGH</v>
      </c>
      <c r="D718" t="s">
        <v>466</v>
      </c>
      <c r="E718">
        <v>7058306032</v>
      </c>
      <c r="F718" t="s">
        <v>385</v>
      </c>
      <c r="G718">
        <v>4</v>
      </c>
      <c r="H718">
        <v>0</v>
      </c>
      <c r="I718">
        <v>0</v>
      </c>
      <c r="J718">
        <v>4</v>
      </c>
      <c r="K718">
        <v>1</v>
      </c>
      <c r="L718">
        <v>3</v>
      </c>
      <c r="M718">
        <v>0</v>
      </c>
      <c r="N718">
        <v>0</v>
      </c>
      <c r="O718" t="s">
        <v>384</v>
      </c>
      <c r="P718" s="368">
        <v>100</v>
      </c>
      <c r="Q718" s="137">
        <v>0</v>
      </c>
      <c r="R718" s="137">
        <v>4</v>
      </c>
      <c r="S718" s="137">
        <v>1</v>
      </c>
      <c r="T718" s="137">
        <v>80</v>
      </c>
      <c r="U718" t="str">
        <f>VLOOKUP($B718,Summary!$A:$C,3,0)</f>
        <v>Intezar Sayed</v>
      </c>
      <c r="V718" t="str">
        <f ca="1">VLOOKUP($B718,Summary!$A:$E,5,0)</f>
        <v>91 - 180</v>
      </c>
      <c r="W718">
        <f t="shared" si="24"/>
        <v>10153648</v>
      </c>
    </row>
    <row r="719" spans="1:23" s="8" customFormat="1">
      <c r="A719" s="6">
        <v>45453</v>
      </c>
      <c r="B719" s="209">
        <v>10157279</v>
      </c>
      <c r="C719" s="7" t="str">
        <f t="shared" si="23"/>
        <v>ABDUL AHAD ANIS KHAN</v>
      </c>
      <c r="D719" t="s">
        <v>547</v>
      </c>
      <c r="E719">
        <v>7058620610</v>
      </c>
      <c r="F719" t="s">
        <v>461</v>
      </c>
      <c r="G719">
        <v>5</v>
      </c>
      <c r="H719">
        <v>0</v>
      </c>
      <c r="I719">
        <v>0</v>
      </c>
      <c r="J719">
        <v>5</v>
      </c>
      <c r="K719">
        <v>2</v>
      </c>
      <c r="L719">
        <v>3</v>
      </c>
      <c r="M719">
        <v>0</v>
      </c>
      <c r="N719">
        <v>0</v>
      </c>
      <c r="O719" t="s">
        <v>384</v>
      </c>
      <c r="P719" s="368">
        <v>125</v>
      </c>
      <c r="Q719" s="137">
        <v>0</v>
      </c>
      <c r="R719" s="137">
        <v>4</v>
      </c>
      <c r="S719" s="137">
        <v>1</v>
      </c>
      <c r="T719" s="137">
        <v>100</v>
      </c>
      <c r="U719" t="str">
        <f>VLOOKUP($B719,Summary!$A:$C,3,0)</f>
        <v>Avnind Singh</v>
      </c>
      <c r="V719" t="str">
        <f ca="1">VLOOKUP($B719,Summary!$A:$E,5,0)</f>
        <v>31 - 90</v>
      </c>
      <c r="W719">
        <f t="shared" si="24"/>
        <v>10157279</v>
      </c>
    </row>
    <row r="720" spans="1:23" s="8" customFormat="1">
      <c r="A720" s="6">
        <v>45453</v>
      </c>
      <c r="B720" s="209">
        <v>10154479</v>
      </c>
      <c r="C720" s="7" t="str">
        <f t="shared" si="23"/>
        <v>VINOD KUMAR</v>
      </c>
      <c r="D720" t="s">
        <v>477</v>
      </c>
      <c r="E720">
        <v>7905193449</v>
      </c>
      <c r="F720" t="s">
        <v>471</v>
      </c>
      <c r="G720">
        <v>5</v>
      </c>
      <c r="H720">
        <v>0</v>
      </c>
      <c r="I720">
        <v>0</v>
      </c>
      <c r="J720">
        <v>5</v>
      </c>
      <c r="K720">
        <v>0</v>
      </c>
      <c r="L720">
        <v>5</v>
      </c>
      <c r="M720">
        <v>0</v>
      </c>
      <c r="N720">
        <v>0</v>
      </c>
      <c r="O720" t="s">
        <v>384</v>
      </c>
      <c r="P720" s="368">
        <v>125</v>
      </c>
      <c r="Q720" s="137">
        <v>0</v>
      </c>
      <c r="R720" s="137">
        <v>5</v>
      </c>
      <c r="S720" s="137">
        <v>1</v>
      </c>
      <c r="T720" s="137">
        <v>100</v>
      </c>
      <c r="U720" t="str">
        <f>VLOOKUP($B720,Summary!$A:$C,3,0)</f>
        <v>Dileep Sharma</v>
      </c>
      <c r="V720" t="str">
        <f ca="1">VLOOKUP($B720,Summary!$A:$E,5,0)</f>
        <v>91 - 180</v>
      </c>
      <c r="W720">
        <f t="shared" si="24"/>
        <v>10154479</v>
      </c>
    </row>
    <row r="721" spans="1:23" s="8" customFormat="1">
      <c r="A721" s="6">
        <v>45453</v>
      </c>
      <c r="B721" s="209">
        <v>10154483</v>
      </c>
      <c r="C721" s="7" t="str">
        <f t="shared" si="23"/>
        <v>JAYANT KUMAR</v>
      </c>
      <c r="D721" t="s">
        <v>471</v>
      </c>
      <c r="E721">
        <v>9304376328</v>
      </c>
      <c r="F721" t="s">
        <v>497</v>
      </c>
      <c r="G721">
        <v>1</v>
      </c>
      <c r="H721">
        <v>0</v>
      </c>
      <c r="I721">
        <v>0</v>
      </c>
      <c r="J721">
        <v>1</v>
      </c>
      <c r="K721">
        <v>1</v>
      </c>
      <c r="L721">
        <v>0</v>
      </c>
      <c r="M721">
        <v>0</v>
      </c>
      <c r="N721">
        <v>0</v>
      </c>
      <c r="O721" t="s">
        <v>384</v>
      </c>
      <c r="P721" s="368">
        <v>25</v>
      </c>
      <c r="Q721" s="137">
        <v>0</v>
      </c>
      <c r="R721" s="137">
        <v>1</v>
      </c>
      <c r="S721" s="137">
        <v>1</v>
      </c>
      <c r="T721" s="137">
        <v>33.33</v>
      </c>
      <c r="U721" t="str">
        <f>VLOOKUP($B721,Summary!$A:$C,3,0)</f>
        <v>Dileep Sharma</v>
      </c>
      <c r="V721" t="str">
        <f ca="1">VLOOKUP($B721,Summary!$A:$E,5,0)</f>
        <v>91 - 180</v>
      </c>
      <c r="W721">
        <f t="shared" si="24"/>
        <v>10154483</v>
      </c>
    </row>
    <row r="722" spans="1:23" s="8" customFormat="1">
      <c r="A722" s="6">
        <v>45453</v>
      </c>
      <c r="B722" s="209">
        <v>10057460</v>
      </c>
      <c r="C722" s="7" t="str">
        <f t="shared" si="23"/>
        <v>GANGA SAGAR PANDEY</v>
      </c>
      <c r="D722" t="s">
        <v>435</v>
      </c>
      <c r="E722">
        <v>9696537480</v>
      </c>
      <c r="F722" t="s">
        <v>412</v>
      </c>
      <c r="G722">
        <v>5</v>
      </c>
      <c r="H722">
        <v>0</v>
      </c>
      <c r="I722">
        <v>1</v>
      </c>
      <c r="J722">
        <v>4</v>
      </c>
      <c r="K722">
        <v>0</v>
      </c>
      <c r="L722">
        <v>5</v>
      </c>
      <c r="M722">
        <v>0</v>
      </c>
      <c r="N722">
        <v>0</v>
      </c>
      <c r="O722" t="s">
        <v>384</v>
      </c>
      <c r="P722" s="368">
        <v>185</v>
      </c>
      <c r="Q722" s="137">
        <v>5502</v>
      </c>
      <c r="R722" s="137">
        <v>5</v>
      </c>
      <c r="S722" s="137">
        <v>1</v>
      </c>
      <c r="T722" s="137">
        <v>100</v>
      </c>
      <c r="U722" t="str">
        <f>VLOOKUP($B722,Summary!$A:$C,3,0)</f>
        <v>Rushikesh Kale</v>
      </c>
      <c r="V722" t="str">
        <f ca="1">VLOOKUP($B722,Summary!$A:$E,5,0)</f>
        <v>More Than 1 Year</v>
      </c>
      <c r="W722">
        <f t="shared" si="24"/>
        <v>10057460</v>
      </c>
    </row>
    <row r="723" spans="1:23" s="8" customFormat="1">
      <c r="A723" s="6">
        <v>45453</v>
      </c>
      <c r="B723" s="209">
        <v>10131369</v>
      </c>
      <c r="C723" s="7" t="str">
        <f t="shared" si="23"/>
        <v>VIVEK CHUNNILAL GUPTA</v>
      </c>
      <c r="D723" t="s">
        <v>417</v>
      </c>
      <c r="E723">
        <v>8698022496</v>
      </c>
      <c r="F723" t="s">
        <v>412</v>
      </c>
      <c r="G723">
        <v>5</v>
      </c>
      <c r="H723">
        <v>0</v>
      </c>
      <c r="I723">
        <v>0</v>
      </c>
      <c r="J723">
        <v>5</v>
      </c>
      <c r="K723">
        <v>0</v>
      </c>
      <c r="L723">
        <v>5</v>
      </c>
      <c r="M723">
        <v>0</v>
      </c>
      <c r="N723">
        <v>0</v>
      </c>
      <c r="O723" t="s">
        <v>384</v>
      </c>
      <c r="P723" s="368">
        <v>105</v>
      </c>
      <c r="Q723" s="137">
        <v>0</v>
      </c>
      <c r="R723" s="137">
        <v>5</v>
      </c>
      <c r="S723" s="137">
        <v>1</v>
      </c>
      <c r="T723" s="137">
        <v>100</v>
      </c>
      <c r="U723" t="str">
        <f>VLOOKUP($B723,Summary!$A:$C,3,0)</f>
        <v>Rushikesh Kale</v>
      </c>
      <c r="V723" t="str">
        <f ca="1">VLOOKUP($B723,Summary!$A:$E,5,0)</f>
        <v>More Than 1 Year</v>
      </c>
      <c r="W723">
        <f t="shared" si="24"/>
        <v>10131369</v>
      </c>
    </row>
    <row r="724" spans="1:23" s="8" customFormat="1">
      <c r="A724" s="6">
        <v>45453</v>
      </c>
      <c r="B724" s="209">
        <v>10153634</v>
      </c>
      <c r="C724" s="7" t="str">
        <f t="shared" si="23"/>
        <v>LAXMI NARAYAN PANDEY</v>
      </c>
      <c r="D724" t="s">
        <v>467</v>
      </c>
      <c r="E724">
        <v>7208851513</v>
      </c>
      <c r="F724" t="s">
        <v>399</v>
      </c>
      <c r="G724">
        <v>5</v>
      </c>
      <c r="H724">
        <v>1</v>
      </c>
      <c r="I724">
        <v>0</v>
      </c>
      <c r="J724">
        <v>4</v>
      </c>
      <c r="K724">
        <v>2</v>
      </c>
      <c r="L724">
        <v>3</v>
      </c>
      <c r="M724">
        <v>0</v>
      </c>
      <c r="N724">
        <v>0</v>
      </c>
      <c r="O724" t="s">
        <v>384</v>
      </c>
      <c r="P724" s="368">
        <v>190</v>
      </c>
      <c r="Q724" s="137">
        <v>7080</v>
      </c>
      <c r="R724" s="137">
        <v>5</v>
      </c>
      <c r="S724" s="137">
        <v>1</v>
      </c>
      <c r="T724" s="137">
        <v>100</v>
      </c>
      <c r="U724" t="str">
        <f>VLOOKUP($B724,Summary!$A:$C,3,0)</f>
        <v>Abhijit Khanvilkar</v>
      </c>
      <c r="V724" t="str">
        <f ca="1">VLOOKUP($B724,Summary!$A:$E,5,0)</f>
        <v>91 - 180</v>
      </c>
      <c r="W724">
        <f t="shared" si="24"/>
        <v>10153634</v>
      </c>
    </row>
    <row r="725" spans="1:23" s="8" customFormat="1">
      <c r="A725" s="6">
        <v>45453</v>
      </c>
      <c r="B725" s="209">
        <v>10151965</v>
      </c>
      <c r="C725" s="7" t="str">
        <f t="shared" si="23"/>
        <v>VIJAYKUMAR DINESH PARCHE</v>
      </c>
      <c r="D725" t="s">
        <v>441</v>
      </c>
      <c r="E725">
        <v>7558284024</v>
      </c>
      <c r="F725" t="s">
        <v>442</v>
      </c>
      <c r="G725">
        <v>3</v>
      </c>
      <c r="H725">
        <v>0</v>
      </c>
      <c r="I725">
        <v>0</v>
      </c>
      <c r="J725">
        <v>3</v>
      </c>
      <c r="K725">
        <v>0</v>
      </c>
      <c r="L725">
        <v>3</v>
      </c>
      <c r="M725">
        <v>0</v>
      </c>
      <c r="N725">
        <v>0</v>
      </c>
      <c r="O725" t="s">
        <v>384</v>
      </c>
      <c r="P725" s="368">
        <v>75</v>
      </c>
      <c r="Q725" s="137">
        <v>0</v>
      </c>
      <c r="R725" s="137">
        <v>3</v>
      </c>
      <c r="S725" s="137">
        <v>1</v>
      </c>
      <c r="T725" s="137">
        <v>60</v>
      </c>
      <c r="U725" t="str">
        <f>VLOOKUP($B725,Summary!$A:$C,3,0)</f>
        <v>Rushikesh Kale</v>
      </c>
      <c r="V725" t="str">
        <f ca="1">VLOOKUP($B725,Summary!$A:$E,5,0)</f>
        <v>180 +</v>
      </c>
      <c r="W725">
        <f t="shared" si="24"/>
        <v>10151965</v>
      </c>
    </row>
    <row r="726" spans="1:23" s="8" customFormat="1">
      <c r="A726" s="6">
        <v>45453</v>
      </c>
      <c r="B726" s="209">
        <v>10153321</v>
      </c>
      <c r="C726" s="7" t="str">
        <f t="shared" si="23"/>
        <v>ZOAIB MAINUDDIN PALEKAR</v>
      </c>
      <c r="D726" t="s">
        <v>459</v>
      </c>
      <c r="E726">
        <v>7020908214</v>
      </c>
      <c r="F726" t="s">
        <v>461</v>
      </c>
      <c r="G726">
        <v>3</v>
      </c>
      <c r="H726">
        <v>0</v>
      </c>
      <c r="I726">
        <v>0</v>
      </c>
      <c r="J726">
        <v>3</v>
      </c>
      <c r="K726">
        <v>1</v>
      </c>
      <c r="L726">
        <v>2</v>
      </c>
      <c r="M726">
        <v>0</v>
      </c>
      <c r="N726">
        <v>0</v>
      </c>
      <c r="O726" t="s">
        <v>384</v>
      </c>
      <c r="P726" s="368">
        <v>75</v>
      </c>
      <c r="Q726" s="137">
        <v>0</v>
      </c>
      <c r="R726" s="137">
        <v>3</v>
      </c>
      <c r="S726" s="137">
        <v>1</v>
      </c>
      <c r="T726" s="137">
        <v>60</v>
      </c>
      <c r="U726" t="str">
        <f>VLOOKUP($B726,Summary!$A:$C,3,0)</f>
        <v>Avnind Singh</v>
      </c>
      <c r="V726" t="str">
        <f ca="1">VLOOKUP($B726,Summary!$A:$E,5,0)</f>
        <v>91 - 180</v>
      </c>
      <c r="W726">
        <f t="shared" si="24"/>
        <v>10153321</v>
      </c>
    </row>
    <row r="727" spans="1:23" s="8" customFormat="1">
      <c r="A727" s="6">
        <v>45453</v>
      </c>
      <c r="B727" s="209">
        <v>10051652</v>
      </c>
      <c r="C727" s="7" t="str">
        <f t="shared" si="23"/>
        <v>DINESH GHODVINDE</v>
      </c>
      <c r="D727" t="s">
        <v>444</v>
      </c>
      <c r="E727">
        <v>7020949492</v>
      </c>
      <c r="F727" t="s">
        <v>412</v>
      </c>
      <c r="G727">
        <v>5</v>
      </c>
      <c r="H727">
        <v>0</v>
      </c>
      <c r="I727">
        <v>0</v>
      </c>
      <c r="J727">
        <v>5</v>
      </c>
      <c r="K727">
        <v>0</v>
      </c>
      <c r="L727">
        <v>5</v>
      </c>
      <c r="M727">
        <v>0</v>
      </c>
      <c r="N727">
        <v>0</v>
      </c>
      <c r="O727" t="s">
        <v>384</v>
      </c>
      <c r="P727" s="368">
        <v>125</v>
      </c>
      <c r="Q727" s="137">
        <v>0</v>
      </c>
      <c r="R727" s="137">
        <v>5</v>
      </c>
      <c r="S727" s="137">
        <v>1</v>
      </c>
      <c r="T727" s="137">
        <v>100</v>
      </c>
      <c r="U727" t="str">
        <f>VLOOKUP($B727,Summary!$A:$C,3,0)</f>
        <v>Rushikesh Kale</v>
      </c>
      <c r="V727" t="str">
        <f ca="1">VLOOKUP($B727,Summary!$A:$E,5,0)</f>
        <v>More Than 1 Year</v>
      </c>
      <c r="W727">
        <f t="shared" si="24"/>
        <v>10051652</v>
      </c>
    </row>
    <row r="728" spans="1:23" s="8" customFormat="1">
      <c r="A728" s="6">
        <v>45453</v>
      </c>
      <c r="B728" s="209">
        <v>10155617</v>
      </c>
      <c r="C728" s="7" t="str">
        <f t="shared" si="23"/>
        <v>NANDLAL RAJBHAR</v>
      </c>
      <c r="D728" t="s">
        <v>504</v>
      </c>
      <c r="E728">
        <v>9594189301</v>
      </c>
      <c r="F728" t="s">
        <v>401</v>
      </c>
      <c r="G728">
        <v>6</v>
      </c>
      <c r="H728">
        <v>0</v>
      </c>
      <c r="I728">
        <v>0</v>
      </c>
      <c r="J728">
        <v>6</v>
      </c>
      <c r="K728">
        <v>3</v>
      </c>
      <c r="L728">
        <v>3</v>
      </c>
      <c r="M728">
        <v>0</v>
      </c>
      <c r="N728">
        <v>0</v>
      </c>
      <c r="O728" t="s">
        <v>384</v>
      </c>
      <c r="P728" s="368">
        <v>150</v>
      </c>
      <c r="Q728" s="137">
        <v>0</v>
      </c>
      <c r="R728" s="137">
        <v>6</v>
      </c>
      <c r="S728" s="137">
        <v>1</v>
      </c>
      <c r="T728" s="137">
        <v>100</v>
      </c>
      <c r="U728" t="str">
        <f>VLOOKUP($B728,Summary!$A:$C,3,0)</f>
        <v>Abhijit Khanvilkar</v>
      </c>
      <c r="V728" t="str">
        <f ca="1">VLOOKUP($B728,Summary!$A:$E,5,0)</f>
        <v>31 - 90</v>
      </c>
      <c r="W728">
        <f t="shared" si="24"/>
        <v>10155617</v>
      </c>
    </row>
    <row r="729" spans="1:23" s="8" customFormat="1">
      <c r="A729" s="6">
        <v>45453</v>
      </c>
      <c r="B729" s="209">
        <v>10154505</v>
      </c>
      <c r="C729" s="7" t="str">
        <f t="shared" si="23"/>
        <v>KRISHNA GYANDEV PANDEY</v>
      </c>
      <c r="D729" t="s">
        <v>475</v>
      </c>
      <c r="E729">
        <v>9372324244</v>
      </c>
      <c r="F729" t="s">
        <v>460</v>
      </c>
      <c r="G729">
        <v>6</v>
      </c>
      <c r="H729">
        <v>0</v>
      </c>
      <c r="I729">
        <v>0</v>
      </c>
      <c r="J729">
        <v>6</v>
      </c>
      <c r="K729">
        <v>0</v>
      </c>
      <c r="L729">
        <v>6</v>
      </c>
      <c r="M729">
        <v>0</v>
      </c>
      <c r="N729">
        <v>0</v>
      </c>
      <c r="O729" t="s">
        <v>384</v>
      </c>
      <c r="P729" s="368">
        <v>150</v>
      </c>
      <c r="Q729" s="137">
        <v>0</v>
      </c>
      <c r="R729" s="137">
        <v>6</v>
      </c>
      <c r="S729" s="137">
        <v>1</v>
      </c>
      <c r="T729" s="137">
        <v>100</v>
      </c>
      <c r="U729" t="str">
        <f>VLOOKUP($B729,Summary!$A:$C,3,0)</f>
        <v>Avnind Singh</v>
      </c>
      <c r="V729" t="str">
        <f ca="1">VLOOKUP($B729,Summary!$A:$E,5,0)</f>
        <v>91 - 180</v>
      </c>
      <c r="W729">
        <f t="shared" si="24"/>
        <v>10154505</v>
      </c>
    </row>
    <row r="730" spans="1:23" s="8" customFormat="1">
      <c r="A730" s="6">
        <v>45453</v>
      </c>
      <c r="B730" s="209">
        <v>10149232</v>
      </c>
      <c r="C730" s="7" t="str">
        <f t="shared" si="23"/>
        <v>AKASH KUMAR JAISWAL</v>
      </c>
      <c r="D730" t="s">
        <v>452</v>
      </c>
      <c r="E730">
        <v>9984180596</v>
      </c>
      <c r="F730" t="s">
        <v>497</v>
      </c>
      <c r="G730">
        <v>2</v>
      </c>
      <c r="H730">
        <v>0</v>
      </c>
      <c r="I730">
        <v>0</v>
      </c>
      <c r="J730">
        <v>2</v>
      </c>
      <c r="K730">
        <v>2</v>
      </c>
      <c r="L730">
        <v>0</v>
      </c>
      <c r="M730">
        <v>0</v>
      </c>
      <c r="N730">
        <v>0</v>
      </c>
      <c r="O730" t="s">
        <v>384</v>
      </c>
      <c r="P730" s="368">
        <v>50</v>
      </c>
      <c r="Q730" s="137">
        <v>0</v>
      </c>
      <c r="R730" s="137">
        <v>2</v>
      </c>
      <c r="S730" s="137">
        <v>1</v>
      </c>
      <c r="T730" s="137">
        <v>40</v>
      </c>
      <c r="U730" t="str">
        <f>VLOOKUP($B730,Summary!$A:$C,3,0)</f>
        <v>Dileep Sharma</v>
      </c>
      <c r="V730" t="str">
        <f ca="1">VLOOKUP($B730,Summary!$A:$E,5,0)</f>
        <v>180 +</v>
      </c>
      <c r="W730">
        <f t="shared" si="24"/>
        <v>10149232</v>
      </c>
    </row>
    <row r="731" spans="1:23" s="8" customFormat="1">
      <c r="A731" s="6">
        <v>45453</v>
      </c>
      <c r="B731" s="209">
        <v>10102541</v>
      </c>
      <c r="C731" s="7" t="str">
        <f t="shared" si="23"/>
        <v>JAYESH MANOHARLAL VATANI</v>
      </c>
      <c r="D731" t="s">
        <v>411</v>
      </c>
      <c r="E731">
        <v>9730838322</v>
      </c>
      <c r="F731" t="s">
        <v>412</v>
      </c>
      <c r="G731">
        <v>5</v>
      </c>
      <c r="H731">
        <v>0</v>
      </c>
      <c r="I731">
        <v>0</v>
      </c>
      <c r="J731">
        <v>5</v>
      </c>
      <c r="K731">
        <v>0</v>
      </c>
      <c r="L731">
        <v>5</v>
      </c>
      <c r="M731">
        <v>0</v>
      </c>
      <c r="N731">
        <v>0</v>
      </c>
      <c r="O731" t="s">
        <v>384</v>
      </c>
      <c r="P731" s="368">
        <v>115</v>
      </c>
      <c r="Q731" s="137">
        <v>0</v>
      </c>
      <c r="R731" s="137">
        <v>5</v>
      </c>
      <c r="S731" s="137">
        <v>1</v>
      </c>
      <c r="T731" s="137">
        <v>100</v>
      </c>
      <c r="U731" t="str">
        <f>VLOOKUP($B731,Summary!$A:$C,3,0)</f>
        <v>Rushikesh Kale</v>
      </c>
      <c r="V731" t="str">
        <f ca="1">VLOOKUP($B731,Summary!$A:$E,5,0)</f>
        <v>More Than 1 Year</v>
      </c>
      <c r="W731">
        <f t="shared" si="24"/>
        <v>10102541</v>
      </c>
    </row>
    <row r="732" spans="1:23" s="8" customFormat="1">
      <c r="A732" s="6">
        <v>45453</v>
      </c>
      <c r="B732" s="209">
        <v>10015602</v>
      </c>
      <c r="C732" s="7" t="str">
        <f t="shared" si="23"/>
        <v>SHASHANK YELVE</v>
      </c>
      <c r="D732" t="s">
        <v>431</v>
      </c>
      <c r="E732">
        <v>8830251760</v>
      </c>
      <c r="F732" t="s">
        <v>413</v>
      </c>
      <c r="G732">
        <v>3</v>
      </c>
      <c r="H732">
        <v>0</v>
      </c>
      <c r="I732">
        <v>0</v>
      </c>
      <c r="J732">
        <v>3</v>
      </c>
      <c r="K732">
        <v>1</v>
      </c>
      <c r="L732">
        <v>2</v>
      </c>
      <c r="M732">
        <v>0</v>
      </c>
      <c r="N732">
        <v>0</v>
      </c>
      <c r="O732" t="s">
        <v>384</v>
      </c>
      <c r="P732" s="368">
        <v>75</v>
      </c>
      <c r="Q732" s="137">
        <v>0</v>
      </c>
      <c r="R732" s="137">
        <v>3</v>
      </c>
      <c r="S732" s="137">
        <v>1</v>
      </c>
      <c r="T732" s="137">
        <v>60</v>
      </c>
      <c r="U732" t="str">
        <f>VLOOKUP($B732,Summary!$A:$C,3,0)</f>
        <v>Madhuri Joshi</v>
      </c>
      <c r="V732" t="str">
        <f ca="1">VLOOKUP($B732,Summary!$A:$E,5,0)</f>
        <v>More Than 1 Year</v>
      </c>
      <c r="W732">
        <f t="shared" si="24"/>
        <v>10015602</v>
      </c>
    </row>
    <row r="733" spans="1:23" s="8" customFormat="1">
      <c r="A733" s="6">
        <v>45453</v>
      </c>
      <c r="B733" s="209">
        <v>10156140</v>
      </c>
      <c r="C733" s="7" t="str">
        <f t="shared" si="23"/>
        <v>AMAN TRIPATHI</v>
      </c>
      <c r="D733" t="s">
        <v>509</v>
      </c>
      <c r="E733">
        <v>7393838072</v>
      </c>
      <c r="F733" t="s">
        <v>412</v>
      </c>
      <c r="G733">
        <v>5</v>
      </c>
      <c r="H733">
        <v>1</v>
      </c>
      <c r="I733">
        <v>0</v>
      </c>
      <c r="J733">
        <v>4</v>
      </c>
      <c r="K733">
        <v>2</v>
      </c>
      <c r="L733">
        <v>4</v>
      </c>
      <c r="M733">
        <v>0</v>
      </c>
      <c r="N733">
        <v>1</v>
      </c>
      <c r="O733" t="s">
        <v>384</v>
      </c>
      <c r="P733" s="368">
        <v>190</v>
      </c>
      <c r="Q733" s="137">
        <v>4720</v>
      </c>
      <c r="R733" s="137">
        <v>6</v>
      </c>
      <c r="S733" s="137">
        <v>1</v>
      </c>
      <c r="T733" s="137">
        <v>100</v>
      </c>
      <c r="U733" t="str">
        <f>VLOOKUP($B733,Summary!$A:$C,3,0)</f>
        <v>Rushikesh Kale</v>
      </c>
      <c r="V733" t="str">
        <f ca="1">VLOOKUP($B733,Summary!$A:$E,5,0)</f>
        <v>31 - 90</v>
      </c>
      <c r="W733">
        <f t="shared" si="24"/>
        <v>10156140</v>
      </c>
    </row>
    <row r="734" spans="1:23" s="8" customFormat="1">
      <c r="A734" s="6">
        <v>45453</v>
      </c>
      <c r="B734" s="209">
        <v>10157723</v>
      </c>
      <c r="C734" s="7" t="str">
        <f t="shared" si="23"/>
        <v>BITTU KUMAR</v>
      </c>
      <c r="D734" t="s">
        <v>565</v>
      </c>
      <c r="E734">
        <v>8709035770</v>
      </c>
      <c r="F734" t="s">
        <v>399</v>
      </c>
      <c r="G734">
        <v>5</v>
      </c>
      <c r="H734">
        <v>0</v>
      </c>
      <c r="I734">
        <v>0</v>
      </c>
      <c r="J734">
        <v>5</v>
      </c>
      <c r="K734">
        <v>1</v>
      </c>
      <c r="L734">
        <v>4</v>
      </c>
      <c r="M734">
        <v>0</v>
      </c>
      <c r="N734">
        <v>0</v>
      </c>
      <c r="O734" t="s">
        <v>384</v>
      </c>
      <c r="P734" s="368">
        <v>115</v>
      </c>
      <c r="Q734" s="137">
        <v>0</v>
      </c>
      <c r="R734" s="137">
        <v>5</v>
      </c>
      <c r="S734" s="137">
        <v>1</v>
      </c>
      <c r="T734" s="137">
        <v>100</v>
      </c>
      <c r="U734" t="str">
        <f>VLOOKUP($B734,Summary!$A:$C,3,0)</f>
        <v>Abhijit Khanvilkar</v>
      </c>
      <c r="V734" t="str">
        <f ca="1">VLOOKUP($B734,Summary!$A:$E,5,0)</f>
        <v>31 - 90</v>
      </c>
      <c r="W734">
        <f t="shared" si="24"/>
        <v>10157723</v>
      </c>
    </row>
    <row r="735" spans="1:23" s="8" customFormat="1">
      <c r="A735" s="6">
        <v>45453</v>
      </c>
      <c r="B735" s="209">
        <v>10012025</v>
      </c>
      <c r="C735" s="7" t="str">
        <f t="shared" si="23"/>
        <v>SURAJ PAWAR</v>
      </c>
      <c r="D735" t="s">
        <v>418</v>
      </c>
      <c r="E735">
        <v>8446578718</v>
      </c>
      <c r="F735" t="s">
        <v>413</v>
      </c>
      <c r="G735">
        <v>1</v>
      </c>
      <c r="H735">
        <v>0</v>
      </c>
      <c r="I735">
        <v>0</v>
      </c>
      <c r="J735">
        <v>1</v>
      </c>
      <c r="K735">
        <v>1</v>
      </c>
      <c r="L735">
        <v>0</v>
      </c>
      <c r="M735">
        <v>0</v>
      </c>
      <c r="N735">
        <v>0</v>
      </c>
      <c r="O735" t="s">
        <v>384</v>
      </c>
      <c r="P735" s="368">
        <v>25</v>
      </c>
      <c r="Q735" s="137">
        <v>0</v>
      </c>
      <c r="R735" s="137">
        <v>1</v>
      </c>
      <c r="S735" s="137">
        <v>1</v>
      </c>
      <c r="T735" s="137">
        <v>33.33</v>
      </c>
      <c r="U735" t="str">
        <f>VLOOKUP($B735,Summary!$A:$C,3,0)</f>
        <v>Madhuri Joshi</v>
      </c>
      <c r="V735" t="str">
        <f ca="1">VLOOKUP($B735,Summary!$A:$E,5,0)</f>
        <v>More Than 1 Year</v>
      </c>
      <c r="W735">
        <f t="shared" si="24"/>
        <v>10012025</v>
      </c>
    </row>
    <row r="736" spans="1:23" s="8" customFormat="1">
      <c r="A736" s="6">
        <v>45453</v>
      </c>
      <c r="B736" s="209">
        <v>10142760</v>
      </c>
      <c r="C736" s="7" t="str">
        <f t="shared" si="23"/>
        <v>SAW MRITUNJAY KUMAR PREMCHAND</v>
      </c>
      <c r="D736" t="s">
        <v>542</v>
      </c>
      <c r="E736">
        <v>8779615120</v>
      </c>
      <c r="F736" t="s">
        <v>409</v>
      </c>
      <c r="G736">
        <v>5</v>
      </c>
      <c r="H736">
        <v>0</v>
      </c>
      <c r="I736">
        <v>0</v>
      </c>
      <c r="J736">
        <v>5</v>
      </c>
      <c r="K736">
        <v>2</v>
      </c>
      <c r="L736">
        <v>3</v>
      </c>
      <c r="M736">
        <v>0</v>
      </c>
      <c r="N736">
        <v>0</v>
      </c>
      <c r="O736" t="s">
        <v>384</v>
      </c>
      <c r="P736" s="368">
        <v>125</v>
      </c>
      <c r="Q736" s="137">
        <v>0</v>
      </c>
      <c r="R736" s="137">
        <v>5</v>
      </c>
      <c r="S736" s="137">
        <v>1</v>
      </c>
      <c r="T736" s="137">
        <v>100</v>
      </c>
      <c r="U736" t="str">
        <f>VLOOKUP($B736,Summary!$A:$C,3,0)</f>
        <v>Avnind Singh</v>
      </c>
      <c r="V736" t="str">
        <f ca="1">VLOOKUP($B736,Summary!$A:$E,5,0)</f>
        <v>More Than 1 Year</v>
      </c>
      <c r="W736">
        <f t="shared" si="24"/>
        <v>10142760</v>
      </c>
    </row>
    <row r="737" spans="1:23" s="8" customFormat="1">
      <c r="A737" s="6">
        <v>45453</v>
      </c>
      <c r="B737" s="209">
        <v>10149396</v>
      </c>
      <c r="C737" s="7" t="str">
        <f t="shared" si="23"/>
        <v>AKASH NARAYAN RAWTE</v>
      </c>
      <c r="D737" t="s">
        <v>453</v>
      </c>
      <c r="E737">
        <v>9594529510</v>
      </c>
      <c r="F737" t="s">
        <v>386</v>
      </c>
      <c r="G737">
        <v>5</v>
      </c>
      <c r="H737">
        <v>0</v>
      </c>
      <c r="I737">
        <v>0</v>
      </c>
      <c r="J737">
        <v>5</v>
      </c>
      <c r="K737">
        <v>2</v>
      </c>
      <c r="L737">
        <v>3</v>
      </c>
      <c r="M737">
        <v>0</v>
      </c>
      <c r="N737">
        <v>0</v>
      </c>
      <c r="O737" t="s">
        <v>384</v>
      </c>
      <c r="P737" s="368">
        <v>105</v>
      </c>
      <c r="Q737" s="137">
        <v>0</v>
      </c>
      <c r="R737" s="137">
        <v>5</v>
      </c>
      <c r="S737" s="137">
        <v>1</v>
      </c>
      <c r="T737" s="137">
        <v>100</v>
      </c>
      <c r="U737" t="str">
        <f>VLOOKUP($B737,Summary!$A:$C,3,0)</f>
        <v>Avnind Singh</v>
      </c>
      <c r="V737" t="str">
        <f ca="1">VLOOKUP($B737,Summary!$A:$E,5,0)</f>
        <v>180 +</v>
      </c>
      <c r="W737">
        <f t="shared" si="24"/>
        <v>10149396</v>
      </c>
    </row>
    <row r="738" spans="1:23" s="8" customFormat="1">
      <c r="A738" s="6">
        <v>45453</v>
      </c>
      <c r="B738" s="209">
        <v>10123047</v>
      </c>
      <c r="C738" s="7" t="str">
        <f t="shared" si="23"/>
        <v>MUNAWAR WARISH HASHMI</v>
      </c>
      <c r="D738" t="s">
        <v>442</v>
      </c>
      <c r="E738">
        <v>9167670057</v>
      </c>
      <c r="F738" t="s">
        <v>422</v>
      </c>
      <c r="G738">
        <v>4</v>
      </c>
      <c r="H738">
        <v>1</v>
      </c>
      <c r="I738">
        <v>0</v>
      </c>
      <c r="J738">
        <v>3</v>
      </c>
      <c r="K738">
        <v>0</v>
      </c>
      <c r="L738">
        <v>4</v>
      </c>
      <c r="M738">
        <v>0</v>
      </c>
      <c r="N738">
        <v>0</v>
      </c>
      <c r="O738" t="s">
        <v>384</v>
      </c>
      <c r="P738" s="368">
        <v>100</v>
      </c>
      <c r="Q738" s="137">
        <v>25488</v>
      </c>
      <c r="R738" s="137">
        <v>3</v>
      </c>
      <c r="S738" s="137">
        <v>1</v>
      </c>
      <c r="T738" s="137">
        <v>100</v>
      </c>
      <c r="U738" t="str">
        <f>VLOOKUP($B738,Summary!$A:$C,3,0)</f>
        <v>Rushikesh Kale</v>
      </c>
      <c r="V738" t="str">
        <f ca="1">VLOOKUP($B738,Summary!$A:$E,5,0)</f>
        <v>More Than 1 Year</v>
      </c>
      <c r="W738">
        <f t="shared" si="24"/>
        <v>10123047</v>
      </c>
    </row>
    <row r="739" spans="1:23" s="8" customFormat="1">
      <c r="A739" s="6">
        <v>45453</v>
      </c>
      <c r="B739" s="209">
        <v>10144216</v>
      </c>
      <c r="C739" s="7" t="str">
        <f t="shared" si="23"/>
        <v>GAURISHANKAR SHAMBHU MANDAL</v>
      </c>
      <c r="D739" t="s">
        <v>578</v>
      </c>
      <c r="E739">
        <v>8369893292</v>
      </c>
      <c r="F739" t="s">
        <v>405</v>
      </c>
      <c r="G739">
        <v>6</v>
      </c>
      <c r="H739">
        <v>0</v>
      </c>
      <c r="I739">
        <v>0</v>
      </c>
      <c r="J739">
        <v>6</v>
      </c>
      <c r="K739">
        <v>1</v>
      </c>
      <c r="L739">
        <v>5</v>
      </c>
      <c r="M739">
        <v>0</v>
      </c>
      <c r="N739">
        <v>0</v>
      </c>
      <c r="O739" t="s">
        <v>384</v>
      </c>
      <c r="P739" s="368">
        <v>145</v>
      </c>
      <c r="Q739" s="137">
        <v>0</v>
      </c>
      <c r="R739" s="137">
        <v>6</v>
      </c>
      <c r="S739" s="137">
        <v>1</v>
      </c>
      <c r="T739" s="137">
        <v>100</v>
      </c>
      <c r="U739" t="str">
        <f>VLOOKUP($B739,Summary!$A:$C,3,0)</f>
        <v>Rushikesh Kale</v>
      </c>
      <c r="V739" t="str">
        <f ca="1">VLOOKUP($B739,Summary!$A:$E,5,0)</f>
        <v>180 +</v>
      </c>
      <c r="W739">
        <f t="shared" si="24"/>
        <v>10144216</v>
      </c>
    </row>
    <row r="740" spans="1:23" s="8" customFormat="1">
      <c r="A740" s="6">
        <v>45453</v>
      </c>
      <c r="B740" s="209">
        <v>10023988</v>
      </c>
      <c r="C740" s="7" t="str">
        <f t="shared" si="23"/>
        <v>VINAYKUMAR GAUD</v>
      </c>
      <c r="D740" t="s">
        <v>454</v>
      </c>
      <c r="E740">
        <v>9224730381</v>
      </c>
      <c r="F740" t="s">
        <v>414</v>
      </c>
      <c r="G740">
        <v>1</v>
      </c>
      <c r="H740">
        <v>1</v>
      </c>
      <c r="I740">
        <v>0</v>
      </c>
      <c r="J740">
        <v>0</v>
      </c>
      <c r="K740">
        <v>1</v>
      </c>
      <c r="L740">
        <v>0</v>
      </c>
      <c r="M740">
        <v>0</v>
      </c>
      <c r="N740">
        <v>0</v>
      </c>
      <c r="O740" t="s">
        <v>384</v>
      </c>
      <c r="P740" s="368">
        <v>100</v>
      </c>
      <c r="Q740" s="137">
        <v>7080</v>
      </c>
      <c r="R740" s="137">
        <v>1</v>
      </c>
      <c r="S740" s="137">
        <v>1</v>
      </c>
      <c r="T740" s="137">
        <v>20</v>
      </c>
      <c r="U740" t="str">
        <f>VLOOKUP($B740,Summary!$A:$C,3,0)</f>
        <v>Intezar Sayed</v>
      </c>
      <c r="V740" t="str">
        <f ca="1">VLOOKUP($B740,Summary!$A:$E,5,0)</f>
        <v>More Than 1 Year</v>
      </c>
      <c r="W740">
        <f t="shared" si="24"/>
        <v>10023988</v>
      </c>
    </row>
    <row r="741" spans="1:23" s="8" customFormat="1">
      <c r="A741" s="6">
        <v>45453</v>
      </c>
      <c r="B741" s="209">
        <v>10147873</v>
      </c>
      <c r="C741" s="7" t="str">
        <f t="shared" si="23"/>
        <v>PREM KUMAR VISHWAKARMA</v>
      </c>
      <c r="D741" t="s">
        <v>409</v>
      </c>
      <c r="E741">
        <v>9004761131</v>
      </c>
      <c r="F741" t="s">
        <v>393</v>
      </c>
      <c r="G741">
        <v>3</v>
      </c>
      <c r="H741">
        <v>2</v>
      </c>
      <c r="I741">
        <v>0</v>
      </c>
      <c r="J741">
        <v>1</v>
      </c>
      <c r="K741">
        <v>0</v>
      </c>
      <c r="L741">
        <v>4</v>
      </c>
      <c r="M741">
        <v>0</v>
      </c>
      <c r="N741">
        <v>0</v>
      </c>
      <c r="O741" t="s">
        <v>384</v>
      </c>
      <c r="P741" s="368">
        <v>205</v>
      </c>
      <c r="Q741" s="137">
        <v>11800</v>
      </c>
      <c r="R741" s="137">
        <v>3</v>
      </c>
      <c r="S741" s="137">
        <v>1</v>
      </c>
      <c r="T741" s="137">
        <v>100</v>
      </c>
      <c r="U741" t="str">
        <f>VLOOKUP($B741,Summary!$A:$C,3,0)</f>
        <v>Avnind Singh</v>
      </c>
      <c r="V741" t="str">
        <f ca="1">VLOOKUP($B741,Summary!$A:$E,5,0)</f>
        <v>180 +</v>
      </c>
      <c r="W741">
        <f t="shared" si="24"/>
        <v>10147873</v>
      </c>
    </row>
    <row r="742" spans="1:23" s="8" customFormat="1">
      <c r="A742" s="6">
        <v>45453</v>
      </c>
      <c r="B742" s="209">
        <v>10154478</v>
      </c>
      <c r="C742" s="7" t="str">
        <f t="shared" si="23"/>
        <v>AKSHAY YADAV</v>
      </c>
      <c r="D742" t="s">
        <v>472</v>
      </c>
      <c r="E742">
        <v>9920724076</v>
      </c>
      <c r="F742" t="s">
        <v>460</v>
      </c>
      <c r="G742">
        <v>5</v>
      </c>
      <c r="H742">
        <v>0</v>
      </c>
      <c r="I742">
        <v>0</v>
      </c>
      <c r="J742">
        <v>5</v>
      </c>
      <c r="K742">
        <v>5</v>
      </c>
      <c r="L742">
        <v>0</v>
      </c>
      <c r="M742">
        <v>0</v>
      </c>
      <c r="N742">
        <v>0</v>
      </c>
      <c r="O742" t="s">
        <v>384</v>
      </c>
      <c r="P742" s="368">
        <v>125</v>
      </c>
      <c r="Q742" s="137">
        <v>0</v>
      </c>
      <c r="R742" s="137">
        <v>5</v>
      </c>
      <c r="S742" s="137">
        <v>1</v>
      </c>
      <c r="T742" s="137">
        <v>100</v>
      </c>
      <c r="U742" t="str">
        <f>VLOOKUP($B742,Summary!$A:$C,3,0)</f>
        <v>Avnind Singh</v>
      </c>
      <c r="V742" t="str">
        <f ca="1">VLOOKUP($B742,Summary!$A:$E,5,0)</f>
        <v>91 - 180</v>
      </c>
      <c r="W742">
        <f t="shared" si="24"/>
        <v>10154478</v>
      </c>
    </row>
    <row r="743" spans="1:23" s="8" customFormat="1">
      <c r="A743" s="6">
        <v>45453</v>
      </c>
      <c r="B743" s="209">
        <v>10067328</v>
      </c>
      <c r="C743" s="7" t="str">
        <f t="shared" si="23"/>
        <v>SHEKH MOHAMMAD IMRAN</v>
      </c>
      <c r="D743" t="s">
        <v>449</v>
      </c>
      <c r="E743">
        <v>8291174466</v>
      </c>
      <c r="F743" t="s">
        <v>431</v>
      </c>
      <c r="G743">
        <v>5</v>
      </c>
      <c r="H743">
        <v>0</v>
      </c>
      <c r="I743">
        <v>0</v>
      </c>
      <c r="J743">
        <v>5</v>
      </c>
      <c r="K743">
        <v>0</v>
      </c>
      <c r="L743">
        <v>5</v>
      </c>
      <c r="M743">
        <v>0</v>
      </c>
      <c r="N743">
        <v>0</v>
      </c>
      <c r="O743" t="s">
        <v>384</v>
      </c>
      <c r="P743" s="368">
        <v>120</v>
      </c>
      <c r="Q743" s="137">
        <v>0</v>
      </c>
      <c r="R743" s="137">
        <v>5</v>
      </c>
      <c r="S743" s="137">
        <v>1</v>
      </c>
      <c r="T743" s="137">
        <v>100</v>
      </c>
      <c r="U743" t="str">
        <f>VLOOKUP($B743,Summary!$A:$C,3,0)</f>
        <v>Madhuri Joshi</v>
      </c>
      <c r="V743" t="str">
        <f ca="1">VLOOKUP($B743,Summary!$A:$E,5,0)</f>
        <v>More Than 1 Year</v>
      </c>
      <c r="W743">
        <f t="shared" si="24"/>
        <v>10067328</v>
      </c>
    </row>
    <row r="744" spans="1:23" s="8" customFormat="1">
      <c r="A744" s="6">
        <v>45453</v>
      </c>
      <c r="B744" s="209">
        <v>10156403</v>
      </c>
      <c r="C744" s="7" t="str">
        <f t="shared" si="23"/>
        <v>MOHAMMED SAJID TAK</v>
      </c>
      <c r="D744" t="s">
        <v>541</v>
      </c>
      <c r="E744">
        <v>9623733102</v>
      </c>
      <c r="F744" t="s">
        <v>402</v>
      </c>
      <c r="G744">
        <v>5</v>
      </c>
      <c r="H744">
        <v>0</v>
      </c>
      <c r="I744">
        <v>0</v>
      </c>
      <c r="J744">
        <v>5</v>
      </c>
      <c r="K744">
        <v>0</v>
      </c>
      <c r="L744">
        <v>5</v>
      </c>
      <c r="M744">
        <v>0</v>
      </c>
      <c r="N744">
        <v>0</v>
      </c>
      <c r="O744" t="s">
        <v>384</v>
      </c>
      <c r="P744" s="368">
        <v>125</v>
      </c>
      <c r="Q744" s="137">
        <v>0</v>
      </c>
      <c r="R744" s="137">
        <v>5</v>
      </c>
      <c r="S744" s="137">
        <v>1</v>
      </c>
      <c r="T744" s="137">
        <v>100</v>
      </c>
      <c r="U744" t="str">
        <f>VLOOKUP($B744,Summary!$A:$C,3,0)</f>
        <v>Intezar Sayed</v>
      </c>
      <c r="V744" t="str">
        <f ca="1">VLOOKUP($B744,Summary!$A:$E,5,0)</f>
        <v>31 - 90</v>
      </c>
      <c r="W744">
        <f t="shared" si="24"/>
        <v>10156403</v>
      </c>
    </row>
    <row r="745" spans="1:23" s="8" customFormat="1">
      <c r="A745" s="6">
        <v>45453</v>
      </c>
      <c r="B745" s="209">
        <v>10142058</v>
      </c>
      <c r="C745" s="7" t="str">
        <f t="shared" si="23"/>
        <v>ANGAD RAMJI GUPTA</v>
      </c>
      <c r="D745" t="s">
        <v>450</v>
      </c>
      <c r="E745">
        <v>9820840706</v>
      </c>
      <c r="F745" t="s">
        <v>405</v>
      </c>
      <c r="G745">
        <v>5</v>
      </c>
      <c r="H745">
        <v>1</v>
      </c>
      <c r="I745">
        <v>0</v>
      </c>
      <c r="J745">
        <v>4</v>
      </c>
      <c r="K745">
        <v>2</v>
      </c>
      <c r="L745">
        <v>3</v>
      </c>
      <c r="M745">
        <v>0</v>
      </c>
      <c r="N745">
        <v>0</v>
      </c>
      <c r="O745" t="s">
        <v>384</v>
      </c>
      <c r="P745" s="368">
        <v>200</v>
      </c>
      <c r="Q745" s="137">
        <v>50976</v>
      </c>
      <c r="R745" s="137">
        <v>5</v>
      </c>
      <c r="S745" s="137">
        <v>1</v>
      </c>
      <c r="T745" s="137">
        <v>100</v>
      </c>
      <c r="U745" t="str">
        <f>VLOOKUP($B745,Summary!$A:$C,3,0)</f>
        <v>Rushikesh Kale</v>
      </c>
      <c r="V745" t="str">
        <f ca="1">VLOOKUP($B745,Summary!$A:$E,5,0)</f>
        <v>More Than 1 Year</v>
      </c>
      <c r="W745">
        <f t="shared" si="24"/>
        <v>10142058</v>
      </c>
    </row>
    <row r="746" spans="1:23" s="8" customFormat="1">
      <c r="A746" s="6">
        <v>45453</v>
      </c>
      <c r="B746" s="209">
        <v>10155632</v>
      </c>
      <c r="C746" s="7" t="str">
        <f t="shared" si="23"/>
        <v>ABHISHEK GUPTA</v>
      </c>
      <c r="D746" t="s">
        <v>503</v>
      </c>
      <c r="E746">
        <v>8354873086</v>
      </c>
      <c r="F746" t="s">
        <v>497</v>
      </c>
      <c r="G746">
        <v>3</v>
      </c>
      <c r="H746">
        <v>0</v>
      </c>
      <c r="I746">
        <v>0</v>
      </c>
      <c r="J746">
        <v>3</v>
      </c>
      <c r="K746">
        <v>1</v>
      </c>
      <c r="L746">
        <v>2</v>
      </c>
      <c r="M746">
        <v>0</v>
      </c>
      <c r="N746">
        <v>0</v>
      </c>
      <c r="O746" t="s">
        <v>384</v>
      </c>
      <c r="P746" s="368">
        <v>75</v>
      </c>
      <c r="Q746" s="137">
        <v>0</v>
      </c>
      <c r="R746" s="137">
        <v>3</v>
      </c>
      <c r="S746" s="137">
        <v>1</v>
      </c>
      <c r="T746" s="137">
        <v>100</v>
      </c>
      <c r="U746" t="str">
        <f>VLOOKUP($B746,Summary!$A:$C,3,0)</f>
        <v>Dileep Sharma</v>
      </c>
      <c r="V746" t="str">
        <f ca="1">VLOOKUP($B746,Summary!$A:$E,5,0)</f>
        <v>31 - 90</v>
      </c>
      <c r="W746">
        <f t="shared" si="24"/>
        <v>10155632</v>
      </c>
    </row>
    <row r="747" spans="1:23" s="8" customFormat="1">
      <c r="A747" s="6">
        <v>45453</v>
      </c>
      <c r="B747" s="209">
        <v>10113592</v>
      </c>
      <c r="C747" s="7" t="str">
        <f t="shared" si="23"/>
        <v>BANNOTH NARAYANASWAMY NAIK</v>
      </c>
      <c r="D747" t="s">
        <v>443</v>
      </c>
      <c r="E747">
        <v>9892353556</v>
      </c>
      <c r="F747" t="s">
        <v>392</v>
      </c>
      <c r="G747">
        <v>5</v>
      </c>
      <c r="H747">
        <v>1</v>
      </c>
      <c r="I747">
        <v>0</v>
      </c>
      <c r="J747">
        <v>4</v>
      </c>
      <c r="K747">
        <v>0</v>
      </c>
      <c r="L747">
        <v>5</v>
      </c>
      <c r="M747">
        <v>0</v>
      </c>
      <c r="N747">
        <v>0</v>
      </c>
      <c r="O747" t="s">
        <v>384</v>
      </c>
      <c r="P747" s="368">
        <v>190</v>
      </c>
      <c r="Q747" s="137">
        <v>7080</v>
      </c>
      <c r="R747" s="137">
        <v>5</v>
      </c>
      <c r="S747" s="137">
        <v>1</v>
      </c>
      <c r="T747" s="137">
        <v>100</v>
      </c>
      <c r="U747" t="str">
        <f>VLOOKUP($B747,Summary!$A:$C,3,0)</f>
        <v>Abhijit Khanvilkar</v>
      </c>
      <c r="V747" t="str">
        <f ca="1">VLOOKUP($B747,Summary!$A:$E,5,0)</f>
        <v>More Than 1 Year</v>
      </c>
      <c r="W747">
        <f t="shared" si="24"/>
        <v>10113592</v>
      </c>
    </row>
    <row r="748" spans="1:23" s="8" customFormat="1">
      <c r="A748" s="6">
        <v>45453</v>
      </c>
      <c r="B748" s="209">
        <v>10069714</v>
      </c>
      <c r="C748" s="7" t="str">
        <f t="shared" si="23"/>
        <v>JUBAIR KHAN</v>
      </c>
      <c r="D748" t="s">
        <v>396</v>
      </c>
      <c r="E748">
        <v>9594708000</v>
      </c>
      <c r="F748" t="s">
        <v>397</v>
      </c>
      <c r="G748">
        <v>3</v>
      </c>
      <c r="H748">
        <v>0</v>
      </c>
      <c r="I748">
        <v>1</v>
      </c>
      <c r="J748">
        <v>2</v>
      </c>
      <c r="K748">
        <v>0</v>
      </c>
      <c r="L748">
        <v>3</v>
      </c>
      <c r="M748">
        <v>0</v>
      </c>
      <c r="N748">
        <v>0</v>
      </c>
      <c r="O748" t="s">
        <v>384</v>
      </c>
      <c r="P748" s="368">
        <v>135</v>
      </c>
      <c r="Q748" s="137">
        <v>41</v>
      </c>
      <c r="R748" s="137">
        <v>3</v>
      </c>
      <c r="S748" s="137">
        <v>1</v>
      </c>
      <c r="T748" s="137">
        <v>100</v>
      </c>
      <c r="U748" t="str">
        <f>VLOOKUP($B748,Summary!$A:$C,3,0)</f>
        <v>Madhuri Joshi</v>
      </c>
      <c r="V748" t="str">
        <f ca="1">VLOOKUP($B748,Summary!$A:$E,5,0)</f>
        <v>More Than 1 Year</v>
      </c>
      <c r="W748">
        <f t="shared" si="24"/>
        <v>10069714</v>
      </c>
    </row>
    <row r="749" spans="1:23" s="8" customFormat="1">
      <c r="A749" s="6">
        <v>45453</v>
      </c>
      <c r="B749" s="209">
        <v>10094703</v>
      </c>
      <c r="C749" s="7" t="str">
        <f t="shared" si="23"/>
        <v>ASHUTOSH MISHRA</v>
      </c>
      <c r="D749" t="s">
        <v>447</v>
      </c>
      <c r="E749">
        <v>9960834633</v>
      </c>
      <c r="F749" t="s">
        <v>395</v>
      </c>
      <c r="G749">
        <v>4</v>
      </c>
      <c r="H749">
        <v>0</v>
      </c>
      <c r="I749">
        <v>0</v>
      </c>
      <c r="J749">
        <v>4</v>
      </c>
      <c r="K749">
        <v>2</v>
      </c>
      <c r="L749">
        <v>2</v>
      </c>
      <c r="M749">
        <v>0</v>
      </c>
      <c r="N749">
        <v>0</v>
      </c>
      <c r="O749" t="s">
        <v>384</v>
      </c>
      <c r="P749" s="368">
        <v>100</v>
      </c>
      <c r="Q749" s="137">
        <v>0</v>
      </c>
      <c r="R749" s="137">
        <v>4</v>
      </c>
      <c r="S749" s="137">
        <v>1</v>
      </c>
      <c r="T749" s="137">
        <v>80</v>
      </c>
      <c r="U749" t="str">
        <f>VLOOKUP($B749,Summary!$A:$C,3,0)</f>
        <v>Intezar Sayed</v>
      </c>
      <c r="V749" t="str">
        <f ca="1">VLOOKUP($B749,Summary!$A:$E,5,0)</f>
        <v>More Than 1 Year</v>
      </c>
      <c r="W749">
        <f t="shared" si="24"/>
        <v>10094703</v>
      </c>
    </row>
    <row r="750" spans="1:23" s="8" customFormat="1">
      <c r="A750" s="6">
        <v>45453</v>
      </c>
      <c r="B750" s="209">
        <v>10057164</v>
      </c>
      <c r="C750" s="7" t="str">
        <f t="shared" si="23"/>
        <v>PRAVIN MATAL</v>
      </c>
      <c r="D750" t="s">
        <v>440</v>
      </c>
      <c r="E750">
        <v>9867591635</v>
      </c>
      <c r="F750" t="s">
        <v>383</v>
      </c>
      <c r="G750">
        <v>6</v>
      </c>
      <c r="H750">
        <v>0</v>
      </c>
      <c r="I750">
        <v>0</v>
      </c>
      <c r="J750">
        <v>6</v>
      </c>
      <c r="K750">
        <v>1</v>
      </c>
      <c r="L750">
        <v>5</v>
      </c>
      <c r="M750">
        <v>0</v>
      </c>
      <c r="N750">
        <v>0</v>
      </c>
      <c r="O750" t="s">
        <v>384</v>
      </c>
      <c r="P750" s="368">
        <v>140</v>
      </c>
      <c r="Q750" s="137">
        <v>0</v>
      </c>
      <c r="R750" s="137">
        <v>6</v>
      </c>
      <c r="S750" s="137">
        <v>1</v>
      </c>
      <c r="T750" s="137">
        <v>100</v>
      </c>
      <c r="U750" t="str">
        <f>VLOOKUP($B750,Summary!$A:$C,3,0)</f>
        <v>Madhuri Joshi</v>
      </c>
      <c r="V750" t="str">
        <f ca="1">VLOOKUP($B750,Summary!$A:$E,5,0)</f>
        <v>More Than 1 Year</v>
      </c>
      <c r="W750">
        <f t="shared" si="24"/>
        <v>10057164</v>
      </c>
    </row>
    <row r="751" spans="1:23" s="8" customFormat="1">
      <c r="A751" s="6">
        <v>45453</v>
      </c>
      <c r="B751" s="209">
        <v>10152214</v>
      </c>
      <c r="C751" s="7" t="str">
        <f t="shared" si="23"/>
        <v>VIKAS CHANDRABHAN MISHRA</v>
      </c>
      <c r="D751" t="s">
        <v>445</v>
      </c>
      <c r="E751">
        <v>8369541192</v>
      </c>
      <c r="F751" t="s">
        <v>431</v>
      </c>
      <c r="G751">
        <v>5</v>
      </c>
      <c r="H751">
        <v>0</v>
      </c>
      <c r="I751">
        <v>0</v>
      </c>
      <c r="J751">
        <v>5</v>
      </c>
      <c r="K751">
        <v>3</v>
      </c>
      <c r="L751">
        <v>2</v>
      </c>
      <c r="M751">
        <v>0</v>
      </c>
      <c r="N751">
        <v>0</v>
      </c>
      <c r="O751" t="s">
        <v>384</v>
      </c>
      <c r="P751" s="368">
        <v>125</v>
      </c>
      <c r="Q751" s="137">
        <v>0</v>
      </c>
      <c r="R751" s="137">
        <v>5</v>
      </c>
      <c r="S751" s="137">
        <v>1</v>
      </c>
      <c r="T751" s="137">
        <v>100</v>
      </c>
      <c r="U751" t="str">
        <f>VLOOKUP($B751,Summary!$A:$C,3,0)</f>
        <v>Madhuri Joshi</v>
      </c>
      <c r="V751" t="str">
        <f ca="1">VLOOKUP($B751,Summary!$A:$E,5,0)</f>
        <v>91 - 180</v>
      </c>
      <c r="W751">
        <f t="shared" si="24"/>
        <v>10152214</v>
      </c>
    </row>
    <row r="752" spans="1:23" s="8" customFormat="1">
      <c r="A752" s="6">
        <v>45454</v>
      </c>
      <c r="B752" s="209">
        <v>10102541</v>
      </c>
      <c r="C752" s="7" t="str">
        <f t="shared" si="23"/>
        <v>JAYESH MANOHARLAL VATANI</v>
      </c>
      <c r="D752" t="s">
        <v>411</v>
      </c>
      <c r="E752">
        <v>9730838322</v>
      </c>
      <c r="F752" t="s">
        <v>412</v>
      </c>
      <c r="G752">
        <v>7</v>
      </c>
      <c r="H752">
        <v>0</v>
      </c>
      <c r="I752">
        <v>0</v>
      </c>
      <c r="J752">
        <v>7</v>
      </c>
      <c r="K752">
        <v>1</v>
      </c>
      <c r="L752">
        <v>6</v>
      </c>
      <c r="M752">
        <v>0</v>
      </c>
      <c r="N752">
        <v>1</v>
      </c>
      <c r="O752" t="s">
        <v>384</v>
      </c>
      <c r="P752" s="368">
        <v>185</v>
      </c>
      <c r="Q752" s="137">
        <v>0</v>
      </c>
      <c r="R752" s="137">
        <v>7</v>
      </c>
      <c r="S752" s="137">
        <v>1</v>
      </c>
      <c r="T752" s="137">
        <v>100</v>
      </c>
      <c r="U752" t="str">
        <f>VLOOKUP($B752,Summary!$A:$C,3,0)</f>
        <v>Rushikesh Kale</v>
      </c>
      <c r="V752" t="str">
        <f ca="1">VLOOKUP($B752,Summary!$A:$E,5,0)</f>
        <v>More Than 1 Year</v>
      </c>
      <c r="W752">
        <f t="shared" si="24"/>
        <v>10102541</v>
      </c>
    </row>
    <row r="753" spans="1:23" s="8" customFormat="1">
      <c r="A753" s="6">
        <v>45454</v>
      </c>
      <c r="B753" s="209">
        <v>10149232</v>
      </c>
      <c r="C753" s="7" t="str">
        <f t="shared" si="23"/>
        <v>AKASH KUMAR JAISWAL</v>
      </c>
      <c r="D753" t="s">
        <v>452</v>
      </c>
      <c r="E753">
        <v>9984180596</v>
      </c>
      <c r="F753" t="s">
        <v>497</v>
      </c>
      <c r="G753">
        <v>1</v>
      </c>
      <c r="H753">
        <v>1</v>
      </c>
      <c r="I753">
        <v>0</v>
      </c>
      <c r="J753">
        <v>0</v>
      </c>
      <c r="K753">
        <v>1</v>
      </c>
      <c r="L753">
        <v>1</v>
      </c>
      <c r="M753">
        <v>0</v>
      </c>
      <c r="N753">
        <v>0</v>
      </c>
      <c r="O753" t="s">
        <v>384</v>
      </c>
      <c r="P753" s="368">
        <v>100</v>
      </c>
      <c r="Q753" s="137">
        <v>4720</v>
      </c>
      <c r="R753" s="137">
        <v>2</v>
      </c>
      <c r="S753" s="137">
        <v>1</v>
      </c>
      <c r="T753" s="137">
        <v>40</v>
      </c>
      <c r="U753" t="str">
        <f>VLOOKUP($B753,Summary!$A:$C,3,0)</f>
        <v>Dileep Sharma</v>
      </c>
      <c r="V753" t="str">
        <f ca="1">VLOOKUP($B753,Summary!$A:$E,5,0)</f>
        <v>180 +</v>
      </c>
      <c r="W753">
        <f t="shared" si="24"/>
        <v>10149232</v>
      </c>
    </row>
    <row r="754" spans="1:23" s="8" customFormat="1">
      <c r="A754" s="6">
        <v>45454</v>
      </c>
      <c r="B754" s="209">
        <v>10015602</v>
      </c>
      <c r="C754" s="7" t="str">
        <f t="shared" si="23"/>
        <v>SHASHANK YELVE</v>
      </c>
      <c r="D754" t="s">
        <v>431</v>
      </c>
      <c r="E754">
        <v>8830251760</v>
      </c>
      <c r="F754" t="s">
        <v>413</v>
      </c>
      <c r="G754">
        <v>1</v>
      </c>
      <c r="H754">
        <v>1</v>
      </c>
      <c r="I754">
        <v>0</v>
      </c>
      <c r="J754">
        <v>0</v>
      </c>
      <c r="K754">
        <v>0</v>
      </c>
      <c r="L754">
        <v>1</v>
      </c>
      <c r="M754">
        <v>0</v>
      </c>
      <c r="N754">
        <v>0</v>
      </c>
      <c r="O754" t="s">
        <v>384</v>
      </c>
      <c r="P754" s="368">
        <v>90</v>
      </c>
      <c r="Q754" s="137">
        <v>7080</v>
      </c>
      <c r="R754" s="137">
        <v>1</v>
      </c>
      <c r="S754" s="137">
        <v>1</v>
      </c>
      <c r="T754" s="137">
        <v>20</v>
      </c>
      <c r="U754" t="str">
        <f>VLOOKUP($B754,Summary!$A:$C,3,0)</f>
        <v>Madhuri Joshi</v>
      </c>
      <c r="V754" t="str">
        <f ca="1">VLOOKUP($B754,Summary!$A:$E,5,0)</f>
        <v>More Than 1 Year</v>
      </c>
      <c r="W754">
        <f t="shared" si="24"/>
        <v>10015602</v>
      </c>
    </row>
    <row r="755" spans="1:23" s="8" customFormat="1">
      <c r="A755" s="6">
        <v>45454</v>
      </c>
      <c r="B755" s="209">
        <v>10156140</v>
      </c>
      <c r="C755" s="7" t="str">
        <f t="shared" si="23"/>
        <v>AMAN TRIPATHI</v>
      </c>
      <c r="D755" t="s">
        <v>509</v>
      </c>
      <c r="E755">
        <v>7393838072</v>
      </c>
      <c r="F755" t="s">
        <v>412</v>
      </c>
      <c r="G755">
        <v>7</v>
      </c>
      <c r="H755">
        <v>0</v>
      </c>
      <c r="I755">
        <v>0</v>
      </c>
      <c r="J755">
        <v>7</v>
      </c>
      <c r="K755">
        <v>4</v>
      </c>
      <c r="L755">
        <v>3</v>
      </c>
      <c r="M755">
        <v>0</v>
      </c>
      <c r="N755">
        <v>0</v>
      </c>
      <c r="O755" t="s">
        <v>384</v>
      </c>
      <c r="P755" s="368">
        <v>175</v>
      </c>
      <c r="Q755" s="137">
        <v>0</v>
      </c>
      <c r="R755" s="137">
        <v>7</v>
      </c>
      <c r="S755" s="137">
        <v>1</v>
      </c>
      <c r="T755" s="137">
        <v>100</v>
      </c>
      <c r="U755" t="str">
        <f>VLOOKUP($B755,Summary!$A:$C,3,0)</f>
        <v>Rushikesh Kale</v>
      </c>
      <c r="V755" t="str">
        <f ca="1">VLOOKUP($B755,Summary!$A:$E,5,0)</f>
        <v>31 - 90</v>
      </c>
      <c r="W755">
        <f t="shared" si="24"/>
        <v>10156140</v>
      </c>
    </row>
    <row r="756" spans="1:23" s="8" customFormat="1">
      <c r="A756" s="6">
        <v>45454</v>
      </c>
      <c r="B756" s="209">
        <v>10149396</v>
      </c>
      <c r="C756" s="7" t="str">
        <f t="shared" si="23"/>
        <v>AKASH NARAYAN RAWTE</v>
      </c>
      <c r="D756" t="s">
        <v>453</v>
      </c>
      <c r="E756">
        <v>9594529510</v>
      </c>
      <c r="F756" t="s">
        <v>386</v>
      </c>
      <c r="G756">
        <v>4</v>
      </c>
      <c r="H756">
        <v>0</v>
      </c>
      <c r="I756">
        <v>0</v>
      </c>
      <c r="J756">
        <v>4</v>
      </c>
      <c r="K756">
        <v>2</v>
      </c>
      <c r="L756">
        <v>2</v>
      </c>
      <c r="M756">
        <v>0</v>
      </c>
      <c r="N756">
        <v>0</v>
      </c>
      <c r="O756" t="s">
        <v>384</v>
      </c>
      <c r="P756" s="368">
        <v>100</v>
      </c>
      <c r="Q756" s="137">
        <v>0</v>
      </c>
      <c r="R756" s="137">
        <v>4</v>
      </c>
      <c r="S756" s="137">
        <v>1</v>
      </c>
      <c r="T756" s="137">
        <v>80</v>
      </c>
      <c r="U756" t="str">
        <f>VLOOKUP($B756,Summary!$A:$C,3,0)</f>
        <v>Avnind Singh</v>
      </c>
      <c r="V756" t="str">
        <f ca="1">VLOOKUP($B756,Summary!$A:$E,5,0)</f>
        <v>180 +</v>
      </c>
      <c r="W756">
        <f t="shared" si="24"/>
        <v>10149396</v>
      </c>
    </row>
    <row r="757" spans="1:23" s="8" customFormat="1">
      <c r="A757" s="6">
        <v>45454</v>
      </c>
      <c r="B757" s="209">
        <v>10012025</v>
      </c>
      <c r="C757" s="7" t="str">
        <f t="shared" si="23"/>
        <v>SURAJ PAWAR</v>
      </c>
      <c r="D757" t="s">
        <v>418</v>
      </c>
      <c r="E757">
        <v>8446578718</v>
      </c>
      <c r="F757" t="s">
        <v>413</v>
      </c>
      <c r="G757">
        <v>2</v>
      </c>
      <c r="H757">
        <v>1</v>
      </c>
      <c r="I757">
        <v>0</v>
      </c>
      <c r="J757">
        <v>1</v>
      </c>
      <c r="K757">
        <v>0</v>
      </c>
      <c r="L757">
        <v>2</v>
      </c>
      <c r="M757">
        <v>0</v>
      </c>
      <c r="N757">
        <v>1</v>
      </c>
      <c r="O757" t="s">
        <v>384</v>
      </c>
      <c r="P757" s="368">
        <v>125</v>
      </c>
      <c r="Q757" s="137">
        <v>36108</v>
      </c>
      <c r="R757" s="137">
        <v>2</v>
      </c>
      <c r="S757" s="137">
        <v>1</v>
      </c>
      <c r="T757" s="137">
        <v>66.67</v>
      </c>
      <c r="U757" t="str">
        <f>VLOOKUP($B757,Summary!$A:$C,3,0)</f>
        <v>Madhuri Joshi</v>
      </c>
      <c r="V757" t="str">
        <f ca="1">VLOOKUP($B757,Summary!$A:$E,5,0)</f>
        <v>More Than 1 Year</v>
      </c>
      <c r="W757">
        <f t="shared" si="24"/>
        <v>10012025</v>
      </c>
    </row>
    <row r="758" spans="1:23" s="8" customFormat="1">
      <c r="A758" s="6">
        <v>45454</v>
      </c>
      <c r="B758" s="209">
        <v>10142760</v>
      </c>
      <c r="C758" s="7" t="str">
        <f t="shared" si="23"/>
        <v>SAW MRITUNJAY KUMAR PREMCHAND</v>
      </c>
      <c r="D758" t="s">
        <v>542</v>
      </c>
      <c r="E758">
        <v>8779615120</v>
      </c>
      <c r="F758" t="s">
        <v>409</v>
      </c>
      <c r="G758">
        <v>5</v>
      </c>
      <c r="H758">
        <v>0</v>
      </c>
      <c r="I758">
        <v>0</v>
      </c>
      <c r="J758">
        <v>5</v>
      </c>
      <c r="K758">
        <v>1</v>
      </c>
      <c r="L758">
        <v>4</v>
      </c>
      <c r="M758">
        <v>0</v>
      </c>
      <c r="N758">
        <v>0</v>
      </c>
      <c r="O758" t="s">
        <v>384</v>
      </c>
      <c r="P758" s="368">
        <v>125</v>
      </c>
      <c r="Q758" s="137">
        <v>0</v>
      </c>
      <c r="R758" s="137">
        <v>5</v>
      </c>
      <c r="S758" s="137">
        <v>1</v>
      </c>
      <c r="T758" s="137">
        <v>100</v>
      </c>
      <c r="U758" t="str">
        <f>VLOOKUP($B758,Summary!$A:$C,3,0)</f>
        <v>Avnind Singh</v>
      </c>
      <c r="V758" t="str">
        <f ca="1">VLOOKUP($B758,Summary!$A:$E,5,0)</f>
        <v>More Than 1 Year</v>
      </c>
      <c r="W758">
        <f t="shared" si="24"/>
        <v>10142760</v>
      </c>
    </row>
    <row r="759" spans="1:23" s="8" customFormat="1">
      <c r="A759" s="6">
        <v>45454</v>
      </c>
      <c r="B759" s="209">
        <v>10023014</v>
      </c>
      <c r="C759" s="7" t="str">
        <f t="shared" si="23"/>
        <v>AJAY KUMAR VERMA</v>
      </c>
      <c r="D759" t="s">
        <v>385</v>
      </c>
      <c r="E759">
        <v>9867318030</v>
      </c>
      <c r="F759" t="s">
        <v>414</v>
      </c>
      <c r="G759">
        <v>2</v>
      </c>
      <c r="H759">
        <v>1</v>
      </c>
      <c r="I759">
        <v>1</v>
      </c>
      <c r="J759">
        <v>0</v>
      </c>
      <c r="K759">
        <v>0</v>
      </c>
      <c r="L759">
        <v>2</v>
      </c>
      <c r="M759">
        <v>0</v>
      </c>
      <c r="N759">
        <v>0</v>
      </c>
      <c r="O759" t="s">
        <v>384</v>
      </c>
      <c r="P759" s="368">
        <v>170</v>
      </c>
      <c r="Q759" s="137">
        <v>3156</v>
      </c>
      <c r="R759" s="137">
        <v>2</v>
      </c>
      <c r="S759" s="137">
        <v>1</v>
      </c>
      <c r="T759" s="137">
        <v>40</v>
      </c>
      <c r="U759" t="str">
        <f>VLOOKUP($B759,Summary!$A:$C,3,0)</f>
        <v>Intezar Sayed</v>
      </c>
      <c r="V759" t="str">
        <f ca="1">VLOOKUP($B759,Summary!$A:$E,5,0)</f>
        <v>More Than 1 Year</v>
      </c>
      <c r="W759">
        <f t="shared" si="24"/>
        <v>10023014</v>
      </c>
    </row>
    <row r="760" spans="1:23" s="8" customFormat="1">
      <c r="A760" s="6">
        <v>45454</v>
      </c>
      <c r="B760" s="209">
        <v>10126648</v>
      </c>
      <c r="C760" s="7" t="str">
        <f t="shared" si="23"/>
        <v>ANOOP PANDEY</v>
      </c>
      <c r="D760" t="s">
        <v>455</v>
      </c>
      <c r="E760">
        <v>9321734007</v>
      </c>
      <c r="F760" t="s">
        <v>393</v>
      </c>
      <c r="G760">
        <v>4</v>
      </c>
      <c r="H760">
        <v>1</v>
      </c>
      <c r="I760">
        <v>0</v>
      </c>
      <c r="J760">
        <v>3</v>
      </c>
      <c r="K760">
        <v>1</v>
      </c>
      <c r="L760">
        <v>3</v>
      </c>
      <c r="M760">
        <v>0</v>
      </c>
      <c r="N760">
        <v>0</v>
      </c>
      <c r="O760" t="s">
        <v>384</v>
      </c>
      <c r="P760" s="368">
        <v>165</v>
      </c>
      <c r="Q760" s="137">
        <v>2360</v>
      </c>
      <c r="R760" s="137">
        <v>4</v>
      </c>
      <c r="S760" s="137">
        <v>1</v>
      </c>
      <c r="T760" s="137">
        <v>80</v>
      </c>
      <c r="U760" t="str">
        <f>VLOOKUP($B760,Summary!$A:$C,3,0)</f>
        <v>Avnind Singh</v>
      </c>
      <c r="V760" t="str">
        <f ca="1">VLOOKUP($B760,Summary!$A:$E,5,0)</f>
        <v>More Than 1 Year</v>
      </c>
      <c r="W760">
        <f t="shared" si="24"/>
        <v>10126648</v>
      </c>
    </row>
    <row r="761" spans="1:23" s="8" customFormat="1">
      <c r="A761" s="6">
        <v>45454</v>
      </c>
      <c r="B761" s="209">
        <v>10151965</v>
      </c>
      <c r="C761" s="7" t="str">
        <f t="shared" si="23"/>
        <v>VIJAYKUMAR DINESH PARCHE</v>
      </c>
      <c r="D761" t="s">
        <v>441</v>
      </c>
      <c r="E761">
        <v>7558284024</v>
      </c>
      <c r="F761" t="s">
        <v>442</v>
      </c>
      <c r="G761">
        <v>5</v>
      </c>
      <c r="H761">
        <v>0</v>
      </c>
      <c r="I761">
        <v>0</v>
      </c>
      <c r="J761">
        <v>5</v>
      </c>
      <c r="K761">
        <v>1</v>
      </c>
      <c r="L761">
        <v>4</v>
      </c>
      <c r="M761">
        <v>0</v>
      </c>
      <c r="N761">
        <v>0</v>
      </c>
      <c r="O761" t="s">
        <v>384</v>
      </c>
      <c r="P761" s="368">
        <v>125</v>
      </c>
      <c r="Q761" s="137">
        <v>0</v>
      </c>
      <c r="R761" s="137">
        <v>5</v>
      </c>
      <c r="S761" s="137">
        <v>1</v>
      </c>
      <c r="T761" s="137">
        <v>100</v>
      </c>
      <c r="U761" t="str">
        <f>VLOOKUP($B761,Summary!$A:$C,3,0)</f>
        <v>Rushikesh Kale</v>
      </c>
      <c r="V761" t="str">
        <f ca="1">VLOOKUP($B761,Summary!$A:$E,5,0)</f>
        <v>180 +</v>
      </c>
      <c r="W761">
        <f t="shared" si="24"/>
        <v>10151965</v>
      </c>
    </row>
    <row r="762" spans="1:23" s="8" customFormat="1">
      <c r="A762" s="6">
        <v>45454</v>
      </c>
      <c r="B762" s="209">
        <v>10153321</v>
      </c>
      <c r="C762" s="7" t="str">
        <f t="shared" si="23"/>
        <v>ZOAIB MAINUDDIN PALEKAR</v>
      </c>
      <c r="D762" t="s">
        <v>459</v>
      </c>
      <c r="E762">
        <v>7020908214</v>
      </c>
      <c r="F762" t="s">
        <v>461</v>
      </c>
      <c r="G762">
        <v>4</v>
      </c>
      <c r="H762">
        <v>0</v>
      </c>
      <c r="I762">
        <v>0</v>
      </c>
      <c r="J762">
        <v>4</v>
      </c>
      <c r="K762">
        <v>1</v>
      </c>
      <c r="L762">
        <v>3</v>
      </c>
      <c r="M762">
        <v>0</v>
      </c>
      <c r="N762">
        <v>0</v>
      </c>
      <c r="O762" t="s">
        <v>384</v>
      </c>
      <c r="P762" s="368">
        <v>100</v>
      </c>
      <c r="Q762" s="137">
        <v>0</v>
      </c>
      <c r="R762" s="137">
        <v>4</v>
      </c>
      <c r="S762" s="137">
        <v>1</v>
      </c>
      <c r="T762" s="137">
        <v>80</v>
      </c>
      <c r="U762" t="str">
        <f>VLOOKUP($B762,Summary!$A:$C,3,0)</f>
        <v>Avnind Singh</v>
      </c>
      <c r="V762" t="str">
        <f ca="1">VLOOKUP($B762,Summary!$A:$E,5,0)</f>
        <v>91 - 180</v>
      </c>
      <c r="W762">
        <f t="shared" si="24"/>
        <v>10153321</v>
      </c>
    </row>
    <row r="763" spans="1:23" s="8" customFormat="1">
      <c r="A763" s="6">
        <v>45454</v>
      </c>
      <c r="B763" s="209">
        <v>10155617</v>
      </c>
      <c r="C763" s="7" t="str">
        <f t="shared" si="23"/>
        <v>NANDLAL RAJBHAR</v>
      </c>
      <c r="D763" t="s">
        <v>504</v>
      </c>
      <c r="E763">
        <v>9594189301</v>
      </c>
      <c r="F763" t="s">
        <v>401</v>
      </c>
      <c r="G763">
        <v>3</v>
      </c>
      <c r="H763">
        <v>0</v>
      </c>
      <c r="I763">
        <v>0</v>
      </c>
      <c r="J763">
        <v>3</v>
      </c>
      <c r="K763">
        <v>1</v>
      </c>
      <c r="L763">
        <v>2</v>
      </c>
      <c r="M763">
        <v>0</v>
      </c>
      <c r="N763">
        <v>0</v>
      </c>
      <c r="O763" t="s">
        <v>384</v>
      </c>
      <c r="P763" s="368">
        <v>75</v>
      </c>
      <c r="Q763" s="137">
        <v>0</v>
      </c>
      <c r="R763" s="137">
        <v>3</v>
      </c>
      <c r="S763" s="137">
        <v>1</v>
      </c>
      <c r="T763" s="137">
        <v>60</v>
      </c>
      <c r="U763" t="str">
        <f>VLOOKUP($B763,Summary!$A:$C,3,0)</f>
        <v>Abhijit Khanvilkar</v>
      </c>
      <c r="V763" t="str">
        <f ca="1">VLOOKUP($B763,Summary!$A:$E,5,0)</f>
        <v>31 - 90</v>
      </c>
      <c r="W763">
        <f t="shared" si="24"/>
        <v>10155617</v>
      </c>
    </row>
    <row r="764" spans="1:23" s="8" customFormat="1">
      <c r="A764" s="6">
        <v>45454</v>
      </c>
      <c r="B764" s="209">
        <v>10157449</v>
      </c>
      <c r="C764" s="7" t="str">
        <f t="shared" si="23"/>
        <v>PRITAM SUNIL GAIKWAD</v>
      </c>
      <c r="D764" t="s">
        <v>553</v>
      </c>
      <c r="E764">
        <v>8169792854</v>
      </c>
      <c r="F764" t="s">
        <v>431</v>
      </c>
      <c r="G764">
        <v>4</v>
      </c>
      <c r="H764">
        <v>0</v>
      </c>
      <c r="I764">
        <v>0</v>
      </c>
      <c r="J764">
        <v>4</v>
      </c>
      <c r="K764">
        <v>1</v>
      </c>
      <c r="L764">
        <v>3</v>
      </c>
      <c r="M764">
        <v>0</v>
      </c>
      <c r="N764">
        <v>0</v>
      </c>
      <c r="O764" t="s">
        <v>384</v>
      </c>
      <c r="P764" s="368">
        <v>90</v>
      </c>
      <c r="Q764" s="137">
        <v>0</v>
      </c>
      <c r="R764" s="137">
        <v>4</v>
      </c>
      <c r="S764" s="137">
        <v>1</v>
      </c>
      <c r="T764" s="137">
        <v>100</v>
      </c>
      <c r="U764" t="str">
        <f>VLOOKUP($B764,Summary!$A:$C,3,0)</f>
        <v>Madhuri Joshi</v>
      </c>
      <c r="V764" t="str">
        <f ca="1">VLOOKUP($B764,Summary!$A:$E,5,0)</f>
        <v>31 - 90</v>
      </c>
      <c r="W764">
        <f t="shared" si="24"/>
        <v>10157449</v>
      </c>
    </row>
    <row r="765" spans="1:23" s="8" customFormat="1">
      <c r="A765" s="6">
        <v>45454</v>
      </c>
      <c r="B765" s="209">
        <v>10051652</v>
      </c>
      <c r="C765" s="7" t="str">
        <f t="shared" si="23"/>
        <v>DINESH GHODVINDE</v>
      </c>
      <c r="D765" t="s">
        <v>444</v>
      </c>
      <c r="E765">
        <v>7020949492</v>
      </c>
      <c r="F765" t="s">
        <v>412</v>
      </c>
      <c r="G765">
        <v>4</v>
      </c>
      <c r="H765">
        <v>1</v>
      </c>
      <c r="I765">
        <v>0</v>
      </c>
      <c r="J765">
        <v>3</v>
      </c>
      <c r="K765">
        <v>0</v>
      </c>
      <c r="L765">
        <v>4</v>
      </c>
      <c r="M765">
        <v>0</v>
      </c>
      <c r="N765">
        <v>0</v>
      </c>
      <c r="O765" t="s">
        <v>384</v>
      </c>
      <c r="P765" s="368">
        <v>135</v>
      </c>
      <c r="Q765" s="137">
        <v>31220</v>
      </c>
      <c r="R765" s="137">
        <v>3</v>
      </c>
      <c r="S765" s="137">
        <v>1</v>
      </c>
      <c r="T765" s="137">
        <v>100</v>
      </c>
      <c r="U765" t="str">
        <f>VLOOKUP($B765,Summary!$A:$C,3,0)</f>
        <v>Rushikesh Kale</v>
      </c>
      <c r="V765" t="str">
        <f ca="1">VLOOKUP($B765,Summary!$A:$E,5,0)</f>
        <v>More Than 1 Year</v>
      </c>
      <c r="W765">
        <f t="shared" si="24"/>
        <v>10051652</v>
      </c>
    </row>
    <row r="766" spans="1:23" s="8" customFormat="1">
      <c r="A766" s="6">
        <v>45454</v>
      </c>
      <c r="B766" s="209">
        <v>10157723</v>
      </c>
      <c r="C766" s="7" t="str">
        <f t="shared" si="23"/>
        <v>BITTU KUMAR</v>
      </c>
      <c r="D766" t="s">
        <v>565</v>
      </c>
      <c r="E766">
        <v>8709035770</v>
      </c>
      <c r="F766" t="s">
        <v>399</v>
      </c>
      <c r="G766">
        <v>6</v>
      </c>
      <c r="H766">
        <v>0</v>
      </c>
      <c r="I766">
        <v>0</v>
      </c>
      <c r="J766">
        <v>6</v>
      </c>
      <c r="K766">
        <v>4</v>
      </c>
      <c r="L766">
        <v>2</v>
      </c>
      <c r="M766">
        <v>0</v>
      </c>
      <c r="N766">
        <v>0</v>
      </c>
      <c r="O766" t="s">
        <v>384</v>
      </c>
      <c r="P766" s="368">
        <v>150</v>
      </c>
      <c r="Q766" s="137">
        <v>0</v>
      </c>
      <c r="R766" s="137">
        <v>6</v>
      </c>
      <c r="S766" s="137">
        <v>1</v>
      </c>
      <c r="T766" s="137">
        <v>100</v>
      </c>
      <c r="U766" t="str">
        <f>VLOOKUP($B766,Summary!$A:$C,3,0)</f>
        <v>Abhijit Khanvilkar</v>
      </c>
      <c r="V766" t="str">
        <f ca="1">VLOOKUP($B766,Summary!$A:$E,5,0)</f>
        <v>31 - 90</v>
      </c>
      <c r="W766">
        <f t="shared" si="24"/>
        <v>10157723</v>
      </c>
    </row>
    <row r="767" spans="1:23" s="8" customFormat="1">
      <c r="A767" s="6">
        <v>45454</v>
      </c>
      <c r="B767" s="209">
        <v>10154505</v>
      </c>
      <c r="C767" s="7" t="str">
        <f t="shared" ref="C767:C829" si="25">D767</f>
        <v>KRISHNA GYANDEV PANDEY</v>
      </c>
      <c r="D767" t="s">
        <v>475</v>
      </c>
      <c r="E767">
        <v>9372324244</v>
      </c>
      <c r="F767" t="s">
        <v>460</v>
      </c>
      <c r="G767">
        <v>5</v>
      </c>
      <c r="H767">
        <v>0</v>
      </c>
      <c r="I767">
        <v>0</v>
      </c>
      <c r="J767">
        <v>5</v>
      </c>
      <c r="K767">
        <v>2</v>
      </c>
      <c r="L767">
        <v>3</v>
      </c>
      <c r="M767">
        <v>0</v>
      </c>
      <c r="N767">
        <v>0</v>
      </c>
      <c r="O767" t="s">
        <v>384</v>
      </c>
      <c r="P767" s="368">
        <v>110</v>
      </c>
      <c r="Q767" s="137">
        <v>0</v>
      </c>
      <c r="R767" s="137">
        <v>4</v>
      </c>
      <c r="S767" s="137">
        <v>1</v>
      </c>
      <c r="T767" s="137">
        <v>80</v>
      </c>
      <c r="U767" t="str">
        <f>VLOOKUP($B767,Summary!$A:$C,3,0)</f>
        <v>Avnind Singh</v>
      </c>
      <c r="V767" t="str">
        <f ca="1">VLOOKUP($B767,Summary!$A:$E,5,0)</f>
        <v>91 - 180</v>
      </c>
      <c r="W767">
        <f t="shared" si="24"/>
        <v>10154505</v>
      </c>
    </row>
    <row r="768" spans="1:23" s="8" customFormat="1">
      <c r="A768" s="6">
        <v>45454</v>
      </c>
      <c r="B768" s="209">
        <v>10142058</v>
      </c>
      <c r="C768" s="7" t="str">
        <f t="shared" si="25"/>
        <v>ANGAD RAMJI GUPTA</v>
      </c>
      <c r="D768" t="s">
        <v>450</v>
      </c>
      <c r="E768">
        <v>9820840706</v>
      </c>
      <c r="F768" t="s">
        <v>405</v>
      </c>
      <c r="G768">
        <v>7</v>
      </c>
      <c r="H768">
        <v>0</v>
      </c>
      <c r="I768">
        <v>0</v>
      </c>
      <c r="J768">
        <v>7</v>
      </c>
      <c r="K768">
        <v>0</v>
      </c>
      <c r="L768">
        <v>7</v>
      </c>
      <c r="M768">
        <v>0</v>
      </c>
      <c r="N768">
        <v>0</v>
      </c>
      <c r="O768" t="s">
        <v>384</v>
      </c>
      <c r="P768" s="368">
        <v>175</v>
      </c>
      <c r="Q768" s="137">
        <v>0</v>
      </c>
      <c r="R768" s="137">
        <v>7</v>
      </c>
      <c r="S768" s="137">
        <v>1</v>
      </c>
      <c r="T768" s="137">
        <v>100</v>
      </c>
      <c r="U768" t="str">
        <f>VLOOKUP($B768,Summary!$A:$C,3,0)</f>
        <v>Rushikesh Kale</v>
      </c>
      <c r="V768" t="str">
        <f ca="1">VLOOKUP($B768,Summary!$A:$E,5,0)</f>
        <v>More Than 1 Year</v>
      </c>
      <c r="W768">
        <f t="shared" si="24"/>
        <v>10142058</v>
      </c>
    </row>
    <row r="769" spans="1:23" s="8" customFormat="1">
      <c r="A769" s="6">
        <v>45454</v>
      </c>
      <c r="B769" s="209">
        <v>10156403</v>
      </c>
      <c r="C769" s="7" t="str">
        <f t="shared" si="25"/>
        <v>MOHAMMED SAJID TAK</v>
      </c>
      <c r="D769" t="s">
        <v>541</v>
      </c>
      <c r="E769">
        <v>9623733102</v>
      </c>
      <c r="F769" t="s">
        <v>402</v>
      </c>
      <c r="G769">
        <v>3</v>
      </c>
      <c r="H769">
        <v>1</v>
      </c>
      <c r="I769">
        <v>0</v>
      </c>
      <c r="J769">
        <v>2</v>
      </c>
      <c r="K769">
        <v>1</v>
      </c>
      <c r="L769">
        <v>2</v>
      </c>
      <c r="M769">
        <v>0</v>
      </c>
      <c r="N769">
        <v>0</v>
      </c>
      <c r="O769" t="s">
        <v>384</v>
      </c>
      <c r="P769" s="368">
        <v>150</v>
      </c>
      <c r="Q769" s="137">
        <v>7080</v>
      </c>
      <c r="R769" s="137">
        <v>3</v>
      </c>
      <c r="S769" s="137">
        <v>1</v>
      </c>
      <c r="T769" s="137">
        <v>100</v>
      </c>
      <c r="U769" t="str">
        <f>VLOOKUP($B769,Summary!$A:$C,3,0)</f>
        <v>Intezar Sayed</v>
      </c>
      <c r="V769" t="str">
        <f ca="1">VLOOKUP($B769,Summary!$A:$E,5,0)</f>
        <v>31 - 90</v>
      </c>
      <c r="W769">
        <f t="shared" si="24"/>
        <v>10156403</v>
      </c>
    </row>
    <row r="770" spans="1:23" s="8" customFormat="1">
      <c r="A770" s="6">
        <v>45454</v>
      </c>
      <c r="B770" s="209">
        <v>10113592</v>
      </c>
      <c r="C770" s="7" t="str">
        <f t="shared" si="25"/>
        <v>BANNOTH NARAYANASWAMY NAIK</v>
      </c>
      <c r="D770" t="s">
        <v>443</v>
      </c>
      <c r="E770">
        <v>9892353556</v>
      </c>
      <c r="F770" t="s">
        <v>392</v>
      </c>
      <c r="G770">
        <v>5</v>
      </c>
      <c r="H770">
        <v>1</v>
      </c>
      <c r="I770">
        <v>0</v>
      </c>
      <c r="J770">
        <v>4</v>
      </c>
      <c r="K770">
        <v>0</v>
      </c>
      <c r="L770">
        <v>5</v>
      </c>
      <c r="M770">
        <v>0</v>
      </c>
      <c r="N770">
        <v>0</v>
      </c>
      <c r="O770" t="s">
        <v>384</v>
      </c>
      <c r="P770" s="368">
        <v>190</v>
      </c>
      <c r="Q770" s="137">
        <v>14160</v>
      </c>
      <c r="R770" s="137">
        <v>5</v>
      </c>
      <c r="S770" s="137">
        <v>1</v>
      </c>
      <c r="T770" s="137">
        <v>100</v>
      </c>
      <c r="U770" t="str">
        <f>VLOOKUP($B770,Summary!$A:$C,3,0)</f>
        <v>Abhijit Khanvilkar</v>
      </c>
      <c r="V770" t="str">
        <f ca="1">VLOOKUP($B770,Summary!$A:$E,5,0)</f>
        <v>More Than 1 Year</v>
      </c>
      <c r="W770">
        <f t="shared" si="24"/>
        <v>10113592</v>
      </c>
    </row>
    <row r="771" spans="1:23" s="8" customFormat="1">
      <c r="A771" s="6">
        <v>45454</v>
      </c>
      <c r="B771" s="209">
        <v>10069714</v>
      </c>
      <c r="C771" s="7" t="str">
        <f t="shared" si="25"/>
        <v>JUBAIR KHAN</v>
      </c>
      <c r="D771" t="s">
        <v>396</v>
      </c>
      <c r="E771">
        <v>9594708000</v>
      </c>
      <c r="F771" t="s">
        <v>397</v>
      </c>
      <c r="G771">
        <v>3</v>
      </c>
      <c r="H771">
        <v>0</v>
      </c>
      <c r="I771">
        <v>0</v>
      </c>
      <c r="J771">
        <v>3</v>
      </c>
      <c r="K771">
        <v>1</v>
      </c>
      <c r="L771">
        <v>2</v>
      </c>
      <c r="M771">
        <v>0</v>
      </c>
      <c r="N771">
        <v>0</v>
      </c>
      <c r="O771" t="s">
        <v>384</v>
      </c>
      <c r="P771" s="368">
        <v>60</v>
      </c>
      <c r="Q771" s="137">
        <v>0</v>
      </c>
      <c r="R771" s="137">
        <v>3</v>
      </c>
      <c r="S771" s="137">
        <v>1</v>
      </c>
      <c r="T771" s="137">
        <v>100</v>
      </c>
      <c r="U771" t="str">
        <f>VLOOKUP($B771,Summary!$A:$C,3,0)</f>
        <v>Madhuri Joshi</v>
      </c>
      <c r="V771" t="str">
        <f ca="1">VLOOKUP($B771,Summary!$A:$E,5,0)</f>
        <v>More Than 1 Year</v>
      </c>
      <c r="W771">
        <f t="shared" ref="W771:W834" si="26">B771</f>
        <v>10069714</v>
      </c>
    </row>
    <row r="772" spans="1:23" s="8" customFormat="1">
      <c r="A772" s="6">
        <v>45454</v>
      </c>
      <c r="B772" s="209">
        <v>10155632</v>
      </c>
      <c r="C772" s="7" t="str">
        <f t="shared" si="25"/>
        <v>ABHISHEK GUPTA</v>
      </c>
      <c r="D772" t="s">
        <v>503</v>
      </c>
      <c r="E772">
        <v>8354873086</v>
      </c>
      <c r="F772" t="s">
        <v>497</v>
      </c>
      <c r="G772">
        <v>3</v>
      </c>
      <c r="H772">
        <v>0</v>
      </c>
      <c r="I772">
        <v>0</v>
      </c>
      <c r="J772">
        <v>3</v>
      </c>
      <c r="K772">
        <v>2</v>
      </c>
      <c r="L772">
        <v>1</v>
      </c>
      <c r="M772">
        <v>0</v>
      </c>
      <c r="N772">
        <v>0</v>
      </c>
      <c r="O772" t="s">
        <v>384</v>
      </c>
      <c r="P772" s="368">
        <v>75</v>
      </c>
      <c r="Q772" s="137">
        <v>0</v>
      </c>
      <c r="R772" s="137">
        <v>3</v>
      </c>
      <c r="S772" s="137">
        <v>1</v>
      </c>
      <c r="T772" s="137">
        <v>100</v>
      </c>
      <c r="U772" t="str">
        <f>VLOOKUP($B772,Summary!$A:$C,3,0)</f>
        <v>Dileep Sharma</v>
      </c>
      <c r="V772" t="str">
        <f ca="1">VLOOKUP($B772,Summary!$A:$E,5,0)</f>
        <v>31 - 90</v>
      </c>
      <c r="W772">
        <f t="shared" si="26"/>
        <v>10155632</v>
      </c>
    </row>
    <row r="773" spans="1:23" s="8" customFormat="1">
      <c r="A773" s="6">
        <v>45454</v>
      </c>
      <c r="B773" s="209">
        <v>10094703</v>
      </c>
      <c r="C773" s="7" t="str">
        <f t="shared" si="25"/>
        <v>ASHUTOSH MISHRA</v>
      </c>
      <c r="D773" t="s">
        <v>447</v>
      </c>
      <c r="E773">
        <v>9960834633</v>
      </c>
      <c r="F773" t="s">
        <v>395</v>
      </c>
      <c r="G773">
        <v>6</v>
      </c>
      <c r="H773">
        <v>0</v>
      </c>
      <c r="I773">
        <v>0</v>
      </c>
      <c r="J773">
        <v>6</v>
      </c>
      <c r="K773">
        <v>2</v>
      </c>
      <c r="L773">
        <v>5</v>
      </c>
      <c r="M773">
        <v>0</v>
      </c>
      <c r="N773">
        <v>0</v>
      </c>
      <c r="O773" t="s">
        <v>384</v>
      </c>
      <c r="P773" s="368">
        <v>150</v>
      </c>
      <c r="Q773" s="137">
        <v>0</v>
      </c>
      <c r="R773" s="137">
        <v>6</v>
      </c>
      <c r="S773" s="137">
        <v>1</v>
      </c>
      <c r="T773" s="137">
        <v>100</v>
      </c>
      <c r="U773" t="str">
        <f>VLOOKUP($B773,Summary!$A:$C,3,0)</f>
        <v>Intezar Sayed</v>
      </c>
      <c r="V773" t="str">
        <f ca="1">VLOOKUP($B773,Summary!$A:$E,5,0)</f>
        <v>More Than 1 Year</v>
      </c>
      <c r="W773">
        <f t="shared" si="26"/>
        <v>10094703</v>
      </c>
    </row>
    <row r="774" spans="1:23" s="8" customFormat="1">
      <c r="A774" s="6">
        <v>45454</v>
      </c>
      <c r="B774" s="209">
        <v>10152214</v>
      </c>
      <c r="C774" s="7" t="str">
        <f t="shared" si="25"/>
        <v>VIKAS CHANDRABHAN MISHRA</v>
      </c>
      <c r="D774" t="s">
        <v>445</v>
      </c>
      <c r="E774">
        <v>8369541192</v>
      </c>
      <c r="F774" t="s">
        <v>431</v>
      </c>
      <c r="G774">
        <v>5</v>
      </c>
      <c r="H774">
        <v>0</v>
      </c>
      <c r="I774">
        <v>0</v>
      </c>
      <c r="J774">
        <v>5</v>
      </c>
      <c r="K774">
        <v>2</v>
      </c>
      <c r="L774">
        <v>3</v>
      </c>
      <c r="M774">
        <v>0</v>
      </c>
      <c r="N774">
        <v>0</v>
      </c>
      <c r="O774" t="s">
        <v>384</v>
      </c>
      <c r="P774" s="368">
        <v>125</v>
      </c>
      <c r="Q774" s="137">
        <v>0</v>
      </c>
      <c r="R774" s="137">
        <v>5</v>
      </c>
      <c r="S774" s="137">
        <v>1</v>
      </c>
      <c r="T774" s="137">
        <v>100</v>
      </c>
      <c r="U774" t="str">
        <f>VLOOKUP($B774,Summary!$A:$C,3,0)</f>
        <v>Madhuri Joshi</v>
      </c>
      <c r="V774" t="str">
        <f ca="1">VLOOKUP($B774,Summary!$A:$E,5,0)</f>
        <v>91 - 180</v>
      </c>
      <c r="W774">
        <f t="shared" si="26"/>
        <v>10152214</v>
      </c>
    </row>
    <row r="775" spans="1:23" s="8" customFormat="1">
      <c r="A775" s="6">
        <v>45454</v>
      </c>
      <c r="B775" s="209">
        <v>10057164</v>
      </c>
      <c r="C775" s="7" t="str">
        <f t="shared" si="25"/>
        <v>PRAVIN MATAL</v>
      </c>
      <c r="D775" t="s">
        <v>440</v>
      </c>
      <c r="E775">
        <v>9867591635</v>
      </c>
      <c r="F775" t="s">
        <v>383</v>
      </c>
      <c r="G775">
        <v>6</v>
      </c>
      <c r="H775">
        <v>0</v>
      </c>
      <c r="I775">
        <v>0</v>
      </c>
      <c r="J775">
        <v>6</v>
      </c>
      <c r="K775">
        <v>0</v>
      </c>
      <c r="L775">
        <v>7</v>
      </c>
      <c r="M775">
        <v>0</v>
      </c>
      <c r="N775">
        <v>0</v>
      </c>
      <c r="O775" t="s">
        <v>384</v>
      </c>
      <c r="P775" s="368">
        <v>125</v>
      </c>
      <c r="Q775" s="137">
        <v>0</v>
      </c>
      <c r="R775" s="137">
        <v>5</v>
      </c>
      <c r="S775" s="137">
        <v>1</v>
      </c>
      <c r="T775" s="137">
        <v>100</v>
      </c>
      <c r="U775" t="str">
        <f>VLOOKUP($B775,Summary!$A:$C,3,0)</f>
        <v>Madhuri Joshi</v>
      </c>
      <c r="V775" t="str">
        <f ca="1">VLOOKUP($B775,Summary!$A:$E,5,0)</f>
        <v>More Than 1 Year</v>
      </c>
      <c r="W775">
        <f t="shared" si="26"/>
        <v>10057164</v>
      </c>
    </row>
    <row r="776" spans="1:23" s="8" customFormat="1">
      <c r="A776" s="6">
        <v>45454</v>
      </c>
      <c r="B776" s="209">
        <v>10023988</v>
      </c>
      <c r="C776" s="7" t="str">
        <f t="shared" si="25"/>
        <v>VINAYKUMAR GAUD</v>
      </c>
      <c r="D776" t="s">
        <v>454</v>
      </c>
      <c r="E776">
        <v>9224730381</v>
      </c>
      <c r="F776" t="s">
        <v>414</v>
      </c>
      <c r="G776">
        <v>1</v>
      </c>
      <c r="H776">
        <v>1</v>
      </c>
      <c r="I776">
        <v>0</v>
      </c>
      <c r="J776">
        <v>0</v>
      </c>
      <c r="K776">
        <v>0</v>
      </c>
      <c r="L776">
        <v>1</v>
      </c>
      <c r="M776">
        <v>0</v>
      </c>
      <c r="N776">
        <v>0</v>
      </c>
      <c r="O776" t="s">
        <v>384</v>
      </c>
      <c r="P776" s="368">
        <v>65</v>
      </c>
      <c r="Q776" s="137">
        <v>42480</v>
      </c>
      <c r="R776" s="137">
        <v>1</v>
      </c>
      <c r="S776" s="137">
        <v>1</v>
      </c>
      <c r="T776" s="137">
        <v>20</v>
      </c>
      <c r="U776" t="str">
        <f>VLOOKUP($B776,Summary!$A:$C,3,0)</f>
        <v>Intezar Sayed</v>
      </c>
      <c r="V776" t="str">
        <f ca="1">VLOOKUP($B776,Summary!$A:$E,5,0)</f>
        <v>More Than 1 Year</v>
      </c>
      <c r="W776">
        <f t="shared" si="26"/>
        <v>10023988</v>
      </c>
    </row>
    <row r="777" spans="1:23" s="8" customFormat="1">
      <c r="A777" s="6">
        <v>45454</v>
      </c>
      <c r="B777" s="209">
        <v>10123047</v>
      </c>
      <c r="C777" s="7" t="str">
        <f t="shared" si="25"/>
        <v>MUNAWAR WARISH HASHMI</v>
      </c>
      <c r="D777" t="s">
        <v>442</v>
      </c>
      <c r="E777">
        <v>9167670057</v>
      </c>
      <c r="F777" t="s">
        <v>422</v>
      </c>
      <c r="G777">
        <v>3</v>
      </c>
      <c r="H777">
        <v>0</v>
      </c>
      <c r="I777">
        <v>0</v>
      </c>
      <c r="J777">
        <v>3</v>
      </c>
      <c r="K777">
        <v>1</v>
      </c>
      <c r="L777">
        <v>2</v>
      </c>
      <c r="M777">
        <v>0</v>
      </c>
      <c r="N777">
        <v>0</v>
      </c>
      <c r="O777" t="s">
        <v>384</v>
      </c>
      <c r="P777" s="368">
        <v>75</v>
      </c>
      <c r="Q777" s="137">
        <v>0</v>
      </c>
      <c r="R777" s="137">
        <v>3</v>
      </c>
      <c r="S777" s="137">
        <v>1</v>
      </c>
      <c r="T777" s="137">
        <v>100</v>
      </c>
      <c r="U777" t="str">
        <f>VLOOKUP($B777,Summary!$A:$C,3,0)</f>
        <v>Rushikesh Kale</v>
      </c>
      <c r="V777" t="str">
        <f ca="1">VLOOKUP($B777,Summary!$A:$E,5,0)</f>
        <v>More Than 1 Year</v>
      </c>
      <c r="W777">
        <f t="shared" si="26"/>
        <v>10123047</v>
      </c>
    </row>
    <row r="778" spans="1:23" s="8" customFormat="1">
      <c r="A778" s="6">
        <v>45454</v>
      </c>
      <c r="B778" s="209">
        <v>10147873</v>
      </c>
      <c r="C778" s="7" t="str">
        <f t="shared" si="25"/>
        <v>PREM KUMAR VISHWAKARMA</v>
      </c>
      <c r="D778" t="s">
        <v>409</v>
      </c>
      <c r="E778">
        <v>9004761131</v>
      </c>
      <c r="F778" t="s">
        <v>393</v>
      </c>
      <c r="G778">
        <v>3</v>
      </c>
      <c r="H778">
        <v>0</v>
      </c>
      <c r="I778">
        <v>0</v>
      </c>
      <c r="J778">
        <v>3</v>
      </c>
      <c r="K778">
        <v>0</v>
      </c>
      <c r="L778">
        <v>3</v>
      </c>
      <c r="M778">
        <v>0</v>
      </c>
      <c r="N778">
        <v>0</v>
      </c>
      <c r="O778" t="s">
        <v>384</v>
      </c>
      <c r="P778" s="368">
        <v>65</v>
      </c>
      <c r="Q778" s="137">
        <v>0</v>
      </c>
      <c r="R778" s="137">
        <v>2</v>
      </c>
      <c r="S778" s="137">
        <v>1</v>
      </c>
      <c r="T778" s="137">
        <v>66.67</v>
      </c>
      <c r="U778" t="str">
        <f>VLOOKUP($B778,Summary!$A:$C,3,0)</f>
        <v>Avnind Singh</v>
      </c>
      <c r="V778" t="str">
        <f ca="1">VLOOKUP($B778,Summary!$A:$E,5,0)</f>
        <v>180 +</v>
      </c>
      <c r="W778">
        <f t="shared" si="26"/>
        <v>10147873</v>
      </c>
    </row>
    <row r="779" spans="1:23" s="8" customFormat="1">
      <c r="A779" s="6">
        <v>45454</v>
      </c>
      <c r="B779" s="209">
        <v>10154478</v>
      </c>
      <c r="C779" s="7" t="str">
        <f t="shared" si="25"/>
        <v>AKSHAY YADAV</v>
      </c>
      <c r="D779" t="s">
        <v>472</v>
      </c>
      <c r="E779">
        <v>9920724076</v>
      </c>
      <c r="F779" t="s">
        <v>460</v>
      </c>
      <c r="G779">
        <v>5</v>
      </c>
      <c r="H779">
        <v>1</v>
      </c>
      <c r="I779">
        <v>0</v>
      </c>
      <c r="J779">
        <v>4</v>
      </c>
      <c r="K779">
        <v>2</v>
      </c>
      <c r="L779">
        <v>3</v>
      </c>
      <c r="M779">
        <v>0</v>
      </c>
      <c r="N779">
        <v>0</v>
      </c>
      <c r="O779" t="s">
        <v>384</v>
      </c>
      <c r="P779" s="368">
        <v>190</v>
      </c>
      <c r="Q779" s="137">
        <v>4720</v>
      </c>
      <c r="R779" s="137">
        <v>5</v>
      </c>
      <c r="S779" s="137">
        <v>1</v>
      </c>
      <c r="T779" s="137">
        <v>100</v>
      </c>
      <c r="U779" t="str">
        <f>VLOOKUP($B779,Summary!$A:$C,3,0)</f>
        <v>Avnind Singh</v>
      </c>
      <c r="V779" t="str">
        <f ca="1">VLOOKUP($B779,Summary!$A:$E,5,0)</f>
        <v>91 - 180</v>
      </c>
      <c r="W779">
        <f t="shared" si="26"/>
        <v>10154478</v>
      </c>
    </row>
    <row r="780" spans="1:23" s="8" customFormat="1">
      <c r="A780" s="6">
        <v>45454</v>
      </c>
      <c r="B780" s="209">
        <v>10067328</v>
      </c>
      <c r="C780" s="7" t="str">
        <f t="shared" si="25"/>
        <v>SHEKH MOHAMMAD IMRAN</v>
      </c>
      <c r="D780" t="s">
        <v>449</v>
      </c>
      <c r="E780">
        <v>8291174466</v>
      </c>
      <c r="F780" t="s">
        <v>431</v>
      </c>
      <c r="G780">
        <v>5</v>
      </c>
      <c r="H780">
        <v>0</v>
      </c>
      <c r="I780">
        <v>0</v>
      </c>
      <c r="J780">
        <v>5</v>
      </c>
      <c r="K780">
        <v>0</v>
      </c>
      <c r="L780">
        <v>5</v>
      </c>
      <c r="M780">
        <v>0</v>
      </c>
      <c r="N780">
        <v>0</v>
      </c>
      <c r="O780" t="s">
        <v>384</v>
      </c>
      <c r="P780" s="368">
        <v>125</v>
      </c>
      <c r="Q780" s="137">
        <v>0</v>
      </c>
      <c r="R780" s="137">
        <v>5</v>
      </c>
      <c r="S780" s="137">
        <v>1</v>
      </c>
      <c r="T780" s="137">
        <v>100</v>
      </c>
      <c r="U780" t="str">
        <f>VLOOKUP($B780,Summary!$A:$C,3,0)</f>
        <v>Madhuri Joshi</v>
      </c>
      <c r="V780" t="str">
        <f ca="1">VLOOKUP($B780,Summary!$A:$E,5,0)</f>
        <v>More Than 1 Year</v>
      </c>
      <c r="W780">
        <f t="shared" si="26"/>
        <v>10067328</v>
      </c>
    </row>
    <row r="781" spans="1:23" s="8" customFormat="1">
      <c r="A781" s="6">
        <v>45454</v>
      </c>
      <c r="B781" s="209">
        <v>10155635</v>
      </c>
      <c r="C781" s="7" t="str">
        <f t="shared" si="25"/>
        <v>RITIK PANKAJ CHAUBEY</v>
      </c>
      <c r="D781" t="s">
        <v>500</v>
      </c>
      <c r="E781">
        <v>8604838454</v>
      </c>
      <c r="F781" t="s">
        <v>383</v>
      </c>
      <c r="G781">
        <v>5</v>
      </c>
      <c r="H781">
        <v>0</v>
      </c>
      <c r="I781">
        <v>0</v>
      </c>
      <c r="J781">
        <v>5</v>
      </c>
      <c r="K781">
        <v>3</v>
      </c>
      <c r="L781">
        <v>3</v>
      </c>
      <c r="M781">
        <v>0</v>
      </c>
      <c r="N781">
        <v>0</v>
      </c>
      <c r="O781" t="s">
        <v>384</v>
      </c>
      <c r="P781" s="368">
        <v>125</v>
      </c>
      <c r="Q781" s="137">
        <v>0</v>
      </c>
      <c r="R781" s="137">
        <v>5</v>
      </c>
      <c r="S781" s="137">
        <v>1</v>
      </c>
      <c r="T781" s="137">
        <v>100</v>
      </c>
      <c r="U781" t="str">
        <f>VLOOKUP($B781,Summary!$A:$C,3,0)</f>
        <v>Madhuri Joshi</v>
      </c>
      <c r="V781" t="str">
        <f ca="1">VLOOKUP($B781,Summary!$A:$E,5,0)</f>
        <v>31 - 90</v>
      </c>
      <c r="W781">
        <f t="shared" si="26"/>
        <v>10155635</v>
      </c>
    </row>
    <row r="782" spans="1:23" s="8" customFormat="1">
      <c r="A782" s="6">
        <v>45454</v>
      </c>
      <c r="B782" s="209">
        <v>10155616</v>
      </c>
      <c r="C782" s="7" t="str">
        <f t="shared" si="25"/>
        <v>DHIRAJKUMAR L MISHRA</v>
      </c>
      <c r="D782" t="s">
        <v>506</v>
      </c>
      <c r="E782">
        <v>9370908992</v>
      </c>
      <c r="F782" t="s">
        <v>442</v>
      </c>
      <c r="G782">
        <v>4</v>
      </c>
      <c r="H782">
        <v>0</v>
      </c>
      <c r="I782">
        <v>0</v>
      </c>
      <c r="J782">
        <v>4</v>
      </c>
      <c r="K782">
        <v>0</v>
      </c>
      <c r="L782">
        <v>4</v>
      </c>
      <c r="M782">
        <v>0</v>
      </c>
      <c r="N782">
        <v>0</v>
      </c>
      <c r="O782" t="s">
        <v>384</v>
      </c>
      <c r="P782" s="368">
        <v>100</v>
      </c>
      <c r="Q782" s="137">
        <v>0</v>
      </c>
      <c r="R782" s="137">
        <v>4</v>
      </c>
      <c r="S782" s="137">
        <v>1</v>
      </c>
      <c r="T782" s="137">
        <v>80</v>
      </c>
      <c r="U782" t="str">
        <f>VLOOKUP($B782,Summary!$A:$C,3,0)</f>
        <v>Rushikesh Kale</v>
      </c>
      <c r="V782" t="str">
        <f ca="1">VLOOKUP($B782,Summary!$A:$E,5,0)</f>
        <v>31 - 90</v>
      </c>
      <c r="W782">
        <f t="shared" si="26"/>
        <v>10155616</v>
      </c>
    </row>
    <row r="783" spans="1:23" s="8" customFormat="1">
      <c r="A783" s="6">
        <v>45454</v>
      </c>
      <c r="B783" s="209">
        <v>10157721</v>
      </c>
      <c r="C783" s="7" t="str">
        <f t="shared" si="25"/>
        <v>NITISH KUMAR</v>
      </c>
      <c r="D783" t="s">
        <v>562</v>
      </c>
      <c r="E783">
        <v>8692826180</v>
      </c>
      <c r="F783" t="s">
        <v>399</v>
      </c>
      <c r="G783">
        <v>2</v>
      </c>
      <c r="H783">
        <v>1</v>
      </c>
      <c r="I783">
        <v>0</v>
      </c>
      <c r="J783">
        <v>1</v>
      </c>
      <c r="K783">
        <v>0</v>
      </c>
      <c r="L783">
        <v>2</v>
      </c>
      <c r="M783">
        <v>0</v>
      </c>
      <c r="N783">
        <v>0</v>
      </c>
      <c r="O783" t="s">
        <v>384</v>
      </c>
      <c r="P783" s="368">
        <v>110</v>
      </c>
      <c r="Q783" s="137">
        <v>7080</v>
      </c>
      <c r="R783" s="137">
        <v>2</v>
      </c>
      <c r="S783" s="137">
        <v>1</v>
      </c>
      <c r="T783" s="137">
        <v>66.67</v>
      </c>
      <c r="U783" t="str">
        <f>VLOOKUP($B783,Summary!$A:$C,3,0)</f>
        <v>Abhijit Khanvilkar</v>
      </c>
      <c r="V783" t="str">
        <f ca="1">VLOOKUP($B783,Summary!$A:$E,5,0)</f>
        <v>31 - 90</v>
      </c>
      <c r="W783">
        <f t="shared" si="26"/>
        <v>10157721</v>
      </c>
    </row>
    <row r="784" spans="1:23" s="8" customFormat="1">
      <c r="A784" s="6">
        <v>45454</v>
      </c>
      <c r="B784" s="209">
        <v>10135447</v>
      </c>
      <c r="C784" s="7" t="str">
        <f t="shared" si="25"/>
        <v>ANKIT VILAS BORSE</v>
      </c>
      <c r="D784" t="s">
        <v>429</v>
      </c>
      <c r="E784">
        <v>8655594978</v>
      </c>
      <c r="F784" t="s">
        <v>412</v>
      </c>
      <c r="G784">
        <v>5</v>
      </c>
      <c r="H784">
        <v>0</v>
      </c>
      <c r="I784">
        <v>0</v>
      </c>
      <c r="J784">
        <v>5</v>
      </c>
      <c r="K784">
        <v>1</v>
      </c>
      <c r="L784">
        <v>4</v>
      </c>
      <c r="M784">
        <v>0</v>
      </c>
      <c r="N784">
        <v>0</v>
      </c>
      <c r="O784" t="s">
        <v>384</v>
      </c>
      <c r="P784" s="368">
        <v>115</v>
      </c>
      <c r="Q784" s="137">
        <v>0</v>
      </c>
      <c r="R784" s="137">
        <v>4</v>
      </c>
      <c r="S784" s="137">
        <v>1</v>
      </c>
      <c r="T784" s="137">
        <v>80</v>
      </c>
      <c r="U784" t="str">
        <f>VLOOKUP($B784,Summary!$A:$C,3,0)</f>
        <v>Rushikesh Kale</v>
      </c>
      <c r="V784" t="str">
        <f ca="1">VLOOKUP($B784,Summary!$A:$E,5,0)</f>
        <v>More Than 1 Year</v>
      </c>
      <c r="W784">
        <f t="shared" si="26"/>
        <v>10135447</v>
      </c>
    </row>
    <row r="785" spans="1:23" s="8" customFormat="1">
      <c r="A785" s="6">
        <v>45454</v>
      </c>
      <c r="B785" s="209">
        <v>10157722</v>
      </c>
      <c r="C785" s="7" t="str">
        <f t="shared" si="25"/>
        <v>SACHIN KUMAR</v>
      </c>
      <c r="D785" t="s">
        <v>561</v>
      </c>
      <c r="E785">
        <v>8825131086</v>
      </c>
      <c r="F785" t="s">
        <v>399</v>
      </c>
      <c r="G785">
        <v>2</v>
      </c>
      <c r="H785">
        <v>0</v>
      </c>
      <c r="I785">
        <v>0</v>
      </c>
      <c r="J785">
        <v>2</v>
      </c>
      <c r="K785">
        <v>0</v>
      </c>
      <c r="L785">
        <v>2</v>
      </c>
      <c r="M785">
        <v>0</v>
      </c>
      <c r="N785">
        <v>0</v>
      </c>
      <c r="O785" t="s">
        <v>384</v>
      </c>
      <c r="P785" s="368">
        <v>50</v>
      </c>
      <c r="Q785" s="137">
        <v>0</v>
      </c>
      <c r="R785" s="137">
        <v>2</v>
      </c>
      <c r="S785" s="137">
        <v>1</v>
      </c>
      <c r="T785" s="137">
        <v>66.67</v>
      </c>
      <c r="U785" t="str">
        <f>VLOOKUP($B785,Summary!$A:$C,3,0)</f>
        <v>Abhijit Khanvilkar</v>
      </c>
      <c r="V785" t="str">
        <f ca="1">VLOOKUP($B785,Summary!$A:$E,5,0)</f>
        <v>31 - 90</v>
      </c>
      <c r="W785">
        <f t="shared" si="26"/>
        <v>10157722</v>
      </c>
    </row>
    <row r="786" spans="1:23" s="8" customFormat="1">
      <c r="A786" s="6">
        <v>45454</v>
      </c>
      <c r="B786" s="209">
        <v>10014784</v>
      </c>
      <c r="C786" s="7" t="str">
        <f t="shared" si="25"/>
        <v>PRASHANT LAD</v>
      </c>
      <c r="D786" t="s">
        <v>407</v>
      </c>
      <c r="E786">
        <v>9833647618</v>
      </c>
      <c r="F786" t="s">
        <v>431</v>
      </c>
      <c r="G786">
        <v>3</v>
      </c>
      <c r="H786">
        <v>0</v>
      </c>
      <c r="I786">
        <v>0</v>
      </c>
      <c r="J786">
        <v>3</v>
      </c>
      <c r="K786">
        <v>1</v>
      </c>
      <c r="L786">
        <v>2</v>
      </c>
      <c r="M786">
        <v>0</v>
      </c>
      <c r="N786">
        <v>1</v>
      </c>
      <c r="O786" t="s">
        <v>384</v>
      </c>
      <c r="P786" s="368">
        <v>85</v>
      </c>
      <c r="Q786" s="137">
        <v>0</v>
      </c>
      <c r="R786" s="137">
        <v>3</v>
      </c>
      <c r="S786" s="137">
        <v>1</v>
      </c>
      <c r="T786" s="137">
        <v>100</v>
      </c>
      <c r="U786" t="str">
        <f>VLOOKUP($B786,Summary!$A:$C,3,0)</f>
        <v>Madhuri Joshi</v>
      </c>
      <c r="V786" t="str">
        <f ca="1">VLOOKUP($B786,Summary!$A:$E,5,0)</f>
        <v>More Than 1 Year</v>
      </c>
      <c r="W786">
        <f t="shared" si="26"/>
        <v>10014784</v>
      </c>
    </row>
    <row r="787" spans="1:23" s="8" customFormat="1">
      <c r="A787" s="6">
        <v>45454</v>
      </c>
      <c r="B787" s="209">
        <v>10068280</v>
      </c>
      <c r="C787" s="7" t="str">
        <f t="shared" si="25"/>
        <v>ARCHANA KAKADE</v>
      </c>
      <c r="D787" t="s">
        <v>434</v>
      </c>
      <c r="E787">
        <v>7208149618</v>
      </c>
      <c r="F787" t="s">
        <v>416</v>
      </c>
      <c r="G787">
        <v>3</v>
      </c>
      <c r="H787">
        <v>0</v>
      </c>
      <c r="I787">
        <v>0</v>
      </c>
      <c r="J787">
        <v>3</v>
      </c>
      <c r="K787">
        <v>0</v>
      </c>
      <c r="L787">
        <v>3</v>
      </c>
      <c r="M787">
        <v>0</v>
      </c>
      <c r="N787">
        <v>0</v>
      </c>
      <c r="O787" t="s">
        <v>384</v>
      </c>
      <c r="P787" s="368">
        <v>65</v>
      </c>
      <c r="Q787" s="137">
        <v>0</v>
      </c>
      <c r="R787" s="137">
        <v>3</v>
      </c>
      <c r="S787" s="137">
        <v>1</v>
      </c>
      <c r="T787" s="137">
        <v>100</v>
      </c>
      <c r="U787" t="str">
        <f>VLOOKUP($B787,Summary!$A:$C,3,0)</f>
        <v>Abhijit Khanvilkar</v>
      </c>
      <c r="V787" t="str">
        <f ca="1">VLOOKUP($B787,Summary!$A:$E,5,0)</f>
        <v>More Than 1 Year</v>
      </c>
      <c r="W787">
        <f t="shared" si="26"/>
        <v>10068280</v>
      </c>
    </row>
    <row r="788" spans="1:23" s="8" customFormat="1">
      <c r="A788" s="6">
        <v>45454</v>
      </c>
      <c r="B788" s="209">
        <v>10154499</v>
      </c>
      <c r="C788" s="7" t="str">
        <f t="shared" si="25"/>
        <v>SHIVAM PATHAK</v>
      </c>
      <c r="D788" t="s">
        <v>478</v>
      </c>
      <c r="E788">
        <v>9721050607</v>
      </c>
      <c r="F788" t="s">
        <v>385</v>
      </c>
      <c r="G788">
        <v>4</v>
      </c>
      <c r="H788">
        <v>0</v>
      </c>
      <c r="I788">
        <v>0</v>
      </c>
      <c r="J788">
        <v>4</v>
      </c>
      <c r="K788">
        <v>3</v>
      </c>
      <c r="L788">
        <v>1</v>
      </c>
      <c r="M788">
        <v>0</v>
      </c>
      <c r="N788">
        <v>0</v>
      </c>
      <c r="O788" t="s">
        <v>384</v>
      </c>
      <c r="P788" s="368">
        <v>85</v>
      </c>
      <c r="Q788" s="137">
        <v>0</v>
      </c>
      <c r="R788" s="137">
        <v>4</v>
      </c>
      <c r="S788" s="137">
        <v>1</v>
      </c>
      <c r="T788" s="137">
        <v>80</v>
      </c>
      <c r="U788" t="str">
        <f>VLOOKUP($B788,Summary!$A:$C,3,0)</f>
        <v>Intezar Sayed</v>
      </c>
      <c r="V788" t="str">
        <f ca="1">VLOOKUP($B788,Summary!$A:$E,5,0)</f>
        <v>91 - 180</v>
      </c>
      <c r="W788">
        <f t="shared" si="26"/>
        <v>10154499</v>
      </c>
    </row>
    <row r="789" spans="1:23" s="8" customFormat="1">
      <c r="A789" s="6">
        <v>45454</v>
      </c>
      <c r="B789" s="209">
        <v>10154727</v>
      </c>
      <c r="C789" s="7" t="str">
        <f t="shared" si="25"/>
        <v>SHUBHENDU PRAFULLA DASKABI</v>
      </c>
      <c r="D789" t="s">
        <v>491</v>
      </c>
      <c r="E789">
        <v>9372379791</v>
      </c>
      <c r="F789" t="s">
        <v>471</v>
      </c>
      <c r="G789">
        <v>5</v>
      </c>
      <c r="H789">
        <v>0</v>
      </c>
      <c r="I789">
        <v>0</v>
      </c>
      <c r="J789">
        <v>5</v>
      </c>
      <c r="K789">
        <v>3</v>
      </c>
      <c r="L789">
        <v>2</v>
      </c>
      <c r="M789">
        <v>0</v>
      </c>
      <c r="N789">
        <v>0</v>
      </c>
      <c r="O789" t="s">
        <v>384</v>
      </c>
      <c r="P789" s="368">
        <v>125</v>
      </c>
      <c r="Q789" s="137">
        <v>0</v>
      </c>
      <c r="R789" s="137">
        <v>5</v>
      </c>
      <c r="S789" s="137">
        <v>1</v>
      </c>
      <c r="T789" s="137">
        <v>100</v>
      </c>
      <c r="U789" t="str">
        <f>VLOOKUP($B789,Summary!$A:$C,3,0)</f>
        <v>Dileep Sharma</v>
      </c>
      <c r="V789" t="str">
        <f ca="1">VLOOKUP($B789,Summary!$A:$E,5,0)</f>
        <v>91 - 180</v>
      </c>
      <c r="W789">
        <f t="shared" si="26"/>
        <v>10154727</v>
      </c>
    </row>
    <row r="790" spans="1:23" s="8" customFormat="1">
      <c r="A790" s="6">
        <v>45454</v>
      </c>
      <c r="B790" s="209">
        <v>10153648</v>
      </c>
      <c r="C790" s="7" t="str">
        <f t="shared" si="25"/>
        <v>RAJKUMAR U SINGH</v>
      </c>
      <c r="D790" t="s">
        <v>466</v>
      </c>
      <c r="E790">
        <v>7058306032</v>
      </c>
      <c r="F790" t="s">
        <v>385</v>
      </c>
      <c r="G790">
        <v>4</v>
      </c>
      <c r="H790">
        <v>0</v>
      </c>
      <c r="I790">
        <v>0</v>
      </c>
      <c r="J790">
        <v>4</v>
      </c>
      <c r="K790">
        <v>2</v>
      </c>
      <c r="L790">
        <v>2</v>
      </c>
      <c r="M790">
        <v>0</v>
      </c>
      <c r="N790">
        <v>0</v>
      </c>
      <c r="O790" t="s">
        <v>384</v>
      </c>
      <c r="P790" s="368">
        <v>100</v>
      </c>
      <c r="Q790" s="137">
        <v>0</v>
      </c>
      <c r="R790" s="137">
        <v>4</v>
      </c>
      <c r="S790" s="137">
        <v>1</v>
      </c>
      <c r="T790" s="137">
        <v>80</v>
      </c>
      <c r="U790" t="str">
        <f>VLOOKUP($B790,Summary!$A:$C,3,0)</f>
        <v>Intezar Sayed</v>
      </c>
      <c r="V790" t="str">
        <f ca="1">VLOOKUP($B790,Summary!$A:$E,5,0)</f>
        <v>91 - 180</v>
      </c>
      <c r="W790">
        <f t="shared" si="26"/>
        <v>10153648</v>
      </c>
    </row>
    <row r="791" spans="1:23" s="8" customFormat="1">
      <c r="A791" s="6">
        <v>45454</v>
      </c>
      <c r="B791" s="209">
        <v>10154483</v>
      </c>
      <c r="C791" s="7" t="str">
        <f t="shared" si="25"/>
        <v>JAYANT KUMAR</v>
      </c>
      <c r="D791" t="s">
        <v>471</v>
      </c>
      <c r="E791">
        <v>9304376328</v>
      </c>
      <c r="F791" t="s">
        <v>497</v>
      </c>
      <c r="G791">
        <v>3</v>
      </c>
      <c r="H791">
        <v>0</v>
      </c>
      <c r="I791">
        <v>0</v>
      </c>
      <c r="J791">
        <v>3</v>
      </c>
      <c r="K791">
        <v>2</v>
      </c>
      <c r="L791">
        <v>1</v>
      </c>
      <c r="M791">
        <v>0</v>
      </c>
      <c r="N791">
        <v>0</v>
      </c>
      <c r="O791" t="s">
        <v>384</v>
      </c>
      <c r="P791" s="368">
        <v>75</v>
      </c>
      <c r="Q791" s="137">
        <v>0</v>
      </c>
      <c r="R791" s="137">
        <v>3</v>
      </c>
      <c r="S791" s="137">
        <v>1</v>
      </c>
      <c r="T791" s="137">
        <v>100</v>
      </c>
      <c r="U791" t="str">
        <f>VLOOKUP($B791,Summary!$A:$C,3,0)</f>
        <v>Dileep Sharma</v>
      </c>
      <c r="V791" t="str">
        <f ca="1">VLOOKUP($B791,Summary!$A:$E,5,0)</f>
        <v>91 - 180</v>
      </c>
      <c r="W791">
        <f t="shared" si="26"/>
        <v>10154483</v>
      </c>
    </row>
    <row r="792" spans="1:23" s="8" customFormat="1">
      <c r="A792" s="6">
        <v>45454</v>
      </c>
      <c r="B792" s="209">
        <v>10154479</v>
      </c>
      <c r="C792" s="7" t="str">
        <f t="shared" si="25"/>
        <v>VINOD KUMAR</v>
      </c>
      <c r="D792" t="s">
        <v>477</v>
      </c>
      <c r="E792">
        <v>7905193449</v>
      </c>
      <c r="F792" t="s">
        <v>471</v>
      </c>
      <c r="G792">
        <v>5</v>
      </c>
      <c r="H792">
        <v>0</v>
      </c>
      <c r="I792">
        <v>0</v>
      </c>
      <c r="J792">
        <v>5</v>
      </c>
      <c r="K792">
        <v>0</v>
      </c>
      <c r="L792">
        <v>5</v>
      </c>
      <c r="M792">
        <v>0</v>
      </c>
      <c r="N792">
        <v>0</v>
      </c>
      <c r="O792" t="s">
        <v>384</v>
      </c>
      <c r="P792" s="368">
        <v>115</v>
      </c>
      <c r="Q792" s="137">
        <v>0</v>
      </c>
      <c r="R792" s="137">
        <v>5</v>
      </c>
      <c r="S792" s="137">
        <v>1</v>
      </c>
      <c r="T792" s="137">
        <v>100</v>
      </c>
      <c r="U792" t="str">
        <f>VLOOKUP($B792,Summary!$A:$C,3,0)</f>
        <v>Dileep Sharma</v>
      </c>
      <c r="V792" t="str">
        <f ca="1">VLOOKUP($B792,Summary!$A:$E,5,0)</f>
        <v>91 - 180</v>
      </c>
      <c r="W792">
        <f t="shared" si="26"/>
        <v>10154479</v>
      </c>
    </row>
    <row r="793" spans="1:23" s="8" customFormat="1">
      <c r="A793" s="6">
        <v>45454</v>
      </c>
      <c r="B793" s="209">
        <v>10057460</v>
      </c>
      <c r="C793" s="7" t="str">
        <f t="shared" si="25"/>
        <v>GANGA SAGAR PANDEY</v>
      </c>
      <c r="D793" t="s">
        <v>435</v>
      </c>
      <c r="E793">
        <v>9696537480</v>
      </c>
      <c r="F793" t="s">
        <v>412</v>
      </c>
      <c r="G793">
        <v>7</v>
      </c>
      <c r="H793">
        <v>0</v>
      </c>
      <c r="I793">
        <v>0</v>
      </c>
      <c r="J793">
        <v>7</v>
      </c>
      <c r="K793">
        <v>0</v>
      </c>
      <c r="L793">
        <v>7</v>
      </c>
      <c r="M793">
        <v>0</v>
      </c>
      <c r="N793">
        <v>0</v>
      </c>
      <c r="O793" t="s">
        <v>384</v>
      </c>
      <c r="P793" s="368">
        <v>175</v>
      </c>
      <c r="Q793" s="137">
        <v>0</v>
      </c>
      <c r="R793" s="137">
        <v>7</v>
      </c>
      <c r="S793" s="137">
        <v>1</v>
      </c>
      <c r="T793" s="137">
        <v>100</v>
      </c>
      <c r="U793" t="str">
        <f>VLOOKUP($B793,Summary!$A:$C,3,0)</f>
        <v>Rushikesh Kale</v>
      </c>
      <c r="V793" t="str">
        <f ca="1">VLOOKUP($B793,Summary!$A:$E,5,0)</f>
        <v>More Than 1 Year</v>
      </c>
      <c r="W793">
        <f t="shared" si="26"/>
        <v>10057460</v>
      </c>
    </row>
    <row r="794" spans="1:23" s="8" customFormat="1">
      <c r="A794" s="6">
        <v>45454</v>
      </c>
      <c r="B794" s="209">
        <v>10131369</v>
      </c>
      <c r="C794" s="7" t="str">
        <f t="shared" si="25"/>
        <v>VIVEK CHUNNILAL GUPTA</v>
      </c>
      <c r="D794" t="s">
        <v>417</v>
      </c>
      <c r="E794">
        <v>8698022496</v>
      </c>
      <c r="F794" t="s">
        <v>412</v>
      </c>
      <c r="G794">
        <v>5</v>
      </c>
      <c r="H794">
        <v>1</v>
      </c>
      <c r="I794">
        <v>0</v>
      </c>
      <c r="J794">
        <v>4</v>
      </c>
      <c r="K794">
        <v>0</v>
      </c>
      <c r="L794">
        <v>5</v>
      </c>
      <c r="M794">
        <v>0</v>
      </c>
      <c r="N794">
        <v>0</v>
      </c>
      <c r="O794" t="s">
        <v>384</v>
      </c>
      <c r="P794" s="368">
        <v>170</v>
      </c>
      <c r="Q794" s="137">
        <v>2361</v>
      </c>
      <c r="R794" s="137">
        <v>5</v>
      </c>
      <c r="S794" s="137">
        <v>1</v>
      </c>
      <c r="T794" s="137">
        <v>100</v>
      </c>
      <c r="U794" t="str">
        <f>VLOOKUP($B794,Summary!$A:$C,3,0)</f>
        <v>Rushikesh Kale</v>
      </c>
      <c r="V794" t="str">
        <f ca="1">VLOOKUP($B794,Summary!$A:$E,5,0)</f>
        <v>More Than 1 Year</v>
      </c>
      <c r="W794">
        <f t="shared" si="26"/>
        <v>10131369</v>
      </c>
    </row>
    <row r="795" spans="1:23" s="8" customFormat="1">
      <c r="A795" s="6">
        <v>45454</v>
      </c>
      <c r="B795" s="209">
        <v>10153634</v>
      </c>
      <c r="C795" s="7" t="str">
        <f t="shared" si="25"/>
        <v>LAXMI NARAYAN PANDEY</v>
      </c>
      <c r="D795" t="s">
        <v>467</v>
      </c>
      <c r="E795">
        <v>7208851513</v>
      </c>
      <c r="F795" t="s">
        <v>399</v>
      </c>
      <c r="G795">
        <v>4</v>
      </c>
      <c r="H795">
        <v>0</v>
      </c>
      <c r="I795">
        <v>0</v>
      </c>
      <c r="J795">
        <v>4</v>
      </c>
      <c r="K795">
        <v>1</v>
      </c>
      <c r="L795">
        <v>3</v>
      </c>
      <c r="M795">
        <v>0</v>
      </c>
      <c r="N795">
        <v>0</v>
      </c>
      <c r="O795" t="s">
        <v>384</v>
      </c>
      <c r="P795" s="368">
        <v>90</v>
      </c>
      <c r="Q795" s="137">
        <v>0</v>
      </c>
      <c r="R795" s="137">
        <v>4</v>
      </c>
      <c r="S795" s="137">
        <v>1</v>
      </c>
      <c r="T795" s="137">
        <v>80</v>
      </c>
      <c r="U795" t="str">
        <f>VLOOKUP($B795,Summary!$A:$C,3,0)</f>
        <v>Abhijit Khanvilkar</v>
      </c>
      <c r="V795" t="str">
        <f ca="1">VLOOKUP($B795,Summary!$A:$E,5,0)</f>
        <v>91 - 180</v>
      </c>
      <c r="W795">
        <f t="shared" si="26"/>
        <v>10153634</v>
      </c>
    </row>
    <row r="796" spans="1:23" s="8" customFormat="1">
      <c r="A796" s="6">
        <v>45454</v>
      </c>
      <c r="B796" s="209">
        <v>10154719</v>
      </c>
      <c r="C796" s="7" t="str">
        <f t="shared" si="25"/>
        <v>CHANDAN MISHRA</v>
      </c>
      <c r="D796" t="s">
        <v>489</v>
      </c>
      <c r="E796">
        <v>8433849596</v>
      </c>
      <c r="F796" t="s">
        <v>471</v>
      </c>
      <c r="G796">
        <v>5</v>
      </c>
      <c r="H796">
        <v>0</v>
      </c>
      <c r="I796">
        <v>0</v>
      </c>
      <c r="J796">
        <v>5</v>
      </c>
      <c r="K796">
        <v>1</v>
      </c>
      <c r="L796">
        <v>4</v>
      </c>
      <c r="M796">
        <v>0</v>
      </c>
      <c r="N796">
        <v>0</v>
      </c>
      <c r="O796" t="s">
        <v>384</v>
      </c>
      <c r="P796" s="368">
        <v>120</v>
      </c>
      <c r="Q796" s="137">
        <v>0</v>
      </c>
      <c r="R796" s="137">
        <v>5</v>
      </c>
      <c r="S796" s="137">
        <v>1</v>
      </c>
      <c r="T796" s="137">
        <v>100</v>
      </c>
      <c r="U796" t="str">
        <f>VLOOKUP($B796,Summary!$A:$C,3,0)</f>
        <v>Dileep Sharma</v>
      </c>
      <c r="V796" t="str">
        <f ca="1">VLOOKUP($B796,Summary!$A:$E,5,0)</f>
        <v>91 - 180</v>
      </c>
      <c r="W796">
        <f t="shared" si="26"/>
        <v>10154719</v>
      </c>
    </row>
    <row r="797" spans="1:23" s="8" customFormat="1">
      <c r="A797" s="6">
        <v>45454</v>
      </c>
      <c r="B797" s="209">
        <v>10091881</v>
      </c>
      <c r="C797" s="7" t="str">
        <f t="shared" si="25"/>
        <v>SUMIT SHARAD SANAS</v>
      </c>
      <c r="D797" t="s">
        <v>427</v>
      </c>
      <c r="E797">
        <v>8652573355</v>
      </c>
      <c r="F797" t="s">
        <v>392</v>
      </c>
      <c r="G797">
        <v>3</v>
      </c>
      <c r="H797">
        <v>1</v>
      </c>
      <c r="I797">
        <v>0</v>
      </c>
      <c r="J797">
        <v>2</v>
      </c>
      <c r="K797">
        <v>1</v>
      </c>
      <c r="L797">
        <v>2</v>
      </c>
      <c r="M797">
        <v>0</v>
      </c>
      <c r="N797">
        <v>0</v>
      </c>
      <c r="O797" t="s">
        <v>384</v>
      </c>
      <c r="P797" s="368">
        <v>140</v>
      </c>
      <c r="Q797" s="137">
        <v>7080</v>
      </c>
      <c r="R797" s="137">
        <v>3</v>
      </c>
      <c r="S797" s="137">
        <v>1</v>
      </c>
      <c r="T797" s="137">
        <v>60</v>
      </c>
      <c r="U797" t="str">
        <f>VLOOKUP($B797,Summary!$A:$C,3,0)</f>
        <v>Abhijit Khanvilkar</v>
      </c>
      <c r="V797" t="str">
        <f ca="1">VLOOKUP($B797,Summary!$A:$E,5,0)</f>
        <v>More Than 1 Year</v>
      </c>
      <c r="W797">
        <f t="shared" si="26"/>
        <v>10091881</v>
      </c>
    </row>
    <row r="798" spans="1:23" s="8" customFormat="1">
      <c r="A798" s="6">
        <v>45454</v>
      </c>
      <c r="B798" s="209">
        <v>10151345</v>
      </c>
      <c r="C798" s="7" t="str">
        <f t="shared" si="25"/>
        <v>NAGENDRA MISHRA</v>
      </c>
      <c r="D798" t="s">
        <v>386</v>
      </c>
      <c r="E798">
        <v>7049872363</v>
      </c>
      <c r="F798" t="s">
        <v>448</v>
      </c>
      <c r="G798">
        <v>2</v>
      </c>
      <c r="H798">
        <v>0</v>
      </c>
      <c r="I798">
        <v>0</v>
      </c>
      <c r="J798">
        <v>2</v>
      </c>
      <c r="K798">
        <v>0</v>
      </c>
      <c r="L798">
        <v>2</v>
      </c>
      <c r="M798">
        <v>0</v>
      </c>
      <c r="N798">
        <v>0</v>
      </c>
      <c r="O798" t="s">
        <v>384</v>
      </c>
      <c r="P798" s="368">
        <v>50</v>
      </c>
      <c r="Q798" s="137">
        <v>0</v>
      </c>
      <c r="R798" s="137">
        <v>2</v>
      </c>
      <c r="S798" s="137">
        <v>1</v>
      </c>
      <c r="T798" s="137">
        <v>66.67</v>
      </c>
      <c r="U798" t="str">
        <f>VLOOKUP($B798,Summary!$A:$C,3,0)</f>
        <v>Avnind Singh</v>
      </c>
      <c r="V798" t="str">
        <f ca="1">VLOOKUP($B798,Summary!$A:$E,5,0)</f>
        <v>180 +</v>
      </c>
      <c r="W798">
        <f t="shared" si="26"/>
        <v>10151345</v>
      </c>
    </row>
    <row r="799" spans="1:23" s="8" customFormat="1">
      <c r="A799" s="6">
        <v>45454</v>
      </c>
      <c r="B799" s="209">
        <v>10153331</v>
      </c>
      <c r="C799" s="7" t="str">
        <f t="shared" si="25"/>
        <v>RAGHWENDRA KUMAR SINGH</v>
      </c>
      <c r="D799" t="s">
        <v>460</v>
      </c>
      <c r="E799">
        <v>8104389966</v>
      </c>
      <c r="F799" t="s">
        <v>390</v>
      </c>
      <c r="G799">
        <v>3</v>
      </c>
      <c r="H799">
        <v>0</v>
      </c>
      <c r="I799">
        <v>0</v>
      </c>
      <c r="J799">
        <v>3</v>
      </c>
      <c r="K799">
        <v>1</v>
      </c>
      <c r="L799">
        <v>2</v>
      </c>
      <c r="M799">
        <v>0</v>
      </c>
      <c r="N799">
        <v>0</v>
      </c>
      <c r="O799" t="s">
        <v>384</v>
      </c>
      <c r="P799" s="368">
        <v>75</v>
      </c>
      <c r="Q799" s="137">
        <v>0</v>
      </c>
      <c r="R799" s="137">
        <v>3</v>
      </c>
      <c r="S799" s="137">
        <v>1</v>
      </c>
      <c r="T799" s="137">
        <v>100</v>
      </c>
      <c r="U799" t="str">
        <f>VLOOKUP($B799,Summary!$A:$C,3,0)</f>
        <v>Avnind Singh</v>
      </c>
      <c r="V799" t="str">
        <f ca="1">VLOOKUP($B799,Summary!$A:$E,5,0)</f>
        <v>91 - 180</v>
      </c>
      <c r="W799">
        <f t="shared" si="26"/>
        <v>10153331</v>
      </c>
    </row>
    <row r="800" spans="1:23" s="8" customFormat="1">
      <c r="A800" s="6">
        <v>45454</v>
      </c>
      <c r="B800" s="209">
        <v>10155631</v>
      </c>
      <c r="C800" s="7" t="str">
        <f t="shared" si="25"/>
        <v>PRAFUL MUKUNDRAO TELANG</v>
      </c>
      <c r="D800" t="s">
        <v>501</v>
      </c>
      <c r="E800">
        <v>7769928826</v>
      </c>
      <c r="F800" t="s">
        <v>409</v>
      </c>
      <c r="G800">
        <v>5</v>
      </c>
      <c r="H800">
        <v>0</v>
      </c>
      <c r="I800">
        <v>0</v>
      </c>
      <c r="J800">
        <v>5</v>
      </c>
      <c r="K800">
        <v>5</v>
      </c>
      <c r="L800">
        <v>0</v>
      </c>
      <c r="M800">
        <v>0</v>
      </c>
      <c r="N800">
        <v>0</v>
      </c>
      <c r="O800" t="s">
        <v>384</v>
      </c>
      <c r="P800" s="368">
        <v>125</v>
      </c>
      <c r="Q800" s="137">
        <v>0</v>
      </c>
      <c r="R800" s="137">
        <v>5</v>
      </c>
      <c r="S800" s="137">
        <v>1</v>
      </c>
      <c r="T800" s="137">
        <v>100</v>
      </c>
      <c r="U800" t="str">
        <f>VLOOKUP($B800,Summary!$A:$C,3,0)</f>
        <v>Avnind Singh</v>
      </c>
      <c r="V800" t="str">
        <f ca="1">VLOOKUP($B800,Summary!$A:$E,5,0)</f>
        <v>31 - 90</v>
      </c>
      <c r="W800">
        <f t="shared" si="26"/>
        <v>10155631</v>
      </c>
    </row>
    <row r="801" spans="1:23" s="8" customFormat="1">
      <c r="A801" s="6">
        <v>45454</v>
      </c>
      <c r="B801" s="209">
        <v>10039145</v>
      </c>
      <c r="C801" s="7" t="str">
        <f t="shared" si="25"/>
        <v>SUSHEEL DUBEY</v>
      </c>
      <c r="D801" t="s">
        <v>395</v>
      </c>
      <c r="E801">
        <v>9967423888</v>
      </c>
      <c r="F801" t="s">
        <v>414</v>
      </c>
      <c r="G801">
        <v>1</v>
      </c>
      <c r="H801">
        <v>0</v>
      </c>
      <c r="I801">
        <v>1</v>
      </c>
      <c r="J801">
        <v>0</v>
      </c>
      <c r="K801">
        <v>0</v>
      </c>
      <c r="L801">
        <v>1</v>
      </c>
      <c r="M801">
        <v>0</v>
      </c>
      <c r="N801">
        <v>0</v>
      </c>
      <c r="O801" t="s">
        <v>384</v>
      </c>
      <c r="P801" s="368">
        <v>90</v>
      </c>
      <c r="Q801" s="137">
        <v>3540</v>
      </c>
      <c r="R801" s="137">
        <v>1</v>
      </c>
      <c r="S801" s="137">
        <v>1</v>
      </c>
      <c r="T801" s="137">
        <v>20</v>
      </c>
      <c r="U801" t="str">
        <f>VLOOKUP($B801,Summary!$A:$C,3,0)</f>
        <v>Intezar Sayed</v>
      </c>
      <c r="V801" t="str">
        <f ca="1">VLOOKUP($B801,Summary!$A:$E,5,0)</f>
        <v>More Than 1 Year</v>
      </c>
      <c r="W801">
        <f t="shared" si="26"/>
        <v>10039145</v>
      </c>
    </row>
    <row r="802" spans="1:23" s="8" customFormat="1">
      <c r="A802" s="6">
        <v>45454</v>
      </c>
      <c r="B802" s="209">
        <v>10061244</v>
      </c>
      <c r="C802" s="7" t="str">
        <f t="shared" si="25"/>
        <v>MANISH PANDEY</v>
      </c>
      <c r="D802" t="s">
        <v>424</v>
      </c>
      <c r="E802">
        <v>8655267737</v>
      </c>
      <c r="F802" t="s">
        <v>385</v>
      </c>
      <c r="G802">
        <v>4</v>
      </c>
      <c r="H802">
        <v>0</v>
      </c>
      <c r="I802">
        <v>0</v>
      </c>
      <c r="J802">
        <v>4</v>
      </c>
      <c r="K802">
        <v>0</v>
      </c>
      <c r="L802">
        <v>4</v>
      </c>
      <c r="M802">
        <v>0</v>
      </c>
      <c r="N802">
        <v>0</v>
      </c>
      <c r="O802" t="s">
        <v>384</v>
      </c>
      <c r="P802" s="368">
        <v>100</v>
      </c>
      <c r="Q802" s="137">
        <v>0</v>
      </c>
      <c r="R802" s="137">
        <v>4</v>
      </c>
      <c r="S802" s="137">
        <v>1</v>
      </c>
      <c r="T802" s="137">
        <v>100</v>
      </c>
      <c r="U802" t="str">
        <f>VLOOKUP($B802,Summary!$A:$C,3,0)</f>
        <v>Intezar Sayed</v>
      </c>
      <c r="V802" t="str">
        <f ca="1">VLOOKUP($B802,Summary!$A:$E,5,0)</f>
        <v>More Than 1 Year</v>
      </c>
      <c r="W802">
        <f t="shared" si="26"/>
        <v>10061244</v>
      </c>
    </row>
    <row r="803" spans="1:23" s="8" customFormat="1">
      <c r="A803" s="6">
        <v>45454</v>
      </c>
      <c r="B803" s="209">
        <v>10154490</v>
      </c>
      <c r="C803" s="7" t="str">
        <f t="shared" si="25"/>
        <v>SIRAJ RAIS KHAN</v>
      </c>
      <c r="D803" t="s">
        <v>474</v>
      </c>
      <c r="E803">
        <v>7738084089</v>
      </c>
      <c r="F803" t="s">
        <v>402</v>
      </c>
      <c r="G803">
        <v>4</v>
      </c>
      <c r="H803">
        <v>0</v>
      </c>
      <c r="I803">
        <v>0</v>
      </c>
      <c r="J803">
        <v>4</v>
      </c>
      <c r="K803">
        <v>1</v>
      </c>
      <c r="L803">
        <v>3</v>
      </c>
      <c r="M803">
        <v>0</v>
      </c>
      <c r="N803">
        <v>0</v>
      </c>
      <c r="O803" t="s">
        <v>384</v>
      </c>
      <c r="P803" s="368">
        <v>100</v>
      </c>
      <c r="Q803" s="137">
        <v>0</v>
      </c>
      <c r="R803" s="137">
        <v>4</v>
      </c>
      <c r="S803" s="137">
        <v>1</v>
      </c>
      <c r="T803" s="137">
        <v>80</v>
      </c>
      <c r="U803" t="str">
        <f>VLOOKUP($B803,Summary!$A:$C,3,0)</f>
        <v>Intezar Sayed</v>
      </c>
      <c r="V803" t="str">
        <f ca="1">VLOOKUP($B803,Summary!$A:$E,5,0)</f>
        <v>91 - 180</v>
      </c>
      <c r="W803">
        <f t="shared" si="26"/>
        <v>10154490</v>
      </c>
    </row>
    <row r="804" spans="1:23" s="8" customFormat="1">
      <c r="A804" s="6">
        <v>45454</v>
      </c>
      <c r="B804" s="209">
        <v>10145771</v>
      </c>
      <c r="C804" s="7" t="str">
        <f t="shared" si="25"/>
        <v>RISHIKESH DUBEY</v>
      </c>
      <c r="D804" t="s">
        <v>437</v>
      </c>
      <c r="E804">
        <v>8369036235</v>
      </c>
      <c r="F804" t="s">
        <v>433</v>
      </c>
      <c r="G804">
        <v>5</v>
      </c>
      <c r="H804">
        <v>0</v>
      </c>
      <c r="I804">
        <v>0</v>
      </c>
      <c r="J804">
        <v>5</v>
      </c>
      <c r="K804">
        <v>1</v>
      </c>
      <c r="L804">
        <v>4</v>
      </c>
      <c r="M804">
        <v>0</v>
      </c>
      <c r="N804">
        <v>0</v>
      </c>
      <c r="O804" t="s">
        <v>384</v>
      </c>
      <c r="P804" s="368">
        <v>125</v>
      </c>
      <c r="Q804" s="137">
        <v>0</v>
      </c>
      <c r="R804" s="137">
        <v>5</v>
      </c>
      <c r="S804" s="137">
        <v>1</v>
      </c>
      <c r="T804" s="137">
        <v>100</v>
      </c>
      <c r="U804" t="str">
        <f>VLOOKUP($B804,Summary!$A:$C,3,0)</f>
        <v>Intezar Sayed</v>
      </c>
      <c r="V804" t="str">
        <f ca="1">VLOOKUP($B804,Summary!$A:$E,5,0)</f>
        <v>180 +</v>
      </c>
      <c r="W804">
        <f t="shared" si="26"/>
        <v>10145771</v>
      </c>
    </row>
    <row r="805" spans="1:23" s="8" customFormat="1">
      <c r="A805" s="6">
        <v>45454</v>
      </c>
      <c r="B805" s="209">
        <v>10150180</v>
      </c>
      <c r="C805" s="7" t="str">
        <f t="shared" si="25"/>
        <v>YASH SABHA SHANKAR TIWARI</v>
      </c>
      <c r="D805" t="s">
        <v>423</v>
      </c>
      <c r="E805">
        <v>9594587271</v>
      </c>
      <c r="F805" t="s">
        <v>399</v>
      </c>
      <c r="G805">
        <v>1</v>
      </c>
      <c r="H805">
        <v>0</v>
      </c>
      <c r="I805">
        <v>0</v>
      </c>
      <c r="J805">
        <v>1</v>
      </c>
      <c r="K805">
        <v>0</v>
      </c>
      <c r="L805">
        <v>1</v>
      </c>
      <c r="M805">
        <v>0</v>
      </c>
      <c r="N805">
        <v>0</v>
      </c>
      <c r="O805" t="s">
        <v>384</v>
      </c>
      <c r="P805" s="368">
        <v>20</v>
      </c>
      <c r="Q805" s="137">
        <v>0</v>
      </c>
      <c r="R805" s="137">
        <v>1</v>
      </c>
      <c r="S805" s="137">
        <v>1</v>
      </c>
      <c r="T805" s="137">
        <v>20</v>
      </c>
      <c r="U805" t="str">
        <f>VLOOKUP($B805,Summary!$A:$C,3,0)</f>
        <v>Abhijit Khanvilkar</v>
      </c>
      <c r="V805" t="str">
        <f ca="1">VLOOKUP($B805,Summary!$A:$E,5,0)</f>
        <v>180 +</v>
      </c>
      <c r="W805">
        <f t="shared" si="26"/>
        <v>10150180</v>
      </c>
    </row>
    <row r="806" spans="1:23" s="8" customFormat="1">
      <c r="A806" s="6">
        <v>45454</v>
      </c>
      <c r="B806" s="209">
        <v>10156154</v>
      </c>
      <c r="C806" s="7" t="str">
        <f t="shared" si="25"/>
        <v>VINAY KUMAR DUBEY</v>
      </c>
      <c r="D806" t="s">
        <v>530</v>
      </c>
      <c r="E806">
        <v>7080868718</v>
      </c>
      <c r="F806" t="s">
        <v>412</v>
      </c>
      <c r="G806">
        <v>7</v>
      </c>
      <c r="H806">
        <v>0</v>
      </c>
      <c r="I806">
        <v>0</v>
      </c>
      <c r="J806">
        <v>7</v>
      </c>
      <c r="K806">
        <v>2</v>
      </c>
      <c r="L806">
        <v>5</v>
      </c>
      <c r="M806">
        <v>0</v>
      </c>
      <c r="N806">
        <v>0</v>
      </c>
      <c r="O806" t="s">
        <v>384</v>
      </c>
      <c r="P806" s="368">
        <v>175</v>
      </c>
      <c r="Q806" s="137">
        <v>0</v>
      </c>
      <c r="R806" s="137">
        <v>6</v>
      </c>
      <c r="S806" s="137">
        <v>1</v>
      </c>
      <c r="T806" s="137">
        <v>100</v>
      </c>
      <c r="U806" t="str">
        <f>VLOOKUP($B806,Summary!$A:$C,3,0)</f>
        <v>Rushikesh Kale</v>
      </c>
      <c r="V806" t="str">
        <f ca="1">VLOOKUP($B806,Summary!$A:$E,5,0)</f>
        <v>31 - 90</v>
      </c>
      <c r="W806">
        <f t="shared" si="26"/>
        <v>10156154</v>
      </c>
    </row>
    <row r="807" spans="1:23" s="8" customFormat="1">
      <c r="A807" s="6">
        <v>45454</v>
      </c>
      <c r="B807" s="209">
        <v>10052546</v>
      </c>
      <c r="C807" s="7" t="str">
        <f t="shared" si="25"/>
        <v>MANISH LOLARAKH NATH DUBEY</v>
      </c>
      <c r="D807" t="s">
        <v>383</v>
      </c>
      <c r="E807">
        <v>7715928718</v>
      </c>
      <c r="F807" t="s">
        <v>413</v>
      </c>
      <c r="G807">
        <v>1</v>
      </c>
      <c r="H807">
        <v>0</v>
      </c>
      <c r="I807">
        <v>0</v>
      </c>
      <c r="J807">
        <v>1</v>
      </c>
      <c r="K807">
        <v>0</v>
      </c>
      <c r="L807">
        <v>1</v>
      </c>
      <c r="M807">
        <v>0</v>
      </c>
      <c r="N807">
        <v>0</v>
      </c>
      <c r="O807" t="s">
        <v>384</v>
      </c>
      <c r="P807" s="368">
        <v>25</v>
      </c>
      <c r="Q807" s="137">
        <v>0</v>
      </c>
      <c r="R807" s="137">
        <v>1</v>
      </c>
      <c r="S807" s="137">
        <v>1</v>
      </c>
      <c r="T807" s="137">
        <v>20</v>
      </c>
      <c r="U807" t="str">
        <f>VLOOKUP($B807,Summary!$A:$C,3,0)</f>
        <v>Madhuri Joshi</v>
      </c>
      <c r="V807" t="str">
        <f ca="1">VLOOKUP($B807,Summary!$A:$E,5,0)</f>
        <v>More Than 1 Year</v>
      </c>
      <c r="W807">
        <f t="shared" si="26"/>
        <v>10052546</v>
      </c>
    </row>
    <row r="808" spans="1:23" s="8" customFormat="1">
      <c r="A808" s="6">
        <v>45454</v>
      </c>
      <c r="B808" s="209">
        <v>10152292</v>
      </c>
      <c r="C808" s="7" t="str">
        <f t="shared" si="25"/>
        <v>CHOUBEY ADITYA AJIT</v>
      </c>
      <c r="D808" t="s">
        <v>404</v>
      </c>
      <c r="E808">
        <v>7414955787</v>
      </c>
      <c r="F808" t="s">
        <v>405</v>
      </c>
      <c r="G808">
        <v>3</v>
      </c>
      <c r="H808">
        <v>0</v>
      </c>
      <c r="I808">
        <v>0</v>
      </c>
      <c r="J808">
        <v>3</v>
      </c>
      <c r="K808">
        <v>1</v>
      </c>
      <c r="L808">
        <v>2</v>
      </c>
      <c r="M808">
        <v>0</v>
      </c>
      <c r="N808">
        <v>0</v>
      </c>
      <c r="O808" t="s">
        <v>384</v>
      </c>
      <c r="P808" s="368">
        <v>75</v>
      </c>
      <c r="Q808" s="137">
        <v>0</v>
      </c>
      <c r="R808" s="137">
        <v>3</v>
      </c>
      <c r="S808" s="137">
        <v>1</v>
      </c>
      <c r="T808" s="137">
        <v>100</v>
      </c>
      <c r="U808" t="str">
        <f>VLOOKUP($B808,Summary!$A:$C,3,0)</f>
        <v>Rushikesh Kale</v>
      </c>
      <c r="V808" t="str">
        <f ca="1">VLOOKUP($B808,Summary!$A:$E,5,0)</f>
        <v>91 - 180</v>
      </c>
      <c r="W808">
        <f t="shared" si="26"/>
        <v>10152292</v>
      </c>
    </row>
    <row r="809" spans="1:23" s="8" customFormat="1">
      <c r="A809" s="6">
        <v>45454</v>
      </c>
      <c r="B809" s="209">
        <v>10062664</v>
      </c>
      <c r="C809" s="7" t="str">
        <f t="shared" si="25"/>
        <v>NAVEEN TRIPATHI</v>
      </c>
      <c r="D809" t="s">
        <v>433</v>
      </c>
      <c r="E809">
        <v>8979086009</v>
      </c>
      <c r="F809" t="s">
        <v>414</v>
      </c>
      <c r="G809">
        <v>1</v>
      </c>
      <c r="H809">
        <v>0</v>
      </c>
      <c r="I809">
        <v>0</v>
      </c>
      <c r="J809">
        <v>1</v>
      </c>
      <c r="K809">
        <v>0</v>
      </c>
      <c r="L809">
        <v>1</v>
      </c>
      <c r="M809">
        <v>0</v>
      </c>
      <c r="N809">
        <v>0</v>
      </c>
      <c r="O809" t="s">
        <v>384</v>
      </c>
      <c r="P809" s="368">
        <v>0</v>
      </c>
      <c r="Q809" s="137">
        <v>0</v>
      </c>
      <c r="R809" s="137">
        <v>0</v>
      </c>
      <c r="S809" s="137">
        <v>1</v>
      </c>
      <c r="T809" s="137">
        <v>0</v>
      </c>
      <c r="U809" t="str">
        <f>VLOOKUP($B809,Summary!$A:$C,3,0)</f>
        <v>Intezar Sayed</v>
      </c>
      <c r="V809" t="str">
        <f ca="1">VLOOKUP($B809,Summary!$A:$E,5,0)</f>
        <v>More Than 1 Year</v>
      </c>
      <c r="W809">
        <f t="shared" si="26"/>
        <v>10062664</v>
      </c>
    </row>
    <row r="810" spans="1:23" s="8" customFormat="1">
      <c r="A810" s="6">
        <v>45454</v>
      </c>
      <c r="B810" s="209">
        <v>10152249</v>
      </c>
      <c r="C810" s="7" t="str">
        <f t="shared" si="25"/>
        <v>HARIHAR SINGH</v>
      </c>
      <c r="D810" t="s">
        <v>438</v>
      </c>
      <c r="E810">
        <v>8149312014</v>
      </c>
      <c r="F810" t="s">
        <v>385</v>
      </c>
      <c r="G810">
        <v>1</v>
      </c>
      <c r="H810">
        <v>0</v>
      </c>
      <c r="I810">
        <v>0</v>
      </c>
      <c r="J810">
        <v>1</v>
      </c>
      <c r="K810">
        <v>0</v>
      </c>
      <c r="L810">
        <v>1</v>
      </c>
      <c r="M810">
        <v>0</v>
      </c>
      <c r="N810">
        <v>0</v>
      </c>
      <c r="O810" t="s">
        <v>384</v>
      </c>
      <c r="P810" s="368">
        <v>25</v>
      </c>
      <c r="Q810" s="137">
        <v>0</v>
      </c>
      <c r="R810" s="137">
        <v>1</v>
      </c>
      <c r="S810" s="137">
        <v>1</v>
      </c>
      <c r="T810" s="137">
        <v>20</v>
      </c>
      <c r="U810" t="str">
        <f>VLOOKUP($B810,Summary!$A:$C,3,0)</f>
        <v>Intezar Sayed</v>
      </c>
      <c r="V810" t="str">
        <f ca="1">VLOOKUP($B810,Summary!$A:$E,5,0)</f>
        <v>91 - 180</v>
      </c>
      <c r="W810">
        <f t="shared" si="26"/>
        <v>10152249</v>
      </c>
    </row>
    <row r="811" spans="1:23" s="8" customFormat="1">
      <c r="A811" s="6">
        <v>45454</v>
      </c>
      <c r="B811" s="209">
        <v>10155622</v>
      </c>
      <c r="C811" s="7" t="str">
        <f t="shared" si="25"/>
        <v>SOFIYAN MOHAMMED UMAR ANSARI</v>
      </c>
      <c r="D811" t="s">
        <v>498</v>
      </c>
      <c r="E811">
        <v>7304151160</v>
      </c>
      <c r="F811" t="s">
        <v>503</v>
      </c>
      <c r="G811">
        <v>4</v>
      </c>
      <c r="H811">
        <v>1</v>
      </c>
      <c r="I811">
        <v>0</v>
      </c>
      <c r="J811">
        <v>3</v>
      </c>
      <c r="K811">
        <v>3</v>
      </c>
      <c r="L811">
        <v>2</v>
      </c>
      <c r="M811">
        <v>0</v>
      </c>
      <c r="N811">
        <v>0</v>
      </c>
      <c r="O811" t="s">
        <v>384</v>
      </c>
      <c r="P811" s="368">
        <v>175</v>
      </c>
      <c r="Q811" s="137">
        <v>7552</v>
      </c>
      <c r="R811" s="137">
        <v>5</v>
      </c>
      <c r="S811" s="137">
        <v>1</v>
      </c>
      <c r="T811" s="137">
        <v>100</v>
      </c>
      <c r="U811" t="str">
        <f>VLOOKUP($B811,Summary!$A:$C,3,0)</f>
        <v>Dileep Sharma</v>
      </c>
      <c r="V811" t="str">
        <f ca="1">VLOOKUP($B811,Summary!$A:$E,5,0)</f>
        <v>31 - 90</v>
      </c>
      <c r="W811">
        <f t="shared" si="26"/>
        <v>10155622</v>
      </c>
    </row>
    <row r="812" spans="1:23" s="8" customFormat="1">
      <c r="A812" s="6">
        <v>45454</v>
      </c>
      <c r="B812" s="209">
        <v>10157283</v>
      </c>
      <c r="C812" s="7" t="str">
        <f t="shared" si="25"/>
        <v>VINIT LAXMIKANT CHATURVEDI</v>
      </c>
      <c r="D812" t="s">
        <v>549</v>
      </c>
      <c r="E812">
        <v>9619167461</v>
      </c>
      <c r="F812" t="s">
        <v>461</v>
      </c>
      <c r="G812">
        <v>5</v>
      </c>
      <c r="H812">
        <v>0</v>
      </c>
      <c r="I812">
        <v>0</v>
      </c>
      <c r="J812">
        <v>5</v>
      </c>
      <c r="K812">
        <v>3</v>
      </c>
      <c r="L812">
        <v>2</v>
      </c>
      <c r="M812">
        <v>0</v>
      </c>
      <c r="N812">
        <v>0</v>
      </c>
      <c r="O812" t="s">
        <v>384</v>
      </c>
      <c r="P812" s="368">
        <v>125</v>
      </c>
      <c r="Q812" s="137">
        <v>0</v>
      </c>
      <c r="R812" s="137">
        <v>5</v>
      </c>
      <c r="S812" s="137">
        <v>1</v>
      </c>
      <c r="T812" s="137">
        <v>100</v>
      </c>
      <c r="U812" t="str">
        <f>VLOOKUP($B812,Summary!$A:$C,3,0)</f>
        <v>Avnind Singh</v>
      </c>
      <c r="V812" t="str">
        <f ca="1">VLOOKUP($B812,Summary!$A:$E,5,0)</f>
        <v>31 - 90</v>
      </c>
      <c r="W812">
        <f t="shared" si="26"/>
        <v>10157283</v>
      </c>
    </row>
    <row r="813" spans="1:23" s="8" customFormat="1">
      <c r="A813" s="6">
        <v>45454</v>
      </c>
      <c r="B813" s="209">
        <v>10157455</v>
      </c>
      <c r="C813" s="7" t="str">
        <f t="shared" si="25"/>
        <v>PRASHANT VISHRAM PATIL</v>
      </c>
      <c r="D813" t="s">
        <v>552</v>
      </c>
      <c r="E813">
        <v>7777088988</v>
      </c>
      <c r="F813" t="s">
        <v>409</v>
      </c>
      <c r="G813">
        <v>5</v>
      </c>
      <c r="H813">
        <v>0</v>
      </c>
      <c r="I813">
        <v>0</v>
      </c>
      <c r="J813">
        <v>5</v>
      </c>
      <c r="K813">
        <v>0</v>
      </c>
      <c r="L813">
        <v>5</v>
      </c>
      <c r="M813">
        <v>0</v>
      </c>
      <c r="N813">
        <v>0</v>
      </c>
      <c r="O813" t="s">
        <v>384</v>
      </c>
      <c r="P813" s="368">
        <v>120</v>
      </c>
      <c r="Q813" s="137">
        <v>0</v>
      </c>
      <c r="R813" s="137">
        <v>5</v>
      </c>
      <c r="S813" s="137">
        <v>1</v>
      </c>
      <c r="T813" s="137">
        <v>100</v>
      </c>
      <c r="U813" t="str">
        <f>VLOOKUP($B813,Summary!$A:$C,3,0)</f>
        <v>Avnind Singh</v>
      </c>
      <c r="V813" t="str">
        <f ca="1">VLOOKUP($B813,Summary!$A:$E,5,0)</f>
        <v>31 - 90</v>
      </c>
      <c r="W813">
        <f t="shared" si="26"/>
        <v>10157455</v>
      </c>
    </row>
    <row r="814" spans="1:23" s="8" customFormat="1">
      <c r="A814" s="6">
        <v>45454</v>
      </c>
      <c r="B814" s="209">
        <v>10153333</v>
      </c>
      <c r="C814" s="7" t="str">
        <f t="shared" si="25"/>
        <v>SUMIT KUMAR PARASNATH VERMA</v>
      </c>
      <c r="D814" t="s">
        <v>546</v>
      </c>
      <c r="E814">
        <v>7738531602</v>
      </c>
      <c r="F814" t="s">
        <v>503</v>
      </c>
      <c r="G814">
        <v>5</v>
      </c>
      <c r="H814">
        <v>0</v>
      </c>
      <c r="I814">
        <v>0</v>
      </c>
      <c r="J814">
        <v>5</v>
      </c>
      <c r="K814">
        <v>1</v>
      </c>
      <c r="L814">
        <v>4</v>
      </c>
      <c r="M814">
        <v>0</v>
      </c>
      <c r="N814">
        <v>0</v>
      </c>
      <c r="O814" t="s">
        <v>384</v>
      </c>
      <c r="P814" s="368">
        <v>115</v>
      </c>
      <c r="Q814" s="137">
        <v>0</v>
      </c>
      <c r="R814" s="137">
        <v>4</v>
      </c>
      <c r="S814" s="137">
        <v>1</v>
      </c>
      <c r="T814" s="137">
        <v>80</v>
      </c>
      <c r="U814" t="str">
        <f>VLOOKUP($B814,Summary!$A:$C,3,0)</f>
        <v>Dileep Sharma</v>
      </c>
      <c r="V814" t="str">
        <f ca="1">VLOOKUP($B814,Summary!$A:$E,5,0)</f>
        <v>91 - 180</v>
      </c>
      <c r="W814">
        <f t="shared" si="26"/>
        <v>10153333</v>
      </c>
    </row>
    <row r="815" spans="1:23" s="8" customFormat="1">
      <c r="A815" s="6">
        <v>45454</v>
      </c>
      <c r="B815" s="209">
        <v>10031401</v>
      </c>
      <c r="C815" s="7" t="str">
        <f t="shared" si="25"/>
        <v>KARIM JARIYA</v>
      </c>
      <c r="D815" t="s">
        <v>403</v>
      </c>
      <c r="E815">
        <v>9321734702</v>
      </c>
      <c r="F815" t="s">
        <v>385</v>
      </c>
      <c r="G815">
        <v>4</v>
      </c>
      <c r="H815">
        <v>1</v>
      </c>
      <c r="I815">
        <v>0</v>
      </c>
      <c r="J815">
        <v>3</v>
      </c>
      <c r="K815">
        <v>1</v>
      </c>
      <c r="L815">
        <v>3</v>
      </c>
      <c r="M815">
        <v>0</v>
      </c>
      <c r="N815">
        <v>0</v>
      </c>
      <c r="O815" t="s">
        <v>384</v>
      </c>
      <c r="P815" s="368">
        <v>165</v>
      </c>
      <c r="Q815" s="137">
        <v>56640</v>
      </c>
      <c r="R815" s="137">
        <v>4</v>
      </c>
      <c r="S815" s="137">
        <v>1</v>
      </c>
      <c r="T815" s="137">
        <v>80</v>
      </c>
      <c r="U815" t="str">
        <f>VLOOKUP($B815,Summary!$A:$C,3,0)</f>
        <v>Intezar Sayed</v>
      </c>
      <c r="V815" t="str">
        <f ca="1">VLOOKUP($B815,Summary!$A:$E,5,0)</f>
        <v>More Than 1 Year</v>
      </c>
      <c r="W815">
        <f t="shared" si="26"/>
        <v>10031401</v>
      </c>
    </row>
    <row r="816" spans="1:23" s="8" customFormat="1">
      <c r="A816" s="6">
        <v>45454</v>
      </c>
      <c r="B816" s="209">
        <v>10157420</v>
      </c>
      <c r="C816" s="7" t="str">
        <f t="shared" si="25"/>
        <v>VISHAL RAJENDRA UPADHYAY</v>
      </c>
      <c r="D816" t="s">
        <v>554</v>
      </c>
      <c r="E816">
        <v>9867075685</v>
      </c>
      <c r="F816" t="s">
        <v>497</v>
      </c>
      <c r="G816">
        <v>5</v>
      </c>
      <c r="H816">
        <v>0</v>
      </c>
      <c r="I816">
        <v>0</v>
      </c>
      <c r="J816">
        <v>5</v>
      </c>
      <c r="K816">
        <v>1</v>
      </c>
      <c r="L816">
        <v>4</v>
      </c>
      <c r="M816">
        <v>0</v>
      </c>
      <c r="N816">
        <v>0</v>
      </c>
      <c r="O816" t="s">
        <v>384</v>
      </c>
      <c r="P816" s="368">
        <v>125</v>
      </c>
      <c r="Q816" s="137">
        <v>0</v>
      </c>
      <c r="R816" s="137">
        <v>5</v>
      </c>
      <c r="S816" s="137">
        <v>1</v>
      </c>
      <c r="T816" s="137">
        <v>100</v>
      </c>
      <c r="U816" t="str">
        <f>VLOOKUP($B816,Summary!$A:$C,3,0)</f>
        <v>Dileep Sharma</v>
      </c>
      <c r="V816" t="str">
        <f ca="1">VLOOKUP($B816,Summary!$A:$E,5,0)</f>
        <v>31 - 90</v>
      </c>
      <c r="W816">
        <f t="shared" si="26"/>
        <v>10157420</v>
      </c>
    </row>
    <row r="817" spans="1:23" s="8" customFormat="1">
      <c r="A817" s="6">
        <v>45454</v>
      </c>
      <c r="B817" s="209">
        <v>10106261</v>
      </c>
      <c r="C817" s="7" t="str">
        <f t="shared" si="25"/>
        <v>MOHD ANWAR</v>
      </c>
      <c r="D817" t="s">
        <v>406</v>
      </c>
      <c r="E817">
        <v>9699967378</v>
      </c>
      <c r="F817" t="s">
        <v>397</v>
      </c>
      <c r="G817">
        <v>3</v>
      </c>
      <c r="H817">
        <v>0</v>
      </c>
      <c r="I817">
        <v>0</v>
      </c>
      <c r="J817">
        <v>3</v>
      </c>
      <c r="K817">
        <v>0</v>
      </c>
      <c r="L817">
        <v>3</v>
      </c>
      <c r="M817">
        <v>0</v>
      </c>
      <c r="N817">
        <v>0</v>
      </c>
      <c r="O817" t="s">
        <v>384</v>
      </c>
      <c r="P817" s="368">
        <v>60</v>
      </c>
      <c r="Q817" s="137">
        <v>0</v>
      </c>
      <c r="R817" s="137">
        <v>3</v>
      </c>
      <c r="S817" s="137">
        <v>1</v>
      </c>
      <c r="T817" s="137">
        <v>60</v>
      </c>
      <c r="U817" t="str">
        <f>VLOOKUP($B817,Summary!$A:$C,3,0)</f>
        <v>Madhuri Joshi</v>
      </c>
      <c r="V817" t="str">
        <f ca="1">VLOOKUP($B817,Summary!$A:$E,5,0)</f>
        <v>More Than 1 Year</v>
      </c>
      <c r="W817">
        <f t="shared" si="26"/>
        <v>10106261</v>
      </c>
    </row>
    <row r="818" spans="1:23" s="8" customFormat="1">
      <c r="A818" s="6">
        <v>45454</v>
      </c>
      <c r="B818" s="209">
        <v>10149740</v>
      </c>
      <c r="C818" s="7" t="str">
        <f t="shared" si="25"/>
        <v>MD SARFARAZ</v>
      </c>
      <c r="D818" t="s">
        <v>420</v>
      </c>
      <c r="E818">
        <v>8709965096</v>
      </c>
      <c r="F818" t="s">
        <v>401</v>
      </c>
      <c r="G818">
        <v>5</v>
      </c>
      <c r="H818">
        <v>1</v>
      </c>
      <c r="I818">
        <v>0</v>
      </c>
      <c r="J818">
        <v>4</v>
      </c>
      <c r="K818">
        <v>1</v>
      </c>
      <c r="L818">
        <v>4</v>
      </c>
      <c r="M818">
        <v>0</v>
      </c>
      <c r="N818">
        <v>0</v>
      </c>
      <c r="O818" t="s">
        <v>384</v>
      </c>
      <c r="P818" s="368">
        <v>190</v>
      </c>
      <c r="Q818" s="137">
        <v>76464</v>
      </c>
      <c r="R818" s="137">
        <v>5</v>
      </c>
      <c r="S818" s="137">
        <v>1</v>
      </c>
      <c r="T818" s="137">
        <v>100</v>
      </c>
      <c r="U818" t="str">
        <f>VLOOKUP($B818,Summary!$A:$C,3,0)</f>
        <v>Abhijit Khanvilkar</v>
      </c>
      <c r="V818" t="str">
        <f ca="1">VLOOKUP($B818,Summary!$A:$E,5,0)</f>
        <v>180 +</v>
      </c>
      <c r="W818">
        <f t="shared" si="26"/>
        <v>10149740</v>
      </c>
    </row>
    <row r="819" spans="1:23" s="8" customFormat="1">
      <c r="A819" s="6">
        <v>45454</v>
      </c>
      <c r="B819" s="209">
        <v>10062688</v>
      </c>
      <c r="C819" s="7" t="str">
        <f t="shared" si="25"/>
        <v>CHANDRALOK GUPTA</v>
      </c>
      <c r="D819" t="s">
        <v>405</v>
      </c>
      <c r="E819">
        <v>8424058233</v>
      </c>
      <c r="F819" t="s">
        <v>422</v>
      </c>
      <c r="G819">
        <v>1</v>
      </c>
      <c r="H819">
        <v>1</v>
      </c>
      <c r="I819">
        <v>0</v>
      </c>
      <c r="J819">
        <v>0</v>
      </c>
      <c r="K819">
        <v>0</v>
      </c>
      <c r="L819">
        <v>1</v>
      </c>
      <c r="M819">
        <v>0</v>
      </c>
      <c r="N819">
        <v>0</v>
      </c>
      <c r="O819" t="s">
        <v>384</v>
      </c>
      <c r="P819" s="368">
        <v>85</v>
      </c>
      <c r="Q819" s="137">
        <v>50976</v>
      </c>
      <c r="R819" s="137">
        <v>1</v>
      </c>
      <c r="S819" s="137">
        <v>1</v>
      </c>
      <c r="T819" s="137">
        <v>20</v>
      </c>
      <c r="U819" t="str">
        <f>VLOOKUP($B819,Summary!$A:$C,3,0)</f>
        <v>Rushikesh Kale</v>
      </c>
      <c r="V819" t="str">
        <f ca="1">VLOOKUP($B819,Summary!$A:$E,5,0)</f>
        <v>More Than 1 Year</v>
      </c>
      <c r="W819">
        <f t="shared" si="26"/>
        <v>10062688</v>
      </c>
    </row>
    <row r="820" spans="1:23" s="8" customFormat="1">
      <c r="A820" s="6">
        <v>45454</v>
      </c>
      <c r="B820" s="209">
        <v>10081473</v>
      </c>
      <c r="C820" s="7" t="str">
        <f t="shared" si="25"/>
        <v>ALOK NAKHDOO PAL</v>
      </c>
      <c r="D820" t="s">
        <v>425</v>
      </c>
      <c r="E820">
        <v>7385360866</v>
      </c>
      <c r="F820" t="s">
        <v>405</v>
      </c>
      <c r="G820">
        <v>6</v>
      </c>
      <c r="H820">
        <v>0</v>
      </c>
      <c r="I820">
        <v>0</v>
      </c>
      <c r="J820">
        <v>6</v>
      </c>
      <c r="K820">
        <v>1</v>
      </c>
      <c r="L820">
        <v>5</v>
      </c>
      <c r="M820">
        <v>0</v>
      </c>
      <c r="N820">
        <v>0</v>
      </c>
      <c r="O820" t="s">
        <v>384</v>
      </c>
      <c r="P820" s="368">
        <v>140</v>
      </c>
      <c r="Q820" s="137">
        <v>0</v>
      </c>
      <c r="R820" s="137">
        <v>6</v>
      </c>
      <c r="S820" s="137">
        <v>1</v>
      </c>
      <c r="T820" s="137">
        <v>100</v>
      </c>
      <c r="U820" t="str">
        <f>VLOOKUP($B820,Summary!$A:$C,3,0)</f>
        <v>Rushikesh Kale</v>
      </c>
      <c r="V820" t="str">
        <f ca="1">VLOOKUP($B820,Summary!$A:$E,5,0)</f>
        <v>More Than 1 Year</v>
      </c>
      <c r="W820">
        <f t="shared" si="26"/>
        <v>10081473</v>
      </c>
    </row>
    <row r="821" spans="1:23" s="8" customFormat="1">
      <c r="A821" s="6">
        <v>45454</v>
      </c>
      <c r="B821" s="209">
        <v>10152591</v>
      </c>
      <c r="C821" s="7" t="str">
        <f t="shared" si="25"/>
        <v>ARUN KUMAR SHUKLA</v>
      </c>
      <c r="D821" t="s">
        <v>421</v>
      </c>
      <c r="E821">
        <v>8928440955</v>
      </c>
      <c r="F821" t="s">
        <v>405</v>
      </c>
      <c r="G821">
        <v>7</v>
      </c>
      <c r="H821">
        <v>0</v>
      </c>
      <c r="I821">
        <v>0</v>
      </c>
      <c r="J821">
        <v>7</v>
      </c>
      <c r="K821">
        <v>0</v>
      </c>
      <c r="L821">
        <v>7</v>
      </c>
      <c r="M821">
        <v>0</v>
      </c>
      <c r="N821">
        <v>0</v>
      </c>
      <c r="O821" t="s">
        <v>384</v>
      </c>
      <c r="P821" s="368">
        <v>165</v>
      </c>
      <c r="Q821" s="137">
        <v>0</v>
      </c>
      <c r="R821" s="137">
        <v>6</v>
      </c>
      <c r="S821" s="137">
        <v>1</v>
      </c>
      <c r="T821" s="137">
        <v>100</v>
      </c>
      <c r="U821" t="str">
        <f>VLOOKUP($B821,Summary!$A:$C,3,0)</f>
        <v>Rushikesh Kale</v>
      </c>
      <c r="V821" t="str">
        <f ca="1">VLOOKUP($B821,Summary!$A:$E,5,0)</f>
        <v>91 - 180</v>
      </c>
      <c r="W821">
        <f t="shared" si="26"/>
        <v>10152591</v>
      </c>
    </row>
    <row r="822" spans="1:23" s="8" customFormat="1">
      <c r="A822" s="6">
        <v>45454</v>
      </c>
      <c r="B822" s="209">
        <v>10157733</v>
      </c>
      <c r="C822" s="7" t="str">
        <f t="shared" si="25"/>
        <v>VINAY MISHRA</v>
      </c>
      <c r="D822" t="s">
        <v>563</v>
      </c>
      <c r="E822">
        <v>9140317319</v>
      </c>
      <c r="F822" t="s">
        <v>402</v>
      </c>
      <c r="G822">
        <v>2</v>
      </c>
      <c r="H822">
        <v>0</v>
      </c>
      <c r="I822">
        <v>0</v>
      </c>
      <c r="J822">
        <v>2</v>
      </c>
      <c r="K822">
        <v>1</v>
      </c>
      <c r="L822">
        <v>1</v>
      </c>
      <c r="M822">
        <v>0</v>
      </c>
      <c r="N822">
        <v>0</v>
      </c>
      <c r="O822" t="s">
        <v>384</v>
      </c>
      <c r="P822" s="368">
        <v>50</v>
      </c>
      <c r="Q822" s="137">
        <v>0</v>
      </c>
      <c r="R822" s="137">
        <v>2</v>
      </c>
      <c r="S822" s="137">
        <v>1</v>
      </c>
      <c r="T822" s="137">
        <v>66.67</v>
      </c>
      <c r="U822" t="str">
        <f>VLOOKUP($B822,Summary!$A:$C,3,0)</f>
        <v>Intezar Sayed</v>
      </c>
      <c r="V822" t="str">
        <f ca="1">VLOOKUP($B822,Summary!$A:$E,5,0)</f>
        <v>31 - 90</v>
      </c>
      <c r="W822">
        <f t="shared" si="26"/>
        <v>10157733</v>
      </c>
    </row>
    <row r="823" spans="1:23" s="8" customFormat="1">
      <c r="A823" s="6">
        <v>45454</v>
      </c>
      <c r="B823" s="209">
        <v>10157735</v>
      </c>
      <c r="C823" s="7" t="str">
        <f t="shared" si="25"/>
        <v>YADAV VIVEKKUMAR LALJI</v>
      </c>
      <c r="D823" t="s">
        <v>564</v>
      </c>
      <c r="E823">
        <v>9702818558</v>
      </c>
      <c r="F823" t="s">
        <v>402</v>
      </c>
      <c r="G823">
        <v>5</v>
      </c>
      <c r="H823">
        <v>0</v>
      </c>
      <c r="I823">
        <v>0</v>
      </c>
      <c r="J823">
        <v>5</v>
      </c>
      <c r="K823">
        <v>2</v>
      </c>
      <c r="L823">
        <v>3</v>
      </c>
      <c r="M823">
        <v>0</v>
      </c>
      <c r="N823">
        <v>0</v>
      </c>
      <c r="O823" t="s">
        <v>384</v>
      </c>
      <c r="P823" s="368">
        <v>125</v>
      </c>
      <c r="Q823" s="137">
        <v>0</v>
      </c>
      <c r="R823" s="137">
        <v>5</v>
      </c>
      <c r="S823" s="137">
        <v>1</v>
      </c>
      <c r="T823" s="137">
        <v>100</v>
      </c>
      <c r="U823" t="str">
        <f>VLOOKUP($B823,Summary!$A:$C,3,0)</f>
        <v>Intezar Sayed</v>
      </c>
      <c r="V823" t="str">
        <f ca="1">VLOOKUP($B823,Summary!$A:$E,5,0)</f>
        <v>31 - 90</v>
      </c>
      <c r="W823">
        <f t="shared" si="26"/>
        <v>10157735</v>
      </c>
    </row>
    <row r="824" spans="1:23" s="8" customFormat="1">
      <c r="A824" s="6">
        <v>45454</v>
      </c>
      <c r="B824" s="209">
        <v>10023038</v>
      </c>
      <c r="C824" s="7" t="str">
        <f t="shared" si="25"/>
        <v>MOHAMMAD IMRAN ADIL</v>
      </c>
      <c r="D824" t="s">
        <v>397</v>
      </c>
      <c r="E824">
        <v>9967552214</v>
      </c>
      <c r="F824" t="s">
        <v>413</v>
      </c>
      <c r="G824">
        <v>2</v>
      </c>
      <c r="H824">
        <v>0</v>
      </c>
      <c r="I824">
        <v>0</v>
      </c>
      <c r="J824">
        <v>2</v>
      </c>
      <c r="K824">
        <v>1</v>
      </c>
      <c r="L824">
        <v>1</v>
      </c>
      <c r="M824">
        <v>0</v>
      </c>
      <c r="N824">
        <v>0</v>
      </c>
      <c r="O824" t="s">
        <v>384</v>
      </c>
      <c r="P824" s="368">
        <v>50</v>
      </c>
      <c r="Q824" s="137">
        <v>0</v>
      </c>
      <c r="R824" s="137">
        <v>2</v>
      </c>
      <c r="S824" s="137">
        <v>1</v>
      </c>
      <c r="T824" s="137">
        <v>40</v>
      </c>
      <c r="U824" t="str">
        <f>VLOOKUP($B824,Summary!$A:$C,3,0)</f>
        <v>Madhuri Joshi</v>
      </c>
      <c r="V824" t="str">
        <f ca="1">VLOOKUP($B824,Summary!$A:$E,5,0)</f>
        <v>More Than 1 Year</v>
      </c>
      <c r="W824">
        <f t="shared" si="26"/>
        <v>10023038</v>
      </c>
    </row>
    <row r="825" spans="1:23" s="8" customFormat="1">
      <c r="A825" s="6">
        <v>45454</v>
      </c>
      <c r="B825" s="209">
        <v>10036023</v>
      </c>
      <c r="C825" s="7" t="str">
        <f t="shared" si="25"/>
        <v>ARJUN WAGHMARE</v>
      </c>
      <c r="D825" t="s">
        <v>392</v>
      </c>
      <c r="E825">
        <v>7666209662</v>
      </c>
      <c r="F825" t="s">
        <v>387</v>
      </c>
      <c r="G825">
        <v>1</v>
      </c>
      <c r="H825">
        <v>1</v>
      </c>
      <c r="I825">
        <v>0</v>
      </c>
      <c r="J825">
        <v>0</v>
      </c>
      <c r="K825">
        <v>0</v>
      </c>
      <c r="L825">
        <v>1</v>
      </c>
      <c r="M825">
        <v>0</v>
      </c>
      <c r="N825">
        <v>0</v>
      </c>
      <c r="O825" t="s">
        <v>384</v>
      </c>
      <c r="P825" s="368">
        <v>90</v>
      </c>
      <c r="Q825" s="137">
        <v>3658</v>
      </c>
      <c r="R825" s="137">
        <v>1</v>
      </c>
      <c r="S825" s="137">
        <v>1</v>
      </c>
      <c r="T825" s="137">
        <v>20</v>
      </c>
      <c r="U825" t="str">
        <f>VLOOKUP($B825,Summary!$A:$C,3,0)</f>
        <v>Abhijit Khanvilkar</v>
      </c>
      <c r="V825" t="str">
        <f ca="1">VLOOKUP($B825,Summary!$A:$E,5,0)</f>
        <v>More Than 1 Year</v>
      </c>
      <c r="W825">
        <f t="shared" si="26"/>
        <v>10036023</v>
      </c>
    </row>
    <row r="826" spans="1:23" s="8" customFormat="1">
      <c r="A826" s="6">
        <v>45454</v>
      </c>
      <c r="B826" s="209">
        <v>10156156</v>
      </c>
      <c r="C826" s="7" t="str">
        <f t="shared" si="25"/>
        <v>AJAY KUMAR MISHRA</v>
      </c>
      <c r="D826" t="s">
        <v>528</v>
      </c>
      <c r="E826">
        <v>8009478116</v>
      </c>
      <c r="F826" t="s">
        <v>386</v>
      </c>
      <c r="G826">
        <v>5</v>
      </c>
      <c r="H826">
        <v>0</v>
      </c>
      <c r="I826">
        <v>0</v>
      </c>
      <c r="J826">
        <v>5</v>
      </c>
      <c r="K826">
        <v>3</v>
      </c>
      <c r="L826">
        <v>2</v>
      </c>
      <c r="M826">
        <v>0</v>
      </c>
      <c r="N826">
        <v>0</v>
      </c>
      <c r="O826" t="s">
        <v>384</v>
      </c>
      <c r="P826" s="368">
        <v>115</v>
      </c>
      <c r="Q826" s="137">
        <v>0</v>
      </c>
      <c r="R826" s="137">
        <v>5</v>
      </c>
      <c r="S826" s="137">
        <v>1</v>
      </c>
      <c r="T826" s="137">
        <v>100</v>
      </c>
      <c r="U826" t="str">
        <f>VLOOKUP($B826,Summary!$A:$C,3,0)</f>
        <v>Avnind Singh</v>
      </c>
      <c r="V826" t="str">
        <f ca="1">VLOOKUP($B826,Summary!$A:$E,5,0)</f>
        <v>31 - 90</v>
      </c>
      <c r="W826">
        <f t="shared" si="26"/>
        <v>10156156</v>
      </c>
    </row>
    <row r="827" spans="1:23" s="8" customFormat="1">
      <c r="A827" s="6">
        <v>45454</v>
      </c>
      <c r="B827" s="209">
        <v>10156402</v>
      </c>
      <c r="C827" s="7" t="str">
        <f t="shared" si="25"/>
        <v>RANJEET UPENDRA SHARMA</v>
      </c>
      <c r="D827" t="s">
        <v>529</v>
      </c>
      <c r="E827">
        <v>7620769467</v>
      </c>
      <c r="F827" t="s">
        <v>412</v>
      </c>
      <c r="G827">
        <v>4</v>
      </c>
      <c r="H827">
        <v>0</v>
      </c>
      <c r="I827">
        <v>0</v>
      </c>
      <c r="J827">
        <v>4</v>
      </c>
      <c r="K827">
        <v>0</v>
      </c>
      <c r="L827">
        <v>4</v>
      </c>
      <c r="M827">
        <v>0</v>
      </c>
      <c r="N827">
        <v>0</v>
      </c>
      <c r="O827" t="s">
        <v>384</v>
      </c>
      <c r="P827" s="368">
        <v>100</v>
      </c>
      <c r="Q827" s="137">
        <v>0</v>
      </c>
      <c r="R827" s="137">
        <v>4</v>
      </c>
      <c r="S827" s="137">
        <v>1</v>
      </c>
      <c r="T827" s="137">
        <v>80</v>
      </c>
      <c r="U827" t="str">
        <f>VLOOKUP($B827,Summary!$A:$C,3,0)</f>
        <v>Rushikesh Kale</v>
      </c>
      <c r="V827" t="str">
        <f ca="1">VLOOKUP($B827,Summary!$A:$E,5,0)</f>
        <v>31 - 90</v>
      </c>
      <c r="W827">
        <f t="shared" si="26"/>
        <v>10156402</v>
      </c>
    </row>
    <row r="828" spans="1:23" s="8" customFormat="1">
      <c r="A828" s="6">
        <v>45454</v>
      </c>
      <c r="B828" s="209">
        <v>10147895</v>
      </c>
      <c r="C828" s="7" t="str">
        <f t="shared" si="25"/>
        <v>RUSHIKESH DODHU JADHAV</v>
      </c>
      <c r="D828" t="s">
        <v>389</v>
      </c>
      <c r="E828">
        <v>9768269689</v>
      </c>
      <c r="F828" t="s">
        <v>461</v>
      </c>
      <c r="G828">
        <v>7</v>
      </c>
      <c r="H828">
        <v>0</v>
      </c>
      <c r="I828">
        <v>0</v>
      </c>
      <c r="J828">
        <v>7</v>
      </c>
      <c r="K828">
        <v>0</v>
      </c>
      <c r="L828">
        <v>7</v>
      </c>
      <c r="M828">
        <v>0</v>
      </c>
      <c r="N828">
        <v>0</v>
      </c>
      <c r="O828" t="s">
        <v>384</v>
      </c>
      <c r="P828" s="368">
        <v>175</v>
      </c>
      <c r="Q828" s="137">
        <v>0</v>
      </c>
      <c r="R828" s="137">
        <v>7</v>
      </c>
      <c r="S828" s="137">
        <v>1</v>
      </c>
      <c r="T828" s="137">
        <v>100</v>
      </c>
      <c r="U828" t="str">
        <f>VLOOKUP($B828,Summary!$A:$C,3,0)</f>
        <v>Avnind Singh</v>
      </c>
      <c r="V828" t="str">
        <f ca="1">VLOOKUP($B828,Summary!$A:$E,5,0)</f>
        <v>180 +</v>
      </c>
      <c r="W828">
        <f t="shared" si="26"/>
        <v>10147895</v>
      </c>
    </row>
    <row r="829" spans="1:23" s="8" customFormat="1">
      <c r="A829" s="6">
        <v>45454</v>
      </c>
      <c r="B829" s="209">
        <v>10156139</v>
      </c>
      <c r="C829" s="7" t="str">
        <f t="shared" si="25"/>
        <v>ASHISH SHUKLA</v>
      </c>
      <c r="D829" t="s">
        <v>508</v>
      </c>
      <c r="E829">
        <v>8879709699</v>
      </c>
      <c r="F829" t="s">
        <v>399</v>
      </c>
      <c r="G829">
        <v>5</v>
      </c>
      <c r="H829">
        <v>0</v>
      </c>
      <c r="I829">
        <v>0</v>
      </c>
      <c r="J829">
        <v>5</v>
      </c>
      <c r="K829">
        <v>1</v>
      </c>
      <c r="L829">
        <v>4</v>
      </c>
      <c r="M829">
        <v>0</v>
      </c>
      <c r="N829">
        <v>0</v>
      </c>
      <c r="O829" t="s">
        <v>384</v>
      </c>
      <c r="P829" s="368">
        <v>115</v>
      </c>
      <c r="Q829" s="137">
        <v>0</v>
      </c>
      <c r="R829" s="137">
        <v>4</v>
      </c>
      <c r="S829" s="137">
        <v>1</v>
      </c>
      <c r="T829" s="137">
        <v>80</v>
      </c>
      <c r="U829" t="str">
        <f>VLOOKUP($B829,Summary!$A:$C,3,0)</f>
        <v>Abhijit Khanvilkar</v>
      </c>
      <c r="V829" t="str">
        <f ca="1">VLOOKUP($B829,Summary!$A:$E,5,0)</f>
        <v>31 - 90</v>
      </c>
      <c r="W829">
        <f t="shared" si="26"/>
        <v>10156139</v>
      </c>
    </row>
    <row r="830" spans="1:23" s="8" customFormat="1">
      <c r="A830" s="6">
        <v>45454</v>
      </c>
      <c r="B830" s="209">
        <v>10157451</v>
      </c>
      <c r="C830" s="7" t="str">
        <f t="shared" ref="C830:C893" si="27">D830</f>
        <v>ATHARAV DASHRATH PAWAR</v>
      </c>
      <c r="D830" t="s">
        <v>551</v>
      </c>
      <c r="E830">
        <v>8655082048</v>
      </c>
      <c r="F830" t="s">
        <v>399</v>
      </c>
      <c r="G830">
        <v>6</v>
      </c>
      <c r="H830">
        <v>0</v>
      </c>
      <c r="I830">
        <v>0</v>
      </c>
      <c r="J830">
        <v>6</v>
      </c>
      <c r="K830">
        <v>4</v>
      </c>
      <c r="L830">
        <v>4</v>
      </c>
      <c r="M830">
        <v>0</v>
      </c>
      <c r="N830">
        <v>0</v>
      </c>
      <c r="O830" t="s">
        <v>384</v>
      </c>
      <c r="P830" s="368">
        <v>140</v>
      </c>
      <c r="Q830" s="137">
        <v>0</v>
      </c>
      <c r="R830" s="137">
        <v>6</v>
      </c>
      <c r="S830" s="137">
        <v>1</v>
      </c>
      <c r="T830" s="137">
        <v>100</v>
      </c>
      <c r="U830" t="str">
        <f>VLOOKUP($B830,Summary!$A:$C,3,0)</f>
        <v>Abhijit Khanvilkar</v>
      </c>
      <c r="V830" t="str">
        <f ca="1">VLOOKUP($B830,Summary!$A:$E,5,0)</f>
        <v>31 - 90</v>
      </c>
      <c r="W830">
        <f t="shared" si="26"/>
        <v>10157451</v>
      </c>
    </row>
    <row r="831" spans="1:23" s="8" customFormat="1">
      <c r="A831" s="6">
        <v>45454</v>
      </c>
      <c r="B831" s="209">
        <v>10068735</v>
      </c>
      <c r="C831" s="7" t="str">
        <f t="shared" si="27"/>
        <v>MOHAMMED MUNAWAR KHAN</v>
      </c>
      <c r="D831" t="s">
        <v>398</v>
      </c>
      <c r="E831">
        <v>8779346184</v>
      </c>
      <c r="F831" t="s">
        <v>414</v>
      </c>
      <c r="G831">
        <v>4</v>
      </c>
      <c r="H831">
        <v>0</v>
      </c>
      <c r="I831">
        <v>0</v>
      </c>
      <c r="J831">
        <v>4</v>
      </c>
      <c r="K831">
        <v>0</v>
      </c>
      <c r="L831">
        <v>4</v>
      </c>
      <c r="M831">
        <v>0</v>
      </c>
      <c r="N831">
        <v>0</v>
      </c>
      <c r="O831" t="s">
        <v>384</v>
      </c>
      <c r="P831" s="368">
        <v>80</v>
      </c>
      <c r="Q831" s="137">
        <v>0</v>
      </c>
      <c r="R831" s="137">
        <v>4</v>
      </c>
      <c r="S831" s="137">
        <v>1</v>
      </c>
      <c r="T831" s="137">
        <v>100</v>
      </c>
      <c r="U831" t="str">
        <f>VLOOKUP($B831,Summary!$A:$C,3,0)</f>
        <v>Intezar Sayed</v>
      </c>
      <c r="V831" t="str">
        <f ca="1">VLOOKUP($B831,Summary!$A:$E,5,0)</f>
        <v>More Than 1 Year</v>
      </c>
      <c r="W831">
        <f t="shared" si="26"/>
        <v>10068735</v>
      </c>
    </row>
    <row r="832" spans="1:23" s="8" customFormat="1">
      <c r="A832" s="6">
        <v>45454</v>
      </c>
      <c r="B832" s="209">
        <v>10153342</v>
      </c>
      <c r="C832" s="7" t="str">
        <f t="shared" si="27"/>
        <v>AKASH RAMRATAN JAISWAL</v>
      </c>
      <c r="D832" t="s">
        <v>461</v>
      </c>
      <c r="E832">
        <v>7977956010</v>
      </c>
      <c r="F832" t="s">
        <v>390</v>
      </c>
      <c r="G832">
        <v>2</v>
      </c>
      <c r="H832">
        <v>1</v>
      </c>
      <c r="I832">
        <v>0</v>
      </c>
      <c r="J832">
        <v>1</v>
      </c>
      <c r="K832">
        <v>0</v>
      </c>
      <c r="L832">
        <v>2</v>
      </c>
      <c r="M832">
        <v>0</v>
      </c>
      <c r="N832">
        <v>0</v>
      </c>
      <c r="O832" t="s">
        <v>384</v>
      </c>
      <c r="P832" s="368">
        <v>110</v>
      </c>
      <c r="Q832" s="137">
        <v>7080</v>
      </c>
      <c r="R832" s="137">
        <v>2</v>
      </c>
      <c r="S832" s="137">
        <v>1</v>
      </c>
      <c r="T832" s="137">
        <v>66.67</v>
      </c>
      <c r="U832" t="str">
        <f>VLOOKUP($B832,Summary!$A:$C,3,0)</f>
        <v>Avnind Singh</v>
      </c>
      <c r="V832" t="str">
        <f ca="1">VLOOKUP($B832,Summary!$A:$E,5,0)</f>
        <v>91 - 180</v>
      </c>
      <c r="W832">
        <f t="shared" si="26"/>
        <v>10153342</v>
      </c>
    </row>
    <row r="833" spans="1:23" s="8" customFormat="1">
      <c r="A833" s="6">
        <v>45454</v>
      </c>
      <c r="B833" s="209">
        <v>10152846</v>
      </c>
      <c r="C833" s="7" t="str">
        <f t="shared" si="27"/>
        <v>SANDESH SAROJ MISHRA</v>
      </c>
      <c r="D833" t="s">
        <v>394</v>
      </c>
      <c r="E833">
        <v>9819648094</v>
      </c>
      <c r="F833" t="s">
        <v>471</v>
      </c>
      <c r="G833">
        <v>5</v>
      </c>
      <c r="H833">
        <v>0</v>
      </c>
      <c r="I833">
        <v>0</v>
      </c>
      <c r="J833">
        <v>5</v>
      </c>
      <c r="K833">
        <v>0</v>
      </c>
      <c r="L833">
        <v>5</v>
      </c>
      <c r="M833">
        <v>0</v>
      </c>
      <c r="N833">
        <v>0</v>
      </c>
      <c r="O833" t="s">
        <v>384</v>
      </c>
      <c r="P833" s="368">
        <v>125</v>
      </c>
      <c r="Q833" s="137">
        <v>0</v>
      </c>
      <c r="R833" s="137">
        <v>5</v>
      </c>
      <c r="S833" s="137">
        <v>1</v>
      </c>
      <c r="T833" s="137">
        <v>100</v>
      </c>
      <c r="U833" t="str">
        <f>VLOOKUP($B833,Summary!$A:$C,3,0)</f>
        <v>Dileep Sharma</v>
      </c>
      <c r="V833" t="str">
        <f ca="1">VLOOKUP($B833,Summary!$A:$E,5,0)</f>
        <v>91 - 180</v>
      </c>
      <c r="W833">
        <f t="shared" si="26"/>
        <v>10152846</v>
      </c>
    </row>
    <row r="834" spans="1:23" s="8" customFormat="1">
      <c r="A834" s="6">
        <v>45454</v>
      </c>
      <c r="B834" s="209">
        <v>10153105</v>
      </c>
      <c r="C834" s="7" t="str">
        <f t="shared" si="27"/>
        <v>SUDHEER PANKAJ PANDEY</v>
      </c>
      <c r="D834" t="s">
        <v>457</v>
      </c>
      <c r="E834">
        <v>8953258991</v>
      </c>
      <c r="F834" t="s">
        <v>460</v>
      </c>
      <c r="G834">
        <v>5</v>
      </c>
      <c r="H834">
        <v>0</v>
      </c>
      <c r="I834">
        <v>0</v>
      </c>
      <c r="J834">
        <v>5</v>
      </c>
      <c r="K834">
        <v>1</v>
      </c>
      <c r="L834">
        <v>4</v>
      </c>
      <c r="M834">
        <v>0</v>
      </c>
      <c r="N834">
        <v>0</v>
      </c>
      <c r="O834" t="s">
        <v>384</v>
      </c>
      <c r="P834" s="368">
        <v>125</v>
      </c>
      <c r="Q834" s="137">
        <v>0</v>
      </c>
      <c r="R834" s="137">
        <v>5</v>
      </c>
      <c r="S834" s="137">
        <v>1</v>
      </c>
      <c r="T834" s="137">
        <v>100</v>
      </c>
      <c r="U834" t="str">
        <f>VLOOKUP($B834,Summary!$A:$C,3,0)</f>
        <v>Avnind Singh</v>
      </c>
      <c r="V834" t="str">
        <f ca="1">VLOOKUP($B834,Summary!$A:$E,5,0)</f>
        <v>91 - 180</v>
      </c>
      <c r="W834">
        <f t="shared" si="26"/>
        <v>10153105</v>
      </c>
    </row>
    <row r="835" spans="1:23" s="8" customFormat="1">
      <c r="A835" s="6">
        <v>45454</v>
      </c>
      <c r="B835" s="209">
        <v>10083901</v>
      </c>
      <c r="C835" s="7" t="str">
        <f t="shared" si="27"/>
        <v>BHAVESH VIVEK MHATRE</v>
      </c>
      <c r="D835" t="s">
        <v>419</v>
      </c>
      <c r="E835">
        <v>8668720253</v>
      </c>
      <c r="F835" t="s">
        <v>418</v>
      </c>
      <c r="G835">
        <v>5</v>
      </c>
      <c r="H835">
        <v>0</v>
      </c>
      <c r="I835">
        <v>0</v>
      </c>
      <c r="J835">
        <v>5</v>
      </c>
      <c r="K835">
        <v>1</v>
      </c>
      <c r="L835">
        <v>4</v>
      </c>
      <c r="M835">
        <v>0</v>
      </c>
      <c r="N835">
        <v>0</v>
      </c>
      <c r="O835" t="s">
        <v>384</v>
      </c>
      <c r="P835" s="368">
        <v>125</v>
      </c>
      <c r="Q835" s="137">
        <v>0</v>
      </c>
      <c r="R835" s="137">
        <v>5</v>
      </c>
      <c r="S835" s="137">
        <v>1</v>
      </c>
      <c r="T835" s="137">
        <v>100</v>
      </c>
      <c r="U835" t="str">
        <f>VLOOKUP($B835,Summary!$A:$C,3,0)</f>
        <v>Madhuri Joshi</v>
      </c>
      <c r="V835" t="str">
        <f ca="1">VLOOKUP($B835,Summary!$A:$E,5,0)</f>
        <v>More Than 1 Year</v>
      </c>
      <c r="W835">
        <f t="shared" ref="W835:W898" si="28">B835</f>
        <v>10083901</v>
      </c>
    </row>
    <row r="836" spans="1:23" s="8" customFormat="1">
      <c r="A836" s="6">
        <v>45454</v>
      </c>
      <c r="B836" s="209">
        <v>10154722</v>
      </c>
      <c r="C836" s="7" t="str">
        <f t="shared" si="27"/>
        <v>ANIMESH KARMAKAR</v>
      </c>
      <c r="D836" t="s">
        <v>492</v>
      </c>
      <c r="E836">
        <v>6294590298</v>
      </c>
      <c r="F836" t="s">
        <v>399</v>
      </c>
      <c r="G836">
        <v>5</v>
      </c>
      <c r="H836">
        <v>0</v>
      </c>
      <c r="I836">
        <v>0</v>
      </c>
      <c r="J836">
        <v>5</v>
      </c>
      <c r="K836">
        <v>3</v>
      </c>
      <c r="L836">
        <v>2</v>
      </c>
      <c r="M836">
        <v>0</v>
      </c>
      <c r="N836">
        <v>1</v>
      </c>
      <c r="O836" t="s">
        <v>384</v>
      </c>
      <c r="P836" s="368">
        <v>135</v>
      </c>
      <c r="Q836" s="137">
        <v>0</v>
      </c>
      <c r="R836" s="137">
        <v>5</v>
      </c>
      <c r="S836" s="137">
        <v>1</v>
      </c>
      <c r="T836" s="137">
        <v>100</v>
      </c>
      <c r="U836" t="str">
        <f>VLOOKUP($B836,Summary!$A:$C,3,0)</f>
        <v>Abhijit Khanvilkar</v>
      </c>
      <c r="V836" t="str">
        <f ca="1">VLOOKUP($B836,Summary!$A:$E,5,0)</f>
        <v>91 - 180</v>
      </c>
      <c r="W836">
        <f t="shared" si="28"/>
        <v>10154722</v>
      </c>
    </row>
    <row r="837" spans="1:23" s="8" customFormat="1">
      <c r="A837" s="6">
        <v>45454</v>
      </c>
      <c r="B837" s="209">
        <v>10148305</v>
      </c>
      <c r="C837" s="7" t="str">
        <f t="shared" si="27"/>
        <v>SAMSUJJAMA</v>
      </c>
      <c r="D837" t="s">
        <v>408</v>
      </c>
      <c r="E837">
        <v>9628744894</v>
      </c>
      <c r="F837" t="s">
        <v>409</v>
      </c>
      <c r="G837">
        <v>5</v>
      </c>
      <c r="H837">
        <v>0</v>
      </c>
      <c r="I837">
        <v>0</v>
      </c>
      <c r="J837">
        <v>5</v>
      </c>
      <c r="K837">
        <v>0</v>
      </c>
      <c r="L837">
        <v>5</v>
      </c>
      <c r="M837">
        <v>0</v>
      </c>
      <c r="N837">
        <v>0</v>
      </c>
      <c r="O837" t="s">
        <v>384</v>
      </c>
      <c r="P837" s="368">
        <v>125</v>
      </c>
      <c r="Q837" s="137">
        <v>0</v>
      </c>
      <c r="R837" s="137">
        <v>5</v>
      </c>
      <c r="S837" s="137">
        <v>1</v>
      </c>
      <c r="T837" s="137">
        <v>100</v>
      </c>
      <c r="U837" t="str">
        <f>VLOOKUP($B837,Summary!$A:$C,3,0)</f>
        <v>Avnind Singh</v>
      </c>
      <c r="V837" t="str">
        <f ca="1">VLOOKUP($B837,Summary!$A:$E,5,0)</f>
        <v>180 +</v>
      </c>
      <c r="W837">
        <f t="shared" si="28"/>
        <v>10148305</v>
      </c>
    </row>
    <row r="838" spans="1:23" s="8" customFormat="1">
      <c r="A838" s="6">
        <v>45454</v>
      </c>
      <c r="B838" s="209">
        <v>10156155</v>
      </c>
      <c r="C838" s="7" t="str">
        <f t="shared" si="27"/>
        <v>VIVEKANAND</v>
      </c>
      <c r="D838" t="s">
        <v>543</v>
      </c>
      <c r="E838">
        <v>9984546969</v>
      </c>
      <c r="F838" t="s">
        <v>412</v>
      </c>
      <c r="G838">
        <v>7</v>
      </c>
      <c r="H838">
        <v>0</v>
      </c>
      <c r="I838">
        <v>0</v>
      </c>
      <c r="J838">
        <v>7</v>
      </c>
      <c r="K838">
        <v>2</v>
      </c>
      <c r="L838">
        <v>5</v>
      </c>
      <c r="M838">
        <v>0</v>
      </c>
      <c r="N838">
        <v>0</v>
      </c>
      <c r="O838" t="s">
        <v>384</v>
      </c>
      <c r="P838" s="368">
        <v>165</v>
      </c>
      <c r="Q838" s="137">
        <v>0</v>
      </c>
      <c r="R838" s="137">
        <v>7</v>
      </c>
      <c r="S838" s="137">
        <v>1</v>
      </c>
      <c r="T838" s="137">
        <v>100</v>
      </c>
      <c r="U838" t="str">
        <f>VLOOKUP($B838,Summary!$A:$C,3,0)</f>
        <v>Rushikesh Kale</v>
      </c>
      <c r="V838" t="str">
        <f ca="1">VLOOKUP($B838,Summary!$A:$E,5,0)</f>
        <v>31 - 90</v>
      </c>
      <c r="W838">
        <f t="shared" si="28"/>
        <v>10156155</v>
      </c>
    </row>
    <row r="839" spans="1:23" s="8" customFormat="1">
      <c r="A839" s="6">
        <v>45454</v>
      </c>
      <c r="B839" s="209">
        <v>10154482</v>
      </c>
      <c r="C839" s="7" t="str">
        <f t="shared" si="27"/>
        <v>PRADEEP DEEPAK ANGRE</v>
      </c>
      <c r="D839" t="s">
        <v>473</v>
      </c>
      <c r="E839">
        <v>8879114532</v>
      </c>
      <c r="F839" t="s">
        <v>412</v>
      </c>
      <c r="G839">
        <v>5</v>
      </c>
      <c r="H839">
        <v>0</v>
      </c>
      <c r="I839">
        <v>0</v>
      </c>
      <c r="J839">
        <v>5</v>
      </c>
      <c r="K839">
        <v>0</v>
      </c>
      <c r="L839">
        <v>5</v>
      </c>
      <c r="M839">
        <v>0</v>
      </c>
      <c r="N839">
        <v>0</v>
      </c>
      <c r="O839" t="s">
        <v>384</v>
      </c>
      <c r="P839" s="368">
        <v>115</v>
      </c>
      <c r="Q839" s="137">
        <v>0</v>
      </c>
      <c r="R839" s="137">
        <v>5</v>
      </c>
      <c r="S839" s="137">
        <v>1</v>
      </c>
      <c r="T839" s="137">
        <v>100</v>
      </c>
      <c r="U839" t="str">
        <f>VLOOKUP($B839,Summary!$A:$C,3,0)</f>
        <v>Rushikesh Kale</v>
      </c>
      <c r="V839" t="str">
        <f ca="1">VLOOKUP($B839,Summary!$A:$E,5,0)</f>
        <v>91 - 180</v>
      </c>
      <c r="W839">
        <f t="shared" si="28"/>
        <v>10154482</v>
      </c>
    </row>
    <row r="840" spans="1:23" s="8" customFormat="1">
      <c r="A840" s="6">
        <v>45455</v>
      </c>
      <c r="B840" s="209">
        <v>10057460</v>
      </c>
      <c r="C840" s="7" t="str">
        <f t="shared" si="27"/>
        <v>GANGA SAGAR PANDEY</v>
      </c>
      <c r="D840" t="s">
        <v>435</v>
      </c>
      <c r="E840">
        <v>9696537480</v>
      </c>
      <c r="F840" t="s">
        <v>412</v>
      </c>
      <c r="G840">
        <v>7</v>
      </c>
      <c r="H840">
        <v>0</v>
      </c>
      <c r="I840">
        <v>0</v>
      </c>
      <c r="J840">
        <v>7</v>
      </c>
      <c r="K840">
        <v>1</v>
      </c>
      <c r="L840">
        <v>6</v>
      </c>
      <c r="M840">
        <v>0</v>
      </c>
      <c r="N840">
        <v>0</v>
      </c>
      <c r="O840" t="s">
        <v>384</v>
      </c>
      <c r="P840" s="368">
        <v>170</v>
      </c>
      <c r="Q840" s="137">
        <v>0</v>
      </c>
      <c r="R840" s="137">
        <v>7</v>
      </c>
      <c r="S840" s="137">
        <v>1</v>
      </c>
      <c r="T840" s="137">
        <v>100</v>
      </c>
      <c r="U840" t="str">
        <f>VLOOKUP($B840,Summary!$A:$C,3,0)</f>
        <v>Rushikesh Kale</v>
      </c>
      <c r="V840" t="str">
        <f ca="1">VLOOKUP($B840,Summary!$A:$E,5,0)</f>
        <v>More Than 1 Year</v>
      </c>
      <c r="W840">
        <f t="shared" si="28"/>
        <v>10057460</v>
      </c>
    </row>
    <row r="841" spans="1:23" s="8" customFormat="1">
      <c r="A841" s="6">
        <v>45455</v>
      </c>
      <c r="B841" s="209">
        <v>10131369</v>
      </c>
      <c r="C841" s="7" t="str">
        <f t="shared" si="27"/>
        <v>VIVEK CHUNNILAL GUPTA</v>
      </c>
      <c r="D841" t="s">
        <v>417</v>
      </c>
      <c r="E841">
        <v>8698022496</v>
      </c>
      <c r="F841" t="s">
        <v>412</v>
      </c>
      <c r="G841">
        <v>1</v>
      </c>
      <c r="H841">
        <v>0</v>
      </c>
      <c r="I841">
        <v>0</v>
      </c>
      <c r="J841">
        <v>1</v>
      </c>
      <c r="K841">
        <v>0</v>
      </c>
      <c r="L841">
        <v>1</v>
      </c>
      <c r="M841">
        <v>0</v>
      </c>
      <c r="N841">
        <v>0</v>
      </c>
      <c r="O841" t="s">
        <v>384</v>
      </c>
      <c r="P841" s="368">
        <v>25</v>
      </c>
      <c r="Q841" s="137">
        <v>0</v>
      </c>
      <c r="R841" s="137">
        <v>1</v>
      </c>
      <c r="S841" s="137">
        <v>1</v>
      </c>
      <c r="T841" s="137">
        <v>20</v>
      </c>
      <c r="U841" t="str">
        <f>VLOOKUP($B841,Summary!$A:$C,3,0)</f>
        <v>Rushikesh Kale</v>
      </c>
      <c r="V841" t="str">
        <f ca="1">VLOOKUP($B841,Summary!$A:$E,5,0)</f>
        <v>More Than 1 Year</v>
      </c>
      <c r="W841">
        <f t="shared" si="28"/>
        <v>10131369</v>
      </c>
    </row>
    <row r="842" spans="1:23" s="8" customFormat="1">
      <c r="A842" s="6">
        <v>45455</v>
      </c>
      <c r="B842" s="209">
        <v>10052546</v>
      </c>
      <c r="C842" s="7" t="str">
        <f t="shared" si="27"/>
        <v>MANISH LOLARAKH NATH DUBEY</v>
      </c>
      <c r="D842" t="s">
        <v>383</v>
      </c>
      <c r="E842">
        <v>7715928718</v>
      </c>
      <c r="F842" t="s">
        <v>413</v>
      </c>
      <c r="G842">
        <v>2</v>
      </c>
      <c r="H842">
        <v>0</v>
      </c>
      <c r="I842">
        <v>2</v>
      </c>
      <c r="J842">
        <v>0</v>
      </c>
      <c r="K842">
        <v>0</v>
      </c>
      <c r="L842">
        <v>2</v>
      </c>
      <c r="M842">
        <v>0</v>
      </c>
      <c r="N842">
        <v>0</v>
      </c>
      <c r="O842" t="s">
        <v>384</v>
      </c>
      <c r="P842" s="368">
        <v>170</v>
      </c>
      <c r="Q842" s="137">
        <v>14476</v>
      </c>
      <c r="R842" s="137">
        <v>2</v>
      </c>
      <c r="S842" s="137">
        <v>1</v>
      </c>
      <c r="T842" s="137">
        <v>40</v>
      </c>
      <c r="U842" t="str">
        <f>VLOOKUP($B842,Summary!$A:$C,3,0)</f>
        <v>Madhuri Joshi</v>
      </c>
      <c r="V842" t="str">
        <f ca="1">VLOOKUP($B842,Summary!$A:$E,5,0)</f>
        <v>More Than 1 Year</v>
      </c>
      <c r="W842">
        <f t="shared" si="28"/>
        <v>10052546</v>
      </c>
    </row>
    <row r="843" spans="1:23" s="8" customFormat="1">
      <c r="A843" s="6">
        <v>45455</v>
      </c>
      <c r="B843" s="209">
        <v>10152292</v>
      </c>
      <c r="C843" s="7" t="str">
        <f t="shared" si="27"/>
        <v>CHOUBEY ADITYA AJIT</v>
      </c>
      <c r="D843" t="s">
        <v>404</v>
      </c>
      <c r="E843">
        <v>7414955787</v>
      </c>
      <c r="F843" t="s">
        <v>405</v>
      </c>
      <c r="G843">
        <v>5</v>
      </c>
      <c r="H843">
        <v>1</v>
      </c>
      <c r="I843">
        <v>0</v>
      </c>
      <c r="J843">
        <v>4</v>
      </c>
      <c r="K843">
        <v>1</v>
      </c>
      <c r="L843">
        <v>4</v>
      </c>
      <c r="M843">
        <v>0</v>
      </c>
      <c r="N843">
        <v>0</v>
      </c>
      <c r="O843" t="s">
        <v>384</v>
      </c>
      <c r="P843" s="368">
        <v>180</v>
      </c>
      <c r="Q843" s="137">
        <v>5777</v>
      </c>
      <c r="R843" s="137">
        <v>5</v>
      </c>
      <c r="S843" s="137">
        <v>1</v>
      </c>
      <c r="T843" s="137">
        <v>100</v>
      </c>
      <c r="U843" t="str">
        <f>VLOOKUP($B843,Summary!$A:$C,3,0)</f>
        <v>Rushikesh Kale</v>
      </c>
      <c r="V843" t="str">
        <f ca="1">VLOOKUP($B843,Summary!$A:$E,5,0)</f>
        <v>91 - 180</v>
      </c>
      <c r="W843">
        <f t="shared" si="28"/>
        <v>10152292</v>
      </c>
    </row>
    <row r="844" spans="1:23" s="8" customFormat="1">
      <c r="A844" s="6">
        <v>45455</v>
      </c>
      <c r="B844" s="209">
        <v>10152249</v>
      </c>
      <c r="C844" s="7" t="str">
        <f t="shared" si="27"/>
        <v>HARIHAR SINGH</v>
      </c>
      <c r="D844" t="s">
        <v>438</v>
      </c>
      <c r="E844">
        <v>8149312014</v>
      </c>
      <c r="F844" t="s">
        <v>385</v>
      </c>
      <c r="G844">
        <v>2</v>
      </c>
      <c r="H844">
        <v>0</v>
      </c>
      <c r="I844">
        <v>0</v>
      </c>
      <c r="J844">
        <v>2</v>
      </c>
      <c r="K844">
        <v>1</v>
      </c>
      <c r="L844">
        <v>1</v>
      </c>
      <c r="M844">
        <v>0</v>
      </c>
      <c r="N844">
        <v>0</v>
      </c>
      <c r="O844" t="s">
        <v>384</v>
      </c>
      <c r="P844" s="368">
        <v>50</v>
      </c>
      <c r="Q844" s="137">
        <v>0</v>
      </c>
      <c r="R844" s="137">
        <v>2</v>
      </c>
      <c r="S844" s="137">
        <v>1</v>
      </c>
      <c r="T844" s="137">
        <v>40</v>
      </c>
      <c r="U844" t="str">
        <f>VLOOKUP($B844,Summary!$A:$C,3,0)</f>
        <v>Intezar Sayed</v>
      </c>
      <c r="V844" t="str">
        <f ca="1">VLOOKUP($B844,Summary!$A:$E,5,0)</f>
        <v>91 - 180</v>
      </c>
      <c r="W844">
        <f t="shared" si="28"/>
        <v>10152249</v>
      </c>
    </row>
    <row r="845" spans="1:23" s="8" customFormat="1">
      <c r="A845" s="6">
        <v>45455</v>
      </c>
      <c r="B845" s="209">
        <v>10155622</v>
      </c>
      <c r="C845" s="7" t="str">
        <f t="shared" si="27"/>
        <v>SOFIYAN MOHAMMED UMAR ANSARI</v>
      </c>
      <c r="D845" t="s">
        <v>498</v>
      </c>
      <c r="E845">
        <v>7304151160</v>
      </c>
      <c r="F845" t="s">
        <v>503</v>
      </c>
      <c r="G845">
        <v>5</v>
      </c>
      <c r="H845">
        <v>0</v>
      </c>
      <c r="I845">
        <v>0</v>
      </c>
      <c r="J845">
        <v>5</v>
      </c>
      <c r="K845">
        <v>3</v>
      </c>
      <c r="L845">
        <v>3</v>
      </c>
      <c r="M845">
        <v>0</v>
      </c>
      <c r="N845">
        <v>0</v>
      </c>
      <c r="O845" t="s">
        <v>384</v>
      </c>
      <c r="P845" s="368">
        <v>125</v>
      </c>
      <c r="Q845" s="137">
        <v>0</v>
      </c>
      <c r="R845" s="137">
        <v>5</v>
      </c>
      <c r="S845" s="137">
        <v>1</v>
      </c>
      <c r="T845" s="137">
        <v>100</v>
      </c>
      <c r="U845" t="str">
        <f>VLOOKUP($B845,Summary!$A:$C,3,0)</f>
        <v>Dileep Sharma</v>
      </c>
      <c r="V845" t="str">
        <f ca="1">VLOOKUP($B845,Summary!$A:$E,5,0)</f>
        <v>31 - 90</v>
      </c>
      <c r="W845">
        <f t="shared" si="28"/>
        <v>10155622</v>
      </c>
    </row>
    <row r="846" spans="1:23" s="8" customFormat="1">
      <c r="A846" s="6">
        <v>45455</v>
      </c>
      <c r="B846" s="209">
        <v>10061244</v>
      </c>
      <c r="C846" s="7" t="str">
        <f t="shared" si="27"/>
        <v>MANISH PANDEY</v>
      </c>
      <c r="D846" t="s">
        <v>424</v>
      </c>
      <c r="E846">
        <v>8655267737</v>
      </c>
      <c r="F846" t="s">
        <v>385</v>
      </c>
      <c r="G846">
        <v>4</v>
      </c>
      <c r="H846">
        <v>1</v>
      </c>
      <c r="I846">
        <v>0</v>
      </c>
      <c r="J846">
        <v>3</v>
      </c>
      <c r="K846">
        <v>0</v>
      </c>
      <c r="L846">
        <v>4</v>
      </c>
      <c r="M846">
        <v>0</v>
      </c>
      <c r="N846">
        <v>0</v>
      </c>
      <c r="O846" t="s">
        <v>384</v>
      </c>
      <c r="P846" s="368">
        <v>165</v>
      </c>
      <c r="Q846" s="137">
        <v>2360</v>
      </c>
      <c r="R846" s="137">
        <v>4</v>
      </c>
      <c r="S846" s="137">
        <v>1</v>
      </c>
      <c r="T846" s="137">
        <v>100</v>
      </c>
      <c r="U846" t="str">
        <f>VLOOKUP($B846,Summary!$A:$C,3,0)</f>
        <v>Intezar Sayed</v>
      </c>
      <c r="V846" t="str">
        <f ca="1">VLOOKUP($B846,Summary!$A:$E,5,0)</f>
        <v>More Than 1 Year</v>
      </c>
      <c r="W846">
        <f t="shared" si="28"/>
        <v>10061244</v>
      </c>
    </row>
    <row r="847" spans="1:23" s="8" customFormat="1">
      <c r="A847" s="6">
        <v>45455</v>
      </c>
      <c r="B847" s="209">
        <v>10145771</v>
      </c>
      <c r="C847" s="7" t="str">
        <f t="shared" si="27"/>
        <v>RISHIKESH DUBEY</v>
      </c>
      <c r="D847" t="s">
        <v>437</v>
      </c>
      <c r="E847">
        <v>8369036235</v>
      </c>
      <c r="F847" t="s">
        <v>433</v>
      </c>
      <c r="G847">
        <v>4</v>
      </c>
      <c r="H847">
        <v>0</v>
      </c>
      <c r="I847">
        <v>0</v>
      </c>
      <c r="J847">
        <v>4</v>
      </c>
      <c r="K847">
        <v>1</v>
      </c>
      <c r="L847">
        <v>3</v>
      </c>
      <c r="M847">
        <v>0</v>
      </c>
      <c r="N847">
        <v>0</v>
      </c>
      <c r="O847" t="s">
        <v>384</v>
      </c>
      <c r="P847" s="368">
        <v>85</v>
      </c>
      <c r="Q847" s="137">
        <v>0</v>
      </c>
      <c r="R847" s="137">
        <v>4</v>
      </c>
      <c r="S847" s="137">
        <v>1</v>
      </c>
      <c r="T847" s="137">
        <v>80</v>
      </c>
      <c r="U847" t="str">
        <f>VLOOKUP($B847,Summary!$A:$C,3,0)</f>
        <v>Intezar Sayed</v>
      </c>
      <c r="V847" t="str">
        <f ca="1">VLOOKUP($B847,Summary!$A:$E,5,0)</f>
        <v>180 +</v>
      </c>
      <c r="W847">
        <f t="shared" si="28"/>
        <v>10145771</v>
      </c>
    </row>
    <row r="848" spans="1:23" s="8" customFormat="1">
      <c r="A848" s="6">
        <v>45455</v>
      </c>
      <c r="B848" s="209">
        <v>10156154</v>
      </c>
      <c r="C848" s="7" t="str">
        <f t="shared" si="27"/>
        <v>VINAY KUMAR DUBEY</v>
      </c>
      <c r="D848" t="s">
        <v>530</v>
      </c>
      <c r="E848">
        <v>7080868718</v>
      </c>
      <c r="F848" t="s">
        <v>412</v>
      </c>
      <c r="G848">
        <v>5</v>
      </c>
      <c r="H848">
        <v>0</v>
      </c>
      <c r="I848">
        <v>0</v>
      </c>
      <c r="J848">
        <v>5</v>
      </c>
      <c r="K848">
        <v>4</v>
      </c>
      <c r="L848">
        <v>1</v>
      </c>
      <c r="M848">
        <v>0</v>
      </c>
      <c r="N848">
        <v>0</v>
      </c>
      <c r="O848" t="s">
        <v>384</v>
      </c>
      <c r="P848" s="368">
        <v>125</v>
      </c>
      <c r="Q848" s="137">
        <v>0</v>
      </c>
      <c r="R848" s="137">
        <v>5</v>
      </c>
      <c r="S848" s="137">
        <v>1</v>
      </c>
      <c r="T848" s="137">
        <v>100</v>
      </c>
      <c r="U848" t="str">
        <f>VLOOKUP($B848,Summary!$A:$C,3,0)</f>
        <v>Rushikesh Kale</v>
      </c>
      <c r="V848" t="str">
        <f ca="1">VLOOKUP($B848,Summary!$A:$E,5,0)</f>
        <v>31 - 90</v>
      </c>
      <c r="W848">
        <f t="shared" si="28"/>
        <v>10156154</v>
      </c>
    </row>
    <row r="849" spans="1:23" s="8" customFormat="1">
      <c r="A849" s="6">
        <v>45455</v>
      </c>
      <c r="B849" s="209">
        <v>10031401</v>
      </c>
      <c r="C849" s="7" t="str">
        <f t="shared" si="27"/>
        <v>KARIM JARIYA</v>
      </c>
      <c r="D849" t="s">
        <v>403</v>
      </c>
      <c r="E849">
        <v>9321734702</v>
      </c>
      <c r="F849" t="s">
        <v>385</v>
      </c>
      <c r="G849">
        <v>5</v>
      </c>
      <c r="H849">
        <v>0</v>
      </c>
      <c r="I849">
        <v>0</v>
      </c>
      <c r="J849">
        <v>5</v>
      </c>
      <c r="K849">
        <v>0</v>
      </c>
      <c r="L849">
        <v>5</v>
      </c>
      <c r="M849">
        <v>0</v>
      </c>
      <c r="N849">
        <v>0</v>
      </c>
      <c r="O849" t="s">
        <v>384</v>
      </c>
      <c r="P849" s="368">
        <v>125</v>
      </c>
      <c r="Q849" s="137">
        <v>0</v>
      </c>
      <c r="R849" s="137">
        <v>5</v>
      </c>
      <c r="S849" s="137">
        <v>1</v>
      </c>
      <c r="T849" s="137">
        <v>100</v>
      </c>
      <c r="U849" t="str">
        <f>VLOOKUP($B849,Summary!$A:$C,3,0)</f>
        <v>Intezar Sayed</v>
      </c>
      <c r="V849" t="str">
        <f ca="1">VLOOKUP($B849,Summary!$A:$E,5,0)</f>
        <v>More Than 1 Year</v>
      </c>
      <c r="W849">
        <f t="shared" si="28"/>
        <v>10031401</v>
      </c>
    </row>
    <row r="850" spans="1:23" s="8" customFormat="1">
      <c r="A850" s="6">
        <v>45455</v>
      </c>
      <c r="B850" s="209">
        <v>10106261</v>
      </c>
      <c r="C850" s="7" t="str">
        <f t="shared" si="27"/>
        <v>MOHD ANWAR</v>
      </c>
      <c r="D850" t="s">
        <v>406</v>
      </c>
      <c r="E850">
        <v>9699967378</v>
      </c>
      <c r="F850" t="s">
        <v>397</v>
      </c>
      <c r="G850">
        <v>7</v>
      </c>
      <c r="H850">
        <v>1</v>
      </c>
      <c r="I850">
        <v>0</v>
      </c>
      <c r="J850">
        <v>6</v>
      </c>
      <c r="K850">
        <v>2</v>
      </c>
      <c r="L850">
        <v>5</v>
      </c>
      <c r="M850">
        <v>0</v>
      </c>
      <c r="N850">
        <v>1</v>
      </c>
      <c r="O850" t="s">
        <v>384</v>
      </c>
      <c r="P850" s="368">
        <v>245</v>
      </c>
      <c r="Q850" s="137">
        <v>5310</v>
      </c>
      <c r="R850" s="137">
        <v>7</v>
      </c>
      <c r="S850" s="137">
        <v>1</v>
      </c>
      <c r="T850" s="137">
        <v>100</v>
      </c>
      <c r="U850" t="str">
        <f>VLOOKUP($B850,Summary!$A:$C,3,0)</f>
        <v>Madhuri Joshi</v>
      </c>
      <c r="V850" t="str">
        <f ca="1">VLOOKUP($B850,Summary!$A:$E,5,0)</f>
        <v>More Than 1 Year</v>
      </c>
      <c r="W850">
        <f t="shared" si="28"/>
        <v>10106261</v>
      </c>
    </row>
    <row r="851" spans="1:23" s="8" customFormat="1">
      <c r="A851" s="6">
        <v>45455</v>
      </c>
      <c r="B851" s="209">
        <v>10157283</v>
      </c>
      <c r="C851" s="7" t="str">
        <f t="shared" si="27"/>
        <v>VINIT LAXMIKANT CHATURVEDI</v>
      </c>
      <c r="D851" t="s">
        <v>549</v>
      </c>
      <c r="E851">
        <v>9619167461</v>
      </c>
      <c r="F851" t="s">
        <v>461</v>
      </c>
      <c r="G851">
        <v>4</v>
      </c>
      <c r="H851">
        <v>0</v>
      </c>
      <c r="I851">
        <v>0</v>
      </c>
      <c r="J851">
        <v>4</v>
      </c>
      <c r="K851">
        <v>3</v>
      </c>
      <c r="L851">
        <v>1</v>
      </c>
      <c r="M851">
        <v>0</v>
      </c>
      <c r="N851">
        <v>0</v>
      </c>
      <c r="O851" t="s">
        <v>384</v>
      </c>
      <c r="P851" s="368">
        <v>90</v>
      </c>
      <c r="Q851" s="137">
        <v>0</v>
      </c>
      <c r="R851" s="137">
        <v>4</v>
      </c>
      <c r="S851" s="137">
        <v>1</v>
      </c>
      <c r="T851" s="137">
        <v>100</v>
      </c>
      <c r="U851" t="str">
        <f>VLOOKUP($B851,Summary!$A:$C,3,0)</f>
        <v>Avnind Singh</v>
      </c>
      <c r="V851" t="str">
        <f ca="1">VLOOKUP($B851,Summary!$A:$E,5,0)</f>
        <v>31 - 90</v>
      </c>
      <c r="W851">
        <f t="shared" si="28"/>
        <v>10157283</v>
      </c>
    </row>
    <row r="852" spans="1:23" s="8" customFormat="1">
      <c r="A852" s="6">
        <v>45455</v>
      </c>
      <c r="B852" s="209">
        <v>10157455</v>
      </c>
      <c r="C852" s="7" t="str">
        <f t="shared" si="27"/>
        <v>PRASHANT VISHRAM PATIL</v>
      </c>
      <c r="D852" t="s">
        <v>552</v>
      </c>
      <c r="E852">
        <v>7777088988</v>
      </c>
      <c r="F852" t="s">
        <v>409</v>
      </c>
      <c r="G852">
        <v>4</v>
      </c>
      <c r="H852">
        <v>0</v>
      </c>
      <c r="I852">
        <v>0</v>
      </c>
      <c r="J852">
        <v>4</v>
      </c>
      <c r="K852">
        <v>3</v>
      </c>
      <c r="L852">
        <v>1</v>
      </c>
      <c r="M852">
        <v>0</v>
      </c>
      <c r="N852">
        <v>0</v>
      </c>
      <c r="O852" t="s">
        <v>384</v>
      </c>
      <c r="P852" s="368">
        <v>100</v>
      </c>
      <c r="Q852" s="137">
        <v>0</v>
      </c>
      <c r="R852" s="137">
        <v>4</v>
      </c>
      <c r="S852" s="137">
        <v>1</v>
      </c>
      <c r="T852" s="137">
        <v>100</v>
      </c>
      <c r="U852" t="str">
        <f>VLOOKUP($B852,Summary!$A:$C,3,0)</f>
        <v>Avnind Singh</v>
      </c>
      <c r="V852" t="str">
        <f ca="1">VLOOKUP($B852,Summary!$A:$E,5,0)</f>
        <v>31 - 90</v>
      </c>
      <c r="W852">
        <f t="shared" si="28"/>
        <v>10157455</v>
      </c>
    </row>
    <row r="853" spans="1:23" s="8" customFormat="1">
      <c r="A853" s="6">
        <v>45455</v>
      </c>
      <c r="B853" s="209">
        <v>10153333</v>
      </c>
      <c r="C853" s="7" t="str">
        <f t="shared" si="27"/>
        <v>SUMIT KUMAR PARASNATH VERMA</v>
      </c>
      <c r="D853" t="s">
        <v>546</v>
      </c>
      <c r="E853">
        <v>7738531602</v>
      </c>
      <c r="F853" t="s">
        <v>503</v>
      </c>
      <c r="G853">
        <v>6</v>
      </c>
      <c r="H853">
        <v>0</v>
      </c>
      <c r="I853">
        <v>0</v>
      </c>
      <c r="J853">
        <v>6</v>
      </c>
      <c r="K853">
        <v>2</v>
      </c>
      <c r="L853">
        <v>4</v>
      </c>
      <c r="M853">
        <v>0</v>
      </c>
      <c r="N853">
        <v>0</v>
      </c>
      <c r="O853" t="s">
        <v>384</v>
      </c>
      <c r="P853" s="368">
        <v>140</v>
      </c>
      <c r="Q853" s="137">
        <v>0</v>
      </c>
      <c r="R853" s="137">
        <v>5</v>
      </c>
      <c r="S853" s="137">
        <v>1</v>
      </c>
      <c r="T853" s="137">
        <v>100</v>
      </c>
      <c r="U853" t="str">
        <f>VLOOKUP($B853,Summary!$A:$C,3,0)</f>
        <v>Dileep Sharma</v>
      </c>
      <c r="V853" t="str">
        <f ca="1">VLOOKUP($B853,Summary!$A:$E,5,0)</f>
        <v>91 - 180</v>
      </c>
      <c r="W853">
        <f t="shared" si="28"/>
        <v>10153333</v>
      </c>
    </row>
    <row r="854" spans="1:23" s="8" customFormat="1">
      <c r="A854" s="6">
        <v>45455</v>
      </c>
      <c r="B854" s="209">
        <v>10147895</v>
      </c>
      <c r="C854" s="7" t="str">
        <f t="shared" si="27"/>
        <v>RUSHIKESH DODHU JADHAV</v>
      </c>
      <c r="D854" t="s">
        <v>389</v>
      </c>
      <c r="E854">
        <v>9768269689</v>
      </c>
      <c r="F854" t="s">
        <v>461</v>
      </c>
      <c r="G854">
        <v>6</v>
      </c>
      <c r="H854">
        <v>0</v>
      </c>
      <c r="I854">
        <v>0</v>
      </c>
      <c r="J854">
        <v>6</v>
      </c>
      <c r="K854">
        <v>2</v>
      </c>
      <c r="L854">
        <v>4</v>
      </c>
      <c r="M854">
        <v>0</v>
      </c>
      <c r="N854">
        <v>0</v>
      </c>
      <c r="O854" t="s">
        <v>384</v>
      </c>
      <c r="P854" s="368">
        <v>150</v>
      </c>
      <c r="Q854" s="137">
        <v>0</v>
      </c>
      <c r="R854" s="137">
        <v>6</v>
      </c>
      <c r="S854" s="137">
        <v>1</v>
      </c>
      <c r="T854" s="137">
        <v>100</v>
      </c>
      <c r="U854" t="str">
        <f>VLOOKUP($B854,Summary!$A:$C,3,0)</f>
        <v>Avnind Singh</v>
      </c>
      <c r="V854" t="str">
        <f ca="1">VLOOKUP($B854,Summary!$A:$E,5,0)</f>
        <v>180 +</v>
      </c>
      <c r="W854">
        <f t="shared" si="28"/>
        <v>10147895</v>
      </c>
    </row>
    <row r="855" spans="1:23" s="8" customFormat="1">
      <c r="A855" s="6">
        <v>45455</v>
      </c>
      <c r="B855" s="209">
        <v>10068735</v>
      </c>
      <c r="C855" s="7" t="str">
        <f t="shared" si="27"/>
        <v>MOHAMMED MUNAWAR KHAN</v>
      </c>
      <c r="D855" t="s">
        <v>398</v>
      </c>
      <c r="E855">
        <v>8779346184</v>
      </c>
      <c r="F855" t="s">
        <v>414</v>
      </c>
      <c r="G855">
        <v>3</v>
      </c>
      <c r="H855">
        <v>0</v>
      </c>
      <c r="I855">
        <v>0</v>
      </c>
      <c r="J855">
        <v>3</v>
      </c>
      <c r="K855">
        <v>0</v>
      </c>
      <c r="L855">
        <v>3</v>
      </c>
      <c r="M855">
        <v>0</v>
      </c>
      <c r="N855">
        <v>0</v>
      </c>
      <c r="O855" t="s">
        <v>384</v>
      </c>
      <c r="P855" s="368">
        <v>75</v>
      </c>
      <c r="Q855" s="137">
        <v>0</v>
      </c>
      <c r="R855" s="137">
        <v>3</v>
      </c>
      <c r="S855" s="137">
        <v>1</v>
      </c>
      <c r="T855" s="137">
        <v>100</v>
      </c>
      <c r="U855" t="str">
        <f>VLOOKUP($B855,Summary!$A:$C,3,0)</f>
        <v>Intezar Sayed</v>
      </c>
      <c r="V855" t="str">
        <f ca="1">VLOOKUP($B855,Summary!$A:$E,5,0)</f>
        <v>More Than 1 Year</v>
      </c>
      <c r="W855">
        <f t="shared" si="28"/>
        <v>10068735</v>
      </c>
    </row>
    <row r="856" spans="1:23" s="8" customFormat="1">
      <c r="A856" s="6">
        <v>45455</v>
      </c>
      <c r="B856" s="209">
        <v>10157451</v>
      </c>
      <c r="C856" s="7" t="str">
        <f t="shared" si="27"/>
        <v>ATHARAV DASHRATH PAWAR</v>
      </c>
      <c r="D856" t="s">
        <v>551</v>
      </c>
      <c r="E856">
        <v>8655082048</v>
      </c>
      <c r="F856" t="s">
        <v>399</v>
      </c>
      <c r="G856">
        <v>5</v>
      </c>
      <c r="H856">
        <v>0</v>
      </c>
      <c r="I856">
        <v>0</v>
      </c>
      <c r="J856">
        <v>5</v>
      </c>
      <c r="K856">
        <v>2</v>
      </c>
      <c r="L856">
        <v>3</v>
      </c>
      <c r="M856">
        <v>0</v>
      </c>
      <c r="N856">
        <v>0</v>
      </c>
      <c r="O856" t="s">
        <v>384</v>
      </c>
      <c r="P856" s="368">
        <v>125</v>
      </c>
      <c r="Q856" s="137">
        <v>0</v>
      </c>
      <c r="R856" s="137">
        <v>5</v>
      </c>
      <c r="S856" s="137">
        <v>1</v>
      </c>
      <c r="T856" s="137">
        <v>100</v>
      </c>
      <c r="U856" t="str">
        <f>VLOOKUP($B856,Summary!$A:$C,3,0)</f>
        <v>Abhijit Khanvilkar</v>
      </c>
      <c r="V856" t="str">
        <f ca="1">VLOOKUP($B856,Summary!$A:$E,5,0)</f>
        <v>31 - 90</v>
      </c>
      <c r="W856">
        <f t="shared" si="28"/>
        <v>10157451</v>
      </c>
    </row>
    <row r="857" spans="1:23" s="8" customFormat="1">
      <c r="A857" s="6">
        <v>45455</v>
      </c>
      <c r="B857" s="209">
        <v>10062688</v>
      </c>
      <c r="C857" s="7" t="str">
        <f t="shared" si="27"/>
        <v>CHANDRALOK GUPTA</v>
      </c>
      <c r="D857" t="s">
        <v>405</v>
      </c>
      <c r="E857">
        <v>8424058233</v>
      </c>
      <c r="F857" t="s">
        <v>422</v>
      </c>
      <c r="G857">
        <v>1</v>
      </c>
      <c r="H857">
        <v>1</v>
      </c>
      <c r="I857">
        <v>0</v>
      </c>
      <c r="J857">
        <v>0</v>
      </c>
      <c r="K857">
        <v>0</v>
      </c>
      <c r="L857">
        <v>1</v>
      </c>
      <c r="M857">
        <v>0</v>
      </c>
      <c r="N857">
        <v>0</v>
      </c>
      <c r="O857" t="s">
        <v>384</v>
      </c>
      <c r="P857" s="368">
        <v>90</v>
      </c>
      <c r="Q857" s="137">
        <v>2360</v>
      </c>
      <c r="R857" s="137">
        <v>1</v>
      </c>
      <c r="S857" s="137">
        <v>1</v>
      </c>
      <c r="T857" s="137">
        <v>20</v>
      </c>
      <c r="U857" t="str">
        <f>VLOOKUP($B857,Summary!$A:$C,3,0)</f>
        <v>Rushikesh Kale</v>
      </c>
      <c r="V857" t="str">
        <f ca="1">VLOOKUP($B857,Summary!$A:$E,5,0)</f>
        <v>More Than 1 Year</v>
      </c>
      <c r="W857">
        <f t="shared" si="28"/>
        <v>10062688</v>
      </c>
    </row>
    <row r="858" spans="1:23" s="8" customFormat="1">
      <c r="A858" s="6">
        <v>45455</v>
      </c>
      <c r="B858" s="209">
        <v>10129842</v>
      </c>
      <c r="C858" s="7" t="str">
        <f t="shared" si="27"/>
        <v>RANJIT REVNATH BOBHATE</v>
      </c>
      <c r="D858" t="s">
        <v>428</v>
      </c>
      <c r="E858">
        <v>9920240914</v>
      </c>
      <c r="F858" t="s">
        <v>397</v>
      </c>
      <c r="G858">
        <v>5</v>
      </c>
      <c r="H858">
        <v>0</v>
      </c>
      <c r="I858">
        <v>0</v>
      </c>
      <c r="J858">
        <v>5</v>
      </c>
      <c r="K858">
        <v>0</v>
      </c>
      <c r="L858">
        <v>6</v>
      </c>
      <c r="M858">
        <v>0</v>
      </c>
      <c r="N858">
        <v>0</v>
      </c>
      <c r="O858" t="s">
        <v>384</v>
      </c>
      <c r="P858" s="368">
        <v>125</v>
      </c>
      <c r="Q858" s="137">
        <v>0</v>
      </c>
      <c r="R858" s="137">
        <v>5</v>
      </c>
      <c r="S858" s="137">
        <v>1</v>
      </c>
      <c r="T858" s="137">
        <v>100</v>
      </c>
      <c r="U858" t="str">
        <f>VLOOKUP($B858,Summary!$A:$C,3,0)</f>
        <v>Madhuri Joshi</v>
      </c>
      <c r="V858" t="str">
        <f ca="1">VLOOKUP($B858,Summary!$A:$E,5,0)</f>
        <v>More Than 1 Year</v>
      </c>
      <c r="W858">
        <f t="shared" si="28"/>
        <v>10129842</v>
      </c>
    </row>
    <row r="859" spans="1:23" s="8" customFormat="1">
      <c r="A859" s="6">
        <v>45455</v>
      </c>
      <c r="B859" s="209">
        <v>10081473</v>
      </c>
      <c r="C859" s="7" t="str">
        <f t="shared" si="27"/>
        <v>ALOK NAKHDOO PAL</v>
      </c>
      <c r="D859" t="s">
        <v>425</v>
      </c>
      <c r="E859">
        <v>7385360866</v>
      </c>
      <c r="F859" t="s">
        <v>405</v>
      </c>
      <c r="G859">
        <v>5</v>
      </c>
      <c r="H859">
        <v>0</v>
      </c>
      <c r="I859">
        <v>0</v>
      </c>
      <c r="J859">
        <v>5</v>
      </c>
      <c r="K859">
        <v>1</v>
      </c>
      <c r="L859">
        <v>4</v>
      </c>
      <c r="M859">
        <v>0</v>
      </c>
      <c r="N859">
        <v>3</v>
      </c>
      <c r="O859" t="s">
        <v>384</v>
      </c>
      <c r="P859" s="368">
        <v>155</v>
      </c>
      <c r="Q859" s="137">
        <v>0</v>
      </c>
      <c r="R859" s="137">
        <v>5</v>
      </c>
      <c r="S859" s="137">
        <v>1</v>
      </c>
      <c r="T859" s="137">
        <v>100</v>
      </c>
      <c r="U859" t="str">
        <f>VLOOKUP($B859,Summary!$A:$C,3,0)</f>
        <v>Rushikesh Kale</v>
      </c>
      <c r="V859" t="str">
        <f ca="1">VLOOKUP($B859,Summary!$A:$E,5,0)</f>
        <v>More Than 1 Year</v>
      </c>
      <c r="W859">
        <f t="shared" si="28"/>
        <v>10081473</v>
      </c>
    </row>
    <row r="860" spans="1:23" s="8" customFormat="1">
      <c r="A860" s="6">
        <v>45455</v>
      </c>
      <c r="B860" s="209">
        <v>10152591</v>
      </c>
      <c r="C860" s="7" t="str">
        <f t="shared" si="27"/>
        <v>ARUN KUMAR SHUKLA</v>
      </c>
      <c r="D860" t="s">
        <v>421</v>
      </c>
      <c r="E860">
        <v>8928440955</v>
      </c>
      <c r="F860" t="s">
        <v>405</v>
      </c>
      <c r="G860">
        <v>7</v>
      </c>
      <c r="H860">
        <v>0</v>
      </c>
      <c r="I860">
        <v>0</v>
      </c>
      <c r="J860">
        <v>7</v>
      </c>
      <c r="K860">
        <v>0</v>
      </c>
      <c r="L860">
        <v>7</v>
      </c>
      <c r="M860">
        <v>0</v>
      </c>
      <c r="N860">
        <v>0</v>
      </c>
      <c r="O860" t="s">
        <v>384</v>
      </c>
      <c r="P860" s="368">
        <v>165</v>
      </c>
      <c r="Q860" s="137">
        <v>0</v>
      </c>
      <c r="R860" s="137">
        <v>7</v>
      </c>
      <c r="S860" s="137">
        <v>1</v>
      </c>
      <c r="T860" s="137">
        <v>100</v>
      </c>
      <c r="U860" t="str">
        <f>VLOOKUP($B860,Summary!$A:$C,3,0)</f>
        <v>Rushikesh Kale</v>
      </c>
      <c r="V860" t="str">
        <f ca="1">VLOOKUP($B860,Summary!$A:$E,5,0)</f>
        <v>91 - 180</v>
      </c>
      <c r="W860">
        <f t="shared" si="28"/>
        <v>10152591</v>
      </c>
    </row>
    <row r="861" spans="1:23" s="8" customFormat="1">
      <c r="A861" s="6">
        <v>45455</v>
      </c>
      <c r="B861" s="209">
        <v>10156156</v>
      </c>
      <c r="C861" s="7" t="str">
        <f t="shared" si="27"/>
        <v>AJAY KUMAR MISHRA</v>
      </c>
      <c r="D861" t="s">
        <v>528</v>
      </c>
      <c r="E861">
        <v>8009478116</v>
      </c>
      <c r="F861" t="s">
        <v>386</v>
      </c>
      <c r="G861">
        <v>5</v>
      </c>
      <c r="H861">
        <v>0</v>
      </c>
      <c r="I861">
        <v>0</v>
      </c>
      <c r="J861">
        <v>5</v>
      </c>
      <c r="K861">
        <v>3</v>
      </c>
      <c r="L861">
        <v>2</v>
      </c>
      <c r="M861">
        <v>0</v>
      </c>
      <c r="N861">
        <v>0</v>
      </c>
      <c r="O861" t="s">
        <v>384</v>
      </c>
      <c r="P861" s="368">
        <v>125</v>
      </c>
      <c r="Q861" s="137">
        <v>0</v>
      </c>
      <c r="R861" s="137">
        <v>5</v>
      </c>
      <c r="S861" s="137">
        <v>1</v>
      </c>
      <c r="T861" s="137">
        <v>100</v>
      </c>
      <c r="U861" t="str">
        <f>VLOOKUP($B861,Summary!$A:$C,3,0)</f>
        <v>Avnind Singh</v>
      </c>
      <c r="V861" t="str">
        <f ca="1">VLOOKUP($B861,Summary!$A:$E,5,0)</f>
        <v>31 - 90</v>
      </c>
      <c r="W861">
        <f t="shared" si="28"/>
        <v>10156156</v>
      </c>
    </row>
    <row r="862" spans="1:23" s="8" customFormat="1">
      <c r="A862" s="6">
        <v>45455</v>
      </c>
      <c r="B862" s="209">
        <v>10157733</v>
      </c>
      <c r="C862" s="7" t="str">
        <f t="shared" si="27"/>
        <v>VINAY MISHRA</v>
      </c>
      <c r="D862" t="s">
        <v>563</v>
      </c>
      <c r="E862">
        <v>9140317319</v>
      </c>
      <c r="F862" t="s">
        <v>402</v>
      </c>
      <c r="G862">
        <v>1</v>
      </c>
      <c r="H862">
        <v>0</v>
      </c>
      <c r="I862">
        <v>0</v>
      </c>
      <c r="J862">
        <v>1</v>
      </c>
      <c r="K862">
        <v>1</v>
      </c>
      <c r="L862">
        <v>0</v>
      </c>
      <c r="M862">
        <v>0</v>
      </c>
      <c r="N862">
        <v>0</v>
      </c>
      <c r="O862" t="s">
        <v>384</v>
      </c>
      <c r="P862" s="368">
        <v>25</v>
      </c>
      <c r="Q862" s="137">
        <v>0</v>
      </c>
      <c r="R862" s="137">
        <v>1</v>
      </c>
      <c r="S862" s="137">
        <v>1</v>
      </c>
      <c r="T862" s="137">
        <v>33.33</v>
      </c>
      <c r="U862" t="str">
        <f>VLOOKUP($B862,Summary!$A:$C,3,0)</f>
        <v>Intezar Sayed</v>
      </c>
      <c r="V862" t="str">
        <f ca="1">VLOOKUP($B862,Summary!$A:$E,5,0)</f>
        <v>31 - 90</v>
      </c>
      <c r="W862">
        <f t="shared" si="28"/>
        <v>10157733</v>
      </c>
    </row>
    <row r="863" spans="1:23" s="8" customFormat="1">
      <c r="A863" s="6">
        <v>45455</v>
      </c>
      <c r="B863" s="209">
        <v>10157735</v>
      </c>
      <c r="C863" s="7" t="str">
        <f t="shared" si="27"/>
        <v>YADAV VIVEKKUMAR LALJI</v>
      </c>
      <c r="D863" t="s">
        <v>564</v>
      </c>
      <c r="E863">
        <v>9702818558</v>
      </c>
      <c r="F863" t="s">
        <v>402</v>
      </c>
      <c r="G863">
        <v>4</v>
      </c>
      <c r="H863">
        <v>0</v>
      </c>
      <c r="I863">
        <v>0</v>
      </c>
      <c r="J863">
        <v>4</v>
      </c>
      <c r="K863">
        <v>1</v>
      </c>
      <c r="L863">
        <v>3</v>
      </c>
      <c r="M863">
        <v>0</v>
      </c>
      <c r="N863">
        <v>0</v>
      </c>
      <c r="O863" t="s">
        <v>384</v>
      </c>
      <c r="P863" s="368">
        <v>100</v>
      </c>
      <c r="Q863" s="137">
        <v>0</v>
      </c>
      <c r="R863" s="137">
        <v>4</v>
      </c>
      <c r="S863" s="137">
        <v>1</v>
      </c>
      <c r="T863" s="137">
        <v>100</v>
      </c>
      <c r="U863" t="str">
        <f>VLOOKUP($B863,Summary!$A:$C,3,0)</f>
        <v>Intezar Sayed</v>
      </c>
      <c r="V863" t="str">
        <f ca="1">VLOOKUP($B863,Summary!$A:$E,5,0)</f>
        <v>31 - 90</v>
      </c>
      <c r="W863">
        <f t="shared" si="28"/>
        <v>10157735</v>
      </c>
    </row>
    <row r="864" spans="1:23" s="8" customFormat="1">
      <c r="A864" s="6">
        <v>45455</v>
      </c>
      <c r="B864" s="209">
        <v>10148305</v>
      </c>
      <c r="C864" s="7" t="str">
        <f t="shared" si="27"/>
        <v>SAMSUJJAMA</v>
      </c>
      <c r="D864" t="s">
        <v>408</v>
      </c>
      <c r="E864">
        <v>9628744894</v>
      </c>
      <c r="F864" t="s">
        <v>409</v>
      </c>
      <c r="G864">
        <v>5</v>
      </c>
      <c r="H864">
        <v>0</v>
      </c>
      <c r="I864">
        <v>0</v>
      </c>
      <c r="J864">
        <v>5</v>
      </c>
      <c r="K864">
        <v>0</v>
      </c>
      <c r="L864">
        <v>5</v>
      </c>
      <c r="M864">
        <v>0</v>
      </c>
      <c r="N864">
        <v>0</v>
      </c>
      <c r="O864" t="s">
        <v>384</v>
      </c>
      <c r="P864" s="368">
        <v>125</v>
      </c>
      <c r="Q864" s="137">
        <v>0</v>
      </c>
      <c r="R864" s="137">
        <v>5</v>
      </c>
      <c r="S864" s="137">
        <v>1</v>
      </c>
      <c r="T864" s="137">
        <v>100</v>
      </c>
      <c r="U864" t="str">
        <f>VLOOKUP($B864,Summary!$A:$C,3,0)</f>
        <v>Avnind Singh</v>
      </c>
      <c r="V864" t="str">
        <f ca="1">VLOOKUP($B864,Summary!$A:$E,5,0)</f>
        <v>180 +</v>
      </c>
      <c r="W864">
        <f t="shared" si="28"/>
        <v>10148305</v>
      </c>
    </row>
    <row r="865" spans="1:23" s="8" customFormat="1">
      <c r="A865" s="6">
        <v>45455</v>
      </c>
      <c r="B865" s="209">
        <v>10156155</v>
      </c>
      <c r="C865" s="7" t="str">
        <f t="shared" si="27"/>
        <v>VIVEKANAND</v>
      </c>
      <c r="D865" t="s">
        <v>543</v>
      </c>
      <c r="E865">
        <v>9984546969</v>
      </c>
      <c r="F865" t="s">
        <v>412</v>
      </c>
      <c r="G865">
        <v>5</v>
      </c>
      <c r="H865">
        <v>1</v>
      </c>
      <c r="I865">
        <v>0</v>
      </c>
      <c r="J865">
        <v>4</v>
      </c>
      <c r="K865">
        <v>3</v>
      </c>
      <c r="L865">
        <v>2</v>
      </c>
      <c r="M865">
        <v>0</v>
      </c>
      <c r="N865">
        <v>0</v>
      </c>
      <c r="O865" t="s">
        <v>384</v>
      </c>
      <c r="P865" s="368">
        <v>200</v>
      </c>
      <c r="Q865" s="137">
        <v>7080</v>
      </c>
      <c r="R865" s="137">
        <v>5</v>
      </c>
      <c r="S865" s="137">
        <v>1</v>
      </c>
      <c r="T865" s="137">
        <v>100</v>
      </c>
      <c r="U865" t="str">
        <f>VLOOKUP($B865,Summary!$A:$C,3,0)</f>
        <v>Rushikesh Kale</v>
      </c>
      <c r="V865" t="str">
        <f ca="1">VLOOKUP($B865,Summary!$A:$E,5,0)</f>
        <v>31 - 90</v>
      </c>
      <c r="W865">
        <f t="shared" si="28"/>
        <v>10156155</v>
      </c>
    </row>
    <row r="866" spans="1:23" s="8" customFormat="1">
      <c r="A866" s="6">
        <v>45455</v>
      </c>
      <c r="B866" s="209">
        <v>10154482</v>
      </c>
      <c r="C866" s="7" t="str">
        <f t="shared" si="27"/>
        <v>PRADEEP DEEPAK ANGRE</v>
      </c>
      <c r="D866" t="s">
        <v>473</v>
      </c>
      <c r="E866">
        <v>8879114532</v>
      </c>
      <c r="F866" t="s">
        <v>412</v>
      </c>
      <c r="G866">
        <v>5</v>
      </c>
      <c r="H866">
        <v>0</v>
      </c>
      <c r="I866">
        <v>0</v>
      </c>
      <c r="J866">
        <v>5</v>
      </c>
      <c r="K866">
        <v>0</v>
      </c>
      <c r="L866">
        <v>5</v>
      </c>
      <c r="M866">
        <v>0</v>
      </c>
      <c r="N866">
        <v>0</v>
      </c>
      <c r="O866" t="s">
        <v>384</v>
      </c>
      <c r="P866" s="368">
        <v>115</v>
      </c>
      <c r="Q866" s="137">
        <v>0</v>
      </c>
      <c r="R866" s="137">
        <v>4</v>
      </c>
      <c r="S866" s="137">
        <v>1</v>
      </c>
      <c r="T866" s="137">
        <v>80</v>
      </c>
      <c r="U866" t="str">
        <f>VLOOKUP($B866,Summary!$A:$C,3,0)</f>
        <v>Rushikesh Kale</v>
      </c>
      <c r="V866" t="str">
        <f ca="1">VLOOKUP($B866,Summary!$A:$E,5,0)</f>
        <v>91 - 180</v>
      </c>
      <c r="W866">
        <f t="shared" si="28"/>
        <v>10154482</v>
      </c>
    </row>
    <row r="867" spans="1:23" s="8" customFormat="1">
      <c r="A867" s="6">
        <v>45455</v>
      </c>
      <c r="B867" s="209">
        <v>10152846</v>
      </c>
      <c r="C867" s="7" t="str">
        <f t="shared" si="27"/>
        <v>SANDESH SAROJ MISHRA</v>
      </c>
      <c r="D867" t="s">
        <v>394</v>
      </c>
      <c r="E867">
        <v>9819648094</v>
      </c>
      <c r="F867" t="s">
        <v>471</v>
      </c>
      <c r="G867">
        <v>5</v>
      </c>
      <c r="H867">
        <v>0</v>
      </c>
      <c r="I867">
        <v>0</v>
      </c>
      <c r="J867">
        <v>5</v>
      </c>
      <c r="K867">
        <v>3</v>
      </c>
      <c r="L867">
        <v>2</v>
      </c>
      <c r="M867">
        <v>0</v>
      </c>
      <c r="N867">
        <v>0</v>
      </c>
      <c r="O867" t="s">
        <v>384</v>
      </c>
      <c r="P867" s="368">
        <v>125</v>
      </c>
      <c r="Q867" s="137">
        <v>0</v>
      </c>
      <c r="R867" s="137">
        <v>5</v>
      </c>
      <c r="S867" s="137">
        <v>1</v>
      </c>
      <c r="T867" s="137">
        <v>100</v>
      </c>
      <c r="U867" t="str">
        <f>VLOOKUP($B867,Summary!$A:$C,3,0)</f>
        <v>Dileep Sharma</v>
      </c>
      <c r="V867" t="str">
        <f ca="1">VLOOKUP($B867,Summary!$A:$E,5,0)</f>
        <v>91 - 180</v>
      </c>
      <c r="W867">
        <f t="shared" si="28"/>
        <v>10152846</v>
      </c>
    </row>
    <row r="868" spans="1:23" s="8" customFormat="1">
      <c r="A868" s="6">
        <v>45455</v>
      </c>
      <c r="B868" s="209">
        <v>10153105</v>
      </c>
      <c r="C868" s="7" t="str">
        <f t="shared" si="27"/>
        <v>SUDHEER PANKAJ PANDEY</v>
      </c>
      <c r="D868" t="s">
        <v>457</v>
      </c>
      <c r="E868">
        <v>8953258991</v>
      </c>
      <c r="F868" t="s">
        <v>460</v>
      </c>
      <c r="G868">
        <v>5</v>
      </c>
      <c r="H868">
        <v>0</v>
      </c>
      <c r="I868">
        <v>0</v>
      </c>
      <c r="J868">
        <v>5</v>
      </c>
      <c r="K868">
        <v>3</v>
      </c>
      <c r="L868">
        <v>3</v>
      </c>
      <c r="M868">
        <v>0</v>
      </c>
      <c r="N868">
        <v>0</v>
      </c>
      <c r="O868" t="s">
        <v>384</v>
      </c>
      <c r="P868" s="368">
        <v>115</v>
      </c>
      <c r="Q868" s="137">
        <v>0</v>
      </c>
      <c r="R868" s="137">
        <v>4</v>
      </c>
      <c r="S868" s="137">
        <v>1</v>
      </c>
      <c r="T868" s="137">
        <v>80</v>
      </c>
      <c r="U868" t="str">
        <f>VLOOKUP($B868,Summary!$A:$C,3,0)</f>
        <v>Avnind Singh</v>
      </c>
      <c r="V868" t="str">
        <f ca="1">VLOOKUP($B868,Summary!$A:$E,5,0)</f>
        <v>91 - 180</v>
      </c>
      <c r="W868">
        <f t="shared" si="28"/>
        <v>10153105</v>
      </c>
    </row>
    <row r="869" spans="1:23" s="8" customFormat="1">
      <c r="A869" s="6">
        <v>45455</v>
      </c>
      <c r="B869" s="209">
        <v>10153342</v>
      </c>
      <c r="C869" s="7" t="str">
        <f t="shared" si="27"/>
        <v>AKASH RAMRATAN JAISWAL</v>
      </c>
      <c r="D869" t="s">
        <v>461</v>
      </c>
      <c r="E869">
        <v>7977956010</v>
      </c>
      <c r="F869" t="s">
        <v>390</v>
      </c>
      <c r="G869">
        <v>1</v>
      </c>
      <c r="H869">
        <v>0</v>
      </c>
      <c r="I869">
        <v>0</v>
      </c>
      <c r="J869">
        <v>1</v>
      </c>
      <c r="K869">
        <v>0</v>
      </c>
      <c r="L869">
        <v>1</v>
      </c>
      <c r="M869">
        <v>0</v>
      </c>
      <c r="N869">
        <v>0</v>
      </c>
      <c r="O869" t="s">
        <v>384</v>
      </c>
      <c r="P869" s="368">
        <v>25</v>
      </c>
      <c r="Q869" s="137">
        <v>0</v>
      </c>
      <c r="R869" s="137">
        <v>1</v>
      </c>
      <c r="S869" s="137">
        <v>1</v>
      </c>
      <c r="T869" s="137">
        <v>33.33</v>
      </c>
      <c r="U869" t="str">
        <f>VLOOKUP($B869,Summary!$A:$C,3,0)</f>
        <v>Avnind Singh</v>
      </c>
      <c r="V869" t="str">
        <f ca="1">VLOOKUP($B869,Summary!$A:$E,5,0)</f>
        <v>91 - 180</v>
      </c>
      <c r="W869">
        <f t="shared" si="28"/>
        <v>10153342</v>
      </c>
    </row>
    <row r="870" spans="1:23" s="8" customFormat="1">
      <c r="A870" s="6">
        <v>45455</v>
      </c>
      <c r="B870" s="209">
        <v>10083901</v>
      </c>
      <c r="C870" s="7" t="str">
        <f t="shared" si="27"/>
        <v>BHAVESH VIVEK MHATRE</v>
      </c>
      <c r="D870" t="s">
        <v>419</v>
      </c>
      <c r="E870">
        <v>8668720253</v>
      </c>
      <c r="F870" t="s">
        <v>418</v>
      </c>
      <c r="G870">
        <v>5</v>
      </c>
      <c r="H870">
        <v>0</v>
      </c>
      <c r="I870">
        <v>0</v>
      </c>
      <c r="J870">
        <v>5</v>
      </c>
      <c r="K870">
        <v>4</v>
      </c>
      <c r="L870">
        <v>1</v>
      </c>
      <c r="M870">
        <v>0</v>
      </c>
      <c r="N870">
        <v>0</v>
      </c>
      <c r="O870" t="s">
        <v>384</v>
      </c>
      <c r="P870" s="368">
        <v>125</v>
      </c>
      <c r="Q870" s="137">
        <v>0</v>
      </c>
      <c r="R870" s="137">
        <v>5</v>
      </c>
      <c r="S870" s="137">
        <v>1</v>
      </c>
      <c r="T870" s="137">
        <v>100</v>
      </c>
      <c r="U870" t="str">
        <f>VLOOKUP($B870,Summary!$A:$C,3,0)</f>
        <v>Madhuri Joshi</v>
      </c>
      <c r="V870" t="str">
        <f ca="1">VLOOKUP($B870,Summary!$A:$E,5,0)</f>
        <v>More Than 1 Year</v>
      </c>
      <c r="W870">
        <f t="shared" si="28"/>
        <v>10083901</v>
      </c>
    </row>
    <row r="871" spans="1:23" s="8" customFormat="1">
      <c r="A871" s="6">
        <v>45455</v>
      </c>
      <c r="B871" s="209">
        <v>10154722</v>
      </c>
      <c r="C871" s="7" t="str">
        <f t="shared" si="27"/>
        <v>ANIMESH KARMAKAR</v>
      </c>
      <c r="D871" t="s">
        <v>492</v>
      </c>
      <c r="E871">
        <v>6294590298</v>
      </c>
      <c r="F871" t="s">
        <v>399</v>
      </c>
      <c r="G871">
        <v>4</v>
      </c>
      <c r="H871">
        <v>0</v>
      </c>
      <c r="I871">
        <v>0</v>
      </c>
      <c r="J871">
        <v>4</v>
      </c>
      <c r="K871">
        <v>4</v>
      </c>
      <c r="L871">
        <v>0</v>
      </c>
      <c r="M871">
        <v>0</v>
      </c>
      <c r="N871">
        <v>0</v>
      </c>
      <c r="O871" t="s">
        <v>384</v>
      </c>
      <c r="P871" s="368">
        <v>100</v>
      </c>
      <c r="Q871" s="137">
        <v>0</v>
      </c>
      <c r="R871" s="137">
        <v>4</v>
      </c>
      <c r="S871" s="137">
        <v>1</v>
      </c>
      <c r="T871" s="137">
        <v>80</v>
      </c>
      <c r="U871" t="str">
        <f>VLOOKUP($B871,Summary!$A:$C,3,0)</f>
        <v>Abhijit Khanvilkar</v>
      </c>
      <c r="V871" t="str">
        <f ca="1">VLOOKUP($B871,Summary!$A:$E,5,0)</f>
        <v>91 - 180</v>
      </c>
      <c r="W871">
        <f t="shared" si="28"/>
        <v>10154722</v>
      </c>
    </row>
    <row r="872" spans="1:23" s="8" customFormat="1">
      <c r="A872" s="6">
        <v>45455</v>
      </c>
      <c r="B872" s="209">
        <v>10155617</v>
      </c>
      <c r="C872" s="7" t="str">
        <f t="shared" si="27"/>
        <v>NANDLAL RAJBHAR</v>
      </c>
      <c r="D872" t="s">
        <v>504</v>
      </c>
      <c r="E872">
        <v>9594189301</v>
      </c>
      <c r="F872" t="s">
        <v>401</v>
      </c>
      <c r="G872">
        <v>5</v>
      </c>
      <c r="H872">
        <v>0</v>
      </c>
      <c r="I872">
        <v>0</v>
      </c>
      <c r="J872">
        <v>5</v>
      </c>
      <c r="K872">
        <v>2</v>
      </c>
      <c r="L872">
        <v>3</v>
      </c>
      <c r="M872">
        <v>0</v>
      </c>
      <c r="N872">
        <v>0</v>
      </c>
      <c r="O872" t="s">
        <v>384</v>
      </c>
      <c r="P872" s="368">
        <v>125</v>
      </c>
      <c r="Q872" s="137">
        <v>0</v>
      </c>
      <c r="R872" s="137">
        <v>5</v>
      </c>
      <c r="S872" s="137">
        <v>1</v>
      </c>
      <c r="T872" s="137">
        <v>100</v>
      </c>
      <c r="U872" t="str">
        <f>VLOOKUP($B872,Summary!$A:$C,3,0)</f>
        <v>Abhijit Khanvilkar</v>
      </c>
      <c r="V872" t="str">
        <f ca="1">VLOOKUP($B872,Summary!$A:$E,5,0)</f>
        <v>31 - 90</v>
      </c>
      <c r="W872">
        <f t="shared" si="28"/>
        <v>10155617</v>
      </c>
    </row>
    <row r="873" spans="1:23" s="8" customFormat="1">
      <c r="A873" s="6">
        <v>45455</v>
      </c>
      <c r="B873" s="209">
        <v>10023014</v>
      </c>
      <c r="C873" s="7" t="str">
        <f t="shared" si="27"/>
        <v>AJAY KUMAR VERMA</v>
      </c>
      <c r="D873" t="s">
        <v>385</v>
      </c>
      <c r="E873">
        <v>9867318030</v>
      </c>
      <c r="F873" t="s">
        <v>414</v>
      </c>
      <c r="G873">
        <v>2</v>
      </c>
      <c r="H873">
        <v>0</v>
      </c>
      <c r="I873">
        <v>1</v>
      </c>
      <c r="J873">
        <v>1</v>
      </c>
      <c r="K873">
        <v>1</v>
      </c>
      <c r="L873">
        <v>1</v>
      </c>
      <c r="M873">
        <v>0</v>
      </c>
      <c r="N873">
        <v>0</v>
      </c>
      <c r="O873" t="s">
        <v>384</v>
      </c>
      <c r="P873" s="368">
        <v>115</v>
      </c>
      <c r="Q873" s="137">
        <v>9440</v>
      </c>
      <c r="R873" s="137">
        <v>2</v>
      </c>
      <c r="S873" s="137">
        <v>1</v>
      </c>
      <c r="T873" s="137">
        <v>40</v>
      </c>
      <c r="U873" t="str">
        <f>VLOOKUP($B873,Summary!$A:$C,3,0)</f>
        <v>Intezar Sayed</v>
      </c>
      <c r="V873" t="str">
        <f ca="1">VLOOKUP($B873,Summary!$A:$E,5,0)</f>
        <v>More Than 1 Year</v>
      </c>
      <c r="W873">
        <f t="shared" si="28"/>
        <v>10023014</v>
      </c>
    </row>
    <row r="874" spans="1:23" s="8" customFormat="1">
      <c r="A874" s="6">
        <v>45455</v>
      </c>
      <c r="B874" s="209">
        <v>10126648</v>
      </c>
      <c r="C874" s="7" t="str">
        <f t="shared" si="27"/>
        <v>ANOOP PANDEY</v>
      </c>
      <c r="D874" t="s">
        <v>455</v>
      </c>
      <c r="E874">
        <v>9321734007</v>
      </c>
      <c r="F874" t="s">
        <v>393</v>
      </c>
      <c r="G874">
        <v>5</v>
      </c>
      <c r="H874">
        <v>0</v>
      </c>
      <c r="I874">
        <v>0</v>
      </c>
      <c r="J874">
        <v>5</v>
      </c>
      <c r="K874">
        <v>2</v>
      </c>
      <c r="L874">
        <v>5</v>
      </c>
      <c r="M874">
        <v>0</v>
      </c>
      <c r="N874">
        <v>0</v>
      </c>
      <c r="O874" t="s">
        <v>384</v>
      </c>
      <c r="P874" s="368">
        <v>110</v>
      </c>
      <c r="Q874" s="137">
        <v>0</v>
      </c>
      <c r="R874" s="137">
        <v>5</v>
      </c>
      <c r="S874" s="137">
        <v>1</v>
      </c>
      <c r="T874" s="137">
        <v>100</v>
      </c>
      <c r="U874" t="str">
        <f>VLOOKUP($B874,Summary!$A:$C,3,0)</f>
        <v>Avnind Singh</v>
      </c>
      <c r="V874" t="str">
        <f ca="1">VLOOKUP($B874,Summary!$A:$E,5,0)</f>
        <v>More Than 1 Year</v>
      </c>
      <c r="W874">
        <f t="shared" si="28"/>
        <v>10126648</v>
      </c>
    </row>
    <row r="875" spans="1:23" s="8" customFormat="1">
      <c r="A875" s="6">
        <v>45455</v>
      </c>
      <c r="B875" s="209">
        <v>10153321</v>
      </c>
      <c r="C875" s="7" t="str">
        <f t="shared" si="27"/>
        <v>ZOAIB MAINUDDIN PALEKAR</v>
      </c>
      <c r="D875" t="s">
        <v>459</v>
      </c>
      <c r="E875">
        <v>7020908214</v>
      </c>
      <c r="F875" t="s">
        <v>461</v>
      </c>
      <c r="G875">
        <v>4</v>
      </c>
      <c r="H875">
        <v>0</v>
      </c>
      <c r="I875">
        <v>0</v>
      </c>
      <c r="J875">
        <v>4</v>
      </c>
      <c r="K875">
        <v>0</v>
      </c>
      <c r="L875">
        <v>4</v>
      </c>
      <c r="M875">
        <v>0</v>
      </c>
      <c r="N875">
        <v>0</v>
      </c>
      <c r="O875" t="s">
        <v>384</v>
      </c>
      <c r="P875" s="368">
        <v>100</v>
      </c>
      <c r="Q875" s="137">
        <v>0</v>
      </c>
      <c r="R875" s="137">
        <v>4</v>
      </c>
      <c r="S875" s="137">
        <v>1</v>
      </c>
      <c r="T875" s="137">
        <v>80</v>
      </c>
      <c r="U875" t="str">
        <f>VLOOKUP($B875,Summary!$A:$C,3,0)</f>
        <v>Avnind Singh</v>
      </c>
      <c r="V875" t="str">
        <f ca="1">VLOOKUP($B875,Summary!$A:$E,5,0)</f>
        <v>91 - 180</v>
      </c>
      <c r="W875">
        <f t="shared" si="28"/>
        <v>10153321</v>
      </c>
    </row>
    <row r="876" spans="1:23" s="8" customFormat="1">
      <c r="A876" s="6">
        <v>45455</v>
      </c>
      <c r="B876" s="209">
        <v>10157449</v>
      </c>
      <c r="C876" s="7" t="str">
        <f t="shared" si="27"/>
        <v>PRITAM SUNIL GAIKWAD</v>
      </c>
      <c r="D876" t="s">
        <v>553</v>
      </c>
      <c r="E876">
        <v>8169792854</v>
      </c>
      <c r="F876" t="s">
        <v>431</v>
      </c>
      <c r="G876">
        <v>5</v>
      </c>
      <c r="H876">
        <v>0</v>
      </c>
      <c r="I876">
        <v>0</v>
      </c>
      <c r="J876">
        <v>5</v>
      </c>
      <c r="K876">
        <v>5</v>
      </c>
      <c r="L876">
        <v>0</v>
      </c>
      <c r="M876">
        <v>0</v>
      </c>
      <c r="N876">
        <v>0</v>
      </c>
      <c r="O876" t="s">
        <v>384</v>
      </c>
      <c r="P876" s="368">
        <v>125</v>
      </c>
      <c r="Q876" s="137">
        <v>0</v>
      </c>
      <c r="R876" s="137">
        <v>5</v>
      </c>
      <c r="S876" s="137">
        <v>1</v>
      </c>
      <c r="T876" s="137">
        <v>100</v>
      </c>
      <c r="U876" t="str">
        <f>VLOOKUP($B876,Summary!$A:$C,3,0)</f>
        <v>Madhuri Joshi</v>
      </c>
      <c r="V876" t="str">
        <f ca="1">VLOOKUP($B876,Summary!$A:$E,5,0)</f>
        <v>31 - 90</v>
      </c>
      <c r="W876">
        <f t="shared" si="28"/>
        <v>10157449</v>
      </c>
    </row>
    <row r="877" spans="1:23" s="8" customFormat="1">
      <c r="A877" s="6">
        <v>45455</v>
      </c>
      <c r="B877" s="209">
        <v>10051652</v>
      </c>
      <c r="C877" s="7" t="str">
        <f t="shared" si="27"/>
        <v>DINESH GHODVINDE</v>
      </c>
      <c r="D877" t="s">
        <v>444</v>
      </c>
      <c r="E877">
        <v>7020949492</v>
      </c>
      <c r="F877" t="s">
        <v>412</v>
      </c>
      <c r="G877">
        <v>3</v>
      </c>
      <c r="H877">
        <v>1</v>
      </c>
      <c r="I877">
        <v>0</v>
      </c>
      <c r="J877">
        <v>2</v>
      </c>
      <c r="K877">
        <v>0</v>
      </c>
      <c r="L877">
        <v>3</v>
      </c>
      <c r="M877">
        <v>0</v>
      </c>
      <c r="N877">
        <v>0</v>
      </c>
      <c r="O877" t="s">
        <v>384</v>
      </c>
      <c r="P877" s="368">
        <v>110</v>
      </c>
      <c r="Q877" s="137">
        <v>1475</v>
      </c>
      <c r="R877" s="137">
        <v>2</v>
      </c>
      <c r="S877" s="137">
        <v>1</v>
      </c>
      <c r="T877" s="137">
        <v>66.67</v>
      </c>
      <c r="U877" t="str">
        <f>VLOOKUP($B877,Summary!$A:$C,3,0)</f>
        <v>Rushikesh Kale</v>
      </c>
      <c r="V877" t="str">
        <f ca="1">VLOOKUP($B877,Summary!$A:$E,5,0)</f>
        <v>More Than 1 Year</v>
      </c>
      <c r="W877">
        <f t="shared" si="28"/>
        <v>10051652</v>
      </c>
    </row>
    <row r="878" spans="1:23" s="8" customFormat="1">
      <c r="A878" s="6">
        <v>45455</v>
      </c>
      <c r="B878" s="209">
        <v>10154505</v>
      </c>
      <c r="C878" s="7" t="str">
        <f t="shared" si="27"/>
        <v>KRISHNA GYANDEV PANDEY</v>
      </c>
      <c r="D878" t="s">
        <v>475</v>
      </c>
      <c r="E878">
        <v>9372324244</v>
      </c>
      <c r="F878" t="s">
        <v>460</v>
      </c>
      <c r="G878">
        <v>5</v>
      </c>
      <c r="H878">
        <v>0</v>
      </c>
      <c r="I878">
        <v>0</v>
      </c>
      <c r="J878">
        <v>5</v>
      </c>
      <c r="K878">
        <v>4</v>
      </c>
      <c r="L878">
        <v>2</v>
      </c>
      <c r="M878">
        <v>0</v>
      </c>
      <c r="N878">
        <v>0</v>
      </c>
      <c r="O878" t="s">
        <v>384</v>
      </c>
      <c r="P878" s="368">
        <v>125</v>
      </c>
      <c r="Q878" s="137">
        <v>0</v>
      </c>
      <c r="R878" s="137">
        <v>5</v>
      </c>
      <c r="S878" s="137">
        <v>1</v>
      </c>
      <c r="T878" s="137">
        <v>100</v>
      </c>
      <c r="U878" t="str">
        <f>VLOOKUP($B878,Summary!$A:$C,3,0)</f>
        <v>Avnind Singh</v>
      </c>
      <c r="V878" t="str">
        <f ca="1">VLOOKUP($B878,Summary!$A:$E,5,0)</f>
        <v>91 - 180</v>
      </c>
      <c r="W878">
        <f t="shared" si="28"/>
        <v>10154505</v>
      </c>
    </row>
    <row r="879" spans="1:23" s="8" customFormat="1">
      <c r="A879" s="6">
        <v>45455</v>
      </c>
      <c r="B879" s="209">
        <v>10149232</v>
      </c>
      <c r="C879" s="7" t="str">
        <f t="shared" si="27"/>
        <v>AKASH KUMAR JAISWAL</v>
      </c>
      <c r="D879" t="s">
        <v>452</v>
      </c>
      <c r="E879">
        <v>9984180596</v>
      </c>
      <c r="F879" t="s">
        <v>497</v>
      </c>
      <c r="G879">
        <v>3</v>
      </c>
      <c r="H879">
        <v>0</v>
      </c>
      <c r="I879">
        <v>0</v>
      </c>
      <c r="J879">
        <v>3</v>
      </c>
      <c r="K879">
        <v>2</v>
      </c>
      <c r="L879">
        <v>1</v>
      </c>
      <c r="M879">
        <v>0</v>
      </c>
      <c r="N879">
        <v>0</v>
      </c>
      <c r="O879" t="s">
        <v>384</v>
      </c>
      <c r="P879" s="368">
        <v>75</v>
      </c>
      <c r="Q879" s="137">
        <v>0</v>
      </c>
      <c r="R879" s="137">
        <v>3</v>
      </c>
      <c r="S879" s="137">
        <v>1</v>
      </c>
      <c r="T879" s="137">
        <v>60</v>
      </c>
      <c r="U879" t="str">
        <f>VLOOKUP($B879,Summary!$A:$C,3,0)</f>
        <v>Dileep Sharma</v>
      </c>
      <c r="V879" t="str">
        <f ca="1">VLOOKUP($B879,Summary!$A:$E,5,0)</f>
        <v>180 +</v>
      </c>
      <c r="W879">
        <f t="shared" si="28"/>
        <v>10149232</v>
      </c>
    </row>
    <row r="880" spans="1:23" s="8" customFormat="1">
      <c r="A880" s="6">
        <v>45455</v>
      </c>
      <c r="B880" s="209">
        <v>10102541</v>
      </c>
      <c r="C880" s="7" t="str">
        <f t="shared" si="27"/>
        <v>JAYESH MANOHARLAL VATANI</v>
      </c>
      <c r="D880" t="s">
        <v>411</v>
      </c>
      <c r="E880">
        <v>9730838322</v>
      </c>
      <c r="F880" t="s">
        <v>412</v>
      </c>
      <c r="G880">
        <v>7</v>
      </c>
      <c r="H880">
        <v>1</v>
      </c>
      <c r="I880">
        <v>0</v>
      </c>
      <c r="J880">
        <v>6</v>
      </c>
      <c r="K880">
        <v>1</v>
      </c>
      <c r="L880">
        <v>6</v>
      </c>
      <c r="M880">
        <v>0</v>
      </c>
      <c r="N880">
        <v>0</v>
      </c>
      <c r="O880" t="s">
        <v>384</v>
      </c>
      <c r="P880" s="368">
        <v>195</v>
      </c>
      <c r="Q880" s="137">
        <v>50976</v>
      </c>
      <c r="R880" s="137">
        <v>7</v>
      </c>
      <c r="S880" s="137">
        <v>1</v>
      </c>
      <c r="T880" s="137">
        <v>100</v>
      </c>
      <c r="U880" t="str">
        <f>VLOOKUP($B880,Summary!$A:$C,3,0)</f>
        <v>Rushikesh Kale</v>
      </c>
      <c r="V880" t="str">
        <f ca="1">VLOOKUP($B880,Summary!$A:$E,5,0)</f>
        <v>More Than 1 Year</v>
      </c>
      <c r="W880">
        <f t="shared" si="28"/>
        <v>10102541</v>
      </c>
    </row>
    <row r="881" spans="1:23" s="8" customFormat="1">
      <c r="A881" s="6">
        <v>45455</v>
      </c>
      <c r="B881" s="209">
        <v>10015602</v>
      </c>
      <c r="C881" s="7" t="str">
        <f t="shared" si="27"/>
        <v>SHASHANK YELVE</v>
      </c>
      <c r="D881" t="s">
        <v>431</v>
      </c>
      <c r="E881">
        <v>8830251760</v>
      </c>
      <c r="F881" t="s">
        <v>413</v>
      </c>
      <c r="G881">
        <v>2</v>
      </c>
      <c r="H881">
        <v>2</v>
      </c>
      <c r="I881">
        <v>0</v>
      </c>
      <c r="J881">
        <v>0</v>
      </c>
      <c r="K881">
        <v>0</v>
      </c>
      <c r="L881">
        <v>2</v>
      </c>
      <c r="M881">
        <v>0</v>
      </c>
      <c r="N881">
        <v>0</v>
      </c>
      <c r="O881" t="s">
        <v>384</v>
      </c>
      <c r="P881" s="368">
        <v>170</v>
      </c>
      <c r="Q881" s="137">
        <v>10594</v>
      </c>
      <c r="R881" s="137">
        <v>2</v>
      </c>
      <c r="S881" s="137">
        <v>1</v>
      </c>
      <c r="T881" s="137">
        <v>40</v>
      </c>
      <c r="U881" t="str">
        <f>VLOOKUP($B881,Summary!$A:$C,3,0)</f>
        <v>Madhuri Joshi</v>
      </c>
      <c r="V881" t="str">
        <f ca="1">VLOOKUP($B881,Summary!$A:$E,5,0)</f>
        <v>More Than 1 Year</v>
      </c>
      <c r="W881">
        <f t="shared" si="28"/>
        <v>10015602</v>
      </c>
    </row>
    <row r="882" spans="1:23" s="8" customFormat="1">
      <c r="A882" s="6">
        <v>45455</v>
      </c>
      <c r="B882" s="209">
        <v>10156140</v>
      </c>
      <c r="C882" s="7" t="str">
        <f t="shared" si="27"/>
        <v>AMAN TRIPATHI</v>
      </c>
      <c r="D882" t="s">
        <v>509</v>
      </c>
      <c r="E882">
        <v>7393838072</v>
      </c>
      <c r="F882" t="s">
        <v>412</v>
      </c>
      <c r="G882">
        <v>7</v>
      </c>
      <c r="H882">
        <v>0</v>
      </c>
      <c r="I882">
        <v>0</v>
      </c>
      <c r="J882">
        <v>7</v>
      </c>
      <c r="K882">
        <v>4</v>
      </c>
      <c r="L882">
        <v>3</v>
      </c>
      <c r="M882">
        <v>0</v>
      </c>
      <c r="N882">
        <v>0</v>
      </c>
      <c r="O882" t="s">
        <v>384</v>
      </c>
      <c r="P882" s="368">
        <v>175</v>
      </c>
      <c r="Q882" s="137">
        <v>0</v>
      </c>
      <c r="R882" s="137">
        <v>7</v>
      </c>
      <c r="S882" s="137">
        <v>1</v>
      </c>
      <c r="T882" s="137">
        <v>100</v>
      </c>
      <c r="U882" t="str">
        <f>VLOOKUP($B882,Summary!$A:$C,3,0)</f>
        <v>Rushikesh Kale</v>
      </c>
      <c r="V882" t="str">
        <f ca="1">VLOOKUP($B882,Summary!$A:$E,5,0)</f>
        <v>31 - 90</v>
      </c>
      <c r="W882">
        <f t="shared" si="28"/>
        <v>10156140</v>
      </c>
    </row>
    <row r="883" spans="1:23" s="8" customFormat="1">
      <c r="A883" s="6">
        <v>45455</v>
      </c>
      <c r="B883" s="209">
        <v>10157723</v>
      </c>
      <c r="C883" s="7" t="str">
        <f t="shared" si="27"/>
        <v>BITTU KUMAR</v>
      </c>
      <c r="D883" t="s">
        <v>565</v>
      </c>
      <c r="E883">
        <v>8709035770</v>
      </c>
      <c r="F883" t="s">
        <v>399</v>
      </c>
      <c r="G883">
        <v>5</v>
      </c>
      <c r="H883">
        <v>0</v>
      </c>
      <c r="I883">
        <v>0</v>
      </c>
      <c r="J883">
        <v>5</v>
      </c>
      <c r="K883">
        <v>1</v>
      </c>
      <c r="L883">
        <v>4</v>
      </c>
      <c r="M883">
        <v>0</v>
      </c>
      <c r="N883">
        <v>0</v>
      </c>
      <c r="O883" t="s">
        <v>384</v>
      </c>
      <c r="P883" s="368">
        <v>125</v>
      </c>
      <c r="Q883" s="137">
        <v>0</v>
      </c>
      <c r="R883" s="137">
        <v>5</v>
      </c>
      <c r="S883" s="137">
        <v>1</v>
      </c>
      <c r="T883" s="137">
        <v>100</v>
      </c>
      <c r="U883" t="str">
        <f>VLOOKUP($B883,Summary!$A:$C,3,0)</f>
        <v>Abhijit Khanvilkar</v>
      </c>
      <c r="V883" t="str">
        <f ca="1">VLOOKUP($B883,Summary!$A:$E,5,0)</f>
        <v>31 - 90</v>
      </c>
      <c r="W883">
        <f t="shared" si="28"/>
        <v>10157723</v>
      </c>
    </row>
    <row r="884" spans="1:23" s="8" customFormat="1">
      <c r="A884" s="6">
        <v>45455</v>
      </c>
      <c r="B884" s="209">
        <v>10012025</v>
      </c>
      <c r="C884" s="7" t="str">
        <f t="shared" si="27"/>
        <v>SURAJ PAWAR</v>
      </c>
      <c r="D884" t="s">
        <v>418</v>
      </c>
      <c r="E884">
        <v>8446578718</v>
      </c>
      <c r="F884" t="s">
        <v>413</v>
      </c>
      <c r="G884">
        <v>1</v>
      </c>
      <c r="H884">
        <v>1</v>
      </c>
      <c r="I884">
        <v>0</v>
      </c>
      <c r="J884">
        <v>0</v>
      </c>
      <c r="K884">
        <v>0</v>
      </c>
      <c r="L884">
        <v>1</v>
      </c>
      <c r="M884">
        <v>0</v>
      </c>
      <c r="N884">
        <v>0</v>
      </c>
      <c r="O884" t="s">
        <v>384</v>
      </c>
      <c r="P884" s="368">
        <v>90</v>
      </c>
      <c r="Q884" s="137">
        <v>9440</v>
      </c>
      <c r="R884" s="137">
        <v>1</v>
      </c>
      <c r="S884" s="137">
        <v>1</v>
      </c>
      <c r="T884" s="137">
        <v>33.33</v>
      </c>
      <c r="U884" t="str">
        <f>VLOOKUP($B884,Summary!$A:$C,3,0)</f>
        <v>Madhuri Joshi</v>
      </c>
      <c r="V884" t="str">
        <f ca="1">VLOOKUP($B884,Summary!$A:$E,5,0)</f>
        <v>More Than 1 Year</v>
      </c>
      <c r="W884">
        <f t="shared" si="28"/>
        <v>10012025</v>
      </c>
    </row>
    <row r="885" spans="1:23" s="8" customFormat="1">
      <c r="A885" s="6">
        <v>45455</v>
      </c>
      <c r="B885" s="209">
        <v>10149396</v>
      </c>
      <c r="C885" s="7" t="str">
        <f t="shared" si="27"/>
        <v>AKASH NARAYAN RAWTE</v>
      </c>
      <c r="D885" t="s">
        <v>453</v>
      </c>
      <c r="E885">
        <v>9594529510</v>
      </c>
      <c r="F885" t="s">
        <v>386</v>
      </c>
      <c r="G885">
        <v>4</v>
      </c>
      <c r="H885">
        <v>0</v>
      </c>
      <c r="I885">
        <v>0</v>
      </c>
      <c r="J885">
        <v>4</v>
      </c>
      <c r="K885">
        <v>2</v>
      </c>
      <c r="L885">
        <v>2</v>
      </c>
      <c r="M885">
        <v>0</v>
      </c>
      <c r="N885">
        <v>0</v>
      </c>
      <c r="O885" t="s">
        <v>384</v>
      </c>
      <c r="P885" s="368">
        <v>90</v>
      </c>
      <c r="Q885" s="137">
        <v>0</v>
      </c>
      <c r="R885" s="137">
        <v>4</v>
      </c>
      <c r="S885" s="137">
        <v>1</v>
      </c>
      <c r="T885" s="137">
        <v>80</v>
      </c>
      <c r="U885" t="str">
        <f>VLOOKUP($B885,Summary!$A:$C,3,0)</f>
        <v>Avnind Singh</v>
      </c>
      <c r="V885" t="str">
        <f ca="1">VLOOKUP($B885,Summary!$A:$E,5,0)</f>
        <v>180 +</v>
      </c>
      <c r="W885">
        <f t="shared" si="28"/>
        <v>10149396</v>
      </c>
    </row>
    <row r="886" spans="1:23" s="8" customFormat="1">
      <c r="A886" s="6">
        <v>45455</v>
      </c>
      <c r="B886" s="209">
        <v>10123047</v>
      </c>
      <c r="C886" s="7" t="str">
        <f t="shared" si="27"/>
        <v>MUNAWAR WARISH HASHMI</v>
      </c>
      <c r="D886" t="s">
        <v>442</v>
      </c>
      <c r="E886">
        <v>9167670057</v>
      </c>
      <c r="F886" t="s">
        <v>422</v>
      </c>
      <c r="G886">
        <v>3</v>
      </c>
      <c r="H886">
        <v>0</v>
      </c>
      <c r="I886">
        <v>1</v>
      </c>
      <c r="J886">
        <v>2</v>
      </c>
      <c r="K886">
        <v>0</v>
      </c>
      <c r="L886">
        <v>3</v>
      </c>
      <c r="M886">
        <v>0</v>
      </c>
      <c r="N886">
        <v>0</v>
      </c>
      <c r="O886" t="s">
        <v>384</v>
      </c>
      <c r="P886" s="368">
        <v>110</v>
      </c>
      <c r="Q886" s="137">
        <v>25500</v>
      </c>
      <c r="R886" s="137">
        <v>3</v>
      </c>
      <c r="S886" s="137">
        <v>1</v>
      </c>
      <c r="T886" s="137">
        <v>100</v>
      </c>
      <c r="U886" t="str">
        <f>VLOOKUP($B886,Summary!$A:$C,3,0)</f>
        <v>Rushikesh Kale</v>
      </c>
      <c r="V886" t="str">
        <f ca="1">VLOOKUP($B886,Summary!$A:$E,5,0)</f>
        <v>More Than 1 Year</v>
      </c>
      <c r="W886">
        <f t="shared" si="28"/>
        <v>10123047</v>
      </c>
    </row>
    <row r="887" spans="1:23" s="8" customFormat="1">
      <c r="A887" s="6">
        <v>45455</v>
      </c>
      <c r="B887" s="209">
        <v>10147873</v>
      </c>
      <c r="C887" s="7" t="str">
        <f t="shared" si="27"/>
        <v>PREM KUMAR VISHWAKARMA</v>
      </c>
      <c r="D887" t="s">
        <v>409</v>
      </c>
      <c r="E887">
        <v>9004761131</v>
      </c>
      <c r="F887" t="s">
        <v>393</v>
      </c>
      <c r="G887">
        <v>3</v>
      </c>
      <c r="H887">
        <v>0</v>
      </c>
      <c r="I887">
        <v>0</v>
      </c>
      <c r="J887">
        <v>3</v>
      </c>
      <c r="K887">
        <v>1</v>
      </c>
      <c r="L887">
        <v>2</v>
      </c>
      <c r="M887">
        <v>0</v>
      </c>
      <c r="N887">
        <v>0</v>
      </c>
      <c r="O887" t="s">
        <v>384</v>
      </c>
      <c r="P887" s="368">
        <v>75</v>
      </c>
      <c r="Q887" s="137">
        <v>0</v>
      </c>
      <c r="R887" s="137">
        <v>2</v>
      </c>
      <c r="S887" s="137">
        <v>1</v>
      </c>
      <c r="T887" s="137">
        <v>66.67</v>
      </c>
      <c r="U887" t="str">
        <f>VLOOKUP($B887,Summary!$A:$C,3,0)</f>
        <v>Avnind Singh</v>
      </c>
      <c r="V887" t="str">
        <f ca="1">VLOOKUP($B887,Summary!$A:$E,5,0)</f>
        <v>180 +</v>
      </c>
      <c r="W887">
        <f t="shared" si="28"/>
        <v>10147873</v>
      </c>
    </row>
    <row r="888" spans="1:23" s="8" customFormat="1">
      <c r="A888" s="6">
        <v>45455</v>
      </c>
      <c r="B888" s="209">
        <v>10130832</v>
      </c>
      <c r="C888" s="7" t="str">
        <f t="shared" si="27"/>
        <v>MOHINI RAVIRAV YETEKAR</v>
      </c>
      <c r="D888" t="s">
        <v>446</v>
      </c>
      <c r="E888">
        <v>8850628737</v>
      </c>
      <c r="F888" t="s">
        <v>383</v>
      </c>
      <c r="G888">
        <v>1</v>
      </c>
      <c r="H888">
        <v>0</v>
      </c>
      <c r="I888">
        <v>1</v>
      </c>
      <c r="J888">
        <v>0</v>
      </c>
      <c r="K888">
        <v>0</v>
      </c>
      <c r="L888">
        <v>1</v>
      </c>
      <c r="M888">
        <v>0</v>
      </c>
      <c r="N888">
        <v>0</v>
      </c>
      <c r="O888" t="s">
        <v>384</v>
      </c>
      <c r="P888" s="368">
        <v>85</v>
      </c>
      <c r="Q888" s="137">
        <v>3540</v>
      </c>
      <c r="R888" s="137">
        <v>1</v>
      </c>
      <c r="S888" s="137">
        <v>1</v>
      </c>
      <c r="T888" s="137">
        <v>20</v>
      </c>
      <c r="U888" t="str">
        <f>VLOOKUP($B888,Summary!$A:$C,3,0)</f>
        <v>Madhuri Joshi</v>
      </c>
      <c r="V888" t="str">
        <f ca="1">VLOOKUP($B888,Summary!$A:$E,5,0)</f>
        <v>More Than 1 Year</v>
      </c>
      <c r="W888">
        <f t="shared" si="28"/>
        <v>10130832</v>
      </c>
    </row>
    <row r="889" spans="1:23" s="8" customFormat="1">
      <c r="A889" s="6">
        <v>45455</v>
      </c>
      <c r="B889" s="209">
        <v>10144216</v>
      </c>
      <c r="C889" s="7" t="str">
        <f t="shared" si="27"/>
        <v>GAURISHANKAR SHAMBHU MANDAL</v>
      </c>
      <c r="D889" t="s">
        <v>578</v>
      </c>
      <c r="E889">
        <v>8369893292</v>
      </c>
      <c r="F889" t="s">
        <v>405</v>
      </c>
      <c r="G889">
        <v>1</v>
      </c>
      <c r="H889">
        <v>0</v>
      </c>
      <c r="I889">
        <v>1</v>
      </c>
      <c r="J889">
        <v>0</v>
      </c>
      <c r="K889">
        <v>0</v>
      </c>
      <c r="L889">
        <v>1</v>
      </c>
      <c r="M889">
        <v>0</v>
      </c>
      <c r="N889">
        <v>0</v>
      </c>
      <c r="O889" t="s">
        <v>384</v>
      </c>
      <c r="P889" s="368">
        <v>85</v>
      </c>
      <c r="Q889" s="137">
        <v>2360</v>
      </c>
      <c r="R889" s="137">
        <v>1</v>
      </c>
      <c r="S889" s="137">
        <v>1</v>
      </c>
      <c r="T889" s="137">
        <v>33.33</v>
      </c>
      <c r="U889" t="str">
        <f>VLOOKUP($B889,Summary!$A:$C,3,0)</f>
        <v>Rushikesh Kale</v>
      </c>
      <c r="V889" t="str">
        <f ca="1">VLOOKUP($B889,Summary!$A:$E,5,0)</f>
        <v>180 +</v>
      </c>
      <c r="W889">
        <f t="shared" si="28"/>
        <v>10144216</v>
      </c>
    </row>
    <row r="890" spans="1:23" s="8" customFormat="1">
      <c r="A890" s="6">
        <v>45455</v>
      </c>
      <c r="B890" s="209">
        <v>10154478</v>
      </c>
      <c r="C890" s="7" t="str">
        <f t="shared" si="27"/>
        <v>AKSHAY YADAV</v>
      </c>
      <c r="D890" t="s">
        <v>472</v>
      </c>
      <c r="E890">
        <v>9920724076</v>
      </c>
      <c r="F890" t="s">
        <v>460</v>
      </c>
      <c r="G890">
        <v>5</v>
      </c>
      <c r="H890">
        <v>0</v>
      </c>
      <c r="I890">
        <v>0</v>
      </c>
      <c r="J890">
        <v>5</v>
      </c>
      <c r="K890">
        <v>3</v>
      </c>
      <c r="L890">
        <v>2</v>
      </c>
      <c r="M890">
        <v>0</v>
      </c>
      <c r="N890">
        <v>0</v>
      </c>
      <c r="O890" t="s">
        <v>384</v>
      </c>
      <c r="P890" s="368">
        <v>125</v>
      </c>
      <c r="Q890" s="137">
        <v>0</v>
      </c>
      <c r="R890" s="137">
        <v>5</v>
      </c>
      <c r="S890" s="137">
        <v>1</v>
      </c>
      <c r="T890" s="137">
        <v>100</v>
      </c>
      <c r="U890" t="str">
        <f>VLOOKUP($B890,Summary!$A:$C,3,0)</f>
        <v>Avnind Singh</v>
      </c>
      <c r="V890" t="str">
        <f ca="1">VLOOKUP($B890,Summary!$A:$E,5,0)</f>
        <v>91 - 180</v>
      </c>
      <c r="W890">
        <f t="shared" si="28"/>
        <v>10154478</v>
      </c>
    </row>
    <row r="891" spans="1:23" s="8" customFormat="1">
      <c r="A891" s="6">
        <v>45455</v>
      </c>
      <c r="B891" s="209">
        <v>10067328</v>
      </c>
      <c r="C891" s="7" t="str">
        <f t="shared" si="27"/>
        <v>SHEKH MOHAMMAD IMRAN</v>
      </c>
      <c r="D891" t="s">
        <v>449</v>
      </c>
      <c r="E891">
        <v>8291174466</v>
      </c>
      <c r="F891" t="s">
        <v>431</v>
      </c>
      <c r="G891">
        <v>5</v>
      </c>
      <c r="H891">
        <v>0</v>
      </c>
      <c r="I891">
        <v>0</v>
      </c>
      <c r="J891">
        <v>5</v>
      </c>
      <c r="K891">
        <v>0</v>
      </c>
      <c r="L891">
        <v>5</v>
      </c>
      <c r="M891">
        <v>0</v>
      </c>
      <c r="N891">
        <v>1</v>
      </c>
      <c r="O891" t="s">
        <v>384</v>
      </c>
      <c r="P891" s="368">
        <v>135</v>
      </c>
      <c r="Q891" s="137">
        <v>0</v>
      </c>
      <c r="R891" s="137">
        <v>5</v>
      </c>
      <c r="S891" s="137">
        <v>1</v>
      </c>
      <c r="T891" s="137">
        <v>100</v>
      </c>
      <c r="U891" t="str">
        <f>VLOOKUP($B891,Summary!$A:$C,3,0)</f>
        <v>Madhuri Joshi</v>
      </c>
      <c r="V891" t="str">
        <f ca="1">VLOOKUP($B891,Summary!$A:$E,5,0)</f>
        <v>More Than 1 Year</v>
      </c>
      <c r="W891">
        <f t="shared" si="28"/>
        <v>10067328</v>
      </c>
    </row>
    <row r="892" spans="1:23" s="8" customFormat="1">
      <c r="A892" s="6">
        <v>45455</v>
      </c>
      <c r="B892" s="209">
        <v>10156403</v>
      </c>
      <c r="C892" s="7" t="str">
        <f t="shared" si="27"/>
        <v>MOHAMMED SAJID TAK</v>
      </c>
      <c r="D892" t="s">
        <v>541</v>
      </c>
      <c r="E892">
        <v>9623733102</v>
      </c>
      <c r="F892" t="s">
        <v>402</v>
      </c>
      <c r="G892">
        <v>5</v>
      </c>
      <c r="H892">
        <v>0</v>
      </c>
      <c r="I892">
        <v>0</v>
      </c>
      <c r="J892">
        <v>5</v>
      </c>
      <c r="K892">
        <v>0</v>
      </c>
      <c r="L892">
        <v>5</v>
      </c>
      <c r="M892">
        <v>0</v>
      </c>
      <c r="N892">
        <v>0</v>
      </c>
      <c r="O892" t="s">
        <v>384</v>
      </c>
      <c r="P892" s="368">
        <v>115</v>
      </c>
      <c r="Q892" s="137">
        <v>0</v>
      </c>
      <c r="R892" s="137">
        <v>5</v>
      </c>
      <c r="S892" s="137">
        <v>1</v>
      </c>
      <c r="T892" s="137">
        <v>100</v>
      </c>
      <c r="U892" t="str">
        <f>VLOOKUP($B892,Summary!$A:$C,3,0)</f>
        <v>Intezar Sayed</v>
      </c>
      <c r="V892" t="str">
        <f ca="1">VLOOKUP($B892,Summary!$A:$E,5,0)</f>
        <v>31 - 90</v>
      </c>
      <c r="W892">
        <f t="shared" si="28"/>
        <v>10156403</v>
      </c>
    </row>
    <row r="893" spans="1:23" s="8" customFormat="1">
      <c r="A893" s="6">
        <v>45455</v>
      </c>
      <c r="B893" s="209">
        <v>10142058</v>
      </c>
      <c r="C893" s="7" t="str">
        <f t="shared" si="27"/>
        <v>ANGAD RAMJI GUPTA</v>
      </c>
      <c r="D893" t="s">
        <v>450</v>
      </c>
      <c r="E893">
        <v>9820840706</v>
      </c>
      <c r="F893" t="s">
        <v>405</v>
      </c>
      <c r="G893">
        <v>3</v>
      </c>
      <c r="H893">
        <v>0</v>
      </c>
      <c r="I893">
        <v>0</v>
      </c>
      <c r="J893">
        <v>3</v>
      </c>
      <c r="K893">
        <v>0</v>
      </c>
      <c r="L893">
        <v>3</v>
      </c>
      <c r="M893">
        <v>0</v>
      </c>
      <c r="N893">
        <v>0</v>
      </c>
      <c r="O893" t="s">
        <v>384</v>
      </c>
      <c r="P893" s="368">
        <v>75</v>
      </c>
      <c r="Q893" s="137">
        <v>0</v>
      </c>
      <c r="R893" s="137">
        <v>3</v>
      </c>
      <c r="S893" s="137">
        <v>1</v>
      </c>
      <c r="T893" s="137">
        <v>60</v>
      </c>
      <c r="U893" t="str">
        <f>VLOOKUP($B893,Summary!$A:$C,3,0)</f>
        <v>Rushikesh Kale</v>
      </c>
      <c r="V893" t="str">
        <f ca="1">VLOOKUP($B893,Summary!$A:$E,5,0)</f>
        <v>More Than 1 Year</v>
      </c>
      <c r="W893">
        <f t="shared" si="28"/>
        <v>10142058</v>
      </c>
    </row>
    <row r="894" spans="1:23" s="8" customFormat="1">
      <c r="A894" s="6">
        <v>45455</v>
      </c>
      <c r="B894" s="209">
        <v>10155632</v>
      </c>
      <c r="C894" s="7" t="str">
        <f t="shared" ref="C894:C955" si="29">D894</f>
        <v>ABHISHEK GUPTA</v>
      </c>
      <c r="D894" t="s">
        <v>503</v>
      </c>
      <c r="E894">
        <v>8354873086</v>
      </c>
      <c r="F894" t="s">
        <v>497</v>
      </c>
      <c r="G894">
        <v>3</v>
      </c>
      <c r="H894">
        <v>0</v>
      </c>
      <c r="I894">
        <v>0</v>
      </c>
      <c r="J894">
        <v>3</v>
      </c>
      <c r="K894">
        <v>1</v>
      </c>
      <c r="L894">
        <v>2</v>
      </c>
      <c r="M894">
        <v>0</v>
      </c>
      <c r="N894">
        <v>0</v>
      </c>
      <c r="O894" t="s">
        <v>384</v>
      </c>
      <c r="P894" s="368">
        <v>75</v>
      </c>
      <c r="Q894" s="137">
        <v>0</v>
      </c>
      <c r="R894" s="137">
        <v>3</v>
      </c>
      <c r="S894" s="137">
        <v>1</v>
      </c>
      <c r="T894" s="137">
        <v>100</v>
      </c>
      <c r="U894" t="str">
        <f>VLOOKUP($B894,Summary!$A:$C,3,0)</f>
        <v>Dileep Sharma</v>
      </c>
      <c r="V894" t="str">
        <f ca="1">VLOOKUP($B894,Summary!$A:$E,5,0)</f>
        <v>31 - 90</v>
      </c>
      <c r="W894">
        <f t="shared" si="28"/>
        <v>10155632</v>
      </c>
    </row>
    <row r="895" spans="1:23" s="8" customFormat="1">
      <c r="A895" s="6">
        <v>45455</v>
      </c>
      <c r="B895" s="209">
        <v>10069714</v>
      </c>
      <c r="C895" s="7" t="str">
        <f t="shared" si="29"/>
        <v>JUBAIR KHAN</v>
      </c>
      <c r="D895" t="s">
        <v>396</v>
      </c>
      <c r="E895">
        <v>9594708000</v>
      </c>
      <c r="F895" t="s">
        <v>397</v>
      </c>
      <c r="G895">
        <v>3</v>
      </c>
      <c r="H895">
        <v>0</v>
      </c>
      <c r="I895">
        <v>1</v>
      </c>
      <c r="J895">
        <v>2</v>
      </c>
      <c r="K895">
        <v>2</v>
      </c>
      <c r="L895">
        <v>1</v>
      </c>
      <c r="M895">
        <v>0</v>
      </c>
      <c r="N895">
        <v>0</v>
      </c>
      <c r="O895" t="s">
        <v>384</v>
      </c>
      <c r="P895" s="368">
        <v>135</v>
      </c>
      <c r="Q895" s="137">
        <v>8260</v>
      </c>
      <c r="R895" s="137">
        <v>3</v>
      </c>
      <c r="S895" s="137">
        <v>1</v>
      </c>
      <c r="T895" s="137">
        <v>100</v>
      </c>
      <c r="U895" t="str">
        <f>VLOOKUP($B895,Summary!$A:$C,3,0)</f>
        <v>Madhuri Joshi</v>
      </c>
      <c r="V895" t="str">
        <f ca="1">VLOOKUP($B895,Summary!$A:$E,5,0)</f>
        <v>More Than 1 Year</v>
      </c>
      <c r="W895">
        <f t="shared" si="28"/>
        <v>10069714</v>
      </c>
    </row>
    <row r="896" spans="1:23" s="8" customFormat="1">
      <c r="A896" s="6">
        <v>45455</v>
      </c>
      <c r="B896" s="209">
        <v>10113592</v>
      </c>
      <c r="C896" s="7" t="str">
        <f t="shared" si="29"/>
        <v>BANNOTH NARAYANASWAMY NAIK</v>
      </c>
      <c r="D896" t="s">
        <v>443</v>
      </c>
      <c r="E896">
        <v>9892353556</v>
      </c>
      <c r="F896" t="s">
        <v>392</v>
      </c>
      <c r="G896">
        <v>5</v>
      </c>
      <c r="H896">
        <v>0</v>
      </c>
      <c r="I896">
        <v>0</v>
      </c>
      <c r="J896">
        <v>5</v>
      </c>
      <c r="K896">
        <v>1</v>
      </c>
      <c r="L896">
        <v>4</v>
      </c>
      <c r="M896">
        <v>0</v>
      </c>
      <c r="N896">
        <v>0</v>
      </c>
      <c r="O896" t="s">
        <v>384</v>
      </c>
      <c r="P896" s="368">
        <v>125</v>
      </c>
      <c r="Q896" s="137">
        <v>0</v>
      </c>
      <c r="R896" s="137">
        <v>5</v>
      </c>
      <c r="S896" s="137">
        <v>1</v>
      </c>
      <c r="T896" s="137">
        <v>100</v>
      </c>
      <c r="U896" t="str">
        <f>VLOOKUP($B896,Summary!$A:$C,3,0)</f>
        <v>Abhijit Khanvilkar</v>
      </c>
      <c r="V896" t="str">
        <f ca="1">VLOOKUP($B896,Summary!$A:$E,5,0)</f>
        <v>More Than 1 Year</v>
      </c>
      <c r="W896">
        <f t="shared" si="28"/>
        <v>10113592</v>
      </c>
    </row>
    <row r="897" spans="1:23" s="8" customFormat="1">
      <c r="A897" s="6">
        <v>45455</v>
      </c>
      <c r="B897" s="209">
        <v>10094703</v>
      </c>
      <c r="C897" s="7" t="str">
        <f t="shared" si="29"/>
        <v>ASHUTOSH MISHRA</v>
      </c>
      <c r="D897" t="s">
        <v>447</v>
      </c>
      <c r="E897">
        <v>9960834633</v>
      </c>
      <c r="F897" t="s">
        <v>395</v>
      </c>
      <c r="G897">
        <v>4</v>
      </c>
      <c r="H897">
        <v>0</v>
      </c>
      <c r="I897">
        <v>0</v>
      </c>
      <c r="J897">
        <v>4</v>
      </c>
      <c r="K897">
        <v>0</v>
      </c>
      <c r="L897">
        <v>4</v>
      </c>
      <c r="M897">
        <v>0</v>
      </c>
      <c r="N897">
        <v>0</v>
      </c>
      <c r="O897" t="s">
        <v>384</v>
      </c>
      <c r="P897" s="368">
        <v>100</v>
      </c>
      <c r="Q897" s="137">
        <v>0</v>
      </c>
      <c r="R897" s="137">
        <v>4</v>
      </c>
      <c r="S897" s="137">
        <v>1</v>
      </c>
      <c r="T897" s="137">
        <v>80</v>
      </c>
      <c r="U897" t="str">
        <f>VLOOKUP($B897,Summary!$A:$C,3,0)</f>
        <v>Intezar Sayed</v>
      </c>
      <c r="V897" t="str">
        <f ca="1">VLOOKUP($B897,Summary!$A:$E,5,0)</f>
        <v>More Than 1 Year</v>
      </c>
      <c r="W897">
        <f t="shared" si="28"/>
        <v>10094703</v>
      </c>
    </row>
    <row r="898" spans="1:23" s="8" customFormat="1">
      <c r="A898" s="6">
        <v>45455</v>
      </c>
      <c r="B898" s="209">
        <v>10057164</v>
      </c>
      <c r="C898" s="7" t="str">
        <f t="shared" si="29"/>
        <v>PRAVIN MATAL</v>
      </c>
      <c r="D898" t="s">
        <v>440</v>
      </c>
      <c r="E898">
        <v>9867591635</v>
      </c>
      <c r="F898" t="s">
        <v>383</v>
      </c>
      <c r="G898">
        <v>6</v>
      </c>
      <c r="H898">
        <v>0</v>
      </c>
      <c r="I898">
        <v>0</v>
      </c>
      <c r="J898">
        <v>6</v>
      </c>
      <c r="K898">
        <v>1</v>
      </c>
      <c r="L898">
        <v>5</v>
      </c>
      <c r="M898">
        <v>0</v>
      </c>
      <c r="N898">
        <v>0</v>
      </c>
      <c r="O898" t="s">
        <v>384</v>
      </c>
      <c r="P898" s="368">
        <v>150</v>
      </c>
      <c r="Q898" s="137">
        <v>0</v>
      </c>
      <c r="R898" s="137">
        <v>6</v>
      </c>
      <c r="S898" s="137">
        <v>1</v>
      </c>
      <c r="T898" s="137">
        <v>100</v>
      </c>
      <c r="U898" t="str">
        <f>VLOOKUP($B898,Summary!$A:$C,3,0)</f>
        <v>Madhuri Joshi</v>
      </c>
      <c r="V898" t="str">
        <f ca="1">VLOOKUP($B898,Summary!$A:$E,5,0)</f>
        <v>More Than 1 Year</v>
      </c>
      <c r="W898">
        <f t="shared" si="28"/>
        <v>10057164</v>
      </c>
    </row>
    <row r="899" spans="1:23" s="8" customFormat="1">
      <c r="A899" s="6">
        <v>45455</v>
      </c>
      <c r="B899" s="209">
        <v>10152214</v>
      </c>
      <c r="C899" s="7" t="str">
        <f t="shared" si="29"/>
        <v>VIKAS CHANDRABHAN MISHRA</v>
      </c>
      <c r="D899" t="s">
        <v>445</v>
      </c>
      <c r="E899">
        <v>8369541192</v>
      </c>
      <c r="F899" t="s">
        <v>431</v>
      </c>
      <c r="G899">
        <v>5</v>
      </c>
      <c r="H899">
        <v>0</v>
      </c>
      <c r="I899">
        <v>0</v>
      </c>
      <c r="J899">
        <v>5</v>
      </c>
      <c r="K899">
        <v>2</v>
      </c>
      <c r="L899">
        <v>3</v>
      </c>
      <c r="M899">
        <v>0</v>
      </c>
      <c r="N899">
        <v>0</v>
      </c>
      <c r="O899" t="s">
        <v>384</v>
      </c>
      <c r="P899" s="368">
        <v>125</v>
      </c>
      <c r="Q899" s="137">
        <v>0</v>
      </c>
      <c r="R899" s="137">
        <v>5</v>
      </c>
      <c r="S899" s="137">
        <v>1</v>
      </c>
      <c r="T899" s="137">
        <v>100</v>
      </c>
      <c r="U899" t="str">
        <f>VLOOKUP($B899,Summary!$A:$C,3,0)</f>
        <v>Madhuri Joshi</v>
      </c>
      <c r="V899" t="str">
        <f ca="1">VLOOKUP($B899,Summary!$A:$E,5,0)</f>
        <v>91 - 180</v>
      </c>
      <c r="W899">
        <f t="shared" ref="W899:W962" si="30">B899</f>
        <v>10152214</v>
      </c>
    </row>
    <row r="900" spans="1:23" s="8" customFormat="1">
      <c r="A900" s="6">
        <v>45455</v>
      </c>
      <c r="B900" s="209">
        <v>10014784</v>
      </c>
      <c r="C900" s="7" t="str">
        <f t="shared" si="29"/>
        <v>PRASHANT LAD</v>
      </c>
      <c r="D900" t="s">
        <v>407</v>
      </c>
      <c r="E900">
        <v>9833647618</v>
      </c>
      <c r="F900" t="s">
        <v>431</v>
      </c>
      <c r="G900">
        <v>4</v>
      </c>
      <c r="H900">
        <v>0</v>
      </c>
      <c r="I900">
        <v>0</v>
      </c>
      <c r="J900">
        <v>4</v>
      </c>
      <c r="K900">
        <v>2</v>
      </c>
      <c r="L900">
        <v>2</v>
      </c>
      <c r="M900">
        <v>0</v>
      </c>
      <c r="N900">
        <v>0</v>
      </c>
      <c r="O900" t="s">
        <v>384</v>
      </c>
      <c r="P900" s="368">
        <v>100</v>
      </c>
      <c r="Q900" s="137">
        <v>0</v>
      </c>
      <c r="R900" s="137">
        <v>4</v>
      </c>
      <c r="S900" s="137">
        <v>1</v>
      </c>
      <c r="T900" s="137">
        <v>100</v>
      </c>
      <c r="U900" t="str">
        <f>VLOOKUP($B900,Summary!$A:$C,3,0)</f>
        <v>Madhuri Joshi</v>
      </c>
      <c r="V900" t="str">
        <f ca="1">VLOOKUP($B900,Summary!$A:$E,5,0)</f>
        <v>More Than 1 Year</v>
      </c>
      <c r="W900">
        <f t="shared" si="30"/>
        <v>10014784</v>
      </c>
    </row>
    <row r="901" spans="1:23" s="8" customFormat="1">
      <c r="A901" s="6">
        <v>45455</v>
      </c>
      <c r="B901" s="209">
        <v>10157722</v>
      </c>
      <c r="C901" s="7" t="str">
        <f t="shared" si="29"/>
        <v>SACHIN KUMAR</v>
      </c>
      <c r="D901" t="s">
        <v>561</v>
      </c>
      <c r="E901">
        <v>8825131086</v>
      </c>
      <c r="F901" t="s">
        <v>399</v>
      </c>
      <c r="G901">
        <v>3</v>
      </c>
      <c r="H901">
        <v>0</v>
      </c>
      <c r="I901">
        <v>0</v>
      </c>
      <c r="J901">
        <v>3</v>
      </c>
      <c r="K901">
        <v>2</v>
      </c>
      <c r="L901">
        <v>1</v>
      </c>
      <c r="M901">
        <v>0</v>
      </c>
      <c r="N901">
        <v>0</v>
      </c>
      <c r="O901" t="s">
        <v>384</v>
      </c>
      <c r="P901" s="368">
        <v>75</v>
      </c>
      <c r="Q901" s="137">
        <v>0</v>
      </c>
      <c r="R901" s="137">
        <v>3</v>
      </c>
      <c r="S901" s="137">
        <v>1</v>
      </c>
      <c r="T901" s="137">
        <v>100</v>
      </c>
      <c r="U901" t="str">
        <f>VLOOKUP($B901,Summary!$A:$C,3,0)</f>
        <v>Abhijit Khanvilkar</v>
      </c>
      <c r="V901" t="str">
        <f ca="1">VLOOKUP($B901,Summary!$A:$E,5,0)</f>
        <v>31 - 90</v>
      </c>
      <c r="W901">
        <f t="shared" si="30"/>
        <v>10157722</v>
      </c>
    </row>
    <row r="902" spans="1:23" s="8" customFormat="1">
      <c r="A902" s="6">
        <v>45455</v>
      </c>
      <c r="B902" s="209">
        <v>10155619</v>
      </c>
      <c r="C902" s="7" t="str">
        <f t="shared" si="29"/>
        <v>AJAY BALU LONDHE</v>
      </c>
      <c r="D902" t="s">
        <v>502</v>
      </c>
      <c r="E902">
        <v>8369610661</v>
      </c>
      <c r="F902" t="s">
        <v>416</v>
      </c>
      <c r="G902">
        <v>4</v>
      </c>
      <c r="H902">
        <v>1</v>
      </c>
      <c r="I902">
        <v>0</v>
      </c>
      <c r="J902">
        <v>3</v>
      </c>
      <c r="K902">
        <v>2</v>
      </c>
      <c r="L902">
        <v>2</v>
      </c>
      <c r="M902">
        <v>0</v>
      </c>
      <c r="N902">
        <v>0</v>
      </c>
      <c r="O902" t="s">
        <v>384</v>
      </c>
      <c r="P902" s="368">
        <v>160</v>
      </c>
      <c r="Q902" s="137">
        <v>25488</v>
      </c>
      <c r="R902" s="137">
        <v>3</v>
      </c>
      <c r="S902" s="137">
        <v>1</v>
      </c>
      <c r="T902" s="137">
        <v>60</v>
      </c>
      <c r="U902" t="str">
        <f>VLOOKUP($B902,Summary!$A:$C,3,0)</f>
        <v>Abhijit Khanvilkar</v>
      </c>
      <c r="V902" t="str">
        <f ca="1">VLOOKUP($B902,Summary!$A:$E,5,0)</f>
        <v>31 - 90</v>
      </c>
      <c r="W902">
        <f t="shared" si="30"/>
        <v>10155619</v>
      </c>
    </row>
    <row r="903" spans="1:23" s="8" customFormat="1">
      <c r="A903" s="6">
        <v>45455</v>
      </c>
      <c r="B903" s="209">
        <v>10068280</v>
      </c>
      <c r="C903" s="7" t="str">
        <f t="shared" si="29"/>
        <v>ARCHANA KAKADE</v>
      </c>
      <c r="D903" t="s">
        <v>434</v>
      </c>
      <c r="E903">
        <v>7208149618</v>
      </c>
      <c r="F903" t="s">
        <v>416</v>
      </c>
      <c r="G903">
        <v>5</v>
      </c>
      <c r="H903">
        <v>0</v>
      </c>
      <c r="I903">
        <v>0</v>
      </c>
      <c r="J903">
        <v>5</v>
      </c>
      <c r="K903">
        <v>1</v>
      </c>
      <c r="L903">
        <v>4</v>
      </c>
      <c r="M903">
        <v>0</v>
      </c>
      <c r="N903">
        <v>0</v>
      </c>
      <c r="O903" t="s">
        <v>384</v>
      </c>
      <c r="P903" s="368">
        <v>115</v>
      </c>
      <c r="Q903" s="137">
        <v>0</v>
      </c>
      <c r="R903" s="137">
        <v>5</v>
      </c>
      <c r="S903" s="137">
        <v>1</v>
      </c>
      <c r="T903" s="137">
        <v>100</v>
      </c>
      <c r="U903" t="str">
        <f>VLOOKUP($B903,Summary!$A:$C,3,0)</f>
        <v>Abhijit Khanvilkar</v>
      </c>
      <c r="V903" t="str">
        <f ca="1">VLOOKUP($B903,Summary!$A:$E,5,0)</f>
        <v>More Than 1 Year</v>
      </c>
      <c r="W903">
        <f t="shared" si="30"/>
        <v>10068280</v>
      </c>
    </row>
    <row r="904" spans="1:23" s="8" customFormat="1">
      <c r="A904" s="6">
        <v>45455</v>
      </c>
      <c r="B904" s="209">
        <v>10068212</v>
      </c>
      <c r="C904" s="7" t="str">
        <f t="shared" si="29"/>
        <v>WASIM KAZI</v>
      </c>
      <c r="D904" t="s">
        <v>436</v>
      </c>
      <c r="E904">
        <v>9702808599</v>
      </c>
      <c r="F904" t="s">
        <v>431</v>
      </c>
      <c r="G904">
        <v>5</v>
      </c>
      <c r="H904">
        <v>0</v>
      </c>
      <c r="I904">
        <v>0</v>
      </c>
      <c r="J904">
        <v>5</v>
      </c>
      <c r="K904">
        <v>0</v>
      </c>
      <c r="L904">
        <v>5</v>
      </c>
      <c r="M904">
        <v>0</v>
      </c>
      <c r="N904">
        <v>0</v>
      </c>
      <c r="O904" t="s">
        <v>384</v>
      </c>
      <c r="P904" s="368">
        <v>125</v>
      </c>
      <c r="Q904" s="137">
        <v>0</v>
      </c>
      <c r="R904" s="137">
        <v>5</v>
      </c>
      <c r="S904" s="137">
        <v>1</v>
      </c>
      <c r="T904" s="137">
        <v>100</v>
      </c>
      <c r="U904" t="str">
        <f>VLOOKUP($B904,Summary!$A:$C,3,0)</f>
        <v>Madhuri Joshi</v>
      </c>
      <c r="V904" t="str">
        <f ca="1">VLOOKUP($B904,Summary!$A:$E,5,0)</f>
        <v>More Than 1 Year</v>
      </c>
      <c r="W904">
        <f t="shared" si="30"/>
        <v>10068212</v>
      </c>
    </row>
    <row r="905" spans="1:23" s="8" customFormat="1">
      <c r="A905" s="6">
        <v>45455</v>
      </c>
      <c r="B905" s="209">
        <v>10154499</v>
      </c>
      <c r="C905" s="7" t="str">
        <f t="shared" si="29"/>
        <v>SHIVAM PATHAK</v>
      </c>
      <c r="D905" t="s">
        <v>478</v>
      </c>
      <c r="E905">
        <v>9721050607</v>
      </c>
      <c r="F905" t="s">
        <v>385</v>
      </c>
      <c r="G905">
        <v>4</v>
      </c>
      <c r="H905">
        <v>0</v>
      </c>
      <c r="I905">
        <v>0</v>
      </c>
      <c r="J905">
        <v>4</v>
      </c>
      <c r="K905">
        <v>2</v>
      </c>
      <c r="L905">
        <v>2</v>
      </c>
      <c r="M905">
        <v>0</v>
      </c>
      <c r="N905">
        <v>0</v>
      </c>
      <c r="O905" t="s">
        <v>384</v>
      </c>
      <c r="P905" s="368">
        <v>100</v>
      </c>
      <c r="Q905" s="137">
        <v>0</v>
      </c>
      <c r="R905" s="137">
        <v>4</v>
      </c>
      <c r="S905" s="137">
        <v>1</v>
      </c>
      <c r="T905" s="137">
        <v>80</v>
      </c>
      <c r="U905" t="str">
        <f>VLOOKUP($B905,Summary!$A:$C,3,0)</f>
        <v>Intezar Sayed</v>
      </c>
      <c r="V905" t="str">
        <f ca="1">VLOOKUP($B905,Summary!$A:$E,5,0)</f>
        <v>91 - 180</v>
      </c>
      <c r="W905">
        <f t="shared" si="30"/>
        <v>10154499</v>
      </c>
    </row>
    <row r="906" spans="1:23" s="8" customFormat="1">
      <c r="A906" s="6">
        <v>45455</v>
      </c>
      <c r="B906" s="209">
        <v>10155616</v>
      </c>
      <c r="C906" s="7" t="str">
        <f t="shared" si="29"/>
        <v>DHIRAJKUMAR L MISHRA</v>
      </c>
      <c r="D906" t="s">
        <v>506</v>
      </c>
      <c r="E906">
        <v>9370908992</v>
      </c>
      <c r="F906" t="s">
        <v>442</v>
      </c>
      <c r="G906">
        <v>5</v>
      </c>
      <c r="H906">
        <v>0</v>
      </c>
      <c r="I906">
        <v>0</v>
      </c>
      <c r="J906">
        <v>5</v>
      </c>
      <c r="K906">
        <v>1</v>
      </c>
      <c r="L906">
        <v>4</v>
      </c>
      <c r="M906">
        <v>0</v>
      </c>
      <c r="N906">
        <v>0</v>
      </c>
      <c r="O906" t="s">
        <v>384</v>
      </c>
      <c r="P906" s="368">
        <v>110</v>
      </c>
      <c r="Q906" s="137">
        <v>0</v>
      </c>
      <c r="R906" s="137">
        <v>4</v>
      </c>
      <c r="S906" s="137">
        <v>1</v>
      </c>
      <c r="T906" s="137">
        <v>80</v>
      </c>
      <c r="U906" t="str">
        <f>VLOOKUP($B906,Summary!$A:$C,3,0)</f>
        <v>Rushikesh Kale</v>
      </c>
      <c r="V906" t="str">
        <f ca="1">VLOOKUP($B906,Summary!$A:$E,5,0)</f>
        <v>31 - 90</v>
      </c>
      <c r="W906">
        <f t="shared" si="30"/>
        <v>10155616</v>
      </c>
    </row>
    <row r="907" spans="1:23" s="8" customFormat="1">
      <c r="A907" s="6">
        <v>45455</v>
      </c>
      <c r="B907" s="209">
        <v>10155635</v>
      </c>
      <c r="C907" s="7" t="str">
        <f t="shared" si="29"/>
        <v>RITIK PANKAJ CHAUBEY</v>
      </c>
      <c r="D907" t="s">
        <v>500</v>
      </c>
      <c r="E907">
        <v>8604838454</v>
      </c>
      <c r="F907" t="s">
        <v>383</v>
      </c>
      <c r="G907">
        <v>5</v>
      </c>
      <c r="H907">
        <v>0</v>
      </c>
      <c r="I907">
        <v>0</v>
      </c>
      <c r="J907">
        <v>5</v>
      </c>
      <c r="K907">
        <v>0</v>
      </c>
      <c r="L907">
        <v>5</v>
      </c>
      <c r="M907">
        <v>0</v>
      </c>
      <c r="N907">
        <v>0</v>
      </c>
      <c r="O907" t="s">
        <v>384</v>
      </c>
      <c r="P907" s="368">
        <v>115</v>
      </c>
      <c r="Q907" s="137">
        <v>0</v>
      </c>
      <c r="R907" s="137">
        <v>4</v>
      </c>
      <c r="S907" s="137">
        <v>1</v>
      </c>
      <c r="T907" s="137">
        <v>80</v>
      </c>
      <c r="U907" t="str">
        <f>VLOOKUP($B907,Summary!$A:$C,3,0)</f>
        <v>Madhuri Joshi</v>
      </c>
      <c r="V907" t="str">
        <f ca="1">VLOOKUP($B907,Summary!$A:$E,5,0)</f>
        <v>31 - 90</v>
      </c>
      <c r="W907">
        <f t="shared" si="30"/>
        <v>10155635</v>
      </c>
    </row>
    <row r="908" spans="1:23" s="8" customFormat="1">
      <c r="A908" s="6">
        <v>45455</v>
      </c>
      <c r="B908" s="209">
        <v>10135447</v>
      </c>
      <c r="C908" s="7" t="str">
        <f t="shared" si="29"/>
        <v>ANKIT VILAS BORSE</v>
      </c>
      <c r="D908" t="s">
        <v>429</v>
      </c>
      <c r="E908">
        <v>8655594978</v>
      </c>
      <c r="F908" t="s">
        <v>412</v>
      </c>
      <c r="G908">
        <v>5</v>
      </c>
      <c r="H908">
        <v>0</v>
      </c>
      <c r="I908">
        <v>0</v>
      </c>
      <c r="J908">
        <v>5</v>
      </c>
      <c r="K908">
        <v>0</v>
      </c>
      <c r="L908">
        <v>5</v>
      </c>
      <c r="M908">
        <v>0</v>
      </c>
      <c r="N908">
        <v>0</v>
      </c>
      <c r="O908" t="s">
        <v>384</v>
      </c>
      <c r="P908" s="368">
        <v>110</v>
      </c>
      <c r="Q908" s="137">
        <v>0</v>
      </c>
      <c r="R908" s="137">
        <v>5</v>
      </c>
      <c r="S908" s="137">
        <v>1</v>
      </c>
      <c r="T908" s="137">
        <v>100</v>
      </c>
      <c r="U908" t="str">
        <f>VLOOKUP($B908,Summary!$A:$C,3,0)</f>
        <v>Rushikesh Kale</v>
      </c>
      <c r="V908" t="str">
        <f ca="1">VLOOKUP($B908,Summary!$A:$E,5,0)</f>
        <v>More Than 1 Year</v>
      </c>
      <c r="W908">
        <f t="shared" si="30"/>
        <v>10135447</v>
      </c>
    </row>
    <row r="909" spans="1:23" s="8" customFormat="1">
      <c r="A909" s="6">
        <v>45455</v>
      </c>
      <c r="B909" s="209">
        <v>10156163</v>
      </c>
      <c r="C909" s="7" t="str">
        <f t="shared" si="29"/>
        <v>ABHISHEK KUMAR</v>
      </c>
      <c r="D909" t="s">
        <v>526</v>
      </c>
      <c r="E909">
        <v>9967178792</v>
      </c>
      <c r="F909" t="s">
        <v>386</v>
      </c>
      <c r="G909">
        <v>4</v>
      </c>
      <c r="H909">
        <v>0</v>
      </c>
      <c r="I909">
        <v>0</v>
      </c>
      <c r="J909">
        <v>4</v>
      </c>
      <c r="K909">
        <v>1</v>
      </c>
      <c r="L909">
        <v>3</v>
      </c>
      <c r="M909">
        <v>0</v>
      </c>
      <c r="N909">
        <v>0</v>
      </c>
      <c r="O909" t="s">
        <v>384</v>
      </c>
      <c r="P909" s="368">
        <v>90</v>
      </c>
      <c r="Q909" s="137">
        <v>0</v>
      </c>
      <c r="R909" s="137">
        <v>4</v>
      </c>
      <c r="S909" s="137">
        <v>1</v>
      </c>
      <c r="T909" s="137">
        <v>80</v>
      </c>
      <c r="U909" t="str">
        <f>VLOOKUP($B909,Summary!$A:$C,3,0)</f>
        <v>Avnind Singh</v>
      </c>
      <c r="V909" t="str">
        <f ca="1">VLOOKUP($B909,Summary!$A:$E,5,0)</f>
        <v>31 - 90</v>
      </c>
      <c r="W909">
        <f t="shared" si="30"/>
        <v>10156163</v>
      </c>
    </row>
    <row r="910" spans="1:23" s="8" customFormat="1">
      <c r="A910" s="6">
        <v>45455</v>
      </c>
      <c r="B910" s="209">
        <v>10157721</v>
      </c>
      <c r="C910" s="7" t="str">
        <f t="shared" si="29"/>
        <v>NITISH KUMAR</v>
      </c>
      <c r="D910" t="s">
        <v>562</v>
      </c>
      <c r="E910">
        <v>8692826180</v>
      </c>
      <c r="F910" t="s">
        <v>399</v>
      </c>
      <c r="G910">
        <v>3</v>
      </c>
      <c r="H910">
        <v>0</v>
      </c>
      <c r="I910">
        <v>0</v>
      </c>
      <c r="J910">
        <v>3</v>
      </c>
      <c r="K910">
        <v>1</v>
      </c>
      <c r="L910">
        <v>2</v>
      </c>
      <c r="M910">
        <v>0</v>
      </c>
      <c r="N910">
        <v>0</v>
      </c>
      <c r="O910" t="s">
        <v>384</v>
      </c>
      <c r="P910" s="368">
        <v>75</v>
      </c>
      <c r="Q910" s="137">
        <v>0</v>
      </c>
      <c r="R910" s="137">
        <v>3</v>
      </c>
      <c r="S910" s="137">
        <v>1</v>
      </c>
      <c r="T910" s="137">
        <v>100</v>
      </c>
      <c r="U910" t="str">
        <f>VLOOKUP($B910,Summary!$A:$C,3,0)</f>
        <v>Abhijit Khanvilkar</v>
      </c>
      <c r="V910" t="str">
        <f ca="1">VLOOKUP($B910,Summary!$A:$E,5,0)</f>
        <v>31 - 90</v>
      </c>
      <c r="W910">
        <f t="shared" si="30"/>
        <v>10157721</v>
      </c>
    </row>
    <row r="911" spans="1:23" s="8" customFormat="1">
      <c r="A911" s="6">
        <v>45455</v>
      </c>
      <c r="B911" s="209">
        <v>10154719</v>
      </c>
      <c r="C911" s="7" t="str">
        <f t="shared" si="29"/>
        <v>CHANDAN MISHRA</v>
      </c>
      <c r="D911" t="s">
        <v>489</v>
      </c>
      <c r="E911">
        <v>8433849596</v>
      </c>
      <c r="F911" t="s">
        <v>471</v>
      </c>
      <c r="G911">
        <v>5</v>
      </c>
      <c r="H911">
        <v>0</v>
      </c>
      <c r="I911">
        <v>0</v>
      </c>
      <c r="J911">
        <v>5</v>
      </c>
      <c r="K911">
        <v>3</v>
      </c>
      <c r="L911">
        <v>2</v>
      </c>
      <c r="M911">
        <v>0</v>
      </c>
      <c r="N911">
        <v>0</v>
      </c>
      <c r="O911" t="s">
        <v>384</v>
      </c>
      <c r="P911" s="368">
        <v>115</v>
      </c>
      <c r="Q911" s="137">
        <v>0</v>
      </c>
      <c r="R911" s="137">
        <v>4</v>
      </c>
      <c r="S911" s="137">
        <v>1</v>
      </c>
      <c r="T911" s="137">
        <v>80</v>
      </c>
      <c r="U911" t="str">
        <f>VLOOKUP($B911,Summary!$A:$C,3,0)</f>
        <v>Dileep Sharma</v>
      </c>
      <c r="V911" t="str">
        <f ca="1">VLOOKUP($B911,Summary!$A:$E,5,0)</f>
        <v>91 - 180</v>
      </c>
      <c r="W911">
        <f t="shared" si="30"/>
        <v>10154719</v>
      </c>
    </row>
    <row r="912" spans="1:23" s="8" customFormat="1">
      <c r="A912" s="6">
        <v>45455</v>
      </c>
      <c r="B912" s="209">
        <v>10091881</v>
      </c>
      <c r="C912" s="7" t="str">
        <f t="shared" si="29"/>
        <v>SUMIT SHARAD SANAS</v>
      </c>
      <c r="D912" t="s">
        <v>427</v>
      </c>
      <c r="E912">
        <v>8652573355</v>
      </c>
      <c r="F912" t="s">
        <v>392</v>
      </c>
      <c r="G912">
        <v>4</v>
      </c>
      <c r="H912">
        <v>0</v>
      </c>
      <c r="I912">
        <v>0</v>
      </c>
      <c r="J912">
        <v>4</v>
      </c>
      <c r="K912">
        <v>0</v>
      </c>
      <c r="L912">
        <v>4</v>
      </c>
      <c r="M912">
        <v>0</v>
      </c>
      <c r="N912">
        <v>0</v>
      </c>
      <c r="O912" t="s">
        <v>384</v>
      </c>
      <c r="P912" s="368">
        <v>100</v>
      </c>
      <c r="Q912" s="137">
        <v>0</v>
      </c>
      <c r="R912" s="137">
        <v>4</v>
      </c>
      <c r="S912" s="137">
        <v>1</v>
      </c>
      <c r="T912" s="137">
        <v>80</v>
      </c>
      <c r="U912" t="str">
        <f>VLOOKUP($B912,Summary!$A:$C,3,0)</f>
        <v>Abhijit Khanvilkar</v>
      </c>
      <c r="V912" t="str">
        <f ca="1">VLOOKUP($B912,Summary!$A:$E,5,0)</f>
        <v>More Than 1 Year</v>
      </c>
      <c r="W912">
        <f t="shared" si="30"/>
        <v>10091881</v>
      </c>
    </row>
    <row r="913" spans="1:23" s="8" customFormat="1">
      <c r="A913" s="6">
        <v>45455</v>
      </c>
      <c r="B913" s="209">
        <v>10153331</v>
      </c>
      <c r="C913" s="7" t="str">
        <f t="shared" si="29"/>
        <v>RAGHWENDRA KUMAR SINGH</v>
      </c>
      <c r="D913" t="s">
        <v>460</v>
      </c>
      <c r="E913">
        <v>8104389966</v>
      </c>
      <c r="F913" t="s">
        <v>390</v>
      </c>
      <c r="G913">
        <v>3</v>
      </c>
      <c r="H913">
        <v>0</v>
      </c>
      <c r="I913">
        <v>0</v>
      </c>
      <c r="J913">
        <v>3</v>
      </c>
      <c r="K913">
        <v>2</v>
      </c>
      <c r="L913">
        <v>1</v>
      </c>
      <c r="M913">
        <v>0</v>
      </c>
      <c r="N913">
        <v>0</v>
      </c>
      <c r="O913" t="s">
        <v>384</v>
      </c>
      <c r="P913" s="368">
        <v>75</v>
      </c>
      <c r="Q913" s="137">
        <v>0</v>
      </c>
      <c r="R913" s="137">
        <v>3</v>
      </c>
      <c r="S913" s="137">
        <v>1</v>
      </c>
      <c r="T913" s="137">
        <v>100</v>
      </c>
      <c r="U913" t="str">
        <f>VLOOKUP($B913,Summary!$A:$C,3,0)</f>
        <v>Avnind Singh</v>
      </c>
      <c r="V913" t="str">
        <f ca="1">VLOOKUP($B913,Summary!$A:$E,5,0)</f>
        <v>91 - 180</v>
      </c>
      <c r="W913">
        <f t="shared" si="30"/>
        <v>10153331</v>
      </c>
    </row>
    <row r="914" spans="1:23" s="8" customFormat="1">
      <c r="A914" s="6">
        <v>45455</v>
      </c>
      <c r="B914" s="209">
        <v>10151345</v>
      </c>
      <c r="C914" s="7" t="str">
        <f t="shared" si="29"/>
        <v>NAGENDRA MISHRA</v>
      </c>
      <c r="D914" t="s">
        <v>386</v>
      </c>
      <c r="E914">
        <v>7049872363</v>
      </c>
      <c r="F914" t="s">
        <v>448</v>
      </c>
      <c r="G914">
        <v>2</v>
      </c>
      <c r="H914">
        <v>0</v>
      </c>
      <c r="I914">
        <v>0</v>
      </c>
      <c r="J914">
        <v>2</v>
      </c>
      <c r="K914">
        <v>2</v>
      </c>
      <c r="L914">
        <v>0</v>
      </c>
      <c r="M914">
        <v>0</v>
      </c>
      <c r="N914">
        <v>0</v>
      </c>
      <c r="O914" t="s">
        <v>384</v>
      </c>
      <c r="P914" s="368">
        <v>50</v>
      </c>
      <c r="Q914" s="137">
        <v>0</v>
      </c>
      <c r="R914" s="137">
        <v>2</v>
      </c>
      <c r="S914" s="137">
        <v>1</v>
      </c>
      <c r="T914" s="137">
        <v>66.67</v>
      </c>
      <c r="U914" t="str">
        <f>VLOOKUP($B914,Summary!$A:$C,3,0)</f>
        <v>Avnind Singh</v>
      </c>
      <c r="V914" t="str">
        <f ca="1">VLOOKUP($B914,Summary!$A:$E,5,0)</f>
        <v>180 +</v>
      </c>
      <c r="W914">
        <f t="shared" si="30"/>
        <v>10151345</v>
      </c>
    </row>
    <row r="915" spans="1:23" s="8" customFormat="1">
      <c r="A915" s="6">
        <v>45455</v>
      </c>
      <c r="B915" s="209">
        <v>10155631</v>
      </c>
      <c r="C915" s="7" t="str">
        <f t="shared" si="29"/>
        <v>PRAFUL MUKUNDRAO TELANG</v>
      </c>
      <c r="D915" t="s">
        <v>501</v>
      </c>
      <c r="E915">
        <v>7769928826</v>
      </c>
      <c r="F915" t="s">
        <v>409</v>
      </c>
      <c r="G915">
        <v>5</v>
      </c>
      <c r="H915">
        <v>0</v>
      </c>
      <c r="I915">
        <v>0</v>
      </c>
      <c r="J915">
        <v>5</v>
      </c>
      <c r="K915">
        <v>2</v>
      </c>
      <c r="L915">
        <v>3</v>
      </c>
      <c r="M915">
        <v>0</v>
      </c>
      <c r="N915">
        <v>0</v>
      </c>
      <c r="O915" t="s">
        <v>384</v>
      </c>
      <c r="P915" s="368">
        <v>115</v>
      </c>
      <c r="Q915" s="137">
        <v>0</v>
      </c>
      <c r="R915" s="137">
        <v>3</v>
      </c>
      <c r="S915" s="137">
        <v>1</v>
      </c>
      <c r="T915" s="137">
        <v>60</v>
      </c>
      <c r="U915" t="str">
        <f>VLOOKUP($B915,Summary!$A:$C,3,0)</f>
        <v>Avnind Singh</v>
      </c>
      <c r="V915" t="str">
        <f ca="1">VLOOKUP($B915,Summary!$A:$E,5,0)</f>
        <v>31 - 90</v>
      </c>
      <c r="W915">
        <f t="shared" si="30"/>
        <v>10155631</v>
      </c>
    </row>
    <row r="916" spans="1:23" s="8" customFormat="1">
      <c r="A916" s="6">
        <v>45455</v>
      </c>
      <c r="B916" s="209">
        <v>10154727</v>
      </c>
      <c r="C916" s="7" t="str">
        <f t="shared" si="29"/>
        <v>SHUBHENDU PRAFULLA DASKABI</v>
      </c>
      <c r="D916" t="s">
        <v>491</v>
      </c>
      <c r="E916">
        <v>9372379791</v>
      </c>
      <c r="F916" t="s">
        <v>471</v>
      </c>
      <c r="G916">
        <v>5</v>
      </c>
      <c r="H916">
        <v>0</v>
      </c>
      <c r="I916">
        <v>0</v>
      </c>
      <c r="J916">
        <v>5</v>
      </c>
      <c r="K916">
        <v>3</v>
      </c>
      <c r="L916">
        <v>2</v>
      </c>
      <c r="M916">
        <v>0</v>
      </c>
      <c r="N916">
        <v>0</v>
      </c>
      <c r="O916" t="s">
        <v>384</v>
      </c>
      <c r="P916" s="368">
        <v>120</v>
      </c>
      <c r="Q916" s="137">
        <v>0</v>
      </c>
      <c r="R916" s="137">
        <v>5</v>
      </c>
      <c r="S916" s="137">
        <v>1</v>
      </c>
      <c r="T916" s="137">
        <v>100</v>
      </c>
      <c r="U916" t="str">
        <f>VLOOKUP($B916,Summary!$A:$C,3,0)</f>
        <v>Dileep Sharma</v>
      </c>
      <c r="V916" t="str">
        <f ca="1">VLOOKUP($B916,Summary!$A:$E,5,0)</f>
        <v>91 - 180</v>
      </c>
      <c r="W916">
        <f t="shared" si="30"/>
        <v>10154727</v>
      </c>
    </row>
    <row r="917" spans="1:23" s="8" customFormat="1">
      <c r="A917" s="6">
        <v>45455</v>
      </c>
      <c r="B917" s="209">
        <v>10153648</v>
      </c>
      <c r="C917" s="7" t="str">
        <f t="shared" si="29"/>
        <v>RAJKUMAR U SINGH</v>
      </c>
      <c r="D917" t="s">
        <v>466</v>
      </c>
      <c r="E917">
        <v>7058306032</v>
      </c>
      <c r="F917" t="s">
        <v>385</v>
      </c>
      <c r="G917">
        <v>1</v>
      </c>
      <c r="H917">
        <v>1</v>
      </c>
      <c r="I917">
        <v>0</v>
      </c>
      <c r="J917">
        <v>0</v>
      </c>
      <c r="K917">
        <v>0</v>
      </c>
      <c r="L917">
        <v>1</v>
      </c>
      <c r="M917">
        <v>0</v>
      </c>
      <c r="N917">
        <v>0</v>
      </c>
      <c r="O917" t="s">
        <v>384</v>
      </c>
      <c r="P917" s="368">
        <v>85</v>
      </c>
      <c r="Q917" s="137">
        <v>4720</v>
      </c>
      <c r="R917" s="137">
        <v>1</v>
      </c>
      <c r="S917" s="137">
        <v>1</v>
      </c>
      <c r="T917" s="137">
        <v>20</v>
      </c>
      <c r="U917" t="str">
        <f>VLOOKUP($B917,Summary!$A:$C,3,0)</f>
        <v>Intezar Sayed</v>
      </c>
      <c r="V917" t="str">
        <f ca="1">VLOOKUP($B917,Summary!$A:$E,5,0)</f>
        <v>91 - 180</v>
      </c>
      <c r="W917">
        <f t="shared" si="30"/>
        <v>10153648</v>
      </c>
    </row>
    <row r="918" spans="1:23" s="8" customFormat="1">
      <c r="A918" s="6">
        <v>45455</v>
      </c>
      <c r="B918" s="209">
        <v>10154479</v>
      </c>
      <c r="C918" s="7" t="str">
        <f t="shared" si="29"/>
        <v>VINOD KUMAR</v>
      </c>
      <c r="D918" t="s">
        <v>477</v>
      </c>
      <c r="E918">
        <v>7905193449</v>
      </c>
      <c r="F918" t="s">
        <v>471</v>
      </c>
      <c r="G918">
        <v>5</v>
      </c>
      <c r="H918">
        <v>0</v>
      </c>
      <c r="I918">
        <v>0</v>
      </c>
      <c r="J918">
        <v>5</v>
      </c>
      <c r="K918">
        <v>3</v>
      </c>
      <c r="L918">
        <v>2</v>
      </c>
      <c r="M918">
        <v>0</v>
      </c>
      <c r="N918">
        <v>0</v>
      </c>
      <c r="O918" t="s">
        <v>384</v>
      </c>
      <c r="P918" s="368">
        <v>125</v>
      </c>
      <c r="Q918" s="137">
        <v>0</v>
      </c>
      <c r="R918" s="137">
        <v>5</v>
      </c>
      <c r="S918" s="137">
        <v>1</v>
      </c>
      <c r="T918" s="137">
        <v>100</v>
      </c>
      <c r="U918" t="str">
        <f>VLOOKUP($B918,Summary!$A:$C,3,0)</f>
        <v>Dileep Sharma</v>
      </c>
      <c r="V918" t="str">
        <f ca="1">VLOOKUP($B918,Summary!$A:$E,5,0)</f>
        <v>91 - 180</v>
      </c>
      <c r="W918">
        <f t="shared" si="30"/>
        <v>10154479</v>
      </c>
    </row>
    <row r="919" spans="1:23" s="8" customFormat="1">
      <c r="A919" s="6">
        <v>45455</v>
      </c>
      <c r="B919" s="209">
        <v>10154483</v>
      </c>
      <c r="C919" s="7" t="str">
        <f t="shared" si="29"/>
        <v>JAYANT KUMAR</v>
      </c>
      <c r="D919" t="s">
        <v>471</v>
      </c>
      <c r="E919">
        <v>9304376328</v>
      </c>
      <c r="F919" t="s">
        <v>497</v>
      </c>
      <c r="G919">
        <v>3</v>
      </c>
      <c r="H919">
        <v>0</v>
      </c>
      <c r="I919">
        <v>0</v>
      </c>
      <c r="J919">
        <v>3</v>
      </c>
      <c r="K919">
        <v>1</v>
      </c>
      <c r="L919">
        <v>2</v>
      </c>
      <c r="M919">
        <v>0</v>
      </c>
      <c r="N919">
        <v>0</v>
      </c>
      <c r="O919" t="s">
        <v>384</v>
      </c>
      <c r="P919" s="368">
        <v>75</v>
      </c>
      <c r="Q919" s="137">
        <v>0</v>
      </c>
      <c r="R919" s="137">
        <v>3</v>
      </c>
      <c r="S919" s="137">
        <v>1</v>
      </c>
      <c r="T919" s="137">
        <v>100</v>
      </c>
      <c r="U919" t="str">
        <f>VLOOKUP($B919,Summary!$A:$C,3,0)</f>
        <v>Dileep Sharma</v>
      </c>
      <c r="V919" t="str">
        <f ca="1">VLOOKUP($B919,Summary!$A:$E,5,0)</f>
        <v>91 - 180</v>
      </c>
      <c r="W919">
        <f t="shared" si="30"/>
        <v>10154483</v>
      </c>
    </row>
    <row r="920" spans="1:23" s="8" customFormat="1">
      <c r="A920" s="6">
        <v>45455</v>
      </c>
      <c r="B920" s="209">
        <v>10153634</v>
      </c>
      <c r="C920" s="7" t="str">
        <f t="shared" si="29"/>
        <v>LAXMI NARAYAN PANDEY</v>
      </c>
      <c r="D920" t="s">
        <v>467</v>
      </c>
      <c r="E920">
        <v>7208851513</v>
      </c>
      <c r="F920" t="s">
        <v>399</v>
      </c>
      <c r="G920">
        <v>7</v>
      </c>
      <c r="H920">
        <v>0</v>
      </c>
      <c r="I920">
        <v>0</v>
      </c>
      <c r="J920">
        <v>7</v>
      </c>
      <c r="K920">
        <v>2</v>
      </c>
      <c r="L920">
        <v>5</v>
      </c>
      <c r="M920">
        <v>0</v>
      </c>
      <c r="N920">
        <v>0</v>
      </c>
      <c r="O920" t="s">
        <v>384</v>
      </c>
      <c r="P920" s="368">
        <v>175</v>
      </c>
      <c r="Q920" s="137">
        <v>0</v>
      </c>
      <c r="R920" s="137">
        <v>7</v>
      </c>
      <c r="S920" s="137">
        <v>1</v>
      </c>
      <c r="T920" s="137">
        <v>100</v>
      </c>
      <c r="U920" t="str">
        <f>VLOOKUP($B920,Summary!$A:$C,3,0)</f>
        <v>Abhijit Khanvilkar</v>
      </c>
      <c r="V920" t="str">
        <f ca="1">VLOOKUP($B920,Summary!$A:$E,5,0)</f>
        <v>91 - 180</v>
      </c>
      <c r="W920">
        <f t="shared" si="30"/>
        <v>10153634</v>
      </c>
    </row>
    <row r="921" spans="1:23" s="8" customFormat="1">
      <c r="A921" s="6">
        <v>45456</v>
      </c>
      <c r="B921" s="209">
        <v>10068735</v>
      </c>
      <c r="C921" s="7" t="str">
        <f t="shared" si="29"/>
        <v>MOHAMMED MUNAWAR KHAN</v>
      </c>
      <c r="D921" t="s">
        <v>398</v>
      </c>
      <c r="E921">
        <v>8779346184</v>
      </c>
      <c r="F921" t="s">
        <v>414</v>
      </c>
      <c r="G921">
        <v>3</v>
      </c>
      <c r="H921">
        <v>0</v>
      </c>
      <c r="I921">
        <v>0</v>
      </c>
      <c r="J921">
        <v>3</v>
      </c>
      <c r="K921">
        <v>0</v>
      </c>
      <c r="L921">
        <v>3</v>
      </c>
      <c r="M921">
        <v>0</v>
      </c>
      <c r="N921">
        <v>0</v>
      </c>
      <c r="O921" t="s">
        <v>384</v>
      </c>
      <c r="P921" s="368">
        <v>75</v>
      </c>
      <c r="Q921" s="137">
        <v>0</v>
      </c>
      <c r="R921" s="137">
        <v>3</v>
      </c>
      <c r="S921" s="137">
        <v>1</v>
      </c>
      <c r="T921" s="137">
        <v>100</v>
      </c>
      <c r="U921" t="str">
        <f>VLOOKUP($B921,Summary!$A:$C,3,0)</f>
        <v>Intezar Sayed</v>
      </c>
      <c r="V921" t="str">
        <f ca="1">VLOOKUP($B921,Summary!$A:$E,5,0)</f>
        <v>More Than 1 Year</v>
      </c>
      <c r="W921">
        <f t="shared" si="30"/>
        <v>10068735</v>
      </c>
    </row>
    <row r="922" spans="1:23" s="8" customFormat="1">
      <c r="A922" s="6">
        <v>45456</v>
      </c>
      <c r="B922" s="209">
        <v>10156403</v>
      </c>
      <c r="C922" s="7" t="str">
        <f t="shared" si="29"/>
        <v>MOHAMMED SAJID TAK</v>
      </c>
      <c r="D922" t="s">
        <v>541</v>
      </c>
      <c r="E922">
        <v>9623733102</v>
      </c>
      <c r="F922" t="s">
        <v>402</v>
      </c>
      <c r="G922">
        <v>5</v>
      </c>
      <c r="H922">
        <v>0</v>
      </c>
      <c r="I922">
        <v>0</v>
      </c>
      <c r="J922">
        <v>5</v>
      </c>
      <c r="K922">
        <v>1</v>
      </c>
      <c r="L922">
        <v>4</v>
      </c>
      <c r="M922">
        <v>0</v>
      </c>
      <c r="N922">
        <v>0</v>
      </c>
      <c r="O922" t="s">
        <v>384</v>
      </c>
      <c r="P922" s="368">
        <v>115</v>
      </c>
      <c r="Q922" s="137">
        <v>0</v>
      </c>
      <c r="R922" s="137">
        <v>5</v>
      </c>
      <c r="S922" s="137">
        <v>1</v>
      </c>
      <c r="T922" s="137">
        <v>100</v>
      </c>
      <c r="U922" t="str">
        <f>VLOOKUP($B922,Summary!$A:$C,3,0)</f>
        <v>Intezar Sayed</v>
      </c>
      <c r="V922" t="str">
        <f ca="1">VLOOKUP($B922,Summary!$A:$E,5,0)</f>
        <v>31 - 90</v>
      </c>
      <c r="W922">
        <f t="shared" si="30"/>
        <v>10156403</v>
      </c>
    </row>
    <row r="923" spans="1:23" s="8" customFormat="1">
      <c r="A923" s="6">
        <v>45456</v>
      </c>
      <c r="B923" s="209">
        <v>10142058</v>
      </c>
      <c r="C923" s="7" t="str">
        <f t="shared" si="29"/>
        <v>ANGAD RAMJI GUPTA</v>
      </c>
      <c r="D923" t="s">
        <v>450</v>
      </c>
      <c r="E923">
        <v>9820840706</v>
      </c>
      <c r="F923" t="s">
        <v>405</v>
      </c>
      <c r="G923">
        <v>7</v>
      </c>
      <c r="H923">
        <v>0</v>
      </c>
      <c r="I923">
        <v>0</v>
      </c>
      <c r="J923">
        <v>7</v>
      </c>
      <c r="K923">
        <v>0</v>
      </c>
      <c r="L923">
        <v>7</v>
      </c>
      <c r="M923">
        <v>0</v>
      </c>
      <c r="N923">
        <v>0</v>
      </c>
      <c r="O923" t="s">
        <v>384</v>
      </c>
      <c r="P923" s="368">
        <v>155</v>
      </c>
      <c r="Q923" s="137">
        <v>0</v>
      </c>
      <c r="R923" s="137">
        <v>6</v>
      </c>
      <c r="S923" s="137">
        <v>1</v>
      </c>
      <c r="T923" s="137">
        <v>100</v>
      </c>
      <c r="U923" t="str">
        <f>VLOOKUP($B923,Summary!$A:$C,3,0)</f>
        <v>Rushikesh Kale</v>
      </c>
      <c r="V923" t="str">
        <f ca="1">VLOOKUP($B923,Summary!$A:$E,5,0)</f>
        <v>More Than 1 Year</v>
      </c>
      <c r="W923">
        <f t="shared" si="30"/>
        <v>10142058</v>
      </c>
    </row>
    <row r="924" spans="1:23" s="8" customFormat="1">
      <c r="A924" s="6">
        <v>45456</v>
      </c>
      <c r="B924" s="209">
        <v>10155632</v>
      </c>
      <c r="C924" s="7" t="str">
        <f t="shared" si="29"/>
        <v>ABHISHEK GUPTA</v>
      </c>
      <c r="D924" t="s">
        <v>503</v>
      </c>
      <c r="E924">
        <v>8354873086</v>
      </c>
      <c r="F924" t="s">
        <v>497</v>
      </c>
      <c r="G924">
        <v>3</v>
      </c>
      <c r="H924">
        <v>0</v>
      </c>
      <c r="I924">
        <v>0</v>
      </c>
      <c r="J924">
        <v>3</v>
      </c>
      <c r="K924">
        <v>1</v>
      </c>
      <c r="L924">
        <v>2</v>
      </c>
      <c r="M924">
        <v>0</v>
      </c>
      <c r="N924">
        <v>0</v>
      </c>
      <c r="O924" t="s">
        <v>384</v>
      </c>
      <c r="P924" s="368">
        <v>75</v>
      </c>
      <c r="Q924" s="137">
        <v>0</v>
      </c>
      <c r="R924" s="137">
        <v>3</v>
      </c>
      <c r="S924" s="137">
        <v>1</v>
      </c>
      <c r="T924" s="137">
        <v>100</v>
      </c>
      <c r="U924" t="str">
        <f>VLOOKUP($B924,Summary!$A:$C,3,0)</f>
        <v>Dileep Sharma</v>
      </c>
      <c r="V924" t="str">
        <f ca="1">VLOOKUP($B924,Summary!$A:$E,5,0)</f>
        <v>31 - 90</v>
      </c>
      <c r="W924">
        <f t="shared" si="30"/>
        <v>10155632</v>
      </c>
    </row>
    <row r="925" spans="1:23" s="8" customFormat="1">
      <c r="A925" s="6">
        <v>45456</v>
      </c>
      <c r="B925" s="209">
        <v>10113592</v>
      </c>
      <c r="C925" s="7" t="str">
        <f t="shared" si="29"/>
        <v>BANNOTH NARAYANASWAMY NAIK</v>
      </c>
      <c r="D925" t="s">
        <v>443</v>
      </c>
      <c r="E925">
        <v>9892353556</v>
      </c>
      <c r="F925" t="s">
        <v>392</v>
      </c>
      <c r="G925">
        <v>7</v>
      </c>
      <c r="H925">
        <v>0</v>
      </c>
      <c r="I925">
        <v>0</v>
      </c>
      <c r="J925">
        <v>7</v>
      </c>
      <c r="K925">
        <v>1</v>
      </c>
      <c r="L925">
        <v>6</v>
      </c>
      <c r="M925">
        <v>0</v>
      </c>
      <c r="N925">
        <v>1</v>
      </c>
      <c r="O925" t="s">
        <v>384</v>
      </c>
      <c r="P925" s="368">
        <v>175</v>
      </c>
      <c r="Q925" s="137">
        <v>0</v>
      </c>
      <c r="R925" s="137">
        <v>7</v>
      </c>
      <c r="S925" s="137">
        <v>1</v>
      </c>
      <c r="T925" s="137">
        <v>100</v>
      </c>
      <c r="U925" t="str">
        <f>VLOOKUP($B925,Summary!$A:$C,3,0)</f>
        <v>Abhijit Khanvilkar</v>
      </c>
      <c r="V925" t="str">
        <f ca="1">VLOOKUP($B925,Summary!$A:$E,5,0)</f>
        <v>More Than 1 Year</v>
      </c>
      <c r="W925">
        <f t="shared" si="30"/>
        <v>10113592</v>
      </c>
    </row>
    <row r="926" spans="1:23" s="8" customFormat="1">
      <c r="A926" s="6">
        <v>45456</v>
      </c>
      <c r="B926" s="209">
        <v>10069714</v>
      </c>
      <c r="C926" s="7" t="str">
        <f t="shared" si="29"/>
        <v>JUBAIR KHAN</v>
      </c>
      <c r="D926" t="s">
        <v>396</v>
      </c>
      <c r="E926">
        <v>9594708000</v>
      </c>
      <c r="F926" t="s">
        <v>397</v>
      </c>
      <c r="G926">
        <v>3</v>
      </c>
      <c r="H926">
        <v>0</v>
      </c>
      <c r="I926">
        <v>0</v>
      </c>
      <c r="J926">
        <v>3</v>
      </c>
      <c r="K926">
        <v>0</v>
      </c>
      <c r="L926">
        <v>3</v>
      </c>
      <c r="M926">
        <v>0</v>
      </c>
      <c r="N926">
        <v>0</v>
      </c>
      <c r="O926" t="s">
        <v>384</v>
      </c>
      <c r="P926" s="368">
        <v>70</v>
      </c>
      <c r="Q926" s="137">
        <v>0</v>
      </c>
      <c r="R926" s="137">
        <v>3</v>
      </c>
      <c r="S926" s="137">
        <v>1</v>
      </c>
      <c r="T926" s="137">
        <v>100</v>
      </c>
      <c r="U926" t="str">
        <f>VLOOKUP($B926,Summary!$A:$C,3,0)</f>
        <v>Madhuri Joshi</v>
      </c>
      <c r="V926" t="str">
        <f ca="1">VLOOKUP($B926,Summary!$A:$E,5,0)</f>
        <v>More Than 1 Year</v>
      </c>
      <c r="W926">
        <f t="shared" si="30"/>
        <v>10069714</v>
      </c>
    </row>
    <row r="927" spans="1:23" s="8" customFormat="1">
      <c r="A927" s="6">
        <v>45456</v>
      </c>
      <c r="B927" s="209">
        <v>10094703</v>
      </c>
      <c r="C927" s="7" t="str">
        <f t="shared" si="29"/>
        <v>ASHUTOSH MISHRA</v>
      </c>
      <c r="D927" t="s">
        <v>447</v>
      </c>
      <c r="E927">
        <v>9960834633</v>
      </c>
      <c r="F927" t="s">
        <v>395</v>
      </c>
      <c r="G927">
        <v>3</v>
      </c>
      <c r="H927">
        <v>0</v>
      </c>
      <c r="I927">
        <v>0</v>
      </c>
      <c r="J927">
        <v>3</v>
      </c>
      <c r="K927">
        <v>0</v>
      </c>
      <c r="L927">
        <v>3</v>
      </c>
      <c r="M927">
        <v>0</v>
      </c>
      <c r="N927">
        <v>0</v>
      </c>
      <c r="O927" t="s">
        <v>384</v>
      </c>
      <c r="P927" s="368">
        <v>65</v>
      </c>
      <c r="Q927" s="137">
        <v>0</v>
      </c>
      <c r="R927" s="137">
        <v>2</v>
      </c>
      <c r="S927" s="137">
        <v>1</v>
      </c>
      <c r="T927" s="137">
        <v>40</v>
      </c>
      <c r="U927" t="str">
        <f>VLOOKUP($B927,Summary!$A:$C,3,0)</f>
        <v>Intezar Sayed</v>
      </c>
      <c r="V927" t="str">
        <f ca="1">VLOOKUP($B927,Summary!$A:$E,5,0)</f>
        <v>More Than 1 Year</v>
      </c>
      <c r="W927">
        <f t="shared" si="30"/>
        <v>10094703</v>
      </c>
    </row>
    <row r="928" spans="1:23" s="8" customFormat="1">
      <c r="A928" s="6">
        <v>45456</v>
      </c>
      <c r="B928" s="209">
        <v>10057164</v>
      </c>
      <c r="C928" s="7" t="str">
        <f t="shared" si="29"/>
        <v>PRAVIN MATAL</v>
      </c>
      <c r="D928" t="s">
        <v>440</v>
      </c>
      <c r="E928">
        <v>9867591635</v>
      </c>
      <c r="F928" t="s">
        <v>383</v>
      </c>
      <c r="G928">
        <v>7</v>
      </c>
      <c r="H928">
        <v>0</v>
      </c>
      <c r="I928">
        <v>0</v>
      </c>
      <c r="J928">
        <v>7</v>
      </c>
      <c r="K928">
        <v>0</v>
      </c>
      <c r="L928">
        <v>7</v>
      </c>
      <c r="M928">
        <v>0</v>
      </c>
      <c r="N928">
        <v>0</v>
      </c>
      <c r="O928" t="s">
        <v>384</v>
      </c>
      <c r="P928" s="368">
        <v>175</v>
      </c>
      <c r="Q928" s="137">
        <v>0</v>
      </c>
      <c r="R928" s="137">
        <v>7</v>
      </c>
      <c r="S928" s="137">
        <v>1</v>
      </c>
      <c r="T928" s="137">
        <v>100</v>
      </c>
      <c r="U928" t="str">
        <f>VLOOKUP($B928,Summary!$A:$C,3,0)</f>
        <v>Madhuri Joshi</v>
      </c>
      <c r="V928" t="str">
        <f ca="1">VLOOKUP($B928,Summary!$A:$E,5,0)</f>
        <v>More Than 1 Year</v>
      </c>
      <c r="W928">
        <f t="shared" si="30"/>
        <v>10057164</v>
      </c>
    </row>
    <row r="929" spans="1:23" s="8" customFormat="1">
      <c r="A929" s="6">
        <v>45456</v>
      </c>
      <c r="B929" s="209">
        <v>10152214</v>
      </c>
      <c r="C929" s="7" t="str">
        <f t="shared" si="29"/>
        <v>VIKAS CHANDRABHAN MISHRA</v>
      </c>
      <c r="D929" t="s">
        <v>445</v>
      </c>
      <c r="E929">
        <v>8369541192</v>
      </c>
      <c r="F929" t="s">
        <v>431</v>
      </c>
      <c r="G929">
        <v>5</v>
      </c>
      <c r="H929">
        <v>0</v>
      </c>
      <c r="I929">
        <v>0</v>
      </c>
      <c r="J929">
        <v>5</v>
      </c>
      <c r="K929">
        <v>2</v>
      </c>
      <c r="L929">
        <v>3</v>
      </c>
      <c r="M929">
        <v>0</v>
      </c>
      <c r="N929">
        <v>0</v>
      </c>
      <c r="O929" t="s">
        <v>384</v>
      </c>
      <c r="P929" s="368">
        <v>115</v>
      </c>
      <c r="Q929" s="137">
        <v>0</v>
      </c>
      <c r="R929" s="137">
        <v>5</v>
      </c>
      <c r="S929" s="137">
        <v>1</v>
      </c>
      <c r="T929" s="137">
        <v>100</v>
      </c>
      <c r="U929" t="str">
        <f>VLOOKUP($B929,Summary!$A:$C,3,0)</f>
        <v>Madhuri Joshi</v>
      </c>
      <c r="V929" t="str">
        <f ca="1">VLOOKUP($B929,Summary!$A:$E,5,0)</f>
        <v>91 - 180</v>
      </c>
      <c r="W929">
        <f t="shared" si="30"/>
        <v>10152214</v>
      </c>
    </row>
    <row r="930" spans="1:23" s="8" customFormat="1">
      <c r="A930" s="6">
        <v>45456</v>
      </c>
      <c r="B930" s="209">
        <v>10123047</v>
      </c>
      <c r="C930" s="7" t="str">
        <f t="shared" si="29"/>
        <v>MUNAWAR WARISH HASHMI</v>
      </c>
      <c r="D930" t="s">
        <v>442</v>
      </c>
      <c r="E930">
        <v>9167670057</v>
      </c>
      <c r="F930" t="s">
        <v>422</v>
      </c>
      <c r="G930">
        <v>3</v>
      </c>
      <c r="H930">
        <v>0</v>
      </c>
      <c r="I930">
        <v>0</v>
      </c>
      <c r="J930">
        <v>3</v>
      </c>
      <c r="K930">
        <v>1</v>
      </c>
      <c r="L930">
        <v>2</v>
      </c>
      <c r="M930">
        <v>0</v>
      </c>
      <c r="N930">
        <v>0</v>
      </c>
      <c r="O930" t="s">
        <v>384</v>
      </c>
      <c r="P930" s="368">
        <v>75</v>
      </c>
      <c r="Q930" s="137">
        <v>0</v>
      </c>
      <c r="R930" s="137">
        <v>3</v>
      </c>
      <c r="S930" s="137">
        <v>1</v>
      </c>
      <c r="T930" s="137">
        <v>100</v>
      </c>
      <c r="U930" t="str">
        <f>VLOOKUP($B930,Summary!$A:$C,3,0)</f>
        <v>Rushikesh Kale</v>
      </c>
      <c r="V930" t="str">
        <f ca="1">VLOOKUP($B930,Summary!$A:$E,5,0)</f>
        <v>More Than 1 Year</v>
      </c>
      <c r="W930">
        <f t="shared" si="30"/>
        <v>10123047</v>
      </c>
    </row>
    <row r="931" spans="1:23" s="8" customFormat="1">
      <c r="A931" s="6">
        <v>45456</v>
      </c>
      <c r="B931" s="209">
        <v>10144216</v>
      </c>
      <c r="C931" s="7" t="str">
        <f t="shared" si="29"/>
        <v>GAURISHANKAR SHAMBHU MANDAL</v>
      </c>
      <c r="D931" t="s">
        <v>578</v>
      </c>
      <c r="E931">
        <v>8369893292</v>
      </c>
      <c r="F931" t="s">
        <v>405</v>
      </c>
      <c r="G931">
        <v>7</v>
      </c>
      <c r="H931">
        <v>0</v>
      </c>
      <c r="I931">
        <v>0</v>
      </c>
      <c r="J931">
        <v>7</v>
      </c>
      <c r="K931">
        <v>0</v>
      </c>
      <c r="L931">
        <v>7</v>
      </c>
      <c r="M931">
        <v>0</v>
      </c>
      <c r="N931">
        <v>0</v>
      </c>
      <c r="O931" t="s">
        <v>384</v>
      </c>
      <c r="P931" s="368">
        <v>175</v>
      </c>
      <c r="Q931" s="137">
        <v>0</v>
      </c>
      <c r="R931" s="137">
        <v>7</v>
      </c>
      <c r="S931" s="137">
        <v>1</v>
      </c>
      <c r="T931" s="137">
        <v>100</v>
      </c>
      <c r="U931" t="str">
        <f>VLOOKUP($B931,Summary!$A:$C,3,0)</f>
        <v>Rushikesh Kale</v>
      </c>
      <c r="V931" t="str">
        <f ca="1">VLOOKUP($B931,Summary!$A:$E,5,0)</f>
        <v>180 +</v>
      </c>
      <c r="W931">
        <f t="shared" si="30"/>
        <v>10144216</v>
      </c>
    </row>
    <row r="932" spans="1:23" s="8" customFormat="1">
      <c r="A932" s="6">
        <v>45456</v>
      </c>
      <c r="B932" s="209">
        <v>10147873</v>
      </c>
      <c r="C932" s="7" t="str">
        <f t="shared" si="29"/>
        <v>PREM KUMAR VISHWAKARMA</v>
      </c>
      <c r="D932" t="s">
        <v>409</v>
      </c>
      <c r="E932">
        <v>9004761131</v>
      </c>
      <c r="F932" t="s">
        <v>393</v>
      </c>
      <c r="G932">
        <v>2</v>
      </c>
      <c r="H932">
        <v>0</v>
      </c>
      <c r="I932">
        <v>0</v>
      </c>
      <c r="J932">
        <v>2</v>
      </c>
      <c r="K932">
        <v>0</v>
      </c>
      <c r="L932">
        <v>2</v>
      </c>
      <c r="M932">
        <v>0</v>
      </c>
      <c r="N932">
        <v>0</v>
      </c>
      <c r="O932" t="s">
        <v>384</v>
      </c>
      <c r="P932" s="368">
        <v>35</v>
      </c>
      <c r="Q932" s="137">
        <v>0</v>
      </c>
      <c r="R932" s="137">
        <v>2</v>
      </c>
      <c r="S932" s="137">
        <v>1</v>
      </c>
      <c r="T932" s="137">
        <v>66.67</v>
      </c>
      <c r="U932" t="str">
        <f>VLOOKUP($B932,Summary!$A:$C,3,0)</f>
        <v>Avnind Singh</v>
      </c>
      <c r="V932" t="str">
        <f ca="1">VLOOKUP($B932,Summary!$A:$E,5,0)</f>
        <v>180 +</v>
      </c>
      <c r="W932">
        <f t="shared" si="30"/>
        <v>10147873</v>
      </c>
    </row>
    <row r="933" spans="1:23" s="8" customFormat="1">
      <c r="A933" s="6">
        <v>45456</v>
      </c>
      <c r="B933" s="209">
        <v>10154478</v>
      </c>
      <c r="C933" s="7" t="str">
        <f t="shared" si="29"/>
        <v>AKSHAY YADAV</v>
      </c>
      <c r="D933" t="s">
        <v>472</v>
      </c>
      <c r="E933">
        <v>9920724076</v>
      </c>
      <c r="F933" t="s">
        <v>460</v>
      </c>
      <c r="G933">
        <v>5</v>
      </c>
      <c r="H933">
        <v>0</v>
      </c>
      <c r="I933">
        <v>0</v>
      </c>
      <c r="J933">
        <v>5</v>
      </c>
      <c r="K933">
        <v>3</v>
      </c>
      <c r="L933">
        <v>3</v>
      </c>
      <c r="M933">
        <v>0</v>
      </c>
      <c r="N933">
        <v>0</v>
      </c>
      <c r="O933" t="s">
        <v>384</v>
      </c>
      <c r="P933" s="368">
        <v>125</v>
      </c>
      <c r="Q933" s="137">
        <v>0</v>
      </c>
      <c r="R933" s="137">
        <v>5</v>
      </c>
      <c r="S933" s="137">
        <v>1</v>
      </c>
      <c r="T933" s="137">
        <v>100</v>
      </c>
      <c r="U933" t="str">
        <f>VLOOKUP($B933,Summary!$A:$C,3,0)</f>
        <v>Avnind Singh</v>
      </c>
      <c r="V933" t="str">
        <f ca="1">VLOOKUP($B933,Summary!$A:$E,5,0)</f>
        <v>91 - 180</v>
      </c>
      <c r="W933">
        <f t="shared" si="30"/>
        <v>10154478</v>
      </c>
    </row>
    <row r="934" spans="1:23" s="8" customFormat="1">
      <c r="A934" s="6">
        <v>45456</v>
      </c>
      <c r="B934" s="209">
        <v>10067328</v>
      </c>
      <c r="C934" s="7" t="str">
        <f t="shared" si="29"/>
        <v>SHEKH MOHAMMAD IMRAN</v>
      </c>
      <c r="D934" t="s">
        <v>449</v>
      </c>
      <c r="E934">
        <v>8291174466</v>
      </c>
      <c r="F934" t="s">
        <v>431</v>
      </c>
      <c r="G934">
        <v>5</v>
      </c>
      <c r="H934">
        <v>0</v>
      </c>
      <c r="I934">
        <v>0</v>
      </c>
      <c r="J934">
        <v>5</v>
      </c>
      <c r="K934">
        <v>0</v>
      </c>
      <c r="L934">
        <v>5</v>
      </c>
      <c r="M934">
        <v>0</v>
      </c>
      <c r="N934">
        <v>0</v>
      </c>
      <c r="O934" t="s">
        <v>384</v>
      </c>
      <c r="P934" s="368">
        <v>115</v>
      </c>
      <c r="Q934" s="137">
        <v>0</v>
      </c>
      <c r="R934" s="137">
        <v>5</v>
      </c>
      <c r="S934" s="137">
        <v>1</v>
      </c>
      <c r="T934" s="137">
        <v>100</v>
      </c>
      <c r="U934" t="str">
        <f>VLOOKUP($B934,Summary!$A:$C,3,0)</f>
        <v>Madhuri Joshi</v>
      </c>
      <c r="V934" t="str">
        <f ca="1">VLOOKUP($B934,Summary!$A:$E,5,0)</f>
        <v>More Than 1 Year</v>
      </c>
      <c r="W934">
        <f t="shared" si="30"/>
        <v>10067328</v>
      </c>
    </row>
    <row r="935" spans="1:23" s="8" customFormat="1">
      <c r="A935" s="6">
        <v>45456</v>
      </c>
      <c r="B935" s="209">
        <v>10102541</v>
      </c>
      <c r="C935" s="7" t="str">
        <f t="shared" si="29"/>
        <v>JAYESH MANOHARLAL VATANI</v>
      </c>
      <c r="D935" t="s">
        <v>411</v>
      </c>
      <c r="E935">
        <v>9730838322</v>
      </c>
      <c r="F935" t="s">
        <v>412</v>
      </c>
      <c r="G935">
        <v>5</v>
      </c>
      <c r="H935">
        <v>0</v>
      </c>
      <c r="I935">
        <v>0</v>
      </c>
      <c r="J935">
        <v>5</v>
      </c>
      <c r="K935">
        <v>0</v>
      </c>
      <c r="L935">
        <v>5</v>
      </c>
      <c r="M935">
        <v>0</v>
      </c>
      <c r="N935">
        <v>0</v>
      </c>
      <c r="O935" t="s">
        <v>384</v>
      </c>
      <c r="P935" s="368">
        <v>110</v>
      </c>
      <c r="Q935" s="137">
        <v>0</v>
      </c>
      <c r="R935" s="137">
        <v>4</v>
      </c>
      <c r="S935" s="137">
        <v>1</v>
      </c>
      <c r="T935" s="137">
        <v>80</v>
      </c>
      <c r="U935" t="str">
        <f>VLOOKUP($B935,Summary!$A:$C,3,0)</f>
        <v>Rushikesh Kale</v>
      </c>
      <c r="V935" t="str">
        <f ca="1">VLOOKUP($B935,Summary!$A:$E,5,0)</f>
        <v>More Than 1 Year</v>
      </c>
      <c r="W935">
        <f t="shared" si="30"/>
        <v>10102541</v>
      </c>
    </row>
    <row r="936" spans="1:23" s="8" customFormat="1">
      <c r="A936" s="6">
        <v>45456</v>
      </c>
      <c r="B936" s="209">
        <v>10156140</v>
      </c>
      <c r="C936" s="7" t="str">
        <f t="shared" si="29"/>
        <v>AMAN TRIPATHI</v>
      </c>
      <c r="D936" t="s">
        <v>509</v>
      </c>
      <c r="E936">
        <v>7393838072</v>
      </c>
      <c r="F936" t="s">
        <v>412</v>
      </c>
      <c r="G936">
        <v>5</v>
      </c>
      <c r="H936">
        <v>1</v>
      </c>
      <c r="I936">
        <v>0</v>
      </c>
      <c r="J936">
        <v>4</v>
      </c>
      <c r="K936">
        <v>4</v>
      </c>
      <c r="L936">
        <v>1</v>
      </c>
      <c r="M936">
        <v>0</v>
      </c>
      <c r="N936">
        <v>0</v>
      </c>
      <c r="O936" t="s">
        <v>384</v>
      </c>
      <c r="P936" s="368">
        <v>200</v>
      </c>
      <c r="Q936" s="137">
        <v>5650</v>
      </c>
      <c r="R936" s="137">
        <v>5</v>
      </c>
      <c r="S936" s="137">
        <v>1</v>
      </c>
      <c r="T936" s="137">
        <v>100</v>
      </c>
      <c r="U936" t="str">
        <f>VLOOKUP($B936,Summary!$A:$C,3,0)</f>
        <v>Rushikesh Kale</v>
      </c>
      <c r="V936" t="str">
        <f ca="1">VLOOKUP($B936,Summary!$A:$E,5,0)</f>
        <v>31 - 90</v>
      </c>
      <c r="W936">
        <f t="shared" si="30"/>
        <v>10156140</v>
      </c>
    </row>
    <row r="937" spans="1:23" s="8" customFormat="1">
      <c r="A937" s="6">
        <v>45456</v>
      </c>
      <c r="B937" s="209">
        <v>10157723</v>
      </c>
      <c r="C937" s="7" t="str">
        <f t="shared" si="29"/>
        <v>BITTU KUMAR</v>
      </c>
      <c r="D937" t="s">
        <v>565</v>
      </c>
      <c r="E937">
        <v>8709035770</v>
      </c>
      <c r="F937" t="s">
        <v>399</v>
      </c>
      <c r="G937">
        <v>6</v>
      </c>
      <c r="H937">
        <v>0</v>
      </c>
      <c r="I937">
        <v>0</v>
      </c>
      <c r="J937">
        <v>6</v>
      </c>
      <c r="K937">
        <v>1</v>
      </c>
      <c r="L937">
        <v>5</v>
      </c>
      <c r="M937">
        <v>0</v>
      </c>
      <c r="N937">
        <v>0</v>
      </c>
      <c r="O937" t="s">
        <v>384</v>
      </c>
      <c r="P937" s="368">
        <v>150</v>
      </c>
      <c r="Q937" s="137">
        <v>0</v>
      </c>
      <c r="R937" s="137">
        <v>6</v>
      </c>
      <c r="S937" s="137">
        <v>1</v>
      </c>
      <c r="T937" s="137">
        <v>100</v>
      </c>
      <c r="U937" t="str">
        <f>VLOOKUP($B937,Summary!$A:$C,3,0)</f>
        <v>Abhijit Khanvilkar</v>
      </c>
      <c r="V937" t="str">
        <f ca="1">VLOOKUP($B937,Summary!$A:$E,5,0)</f>
        <v>31 - 90</v>
      </c>
      <c r="W937">
        <f t="shared" si="30"/>
        <v>10157723</v>
      </c>
    </row>
    <row r="938" spans="1:23" s="8" customFormat="1">
      <c r="A938" s="6">
        <v>45456</v>
      </c>
      <c r="B938" s="209">
        <v>10012025</v>
      </c>
      <c r="C938" s="7" t="str">
        <f t="shared" si="29"/>
        <v>SURAJ PAWAR</v>
      </c>
      <c r="D938" t="s">
        <v>418</v>
      </c>
      <c r="E938">
        <v>8446578718</v>
      </c>
      <c r="F938" t="s">
        <v>413</v>
      </c>
      <c r="G938">
        <v>1</v>
      </c>
      <c r="H938">
        <v>0</v>
      </c>
      <c r="I938">
        <v>0</v>
      </c>
      <c r="J938">
        <v>1</v>
      </c>
      <c r="K938">
        <v>0</v>
      </c>
      <c r="L938">
        <v>1</v>
      </c>
      <c r="M938">
        <v>0</v>
      </c>
      <c r="N938">
        <v>0</v>
      </c>
      <c r="O938" t="s">
        <v>384</v>
      </c>
      <c r="P938" s="368">
        <v>25</v>
      </c>
      <c r="Q938" s="137">
        <v>0</v>
      </c>
      <c r="R938" s="137">
        <v>1</v>
      </c>
      <c r="S938" s="137">
        <v>1</v>
      </c>
      <c r="T938" s="137">
        <v>33.33</v>
      </c>
      <c r="U938" t="str">
        <f>VLOOKUP($B938,Summary!$A:$C,3,0)</f>
        <v>Madhuri Joshi</v>
      </c>
      <c r="V938" t="str">
        <f ca="1">VLOOKUP($B938,Summary!$A:$E,5,0)</f>
        <v>More Than 1 Year</v>
      </c>
      <c r="W938">
        <f t="shared" si="30"/>
        <v>10012025</v>
      </c>
    </row>
    <row r="939" spans="1:23" s="8" customFormat="1">
      <c r="A939" s="6">
        <v>45456</v>
      </c>
      <c r="B939" s="209">
        <v>10142760</v>
      </c>
      <c r="C939" s="7" t="str">
        <f t="shared" si="29"/>
        <v>SAW MRITUNJAY KUMAR PREMCHAND</v>
      </c>
      <c r="D939" t="s">
        <v>542</v>
      </c>
      <c r="E939">
        <v>8779615120</v>
      </c>
      <c r="F939" t="s">
        <v>409</v>
      </c>
      <c r="G939">
        <v>5</v>
      </c>
      <c r="H939">
        <v>0</v>
      </c>
      <c r="I939">
        <v>0</v>
      </c>
      <c r="J939">
        <v>5</v>
      </c>
      <c r="K939">
        <v>2</v>
      </c>
      <c r="L939">
        <v>3</v>
      </c>
      <c r="M939">
        <v>0</v>
      </c>
      <c r="N939">
        <v>0</v>
      </c>
      <c r="O939" t="s">
        <v>384</v>
      </c>
      <c r="P939" s="368">
        <v>125</v>
      </c>
      <c r="Q939" s="137">
        <v>0</v>
      </c>
      <c r="R939" s="137">
        <v>5</v>
      </c>
      <c r="S939" s="137">
        <v>1</v>
      </c>
      <c r="T939" s="137">
        <v>100</v>
      </c>
      <c r="U939" t="str">
        <f>VLOOKUP($B939,Summary!$A:$C,3,0)</f>
        <v>Avnind Singh</v>
      </c>
      <c r="V939" t="str">
        <f ca="1">VLOOKUP($B939,Summary!$A:$E,5,0)</f>
        <v>More Than 1 Year</v>
      </c>
      <c r="W939">
        <f t="shared" si="30"/>
        <v>10142760</v>
      </c>
    </row>
    <row r="940" spans="1:23" s="8" customFormat="1">
      <c r="A940" s="6">
        <v>45456</v>
      </c>
      <c r="B940" s="209">
        <v>10149396</v>
      </c>
      <c r="C940" s="7" t="str">
        <f t="shared" si="29"/>
        <v>AKASH NARAYAN RAWTE</v>
      </c>
      <c r="D940" t="s">
        <v>453</v>
      </c>
      <c r="E940">
        <v>9594529510</v>
      </c>
      <c r="F940" t="s">
        <v>386</v>
      </c>
      <c r="G940">
        <v>3</v>
      </c>
      <c r="H940">
        <v>1</v>
      </c>
      <c r="I940">
        <v>0</v>
      </c>
      <c r="J940">
        <v>2</v>
      </c>
      <c r="K940">
        <v>0</v>
      </c>
      <c r="L940">
        <v>3</v>
      </c>
      <c r="M940">
        <v>0</v>
      </c>
      <c r="N940">
        <v>0</v>
      </c>
      <c r="O940" t="s">
        <v>384</v>
      </c>
      <c r="P940" s="368">
        <v>135</v>
      </c>
      <c r="Q940" s="137">
        <v>7080</v>
      </c>
      <c r="R940" s="137">
        <v>3</v>
      </c>
      <c r="S940" s="137">
        <v>1</v>
      </c>
      <c r="T940" s="137">
        <v>60</v>
      </c>
      <c r="U940" t="str">
        <f>VLOOKUP($B940,Summary!$A:$C,3,0)</f>
        <v>Avnind Singh</v>
      </c>
      <c r="V940" t="str">
        <f ca="1">VLOOKUP($B940,Summary!$A:$E,5,0)</f>
        <v>180 +</v>
      </c>
      <c r="W940">
        <f t="shared" si="30"/>
        <v>10149396</v>
      </c>
    </row>
    <row r="941" spans="1:23" s="8" customFormat="1">
      <c r="A941" s="6">
        <v>45456</v>
      </c>
      <c r="B941" s="209">
        <v>10155617</v>
      </c>
      <c r="C941" s="7" t="str">
        <f t="shared" si="29"/>
        <v>NANDLAL RAJBHAR</v>
      </c>
      <c r="D941" t="s">
        <v>504</v>
      </c>
      <c r="E941">
        <v>9594189301</v>
      </c>
      <c r="F941" t="s">
        <v>401</v>
      </c>
      <c r="G941">
        <v>4</v>
      </c>
      <c r="H941">
        <v>0</v>
      </c>
      <c r="I941">
        <v>0</v>
      </c>
      <c r="J941">
        <v>4</v>
      </c>
      <c r="K941">
        <v>1</v>
      </c>
      <c r="L941">
        <v>3</v>
      </c>
      <c r="M941">
        <v>0</v>
      </c>
      <c r="N941">
        <v>0</v>
      </c>
      <c r="O941" t="s">
        <v>384</v>
      </c>
      <c r="P941" s="368">
        <v>100</v>
      </c>
      <c r="Q941" s="137">
        <v>0</v>
      </c>
      <c r="R941" s="137">
        <v>4</v>
      </c>
      <c r="S941" s="137">
        <v>1</v>
      </c>
      <c r="T941" s="137">
        <v>80</v>
      </c>
      <c r="U941" t="str">
        <f>VLOOKUP($B941,Summary!$A:$C,3,0)</f>
        <v>Abhijit Khanvilkar</v>
      </c>
      <c r="V941" t="str">
        <f ca="1">VLOOKUP($B941,Summary!$A:$E,5,0)</f>
        <v>31 - 90</v>
      </c>
      <c r="W941">
        <f t="shared" si="30"/>
        <v>10155617</v>
      </c>
    </row>
    <row r="942" spans="1:23" s="8" customFormat="1">
      <c r="A942" s="6">
        <v>45456</v>
      </c>
      <c r="B942" s="209">
        <v>10056963</v>
      </c>
      <c r="C942" s="7" t="str">
        <f t="shared" si="29"/>
        <v>MOHD IJHAR SHAIKH</v>
      </c>
      <c r="D942" t="s">
        <v>410</v>
      </c>
      <c r="E942">
        <v>9004616230</v>
      </c>
      <c r="F942" t="s">
        <v>414</v>
      </c>
      <c r="G942">
        <v>1</v>
      </c>
      <c r="H942">
        <v>1</v>
      </c>
      <c r="I942">
        <v>0</v>
      </c>
      <c r="J942">
        <v>0</v>
      </c>
      <c r="K942">
        <v>0</v>
      </c>
      <c r="L942">
        <v>1</v>
      </c>
      <c r="M942">
        <v>0</v>
      </c>
      <c r="N942">
        <v>0</v>
      </c>
      <c r="O942" t="s">
        <v>384</v>
      </c>
      <c r="P942" s="368">
        <v>85</v>
      </c>
      <c r="Q942" s="137">
        <v>42480</v>
      </c>
      <c r="R942" s="137">
        <v>1</v>
      </c>
      <c r="S942" s="137">
        <v>1</v>
      </c>
      <c r="T942" s="137">
        <v>20</v>
      </c>
      <c r="U942" t="str">
        <f>VLOOKUP($B942,Summary!$A:$C,3,0)</f>
        <v>Intezar Sayed</v>
      </c>
      <c r="V942" t="str">
        <f ca="1">VLOOKUP($B942,Summary!$A:$E,5,0)</f>
        <v>More Than 1 Year</v>
      </c>
      <c r="W942">
        <f t="shared" si="30"/>
        <v>10056963</v>
      </c>
    </row>
    <row r="943" spans="1:23" s="8" customFormat="1">
      <c r="A943" s="6">
        <v>45456</v>
      </c>
      <c r="B943" s="209">
        <v>10023014</v>
      </c>
      <c r="C943" s="7" t="str">
        <f t="shared" si="29"/>
        <v>AJAY KUMAR VERMA</v>
      </c>
      <c r="D943" t="s">
        <v>385</v>
      </c>
      <c r="E943">
        <v>9867318030</v>
      </c>
      <c r="F943" t="s">
        <v>414</v>
      </c>
      <c r="G943">
        <v>1</v>
      </c>
      <c r="H943">
        <v>0</v>
      </c>
      <c r="I943">
        <v>0</v>
      </c>
      <c r="J943">
        <v>1</v>
      </c>
      <c r="K943">
        <v>0</v>
      </c>
      <c r="L943">
        <v>1</v>
      </c>
      <c r="M943">
        <v>0</v>
      </c>
      <c r="N943">
        <v>0</v>
      </c>
      <c r="O943" t="s">
        <v>384</v>
      </c>
      <c r="P943" s="368">
        <v>0</v>
      </c>
      <c r="Q943" s="137">
        <v>0</v>
      </c>
      <c r="R943" s="137">
        <v>0</v>
      </c>
      <c r="S943" s="137">
        <v>1</v>
      </c>
      <c r="T943" s="137">
        <v>0</v>
      </c>
      <c r="U943" t="str">
        <f>VLOOKUP($B943,Summary!$A:$C,3,0)</f>
        <v>Intezar Sayed</v>
      </c>
      <c r="V943" t="str">
        <f ca="1">VLOOKUP($B943,Summary!$A:$E,5,0)</f>
        <v>More Than 1 Year</v>
      </c>
      <c r="W943">
        <f t="shared" si="30"/>
        <v>10023014</v>
      </c>
    </row>
    <row r="944" spans="1:23" s="8" customFormat="1">
      <c r="A944" s="6">
        <v>45456</v>
      </c>
      <c r="B944" s="209">
        <v>10126648</v>
      </c>
      <c r="C944" s="7" t="str">
        <f t="shared" si="29"/>
        <v>ANOOP PANDEY</v>
      </c>
      <c r="D944" t="s">
        <v>455</v>
      </c>
      <c r="E944">
        <v>9321734007</v>
      </c>
      <c r="F944" t="s">
        <v>393</v>
      </c>
      <c r="G944">
        <v>5</v>
      </c>
      <c r="H944">
        <v>0</v>
      </c>
      <c r="I944">
        <v>0</v>
      </c>
      <c r="J944">
        <v>5</v>
      </c>
      <c r="K944">
        <v>0</v>
      </c>
      <c r="L944">
        <v>5</v>
      </c>
      <c r="M944">
        <v>0</v>
      </c>
      <c r="N944">
        <v>0</v>
      </c>
      <c r="O944" t="s">
        <v>384</v>
      </c>
      <c r="P944" s="368">
        <v>110</v>
      </c>
      <c r="Q944" s="137">
        <v>0</v>
      </c>
      <c r="R944" s="137">
        <v>5</v>
      </c>
      <c r="S944" s="137">
        <v>1</v>
      </c>
      <c r="T944" s="137">
        <v>100</v>
      </c>
      <c r="U944" t="str">
        <f>VLOOKUP($B944,Summary!$A:$C,3,0)</f>
        <v>Avnind Singh</v>
      </c>
      <c r="V944" t="str">
        <f ca="1">VLOOKUP($B944,Summary!$A:$E,5,0)</f>
        <v>More Than 1 Year</v>
      </c>
      <c r="W944">
        <f t="shared" si="30"/>
        <v>10126648</v>
      </c>
    </row>
    <row r="945" spans="1:23" s="8" customFormat="1">
      <c r="A945" s="6">
        <v>45456</v>
      </c>
      <c r="B945" s="209">
        <v>10151965</v>
      </c>
      <c r="C945" s="7" t="str">
        <f t="shared" si="29"/>
        <v>VIJAYKUMAR DINESH PARCHE</v>
      </c>
      <c r="D945" t="s">
        <v>441</v>
      </c>
      <c r="E945">
        <v>7558284024</v>
      </c>
      <c r="F945" t="s">
        <v>442</v>
      </c>
      <c r="G945">
        <v>1</v>
      </c>
      <c r="H945">
        <v>0</v>
      </c>
      <c r="I945">
        <v>0</v>
      </c>
      <c r="J945">
        <v>1</v>
      </c>
      <c r="K945">
        <v>0</v>
      </c>
      <c r="L945">
        <v>1</v>
      </c>
      <c r="M945">
        <v>0</v>
      </c>
      <c r="N945">
        <v>0</v>
      </c>
      <c r="O945" t="s">
        <v>384</v>
      </c>
      <c r="P945" s="368">
        <v>0</v>
      </c>
      <c r="Q945" s="137">
        <v>0</v>
      </c>
      <c r="R945" s="137">
        <v>0</v>
      </c>
      <c r="S945" s="137">
        <v>1</v>
      </c>
      <c r="T945" s="137">
        <v>0</v>
      </c>
      <c r="U945" t="str">
        <f>VLOOKUP($B945,Summary!$A:$C,3,0)</f>
        <v>Rushikesh Kale</v>
      </c>
      <c r="V945" t="str">
        <f ca="1">VLOOKUP($B945,Summary!$A:$E,5,0)</f>
        <v>180 +</v>
      </c>
      <c r="W945">
        <f t="shared" si="30"/>
        <v>10151965</v>
      </c>
    </row>
    <row r="946" spans="1:23" s="8" customFormat="1">
      <c r="A946" s="6">
        <v>45456</v>
      </c>
      <c r="B946" s="209">
        <v>10153321</v>
      </c>
      <c r="C946" s="7" t="str">
        <f t="shared" si="29"/>
        <v>ZOAIB MAINUDDIN PALEKAR</v>
      </c>
      <c r="D946" t="s">
        <v>459</v>
      </c>
      <c r="E946">
        <v>7020908214</v>
      </c>
      <c r="F946" t="s">
        <v>461</v>
      </c>
      <c r="G946">
        <v>2</v>
      </c>
      <c r="H946">
        <v>0</v>
      </c>
      <c r="I946">
        <v>0</v>
      </c>
      <c r="J946">
        <v>2</v>
      </c>
      <c r="K946">
        <v>2</v>
      </c>
      <c r="L946">
        <v>0</v>
      </c>
      <c r="M946">
        <v>0</v>
      </c>
      <c r="N946">
        <v>0</v>
      </c>
      <c r="O946" t="s">
        <v>384</v>
      </c>
      <c r="P946" s="368">
        <v>50</v>
      </c>
      <c r="Q946" s="137">
        <v>0</v>
      </c>
      <c r="R946" s="137">
        <v>2</v>
      </c>
      <c r="S946" s="137">
        <v>1</v>
      </c>
      <c r="T946" s="137">
        <v>40</v>
      </c>
      <c r="U946" t="str">
        <f>VLOOKUP($B946,Summary!$A:$C,3,0)</f>
        <v>Avnind Singh</v>
      </c>
      <c r="V946" t="str">
        <f ca="1">VLOOKUP($B946,Summary!$A:$E,5,0)</f>
        <v>91 - 180</v>
      </c>
      <c r="W946">
        <f t="shared" si="30"/>
        <v>10153321</v>
      </c>
    </row>
    <row r="947" spans="1:23" s="8" customFormat="1">
      <c r="A947" s="6">
        <v>45456</v>
      </c>
      <c r="B947" s="209">
        <v>10051652</v>
      </c>
      <c r="C947" s="7" t="str">
        <f t="shared" si="29"/>
        <v>DINESH GHODVINDE</v>
      </c>
      <c r="D947" t="s">
        <v>444</v>
      </c>
      <c r="E947">
        <v>7020949492</v>
      </c>
      <c r="F947" t="s">
        <v>412</v>
      </c>
      <c r="G947">
        <v>5</v>
      </c>
      <c r="H947">
        <v>0</v>
      </c>
      <c r="I947">
        <v>0</v>
      </c>
      <c r="J947">
        <v>5</v>
      </c>
      <c r="K947">
        <v>1</v>
      </c>
      <c r="L947">
        <v>4</v>
      </c>
      <c r="M947">
        <v>0</v>
      </c>
      <c r="N947">
        <v>0</v>
      </c>
      <c r="O947" t="s">
        <v>384</v>
      </c>
      <c r="P947" s="368">
        <v>105</v>
      </c>
      <c r="Q947" s="137">
        <v>0</v>
      </c>
      <c r="R947" s="137">
        <v>5</v>
      </c>
      <c r="S947" s="137">
        <v>1</v>
      </c>
      <c r="T947" s="137">
        <v>100</v>
      </c>
      <c r="U947" t="str">
        <f>VLOOKUP($B947,Summary!$A:$C,3,0)</f>
        <v>Rushikesh Kale</v>
      </c>
      <c r="V947" t="str">
        <f ca="1">VLOOKUP($B947,Summary!$A:$E,5,0)</f>
        <v>More Than 1 Year</v>
      </c>
      <c r="W947">
        <f t="shared" si="30"/>
        <v>10051652</v>
      </c>
    </row>
    <row r="948" spans="1:23" s="8" customFormat="1">
      <c r="A948" s="6">
        <v>45456</v>
      </c>
      <c r="B948" s="209">
        <v>10157449</v>
      </c>
      <c r="C948" s="7" t="str">
        <f t="shared" si="29"/>
        <v>PRITAM SUNIL GAIKWAD</v>
      </c>
      <c r="D948" t="s">
        <v>553</v>
      </c>
      <c r="E948">
        <v>8169792854</v>
      </c>
      <c r="F948" t="s">
        <v>431</v>
      </c>
      <c r="G948">
        <v>4</v>
      </c>
      <c r="H948">
        <v>0</v>
      </c>
      <c r="I948">
        <v>0</v>
      </c>
      <c r="J948">
        <v>4</v>
      </c>
      <c r="K948">
        <v>3</v>
      </c>
      <c r="L948">
        <v>1</v>
      </c>
      <c r="M948">
        <v>0</v>
      </c>
      <c r="N948">
        <v>0</v>
      </c>
      <c r="O948" t="s">
        <v>384</v>
      </c>
      <c r="P948" s="368">
        <v>90</v>
      </c>
      <c r="Q948" s="137">
        <v>0</v>
      </c>
      <c r="R948" s="137">
        <v>4</v>
      </c>
      <c r="S948" s="137">
        <v>1</v>
      </c>
      <c r="T948" s="137">
        <v>100</v>
      </c>
      <c r="U948" t="str">
        <f>VLOOKUP($B948,Summary!$A:$C,3,0)</f>
        <v>Madhuri Joshi</v>
      </c>
      <c r="V948" t="str">
        <f ca="1">VLOOKUP($B948,Summary!$A:$E,5,0)</f>
        <v>31 - 90</v>
      </c>
      <c r="W948">
        <f t="shared" si="30"/>
        <v>10157449</v>
      </c>
    </row>
    <row r="949" spans="1:23" s="8" customFormat="1">
      <c r="A949" s="6">
        <v>45456</v>
      </c>
      <c r="B949" s="209">
        <v>10154505</v>
      </c>
      <c r="C949" s="7" t="str">
        <f t="shared" si="29"/>
        <v>KRISHNA GYANDEV PANDEY</v>
      </c>
      <c r="D949" t="s">
        <v>475</v>
      </c>
      <c r="E949">
        <v>9372324244</v>
      </c>
      <c r="F949" t="s">
        <v>460</v>
      </c>
      <c r="G949">
        <v>5</v>
      </c>
      <c r="H949">
        <v>0</v>
      </c>
      <c r="I949">
        <v>0</v>
      </c>
      <c r="J949">
        <v>5</v>
      </c>
      <c r="K949">
        <v>2</v>
      </c>
      <c r="L949">
        <v>3</v>
      </c>
      <c r="M949">
        <v>0</v>
      </c>
      <c r="N949">
        <v>0</v>
      </c>
      <c r="O949" t="s">
        <v>384</v>
      </c>
      <c r="P949" s="368">
        <v>125</v>
      </c>
      <c r="Q949" s="137">
        <v>0</v>
      </c>
      <c r="R949" s="137">
        <v>5</v>
      </c>
      <c r="S949" s="137">
        <v>1</v>
      </c>
      <c r="T949" s="137">
        <v>100</v>
      </c>
      <c r="U949" t="str">
        <f>VLOOKUP($B949,Summary!$A:$C,3,0)</f>
        <v>Avnind Singh</v>
      </c>
      <c r="V949" t="str">
        <f ca="1">VLOOKUP($B949,Summary!$A:$E,5,0)</f>
        <v>91 - 180</v>
      </c>
      <c r="W949">
        <f t="shared" si="30"/>
        <v>10154505</v>
      </c>
    </row>
    <row r="950" spans="1:23" s="8" customFormat="1">
      <c r="A950" s="6">
        <v>45456</v>
      </c>
      <c r="B950" s="209">
        <v>10154727</v>
      </c>
      <c r="C950" s="7" t="str">
        <f t="shared" si="29"/>
        <v>SHUBHENDU PRAFULLA DASKABI</v>
      </c>
      <c r="D950" t="s">
        <v>491</v>
      </c>
      <c r="E950">
        <v>9372379791</v>
      </c>
      <c r="F950" t="s">
        <v>471</v>
      </c>
      <c r="G950">
        <v>5</v>
      </c>
      <c r="H950">
        <v>0</v>
      </c>
      <c r="I950">
        <v>0</v>
      </c>
      <c r="J950">
        <v>5</v>
      </c>
      <c r="K950">
        <v>3</v>
      </c>
      <c r="L950">
        <v>2</v>
      </c>
      <c r="M950">
        <v>0</v>
      </c>
      <c r="N950">
        <v>0</v>
      </c>
      <c r="O950" t="s">
        <v>384</v>
      </c>
      <c r="P950" s="368">
        <v>125</v>
      </c>
      <c r="Q950" s="137">
        <v>0</v>
      </c>
      <c r="R950" s="137">
        <v>5</v>
      </c>
      <c r="S950" s="137">
        <v>1</v>
      </c>
      <c r="T950" s="137">
        <v>100</v>
      </c>
      <c r="U950" t="str">
        <f>VLOOKUP($B950,Summary!$A:$C,3,0)</f>
        <v>Dileep Sharma</v>
      </c>
      <c r="V950" t="str">
        <f ca="1">VLOOKUP($B950,Summary!$A:$E,5,0)</f>
        <v>91 - 180</v>
      </c>
      <c r="W950">
        <f t="shared" si="30"/>
        <v>10154727</v>
      </c>
    </row>
    <row r="951" spans="1:23" s="8" customFormat="1">
      <c r="A951" s="6">
        <v>45456</v>
      </c>
      <c r="B951" s="209">
        <v>10153648</v>
      </c>
      <c r="C951" s="7" t="str">
        <f t="shared" si="29"/>
        <v>RAJKUMAR U SINGH</v>
      </c>
      <c r="D951" t="s">
        <v>466</v>
      </c>
      <c r="E951">
        <v>7058306032</v>
      </c>
      <c r="F951" t="s">
        <v>385</v>
      </c>
      <c r="G951">
        <v>4</v>
      </c>
      <c r="H951">
        <v>0</v>
      </c>
      <c r="I951">
        <v>0</v>
      </c>
      <c r="J951">
        <v>4</v>
      </c>
      <c r="K951">
        <v>3</v>
      </c>
      <c r="L951">
        <v>1</v>
      </c>
      <c r="M951">
        <v>0</v>
      </c>
      <c r="N951">
        <v>0</v>
      </c>
      <c r="O951" t="s">
        <v>384</v>
      </c>
      <c r="P951" s="368">
        <v>95</v>
      </c>
      <c r="Q951" s="137">
        <v>0</v>
      </c>
      <c r="R951" s="137">
        <v>4</v>
      </c>
      <c r="S951" s="137">
        <v>1</v>
      </c>
      <c r="T951" s="137">
        <v>80</v>
      </c>
      <c r="U951" t="str">
        <f>VLOOKUP($B951,Summary!$A:$C,3,0)</f>
        <v>Intezar Sayed</v>
      </c>
      <c r="V951" t="str">
        <f ca="1">VLOOKUP($B951,Summary!$A:$E,5,0)</f>
        <v>91 - 180</v>
      </c>
      <c r="W951">
        <f t="shared" si="30"/>
        <v>10153648</v>
      </c>
    </row>
    <row r="952" spans="1:23" s="8" customFormat="1">
      <c r="A952" s="6">
        <v>45456</v>
      </c>
      <c r="B952" s="209">
        <v>10157279</v>
      </c>
      <c r="C952" s="7" t="str">
        <f t="shared" si="29"/>
        <v>ABDUL AHAD ANIS KHAN</v>
      </c>
      <c r="D952" t="s">
        <v>547</v>
      </c>
      <c r="E952">
        <v>7058620610</v>
      </c>
      <c r="F952" t="s">
        <v>461</v>
      </c>
      <c r="G952">
        <v>5</v>
      </c>
      <c r="H952">
        <v>0</v>
      </c>
      <c r="I952">
        <v>0</v>
      </c>
      <c r="J952">
        <v>5</v>
      </c>
      <c r="K952">
        <v>4</v>
      </c>
      <c r="L952">
        <v>1</v>
      </c>
      <c r="M952">
        <v>0</v>
      </c>
      <c r="N952">
        <v>0</v>
      </c>
      <c r="O952" t="s">
        <v>384</v>
      </c>
      <c r="P952" s="368">
        <v>115</v>
      </c>
      <c r="Q952" s="137">
        <v>0</v>
      </c>
      <c r="R952" s="137">
        <v>4</v>
      </c>
      <c r="S952" s="137">
        <v>1</v>
      </c>
      <c r="T952" s="137">
        <v>100</v>
      </c>
      <c r="U952" t="str">
        <f>VLOOKUP($B952,Summary!$A:$C,3,0)</f>
        <v>Avnind Singh</v>
      </c>
      <c r="V952" t="str">
        <f ca="1">VLOOKUP($B952,Summary!$A:$E,5,0)</f>
        <v>31 - 90</v>
      </c>
      <c r="W952">
        <f t="shared" si="30"/>
        <v>10157279</v>
      </c>
    </row>
    <row r="953" spans="1:23" s="8" customFormat="1">
      <c r="A953" s="6">
        <v>45456</v>
      </c>
      <c r="B953" s="209">
        <v>10154479</v>
      </c>
      <c r="C953" s="7" t="str">
        <f t="shared" si="29"/>
        <v>VINOD KUMAR</v>
      </c>
      <c r="D953" t="s">
        <v>477</v>
      </c>
      <c r="E953">
        <v>7905193449</v>
      </c>
      <c r="F953" t="s">
        <v>471</v>
      </c>
      <c r="G953">
        <v>4</v>
      </c>
      <c r="H953">
        <v>0</v>
      </c>
      <c r="I953">
        <v>0</v>
      </c>
      <c r="J953">
        <v>4</v>
      </c>
      <c r="K953">
        <v>1</v>
      </c>
      <c r="L953">
        <v>3</v>
      </c>
      <c r="M953">
        <v>0</v>
      </c>
      <c r="N953">
        <v>0</v>
      </c>
      <c r="O953" t="s">
        <v>384</v>
      </c>
      <c r="P953" s="368">
        <v>100</v>
      </c>
      <c r="Q953" s="137">
        <v>0</v>
      </c>
      <c r="R953" s="137">
        <v>4</v>
      </c>
      <c r="S953" s="137">
        <v>1</v>
      </c>
      <c r="T953" s="137">
        <v>80</v>
      </c>
      <c r="U953" t="str">
        <f>VLOOKUP($B953,Summary!$A:$C,3,0)</f>
        <v>Dileep Sharma</v>
      </c>
      <c r="V953" t="str">
        <f ca="1">VLOOKUP($B953,Summary!$A:$E,5,0)</f>
        <v>91 - 180</v>
      </c>
      <c r="W953">
        <f t="shared" si="30"/>
        <v>10154479</v>
      </c>
    </row>
    <row r="954" spans="1:23" s="8" customFormat="1">
      <c r="A954" s="6">
        <v>45456</v>
      </c>
      <c r="B954" s="209">
        <v>10154483</v>
      </c>
      <c r="C954" s="7" t="str">
        <f t="shared" si="29"/>
        <v>JAYANT KUMAR</v>
      </c>
      <c r="D954" t="s">
        <v>471</v>
      </c>
      <c r="E954">
        <v>9304376328</v>
      </c>
      <c r="F954" t="s">
        <v>497</v>
      </c>
      <c r="G954">
        <v>3</v>
      </c>
      <c r="H954">
        <v>0</v>
      </c>
      <c r="I954">
        <v>0</v>
      </c>
      <c r="J954">
        <v>3</v>
      </c>
      <c r="K954">
        <v>2</v>
      </c>
      <c r="L954">
        <v>1</v>
      </c>
      <c r="M954">
        <v>0</v>
      </c>
      <c r="N954">
        <v>0</v>
      </c>
      <c r="O954" t="s">
        <v>384</v>
      </c>
      <c r="P954" s="368">
        <v>75</v>
      </c>
      <c r="Q954" s="137">
        <v>0</v>
      </c>
      <c r="R954" s="137">
        <v>3</v>
      </c>
      <c r="S954" s="137">
        <v>1</v>
      </c>
      <c r="T954" s="137">
        <v>100</v>
      </c>
      <c r="U954" t="str">
        <f>VLOOKUP($B954,Summary!$A:$C,3,0)</f>
        <v>Dileep Sharma</v>
      </c>
      <c r="V954" t="str">
        <f ca="1">VLOOKUP($B954,Summary!$A:$E,5,0)</f>
        <v>91 - 180</v>
      </c>
      <c r="W954">
        <f t="shared" si="30"/>
        <v>10154483</v>
      </c>
    </row>
    <row r="955" spans="1:23" s="8" customFormat="1">
      <c r="A955" s="6">
        <v>45456</v>
      </c>
      <c r="B955" s="209">
        <v>10131369</v>
      </c>
      <c r="C955" s="7" t="str">
        <f t="shared" si="29"/>
        <v>VIVEK CHUNNILAL GUPTA</v>
      </c>
      <c r="D955" t="s">
        <v>417</v>
      </c>
      <c r="E955">
        <v>8698022496</v>
      </c>
      <c r="F955" t="s">
        <v>412</v>
      </c>
      <c r="G955">
        <v>7</v>
      </c>
      <c r="H955">
        <v>0</v>
      </c>
      <c r="I955">
        <v>0</v>
      </c>
      <c r="J955">
        <v>7</v>
      </c>
      <c r="K955">
        <v>3</v>
      </c>
      <c r="L955">
        <v>4</v>
      </c>
      <c r="M955">
        <v>0</v>
      </c>
      <c r="N955">
        <v>0</v>
      </c>
      <c r="O955" t="s">
        <v>384</v>
      </c>
      <c r="P955" s="368">
        <v>165</v>
      </c>
      <c r="Q955" s="137">
        <v>0</v>
      </c>
      <c r="R955" s="137">
        <v>7</v>
      </c>
      <c r="S955" s="137">
        <v>1</v>
      </c>
      <c r="T955" s="137">
        <v>100</v>
      </c>
      <c r="U955" t="str">
        <f>VLOOKUP($B955,Summary!$A:$C,3,0)</f>
        <v>Rushikesh Kale</v>
      </c>
      <c r="V955" t="str">
        <f ca="1">VLOOKUP($B955,Summary!$A:$E,5,0)</f>
        <v>More Than 1 Year</v>
      </c>
      <c r="W955">
        <f t="shared" si="30"/>
        <v>10131369</v>
      </c>
    </row>
    <row r="956" spans="1:23" s="8" customFormat="1">
      <c r="A956" s="6">
        <v>45456</v>
      </c>
      <c r="B956" s="209">
        <v>10154719</v>
      </c>
      <c r="C956" s="7" t="str">
        <f t="shared" ref="C956:C1012" si="31">D956</f>
        <v>CHANDAN MISHRA</v>
      </c>
      <c r="D956" t="s">
        <v>489</v>
      </c>
      <c r="E956">
        <v>8433849596</v>
      </c>
      <c r="F956" t="s">
        <v>471</v>
      </c>
      <c r="G956">
        <v>5</v>
      </c>
      <c r="H956">
        <v>0</v>
      </c>
      <c r="I956">
        <v>0</v>
      </c>
      <c r="J956">
        <v>5</v>
      </c>
      <c r="K956">
        <v>2</v>
      </c>
      <c r="L956">
        <v>3</v>
      </c>
      <c r="M956">
        <v>0</v>
      </c>
      <c r="N956">
        <v>0</v>
      </c>
      <c r="O956" t="s">
        <v>384</v>
      </c>
      <c r="P956" s="368">
        <v>115</v>
      </c>
      <c r="Q956" s="137">
        <v>0</v>
      </c>
      <c r="R956" s="137">
        <v>5</v>
      </c>
      <c r="S956" s="137">
        <v>1</v>
      </c>
      <c r="T956" s="137">
        <v>100</v>
      </c>
      <c r="U956" t="str">
        <f>VLOOKUP($B956,Summary!$A:$C,3,0)</f>
        <v>Dileep Sharma</v>
      </c>
      <c r="V956" t="str">
        <f ca="1">VLOOKUP($B956,Summary!$A:$E,5,0)</f>
        <v>91 - 180</v>
      </c>
      <c r="W956">
        <f t="shared" si="30"/>
        <v>10154719</v>
      </c>
    </row>
    <row r="957" spans="1:23" s="8" customFormat="1">
      <c r="A957" s="6">
        <v>45456</v>
      </c>
      <c r="B957" s="209">
        <v>10091881</v>
      </c>
      <c r="C957" s="7" t="str">
        <f t="shared" si="31"/>
        <v>SUMIT SHARAD SANAS</v>
      </c>
      <c r="D957" t="s">
        <v>427</v>
      </c>
      <c r="E957">
        <v>8652573355</v>
      </c>
      <c r="F957" t="s">
        <v>392</v>
      </c>
      <c r="G957">
        <v>2</v>
      </c>
      <c r="H957">
        <v>1</v>
      </c>
      <c r="I957">
        <v>0</v>
      </c>
      <c r="J957">
        <v>1</v>
      </c>
      <c r="K957">
        <v>1</v>
      </c>
      <c r="L957">
        <v>1</v>
      </c>
      <c r="M957">
        <v>0</v>
      </c>
      <c r="N957">
        <v>0</v>
      </c>
      <c r="O957" t="s">
        <v>384</v>
      </c>
      <c r="P957" s="368">
        <v>115</v>
      </c>
      <c r="Q957" s="137">
        <v>4720</v>
      </c>
      <c r="R957" s="137">
        <v>2</v>
      </c>
      <c r="S957" s="137">
        <v>1</v>
      </c>
      <c r="T957" s="137">
        <v>40</v>
      </c>
      <c r="U957" t="str">
        <f>VLOOKUP($B957,Summary!$A:$C,3,0)</f>
        <v>Abhijit Khanvilkar</v>
      </c>
      <c r="V957" t="str">
        <f ca="1">VLOOKUP($B957,Summary!$A:$E,5,0)</f>
        <v>More Than 1 Year</v>
      </c>
      <c r="W957">
        <f t="shared" si="30"/>
        <v>10091881</v>
      </c>
    </row>
    <row r="958" spans="1:23" s="8" customFormat="1">
      <c r="A958" s="6">
        <v>45456</v>
      </c>
      <c r="B958" s="209">
        <v>10057460</v>
      </c>
      <c r="C958" s="7" t="str">
        <f t="shared" si="31"/>
        <v>GANGA SAGAR PANDEY</v>
      </c>
      <c r="D958" t="s">
        <v>435</v>
      </c>
      <c r="E958">
        <v>9696537480</v>
      </c>
      <c r="F958" t="s">
        <v>412</v>
      </c>
      <c r="G958">
        <v>5</v>
      </c>
      <c r="H958">
        <v>1</v>
      </c>
      <c r="I958">
        <v>0</v>
      </c>
      <c r="J958">
        <v>4</v>
      </c>
      <c r="K958">
        <v>0</v>
      </c>
      <c r="L958">
        <v>6</v>
      </c>
      <c r="M958">
        <v>0</v>
      </c>
      <c r="N958">
        <v>0</v>
      </c>
      <c r="O958" t="s">
        <v>384</v>
      </c>
      <c r="P958" s="368">
        <v>180</v>
      </c>
      <c r="Q958" s="137">
        <v>12251</v>
      </c>
      <c r="R958" s="137">
        <v>4</v>
      </c>
      <c r="S958" s="137">
        <v>1</v>
      </c>
      <c r="T958" s="137">
        <v>80</v>
      </c>
      <c r="U958" t="str">
        <f>VLOOKUP($B958,Summary!$A:$C,3,0)</f>
        <v>Rushikesh Kale</v>
      </c>
      <c r="V958" t="str">
        <f ca="1">VLOOKUP($B958,Summary!$A:$E,5,0)</f>
        <v>More Than 1 Year</v>
      </c>
      <c r="W958">
        <f t="shared" si="30"/>
        <v>10057460</v>
      </c>
    </row>
    <row r="959" spans="1:23" s="8" customFormat="1">
      <c r="A959" s="6">
        <v>45456</v>
      </c>
      <c r="B959" s="209">
        <v>10153634</v>
      </c>
      <c r="C959" s="7" t="str">
        <f t="shared" si="31"/>
        <v>LAXMI NARAYAN PANDEY</v>
      </c>
      <c r="D959" t="s">
        <v>467</v>
      </c>
      <c r="E959">
        <v>7208851513</v>
      </c>
      <c r="F959" t="s">
        <v>399</v>
      </c>
      <c r="G959">
        <v>5</v>
      </c>
      <c r="H959">
        <v>0</v>
      </c>
      <c r="I959">
        <v>0</v>
      </c>
      <c r="J959">
        <v>5</v>
      </c>
      <c r="K959">
        <v>1</v>
      </c>
      <c r="L959">
        <v>5</v>
      </c>
      <c r="M959">
        <v>0</v>
      </c>
      <c r="N959">
        <v>0</v>
      </c>
      <c r="O959" t="s">
        <v>384</v>
      </c>
      <c r="P959" s="368">
        <v>125</v>
      </c>
      <c r="Q959" s="137">
        <v>0</v>
      </c>
      <c r="R959" s="137">
        <v>5</v>
      </c>
      <c r="S959" s="137">
        <v>1</v>
      </c>
      <c r="T959" s="137">
        <v>100</v>
      </c>
      <c r="U959" t="str">
        <f>VLOOKUP($B959,Summary!$A:$C,3,0)</f>
        <v>Abhijit Khanvilkar</v>
      </c>
      <c r="V959" t="str">
        <f ca="1">VLOOKUP($B959,Summary!$A:$E,5,0)</f>
        <v>91 - 180</v>
      </c>
      <c r="W959">
        <f t="shared" si="30"/>
        <v>10153634</v>
      </c>
    </row>
    <row r="960" spans="1:23" s="8" customFormat="1">
      <c r="A960" s="6">
        <v>45456</v>
      </c>
      <c r="B960" s="209">
        <v>10153331</v>
      </c>
      <c r="C960" s="7" t="str">
        <f t="shared" si="31"/>
        <v>RAGHWENDRA KUMAR SINGH</v>
      </c>
      <c r="D960" t="s">
        <v>460</v>
      </c>
      <c r="E960">
        <v>8104389966</v>
      </c>
      <c r="F960" t="s">
        <v>390</v>
      </c>
      <c r="G960">
        <v>3</v>
      </c>
      <c r="H960">
        <v>0</v>
      </c>
      <c r="I960">
        <v>0</v>
      </c>
      <c r="J960">
        <v>3</v>
      </c>
      <c r="K960">
        <v>1</v>
      </c>
      <c r="L960">
        <v>2</v>
      </c>
      <c r="M960">
        <v>0</v>
      </c>
      <c r="N960">
        <v>0</v>
      </c>
      <c r="O960" t="s">
        <v>384</v>
      </c>
      <c r="P960" s="368">
        <v>75</v>
      </c>
      <c r="Q960" s="137">
        <v>0</v>
      </c>
      <c r="R960" s="137">
        <v>3</v>
      </c>
      <c r="S960" s="137">
        <v>1</v>
      </c>
      <c r="T960" s="137">
        <v>100</v>
      </c>
      <c r="U960" t="str">
        <f>VLOOKUP($B960,Summary!$A:$C,3,0)</f>
        <v>Avnind Singh</v>
      </c>
      <c r="V960" t="str">
        <f ca="1">VLOOKUP($B960,Summary!$A:$E,5,0)</f>
        <v>91 - 180</v>
      </c>
      <c r="W960">
        <f t="shared" si="30"/>
        <v>10153331</v>
      </c>
    </row>
    <row r="961" spans="1:23" s="8" customFormat="1">
      <c r="A961" s="6">
        <v>45456</v>
      </c>
      <c r="B961" s="209">
        <v>10151345</v>
      </c>
      <c r="C961" s="7" t="str">
        <f t="shared" si="31"/>
        <v>NAGENDRA MISHRA</v>
      </c>
      <c r="D961" t="s">
        <v>386</v>
      </c>
      <c r="E961">
        <v>7049872363</v>
      </c>
      <c r="F961" t="s">
        <v>448</v>
      </c>
      <c r="G961">
        <v>2</v>
      </c>
      <c r="H961">
        <v>0</v>
      </c>
      <c r="I961">
        <v>0</v>
      </c>
      <c r="J961">
        <v>2</v>
      </c>
      <c r="K961">
        <v>0</v>
      </c>
      <c r="L961">
        <v>2</v>
      </c>
      <c r="M961">
        <v>0</v>
      </c>
      <c r="N961">
        <v>0</v>
      </c>
      <c r="O961" t="s">
        <v>384</v>
      </c>
      <c r="P961" s="368">
        <v>50</v>
      </c>
      <c r="Q961" s="137">
        <v>0</v>
      </c>
      <c r="R961" s="137">
        <v>2</v>
      </c>
      <c r="S961" s="137">
        <v>1</v>
      </c>
      <c r="T961" s="137">
        <v>66.67</v>
      </c>
      <c r="U961" t="str">
        <f>VLOOKUP($B961,Summary!$A:$C,3,0)</f>
        <v>Avnind Singh</v>
      </c>
      <c r="V961" t="str">
        <f ca="1">VLOOKUP($B961,Summary!$A:$E,5,0)</f>
        <v>180 +</v>
      </c>
      <c r="W961">
        <f t="shared" si="30"/>
        <v>10151345</v>
      </c>
    </row>
    <row r="962" spans="1:23" s="8" customFormat="1">
      <c r="A962" s="6">
        <v>45456</v>
      </c>
      <c r="B962" s="209">
        <v>10155631</v>
      </c>
      <c r="C962" s="7" t="str">
        <f t="shared" si="31"/>
        <v>PRAFUL MUKUNDRAO TELANG</v>
      </c>
      <c r="D962" t="s">
        <v>501</v>
      </c>
      <c r="E962">
        <v>7769928826</v>
      </c>
      <c r="F962" t="s">
        <v>409</v>
      </c>
      <c r="G962">
        <v>5</v>
      </c>
      <c r="H962">
        <v>0</v>
      </c>
      <c r="I962">
        <v>0</v>
      </c>
      <c r="J962">
        <v>5</v>
      </c>
      <c r="K962">
        <v>3</v>
      </c>
      <c r="L962">
        <v>2</v>
      </c>
      <c r="M962">
        <v>0</v>
      </c>
      <c r="N962">
        <v>0</v>
      </c>
      <c r="O962" t="s">
        <v>384</v>
      </c>
      <c r="P962" s="368">
        <v>125</v>
      </c>
      <c r="Q962" s="137">
        <v>0</v>
      </c>
      <c r="R962" s="137">
        <v>5</v>
      </c>
      <c r="S962" s="137">
        <v>1</v>
      </c>
      <c r="T962" s="137">
        <v>100</v>
      </c>
      <c r="U962" t="str">
        <f>VLOOKUP($B962,Summary!$A:$C,3,0)</f>
        <v>Avnind Singh</v>
      </c>
      <c r="V962" t="str">
        <f ca="1">VLOOKUP($B962,Summary!$A:$E,5,0)</f>
        <v>31 - 90</v>
      </c>
      <c r="W962">
        <f t="shared" si="30"/>
        <v>10155631</v>
      </c>
    </row>
    <row r="963" spans="1:23" s="8" customFormat="1">
      <c r="A963" s="6">
        <v>45456</v>
      </c>
      <c r="B963" s="209">
        <v>10155635</v>
      </c>
      <c r="C963" s="7" t="str">
        <f t="shared" si="31"/>
        <v>RITIK PANKAJ CHAUBEY</v>
      </c>
      <c r="D963" t="s">
        <v>500</v>
      </c>
      <c r="E963">
        <v>8604838454</v>
      </c>
      <c r="F963" t="s">
        <v>383</v>
      </c>
      <c r="G963">
        <v>4</v>
      </c>
      <c r="H963">
        <v>0</v>
      </c>
      <c r="I963">
        <v>0</v>
      </c>
      <c r="J963">
        <v>4</v>
      </c>
      <c r="K963">
        <v>0</v>
      </c>
      <c r="L963">
        <v>4</v>
      </c>
      <c r="M963">
        <v>0</v>
      </c>
      <c r="N963">
        <v>0</v>
      </c>
      <c r="O963" t="s">
        <v>384</v>
      </c>
      <c r="P963" s="368">
        <v>80</v>
      </c>
      <c r="Q963" s="137">
        <v>0</v>
      </c>
      <c r="R963" s="137">
        <v>4</v>
      </c>
      <c r="S963" s="137">
        <v>1</v>
      </c>
      <c r="T963" s="137">
        <v>80</v>
      </c>
      <c r="U963" t="str">
        <f>VLOOKUP($B963,Summary!$A:$C,3,0)</f>
        <v>Madhuri Joshi</v>
      </c>
      <c r="V963" t="str">
        <f ca="1">VLOOKUP($B963,Summary!$A:$E,5,0)</f>
        <v>31 - 90</v>
      </c>
      <c r="W963">
        <f t="shared" ref="W963:W1026" si="32">B963</f>
        <v>10155635</v>
      </c>
    </row>
    <row r="964" spans="1:23" s="8" customFormat="1">
      <c r="A964" s="6">
        <v>45456</v>
      </c>
      <c r="B964" s="209">
        <v>10155616</v>
      </c>
      <c r="C964" s="7" t="str">
        <f t="shared" si="31"/>
        <v>DHIRAJKUMAR L MISHRA</v>
      </c>
      <c r="D964" t="s">
        <v>506</v>
      </c>
      <c r="E964">
        <v>9370908992</v>
      </c>
      <c r="F964" t="s">
        <v>442</v>
      </c>
      <c r="G964">
        <v>6</v>
      </c>
      <c r="H964">
        <v>0</v>
      </c>
      <c r="I964">
        <v>0</v>
      </c>
      <c r="J964">
        <v>6</v>
      </c>
      <c r="K964">
        <v>1</v>
      </c>
      <c r="L964">
        <v>5</v>
      </c>
      <c r="M964">
        <v>0</v>
      </c>
      <c r="N964">
        <v>0</v>
      </c>
      <c r="O964" t="s">
        <v>384</v>
      </c>
      <c r="P964" s="368">
        <v>150</v>
      </c>
      <c r="Q964" s="137">
        <v>0</v>
      </c>
      <c r="R964" s="137">
        <v>6</v>
      </c>
      <c r="S964" s="137">
        <v>1</v>
      </c>
      <c r="T964" s="137">
        <v>100</v>
      </c>
      <c r="U964" t="str">
        <f>VLOOKUP($B964,Summary!$A:$C,3,0)</f>
        <v>Rushikesh Kale</v>
      </c>
      <c r="V964" t="str">
        <f ca="1">VLOOKUP($B964,Summary!$A:$E,5,0)</f>
        <v>31 - 90</v>
      </c>
      <c r="W964">
        <f t="shared" si="32"/>
        <v>10155616</v>
      </c>
    </row>
    <row r="965" spans="1:23" s="8" customFormat="1">
      <c r="A965" s="6">
        <v>45456</v>
      </c>
      <c r="B965" s="209">
        <v>10135447</v>
      </c>
      <c r="C965" s="7" t="str">
        <f t="shared" si="31"/>
        <v>ANKIT VILAS BORSE</v>
      </c>
      <c r="D965" t="s">
        <v>429</v>
      </c>
      <c r="E965">
        <v>8655594978</v>
      </c>
      <c r="F965" t="s">
        <v>412</v>
      </c>
      <c r="G965">
        <v>7</v>
      </c>
      <c r="H965">
        <v>0</v>
      </c>
      <c r="I965">
        <v>0</v>
      </c>
      <c r="J965">
        <v>7</v>
      </c>
      <c r="K965">
        <v>0</v>
      </c>
      <c r="L965">
        <v>7</v>
      </c>
      <c r="M965">
        <v>0</v>
      </c>
      <c r="N965">
        <v>0</v>
      </c>
      <c r="O965" t="s">
        <v>384</v>
      </c>
      <c r="P965" s="368">
        <v>175</v>
      </c>
      <c r="Q965" s="137">
        <v>0</v>
      </c>
      <c r="R965" s="137">
        <v>7</v>
      </c>
      <c r="S965" s="137">
        <v>1</v>
      </c>
      <c r="T965" s="137">
        <v>100</v>
      </c>
      <c r="U965" t="str">
        <f>VLOOKUP($B965,Summary!$A:$C,3,0)</f>
        <v>Rushikesh Kale</v>
      </c>
      <c r="V965" t="str">
        <f ca="1">VLOOKUP($B965,Summary!$A:$E,5,0)</f>
        <v>More Than 1 Year</v>
      </c>
      <c r="W965">
        <f t="shared" si="32"/>
        <v>10135447</v>
      </c>
    </row>
    <row r="966" spans="1:23" s="8" customFormat="1">
      <c r="A966" s="6">
        <v>45456</v>
      </c>
      <c r="B966" s="209">
        <v>10156163</v>
      </c>
      <c r="C966" s="7" t="str">
        <f t="shared" si="31"/>
        <v>ABHISHEK KUMAR</v>
      </c>
      <c r="D966" t="s">
        <v>526</v>
      </c>
      <c r="E966">
        <v>9967178792</v>
      </c>
      <c r="F966" t="s">
        <v>386</v>
      </c>
      <c r="G966">
        <v>5</v>
      </c>
      <c r="H966">
        <v>0</v>
      </c>
      <c r="I966">
        <v>0</v>
      </c>
      <c r="J966">
        <v>5</v>
      </c>
      <c r="K966">
        <v>3</v>
      </c>
      <c r="L966">
        <v>2</v>
      </c>
      <c r="M966">
        <v>0</v>
      </c>
      <c r="N966">
        <v>0</v>
      </c>
      <c r="O966" t="s">
        <v>384</v>
      </c>
      <c r="P966" s="368">
        <v>125</v>
      </c>
      <c r="Q966" s="137">
        <v>0</v>
      </c>
      <c r="R966" s="137">
        <v>5</v>
      </c>
      <c r="S966" s="137">
        <v>1</v>
      </c>
      <c r="T966" s="137">
        <v>100</v>
      </c>
      <c r="U966" t="str">
        <f>VLOOKUP($B966,Summary!$A:$C,3,0)</f>
        <v>Avnind Singh</v>
      </c>
      <c r="V966" t="str">
        <f ca="1">VLOOKUP($B966,Summary!$A:$E,5,0)</f>
        <v>31 - 90</v>
      </c>
      <c r="W966">
        <f t="shared" si="32"/>
        <v>10156163</v>
      </c>
    </row>
    <row r="967" spans="1:23" s="8" customFormat="1">
      <c r="A967" s="6">
        <v>45456</v>
      </c>
      <c r="B967" s="209">
        <v>10157721</v>
      </c>
      <c r="C967" s="7" t="str">
        <f t="shared" si="31"/>
        <v>NITISH KUMAR</v>
      </c>
      <c r="D967" t="s">
        <v>562</v>
      </c>
      <c r="E967">
        <v>8692826180</v>
      </c>
      <c r="F967" t="s">
        <v>399</v>
      </c>
      <c r="G967">
        <v>6</v>
      </c>
      <c r="H967">
        <v>0</v>
      </c>
      <c r="I967">
        <v>0</v>
      </c>
      <c r="J967">
        <v>6</v>
      </c>
      <c r="K967">
        <v>2</v>
      </c>
      <c r="L967">
        <v>4</v>
      </c>
      <c r="M967">
        <v>0</v>
      </c>
      <c r="N967">
        <v>0</v>
      </c>
      <c r="O967" t="s">
        <v>384</v>
      </c>
      <c r="P967" s="368">
        <v>150</v>
      </c>
      <c r="Q967" s="137">
        <v>0</v>
      </c>
      <c r="R967" s="137">
        <v>6</v>
      </c>
      <c r="S967" s="137">
        <v>1</v>
      </c>
      <c r="T967" s="137">
        <v>100</v>
      </c>
      <c r="U967" t="str">
        <f>VLOOKUP($B967,Summary!$A:$C,3,0)</f>
        <v>Abhijit Khanvilkar</v>
      </c>
      <c r="V967" t="str">
        <f ca="1">VLOOKUP($B967,Summary!$A:$E,5,0)</f>
        <v>31 - 90</v>
      </c>
      <c r="W967">
        <f t="shared" si="32"/>
        <v>10157721</v>
      </c>
    </row>
    <row r="968" spans="1:23" s="8" customFormat="1">
      <c r="A968" s="6">
        <v>45456</v>
      </c>
      <c r="B968" s="209">
        <v>10157722</v>
      </c>
      <c r="C968" s="7" t="str">
        <f t="shared" si="31"/>
        <v>SACHIN KUMAR</v>
      </c>
      <c r="D968" t="s">
        <v>561</v>
      </c>
      <c r="E968">
        <v>8825131086</v>
      </c>
      <c r="F968" t="s">
        <v>399</v>
      </c>
      <c r="G968">
        <v>4</v>
      </c>
      <c r="H968">
        <v>0</v>
      </c>
      <c r="I968">
        <v>0</v>
      </c>
      <c r="J968">
        <v>4</v>
      </c>
      <c r="K968">
        <v>1</v>
      </c>
      <c r="L968">
        <v>3</v>
      </c>
      <c r="M968">
        <v>0</v>
      </c>
      <c r="N968">
        <v>0</v>
      </c>
      <c r="O968" t="s">
        <v>384</v>
      </c>
      <c r="P968" s="368">
        <v>90</v>
      </c>
      <c r="Q968" s="137">
        <v>0</v>
      </c>
      <c r="R968" s="137">
        <v>3</v>
      </c>
      <c r="S968" s="137">
        <v>1</v>
      </c>
      <c r="T968" s="137">
        <v>100</v>
      </c>
      <c r="U968" t="str">
        <f>VLOOKUP($B968,Summary!$A:$C,3,0)</f>
        <v>Abhijit Khanvilkar</v>
      </c>
      <c r="V968" t="str">
        <f ca="1">VLOOKUP($B968,Summary!$A:$E,5,0)</f>
        <v>31 - 90</v>
      </c>
      <c r="W968">
        <f t="shared" si="32"/>
        <v>10157722</v>
      </c>
    </row>
    <row r="969" spans="1:23" s="8" customFormat="1">
      <c r="A969" s="6">
        <v>45456</v>
      </c>
      <c r="B969" s="209">
        <v>10014784</v>
      </c>
      <c r="C969" s="7" t="str">
        <f t="shared" si="31"/>
        <v>PRASHANT LAD</v>
      </c>
      <c r="D969" t="s">
        <v>407</v>
      </c>
      <c r="E969">
        <v>9833647618</v>
      </c>
      <c r="F969" t="s">
        <v>431</v>
      </c>
      <c r="G969">
        <v>4</v>
      </c>
      <c r="H969">
        <v>0</v>
      </c>
      <c r="I969">
        <v>0</v>
      </c>
      <c r="J969">
        <v>4</v>
      </c>
      <c r="K969">
        <v>2</v>
      </c>
      <c r="L969">
        <v>2</v>
      </c>
      <c r="M969">
        <v>0</v>
      </c>
      <c r="N969">
        <v>0</v>
      </c>
      <c r="O969" t="s">
        <v>384</v>
      </c>
      <c r="P969" s="368">
        <v>100</v>
      </c>
      <c r="Q969" s="137">
        <v>0</v>
      </c>
      <c r="R969" s="137">
        <v>4</v>
      </c>
      <c r="S969" s="137">
        <v>1</v>
      </c>
      <c r="T969" s="137">
        <v>100</v>
      </c>
      <c r="U969" t="str">
        <f>VLOOKUP($B969,Summary!$A:$C,3,0)</f>
        <v>Madhuri Joshi</v>
      </c>
      <c r="V969" t="str">
        <f ca="1">VLOOKUP($B969,Summary!$A:$E,5,0)</f>
        <v>More Than 1 Year</v>
      </c>
      <c r="W969">
        <f t="shared" si="32"/>
        <v>10014784</v>
      </c>
    </row>
    <row r="970" spans="1:23" s="8" customFormat="1">
      <c r="A970" s="6">
        <v>45456</v>
      </c>
      <c r="B970" s="209">
        <v>10155619</v>
      </c>
      <c r="C970" s="7" t="str">
        <f t="shared" si="31"/>
        <v>AJAY BALU LONDHE</v>
      </c>
      <c r="D970" t="s">
        <v>502</v>
      </c>
      <c r="E970">
        <v>8369610661</v>
      </c>
      <c r="F970" t="s">
        <v>416</v>
      </c>
      <c r="G970">
        <v>5</v>
      </c>
      <c r="H970">
        <v>0</v>
      </c>
      <c r="I970">
        <v>0</v>
      </c>
      <c r="J970">
        <v>5</v>
      </c>
      <c r="K970">
        <v>1</v>
      </c>
      <c r="L970">
        <v>4</v>
      </c>
      <c r="M970">
        <v>0</v>
      </c>
      <c r="N970">
        <v>0</v>
      </c>
      <c r="O970" t="s">
        <v>384</v>
      </c>
      <c r="P970" s="368">
        <v>115</v>
      </c>
      <c r="Q970" s="137">
        <v>0</v>
      </c>
      <c r="R970" s="137">
        <v>5</v>
      </c>
      <c r="S970" s="137">
        <v>1</v>
      </c>
      <c r="T970" s="137">
        <v>100</v>
      </c>
      <c r="U970" t="str">
        <f>VLOOKUP($B970,Summary!$A:$C,3,0)</f>
        <v>Abhijit Khanvilkar</v>
      </c>
      <c r="V970" t="str">
        <f ca="1">VLOOKUP($B970,Summary!$A:$E,5,0)</f>
        <v>31 - 90</v>
      </c>
      <c r="W970">
        <f t="shared" si="32"/>
        <v>10155619</v>
      </c>
    </row>
    <row r="971" spans="1:23" s="8" customFormat="1">
      <c r="A971" s="6">
        <v>45456</v>
      </c>
      <c r="B971" s="209">
        <v>10068280</v>
      </c>
      <c r="C971" s="7" t="str">
        <f t="shared" si="31"/>
        <v>ARCHANA KAKADE</v>
      </c>
      <c r="D971" t="s">
        <v>434</v>
      </c>
      <c r="E971">
        <v>7208149618</v>
      </c>
      <c r="F971" t="s">
        <v>416</v>
      </c>
      <c r="G971">
        <v>3</v>
      </c>
      <c r="H971">
        <v>0</v>
      </c>
      <c r="I971">
        <v>0</v>
      </c>
      <c r="J971">
        <v>3</v>
      </c>
      <c r="K971">
        <v>2</v>
      </c>
      <c r="L971">
        <v>1</v>
      </c>
      <c r="M971">
        <v>0</v>
      </c>
      <c r="N971">
        <v>0</v>
      </c>
      <c r="O971" t="s">
        <v>384</v>
      </c>
      <c r="P971" s="368">
        <v>70</v>
      </c>
      <c r="Q971" s="137">
        <v>0</v>
      </c>
      <c r="R971" s="137">
        <v>3</v>
      </c>
      <c r="S971" s="137">
        <v>1</v>
      </c>
      <c r="T971" s="137">
        <v>100</v>
      </c>
      <c r="U971" t="str">
        <f>VLOOKUP($B971,Summary!$A:$C,3,0)</f>
        <v>Abhijit Khanvilkar</v>
      </c>
      <c r="V971" t="str">
        <f ca="1">VLOOKUP($B971,Summary!$A:$E,5,0)</f>
        <v>More Than 1 Year</v>
      </c>
      <c r="W971">
        <f t="shared" si="32"/>
        <v>10068280</v>
      </c>
    </row>
    <row r="972" spans="1:23" s="8" customFormat="1">
      <c r="A972" s="6">
        <v>45456</v>
      </c>
      <c r="B972" s="209">
        <v>10068212</v>
      </c>
      <c r="C972" s="7" t="str">
        <f t="shared" si="31"/>
        <v>WASIM KAZI</v>
      </c>
      <c r="D972" t="s">
        <v>436</v>
      </c>
      <c r="E972">
        <v>9702808599</v>
      </c>
      <c r="F972" t="s">
        <v>431</v>
      </c>
      <c r="G972">
        <v>5</v>
      </c>
      <c r="H972">
        <v>1</v>
      </c>
      <c r="I972">
        <v>0</v>
      </c>
      <c r="J972">
        <v>4</v>
      </c>
      <c r="K972">
        <v>0</v>
      </c>
      <c r="L972">
        <v>5</v>
      </c>
      <c r="M972">
        <v>0</v>
      </c>
      <c r="N972">
        <v>0</v>
      </c>
      <c r="O972" t="s">
        <v>384</v>
      </c>
      <c r="P972" s="368">
        <v>185</v>
      </c>
      <c r="Q972" s="137">
        <v>7081</v>
      </c>
      <c r="R972" s="137">
        <v>5</v>
      </c>
      <c r="S972" s="137">
        <v>1</v>
      </c>
      <c r="T972" s="137">
        <v>100</v>
      </c>
      <c r="U972" t="str">
        <f>VLOOKUP($B972,Summary!$A:$C,3,0)</f>
        <v>Madhuri Joshi</v>
      </c>
      <c r="V972" t="str">
        <f ca="1">VLOOKUP($B972,Summary!$A:$E,5,0)</f>
        <v>More Than 1 Year</v>
      </c>
      <c r="W972">
        <f t="shared" si="32"/>
        <v>10068212</v>
      </c>
    </row>
    <row r="973" spans="1:23" s="8" customFormat="1">
      <c r="A973" s="6">
        <v>45456</v>
      </c>
      <c r="B973" s="209">
        <v>10154499</v>
      </c>
      <c r="C973" s="7" t="str">
        <f t="shared" si="31"/>
        <v>SHIVAM PATHAK</v>
      </c>
      <c r="D973" t="s">
        <v>478</v>
      </c>
      <c r="E973">
        <v>9721050607</v>
      </c>
      <c r="F973" t="s">
        <v>385</v>
      </c>
      <c r="G973">
        <v>5</v>
      </c>
      <c r="H973">
        <v>0</v>
      </c>
      <c r="I973">
        <v>0</v>
      </c>
      <c r="J973">
        <v>5</v>
      </c>
      <c r="K973">
        <v>3</v>
      </c>
      <c r="L973">
        <v>2</v>
      </c>
      <c r="M973">
        <v>0</v>
      </c>
      <c r="N973">
        <v>0</v>
      </c>
      <c r="O973" t="s">
        <v>384</v>
      </c>
      <c r="P973" s="368">
        <v>125</v>
      </c>
      <c r="Q973" s="137">
        <v>0</v>
      </c>
      <c r="R973" s="137">
        <v>5</v>
      </c>
      <c r="S973" s="137">
        <v>1</v>
      </c>
      <c r="T973" s="137">
        <v>100</v>
      </c>
      <c r="U973" t="str">
        <f>VLOOKUP($B973,Summary!$A:$C,3,0)</f>
        <v>Intezar Sayed</v>
      </c>
      <c r="V973" t="str">
        <f ca="1">VLOOKUP($B973,Summary!$A:$E,5,0)</f>
        <v>91 - 180</v>
      </c>
      <c r="W973">
        <f t="shared" si="32"/>
        <v>10154499</v>
      </c>
    </row>
    <row r="974" spans="1:23" s="8" customFormat="1">
      <c r="A974" s="6">
        <v>45456</v>
      </c>
      <c r="B974" s="209">
        <v>10157283</v>
      </c>
      <c r="C974" s="7" t="str">
        <f t="shared" si="31"/>
        <v>VINIT LAXMIKANT CHATURVEDI</v>
      </c>
      <c r="D974" t="s">
        <v>549</v>
      </c>
      <c r="E974">
        <v>9619167461</v>
      </c>
      <c r="F974" t="s">
        <v>461</v>
      </c>
      <c r="G974">
        <v>5</v>
      </c>
      <c r="H974">
        <v>0</v>
      </c>
      <c r="I974">
        <v>0</v>
      </c>
      <c r="J974">
        <v>5</v>
      </c>
      <c r="K974">
        <v>3</v>
      </c>
      <c r="L974">
        <v>2</v>
      </c>
      <c r="M974">
        <v>0</v>
      </c>
      <c r="N974">
        <v>0</v>
      </c>
      <c r="O974" t="s">
        <v>384</v>
      </c>
      <c r="P974" s="368">
        <v>125</v>
      </c>
      <c r="Q974" s="137">
        <v>0</v>
      </c>
      <c r="R974" s="137">
        <v>5</v>
      </c>
      <c r="S974" s="137">
        <v>1</v>
      </c>
      <c r="T974" s="137">
        <v>100</v>
      </c>
      <c r="U974" t="str">
        <f>VLOOKUP($B974,Summary!$A:$C,3,0)</f>
        <v>Avnind Singh</v>
      </c>
      <c r="V974" t="str">
        <f ca="1">VLOOKUP($B974,Summary!$A:$E,5,0)</f>
        <v>31 - 90</v>
      </c>
      <c r="W974">
        <f t="shared" si="32"/>
        <v>10157283</v>
      </c>
    </row>
    <row r="975" spans="1:23" s="8" customFormat="1">
      <c r="A975" s="6">
        <v>45456</v>
      </c>
      <c r="B975" s="209">
        <v>10157455</v>
      </c>
      <c r="C975" s="7" t="str">
        <f t="shared" si="31"/>
        <v>PRASHANT VISHRAM PATIL</v>
      </c>
      <c r="D975" t="s">
        <v>552</v>
      </c>
      <c r="E975">
        <v>7777088988</v>
      </c>
      <c r="F975" t="s">
        <v>409</v>
      </c>
      <c r="G975">
        <v>4</v>
      </c>
      <c r="H975">
        <v>0</v>
      </c>
      <c r="I975">
        <v>0</v>
      </c>
      <c r="J975">
        <v>4</v>
      </c>
      <c r="K975">
        <v>3</v>
      </c>
      <c r="L975">
        <v>1</v>
      </c>
      <c r="M975">
        <v>0</v>
      </c>
      <c r="N975">
        <v>0</v>
      </c>
      <c r="O975" t="s">
        <v>384</v>
      </c>
      <c r="P975" s="368">
        <v>100</v>
      </c>
      <c r="Q975" s="137">
        <v>0</v>
      </c>
      <c r="R975" s="137">
        <v>4</v>
      </c>
      <c r="S975" s="137">
        <v>1</v>
      </c>
      <c r="T975" s="137">
        <v>100</v>
      </c>
      <c r="U975" t="str">
        <f>VLOOKUP($B975,Summary!$A:$C,3,0)</f>
        <v>Avnind Singh</v>
      </c>
      <c r="V975" t="str">
        <f ca="1">VLOOKUP($B975,Summary!$A:$E,5,0)</f>
        <v>31 - 90</v>
      </c>
      <c r="W975">
        <f t="shared" si="32"/>
        <v>10157455</v>
      </c>
    </row>
    <row r="976" spans="1:23" s="8" customFormat="1">
      <c r="A976" s="6">
        <v>45456</v>
      </c>
      <c r="B976" s="209">
        <v>10153333</v>
      </c>
      <c r="C976" s="7" t="str">
        <f t="shared" si="31"/>
        <v>SUMIT KUMAR PARASNATH VERMA</v>
      </c>
      <c r="D976" t="s">
        <v>546</v>
      </c>
      <c r="E976">
        <v>7738531602</v>
      </c>
      <c r="F976" t="s">
        <v>503</v>
      </c>
      <c r="G976">
        <v>1</v>
      </c>
      <c r="H976">
        <v>0</v>
      </c>
      <c r="I976">
        <v>0</v>
      </c>
      <c r="J976">
        <v>1</v>
      </c>
      <c r="K976">
        <v>1</v>
      </c>
      <c r="L976">
        <v>0</v>
      </c>
      <c r="M976">
        <v>0</v>
      </c>
      <c r="N976">
        <v>0</v>
      </c>
      <c r="O976" t="s">
        <v>384</v>
      </c>
      <c r="P976" s="368">
        <v>25</v>
      </c>
      <c r="Q976" s="137">
        <v>0</v>
      </c>
      <c r="R976" s="137">
        <v>1</v>
      </c>
      <c r="S976" s="137">
        <v>1</v>
      </c>
      <c r="T976" s="137">
        <v>20</v>
      </c>
      <c r="U976" t="str">
        <f>VLOOKUP($B976,Summary!$A:$C,3,0)</f>
        <v>Dileep Sharma</v>
      </c>
      <c r="V976" t="str">
        <f ca="1">VLOOKUP($B976,Summary!$A:$E,5,0)</f>
        <v>91 - 180</v>
      </c>
      <c r="W976">
        <f t="shared" si="32"/>
        <v>10153333</v>
      </c>
    </row>
    <row r="977" spans="1:23" s="8" customFormat="1">
      <c r="A977" s="6">
        <v>45456</v>
      </c>
      <c r="B977" s="209">
        <v>10031401</v>
      </c>
      <c r="C977" s="7" t="str">
        <f t="shared" si="31"/>
        <v>KARIM JARIYA</v>
      </c>
      <c r="D977" t="s">
        <v>403</v>
      </c>
      <c r="E977">
        <v>9321734702</v>
      </c>
      <c r="F977" t="s">
        <v>385</v>
      </c>
      <c r="G977">
        <v>3</v>
      </c>
      <c r="H977">
        <v>1</v>
      </c>
      <c r="I977">
        <v>0</v>
      </c>
      <c r="J977">
        <v>2</v>
      </c>
      <c r="K977">
        <v>2</v>
      </c>
      <c r="L977">
        <v>2</v>
      </c>
      <c r="M977">
        <v>0</v>
      </c>
      <c r="N977">
        <v>0</v>
      </c>
      <c r="O977" t="s">
        <v>384</v>
      </c>
      <c r="P977" s="368">
        <v>150</v>
      </c>
      <c r="Q977" s="137">
        <v>9440</v>
      </c>
      <c r="R977" s="137">
        <v>4</v>
      </c>
      <c r="S977" s="137">
        <v>1</v>
      </c>
      <c r="T977" s="137">
        <v>80</v>
      </c>
      <c r="U977" t="str">
        <f>VLOOKUP($B977,Summary!$A:$C,3,0)</f>
        <v>Intezar Sayed</v>
      </c>
      <c r="V977" t="str">
        <f ca="1">VLOOKUP($B977,Summary!$A:$E,5,0)</f>
        <v>More Than 1 Year</v>
      </c>
      <c r="W977">
        <f t="shared" si="32"/>
        <v>10031401</v>
      </c>
    </row>
    <row r="978" spans="1:23" s="8" customFormat="1">
      <c r="A978" s="6">
        <v>45456</v>
      </c>
      <c r="B978" s="209">
        <v>10157420</v>
      </c>
      <c r="C978" s="7" t="str">
        <f t="shared" si="31"/>
        <v>VISHAL RAJENDRA UPADHYAY</v>
      </c>
      <c r="D978" t="s">
        <v>554</v>
      </c>
      <c r="E978">
        <v>9867075685</v>
      </c>
      <c r="F978" t="s">
        <v>497</v>
      </c>
      <c r="G978">
        <v>4</v>
      </c>
      <c r="H978">
        <v>0</v>
      </c>
      <c r="I978">
        <v>0</v>
      </c>
      <c r="J978">
        <v>4</v>
      </c>
      <c r="K978">
        <v>2</v>
      </c>
      <c r="L978">
        <v>2</v>
      </c>
      <c r="M978">
        <v>0</v>
      </c>
      <c r="N978">
        <v>0</v>
      </c>
      <c r="O978" t="s">
        <v>384</v>
      </c>
      <c r="P978" s="368">
        <v>90</v>
      </c>
      <c r="Q978" s="137">
        <v>0</v>
      </c>
      <c r="R978" s="137">
        <v>4</v>
      </c>
      <c r="S978" s="137">
        <v>1</v>
      </c>
      <c r="T978" s="137">
        <v>100</v>
      </c>
      <c r="U978" t="str">
        <f>VLOOKUP($B978,Summary!$A:$C,3,0)</f>
        <v>Dileep Sharma</v>
      </c>
      <c r="V978" t="str">
        <f ca="1">VLOOKUP($B978,Summary!$A:$E,5,0)</f>
        <v>31 - 90</v>
      </c>
      <c r="W978">
        <f t="shared" si="32"/>
        <v>10157420</v>
      </c>
    </row>
    <row r="979" spans="1:23" s="8" customFormat="1">
      <c r="A979" s="6">
        <v>45456</v>
      </c>
      <c r="B979" s="209">
        <v>10106261</v>
      </c>
      <c r="C979" s="7" t="str">
        <f t="shared" si="31"/>
        <v>MOHD ANWAR</v>
      </c>
      <c r="D979" t="s">
        <v>406</v>
      </c>
      <c r="E979">
        <v>9699967378</v>
      </c>
      <c r="F979" t="s">
        <v>397</v>
      </c>
      <c r="G979">
        <v>5</v>
      </c>
      <c r="H979">
        <v>0</v>
      </c>
      <c r="I979">
        <v>0</v>
      </c>
      <c r="J979">
        <v>5</v>
      </c>
      <c r="K979">
        <v>0</v>
      </c>
      <c r="L979">
        <v>5</v>
      </c>
      <c r="M979">
        <v>0</v>
      </c>
      <c r="N979">
        <v>0</v>
      </c>
      <c r="O979" t="s">
        <v>384</v>
      </c>
      <c r="P979" s="368">
        <v>120</v>
      </c>
      <c r="Q979" s="137">
        <v>0</v>
      </c>
      <c r="R979" s="137">
        <v>5</v>
      </c>
      <c r="S979" s="137">
        <v>1</v>
      </c>
      <c r="T979" s="137">
        <v>100</v>
      </c>
      <c r="U979" t="str">
        <f>VLOOKUP($B979,Summary!$A:$C,3,0)</f>
        <v>Madhuri Joshi</v>
      </c>
      <c r="V979" t="str">
        <f ca="1">VLOOKUP($B979,Summary!$A:$E,5,0)</f>
        <v>More Than 1 Year</v>
      </c>
      <c r="W979">
        <f t="shared" si="32"/>
        <v>10106261</v>
      </c>
    </row>
    <row r="980" spans="1:23" s="8" customFormat="1">
      <c r="A980" s="6">
        <v>45456</v>
      </c>
      <c r="B980" s="209">
        <v>10061244</v>
      </c>
      <c r="C980" s="7" t="str">
        <f t="shared" si="31"/>
        <v>MANISH PANDEY</v>
      </c>
      <c r="D980" t="s">
        <v>424</v>
      </c>
      <c r="E980">
        <v>8655267737</v>
      </c>
      <c r="F980" t="s">
        <v>385</v>
      </c>
      <c r="G980">
        <v>4</v>
      </c>
      <c r="H980">
        <v>0</v>
      </c>
      <c r="I980">
        <v>0</v>
      </c>
      <c r="J980">
        <v>4</v>
      </c>
      <c r="K980">
        <v>0</v>
      </c>
      <c r="L980">
        <v>4</v>
      </c>
      <c r="M980">
        <v>0</v>
      </c>
      <c r="N980">
        <v>0</v>
      </c>
      <c r="O980" t="s">
        <v>384</v>
      </c>
      <c r="P980" s="368">
        <v>100</v>
      </c>
      <c r="Q980" s="137">
        <v>0</v>
      </c>
      <c r="R980" s="137">
        <v>4</v>
      </c>
      <c r="S980" s="137">
        <v>1</v>
      </c>
      <c r="T980" s="137">
        <v>100</v>
      </c>
      <c r="U980" t="str">
        <f>VLOOKUP($B980,Summary!$A:$C,3,0)</f>
        <v>Intezar Sayed</v>
      </c>
      <c r="V980" t="str">
        <f ca="1">VLOOKUP($B980,Summary!$A:$E,5,0)</f>
        <v>More Than 1 Year</v>
      </c>
      <c r="W980">
        <f t="shared" si="32"/>
        <v>10061244</v>
      </c>
    </row>
    <row r="981" spans="1:23" s="8" customFormat="1">
      <c r="A981" s="6">
        <v>45456</v>
      </c>
      <c r="B981" s="209">
        <v>10154490</v>
      </c>
      <c r="C981" s="7" t="str">
        <f t="shared" si="31"/>
        <v>SIRAJ RAIS KHAN</v>
      </c>
      <c r="D981" t="s">
        <v>474</v>
      </c>
      <c r="E981">
        <v>7738084089</v>
      </c>
      <c r="F981" t="s">
        <v>402</v>
      </c>
      <c r="G981">
        <v>4</v>
      </c>
      <c r="H981">
        <v>0</v>
      </c>
      <c r="I981">
        <v>0</v>
      </c>
      <c r="J981">
        <v>4</v>
      </c>
      <c r="K981">
        <v>0</v>
      </c>
      <c r="L981">
        <v>4</v>
      </c>
      <c r="M981">
        <v>0</v>
      </c>
      <c r="N981">
        <v>0</v>
      </c>
      <c r="O981" t="s">
        <v>384</v>
      </c>
      <c r="P981" s="368">
        <v>100</v>
      </c>
      <c r="Q981" s="137">
        <v>0</v>
      </c>
      <c r="R981" s="137">
        <v>4</v>
      </c>
      <c r="S981" s="137">
        <v>1</v>
      </c>
      <c r="T981" s="137">
        <v>80</v>
      </c>
      <c r="U981" t="str">
        <f>VLOOKUP($B981,Summary!$A:$C,3,0)</f>
        <v>Intezar Sayed</v>
      </c>
      <c r="V981" t="str">
        <f ca="1">VLOOKUP($B981,Summary!$A:$E,5,0)</f>
        <v>91 - 180</v>
      </c>
      <c r="W981">
        <f t="shared" si="32"/>
        <v>10154490</v>
      </c>
    </row>
    <row r="982" spans="1:23" s="8" customFormat="1">
      <c r="A982" s="6">
        <v>45456</v>
      </c>
      <c r="B982" s="209">
        <v>10149740</v>
      </c>
      <c r="C982" s="7" t="str">
        <f t="shared" si="31"/>
        <v>MD SARFARAZ</v>
      </c>
      <c r="D982" t="s">
        <v>420</v>
      </c>
      <c r="E982">
        <v>8709965096</v>
      </c>
      <c r="F982" t="s">
        <v>401</v>
      </c>
      <c r="G982">
        <v>5</v>
      </c>
      <c r="H982">
        <v>0</v>
      </c>
      <c r="I982">
        <v>0</v>
      </c>
      <c r="J982">
        <v>5</v>
      </c>
      <c r="K982">
        <v>1</v>
      </c>
      <c r="L982">
        <v>4</v>
      </c>
      <c r="M982">
        <v>0</v>
      </c>
      <c r="N982">
        <v>0</v>
      </c>
      <c r="O982" t="s">
        <v>384</v>
      </c>
      <c r="P982" s="368">
        <v>125</v>
      </c>
      <c r="Q982" s="137">
        <v>0</v>
      </c>
      <c r="R982" s="137">
        <v>5</v>
      </c>
      <c r="S982" s="137">
        <v>1</v>
      </c>
      <c r="T982" s="137">
        <v>100</v>
      </c>
      <c r="U982" t="str">
        <f>VLOOKUP($B982,Summary!$A:$C,3,0)</f>
        <v>Abhijit Khanvilkar</v>
      </c>
      <c r="V982" t="str">
        <f ca="1">VLOOKUP($B982,Summary!$A:$E,5,0)</f>
        <v>180 +</v>
      </c>
      <c r="W982">
        <f t="shared" si="32"/>
        <v>10149740</v>
      </c>
    </row>
    <row r="983" spans="1:23" s="8" customFormat="1">
      <c r="A983" s="6">
        <v>45456</v>
      </c>
      <c r="B983" s="209">
        <v>10145771</v>
      </c>
      <c r="C983" s="7" t="str">
        <f t="shared" si="31"/>
        <v>RISHIKESH DUBEY</v>
      </c>
      <c r="D983" t="s">
        <v>437</v>
      </c>
      <c r="E983">
        <v>8369036235</v>
      </c>
      <c r="F983" t="s">
        <v>433</v>
      </c>
      <c r="G983">
        <v>5</v>
      </c>
      <c r="H983">
        <v>0</v>
      </c>
      <c r="I983">
        <v>0</v>
      </c>
      <c r="J983">
        <v>5</v>
      </c>
      <c r="K983">
        <v>0</v>
      </c>
      <c r="L983">
        <v>6</v>
      </c>
      <c r="M983">
        <v>0</v>
      </c>
      <c r="N983">
        <v>0</v>
      </c>
      <c r="O983" t="s">
        <v>384</v>
      </c>
      <c r="P983" s="368">
        <v>125</v>
      </c>
      <c r="Q983" s="137">
        <v>0</v>
      </c>
      <c r="R983" s="137">
        <v>5</v>
      </c>
      <c r="S983" s="137">
        <v>1</v>
      </c>
      <c r="T983" s="137">
        <v>100</v>
      </c>
      <c r="U983" t="str">
        <f>VLOOKUP($B983,Summary!$A:$C,3,0)</f>
        <v>Intezar Sayed</v>
      </c>
      <c r="V983" t="str">
        <f ca="1">VLOOKUP($B983,Summary!$A:$E,5,0)</f>
        <v>180 +</v>
      </c>
      <c r="W983">
        <f t="shared" si="32"/>
        <v>10145771</v>
      </c>
    </row>
    <row r="984" spans="1:23" s="8" customFormat="1">
      <c r="A984" s="6">
        <v>45456</v>
      </c>
      <c r="B984" s="209">
        <v>10150180</v>
      </c>
      <c r="C984" s="7" t="str">
        <f t="shared" si="31"/>
        <v>YASH SABHA SHANKAR TIWARI</v>
      </c>
      <c r="D984" t="s">
        <v>423</v>
      </c>
      <c r="E984">
        <v>9594587271</v>
      </c>
      <c r="F984" t="s">
        <v>399</v>
      </c>
      <c r="G984">
        <v>1</v>
      </c>
      <c r="H984">
        <v>0</v>
      </c>
      <c r="I984">
        <v>0</v>
      </c>
      <c r="J984">
        <v>1</v>
      </c>
      <c r="K984">
        <v>0</v>
      </c>
      <c r="L984">
        <v>1</v>
      </c>
      <c r="M984">
        <v>0</v>
      </c>
      <c r="N984">
        <v>0</v>
      </c>
      <c r="O984" t="s">
        <v>384</v>
      </c>
      <c r="P984" s="368">
        <v>25</v>
      </c>
      <c r="Q984" s="137">
        <v>0</v>
      </c>
      <c r="R984" s="137">
        <v>1</v>
      </c>
      <c r="S984" s="137">
        <v>1</v>
      </c>
      <c r="T984" s="137">
        <v>20</v>
      </c>
      <c r="U984" t="str">
        <f>VLOOKUP($B984,Summary!$A:$C,3,0)</f>
        <v>Abhijit Khanvilkar</v>
      </c>
      <c r="V984" t="str">
        <f ca="1">VLOOKUP($B984,Summary!$A:$E,5,0)</f>
        <v>180 +</v>
      </c>
      <c r="W984">
        <f t="shared" si="32"/>
        <v>10150180</v>
      </c>
    </row>
    <row r="985" spans="1:23" s="8" customFormat="1">
      <c r="A985" s="6">
        <v>45456</v>
      </c>
      <c r="B985" s="209">
        <v>10052546</v>
      </c>
      <c r="C985" s="7" t="str">
        <f t="shared" si="31"/>
        <v>MANISH LOLARAKH NATH DUBEY</v>
      </c>
      <c r="D985" t="s">
        <v>383</v>
      </c>
      <c r="E985">
        <v>7715928718</v>
      </c>
      <c r="F985" t="s">
        <v>413</v>
      </c>
      <c r="G985">
        <v>1</v>
      </c>
      <c r="H985">
        <v>1</v>
      </c>
      <c r="I985">
        <v>0</v>
      </c>
      <c r="J985">
        <v>0</v>
      </c>
      <c r="K985">
        <v>1</v>
      </c>
      <c r="L985">
        <v>0</v>
      </c>
      <c r="M985">
        <v>0</v>
      </c>
      <c r="N985">
        <v>0</v>
      </c>
      <c r="O985" t="s">
        <v>384</v>
      </c>
      <c r="P985" s="368">
        <v>100</v>
      </c>
      <c r="Q985" s="137">
        <v>50976</v>
      </c>
      <c r="R985" s="137">
        <v>1</v>
      </c>
      <c r="S985" s="137">
        <v>1</v>
      </c>
      <c r="T985" s="137">
        <v>20</v>
      </c>
      <c r="U985" t="str">
        <f>VLOOKUP($B985,Summary!$A:$C,3,0)</f>
        <v>Madhuri Joshi</v>
      </c>
      <c r="V985" t="str">
        <f ca="1">VLOOKUP($B985,Summary!$A:$E,5,0)</f>
        <v>More Than 1 Year</v>
      </c>
      <c r="W985">
        <f t="shared" si="32"/>
        <v>10052546</v>
      </c>
    </row>
    <row r="986" spans="1:23" s="8" customFormat="1">
      <c r="A986" s="6">
        <v>45456</v>
      </c>
      <c r="B986" s="209">
        <v>10152292</v>
      </c>
      <c r="C986" s="7" t="str">
        <f t="shared" si="31"/>
        <v>CHOUBEY ADITYA AJIT</v>
      </c>
      <c r="D986" t="s">
        <v>404</v>
      </c>
      <c r="E986">
        <v>7414955787</v>
      </c>
      <c r="F986" t="s">
        <v>405</v>
      </c>
      <c r="G986">
        <v>5</v>
      </c>
      <c r="H986">
        <v>0</v>
      </c>
      <c r="I986">
        <v>0</v>
      </c>
      <c r="J986">
        <v>5</v>
      </c>
      <c r="K986">
        <v>2</v>
      </c>
      <c r="L986">
        <v>3</v>
      </c>
      <c r="M986">
        <v>0</v>
      </c>
      <c r="N986">
        <v>0</v>
      </c>
      <c r="O986" t="s">
        <v>384</v>
      </c>
      <c r="P986" s="368">
        <v>125</v>
      </c>
      <c r="Q986" s="137">
        <v>0</v>
      </c>
      <c r="R986" s="137">
        <v>5</v>
      </c>
      <c r="S986" s="137">
        <v>1</v>
      </c>
      <c r="T986" s="137">
        <v>100</v>
      </c>
      <c r="U986" t="str">
        <f>VLOOKUP($B986,Summary!$A:$C,3,0)</f>
        <v>Rushikesh Kale</v>
      </c>
      <c r="V986" t="str">
        <f ca="1">VLOOKUP($B986,Summary!$A:$E,5,0)</f>
        <v>91 - 180</v>
      </c>
      <c r="W986">
        <f t="shared" si="32"/>
        <v>10152292</v>
      </c>
    </row>
    <row r="987" spans="1:23" s="8" customFormat="1">
      <c r="A987" s="6">
        <v>45456</v>
      </c>
      <c r="B987" s="209">
        <v>10062664</v>
      </c>
      <c r="C987" s="7" t="str">
        <f t="shared" si="31"/>
        <v>NAVEEN TRIPATHI</v>
      </c>
      <c r="D987" t="s">
        <v>433</v>
      </c>
      <c r="E987">
        <v>8979086009</v>
      </c>
      <c r="F987" t="s">
        <v>414</v>
      </c>
      <c r="G987">
        <v>1</v>
      </c>
      <c r="H987">
        <v>1</v>
      </c>
      <c r="I987">
        <v>0</v>
      </c>
      <c r="J987">
        <v>0</v>
      </c>
      <c r="K987">
        <v>0</v>
      </c>
      <c r="L987">
        <v>1</v>
      </c>
      <c r="M987">
        <v>0</v>
      </c>
      <c r="N987">
        <v>0</v>
      </c>
      <c r="O987" t="s">
        <v>384</v>
      </c>
      <c r="P987" s="368">
        <v>40</v>
      </c>
      <c r="Q987" s="137">
        <v>38232</v>
      </c>
      <c r="R987" s="137">
        <v>1</v>
      </c>
      <c r="S987" s="137">
        <v>1</v>
      </c>
      <c r="T987" s="137">
        <v>20</v>
      </c>
      <c r="U987" t="str">
        <f>VLOOKUP($B987,Summary!$A:$C,3,0)</f>
        <v>Intezar Sayed</v>
      </c>
      <c r="V987" t="str">
        <f ca="1">VLOOKUP($B987,Summary!$A:$E,5,0)</f>
        <v>More Than 1 Year</v>
      </c>
      <c r="W987">
        <f t="shared" si="32"/>
        <v>10062664</v>
      </c>
    </row>
    <row r="988" spans="1:23" s="8" customFormat="1">
      <c r="A988" s="6">
        <v>45456</v>
      </c>
      <c r="B988" s="209">
        <v>10152249</v>
      </c>
      <c r="C988" s="7" t="str">
        <f t="shared" si="31"/>
        <v>HARIHAR SINGH</v>
      </c>
      <c r="D988" t="s">
        <v>438</v>
      </c>
      <c r="E988">
        <v>8149312014</v>
      </c>
      <c r="F988" t="s">
        <v>385</v>
      </c>
      <c r="G988">
        <v>2</v>
      </c>
      <c r="H988">
        <v>1</v>
      </c>
      <c r="I988">
        <v>0</v>
      </c>
      <c r="J988">
        <v>1</v>
      </c>
      <c r="K988">
        <v>0</v>
      </c>
      <c r="L988">
        <v>3</v>
      </c>
      <c r="M988">
        <v>0</v>
      </c>
      <c r="N988">
        <v>0</v>
      </c>
      <c r="O988" t="s">
        <v>384</v>
      </c>
      <c r="P988" s="368">
        <v>120</v>
      </c>
      <c r="Q988" s="137">
        <v>4720</v>
      </c>
      <c r="R988" s="137">
        <v>3</v>
      </c>
      <c r="S988" s="137">
        <v>1</v>
      </c>
      <c r="T988" s="137">
        <v>60</v>
      </c>
      <c r="U988" t="str">
        <f>VLOOKUP($B988,Summary!$A:$C,3,0)</f>
        <v>Intezar Sayed</v>
      </c>
      <c r="V988" t="str">
        <f ca="1">VLOOKUP($B988,Summary!$A:$E,5,0)</f>
        <v>91 - 180</v>
      </c>
      <c r="W988">
        <f t="shared" si="32"/>
        <v>10152249</v>
      </c>
    </row>
    <row r="989" spans="1:23" s="8" customFormat="1">
      <c r="A989" s="6">
        <v>45456</v>
      </c>
      <c r="B989" s="209">
        <v>10155622</v>
      </c>
      <c r="C989" s="7" t="str">
        <f t="shared" si="31"/>
        <v>SOFIYAN MOHAMMED UMAR ANSARI</v>
      </c>
      <c r="D989" t="s">
        <v>498</v>
      </c>
      <c r="E989">
        <v>7304151160</v>
      </c>
      <c r="F989" t="s">
        <v>503</v>
      </c>
      <c r="G989">
        <v>5</v>
      </c>
      <c r="H989">
        <v>0</v>
      </c>
      <c r="I989">
        <v>0</v>
      </c>
      <c r="J989">
        <v>5</v>
      </c>
      <c r="K989">
        <v>1</v>
      </c>
      <c r="L989">
        <v>5</v>
      </c>
      <c r="M989">
        <v>0</v>
      </c>
      <c r="N989">
        <v>0</v>
      </c>
      <c r="O989" t="s">
        <v>384</v>
      </c>
      <c r="P989" s="368">
        <v>125</v>
      </c>
      <c r="Q989" s="137">
        <v>0</v>
      </c>
      <c r="R989" s="137">
        <v>5</v>
      </c>
      <c r="S989" s="137">
        <v>1</v>
      </c>
      <c r="T989" s="137">
        <v>100</v>
      </c>
      <c r="U989" t="str">
        <f>VLOOKUP($B989,Summary!$A:$C,3,0)</f>
        <v>Dileep Sharma</v>
      </c>
      <c r="V989" t="str">
        <f ca="1">VLOOKUP($B989,Summary!$A:$E,5,0)</f>
        <v>31 - 90</v>
      </c>
      <c r="W989">
        <f t="shared" si="32"/>
        <v>10155622</v>
      </c>
    </row>
    <row r="990" spans="1:23" s="8" customFormat="1">
      <c r="A990" s="6">
        <v>45456</v>
      </c>
      <c r="B990" s="209">
        <v>10153342</v>
      </c>
      <c r="C990" s="7" t="str">
        <f t="shared" si="31"/>
        <v>AKASH RAMRATAN JAISWAL</v>
      </c>
      <c r="D990" t="s">
        <v>461</v>
      </c>
      <c r="E990">
        <v>7977956010</v>
      </c>
      <c r="F990" t="s">
        <v>390</v>
      </c>
      <c r="G990">
        <v>1</v>
      </c>
      <c r="H990">
        <v>1</v>
      </c>
      <c r="I990">
        <v>0</v>
      </c>
      <c r="J990">
        <v>0</v>
      </c>
      <c r="K990">
        <v>0</v>
      </c>
      <c r="L990">
        <v>1</v>
      </c>
      <c r="M990">
        <v>0</v>
      </c>
      <c r="N990">
        <v>0</v>
      </c>
      <c r="O990" t="s">
        <v>384</v>
      </c>
      <c r="P990" s="368">
        <v>90</v>
      </c>
      <c r="Q990" s="137">
        <v>2360</v>
      </c>
      <c r="R990" s="137">
        <v>1</v>
      </c>
      <c r="S990" s="137">
        <v>1</v>
      </c>
      <c r="T990" s="137">
        <v>33.33</v>
      </c>
      <c r="U990" t="str">
        <f>VLOOKUP($B990,Summary!$A:$C,3,0)</f>
        <v>Avnind Singh</v>
      </c>
      <c r="V990" t="str">
        <f ca="1">VLOOKUP($B990,Summary!$A:$E,5,0)</f>
        <v>91 - 180</v>
      </c>
      <c r="W990">
        <f t="shared" si="32"/>
        <v>10153342</v>
      </c>
    </row>
    <row r="991" spans="1:23" s="8" customFormat="1">
      <c r="A991" s="6">
        <v>45456</v>
      </c>
      <c r="B991" s="209">
        <v>10152846</v>
      </c>
      <c r="C991" s="7" t="str">
        <f t="shared" si="31"/>
        <v>SANDESH SAROJ MISHRA</v>
      </c>
      <c r="D991" t="s">
        <v>394</v>
      </c>
      <c r="E991">
        <v>9819648094</v>
      </c>
      <c r="F991" t="s">
        <v>471</v>
      </c>
      <c r="G991">
        <v>5</v>
      </c>
      <c r="H991">
        <v>0</v>
      </c>
      <c r="I991">
        <v>0</v>
      </c>
      <c r="J991">
        <v>5</v>
      </c>
      <c r="K991">
        <v>0</v>
      </c>
      <c r="L991">
        <v>5</v>
      </c>
      <c r="M991">
        <v>0</v>
      </c>
      <c r="N991">
        <v>0</v>
      </c>
      <c r="O991" t="s">
        <v>384</v>
      </c>
      <c r="P991" s="368">
        <v>105</v>
      </c>
      <c r="Q991" s="137">
        <v>0</v>
      </c>
      <c r="R991" s="137">
        <v>5</v>
      </c>
      <c r="S991" s="137">
        <v>1</v>
      </c>
      <c r="T991" s="137">
        <v>100</v>
      </c>
      <c r="U991" t="str">
        <f>VLOOKUP($B991,Summary!$A:$C,3,0)</f>
        <v>Dileep Sharma</v>
      </c>
      <c r="V991" t="str">
        <f ca="1">VLOOKUP($B991,Summary!$A:$E,5,0)</f>
        <v>91 - 180</v>
      </c>
      <c r="W991">
        <f t="shared" si="32"/>
        <v>10152846</v>
      </c>
    </row>
    <row r="992" spans="1:23" s="8" customFormat="1">
      <c r="A992" s="6">
        <v>45456</v>
      </c>
      <c r="B992" s="209">
        <v>10153105</v>
      </c>
      <c r="C992" s="7" t="str">
        <f t="shared" si="31"/>
        <v>SUDHEER PANKAJ PANDEY</v>
      </c>
      <c r="D992" t="s">
        <v>457</v>
      </c>
      <c r="E992">
        <v>8953258991</v>
      </c>
      <c r="F992" t="s">
        <v>460</v>
      </c>
      <c r="G992">
        <v>5</v>
      </c>
      <c r="H992">
        <v>0</v>
      </c>
      <c r="I992">
        <v>0</v>
      </c>
      <c r="J992">
        <v>5</v>
      </c>
      <c r="K992">
        <v>3</v>
      </c>
      <c r="L992">
        <v>2</v>
      </c>
      <c r="M992">
        <v>0</v>
      </c>
      <c r="N992">
        <v>0</v>
      </c>
      <c r="O992" t="s">
        <v>384</v>
      </c>
      <c r="P992" s="368">
        <v>115</v>
      </c>
      <c r="Q992" s="137">
        <v>0</v>
      </c>
      <c r="R992" s="137">
        <v>5</v>
      </c>
      <c r="S992" s="137">
        <v>1</v>
      </c>
      <c r="T992" s="137">
        <v>100</v>
      </c>
      <c r="U992" t="str">
        <f>VLOOKUP($B992,Summary!$A:$C,3,0)</f>
        <v>Avnind Singh</v>
      </c>
      <c r="V992" t="str">
        <f ca="1">VLOOKUP($B992,Summary!$A:$E,5,0)</f>
        <v>91 - 180</v>
      </c>
      <c r="W992">
        <f t="shared" si="32"/>
        <v>10153105</v>
      </c>
    </row>
    <row r="993" spans="1:23" s="8" customFormat="1">
      <c r="A993" s="6">
        <v>45456</v>
      </c>
      <c r="B993" s="209">
        <v>10083901</v>
      </c>
      <c r="C993" s="7" t="str">
        <f t="shared" si="31"/>
        <v>BHAVESH VIVEK MHATRE</v>
      </c>
      <c r="D993" t="s">
        <v>419</v>
      </c>
      <c r="E993">
        <v>8668720253</v>
      </c>
      <c r="F993" t="s">
        <v>418</v>
      </c>
      <c r="G993">
        <v>4</v>
      </c>
      <c r="H993">
        <v>0</v>
      </c>
      <c r="I993">
        <v>0</v>
      </c>
      <c r="J993">
        <v>4</v>
      </c>
      <c r="K993">
        <v>1</v>
      </c>
      <c r="L993">
        <v>3</v>
      </c>
      <c r="M993">
        <v>0</v>
      </c>
      <c r="N993">
        <v>0</v>
      </c>
      <c r="O993" t="s">
        <v>384</v>
      </c>
      <c r="P993" s="368">
        <v>90</v>
      </c>
      <c r="Q993" s="137">
        <v>0</v>
      </c>
      <c r="R993" s="137">
        <v>3</v>
      </c>
      <c r="S993" s="137">
        <v>1</v>
      </c>
      <c r="T993" s="137">
        <v>60</v>
      </c>
      <c r="U993" t="str">
        <f>VLOOKUP($B993,Summary!$A:$C,3,0)</f>
        <v>Madhuri Joshi</v>
      </c>
      <c r="V993" t="str">
        <f ca="1">VLOOKUP($B993,Summary!$A:$E,5,0)</f>
        <v>More Than 1 Year</v>
      </c>
      <c r="W993">
        <f t="shared" si="32"/>
        <v>10083901</v>
      </c>
    </row>
    <row r="994" spans="1:23" s="8" customFormat="1">
      <c r="A994" s="6">
        <v>45456</v>
      </c>
      <c r="B994" s="209">
        <v>10154722</v>
      </c>
      <c r="C994" s="7" t="str">
        <f t="shared" si="31"/>
        <v>ANIMESH KARMAKAR</v>
      </c>
      <c r="D994" t="s">
        <v>492</v>
      </c>
      <c r="E994">
        <v>6294590298</v>
      </c>
      <c r="F994" t="s">
        <v>399</v>
      </c>
      <c r="G994">
        <v>7</v>
      </c>
      <c r="H994">
        <v>0</v>
      </c>
      <c r="I994">
        <v>0</v>
      </c>
      <c r="J994">
        <v>7</v>
      </c>
      <c r="K994">
        <v>6</v>
      </c>
      <c r="L994">
        <v>1</v>
      </c>
      <c r="M994">
        <v>0</v>
      </c>
      <c r="N994">
        <v>0</v>
      </c>
      <c r="O994" t="s">
        <v>384</v>
      </c>
      <c r="P994" s="368">
        <v>175</v>
      </c>
      <c r="Q994" s="137">
        <v>0</v>
      </c>
      <c r="R994" s="137">
        <v>7</v>
      </c>
      <c r="S994" s="137">
        <v>1</v>
      </c>
      <c r="T994" s="137">
        <v>100</v>
      </c>
      <c r="U994" t="str">
        <f>VLOOKUP($B994,Summary!$A:$C,3,0)</f>
        <v>Abhijit Khanvilkar</v>
      </c>
      <c r="V994" t="str">
        <f ca="1">VLOOKUP($B994,Summary!$A:$E,5,0)</f>
        <v>91 - 180</v>
      </c>
      <c r="W994">
        <f t="shared" si="32"/>
        <v>10154722</v>
      </c>
    </row>
    <row r="995" spans="1:23" s="8" customFormat="1">
      <c r="A995" s="6">
        <v>45456</v>
      </c>
      <c r="B995" s="209">
        <v>10148305</v>
      </c>
      <c r="C995" s="7" t="str">
        <f t="shared" si="31"/>
        <v>SAMSUJJAMA</v>
      </c>
      <c r="D995" t="s">
        <v>408</v>
      </c>
      <c r="E995">
        <v>9628744894</v>
      </c>
      <c r="F995" t="s">
        <v>409</v>
      </c>
      <c r="G995">
        <v>4</v>
      </c>
      <c r="H995">
        <v>1</v>
      </c>
      <c r="I995">
        <v>0</v>
      </c>
      <c r="J995">
        <v>3</v>
      </c>
      <c r="K995">
        <v>0</v>
      </c>
      <c r="L995">
        <v>4</v>
      </c>
      <c r="M995">
        <v>0</v>
      </c>
      <c r="N995">
        <v>0</v>
      </c>
      <c r="O995" t="s">
        <v>384</v>
      </c>
      <c r="P995" s="368">
        <v>155</v>
      </c>
      <c r="Q995" s="137">
        <v>2361</v>
      </c>
      <c r="R995" s="137">
        <v>4</v>
      </c>
      <c r="S995" s="137">
        <v>1</v>
      </c>
      <c r="T995" s="137">
        <v>80</v>
      </c>
      <c r="U995" t="str">
        <f>VLOOKUP($B995,Summary!$A:$C,3,0)</f>
        <v>Avnind Singh</v>
      </c>
      <c r="V995" t="str">
        <f ca="1">VLOOKUP($B995,Summary!$A:$E,5,0)</f>
        <v>180 +</v>
      </c>
      <c r="W995">
        <f t="shared" si="32"/>
        <v>10148305</v>
      </c>
    </row>
    <row r="996" spans="1:23" s="8" customFormat="1">
      <c r="A996" s="6">
        <v>45456</v>
      </c>
      <c r="B996" s="209">
        <v>10154482</v>
      </c>
      <c r="C996" s="7" t="str">
        <f t="shared" si="31"/>
        <v>PRADEEP DEEPAK ANGRE</v>
      </c>
      <c r="D996" t="s">
        <v>473</v>
      </c>
      <c r="E996">
        <v>8879114532</v>
      </c>
      <c r="F996" t="s">
        <v>412</v>
      </c>
      <c r="G996">
        <v>7</v>
      </c>
      <c r="H996">
        <v>0</v>
      </c>
      <c r="I996">
        <v>0</v>
      </c>
      <c r="J996">
        <v>7</v>
      </c>
      <c r="K996">
        <v>1</v>
      </c>
      <c r="L996">
        <v>6</v>
      </c>
      <c r="M996">
        <v>0</v>
      </c>
      <c r="N996">
        <v>0</v>
      </c>
      <c r="O996" t="s">
        <v>384</v>
      </c>
      <c r="P996" s="368">
        <v>175</v>
      </c>
      <c r="Q996" s="137">
        <v>0</v>
      </c>
      <c r="R996" s="137">
        <v>7</v>
      </c>
      <c r="S996" s="137">
        <v>1</v>
      </c>
      <c r="T996" s="137">
        <v>100</v>
      </c>
      <c r="U996" t="str">
        <f>VLOOKUP($B996,Summary!$A:$C,3,0)</f>
        <v>Rushikesh Kale</v>
      </c>
      <c r="V996" t="str">
        <f ca="1">VLOOKUP($B996,Summary!$A:$E,5,0)</f>
        <v>91 - 180</v>
      </c>
      <c r="W996">
        <f t="shared" si="32"/>
        <v>10154482</v>
      </c>
    </row>
    <row r="997" spans="1:23" s="8" customFormat="1">
      <c r="A997" s="6">
        <v>45456</v>
      </c>
      <c r="B997" s="209">
        <v>10062688</v>
      </c>
      <c r="C997" s="7" t="str">
        <f t="shared" si="31"/>
        <v>CHANDRALOK GUPTA</v>
      </c>
      <c r="D997" t="s">
        <v>405</v>
      </c>
      <c r="E997">
        <v>8424058233</v>
      </c>
      <c r="F997" t="s">
        <v>422</v>
      </c>
      <c r="G997">
        <v>1</v>
      </c>
      <c r="H997">
        <v>1</v>
      </c>
      <c r="I997">
        <v>0</v>
      </c>
      <c r="J997">
        <v>0</v>
      </c>
      <c r="K997">
        <v>0</v>
      </c>
      <c r="L997">
        <v>1</v>
      </c>
      <c r="M997">
        <v>0</v>
      </c>
      <c r="N997">
        <v>0</v>
      </c>
      <c r="O997" t="s">
        <v>384</v>
      </c>
      <c r="P997" s="368">
        <v>90</v>
      </c>
      <c r="Q997" s="137">
        <v>4131</v>
      </c>
      <c r="R997" s="137">
        <v>1</v>
      </c>
      <c r="S997" s="137">
        <v>1</v>
      </c>
      <c r="T997" s="137">
        <v>20</v>
      </c>
      <c r="U997" t="str">
        <f>VLOOKUP($B997,Summary!$A:$C,3,0)</f>
        <v>Rushikesh Kale</v>
      </c>
      <c r="V997" t="str">
        <f ca="1">VLOOKUP($B997,Summary!$A:$E,5,0)</f>
        <v>More Than 1 Year</v>
      </c>
      <c r="W997">
        <f t="shared" si="32"/>
        <v>10062688</v>
      </c>
    </row>
    <row r="998" spans="1:23" s="8" customFormat="1">
      <c r="A998" s="6">
        <v>45456</v>
      </c>
      <c r="B998" s="209">
        <v>10129842</v>
      </c>
      <c r="C998" s="7" t="str">
        <f t="shared" si="31"/>
        <v>RANJIT REVNATH BOBHATE</v>
      </c>
      <c r="D998" t="s">
        <v>428</v>
      </c>
      <c r="E998">
        <v>9920240914</v>
      </c>
      <c r="F998" t="s">
        <v>397</v>
      </c>
      <c r="G998">
        <v>5</v>
      </c>
      <c r="H998">
        <v>0</v>
      </c>
      <c r="I998">
        <v>0</v>
      </c>
      <c r="J998">
        <v>5</v>
      </c>
      <c r="K998">
        <v>0</v>
      </c>
      <c r="L998">
        <v>5</v>
      </c>
      <c r="M998">
        <v>0</v>
      </c>
      <c r="N998">
        <v>0</v>
      </c>
      <c r="O998" t="s">
        <v>384</v>
      </c>
      <c r="P998" s="368">
        <v>125</v>
      </c>
      <c r="Q998" s="137">
        <v>0</v>
      </c>
      <c r="R998" s="137">
        <v>5</v>
      </c>
      <c r="S998" s="137">
        <v>1</v>
      </c>
      <c r="T998" s="137">
        <v>100</v>
      </c>
      <c r="U998" t="str">
        <f>VLOOKUP($B998,Summary!$A:$C,3,0)</f>
        <v>Madhuri Joshi</v>
      </c>
      <c r="V998" t="str">
        <f ca="1">VLOOKUP($B998,Summary!$A:$E,5,0)</f>
        <v>More Than 1 Year</v>
      </c>
      <c r="W998">
        <f t="shared" si="32"/>
        <v>10129842</v>
      </c>
    </row>
    <row r="999" spans="1:23" s="8" customFormat="1">
      <c r="A999" s="6">
        <v>45456</v>
      </c>
      <c r="B999" s="209">
        <v>10081473</v>
      </c>
      <c r="C999" s="7" t="str">
        <f t="shared" si="31"/>
        <v>ALOK NAKHDOO PAL</v>
      </c>
      <c r="D999" t="s">
        <v>425</v>
      </c>
      <c r="E999">
        <v>7385360866</v>
      </c>
      <c r="F999" t="s">
        <v>405</v>
      </c>
      <c r="G999">
        <v>5</v>
      </c>
      <c r="H999">
        <v>1</v>
      </c>
      <c r="I999">
        <v>1</v>
      </c>
      <c r="J999">
        <v>3</v>
      </c>
      <c r="K999">
        <v>2</v>
      </c>
      <c r="L999">
        <v>3</v>
      </c>
      <c r="M999">
        <v>0</v>
      </c>
      <c r="N999">
        <v>1</v>
      </c>
      <c r="O999" t="s">
        <v>384</v>
      </c>
      <c r="P999" s="368">
        <v>255</v>
      </c>
      <c r="Q999" s="137">
        <v>9440</v>
      </c>
      <c r="R999" s="137">
        <v>5</v>
      </c>
      <c r="S999" s="137">
        <v>1</v>
      </c>
      <c r="T999" s="137">
        <v>100</v>
      </c>
      <c r="U999" t="str">
        <f>VLOOKUP($B999,Summary!$A:$C,3,0)</f>
        <v>Rushikesh Kale</v>
      </c>
      <c r="V999" t="str">
        <f ca="1">VLOOKUP($B999,Summary!$A:$E,5,0)</f>
        <v>More Than 1 Year</v>
      </c>
      <c r="W999">
        <f t="shared" si="32"/>
        <v>10081473</v>
      </c>
    </row>
    <row r="1000" spans="1:23" s="8" customFormat="1">
      <c r="A1000" s="6">
        <v>45456</v>
      </c>
      <c r="B1000" s="209">
        <v>10152591</v>
      </c>
      <c r="C1000" s="7" t="str">
        <f t="shared" si="31"/>
        <v>ARUN KUMAR SHUKLA</v>
      </c>
      <c r="D1000" t="s">
        <v>421</v>
      </c>
      <c r="E1000">
        <v>8928440955</v>
      </c>
      <c r="F1000" t="s">
        <v>405</v>
      </c>
      <c r="G1000">
        <v>7</v>
      </c>
      <c r="H1000">
        <v>0</v>
      </c>
      <c r="I1000">
        <v>0</v>
      </c>
      <c r="J1000">
        <v>7</v>
      </c>
      <c r="K1000">
        <v>1</v>
      </c>
      <c r="L1000">
        <v>6</v>
      </c>
      <c r="M1000">
        <v>0</v>
      </c>
      <c r="N1000">
        <v>0</v>
      </c>
      <c r="O1000" t="s">
        <v>384</v>
      </c>
      <c r="P1000" s="368">
        <v>175</v>
      </c>
      <c r="Q1000" s="137">
        <v>0</v>
      </c>
      <c r="R1000" s="137">
        <v>7</v>
      </c>
      <c r="S1000" s="137">
        <v>1</v>
      </c>
      <c r="T1000" s="137">
        <v>100</v>
      </c>
      <c r="U1000" t="str">
        <f>VLOOKUP($B1000,Summary!$A:$C,3,0)</f>
        <v>Rushikesh Kale</v>
      </c>
      <c r="V1000" t="str">
        <f ca="1">VLOOKUP($B1000,Summary!$A:$E,5,0)</f>
        <v>91 - 180</v>
      </c>
      <c r="W1000">
        <f t="shared" si="32"/>
        <v>10152591</v>
      </c>
    </row>
    <row r="1001" spans="1:23" s="8" customFormat="1">
      <c r="A1001" s="6">
        <v>45456</v>
      </c>
      <c r="B1001" s="209">
        <v>10023038</v>
      </c>
      <c r="C1001" s="7" t="str">
        <f t="shared" si="31"/>
        <v>MOHAMMAD IMRAN ADIL</v>
      </c>
      <c r="D1001" t="s">
        <v>397</v>
      </c>
      <c r="E1001">
        <v>9967552214</v>
      </c>
      <c r="F1001" t="s">
        <v>413</v>
      </c>
      <c r="G1001">
        <v>1</v>
      </c>
      <c r="H1001">
        <v>0</v>
      </c>
      <c r="I1001">
        <v>0</v>
      </c>
      <c r="J1001">
        <v>1</v>
      </c>
      <c r="K1001">
        <v>0</v>
      </c>
      <c r="L1001">
        <v>1</v>
      </c>
      <c r="M1001">
        <v>0</v>
      </c>
      <c r="N1001">
        <v>0</v>
      </c>
      <c r="O1001" t="s">
        <v>384</v>
      </c>
      <c r="P1001" s="368">
        <v>25</v>
      </c>
      <c r="Q1001" s="137">
        <v>0</v>
      </c>
      <c r="R1001" s="137">
        <v>1</v>
      </c>
      <c r="S1001" s="137">
        <v>1</v>
      </c>
      <c r="T1001" s="137">
        <v>20</v>
      </c>
      <c r="U1001" t="str">
        <f>VLOOKUP($B1001,Summary!$A:$C,3,0)</f>
        <v>Madhuri Joshi</v>
      </c>
      <c r="V1001" t="str">
        <f ca="1">VLOOKUP($B1001,Summary!$A:$E,5,0)</f>
        <v>More Than 1 Year</v>
      </c>
      <c r="W1001">
        <f t="shared" si="32"/>
        <v>10023038</v>
      </c>
    </row>
    <row r="1002" spans="1:23" s="8" customFormat="1">
      <c r="A1002" s="6">
        <v>45456</v>
      </c>
      <c r="B1002" s="209">
        <v>10156156</v>
      </c>
      <c r="C1002" s="7" t="str">
        <f t="shared" si="31"/>
        <v>AJAY KUMAR MISHRA</v>
      </c>
      <c r="D1002" t="s">
        <v>528</v>
      </c>
      <c r="E1002">
        <v>8009478116</v>
      </c>
      <c r="F1002" t="s">
        <v>386</v>
      </c>
      <c r="G1002">
        <v>5</v>
      </c>
      <c r="H1002">
        <v>0</v>
      </c>
      <c r="I1002">
        <v>0</v>
      </c>
      <c r="J1002">
        <v>5</v>
      </c>
      <c r="K1002">
        <v>4</v>
      </c>
      <c r="L1002">
        <v>1</v>
      </c>
      <c r="M1002">
        <v>0</v>
      </c>
      <c r="N1002">
        <v>0</v>
      </c>
      <c r="O1002" t="s">
        <v>384</v>
      </c>
      <c r="P1002" s="368">
        <v>115</v>
      </c>
      <c r="Q1002" s="137">
        <v>0</v>
      </c>
      <c r="R1002" s="137">
        <v>5</v>
      </c>
      <c r="S1002" s="137">
        <v>1</v>
      </c>
      <c r="T1002" s="137">
        <v>100</v>
      </c>
      <c r="U1002" t="str">
        <f>VLOOKUP($B1002,Summary!$A:$C,3,0)</f>
        <v>Avnind Singh</v>
      </c>
      <c r="V1002" t="str">
        <f ca="1">VLOOKUP($B1002,Summary!$A:$E,5,0)</f>
        <v>31 - 90</v>
      </c>
      <c r="W1002">
        <f t="shared" si="32"/>
        <v>10156156</v>
      </c>
    </row>
    <row r="1003" spans="1:23" s="8" customFormat="1">
      <c r="A1003" s="6">
        <v>45456</v>
      </c>
      <c r="B1003" s="209">
        <v>10156402</v>
      </c>
      <c r="C1003" s="7" t="str">
        <f t="shared" si="31"/>
        <v>RANJEET UPENDRA SHARMA</v>
      </c>
      <c r="D1003" t="s">
        <v>529</v>
      </c>
      <c r="E1003">
        <v>7620769467</v>
      </c>
      <c r="F1003" t="s">
        <v>412</v>
      </c>
      <c r="G1003">
        <v>3</v>
      </c>
      <c r="H1003">
        <v>0</v>
      </c>
      <c r="I1003">
        <v>0</v>
      </c>
      <c r="J1003">
        <v>3</v>
      </c>
      <c r="K1003">
        <v>2</v>
      </c>
      <c r="L1003">
        <v>1</v>
      </c>
      <c r="M1003">
        <v>0</v>
      </c>
      <c r="N1003">
        <v>0</v>
      </c>
      <c r="O1003" t="s">
        <v>384</v>
      </c>
      <c r="P1003" s="368">
        <v>75</v>
      </c>
      <c r="Q1003" s="137">
        <v>0</v>
      </c>
      <c r="R1003" s="137">
        <v>3</v>
      </c>
      <c r="S1003" s="137">
        <v>1</v>
      </c>
      <c r="T1003" s="137">
        <v>60</v>
      </c>
      <c r="U1003" t="str">
        <f>VLOOKUP($B1003,Summary!$A:$C,3,0)</f>
        <v>Rushikesh Kale</v>
      </c>
      <c r="V1003" t="str">
        <f ca="1">VLOOKUP($B1003,Summary!$A:$E,5,0)</f>
        <v>31 - 90</v>
      </c>
      <c r="W1003">
        <f t="shared" si="32"/>
        <v>10156402</v>
      </c>
    </row>
    <row r="1004" spans="1:23" s="8" customFormat="1">
      <c r="A1004" s="6">
        <v>45456</v>
      </c>
      <c r="B1004" s="209">
        <v>10147895</v>
      </c>
      <c r="C1004" s="7" t="str">
        <f t="shared" si="31"/>
        <v>RUSHIKESH DODHU JADHAV</v>
      </c>
      <c r="D1004" t="s">
        <v>389</v>
      </c>
      <c r="E1004">
        <v>9768269689</v>
      </c>
      <c r="F1004" t="s">
        <v>461</v>
      </c>
      <c r="G1004">
        <v>5</v>
      </c>
      <c r="H1004">
        <v>1</v>
      </c>
      <c r="I1004">
        <v>0</v>
      </c>
      <c r="J1004">
        <v>4</v>
      </c>
      <c r="K1004">
        <v>2</v>
      </c>
      <c r="L1004">
        <v>3</v>
      </c>
      <c r="M1004">
        <v>0</v>
      </c>
      <c r="N1004">
        <v>0</v>
      </c>
      <c r="O1004" t="s">
        <v>384</v>
      </c>
      <c r="P1004" s="368">
        <v>190</v>
      </c>
      <c r="Q1004" s="137">
        <v>2361</v>
      </c>
      <c r="R1004" s="137">
        <v>5</v>
      </c>
      <c r="S1004" s="137">
        <v>1</v>
      </c>
      <c r="T1004" s="137">
        <v>100</v>
      </c>
      <c r="U1004" t="str">
        <f>VLOOKUP($B1004,Summary!$A:$C,3,0)</f>
        <v>Avnind Singh</v>
      </c>
      <c r="V1004" t="str">
        <f ca="1">VLOOKUP($B1004,Summary!$A:$E,5,0)</f>
        <v>180 +</v>
      </c>
      <c r="W1004">
        <f t="shared" si="32"/>
        <v>10147895</v>
      </c>
    </row>
    <row r="1005" spans="1:23" s="8" customFormat="1">
      <c r="A1005" s="6">
        <v>45456</v>
      </c>
      <c r="B1005" s="209">
        <v>10156139</v>
      </c>
      <c r="C1005" s="7" t="str">
        <f t="shared" si="31"/>
        <v>ASHISH SHUKLA</v>
      </c>
      <c r="D1005" t="s">
        <v>508</v>
      </c>
      <c r="E1005">
        <v>8879709699</v>
      </c>
      <c r="F1005" t="s">
        <v>399</v>
      </c>
      <c r="G1005">
        <v>5</v>
      </c>
      <c r="H1005">
        <v>0</v>
      </c>
      <c r="I1005">
        <v>0</v>
      </c>
      <c r="J1005">
        <v>5</v>
      </c>
      <c r="K1005">
        <v>2</v>
      </c>
      <c r="L1005">
        <v>3</v>
      </c>
      <c r="M1005">
        <v>0</v>
      </c>
      <c r="N1005">
        <v>0</v>
      </c>
      <c r="O1005" t="s">
        <v>384</v>
      </c>
      <c r="P1005" s="368">
        <v>125</v>
      </c>
      <c r="Q1005" s="137">
        <v>0</v>
      </c>
      <c r="R1005" s="137">
        <v>5</v>
      </c>
      <c r="S1005" s="137">
        <v>1</v>
      </c>
      <c r="T1005" s="137">
        <v>100</v>
      </c>
      <c r="U1005" t="str">
        <f>VLOOKUP($B1005,Summary!$A:$C,3,0)</f>
        <v>Abhijit Khanvilkar</v>
      </c>
      <c r="V1005" t="str">
        <f ca="1">VLOOKUP($B1005,Summary!$A:$E,5,0)</f>
        <v>31 - 90</v>
      </c>
      <c r="W1005">
        <f t="shared" si="32"/>
        <v>10156139</v>
      </c>
    </row>
    <row r="1006" spans="1:23" s="8" customFormat="1">
      <c r="A1006" s="6">
        <v>45456</v>
      </c>
      <c r="B1006" s="209">
        <v>10157451</v>
      </c>
      <c r="C1006" s="7" t="str">
        <f t="shared" si="31"/>
        <v>ATHARAV DASHRATH PAWAR</v>
      </c>
      <c r="D1006" t="s">
        <v>551</v>
      </c>
      <c r="E1006">
        <v>8655082048</v>
      </c>
      <c r="F1006" t="s">
        <v>399</v>
      </c>
      <c r="G1006">
        <v>7</v>
      </c>
      <c r="H1006">
        <v>0</v>
      </c>
      <c r="I1006">
        <v>0</v>
      </c>
      <c r="J1006">
        <v>7</v>
      </c>
      <c r="K1006">
        <v>4</v>
      </c>
      <c r="L1006">
        <v>3</v>
      </c>
      <c r="M1006">
        <v>0</v>
      </c>
      <c r="N1006">
        <v>0</v>
      </c>
      <c r="O1006" t="s">
        <v>384</v>
      </c>
      <c r="P1006" s="368">
        <v>175</v>
      </c>
      <c r="Q1006" s="137">
        <v>0</v>
      </c>
      <c r="R1006" s="137">
        <v>7</v>
      </c>
      <c r="S1006" s="137">
        <v>1</v>
      </c>
      <c r="T1006" s="137">
        <v>100</v>
      </c>
      <c r="U1006" t="str">
        <f>VLOOKUP($B1006,Summary!$A:$C,3,0)</f>
        <v>Abhijit Khanvilkar</v>
      </c>
      <c r="V1006" t="str">
        <f ca="1">VLOOKUP($B1006,Summary!$A:$E,5,0)</f>
        <v>31 - 90</v>
      </c>
      <c r="W1006">
        <f t="shared" si="32"/>
        <v>10157451</v>
      </c>
    </row>
    <row r="1007" spans="1:23" s="8" customFormat="1">
      <c r="A1007" s="6">
        <v>45457</v>
      </c>
      <c r="B1007" s="209">
        <v>10157279</v>
      </c>
      <c r="C1007" s="7" t="str">
        <f t="shared" si="31"/>
        <v>ABDUL AHAD ANIS KHAN</v>
      </c>
      <c r="D1007" t="s">
        <v>547</v>
      </c>
      <c r="E1007">
        <v>7058620610</v>
      </c>
      <c r="F1007" t="s">
        <v>461</v>
      </c>
      <c r="G1007">
        <v>5</v>
      </c>
      <c r="H1007">
        <v>0</v>
      </c>
      <c r="I1007">
        <v>0</v>
      </c>
      <c r="J1007">
        <v>5</v>
      </c>
      <c r="K1007">
        <v>3</v>
      </c>
      <c r="L1007">
        <v>2</v>
      </c>
      <c r="M1007">
        <v>0</v>
      </c>
      <c r="N1007">
        <v>0</v>
      </c>
      <c r="O1007" t="s">
        <v>384</v>
      </c>
      <c r="P1007" s="368">
        <v>125</v>
      </c>
      <c r="Q1007" s="137">
        <v>0</v>
      </c>
      <c r="R1007" s="137">
        <v>5</v>
      </c>
      <c r="S1007" s="137">
        <v>1</v>
      </c>
      <c r="T1007" s="137">
        <v>100</v>
      </c>
      <c r="U1007" t="str">
        <f>VLOOKUP($B1007,Summary!$A:$C,3,0)</f>
        <v>Avnind Singh</v>
      </c>
      <c r="V1007" t="str">
        <f ca="1">VLOOKUP($B1007,Summary!$A:$E,5,0)</f>
        <v>31 - 90</v>
      </c>
      <c r="W1007">
        <f t="shared" si="32"/>
        <v>10157279</v>
      </c>
    </row>
    <row r="1008" spans="1:23" s="8" customFormat="1">
      <c r="A1008" s="6">
        <v>45457</v>
      </c>
      <c r="B1008" s="209">
        <v>10153648</v>
      </c>
      <c r="C1008" s="7" t="str">
        <f t="shared" si="31"/>
        <v>RAJKUMAR U SINGH</v>
      </c>
      <c r="D1008" t="s">
        <v>466</v>
      </c>
      <c r="E1008">
        <v>7058306032</v>
      </c>
      <c r="F1008" t="s">
        <v>385</v>
      </c>
      <c r="G1008">
        <v>5</v>
      </c>
      <c r="H1008">
        <v>0</v>
      </c>
      <c r="I1008">
        <v>0</v>
      </c>
      <c r="J1008">
        <v>5</v>
      </c>
      <c r="K1008">
        <v>3</v>
      </c>
      <c r="L1008">
        <v>2</v>
      </c>
      <c r="M1008">
        <v>0</v>
      </c>
      <c r="N1008">
        <v>0</v>
      </c>
      <c r="O1008" t="s">
        <v>384</v>
      </c>
      <c r="P1008" s="368">
        <v>125</v>
      </c>
      <c r="Q1008" s="137">
        <v>0</v>
      </c>
      <c r="R1008" s="137">
        <v>5</v>
      </c>
      <c r="S1008" s="137">
        <v>1</v>
      </c>
      <c r="T1008" s="137">
        <v>100</v>
      </c>
      <c r="U1008" t="str">
        <f>VLOOKUP($B1008,Summary!$A:$C,3,0)</f>
        <v>Intezar Sayed</v>
      </c>
      <c r="V1008" t="str">
        <f ca="1">VLOOKUP($B1008,Summary!$A:$E,5,0)</f>
        <v>91 - 180</v>
      </c>
      <c r="W1008">
        <f t="shared" si="32"/>
        <v>10153648</v>
      </c>
    </row>
    <row r="1009" spans="1:23" s="8" customFormat="1">
      <c r="A1009" s="6">
        <v>45457</v>
      </c>
      <c r="B1009" s="209">
        <v>10154727</v>
      </c>
      <c r="C1009" s="7" t="str">
        <f t="shared" si="31"/>
        <v>SHUBHENDU PRAFULLA DASKABI</v>
      </c>
      <c r="D1009" t="s">
        <v>491</v>
      </c>
      <c r="E1009">
        <v>9372379791</v>
      </c>
      <c r="F1009" t="s">
        <v>471</v>
      </c>
      <c r="G1009">
        <v>5</v>
      </c>
      <c r="H1009">
        <v>0</v>
      </c>
      <c r="I1009">
        <v>0</v>
      </c>
      <c r="J1009">
        <v>5</v>
      </c>
      <c r="K1009">
        <v>3</v>
      </c>
      <c r="L1009">
        <v>2</v>
      </c>
      <c r="M1009">
        <v>0</v>
      </c>
      <c r="N1009">
        <v>0</v>
      </c>
      <c r="O1009" t="s">
        <v>384</v>
      </c>
      <c r="P1009" s="368">
        <v>120</v>
      </c>
      <c r="Q1009" s="137">
        <v>0</v>
      </c>
      <c r="R1009" s="137">
        <v>5</v>
      </c>
      <c r="S1009" s="137">
        <v>1</v>
      </c>
      <c r="T1009" s="137">
        <v>100</v>
      </c>
      <c r="U1009" t="str">
        <f>VLOOKUP($B1009,Summary!$A:$C,3,0)</f>
        <v>Dileep Sharma</v>
      </c>
      <c r="V1009" t="str">
        <f ca="1">VLOOKUP($B1009,Summary!$A:$E,5,0)</f>
        <v>91 - 180</v>
      </c>
      <c r="W1009">
        <f t="shared" si="32"/>
        <v>10154727</v>
      </c>
    </row>
    <row r="1010" spans="1:23" s="8" customFormat="1">
      <c r="A1010" s="6">
        <v>45457</v>
      </c>
      <c r="B1010" s="209">
        <v>10057460</v>
      </c>
      <c r="C1010" s="7" t="str">
        <f t="shared" si="31"/>
        <v>GANGA SAGAR PANDEY</v>
      </c>
      <c r="D1010" t="s">
        <v>435</v>
      </c>
      <c r="E1010">
        <v>9696537480</v>
      </c>
      <c r="F1010" t="s">
        <v>412</v>
      </c>
      <c r="G1010">
        <v>6</v>
      </c>
      <c r="H1010">
        <v>0</v>
      </c>
      <c r="I1010">
        <v>0</v>
      </c>
      <c r="J1010">
        <v>6</v>
      </c>
      <c r="K1010">
        <v>1</v>
      </c>
      <c r="L1010">
        <v>5</v>
      </c>
      <c r="M1010">
        <v>0</v>
      </c>
      <c r="N1010">
        <v>0</v>
      </c>
      <c r="O1010" t="s">
        <v>384</v>
      </c>
      <c r="P1010" s="368">
        <v>150</v>
      </c>
      <c r="Q1010" s="137">
        <v>0</v>
      </c>
      <c r="R1010" s="137">
        <v>6</v>
      </c>
      <c r="S1010" s="137">
        <v>1</v>
      </c>
      <c r="T1010" s="137">
        <v>100</v>
      </c>
      <c r="U1010" t="str">
        <f>VLOOKUP($B1010,Summary!$A:$C,3,0)</f>
        <v>Rushikesh Kale</v>
      </c>
      <c r="V1010" t="str">
        <f ca="1">VLOOKUP($B1010,Summary!$A:$E,5,0)</f>
        <v>More Than 1 Year</v>
      </c>
      <c r="W1010">
        <f t="shared" si="32"/>
        <v>10057460</v>
      </c>
    </row>
    <row r="1011" spans="1:23" s="8" customFormat="1">
      <c r="A1011" s="6">
        <v>45457</v>
      </c>
      <c r="B1011" s="209">
        <v>10153634</v>
      </c>
      <c r="C1011" s="7" t="str">
        <f t="shared" si="31"/>
        <v>LAXMI NARAYAN PANDEY</v>
      </c>
      <c r="D1011" t="s">
        <v>467</v>
      </c>
      <c r="E1011">
        <v>7208851513</v>
      </c>
      <c r="F1011" t="s">
        <v>399</v>
      </c>
      <c r="G1011">
        <v>4</v>
      </c>
      <c r="H1011">
        <v>0</v>
      </c>
      <c r="I1011">
        <v>0</v>
      </c>
      <c r="J1011">
        <v>4</v>
      </c>
      <c r="K1011">
        <v>2</v>
      </c>
      <c r="L1011">
        <v>3</v>
      </c>
      <c r="M1011">
        <v>0</v>
      </c>
      <c r="N1011">
        <v>0</v>
      </c>
      <c r="O1011" t="s">
        <v>384</v>
      </c>
      <c r="P1011" s="368">
        <v>95</v>
      </c>
      <c r="Q1011" s="137">
        <v>0</v>
      </c>
      <c r="R1011" s="137">
        <v>4</v>
      </c>
      <c r="S1011" s="137">
        <v>1</v>
      </c>
      <c r="T1011" s="137">
        <v>80</v>
      </c>
      <c r="U1011" t="str">
        <f>VLOOKUP($B1011,Summary!$A:$C,3,0)</f>
        <v>Abhijit Khanvilkar</v>
      </c>
      <c r="V1011" t="str">
        <f ca="1">VLOOKUP($B1011,Summary!$A:$E,5,0)</f>
        <v>91 - 180</v>
      </c>
      <c r="W1011">
        <f t="shared" si="32"/>
        <v>10153634</v>
      </c>
    </row>
    <row r="1012" spans="1:23" s="8" customFormat="1">
      <c r="A1012" s="6">
        <v>45457</v>
      </c>
      <c r="B1012" s="209">
        <v>10154483</v>
      </c>
      <c r="C1012" s="7" t="str">
        <f t="shared" si="31"/>
        <v>JAYANT KUMAR</v>
      </c>
      <c r="D1012" t="s">
        <v>471</v>
      </c>
      <c r="E1012">
        <v>9304376328</v>
      </c>
      <c r="F1012" t="s">
        <v>497</v>
      </c>
      <c r="G1012">
        <v>3</v>
      </c>
      <c r="H1012">
        <v>0</v>
      </c>
      <c r="I1012">
        <v>0</v>
      </c>
      <c r="J1012">
        <v>3</v>
      </c>
      <c r="K1012">
        <v>1</v>
      </c>
      <c r="L1012">
        <v>2</v>
      </c>
      <c r="M1012">
        <v>0</v>
      </c>
      <c r="N1012">
        <v>0</v>
      </c>
      <c r="O1012" t="s">
        <v>384</v>
      </c>
      <c r="P1012" s="368">
        <v>75</v>
      </c>
      <c r="Q1012" s="137">
        <v>0</v>
      </c>
      <c r="R1012" s="137">
        <v>3</v>
      </c>
      <c r="S1012" s="137">
        <v>1</v>
      </c>
      <c r="T1012" s="137">
        <v>100</v>
      </c>
      <c r="U1012" t="str">
        <f>VLOOKUP($B1012,Summary!$A:$C,3,0)</f>
        <v>Dileep Sharma</v>
      </c>
      <c r="V1012" t="str">
        <f ca="1">VLOOKUP($B1012,Summary!$A:$E,5,0)</f>
        <v>91 - 180</v>
      </c>
      <c r="W1012">
        <f t="shared" si="32"/>
        <v>10154483</v>
      </c>
    </row>
    <row r="1013" spans="1:23" s="8" customFormat="1">
      <c r="A1013" s="6">
        <v>45457</v>
      </c>
      <c r="B1013" s="209">
        <v>10154479</v>
      </c>
      <c r="C1013" s="7" t="str">
        <f t="shared" ref="C1013:C1073" si="33">D1013</f>
        <v>VINOD KUMAR</v>
      </c>
      <c r="D1013" t="s">
        <v>477</v>
      </c>
      <c r="E1013">
        <v>7905193449</v>
      </c>
      <c r="F1013" t="s">
        <v>471</v>
      </c>
      <c r="G1013">
        <v>5</v>
      </c>
      <c r="H1013">
        <v>0</v>
      </c>
      <c r="I1013">
        <v>0</v>
      </c>
      <c r="J1013">
        <v>5</v>
      </c>
      <c r="K1013">
        <v>0</v>
      </c>
      <c r="L1013">
        <v>5</v>
      </c>
      <c r="M1013">
        <v>0</v>
      </c>
      <c r="N1013">
        <v>0</v>
      </c>
      <c r="O1013" t="s">
        <v>384</v>
      </c>
      <c r="P1013" s="368">
        <v>125</v>
      </c>
      <c r="Q1013" s="137">
        <v>0</v>
      </c>
      <c r="R1013" s="137">
        <v>5</v>
      </c>
      <c r="S1013" s="137">
        <v>1</v>
      </c>
      <c r="T1013" s="137">
        <v>100</v>
      </c>
      <c r="U1013" t="str">
        <f>VLOOKUP($B1013,Summary!$A:$C,3,0)</f>
        <v>Dileep Sharma</v>
      </c>
      <c r="V1013" t="str">
        <f ca="1">VLOOKUP($B1013,Summary!$A:$E,5,0)</f>
        <v>91 - 180</v>
      </c>
      <c r="W1013">
        <f t="shared" si="32"/>
        <v>10154479</v>
      </c>
    </row>
    <row r="1014" spans="1:23" s="8" customFormat="1">
      <c r="A1014" s="6">
        <v>45457</v>
      </c>
      <c r="B1014" s="209">
        <v>10091881</v>
      </c>
      <c r="C1014" s="7" t="str">
        <f t="shared" si="33"/>
        <v>SUMIT SHARAD SANAS</v>
      </c>
      <c r="D1014" t="s">
        <v>427</v>
      </c>
      <c r="E1014">
        <v>8652573355</v>
      </c>
      <c r="F1014" t="s">
        <v>392</v>
      </c>
      <c r="G1014">
        <v>2</v>
      </c>
      <c r="H1014">
        <v>1</v>
      </c>
      <c r="I1014">
        <v>0</v>
      </c>
      <c r="J1014">
        <v>1</v>
      </c>
      <c r="K1014">
        <v>0</v>
      </c>
      <c r="L1014">
        <v>2</v>
      </c>
      <c r="M1014">
        <v>0</v>
      </c>
      <c r="N1014">
        <v>0</v>
      </c>
      <c r="O1014" t="s">
        <v>384</v>
      </c>
      <c r="P1014" s="368">
        <v>110</v>
      </c>
      <c r="Q1014" s="137">
        <v>7080</v>
      </c>
      <c r="R1014" s="137">
        <v>2</v>
      </c>
      <c r="S1014" s="137">
        <v>1</v>
      </c>
      <c r="T1014" s="137">
        <v>40</v>
      </c>
      <c r="U1014" t="str">
        <f>VLOOKUP($B1014,Summary!$A:$C,3,0)</f>
        <v>Abhijit Khanvilkar</v>
      </c>
      <c r="V1014" t="str">
        <f ca="1">VLOOKUP($B1014,Summary!$A:$E,5,0)</f>
        <v>More Than 1 Year</v>
      </c>
      <c r="W1014">
        <f t="shared" si="32"/>
        <v>10091881</v>
      </c>
    </row>
    <row r="1015" spans="1:23" s="8" customFormat="1">
      <c r="A1015" s="6">
        <v>45457</v>
      </c>
      <c r="B1015" s="209">
        <v>10154719</v>
      </c>
      <c r="C1015" s="7" t="str">
        <f t="shared" si="33"/>
        <v>CHANDAN MISHRA</v>
      </c>
      <c r="D1015" t="s">
        <v>489</v>
      </c>
      <c r="E1015">
        <v>8433849596</v>
      </c>
      <c r="F1015" t="s">
        <v>471</v>
      </c>
      <c r="G1015">
        <v>4</v>
      </c>
      <c r="H1015">
        <v>0</v>
      </c>
      <c r="I1015">
        <v>0</v>
      </c>
      <c r="J1015">
        <v>4</v>
      </c>
      <c r="K1015">
        <v>1</v>
      </c>
      <c r="L1015">
        <v>3</v>
      </c>
      <c r="M1015">
        <v>0</v>
      </c>
      <c r="N1015">
        <v>0</v>
      </c>
      <c r="O1015" t="s">
        <v>384</v>
      </c>
      <c r="P1015" s="368">
        <v>100</v>
      </c>
      <c r="Q1015" s="137">
        <v>0</v>
      </c>
      <c r="R1015" s="137">
        <v>4</v>
      </c>
      <c r="S1015" s="137">
        <v>1</v>
      </c>
      <c r="T1015" s="137">
        <v>80</v>
      </c>
      <c r="U1015" t="str">
        <f>VLOOKUP($B1015,Summary!$A:$C,3,0)</f>
        <v>Dileep Sharma</v>
      </c>
      <c r="V1015" t="str">
        <f ca="1">VLOOKUP($B1015,Summary!$A:$E,5,0)</f>
        <v>91 - 180</v>
      </c>
      <c r="W1015">
        <f t="shared" si="32"/>
        <v>10154719</v>
      </c>
    </row>
    <row r="1016" spans="1:23" s="8" customFormat="1">
      <c r="A1016" s="6">
        <v>45457</v>
      </c>
      <c r="B1016" s="209">
        <v>10155631</v>
      </c>
      <c r="C1016" s="7" t="str">
        <f t="shared" si="33"/>
        <v>PRAFUL MUKUNDRAO TELANG</v>
      </c>
      <c r="D1016" t="s">
        <v>501</v>
      </c>
      <c r="E1016">
        <v>7769928826</v>
      </c>
      <c r="F1016" t="s">
        <v>409</v>
      </c>
      <c r="G1016">
        <v>3</v>
      </c>
      <c r="H1016">
        <v>0</v>
      </c>
      <c r="I1016">
        <v>0</v>
      </c>
      <c r="J1016">
        <v>3</v>
      </c>
      <c r="K1016">
        <v>2</v>
      </c>
      <c r="L1016">
        <v>1</v>
      </c>
      <c r="M1016">
        <v>0</v>
      </c>
      <c r="N1016">
        <v>0</v>
      </c>
      <c r="O1016" t="s">
        <v>384</v>
      </c>
      <c r="P1016" s="368">
        <v>75</v>
      </c>
      <c r="Q1016" s="137">
        <v>0</v>
      </c>
      <c r="R1016" s="137">
        <v>3</v>
      </c>
      <c r="S1016" s="137">
        <v>1</v>
      </c>
      <c r="T1016" s="137">
        <v>60</v>
      </c>
      <c r="U1016" t="str">
        <f>VLOOKUP($B1016,Summary!$A:$C,3,0)</f>
        <v>Avnind Singh</v>
      </c>
      <c r="V1016" t="str">
        <f ca="1">VLOOKUP($B1016,Summary!$A:$E,5,0)</f>
        <v>31 - 90</v>
      </c>
      <c r="W1016">
        <f t="shared" si="32"/>
        <v>10155631</v>
      </c>
    </row>
    <row r="1017" spans="1:23" s="8" customFormat="1">
      <c r="A1017" s="6">
        <v>45457</v>
      </c>
      <c r="B1017" s="209">
        <v>10151345</v>
      </c>
      <c r="C1017" s="7" t="str">
        <f t="shared" si="33"/>
        <v>NAGENDRA MISHRA</v>
      </c>
      <c r="D1017" t="s">
        <v>386</v>
      </c>
      <c r="E1017">
        <v>7049872363</v>
      </c>
      <c r="F1017" t="s">
        <v>448</v>
      </c>
      <c r="G1017">
        <v>2</v>
      </c>
      <c r="H1017">
        <v>0</v>
      </c>
      <c r="I1017">
        <v>0</v>
      </c>
      <c r="J1017">
        <v>2</v>
      </c>
      <c r="K1017">
        <v>0</v>
      </c>
      <c r="L1017">
        <v>2</v>
      </c>
      <c r="M1017">
        <v>0</v>
      </c>
      <c r="N1017">
        <v>0</v>
      </c>
      <c r="O1017" t="s">
        <v>384</v>
      </c>
      <c r="P1017" s="368">
        <v>50</v>
      </c>
      <c r="Q1017" s="137">
        <v>0</v>
      </c>
      <c r="R1017" s="137">
        <v>2</v>
      </c>
      <c r="S1017" s="137">
        <v>1</v>
      </c>
      <c r="T1017" s="137">
        <v>66.67</v>
      </c>
      <c r="U1017" t="str">
        <f>VLOOKUP($B1017,Summary!$A:$C,3,0)</f>
        <v>Avnind Singh</v>
      </c>
      <c r="V1017" t="str">
        <f ca="1">VLOOKUP($B1017,Summary!$A:$E,5,0)</f>
        <v>180 +</v>
      </c>
      <c r="W1017">
        <f t="shared" si="32"/>
        <v>10151345</v>
      </c>
    </row>
    <row r="1018" spans="1:23" s="8" customFormat="1">
      <c r="A1018" s="6">
        <v>45457</v>
      </c>
      <c r="B1018" s="209">
        <v>10153331</v>
      </c>
      <c r="C1018" s="7" t="str">
        <f t="shared" si="33"/>
        <v>RAGHWENDRA KUMAR SINGH</v>
      </c>
      <c r="D1018" t="s">
        <v>460</v>
      </c>
      <c r="E1018">
        <v>8104389966</v>
      </c>
      <c r="F1018" t="s">
        <v>390</v>
      </c>
      <c r="G1018">
        <v>3</v>
      </c>
      <c r="H1018">
        <v>0</v>
      </c>
      <c r="I1018">
        <v>0</v>
      </c>
      <c r="J1018">
        <v>3</v>
      </c>
      <c r="K1018">
        <v>3</v>
      </c>
      <c r="L1018">
        <v>0</v>
      </c>
      <c r="M1018">
        <v>0</v>
      </c>
      <c r="N1018">
        <v>0</v>
      </c>
      <c r="O1018" t="s">
        <v>384</v>
      </c>
      <c r="P1018" s="368">
        <v>75</v>
      </c>
      <c r="Q1018" s="137">
        <v>0</v>
      </c>
      <c r="R1018" s="137">
        <v>3</v>
      </c>
      <c r="S1018" s="137">
        <v>1</v>
      </c>
      <c r="T1018" s="137">
        <v>100</v>
      </c>
      <c r="U1018" t="str">
        <f>VLOOKUP($B1018,Summary!$A:$C,3,0)</f>
        <v>Avnind Singh</v>
      </c>
      <c r="V1018" t="str">
        <f ca="1">VLOOKUP($B1018,Summary!$A:$E,5,0)</f>
        <v>91 - 180</v>
      </c>
      <c r="W1018">
        <f t="shared" si="32"/>
        <v>10153331</v>
      </c>
    </row>
    <row r="1019" spans="1:23" s="8" customFormat="1">
      <c r="A1019" s="6">
        <v>45457</v>
      </c>
      <c r="B1019" s="209">
        <v>10155635</v>
      </c>
      <c r="C1019" s="7" t="str">
        <f t="shared" si="33"/>
        <v>RITIK PANKAJ CHAUBEY</v>
      </c>
      <c r="D1019" t="s">
        <v>500</v>
      </c>
      <c r="E1019">
        <v>8604838454</v>
      </c>
      <c r="F1019" t="s">
        <v>383</v>
      </c>
      <c r="G1019">
        <v>6</v>
      </c>
      <c r="H1019">
        <v>0</v>
      </c>
      <c r="I1019">
        <v>0</v>
      </c>
      <c r="J1019">
        <v>6</v>
      </c>
      <c r="K1019">
        <v>0</v>
      </c>
      <c r="L1019">
        <v>6</v>
      </c>
      <c r="M1019">
        <v>0</v>
      </c>
      <c r="N1019">
        <v>0</v>
      </c>
      <c r="O1019" t="s">
        <v>384</v>
      </c>
      <c r="P1019" s="368">
        <v>135</v>
      </c>
      <c r="Q1019" s="137">
        <v>0</v>
      </c>
      <c r="R1019" s="137">
        <v>6</v>
      </c>
      <c r="S1019" s="137">
        <v>1</v>
      </c>
      <c r="T1019" s="137">
        <v>100</v>
      </c>
      <c r="U1019" t="str">
        <f>VLOOKUP($B1019,Summary!$A:$C,3,0)</f>
        <v>Madhuri Joshi</v>
      </c>
      <c r="V1019" t="str">
        <f ca="1">VLOOKUP($B1019,Summary!$A:$E,5,0)</f>
        <v>31 - 90</v>
      </c>
      <c r="W1019">
        <f t="shared" si="32"/>
        <v>10155635</v>
      </c>
    </row>
    <row r="1020" spans="1:23" s="8" customFormat="1">
      <c r="A1020" s="6">
        <v>45457</v>
      </c>
      <c r="B1020" s="209">
        <v>10155616</v>
      </c>
      <c r="C1020" s="7" t="str">
        <f t="shared" si="33"/>
        <v>DHIRAJKUMAR L MISHRA</v>
      </c>
      <c r="D1020" t="s">
        <v>506</v>
      </c>
      <c r="E1020">
        <v>9370908992</v>
      </c>
      <c r="F1020" t="s">
        <v>442</v>
      </c>
      <c r="G1020">
        <v>3</v>
      </c>
      <c r="H1020">
        <v>0</v>
      </c>
      <c r="I1020">
        <v>0</v>
      </c>
      <c r="J1020">
        <v>3</v>
      </c>
      <c r="K1020">
        <v>2</v>
      </c>
      <c r="L1020">
        <v>1</v>
      </c>
      <c r="M1020">
        <v>0</v>
      </c>
      <c r="N1020">
        <v>0</v>
      </c>
      <c r="O1020" t="s">
        <v>384</v>
      </c>
      <c r="P1020" s="368">
        <v>75</v>
      </c>
      <c r="Q1020" s="137">
        <v>0</v>
      </c>
      <c r="R1020" s="137">
        <v>3</v>
      </c>
      <c r="S1020" s="137">
        <v>1</v>
      </c>
      <c r="T1020" s="137">
        <v>60</v>
      </c>
      <c r="U1020" t="str">
        <f>VLOOKUP($B1020,Summary!$A:$C,3,0)</f>
        <v>Rushikesh Kale</v>
      </c>
      <c r="V1020" t="str">
        <f ca="1">VLOOKUP($B1020,Summary!$A:$E,5,0)</f>
        <v>31 - 90</v>
      </c>
      <c r="W1020">
        <f t="shared" si="32"/>
        <v>10155616</v>
      </c>
    </row>
    <row r="1021" spans="1:23" s="8" customFormat="1">
      <c r="A1021" s="6">
        <v>45457</v>
      </c>
      <c r="B1021" s="209">
        <v>10157721</v>
      </c>
      <c r="C1021" s="7" t="str">
        <f t="shared" si="33"/>
        <v>NITISH KUMAR</v>
      </c>
      <c r="D1021" t="s">
        <v>562</v>
      </c>
      <c r="E1021">
        <v>8692826180</v>
      </c>
      <c r="F1021" t="s">
        <v>399</v>
      </c>
      <c r="G1021">
        <v>6</v>
      </c>
      <c r="H1021">
        <v>0</v>
      </c>
      <c r="I1021">
        <v>0</v>
      </c>
      <c r="J1021">
        <v>6</v>
      </c>
      <c r="K1021">
        <v>3</v>
      </c>
      <c r="L1021">
        <v>3</v>
      </c>
      <c r="M1021">
        <v>0</v>
      </c>
      <c r="N1021">
        <v>0</v>
      </c>
      <c r="O1021" t="s">
        <v>384</v>
      </c>
      <c r="P1021" s="368">
        <v>150</v>
      </c>
      <c r="Q1021" s="137">
        <v>0</v>
      </c>
      <c r="R1021" s="137">
        <v>6</v>
      </c>
      <c r="S1021" s="137">
        <v>1</v>
      </c>
      <c r="T1021" s="137">
        <v>100</v>
      </c>
      <c r="U1021" t="str">
        <f>VLOOKUP($B1021,Summary!$A:$C,3,0)</f>
        <v>Abhijit Khanvilkar</v>
      </c>
      <c r="V1021" t="str">
        <f ca="1">VLOOKUP($B1021,Summary!$A:$E,5,0)</f>
        <v>31 - 90</v>
      </c>
      <c r="W1021">
        <f t="shared" si="32"/>
        <v>10157721</v>
      </c>
    </row>
    <row r="1022" spans="1:23" s="8" customFormat="1">
      <c r="A1022" s="6">
        <v>45457</v>
      </c>
      <c r="B1022" s="209">
        <v>10135447</v>
      </c>
      <c r="C1022" s="7" t="str">
        <f t="shared" si="33"/>
        <v>ANKIT VILAS BORSE</v>
      </c>
      <c r="D1022" t="s">
        <v>429</v>
      </c>
      <c r="E1022">
        <v>8655594978</v>
      </c>
      <c r="F1022" t="s">
        <v>412</v>
      </c>
      <c r="G1022">
        <v>6</v>
      </c>
      <c r="H1022">
        <v>0</v>
      </c>
      <c r="I1022">
        <v>0</v>
      </c>
      <c r="J1022">
        <v>6</v>
      </c>
      <c r="K1022">
        <v>0</v>
      </c>
      <c r="L1022">
        <v>6</v>
      </c>
      <c r="M1022">
        <v>0</v>
      </c>
      <c r="N1022">
        <v>0</v>
      </c>
      <c r="O1022" t="s">
        <v>384</v>
      </c>
      <c r="P1022" s="368">
        <v>150</v>
      </c>
      <c r="Q1022" s="137">
        <v>0</v>
      </c>
      <c r="R1022" s="137">
        <v>6</v>
      </c>
      <c r="S1022" s="137">
        <v>1</v>
      </c>
      <c r="T1022" s="137">
        <v>100</v>
      </c>
      <c r="U1022" t="str">
        <f>VLOOKUP($B1022,Summary!$A:$C,3,0)</f>
        <v>Rushikesh Kale</v>
      </c>
      <c r="V1022" t="str">
        <f ca="1">VLOOKUP($B1022,Summary!$A:$E,5,0)</f>
        <v>More Than 1 Year</v>
      </c>
      <c r="W1022">
        <f t="shared" si="32"/>
        <v>10135447</v>
      </c>
    </row>
    <row r="1023" spans="1:23" s="8" customFormat="1">
      <c r="A1023" s="6">
        <v>45457</v>
      </c>
      <c r="B1023" s="209">
        <v>10155619</v>
      </c>
      <c r="C1023" s="7" t="str">
        <f t="shared" si="33"/>
        <v>AJAY BALU LONDHE</v>
      </c>
      <c r="D1023" t="s">
        <v>502</v>
      </c>
      <c r="E1023">
        <v>8369610661</v>
      </c>
      <c r="F1023" t="s">
        <v>416</v>
      </c>
      <c r="G1023">
        <v>5</v>
      </c>
      <c r="H1023">
        <v>0</v>
      </c>
      <c r="I1023">
        <v>0</v>
      </c>
      <c r="J1023">
        <v>5</v>
      </c>
      <c r="K1023">
        <v>3</v>
      </c>
      <c r="L1023">
        <v>2</v>
      </c>
      <c r="M1023">
        <v>0</v>
      </c>
      <c r="N1023">
        <v>0</v>
      </c>
      <c r="O1023" t="s">
        <v>384</v>
      </c>
      <c r="P1023" s="368">
        <v>125</v>
      </c>
      <c r="Q1023" s="137">
        <v>0</v>
      </c>
      <c r="R1023" s="137">
        <v>5</v>
      </c>
      <c r="S1023" s="137">
        <v>1</v>
      </c>
      <c r="T1023" s="137">
        <v>100</v>
      </c>
      <c r="U1023" t="str">
        <f>VLOOKUP($B1023,Summary!$A:$C,3,0)</f>
        <v>Abhijit Khanvilkar</v>
      </c>
      <c r="V1023" t="str">
        <f ca="1">VLOOKUP($B1023,Summary!$A:$E,5,0)</f>
        <v>31 - 90</v>
      </c>
      <c r="W1023">
        <f t="shared" si="32"/>
        <v>10155619</v>
      </c>
    </row>
    <row r="1024" spans="1:23" s="8" customFormat="1">
      <c r="A1024" s="6">
        <v>45457</v>
      </c>
      <c r="B1024" s="209">
        <v>10014784</v>
      </c>
      <c r="C1024" s="7" t="str">
        <f t="shared" si="33"/>
        <v>PRASHANT LAD</v>
      </c>
      <c r="D1024" t="s">
        <v>407</v>
      </c>
      <c r="E1024">
        <v>9833647618</v>
      </c>
      <c r="F1024" t="s">
        <v>431</v>
      </c>
      <c r="G1024">
        <v>4</v>
      </c>
      <c r="H1024">
        <v>1</v>
      </c>
      <c r="I1024">
        <v>0</v>
      </c>
      <c r="J1024">
        <v>3</v>
      </c>
      <c r="K1024">
        <v>2</v>
      </c>
      <c r="L1024">
        <v>2</v>
      </c>
      <c r="M1024">
        <v>0</v>
      </c>
      <c r="N1024">
        <v>1</v>
      </c>
      <c r="O1024" t="s">
        <v>384</v>
      </c>
      <c r="P1024" s="368">
        <v>165</v>
      </c>
      <c r="Q1024" s="137">
        <v>3836</v>
      </c>
      <c r="R1024" s="137">
        <v>4</v>
      </c>
      <c r="S1024" s="137">
        <v>1</v>
      </c>
      <c r="T1024" s="137">
        <v>100</v>
      </c>
      <c r="U1024" t="str">
        <f>VLOOKUP($B1024,Summary!$A:$C,3,0)</f>
        <v>Madhuri Joshi</v>
      </c>
      <c r="V1024" t="str">
        <f ca="1">VLOOKUP($B1024,Summary!$A:$E,5,0)</f>
        <v>More Than 1 Year</v>
      </c>
      <c r="W1024">
        <f t="shared" si="32"/>
        <v>10014784</v>
      </c>
    </row>
    <row r="1025" spans="1:23" s="8" customFormat="1">
      <c r="A1025" s="6">
        <v>45457</v>
      </c>
      <c r="B1025" s="209">
        <v>10157722</v>
      </c>
      <c r="C1025" s="7" t="str">
        <f t="shared" si="33"/>
        <v>SACHIN KUMAR</v>
      </c>
      <c r="D1025" t="s">
        <v>561</v>
      </c>
      <c r="E1025">
        <v>8825131086</v>
      </c>
      <c r="F1025" t="s">
        <v>399</v>
      </c>
      <c r="G1025">
        <v>4</v>
      </c>
      <c r="H1025">
        <v>0</v>
      </c>
      <c r="I1025">
        <v>0</v>
      </c>
      <c r="J1025">
        <v>4</v>
      </c>
      <c r="K1025">
        <v>1</v>
      </c>
      <c r="L1025">
        <v>3</v>
      </c>
      <c r="M1025">
        <v>0</v>
      </c>
      <c r="N1025">
        <v>0</v>
      </c>
      <c r="O1025" t="s">
        <v>384</v>
      </c>
      <c r="P1025" s="368">
        <v>100</v>
      </c>
      <c r="Q1025" s="137">
        <v>0</v>
      </c>
      <c r="R1025" s="137">
        <v>4</v>
      </c>
      <c r="S1025" s="137">
        <v>1</v>
      </c>
      <c r="T1025" s="137">
        <v>100</v>
      </c>
      <c r="U1025" t="str">
        <f>VLOOKUP($B1025,Summary!$A:$C,3,0)</f>
        <v>Abhijit Khanvilkar</v>
      </c>
      <c r="V1025" t="str">
        <f ca="1">VLOOKUP($B1025,Summary!$A:$E,5,0)</f>
        <v>31 - 90</v>
      </c>
      <c r="W1025">
        <f t="shared" si="32"/>
        <v>10157722</v>
      </c>
    </row>
    <row r="1026" spans="1:23" s="8" customFormat="1">
      <c r="A1026" s="6">
        <v>45457</v>
      </c>
      <c r="B1026" s="209">
        <v>10154499</v>
      </c>
      <c r="C1026" s="7" t="str">
        <f t="shared" si="33"/>
        <v>SHIVAM PATHAK</v>
      </c>
      <c r="D1026" t="s">
        <v>478</v>
      </c>
      <c r="E1026">
        <v>9721050607</v>
      </c>
      <c r="F1026" t="s">
        <v>385</v>
      </c>
      <c r="G1026">
        <v>5</v>
      </c>
      <c r="H1026">
        <v>0</v>
      </c>
      <c r="I1026">
        <v>0</v>
      </c>
      <c r="J1026">
        <v>5</v>
      </c>
      <c r="K1026">
        <v>3</v>
      </c>
      <c r="L1026">
        <v>2</v>
      </c>
      <c r="M1026">
        <v>0</v>
      </c>
      <c r="N1026">
        <v>0</v>
      </c>
      <c r="O1026" t="s">
        <v>384</v>
      </c>
      <c r="P1026" s="368">
        <v>125</v>
      </c>
      <c r="Q1026" s="137">
        <v>0</v>
      </c>
      <c r="R1026" s="137">
        <v>5</v>
      </c>
      <c r="S1026" s="137">
        <v>1</v>
      </c>
      <c r="T1026" s="137">
        <v>100</v>
      </c>
      <c r="U1026" t="str">
        <f>VLOOKUP($B1026,Summary!$A:$C,3,0)</f>
        <v>Intezar Sayed</v>
      </c>
      <c r="V1026" t="str">
        <f ca="1">VLOOKUP($B1026,Summary!$A:$E,5,0)</f>
        <v>91 - 180</v>
      </c>
      <c r="W1026">
        <f t="shared" si="32"/>
        <v>10154499</v>
      </c>
    </row>
    <row r="1027" spans="1:23" s="8" customFormat="1">
      <c r="A1027" s="6">
        <v>45457</v>
      </c>
      <c r="B1027" s="209">
        <v>10068212</v>
      </c>
      <c r="C1027" s="7" t="str">
        <f t="shared" si="33"/>
        <v>WASIM KAZI</v>
      </c>
      <c r="D1027" t="s">
        <v>436</v>
      </c>
      <c r="E1027">
        <v>9702808599</v>
      </c>
      <c r="F1027" t="s">
        <v>431</v>
      </c>
      <c r="G1027">
        <v>5</v>
      </c>
      <c r="H1027">
        <v>0</v>
      </c>
      <c r="I1027">
        <v>0</v>
      </c>
      <c r="J1027">
        <v>5</v>
      </c>
      <c r="K1027">
        <v>0</v>
      </c>
      <c r="L1027">
        <v>5</v>
      </c>
      <c r="M1027">
        <v>0</v>
      </c>
      <c r="N1027">
        <v>0</v>
      </c>
      <c r="O1027" t="s">
        <v>384</v>
      </c>
      <c r="P1027" s="368">
        <v>105</v>
      </c>
      <c r="Q1027" s="137">
        <v>0</v>
      </c>
      <c r="R1027" s="137">
        <v>4</v>
      </c>
      <c r="S1027" s="137">
        <v>1</v>
      </c>
      <c r="T1027" s="137">
        <v>80</v>
      </c>
      <c r="U1027" t="str">
        <f>VLOOKUP($B1027,Summary!$A:$C,3,0)</f>
        <v>Madhuri Joshi</v>
      </c>
      <c r="V1027" t="str">
        <f ca="1">VLOOKUP($B1027,Summary!$A:$E,5,0)</f>
        <v>More Than 1 Year</v>
      </c>
      <c r="W1027">
        <f t="shared" ref="W1027:W1090" si="34">B1027</f>
        <v>10068212</v>
      </c>
    </row>
    <row r="1028" spans="1:23" s="8" customFormat="1">
      <c r="A1028" s="6">
        <v>45457</v>
      </c>
      <c r="B1028" s="209">
        <v>10068280</v>
      </c>
      <c r="C1028" s="7" t="str">
        <f t="shared" si="33"/>
        <v>ARCHANA KAKADE</v>
      </c>
      <c r="D1028" t="s">
        <v>434</v>
      </c>
      <c r="E1028">
        <v>7208149618</v>
      </c>
      <c r="F1028" t="s">
        <v>416</v>
      </c>
      <c r="G1028">
        <v>5</v>
      </c>
      <c r="H1028">
        <v>0</v>
      </c>
      <c r="I1028">
        <v>0</v>
      </c>
      <c r="J1028">
        <v>5</v>
      </c>
      <c r="K1028">
        <v>1</v>
      </c>
      <c r="L1028">
        <v>4</v>
      </c>
      <c r="M1028">
        <v>0</v>
      </c>
      <c r="N1028">
        <v>0</v>
      </c>
      <c r="O1028" t="s">
        <v>384</v>
      </c>
      <c r="P1028" s="368">
        <v>125</v>
      </c>
      <c r="Q1028" s="137">
        <v>0</v>
      </c>
      <c r="R1028" s="137">
        <v>5</v>
      </c>
      <c r="S1028" s="137">
        <v>1</v>
      </c>
      <c r="T1028" s="137">
        <v>100</v>
      </c>
      <c r="U1028" t="str">
        <f>VLOOKUP($B1028,Summary!$A:$C,3,0)</f>
        <v>Abhijit Khanvilkar</v>
      </c>
      <c r="V1028" t="str">
        <f ca="1">VLOOKUP($B1028,Summary!$A:$E,5,0)</f>
        <v>More Than 1 Year</v>
      </c>
      <c r="W1028">
        <f t="shared" si="34"/>
        <v>10068280</v>
      </c>
    </row>
    <row r="1029" spans="1:23" s="8" customFormat="1">
      <c r="A1029" s="6">
        <v>45457</v>
      </c>
      <c r="B1029" s="209">
        <v>10069714</v>
      </c>
      <c r="C1029" s="7" t="str">
        <f t="shared" si="33"/>
        <v>JUBAIR KHAN</v>
      </c>
      <c r="D1029" t="s">
        <v>396</v>
      </c>
      <c r="E1029">
        <v>9594708000</v>
      </c>
      <c r="F1029" t="s">
        <v>397</v>
      </c>
      <c r="G1029">
        <v>5</v>
      </c>
      <c r="H1029">
        <v>0</v>
      </c>
      <c r="I1029">
        <v>0</v>
      </c>
      <c r="J1029">
        <v>5</v>
      </c>
      <c r="K1029">
        <v>0</v>
      </c>
      <c r="L1029">
        <v>5</v>
      </c>
      <c r="M1029">
        <v>0</v>
      </c>
      <c r="N1029">
        <v>0</v>
      </c>
      <c r="O1029" t="s">
        <v>384</v>
      </c>
      <c r="P1029" s="368">
        <v>100</v>
      </c>
      <c r="Q1029" s="137">
        <v>0</v>
      </c>
      <c r="R1029" s="137">
        <v>4</v>
      </c>
      <c r="S1029" s="137">
        <v>1</v>
      </c>
      <c r="T1029" s="137">
        <v>100</v>
      </c>
      <c r="U1029" t="str">
        <f>VLOOKUP($B1029,Summary!$A:$C,3,0)</f>
        <v>Madhuri Joshi</v>
      </c>
      <c r="V1029" t="str">
        <f ca="1">VLOOKUP($B1029,Summary!$A:$E,5,0)</f>
        <v>More Than 1 Year</v>
      </c>
      <c r="W1029">
        <f t="shared" si="34"/>
        <v>10069714</v>
      </c>
    </row>
    <row r="1030" spans="1:23" s="8" customFormat="1">
      <c r="A1030" s="6">
        <v>45457</v>
      </c>
      <c r="B1030" s="209">
        <v>10113592</v>
      </c>
      <c r="C1030" s="7" t="str">
        <f t="shared" si="33"/>
        <v>BANNOTH NARAYANASWAMY NAIK</v>
      </c>
      <c r="D1030" t="s">
        <v>443</v>
      </c>
      <c r="E1030">
        <v>9892353556</v>
      </c>
      <c r="F1030" t="s">
        <v>392</v>
      </c>
      <c r="G1030">
        <v>5</v>
      </c>
      <c r="H1030">
        <v>0</v>
      </c>
      <c r="I1030">
        <v>0</v>
      </c>
      <c r="J1030">
        <v>5</v>
      </c>
      <c r="K1030">
        <v>0</v>
      </c>
      <c r="L1030">
        <v>5</v>
      </c>
      <c r="M1030">
        <v>0</v>
      </c>
      <c r="N1030">
        <v>0</v>
      </c>
      <c r="O1030" t="s">
        <v>384</v>
      </c>
      <c r="P1030" s="368">
        <v>115</v>
      </c>
      <c r="Q1030" s="137">
        <v>0</v>
      </c>
      <c r="R1030" s="137">
        <v>5</v>
      </c>
      <c r="S1030" s="137">
        <v>1</v>
      </c>
      <c r="T1030" s="137">
        <v>100</v>
      </c>
      <c r="U1030" t="str">
        <f>VLOOKUP($B1030,Summary!$A:$C,3,0)</f>
        <v>Abhijit Khanvilkar</v>
      </c>
      <c r="V1030" t="str">
        <f ca="1">VLOOKUP($B1030,Summary!$A:$E,5,0)</f>
        <v>More Than 1 Year</v>
      </c>
      <c r="W1030">
        <f t="shared" si="34"/>
        <v>10113592</v>
      </c>
    </row>
    <row r="1031" spans="1:23" s="8" customFormat="1">
      <c r="A1031" s="6">
        <v>45457</v>
      </c>
      <c r="B1031" s="209">
        <v>10155632</v>
      </c>
      <c r="C1031" s="7" t="str">
        <f t="shared" si="33"/>
        <v>ABHISHEK GUPTA</v>
      </c>
      <c r="D1031" t="s">
        <v>503</v>
      </c>
      <c r="E1031">
        <v>8354873086</v>
      </c>
      <c r="F1031" t="s">
        <v>497</v>
      </c>
      <c r="G1031">
        <v>3</v>
      </c>
      <c r="H1031">
        <v>0</v>
      </c>
      <c r="I1031">
        <v>0</v>
      </c>
      <c r="J1031">
        <v>3</v>
      </c>
      <c r="K1031">
        <v>1</v>
      </c>
      <c r="L1031">
        <v>2</v>
      </c>
      <c r="M1031">
        <v>0</v>
      </c>
      <c r="N1031">
        <v>0</v>
      </c>
      <c r="O1031" t="s">
        <v>384</v>
      </c>
      <c r="P1031" s="368">
        <v>75</v>
      </c>
      <c r="Q1031" s="137">
        <v>0</v>
      </c>
      <c r="R1031" s="137">
        <v>3</v>
      </c>
      <c r="S1031" s="137">
        <v>1</v>
      </c>
      <c r="T1031" s="137">
        <v>100</v>
      </c>
      <c r="U1031" t="str">
        <f>VLOOKUP($B1031,Summary!$A:$C,3,0)</f>
        <v>Dileep Sharma</v>
      </c>
      <c r="V1031" t="str">
        <f ca="1">VLOOKUP($B1031,Summary!$A:$E,5,0)</f>
        <v>31 - 90</v>
      </c>
      <c r="W1031">
        <f t="shared" si="34"/>
        <v>10155632</v>
      </c>
    </row>
    <row r="1032" spans="1:23" s="8" customFormat="1">
      <c r="A1032" s="6">
        <v>45457</v>
      </c>
      <c r="B1032" s="209">
        <v>10142058</v>
      </c>
      <c r="C1032" s="7" t="str">
        <f t="shared" si="33"/>
        <v>ANGAD RAMJI GUPTA</v>
      </c>
      <c r="D1032" t="s">
        <v>450</v>
      </c>
      <c r="E1032">
        <v>9820840706</v>
      </c>
      <c r="F1032" t="s">
        <v>405</v>
      </c>
      <c r="G1032">
        <v>7</v>
      </c>
      <c r="H1032">
        <v>0</v>
      </c>
      <c r="I1032">
        <v>0</v>
      </c>
      <c r="J1032">
        <v>7</v>
      </c>
      <c r="K1032">
        <v>0</v>
      </c>
      <c r="L1032">
        <v>7</v>
      </c>
      <c r="M1032">
        <v>0</v>
      </c>
      <c r="N1032">
        <v>0</v>
      </c>
      <c r="O1032" t="s">
        <v>384</v>
      </c>
      <c r="P1032" s="368">
        <v>175</v>
      </c>
      <c r="Q1032" s="137">
        <v>0</v>
      </c>
      <c r="R1032" s="137">
        <v>7</v>
      </c>
      <c r="S1032" s="137">
        <v>1</v>
      </c>
      <c r="T1032" s="137">
        <v>100</v>
      </c>
      <c r="U1032" t="str">
        <f>VLOOKUP($B1032,Summary!$A:$C,3,0)</f>
        <v>Rushikesh Kale</v>
      </c>
      <c r="V1032" t="str">
        <f ca="1">VLOOKUP($B1032,Summary!$A:$E,5,0)</f>
        <v>More Than 1 Year</v>
      </c>
      <c r="W1032">
        <f t="shared" si="34"/>
        <v>10142058</v>
      </c>
    </row>
    <row r="1033" spans="1:23" s="8" customFormat="1">
      <c r="A1033" s="6">
        <v>45457</v>
      </c>
      <c r="B1033" s="209">
        <v>10156403</v>
      </c>
      <c r="C1033" s="7" t="str">
        <f t="shared" si="33"/>
        <v>MOHAMMED SAJID TAK</v>
      </c>
      <c r="D1033" t="s">
        <v>541</v>
      </c>
      <c r="E1033">
        <v>9623733102</v>
      </c>
      <c r="F1033" t="s">
        <v>402</v>
      </c>
      <c r="G1033">
        <v>4</v>
      </c>
      <c r="H1033">
        <v>0</v>
      </c>
      <c r="I1033">
        <v>0</v>
      </c>
      <c r="J1033">
        <v>4</v>
      </c>
      <c r="K1033">
        <v>0</v>
      </c>
      <c r="L1033">
        <v>4</v>
      </c>
      <c r="M1033">
        <v>0</v>
      </c>
      <c r="N1033">
        <v>0</v>
      </c>
      <c r="O1033" t="s">
        <v>384</v>
      </c>
      <c r="P1033" s="368">
        <v>100</v>
      </c>
      <c r="Q1033" s="137">
        <v>0</v>
      </c>
      <c r="R1033" s="137">
        <v>4</v>
      </c>
      <c r="S1033" s="137">
        <v>1</v>
      </c>
      <c r="T1033" s="137">
        <v>100</v>
      </c>
      <c r="U1033" t="str">
        <f>VLOOKUP($B1033,Summary!$A:$C,3,0)</f>
        <v>Intezar Sayed</v>
      </c>
      <c r="V1033" t="str">
        <f ca="1">VLOOKUP($B1033,Summary!$A:$E,5,0)</f>
        <v>31 - 90</v>
      </c>
      <c r="W1033">
        <f t="shared" si="34"/>
        <v>10156403</v>
      </c>
    </row>
    <row r="1034" spans="1:23" s="8" customFormat="1">
      <c r="A1034" s="6">
        <v>45457</v>
      </c>
      <c r="B1034" s="209">
        <v>10152214</v>
      </c>
      <c r="C1034" s="7" t="str">
        <f t="shared" si="33"/>
        <v>VIKAS CHANDRABHAN MISHRA</v>
      </c>
      <c r="D1034" t="s">
        <v>445</v>
      </c>
      <c r="E1034">
        <v>8369541192</v>
      </c>
      <c r="F1034" t="s">
        <v>431</v>
      </c>
      <c r="G1034">
        <v>5</v>
      </c>
      <c r="H1034">
        <v>1</v>
      </c>
      <c r="I1034">
        <v>0</v>
      </c>
      <c r="J1034">
        <v>4</v>
      </c>
      <c r="K1034">
        <v>2</v>
      </c>
      <c r="L1034">
        <v>3</v>
      </c>
      <c r="M1034">
        <v>0</v>
      </c>
      <c r="N1034">
        <v>0</v>
      </c>
      <c r="O1034" t="s">
        <v>384</v>
      </c>
      <c r="P1034" s="368">
        <v>190</v>
      </c>
      <c r="Q1034" s="137">
        <v>3540</v>
      </c>
      <c r="R1034" s="137">
        <v>5</v>
      </c>
      <c r="S1034" s="137">
        <v>1</v>
      </c>
      <c r="T1034" s="137">
        <v>100</v>
      </c>
      <c r="U1034" t="str">
        <f>VLOOKUP($B1034,Summary!$A:$C,3,0)</f>
        <v>Madhuri Joshi</v>
      </c>
      <c r="V1034" t="str">
        <f ca="1">VLOOKUP($B1034,Summary!$A:$E,5,0)</f>
        <v>91 - 180</v>
      </c>
      <c r="W1034">
        <f t="shared" si="34"/>
        <v>10152214</v>
      </c>
    </row>
    <row r="1035" spans="1:23" s="8" customFormat="1">
      <c r="A1035" s="6">
        <v>45457</v>
      </c>
      <c r="B1035" s="209">
        <v>10057164</v>
      </c>
      <c r="C1035" s="7" t="str">
        <f t="shared" si="33"/>
        <v>PRAVIN MATAL</v>
      </c>
      <c r="D1035" t="s">
        <v>440</v>
      </c>
      <c r="E1035">
        <v>9867591635</v>
      </c>
      <c r="F1035" t="s">
        <v>383</v>
      </c>
      <c r="G1035">
        <v>5</v>
      </c>
      <c r="H1035">
        <v>1</v>
      </c>
      <c r="I1035">
        <v>0</v>
      </c>
      <c r="J1035">
        <v>4</v>
      </c>
      <c r="K1035">
        <v>1</v>
      </c>
      <c r="L1035">
        <v>4</v>
      </c>
      <c r="M1035">
        <v>0</v>
      </c>
      <c r="N1035">
        <v>0</v>
      </c>
      <c r="O1035" t="s">
        <v>384</v>
      </c>
      <c r="P1035" s="368">
        <v>170</v>
      </c>
      <c r="Q1035" s="137">
        <v>4720</v>
      </c>
      <c r="R1035" s="137">
        <v>4</v>
      </c>
      <c r="S1035" s="137">
        <v>1</v>
      </c>
      <c r="T1035" s="137">
        <v>100</v>
      </c>
      <c r="U1035" t="str">
        <f>VLOOKUP($B1035,Summary!$A:$C,3,0)</f>
        <v>Madhuri Joshi</v>
      </c>
      <c r="V1035" t="str">
        <f ca="1">VLOOKUP($B1035,Summary!$A:$E,5,0)</f>
        <v>More Than 1 Year</v>
      </c>
      <c r="W1035">
        <f t="shared" si="34"/>
        <v>10057164</v>
      </c>
    </row>
    <row r="1036" spans="1:23" s="8" customFormat="1">
      <c r="A1036" s="6">
        <v>45457</v>
      </c>
      <c r="B1036" s="209">
        <v>10094703</v>
      </c>
      <c r="C1036" s="7" t="str">
        <f t="shared" si="33"/>
        <v>ASHUTOSH MISHRA</v>
      </c>
      <c r="D1036" t="s">
        <v>447</v>
      </c>
      <c r="E1036">
        <v>9960834633</v>
      </c>
      <c r="F1036" t="s">
        <v>395</v>
      </c>
      <c r="G1036">
        <v>6</v>
      </c>
      <c r="H1036">
        <v>0</v>
      </c>
      <c r="I1036">
        <v>0</v>
      </c>
      <c r="J1036">
        <v>6</v>
      </c>
      <c r="K1036">
        <v>1</v>
      </c>
      <c r="L1036">
        <v>5</v>
      </c>
      <c r="M1036">
        <v>0</v>
      </c>
      <c r="N1036">
        <v>0</v>
      </c>
      <c r="O1036" t="s">
        <v>384</v>
      </c>
      <c r="P1036" s="368">
        <v>150</v>
      </c>
      <c r="Q1036" s="137">
        <v>0</v>
      </c>
      <c r="R1036" s="137">
        <v>6</v>
      </c>
      <c r="S1036" s="137">
        <v>1</v>
      </c>
      <c r="T1036" s="137">
        <v>100</v>
      </c>
      <c r="U1036" t="str">
        <f>VLOOKUP($B1036,Summary!$A:$C,3,0)</f>
        <v>Intezar Sayed</v>
      </c>
      <c r="V1036" t="str">
        <f ca="1">VLOOKUP($B1036,Summary!$A:$E,5,0)</f>
        <v>More Than 1 Year</v>
      </c>
      <c r="W1036">
        <f t="shared" si="34"/>
        <v>10094703</v>
      </c>
    </row>
    <row r="1037" spans="1:23" s="8" customFormat="1">
      <c r="A1037" s="6">
        <v>45457</v>
      </c>
      <c r="B1037" s="209">
        <v>10154478</v>
      </c>
      <c r="C1037" s="7" t="str">
        <f t="shared" si="33"/>
        <v>AKSHAY YADAV</v>
      </c>
      <c r="D1037" t="s">
        <v>472</v>
      </c>
      <c r="E1037">
        <v>9920724076</v>
      </c>
      <c r="F1037" t="s">
        <v>460</v>
      </c>
      <c r="G1037">
        <v>5</v>
      </c>
      <c r="H1037">
        <v>0</v>
      </c>
      <c r="I1037">
        <v>0</v>
      </c>
      <c r="J1037">
        <v>5</v>
      </c>
      <c r="K1037">
        <v>5</v>
      </c>
      <c r="L1037">
        <v>0</v>
      </c>
      <c r="M1037">
        <v>0</v>
      </c>
      <c r="N1037">
        <v>0</v>
      </c>
      <c r="O1037" t="s">
        <v>384</v>
      </c>
      <c r="P1037" s="368">
        <v>125</v>
      </c>
      <c r="Q1037" s="137">
        <v>0</v>
      </c>
      <c r="R1037" s="137">
        <v>5</v>
      </c>
      <c r="S1037" s="137">
        <v>1</v>
      </c>
      <c r="T1037" s="137">
        <v>100</v>
      </c>
      <c r="U1037" t="str">
        <f>VLOOKUP($B1037,Summary!$A:$C,3,0)</f>
        <v>Avnind Singh</v>
      </c>
      <c r="V1037" t="str">
        <f ca="1">VLOOKUP($B1037,Summary!$A:$E,5,0)</f>
        <v>91 - 180</v>
      </c>
      <c r="W1037">
        <f t="shared" si="34"/>
        <v>10154478</v>
      </c>
    </row>
    <row r="1038" spans="1:23" s="8" customFormat="1">
      <c r="A1038" s="6">
        <v>45457</v>
      </c>
      <c r="B1038" s="209">
        <v>10130832</v>
      </c>
      <c r="C1038" s="7" t="str">
        <f t="shared" si="33"/>
        <v>MOHINI RAVIRAV YETEKAR</v>
      </c>
      <c r="D1038" t="s">
        <v>446</v>
      </c>
      <c r="E1038">
        <v>8850628737</v>
      </c>
      <c r="F1038" t="s">
        <v>383</v>
      </c>
      <c r="G1038">
        <v>1</v>
      </c>
      <c r="H1038">
        <v>1</v>
      </c>
      <c r="I1038">
        <v>0</v>
      </c>
      <c r="J1038">
        <v>0</v>
      </c>
      <c r="K1038">
        <v>0</v>
      </c>
      <c r="L1038">
        <v>1</v>
      </c>
      <c r="M1038">
        <v>0</v>
      </c>
      <c r="N1038">
        <v>0</v>
      </c>
      <c r="O1038" t="s">
        <v>384</v>
      </c>
      <c r="P1038" s="368">
        <v>85</v>
      </c>
      <c r="Q1038" s="137">
        <v>3541</v>
      </c>
      <c r="R1038" s="137">
        <v>1</v>
      </c>
      <c r="S1038" s="137">
        <v>1</v>
      </c>
      <c r="T1038" s="137">
        <v>20</v>
      </c>
      <c r="U1038" t="str">
        <f>VLOOKUP($B1038,Summary!$A:$C,3,0)</f>
        <v>Madhuri Joshi</v>
      </c>
      <c r="V1038" t="str">
        <f ca="1">VLOOKUP($B1038,Summary!$A:$E,5,0)</f>
        <v>More Than 1 Year</v>
      </c>
      <c r="W1038">
        <f t="shared" si="34"/>
        <v>10130832</v>
      </c>
    </row>
    <row r="1039" spans="1:23" s="8" customFormat="1">
      <c r="A1039" s="6">
        <v>45457</v>
      </c>
      <c r="B1039" s="209">
        <v>10023988</v>
      </c>
      <c r="C1039" s="7" t="str">
        <f t="shared" si="33"/>
        <v>VINAYKUMAR GAUD</v>
      </c>
      <c r="D1039" t="s">
        <v>454</v>
      </c>
      <c r="E1039">
        <v>9224730381</v>
      </c>
      <c r="F1039" t="s">
        <v>414</v>
      </c>
      <c r="G1039">
        <v>1</v>
      </c>
      <c r="H1039">
        <v>0</v>
      </c>
      <c r="I1039">
        <v>1</v>
      </c>
      <c r="J1039">
        <v>0</v>
      </c>
      <c r="K1039">
        <v>0</v>
      </c>
      <c r="L1039">
        <v>1</v>
      </c>
      <c r="M1039">
        <v>0</v>
      </c>
      <c r="N1039">
        <v>0</v>
      </c>
      <c r="O1039" t="s">
        <v>384</v>
      </c>
      <c r="P1039" s="368">
        <v>85</v>
      </c>
      <c r="Q1039" s="137">
        <v>3540</v>
      </c>
      <c r="R1039" s="137">
        <v>1</v>
      </c>
      <c r="S1039" s="137">
        <v>1</v>
      </c>
      <c r="T1039" s="137">
        <v>20</v>
      </c>
      <c r="U1039" t="str">
        <f>VLOOKUP($B1039,Summary!$A:$C,3,0)</f>
        <v>Intezar Sayed</v>
      </c>
      <c r="V1039" t="str">
        <f ca="1">VLOOKUP($B1039,Summary!$A:$E,5,0)</f>
        <v>More Than 1 Year</v>
      </c>
      <c r="W1039">
        <f t="shared" si="34"/>
        <v>10023988</v>
      </c>
    </row>
    <row r="1040" spans="1:23" s="8" customFormat="1">
      <c r="A1040" s="6">
        <v>45457</v>
      </c>
      <c r="B1040" s="209">
        <v>10123047</v>
      </c>
      <c r="C1040" s="7" t="str">
        <f t="shared" si="33"/>
        <v>MUNAWAR WARISH HASHMI</v>
      </c>
      <c r="D1040" t="s">
        <v>442</v>
      </c>
      <c r="E1040">
        <v>9167670057</v>
      </c>
      <c r="F1040" t="s">
        <v>422</v>
      </c>
      <c r="G1040">
        <v>3</v>
      </c>
      <c r="H1040">
        <v>0</v>
      </c>
      <c r="I1040">
        <v>0</v>
      </c>
      <c r="J1040">
        <v>3</v>
      </c>
      <c r="K1040">
        <v>0</v>
      </c>
      <c r="L1040">
        <v>3</v>
      </c>
      <c r="M1040">
        <v>0</v>
      </c>
      <c r="N1040">
        <v>0</v>
      </c>
      <c r="O1040" t="s">
        <v>384</v>
      </c>
      <c r="P1040" s="368">
        <v>75</v>
      </c>
      <c r="Q1040" s="137">
        <v>0</v>
      </c>
      <c r="R1040" s="137">
        <v>3</v>
      </c>
      <c r="S1040" s="137">
        <v>1</v>
      </c>
      <c r="T1040" s="137">
        <v>100</v>
      </c>
      <c r="U1040" t="str">
        <f>VLOOKUP($B1040,Summary!$A:$C,3,0)</f>
        <v>Rushikesh Kale</v>
      </c>
      <c r="V1040" t="str">
        <f ca="1">VLOOKUP($B1040,Summary!$A:$E,5,0)</f>
        <v>More Than 1 Year</v>
      </c>
      <c r="W1040">
        <f t="shared" si="34"/>
        <v>10123047</v>
      </c>
    </row>
    <row r="1041" spans="1:23" s="8" customFormat="1">
      <c r="A1041" s="6">
        <v>45457</v>
      </c>
      <c r="B1041" s="209">
        <v>10144216</v>
      </c>
      <c r="C1041" s="7" t="str">
        <f t="shared" si="33"/>
        <v>GAURISHANKAR SHAMBHU MANDAL</v>
      </c>
      <c r="D1041" t="s">
        <v>578</v>
      </c>
      <c r="E1041">
        <v>8369893292</v>
      </c>
      <c r="F1041" t="s">
        <v>405</v>
      </c>
      <c r="G1041">
        <v>7</v>
      </c>
      <c r="H1041">
        <v>0</v>
      </c>
      <c r="I1041">
        <v>0</v>
      </c>
      <c r="J1041">
        <v>7</v>
      </c>
      <c r="K1041">
        <v>0</v>
      </c>
      <c r="L1041">
        <v>7</v>
      </c>
      <c r="M1041">
        <v>0</v>
      </c>
      <c r="N1041">
        <v>0</v>
      </c>
      <c r="O1041" t="s">
        <v>384</v>
      </c>
      <c r="P1041" s="368">
        <v>165</v>
      </c>
      <c r="Q1041" s="137">
        <v>0</v>
      </c>
      <c r="R1041" s="137">
        <v>7</v>
      </c>
      <c r="S1041" s="137">
        <v>1</v>
      </c>
      <c r="T1041" s="137">
        <v>100</v>
      </c>
      <c r="U1041" t="str">
        <f>VLOOKUP($B1041,Summary!$A:$C,3,0)</f>
        <v>Rushikesh Kale</v>
      </c>
      <c r="V1041" t="str">
        <f ca="1">VLOOKUP($B1041,Summary!$A:$E,5,0)</f>
        <v>180 +</v>
      </c>
      <c r="W1041">
        <f t="shared" si="34"/>
        <v>10144216</v>
      </c>
    </row>
    <row r="1042" spans="1:23" s="8" customFormat="1">
      <c r="A1042" s="6">
        <v>45457</v>
      </c>
      <c r="B1042" s="209">
        <v>10147873</v>
      </c>
      <c r="C1042" s="7" t="str">
        <f t="shared" si="33"/>
        <v>PREM KUMAR VISHWAKARMA</v>
      </c>
      <c r="D1042" t="s">
        <v>409</v>
      </c>
      <c r="E1042">
        <v>9004761131</v>
      </c>
      <c r="F1042" t="s">
        <v>393</v>
      </c>
      <c r="G1042">
        <v>3</v>
      </c>
      <c r="H1042">
        <v>0</v>
      </c>
      <c r="I1042">
        <v>0</v>
      </c>
      <c r="J1042">
        <v>3</v>
      </c>
      <c r="K1042">
        <v>1</v>
      </c>
      <c r="L1042">
        <v>2</v>
      </c>
      <c r="M1042">
        <v>0</v>
      </c>
      <c r="N1042">
        <v>0</v>
      </c>
      <c r="O1042" t="s">
        <v>384</v>
      </c>
      <c r="P1042" s="368">
        <v>75</v>
      </c>
      <c r="Q1042" s="137">
        <v>0</v>
      </c>
      <c r="R1042" s="137">
        <v>3</v>
      </c>
      <c r="S1042" s="137">
        <v>1</v>
      </c>
      <c r="T1042" s="137">
        <v>100</v>
      </c>
      <c r="U1042" t="str">
        <f>VLOOKUP($B1042,Summary!$A:$C,3,0)</f>
        <v>Avnind Singh</v>
      </c>
      <c r="V1042" t="str">
        <f ca="1">VLOOKUP($B1042,Summary!$A:$E,5,0)</f>
        <v>180 +</v>
      </c>
      <c r="W1042">
        <f t="shared" si="34"/>
        <v>10147873</v>
      </c>
    </row>
    <row r="1043" spans="1:23" s="8" customFormat="1">
      <c r="A1043" s="6">
        <v>45457</v>
      </c>
      <c r="B1043" s="209">
        <v>10067328</v>
      </c>
      <c r="C1043" s="7" t="str">
        <f t="shared" si="33"/>
        <v>SHEKH MOHAMMAD IMRAN</v>
      </c>
      <c r="D1043" t="s">
        <v>449</v>
      </c>
      <c r="E1043">
        <v>8291174466</v>
      </c>
      <c r="F1043" t="s">
        <v>431</v>
      </c>
      <c r="G1043">
        <v>5</v>
      </c>
      <c r="H1043">
        <v>0</v>
      </c>
      <c r="I1043">
        <v>0</v>
      </c>
      <c r="J1043">
        <v>5</v>
      </c>
      <c r="K1043">
        <v>0</v>
      </c>
      <c r="L1043">
        <v>5</v>
      </c>
      <c r="M1043">
        <v>0</v>
      </c>
      <c r="N1043">
        <v>0</v>
      </c>
      <c r="O1043" t="s">
        <v>384</v>
      </c>
      <c r="P1043" s="368">
        <v>125</v>
      </c>
      <c r="Q1043" s="137">
        <v>0</v>
      </c>
      <c r="R1043" s="137">
        <v>5</v>
      </c>
      <c r="S1043" s="137">
        <v>1</v>
      </c>
      <c r="T1043" s="137">
        <v>100</v>
      </c>
      <c r="U1043" t="str">
        <f>VLOOKUP($B1043,Summary!$A:$C,3,0)</f>
        <v>Madhuri Joshi</v>
      </c>
      <c r="V1043" t="str">
        <f ca="1">VLOOKUP($B1043,Summary!$A:$E,5,0)</f>
        <v>More Than 1 Year</v>
      </c>
      <c r="W1043">
        <f t="shared" si="34"/>
        <v>10067328</v>
      </c>
    </row>
    <row r="1044" spans="1:23" s="8" customFormat="1">
      <c r="A1044" s="6">
        <v>45457</v>
      </c>
      <c r="B1044" s="209">
        <v>10102541</v>
      </c>
      <c r="C1044" s="7" t="str">
        <f t="shared" si="33"/>
        <v>JAYESH MANOHARLAL VATANI</v>
      </c>
      <c r="D1044" t="s">
        <v>411</v>
      </c>
      <c r="E1044">
        <v>9730838322</v>
      </c>
      <c r="F1044" t="s">
        <v>412</v>
      </c>
      <c r="G1044">
        <v>5</v>
      </c>
      <c r="H1044">
        <v>1</v>
      </c>
      <c r="I1044">
        <v>0</v>
      </c>
      <c r="J1044">
        <v>4</v>
      </c>
      <c r="K1044">
        <v>1</v>
      </c>
      <c r="L1044">
        <v>4</v>
      </c>
      <c r="M1044">
        <v>0</v>
      </c>
      <c r="N1044">
        <v>0</v>
      </c>
      <c r="O1044" t="s">
        <v>384</v>
      </c>
      <c r="P1044" s="368">
        <v>190</v>
      </c>
      <c r="Q1044" s="137">
        <v>3540</v>
      </c>
      <c r="R1044" s="137">
        <v>5</v>
      </c>
      <c r="S1044" s="137">
        <v>1</v>
      </c>
      <c r="T1044" s="137">
        <v>100</v>
      </c>
      <c r="U1044" t="str">
        <f>VLOOKUP($B1044,Summary!$A:$C,3,0)</f>
        <v>Rushikesh Kale</v>
      </c>
      <c r="V1044" t="str">
        <f ca="1">VLOOKUP($B1044,Summary!$A:$E,5,0)</f>
        <v>More Than 1 Year</v>
      </c>
      <c r="W1044">
        <f t="shared" si="34"/>
        <v>10102541</v>
      </c>
    </row>
    <row r="1045" spans="1:23" s="8" customFormat="1">
      <c r="A1045" s="6">
        <v>45457</v>
      </c>
      <c r="B1045" s="209">
        <v>10149396</v>
      </c>
      <c r="C1045" s="7" t="str">
        <f t="shared" si="33"/>
        <v>AKASH NARAYAN RAWTE</v>
      </c>
      <c r="D1045" t="s">
        <v>453</v>
      </c>
      <c r="E1045">
        <v>9594529510</v>
      </c>
      <c r="F1045" t="s">
        <v>386</v>
      </c>
      <c r="G1045">
        <v>4</v>
      </c>
      <c r="H1045">
        <v>0</v>
      </c>
      <c r="I1045">
        <v>0</v>
      </c>
      <c r="J1045">
        <v>4</v>
      </c>
      <c r="K1045">
        <v>0</v>
      </c>
      <c r="L1045">
        <v>4</v>
      </c>
      <c r="M1045">
        <v>0</v>
      </c>
      <c r="N1045">
        <v>0</v>
      </c>
      <c r="O1045" t="s">
        <v>384</v>
      </c>
      <c r="P1045" s="368">
        <v>100</v>
      </c>
      <c r="Q1045" s="137">
        <v>0</v>
      </c>
      <c r="R1045" s="137">
        <v>4</v>
      </c>
      <c r="S1045" s="137">
        <v>1</v>
      </c>
      <c r="T1045" s="137">
        <v>80</v>
      </c>
      <c r="U1045" t="str">
        <f>VLOOKUP($B1045,Summary!$A:$C,3,0)</f>
        <v>Avnind Singh</v>
      </c>
      <c r="V1045" t="str">
        <f ca="1">VLOOKUP($B1045,Summary!$A:$E,5,0)</f>
        <v>180 +</v>
      </c>
      <c r="W1045">
        <f t="shared" si="34"/>
        <v>10149396</v>
      </c>
    </row>
    <row r="1046" spans="1:23" s="8" customFormat="1">
      <c r="A1046" s="6">
        <v>45457</v>
      </c>
      <c r="B1046" s="209">
        <v>10012025</v>
      </c>
      <c r="C1046" s="7" t="str">
        <f t="shared" si="33"/>
        <v>SURAJ PAWAR</v>
      </c>
      <c r="D1046" t="s">
        <v>418</v>
      </c>
      <c r="E1046">
        <v>8446578718</v>
      </c>
      <c r="F1046" t="s">
        <v>413</v>
      </c>
      <c r="G1046">
        <v>1</v>
      </c>
      <c r="H1046">
        <v>1</v>
      </c>
      <c r="I1046">
        <v>0</v>
      </c>
      <c r="J1046">
        <v>0</v>
      </c>
      <c r="K1046">
        <v>0</v>
      </c>
      <c r="L1046">
        <v>2</v>
      </c>
      <c r="M1046">
        <v>0</v>
      </c>
      <c r="N1046">
        <v>0</v>
      </c>
      <c r="O1046" t="s">
        <v>384</v>
      </c>
      <c r="P1046" s="368">
        <v>100</v>
      </c>
      <c r="Q1046" s="137">
        <v>50976</v>
      </c>
      <c r="R1046" s="137">
        <v>2</v>
      </c>
      <c r="S1046" s="137">
        <v>1</v>
      </c>
      <c r="T1046" s="137">
        <v>66.67</v>
      </c>
      <c r="U1046" t="str">
        <f>VLOOKUP($B1046,Summary!$A:$C,3,0)</f>
        <v>Madhuri Joshi</v>
      </c>
      <c r="V1046" t="str">
        <f ca="1">VLOOKUP($B1046,Summary!$A:$E,5,0)</f>
        <v>More Than 1 Year</v>
      </c>
      <c r="W1046">
        <f t="shared" si="34"/>
        <v>10012025</v>
      </c>
    </row>
    <row r="1047" spans="1:23" s="8" customFormat="1">
      <c r="A1047" s="6">
        <v>45457</v>
      </c>
      <c r="B1047" s="209">
        <v>10142760</v>
      </c>
      <c r="C1047" s="7" t="str">
        <f t="shared" si="33"/>
        <v>SAW MRITUNJAY KUMAR PREMCHAND</v>
      </c>
      <c r="D1047" t="s">
        <v>542</v>
      </c>
      <c r="E1047">
        <v>8779615120</v>
      </c>
      <c r="F1047" t="s">
        <v>409</v>
      </c>
      <c r="G1047">
        <v>5</v>
      </c>
      <c r="H1047">
        <v>0</v>
      </c>
      <c r="I1047">
        <v>0</v>
      </c>
      <c r="J1047">
        <v>5</v>
      </c>
      <c r="K1047">
        <v>0</v>
      </c>
      <c r="L1047">
        <v>5</v>
      </c>
      <c r="M1047">
        <v>0</v>
      </c>
      <c r="N1047">
        <v>0</v>
      </c>
      <c r="O1047" t="s">
        <v>384</v>
      </c>
      <c r="P1047" s="368">
        <v>125</v>
      </c>
      <c r="Q1047" s="137">
        <v>0</v>
      </c>
      <c r="R1047" s="137">
        <v>5</v>
      </c>
      <c r="S1047" s="137">
        <v>1</v>
      </c>
      <c r="T1047" s="137">
        <v>100</v>
      </c>
      <c r="U1047" t="str">
        <f>VLOOKUP($B1047,Summary!$A:$C,3,0)</f>
        <v>Avnind Singh</v>
      </c>
      <c r="V1047" t="str">
        <f ca="1">VLOOKUP($B1047,Summary!$A:$E,5,0)</f>
        <v>More Than 1 Year</v>
      </c>
      <c r="W1047">
        <f t="shared" si="34"/>
        <v>10142760</v>
      </c>
    </row>
    <row r="1048" spans="1:23" s="8" customFormat="1">
      <c r="A1048" s="6">
        <v>45457</v>
      </c>
      <c r="B1048" s="209">
        <v>10156140</v>
      </c>
      <c r="C1048" s="7" t="str">
        <f t="shared" si="33"/>
        <v>AMAN TRIPATHI</v>
      </c>
      <c r="D1048" t="s">
        <v>509</v>
      </c>
      <c r="E1048">
        <v>7393838072</v>
      </c>
      <c r="F1048" t="s">
        <v>412</v>
      </c>
      <c r="G1048">
        <v>7</v>
      </c>
      <c r="H1048">
        <v>0</v>
      </c>
      <c r="I1048">
        <v>0</v>
      </c>
      <c r="J1048">
        <v>7</v>
      </c>
      <c r="K1048">
        <v>2</v>
      </c>
      <c r="L1048">
        <v>5</v>
      </c>
      <c r="M1048">
        <v>0</v>
      </c>
      <c r="N1048">
        <v>0</v>
      </c>
      <c r="O1048" t="s">
        <v>384</v>
      </c>
      <c r="P1048" s="368">
        <v>170</v>
      </c>
      <c r="Q1048" s="137">
        <v>0</v>
      </c>
      <c r="R1048" s="137">
        <v>7</v>
      </c>
      <c r="S1048" s="137">
        <v>1</v>
      </c>
      <c r="T1048" s="137">
        <v>100</v>
      </c>
      <c r="U1048" t="str">
        <f>VLOOKUP($B1048,Summary!$A:$C,3,0)</f>
        <v>Rushikesh Kale</v>
      </c>
      <c r="V1048" t="str">
        <f ca="1">VLOOKUP($B1048,Summary!$A:$E,5,0)</f>
        <v>31 - 90</v>
      </c>
      <c r="W1048">
        <f t="shared" si="34"/>
        <v>10156140</v>
      </c>
    </row>
    <row r="1049" spans="1:23" s="8" customFormat="1">
      <c r="A1049" s="6">
        <v>45457</v>
      </c>
      <c r="B1049" s="209">
        <v>10157449</v>
      </c>
      <c r="C1049" s="7" t="str">
        <f t="shared" si="33"/>
        <v>PRITAM SUNIL GAIKWAD</v>
      </c>
      <c r="D1049" t="s">
        <v>553</v>
      </c>
      <c r="E1049">
        <v>8169792854</v>
      </c>
      <c r="F1049" t="s">
        <v>431</v>
      </c>
      <c r="G1049">
        <v>3</v>
      </c>
      <c r="H1049">
        <v>0</v>
      </c>
      <c r="I1049">
        <v>0</v>
      </c>
      <c r="J1049">
        <v>3</v>
      </c>
      <c r="K1049">
        <v>2</v>
      </c>
      <c r="L1049">
        <v>1</v>
      </c>
      <c r="M1049">
        <v>0</v>
      </c>
      <c r="N1049">
        <v>0</v>
      </c>
      <c r="O1049" t="s">
        <v>384</v>
      </c>
      <c r="P1049" s="368">
        <v>75</v>
      </c>
      <c r="Q1049" s="137">
        <v>0</v>
      </c>
      <c r="R1049" s="137">
        <v>3</v>
      </c>
      <c r="S1049" s="137">
        <v>1</v>
      </c>
      <c r="T1049" s="137">
        <v>100</v>
      </c>
      <c r="U1049" t="str">
        <f>VLOOKUP($B1049,Summary!$A:$C,3,0)</f>
        <v>Madhuri Joshi</v>
      </c>
      <c r="V1049" t="str">
        <f ca="1">VLOOKUP($B1049,Summary!$A:$E,5,0)</f>
        <v>31 - 90</v>
      </c>
      <c r="W1049">
        <f t="shared" si="34"/>
        <v>10157449</v>
      </c>
    </row>
    <row r="1050" spans="1:23" s="8" customFormat="1">
      <c r="A1050" s="6">
        <v>45457</v>
      </c>
      <c r="B1050" s="209">
        <v>10157723</v>
      </c>
      <c r="C1050" s="7" t="str">
        <f t="shared" si="33"/>
        <v>BITTU KUMAR</v>
      </c>
      <c r="D1050" t="s">
        <v>565</v>
      </c>
      <c r="E1050">
        <v>8709035770</v>
      </c>
      <c r="F1050" t="s">
        <v>399</v>
      </c>
      <c r="G1050">
        <v>6</v>
      </c>
      <c r="H1050">
        <v>0</v>
      </c>
      <c r="I1050">
        <v>0</v>
      </c>
      <c r="J1050">
        <v>6</v>
      </c>
      <c r="K1050">
        <v>1</v>
      </c>
      <c r="L1050">
        <v>5</v>
      </c>
      <c r="M1050">
        <v>0</v>
      </c>
      <c r="N1050">
        <v>0</v>
      </c>
      <c r="O1050" t="s">
        <v>384</v>
      </c>
      <c r="P1050" s="368">
        <v>150</v>
      </c>
      <c r="Q1050" s="137">
        <v>0</v>
      </c>
      <c r="R1050" s="137">
        <v>6</v>
      </c>
      <c r="S1050" s="137">
        <v>1</v>
      </c>
      <c r="T1050" s="137">
        <v>100</v>
      </c>
      <c r="U1050" t="str">
        <f>VLOOKUP($B1050,Summary!$A:$C,3,0)</f>
        <v>Abhijit Khanvilkar</v>
      </c>
      <c r="V1050" t="str">
        <f ca="1">VLOOKUP($B1050,Summary!$A:$E,5,0)</f>
        <v>31 - 90</v>
      </c>
      <c r="W1050">
        <f t="shared" si="34"/>
        <v>10157723</v>
      </c>
    </row>
    <row r="1051" spans="1:23" s="8" customFormat="1">
      <c r="A1051" s="6">
        <v>45457</v>
      </c>
      <c r="B1051" s="209">
        <v>10153321</v>
      </c>
      <c r="C1051" s="7" t="str">
        <f t="shared" si="33"/>
        <v>ZOAIB MAINUDDIN PALEKAR</v>
      </c>
      <c r="D1051" t="s">
        <v>459</v>
      </c>
      <c r="E1051">
        <v>7020908214</v>
      </c>
      <c r="F1051" t="s">
        <v>461</v>
      </c>
      <c r="G1051">
        <v>4</v>
      </c>
      <c r="H1051">
        <v>0</v>
      </c>
      <c r="I1051">
        <v>0</v>
      </c>
      <c r="J1051">
        <v>4</v>
      </c>
      <c r="K1051">
        <v>1</v>
      </c>
      <c r="L1051">
        <v>3</v>
      </c>
      <c r="M1051">
        <v>0</v>
      </c>
      <c r="N1051">
        <v>0</v>
      </c>
      <c r="O1051" t="s">
        <v>384</v>
      </c>
      <c r="P1051" s="368">
        <v>90</v>
      </c>
      <c r="Q1051" s="137">
        <v>0</v>
      </c>
      <c r="R1051" s="137">
        <v>3</v>
      </c>
      <c r="S1051" s="137">
        <v>1</v>
      </c>
      <c r="T1051" s="137">
        <v>60</v>
      </c>
      <c r="U1051" t="str">
        <f>VLOOKUP($B1051,Summary!$A:$C,3,0)</f>
        <v>Avnind Singh</v>
      </c>
      <c r="V1051" t="str">
        <f ca="1">VLOOKUP($B1051,Summary!$A:$E,5,0)</f>
        <v>91 - 180</v>
      </c>
      <c r="W1051">
        <f t="shared" si="34"/>
        <v>10153321</v>
      </c>
    </row>
    <row r="1052" spans="1:23" s="8" customFormat="1">
      <c r="A1052" s="6">
        <v>45457</v>
      </c>
      <c r="B1052" s="209">
        <v>10126648</v>
      </c>
      <c r="C1052" s="7" t="str">
        <f t="shared" si="33"/>
        <v>ANOOP PANDEY</v>
      </c>
      <c r="D1052" t="s">
        <v>455</v>
      </c>
      <c r="E1052">
        <v>9321734007</v>
      </c>
      <c r="F1052" t="s">
        <v>393</v>
      </c>
      <c r="G1052">
        <v>5</v>
      </c>
      <c r="H1052">
        <v>1</v>
      </c>
      <c r="I1052">
        <v>0</v>
      </c>
      <c r="J1052">
        <v>4</v>
      </c>
      <c r="K1052">
        <v>2</v>
      </c>
      <c r="L1052">
        <v>3</v>
      </c>
      <c r="M1052">
        <v>0</v>
      </c>
      <c r="N1052">
        <v>0</v>
      </c>
      <c r="O1052" t="s">
        <v>384</v>
      </c>
      <c r="P1052" s="368">
        <v>165</v>
      </c>
      <c r="Q1052" s="137">
        <v>3761</v>
      </c>
      <c r="R1052" s="137">
        <v>5</v>
      </c>
      <c r="S1052" s="137">
        <v>1</v>
      </c>
      <c r="T1052" s="137">
        <v>100</v>
      </c>
      <c r="U1052" t="str">
        <f>VLOOKUP($B1052,Summary!$A:$C,3,0)</f>
        <v>Avnind Singh</v>
      </c>
      <c r="V1052" t="str">
        <f ca="1">VLOOKUP($B1052,Summary!$A:$E,5,0)</f>
        <v>More Than 1 Year</v>
      </c>
      <c r="W1052">
        <f t="shared" si="34"/>
        <v>10126648</v>
      </c>
    </row>
    <row r="1053" spans="1:23" s="8" customFormat="1">
      <c r="A1053" s="6">
        <v>45457</v>
      </c>
      <c r="B1053" s="209">
        <v>10151965</v>
      </c>
      <c r="C1053" s="7" t="str">
        <f t="shared" si="33"/>
        <v>VIJAYKUMAR DINESH PARCHE</v>
      </c>
      <c r="D1053" t="s">
        <v>441</v>
      </c>
      <c r="E1053">
        <v>7558284024</v>
      </c>
      <c r="F1053" t="s">
        <v>442</v>
      </c>
      <c r="G1053">
        <v>4</v>
      </c>
      <c r="H1053">
        <v>1</v>
      </c>
      <c r="I1053">
        <v>0</v>
      </c>
      <c r="J1053">
        <v>3</v>
      </c>
      <c r="K1053">
        <v>0</v>
      </c>
      <c r="L1053">
        <v>4</v>
      </c>
      <c r="M1053">
        <v>0</v>
      </c>
      <c r="N1053">
        <v>0</v>
      </c>
      <c r="O1053" t="s">
        <v>384</v>
      </c>
      <c r="P1053" s="368">
        <v>155</v>
      </c>
      <c r="Q1053" s="137">
        <v>2508</v>
      </c>
      <c r="R1053" s="137">
        <v>4</v>
      </c>
      <c r="S1053" s="137">
        <v>1</v>
      </c>
      <c r="T1053" s="137">
        <v>80</v>
      </c>
      <c r="U1053" t="str">
        <f>VLOOKUP($B1053,Summary!$A:$C,3,0)</f>
        <v>Rushikesh Kale</v>
      </c>
      <c r="V1053" t="str">
        <f ca="1">VLOOKUP($B1053,Summary!$A:$E,5,0)</f>
        <v>180 +</v>
      </c>
      <c r="W1053">
        <f t="shared" si="34"/>
        <v>10151965</v>
      </c>
    </row>
    <row r="1054" spans="1:23" s="8" customFormat="1">
      <c r="A1054" s="6">
        <v>45457</v>
      </c>
      <c r="B1054" s="209">
        <v>10155617</v>
      </c>
      <c r="C1054" s="7" t="str">
        <f t="shared" si="33"/>
        <v>NANDLAL RAJBHAR</v>
      </c>
      <c r="D1054" t="s">
        <v>504</v>
      </c>
      <c r="E1054">
        <v>9594189301</v>
      </c>
      <c r="F1054" t="s">
        <v>401</v>
      </c>
      <c r="G1054">
        <v>4</v>
      </c>
      <c r="H1054">
        <v>0</v>
      </c>
      <c r="I1054">
        <v>0</v>
      </c>
      <c r="J1054">
        <v>4</v>
      </c>
      <c r="K1054">
        <v>2</v>
      </c>
      <c r="L1054">
        <v>2</v>
      </c>
      <c r="M1054">
        <v>0</v>
      </c>
      <c r="N1054">
        <v>0</v>
      </c>
      <c r="O1054" t="s">
        <v>384</v>
      </c>
      <c r="P1054" s="368">
        <v>100</v>
      </c>
      <c r="Q1054" s="137">
        <v>0</v>
      </c>
      <c r="R1054" s="137">
        <v>4</v>
      </c>
      <c r="S1054" s="137">
        <v>1</v>
      </c>
      <c r="T1054" s="137">
        <v>80</v>
      </c>
      <c r="U1054" t="str">
        <f>VLOOKUP($B1054,Summary!$A:$C,3,0)</f>
        <v>Abhijit Khanvilkar</v>
      </c>
      <c r="V1054" t="str">
        <f ca="1">VLOOKUP($B1054,Summary!$A:$E,5,0)</f>
        <v>31 - 90</v>
      </c>
      <c r="W1054">
        <f t="shared" si="34"/>
        <v>10155617</v>
      </c>
    </row>
    <row r="1055" spans="1:23" s="8" customFormat="1">
      <c r="A1055" s="6">
        <v>45457</v>
      </c>
      <c r="B1055" s="209">
        <v>10154505</v>
      </c>
      <c r="C1055" s="7" t="str">
        <f t="shared" si="33"/>
        <v>KRISHNA GYANDEV PANDEY</v>
      </c>
      <c r="D1055" t="s">
        <v>475</v>
      </c>
      <c r="E1055">
        <v>9372324244</v>
      </c>
      <c r="F1055" t="s">
        <v>460</v>
      </c>
      <c r="G1055">
        <v>4</v>
      </c>
      <c r="H1055">
        <v>0</v>
      </c>
      <c r="I1055">
        <v>0</v>
      </c>
      <c r="J1055">
        <v>4</v>
      </c>
      <c r="K1055">
        <v>2</v>
      </c>
      <c r="L1055">
        <v>2</v>
      </c>
      <c r="M1055">
        <v>0</v>
      </c>
      <c r="N1055">
        <v>0</v>
      </c>
      <c r="O1055" t="s">
        <v>384</v>
      </c>
      <c r="P1055" s="368">
        <v>90</v>
      </c>
      <c r="Q1055" s="137">
        <v>0</v>
      </c>
      <c r="R1055" s="137">
        <v>4</v>
      </c>
      <c r="S1055" s="137">
        <v>1</v>
      </c>
      <c r="T1055" s="137">
        <v>80</v>
      </c>
      <c r="U1055" t="str">
        <f>VLOOKUP($B1055,Summary!$A:$C,3,0)</f>
        <v>Avnind Singh</v>
      </c>
      <c r="V1055" t="str">
        <f ca="1">VLOOKUP($B1055,Summary!$A:$E,5,0)</f>
        <v>91 - 180</v>
      </c>
      <c r="W1055">
        <f t="shared" si="34"/>
        <v>10154505</v>
      </c>
    </row>
    <row r="1056" spans="1:23" s="8" customFormat="1">
      <c r="A1056" s="6">
        <v>45457</v>
      </c>
      <c r="B1056" s="209">
        <v>10051652</v>
      </c>
      <c r="C1056" s="7" t="str">
        <f t="shared" si="33"/>
        <v>DINESH GHODVINDE</v>
      </c>
      <c r="D1056" t="s">
        <v>444</v>
      </c>
      <c r="E1056">
        <v>7020949492</v>
      </c>
      <c r="F1056" t="s">
        <v>412</v>
      </c>
      <c r="G1056">
        <v>5</v>
      </c>
      <c r="H1056">
        <v>0</v>
      </c>
      <c r="I1056">
        <v>0</v>
      </c>
      <c r="J1056">
        <v>5</v>
      </c>
      <c r="K1056">
        <v>1</v>
      </c>
      <c r="L1056">
        <v>5</v>
      </c>
      <c r="M1056">
        <v>0</v>
      </c>
      <c r="N1056">
        <v>0</v>
      </c>
      <c r="O1056" t="s">
        <v>384</v>
      </c>
      <c r="P1056" s="368">
        <v>75</v>
      </c>
      <c r="Q1056" s="137">
        <v>0</v>
      </c>
      <c r="R1056" s="137">
        <v>3</v>
      </c>
      <c r="S1056" s="137">
        <v>1</v>
      </c>
      <c r="T1056" s="137">
        <v>100</v>
      </c>
      <c r="U1056" t="str">
        <f>VLOOKUP($B1056,Summary!$A:$C,3,0)</f>
        <v>Rushikesh Kale</v>
      </c>
      <c r="V1056" t="str">
        <f ca="1">VLOOKUP($B1056,Summary!$A:$E,5,0)</f>
        <v>More Than 1 Year</v>
      </c>
      <c r="W1056">
        <f t="shared" si="34"/>
        <v>10051652</v>
      </c>
    </row>
    <row r="1057" spans="1:23" s="8" customFormat="1">
      <c r="A1057" s="6">
        <v>45457</v>
      </c>
      <c r="B1057" s="209">
        <v>10083901</v>
      </c>
      <c r="C1057" s="7" t="str">
        <f t="shared" si="33"/>
        <v>BHAVESH VIVEK MHATRE</v>
      </c>
      <c r="D1057" t="s">
        <v>419</v>
      </c>
      <c r="E1057">
        <v>8668720253</v>
      </c>
      <c r="F1057" t="s">
        <v>418</v>
      </c>
      <c r="G1057">
        <v>5</v>
      </c>
      <c r="H1057">
        <v>0</v>
      </c>
      <c r="I1057">
        <v>0</v>
      </c>
      <c r="J1057">
        <v>5</v>
      </c>
      <c r="K1057">
        <v>1</v>
      </c>
      <c r="L1057">
        <v>4</v>
      </c>
      <c r="M1057">
        <v>0</v>
      </c>
      <c r="N1057">
        <v>0</v>
      </c>
      <c r="O1057" t="s">
        <v>384</v>
      </c>
      <c r="P1057" s="368">
        <v>125</v>
      </c>
      <c r="Q1057" s="137">
        <v>0</v>
      </c>
      <c r="R1057" s="137">
        <v>5</v>
      </c>
      <c r="S1057" s="137">
        <v>1</v>
      </c>
      <c r="T1057" s="137">
        <v>100</v>
      </c>
      <c r="U1057" t="str">
        <f>VLOOKUP($B1057,Summary!$A:$C,3,0)</f>
        <v>Madhuri Joshi</v>
      </c>
      <c r="V1057" t="str">
        <f ca="1">VLOOKUP($B1057,Summary!$A:$E,5,0)</f>
        <v>More Than 1 Year</v>
      </c>
      <c r="W1057">
        <f t="shared" si="34"/>
        <v>10083901</v>
      </c>
    </row>
    <row r="1058" spans="1:23" s="8" customFormat="1">
      <c r="A1058" s="6">
        <v>45457</v>
      </c>
      <c r="B1058" s="209">
        <v>10152846</v>
      </c>
      <c r="C1058" s="7" t="str">
        <f t="shared" si="33"/>
        <v>SANDESH SAROJ MISHRA</v>
      </c>
      <c r="D1058" t="s">
        <v>394</v>
      </c>
      <c r="E1058">
        <v>9819648094</v>
      </c>
      <c r="F1058" t="s">
        <v>471</v>
      </c>
      <c r="G1058">
        <v>5</v>
      </c>
      <c r="H1058">
        <v>0</v>
      </c>
      <c r="I1058">
        <v>0</v>
      </c>
      <c r="J1058">
        <v>5</v>
      </c>
      <c r="K1058">
        <v>3</v>
      </c>
      <c r="L1058">
        <v>2</v>
      </c>
      <c r="M1058">
        <v>0</v>
      </c>
      <c r="N1058">
        <v>1</v>
      </c>
      <c r="O1058" t="s">
        <v>384</v>
      </c>
      <c r="P1058" s="368">
        <v>120</v>
      </c>
      <c r="Q1058" s="137">
        <v>0</v>
      </c>
      <c r="R1058" s="137">
        <v>5</v>
      </c>
      <c r="S1058" s="137">
        <v>1</v>
      </c>
      <c r="T1058" s="137">
        <v>100</v>
      </c>
      <c r="U1058" t="str">
        <f>VLOOKUP($B1058,Summary!$A:$C,3,0)</f>
        <v>Dileep Sharma</v>
      </c>
      <c r="V1058" t="str">
        <f ca="1">VLOOKUP($B1058,Summary!$A:$E,5,0)</f>
        <v>91 - 180</v>
      </c>
      <c r="W1058">
        <f t="shared" si="34"/>
        <v>10152846</v>
      </c>
    </row>
    <row r="1059" spans="1:23" s="8" customFormat="1">
      <c r="A1059" s="6">
        <v>45457</v>
      </c>
      <c r="B1059" s="209">
        <v>10153105</v>
      </c>
      <c r="C1059" s="7" t="str">
        <f t="shared" si="33"/>
        <v>SUDHEER PANKAJ PANDEY</v>
      </c>
      <c r="D1059" t="s">
        <v>457</v>
      </c>
      <c r="E1059">
        <v>8953258991</v>
      </c>
      <c r="F1059" t="s">
        <v>460</v>
      </c>
      <c r="G1059">
        <v>6</v>
      </c>
      <c r="H1059">
        <v>1</v>
      </c>
      <c r="I1059">
        <v>0</v>
      </c>
      <c r="J1059">
        <v>5</v>
      </c>
      <c r="K1059">
        <v>3</v>
      </c>
      <c r="L1059">
        <v>4</v>
      </c>
      <c r="M1059">
        <v>0</v>
      </c>
      <c r="N1059">
        <v>0</v>
      </c>
      <c r="O1059" t="s">
        <v>384</v>
      </c>
      <c r="P1059" s="368">
        <v>225</v>
      </c>
      <c r="Q1059" s="137">
        <v>14160</v>
      </c>
      <c r="R1059" s="137">
        <v>7</v>
      </c>
      <c r="S1059" s="137">
        <v>1</v>
      </c>
      <c r="T1059" s="137">
        <v>100</v>
      </c>
      <c r="U1059" t="str">
        <f>VLOOKUP($B1059,Summary!$A:$C,3,0)</f>
        <v>Avnind Singh</v>
      </c>
      <c r="V1059" t="str">
        <f ca="1">VLOOKUP($B1059,Summary!$A:$E,5,0)</f>
        <v>91 - 180</v>
      </c>
      <c r="W1059">
        <f t="shared" si="34"/>
        <v>10153105</v>
      </c>
    </row>
    <row r="1060" spans="1:23" s="8" customFormat="1">
      <c r="A1060" s="6">
        <v>45457</v>
      </c>
      <c r="B1060" s="209">
        <v>10153342</v>
      </c>
      <c r="C1060" s="7" t="str">
        <f t="shared" si="33"/>
        <v>AKASH RAMRATAN JAISWAL</v>
      </c>
      <c r="D1060" t="s">
        <v>461</v>
      </c>
      <c r="E1060">
        <v>7977956010</v>
      </c>
      <c r="F1060" t="s">
        <v>390</v>
      </c>
      <c r="G1060">
        <v>1</v>
      </c>
      <c r="H1060">
        <v>0</v>
      </c>
      <c r="I1060">
        <v>0</v>
      </c>
      <c r="J1060">
        <v>1</v>
      </c>
      <c r="K1060">
        <v>1</v>
      </c>
      <c r="L1060">
        <v>0</v>
      </c>
      <c r="M1060">
        <v>0</v>
      </c>
      <c r="N1060">
        <v>0</v>
      </c>
      <c r="O1060" t="s">
        <v>384</v>
      </c>
      <c r="P1060" s="368">
        <v>25</v>
      </c>
      <c r="Q1060" s="137">
        <v>0</v>
      </c>
      <c r="R1060" s="137">
        <v>0</v>
      </c>
      <c r="S1060" s="137">
        <v>1</v>
      </c>
      <c r="T1060" s="137">
        <v>0</v>
      </c>
      <c r="U1060" t="str">
        <f>VLOOKUP($B1060,Summary!$A:$C,3,0)</f>
        <v>Avnind Singh</v>
      </c>
      <c r="V1060" t="str">
        <f ca="1">VLOOKUP($B1060,Summary!$A:$E,5,0)</f>
        <v>91 - 180</v>
      </c>
      <c r="W1060">
        <f t="shared" si="34"/>
        <v>10153342</v>
      </c>
    </row>
    <row r="1061" spans="1:23" s="8" customFormat="1">
      <c r="A1061" s="6">
        <v>45457</v>
      </c>
      <c r="B1061" s="209">
        <v>10154722</v>
      </c>
      <c r="C1061" s="7" t="str">
        <f t="shared" si="33"/>
        <v>ANIMESH KARMAKAR</v>
      </c>
      <c r="D1061" t="s">
        <v>492</v>
      </c>
      <c r="E1061">
        <v>6294590298</v>
      </c>
      <c r="F1061" t="s">
        <v>399</v>
      </c>
      <c r="G1061">
        <v>7</v>
      </c>
      <c r="H1061">
        <v>0</v>
      </c>
      <c r="I1061">
        <v>0</v>
      </c>
      <c r="J1061">
        <v>7</v>
      </c>
      <c r="K1061">
        <v>3</v>
      </c>
      <c r="L1061">
        <v>4</v>
      </c>
      <c r="M1061">
        <v>0</v>
      </c>
      <c r="N1061">
        <v>0</v>
      </c>
      <c r="O1061" t="s">
        <v>384</v>
      </c>
      <c r="P1061" s="368">
        <v>175</v>
      </c>
      <c r="Q1061" s="137">
        <v>0</v>
      </c>
      <c r="R1061" s="137">
        <v>7</v>
      </c>
      <c r="S1061" s="137">
        <v>1</v>
      </c>
      <c r="T1061" s="137">
        <v>100</v>
      </c>
      <c r="U1061" t="str">
        <f>VLOOKUP($B1061,Summary!$A:$C,3,0)</f>
        <v>Abhijit Khanvilkar</v>
      </c>
      <c r="V1061" t="str">
        <f ca="1">VLOOKUP($B1061,Summary!$A:$E,5,0)</f>
        <v>91 - 180</v>
      </c>
      <c r="W1061">
        <f t="shared" si="34"/>
        <v>10154722</v>
      </c>
    </row>
    <row r="1062" spans="1:23" s="8" customFormat="1">
      <c r="A1062" s="6">
        <v>45457</v>
      </c>
      <c r="B1062" s="209">
        <v>10148305</v>
      </c>
      <c r="C1062" s="7" t="str">
        <f t="shared" si="33"/>
        <v>SAMSUJJAMA</v>
      </c>
      <c r="D1062" t="s">
        <v>408</v>
      </c>
      <c r="E1062">
        <v>9628744894</v>
      </c>
      <c r="F1062" t="s">
        <v>409</v>
      </c>
      <c r="G1062">
        <v>5</v>
      </c>
      <c r="H1062">
        <v>1</v>
      </c>
      <c r="I1062">
        <v>0</v>
      </c>
      <c r="J1062">
        <v>4</v>
      </c>
      <c r="K1062">
        <v>0</v>
      </c>
      <c r="L1062">
        <v>5</v>
      </c>
      <c r="M1062">
        <v>0</v>
      </c>
      <c r="N1062">
        <v>0</v>
      </c>
      <c r="O1062" t="s">
        <v>384</v>
      </c>
      <c r="P1062" s="368">
        <v>190</v>
      </c>
      <c r="Q1062" s="137">
        <v>2360</v>
      </c>
      <c r="R1062" s="137">
        <v>5</v>
      </c>
      <c r="S1062" s="137">
        <v>1</v>
      </c>
      <c r="T1062" s="137">
        <v>100</v>
      </c>
      <c r="U1062" t="str">
        <f>VLOOKUP($B1062,Summary!$A:$C,3,0)</f>
        <v>Avnind Singh</v>
      </c>
      <c r="V1062" t="str">
        <f ca="1">VLOOKUP($B1062,Summary!$A:$E,5,0)</f>
        <v>180 +</v>
      </c>
      <c r="W1062">
        <f t="shared" si="34"/>
        <v>10148305</v>
      </c>
    </row>
    <row r="1063" spans="1:23" s="8" customFormat="1">
      <c r="A1063" s="6">
        <v>45457</v>
      </c>
      <c r="B1063" s="209">
        <v>10156155</v>
      </c>
      <c r="C1063" s="7" t="str">
        <f t="shared" si="33"/>
        <v>VIVEKANAND</v>
      </c>
      <c r="D1063" t="s">
        <v>543</v>
      </c>
      <c r="E1063">
        <v>9984546969</v>
      </c>
      <c r="F1063" t="s">
        <v>412</v>
      </c>
      <c r="G1063">
        <v>7</v>
      </c>
      <c r="H1063">
        <v>0</v>
      </c>
      <c r="I1063">
        <v>0</v>
      </c>
      <c r="J1063">
        <v>7</v>
      </c>
      <c r="K1063">
        <v>2</v>
      </c>
      <c r="L1063">
        <v>5</v>
      </c>
      <c r="M1063">
        <v>0</v>
      </c>
      <c r="N1063">
        <v>0</v>
      </c>
      <c r="O1063" t="s">
        <v>384</v>
      </c>
      <c r="P1063" s="368">
        <v>175</v>
      </c>
      <c r="Q1063" s="137">
        <v>0</v>
      </c>
      <c r="R1063" s="137">
        <v>7</v>
      </c>
      <c r="S1063" s="137">
        <v>1</v>
      </c>
      <c r="T1063" s="137">
        <v>100</v>
      </c>
      <c r="U1063" t="str">
        <f>VLOOKUP($B1063,Summary!$A:$C,3,0)</f>
        <v>Rushikesh Kale</v>
      </c>
      <c r="V1063" t="str">
        <f ca="1">VLOOKUP($B1063,Summary!$A:$E,5,0)</f>
        <v>31 - 90</v>
      </c>
      <c r="W1063">
        <f t="shared" si="34"/>
        <v>10156155</v>
      </c>
    </row>
    <row r="1064" spans="1:23" s="8" customFormat="1">
      <c r="A1064" s="6">
        <v>45457</v>
      </c>
      <c r="B1064" s="209">
        <v>10154482</v>
      </c>
      <c r="C1064" s="7" t="str">
        <f t="shared" si="33"/>
        <v>PRADEEP DEEPAK ANGRE</v>
      </c>
      <c r="D1064" t="s">
        <v>473</v>
      </c>
      <c r="E1064">
        <v>8879114532</v>
      </c>
      <c r="F1064" t="s">
        <v>412</v>
      </c>
      <c r="G1064">
        <v>5</v>
      </c>
      <c r="H1064">
        <v>0</v>
      </c>
      <c r="I1064">
        <v>0</v>
      </c>
      <c r="J1064">
        <v>5</v>
      </c>
      <c r="K1064">
        <v>1</v>
      </c>
      <c r="L1064">
        <v>4</v>
      </c>
      <c r="M1064">
        <v>0</v>
      </c>
      <c r="N1064">
        <v>0</v>
      </c>
      <c r="O1064" t="s">
        <v>384</v>
      </c>
      <c r="P1064" s="368">
        <v>125</v>
      </c>
      <c r="Q1064" s="137">
        <v>0</v>
      </c>
      <c r="R1064" s="137">
        <v>5</v>
      </c>
      <c r="S1064" s="137">
        <v>1</v>
      </c>
      <c r="T1064" s="137">
        <v>100</v>
      </c>
      <c r="U1064" t="str">
        <f>VLOOKUP($B1064,Summary!$A:$C,3,0)</f>
        <v>Rushikesh Kale</v>
      </c>
      <c r="V1064" t="str">
        <f ca="1">VLOOKUP($B1064,Summary!$A:$E,5,0)</f>
        <v>91 - 180</v>
      </c>
      <c r="W1064">
        <f t="shared" si="34"/>
        <v>10154482</v>
      </c>
    </row>
    <row r="1065" spans="1:23" s="8" customFormat="1">
      <c r="A1065" s="6">
        <v>45457</v>
      </c>
      <c r="B1065" s="209">
        <v>10129842</v>
      </c>
      <c r="C1065" s="7" t="str">
        <f t="shared" si="33"/>
        <v>RANJIT REVNATH BOBHATE</v>
      </c>
      <c r="D1065" t="s">
        <v>428</v>
      </c>
      <c r="E1065">
        <v>9920240914</v>
      </c>
      <c r="F1065" t="s">
        <v>397</v>
      </c>
      <c r="G1065">
        <v>5</v>
      </c>
      <c r="H1065">
        <v>1</v>
      </c>
      <c r="I1065">
        <v>0</v>
      </c>
      <c r="J1065">
        <v>4</v>
      </c>
      <c r="K1065">
        <v>1</v>
      </c>
      <c r="L1065">
        <v>4</v>
      </c>
      <c r="M1065">
        <v>0</v>
      </c>
      <c r="N1065">
        <v>0</v>
      </c>
      <c r="O1065" t="s">
        <v>384</v>
      </c>
      <c r="P1065" s="368">
        <v>190</v>
      </c>
      <c r="Q1065" s="137">
        <v>3540</v>
      </c>
      <c r="R1065" s="137">
        <v>5</v>
      </c>
      <c r="S1065" s="137">
        <v>1</v>
      </c>
      <c r="T1065" s="137">
        <v>100</v>
      </c>
      <c r="U1065" t="str">
        <f>VLOOKUP($B1065,Summary!$A:$C,3,0)</f>
        <v>Madhuri Joshi</v>
      </c>
      <c r="V1065" t="str">
        <f ca="1">VLOOKUP($B1065,Summary!$A:$E,5,0)</f>
        <v>More Than 1 Year</v>
      </c>
      <c r="W1065">
        <f t="shared" si="34"/>
        <v>10129842</v>
      </c>
    </row>
    <row r="1066" spans="1:23" s="8" customFormat="1">
      <c r="A1066" s="6">
        <v>45457</v>
      </c>
      <c r="B1066" s="209">
        <v>10062688</v>
      </c>
      <c r="C1066" s="7" t="str">
        <f t="shared" si="33"/>
        <v>CHANDRALOK GUPTA</v>
      </c>
      <c r="D1066" t="s">
        <v>405</v>
      </c>
      <c r="E1066">
        <v>8424058233</v>
      </c>
      <c r="F1066" t="s">
        <v>422</v>
      </c>
      <c r="G1066">
        <v>1</v>
      </c>
      <c r="H1066">
        <v>1</v>
      </c>
      <c r="I1066">
        <v>0</v>
      </c>
      <c r="J1066">
        <v>0</v>
      </c>
      <c r="K1066">
        <v>0</v>
      </c>
      <c r="L1066">
        <v>1</v>
      </c>
      <c r="M1066">
        <v>0</v>
      </c>
      <c r="N1066">
        <v>0</v>
      </c>
      <c r="O1066" t="s">
        <v>384</v>
      </c>
      <c r="P1066" s="368">
        <v>90</v>
      </c>
      <c r="Q1066" s="137">
        <v>50976</v>
      </c>
      <c r="R1066" s="137">
        <v>1</v>
      </c>
      <c r="S1066" s="137">
        <v>1</v>
      </c>
      <c r="T1066" s="137">
        <v>20</v>
      </c>
      <c r="U1066" t="str">
        <f>VLOOKUP($B1066,Summary!$A:$C,3,0)</f>
        <v>Rushikesh Kale</v>
      </c>
      <c r="V1066" t="str">
        <f ca="1">VLOOKUP($B1066,Summary!$A:$E,5,0)</f>
        <v>More Than 1 Year</v>
      </c>
      <c r="W1066">
        <f t="shared" si="34"/>
        <v>10062688</v>
      </c>
    </row>
    <row r="1067" spans="1:23" s="8" customFormat="1">
      <c r="A1067" s="6">
        <v>45457</v>
      </c>
      <c r="B1067" s="209">
        <v>10157735</v>
      </c>
      <c r="C1067" s="7" t="str">
        <f t="shared" si="33"/>
        <v>YADAV VIVEKKUMAR LALJI</v>
      </c>
      <c r="D1067" t="s">
        <v>564</v>
      </c>
      <c r="E1067">
        <v>9702818558</v>
      </c>
      <c r="F1067" t="s">
        <v>402</v>
      </c>
      <c r="G1067">
        <v>5</v>
      </c>
      <c r="H1067">
        <v>0</v>
      </c>
      <c r="I1067">
        <v>0</v>
      </c>
      <c r="J1067">
        <v>5</v>
      </c>
      <c r="K1067">
        <v>1</v>
      </c>
      <c r="L1067">
        <v>4</v>
      </c>
      <c r="M1067">
        <v>0</v>
      </c>
      <c r="N1067">
        <v>0</v>
      </c>
      <c r="O1067" t="s">
        <v>384</v>
      </c>
      <c r="P1067" s="368">
        <v>125</v>
      </c>
      <c r="Q1067" s="137">
        <v>0</v>
      </c>
      <c r="R1067" s="137">
        <v>5</v>
      </c>
      <c r="S1067" s="137">
        <v>1</v>
      </c>
      <c r="T1067" s="137">
        <v>100</v>
      </c>
      <c r="U1067" t="str">
        <f>VLOOKUP($B1067,Summary!$A:$C,3,0)</f>
        <v>Intezar Sayed</v>
      </c>
      <c r="V1067" t="str">
        <f ca="1">VLOOKUP($B1067,Summary!$A:$E,5,0)</f>
        <v>31 - 90</v>
      </c>
      <c r="W1067">
        <f t="shared" si="34"/>
        <v>10157735</v>
      </c>
    </row>
    <row r="1068" spans="1:23" s="8" customFormat="1">
      <c r="A1068" s="6">
        <v>45457</v>
      </c>
      <c r="B1068" s="209">
        <v>10156156</v>
      </c>
      <c r="C1068" s="7" t="str">
        <f t="shared" si="33"/>
        <v>AJAY KUMAR MISHRA</v>
      </c>
      <c r="D1068" t="s">
        <v>528</v>
      </c>
      <c r="E1068">
        <v>8009478116</v>
      </c>
      <c r="F1068" t="s">
        <v>386</v>
      </c>
      <c r="G1068">
        <v>5</v>
      </c>
      <c r="H1068">
        <v>0</v>
      </c>
      <c r="I1068">
        <v>0</v>
      </c>
      <c r="J1068">
        <v>5</v>
      </c>
      <c r="K1068">
        <v>3</v>
      </c>
      <c r="L1068">
        <v>2</v>
      </c>
      <c r="M1068">
        <v>0</v>
      </c>
      <c r="N1068">
        <v>0</v>
      </c>
      <c r="O1068" t="s">
        <v>384</v>
      </c>
      <c r="P1068" s="368">
        <v>125</v>
      </c>
      <c r="Q1068" s="137">
        <v>0</v>
      </c>
      <c r="R1068" s="137">
        <v>5</v>
      </c>
      <c r="S1068" s="137">
        <v>1</v>
      </c>
      <c r="T1068" s="137">
        <v>100</v>
      </c>
      <c r="U1068" t="str">
        <f>VLOOKUP($B1068,Summary!$A:$C,3,0)</f>
        <v>Avnind Singh</v>
      </c>
      <c r="V1068" t="str">
        <f ca="1">VLOOKUP($B1068,Summary!$A:$E,5,0)</f>
        <v>31 - 90</v>
      </c>
      <c r="W1068">
        <f t="shared" si="34"/>
        <v>10156156</v>
      </c>
    </row>
    <row r="1069" spans="1:23" s="8" customFormat="1">
      <c r="A1069" s="6">
        <v>45457</v>
      </c>
      <c r="B1069" s="209">
        <v>10036023</v>
      </c>
      <c r="C1069" s="7" t="str">
        <f t="shared" si="33"/>
        <v>ARJUN WAGHMARE</v>
      </c>
      <c r="D1069" t="s">
        <v>392</v>
      </c>
      <c r="E1069">
        <v>7666209662</v>
      </c>
      <c r="F1069" t="s">
        <v>387</v>
      </c>
      <c r="G1069">
        <v>1</v>
      </c>
      <c r="H1069">
        <v>1</v>
      </c>
      <c r="I1069">
        <v>0</v>
      </c>
      <c r="J1069">
        <v>0</v>
      </c>
      <c r="K1069">
        <v>0</v>
      </c>
      <c r="L1069">
        <v>1</v>
      </c>
      <c r="M1069">
        <v>0</v>
      </c>
      <c r="N1069">
        <v>0</v>
      </c>
      <c r="O1069" t="s">
        <v>384</v>
      </c>
      <c r="P1069" s="368">
        <v>90</v>
      </c>
      <c r="Q1069" s="137">
        <v>9440</v>
      </c>
      <c r="R1069" s="137">
        <v>1</v>
      </c>
      <c r="S1069" s="137">
        <v>1</v>
      </c>
      <c r="T1069" s="137">
        <v>20</v>
      </c>
      <c r="U1069" t="str">
        <f>VLOOKUP($B1069,Summary!$A:$C,3,0)</f>
        <v>Abhijit Khanvilkar</v>
      </c>
      <c r="V1069" t="str">
        <f ca="1">VLOOKUP($B1069,Summary!$A:$E,5,0)</f>
        <v>More Than 1 Year</v>
      </c>
      <c r="W1069">
        <f t="shared" si="34"/>
        <v>10036023</v>
      </c>
    </row>
    <row r="1070" spans="1:23" s="8" customFormat="1">
      <c r="A1070" s="6">
        <v>45457</v>
      </c>
      <c r="B1070" s="209">
        <v>10152591</v>
      </c>
      <c r="C1070" s="7" t="str">
        <f t="shared" si="33"/>
        <v>ARUN KUMAR SHUKLA</v>
      </c>
      <c r="D1070" t="s">
        <v>421</v>
      </c>
      <c r="E1070">
        <v>8928440955</v>
      </c>
      <c r="F1070" t="s">
        <v>405</v>
      </c>
      <c r="G1070">
        <v>7</v>
      </c>
      <c r="H1070">
        <v>0</v>
      </c>
      <c r="I1070">
        <v>0</v>
      </c>
      <c r="J1070">
        <v>7</v>
      </c>
      <c r="K1070">
        <v>0</v>
      </c>
      <c r="L1070">
        <v>7</v>
      </c>
      <c r="M1070">
        <v>0</v>
      </c>
      <c r="N1070">
        <v>0</v>
      </c>
      <c r="O1070" t="s">
        <v>384</v>
      </c>
      <c r="P1070" s="368">
        <v>175</v>
      </c>
      <c r="Q1070" s="137">
        <v>0</v>
      </c>
      <c r="R1070" s="137">
        <v>7</v>
      </c>
      <c r="S1070" s="137">
        <v>1</v>
      </c>
      <c r="T1070" s="137">
        <v>100</v>
      </c>
      <c r="U1070" t="str">
        <f>VLOOKUP($B1070,Summary!$A:$C,3,0)</f>
        <v>Rushikesh Kale</v>
      </c>
      <c r="V1070" t="str">
        <f ca="1">VLOOKUP($B1070,Summary!$A:$E,5,0)</f>
        <v>91 - 180</v>
      </c>
      <c r="W1070">
        <f t="shared" si="34"/>
        <v>10152591</v>
      </c>
    </row>
    <row r="1071" spans="1:23" s="8" customFormat="1">
      <c r="A1071" s="6">
        <v>45457</v>
      </c>
      <c r="B1071" s="209">
        <v>10023038</v>
      </c>
      <c r="C1071" s="7" t="str">
        <f t="shared" si="33"/>
        <v>MOHAMMAD IMRAN ADIL</v>
      </c>
      <c r="D1071" t="s">
        <v>397</v>
      </c>
      <c r="E1071">
        <v>9967552214</v>
      </c>
      <c r="F1071" t="s">
        <v>413</v>
      </c>
      <c r="G1071">
        <v>2</v>
      </c>
      <c r="H1071">
        <v>1</v>
      </c>
      <c r="I1071">
        <v>0</v>
      </c>
      <c r="J1071">
        <v>1</v>
      </c>
      <c r="K1071">
        <v>0</v>
      </c>
      <c r="L1071">
        <v>2</v>
      </c>
      <c r="M1071">
        <v>0</v>
      </c>
      <c r="N1071">
        <v>0</v>
      </c>
      <c r="O1071" t="s">
        <v>384</v>
      </c>
      <c r="P1071" s="368">
        <v>115</v>
      </c>
      <c r="Q1071" s="137">
        <v>9440</v>
      </c>
      <c r="R1071" s="137">
        <v>2</v>
      </c>
      <c r="S1071" s="137">
        <v>1</v>
      </c>
      <c r="T1071" s="137">
        <v>40</v>
      </c>
      <c r="U1071" t="str">
        <f>VLOOKUP($B1071,Summary!$A:$C,3,0)</f>
        <v>Madhuri Joshi</v>
      </c>
      <c r="V1071" t="str">
        <f ca="1">VLOOKUP($B1071,Summary!$A:$E,5,0)</f>
        <v>More Than 1 Year</v>
      </c>
      <c r="W1071">
        <f t="shared" si="34"/>
        <v>10023038</v>
      </c>
    </row>
    <row r="1072" spans="1:23" s="8" customFormat="1">
      <c r="A1072" s="6">
        <v>45457</v>
      </c>
      <c r="B1072" s="209">
        <v>10147895</v>
      </c>
      <c r="C1072" s="7" t="str">
        <f t="shared" si="33"/>
        <v>RUSHIKESH DODHU JADHAV</v>
      </c>
      <c r="D1072" t="s">
        <v>389</v>
      </c>
      <c r="E1072">
        <v>9768269689</v>
      </c>
      <c r="F1072" t="s">
        <v>461</v>
      </c>
      <c r="G1072">
        <v>5</v>
      </c>
      <c r="H1072">
        <v>0</v>
      </c>
      <c r="I1072">
        <v>0</v>
      </c>
      <c r="J1072">
        <v>5</v>
      </c>
      <c r="K1072">
        <v>2</v>
      </c>
      <c r="L1072">
        <v>3</v>
      </c>
      <c r="M1072">
        <v>0</v>
      </c>
      <c r="N1072">
        <v>0</v>
      </c>
      <c r="O1072" t="s">
        <v>384</v>
      </c>
      <c r="P1072" s="368">
        <v>125</v>
      </c>
      <c r="Q1072" s="137">
        <v>0</v>
      </c>
      <c r="R1072" s="137">
        <v>5</v>
      </c>
      <c r="S1072" s="137">
        <v>1</v>
      </c>
      <c r="T1072" s="137">
        <v>100</v>
      </c>
      <c r="U1072" t="str">
        <f>VLOOKUP($B1072,Summary!$A:$C,3,0)</f>
        <v>Avnind Singh</v>
      </c>
      <c r="V1072" t="str">
        <f ca="1">VLOOKUP($B1072,Summary!$A:$E,5,0)</f>
        <v>180 +</v>
      </c>
      <c r="W1072">
        <f t="shared" si="34"/>
        <v>10147895</v>
      </c>
    </row>
    <row r="1073" spans="1:23" s="8" customFormat="1">
      <c r="A1073" s="6">
        <v>45457</v>
      </c>
      <c r="B1073" s="209">
        <v>10156402</v>
      </c>
      <c r="C1073" s="7" t="str">
        <f t="shared" si="33"/>
        <v>RANJEET UPENDRA SHARMA</v>
      </c>
      <c r="D1073" t="s">
        <v>529</v>
      </c>
      <c r="E1073">
        <v>7620769467</v>
      </c>
      <c r="F1073" t="s">
        <v>412</v>
      </c>
      <c r="G1073">
        <v>3</v>
      </c>
      <c r="H1073">
        <v>0</v>
      </c>
      <c r="I1073">
        <v>0</v>
      </c>
      <c r="J1073">
        <v>3</v>
      </c>
      <c r="K1073">
        <v>1</v>
      </c>
      <c r="L1073">
        <v>2</v>
      </c>
      <c r="M1073">
        <v>0</v>
      </c>
      <c r="N1073">
        <v>0</v>
      </c>
      <c r="O1073" t="s">
        <v>384</v>
      </c>
      <c r="P1073" s="368">
        <v>65</v>
      </c>
      <c r="Q1073" s="137">
        <v>0</v>
      </c>
      <c r="R1073" s="137">
        <v>3</v>
      </c>
      <c r="S1073" s="137">
        <v>1</v>
      </c>
      <c r="T1073" s="137">
        <v>60</v>
      </c>
      <c r="U1073" t="str">
        <f>VLOOKUP($B1073,Summary!$A:$C,3,0)</f>
        <v>Rushikesh Kale</v>
      </c>
      <c r="V1073" t="str">
        <f ca="1">VLOOKUP($B1073,Summary!$A:$E,5,0)</f>
        <v>31 - 90</v>
      </c>
      <c r="W1073">
        <f t="shared" si="34"/>
        <v>10156402</v>
      </c>
    </row>
    <row r="1074" spans="1:23" s="8" customFormat="1">
      <c r="A1074" s="6">
        <v>45457</v>
      </c>
      <c r="B1074" s="209">
        <v>10068735</v>
      </c>
      <c r="C1074" s="7" t="str">
        <f t="shared" ref="C1074:C1133" si="35">D1074</f>
        <v>MOHAMMED MUNAWAR KHAN</v>
      </c>
      <c r="D1074" t="s">
        <v>398</v>
      </c>
      <c r="E1074">
        <v>8779346184</v>
      </c>
      <c r="F1074" t="s">
        <v>414</v>
      </c>
      <c r="G1074">
        <v>3</v>
      </c>
      <c r="H1074">
        <v>0</v>
      </c>
      <c r="I1074">
        <v>0</v>
      </c>
      <c r="J1074">
        <v>3</v>
      </c>
      <c r="K1074">
        <v>0</v>
      </c>
      <c r="L1074">
        <v>3</v>
      </c>
      <c r="M1074">
        <v>0</v>
      </c>
      <c r="N1074">
        <v>0</v>
      </c>
      <c r="O1074" t="s">
        <v>384</v>
      </c>
      <c r="P1074" s="368">
        <v>75</v>
      </c>
      <c r="Q1074" s="137">
        <v>0</v>
      </c>
      <c r="R1074" s="137">
        <v>3</v>
      </c>
      <c r="S1074" s="137">
        <v>1</v>
      </c>
      <c r="T1074" s="137">
        <v>100</v>
      </c>
      <c r="U1074" t="str">
        <f>VLOOKUP($B1074,Summary!$A:$C,3,0)</f>
        <v>Intezar Sayed</v>
      </c>
      <c r="V1074" t="str">
        <f ca="1">VLOOKUP($B1074,Summary!$A:$E,5,0)</f>
        <v>More Than 1 Year</v>
      </c>
      <c r="W1074">
        <f t="shared" si="34"/>
        <v>10068735</v>
      </c>
    </row>
    <row r="1075" spans="1:23" s="8" customFormat="1">
      <c r="A1075" s="6">
        <v>45457</v>
      </c>
      <c r="B1075" s="209">
        <v>10156139</v>
      </c>
      <c r="C1075" s="7" t="str">
        <f t="shared" si="35"/>
        <v>ASHISH SHUKLA</v>
      </c>
      <c r="D1075" t="s">
        <v>508</v>
      </c>
      <c r="E1075">
        <v>8879709699</v>
      </c>
      <c r="F1075" t="s">
        <v>399</v>
      </c>
      <c r="G1075">
        <v>5</v>
      </c>
      <c r="H1075">
        <v>0</v>
      </c>
      <c r="I1075">
        <v>0</v>
      </c>
      <c r="J1075">
        <v>5</v>
      </c>
      <c r="K1075">
        <v>2</v>
      </c>
      <c r="L1075">
        <v>3</v>
      </c>
      <c r="M1075">
        <v>0</v>
      </c>
      <c r="N1075">
        <v>0</v>
      </c>
      <c r="O1075" t="s">
        <v>384</v>
      </c>
      <c r="P1075" s="368">
        <v>115</v>
      </c>
      <c r="Q1075" s="137">
        <v>0</v>
      </c>
      <c r="R1075" s="137">
        <v>4</v>
      </c>
      <c r="S1075" s="137">
        <v>1</v>
      </c>
      <c r="T1075" s="137">
        <v>80</v>
      </c>
      <c r="U1075" t="str">
        <f>VLOOKUP($B1075,Summary!$A:$C,3,0)</f>
        <v>Abhijit Khanvilkar</v>
      </c>
      <c r="V1075" t="str">
        <f ca="1">VLOOKUP($B1075,Summary!$A:$E,5,0)</f>
        <v>31 - 90</v>
      </c>
      <c r="W1075">
        <f t="shared" si="34"/>
        <v>10156139</v>
      </c>
    </row>
    <row r="1076" spans="1:23" s="8" customFormat="1">
      <c r="A1076" s="6">
        <v>45457</v>
      </c>
      <c r="B1076" s="209">
        <v>10157283</v>
      </c>
      <c r="C1076" s="7" t="str">
        <f t="shared" si="35"/>
        <v>VINIT LAXMIKANT CHATURVEDI</v>
      </c>
      <c r="D1076" t="s">
        <v>549</v>
      </c>
      <c r="E1076">
        <v>9619167461</v>
      </c>
      <c r="F1076" t="s">
        <v>461</v>
      </c>
      <c r="G1076">
        <v>5</v>
      </c>
      <c r="H1076">
        <v>0</v>
      </c>
      <c r="I1076">
        <v>0</v>
      </c>
      <c r="J1076">
        <v>5</v>
      </c>
      <c r="K1076">
        <v>3</v>
      </c>
      <c r="L1076">
        <v>2</v>
      </c>
      <c r="M1076">
        <v>0</v>
      </c>
      <c r="N1076">
        <v>0</v>
      </c>
      <c r="O1076" t="s">
        <v>384</v>
      </c>
      <c r="P1076" s="368">
        <v>125</v>
      </c>
      <c r="Q1076" s="137">
        <v>0</v>
      </c>
      <c r="R1076" s="137">
        <v>5</v>
      </c>
      <c r="S1076" s="137">
        <v>1</v>
      </c>
      <c r="T1076" s="137">
        <v>100</v>
      </c>
      <c r="U1076" t="str">
        <f>VLOOKUP($B1076,Summary!$A:$C,3,0)</f>
        <v>Avnind Singh</v>
      </c>
      <c r="V1076" t="str">
        <f ca="1">VLOOKUP($B1076,Summary!$A:$E,5,0)</f>
        <v>31 - 90</v>
      </c>
      <c r="W1076">
        <f t="shared" si="34"/>
        <v>10157283</v>
      </c>
    </row>
    <row r="1077" spans="1:23" s="8" customFormat="1">
      <c r="A1077" s="6">
        <v>45457</v>
      </c>
      <c r="B1077" s="209">
        <v>10157455</v>
      </c>
      <c r="C1077" s="7" t="str">
        <f t="shared" si="35"/>
        <v>PRASHANT VISHRAM PATIL</v>
      </c>
      <c r="D1077" t="s">
        <v>552</v>
      </c>
      <c r="E1077">
        <v>7777088988</v>
      </c>
      <c r="F1077" t="s">
        <v>409</v>
      </c>
      <c r="G1077">
        <v>5</v>
      </c>
      <c r="H1077">
        <v>0</v>
      </c>
      <c r="I1077">
        <v>0</v>
      </c>
      <c r="J1077">
        <v>5</v>
      </c>
      <c r="K1077">
        <v>3</v>
      </c>
      <c r="L1077">
        <v>2</v>
      </c>
      <c r="M1077">
        <v>0</v>
      </c>
      <c r="N1077">
        <v>0</v>
      </c>
      <c r="O1077" t="s">
        <v>384</v>
      </c>
      <c r="P1077" s="368">
        <v>105</v>
      </c>
      <c r="Q1077" s="137">
        <v>0</v>
      </c>
      <c r="R1077" s="137">
        <v>5</v>
      </c>
      <c r="S1077" s="137">
        <v>1</v>
      </c>
      <c r="T1077" s="137">
        <v>100</v>
      </c>
      <c r="U1077" t="str">
        <f>VLOOKUP($B1077,Summary!$A:$C,3,0)</f>
        <v>Avnind Singh</v>
      </c>
      <c r="V1077" t="str">
        <f ca="1">VLOOKUP($B1077,Summary!$A:$E,5,0)</f>
        <v>31 - 90</v>
      </c>
      <c r="W1077">
        <f t="shared" si="34"/>
        <v>10157455</v>
      </c>
    </row>
    <row r="1078" spans="1:23" s="8" customFormat="1">
      <c r="A1078" s="6">
        <v>45457</v>
      </c>
      <c r="B1078" s="209">
        <v>10153333</v>
      </c>
      <c r="C1078" s="7" t="str">
        <f t="shared" si="35"/>
        <v>SUMIT KUMAR PARASNATH VERMA</v>
      </c>
      <c r="D1078" t="s">
        <v>546</v>
      </c>
      <c r="E1078">
        <v>7738531602</v>
      </c>
      <c r="F1078" t="s">
        <v>503</v>
      </c>
      <c r="G1078">
        <v>5</v>
      </c>
      <c r="H1078">
        <v>1</v>
      </c>
      <c r="I1078">
        <v>0</v>
      </c>
      <c r="J1078">
        <v>4</v>
      </c>
      <c r="K1078">
        <v>2</v>
      </c>
      <c r="L1078">
        <v>3</v>
      </c>
      <c r="M1078">
        <v>0</v>
      </c>
      <c r="N1078">
        <v>0</v>
      </c>
      <c r="O1078" t="s">
        <v>384</v>
      </c>
      <c r="P1078" s="368">
        <v>185</v>
      </c>
      <c r="Q1078" s="137">
        <v>3540</v>
      </c>
      <c r="R1078" s="137">
        <v>5</v>
      </c>
      <c r="S1078" s="137">
        <v>1</v>
      </c>
      <c r="T1078" s="137">
        <v>100</v>
      </c>
      <c r="U1078" t="str">
        <f>VLOOKUP($B1078,Summary!$A:$C,3,0)</f>
        <v>Dileep Sharma</v>
      </c>
      <c r="V1078" t="str">
        <f ca="1">VLOOKUP($B1078,Summary!$A:$E,5,0)</f>
        <v>91 - 180</v>
      </c>
      <c r="W1078">
        <f t="shared" si="34"/>
        <v>10153333</v>
      </c>
    </row>
    <row r="1079" spans="1:23" s="8" customFormat="1">
      <c r="A1079" s="6">
        <v>45457</v>
      </c>
      <c r="B1079" s="209">
        <v>10157420</v>
      </c>
      <c r="C1079" s="7" t="str">
        <f t="shared" si="35"/>
        <v>VISHAL RAJENDRA UPADHYAY</v>
      </c>
      <c r="D1079" t="s">
        <v>554</v>
      </c>
      <c r="E1079">
        <v>9867075685</v>
      </c>
      <c r="F1079" t="s">
        <v>497</v>
      </c>
      <c r="G1079">
        <v>5</v>
      </c>
      <c r="H1079">
        <v>0</v>
      </c>
      <c r="I1079">
        <v>0</v>
      </c>
      <c r="J1079">
        <v>5</v>
      </c>
      <c r="K1079">
        <v>1</v>
      </c>
      <c r="L1079">
        <v>4</v>
      </c>
      <c r="M1079">
        <v>0</v>
      </c>
      <c r="N1079">
        <v>0</v>
      </c>
      <c r="O1079" t="s">
        <v>384</v>
      </c>
      <c r="P1079" s="368">
        <v>125</v>
      </c>
      <c r="Q1079" s="137">
        <v>0</v>
      </c>
      <c r="R1079" s="137">
        <v>5</v>
      </c>
      <c r="S1079" s="137">
        <v>1</v>
      </c>
      <c r="T1079" s="137">
        <v>100</v>
      </c>
      <c r="U1079" t="str">
        <f>VLOOKUP($B1079,Summary!$A:$C,3,0)</f>
        <v>Dileep Sharma</v>
      </c>
      <c r="V1079" t="str">
        <f ca="1">VLOOKUP($B1079,Summary!$A:$E,5,0)</f>
        <v>31 - 90</v>
      </c>
      <c r="W1079">
        <f t="shared" si="34"/>
        <v>10157420</v>
      </c>
    </row>
    <row r="1080" spans="1:23" s="8" customFormat="1">
      <c r="A1080" s="6">
        <v>45457</v>
      </c>
      <c r="B1080" s="209">
        <v>10031401</v>
      </c>
      <c r="C1080" s="7" t="str">
        <f t="shared" si="35"/>
        <v>KARIM JARIYA</v>
      </c>
      <c r="D1080" t="s">
        <v>403</v>
      </c>
      <c r="E1080">
        <v>9321734702</v>
      </c>
      <c r="F1080" t="s">
        <v>385</v>
      </c>
      <c r="G1080">
        <v>4</v>
      </c>
      <c r="H1080">
        <v>0</v>
      </c>
      <c r="I1080">
        <v>0</v>
      </c>
      <c r="J1080">
        <v>4</v>
      </c>
      <c r="K1080">
        <v>1</v>
      </c>
      <c r="L1080">
        <v>3</v>
      </c>
      <c r="M1080">
        <v>0</v>
      </c>
      <c r="N1080">
        <v>0</v>
      </c>
      <c r="O1080" t="s">
        <v>384</v>
      </c>
      <c r="P1080" s="368">
        <v>100</v>
      </c>
      <c r="Q1080" s="137">
        <v>0</v>
      </c>
      <c r="R1080" s="137">
        <v>4</v>
      </c>
      <c r="S1080" s="137">
        <v>1</v>
      </c>
      <c r="T1080" s="137">
        <v>80</v>
      </c>
      <c r="U1080" t="str">
        <f>VLOOKUP($B1080,Summary!$A:$C,3,0)</f>
        <v>Intezar Sayed</v>
      </c>
      <c r="V1080" t="str">
        <f ca="1">VLOOKUP($B1080,Summary!$A:$E,5,0)</f>
        <v>More Than 1 Year</v>
      </c>
      <c r="W1080">
        <f t="shared" si="34"/>
        <v>10031401</v>
      </c>
    </row>
    <row r="1081" spans="1:23" s="8" customFormat="1">
      <c r="A1081" s="6">
        <v>45457</v>
      </c>
      <c r="B1081" s="209">
        <v>10106261</v>
      </c>
      <c r="C1081" s="7" t="str">
        <f t="shared" si="35"/>
        <v>MOHD ANWAR</v>
      </c>
      <c r="D1081" t="s">
        <v>406</v>
      </c>
      <c r="E1081">
        <v>9699967378</v>
      </c>
      <c r="F1081" t="s">
        <v>397</v>
      </c>
      <c r="G1081">
        <v>5</v>
      </c>
      <c r="H1081">
        <v>0</v>
      </c>
      <c r="I1081">
        <v>0</v>
      </c>
      <c r="J1081">
        <v>5</v>
      </c>
      <c r="K1081">
        <v>0</v>
      </c>
      <c r="L1081">
        <v>5</v>
      </c>
      <c r="M1081">
        <v>0</v>
      </c>
      <c r="N1081">
        <v>0</v>
      </c>
      <c r="O1081" t="s">
        <v>384</v>
      </c>
      <c r="P1081" s="368">
        <v>125</v>
      </c>
      <c r="Q1081" s="137">
        <v>0</v>
      </c>
      <c r="R1081" s="137">
        <v>5</v>
      </c>
      <c r="S1081" s="137">
        <v>1</v>
      </c>
      <c r="T1081" s="137">
        <v>100</v>
      </c>
      <c r="U1081" t="str">
        <f>VLOOKUP($B1081,Summary!$A:$C,3,0)</f>
        <v>Madhuri Joshi</v>
      </c>
      <c r="V1081" t="str">
        <f ca="1">VLOOKUP($B1081,Summary!$A:$E,5,0)</f>
        <v>More Than 1 Year</v>
      </c>
      <c r="W1081">
        <f t="shared" si="34"/>
        <v>10106261</v>
      </c>
    </row>
    <row r="1082" spans="1:23" s="8" customFormat="1">
      <c r="A1082" s="6">
        <v>45457</v>
      </c>
      <c r="B1082" s="209">
        <v>10139865</v>
      </c>
      <c r="C1082" s="7" t="str">
        <f t="shared" si="35"/>
        <v>JITENDRA PRATAP SINGH</v>
      </c>
      <c r="D1082" t="s">
        <v>544</v>
      </c>
      <c r="E1082">
        <v>7718993383</v>
      </c>
      <c r="F1082" t="s">
        <v>383</v>
      </c>
      <c r="G1082">
        <v>1</v>
      </c>
      <c r="H1082">
        <v>1</v>
      </c>
      <c r="I1082">
        <v>0</v>
      </c>
      <c r="J1082">
        <v>0</v>
      </c>
      <c r="K1082">
        <v>0</v>
      </c>
      <c r="L1082">
        <v>1</v>
      </c>
      <c r="M1082">
        <v>0</v>
      </c>
      <c r="N1082">
        <v>0</v>
      </c>
      <c r="O1082" t="s">
        <v>384</v>
      </c>
      <c r="P1082" s="368">
        <v>90</v>
      </c>
      <c r="Q1082" s="137">
        <v>4720</v>
      </c>
      <c r="R1082" s="137">
        <v>1</v>
      </c>
      <c r="S1082" s="137">
        <v>1</v>
      </c>
      <c r="T1082" s="137">
        <v>20</v>
      </c>
      <c r="U1082" t="str">
        <f>VLOOKUP($B1082,Summary!$A:$C,3,0)</f>
        <v>Madhuri Joshi</v>
      </c>
      <c r="V1082" t="str">
        <f ca="1">VLOOKUP($B1082,Summary!$A:$E,5,0)</f>
        <v>More Than 1 Year</v>
      </c>
      <c r="W1082">
        <f t="shared" si="34"/>
        <v>10139865</v>
      </c>
    </row>
    <row r="1083" spans="1:23" s="8" customFormat="1">
      <c r="A1083" s="6">
        <v>45457</v>
      </c>
      <c r="B1083" s="209">
        <v>10149740</v>
      </c>
      <c r="C1083" s="7" t="str">
        <f t="shared" si="35"/>
        <v>MD SARFARAZ</v>
      </c>
      <c r="D1083" t="s">
        <v>420</v>
      </c>
      <c r="E1083">
        <v>8709965096</v>
      </c>
      <c r="F1083" t="s">
        <v>401</v>
      </c>
      <c r="G1083">
        <v>6</v>
      </c>
      <c r="H1083">
        <v>0</v>
      </c>
      <c r="I1083">
        <v>0</v>
      </c>
      <c r="J1083">
        <v>6</v>
      </c>
      <c r="K1083">
        <v>1</v>
      </c>
      <c r="L1083">
        <v>5</v>
      </c>
      <c r="M1083">
        <v>0</v>
      </c>
      <c r="N1083">
        <v>0</v>
      </c>
      <c r="O1083" t="s">
        <v>384</v>
      </c>
      <c r="P1083" s="368">
        <v>150</v>
      </c>
      <c r="Q1083" s="137">
        <v>0</v>
      </c>
      <c r="R1083" s="137">
        <v>6</v>
      </c>
      <c r="S1083" s="137">
        <v>1</v>
      </c>
      <c r="T1083" s="137">
        <v>100</v>
      </c>
      <c r="U1083" t="str">
        <f>VLOOKUP($B1083,Summary!$A:$C,3,0)</f>
        <v>Abhijit Khanvilkar</v>
      </c>
      <c r="V1083" t="str">
        <f ca="1">VLOOKUP($B1083,Summary!$A:$E,5,0)</f>
        <v>180 +</v>
      </c>
      <c r="W1083">
        <f t="shared" si="34"/>
        <v>10149740</v>
      </c>
    </row>
    <row r="1084" spans="1:23" s="8" customFormat="1">
      <c r="A1084" s="6">
        <v>45457</v>
      </c>
      <c r="B1084" s="209">
        <v>10061244</v>
      </c>
      <c r="C1084" s="7" t="str">
        <f t="shared" si="35"/>
        <v>MANISH PANDEY</v>
      </c>
      <c r="D1084" t="s">
        <v>424</v>
      </c>
      <c r="E1084">
        <v>8655267737</v>
      </c>
      <c r="F1084" t="s">
        <v>385</v>
      </c>
      <c r="G1084">
        <v>3</v>
      </c>
      <c r="H1084">
        <v>1</v>
      </c>
      <c r="I1084">
        <v>0</v>
      </c>
      <c r="J1084">
        <v>2</v>
      </c>
      <c r="K1084">
        <v>1</v>
      </c>
      <c r="L1084">
        <v>3</v>
      </c>
      <c r="M1084">
        <v>0</v>
      </c>
      <c r="N1084">
        <v>1</v>
      </c>
      <c r="O1084" t="s">
        <v>384</v>
      </c>
      <c r="P1084" s="368">
        <v>160</v>
      </c>
      <c r="Q1084" s="137">
        <v>7080</v>
      </c>
      <c r="R1084" s="137">
        <v>4</v>
      </c>
      <c r="S1084" s="137">
        <v>1</v>
      </c>
      <c r="T1084" s="137">
        <v>100</v>
      </c>
      <c r="U1084" t="str">
        <f>VLOOKUP($B1084,Summary!$A:$C,3,0)</f>
        <v>Intezar Sayed</v>
      </c>
      <c r="V1084" t="str">
        <f ca="1">VLOOKUP($B1084,Summary!$A:$E,5,0)</f>
        <v>More Than 1 Year</v>
      </c>
      <c r="W1084">
        <f t="shared" si="34"/>
        <v>10061244</v>
      </c>
    </row>
    <row r="1085" spans="1:23" s="8" customFormat="1">
      <c r="A1085" s="6">
        <v>45457</v>
      </c>
      <c r="B1085" s="209">
        <v>10154490</v>
      </c>
      <c r="C1085" s="7" t="str">
        <f t="shared" si="35"/>
        <v>SIRAJ RAIS KHAN</v>
      </c>
      <c r="D1085" t="s">
        <v>474</v>
      </c>
      <c r="E1085">
        <v>7738084089</v>
      </c>
      <c r="F1085" t="s">
        <v>402</v>
      </c>
      <c r="G1085">
        <v>5</v>
      </c>
      <c r="H1085">
        <v>0</v>
      </c>
      <c r="I1085">
        <v>0</v>
      </c>
      <c r="J1085">
        <v>5</v>
      </c>
      <c r="K1085">
        <v>1</v>
      </c>
      <c r="L1085">
        <v>4</v>
      </c>
      <c r="M1085">
        <v>0</v>
      </c>
      <c r="N1085">
        <v>0</v>
      </c>
      <c r="O1085" t="s">
        <v>384</v>
      </c>
      <c r="P1085" s="368">
        <v>125</v>
      </c>
      <c r="Q1085" s="137">
        <v>0</v>
      </c>
      <c r="R1085" s="137">
        <v>5</v>
      </c>
      <c r="S1085" s="137">
        <v>1</v>
      </c>
      <c r="T1085" s="137">
        <v>100</v>
      </c>
      <c r="U1085" t="str">
        <f>VLOOKUP($B1085,Summary!$A:$C,3,0)</f>
        <v>Intezar Sayed</v>
      </c>
      <c r="V1085" t="str">
        <f ca="1">VLOOKUP($B1085,Summary!$A:$E,5,0)</f>
        <v>91 - 180</v>
      </c>
      <c r="W1085">
        <f t="shared" si="34"/>
        <v>10154490</v>
      </c>
    </row>
    <row r="1086" spans="1:23" s="8" customFormat="1">
      <c r="A1086" s="6">
        <v>45457</v>
      </c>
      <c r="B1086" s="209">
        <v>10150180</v>
      </c>
      <c r="C1086" s="7" t="str">
        <f t="shared" si="35"/>
        <v>YASH SABHA SHANKAR TIWARI</v>
      </c>
      <c r="D1086" t="s">
        <v>423</v>
      </c>
      <c r="E1086">
        <v>9594587271</v>
      </c>
      <c r="F1086" t="s">
        <v>399</v>
      </c>
      <c r="G1086">
        <v>2</v>
      </c>
      <c r="H1086">
        <v>0</v>
      </c>
      <c r="I1086">
        <v>0</v>
      </c>
      <c r="J1086">
        <v>2</v>
      </c>
      <c r="K1086">
        <v>1</v>
      </c>
      <c r="L1086">
        <v>1</v>
      </c>
      <c r="M1086">
        <v>0</v>
      </c>
      <c r="N1086">
        <v>0</v>
      </c>
      <c r="O1086" t="s">
        <v>384</v>
      </c>
      <c r="P1086" s="368">
        <v>50</v>
      </c>
      <c r="Q1086" s="137">
        <v>0</v>
      </c>
      <c r="R1086" s="137">
        <v>2</v>
      </c>
      <c r="S1086" s="137">
        <v>1</v>
      </c>
      <c r="T1086" s="137">
        <v>40</v>
      </c>
      <c r="U1086" t="str">
        <f>VLOOKUP($B1086,Summary!$A:$C,3,0)</f>
        <v>Abhijit Khanvilkar</v>
      </c>
      <c r="V1086" t="str">
        <f ca="1">VLOOKUP($B1086,Summary!$A:$E,5,0)</f>
        <v>180 +</v>
      </c>
      <c r="W1086">
        <f t="shared" si="34"/>
        <v>10150180</v>
      </c>
    </row>
    <row r="1087" spans="1:23" s="8" customFormat="1">
      <c r="A1087" s="6">
        <v>45457</v>
      </c>
      <c r="B1087" s="209">
        <v>10156154</v>
      </c>
      <c r="C1087" s="7" t="str">
        <f t="shared" si="35"/>
        <v>VINAY KUMAR DUBEY</v>
      </c>
      <c r="D1087" t="s">
        <v>530</v>
      </c>
      <c r="E1087">
        <v>7080868718</v>
      </c>
      <c r="F1087" t="s">
        <v>412</v>
      </c>
      <c r="G1087">
        <v>7</v>
      </c>
      <c r="H1087">
        <v>0</v>
      </c>
      <c r="I1087">
        <v>0</v>
      </c>
      <c r="J1087">
        <v>7</v>
      </c>
      <c r="K1087">
        <v>2</v>
      </c>
      <c r="L1087">
        <v>5</v>
      </c>
      <c r="M1087">
        <v>0</v>
      </c>
      <c r="N1087">
        <v>0</v>
      </c>
      <c r="O1087" t="s">
        <v>384</v>
      </c>
      <c r="P1087" s="368">
        <v>165</v>
      </c>
      <c r="Q1087" s="137">
        <v>0</v>
      </c>
      <c r="R1087" s="137">
        <v>7</v>
      </c>
      <c r="S1087" s="137">
        <v>1</v>
      </c>
      <c r="T1087" s="137">
        <v>100</v>
      </c>
      <c r="U1087" t="str">
        <f>VLOOKUP($B1087,Summary!$A:$C,3,0)</f>
        <v>Rushikesh Kale</v>
      </c>
      <c r="V1087" t="str">
        <f ca="1">VLOOKUP($B1087,Summary!$A:$E,5,0)</f>
        <v>31 - 90</v>
      </c>
      <c r="W1087">
        <f t="shared" si="34"/>
        <v>10156154</v>
      </c>
    </row>
    <row r="1088" spans="1:23" s="8" customFormat="1">
      <c r="A1088" s="6">
        <v>45457</v>
      </c>
      <c r="B1088" s="209">
        <v>10145771</v>
      </c>
      <c r="C1088" s="7" t="str">
        <f t="shared" si="35"/>
        <v>RISHIKESH DUBEY</v>
      </c>
      <c r="D1088" t="s">
        <v>437</v>
      </c>
      <c r="E1088">
        <v>8369036235</v>
      </c>
      <c r="F1088" t="s">
        <v>433</v>
      </c>
      <c r="G1088">
        <v>4</v>
      </c>
      <c r="H1088">
        <v>0</v>
      </c>
      <c r="I1088">
        <v>0</v>
      </c>
      <c r="J1088">
        <v>4</v>
      </c>
      <c r="K1088">
        <v>0</v>
      </c>
      <c r="L1088">
        <v>4</v>
      </c>
      <c r="M1088">
        <v>0</v>
      </c>
      <c r="N1088">
        <v>0</v>
      </c>
      <c r="O1088" t="s">
        <v>384</v>
      </c>
      <c r="P1088" s="368">
        <v>95</v>
      </c>
      <c r="Q1088" s="137">
        <v>0</v>
      </c>
      <c r="R1088" s="137">
        <v>4</v>
      </c>
      <c r="S1088" s="137">
        <v>1</v>
      </c>
      <c r="T1088" s="137">
        <v>80</v>
      </c>
      <c r="U1088" t="str">
        <f>VLOOKUP($B1088,Summary!$A:$C,3,0)</f>
        <v>Intezar Sayed</v>
      </c>
      <c r="V1088" t="str">
        <f ca="1">VLOOKUP($B1088,Summary!$A:$E,5,0)</f>
        <v>180 +</v>
      </c>
      <c r="W1088">
        <f t="shared" si="34"/>
        <v>10145771</v>
      </c>
    </row>
    <row r="1089" spans="1:23" s="8" customFormat="1">
      <c r="A1089" s="6">
        <v>45457</v>
      </c>
      <c r="B1089" s="209">
        <v>10152292</v>
      </c>
      <c r="C1089" s="7" t="str">
        <f t="shared" si="35"/>
        <v>CHOUBEY ADITYA AJIT</v>
      </c>
      <c r="D1089" t="s">
        <v>404</v>
      </c>
      <c r="E1089">
        <v>7414955787</v>
      </c>
      <c r="F1089" t="s">
        <v>405</v>
      </c>
      <c r="G1089">
        <v>5</v>
      </c>
      <c r="H1089">
        <v>0</v>
      </c>
      <c r="I1089">
        <v>0</v>
      </c>
      <c r="J1089">
        <v>5</v>
      </c>
      <c r="K1089">
        <v>2</v>
      </c>
      <c r="L1089">
        <v>4</v>
      </c>
      <c r="M1089">
        <v>0</v>
      </c>
      <c r="N1089">
        <v>1</v>
      </c>
      <c r="O1089" t="s">
        <v>384</v>
      </c>
      <c r="P1089" s="368">
        <v>135</v>
      </c>
      <c r="Q1089" s="137">
        <v>0</v>
      </c>
      <c r="R1089" s="137">
        <v>5</v>
      </c>
      <c r="S1089" s="137">
        <v>1</v>
      </c>
      <c r="T1089" s="137">
        <v>100</v>
      </c>
      <c r="U1089" t="str">
        <f>VLOOKUP($B1089,Summary!$A:$C,3,0)</f>
        <v>Rushikesh Kale</v>
      </c>
      <c r="V1089" t="str">
        <f ca="1">VLOOKUP($B1089,Summary!$A:$E,5,0)</f>
        <v>91 - 180</v>
      </c>
      <c r="W1089">
        <f t="shared" si="34"/>
        <v>10152292</v>
      </c>
    </row>
    <row r="1090" spans="1:23" s="8" customFormat="1">
      <c r="A1090" s="6">
        <v>45457</v>
      </c>
      <c r="B1090" s="209">
        <v>10155622</v>
      </c>
      <c r="C1090" s="7" t="str">
        <f t="shared" si="35"/>
        <v>SOFIYAN MOHAMMED UMAR ANSARI</v>
      </c>
      <c r="D1090" t="s">
        <v>498</v>
      </c>
      <c r="E1090">
        <v>7304151160</v>
      </c>
      <c r="F1090" t="s">
        <v>503</v>
      </c>
      <c r="G1090">
        <v>5</v>
      </c>
      <c r="H1090">
        <v>0</v>
      </c>
      <c r="I1090">
        <v>0</v>
      </c>
      <c r="J1090">
        <v>5</v>
      </c>
      <c r="K1090">
        <v>3</v>
      </c>
      <c r="L1090">
        <v>2</v>
      </c>
      <c r="M1090">
        <v>0</v>
      </c>
      <c r="N1090">
        <v>0</v>
      </c>
      <c r="O1090" t="s">
        <v>384</v>
      </c>
      <c r="P1090" s="368">
        <v>125</v>
      </c>
      <c r="Q1090" s="137">
        <v>0</v>
      </c>
      <c r="R1090" s="137">
        <v>5</v>
      </c>
      <c r="S1090" s="137">
        <v>1</v>
      </c>
      <c r="T1090" s="137">
        <v>100</v>
      </c>
      <c r="U1090" t="str">
        <f>VLOOKUP($B1090,Summary!$A:$C,3,0)</f>
        <v>Dileep Sharma</v>
      </c>
      <c r="V1090" t="str">
        <f ca="1">VLOOKUP($B1090,Summary!$A:$E,5,0)</f>
        <v>31 - 90</v>
      </c>
      <c r="W1090">
        <f t="shared" si="34"/>
        <v>10155622</v>
      </c>
    </row>
    <row r="1091" spans="1:23" s="8" customFormat="1">
      <c r="A1091" s="6">
        <v>45457</v>
      </c>
      <c r="B1091" s="209">
        <v>10152249</v>
      </c>
      <c r="C1091" s="7" t="str">
        <f t="shared" si="35"/>
        <v>HARIHAR SINGH</v>
      </c>
      <c r="D1091" t="s">
        <v>438</v>
      </c>
      <c r="E1091">
        <v>8149312014</v>
      </c>
      <c r="F1091" t="s">
        <v>385</v>
      </c>
      <c r="G1091">
        <v>2</v>
      </c>
      <c r="H1091">
        <v>0</v>
      </c>
      <c r="I1091">
        <v>0</v>
      </c>
      <c r="J1091">
        <v>2</v>
      </c>
      <c r="K1091">
        <v>2</v>
      </c>
      <c r="L1091">
        <v>0</v>
      </c>
      <c r="M1091">
        <v>0</v>
      </c>
      <c r="N1091">
        <v>0</v>
      </c>
      <c r="O1091" t="s">
        <v>384</v>
      </c>
      <c r="P1091" s="368">
        <v>50</v>
      </c>
      <c r="Q1091" s="137">
        <v>0</v>
      </c>
      <c r="R1091" s="137">
        <v>2</v>
      </c>
      <c r="S1091" s="137">
        <v>1</v>
      </c>
      <c r="T1091" s="137">
        <v>40</v>
      </c>
      <c r="U1091" t="str">
        <f>VLOOKUP($B1091,Summary!$A:$C,3,0)</f>
        <v>Intezar Sayed</v>
      </c>
      <c r="V1091" t="str">
        <f ca="1">VLOOKUP($B1091,Summary!$A:$E,5,0)</f>
        <v>91 - 180</v>
      </c>
      <c r="W1091">
        <f t="shared" ref="W1091:W1154" si="36">B1091</f>
        <v>10152249</v>
      </c>
    </row>
    <row r="1092" spans="1:23" s="8" customFormat="1">
      <c r="A1092" s="6">
        <v>45458</v>
      </c>
      <c r="B1092" s="209">
        <v>10028593</v>
      </c>
      <c r="C1092" s="7" t="str">
        <f t="shared" si="35"/>
        <v>NANDAN SINGH</v>
      </c>
      <c r="D1092" t="s">
        <v>416</v>
      </c>
      <c r="E1092">
        <v>8655842601</v>
      </c>
      <c r="F1092" t="s">
        <v>387</v>
      </c>
      <c r="G1092">
        <v>1</v>
      </c>
      <c r="H1092">
        <v>0</v>
      </c>
      <c r="I1092">
        <v>0</v>
      </c>
      <c r="J1092">
        <v>1</v>
      </c>
      <c r="K1092">
        <v>0</v>
      </c>
      <c r="L1092">
        <v>1</v>
      </c>
      <c r="M1092">
        <v>0</v>
      </c>
      <c r="N1092">
        <v>0</v>
      </c>
      <c r="O1092" t="s">
        <v>384</v>
      </c>
      <c r="P1092" s="368">
        <v>0</v>
      </c>
      <c r="Q1092" s="137">
        <v>0</v>
      </c>
      <c r="R1092" s="137">
        <v>0</v>
      </c>
      <c r="S1092" s="137">
        <v>1</v>
      </c>
      <c r="T1092" s="137">
        <v>0</v>
      </c>
      <c r="U1092" t="str">
        <f>VLOOKUP($B1092,Summary!$A:$C,3,0)</f>
        <v>Abhijit Khanvilkar</v>
      </c>
      <c r="V1092" t="str">
        <f ca="1">VLOOKUP($B1092,Summary!$A:$E,5,0)</f>
        <v>More Than 1 Year</v>
      </c>
      <c r="W1092">
        <f t="shared" si="36"/>
        <v>10028593</v>
      </c>
    </row>
    <row r="1093" spans="1:23" s="8" customFormat="1">
      <c r="A1093" s="6">
        <v>45458</v>
      </c>
      <c r="B1093" s="209">
        <v>10067328</v>
      </c>
      <c r="C1093" s="7" t="str">
        <f t="shared" si="35"/>
        <v>SHEKH MOHAMMAD IMRAN</v>
      </c>
      <c r="D1093" t="s">
        <v>449</v>
      </c>
      <c r="E1093">
        <v>8291174466</v>
      </c>
      <c r="F1093" t="s">
        <v>431</v>
      </c>
      <c r="G1093">
        <v>5</v>
      </c>
      <c r="H1093">
        <v>1</v>
      </c>
      <c r="I1093">
        <v>0</v>
      </c>
      <c r="J1093">
        <v>4</v>
      </c>
      <c r="K1093">
        <v>0</v>
      </c>
      <c r="L1093">
        <v>5</v>
      </c>
      <c r="M1093">
        <v>0</v>
      </c>
      <c r="N1093">
        <v>0</v>
      </c>
      <c r="O1093" t="s">
        <v>384</v>
      </c>
      <c r="P1093" s="368">
        <v>190</v>
      </c>
      <c r="Q1093" s="137">
        <v>41200</v>
      </c>
      <c r="R1093" s="137">
        <v>5</v>
      </c>
      <c r="S1093" s="137">
        <v>1</v>
      </c>
      <c r="T1093" s="137">
        <v>100</v>
      </c>
      <c r="U1093" t="str">
        <f>VLOOKUP($B1093,Summary!$A:$C,3,0)</f>
        <v>Madhuri Joshi</v>
      </c>
      <c r="V1093" t="str">
        <f ca="1">VLOOKUP($B1093,Summary!$A:$E,5,0)</f>
        <v>More Than 1 Year</v>
      </c>
      <c r="W1093">
        <f t="shared" si="36"/>
        <v>10067328</v>
      </c>
    </row>
    <row r="1094" spans="1:23" s="8" customFormat="1">
      <c r="A1094" s="6">
        <v>45458</v>
      </c>
      <c r="B1094" s="209">
        <v>10154478</v>
      </c>
      <c r="C1094" s="7" t="str">
        <f t="shared" si="35"/>
        <v>AKSHAY YADAV</v>
      </c>
      <c r="D1094" t="s">
        <v>472</v>
      </c>
      <c r="E1094">
        <v>9920724076</v>
      </c>
      <c r="F1094" t="s">
        <v>460</v>
      </c>
      <c r="G1094">
        <v>5</v>
      </c>
      <c r="H1094">
        <v>0</v>
      </c>
      <c r="I1094">
        <v>0</v>
      </c>
      <c r="J1094">
        <v>5</v>
      </c>
      <c r="K1094">
        <v>4</v>
      </c>
      <c r="L1094">
        <v>1</v>
      </c>
      <c r="M1094">
        <v>0</v>
      </c>
      <c r="N1094">
        <v>0</v>
      </c>
      <c r="O1094" t="s">
        <v>384</v>
      </c>
      <c r="P1094" s="368">
        <v>125</v>
      </c>
      <c r="Q1094" s="137">
        <v>0</v>
      </c>
      <c r="R1094" s="137">
        <v>5</v>
      </c>
      <c r="S1094" s="137">
        <v>1</v>
      </c>
      <c r="T1094" s="137">
        <v>100</v>
      </c>
      <c r="U1094" t="str">
        <f>VLOOKUP($B1094,Summary!$A:$C,3,0)</f>
        <v>Avnind Singh</v>
      </c>
      <c r="V1094" t="str">
        <f ca="1">VLOOKUP($B1094,Summary!$A:$E,5,0)</f>
        <v>91 - 180</v>
      </c>
      <c r="W1094">
        <f t="shared" si="36"/>
        <v>10154478</v>
      </c>
    </row>
    <row r="1095" spans="1:23" s="8" customFormat="1">
      <c r="A1095" s="6">
        <v>45458</v>
      </c>
      <c r="B1095" s="209">
        <v>10144216</v>
      </c>
      <c r="C1095" s="7" t="str">
        <f t="shared" si="35"/>
        <v>GAURISHANKAR SHAMBHU MANDAL</v>
      </c>
      <c r="D1095" t="s">
        <v>578</v>
      </c>
      <c r="E1095">
        <v>8369893292</v>
      </c>
      <c r="F1095" t="s">
        <v>405</v>
      </c>
      <c r="G1095">
        <v>7</v>
      </c>
      <c r="H1095">
        <v>0</v>
      </c>
      <c r="I1095">
        <v>0</v>
      </c>
      <c r="J1095">
        <v>7</v>
      </c>
      <c r="K1095">
        <v>0</v>
      </c>
      <c r="L1095">
        <v>7</v>
      </c>
      <c r="M1095">
        <v>0</v>
      </c>
      <c r="N1095">
        <v>0</v>
      </c>
      <c r="O1095" t="s">
        <v>384</v>
      </c>
      <c r="P1095" s="368">
        <v>170</v>
      </c>
      <c r="Q1095" s="137">
        <v>0</v>
      </c>
      <c r="R1095" s="137">
        <v>7</v>
      </c>
      <c r="S1095" s="137">
        <v>1</v>
      </c>
      <c r="T1095" s="137">
        <v>100</v>
      </c>
      <c r="U1095" t="str">
        <f>VLOOKUP($B1095,Summary!$A:$C,3,0)</f>
        <v>Rushikesh Kale</v>
      </c>
      <c r="V1095" t="str">
        <f ca="1">VLOOKUP($B1095,Summary!$A:$E,5,0)</f>
        <v>180 +</v>
      </c>
      <c r="W1095">
        <f t="shared" si="36"/>
        <v>10144216</v>
      </c>
    </row>
    <row r="1096" spans="1:23" s="8" customFormat="1">
      <c r="A1096" s="6">
        <v>45458</v>
      </c>
      <c r="B1096" s="209">
        <v>10123047</v>
      </c>
      <c r="C1096" s="7" t="str">
        <f t="shared" si="35"/>
        <v>MUNAWAR WARISH HASHMI</v>
      </c>
      <c r="D1096" t="s">
        <v>442</v>
      </c>
      <c r="E1096">
        <v>9167670057</v>
      </c>
      <c r="F1096" t="s">
        <v>422</v>
      </c>
      <c r="G1096">
        <v>2</v>
      </c>
      <c r="H1096">
        <v>0</v>
      </c>
      <c r="I1096">
        <v>0</v>
      </c>
      <c r="J1096">
        <v>2</v>
      </c>
      <c r="K1096">
        <v>0</v>
      </c>
      <c r="L1096">
        <v>2</v>
      </c>
      <c r="M1096">
        <v>0</v>
      </c>
      <c r="N1096">
        <v>0</v>
      </c>
      <c r="O1096" t="s">
        <v>384</v>
      </c>
      <c r="P1096" s="368">
        <v>50</v>
      </c>
      <c r="Q1096" s="137">
        <v>0</v>
      </c>
      <c r="R1096" s="137">
        <v>2</v>
      </c>
      <c r="S1096" s="137">
        <v>1</v>
      </c>
      <c r="T1096" s="137">
        <v>66.67</v>
      </c>
      <c r="U1096" t="str">
        <f>VLOOKUP($B1096,Summary!$A:$C,3,0)</f>
        <v>Rushikesh Kale</v>
      </c>
      <c r="V1096" t="str">
        <f ca="1">VLOOKUP($B1096,Summary!$A:$E,5,0)</f>
        <v>More Than 1 Year</v>
      </c>
      <c r="W1096">
        <f t="shared" si="36"/>
        <v>10123047</v>
      </c>
    </row>
    <row r="1097" spans="1:23" s="8" customFormat="1">
      <c r="A1097" s="6">
        <v>45458</v>
      </c>
      <c r="B1097" s="209">
        <v>10152214</v>
      </c>
      <c r="C1097" s="7" t="str">
        <f t="shared" si="35"/>
        <v>VIKAS CHANDRABHAN MISHRA</v>
      </c>
      <c r="D1097" t="s">
        <v>445</v>
      </c>
      <c r="E1097">
        <v>8369541192</v>
      </c>
      <c r="F1097" t="s">
        <v>431</v>
      </c>
      <c r="G1097">
        <v>5</v>
      </c>
      <c r="H1097">
        <v>0</v>
      </c>
      <c r="I1097">
        <v>0</v>
      </c>
      <c r="J1097">
        <v>5</v>
      </c>
      <c r="K1097">
        <v>0</v>
      </c>
      <c r="L1097">
        <v>5</v>
      </c>
      <c r="M1097">
        <v>0</v>
      </c>
      <c r="N1097">
        <v>0</v>
      </c>
      <c r="O1097" t="s">
        <v>384</v>
      </c>
      <c r="P1097" s="368">
        <v>105</v>
      </c>
      <c r="Q1097" s="137">
        <v>0</v>
      </c>
      <c r="R1097" s="137">
        <v>5</v>
      </c>
      <c r="S1097" s="137">
        <v>1</v>
      </c>
      <c r="T1097" s="137">
        <v>100</v>
      </c>
      <c r="U1097" t="str">
        <f>VLOOKUP($B1097,Summary!$A:$C,3,0)</f>
        <v>Madhuri Joshi</v>
      </c>
      <c r="V1097" t="str">
        <f ca="1">VLOOKUP($B1097,Summary!$A:$E,5,0)</f>
        <v>91 - 180</v>
      </c>
      <c r="W1097">
        <f t="shared" si="36"/>
        <v>10152214</v>
      </c>
    </row>
    <row r="1098" spans="1:23" s="8" customFormat="1">
      <c r="A1098" s="6">
        <v>45458</v>
      </c>
      <c r="B1098" s="209">
        <v>10057164</v>
      </c>
      <c r="C1098" s="7" t="str">
        <f t="shared" si="35"/>
        <v>PRAVIN MATAL</v>
      </c>
      <c r="D1098" t="s">
        <v>440</v>
      </c>
      <c r="E1098">
        <v>9867591635</v>
      </c>
      <c r="F1098" t="s">
        <v>383</v>
      </c>
      <c r="G1098">
        <v>5</v>
      </c>
      <c r="H1098">
        <v>1</v>
      </c>
      <c r="I1098">
        <v>0</v>
      </c>
      <c r="J1098">
        <v>4</v>
      </c>
      <c r="K1098">
        <v>0</v>
      </c>
      <c r="L1098">
        <v>5</v>
      </c>
      <c r="M1098">
        <v>0</v>
      </c>
      <c r="N1098">
        <v>0</v>
      </c>
      <c r="O1098" t="s">
        <v>384</v>
      </c>
      <c r="P1098" s="368">
        <v>160</v>
      </c>
      <c r="Q1098" s="137">
        <v>33226</v>
      </c>
      <c r="R1098" s="137">
        <v>5</v>
      </c>
      <c r="S1098" s="137">
        <v>1</v>
      </c>
      <c r="T1098" s="137">
        <v>100</v>
      </c>
      <c r="U1098" t="str">
        <f>VLOOKUP($B1098,Summary!$A:$C,3,0)</f>
        <v>Madhuri Joshi</v>
      </c>
      <c r="V1098" t="str">
        <f ca="1">VLOOKUP($B1098,Summary!$A:$E,5,0)</f>
        <v>More Than 1 Year</v>
      </c>
      <c r="W1098">
        <f t="shared" si="36"/>
        <v>10057164</v>
      </c>
    </row>
    <row r="1099" spans="1:23" s="8" customFormat="1">
      <c r="A1099" s="6">
        <v>45458</v>
      </c>
      <c r="B1099" s="209">
        <v>10147873</v>
      </c>
      <c r="C1099" s="7" t="str">
        <f t="shared" si="35"/>
        <v>PREM KUMAR VISHWAKARMA</v>
      </c>
      <c r="D1099" t="s">
        <v>409</v>
      </c>
      <c r="E1099">
        <v>9004761131</v>
      </c>
      <c r="F1099" t="s">
        <v>393</v>
      </c>
      <c r="G1099">
        <v>3</v>
      </c>
      <c r="H1099">
        <v>0</v>
      </c>
      <c r="I1099">
        <v>0</v>
      </c>
      <c r="J1099">
        <v>3</v>
      </c>
      <c r="K1099">
        <v>0</v>
      </c>
      <c r="L1099">
        <v>3</v>
      </c>
      <c r="M1099">
        <v>0</v>
      </c>
      <c r="N1099">
        <v>0</v>
      </c>
      <c r="O1099" t="s">
        <v>384</v>
      </c>
      <c r="P1099" s="368">
        <v>65</v>
      </c>
      <c r="Q1099" s="137">
        <v>0</v>
      </c>
      <c r="R1099" s="137">
        <v>3</v>
      </c>
      <c r="S1099" s="137">
        <v>1</v>
      </c>
      <c r="T1099" s="137">
        <v>100</v>
      </c>
      <c r="U1099" t="str">
        <f>VLOOKUP($B1099,Summary!$A:$C,3,0)</f>
        <v>Avnind Singh</v>
      </c>
      <c r="V1099" t="str">
        <f ca="1">VLOOKUP($B1099,Summary!$A:$E,5,0)</f>
        <v>180 +</v>
      </c>
      <c r="W1099">
        <f t="shared" si="36"/>
        <v>10147873</v>
      </c>
    </row>
    <row r="1100" spans="1:23" s="8" customFormat="1">
      <c r="A1100" s="6">
        <v>45458</v>
      </c>
      <c r="B1100" s="209">
        <v>10094703</v>
      </c>
      <c r="C1100" s="7" t="str">
        <f t="shared" si="35"/>
        <v>ASHUTOSH MISHRA</v>
      </c>
      <c r="D1100" t="s">
        <v>447</v>
      </c>
      <c r="E1100">
        <v>9960834633</v>
      </c>
      <c r="F1100" t="s">
        <v>395</v>
      </c>
      <c r="G1100">
        <v>5</v>
      </c>
      <c r="H1100">
        <v>0</v>
      </c>
      <c r="I1100">
        <v>0</v>
      </c>
      <c r="J1100">
        <v>5</v>
      </c>
      <c r="K1100">
        <v>1</v>
      </c>
      <c r="L1100">
        <v>4</v>
      </c>
      <c r="M1100">
        <v>0</v>
      </c>
      <c r="N1100">
        <v>0</v>
      </c>
      <c r="O1100" t="s">
        <v>384</v>
      </c>
      <c r="P1100" s="368">
        <v>125</v>
      </c>
      <c r="Q1100" s="137">
        <v>0</v>
      </c>
      <c r="R1100" s="137">
        <v>5</v>
      </c>
      <c r="S1100" s="137">
        <v>1</v>
      </c>
      <c r="T1100" s="137">
        <v>100</v>
      </c>
      <c r="U1100" t="str">
        <f>VLOOKUP($B1100,Summary!$A:$C,3,0)</f>
        <v>Intezar Sayed</v>
      </c>
      <c r="V1100" t="str">
        <f ca="1">VLOOKUP($B1100,Summary!$A:$E,5,0)</f>
        <v>More Than 1 Year</v>
      </c>
      <c r="W1100">
        <f t="shared" si="36"/>
        <v>10094703</v>
      </c>
    </row>
    <row r="1101" spans="1:23" s="8" customFormat="1">
      <c r="A1101" s="6">
        <v>45458</v>
      </c>
      <c r="B1101" s="209">
        <v>10113592</v>
      </c>
      <c r="C1101" s="7" t="str">
        <f t="shared" si="35"/>
        <v>BANNOTH NARAYANASWAMY NAIK</v>
      </c>
      <c r="D1101" t="s">
        <v>443</v>
      </c>
      <c r="E1101">
        <v>9892353556</v>
      </c>
      <c r="F1101" t="s">
        <v>392</v>
      </c>
      <c r="G1101">
        <v>7</v>
      </c>
      <c r="H1101">
        <v>0</v>
      </c>
      <c r="I1101">
        <v>0</v>
      </c>
      <c r="J1101">
        <v>7</v>
      </c>
      <c r="K1101">
        <v>1</v>
      </c>
      <c r="L1101">
        <v>8</v>
      </c>
      <c r="M1101">
        <v>0</v>
      </c>
      <c r="N1101">
        <v>1</v>
      </c>
      <c r="O1101" t="s">
        <v>384</v>
      </c>
      <c r="P1101" s="368">
        <v>185</v>
      </c>
      <c r="Q1101" s="137">
        <v>0</v>
      </c>
      <c r="R1101" s="137">
        <v>7</v>
      </c>
      <c r="S1101" s="137">
        <v>1</v>
      </c>
      <c r="T1101" s="137">
        <v>100</v>
      </c>
      <c r="U1101" t="str">
        <f>VLOOKUP($B1101,Summary!$A:$C,3,0)</f>
        <v>Abhijit Khanvilkar</v>
      </c>
      <c r="V1101" t="str">
        <f ca="1">VLOOKUP($B1101,Summary!$A:$E,5,0)</f>
        <v>More Than 1 Year</v>
      </c>
      <c r="W1101">
        <f t="shared" si="36"/>
        <v>10113592</v>
      </c>
    </row>
    <row r="1102" spans="1:23" s="8" customFormat="1">
      <c r="A1102" s="6">
        <v>45458</v>
      </c>
      <c r="B1102" s="209">
        <v>10069714</v>
      </c>
      <c r="C1102" s="7" t="str">
        <f t="shared" si="35"/>
        <v>JUBAIR KHAN</v>
      </c>
      <c r="D1102" t="s">
        <v>396</v>
      </c>
      <c r="E1102">
        <v>9594708000</v>
      </c>
      <c r="F1102" t="s">
        <v>397</v>
      </c>
      <c r="G1102">
        <v>2</v>
      </c>
      <c r="H1102">
        <v>1</v>
      </c>
      <c r="I1102">
        <v>0</v>
      </c>
      <c r="J1102">
        <v>1</v>
      </c>
      <c r="K1102">
        <v>0</v>
      </c>
      <c r="L1102">
        <v>2</v>
      </c>
      <c r="M1102">
        <v>0</v>
      </c>
      <c r="N1102">
        <v>0</v>
      </c>
      <c r="O1102" t="s">
        <v>384</v>
      </c>
      <c r="P1102" s="368">
        <v>115</v>
      </c>
      <c r="Q1102" s="137">
        <v>4720</v>
      </c>
      <c r="R1102" s="137">
        <v>2</v>
      </c>
      <c r="S1102" s="137">
        <v>1</v>
      </c>
      <c r="T1102" s="137">
        <v>66.67</v>
      </c>
      <c r="U1102" t="str">
        <f>VLOOKUP($B1102,Summary!$A:$C,3,0)</f>
        <v>Madhuri Joshi</v>
      </c>
      <c r="V1102" t="str">
        <f ca="1">VLOOKUP($B1102,Summary!$A:$E,5,0)</f>
        <v>More Than 1 Year</v>
      </c>
      <c r="W1102">
        <f t="shared" si="36"/>
        <v>10069714</v>
      </c>
    </row>
    <row r="1103" spans="1:23" s="8" customFormat="1">
      <c r="A1103" s="6">
        <v>45458</v>
      </c>
      <c r="B1103" s="209">
        <v>10155632</v>
      </c>
      <c r="C1103" s="7" t="str">
        <f t="shared" si="35"/>
        <v>ABHISHEK GUPTA</v>
      </c>
      <c r="D1103" t="s">
        <v>503</v>
      </c>
      <c r="E1103">
        <v>8354873086</v>
      </c>
      <c r="F1103" t="s">
        <v>497</v>
      </c>
      <c r="G1103">
        <v>2</v>
      </c>
      <c r="H1103">
        <v>0</v>
      </c>
      <c r="I1103">
        <v>0</v>
      </c>
      <c r="J1103">
        <v>2</v>
      </c>
      <c r="K1103">
        <v>2</v>
      </c>
      <c r="L1103">
        <v>0</v>
      </c>
      <c r="M1103">
        <v>0</v>
      </c>
      <c r="N1103">
        <v>0</v>
      </c>
      <c r="O1103" t="s">
        <v>384</v>
      </c>
      <c r="P1103" s="368">
        <v>50</v>
      </c>
      <c r="Q1103" s="137">
        <v>0</v>
      </c>
      <c r="R1103" s="137">
        <v>2</v>
      </c>
      <c r="S1103" s="137">
        <v>1</v>
      </c>
      <c r="T1103" s="137">
        <v>66.67</v>
      </c>
      <c r="U1103" t="str">
        <f>VLOOKUP($B1103,Summary!$A:$C,3,0)</f>
        <v>Dileep Sharma</v>
      </c>
      <c r="V1103" t="str">
        <f ca="1">VLOOKUP($B1103,Summary!$A:$E,5,0)</f>
        <v>31 - 90</v>
      </c>
      <c r="W1103">
        <f t="shared" si="36"/>
        <v>10155632</v>
      </c>
    </row>
    <row r="1104" spans="1:23" s="8" customFormat="1">
      <c r="A1104" s="6">
        <v>45458</v>
      </c>
      <c r="B1104" s="209">
        <v>10156403</v>
      </c>
      <c r="C1104" s="7" t="str">
        <f t="shared" si="35"/>
        <v>MOHAMMED SAJID TAK</v>
      </c>
      <c r="D1104" t="s">
        <v>541</v>
      </c>
      <c r="E1104">
        <v>9623733102</v>
      </c>
      <c r="F1104" t="s">
        <v>402</v>
      </c>
      <c r="G1104">
        <v>5</v>
      </c>
      <c r="H1104">
        <v>1</v>
      </c>
      <c r="I1104">
        <v>0</v>
      </c>
      <c r="J1104">
        <v>4</v>
      </c>
      <c r="K1104">
        <v>1</v>
      </c>
      <c r="L1104">
        <v>4</v>
      </c>
      <c r="M1104">
        <v>0</v>
      </c>
      <c r="N1104">
        <v>0</v>
      </c>
      <c r="O1104" t="s">
        <v>384</v>
      </c>
      <c r="P1104" s="368">
        <v>190</v>
      </c>
      <c r="Q1104" s="137">
        <v>2395</v>
      </c>
      <c r="R1104" s="137">
        <v>5</v>
      </c>
      <c r="S1104" s="137">
        <v>1</v>
      </c>
      <c r="T1104" s="137">
        <v>100</v>
      </c>
      <c r="U1104" t="str">
        <f>VLOOKUP($B1104,Summary!$A:$C,3,0)</f>
        <v>Intezar Sayed</v>
      </c>
      <c r="V1104" t="str">
        <f ca="1">VLOOKUP($B1104,Summary!$A:$E,5,0)</f>
        <v>31 - 90</v>
      </c>
      <c r="W1104">
        <f t="shared" si="36"/>
        <v>10156403</v>
      </c>
    </row>
    <row r="1105" spans="1:23" s="8" customFormat="1">
      <c r="A1105" s="6">
        <v>45458</v>
      </c>
      <c r="B1105" s="209">
        <v>10051652</v>
      </c>
      <c r="C1105" s="7" t="str">
        <f t="shared" si="35"/>
        <v>DINESH GHODVINDE</v>
      </c>
      <c r="D1105" t="s">
        <v>444</v>
      </c>
      <c r="E1105">
        <v>7020949492</v>
      </c>
      <c r="F1105" t="s">
        <v>412</v>
      </c>
      <c r="G1105">
        <v>4</v>
      </c>
      <c r="H1105">
        <v>0</v>
      </c>
      <c r="I1105">
        <v>0</v>
      </c>
      <c r="J1105">
        <v>4</v>
      </c>
      <c r="K1105">
        <v>0</v>
      </c>
      <c r="L1105">
        <v>4</v>
      </c>
      <c r="M1105">
        <v>0</v>
      </c>
      <c r="N1105">
        <v>0</v>
      </c>
      <c r="O1105" t="s">
        <v>384</v>
      </c>
      <c r="P1105" s="368">
        <v>75</v>
      </c>
      <c r="Q1105" s="137">
        <v>0</v>
      </c>
      <c r="R1105" s="137">
        <v>3</v>
      </c>
      <c r="S1105" s="137">
        <v>1</v>
      </c>
      <c r="T1105" s="137">
        <v>100</v>
      </c>
      <c r="U1105" t="str">
        <f>VLOOKUP($B1105,Summary!$A:$C,3,0)</f>
        <v>Rushikesh Kale</v>
      </c>
      <c r="V1105" t="str">
        <f ca="1">VLOOKUP($B1105,Summary!$A:$E,5,0)</f>
        <v>More Than 1 Year</v>
      </c>
      <c r="W1105">
        <f t="shared" si="36"/>
        <v>10051652</v>
      </c>
    </row>
    <row r="1106" spans="1:23" s="8" customFormat="1">
      <c r="A1106" s="6">
        <v>45458</v>
      </c>
      <c r="B1106" s="209">
        <v>10157449</v>
      </c>
      <c r="C1106" s="7" t="str">
        <f t="shared" si="35"/>
        <v>PRITAM SUNIL GAIKWAD</v>
      </c>
      <c r="D1106" t="s">
        <v>553</v>
      </c>
      <c r="E1106">
        <v>8169792854</v>
      </c>
      <c r="F1106" t="s">
        <v>431</v>
      </c>
      <c r="G1106">
        <v>5</v>
      </c>
      <c r="H1106">
        <v>0</v>
      </c>
      <c r="I1106">
        <v>0</v>
      </c>
      <c r="J1106">
        <v>5</v>
      </c>
      <c r="K1106">
        <v>1</v>
      </c>
      <c r="L1106">
        <v>4</v>
      </c>
      <c r="M1106">
        <v>0</v>
      </c>
      <c r="N1106">
        <v>0</v>
      </c>
      <c r="O1106" t="s">
        <v>384</v>
      </c>
      <c r="P1106" s="368">
        <v>125</v>
      </c>
      <c r="Q1106" s="137">
        <v>0</v>
      </c>
      <c r="R1106" s="137">
        <v>5</v>
      </c>
      <c r="S1106" s="137">
        <v>1</v>
      </c>
      <c r="T1106" s="137">
        <v>100</v>
      </c>
      <c r="U1106" t="str">
        <f>VLOOKUP($B1106,Summary!$A:$C,3,0)</f>
        <v>Madhuri Joshi</v>
      </c>
      <c r="V1106" t="str">
        <f ca="1">VLOOKUP($B1106,Summary!$A:$E,5,0)</f>
        <v>31 - 90</v>
      </c>
      <c r="W1106">
        <f t="shared" si="36"/>
        <v>10157449</v>
      </c>
    </row>
    <row r="1107" spans="1:23" s="8" customFormat="1">
      <c r="A1107" s="6">
        <v>45458</v>
      </c>
      <c r="B1107" s="209">
        <v>10153321</v>
      </c>
      <c r="C1107" s="7" t="str">
        <f t="shared" si="35"/>
        <v>ZOAIB MAINUDDIN PALEKAR</v>
      </c>
      <c r="D1107" t="s">
        <v>459</v>
      </c>
      <c r="E1107">
        <v>7020908214</v>
      </c>
      <c r="F1107" t="s">
        <v>461</v>
      </c>
      <c r="G1107">
        <v>1</v>
      </c>
      <c r="H1107">
        <v>0</v>
      </c>
      <c r="I1107">
        <v>0</v>
      </c>
      <c r="J1107">
        <v>1</v>
      </c>
      <c r="K1107">
        <v>0</v>
      </c>
      <c r="L1107">
        <v>1</v>
      </c>
      <c r="M1107">
        <v>0</v>
      </c>
      <c r="N1107">
        <v>0</v>
      </c>
      <c r="O1107" t="s">
        <v>384</v>
      </c>
      <c r="P1107" s="368">
        <v>25</v>
      </c>
      <c r="Q1107" s="137">
        <v>0</v>
      </c>
      <c r="R1107" s="137">
        <v>1</v>
      </c>
      <c r="S1107" s="137">
        <v>1</v>
      </c>
      <c r="T1107" s="137">
        <v>20</v>
      </c>
      <c r="U1107" t="str">
        <f>VLOOKUP($B1107,Summary!$A:$C,3,0)</f>
        <v>Avnind Singh</v>
      </c>
      <c r="V1107" t="str">
        <f ca="1">VLOOKUP($B1107,Summary!$A:$E,5,0)</f>
        <v>91 - 180</v>
      </c>
      <c r="W1107">
        <f t="shared" si="36"/>
        <v>10153321</v>
      </c>
    </row>
    <row r="1108" spans="1:23" s="8" customFormat="1">
      <c r="A1108" s="6">
        <v>45458</v>
      </c>
      <c r="B1108" s="209">
        <v>10126648</v>
      </c>
      <c r="C1108" s="7" t="str">
        <f t="shared" si="35"/>
        <v>ANOOP PANDEY</v>
      </c>
      <c r="D1108" t="s">
        <v>455</v>
      </c>
      <c r="E1108">
        <v>9321734007</v>
      </c>
      <c r="F1108" t="s">
        <v>393</v>
      </c>
      <c r="G1108">
        <v>6</v>
      </c>
      <c r="H1108">
        <v>0</v>
      </c>
      <c r="I1108">
        <v>0</v>
      </c>
      <c r="J1108">
        <v>6</v>
      </c>
      <c r="K1108">
        <v>2</v>
      </c>
      <c r="L1108">
        <v>4</v>
      </c>
      <c r="M1108">
        <v>0</v>
      </c>
      <c r="N1108">
        <v>0</v>
      </c>
      <c r="O1108" t="s">
        <v>384</v>
      </c>
      <c r="P1108" s="368">
        <v>125</v>
      </c>
      <c r="Q1108" s="137">
        <v>0</v>
      </c>
      <c r="R1108" s="137">
        <v>5</v>
      </c>
      <c r="S1108" s="137">
        <v>1</v>
      </c>
      <c r="T1108" s="137">
        <v>100</v>
      </c>
      <c r="U1108" t="str">
        <f>VLOOKUP($B1108,Summary!$A:$C,3,0)</f>
        <v>Avnind Singh</v>
      </c>
      <c r="V1108" t="str">
        <f ca="1">VLOOKUP($B1108,Summary!$A:$E,5,0)</f>
        <v>More Than 1 Year</v>
      </c>
      <c r="W1108">
        <f t="shared" si="36"/>
        <v>10126648</v>
      </c>
    </row>
    <row r="1109" spans="1:23" s="8" customFormat="1">
      <c r="A1109" s="6">
        <v>45458</v>
      </c>
      <c r="B1109" s="209">
        <v>10155617</v>
      </c>
      <c r="C1109" s="7" t="str">
        <f t="shared" si="35"/>
        <v>NANDLAL RAJBHAR</v>
      </c>
      <c r="D1109" t="s">
        <v>504</v>
      </c>
      <c r="E1109">
        <v>9594189301</v>
      </c>
      <c r="F1109" t="s">
        <v>401</v>
      </c>
      <c r="G1109">
        <v>3</v>
      </c>
      <c r="H1109">
        <v>0</v>
      </c>
      <c r="I1109">
        <v>0</v>
      </c>
      <c r="J1109">
        <v>3</v>
      </c>
      <c r="K1109">
        <v>0</v>
      </c>
      <c r="L1109">
        <v>3</v>
      </c>
      <c r="M1109">
        <v>0</v>
      </c>
      <c r="N1109">
        <v>0</v>
      </c>
      <c r="O1109" t="s">
        <v>384</v>
      </c>
      <c r="P1109" s="368">
        <v>75</v>
      </c>
      <c r="Q1109" s="137">
        <v>0</v>
      </c>
      <c r="R1109" s="137">
        <v>3</v>
      </c>
      <c r="S1109" s="137">
        <v>1</v>
      </c>
      <c r="T1109" s="137">
        <v>60</v>
      </c>
      <c r="U1109" t="str">
        <f>VLOOKUP($B1109,Summary!$A:$C,3,0)</f>
        <v>Abhijit Khanvilkar</v>
      </c>
      <c r="V1109" t="str">
        <f ca="1">VLOOKUP($B1109,Summary!$A:$E,5,0)</f>
        <v>31 - 90</v>
      </c>
      <c r="W1109">
        <f t="shared" si="36"/>
        <v>10155617</v>
      </c>
    </row>
    <row r="1110" spans="1:23" s="8" customFormat="1">
      <c r="A1110" s="6">
        <v>45458</v>
      </c>
      <c r="B1110" s="209">
        <v>10151965</v>
      </c>
      <c r="C1110" s="7" t="str">
        <f t="shared" si="35"/>
        <v>VIJAYKUMAR DINESH PARCHE</v>
      </c>
      <c r="D1110" t="s">
        <v>441</v>
      </c>
      <c r="E1110">
        <v>7558284024</v>
      </c>
      <c r="F1110" t="s">
        <v>442</v>
      </c>
      <c r="G1110">
        <v>4</v>
      </c>
      <c r="H1110">
        <v>0</v>
      </c>
      <c r="I1110">
        <v>0</v>
      </c>
      <c r="J1110">
        <v>4</v>
      </c>
      <c r="K1110">
        <v>0</v>
      </c>
      <c r="L1110">
        <v>4</v>
      </c>
      <c r="M1110">
        <v>0</v>
      </c>
      <c r="N1110">
        <v>0</v>
      </c>
      <c r="O1110" t="s">
        <v>384</v>
      </c>
      <c r="P1110" s="368">
        <v>100</v>
      </c>
      <c r="Q1110" s="137">
        <v>0</v>
      </c>
      <c r="R1110" s="137">
        <v>4</v>
      </c>
      <c r="S1110" s="137">
        <v>1</v>
      </c>
      <c r="T1110" s="137">
        <v>80</v>
      </c>
      <c r="U1110" t="str">
        <f>VLOOKUP($B1110,Summary!$A:$C,3,0)</f>
        <v>Rushikesh Kale</v>
      </c>
      <c r="V1110" t="str">
        <f ca="1">VLOOKUP($B1110,Summary!$A:$E,5,0)</f>
        <v>180 +</v>
      </c>
      <c r="W1110">
        <f t="shared" si="36"/>
        <v>10151965</v>
      </c>
    </row>
    <row r="1111" spans="1:23" s="8" customFormat="1">
      <c r="A1111" s="6">
        <v>45458</v>
      </c>
      <c r="B1111" s="209">
        <v>10149396</v>
      </c>
      <c r="C1111" s="7" t="str">
        <f t="shared" si="35"/>
        <v>AKASH NARAYAN RAWTE</v>
      </c>
      <c r="D1111" t="s">
        <v>453</v>
      </c>
      <c r="E1111">
        <v>9594529510</v>
      </c>
      <c r="F1111" t="s">
        <v>386</v>
      </c>
      <c r="G1111">
        <v>3</v>
      </c>
      <c r="H1111">
        <v>0</v>
      </c>
      <c r="I1111">
        <v>0</v>
      </c>
      <c r="J1111">
        <v>3</v>
      </c>
      <c r="K1111">
        <v>0</v>
      </c>
      <c r="L1111">
        <v>3</v>
      </c>
      <c r="M1111">
        <v>0</v>
      </c>
      <c r="N1111">
        <v>0</v>
      </c>
      <c r="O1111" t="s">
        <v>384</v>
      </c>
      <c r="P1111" s="368">
        <v>75</v>
      </c>
      <c r="Q1111" s="137">
        <v>0</v>
      </c>
      <c r="R1111" s="137">
        <v>3</v>
      </c>
      <c r="S1111" s="137">
        <v>1</v>
      </c>
      <c r="T1111" s="137">
        <v>60</v>
      </c>
      <c r="U1111" t="str">
        <f>VLOOKUP($B1111,Summary!$A:$C,3,0)</f>
        <v>Avnind Singh</v>
      </c>
      <c r="V1111" t="str">
        <f ca="1">VLOOKUP($B1111,Summary!$A:$E,5,0)</f>
        <v>180 +</v>
      </c>
      <c r="W1111">
        <f t="shared" si="36"/>
        <v>10149396</v>
      </c>
    </row>
    <row r="1112" spans="1:23" s="8" customFormat="1">
      <c r="A1112" s="6">
        <v>45458</v>
      </c>
      <c r="B1112" s="209">
        <v>10012025</v>
      </c>
      <c r="C1112" s="7" t="str">
        <f t="shared" si="35"/>
        <v>SURAJ PAWAR</v>
      </c>
      <c r="D1112" t="s">
        <v>418</v>
      </c>
      <c r="E1112">
        <v>8446578718</v>
      </c>
      <c r="F1112" t="s">
        <v>413</v>
      </c>
      <c r="G1112">
        <v>1</v>
      </c>
      <c r="H1112">
        <v>0</v>
      </c>
      <c r="I1112">
        <v>0</v>
      </c>
      <c r="J1112">
        <v>1</v>
      </c>
      <c r="K1112">
        <v>0</v>
      </c>
      <c r="L1112">
        <v>1</v>
      </c>
      <c r="M1112">
        <v>0</v>
      </c>
      <c r="N1112">
        <v>0</v>
      </c>
      <c r="O1112" t="s">
        <v>384</v>
      </c>
      <c r="P1112" s="368">
        <v>25</v>
      </c>
      <c r="Q1112" s="137">
        <v>0</v>
      </c>
      <c r="R1112" s="137">
        <v>1</v>
      </c>
      <c r="S1112" s="137">
        <v>1</v>
      </c>
      <c r="T1112" s="137">
        <v>33.33</v>
      </c>
      <c r="U1112" t="str">
        <f>VLOOKUP($B1112,Summary!$A:$C,3,0)</f>
        <v>Madhuri Joshi</v>
      </c>
      <c r="V1112" t="str">
        <f ca="1">VLOOKUP($B1112,Summary!$A:$E,5,0)</f>
        <v>More Than 1 Year</v>
      </c>
      <c r="W1112">
        <f t="shared" si="36"/>
        <v>10012025</v>
      </c>
    </row>
    <row r="1113" spans="1:23" s="8" customFormat="1">
      <c r="A1113" s="6">
        <v>45458</v>
      </c>
      <c r="B1113" s="209">
        <v>10142760</v>
      </c>
      <c r="C1113" s="7" t="str">
        <f t="shared" si="35"/>
        <v>SAW MRITUNJAY KUMAR PREMCHAND</v>
      </c>
      <c r="D1113" t="s">
        <v>542</v>
      </c>
      <c r="E1113">
        <v>8779615120</v>
      </c>
      <c r="F1113" t="s">
        <v>409</v>
      </c>
      <c r="G1113">
        <v>5</v>
      </c>
      <c r="H1113">
        <v>0</v>
      </c>
      <c r="I1113">
        <v>0</v>
      </c>
      <c r="J1113">
        <v>5</v>
      </c>
      <c r="K1113">
        <v>1</v>
      </c>
      <c r="L1113">
        <v>4</v>
      </c>
      <c r="M1113">
        <v>0</v>
      </c>
      <c r="N1113">
        <v>0</v>
      </c>
      <c r="O1113" t="s">
        <v>384</v>
      </c>
      <c r="P1113" s="368">
        <v>115</v>
      </c>
      <c r="Q1113" s="137">
        <v>0</v>
      </c>
      <c r="R1113" s="137">
        <v>5</v>
      </c>
      <c r="S1113" s="137">
        <v>1</v>
      </c>
      <c r="T1113" s="137">
        <v>100</v>
      </c>
      <c r="U1113" t="str">
        <f>VLOOKUP($B1113,Summary!$A:$C,3,0)</f>
        <v>Avnind Singh</v>
      </c>
      <c r="V1113" t="str">
        <f ca="1">VLOOKUP($B1113,Summary!$A:$E,5,0)</f>
        <v>More Than 1 Year</v>
      </c>
      <c r="W1113">
        <f t="shared" si="36"/>
        <v>10142760</v>
      </c>
    </row>
    <row r="1114" spans="1:23" s="8" customFormat="1">
      <c r="A1114" s="6">
        <v>45458</v>
      </c>
      <c r="B1114" s="209">
        <v>10015602</v>
      </c>
      <c r="C1114" s="7" t="str">
        <f t="shared" si="35"/>
        <v>SHASHANK YELVE</v>
      </c>
      <c r="D1114" t="s">
        <v>431</v>
      </c>
      <c r="E1114">
        <v>8830251760</v>
      </c>
      <c r="F1114" t="s">
        <v>413</v>
      </c>
      <c r="G1114">
        <v>1</v>
      </c>
      <c r="H1114">
        <v>1</v>
      </c>
      <c r="I1114">
        <v>0</v>
      </c>
      <c r="J1114">
        <v>0</v>
      </c>
      <c r="K1114">
        <v>0</v>
      </c>
      <c r="L1114">
        <v>1</v>
      </c>
      <c r="M1114">
        <v>0</v>
      </c>
      <c r="N1114">
        <v>0</v>
      </c>
      <c r="O1114" t="s">
        <v>384</v>
      </c>
      <c r="P1114" s="368">
        <v>90</v>
      </c>
      <c r="Q1114" s="137">
        <v>13103</v>
      </c>
      <c r="R1114" s="137">
        <v>1</v>
      </c>
      <c r="S1114" s="137">
        <v>1</v>
      </c>
      <c r="T1114" s="137">
        <v>20</v>
      </c>
      <c r="U1114" t="str">
        <f>VLOOKUP($B1114,Summary!$A:$C,3,0)</f>
        <v>Madhuri Joshi</v>
      </c>
      <c r="V1114" t="str">
        <f ca="1">VLOOKUP($B1114,Summary!$A:$E,5,0)</f>
        <v>More Than 1 Year</v>
      </c>
      <c r="W1114">
        <f t="shared" si="36"/>
        <v>10015602</v>
      </c>
    </row>
    <row r="1115" spans="1:23" s="8" customFormat="1">
      <c r="A1115" s="6">
        <v>45458</v>
      </c>
      <c r="B1115" s="209">
        <v>10156140</v>
      </c>
      <c r="C1115" s="7" t="str">
        <f t="shared" si="35"/>
        <v>AMAN TRIPATHI</v>
      </c>
      <c r="D1115" t="s">
        <v>509</v>
      </c>
      <c r="E1115">
        <v>7393838072</v>
      </c>
      <c r="F1115" t="s">
        <v>412</v>
      </c>
      <c r="G1115">
        <v>4</v>
      </c>
      <c r="H1115">
        <v>0</v>
      </c>
      <c r="I1115">
        <v>0</v>
      </c>
      <c r="J1115">
        <v>4</v>
      </c>
      <c r="K1115">
        <v>2</v>
      </c>
      <c r="L1115">
        <v>2</v>
      </c>
      <c r="M1115">
        <v>0</v>
      </c>
      <c r="N1115">
        <v>0</v>
      </c>
      <c r="O1115" t="s">
        <v>384</v>
      </c>
      <c r="P1115" s="368">
        <v>100</v>
      </c>
      <c r="Q1115" s="137">
        <v>0</v>
      </c>
      <c r="R1115" s="137">
        <v>4</v>
      </c>
      <c r="S1115" s="137">
        <v>1</v>
      </c>
      <c r="T1115" s="137">
        <v>80</v>
      </c>
      <c r="U1115" t="str">
        <f>VLOOKUP($B1115,Summary!$A:$C,3,0)</f>
        <v>Rushikesh Kale</v>
      </c>
      <c r="V1115" t="str">
        <f ca="1">VLOOKUP($B1115,Summary!$A:$E,5,0)</f>
        <v>31 - 90</v>
      </c>
      <c r="W1115">
        <f t="shared" si="36"/>
        <v>10156140</v>
      </c>
    </row>
    <row r="1116" spans="1:23" s="8" customFormat="1">
      <c r="A1116" s="6">
        <v>45458</v>
      </c>
      <c r="B1116" s="209">
        <v>10102541</v>
      </c>
      <c r="C1116" s="7" t="str">
        <f t="shared" si="35"/>
        <v>JAYESH MANOHARLAL VATANI</v>
      </c>
      <c r="D1116" t="s">
        <v>411</v>
      </c>
      <c r="E1116">
        <v>9730838322</v>
      </c>
      <c r="F1116" t="s">
        <v>412</v>
      </c>
      <c r="G1116">
        <v>5</v>
      </c>
      <c r="H1116">
        <v>1</v>
      </c>
      <c r="I1116">
        <v>0</v>
      </c>
      <c r="J1116">
        <v>4</v>
      </c>
      <c r="K1116">
        <v>0</v>
      </c>
      <c r="L1116">
        <v>5</v>
      </c>
      <c r="M1116">
        <v>0</v>
      </c>
      <c r="N1116">
        <v>0</v>
      </c>
      <c r="O1116" t="s">
        <v>384</v>
      </c>
      <c r="P1116" s="368">
        <v>190</v>
      </c>
      <c r="Q1116" s="137">
        <v>28587</v>
      </c>
      <c r="R1116" s="137">
        <v>5</v>
      </c>
      <c r="S1116" s="137">
        <v>1</v>
      </c>
      <c r="T1116" s="137">
        <v>100</v>
      </c>
      <c r="U1116" t="str">
        <f>VLOOKUP($B1116,Summary!$A:$C,3,0)</f>
        <v>Rushikesh Kale</v>
      </c>
      <c r="V1116" t="str">
        <f ca="1">VLOOKUP($B1116,Summary!$A:$E,5,0)</f>
        <v>More Than 1 Year</v>
      </c>
      <c r="W1116">
        <f t="shared" si="36"/>
        <v>10102541</v>
      </c>
    </row>
    <row r="1117" spans="1:23" s="8" customFormat="1">
      <c r="A1117" s="6">
        <v>45458</v>
      </c>
      <c r="B1117" s="209">
        <v>10149232</v>
      </c>
      <c r="C1117" s="7" t="str">
        <f t="shared" si="35"/>
        <v>AKASH KUMAR JAISWAL</v>
      </c>
      <c r="D1117" t="s">
        <v>452</v>
      </c>
      <c r="E1117">
        <v>9984180596</v>
      </c>
      <c r="F1117" t="s">
        <v>497</v>
      </c>
      <c r="G1117">
        <v>1</v>
      </c>
      <c r="H1117">
        <v>1</v>
      </c>
      <c r="I1117">
        <v>0</v>
      </c>
      <c r="J1117">
        <v>0</v>
      </c>
      <c r="K1117">
        <v>1</v>
      </c>
      <c r="L1117">
        <v>1</v>
      </c>
      <c r="M1117">
        <v>0</v>
      </c>
      <c r="N1117">
        <v>0</v>
      </c>
      <c r="O1117" t="s">
        <v>384</v>
      </c>
      <c r="P1117" s="368">
        <v>100</v>
      </c>
      <c r="Q1117" s="137">
        <v>2950</v>
      </c>
      <c r="R1117" s="137">
        <v>2</v>
      </c>
      <c r="S1117" s="137">
        <v>1</v>
      </c>
      <c r="T1117" s="137">
        <v>40</v>
      </c>
      <c r="U1117" t="str">
        <f>VLOOKUP($B1117,Summary!$A:$C,3,0)</f>
        <v>Dileep Sharma</v>
      </c>
      <c r="V1117" t="str">
        <f ca="1">VLOOKUP($B1117,Summary!$A:$E,5,0)</f>
        <v>180 +</v>
      </c>
      <c r="W1117">
        <f t="shared" si="36"/>
        <v>10149232</v>
      </c>
    </row>
    <row r="1118" spans="1:23" s="8" customFormat="1">
      <c r="A1118" s="6">
        <v>45458</v>
      </c>
      <c r="B1118" s="209">
        <v>10157723</v>
      </c>
      <c r="C1118" s="7" t="str">
        <f t="shared" si="35"/>
        <v>BITTU KUMAR</v>
      </c>
      <c r="D1118" t="s">
        <v>565</v>
      </c>
      <c r="E1118">
        <v>8709035770</v>
      </c>
      <c r="F1118" t="s">
        <v>399</v>
      </c>
      <c r="G1118">
        <v>6</v>
      </c>
      <c r="H1118">
        <v>0</v>
      </c>
      <c r="I1118">
        <v>0</v>
      </c>
      <c r="J1118">
        <v>6</v>
      </c>
      <c r="K1118">
        <v>1</v>
      </c>
      <c r="L1118">
        <v>5</v>
      </c>
      <c r="M1118">
        <v>0</v>
      </c>
      <c r="N1118">
        <v>0</v>
      </c>
      <c r="O1118" t="s">
        <v>384</v>
      </c>
      <c r="P1118" s="368">
        <v>150</v>
      </c>
      <c r="Q1118" s="137">
        <v>0</v>
      </c>
      <c r="R1118" s="137">
        <v>6</v>
      </c>
      <c r="S1118" s="137">
        <v>1</v>
      </c>
      <c r="T1118" s="137">
        <v>100</v>
      </c>
      <c r="U1118" t="str">
        <f>VLOOKUP($B1118,Summary!$A:$C,3,0)</f>
        <v>Abhijit Khanvilkar</v>
      </c>
      <c r="V1118" t="str">
        <f ca="1">VLOOKUP($B1118,Summary!$A:$E,5,0)</f>
        <v>31 - 90</v>
      </c>
      <c r="W1118">
        <f t="shared" si="36"/>
        <v>10157723</v>
      </c>
    </row>
    <row r="1119" spans="1:23" s="8" customFormat="1">
      <c r="A1119" s="6">
        <v>45458</v>
      </c>
      <c r="B1119" s="209">
        <v>10155631</v>
      </c>
      <c r="C1119" s="7" t="str">
        <f t="shared" si="35"/>
        <v>PRAFUL MUKUNDRAO TELANG</v>
      </c>
      <c r="D1119" t="s">
        <v>501</v>
      </c>
      <c r="E1119">
        <v>7769928826</v>
      </c>
      <c r="F1119" t="s">
        <v>409</v>
      </c>
      <c r="G1119">
        <v>5</v>
      </c>
      <c r="H1119">
        <v>0</v>
      </c>
      <c r="I1119">
        <v>0</v>
      </c>
      <c r="J1119">
        <v>5</v>
      </c>
      <c r="K1119">
        <v>4</v>
      </c>
      <c r="L1119">
        <v>1</v>
      </c>
      <c r="M1119">
        <v>0</v>
      </c>
      <c r="N1119">
        <v>0</v>
      </c>
      <c r="O1119" t="s">
        <v>384</v>
      </c>
      <c r="P1119" s="368">
        <v>125</v>
      </c>
      <c r="Q1119" s="137">
        <v>0</v>
      </c>
      <c r="R1119" s="137">
        <v>5</v>
      </c>
      <c r="S1119" s="137">
        <v>1</v>
      </c>
      <c r="T1119" s="137">
        <v>100</v>
      </c>
      <c r="U1119" t="str">
        <f>VLOOKUP($B1119,Summary!$A:$C,3,0)</f>
        <v>Avnind Singh</v>
      </c>
      <c r="V1119" t="str">
        <f ca="1">VLOOKUP($B1119,Summary!$A:$E,5,0)</f>
        <v>31 - 90</v>
      </c>
      <c r="W1119">
        <f t="shared" si="36"/>
        <v>10155631</v>
      </c>
    </row>
    <row r="1120" spans="1:23" s="8" customFormat="1">
      <c r="A1120" s="6">
        <v>45458</v>
      </c>
      <c r="B1120" s="209">
        <v>10151345</v>
      </c>
      <c r="C1120" s="7" t="str">
        <f t="shared" si="35"/>
        <v>NAGENDRA MISHRA</v>
      </c>
      <c r="D1120" t="s">
        <v>386</v>
      </c>
      <c r="E1120">
        <v>7049872363</v>
      </c>
      <c r="F1120" t="s">
        <v>448</v>
      </c>
      <c r="G1120">
        <v>3</v>
      </c>
      <c r="H1120">
        <v>0</v>
      </c>
      <c r="I1120">
        <v>0</v>
      </c>
      <c r="J1120">
        <v>3</v>
      </c>
      <c r="K1120">
        <v>3</v>
      </c>
      <c r="L1120">
        <v>0</v>
      </c>
      <c r="M1120">
        <v>0</v>
      </c>
      <c r="N1120">
        <v>0</v>
      </c>
      <c r="O1120" t="s">
        <v>384</v>
      </c>
      <c r="P1120" s="368">
        <v>75</v>
      </c>
      <c r="Q1120" s="137">
        <v>0</v>
      </c>
      <c r="R1120" s="137">
        <v>3</v>
      </c>
      <c r="S1120" s="137">
        <v>1</v>
      </c>
      <c r="T1120" s="137">
        <v>100</v>
      </c>
      <c r="U1120" t="str">
        <f>VLOOKUP($B1120,Summary!$A:$C,3,0)</f>
        <v>Avnind Singh</v>
      </c>
      <c r="V1120" t="str">
        <f ca="1">VLOOKUP($B1120,Summary!$A:$E,5,0)</f>
        <v>180 +</v>
      </c>
      <c r="W1120">
        <f t="shared" si="36"/>
        <v>10151345</v>
      </c>
    </row>
    <row r="1121" spans="1:23" s="8" customFormat="1">
      <c r="A1121" s="6">
        <v>45458</v>
      </c>
      <c r="B1121" s="209">
        <v>10153331</v>
      </c>
      <c r="C1121" s="7" t="str">
        <f t="shared" si="35"/>
        <v>RAGHWENDRA KUMAR SINGH</v>
      </c>
      <c r="D1121" t="s">
        <v>460</v>
      </c>
      <c r="E1121">
        <v>8104389966</v>
      </c>
      <c r="F1121" t="s">
        <v>390</v>
      </c>
      <c r="G1121">
        <v>3</v>
      </c>
      <c r="H1121">
        <v>1</v>
      </c>
      <c r="I1121">
        <v>0</v>
      </c>
      <c r="J1121">
        <v>2</v>
      </c>
      <c r="K1121">
        <v>1</v>
      </c>
      <c r="L1121">
        <v>2</v>
      </c>
      <c r="M1121">
        <v>0</v>
      </c>
      <c r="N1121">
        <v>0</v>
      </c>
      <c r="O1121" t="s">
        <v>384</v>
      </c>
      <c r="P1121" s="368">
        <v>140</v>
      </c>
      <c r="Q1121" s="137">
        <v>7080</v>
      </c>
      <c r="R1121" s="137">
        <v>2</v>
      </c>
      <c r="S1121" s="137">
        <v>1</v>
      </c>
      <c r="T1121" s="137">
        <v>66.67</v>
      </c>
      <c r="U1121" t="str">
        <f>VLOOKUP($B1121,Summary!$A:$C,3,0)</f>
        <v>Avnind Singh</v>
      </c>
      <c r="V1121" t="str">
        <f ca="1">VLOOKUP($B1121,Summary!$A:$E,5,0)</f>
        <v>91 - 180</v>
      </c>
      <c r="W1121">
        <f t="shared" si="36"/>
        <v>10153331</v>
      </c>
    </row>
    <row r="1122" spans="1:23" s="8" customFormat="1">
      <c r="A1122" s="6">
        <v>45458</v>
      </c>
      <c r="B1122" s="209">
        <v>10154719</v>
      </c>
      <c r="C1122" s="7" t="str">
        <f t="shared" si="35"/>
        <v>CHANDAN MISHRA</v>
      </c>
      <c r="D1122" t="s">
        <v>489</v>
      </c>
      <c r="E1122">
        <v>8433849596</v>
      </c>
      <c r="F1122" t="s">
        <v>471</v>
      </c>
      <c r="G1122">
        <v>5</v>
      </c>
      <c r="H1122">
        <v>0</v>
      </c>
      <c r="I1122">
        <v>0</v>
      </c>
      <c r="J1122">
        <v>5</v>
      </c>
      <c r="K1122">
        <v>0</v>
      </c>
      <c r="L1122">
        <v>5</v>
      </c>
      <c r="M1122">
        <v>0</v>
      </c>
      <c r="N1122">
        <v>0</v>
      </c>
      <c r="O1122" t="s">
        <v>384</v>
      </c>
      <c r="P1122" s="368">
        <v>105</v>
      </c>
      <c r="Q1122" s="137">
        <v>0</v>
      </c>
      <c r="R1122" s="137">
        <v>4</v>
      </c>
      <c r="S1122" s="137">
        <v>1</v>
      </c>
      <c r="T1122" s="137">
        <v>80</v>
      </c>
      <c r="U1122" t="str">
        <f>VLOOKUP($B1122,Summary!$A:$C,3,0)</f>
        <v>Dileep Sharma</v>
      </c>
      <c r="V1122" t="str">
        <f ca="1">VLOOKUP($B1122,Summary!$A:$E,5,0)</f>
        <v>91 - 180</v>
      </c>
      <c r="W1122">
        <f t="shared" si="36"/>
        <v>10154719</v>
      </c>
    </row>
    <row r="1123" spans="1:23" s="8" customFormat="1">
      <c r="A1123" s="6">
        <v>45458</v>
      </c>
      <c r="B1123" s="209">
        <v>10131369</v>
      </c>
      <c r="C1123" s="7" t="str">
        <f t="shared" si="35"/>
        <v>VIVEK CHUNNILAL GUPTA</v>
      </c>
      <c r="D1123" t="s">
        <v>417</v>
      </c>
      <c r="E1123">
        <v>8698022496</v>
      </c>
      <c r="F1123" t="s">
        <v>412</v>
      </c>
      <c r="G1123">
        <v>2</v>
      </c>
      <c r="H1123">
        <v>0</v>
      </c>
      <c r="I1123">
        <v>0</v>
      </c>
      <c r="J1123">
        <v>2</v>
      </c>
      <c r="K1123">
        <v>0</v>
      </c>
      <c r="L1123">
        <v>2</v>
      </c>
      <c r="M1123">
        <v>0</v>
      </c>
      <c r="N1123">
        <v>0</v>
      </c>
      <c r="O1123" t="s">
        <v>384</v>
      </c>
      <c r="P1123" s="368">
        <v>50</v>
      </c>
      <c r="Q1123" s="137">
        <v>0</v>
      </c>
      <c r="R1123" s="137">
        <v>2</v>
      </c>
      <c r="S1123" s="137">
        <v>1</v>
      </c>
      <c r="T1123" s="137">
        <v>40</v>
      </c>
      <c r="U1123" t="str">
        <f>VLOOKUP($B1123,Summary!$A:$C,3,0)</f>
        <v>Rushikesh Kale</v>
      </c>
      <c r="V1123" t="str">
        <f ca="1">VLOOKUP($B1123,Summary!$A:$E,5,0)</f>
        <v>More Than 1 Year</v>
      </c>
      <c r="W1123">
        <f t="shared" si="36"/>
        <v>10131369</v>
      </c>
    </row>
    <row r="1124" spans="1:23" s="8" customFormat="1">
      <c r="A1124" s="6">
        <v>45458</v>
      </c>
      <c r="B1124" s="209">
        <v>10057460</v>
      </c>
      <c r="C1124" s="7" t="str">
        <f t="shared" si="35"/>
        <v>GANGA SAGAR PANDEY</v>
      </c>
      <c r="D1124" t="s">
        <v>435</v>
      </c>
      <c r="E1124">
        <v>9696537480</v>
      </c>
      <c r="F1124" t="s">
        <v>412</v>
      </c>
      <c r="G1124">
        <v>6</v>
      </c>
      <c r="H1124">
        <v>0</v>
      </c>
      <c r="I1124">
        <v>0</v>
      </c>
      <c r="J1124">
        <v>6</v>
      </c>
      <c r="K1124">
        <v>2</v>
      </c>
      <c r="L1124">
        <v>4</v>
      </c>
      <c r="M1124">
        <v>0</v>
      </c>
      <c r="N1124">
        <v>0</v>
      </c>
      <c r="O1124" t="s">
        <v>384</v>
      </c>
      <c r="P1124" s="368">
        <v>150</v>
      </c>
      <c r="Q1124" s="137">
        <v>0</v>
      </c>
      <c r="R1124" s="137">
        <v>5</v>
      </c>
      <c r="S1124" s="137">
        <v>1</v>
      </c>
      <c r="T1124" s="137">
        <v>100</v>
      </c>
      <c r="U1124" t="str">
        <f>VLOOKUP($B1124,Summary!$A:$C,3,0)</f>
        <v>Rushikesh Kale</v>
      </c>
      <c r="V1124" t="str">
        <f ca="1">VLOOKUP($B1124,Summary!$A:$E,5,0)</f>
        <v>More Than 1 Year</v>
      </c>
      <c r="W1124">
        <f t="shared" si="36"/>
        <v>10057460</v>
      </c>
    </row>
    <row r="1125" spans="1:23" s="8" customFormat="1">
      <c r="A1125" s="6">
        <v>45458</v>
      </c>
      <c r="B1125" s="209">
        <v>10153634</v>
      </c>
      <c r="C1125" s="7" t="str">
        <f t="shared" si="35"/>
        <v>LAXMI NARAYAN PANDEY</v>
      </c>
      <c r="D1125" t="s">
        <v>467</v>
      </c>
      <c r="E1125">
        <v>7208851513</v>
      </c>
      <c r="F1125" t="s">
        <v>399</v>
      </c>
      <c r="G1125">
        <v>7</v>
      </c>
      <c r="H1125">
        <v>0</v>
      </c>
      <c r="I1125">
        <v>0</v>
      </c>
      <c r="J1125">
        <v>7</v>
      </c>
      <c r="K1125">
        <v>3</v>
      </c>
      <c r="L1125">
        <v>4</v>
      </c>
      <c r="M1125">
        <v>0</v>
      </c>
      <c r="N1125">
        <v>0</v>
      </c>
      <c r="O1125" t="s">
        <v>384</v>
      </c>
      <c r="P1125" s="368">
        <v>165</v>
      </c>
      <c r="Q1125" s="137">
        <v>0</v>
      </c>
      <c r="R1125" s="137">
        <v>7</v>
      </c>
      <c r="S1125" s="137">
        <v>1</v>
      </c>
      <c r="T1125" s="137">
        <v>100</v>
      </c>
      <c r="U1125" t="str">
        <f>VLOOKUP($B1125,Summary!$A:$C,3,0)</f>
        <v>Abhijit Khanvilkar</v>
      </c>
      <c r="V1125" t="str">
        <f ca="1">VLOOKUP($B1125,Summary!$A:$E,5,0)</f>
        <v>91 - 180</v>
      </c>
      <c r="W1125">
        <f t="shared" si="36"/>
        <v>10153634</v>
      </c>
    </row>
    <row r="1126" spans="1:23" s="8" customFormat="1">
      <c r="A1126" s="6">
        <v>45458</v>
      </c>
      <c r="B1126" s="209">
        <v>10154483</v>
      </c>
      <c r="C1126" s="7" t="str">
        <f t="shared" si="35"/>
        <v>JAYANT KUMAR</v>
      </c>
      <c r="D1126" t="s">
        <v>471</v>
      </c>
      <c r="E1126">
        <v>9304376328</v>
      </c>
      <c r="F1126" t="s">
        <v>497</v>
      </c>
      <c r="G1126">
        <v>5</v>
      </c>
      <c r="H1126">
        <v>0</v>
      </c>
      <c r="I1126">
        <v>0</v>
      </c>
      <c r="J1126">
        <v>5</v>
      </c>
      <c r="K1126">
        <v>1</v>
      </c>
      <c r="L1126">
        <v>4</v>
      </c>
      <c r="M1126">
        <v>0</v>
      </c>
      <c r="N1126">
        <v>0</v>
      </c>
      <c r="O1126" t="s">
        <v>384</v>
      </c>
      <c r="P1126" s="368">
        <v>125</v>
      </c>
      <c r="Q1126" s="137">
        <v>0</v>
      </c>
      <c r="R1126" s="137">
        <v>5</v>
      </c>
      <c r="S1126" s="137">
        <v>1</v>
      </c>
      <c r="T1126" s="137">
        <v>100</v>
      </c>
      <c r="U1126" t="str">
        <f>VLOOKUP($B1126,Summary!$A:$C,3,0)</f>
        <v>Dileep Sharma</v>
      </c>
      <c r="V1126" t="str">
        <f ca="1">VLOOKUP($B1126,Summary!$A:$E,5,0)</f>
        <v>91 - 180</v>
      </c>
      <c r="W1126">
        <f t="shared" si="36"/>
        <v>10154483</v>
      </c>
    </row>
    <row r="1127" spans="1:23" s="8" customFormat="1">
      <c r="A1127" s="6">
        <v>45458</v>
      </c>
      <c r="B1127" s="209">
        <v>10154479</v>
      </c>
      <c r="C1127" s="7" t="str">
        <f t="shared" si="35"/>
        <v>VINOD KUMAR</v>
      </c>
      <c r="D1127" t="s">
        <v>477</v>
      </c>
      <c r="E1127">
        <v>7905193449</v>
      </c>
      <c r="F1127" t="s">
        <v>471</v>
      </c>
      <c r="G1127">
        <v>6</v>
      </c>
      <c r="H1127">
        <v>0</v>
      </c>
      <c r="I1127">
        <v>0</v>
      </c>
      <c r="J1127">
        <v>6</v>
      </c>
      <c r="K1127">
        <v>4</v>
      </c>
      <c r="L1127">
        <v>2</v>
      </c>
      <c r="M1127">
        <v>0</v>
      </c>
      <c r="N1127">
        <v>0</v>
      </c>
      <c r="O1127" t="s">
        <v>384</v>
      </c>
      <c r="P1127" s="368">
        <v>150</v>
      </c>
      <c r="Q1127" s="137">
        <v>0</v>
      </c>
      <c r="R1127" s="137">
        <v>6</v>
      </c>
      <c r="S1127" s="137">
        <v>1</v>
      </c>
      <c r="T1127" s="137">
        <v>100</v>
      </c>
      <c r="U1127" t="str">
        <f>VLOOKUP($B1127,Summary!$A:$C,3,0)</f>
        <v>Dileep Sharma</v>
      </c>
      <c r="V1127" t="str">
        <f ca="1">VLOOKUP($B1127,Summary!$A:$E,5,0)</f>
        <v>91 - 180</v>
      </c>
      <c r="W1127">
        <f t="shared" si="36"/>
        <v>10154479</v>
      </c>
    </row>
    <row r="1128" spans="1:23" s="8" customFormat="1">
      <c r="A1128" s="6">
        <v>45458</v>
      </c>
      <c r="B1128" s="209">
        <v>10157279</v>
      </c>
      <c r="C1128" s="7" t="str">
        <f t="shared" si="35"/>
        <v>ABDUL AHAD ANIS KHAN</v>
      </c>
      <c r="D1128" t="s">
        <v>547</v>
      </c>
      <c r="E1128">
        <v>7058620610</v>
      </c>
      <c r="F1128" t="s">
        <v>461</v>
      </c>
      <c r="G1128">
        <v>5</v>
      </c>
      <c r="H1128">
        <v>0</v>
      </c>
      <c r="I1128">
        <v>0</v>
      </c>
      <c r="J1128">
        <v>5</v>
      </c>
      <c r="K1128">
        <v>4</v>
      </c>
      <c r="L1128">
        <v>1</v>
      </c>
      <c r="M1128">
        <v>0</v>
      </c>
      <c r="N1128">
        <v>0</v>
      </c>
      <c r="O1128" t="s">
        <v>384</v>
      </c>
      <c r="P1128" s="368">
        <v>115</v>
      </c>
      <c r="Q1128" s="137">
        <v>0</v>
      </c>
      <c r="R1128" s="137">
        <v>5</v>
      </c>
      <c r="S1128" s="137">
        <v>1</v>
      </c>
      <c r="T1128" s="137">
        <v>100</v>
      </c>
      <c r="U1128" t="str">
        <f>VLOOKUP($B1128,Summary!$A:$C,3,0)</f>
        <v>Avnind Singh</v>
      </c>
      <c r="V1128" t="str">
        <f ca="1">VLOOKUP($B1128,Summary!$A:$E,5,0)</f>
        <v>31 - 90</v>
      </c>
      <c r="W1128">
        <f t="shared" si="36"/>
        <v>10157279</v>
      </c>
    </row>
    <row r="1129" spans="1:23" s="8" customFormat="1">
      <c r="A1129" s="6">
        <v>45458</v>
      </c>
      <c r="B1129" s="209">
        <v>10153648</v>
      </c>
      <c r="C1129" s="7" t="str">
        <f t="shared" si="35"/>
        <v>RAJKUMAR U SINGH</v>
      </c>
      <c r="D1129" t="s">
        <v>466</v>
      </c>
      <c r="E1129">
        <v>7058306032</v>
      </c>
      <c r="F1129" t="s">
        <v>385</v>
      </c>
      <c r="G1129">
        <v>4</v>
      </c>
      <c r="H1129">
        <v>0</v>
      </c>
      <c r="I1129">
        <v>0</v>
      </c>
      <c r="J1129">
        <v>4</v>
      </c>
      <c r="K1129">
        <v>2</v>
      </c>
      <c r="L1129">
        <v>2</v>
      </c>
      <c r="M1129">
        <v>0</v>
      </c>
      <c r="N1129">
        <v>0</v>
      </c>
      <c r="O1129" t="s">
        <v>384</v>
      </c>
      <c r="P1129" s="368">
        <v>95</v>
      </c>
      <c r="Q1129" s="137">
        <v>0</v>
      </c>
      <c r="R1129" s="137">
        <v>3</v>
      </c>
      <c r="S1129" s="137">
        <v>1</v>
      </c>
      <c r="T1129" s="137">
        <v>60</v>
      </c>
      <c r="U1129" t="str">
        <f>VLOOKUP($B1129,Summary!$A:$C,3,0)</f>
        <v>Intezar Sayed</v>
      </c>
      <c r="V1129" t="str">
        <f ca="1">VLOOKUP($B1129,Summary!$A:$E,5,0)</f>
        <v>91 - 180</v>
      </c>
      <c r="W1129">
        <f t="shared" si="36"/>
        <v>10153648</v>
      </c>
    </row>
    <row r="1130" spans="1:23" s="8" customFormat="1">
      <c r="A1130" s="6">
        <v>45458</v>
      </c>
      <c r="B1130" s="209">
        <v>10154727</v>
      </c>
      <c r="C1130" s="7" t="str">
        <f t="shared" si="35"/>
        <v>SHUBHENDU PRAFULLA DASKABI</v>
      </c>
      <c r="D1130" t="s">
        <v>491</v>
      </c>
      <c r="E1130">
        <v>9372379791</v>
      </c>
      <c r="F1130" t="s">
        <v>471</v>
      </c>
      <c r="G1130">
        <v>5</v>
      </c>
      <c r="H1130">
        <v>0</v>
      </c>
      <c r="I1130">
        <v>0</v>
      </c>
      <c r="J1130">
        <v>5</v>
      </c>
      <c r="K1130">
        <v>1</v>
      </c>
      <c r="L1130">
        <v>4</v>
      </c>
      <c r="M1130">
        <v>0</v>
      </c>
      <c r="N1130">
        <v>0</v>
      </c>
      <c r="O1130" t="s">
        <v>384</v>
      </c>
      <c r="P1130" s="368">
        <v>115</v>
      </c>
      <c r="Q1130" s="137">
        <v>0</v>
      </c>
      <c r="R1130" s="137">
        <v>5</v>
      </c>
      <c r="S1130" s="137">
        <v>1</v>
      </c>
      <c r="T1130" s="137">
        <v>100</v>
      </c>
      <c r="U1130" t="str">
        <f>VLOOKUP($B1130,Summary!$A:$C,3,0)</f>
        <v>Dileep Sharma</v>
      </c>
      <c r="V1130" t="str">
        <f ca="1">VLOOKUP($B1130,Summary!$A:$E,5,0)</f>
        <v>91 - 180</v>
      </c>
      <c r="W1130">
        <f t="shared" si="36"/>
        <v>10154727</v>
      </c>
    </row>
    <row r="1131" spans="1:23" s="8" customFormat="1">
      <c r="A1131" s="6">
        <v>45458</v>
      </c>
      <c r="B1131" s="209">
        <v>10154499</v>
      </c>
      <c r="C1131" s="7" t="str">
        <f t="shared" si="35"/>
        <v>SHIVAM PATHAK</v>
      </c>
      <c r="D1131" t="s">
        <v>478</v>
      </c>
      <c r="E1131">
        <v>9721050607</v>
      </c>
      <c r="F1131" t="s">
        <v>385</v>
      </c>
      <c r="G1131">
        <v>4</v>
      </c>
      <c r="H1131">
        <v>0</v>
      </c>
      <c r="I1131">
        <v>0</v>
      </c>
      <c r="J1131">
        <v>4</v>
      </c>
      <c r="K1131">
        <v>2</v>
      </c>
      <c r="L1131">
        <v>2</v>
      </c>
      <c r="M1131">
        <v>0</v>
      </c>
      <c r="N1131">
        <v>0</v>
      </c>
      <c r="O1131" t="s">
        <v>384</v>
      </c>
      <c r="P1131" s="368">
        <v>100</v>
      </c>
      <c r="Q1131" s="137">
        <v>0</v>
      </c>
      <c r="R1131" s="137">
        <v>4</v>
      </c>
      <c r="S1131" s="137">
        <v>1</v>
      </c>
      <c r="T1131" s="137">
        <v>80</v>
      </c>
      <c r="U1131" t="str">
        <f>VLOOKUP($B1131,Summary!$A:$C,3,0)</f>
        <v>Intezar Sayed</v>
      </c>
      <c r="V1131" t="str">
        <f ca="1">VLOOKUP($B1131,Summary!$A:$E,5,0)</f>
        <v>91 - 180</v>
      </c>
      <c r="W1131">
        <f t="shared" si="36"/>
        <v>10154499</v>
      </c>
    </row>
    <row r="1132" spans="1:23" s="8" customFormat="1">
      <c r="A1132" s="6">
        <v>45458</v>
      </c>
      <c r="B1132" s="209">
        <v>10068212</v>
      </c>
      <c r="C1132" s="7" t="str">
        <f t="shared" si="35"/>
        <v>WASIM KAZI</v>
      </c>
      <c r="D1132" t="s">
        <v>436</v>
      </c>
      <c r="E1132">
        <v>9702808599</v>
      </c>
      <c r="F1132" t="s">
        <v>431</v>
      </c>
      <c r="G1132">
        <v>5</v>
      </c>
      <c r="H1132">
        <v>0</v>
      </c>
      <c r="I1132">
        <v>0</v>
      </c>
      <c r="J1132">
        <v>5</v>
      </c>
      <c r="K1132">
        <v>0</v>
      </c>
      <c r="L1132">
        <v>5</v>
      </c>
      <c r="M1132">
        <v>0</v>
      </c>
      <c r="N1132">
        <v>0</v>
      </c>
      <c r="O1132" t="s">
        <v>384</v>
      </c>
      <c r="P1132" s="368">
        <v>125</v>
      </c>
      <c r="Q1132" s="137">
        <v>0</v>
      </c>
      <c r="R1132" s="137">
        <v>5</v>
      </c>
      <c r="S1132" s="137">
        <v>1</v>
      </c>
      <c r="T1132" s="137">
        <v>100</v>
      </c>
      <c r="U1132" t="str">
        <f>VLOOKUP($B1132,Summary!$A:$C,3,0)</f>
        <v>Madhuri Joshi</v>
      </c>
      <c r="V1132" t="str">
        <f ca="1">VLOOKUP($B1132,Summary!$A:$E,5,0)</f>
        <v>More Than 1 Year</v>
      </c>
      <c r="W1132">
        <f t="shared" si="36"/>
        <v>10068212</v>
      </c>
    </row>
    <row r="1133" spans="1:23" s="8" customFormat="1">
      <c r="A1133" s="6">
        <v>45458</v>
      </c>
      <c r="B1133" s="209">
        <v>10068280</v>
      </c>
      <c r="C1133" s="7" t="str">
        <f t="shared" si="35"/>
        <v>ARCHANA KAKADE</v>
      </c>
      <c r="D1133" t="s">
        <v>434</v>
      </c>
      <c r="E1133">
        <v>7208149618</v>
      </c>
      <c r="F1133" t="s">
        <v>416</v>
      </c>
      <c r="G1133">
        <v>2</v>
      </c>
      <c r="H1133">
        <v>1</v>
      </c>
      <c r="I1133">
        <v>0</v>
      </c>
      <c r="J1133">
        <v>1</v>
      </c>
      <c r="K1133">
        <v>0</v>
      </c>
      <c r="L1133">
        <v>2</v>
      </c>
      <c r="M1133">
        <v>0</v>
      </c>
      <c r="N1133">
        <v>0</v>
      </c>
      <c r="O1133" t="s">
        <v>384</v>
      </c>
      <c r="P1133" s="368">
        <v>115</v>
      </c>
      <c r="Q1133" s="137">
        <v>14160</v>
      </c>
      <c r="R1133" s="137">
        <v>2</v>
      </c>
      <c r="S1133" s="137">
        <v>1</v>
      </c>
      <c r="T1133" s="137">
        <v>66.67</v>
      </c>
      <c r="U1133" t="str">
        <f>VLOOKUP($B1133,Summary!$A:$C,3,0)</f>
        <v>Abhijit Khanvilkar</v>
      </c>
      <c r="V1133" t="str">
        <f ca="1">VLOOKUP($B1133,Summary!$A:$E,5,0)</f>
        <v>More Than 1 Year</v>
      </c>
      <c r="W1133">
        <f t="shared" si="36"/>
        <v>10068280</v>
      </c>
    </row>
    <row r="1134" spans="1:23" s="8" customFormat="1">
      <c r="A1134" s="6">
        <v>45458</v>
      </c>
      <c r="B1134" s="209">
        <v>10155619</v>
      </c>
      <c r="C1134" s="7" t="str">
        <f t="shared" ref="C1134:C1197" si="37">D1134</f>
        <v>AJAY BALU LONDHE</v>
      </c>
      <c r="D1134" t="s">
        <v>502</v>
      </c>
      <c r="E1134">
        <v>8369610661</v>
      </c>
      <c r="F1134" t="s">
        <v>416</v>
      </c>
      <c r="G1134">
        <v>6</v>
      </c>
      <c r="H1134">
        <v>0</v>
      </c>
      <c r="I1134">
        <v>0</v>
      </c>
      <c r="J1134">
        <v>6</v>
      </c>
      <c r="K1134">
        <v>2</v>
      </c>
      <c r="L1134">
        <v>4</v>
      </c>
      <c r="M1134">
        <v>0</v>
      </c>
      <c r="N1134">
        <v>0</v>
      </c>
      <c r="O1134" t="s">
        <v>384</v>
      </c>
      <c r="P1134" s="368">
        <v>150</v>
      </c>
      <c r="Q1134" s="137">
        <v>0</v>
      </c>
      <c r="R1134" s="137">
        <v>5</v>
      </c>
      <c r="S1134" s="137">
        <v>1</v>
      </c>
      <c r="T1134" s="137">
        <v>100</v>
      </c>
      <c r="U1134" t="str">
        <f>VLOOKUP($B1134,Summary!$A:$C,3,0)</f>
        <v>Abhijit Khanvilkar</v>
      </c>
      <c r="V1134" t="str">
        <f ca="1">VLOOKUP($B1134,Summary!$A:$E,5,0)</f>
        <v>31 - 90</v>
      </c>
      <c r="W1134">
        <f t="shared" si="36"/>
        <v>10155619</v>
      </c>
    </row>
    <row r="1135" spans="1:23" s="8" customFormat="1">
      <c r="A1135" s="6">
        <v>45458</v>
      </c>
      <c r="B1135" s="209">
        <v>10157722</v>
      </c>
      <c r="C1135" s="7" t="str">
        <f t="shared" si="37"/>
        <v>SACHIN KUMAR</v>
      </c>
      <c r="D1135" t="s">
        <v>561</v>
      </c>
      <c r="E1135">
        <v>8825131086</v>
      </c>
      <c r="F1135" t="s">
        <v>399</v>
      </c>
      <c r="G1135">
        <v>6</v>
      </c>
      <c r="H1135">
        <v>0</v>
      </c>
      <c r="I1135">
        <v>0</v>
      </c>
      <c r="J1135">
        <v>6</v>
      </c>
      <c r="K1135">
        <v>1</v>
      </c>
      <c r="L1135">
        <v>5</v>
      </c>
      <c r="M1135">
        <v>0</v>
      </c>
      <c r="N1135">
        <v>0</v>
      </c>
      <c r="O1135" t="s">
        <v>384</v>
      </c>
      <c r="P1135" s="368">
        <v>150</v>
      </c>
      <c r="Q1135" s="137">
        <v>0</v>
      </c>
      <c r="R1135" s="137">
        <v>6</v>
      </c>
      <c r="S1135" s="137">
        <v>1</v>
      </c>
      <c r="T1135" s="137">
        <v>100</v>
      </c>
      <c r="U1135" t="str">
        <f>VLOOKUP($B1135,Summary!$A:$C,3,0)</f>
        <v>Abhijit Khanvilkar</v>
      </c>
      <c r="V1135" t="str">
        <f ca="1">VLOOKUP($B1135,Summary!$A:$E,5,0)</f>
        <v>31 - 90</v>
      </c>
      <c r="W1135">
        <f t="shared" si="36"/>
        <v>10157722</v>
      </c>
    </row>
    <row r="1136" spans="1:23" s="8" customFormat="1">
      <c r="A1136" s="6">
        <v>45458</v>
      </c>
      <c r="B1136" s="209">
        <v>10014784</v>
      </c>
      <c r="C1136" s="7" t="str">
        <f t="shared" si="37"/>
        <v>PRASHANT LAD</v>
      </c>
      <c r="D1136" t="s">
        <v>407</v>
      </c>
      <c r="E1136">
        <v>9833647618</v>
      </c>
      <c r="F1136" t="s">
        <v>431</v>
      </c>
      <c r="G1136">
        <v>3</v>
      </c>
      <c r="H1136">
        <v>0</v>
      </c>
      <c r="I1136">
        <v>0</v>
      </c>
      <c r="J1136">
        <v>3</v>
      </c>
      <c r="K1136">
        <v>1</v>
      </c>
      <c r="L1136">
        <v>2</v>
      </c>
      <c r="M1136">
        <v>0</v>
      </c>
      <c r="N1136">
        <v>0</v>
      </c>
      <c r="O1136" t="s">
        <v>384</v>
      </c>
      <c r="P1136" s="368">
        <v>70</v>
      </c>
      <c r="Q1136" s="137">
        <v>0</v>
      </c>
      <c r="R1136" s="137">
        <v>2</v>
      </c>
      <c r="S1136" s="137">
        <v>1</v>
      </c>
      <c r="T1136" s="137">
        <v>66.67</v>
      </c>
      <c r="U1136" t="str">
        <f>VLOOKUP($B1136,Summary!$A:$C,3,0)</f>
        <v>Madhuri Joshi</v>
      </c>
      <c r="V1136" t="str">
        <f ca="1">VLOOKUP($B1136,Summary!$A:$E,5,0)</f>
        <v>More Than 1 Year</v>
      </c>
      <c r="W1136">
        <f t="shared" si="36"/>
        <v>10014784</v>
      </c>
    </row>
    <row r="1137" spans="1:23" s="8" customFormat="1">
      <c r="A1137" s="6">
        <v>45458</v>
      </c>
      <c r="B1137" s="209">
        <v>10157721</v>
      </c>
      <c r="C1137" s="7" t="str">
        <f t="shared" si="37"/>
        <v>NITISH KUMAR</v>
      </c>
      <c r="D1137" t="s">
        <v>562</v>
      </c>
      <c r="E1137">
        <v>8692826180</v>
      </c>
      <c r="F1137" t="s">
        <v>399</v>
      </c>
      <c r="G1137">
        <v>6</v>
      </c>
      <c r="H1137">
        <v>0</v>
      </c>
      <c r="I1137">
        <v>0</v>
      </c>
      <c r="J1137">
        <v>6</v>
      </c>
      <c r="K1137">
        <v>0</v>
      </c>
      <c r="L1137">
        <v>6</v>
      </c>
      <c r="M1137">
        <v>0</v>
      </c>
      <c r="N1137">
        <v>0</v>
      </c>
      <c r="O1137" t="s">
        <v>384</v>
      </c>
      <c r="P1137" s="368">
        <v>140</v>
      </c>
      <c r="Q1137" s="137">
        <v>0</v>
      </c>
      <c r="R1137" s="137">
        <v>6</v>
      </c>
      <c r="S1137" s="137">
        <v>1</v>
      </c>
      <c r="T1137" s="137">
        <v>100</v>
      </c>
      <c r="U1137" t="str">
        <f>VLOOKUP($B1137,Summary!$A:$C,3,0)</f>
        <v>Abhijit Khanvilkar</v>
      </c>
      <c r="V1137" t="str">
        <f ca="1">VLOOKUP($B1137,Summary!$A:$E,5,0)</f>
        <v>31 - 90</v>
      </c>
      <c r="W1137">
        <f t="shared" si="36"/>
        <v>10157721</v>
      </c>
    </row>
    <row r="1138" spans="1:23" s="8" customFormat="1">
      <c r="A1138" s="6">
        <v>45458</v>
      </c>
      <c r="B1138" s="209">
        <v>10135447</v>
      </c>
      <c r="C1138" s="7" t="str">
        <f t="shared" si="37"/>
        <v>ANKIT VILAS BORSE</v>
      </c>
      <c r="D1138" t="s">
        <v>429</v>
      </c>
      <c r="E1138">
        <v>8655594978</v>
      </c>
      <c r="F1138" t="s">
        <v>412</v>
      </c>
      <c r="G1138">
        <v>7</v>
      </c>
      <c r="H1138">
        <v>0</v>
      </c>
      <c r="I1138">
        <v>0</v>
      </c>
      <c r="J1138">
        <v>7</v>
      </c>
      <c r="K1138">
        <v>1</v>
      </c>
      <c r="L1138">
        <v>6</v>
      </c>
      <c r="M1138">
        <v>0</v>
      </c>
      <c r="N1138">
        <v>0</v>
      </c>
      <c r="O1138" t="s">
        <v>384</v>
      </c>
      <c r="P1138" s="368">
        <v>175</v>
      </c>
      <c r="Q1138" s="137">
        <v>0</v>
      </c>
      <c r="R1138" s="137">
        <v>7</v>
      </c>
      <c r="S1138" s="137">
        <v>1</v>
      </c>
      <c r="T1138" s="137">
        <v>100</v>
      </c>
      <c r="U1138" t="str">
        <f>VLOOKUP($B1138,Summary!$A:$C,3,0)</f>
        <v>Rushikesh Kale</v>
      </c>
      <c r="V1138" t="str">
        <f ca="1">VLOOKUP($B1138,Summary!$A:$E,5,0)</f>
        <v>More Than 1 Year</v>
      </c>
      <c r="W1138">
        <f t="shared" si="36"/>
        <v>10135447</v>
      </c>
    </row>
    <row r="1139" spans="1:23" s="8" customFormat="1">
      <c r="A1139" s="6">
        <v>45458</v>
      </c>
      <c r="B1139" s="209">
        <v>10155635</v>
      </c>
      <c r="C1139" s="7" t="str">
        <f t="shared" si="37"/>
        <v>RITIK PANKAJ CHAUBEY</v>
      </c>
      <c r="D1139" t="s">
        <v>500</v>
      </c>
      <c r="E1139">
        <v>8604838454</v>
      </c>
      <c r="F1139" t="s">
        <v>383</v>
      </c>
      <c r="G1139">
        <v>8</v>
      </c>
      <c r="H1139">
        <v>0</v>
      </c>
      <c r="I1139">
        <v>0</v>
      </c>
      <c r="J1139">
        <v>8</v>
      </c>
      <c r="K1139">
        <v>5</v>
      </c>
      <c r="L1139">
        <v>3</v>
      </c>
      <c r="M1139">
        <v>0</v>
      </c>
      <c r="N1139">
        <v>0</v>
      </c>
      <c r="O1139" t="s">
        <v>384</v>
      </c>
      <c r="P1139" s="368">
        <v>200</v>
      </c>
      <c r="Q1139" s="137">
        <v>0</v>
      </c>
      <c r="R1139" s="137">
        <v>8</v>
      </c>
      <c r="S1139" s="137">
        <v>1</v>
      </c>
      <c r="T1139" s="137">
        <v>100</v>
      </c>
      <c r="U1139" t="str">
        <f>VLOOKUP($B1139,Summary!$A:$C,3,0)</f>
        <v>Madhuri Joshi</v>
      </c>
      <c r="V1139" t="str">
        <f ca="1">VLOOKUP($B1139,Summary!$A:$E,5,0)</f>
        <v>31 - 90</v>
      </c>
      <c r="W1139">
        <f t="shared" si="36"/>
        <v>10155635</v>
      </c>
    </row>
    <row r="1140" spans="1:23" s="8" customFormat="1">
      <c r="A1140" s="6">
        <v>45458</v>
      </c>
      <c r="B1140" s="209">
        <v>10156163</v>
      </c>
      <c r="C1140" s="7" t="str">
        <f t="shared" si="37"/>
        <v>ABHISHEK KUMAR</v>
      </c>
      <c r="D1140" t="s">
        <v>526</v>
      </c>
      <c r="E1140">
        <v>9967178792</v>
      </c>
      <c r="F1140" t="s">
        <v>386</v>
      </c>
      <c r="G1140">
        <v>5</v>
      </c>
      <c r="H1140">
        <v>0</v>
      </c>
      <c r="I1140">
        <v>0</v>
      </c>
      <c r="J1140">
        <v>5</v>
      </c>
      <c r="K1140">
        <v>5</v>
      </c>
      <c r="L1140">
        <v>0</v>
      </c>
      <c r="M1140">
        <v>0</v>
      </c>
      <c r="N1140">
        <v>0</v>
      </c>
      <c r="O1140" t="s">
        <v>384</v>
      </c>
      <c r="P1140" s="368">
        <v>125</v>
      </c>
      <c r="Q1140" s="137">
        <v>0</v>
      </c>
      <c r="R1140" s="137">
        <v>5</v>
      </c>
      <c r="S1140" s="137">
        <v>1</v>
      </c>
      <c r="T1140" s="137">
        <v>100</v>
      </c>
      <c r="U1140" t="str">
        <f>VLOOKUP($B1140,Summary!$A:$C,3,0)</f>
        <v>Avnind Singh</v>
      </c>
      <c r="V1140" t="str">
        <f ca="1">VLOOKUP($B1140,Summary!$A:$E,5,0)</f>
        <v>31 - 90</v>
      </c>
      <c r="W1140">
        <f t="shared" si="36"/>
        <v>10156163</v>
      </c>
    </row>
    <row r="1141" spans="1:23" s="8" customFormat="1">
      <c r="A1141" s="6">
        <v>45458</v>
      </c>
      <c r="B1141" s="209">
        <v>10155616</v>
      </c>
      <c r="C1141" s="7" t="str">
        <f t="shared" si="37"/>
        <v>DHIRAJKUMAR L MISHRA</v>
      </c>
      <c r="D1141" t="s">
        <v>506</v>
      </c>
      <c r="E1141">
        <v>9370908992</v>
      </c>
      <c r="F1141" t="s">
        <v>442</v>
      </c>
      <c r="G1141">
        <v>7</v>
      </c>
      <c r="H1141">
        <v>0</v>
      </c>
      <c r="I1141">
        <v>0</v>
      </c>
      <c r="J1141">
        <v>7</v>
      </c>
      <c r="K1141">
        <v>0</v>
      </c>
      <c r="L1141">
        <v>7</v>
      </c>
      <c r="M1141">
        <v>0</v>
      </c>
      <c r="N1141">
        <v>0</v>
      </c>
      <c r="O1141" t="s">
        <v>384</v>
      </c>
      <c r="P1141" s="368">
        <v>165</v>
      </c>
      <c r="Q1141" s="137">
        <v>0</v>
      </c>
      <c r="R1141" s="137">
        <v>7</v>
      </c>
      <c r="S1141" s="137">
        <v>1</v>
      </c>
      <c r="T1141" s="137">
        <v>100</v>
      </c>
      <c r="U1141" t="str">
        <f>VLOOKUP($B1141,Summary!$A:$C,3,0)</f>
        <v>Rushikesh Kale</v>
      </c>
      <c r="V1141" t="str">
        <f ca="1">VLOOKUP($B1141,Summary!$A:$E,5,0)</f>
        <v>31 - 90</v>
      </c>
      <c r="W1141">
        <f t="shared" si="36"/>
        <v>10155616</v>
      </c>
    </row>
    <row r="1142" spans="1:23" s="8" customFormat="1">
      <c r="A1142" s="6">
        <v>45458</v>
      </c>
      <c r="B1142" s="209">
        <v>10106261</v>
      </c>
      <c r="C1142" s="7" t="str">
        <f t="shared" si="37"/>
        <v>MOHD ANWAR</v>
      </c>
      <c r="D1142" t="s">
        <v>406</v>
      </c>
      <c r="E1142">
        <v>9699967378</v>
      </c>
      <c r="F1142" t="s">
        <v>397</v>
      </c>
      <c r="G1142">
        <v>4</v>
      </c>
      <c r="H1142">
        <v>0</v>
      </c>
      <c r="I1142">
        <v>0</v>
      </c>
      <c r="J1142">
        <v>4</v>
      </c>
      <c r="K1142">
        <v>0</v>
      </c>
      <c r="L1142">
        <v>4</v>
      </c>
      <c r="M1142">
        <v>0</v>
      </c>
      <c r="N1142">
        <v>0</v>
      </c>
      <c r="O1142" t="s">
        <v>384</v>
      </c>
      <c r="P1142" s="368">
        <v>95</v>
      </c>
      <c r="Q1142" s="137">
        <v>0</v>
      </c>
      <c r="R1142" s="137">
        <v>4</v>
      </c>
      <c r="S1142" s="137">
        <v>1</v>
      </c>
      <c r="T1142" s="137">
        <v>80</v>
      </c>
      <c r="U1142" t="str">
        <f>VLOOKUP($B1142,Summary!$A:$C,3,0)</f>
        <v>Madhuri Joshi</v>
      </c>
      <c r="V1142" t="str">
        <f ca="1">VLOOKUP($B1142,Summary!$A:$E,5,0)</f>
        <v>More Than 1 Year</v>
      </c>
      <c r="W1142">
        <f t="shared" si="36"/>
        <v>10106261</v>
      </c>
    </row>
    <row r="1143" spans="1:23" s="8" customFormat="1">
      <c r="A1143" s="6">
        <v>45458</v>
      </c>
      <c r="B1143" s="209">
        <v>10149740</v>
      </c>
      <c r="C1143" s="7" t="str">
        <f t="shared" si="37"/>
        <v>MD SARFARAZ</v>
      </c>
      <c r="D1143" t="s">
        <v>420</v>
      </c>
      <c r="E1143">
        <v>8709965096</v>
      </c>
      <c r="F1143" t="s">
        <v>401</v>
      </c>
      <c r="G1143">
        <v>2</v>
      </c>
      <c r="H1143">
        <v>0</v>
      </c>
      <c r="I1143">
        <v>0</v>
      </c>
      <c r="J1143">
        <v>2</v>
      </c>
      <c r="K1143">
        <v>1</v>
      </c>
      <c r="L1143">
        <v>1</v>
      </c>
      <c r="M1143">
        <v>0</v>
      </c>
      <c r="N1143">
        <v>0</v>
      </c>
      <c r="O1143" t="s">
        <v>384</v>
      </c>
      <c r="P1143" s="368">
        <v>50</v>
      </c>
      <c r="Q1143" s="137">
        <v>0</v>
      </c>
      <c r="R1143" s="137">
        <v>2</v>
      </c>
      <c r="S1143" s="137">
        <v>1</v>
      </c>
      <c r="T1143" s="137">
        <v>40</v>
      </c>
      <c r="U1143" t="str">
        <f>VLOOKUP($B1143,Summary!$A:$C,3,0)</f>
        <v>Abhijit Khanvilkar</v>
      </c>
      <c r="V1143" t="str">
        <f ca="1">VLOOKUP($B1143,Summary!$A:$E,5,0)</f>
        <v>180 +</v>
      </c>
      <c r="W1143">
        <f t="shared" si="36"/>
        <v>10149740</v>
      </c>
    </row>
    <row r="1144" spans="1:23" s="8" customFormat="1">
      <c r="A1144" s="6">
        <v>45458</v>
      </c>
      <c r="B1144" s="209">
        <v>10044507</v>
      </c>
      <c r="C1144" s="7" t="str">
        <f t="shared" si="37"/>
        <v>JAGANATH SABAT</v>
      </c>
      <c r="D1144" t="s">
        <v>412</v>
      </c>
      <c r="E1144">
        <v>9619119432</v>
      </c>
      <c r="F1144" t="s">
        <v>422</v>
      </c>
      <c r="G1144">
        <v>1</v>
      </c>
      <c r="H1144">
        <v>1</v>
      </c>
      <c r="I1144">
        <v>0</v>
      </c>
      <c r="J1144">
        <v>0</v>
      </c>
      <c r="K1144">
        <v>0</v>
      </c>
      <c r="L1144">
        <v>1</v>
      </c>
      <c r="M1144">
        <v>0</v>
      </c>
      <c r="N1144">
        <v>0</v>
      </c>
      <c r="O1144" t="s">
        <v>384</v>
      </c>
      <c r="P1144" s="368">
        <v>85</v>
      </c>
      <c r="Q1144" s="137">
        <v>53045</v>
      </c>
      <c r="R1144" s="137">
        <v>1</v>
      </c>
      <c r="S1144" s="137">
        <v>1</v>
      </c>
      <c r="T1144" s="137">
        <v>20</v>
      </c>
      <c r="U1144" t="str">
        <f>VLOOKUP($B1144,Summary!$A:$C,3,0)</f>
        <v>Rushikesh Kale</v>
      </c>
      <c r="V1144" t="str">
        <f ca="1">VLOOKUP($B1144,Summary!$A:$E,5,0)</f>
        <v>More Than 1 Year</v>
      </c>
      <c r="W1144">
        <f t="shared" si="36"/>
        <v>10044507</v>
      </c>
    </row>
    <row r="1145" spans="1:23" s="8" customFormat="1">
      <c r="A1145" s="6">
        <v>45458</v>
      </c>
      <c r="B1145" s="209">
        <v>10031401</v>
      </c>
      <c r="C1145" s="7" t="str">
        <f t="shared" si="37"/>
        <v>KARIM JARIYA</v>
      </c>
      <c r="D1145" t="s">
        <v>403</v>
      </c>
      <c r="E1145">
        <v>9321734702</v>
      </c>
      <c r="F1145" t="s">
        <v>385</v>
      </c>
      <c r="G1145">
        <v>5</v>
      </c>
      <c r="H1145">
        <v>0</v>
      </c>
      <c r="I1145">
        <v>0</v>
      </c>
      <c r="J1145">
        <v>5</v>
      </c>
      <c r="K1145">
        <v>1</v>
      </c>
      <c r="L1145">
        <v>4</v>
      </c>
      <c r="M1145">
        <v>0</v>
      </c>
      <c r="N1145">
        <v>0</v>
      </c>
      <c r="O1145" t="s">
        <v>384</v>
      </c>
      <c r="P1145" s="368">
        <v>125</v>
      </c>
      <c r="Q1145" s="137">
        <v>0</v>
      </c>
      <c r="R1145" s="137">
        <v>5</v>
      </c>
      <c r="S1145" s="137">
        <v>1</v>
      </c>
      <c r="T1145" s="137">
        <v>100</v>
      </c>
      <c r="U1145" t="str">
        <f>VLOOKUP($B1145,Summary!$A:$C,3,0)</f>
        <v>Intezar Sayed</v>
      </c>
      <c r="V1145" t="str">
        <f ca="1">VLOOKUP($B1145,Summary!$A:$E,5,0)</f>
        <v>More Than 1 Year</v>
      </c>
      <c r="W1145">
        <f t="shared" si="36"/>
        <v>10031401</v>
      </c>
    </row>
    <row r="1146" spans="1:23" s="8" customFormat="1">
      <c r="A1146" s="6">
        <v>45458</v>
      </c>
      <c r="B1146" s="209">
        <v>10157420</v>
      </c>
      <c r="C1146" s="7" t="str">
        <f t="shared" si="37"/>
        <v>VISHAL RAJENDRA UPADHYAY</v>
      </c>
      <c r="D1146" t="s">
        <v>554</v>
      </c>
      <c r="E1146">
        <v>9867075685</v>
      </c>
      <c r="F1146" t="s">
        <v>497</v>
      </c>
      <c r="G1146">
        <v>4</v>
      </c>
      <c r="H1146">
        <v>0</v>
      </c>
      <c r="I1146">
        <v>0</v>
      </c>
      <c r="J1146">
        <v>4</v>
      </c>
      <c r="K1146">
        <v>1</v>
      </c>
      <c r="L1146">
        <v>3</v>
      </c>
      <c r="M1146">
        <v>0</v>
      </c>
      <c r="N1146">
        <v>0</v>
      </c>
      <c r="O1146" t="s">
        <v>384</v>
      </c>
      <c r="P1146" s="368">
        <v>100</v>
      </c>
      <c r="Q1146" s="137">
        <v>0</v>
      </c>
      <c r="R1146" s="137">
        <v>4</v>
      </c>
      <c r="S1146" s="137">
        <v>1</v>
      </c>
      <c r="T1146" s="137">
        <v>100</v>
      </c>
      <c r="U1146" t="str">
        <f>VLOOKUP($B1146,Summary!$A:$C,3,0)</f>
        <v>Dileep Sharma</v>
      </c>
      <c r="V1146" t="str">
        <f ca="1">VLOOKUP($B1146,Summary!$A:$E,5,0)</f>
        <v>31 - 90</v>
      </c>
      <c r="W1146">
        <f t="shared" si="36"/>
        <v>10157420</v>
      </c>
    </row>
    <row r="1147" spans="1:23" s="8" customFormat="1">
      <c r="A1147" s="6">
        <v>45458</v>
      </c>
      <c r="B1147" s="209">
        <v>10153333</v>
      </c>
      <c r="C1147" s="7" t="str">
        <f t="shared" si="37"/>
        <v>SUMIT KUMAR PARASNATH VERMA</v>
      </c>
      <c r="D1147" t="s">
        <v>546</v>
      </c>
      <c r="E1147">
        <v>7738531602</v>
      </c>
      <c r="F1147" t="s">
        <v>503</v>
      </c>
      <c r="G1147">
        <v>4</v>
      </c>
      <c r="H1147">
        <v>1</v>
      </c>
      <c r="I1147">
        <v>0</v>
      </c>
      <c r="J1147">
        <v>3</v>
      </c>
      <c r="K1147">
        <v>0</v>
      </c>
      <c r="L1147">
        <v>4</v>
      </c>
      <c r="M1147">
        <v>0</v>
      </c>
      <c r="N1147">
        <v>0</v>
      </c>
      <c r="O1147" t="s">
        <v>384</v>
      </c>
      <c r="P1147" s="368">
        <v>165</v>
      </c>
      <c r="Q1147" s="137">
        <v>7080</v>
      </c>
      <c r="R1147" s="137">
        <v>4</v>
      </c>
      <c r="S1147" s="137">
        <v>1</v>
      </c>
      <c r="T1147" s="137">
        <v>80</v>
      </c>
      <c r="U1147" t="str">
        <f>VLOOKUP($B1147,Summary!$A:$C,3,0)</f>
        <v>Dileep Sharma</v>
      </c>
      <c r="V1147" t="str">
        <f ca="1">VLOOKUP($B1147,Summary!$A:$E,5,0)</f>
        <v>91 - 180</v>
      </c>
      <c r="W1147">
        <f t="shared" si="36"/>
        <v>10153333</v>
      </c>
    </row>
    <row r="1148" spans="1:23" s="8" customFormat="1">
      <c r="A1148" s="6">
        <v>45458</v>
      </c>
      <c r="B1148" s="209">
        <v>10157283</v>
      </c>
      <c r="C1148" s="7" t="str">
        <f t="shared" si="37"/>
        <v>VINIT LAXMIKANT CHATURVEDI</v>
      </c>
      <c r="D1148" t="s">
        <v>549</v>
      </c>
      <c r="E1148">
        <v>9619167461</v>
      </c>
      <c r="F1148" t="s">
        <v>461</v>
      </c>
      <c r="G1148">
        <v>5</v>
      </c>
      <c r="H1148">
        <v>0</v>
      </c>
      <c r="I1148">
        <v>0</v>
      </c>
      <c r="J1148">
        <v>5</v>
      </c>
      <c r="K1148">
        <v>4</v>
      </c>
      <c r="L1148">
        <v>1</v>
      </c>
      <c r="M1148">
        <v>0</v>
      </c>
      <c r="N1148">
        <v>0</v>
      </c>
      <c r="O1148" t="s">
        <v>384</v>
      </c>
      <c r="P1148" s="368">
        <v>125</v>
      </c>
      <c r="Q1148" s="137">
        <v>0</v>
      </c>
      <c r="R1148" s="137">
        <v>5</v>
      </c>
      <c r="S1148" s="137">
        <v>1</v>
      </c>
      <c r="T1148" s="137">
        <v>100</v>
      </c>
      <c r="U1148" t="str">
        <f>VLOOKUP($B1148,Summary!$A:$C,3,0)</f>
        <v>Avnind Singh</v>
      </c>
      <c r="V1148" t="str">
        <f ca="1">VLOOKUP($B1148,Summary!$A:$E,5,0)</f>
        <v>31 - 90</v>
      </c>
      <c r="W1148">
        <f t="shared" si="36"/>
        <v>10157283</v>
      </c>
    </row>
    <row r="1149" spans="1:23" s="8" customFormat="1">
      <c r="A1149" s="6">
        <v>45458</v>
      </c>
      <c r="B1149" s="209">
        <v>10157455</v>
      </c>
      <c r="C1149" s="7" t="str">
        <f t="shared" si="37"/>
        <v>PRASHANT VISHRAM PATIL</v>
      </c>
      <c r="D1149" t="s">
        <v>552</v>
      </c>
      <c r="E1149">
        <v>7777088988</v>
      </c>
      <c r="F1149" t="s">
        <v>409</v>
      </c>
      <c r="G1149">
        <v>5</v>
      </c>
      <c r="H1149">
        <v>1</v>
      </c>
      <c r="I1149">
        <v>0</v>
      </c>
      <c r="J1149">
        <v>4</v>
      </c>
      <c r="K1149">
        <v>2</v>
      </c>
      <c r="L1149">
        <v>4</v>
      </c>
      <c r="M1149">
        <v>0</v>
      </c>
      <c r="N1149">
        <v>0</v>
      </c>
      <c r="O1149" t="s">
        <v>384</v>
      </c>
      <c r="P1149" s="368">
        <v>190</v>
      </c>
      <c r="Q1149" s="137">
        <v>4720</v>
      </c>
      <c r="R1149" s="137">
        <v>6</v>
      </c>
      <c r="S1149" s="137">
        <v>1</v>
      </c>
      <c r="T1149" s="137">
        <v>100</v>
      </c>
      <c r="U1149" t="str">
        <f>VLOOKUP($B1149,Summary!$A:$C,3,0)</f>
        <v>Avnind Singh</v>
      </c>
      <c r="V1149" t="str">
        <f ca="1">VLOOKUP($B1149,Summary!$A:$E,5,0)</f>
        <v>31 - 90</v>
      </c>
      <c r="W1149">
        <f t="shared" si="36"/>
        <v>10157455</v>
      </c>
    </row>
    <row r="1150" spans="1:23" s="8" customFormat="1">
      <c r="A1150" s="6">
        <v>45458</v>
      </c>
      <c r="B1150" s="209">
        <v>10155622</v>
      </c>
      <c r="C1150" s="7" t="str">
        <f t="shared" si="37"/>
        <v>SOFIYAN MOHAMMED UMAR ANSARI</v>
      </c>
      <c r="D1150" t="s">
        <v>498</v>
      </c>
      <c r="E1150">
        <v>7304151160</v>
      </c>
      <c r="F1150" t="s">
        <v>503</v>
      </c>
      <c r="G1150">
        <v>5</v>
      </c>
      <c r="H1150">
        <v>0</v>
      </c>
      <c r="I1150">
        <v>0</v>
      </c>
      <c r="J1150">
        <v>5</v>
      </c>
      <c r="K1150">
        <v>1</v>
      </c>
      <c r="L1150">
        <v>4</v>
      </c>
      <c r="M1150">
        <v>0</v>
      </c>
      <c r="N1150">
        <v>0</v>
      </c>
      <c r="O1150" t="s">
        <v>384</v>
      </c>
      <c r="P1150" s="368">
        <v>125</v>
      </c>
      <c r="Q1150" s="137">
        <v>0</v>
      </c>
      <c r="R1150" s="137">
        <v>5</v>
      </c>
      <c r="S1150" s="137">
        <v>1</v>
      </c>
      <c r="T1150" s="137">
        <v>100</v>
      </c>
      <c r="U1150" t="str">
        <f>VLOOKUP($B1150,Summary!$A:$C,3,0)</f>
        <v>Dileep Sharma</v>
      </c>
      <c r="V1150" t="str">
        <f ca="1">VLOOKUP($B1150,Summary!$A:$E,5,0)</f>
        <v>31 - 90</v>
      </c>
      <c r="W1150">
        <f t="shared" si="36"/>
        <v>10155622</v>
      </c>
    </row>
    <row r="1151" spans="1:23" s="8" customFormat="1">
      <c r="A1151" s="6">
        <v>45458</v>
      </c>
      <c r="B1151" s="209">
        <v>10152249</v>
      </c>
      <c r="C1151" s="7" t="str">
        <f t="shared" si="37"/>
        <v>HARIHAR SINGH</v>
      </c>
      <c r="D1151" t="s">
        <v>438</v>
      </c>
      <c r="E1151">
        <v>8149312014</v>
      </c>
      <c r="F1151" t="s">
        <v>385</v>
      </c>
      <c r="G1151">
        <v>3</v>
      </c>
      <c r="H1151">
        <v>0</v>
      </c>
      <c r="I1151">
        <v>0</v>
      </c>
      <c r="J1151">
        <v>3</v>
      </c>
      <c r="K1151">
        <v>0</v>
      </c>
      <c r="L1151">
        <v>3</v>
      </c>
      <c r="M1151">
        <v>0</v>
      </c>
      <c r="N1151">
        <v>0</v>
      </c>
      <c r="O1151" t="s">
        <v>384</v>
      </c>
      <c r="P1151" s="368">
        <v>65</v>
      </c>
      <c r="Q1151" s="137">
        <v>0</v>
      </c>
      <c r="R1151" s="137">
        <v>3</v>
      </c>
      <c r="S1151" s="137">
        <v>1</v>
      </c>
      <c r="T1151" s="137">
        <v>60</v>
      </c>
      <c r="U1151" t="str">
        <f>VLOOKUP($B1151,Summary!$A:$C,3,0)</f>
        <v>Intezar Sayed</v>
      </c>
      <c r="V1151" t="str">
        <f ca="1">VLOOKUP($B1151,Summary!$A:$E,5,0)</f>
        <v>91 - 180</v>
      </c>
      <c r="W1151">
        <f t="shared" si="36"/>
        <v>10152249</v>
      </c>
    </row>
    <row r="1152" spans="1:23" s="8" customFormat="1">
      <c r="A1152" s="6">
        <v>45458</v>
      </c>
      <c r="B1152" s="209">
        <v>10152292</v>
      </c>
      <c r="C1152" s="7" t="str">
        <f t="shared" si="37"/>
        <v>CHOUBEY ADITYA AJIT</v>
      </c>
      <c r="D1152" t="s">
        <v>404</v>
      </c>
      <c r="E1152">
        <v>7414955787</v>
      </c>
      <c r="F1152" t="s">
        <v>405</v>
      </c>
      <c r="G1152">
        <v>5</v>
      </c>
      <c r="H1152">
        <v>0</v>
      </c>
      <c r="I1152">
        <v>0</v>
      </c>
      <c r="J1152">
        <v>5</v>
      </c>
      <c r="K1152">
        <v>1</v>
      </c>
      <c r="L1152">
        <v>4</v>
      </c>
      <c r="M1152">
        <v>0</v>
      </c>
      <c r="N1152">
        <v>0</v>
      </c>
      <c r="O1152" t="s">
        <v>384</v>
      </c>
      <c r="P1152" s="368">
        <v>105</v>
      </c>
      <c r="Q1152" s="137">
        <v>0</v>
      </c>
      <c r="R1152" s="137">
        <v>5</v>
      </c>
      <c r="S1152" s="137">
        <v>1</v>
      </c>
      <c r="T1152" s="137">
        <v>100</v>
      </c>
      <c r="U1152" t="str">
        <f>VLOOKUP($B1152,Summary!$A:$C,3,0)</f>
        <v>Rushikesh Kale</v>
      </c>
      <c r="V1152" t="str">
        <f ca="1">VLOOKUP($B1152,Summary!$A:$E,5,0)</f>
        <v>91 - 180</v>
      </c>
      <c r="W1152">
        <f t="shared" si="36"/>
        <v>10152292</v>
      </c>
    </row>
    <row r="1153" spans="1:23" s="8" customFormat="1">
      <c r="A1153" s="6">
        <v>45458</v>
      </c>
      <c r="B1153" s="209">
        <v>10150180</v>
      </c>
      <c r="C1153" s="7" t="str">
        <f t="shared" si="37"/>
        <v>YASH SABHA SHANKAR TIWARI</v>
      </c>
      <c r="D1153" t="s">
        <v>423</v>
      </c>
      <c r="E1153">
        <v>9594587271</v>
      </c>
      <c r="F1153" t="s">
        <v>399</v>
      </c>
      <c r="G1153">
        <v>2</v>
      </c>
      <c r="H1153">
        <v>1</v>
      </c>
      <c r="I1153">
        <v>0</v>
      </c>
      <c r="J1153">
        <v>1</v>
      </c>
      <c r="K1153">
        <v>1</v>
      </c>
      <c r="L1153">
        <v>1</v>
      </c>
      <c r="M1153">
        <v>0</v>
      </c>
      <c r="N1153">
        <v>0</v>
      </c>
      <c r="O1153" t="s">
        <v>384</v>
      </c>
      <c r="P1153" s="368">
        <v>120</v>
      </c>
      <c r="Q1153" s="137">
        <v>7080</v>
      </c>
      <c r="R1153" s="137">
        <v>2</v>
      </c>
      <c r="S1153" s="137">
        <v>1</v>
      </c>
      <c r="T1153" s="137">
        <v>40</v>
      </c>
      <c r="U1153" t="str">
        <f>VLOOKUP($B1153,Summary!$A:$C,3,0)</f>
        <v>Abhijit Khanvilkar</v>
      </c>
      <c r="V1153" t="str">
        <f ca="1">VLOOKUP($B1153,Summary!$A:$E,5,0)</f>
        <v>180 +</v>
      </c>
      <c r="W1153">
        <f t="shared" si="36"/>
        <v>10150180</v>
      </c>
    </row>
    <row r="1154" spans="1:23" s="8" customFormat="1">
      <c r="A1154" s="6">
        <v>45458</v>
      </c>
      <c r="B1154" s="209">
        <v>10156154</v>
      </c>
      <c r="C1154" s="7" t="str">
        <f t="shared" si="37"/>
        <v>VINAY KUMAR DUBEY</v>
      </c>
      <c r="D1154" t="s">
        <v>530</v>
      </c>
      <c r="E1154">
        <v>7080868718</v>
      </c>
      <c r="F1154" t="s">
        <v>412</v>
      </c>
      <c r="G1154">
        <v>6</v>
      </c>
      <c r="H1154">
        <v>0</v>
      </c>
      <c r="I1154">
        <v>0</v>
      </c>
      <c r="J1154">
        <v>6</v>
      </c>
      <c r="K1154">
        <v>2</v>
      </c>
      <c r="L1154">
        <v>4</v>
      </c>
      <c r="M1154">
        <v>0</v>
      </c>
      <c r="N1154">
        <v>0</v>
      </c>
      <c r="O1154" t="s">
        <v>384</v>
      </c>
      <c r="P1154" s="368">
        <v>140</v>
      </c>
      <c r="Q1154" s="137">
        <v>0</v>
      </c>
      <c r="R1154" s="137">
        <v>6</v>
      </c>
      <c r="S1154" s="137">
        <v>1</v>
      </c>
      <c r="T1154" s="137">
        <v>100</v>
      </c>
      <c r="U1154" t="str">
        <f>VLOOKUP($B1154,Summary!$A:$C,3,0)</f>
        <v>Rushikesh Kale</v>
      </c>
      <c r="V1154" t="str">
        <f ca="1">VLOOKUP($B1154,Summary!$A:$E,5,0)</f>
        <v>31 - 90</v>
      </c>
      <c r="W1154">
        <f t="shared" si="36"/>
        <v>10156154</v>
      </c>
    </row>
    <row r="1155" spans="1:23" s="8" customFormat="1">
      <c r="A1155" s="6">
        <v>45458</v>
      </c>
      <c r="B1155" s="209">
        <v>10145771</v>
      </c>
      <c r="C1155" s="7" t="str">
        <f t="shared" si="37"/>
        <v>RISHIKESH DUBEY</v>
      </c>
      <c r="D1155" t="s">
        <v>437</v>
      </c>
      <c r="E1155">
        <v>8369036235</v>
      </c>
      <c r="F1155" t="s">
        <v>433</v>
      </c>
      <c r="G1155">
        <v>4</v>
      </c>
      <c r="H1155">
        <v>0</v>
      </c>
      <c r="I1155">
        <v>0</v>
      </c>
      <c r="J1155">
        <v>4</v>
      </c>
      <c r="K1155">
        <v>1</v>
      </c>
      <c r="L1155">
        <v>3</v>
      </c>
      <c r="M1155">
        <v>0</v>
      </c>
      <c r="N1155">
        <v>1</v>
      </c>
      <c r="O1155" t="s">
        <v>384</v>
      </c>
      <c r="P1155" s="368">
        <v>110</v>
      </c>
      <c r="Q1155" s="137">
        <v>0</v>
      </c>
      <c r="R1155" s="137">
        <v>4</v>
      </c>
      <c r="S1155" s="137">
        <v>1</v>
      </c>
      <c r="T1155" s="137">
        <v>80</v>
      </c>
      <c r="U1155" t="str">
        <f>VLOOKUP($B1155,Summary!$A:$C,3,0)</f>
        <v>Intezar Sayed</v>
      </c>
      <c r="V1155" t="str">
        <f ca="1">VLOOKUP($B1155,Summary!$A:$E,5,0)</f>
        <v>180 +</v>
      </c>
      <c r="W1155">
        <f t="shared" ref="W1155:W1218" si="38">B1155</f>
        <v>10145771</v>
      </c>
    </row>
    <row r="1156" spans="1:23" s="8" customFormat="1">
      <c r="A1156" s="6">
        <v>45458</v>
      </c>
      <c r="B1156" s="209">
        <v>10061244</v>
      </c>
      <c r="C1156" s="7" t="str">
        <f t="shared" si="37"/>
        <v>MANISH PANDEY</v>
      </c>
      <c r="D1156" t="s">
        <v>424</v>
      </c>
      <c r="E1156">
        <v>8655267737</v>
      </c>
      <c r="F1156" t="s">
        <v>385</v>
      </c>
      <c r="G1156">
        <v>5</v>
      </c>
      <c r="H1156">
        <v>0</v>
      </c>
      <c r="I1156">
        <v>0</v>
      </c>
      <c r="J1156">
        <v>5</v>
      </c>
      <c r="K1156">
        <v>1</v>
      </c>
      <c r="L1156">
        <v>4</v>
      </c>
      <c r="M1156">
        <v>0</v>
      </c>
      <c r="N1156">
        <v>0</v>
      </c>
      <c r="O1156" t="s">
        <v>384</v>
      </c>
      <c r="P1156" s="368">
        <v>125</v>
      </c>
      <c r="Q1156" s="137">
        <v>0</v>
      </c>
      <c r="R1156" s="137">
        <v>5</v>
      </c>
      <c r="S1156" s="137">
        <v>1</v>
      </c>
      <c r="T1156" s="137">
        <v>100</v>
      </c>
      <c r="U1156" t="str">
        <f>VLOOKUP($B1156,Summary!$A:$C,3,0)</f>
        <v>Intezar Sayed</v>
      </c>
      <c r="V1156" t="str">
        <f ca="1">VLOOKUP($B1156,Summary!$A:$E,5,0)</f>
        <v>More Than 1 Year</v>
      </c>
      <c r="W1156">
        <f t="shared" si="38"/>
        <v>10061244</v>
      </c>
    </row>
    <row r="1157" spans="1:23" s="8" customFormat="1">
      <c r="A1157" s="6">
        <v>45458</v>
      </c>
      <c r="B1157" s="209">
        <v>10154490</v>
      </c>
      <c r="C1157" s="7" t="str">
        <f t="shared" si="37"/>
        <v>SIRAJ RAIS KHAN</v>
      </c>
      <c r="D1157" t="s">
        <v>474</v>
      </c>
      <c r="E1157">
        <v>7738084089</v>
      </c>
      <c r="F1157" t="s">
        <v>402</v>
      </c>
      <c r="G1157">
        <v>3</v>
      </c>
      <c r="H1157">
        <v>0</v>
      </c>
      <c r="I1157">
        <v>0</v>
      </c>
      <c r="J1157">
        <v>3</v>
      </c>
      <c r="K1157">
        <v>0</v>
      </c>
      <c r="L1157">
        <v>3</v>
      </c>
      <c r="M1157">
        <v>0</v>
      </c>
      <c r="N1157">
        <v>0</v>
      </c>
      <c r="O1157" t="s">
        <v>384</v>
      </c>
      <c r="P1157" s="368">
        <v>65</v>
      </c>
      <c r="Q1157" s="137">
        <v>0</v>
      </c>
      <c r="R1157" s="137">
        <v>3</v>
      </c>
      <c r="S1157" s="137">
        <v>1</v>
      </c>
      <c r="T1157" s="137">
        <v>60</v>
      </c>
      <c r="U1157" t="str">
        <f>VLOOKUP($B1157,Summary!$A:$C,3,0)</f>
        <v>Intezar Sayed</v>
      </c>
      <c r="V1157" t="str">
        <f ca="1">VLOOKUP($B1157,Summary!$A:$E,5,0)</f>
        <v>91 - 180</v>
      </c>
      <c r="W1157">
        <f t="shared" si="38"/>
        <v>10154490</v>
      </c>
    </row>
    <row r="1158" spans="1:23" s="8" customFormat="1">
      <c r="A1158" s="6">
        <v>45458</v>
      </c>
      <c r="B1158" s="209">
        <v>10154482</v>
      </c>
      <c r="C1158" s="7" t="str">
        <f t="shared" si="37"/>
        <v>PRADEEP DEEPAK ANGRE</v>
      </c>
      <c r="D1158" t="s">
        <v>473</v>
      </c>
      <c r="E1158">
        <v>8879114532</v>
      </c>
      <c r="F1158" t="s">
        <v>412</v>
      </c>
      <c r="G1158">
        <v>6</v>
      </c>
      <c r="H1158">
        <v>0</v>
      </c>
      <c r="I1158">
        <v>0</v>
      </c>
      <c r="J1158">
        <v>6</v>
      </c>
      <c r="K1158">
        <v>1</v>
      </c>
      <c r="L1158">
        <v>5</v>
      </c>
      <c r="M1158">
        <v>0</v>
      </c>
      <c r="N1158">
        <v>0</v>
      </c>
      <c r="O1158" t="s">
        <v>384</v>
      </c>
      <c r="P1158" s="368">
        <v>150</v>
      </c>
      <c r="Q1158" s="137">
        <v>0</v>
      </c>
      <c r="R1158" s="137">
        <v>6</v>
      </c>
      <c r="S1158" s="137">
        <v>1</v>
      </c>
      <c r="T1158" s="137">
        <v>100</v>
      </c>
      <c r="U1158" t="str">
        <f>VLOOKUP($B1158,Summary!$A:$C,3,0)</f>
        <v>Rushikesh Kale</v>
      </c>
      <c r="V1158" t="str">
        <f ca="1">VLOOKUP($B1158,Summary!$A:$E,5,0)</f>
        <v>91 - 180</v>
      </c>
      <c r="W1158">
        <f t="shared" si="38"/>
        <v>10154482</v>
      </c>
    </row>
    <row r="1159" spans="1:23" s="8" customFormat="1">
      <c r="A1159" s="6">
        <v>45458</v>
      </c>
      <c r="B1159" s="209">
        <v>10148305</v>
      </c>
      <c r="C1159" s="7" t="str">
        <f t="shared" si="37"/>
        <v>SAMSUJJAMA</v>
      </c>
      <c r="D1159" t="s">
        <v>408</v>
      </c>
      <c r="E1159">
        <v>9628744894</v>
      </c>
      <c r="F1159" t="s">
        <v>409</v>
      </c>
      <c r="G1159">
        <v>5</v>
      </c>
      <c r="H1159">
        <v>0</v>
      </c>
      <c r="I1159">
        <v>0</v>
      </c>
      <c r="J1159">
        <v>5</v>
      </c>
      <c r="K1159">
        <v>0</v>
      </c>
      <c r="L1159">
        <v>5</v>
      </c>
      <c r="M1159">
        <v>0</v>
      </c>
      <c r="N1159">
        <v>0</v>
      </c>
      <c r="O1159" t="s">
        <v>384</v>
      </c>
      <c r="P1159" s="368">
        <v>115</v>
      </c>
      <c r="Q1159" s="137">
        <v>0</v>
      </c>
      <c r="R1159" s="137">
        <v>4</v>
      </c>
      <c r="S1159" s="137">
        <v>1</v>
      </c>
      <c r="T1159" s="137">
        <v>80</v>
      </c>
      <c r="U1159" t="str">
        <f>VLOOKUP($B1159,Summary!$A:$C,3,0)</f>
        <v>Avnind Singh</v>
      </c>
      <c r="V1159" t="str">
        <f ca="1">VLOOKUP($B1159,Summary!$A:$E,5,0)</f>
        <v>180 +</v>
      </c>
      <c r="W1159">
        <f t="shared" si="38"/>
        <v>10148305</v>
      </c>
    </row>
    <row r="1160" spans="1:23" s="8" customFormat="1">
      <c r="A1160" s="6">
        <v>45458</v>
      </c>
      <c r="B1160" s="209">
        <v>10156155</v>
      </c>
      <c r="C1160" s="7" t="str">
        <f t="shared" si="37"/>
        <v>VIVEKANAND</v>
      </c>
      <c r="D1160" t="s">
        <v>543</v>
      </c>
      <c r="E1160">
        <v>9984546969</v>
      </c>
      <c r="F1160" t="s">
        <v>412</v>
      </c>
      <c r="G1160">
        <v>7</v>
      </c>
      <c r="H1160">
        <v>0</v>
      </c>
      <c r="I1160">
        <v>0</v>
      </c>
      <c r="J1160">
        <v>7</v>
      </c>
      <c r="K1160">
        <v>3</v>
      </c>
      <c r="L1160">
        <v>4</v>
      </c>
      <c r="M1160">
        <v>0</v>
      </c>
      <c r="N1160">
        <v>0</v>
      </c>
      <c r="O1160" t="s">
        <v>384</v>
      </c>
      <c r="P1160" s="368">
        <v>155</v>
      </c>
      <c r="Q1160" s="137">
        <v>0</v>
      </c>
      <c r="R1160" s="137">
        <v>6</v>
      </c>
      <c r="S1160" s="137">
        <v>1</v>
      </c>
      <c r="T1160" s="137">
        <v>100</v>
      </c>
      <c r="U1160" t="str">
        <f>VLOOKUP($B1160,Summary!$A:$C,3,0)</f>
        <v>Rushikesh Kale</v>
      </c>
      <c r="V1160" t="str">
        <f ca="1">VLOOKUP($B1160,Summary!$A:$E,5,0)</f>
        <v>31 - 90</v>
      </c>
      <c r="W1160">
        <f t="shared" si="38"/>
        <v>10156155</v>
      </c>
    </row>
    <row r="1161" spans="1:23" s="8" customFormat="1">
      <c r="A1161" s="6">
        <v>45458</v>
      </c>
      <c r="B1161" s="209">
        <v>10154722</v>
      </c>
      <c r="C1161" s="7" t="str">
        <f t="shared" si="37"/>
        <v>ANIMESH KARMAKAR</v>
      </c>
      <c r="D1161" t="s">
        <v>492</v>
      </c>
      <c r="E1161">
        <v>6294590298</v>
      </c>
      <c r="F1161" t="s">
        <v>399</v>
      </c>
      <c r="G1161">
        <v>6</v>
      </c>
      <c r="H1161">
        <v>0</v>
      </c>
      <c r="I1161">
        <v>0</v>
      </c>
      <c r="J1161">
        <v>6</v>
      </c>
      <c r="K1161">
        <v>2</v>
      </c>
      <c r="L1161">
        <v>4</v>
      </c>
      <c r="M1161">
        <v>0</v>
      </c>
      <c r="N1161">
        <v>0</v>
      </c>
      <c r="O1161" t="s">
        <v>384</v>
      </c>
      <c r="P1161" s="368">
        <v>140</v>
      </c>
      <c r="Q1161" s="137">
        <v>0</v>
      </c>
      <c r="R1161" s="137">
        <v>5</v>
      </c>
      <c r="S1161" s="137">
        <v>1</v>
      </c>
      <c r="T1161" s="137">
        <v>100</v>
      </c>
      <c r="U1161" t="str">
        <f>VLOOKUP($B1161,Summary!$A:$C,3,0)</f>
        <v>Abhijit Khanvilkar</v>
      </c>
      <c r="V1161" t="str">
        <f ca="1">VLOOKUP($B1161,Summary!$A:$E,5,0)</f>
        <v>91 - 180</v>
      </c>
      <c r="W1161">
        <f t="shared" si="38"/>
        <v>10154722</v>
      </c>
    </row>
    <row r="1162" spans="1:23" s="8" customFormat="1">
      <c r="A1162" s="6">
        <v>45458</v>
      </c>
      <c r="B1162" s="209">
        <v>10083901</v>
      </c>
      <c r="C1162" s="7" t="str">
        <f t="shared" si="37"/>
        <v>BHAVESH VIVEK MHATRE</v>
      </c>
      <c r="D1162" t="s">
        <v>419</v>
      </c>
      <c r="E1162">
        <v>8668720253</v>
      </c>
      <c r="F1162" t="s">
        <v>418</v>
      </c>
      <c r="G1162">
        <v>4</v>
      </c>
      <c r="H1162">
        <v>0</v>
      </c>
      <c r="I1162">
        <v>0</v>
      </c>
      <c r="J1162">
        <v>4</v>
      </c>
      <c r="K1162">
        <v>1</v>
      </c>
      <c r="L1162">
        <v>3</v>
      </c>
      <c r="M1162">
        <v>0</v>
      </c>
      <c r="N1162">
        <v>0</v>
      </c>
      <c r="O1162" t="s">
        <v>384</v>
      </c>
      <c r="P1162" s="368">
        <v>100</v>
      </c>
      <c r="Q1162" s="137">
        <v>0</v>
      </c>
      <c r="R1162" s="137">
        <v>4</v>
      </c>
      <c r="S1162" s="137">
        <v>1</v>
      </c>
      <c r="T1162" s="137">
        <v>80</v>
      </c>
      <c r="U1162" t="str">
        <f>VLOOKUP($B1162,Summary!$A:$C,3,0)</f>
        <v>Madhuri Joshi</v>
      </c>
      <c r="V1162" t="str">
        <f ca="1">VLOOKUP($B1162,Summary!$A:$E,5,0)</f>
        <v>More Than 1 Year</v>
      </c>
      <c r="W1162">
        <f t="shared" si="38"/>
        <v>10083901</v>
      </c>
    </row>
    <row r="1163" spans="1:23" s="8" customFormat="1">
      <c r="A1163" s="6">
        <v>45458</v>
      </c>
      <c r="B1163" s="209">
        <v>10153342</v>
      </c>
      <c r="C1163" s="7" t="str">
        <f t="shared" si="37"/>
        <v>AKASH RAMRATAN JAISWAL</v>
      </c>
      <c r="D1163" t="s">
        <v>461</v>
      </c>
      <c r="E1163">
        <v>7977956010</v>
      </c>
      <c r="F1163" t="s">
        <v>390</v>
      </c>
      <c r="G1163">
        <v>1</v>
      </c>
      <c r="H1163">
        <v>0</v>
      </c>
      <c r="I1163">
        <v>0</v>
      </c>
      <c r="J1163">
        <v>1</v>
      </c>
      <c r="K1163">
        <v>1</v>
      </c>
      <c r="L1163">
        <v>0</v>
      </c>
      <c r="M1163">
        <v>0</v>
      </c>
      <c r="N1163">
        <v>0</v>
      </c>
      <c r="O1163" t="s">
        <v>384</v>
      </c>
      <c r="P1163" s="368">
        <v>25</v>
      </c>
      <c r="Q1163" s="137">
        <v>0</v>
      </c>
      <c r="R1163" s="137">
        <v>1</v>
      </c>
      <c r="S1163" s="137">
        <v>1</v>
      </c>
      <c r="T1163" s="137">
        <v>33.33</v>
      </c>
      <c r="U1163" t="str">
        <f>VLOOKUP($B1163,Summary!$A:$C,3,0)</f>
        <v>Avnind Singh</v>
      </c>
      <c r="V1163" t="str">
        <f ca="1">VLOOKUP($B1163,Summary!$A:$E,5,0)</f>
        <v>91 - 180</v>
      </c>
      <c r="W1163">
        <f t="shared" si="38"/>
        <v>10153342</v>
      </c>
    </row>
    <row r="1164" spans="1:23" s="8" customFormat="1">
      <c r="A1164" s="6">
        <v>45458</v>
      </c>
      <c r="B1164" s="209">
        <v>10152846</v>
      </c>
      <c r="C1164" s="7" t="str">
        <f t="shared" si="37"/>
        <v>SANDESH SAROJ MISHRA</v>
      </c>
      <c r="D1164" t="s">
        <v>394</v>
      </c>
      <c r="E1164">
        <v>9819648094</v>
      </c>
      <c r="F1164" t="s">
        <v>471</v>
      </c>
      <c r="G1164">
        <v>5</v>
      </c>
      <c r="H1164">
        <v>1</v>
      </c>
      <c r="I1164">
        <v>0</v>
      </c>
      <c r="J1164">
        <v>4</v>
      </c>
      <c r="K1164">
        <v>0</v>
      </c>
      <c r="L1164">
        <v>5</v>
      </c>
      <c r="M1164">
        <v>0</v>
      </c>
      <c r="N1164">
        <v>0</v>
      </c>
      <c r="O1164" t="s">
        <v>384</v>
      </c>
      <c r="P1164" s="368">
        <v>180</v>
      </c>
      <c r="Q1164" s="137">
        <v>4720</v>
      </c>
      <c r="R1164" s="137">
        <v>4</v>
      </c>
      <c r="S1164" s="137">
        <v>1</v>
      </c>
      <c r="T1164" s="137">
        <v>80</v>
      </c>
      <c r="U1164" t="str">
        <f>VLOOKUP($B1164,Summary!$A:$C,3,0)</f>
        <v>Dileep Sharma</v>
      </c>
      <c r="V1164" t="str">
        <f ca="1">VLOOKUP($B1164,Summary!$A:$E,5,0)</f>
        <v>91 - 180</v>
      </c>
      <c r="W1164">
        <f t="shared" si="38"/>
        <v>10152846</v>
      </c>
    </row>
    <row r="1165" spans="1:23" s="8" customFormat="1">
      <c r="A1165" s="6">
        <v>45458</v>
      </c>
      <c r="B1165" s="209">
        <v>10153105</v>
      </c>
      <c r="C1165" s="7" t="str">
        <f t="shared" si="37"/>
        <v>SUDHEER PANKAJ PANDEY</v>
      </c>
      <c r="D1165" t="s">
        <v>457</v>
      </c>
      <c r="E1165">
        <v>8953258991</v>
      </c>
      <c r="F1165" t="s">
        <v>460</v>
      </c>
      <c r="G1165">
        <v>5</v>
      </c>
      <c r="H1165">
        <v>0</v>
      </c>
      <c r="I1165">
        <v>0</v>
      </c>
      <c r="J1165">
        <v>5</v>
      </c>
      <c r="K1165">
        <v>3</v>
      </c>
      <c r="L1165">
        <v>2</v>
      </c>
      <c r="M1165">
        <v>0</v>
      </c>
      <c r="N1165">
        <v>0</v>
      </c>
      <c r="O1165" t="s">
        <v>384</v>
      </c>
      <c r="P1165" s="368">
        <v>125</v>
      </c>
      <c r="Q1165" s="137">
        <v>0</v>
      </c>
      <c r="R1165" s="137">
        <v>5</v>
      </c>
      <c r="S1165" s="137">
        <v>1</v>
      </c>
      <c r="T1165" s="137">
        <v>100</v>
      </c>
      <c r="U1165" t="str">
        <f>VLOOKUP($B1165,Summary!$A:$C,3,0)</f>
        <v>Avnind Singh</v>
      </c>
      <c r="V1165" t="str">
        <f ca="1">VLOOKUP($B1165,Summary!$A:$E,5,0)</f>
        <v>91 - 180</v>
      </c>
      <c r="W1165">
        <f t="shared" si="38"/>
        <v>10153105</v>
      </c>
    </row>
    <row r="1166" spans="1:23" s="8" customFormat="1">
      <c r="A1166" s="6">
        <v>45458</v>
      </c>
      <c r="B1166" s="209">
        <v>10157451</v>
      </c>
      <c r="C1166" s="7" t="str">
        <f t="shared" si="37"/>
        <v>ATHARAV DASHRATH PAWAR</v>
      </c>
      <c r="D1166" t="s">
        <v>551</v>
      </c>
      <c r="E1166">
        <v>8655082048</v>
      </c>
      <c r="F1166" t="s">
        <v>399</v>
      </c>
      <c r="G1166">
        <v>7</v>
      </c>
      <c r="H1166">
        <v>0</v>
      </c>
      <c r="I1166">
        <v>0</v>
      </c>
      <c r="J1166">
        <v>7</v>
      </c>
      <c r="K1166">
        <v>3</v>
      </c>
      <c r="L1166">
        <v>4</v>
      </c>
      <c r="M1166">
        <v>0</v>
      </c>
      <c r="N1166">
        <v>0</v>
      </c>
      <c r="O1166" t="s">
        <v>384</v>
      </c>
      <c r="P1166" s="368">
        <v>165</v>
      </c>
      <c r="Q1166" s="137">
        <v>0</v>
      </c>
      <c r="R1166" s="137">
        <v>7</v>
      </c>
      <c r="S1166" s="137">
        <v>1</v>
      </c>
      <c r="T1166" s="137">
        <v>100</v>
      </c>
      <c r="U1166" t="str">
        <f>VLOOKUP($B1166,Summary!$A:$C,3,0)</f>
        <v>Abhijit Khanvilkar</v>
      </c>
      <c r="V1166" t="str">
        <f ca="1">VLOOKUP($B1166,Summary!$A:$E,5,0)</f>
        <v>31 - 90</v>
      </c>
      <c r="W1166">
        <f t="shared" si="38"/>
        <v>10157451</v>
      </c>
    </row>
    <row r="1167" spans="1:23" s="8" customFormat="1">
      <c r="A1167" s="6">
        <v>45458</v>
      </c>
      <c r="B1167" s="209">
        <v>10068735</v>
      </c>
      <c r="C1167" s="7" t="str">
        <f t="shared" si="37"/>
        <v>MOHAMMED MUNAWAR KHAN</v>
      </c>
      <c r="D1167" t="s">
        <v>398</v>
      </c>
      <c r="E1167">
        <v>8779346184</v>
      </c>
      <c r="F1167" t="s">
        <v>414</v>
      </c>
      <c r="G1167">
        <v>3</v>
      </c>
      <c r="H1167">
        <v>0</v>
      </c>
      <c r="I1167">
        <v>0</v>
      </c>
      <c r="J1167">
        <v>3</v>
      </c>
      <c r="K1167">
        <v>0</v>
      </c>
      <c r="L1167">
        <v>3</v>
      </c>
      <c r="M1167">
        <v>0</v>
      </c>
      <c r="N1167">
        <v>0</v>
      </c>
      <c r="O1167" t="s">
        <v>384</v>
      </c>
      <c r="P1167" s="368">
        <v>65</v>
      </c>
      <c r="Q1167" s="137">
        <v>0</v>
      </c>
      <c r="R1167" s="137">
        <v>3</v>
      </c>
      <c r="S1167" s="137">
        <v>1</v>
      </c>
      <c r="T1167" s="137">
        <v>100</v>
      </c>
      <c r="U1167" t="str">
        <f>VLOOKUP($B1167,Summary!$A:$C,3,0)</f>
        <v>Intezar Sayed</v>
      </c>
      <c r="V1167" t="str">
        <f ca="1">VLOOKUP($B1167,Summary!$A:$E,5,0)</f>
        <v>More Than 1 Year</v>
      </c>
      <c r="W1167">
        <f t="shared" si="38"/>
        <v>10068735</v>
      </c>
    </row>
    <row r="1168" spans="1:23" s="8" customFormat="1">
      <c r="A1168" s="6">
        <v>45458</v>
      </c>
      <c r="B1168" s="209">
        <v>10156139</v>
      </c>
      <c r="C1168" s="7" t="str">
        <f t="shared" si="37"/>
        <v>ASHISH SHUKLA</v>
      </c>
      <c r="D1168" t="s">
        <v>508</v>
      </c>
      <c r="E1168">
        <v>8879709699</v>
      </c>
      <c r="F1168" t="s">
        <v>399</v>
      </c>
      <c r="G1168">
        <v>6</v>
      </c>
      <c r="H1168">
        <v>0</v>
      </c>
      <c r="I1168">
        <v>0</v>
      </c>
      <c r="J1168">
        <v>6</v>
      </c>
      <c r="K1168">
        <v>5</v>
      </c>
      <c r="L1168">
        <v>1</v>
      </c>
      <c r="M1168">
        <v>0</v>
      </c>
      <c r="N1168">
        <v>0</v>
      </c>
      <c r="O1168" t="s">
        <v>384</v>
      </c>
      <c r="P1168" s="368">
        <v>150</v>
      </c>
      <c r="Q1168" s="137">
        <v>0</v>
      </c>
      <c r="R1168" s="137">
        <v>6</v>
      </c>
      <c r="S1168" s="137">
        <v>1</v>
      </c>
      <c r="T1168" s="137">
        <v>100</v>
      </c>
      <c r="U1168" t="str">
        <f>VLOOKUP($B1168,Summary!$A:$C,3,0)</f>
        <v>Abhijit Khanvilkar</v>
      </c>
      <c r="V1168" t="str">
        <f ca="1">VLOOKUP($B1168,Summary!$A:$E,5,0)</f>
        <v>31 - 90</v>
      </c>
      <c r="W1168">
        <f t="shared" si="38"/>
        <v>10156139</v>
      </c>
    </row>
    <row r="1169" spans="1:23" s="8" customFormat="1">
      <c r="A1169" s="6">
        <v>45458</v>
      </c>
      <c r="B1169" s="209">
        <v>10147895</v>
      </c>
      <c r="C1169" s="7" t="str">
        <f t="shared" si="37"/>
        <v>RUSHIKESH DODHU JADHAV</v>
      </c>
      <c r="D1169" t="s">
        <v>389</v>
      </c>
      <c r="E1169">
        <v>9768269689</v>
      </c>
      <c r="F1169" t="s">
        <v>461</v>
      </c>
      <c r="G1169">
        <v>5</v>
      </c>
      <c r="H1169">
        <v>0</v>
      </c>
      <c r="I1169">
        <v>0</v>
      </c>
      <c r="J1169">
        <v>5</v>
      </c>
      <c r="K1169">
        <v>2</v>
      </c>
      <c r="L1169">
        <v>3</v>
      </c>
      <c r="M1169">
        <v>0</v>
      </c>
      <c r="N1169">
        <v>0</v>
      </c>
      <c r="O1169" t="s">
        <v>384</v>
      </c>
      <c r="P1169" s="368">
        <v>125</v>
      </c>
      <c r="Q1169" s="137">
        <v>0</v>
      </c>
      <c r="R1169" s="137">
        <v>5</v>
      </c>
      <c r="S1169" s="137">
        <v>1</v>
      </c>
      <c r="T1169" s="137">
        <v>100</v>
      </c>
      <c r="U1169" t="str">
        <f>VLOOKUP($B1169,Summary!$A:$C,3,0)</f>
        <v>Avnind Singh</v>
      </c>
      <c r="V1169" t="str">
        <f ca="1">VLOOKUP($B1169,Summary!$A:$E,5,0)</f>
        <v>180 +</v>
      </c>
      <c r="W1169">
        <f t="shared" si="38"/>
        <v>10147895</v>
      </c>
    </row>
    <row r="1170" spans="1:23" s="8" customFormat="1">
      <c r="A1170" s="6">
        <v>45458</v>
      </c>
      <c r="B1170" s="209">
        <v>10156402</v>
      </c>
      <c r="C1170" s="7" t="str">
        <f t="shared" si="37"/>
        <v>RANJEET UPENDRA SHARMA</v>
      </c>
      <c r="D1170" t="s">
        <v>529</v>
      </c>
      <c r="E1170">
        <v>7620769467</v>
      </c>
      <c r="F1170" t="s">
        <v>412</v>
      </c>
      <c r="G1170">
        <v>6</v>
      </c>
      <c r="H1170">
        <v>0</v>
      </c>
      <c r="I1170">
        <v>0</v>
      </c>
      <c r="J1170">
        <v>6</v>
      </c>
      <c r="K1170">
        <v>1</v>
      </c>
      <c r="L1170">
        <v>5</v>
      </c>
      <c r="M1170">
        <v>0</v>
      </c>
      <c r="N1170">
        <v>0</v>
      </c>
      <c r="O1170" t="s">
        <v>384</v>
      </c>
      <c r="P1170" s="368">
        <v>90</v>
      </c>
      <c r="Q1170" s="137">
        <v>0</v>
      </c>
      <c r="R1170" s="137">
        <v>4</v>
      </c>
      <c r="S1170" s="137">
        <v>1</v>
      </c>
      <c r="T1170" s="137">
        <v>80</v>
      </c>
      <c r="U1170" t="str">
        <f>VLOOKUP($B1170,Summary!$A:$C,3,0)</f>
        <v>Rushikesh Kale</v>
      </c>
      <c r="V1170" t="str">
        <f ca="1">VLOOKUP($B1170,Summary!$A:$E,5,0)</f>
        <v>31 - 90</v>
      </c>
      <c r="W1170">
        <f t="shared" si="38"/>
        <v>10156402</v>
      </c>
    </row>
    <row r="1171" spans="1:23" s="8" customFormat="1">
      <c r="A1171" s="6">
        <v>45458</v>
      </c>
      <c r="B1171" s="209">
        <v>10157735</v>
      </c>
      <c r="C1171" s="7" t="str">
        <f t="shared" si="37"/>
        <v>YADAV VIVEKKUMAR LALJI</v>
      </c>
      <c r="D1171" t="s">
        <v>564</v>
      </c>
      <c r="E1171">
        <v>9702818558</v>
      </c>
      <c r="F1171" t="s">
        <v>402</v>
      </c>
      <c r="G1171">
        <v>5</v>
      </c>
      <c r="H1171">
        <v>0</v>
      </c>
      <c r="I1171">
        <v>0</v>
      </c>
      <c r="J1171">
        <v>5</v>
      </c>
      <c r="K1171">
        <v>3</v>
      </c>
      <c r="L1171">
        <v>2</v>
      </c>
      <c r="M1171">
        <v>0</v>
      </c>
      <c r="N1171">
        <v>0</v>
      </c>
      <c r="O1171" t="s">
        <v>384</v>
      </c>
      <c r="P1171" s="368">
        <v>125</v>
      </c>
      <c r="Q1171" s="137">
        <v>0</v>
      </c>
      <c r="R1171" s="137">
        <v>5</v>
      </c>
      <c r="S1171" s="137">
        <v>1</v>
      </c>
      <c r="T1171" s="137">
        <v>100</v>
      </c>
      <c r="U1171" t="str">
        <f>VLOOKUP($B1171,Summary!$A:$C,3,0)</f>
        <v>Intezar Sayed</v>
      </c>
      <c r="V1171" t="str">
        <f ca="1">VLOOKUP($B1171,Summary!$A:$E,5,0)</f>
        <v>31 - 90</v>
      </c>
      <c r="W1171">
        <f t="shared" si="38"/>
        <v>10157735</v>
      </c>
    </row>
    <row r="1172" spans="1:23" s="8" customFormat="1">
      <c r="A1172" s="6">
        <v>45458</v>
      </c>
      <c r="B1172" s="209">
        <v>10023038</v>
      </c>
      <c r="C1172" s="7" t="str">
        <f t="shared" si="37"/>
        <v>MOHAMMAD IMRAN ADIL</v>
      </c>
      <c r="D1172" t="s">
        <v>397</v>
      </c>
      <c r="E1172">
        <v>9967552214</v>
      </c>
      <c r="F1172" t="s">
        <v>413</v>
      </c>
      <c r="G1172">
        <v>1</v>
      </c>
      <c r="H1172">
        <v>0</v>
      </c>
      <c r="I1172">
        <v>0</v>
      </c>
      <c r="J1172">
        <v>1</v>
      </c>
      <c r="K1172">
        <v>0</v>
      </c>
      <c r="L1172">
        <v>1</v>
      </c>
      <c r="M1172">
        <v>0</v>
      </c>
      <c r="N1172">
        <v>0</v>
      </c>
      <c r="O1172" t="s">
        <v>384</v>
      </c>
      <c r="P1172" s="368">
        <v>25</v>
      </c>
      <c r="Q1172" s="137">
        <v>0</v>
      </c>
      <c r="R1172" s="137">
        <v>1</v>
      </c>
      <c r="S1172" s="137">
        <v>1</v>
      </c>
      <c r="T1172" s="137">
        <v>20</v>
      </c>
      <c r="U1172" t="str">
        <f>VLOOKUP($B1172,Summary!$A:$C,3,0)</f>
        <v>Madhuri Joshi</v>
      </c>
      <c r="V1172" t="str">
        <f ca="1">VLOOKUP($B1172,Summary!$A:$E,5,0)</f>
        <v>More Than 1 Year</v>
      </c>
      <c r="W1172">
        <f t="shared" si="38"/>
        <v>10023038</v>
      </c>
    </row>
    <row r="1173" spans="1:23" s="8" customFormat="1">
      <c r="A1173" s="6">
        <v>45458</v>
      </c>
      <c r="B1173" s="209">
        <v>10081473</v>
      </c>
      <c r="C1173" s="7" t="str">
        <f t="shared" si="37"/>
        <v>ALOK NAKHDOO PAL</v>
      </c>
      <c r="D1173" t="s">
        <v>425</v>
      </c>
      <c r="E1173">
        <v>7385360866</v>
      </c>
      <c r="F1173" t="s">
        <v>405</v>
      </c>
      <c r="G1173">
        <v>6</v>
      </c>
      <c r="H1173">
        <v>0</v>
      </c>
      <c r="I1173">
        <v>0</v>
      </c>
      <c r="J1173">
        <v>6</v>
      </c>
      <c r="K1173">
        <v>0</v>
      </c>
      <c r="L1173">
        <v>6</v>
      </c>
      <c r="M1173">
        <v>0</v>
      </c>
      <c r="N1173">
        <v>0</v>
      </c>
      <c r="O1173" t="s">
        <v>384</v>
      </c>
      <c r="P1173" s="368">
        <v>150</v>
      </c>
      <c r="Q1173" s="137">
        <v>0</v>
      </c>
      <c r="R1173" s="137">
        <v>6</v>
      </c>
      <c r="S1173" s="137">
        <v>1</v>
      </c>
      <c r="T1173" s="137">
        <v>100</v>
      </c>
      <c r="U1173" t="str">
        <f>VLOOKUP($B1173,Summary!$A:$C,3,0)</f>
        <v>Rushikesh Kale</v>
      </c>
      <c r="V1173" t="str">
        <f ca="1">VLOOKUP($B1173,Summary!$A:$E,5,0)</f>
        <v>More Than 1 Year</v>
      </c>
      <c r="W1173">
        <f t="shared" si="38"/>
        <v>10081473</v>
      </c>
    </row>
    <row r="1174" spans="1:23" s="8" customFormat="1">
      <c r="A1174" s="6">
        <v>45458</v>
      </c>
      <c r="B1174" s="209">
        <v>10152591</v>
      </c>
      <c r="C1174" s="7" t="str">
        <f t="shared" si="37"/>
        <v>ARUN KUMAR SHUKLA</v>
      </c>
      <c r="D1174" t="s">
        <v>421</v>
      </c>
      <c r="E1174">
        <v>8928440955</v>
      </c>
      <c r="F1174" t="s">
        <v>405</v>
      </c>
      <c r="G1174">
        <v>8</v>
      </c>
      <c r="H1174">
        <v>0</v>
      </c>
      <c r="I1174">
        <v>0</v>
      </c>
      <c r="J1174">
        <v>8</v>
      </c>
      <c r="K1174">
        <v>0</v>
      </c>
      <c r="L1174">
        <v>8</v>
      </c>
      <c r="M1174">
        <v>0</v>
      </c>
      <c r="N1174">
        <v>0</v>
      </c>
      <c r="O1174" t="s">
        <v>384</v>
      </c>
      <c r="P1174" s="368">
        <v>200</v>
      </c>
      <c r="Q1174" s="137">
        <v>0</v>
      </c>
      <c r="R1174" s="137">
        <v>8</v>
      </c>
      <c r="S1174" s="137">
        <v>1</v>
      </c>
      <c r="T1174" s="137">
        <v>100</v>
      </c>
      <c r="U1174" t="str">
        <f>VLOOKUP($B1174,Summary!$A:$C,3,0)</f>
        <v>Rushikesh Kale</v>
      </c>
      <c r="V1174" t="str">
        <f ca="1">VLOOKUP($B1174,Summary!$A:$E,5,0)</f>
        <v>91 - 180</v>
      </c>
      <c r="W1174">
        <f t="shared" si="38"/>
        <v>10152591</v>
      </c>
    </row>
    <row r="1175" spans="1:23" s="8" customFormat="1">
      <c r="A1175" s="6">
        <v>45458</v>
      </c>
      <c r="B1175" s="209">
        <v>10156156</v>
      </c>
      <c r="C1175" s="7" t="str">
        <f t="shared" si="37"/>
        <v>AJAY KUMAR MISHRA</v>
      </c>
      <c r="D1175" t="s">
        <v>528</v>
      </c>
      <c r="E1175">
        <v>8009478116</v>
      </c>
      <c r="F1175" t="s">
        <v>386</v>
      </c>
      <c r="G1175">
        <v>5</v>
      </c>
      <c r="H1175">
        <v>0</v>
      </c>
      <c r="I1175">
        <v>0</v>
      </c>
      <c r="J1175">
        <v>5</v>
      </c>
      <c r="K1175">
        <v>4</v>
      </c>
      <c r="L1175">
        <v>1</v>
      </c>
      <c r="M1175">
        <v>0</v>
      </c>
      <c r="N1175">
        <v>0</v>
      </c>
      <c r="O1175" t="s">
        <v>384</v>
      </c>
      <c r="P1175" s="368">
        <v>115</v>
      </c>
      <c r="Q1175" s="137">
        <v>0</v>
      </c>
      <c r="R1175" s="137">
        <v>5</v>
      </c>
      <c r="S1175" s="137">
        <v>1</v>
      </c>
      <c r="T1175" s="137">
        <v>100</v>
      </c>
      <c r="U1175" t="str">
        <f>VLOOKUP($B1175,Summary!$A:$C,3,0)</f>
        <v>Avnind Singh</v>
      </c>
      <c r="V1175" t="str">
        <f ca="1">VLOOKUP($B1175,Summary!$A:$E,5,0)</f>
        <v>31 - 90</v>
      </c>
      <c r="W1175">
        <f t="shared" si="38"/>
        <v>10156156</v>
      </c>
    </row>
    <row r="1176" spans="1:23" s="8" customFormat="1">
      <c r="A1176" s="6">
        <v>45458</v>
      </c>
      <c r="B1176" s="209">
        <v>10129842</v>
      </c>
      <c r="C1176" s="7" t="str">
        <f t="shared" si="37"/>
        <v>RANJIT REVNATH BOBHATE</v>
      </c>
      <c r="D1176" t="s">
        <v>428</v>
      </c>
      <c r="E1176">
        <v>9920240914</v>
      </c>
      <c r="F1176" t="s">
        <v>397</v>
      </c>
      <c r="G1176">
        <v>5</v>
      </c>
      <c r="H1176">
        <v>0</v>
      </c>
      <c r="I1176">
        <v>0</v>
      </c>
      <c r="J1176">
        <v>5</v>
      </c>
      <c r="K1176">
        <v>0</v>
      </c>
      <c r="L1176">
        <v>5</v>
      </c>
      <c r="M1176">
        <v>0</v>
      </c>
      <c r="N1176">
        <v>0</v>
      </c>
      <c r="O1176" t="s">
        <v>384</v>
      </c>
      <c r="P1176" s="368">
        <v>125</v>
      </c>
      <c r="Q1176" s="137">
        <v>0</v>
      </c>
      <c r="R1176" s="137">
        <v>5</v>
      </c>
      <c r="S1176" s="137">
        <v>1</v>
      </c>
      <c r="T1176" s="137">
        <v>100</v>
      </c>
      <c r="U1176" t="str">
        <f>VLOOKUP($B1176,Summary!$A:$C,3,0)</f>
        <v>Madhuri Joshi</v>
      </c>
      <c r="V1176" t="str">
        <f ca="1">VLOOKUP($B1176,Summary!$A:$E,5,0)</f>
        <v>More Than 1 Year</v>
      </c>
      <c r="W1176">
        <f t="shared" si="38"/>
        <v>10129842</v>
      </c>
    </row>
    <row r="1177" spans="1:23" s="8" customFormat="1">
      <c r="A1177" s="6">
        <v>45458</v>
      </c>
      <c r="B1177" s="209">
        <v>10062688</v>
      </c>
      <c r="C1177" s="7" t="str">
        <f t="shared" si="37"/>
        <v>CHANDRALOK GUPTA</v>
      </c>
      <c r="D1177" t="s">
        <v>405</v>
      </c>
      <c r="E1177">
        <v>8424058233</v>
      </c>
      <c r="F1177" t="s">
        <v>422</v>
      </c>
      <c r="G1177">
        <v>1</v>
      </c>
      <c r="H1177">
        <v>1</v>
      </c>
      <c r="I1177">
        <v>0</v>
      </c>
      <c r="J1177">
        <v>0</v>
      </c>
      <c r="K1177">
        <v>0</v>
      </c>
      <c r="L1177">
        <v>1</v>
      </c>
      <c r="M1177">
        <v>0</v>
      </c>
      <c r="N1177">
        <v>0</v>
      </c>
      <c r="O1177" t="s">
        <v>384</v>
      </c>
      <c r="P1177" s="368">
        <v>90</v>
      </c>
      <c r="Q1177" s="137">
        <v>41019</v>
      </c>
      <c r="R1177" s="137">
        <v>1</v>
      </c>
      <c r="S1177" s="137">
        <v>1</v>
      </c>
      <c r="T1177" s="137">
        <v>20</v>
      </c>
      <c r="U1177" t="str">
        <f>VLOOKUP($B1177,Summary!$A:$C,3,0)</f>
        <v>Rushikesh Kale</v>
      </c>
      <c r="V1177" t="str">
        <f ca="1">VLOOKUP($B1177,Summary!$A:$E,5,0)</f>
        <v>More Than 1 Year</v>
      </c>
      <c r="W1177">
        <f t="shared" si="38"/>
        <v>10062688</v>
      </c>
    </row>
    <row r="1178" spans="1:23" s="8" customFormat="1">
      <c r="A1178" s="6">
        <v>45460</v>
      </c>
      <c r="B1178" s="209">
        <v>10156139</v>
      </c>
      <c r="C1178" s="7" t="str">
        <f t="shared" si="37"/>
        <v>ASHISH SHUKLA</v>
      </c>
      <c r="D1178" t="s">
        <v>508</v>
      </c>
      <c r="E1178">
        <v>8879709699</v>
      </c>
      <c r="F1178" t="s">
        <v>387</v>
      </c>
      <c r="G1178">
        <v>4</v>
      </c>
      <c r="H1178">
        <v>0</v>
      </c>
      <c r="I1178">
        <v>0</v>
      </c>
      <c r="J1178">
        <v>4</v>
      </c>
      <c r="K1178">
        <v>1</v>
      </c>
      <c r="L1178">
        <v>3</v>
      </c>
      <c r="M1178">
        <v>0</v>
      </c>
      <c r="N1178">
        <v>0</v>
      </c>
      <c r="O1178" t="s">
        <v>384</v>
      </c>
      <c r="P1178" s="368">
        <v>75</v>
      </c>
      <c r="Q1178" s="137">
        <v>0</v>
      </c>
      <c r="R1178" s="137">
        <v>3</v>
      </c>
      <c r="S1178" s="137">
        <v>1</v>
      </c>
      <c r="T1178" s="137">
        <v>60</v>
      </c>
      <c r="U1178" t="str">
        <f>VLOOKUP($B1178,Summary!$A:$C,3,0)</f>
        <v>Abhijit Khanvilkar</v>
      </c>
      <c r="V1178" t="str">
        <f ca="1">VLOOKUP($B1178,Summary!$A:$E,5,0)</f>
        <v>31 - 90</v>
      </c>
      <c r="W1178">
        <f t="shared" si="38"/>
        <v>10156139</v>
      </c>
    </row>
    <row r="1179" spans="1:23" s="8" customFormat="1">
      <c r="A1179" s="6">
        <v>45460</v>
      </c>
      <c r="B1179" s="209">
        <v>10157451</v>
      </c>
      <c r="C1179" s="7" t="str">
        <f t="shared" si="37"/>
        <v>ATHARAV DASHRATH PAWAR</v>
      </c>
      <c r="D1179" t="s">
        <v>551</v>
      </c>
      <c r="E1179">
        <v>8655082048</v>
      </c>
      <c r="F1179" t="s">
        <v>387</v>
      </c>
      <c r="G1179">
        <v>6</v>
      </c>
      <c r="H1179">
        <v>0</v>
      </c>
      <c r="I1179">
        <v>0</v>
      </c>
      <c r="J1179">
        <v>6</v>
      </c>
      <c r="K1179">
        <v>1</v>
      </c>
      <c r="L1179">
        <v>5</v>
      </c>
      <c r="M1179">
        <v>0</v>
      </c>
      <c r="N1179">
        <v>0</v>
      </c>
      <c r="O1179" t="s">
        <v>384</v>
      </c>
      <c r="P1179" s="368">
        <v>150</v>
      </c>
      <c r="Q1179" s="137">
        <v>0</v>
      </c>
      <c r="R1179" s="137">
        <v>6</v>
      </c>
      <c r="S1179" s="137">
        <v>1</v>
      </c>
      <c r="T1179" s="137">
        <v>100</v>
      </c>
      <c r="U1179" t="str">
        <f>VLOOKUP($B1179,Summary!$A:$C,3,0)</f>
        <v>Abhijit Khanvilkar</v>
      </c>
      <c r="V1179" t="str">
        <f ca="1">VLOOKUP($B1179,Summary!$A:$E,5,0)</f>
        <v>31 - 90</v>
      </c>
      <c r="W1179">
        <f t="shared" si="38"/>
        <v>10157451</v>
      </c>
    </row>
    <row r="1180" spans="1:23" s="8" customFormat="1">
      <c r="A1180" s="6">
        <v>45460</v>
      </c>
      <c r="B1180" s="209">
        <v>10156402</v>
      </c>
      <c r="C1180" s="7" t="str">
        <f t="shared" si="37"/>
        <v>RANJEET UPENDRA SHARMA</v>
      </c>
      <c r="D1180" t="s">
        <v>529</v>
      </c>
      <c r="E1180">
        <v>7620769467</v>
      </c>
      <c r="F1180" t="s">
        <v>412</v>
      </c>
      <c r="G1180">
        <v>5</v>
      </c>
      <c r="H1180">
        <v>0</v>
      </c>
      <c r="I1180">
        <v>0</v>
      </c>
      <c r="J1180">
        <v>5</v>
      </c>
      <c r="K1180">
        <v>1</v>
      </c>
      <c r="L1180">
        <v>4</v>
      </c>
      <c r="M1180">
        <v>0</v>
      </c>
      <c r="N1180">
        <v>0</v>
      </c>
      <c r="O1180" t="s">
        <v>384</v>
      </c>
      <c r="P1180" s="368">
        <v>105</v>
      </c>
      <c r="Q1180" s="137">
        <v>0</v>
      </c>
      <c r="R1180" s="137">
        <v>4</v>
      </c>
      <c r="S1180" s="137">
        <v>1</v>
      </c>
      <c r="T1180" s="137">
        <v>80</v>
      </c>
      <c r="U1180" t="str">
        <f>VLOOKUP($B1180,Summary!$A:$C,3,0)</f>
        <v>Rushikesh Kale</v>
      </c>
      <c r="V1180" t="str">
        <f ca="1">VLOOKUP($B1180,Summary!$A:$E,5,0)</f>
        <v>31 - 90</v>
      </c>
      <c r="W1180">
        <f t="shared" si="38"/>
        <v>10156402</v>
      </c>
    </row>
    <row r="1181" spans="1:23" s="8" customFormat="1">
      <c r="A1181" s="6">
        <v>45460</v>
      </c>
      <c r="B1181" s="209">
        <v>10147895</v>
      </c>
      <c r="C1181" s="7" t="str">
        <f t="shared" si="37"/>
        <v>RUSHIKESH DODHU JADHAV</v>
      </c>
      <c r="D1181" t="s">
        <v>389</v>
      </c>
      <c r="E1181">
        <v>9768269689</v>
      </c>
      <c r="F1181" t="s">
        <v>461</v>
      </c>
      <c r="G1181">
        <v>5</v>
      </c>
      <c r="H1181">
        <v>0</v>
      </c>
      <c r="I1181">
        <v>0</v>
      </c>
      <c r="J1181">
        <v>5</v>
      </c>
      <c r="K1181">
        <v>0</v>
      </c>
      <c r="L1181">
        <v>6</v>
      </c>
      <c r="M1181">
        <v>0</v>
      </c>
      <c r="N1181">
        <v>0</v>
      </c>
      <c r="O1181" t="s">
        <v>384</v>
      </c>
      <c r="P1181" s="368">
        <v>125</v>
      </c>
      <c r="Q1181" s="137">
        <v>0</v>
      </c>
      <c r="R1181" s="137">
        <v>5</v>
      </c>
      <c r="S1181" s="137">
        <v>1</v>
      </c>
      <c r="T1181" s="137">
        <v>100</v>
      </c>
      <c r="U1181" t="str">
        <f>VLOOKUP($B1181,Summary!$A:$C,3,0)</f>
        <v>Avnind Singh</v>
      </c>
      <c r="V1181" t="str">
        <f ca="1">VLOOKUP($B1181,Summary!$A:$E,5,0)</f>
        <v>180 +</v>
      </c>
      <c r="W1181">
        <f t="shared" si="38"/>
        <v>10147895</v>
      </c>
    </row>
    <row r="1182" spans="1:23" s="8" customFormat="1">
      <c r="A1182" s="6">
        <v>45460</v>
      </c>
      <c r="B1182" s="209">
        <v>10081473</v>
      </c>
      <c r="C1182" s="7" t="str">
        <f t="shared" si="37"/>
        <v>ALOK NAKHDOO PAL</v>
      </c>
      <c r="D1182" t="s">
        <v>425</v>
      </c>
      <c r="E1182">
        <v>7385360866</v>
      </c>
      <c r="F1182" t="s">
        <v>405</v>
      </c>
      <c r="G1182">
        <v>7</v>
      </c>
      <c r="H1182">
        <v>0</v>
      </c>
      <c r="I1182">
        <v>0</v>
      </c>
      <c r="J1182">
        <v>7</v>
      </c>
      <c r="K1182">
        <v>2</v>
      </c>
      <c r="L1182">
        <v>5</v>
      </c>
      <c r="M1182">
        <v>0</v>
      </c>
      <c r="N1182">
        <v>1</v>
      </c>
      <c r="O1182" t="s">
        <v>384</v>
      </c>
      <c r="P1182" s="368">
        <v>185</v>
      </c>
      <c r="Q1182" s="137">
        <v>0</v>
      </c>
      <c r="R1182" s="137">
        <v>7</v>
      </c>
      <c r="S1182" s="137">
        <v>1</v>
      </c>
      <c r="T1182" s="137">
        <v>100</v>
      </c>
      <c r="U1182" t="str">
        <f>VLOOKUP($B1182,Summary!$A:$C,3,0)</f>
        <v>Rushikesh Kale</v>
      </c>
      <c r="V1182" t="str">
        <f ca="1">VLOOKUP($B1182,Summary!$A:$E,5,0)</f>
        <v>More Than 1 Year</v>
      </c>
      <c r="W1182">
        <f t="shared" si="38"/>
        <v>10081473</v>
      </c>
    </row>
    <row r="1183" spans="1:23" s="8" customFormat="1">
      <c r="A1183" s="6">
        <v>45460</v>
      </c>
      <c r="B1183" s="209">
        <v>10152591</v>
      </c>
      <c r="C1183" s="7" t="str">
        <f t="shared" si="37"/>
        <v>ARUN KUMAR SHUKLA</v>
      </c>
      <c r="D1183" t="s">
        <v>421</v>
      </c>
      <c r="E1183">
        <v>8928440955</v>
      </c>
      <c r="F1183" t="s">
        <v>405</v>
      </c>
      <c r="G1183">
        <v>7</v>
      </c>
      <c r="H1183">
        <v>0</v>
      </c>
      <c r="I1183">
        <v>0</v>
      </c>
      <c r="J1183">
        <v>7</v>
      </c>
      <c r="K1183">
        <v>2</v>
      </c>
      <c r="L1183">
        <v>6</v>
      </c>
      <c r="M1183">
        <v>0</v>
      </c>
      <c r="N1183">
        <v>1</v>
      </c>
      <c r="O1183" t="s">
        <v>384</v>
      </c>
      <c r="P1183" s="368">
        <v>175</v>
      </c>
      <c r="Q1183" s="137">
        <v>0</v>
      </c>
      <c r="R1183" s="137">
        <v>7</v>
      </c>
      <c r="S1183" s="137">
        <v>1</v>
      </c>
      <c r="T1183" s="137">
        <v>100</v>
      </c>
      <c r="U1183" t="str">
        <f>VLOOKUP($B1183,Summary!$A:$C,3,0)</f>
        <v>Rushikesh Kale</v>
      </c>
      <c r="V1183" t="str">
        <f ca="1">VLOOKUP($B1183,Summary!$A:$E,5,0)</f>
        <v>91 - 180</v>
      </c>
      <c r="W1183">
        <f t="shared" si="38"/>
        <v>10152591</v>
      </c>
    </row>
    <row r="1184" spans="1:23" s="8" customFormat="1">
      <c r="A1184" s="6">
        <v>45460</v>
      </c>
      <c r="B1184" s="209">
        <v>10156156</v>
      </c>
      <c r="C1184" s="7" t="str">
        <f t="shared" si="37"/>
        <v>AJAY KUMAR MISHRA</v>
      </c>
      <c r="D1184" t="s">
        <v>528</v>
      </c>
      <c r="E1184">
        <v>8009478116</v>
      </c>
      <c r="F1184" t="s">
        <v>386</v>
      </c>
      <c r="G1184">
        <v>5</v>
      </c>
      <c r="H1184">
        <v>0</v>
      </c>
      <c r="I1184">
        <v>0</v>
      </c>
      <c r="J1184">
        <v>5</v>
      </c>
      <c r="K1184">
        <v>4</v>
      </c>
      <c r="L1184">
        <v>1</v>
      </c>
      <c r="M1184">
        <v>0</v>
      </c>
      <c r="N1184">
        <v>0</v>
      </c>
      <c r="O1184" t="s">
        <v>384</v>
      </c>
      <c r="P1184" s="368">
        <v>115</v>
      </c>
      <c r="Q1184" s="137">
        <v>0</v>
      </c>
      <c r="R1184" s="137">
        <v>5</v>
      </c>
      <c r="S1184" s="137">
        <v>1</v>
      </c>
      <c r="T1184" s="137">
        <v>100</v>
      </c>
      <c r="U1184" t="str">
        <f>VLOOKUP($B1184,Summary!$A:$C,3,0)</f>
        <v>Avnind Singh</v>
      </c>
      <c r="V1184" t="str">
        <f ca="1">VLOOKUP($B1184,Summary!$A:$E,5,0)</f>
        <v>31 - 90</v>
      </c>
      <c r="W1184">
        <f t="shared" si="38"/>
        <v>10156156</v>
      </c>
    </row>
    <row r="1185" spans="1:23" s="8" customFormat="1">
      <c r="A1185" s="6">
        <v>45460</v>
      </c>
      <c r="B1185" s="209">
        <v>10157735</v>
      </c>
      <c r="C1185" s="7" t="str">
        <f t="shared" si="37"/>
        <v>YADAV VIVEKKUMAR LALJI</v>
      </c>
      <c r="D1185" t="s">
        <v>564</v>
      </c>
      <c r="E1185">
        <v>9702818558</v>
      </c>
      <c r="F1185" t="s">
        <v>402</v>
      </c>
      <c r="G1185">
        <v>4</v>
      </c>
      <c r="H1185">
        <v>0</v>
      </c>
      <c r="I1185">
        <v>0</v>
      </c>
      <c r="J1185">
        <v>4</v>
      </c>
      <c r="K1185">
        <v>1</v>
      </c>
      <c r="L1185">
        <v>3</v>
      </c>
      <c r="M1185">
        <v>0</v>
      </c>
      <c r="N1185">
        <v>0</v>
      </c>
      <c r="O1185" t="s">
        <v>384</v>
      </c>
      <c r="P1185" s="368">
        <v>100</v>
      </c>
      <c r="Q1185" s="137">
        <v>0</v>
      </c>
      <c r="R1185" s="137">
        <v>4</v>
      </c>
      <c r="S1185" s="137">
        <v>1</v>
      </c>
      <c r="T1185" s="137">
        <v>100</v>
      </c>
      <c r="U1185" t="str">
        <f>VLOOKUP($B1185,Summary!$A:$C,3,0)</f>
        <v>Intezar Sayed</v>
      </c>
      <c r="V1185" t="str">
        <f ca="1">VLOOKUP($B1185,Summary!$A:$E,5,0)</f>
        <v>31 - 90</v>
      </c>
      <c r="W1185">
        <f t="shared" si="38"/>
        <v>10157735</v>
      </c>
    </row>
    <row r="1186" spans="1:23" s="8" customFormat="1">
      <c r="A1186" s="6">
        <v>45460</v>
      </c>
      <c r="B1186" s="209">
        <v>10129842</v>
      </c>
      <c r="C1186" s="7" t="str">
        <f t="shared" si="37"/>
        <v>RANJIT REVNATH BOBHATE</v>
      </c>
      <c r="D1186" t="s">
        <v>428</v>
      </c>
      <c r="E1186">
        <v>9920240914</v>
      </c>
      <c r="F1186" t="s">
        <v>397</v>
      </c>
      <c r="G1186">
        <v>5</v>
      </c>
      <c r="H1186">
        <v>0</v>
      </c>
      <c r="I1186">
        <v>0</v>
      </c>
      <c r="J1186">
        <v>5</v>
      </c>
      <c r="K1186">
        <v>0</v>
      </c>
      <c r="L1186">
        <v>5</v>
      </c>
      <c r="M1186">
        <v>0</v>
      </c>
      <c r="N1186">
        <v>0</v>
      </c>
      <c r="O1186" t="s">
        <v>384</v>
      </c>
      <c r="P1186" s="368">
        <v>125</v>
      </c>
      <c r="Q1186" s="137">
        <v>0</v>
      </c>
      <c r="R1186" s="137">
        <v>5</v>
      </c>
      <c r="S1186" s="137">
        <v>1</v>
      </c>
      <c r="T1186" s="137">
        <v>100</v>
      </c>
      <c r="U1186" t="str">
        <f>VLOOKUP($B1186,Summary!$A:$C,3,0)</f>
        <v>Madhuri Joshi</v>
      </c>
      <c r="V1186" t="str">
        <f ca="1">VLOOKUP($B1186,Summary!$A:$E,5,0)</f>
        <v>More Than 1 Year</v>
      </c>
      <c r="W1186">
        <f t="shared" si="38"/>
        <v>10129842</v>
      </c>
    </row>
    <row r="1187" spans="1:23" s="8" customFormat="1">
      <c r="A1187" s="6">
        <v>45460</v>
      </c>
      <c r="B1187" s="209">
        <v>10154482</v>
      </c>
      <c r="C1187" s="7" t="str">
        <f t="shared" si="37"/>
        <v>PRADEEP DEEPAK ANGRE</v>
      </c>
      <c r="D1187" t="s">
        <v>473</v>
      </c>
      <c r="E1187">
        <v>8879114532</v>
      </c>
      <c r="F1187" t="s">
        <v>412</v>
      </c>
      <c r="G1187">
        <v>5</v>
      </c>
      <c r="H1187">
        <v>0</v>
      </c>
      <c r="I1187">
        <v>0</v>
      </c>
      <c r="J1187">
        <v>5</v>
      </c>
      <c r="K1187">
        <v>0</v>
      </c>
      <c r="L1187">
        <v>5</v>
      </c>
      <c r="M1187">
        <v>0</v>
      </c>
      <c r="N1187">
        <v>0</v>
      </c>
      <c r="O1187" t="s">
        <v>384</v>
      </c>
      <c r="P1187" s="368">
        <v>125</v>
      </c>
      <c r="Q1187" s="137">
        <v>0</v>
      </c>
      <c r="R1187" s="137">
        <v>5</v>
      </c>
      <c r="S1187" s="137">
        <v>1</v>
      </c>
      <c r="T1187" s="137">
        <v>100</v>
      </c>
      <c r="U1187" t="str">
        <f>VLOOKUP($B1187,Summary!$A:$C,3,0)</f>
        <v>Rushikesh Kale</v>
      </c>
      <c r="V1187" t="str">
        <f ca="1">VLOOKUP($B1187,Summary!$A:$E,5,0)</f>
        <v>91 - 180</v>
      </c>
      <c r="W1187">
        <f t="shared" si="38"/>
        <v>10154482</v>
      </c>
    </row>
    <row r="1188" spans="1:23" s="8" customFormat="1">
      <c r="A1188" s="6">
        <v>45460</v>
      </c>
      <c r="B1188" s="209">
        <v>10156155</v>
      </c>
      <c r="C1188" s="7" t="str">
        <f t="shared" si="37"/>
        <v>VIVEKANAND</v>
      </c>
      <c r="D1188" t="s">
        <v>543</v>
      </c>
      <c r="E1188">
        <v>9984546969</v>
      </c>
      <c r="F1188" t="s">
        <v>412</v>
      </c>
      <c r="G1188">
        <v>6</v>
      </c>
      <c r="H1188">
        <v>0</v>
      </c>
      <c r="I1188">
        <v>0</v>
      </c>
      <c r="J1188">
        <v>6</v>
      </c>
      <c r="K1188">
        <v>2</v>
      </c>
      <c r="L1188">
        <v>4</v>
      </c>
      <c r="M1188">
        <v>0</v>
      </c>
      <c r="N1188">
        <v>0</v>
      </c>
      <c r="O1188" t="s">
        <v>384</v>
      </c>
      <c r="P1188" s="368">
        <v>140</v>
      </c>
      <c r="Q1188" s="137">
        <v>0</v>
      </c>
      <c r="R1188" s="137">
        <v>5</v>
      </c>
      <c r="S1188" s="137">
        <v>1</v>
      </c>
      <c r="T1188" s="137">
        <v>100</v>
      </c>
      <c r="U1188" t="str">
        <f>VLOOKUP($B1188,Summary!$A:$C,3,0)</f>
        <v>Rushikesh Kale</v>
      </c>
      <c r="V1188" t="str">
        <f ca="1">VLOOKUP($B1188,Summary!$A:$E,5,0)</f>
        <v>31 - 90</v>
      </c>
      <c r="W1188">
        <f t="shared" si="38"/>
        <v>10156155</v>
      </c>
    </row>
    <row r="1189" spans="1:23" s="8" customFormat="1">
      <c r="A1189" s="6">
        <v>45460</v>
      </c>
      <c r="B1189" s="209">
        <v>10154722</v>
      </c>
      <c r="C1189" s="7" t="str">
        <f t="shared" si="37"/>
        <v>ANIMESH KARMAKAR</v>
      </c>
      <c r="D1189" t="s">
        <v>492</v>
      </c>
      <c r="E1189">
        <v>6294590298</v>
      </c>
      <c r="F1189" t="s">
        <v>387</v>
      </c>
      <c r="G1189">
        <v>5</v>
      </c>
      <c r="H1189">
        <v>0</v>
      </c>
      <c r="I1189">
        <v>0</v>
      </c>
      <c r="J1189">
        <v>5</v>
      </c>
      <c r="K1189">
        <v>3</v>
      </c>
      <c r="L1189">
        <v>2</v>
      </c>
      <c r="M1189">
        <v>0</v>
      </c>
      <c r="N1189">
        <v>0</v>
      </c>
      <c r="O1189" t="s">
        <v>384</v>
      </c>
      <c r="P1189" s="368">
        <v>125</v>
      </c>
      <c r="Q1189" s="137">
        <v>0</v>
      </c>
      <c r="R1189" s="137">
        <v>5</v>
      </c>
      <c r="S1189" s="137">
        <v>1</v>
      </c>
      <c r="T1189" s="137">
        <v>100</v>
      </c>
      <c r="U1189" t="str">
        <f>VLOOKUP($B1189,Summary!$A:$C,3,0)</f>
        <v>Abhijit Khanvilkar</v>
      </c>
      <c r="V1189" t="str">
        <f ca="1">VLOOKUP($B1189,Summary!$A:$E,5,0)</f>
        <v>91 - 180</v>
      </c>
      <c r="W1189">
        <f t="shared" si="38"/>
        <v>10154722</v>
      </c>
    </row>
    <row r="1190" spans="1:23" s="8" customFormat="1">
      <c r="A1190" s="6">
        <v>45460</v>
      </c>
      <c r="B1190" s="209">
        <v>10153342</v>
      </c>
      <c r="C1190" s="7" t="str">
        <f t="shared" si="37"/>
        <v>AKASH RAMRATAN JAISWAL</v>
      </c>
      <c r="D1190" t="s">
        <v>461</v>
      </c>
      <c r="E1190">
        <v>7977956010</v>
      </c>
      <c r="F1190" t="s">
        <v>390</v>
      </c>
      <c r="G1190">
        <v>1</v>
      </c>
      <c r="H1190">
        <v>0</v>
      </c>
      <c r="I1190">
        <v>0</v>
      </c>
      <c r="J1190">
        <v>1</v>
      </c>
      <c r="K1190">
        <v>1</v>
      </c>
      <c r="L1190">
        <v>0</v>
      </c>
      <c r="M1190">
        <v>0</v>
      </c>
      <c r="N1190">
        <v>0</v>
      </c>
      <c r="O1190" t="s">
        <v>384</v>
      </c>
      <c r="P1190" s="368">
        <v>25</v>
      </c>
      <c r="Q1190" s="137">
        <v>0</v>
      </c>
      <c r="R1190" s="137">
        <v>1</v>
      </c>
      <c r="S1190" s="137">
        <v>1</v>
      </c>
      <c r="T1190" s="137">
        <v>33.33</v>
      </c>
      <c r="U1190" t="str">
        <f>VLOOKUP($B1190,Summary!$A:$C,3,0)</f>
        <v>Avnind Singh</v>
      </c>
      <c r="V1190" t="str">
        <f ca="1">VLOOKUP($B1190,Summary!$A:$E,5,0)</f>
        <v>91 - 180</v>
      </c>
      <c r="W1190">
        <f t="shared" si="38"/>
        <v>10153342</v>
      </c>
    </row>
    <row r="1191" spans="1:23" s="8" customFormat="1">
      <c r="A1191" s="6">
        <v>45460</v>
      </c>
      <c r="B1191" s="209">
        <v>10152846</v>
      </c>
      <c r="C1191" s="7" t="str">
        <f t="shared" si="37"/>
        <v>SANDESH SAROJ MISHRA</v>
      </c>
      <c r="D1191" t="s">
        <v>394</v>
      </c>
      <c r="E1191">
        <v>9819648094</v>
      </c>
      <c r="F1191" t="s">
        <v>471</v>
      </c>
      <c r="G1191">
        <v>5</v>
      </c>
      <c r="H1191">
        <v>0</v>
      </c>
      <c r="I1191">
        <v>0</v>
      </c>
      <c r="J1191">
        <v>5</v>
      </c>
      <c r="K1191">
        <v>1</v>
      </c>
      <c r="L1191">
        <v>4</v>
      </c>
      <c r="M1191">
        <v>0</v>
      </c>
      <c r="N1191">
        <v>0</v>
      </c>
      <c r="O1191" t="s">
        <v>384</v>
      </c>
      <c r="P1191" s="368">
        <v>125</v>
      </c>
      <c r="Q1191" s="137">
        <v>0</v>
      </c>
      <c r="R1191" s="137">
        <v>5</v>
      </c>
      <c r="S1191" s="137">
        <v>1</v>
      </c>
      <c r="T1191" s="137">
        <v>100</v>
      </c>
      <c r="U1191" t="str">
        <f>VLOOKUP($B1191,Summary!$A:$C,3,0)</f>
        <v>Dileep Sharma</v>
      </c>
      <c r="V1191" t="str">
        <f ca="1">VLOOKUP($B1191,Summary!$A:$E,5,0)</f>
        <v>91 - 180</v>
      </c>
      <c r="W1191">
        <f t="shared" si="38"/>
        <v>10152846</v>
      </c>
    </row>
    <row r="1192" spans="1:23" s="8" customFormat="1">
      <c r="A1192" s="6">
        <v>45460</v>
      </c>
      <c r="B1192" s="209">
        <v>10153105</v>
      </c>
      <c r="C1192" s="7" t="str">
        <f t="shared" si="37"/>
        <v>SUDHEER PANKAJ PANDEY</v>
      </c>
      <c r="D1192" t="s">
        <v>457</v>
      </c>
      <c r="E1192">
        <v>8953258991</v>
      </c>
      <c r="F1192" t="s">
        <v>460</v>
      </c>
      <c r="G1192">
        <v>6</v>
      </c>
      <c r="H1192">
        <v>0</v>
      </c>
      <c r="I1192">
        <v>0</v>
      </c>
      <c r="J1192">
        <v>6</v>
      </c>
      <c r="K1192">
        <v>3</v>
      </c>
      <c r="L1192">
        <v>3</v>
      </c>
      <c r="M1192">
        <v>0</v>
      </c>
      <c r="N1192">
        <v>0</v>
      </c>
      <c r="O1192" t="s">
        <v>384</v>
      </c>
      <c r="P1192" s="368">
        <v>150</v>
      </c>
      <c r="Q1192" s="137">
        <v>0</v>
      </c>
      <c r="R1192" s="137">
        <v>6</v>
      </c>
      <c r="S1192" s="137">
        <v>1</v>
      </c>
      <c r="T1192" s="137">
        <v>100</v>
      </c>
      <c r="U1192" t="str">
        <f>VLOOKUP($B1192,Summary!$A:$C,3,0)</f>
        <v>Avnind Singh</v>
      </c>
      <c r="V1192" t="str">
        <f ca="1">VLOOKUP($B1192,Summary!$A:$E,5,0)</f>
        <v>91 - 180</v>
      </c>
      <c r="W1192">
        <f t="shared" si="38"/>
        <v>10153105</v>
      </c>
    </row>
    <row r="1193" spans="1:23" s="8" customFormat="1">
      <c r="A1193" s="6">
        <v>45460</v>
      </c>
      <c r="B1193" s="209">
        <v>10062664</v>
      </c>
      <c r="C1193" s="7" t="str">
        <f t="shared" si="37"/>
        <v>NAVEEN TRIPATHI</v>
      </c>
      <c r="D1193" t="s">
        <v>433</v>
      </c>
      <c r="E1193">
        <v>8979086009</v>
      </c>
      <c r="F1193" t="s">
        <v>414</v>
      </c>
      <c r="G1193">
        <v>1</v>
      </c>
      <c r="H1193">
        <v>1</v>
      </c>
      <c r="I1193">
        <v>0</v>
      </c>
      <c r="J1193">
        <v>0</v>
      </c>
      <c r="K1193">
        <v>0</v>
      </c>
      <c r="L1193">
        <v>1</v>
      </c>
      <c r="M1193">
        <v>0</v>
      </c>
      <c r="N1193">
        <v>0</v>
      </c>
      <c r="O1193" t="s">
        <v>384</v>
      </c>
      <c r="P1193" s="368">
        <v>90</v>
      </c>
      <c r="Q1193" s="137">
        <v>50950</v>
      </c>
      <c r="R1193" s="137">
        <v>1</v>
      </c>
      <c r="S1193" s="137">
        <v>1</v>
      </c>
      <c r="T1193" s="137">
        <v>20</v>
      </c>
      <c r="U1193" t="str">
        <f>VLOOKUP($B1193,Summary!$A:$C,3,0)</f>
        <v>Intezar Sayed</v>
      </c>
      <c r="V1193" t="str">
        <f ca="1">VLOOKUP($B1193,Summary!$A:$E,5,0)</f>
        <v>More Than 1 Year</v>
      </c>
      <c r="W1193">
        <f t="shared" si="38"/>
        <v>10062664</v>
      </c>
    </row>
    <row r="1194" spans="1:23" s="8" customFormat="1">
      <c r="A1194" s="6">
        <v>45460</v>
      </c>
      <c r="B1194" s="209">
        <v>10152249</v>
      </c>
      <c r="C1194" s="7" t="str">
        <f t="shared" si="37"/>
        <v>HARIHAR SINGH</v>
      </c>
      <c r="D1194" t="s">
        <v>438</v>
      </c>
      <c r="E1194">
        <v>8149312014</v>
      </c>
      <c r="F1194" t="s">
        <v>385</v>
      </c>
      <c r="G1194">
        <v>1</v>
      </c>
      <c r="H1194">
        <v>0</v>
      </c>
      <c r="I1194">
        <v>0</v>
      </c>
      <c r="J1194">
        <v>1</v>
      </c>
      <c r="K1194">
        <v>1</v>
      </c>
      <c r="L1194">
        <v>0</v>
      </c>
      <c r="M1194">
        <v>0</v>
      </c>
      <c r="N1194">
        <v>0</v>
      </c>
      <c r="O1194" t="s">
        <v>384</v>
      </c>
      <c r="P1194" s="368">
        <v>25</v>
      </c>
      <c r="Q1194" s="137">
        <v>0</v>
      </c>
      <c r="R1194" s="137">
        <v>1</v>
      </c>
      <c r="S1194" s="137">
        <v>1</v>
      </c>
      <c r="T1194" s="137">
        <v>20</v>
      </c>
      <c r="U1194" t="str">
        <f>VLOOKUP($B1194,Summary!$A:$C,3,0)</f>
        <v>Intezar Sayed</v>
      </c>
      <c r="V1194" t="str">
        <f ca="1">VLOOKUP($B1194,Summary!$A:$E,5,0)</f>
        <v>91 - 180</v>
      </c>
      <c r="W1194">
        <f t="shared" si="38"/>
        <v>10152249</v>
      </c>
    </row>
    <row r="1195" spans="1:23" s="8" customFormat="1">
      <c r="A1195" s="6">
        <v>45460</v>
      </c>
      <c r="B1195" s="209">
        <v>10052546</v>
      </c>
      <c r="C1195" s="7" t="str">
        <f t="shared" si="37"/>
        <v>MANISH LOLARAKH NATH DUBEY</v>
      </c>
      <c r="D1195" t="s">
        <v>383</v>
      </c>
      <c r="E1195">
        <v>7715928718</v>
      </c>
      <c r="F1195" t="s">
        <v>413</v>
      </c>
      <c r="G1195">
        <v>1</v>
      </c>
      <c r="H1195">
        <v>0</v>
      </c>
      <c r="I1195">
        <v>0</v>
      </c>
      <c r="J1195">
        <v>1</v>
      </c>
      <c r="K1195">
        <v>0</v>
      </c>
      <c r="L1195">
        <v>1</v>
      </c>
      <c r="M1195">
        <v>0</v>
      </c>
      <c r="N1195">
        <v>0</v>
      </c>
      <c r="O1195" t="s">
        <v>384</v>
      </c>
      <c r="P1195" s="368">
        <v>25</v>
      </c>
      <c r="Q1195" s="137">
        <v>0</v>
      </c>
      <c r="R1195" s="137">
        <v>1</v>
      </c>
      <c r="S1195" s="137">
        <v>1</v>
      </c>
      <c r="T1195" s="137">
        <v>20</v>
      </c>
      <c r="U1195" t="str">
        <f>VLOOKUP($B1195,Summary!$A:$C,3,0)</f>
        <v>Madhuri Joshi</v>
      </c>
      <c r="V1195" t="str">
        <f ca="1">VLOOKUP($B1195,Summary!$A:$E,5,0)</f>
        <v>More Than 1 Year</v>
      </c>
      <c r="W1195">
        <f t="shared" si="38"/>
        <v>10052546</v>
      </c>
    </row>
    <row r="1196" spans="1:23" s="8" customFormat="1">
      <c r="A1196" s="6">
        <v>45460</v>
      </c>
      <c r="B1196" s="209">
        <v>10152292</v>
      </c>
      <c r="C1196" s="7" t="str">
        <f t="shared" si="37"/>
        <v>CHOUBEY ADITYA AJIT</v>
      </c>
      <c r="D1196" t="s">
        <v>404</v>
      </c>
      <c r="E1196">
        <v>7414955787</v>
      </c>
      <c r="F1196" t="s">
        <v>405</v>
      </c>
      <c r="G1196">
        <v>4</v>
      </c>
      <c r="H1196">
        <v>0</v>
      </c>
      <c r="I1196">
        <v>0</v>
      </c>
      <c r="J1196">
        <v>4</v>
      </c>
      <c r="K1196">
        <v>1</v>
      </c>
      <c r="L1196">
        <v>3</v>
      </c>
      <c r="M1196">
        <v>0</v>
      </c>
      <c r="N1196">
        <v>0</v>
      </c>
      <c r="O1196" t="s">
        <v>384</v>
      </c>
      <c r="P1196" s="368">
        <v>80</v>
      </c>
      <c r="Q1196" s="137">
        <v>0</v>
      </c>
      <c r="R1196" s="137">
        <v>3</v>
      </c>
      <c r="S1196" s="137">
        <v>1</v>
      </c>
      <c r="T1196" s="137">
        <v>100</v>
      </c>
      <c r="U1196" t="str">
        <f>VLOOKUP($B1196,Summary!$A:$C,3,0)</f>
        <v>Rushikesh Kale</v>
      </c>
      <c r="V1196" t="str">
        <f ca="1">VLOOKUP($B1196,Summary!$A:$E,5,0)</f>
        <v>91 - 180</v>
      </c>
      <c r="W1196">
        <f t="shared" si="38"/>
        <v>10152292</v>
      </c>
    </row>
    <row r="1197" spans="1:23" s="8" customFormat="1">
      <c r="A1197" s="6">
        <v>45460</v>
      </c>
      <c r="B1197" s="209">
        <v>10145771</v>
      </c>
      <c r="C1197" s="7" t="str">
        <f t="shared" si="37"/>
        <v>RISHIKESH DUBEY</v>
      </c>
      <c r="D1197" t="s">
        <v>437</v>
      </c>
      <c r="E1197">
        <v>8369036235</v>
      </c>
      <c r="F1197" t="s">
        <v>433</v>
      </c>
      <c r="G1197">
        <v>4</v>
      </c>
      <c r="H1197">
        <v>0</v>
      </c>
      <c r="I1197">
        <v>0</v>
      </c>
      <c r="J1197">
        <v>4</v>
      </c>
      <c r="K1197">
        <v>1</v>
      </c>
      <c r="L1197">
        <v>3</v>
      </c>
      <c r="M1197">
        <v>0</v>
      </c>
      <c r="N1197">
        <v>0</v>
      </c>
      <c r="O1197" t="s">
        <v>384</v>
      </c>
      <c r="P1197" s="368">
        <v>100</v>
      </c>
      <c r="Q1197" s="137">
        <v>0</v>
      </c>
      <c r="R1197" s="137">
        <v>4</v>
      </c>
      <c r="S1197" s="137">
        <v>1</v>
      </c>
      <c r="T1197" s="137">
        <v>80</v>
      </c>
      <c r="U1197" t="str">
        <f>VLOOKUP($B1197,Summary!$A:$C,3,0)</f>
        <v>Intezar Sayed</v>
      </c>
      <c r="V1197" t="str">
        <f ca="1">VLOOKUP($B1197,Summary!$A:$E,5,0)</f>
        <v>180 +</v>
      </c>
      <c r="W1197">
        <f t="shared" si="38"/>
        <v>10145771</v>
      </c>
    </row>
    <row r="1198" spans="1:23" s="8" customFormat="1">
      <c r="A1198" s="6">
        <v>45460</v>
      </c>
      <c r="B1198" s="209">
        <v>10150180</v>
      </c>
      <c r="C1198" s="7" t="str">
        <f t="shared" ref="C1198:C1260" si="39">D1198</f>
        <v>YASH SABHA SHANKAR TIWARI</v>
      </c>
      <c r="D1198" t="s">
        <v>423</v>
      </c>
      <c r="E1198">
        <v>9594587271</v>
      </c>
      <c r="F1198" t="s">
        <v>387</v>
      </c>
      <c r="G1198">
        <v>1</v>
      </c>
      <c r="H1198">
        <v>0</v>
      </c>
      <c r="I1198">
        <v>0</v>
      </c>
      <c r="J1198">
        <v>1</v>
      </c>
      <c r="K1198">
        <v>0</v>
      </c>
      <c r="L1198">
        <v>1</v>
      </c>
      <c r="M1198">
        <v>0</v>
      </c>
      <c r="N1198">
        <v>0</v>
      </c>
      <c r="O1198" t="s">
        <v>384</v>
      </c>
      <c r="P1198" s="368">
        <v>20</v>
      </c>
      <c r="Q1198" s="137">
        <v>0</v>
      </c>
      <c r="R1198" s="137">
        <v>1</v>
      </c>
      <c r="S1198" s="137">
        <v>1</v>
      </c>
      <c r="T1198" s="137">
        <v>20</v>
      </c>
      <c r="U1198" t="str">
        <f>VLOOKUP($B1198,Summary!$A:$C,3,0)</f>
        <v>Abhijit Khanvilkar</v>
      </c>
      <c r="V1198" t="str">
        <f ca="1">VLOOKUP($B1198,Summary!$A:$E,5,0)</f>
        <v>180 +</v>
      </c>
      <c r="W1198">
        <f t="shared" si="38"/>
        <v>10150180</v>
      </c>
    </row>
    <row r="1199" spans="1:23" s="8" customFormat="1">
      <c r="A1199" s="6">
        <v>45460</v>
      </c>
      <c r="B1199" s="209">
        <v>10156154</v>
      </c>
      <c r="C1199" s="7" t="str">
        <f t="shared" si="39"/>
        <v>VINAY KUMAR DUBEY</v>
      </c>
      <c r="D1199" t="s">
        <v>530</v>
      </c>
      <c r="E1199">
        <v>7080868718</v>
      </c>
      <c r="F1199" t="s">
        <v>412</v>
      </c>
      <c r="G1199">
        <v>6</v>
      </c>
      <c r="H1199">
        <v>0</v>
      </c>
      <c r="I1199">
        <v>0</v>
      </c>
      <c r="J1199">
        <v>6</v>
      </c>
      <c r="K1199">
        <v>4</v>
      </c>
      <c r="L1199">
        <v>2</v>
      </c>
      <c r="M1199">
        <v>0</v>
      </c>
      <c r="N1199">
        <v>0</v>
      </c>
      <c r="O1199" t="s">
        <v>384</v>
      </c>
      <c r="P1199" s="368">
        <v>140</v>
      </c>
      <c r="Q1199" s="137">
        <v>0</v>
      </c>
      <c r="R1199" s="137">
        <v>6</v>
      </c>
      <c r="S1199" s="137">
        <v>1</v>
      </c>
      <c r="T1199" s="137">
        <v>100</v>
      </c>
      <c r="U1199" t="str">
        <f>VLOOKUP($B1199,Summary!$A:$C,3,0)</f>
        <v>Rushikesh Kale</v>
      </c>
      <c r="V1199" t="str">
        <f ca="1">VLOOKUP($B1199,Summary!$A:$E,5,0)</f>
        <v>31 - 90</v>
      </c>
      <c r="W1199">
        <f t="shared" si="38"/>
        <v>10156154</v>
      </c>
    </row>
    <row r="1200" spans="1:23" s="8" customFormat="1">
      <c r="A1200" s="6">
        <v>45460</v>
      </c>
      <c r="B1200" s="209">
        <v>10061244</v>
      </c>
      <c r="C1200" s="7" t="str">
        <f t="shared" si="39"/>
        <v>MANISH PANDEY</v>
      </c>
      <c r="D1200" t="s">
        <v>424</v>
      </c>
      <c r="E1200">
        <v>8655267737</v>
      </c>
      <c r="F1200" t="s">
        <v>385</v>
      </c>
      <c r="G1200">
        <v>4</v>
      </c>
      <c r="H1200">
        <v>0</v>
      </c>
      <c r="I1200">
        <v>0</v>
      </c>
      <c r="J1200">
        <v>4</v>
      </c>
      <c r="K1200">
        <v>0</v>
      </c>
      <c r="L1200">
        <v>4</v>
      </c>
      <c r="M1200">
        <v>0</v>
      </c>
      <c r="N1200">
        <v>0</v>
      </c>
      <c r="O1200" t="s">
        <v>384</v>
      </c>
      <c r="P1200" s="368">
        <v>100</v>
      </c>
      <c r="Q1200" s="137">
        <v>0</v>
      </c>
      <c r="R1200" s="137">
        <v>4</v>
      </c>
      <c r="S1200" s="137">
        <v>1</v>
      </c>
      <c r="T1200" s="137">
        <v>100</v>
      </c>
      <c r="U1200" t="str">
        <f>VLOOKUP($B1200,Summary!$A:$C,3,0)</f>
        <v>Intezar Sayed</v>
      </c>
      <c r="V1200" t="str">
        <f ca="1">VLOOKUP($B1200,Summary!$A:$E,5,0)</f>
        <v>More Than 1 Year</v>
      </c>
      <c r="W1200">
        <f t="shared" si="38"/>
        <v>10061244</v>
      </c>
    </row>
    <row r="1201" spans="1:23" s="8" customFormat="1">
      <c r="A1201" s="6">
        <v>45460</v>
      </c>
      <c r="B1201" s="209">
        <v>10139865</v>
      </c>
      <c r="C1201" s="7" t="str">
        <f t="shared" si="39"/>
        <v>JITENDRA PRATAP SINGH</v>
      </c>
      <c r="D1201" t="s">
        <v>544</v>
      </c>
      <c r="E1201">
        <v>7718993383</v>
      </c>
      <c r="F1201" t="s">
        <v>383</v>
      </c>
      <c r="G1201">
        <v>1</v>
      </c>
      <c r="H1201">
        <v>0</v>
      </c>
      <c r="I1201">
        <v>0</v>
      </c>
      <c r="J1201">
        <v>1</v>
      </c>
      <c r="K1201">
        <v>0</v>
      </c>
      <c r="L1201">
        <v>1</v>
      </c>
      <c r="M1201">
        <v>0</v>
      </c>
      <c r="N1201">
        <v>0</v>
      </c>
      <c r="O1201" t="s">
        <v>384</v>
      </c>
      <c r="P1201" s="368">
        <v>25</v>
      </c>
      <c r="Q1201" s="137">
        <v>0</v>
      </c>
      <c r="R1201" s="137">
        <v>1</v>
      </c>
      <c r="S1201" s="137">
        <v>1</v>
      </c>
      <c r="T1201" s="137">
        <v>20</v>
      </c>
      <c r="U1201" t="str">
        <f>VLOOKUP($B1201,Summary!$A:$C,3,0)</f>
        <v>Madhuri Joshi</v>
      </c>
      <c r="V1201" t="str">
        <f ca="1">VLOOKUP($B1201,Summary!$A:$E,5,0)</f>
        <v>More Than 1 Year</v>
      </c>
      <c r="W1201">
        <f t="shared" si="38"/>
        <v>10139865</v>
      </c>
    </row>
    <row r="1202" spans="1:23" s="8" customFormat="1">
      <c r="A1202" s="6">
        <v>45460</v>
      </c>
      <c r="B1202" s="209">
        <v>10157420</v>
      </c>
      <c r="C1202" s="7" t="str">
        <f t="shared" si="39"/>
        <v>VISHAL RAJENDRA UPADHYAY</v>
      </c>
      <c r="D1202" t="s">
        <v>554</v>
      </c>
      <c r="E1202">
        <v>9867075685</v>
      </c>
      <c r="F1202" t="s">
        <v>497</v>
      </c>
      <c r="G1202">
        <v>5</v>
      </c>
      <c r="H1202">
        <v>0</v>
      </c>
      <c r="I1202">
        <v>0</v>
      </c>
      <c r="J1202">
        <v>5</v>
      </c>
      <c r="K1202">
        <v>0</v>
      </c>
      <c r="L1202">
        <v>5</v>
      </c>
      <c r="M1202">
        <v>0</v>
      </c>
      <c r="N1202">
        <v>0</v>
      </c>
      <c r="O1202" t="s">
        <v>384</v>
      </c>
      <c r="P1202" s="368">
        <v>125</v>
      </c>
      <c r="Q1202" s="137">
        <v>0</v>
      </c>
      <c r="R1202" s="137">
        <v>5</v>
      </c>
      <c r="S1202" s="137">
        <v>1</v>
      </c>
      <c r="T1202" s="137">
        <v>100</v>
      </c>
      <c r="U1202" t="str">
        <f>VLOOKUP($B1202,Summary!$A:$C,3,0)</f>
        <v>Dileep Sharma</v>
      </c>
      <c r="V1202" t="str">
        <f ca="1">VLOOKUP($B1202,Summary!$A:$E,5,0)</f>
        <v>31 - 90</v>
      </c>
      <c r="W1202">
        <f t="shared" si="38"/>
        <v>10157420</v>
      </c>
    </row>
    <row r="1203" spans="1:23" s="8" customFormat="1">
      <c r="A1203" s="6">
        <v>45460</v>
      </c>
      <c r="B1203" s="209">
        <v>10153333</v>
      </c>
      <c r="C1203" s="7" t="str">
        <f t="shared" si="39"/>
        <v>SUMIT KUMAR PARASNATH VERMA</v>
      </c>
      <c r="D1203" t="s">
        <v>546</v>
      </c>
      <c r="E1203">
        <v>7738531602</v>
      </c>
      <c r="F1203" t="s">
        <v>503</v>
      </c>
      <c r="G1203">
        <v>5</v>
      </c>
      <c r="H1203">
        <v>0</v>
      </c>
      <c r="I1203">
        <v>0</v>
      </c>
      <c r="J1203">
        <v>5</v>
      </c>
      <c r="K1203">
        <v>2</v>
      </c>
      <c r="L1203">
        <v>3</v>
      </c>
      <c r="M1203">
        <v>0</v>
      </c>
      <c r="N1203">
        <v>0</v>
      </c>
      <c r="O1203" t="s">
        <v>384</v>
      </c>
      <c r="P1203" s="368">
        <v>115</v>
      </c>
      <c r="Q1203" s="137">
        <v>0</v>
      </c>
      <c r="R1203" s="137">
        <v>3</v>
      </c>
      <c r="S1203" s="137">
        <v>1</v>
      </c>
      <c r="T1203" s="137">
        <v>60</v>
      </c>
      <c r="U1203" t="str">
        <f>VLOOKUP($B1203,Summary!$A:$C,3,0)</f>
        <v>Dileep Sharma</v>
      </c>
      <c r="V1203" t="str">
        <f ca="1">VLOOKUP($B1203,Summary!$A:$E,5,0)</f>
        <v>91 - 180</v>
      </c>
      <c r="W1203">
        <f t="shared" si="38"/>
        <v>10153333</v>
      </c>
    </row>
    <row r="1204" spans="1:23" s="8" customFormat="1">
      <c r="A1204" s="6">
        <v>45460</v>
      </c>
      <c r="B1204" s="209">
        <v>10157283</v>
      </c>
      <c r="C1204" s="7" t="str">
        <f t="shared" si="39"/>
        <v>VINIT LAXMIKANT CHATURVEDI</v>
      </c>
      <c r="D1204" t="s">
        <v>549</v>
      </c>
      <c r="E1204">
        <v>9619167461</v>
      </c>
      <c r="F1204" t="s">
        <v>461</v>
      </c>
      <c r="G1204">
        <v>5</v>
      </c>
      <c r="H1204">
        <v>0</v>
      </c>
      <c r="I1204">
        <v>0</v>
      </c>
      <c r="J1204">
        <v>5</v>
      </c>
      <c r="K1204">
        <v>4</v>
      </c>
      <c r="L1204">
        <v>1</v>
      </c>
      <c r="M1204">
        <v>0</v>
      </c>
      <c r="N1204">
        <v>0</v>
      </c>
      <c r="O1204" t="s">
        <v>384</v>
      </c>
      <c r="P1204" s="368">
        <v>125</v>
      </c>
      <c r="Q1204" s="137">
        <v>0</v>
      </c>
      <c r="R1204" s="137">
        <v>5</v>
      </c>
      <c r="S1204" s="137">
        <v>1</v>
      </c>
      <c r="T1204" s="137">
        <v>100</v>
      </c>
      <c r="U1204" t="str">
        <f>VLOOKUP($B1204,Summary!$A:$C,3,0)</f>
        <v>Avnind Singh</v>
      </c>
      <c r="V1204" t="str">
        <f ca="1">VLOOKUP($B1204,Summary!$A:$E,5,0)</f>
        <v>31 - 90</v>
      </c>
      <c r="W1204">
        <f t="shared" si="38"/>
        <v>10157283</v>
      </c>
    </row>
    <row r="1205" spans="1:23" s="8" customFormat="1">
      <c r="A1205" s="6">
        <v>45460</v>
      </c>
      <c r="B1205" s="209">
        <v>10157455</v>
      </c>
      <c r="C1205" s="7" t="str">
        <f t="shared" si="39"/>
        <v>PRASHANT VISHRAM PATIL</v>
      </c>
      <c r="D1205" t="s">
        <v>552</v>
      </c>
      <c r="E1205">
        <v>7777088988</v>
      </c>
      <c r="F1205" t="s">
        <v>409</v>
      </c>
      <c r="G1205">
        <v>4</v>
      </c>
      <c r="H1205">
        <v>0</v>
      </c>
      <c r="I1205">
        <v>0</v>
      </c>
      <c r="J1205">
        <v>4</v>
      </c>
      <c r="K1205">
        <v>2</v>
      </c>
      <c r="L1205">
        <v>2</v>
      </c>
      <c r="M1205">
        <v>0</v>
      </c>
      <c r="N1205">
        <v>0</v>
      </c>
      <c r="O1205" t="s">
        <v>384</v>
      </c>
      <c r="P1205" s="368">
        <v>100</v>
      </c>
      <c r="Q1205" s="137">
        <v>0</v>
      </c>
      <c r="R1205" s="137">
        <v>4</v>
      </c>
      <c r="S1205" s="137">
        <v>1</v>
      </c>
      <c r="T1205" s="137">
        <v>80</v>
      </c>
      <c r="U1205" t="str">
        <f>VLOOKUP($B1205,Summary!$A:$C,3,0)</f>
        <v>Avnind Singh</v>
      </c>
      <c r="V1205" t="str">
        <f ca="1">VLOOKUP($B1205,Summary!$A:$E,5,0)</f>
        <v>31 - 90</v>
      </c>
      <c r="W1205">
        <f t="shared" si="38"/>
        <v>10157455</v>
      </c>
    </row>
    <row r="1206" spans="1:23" s="8" customFormat="1">
      <c r="A1206" s="6">
        <v>45460</v>
      </c>
      <c r="B1206" s="209">
        <v>10068280</v>
      </c>
      <c r="C1206" s="7" t="str">
        <f t="shared" si="39"/>
        <v>ARCHANA KAKADE</v>
      </c>
      <c r="D1206" t="s">
        <v>434</v>
      </c>
      <c r="E1206">
        <v>7208149618</v>
      </c>
      <c r="F1206" t="s">
        <v>416</v>
      </c>
      <c r="G1206">
        <v>3</v>
      </c>
      <c r="H1206">
        <v>1</v>
      </c>
      <c r="I1206">
        <v>0</v>
      </c>
      <c r="J1206">
        <v>2</v>
      </c>
      <c r="K1206">
        <v>0</v>
      </c>
      <c r="L1206">
        <v>3</v>
      </c>
      <c r="M1206">
        <v>0</v>
      </c>
      <c r="N1206">
        <v>0</v>
      </c>
      <c r="O1206" t="s">
        <v>384</v>
      </c>
      <c r="P1206" s="368">
        <v>140</v>
      </c>
      <c r="Q1206" s="137">
        <v>9440</v>
      </c>
      <c r="R1206" s="137">
        <v>3</v>
      </c>
      <c r="S1206" s="137">
        <v>1</v>
      </c>
      <c r="T1206" s="137">
        <v>100</v>
      </c>
      <c r="U1206" t="str">
        <f>VLOOKUP($B1206,Summary!$A:$C,3,0)</f>
        <v>Abhijit Khanvilkar</v>
      </c>
      <c r="V1206" t="str">
        <f ca="1">VLOOKUP($B1206,Summary!$A:$E,5,0)</f>
        <v>More Than 1 Year</v>
      </c>
      <c r="W1206">
        <f t="shared" si="38"/>
        <v>10068280</v>
      </c>
    </row>
    <row r="1207" spans="1:23" s="8" customFormat="1">
      <c r="A1207" s="6">
        <v>45460</v>
      </c>
      <c r="B1207" s="209">
        <v>10154499</v>
      </c>
      <c r="C1207" s="7" t="str">
        <f t="shared" si="39"/>
        <v>SHIVAM PATHAK</v>
      </c>
      <c r="D1207" t="s">
        <v>478</v>
      </c>
      <c r="E1207">
        <v>9721050607</v>
      </c>
      <c r="F1207" t="s">
        <v>385</v>
      </c>
      <c r="G1207">
        <v>4</v>
      </c>
      <c r="H1207">
        <v>0</v>
      </c>
      <c r="I1207">
        <v>0</v>
      </c>
      <c r="J1207">
        <v>4</v>
      </c>
      <c r="K1207">
        <v>3</v>
      </c>
      <c r="L1207">
        <v>1</v>
      </c>
      <c r="M1207">
        <v>0</v>
      </c>
      <c r="N1207">
        <v>0</v>
      </c>
      <c r="O1207" t="s">
        <v>384</v>
      </c>
      <c r="P1207" s="368">
        <v>100</v>
      </c>
      <c r="Q1207" s="137">
        <v>0</v>
      </c>
      <c r="R1207" s="137">
        <v>4</v>
      </c>
      <c r="S1207" s="137">
        <v>1</v>
      </c>
      <c r="T1207" s="137">
        <v>80</v>
      </c>
      <c r="U1207" t="str">
        <f>VLOOKUP($B1207,Summary!$A:$C,3,0)</f>
        <v>Intezar Sayed</v>
      </c>
      <c r="V1207" t="str">
        <f ca="1">VLOOKUP($B1207,Summary!$A:$E,5,0)</f>
        <v>91 - 180</v>
      </c>
      <c r="W1207">
        <f t="shared" si="38"/>
        <v>10154499</v>
      </c>
    </row>
    <row r="1208" spans="1:23" s="8" customFormat="1">
      <c r="A1208" s="6">
        <v>45460</v>
      </c>
      <c r="B1208" s="209">
        <v>10157722</v>
      </c>
      <c r="C1208" s="7" t="str">
        <f t="shared" si="39"/>
        <v>SACHIN KUMAR</v>
      </c>
      <c r="D1208" t="s">
        <v>561</v>
      </c>
      <c r="E1208">
        <v>8825131086</v>
      </c>
      <c r="F1208" t="s">
        <v>387</v>
      </c>
      <c r="G1208">
        <v>5</v>
      </c>
      <c r="H1208">
        <v>0</v>
      </c>
      <c r="I1208">
        <v>0</v>
      </c>
      <c r="J1208">
        <v>5</v>
      </c>
      <c r="K1208">
        <v>1</v>
      </c>
      <c r="L1208">
        <v>4</v>
      </c>
      <c r="M1208">
        <v>0</v>
      </c>
      <c r="N1208">
        <v>0</v>
      </c>
      <c r="O1208" t="s">
        <v>384</v>
      </c>
      <c r="P1208" s="368">
        <v>125</v>
      </c>
      <c r="Q1208" s="137">
        <v>0</v>
      </c>
      <c r="R1208" s="137">
        <v>5</v>
      </c>
      <c r="S1208" s="137">
        <v>1</v>
      </c>
      <c r="T1208" s="137">
        <v>100</v>
      </c>
      <c r="U1208" t="str">
        <f>VLOOKUP($B1208,Summary!$A:$C,3,0)</f>
        <v>Abhijit Khanvilkar</v>
      </c>
      <c r="V1208" t="str">
        <f ca="1">VLOOKUP($B1208,Summary!$A:$E,5,0)</f>
        <v>31 - 90</v>
      </c>
      <c r="W1208">
        <f t="shared" si="38"/>
        <v>10157722</v>
      </c>
    </row>
    <row r="1209" spans="1:23" s="8" customFormat="1">
      <c r="A1209" s="6">
        <v>45460</v>
      </c>
      <c r="B1209" s="209">
        <v>10014784</v>
      </c>
      <c r="C1209" s="7" t="str">
        <f t="shared" si="39"/>
        <v>PRASHANT LAD</v>
      </c>
      <c r="D1209" t="s">
        <v>407</v>
      </c>
      <c r="E1209">
        <v>9833647618</v>
      </c>
      <c r="F1209" t="s">
        <v>431</v>
      </c>
      <c r="G1209">
        <v>2</v>
      </c>
      <c r="H1209">
        <v>0</v>
      </c>
      <c r="I1209">
        <v>0</v>
      </c>
      <c r="J1209">
        <v>2</v>
      </c>
      <c r="K1209">
        <v>1</v>
      </c>
      <c r="L1209">
        <v>1</v>
      </c>
      <c r="M1209">
        <v>0</v>
      </c>
      <c r="N1209">
        <v>0</v>
      </c>
      <c r="O1209" t="s">
        <v>384</v>
      </c>
      <c r="P1209" s="368">
        <v>50</v>
      </c>
      <c r="Q1209" s="137">
        <v>0</v>
      </c>
      <c r="R1209" s="137">
        <v>2</v>
      </c>
      <c r="S1209" s="137">
        <v>1</v>
      </c>
      <c r="T1209" s="137">
        <v>66.67</v>
      </c>
      <c r="U1209" t="str">
        <f>VLOOKUP($B1209,Summary!$A:$C,3,0)</f>
        <v>Madhuri Joshi</v>
      </c>
      <c r="V1209" t="str">
        <f ca="1">VLOOKUP($B1209,Summary!$A:$E,5,0)</f>
        <v>More Than 1 Year</v>
      </c>
      <c r="W1209">
        <f t="shared" si="38"/>
        <v>10014784</v>
      </c>
    </row>
    <row r="1210" spans="1:23" s="8" customFormat="1">
      <c r="A1210" s="6">
        <v>45460</v>
      </c>
      <c r="B1210" s="209">
        <v>10155619</v>
      </c>
      <c r="C1210" s="7" t="str">
        <f t="shared" si="39"/>
        <v>AJAY BALU LONDHE</v>
      </c>
      <c r="D1210" t="s">
        <v>502</v>
      </c>
      <c r="E1210">
        <v>8369610661</v>
      </c>
      <c r="F1210" t="s">
        <v>416</v>
      </c>
      <c r="G1210">
        <v>6</v>
      </c>
      <c r="H1210">
        <v>0</v>
      </c>
      <c r="I1210">
        <v>0</v>
      </c>
      <c r="J1210">
        <v>6</v>
      </c>
      <c r="K1210">
        <v>1</v>
      </c>
      <c r="L1210">
        <v>5</v>
      </c>
      <c r="M1210">
        <v>0</v>
      </c>
      <c r="N1210">
        <v>0</v>
      </c>
      <c r="O1210" t="s">
        <v>384</v>
      </c>
      <c r="P1210" s="368">
        <v>140</v>
      </c>
      <c r="Q1210" s="137">
        <v>0</v>
      </c>
      <c r="R1210" s="137">
        <v>5</v>
      </c>
      <c r="S1210" s="137">
        <v>1</v>
      </c>
      <c r="T1210" s="137">
        <v>100</v>
      </c>
      <c r="U1210" t="str">
        <f>VLOOKUP($B1210,Summary!$A:$C,3,0)</f>
        <v>Abhijit Khanvilkar</v>
      </c>
      <c r="V1210" t="str">
        <f ca="1">VLOOKUP($B1210,Summary!$A:$E,5,0)</f>
        <v>31 - 90</v>
      </c>
      <c r="W1210">
        <f t="shared" si="38"/>
        <v>10155619</v>
      </c>
    </row>
    <row r="1211" spans="1:23" s="8" customFormat="1">
      <c r="A1211" s="6">
        <v>45460</v>
      </c>
      <c r="B1211" s="209">
        <v>10135447</v>
      </c>
      <c r="C1211" s="7" t="str">
        <f t="shared" si="39"/>
        <v>ANKIT VILAS BORSE</v>
      </c>
      <c r="D1211" t="s">
        <v>429</v>
      </c>
      <c r="E1211">
        <v>8655594978</v>
      </c>
      <c r="F1211" t="s">
        <v>412</v>
      </c>
      <c r="G1211">
        <v>7</v>
      </c>
      <c r="H1211">
        <v>0</v>
      </c>
      <c r="I1211">
        <v>0</v>
      </c>
      <c r="J1211">
        <v>7</v>
      </c>
      <c r="K1211">
        <v>0</v>
      </c>
      <c r="L1211">
        <v>7</v>
      </c>
      <c r="M1211">
        <v>0</v>
      </c>
      <c r="N1211">
        <v>0</v>
      </c>
      <c r="O1211" t="s">
        <v>384</v>
      </c>
      <c r="P1211" s="368">
        <v>145</v>
      </c>
      <c r="Q1211" s="137">
        <v>0</v>
      </c>
      <c r="R1211" s="137">
        <v>6</v>
      </c>
      <c r="S1211" s="137">
        <v>1</v>
      </c>
      <c r="T1211" s="137">
        <v>100</v>
      </c>
      <c r="U1211" t="str">
        <f>VLOOKUP($B1211,Summary!$A:$C,3,0)</f>
        <v>Rushikesh Kale</v>
      </c>
      <c r="V1211" t="str">
        <f ca="1">VLOOKUP($B1211,Summary!$A:$E,5,0)</f>
        <v>More Than 1 Year</v>
      </c>
      <c r="W1211">
        <f t="shared" si="38"/>
        <v>10135447</v>
      </c>
    </row>
    <row r="1212" spans="1:23" s="8" customFormat="1">
      <c r="A1212" s="6">
        <v>45460</v>
      </c>
      <c r="B1212" s="209">
        <v>10156163</v>
      </c>
      <c r="C1212" s="7" t="str">
        <f t="shared" si="39"/>
        <v>ABHISHEK KUMAR</v>
      </c>
      <c r="D1212" t="s">
        <v>526</v>
      </c>
      <c r="E1212">
        <v>9967178792</v>
      </c>
      <c r="F1212" t="s">
        <v>386</v>
      </c>
      <c r="G1212">
        <v>5</v>
      </c>
      <c r="H1212">
        <v>0</v>
      </c>
      <c r="I1212">
        <v>0</v>
      </c>
      <c r="J1212">
        <v>5</v>
      </c>
      <c r="K1212">
        <v>2</v>
      </c>
      <c r="L1212">
        <v>3</v>
      </c>
      <c r="M1212">
        <v>0</v>
      </c>
      <c r="N1212">
        <v>0</v>
      </c>
      <c r="O1212" t="s">
        <v>384</v>
      </c>
      <c r="P1212" s="368">
        <v>125</v>
      </c>
      <c r="Q1212" s="137">
        <v>0</v>
      </c>
      <c r="R1212" s="137">
        <v>5</v>
      </c>
      <c r="S1212" s="137">
        <v>1</v>
      </c>
      <c r="T1212" s="137">
        <v>100</v>
      </c>
      <c r="U1212" t="str">
        <f>VLOOKUP($B1212,Summary!$A:$C,3,0)</f>
        <v>Avnind Singh</v>
      </c>
      <c r="V1212" t="str">
        <f ca="1">VLOOKUP($B1212,Summary!$A:$E,5,0)</f>
        <v>31 - 90</v>
      </c>
      <c r="W1212">
        <f t="shared" si="38"/>
        <v>10156163</v>
      </c>
    </row>
    <row r="1213" spans="1:23" s="8" customFormat="1">
      <c r="A1213" s="6">
        <v>45460</v>
      </c>
      <c r="B1213" s="209">
        <v>10157721</v>
      </c>
      <c r="C1213" s="7" t="str">
        <f t="shared" si="39"/>
        <v>NITISH KUMAR</v>
      </c>
      <c r="D1213" t="s">
        <v>562</v>
      </c>
      <c r="E1213">
        <v>8692826180</v>
      </c>
      <c r="F1213" t="s">
        <v>387</v>
      </c>
      <c r="G1213">
        <v>5</v>
      </c>
      <c r="H1213">
        <v>0</v>
      </c>
      <c r="I1213">
        <v>0</v>
      </c>
      <c r="J1213">
        <v>5</v>
      </c>
      <c r="K1213">
        <v>2</v>
      </c>
      <c r="L1213">
        <v>3</v>
      </c>
      <c r="M1213">
        <v>0</v>
      </c>
      <c r="N1213">
        <v>0</v>
      </c>
      <c r="O1213" t="s">
        <v>384</v>
      </c>
      <c r="P1213" s="368">
        <v>125</v>
      </c>
      <c r="Q1213" s="137">
        <v>0</v>
      </c>
      <c r="R1213" s="137">
        <v>5</v>
      </c>
      <c r="S1213" s="137">
        <v>1</v>
      </c>
      <c r="T1213" s="137">
        <v>100</v>
      </c>
      <c r="U1213" t="str">
        <f>VLOOKUP($B1213,Summary!$A:$C,3,0)</f>
        <v>Abhijit Khanvilkar</v>
      </c>
      <c r="V1213" t="str">
        <f ca="1">VLOOKUP($B1213,Summary!$A:$E,5,0)</f>
        <v>31 - 90</v>
      </c>
      <c r="W1213">
        <f t="shared" si="38"/>
        <v>10157721</v>
      </c>
    </row>
    <row r="1214" spans="1:23" s="8" customFormat="1">
      <c r="A1214" s="6">
        <v>45460</v>
      </c>
      <c r="B1214" s="209">
        <v>10155616</v>
      </c>
      <c r="C1214" s="7" t="str">
        <f t="shared" si="39"/>
        <v>DHIRAJKUMAR L MISHRA</v>
      </c>
      <c r="D1214" t="s">
        <v>506</v>
      </c>
      <c r="E1214">
        <v>9370908992</v>
      </c>
      <c r="F1214" t="s">
        <v>442</v>
      </c>
      <c r="G1214">
        <v>6</v>
      </c>
      <c r="H1214">
        <v>1</v>
      </c>
      <c r="I1214">
        <v>0</v>
      </c>
      <c r="J1214">
        <v>5</v>
      </c>
      <c r="K1214">
        <v>0</v>
      </c>
      <c r="L1214">
        <v>6</v>
      </c>
      <c r="M1214">
        <v>0</v>
      </c>
      <c r="N1214">
        <v>0</v>
      </c>
      <c r="O1214" t="s">
        <v>384</v>
      </c>
      <c r="P1214" s="368">
        <v>215</v>
      </c>
      <c r="Q1214" s="137">
        <v>4720</v>
      </c>
      <c r="R1214" s="137">
        <v>6</v>
      </c>
      <c r="S1214" s="137">
        <v>1</v>
      </c>
      <c r="T1214" s="137">
        <v>100</v>
      </c>
      <c r="U1214" t="str">
        <f>VLOOKUP($B1214,Summary!$A:$C,3,0)</f>
        <v>Rushikesh Kale</v>
      </c>
      <c r="V1214" t="str">
        <f ca="1">VLOOKUP($B1214,Summary!$A:$E,5,0)</f>
        <v>31 - 90</v>
      </c>
      <c r="W1214">
        <f t="shared" si="38"/>
        <v>10155616</v>
      </c>
    </row>
    <row r="1215" spans="1:23" s="8" customFormat="1">
      <c r="A1215" s="6">
        <v>45460</v>
      </c>
      <c r="B1215" s="209">
        <v>10153331</v>
      </c>
      <c r="C1215" s="7" t="str">
        <f t="shared" si="39"/>
        <v>RAGHWENDRA KUMAR SINGH</v>
      </c>
      <c r="D1215" t="s">
        <v>460</v>
      </c>
      <c r="E1215">
        <v>8104389966</v>
      </c>
      <c r="F1215" t="s">
        <v>390</v>
      </c>
      <c r="G1215">
        <v>3</v>
      </c>
      <c r="H1215">
        <v>0</v>
      </c>
      <c r="I1215">
        <v>0</v>
      </c>
      <c r="J1215">
        <v>3</v>
      </c>
      <c r="K1215">
        <v>1</v>
      </c>
      <c r="L1215">
        <v>2</v>
      </c>
      <c r="M1215">
        <v>0</v>
      </c>
      <c r="N1215">
        <v>0</v>
      </c>
      <c r="O1215" t="s">
        <v>384</v>
      </c>
      <c r="P1215" s="368">
        <v>75</v>
      </c>
      <c r="Q1215" s="137">
        <v>0</v>
      </c>
      <c r="R1215" s="137">
        <v>3</v>
      </c>
      <c r="S1215" s="137">
        <v>1</v>
      </c>
      <c r="T1215" s="137">
        <v>100</v>
      </c>
      <c r="U1215" t="str">
        <f>VLOOKUP($B1215,Summary!$A:$C,3,0)</f>
        <v>Avnind Singh</v>
      </c>
      <c r="V1215" t="str">
        <f ca="1">VLOOKUP($B1215,Summary!$A:$E,5,0)</f>
        <v>91 - 180</v>
      </c>
      <c r="W1215">
        <f t="shared" si="38"/>
        <v>10153331</v>
      </c>
    </row>
    <row r="1216" spans="1:23" s="8" customFormat="1">
      <c r="A1216" s="6">
        <v>45460</v>
      </c>
      <c r="B1216" s="209">
        <v>10151345</v>
      </c>
      <c r="C1216" s="7" t="str">
        <f t="shared" si="39"/>
        <v>NAGENDRA MISHRA</v>
      </c>
      <c r="D1216" t="s">
        <v>386</v>
      </c>
      <c r="E1216">
        <v>7049872363</v>
      </c>
      <c r="F1216" t="s">
        <v>448</v>
      </c>
      <c r="G1216">
        <v>3</v>
      </c>
      <c r="H1216">
        <v>1</v>
      </c>
      <c r="I1216">
        <v>0</v>
      </c>
      <c r="J1216">
        <v>2</v>
      </c>
      <c r="K1216">
        <v>3</v>
      </c>
      <c r="L1216">
        <v>1</v>
      </c>
      <c r="M1216">
        <v>0</v>
      </c>
      <c r="N1216">
        <v>0</v>
      </c>
      <c r="O1216" t="s">
        <v>384</v>
      </c>
      <c r="P1216" s="368">
        <v>125</v>
      </c>
      <c r="Q1216" s="137">
        <v>28275</v>
      </c>
      <c r="R1216" s="137">
        <v>4</v>
      </c>
      <c r="S1216" s="137">
        <v>1</v>
      </c>
      <c r="T1216" s="137">
        <v>100</v>
      </c>
      <c r="U1216" t="str">
        <f>VLOOKUP($B1216,Summary!$A:$C,3,0)</f>
        <v>Avnind Singh</v>
      </c>
      <c r="V1216" t="str">
        <f ca="1">VLOOKUP($B1216,Summary!$A:$E,5,0)</f>
        <v>180 +</v>
      </c>
      <c r="W1216">
        <f t="shared" si="38"/>
        <v>10151345</v>
      </c>
    </row>
    <row r="1217" spans="1:23" s="8" customFormat="1">
      <c r="A1217" s="6">
        <v>45460</v>
      </c>
      <c r="B1217" s="209">
        <v>10155631</v>
      </c>
      <c r="C1217" s="7" t="str">
        <f t="shared" si="39"/>
        <v>PRAFUL MUKUNDRAO TELANG</v>
      </c>
      <c r="D1217" t="s">
        <v>501</v>
      </c>
      <c r="E1217">
        <v>7769928826</v>
      </c>
      <c r="F1217" t="s">
        <v>409</v>
      </c>
      <c r="G1217">
        <v>5</v>
      </c>
      <c r="H1217">
        <v>0</v>
      </c>
      <c r="I1217">
        <v>0</v>
      </c>
      <c r="J1217">
        <v>5</v>
      </c>
      <c r="K1217">
        <v>3</v>
      </c>
      <c r="L1217">
        <v>3</v>
      </c>
      <c r="M1217">
        <v>0</v>
      </c>
      <c r="N1217">
        <v>0</v>
      </c>
      <c r="O1217" t="s">
        <v>384</v>
      </c>
      <c r="P1217" s="368">
        <v>125</v>
      </c>
      <c r="Q1217" s="137">
        <v>0</v>
      </c>
      <c r="R1217" s="137">
        <v>5</v>
      </c>
      <c r="S1217" s="137">
        <v>1</v>
      </c>
      <c r="T1217" s="137">
        <v>100</v>
      </c>
      <c r="U1217" t="str">
        <f>VLOOKUP($B1217,Summary!$A:$C,3,0)</f>
        <v>Avnind Singh</v>
      </c>
      <c r="V1217" t="str">
        <f ca="1">VLOOKUP($B1217,Summary!$A:$E,5,0)</f>
        <v>31 - 90</v>
      </c>
      <c r="W1217">
        <f t="shared" si="38"/>
        <v>10155631</v>
      </c>
    </row>
    <row r="1218" spans="1:23" s="8" customFormat="1">
      <c r="A1218" s="6">
        <v>45460</v>
      </c>
      <c r="B1218" s="209">
        <v>10154719</v>
      </c>
      <c r="C1218" s="7" t="str">
        <f t="shared" si="39"/>
        <v>CHANDAN MISHRA</v>
      </c>
      <c r="D1218" t="s">
        <v>489</v>
      </c>
      <c r="E1218">
        <v>8433849596</v>
      </c>
      <c r="F1218" t="s">
        <v>471</v>
      </c>
      <c r="G1218">
        <v>4</v>
      </c>
      <c r="H1218">
        <v>0</v>
      </c>
      <c r="I1218">
        <v>0</v>
      </c>
      <c r="J1218">
        <v>4</v>
      </c>
      <c r="K1218">
        <v>3</v>
      </c>
      <c r="L1218">
        <v>1</v>
      </c>
      <c r="M1218">
        <v>0</v>
      </c>
      <c r="N1218">
        <v>0</v>
      </c>
      <c r="O1218" t="s">
        <v>384</v>
      </c>
      <c r="P1218" s="368">
        <v>100</v>
      </c>
      <c r="Q1218" s="137">
        <v>0</v>
      </c>
      <c r="R1218" s="137">
        <v>4</v>
      </c>
      <c r="S1218" s="137">
        <v>1</v>
      </c>
      <c r="T1218" s="137">
        <v>80</v>
      </c>
      <c r="U1218" t="str">
        <f>VLOOKUP($B1218,Summary!$A:$C,3,0)</f>
        <v>Dileep Sharma</v>
      </c>
      <c r="V1218" t="str">
        <f ca="1">VLOOKUP($B1218,Summary!$A:$E,5,0)</f>
        <v>91 - 180</v>
      </c>
      <c r="W1218">
        <f t="shared" si="38"/>
        <v>10154719</v>
      </c>
    </row>
    <row r="1219" spans="1:23" s="8" customFormat="1">
      <c r="A1219" s="6">
        <v>45460</v>
      </c>
      <c r="B1219" s="209">
        <v>10091881</v>
      </c>
      <c r="C1219" s="7" t="str">
        <f t="shared" si="39"/>
        <v>SUMIT SHARAD SANAS</v>
      </c>
      <c r="D1219" t="s">
        <v>427</v>
      </c>
      <c r="E1219">
        <v>8652573355</v>
      </c>
      <c r="F1219" t="s">
        <v>392</v>
      </c>
      <c r="G1219">
        <v>5</v>
      </c>
      <c r="H1219">
        <v>0</v>
      </c>
      <c r="I1219">
        <v>0</v>
      </c>
      <c r="J1219">
        <v>5</v>
      </c>
      <c r="K1219">
        <v>1</v>
      </c>
      <c r="L1219">
        <v>4</v>
      </c>
      <c r="M1219">
        <v>0</v>
      </c>
      <c r="N1219">
        <v>0</v>
      </c>
      <c r="O1219" t="s">
        <v>384</v>
      </c>
      <c r="P1219" s="368">
        <v>125</v>
      </c>
      <c r="Q1219" s="137">
        <v>0</v>
      </c>
      <c r="R1219" s="137">
        <v>5</v>
      </c>
      <c r="S1219" s="137">
        <v>1</v>
      </c>
      <c r="T1219" s="137">
        <v>100</v>
      </c>
      <c r="U1219" t="str">
        <f>VLOOKUP($B1219,Summary!$A:$C,3,0)</f>
        <v>Abhijit Khanvilkar</v>
      </c>
      <c r="V1219" t="str">
        <f ca="1">VLOOKUP($B1219,Summary!$A:$E,5,0)</f>
        <v>More Than 1 Year</v>
      </c>
      <c r="W1219">
        <f t="shared" ref="W1219:W1282" si="40">B1219</f>
        <v>10091881</v>
      </c>
    </row>
    <row r="1220" spans="1:23" s="8" customFormat="1">
      <c r="A1220" s="6">
        <v>45460</v>
      </c>
      <c r="B1220" s="209">
        <v>10154479</v>
      </c>
      <c r="C1220" s="7" t="str">
        <f t="shared" si="39"/>
        <v>VINOD KUMAR</v>
      </c>
      <c r="D1220" t="s">
        <v>477</v>
      </c>
      <c r="E1220">
        <v>7905193449</v>
      </c>
      <c r="F1220" t="s">
        <v>471</v>
      </c>
      <c r="G1220">
        <v>5</v>
      </c>
      <c r="H1220">
        <v>0</v>
      </c>
      <c r="I1220">
        <v>0</v>
      </c>
      <c r="J1220">
        <v>5</v>
      </c>
      <c r="K1220">
        <v>1</v>
      </c>
      <c r="L1220">
        <v>5</v>
      </c>
      <c r="M1220">
        <v>0</v>
      </c>
      <c r="N1220">
        <v>0</v>
      </c>
      <c r="O1220" t="s">
        <v>384</v>
      </c>
      <c r="P1220" s="368">
        <v>125</v>
      </c>
      <c r="Q1220" s="137">
        <v>0</v>
      </c>
      <c r="R1220" s="137">
        <v>5</v>
      </c>
      <c r="S1220" s="137">
        <v>1</v>
      </c>
      <c r="T1220" s="137">
        <v>100</v>
      </c>
      <c r="U1220" t="str">
        <f>VLOOKUP($B1220,Summary!$A:$C,3,0)</f>
        <v>Dileep Sharma</v>
      </c>
      <c r="V1220" t="str">
        <f ca="1">VLOOKUP($B1220,Summary!$A:$E,5,0)</f>
        <v>91 - 180</v>
      </c>
      <c r="W1220">
        <f t="shared" si="40"/>
        <v>10154479</v>
      </c>
    </row>
    <row r="1221" spans="1:23" s="8" customFormat="1">
      <c r="A1221" s="6">
        <v>45460</v>
      </c>
      <c r="B1221" s="209">
        <v>10154483</v>
      </c>
      <c r="C1221" s="7" t="str">
        <f t="shared" si="39"/>
        <v>JAYANT KUMAR</v>
      </c>
      <c r="D1221" t="s">
        <v>471</v>
      </c>
      <c r="E1221">
        <v>9304376328</v>
      </c>
      <c r="F1221" t="s">
        <v>497</v>
      </c>
      <c r="G1221">
        <v>3</v>
      </c>
      <c r="H1221">
        <v>0</v>
      </c>
      <c r="I1221">
        <v>0</v>
      </c>
      <c r="J1221">
        <v>3</v>
      </c>
      <c r="K1221">
        <v>1</v>
      </c>
      <c r="L1221">
        <v>2</v>
      </c>
      <c r="M1221">
        <v>0</v>
      </c>
      <c r="N1221">
        <v>0</v>
      </c>
      <c r="O1221" t="s">
        <v>384</v>
      </c>
      <c r="P1221" s="368">
        <v>75</v>
      </c>
      <c r="Q1221" s="137">
        <v>0</v>
      </c>
      <c r="R1221" s="137">
        <v>3</v>
      </c>
      <c r="S1221" s="137">
        <v>1</v>
      </c>
      <c r="T1221" s="137">
        <v>100</v>
      </c>
      <c r="U1221" t="str">
        <f>VLOOKUP($B1221,Summary!$A:$C,3,0)</f>
        <v>Dileep Sharma</v>
      </c>
      <c r="V1221" t="str">
        <f ca="1">VLOOKUP($B1221,Summary!$A:$E,5,0)</f>
        <v>91 - 180</v>
      </c>
      <c r="W1221">
        <f t="shared" si="40"/>
        <v>10154483</v>
      </c>
    </row>
    <row r="1222" spans="1:23" s="8" customFormat="1">
      <c r="A1222" s="6">
        <v>45460</v>
      </c>
      <c r="B1222" s="209">
        <v>10057460</v>
      </c>
      <c r="C1222" s="7" t="str">
        <f t="shared" si="39"/>
        <v>GANGA SAGAR PANDEY</v>
      </c>
      <c r="D1222" t="s">
        <v>435</v>
      </c>
      <c r="E1222">
        <v>9696537480</v>
      </c>
      <c r="F1222" t="s">
        <v>412</v>
      </c>
      <c r="G1222">
        <v>7</v>
      </c>
      <c r="H1222">
        <v>0</v>
      </c>
      <c r="I1222">
        <v>0</v>
      </c>
      <c r="J1222">
        <v>7</v>
      </c>
      <c r="K1222">
        <v>1</v>
      </c>
      <c r="L1222">
        <v>6</v>
      </c>
      <c r="M1222">
        <v>0</v>
      </c>
      <c r="N1222">
        <v>0</v>
      </c>
      <c r="O1222" t="s">
        <v>384</v>
      </c>
      <c r="P1222" s="368">
        <v>175</v>
      </c>
      <c r="Q1222" s="137">
        <v>0</v>
      </c>
      <c r="R1222" s="137">
        <v>7</v>
      </c>
      <c r="S1222" s="137">
        <v>1</v>
      </c>
      <c r="T1222" s="137">
        <v>100</v>
      </c>
      <c r="U1222" t="str">
        <f>VLOOKUP($B1222,Summary!$A:$C,3,0)</f>
        <v>Rushikesh Kale</v>
      </c>
      <c r="V1222" t="str">
        <f ca="1">VLOOKUP($B1222,Summary!$A:$E,5,0)</f>
        <v>More Than 1 Year</v>
      </c>
      <c r="W1222">
        <f t="shared" si="40"/>
        <v>10057460</v>
      </c>
    </row>
    <row r="1223" spans="1:23" s="8" customFormat="1">
      <c r="A1223" s="6">
        <v>45460</v>
      </c>
      <c r="B1223" s="209">
        <v>10131369</v>
      </c>
      <c r="C1223" s="7" t="str">
        <f t="shared" si="39"/>
        <v>VIVEK CHUNNILAL GUPTA</v>
      </c>
      <c r="D1223" t="s">
        <v>417</v>
      </c>
      <c r="E1223">
        <v>8698022496</v>
      </c>
      <c r="F1223" t="s">
        <v>412</v>
      </c>
      <c r="G1223">
        <v>5</v>
      </c>
      <c r="H1223">
        <v>0</v>
      </c>
      <c r="I1223">
        <v>0</v>
      </c>
      <c r="J1223">
        <v>5</v>
      </c>
      <c r="K1223">
        <v>0</v>
      </c>
      <c r="L1223">
        <v>5</v>
      </c>
      <c r="M1223">
        <v>0</v>
      </c>
      <c r="N1223">
        <v>0</v>
      </c>
      <c r="O1223" t="s">
        <v>384</v>
      </c>
      <c r="P1223" s="368">
        <v>115</v>
      </c>
      <c r="Q1223" s="137">
        <v>0</v>
      </c>
      <c r="R1223" s="137">
        <v>4</v>
      </c>
      <c r="S1223" s="137">
        <v>1</v>
      </c>
      <c r="T1223" s="137">
        <v>80</v>
      </c>
      <c r="U1223" t="str">
        <f>VLOOKUP($B1223,Summary!$A:$C,3,0)</f>
        <v>Rushikesh Kale</v>
      </c>
      <c r="V1223" t="str">
        <f ca="1">VLOOKUP($B1223,Summary!$A:$E,5,0)</f>
        <v>More Than 1 Year</v>
      </c>
      <c r="W1223">
        <f t="shared" si="40"/>
        <v>10131369</v>
      </c>
    </row>
    <row r="1224" spans="1:23" s="8" customFormat="1">
      <c r="A1224" s="6">
        <v>45460</v>
      </c>
      <c r="B1224" s="209">
        <v>10153634</v>
      </c>
      <c r="C1224" s="7" t="str">
        <f t="shared" si="39"/>
        <v>LAXMI NARAYAN PANDEY</v>
      </c>
      <c r="D1224" t="s">
        <v>467</v>
      </c>
      <c r="E1224">
        <v>7208851513</v>
      </c>
      <c r="F1224" t="s">
        <v>387</v>
      </c>
      <c r="G1224">
        <v>5</v>
      </c>
      <c r="H1224">
        <v>1</v>
      </c>
      <c r="I1224">
        <v>0</v>
      </c>
      <c r="J1224">
        <v>4</v>
      </c>
      <c r="K1224">
        <v>2</v>
      </c>
      <c r="L1224">
        <v>3</v>
      </c>
      <c r="M1224">
        <v>0</v>
      </c>
      <c r="N1224">
        <v>0</v>
      </c>
      <c r="O1224" t="s">
        <v>384</v>
      </c>
      <c r="P1224" s="368">
        <v>185</v>
      </c>
      <c r="Q1224" s="137">
        <v>4720</v>
      </c>
      <c r="R1224" s="137">
        <v>5</v>
      </c>
      <c r="S1224" s="137">
        <v>1</v>
      </c>
      <c r="T1224" s="137">
        <v>100</v>
      </c>
      <c r="U1224" t="str">
        <f>VLOOKUP($B1224,Summary!$A:$C,3,0)</f>
        <v>Abhijit Khanvilkar</v>
      </c>
      <c r="V1224" t="str">
        <f ca="1">VLOOKUP($B1224,Summary!$A:$E,5,0)</f>
        <v>91 - 180</v>
      </c>
      <c r="W1224">
        <f t="shared" si="40"/>
        <v>10153634</v>
      </c>
    </row>
    <row r="1225" spans="1:23" s="8" customFormat="1">
      <c r="A1225" s="6">
        <v>45460</v>
      </c>
      <c r="B1225" s="209">
        <v>10154727</v>
      </c>
      <c r="C1225" s="7" t="str">
        <f t="shared" si="39"/>
        <v>SHUBHENDU PRAFULLA DASKABI</v>
      </c>
      <c r="D1225" t="s">
        <v>491</v>
      </c>
      <c r="E1225">
        <v>9372379791</v>
      </c>
      <c r="F1225" t="s">
        <v>471</v>
      </c>
      <c r="G1225">
        <v>4</v>
      </c>
      <c r="H1225">
        <v>0</v>
      </c>
      <c r="I1225">
        <v>0</v>
      </c>
      <c r="J1225">
        <v>4</v>
      </c>
      <c r="K1225">
        <v>4</v>
      </c>
      <c r="L1225">
        <v>0</v>
      </c>
      <c r="M1225">
        <v>0</v>
      </c>
      <c r="N1225">
        <v>0</v>
      </c>
      <c r="O1225" t="s">
        <v>384</v>
      </c>
      <c r="P1225" s="368">
        <v>90</v>
      </c>
      <c r="Q1225" s="137">
        <v>0</v>
      </c>
      <c r="R1225" s="137">
        <v>4</v>
      </c>
      <c r="S1225" s="137">
        <v>1</v>
      </c>
      <c r="T1225" s="137">
        <v>80</v>
      </c>
      <c r="U1225" t="str">
        <f>VLOOKUP($B1225,Summary!$A:$C,3,0)</f>
        <v>Dileep Sharma</v>
      </c>
      <c r="V1225" t="str">
        <f ca="1">VLOOKUP($B1225,Summary!$A:$E,5,0)</f>
        <v>91 - 180</v>
      </c>
      <c r="W1225">
        <f t="shared" si="40"/>
        <v>10154727</v>
      </c>
    </row>
    <row r="1226" spans="1:23" s="8" customFormat="1">
      <c r="A1226" s="6">
        <v>45460</v>
      </c>
      <c r="B1226" s="209">
        <v>10153648</v>
      </c>
      <c r="C1226" s="7" t="str">
        <f t="shared" si="39"/>
        <v>RAJKUMAR U SINGH</v>
      </c>
      <c r="D1226" t="s">
        <v>466</v>
      </c>
      <c r="E1226">
        <v>7058306032</v>
      </c>
      <c r="F1226" t="s">
        <v>385</v>
      </c>
      <c r="G1226">
        <v>3</v>
      </c>
      <c r="H1226">
        <v>0</v>
      </c>
      <c r="I1226">
        <v>0</v>
      </c>
      <c r="J1226">
        <v>3</v>
      </c>
      <c r="K1226">
        <v>1</v>
      </c>
      <c r="L1226">
        <v>2</v>
      </c>
      <c r="M1226">
        <v>0</v>
      </c>
      <c r="N1226">
        <v>0</v>
      </c>
      <c r="O1226" t="s">
        <v>384</v>
      </c>
      <c r="P1226" s="368">
        <v>75</v>
      </c>
      <c r="Q1226" s="137">
        <v>0</v>
      </c>
      <c r="R1226" s="137">
        <v>3</v>
      </c>
      <c r="S1226" s="137">
        <v>1</v>
      </c>
      <c r="T1226" s="137">
        <v>60</v>
      </c>
      <c r="U1226" t="str">
        <f>VLOOKUP($B1226,Summary!$A:$C,3,0)</f>
        <v>Intezar Sayed</v>
      </c>
      <c r="V1226" t="str">
        <f ca="1">VLOOKUP($B1226,Summary!$A:$E,5,0)</f>
        <v>91 - 180</v>
      </c>
      <c r="W1226">
        <f t="shared" si="40"/>
        <v>10153648</v>
      </c>
    </row>
    <row r="1227" spans="1:23" s="8" customFormat="1">
      <c r="A1227" s="6">
        <v>45460</v>
      </c>
      <c r="B1227" s="209">
        <v>10051652</v>
      </c>
      <c r="C1227" s="7" t="str">
        <f t="shared" si="39"/>
        <v>DINESH GHODVINDE</v>
      </c>
      <c r="D1227" t="s">
        <v>444</v>
      </c>
      <c r="E1227">
        <v>7020949492</v>
      </c>
      <c r="F1227" t="s">
        <v>412</v>
      </c>
      <c r="G1227">
        <v>5</v>
      </c>
      <c r="H1227">
        <v>0</v>
      </c>
      <c r="I1227">
        <v>0</v>
      </c>
      <c r="J1227">
        <v>5</v>
      </c>
      <c r="K1227">
        <v>0</v>
      </c>
      <c r="L1227">
        <v>5</v>
      </c>
      <c r="M1227">
        <v>0</v>
      </c>
      <c r="N1227">
        <v>0</v>
      </c>
      <c r="O1227" t="s">
        <v>384</v>
      </c>
      <c r="P1227" s="368">
        <v>115</v>
      </c>
      <c r="Q1227" s="137">
        <v>0</v>
      </c>
      <c r="R1227" s="137">
        <v>5</v>
      </c>
      <c r="S1227" s="137">
        <v>1</v>
      </c>
      <c r="T1227" s="137">
        <v>100</v>
      </c>
      <c r="U1227" t="str">
        <f>VLOOKUP($B1227,Summary!$A:$C,3,0)</f>
        <v>Rushikesh Kale</v>
      </c>
      <c r="V1227" t="str">
        <f ca="1">VLOOKUP($B1227,Summary!$A:$E,5,0)</f>
        <v>More Than 1 Year</v>
      </c>
      <c r="W1227">
        <f t="shared" si="40"/>
        <v>10051652</v>
      </c>
    </row>
    <row r="1228" spans="1:23" s="8" customFormat="1">
      <c r="A1228" s="6">
        <v>45460</v>
      </c>
      <c r="B1228" s="209">
        <v>10155617</v>
      </c>
      <c r="C1228" s="7" t="str">
        <f t="shared" si="39"/>
        <v>NANDLAL RAJBHAR</v>
      </c>
      <c r="D1228" t="s">
        <v>504</v>
      </c>
      <c r="E1228">
        <v>9594189301</v>
      </c>
      <c r="F1228" t="s">
        <v>401</v>
      </c>
      <c r="G1228">
        <v>5</v>
      </c>
      <c r="H1228">
        <v>0</v>
      </c>
      <c r="I1228">
        <v>0</v>
      </c>
      <c r="J1228">
        <v>5</v>
      </c>
      <c r="K1228">
        <v>3</v>
      </c>
      <c r="L1228">
        <v>3</v>
      </c>
      <c r="M1228">
        <v>0</v>
      </c>
      <c r="N1228">
        <v>0</v>
      </c>
      <c r="O1228" t="s">
        <v>384</v>
      </c>
      <c r="P1228" s="368">
        <v>125</v>
      </c>
      <c r="Q1228" s="137">
        <v>0</v>
      </c>
      <c r="R1228" s="137">
        <v>5</v>
      </c>
      <c r="S1228" s="137">
        <v>1</v>
      </c>
      <c r="T1228" s="137">
        <v>100</v>
      </c>
      <c r="U1228" t="str">
        <f>VLOOKUP($B1228,Summary!$A:$C,3,0)</f>
        <v>Abhijit Khanvilkar</v>
      </c>
      <c r="V1228" t="str">
        <f ca="1">VLOOKUP($B1228,Summary!$A:$E,5,0)</f>
        <v>31 - 90</v>
      </c>
      <c r="W1228">
        <f t="shared" si="40"/>
        <v>10155617</v>
      </c>
    </row>
    <row r="1229" spans="1:23" s="8" customFormat="1">
      <c r="A1229" s="6">
        <v>45460</v>
      </c>
      <c r="B1229" s="209">
        <v>10023014</v>
      </c>
      <c r="C1229" s="7" t="str">
        <f t="shared" si="39"/>
        <v>AJAY KUMAR VERMA</v>
      </c>
      <c r="D1229" t="s">
        <v>385</v>
      </c>
      <c r="E1229">
        <v>9867318030</v>
      </c>
      <c r="F1229" t="s">
        <v>414</v>
      </c>
      <c r="G1229">
        <v>1</v>
      </c>
      <c r="H1229">
        <v>1</v>
      </c>
      <c r="I1229">
        <v>0</v>
      </c>
      <c r="J1229">
        <v>0</v>
      </c>
      <c r="K1229">
        <v>1</v>
      </c>
      <c r="L1229">
        <v>0</v>
      </c>
      <c r="M1229">
        <v>0</v>
      </c>
      <c r="N1229">
        <v>0</v>
      </c>
      <c r="O1229" t="s">
        <v>384</v>
      </c>
      <c r="P1229" s="368">
        <v>100</v>
      </c>
      <c r="Q1229" s="137">
        <v>7080</v>
      </c>
      <c r="R1229" s="137">
        <v>1</v>
      </c>
      <c r="S1229" s="137">
        <v>1</v>
      </c>
      <c r="T1229" s="137">
        <v>20</v>
      </c>
      <c r="U1229" t="str">
        <f>VLOOKUP($B1229,Summary!$A:$C,3,0)</f>
        <v>Intezar Sayed</v>
      </c>
      <c r="V1229" t="str">
        <f ca="1">VLOOKUP($B1229,Summary!$A:$E,5,0)</f>
        <v>More Than 1 Year</v>
      </c>
      <c r="W1229">
        <f t="shared" si="40"/>
        <v>10023014</v>
      </c>
    </row>
    <row r="1230" spans="1:23" s="8" customFormat="1">
      <c r="A1230" s="6">
        <v>45460</v>
      </c>
      <c r="B1230" s="209">
        <v>10126648</v>
      </c>
      <c r="C1230" s="7" t="str">
        <f t="shared" si="39"/>
        <v>ANOOP PANDEY</v>
      </c>
      <c r="D1230" t="s">
        <v>455</v>
      </c>
      <c r="E1230">
        <v>9321734007</v>
      </c>
      <c r="F1230" t="s">
        <v>393</v>
      </c>
      <c r="G1230">
        <v>3</v>
      </c>
      <c r="H1230">
        <v>2</v>
      </c>
      <c r="I1230">
        <v>0</v>
      </c>
      <c r="J1230">
        <v>1</v>
      </c>
      <c r="K1230">
        <v>0</v>
      </c>
      <c r="L1230">
        <v>3</v>
      </c>
      <c r="M1230">
        <v>0</v>
      </c>
      <c r="N1230">
        <v>0</v>
      </c>
      <c r="O1230" t="s">
        <v>384</v>
      </c>
      <c r="P1230" s="368">
        <v>155</v>
      </c>
      <c r="Q1230" s="137">
        <v>35203</v>
      </c>
      <c r="R1230" s="137">
        <v>2</v>
      </c>
      <c r="S1230" s="137">
        <v>1</v>
      </c>
      <c r="T1230" s="137">
        <v>40</v>
      </c>
      <c r="U1230" t="str">
        <f>VLOOKUP($B1230,Summary!$A:$C,3,0)</f>
        <v>Avnind Singh</v>
      </c>
      <c r="V1230" t="str">
        <f ca="1">VLOOKUP($B1230,Summary!$A:$E,5,0)</f>
        <v>More Than 1 Year</v>
      </c>
      <c r="W1230">
        <f t="shared" si="40"/>
        <v>10126648</v>
      </c>
    </row>
    <row r="1231" spans="1:23" s="8" customFormat="1">
      <c r="A1231" s="6">
        <v>45460</v>
      </c>
      <c r="B1231" s="209">
        <v>10151965</v>
      </c>
      <c r="C1231" s="7" t="str">
        <f t="shared" si="39"/>
        <v>VIJAYKUMAR DINESH PARCHE</v>
      </c>
      <c r="D1231" t="s">
        <v>441</v>
      </c>
      <c r="E1231">
        <v>7558284024</v>
      </c>
      <c r="F1231" t="s">
        <v>442</v>
      </c>
      <c r="G1231">
        <v>5</v>
      </c>
      <c r="H1231">
        <v>0</v>
      </c>
      <c r="I1231">
        <v>0</v>
      </c>
      <c r="J1231">
        <v>5</v>
      </c>
      <c r="K1231">
        <v>1</v>
      </c>
      <c r="L1231">
        <v>4</v>
      </c>
      <c r="M1231">
        <v>0</v>
      </c>
      <c r="N1231">
        <v>0</v>
      </c>
      <c r="O1231" t="s">
        <v>384</v>
      </c>
      <c r="P1231" s="368">
        <v>125</v>
      </c>
      <c r="Q1231" s="137">
        <v>0</v>
      </c>
      <c r="R1231" s="137">
        <v>5</v>
      </c>
      <c r="S1231" s="137">
        <v>1</v>
      </c>
      <c r="T1231" s="137">
        <v>100</v>
      </c>
      <c r="U1231" t="str">
        <f>VLOOKUP($B1231,Summary!$A:$C,3,0)</f>
        <v>Rushikesh Kale</v>
      </c>
      <c r="V1231" t="str">
        <f ca="1">VLOOKUP($B1231,Summary!$A:$E,5,0)</f>
        <v>180 +</v>
      </c>
      <c r="W1231">
        <f t="shared" si="40"/>
        <v>10151965</v>
      </c>
    </row>
    <row r="1232" spans="1:23" s="8" customFormat="1">
      <c r="A1232" s="6">
        <v>45460</v>
      </c>
      <c r="B1232" s="209">
        <v>10015602</v>
      </c>
      <c r="C1232" s="7" t="str">
        <f t="shared" si="39"/>
        <v>SHASHANK YELVE</v>
      </c>
      <c r="D1232" t="s">
        <v>431</v>
      </c>
      <c r="E1232">
        <v>8830251760</v>
      </c>
      <c r="F1232" t="s">
        <v>413</v>
      </c>
      <c r="G1232">
        <v>1</v>
      </c>
      <c r="H1232">
        <v>0</v>
      </c>
      <c r="I1232">
        <v>0</v>
      </c>
      <c r="J1232">
        <v>1</v>
      </c>
      <c r="K1232">
        <v>0</v>
      </c>
      <c r="L1232">
        <v>1</v>
      </c>
      <c r="M1232">
        <v>0</v>
      </c>
      <c r="N1232">
        <v>0</v>
      </c>
      <c r="O1232" t="s">
        <v>384</v>
      </c>
      <c r="P1232" s="368">
        <v>25</v>
      </c>
      <c r="Q1232" s="137">
        <v>0</v>
      </c>
      <c r="R1232" s="137">
        <v>1</v>
      </c>
      <c r="S1232" s="137">
        <v>1</v>
      </c>
      <c r="T1232" s="137">
        <v>20</v>
      </c>
      <c r="U1232" t="str">
        <f>VLOOKUP($B1232,Summary!$A:$C,3,0)</f>
        <v>Madhuri Joshi</v>
      </c>
      <c r="V1232" t="str">
        <f ca="1">VLOOKUP($B1232,Summary!$A:$E,5,0)</f>
        <v>More Than 1 Year</v>
      </c>
      <c r="W1232">
        <f t="shared" si="40"/>
        <v>10015602</v>
      </c>
    </row>
    <row r="1233" spans="1:23" s="8" customFormat="1">
      <c r="A1233" s="6">
        <v>45460</v>
      </c>
      <c r="B1233" s="209">
        <v>10156140</v>
      </c>
      <c r="C1233" s="7" t="str">
        <f t="shared" si="39"/>
        <v>AMAN TRIPATHI</v>
      </c>
      <c r="D1233" t="s">
        <v>509</v>
      </c>
      <c r="E1233">
        <v>7393838072</v>
      </c>
      <c r="F1233" t="s">
        <v>412</v>
      </c>
      <c r="G1233">
        <v>5</v>
      </c>
      <c r="H1233">
        <v>1</v>
      </c>
      <c r="I1233">
        <v>0</v>
      </c>
      <c r="J1233">
        <v>4</v>
      </c>
      <c r="K1233">
        <v>0</v>
      </c>
      <c r="L1233">
        <v>5</v>
      </c>
      <c r="M1233">
        <v>0</v>
      </c>
      <c r="N1233">
        <v>0</v>
      </c>
      <c r="O1233" t="s">
        <v>384</v>
      </c>
      <c r="P1233" s="368">
        <v>190</v>
      </c>
      <c r="Q1233" s="137">
        <v>17700</v>
      </c>
      <c r="R1233" s="137">
        <v>5</v>
      </c>
      <c r="S1233" s="137">
        <v>1</v>
      </c>
      <c r="T1233" s="137">
        <v>100</v>
      </c>
      <c r="U1233" t="str">
        <f>VLOOKUP($B1233,Summary!$A:$C,3,0)</f>
        <v>Rushikesh Kale</v>
      </c>
      <c r="V1233" t="str">
        <f ca="1">VLOOKUP($B1233,Summary!$A:$E,5,0)</f>
        <v>31 - 90</v>
      </c>
      <c r="W1233">
        <f t="shared" si="40"/>
        <v>10156140</v>
      </c>
    </row>
    <row r="1234" spans="1:23" s="8" customFormat="1">
      <c r="A1234" s="6">
        <v>45460</v>
      </c>
      <c r="B1234" s="209">
        <v>10157449</v>
      </c>
      <c r="C1234" s="7" t="str">
        <f t="shared" si="39"/>
        <v>PRITAM SUNIL GAIKWAD</v>
      </c>
      <c r="D1234" t="s">
        <v>553</v>
      </c>
      <c r="E1234">
        <v>8169792854</v>
      </c>
      <c r="F1234" t="s">
        <v>431</v>
      </c>
      <c r="G1234">
        <v>6</v>
      </c>
      <c r="H1234">
        <v>0</v>
      </c>
      <c r="I1234">
        <v>0</v>
      </c>
      <c r="J1234">
        <v>6</v>
      </c>
      <c r="K1234">
        <v>0</v>
      </c>
      <c r="L1234">
        <v>6</v>
      </c>
      <c r="M1234">
        <v>0</v>
      </c>
      <c r="N1234">
        <v>0</v>
      </c>
      <c r="O1234" t="s">
        <v>384</v>
      </c>
      <c r="P1234" s="368">
        <v>150</v>
      </c>
      <c r="Q1234" s="137">
        <v>0</v>
      </c>
      <c r="R1234" s="137">
        <v>6</v>
      </c>
      <c r="S1234" s="137">
        <v>1</v>
      </c>
      <c r="T1234" s="137">
        <v>100</v>
      </c>
      <c r="U1234" t="str">
        <f>VLOOKUP($B1234,Summary!$A:$C,3,0)</f>
        <v>Madhuri Joshi</v>
      </c>
      <c r="V1234" t="str">
        <f ca="1">VLOOKUP($B1234,Summary!$A:$E,5,0)</f>
        <v>31 - 90</v>
      </c>
      <c r="W1234">
        <f t="shared" si="40"/>
        <v>10157449</v>
      </c>
    </row>
    <row r="1235" spans="1:23" s="8" customFormat="1">
      <c r="A1235" s="6">
        <v>45460</v>
      </c>
      <c r="B1235" s="209">
        <v>10157723</v>
      </c>
      <c r="C1235" s="7" t="str">
        <f t="shared" si="39"/>
        <v>BITTU KUMAR</v>
      </c>
      <c r="D1235" t="s">
        <v>565</v>
      </c>
      <c r="E1235">
        <v>8709035770</v>
      </c>
      <c r="F1235" t="s">
        <v>387</v>
      </c>
      <c r="G1235">
        <v>4</v>
      </c>
      <c r="H1235">
        <v>0</v>
      </c>
      <c r="I1235">
        <v>0</v>
      </c>
      <c r="J1235">
        <v>4</v>
      </c>
      <c r="K1235">
        <v>2</v>
      </c>
      <c r="L1235">
        <v>2</v>
      </c>
      <c r="M1235">
        <v>0</v>
      </c>
      <c r="N1235">
        <v>0</v>
      </c>
      <c r="O1235" t="s">
        <v>384</v>
      </c>
      <c r="P1235" s="368">
        <v>100</v>
      </c>
      <c r="Q1235" s="137">
        <v>0</v>
      </c>
      <c r="R1235" s="137">
        <v>4</v>
      </c>
      <c r="S1235" s="137">
        <v>1</v>
      </c>
      <c r="T1235" s="137">
        <v>100</v>
      </c>
      <c r="U1235" t="str">
        <f>VLOOKUP($B1235,Summary!$A:$C,3,0)</f>
        <v>Abhijit Khanvilkar</v>
      </c>
      <c r="V1235" t="str">
        <f ca="1">VLOOKUP($B1235,Summary!$A:$E,5,0)</f>
        <v>31 - 90</v>
      </c>
      <c r="W1235">
        <f t="shared" si="40"/>
        <v>10157723</v>
      </c>
    </row>
    <row r="1236" spans="1:23" s="8" customFormat="1">
      <c r="A1236" s="6">
        <v>45460</v>
      </c>
      <c r="B1236" s="209">
        <v>10012025</v>
      </c>
      <c r="C1236" s="7" t="str">
        <f t="shared" si="39"/>
        <v>SURAJ PAWAR</v>
      </c>
      <c r="D1236" t="s">
        <v>418</v>
      </c>
      <c r="E1236">
        <v>8446578718</v>
      </c>
      <c r="F1236" t="s">
        <v>413</v>
      </c>
      <c r="G1236">
        <v>1</v>
      </c>
      <c r="H1236">
        <v>0</v>
      </c>
      <c r="I1236">
        <v>0</v>
      </c>
      <c r="J1236">
        <v>1</v>
      </c>
      <c r="K1236">
        <v>0</v>
      </c>
      <c r="L1236">
        <v>1</v>
      </c>
      <c r="M1236">
        <v>0</v>
      </c>
      <c r="N1236">
        <v>0</v>
      </c>
      <c r="O1236" t="s">
        <v>384</v>
      </c>
      <c r="P1236" s="368">
        <v>25</v>
      </c>
      <c r="Q1236" s="137">
        <v>0</v>
      </c>
      <c r="R1236" s="137">
        <v>1</v>
      </c>
      <c r="S1236" s="137">
        <v>1</v>
      </c>
      <c r="T1236" s="137">
        <v>33.33</v>
      </c>
      <c r="U1236" t="str">
        <f>VLOOKUP($B1236,Summary!$A:$C,3,0)</f>
        <v>Madhuri Joshi</v>
      </c>
      <c r="V1236" t="str">
        <f ca="1">VLOOKUP($B1236,Summary!$A:$E,5,0)</f>
        <v>More Than 1 Year</v>
      </c>
      <c r="W1236">
        <f t="shared" si="40"/>
        <v>10012025</v>
      </c>
    </row>
    <row r="1237" spans="1:23" s="8" customFormat="1">
      <c r="A1237" s="6">
        <v>45460</v>
      </c>
      <c r="B1237" s="209">
        <v>10142760</v>
      </c>
      <c r="C1237" s="7" t="str">
        <f t="shared" si="39"/>
        <v>SAW MRITUNJAY KUMAR PREMCHAND</v>
      </c>
      <c r="D1237" t="s">
        <v>542</v>
      </c>
      <c r="E1237">
        <v>8779615120</v>
      </c>
      <c r="F1237" t="s">
        <v>409</v>
      </c>
      <c r="G1237">
        <v>1</v>
      </c>
      <c r="H1237">
        <v>0</v>
      </c>
      <c r="I1237">
        <v>0</v>
      </c>
      <c r="J1237">
        <v>1</v>
      </c>
      <c r="K1237">
        <v>0</v>
      </c>
      <c r="L1237">
        <v>2</v>
      </c>
      <c r="M1237">
        <v>0</v>
      </c>
      <c r="N1237">
        <v>0</v>
      </c>
      <c r="O1237" t="s">
        <v>384</v>
      </c>
      <c r="P1237" s="368">
        <v>25</v>
      </c>
      <c r="Q1237" s="137">
        <v>0</v>
      </c>
      <c r="R1237" s="137">
        <v>1</v>
      </c>
      <c r="S1237" s="137">
        <v>1</v>
      </c>
      <c r="T1237" s="137">
        <v>20</v>
      </c>
      <c r="U1237" t="str">
        <f>VLOOKUP($B1237,Summary!$A:$C,3,0)</f>
        <v>Avnind Singh</v>
      </c>
      <c r="V1237" t="str">
        <f ca="1">VLOOKUP($B1237,Summary!$A:$E,5,0)</f>
        <v>More Than 1 Year</v>
      </c>
      <c r="W1237">
        <f t="shared" si="40"/>
        <v>10142760</v>
      </c>
    </row>
    <row r="1238" spans="1:23" s="8" customFormat="1">
      <c r="A1238" s="6">
        <v>45460</v>
      </c>
      <c r="B1238" s="209">
        <v>10149232</v>
      </c>
      <c r="C1238" s="7" t="str">
        <f t="shared" si="39"/>
        <v>AKASH KUMAR JAISWAL</v>
      </c>
      <c r="D1238" t="s">
        <v>452</v>
      </c>
      <c r="E1238">
        <v>9984180596</v>
      </c>
      <c r="F1238" t="s">
        <v>497</v>
      </c>
      <c r="G1238">
        <v>2</v>
      </c>
      <c r="H1238">
        <v>0</v>
      </c>
      <c r="I1238">
        <v>0</v>
      </c>
      <c r="J1238">
        <v>2</v>
      </c>
      <c r="K1238">
        <v>2</v>
      </c>
      <c r="L1238">
        <v>0</v>
      </c>
      <c r="M1238">
        <v>0</v>
      </c>
      <c r="N1238">
        <v>0</v>
      </c>
      <c r="O1238" t="s">
        <v>384</v>
      </c>
      <c r="P1238" s="368">
        <v>50</v>
      </c>
      <c r="Q1238" s="137">
        <v>0</v>
      </c>
      <c r="R1238" s="137">
        <v>2</v>
      </c>
      <c r="S1238" s="137">
        <v>1</v>
      </c>
      <c r="T1238" s="137">
        <v>40</v>
      </c>
      <c r="U1238" t="str">
        <f>VLOOKUP($B1238,Summary!$A:$C,3,0)</f>
        <v>Dileep Sharma</v>
      </c>
      <c r="V1238" t="str">
        <f ca="1">VLOOKUP($B1238,Summary!$A:$E,5,0)</f>
        <v>180 +</v>
      </c>
      <c r="W1238">
        <f t="shared" si="40"/>
        <v>10149232</v>
      </c>
    </row>
    <row r="1239" spans="1:23" s="8" customFormat="1">
      <c r="A1239" s="6">
        <v>45460</v>
      </c>
      <c r="B1239" s="209">
        <v>10102541</v>
      </c>
      <c r="C1239" s="7" t="str">
        <f t="shared" si="39"/>
        <v>JAYESH MANOHARLAL VATANI</v>
      </c>
      <c r="D1239" t="s">
        <v>411</v>
      </c>
      <c r="E1239">
        <v>9730838322</v>
      </c>
      <c r="F1239" t="s">
        <v>412</v>
      </c>
      <c r="G1239">
        <v>5</v>
      </c>
      <c r="H1239">
        <v>0</v>
      </c>
      <c r="I1239">
        <v>0</v>
      </c>
      <c r="J1239">
        <v>5</v>
      </c>
      <c r="K1239">
        <v>1</v>
      </c>
      <c r="L1239">
        <v>4</v>
      </c>
      <c r="M1239">
        <v>0</v>
      </c>
      <c r="N1239">
        <v>0</v>
      </c>
      <c r="O1239" t="s">
        <v>384</v>
      </c>
      <c r="P1239" s="368">
        <v>105</v>
      </c>
      <c r="Q1239" s="137">
        <v>0</v>
      </c>
      <c r="R1239" s="137">
        <v>5</v>
      </c>
      <c r="S1239" s="137">
        <v>1</v>
      </c>
      <c r="T1239" s="137">
        <v>100</v>
      </c>
      <c r="U1239" t="str">
        <f>VLOOKUP($B1239,Summary!$A:$C,3,0)</f>
        <v>Rushikesh Kale</v>
      </c>
      <c r="V1239" t="str">
        <f ca="1">VLOOKUP($B1239,Summary!$A:$E,5,0)</f>
        <v>More Than 1 Year</v>
      </c>
      <c r="W1239">
        <f t="shared" si="40"/>
        <v>10102541</v>
      </c>
    </row>
    <row r="1240" spans="1:23" s="8" customFormat="1">
      <c r="A1240" s="6">
        <v>45460</v>
      </c>
      <c r="B1240" s="209">
        <v>10123047</v>
      </c>
      <c r="C1240" s="7" t="str">
        <f t="shared" si="39"/>
        <v>MUNAWAR WARISH HASHMI</v>
      </c>
      <c r="D1240" t="s">
        <v>442</v>
      </c>
      <c r="E1240">
        <v>9167670057</v>
      </c>
      <c r="F1240" t="s">
        <v>422</v>
      </c>
      <c r="G1240">
        <v>3</v>
      </c>
      <c r="H1240">
        <v>0</v>
      </c>
      <c r="I1240">
        <v>0</v>
      </c>
      <c r="J1240">
        <v>3</v>
      </c>
      <c r="K1240">
        <v>0</v>
      </c>
      <c r="L1240">
        <v>3</v>
      </c>
      <c r="M1240">
        <v>0</v>
      </c>
      <c r="N1240">
        <v>0</v>
      </c>
      <c r="O1240" t="s">
        <v>384</v>
      </c>
      <c r="P1240" s="368">
        <v>60</v>
      </c>
      <c r="Q1240" s="137">
        <v>0</v>
      </c>
      <c r="R1240" s="137">
        <v>3</v>
      </c>
      <c r="S1240" s="137">
        <v>1</v>
      </c>
      <c r="T1240" s="137">
        <v>100</v>
      </c>
      <c r="U1240" t="str">
        <f>VLOOKUP($B1240,Summary!$A:$C,3,0)</f>
        <v>Rushikesh Kale</v>
      </c>
      <c r="V1240" t="str">
        <f ca="1">VLOOKUP($B1240,Summary!$A:$E,5,0)</f>
        <v>More Than 1 Year</v>
      </c>
      <c r="W1240">
        <f t="shared" si="40"/>
        <v>10123047</v>
      </c>
    </row>
    <row r="1241" spans="1:23" s="8" customFormat="1">
      <c r="A1241" s="6">
        <v>45460</v>
      </c>
      <c r="B1241" s="209">
        <v>10144216</v>
      </c>
      <c r="C1241" s="7" t="str">
        <f t="shared" si="39"/>
        <v>GAURISHANKAR SHAMBHU MANDAL</v>
      </c>
      <c r="D1241" t="s">
        <v>578</v>
      </c>
      <c r="E1241">
        <v>8369893292</v>
      </c>
      <c r="F1241" t="s">
        <v>405</v>
      </c>
      <c r="G1241">
        <v>6</v>
      </c>
      <c r="H1241">
        <v>0</v>
      </c>
      <c r="I1241">
        <v>1</v>
      </c>
      <c r="J1241">
        <v>5</v>
      </c>
      <c r="K1241">
        <v>0</v>
      </c>
      <c r="L1241">
        <v>6</v>
      </c>
      <c r="M1241">
        <v>0</v>
      </c>
      <c r="N1241">
        <v>0</v>
      </c>
      <c r="O1241" t="s">
        <v>384</v>
      </c>
      <c r="P1241" s="368">
        <v>215</v>
      </c>
      <c r="Q1241" s="137">
        <v>1770</v>
      </c>
      <c r="R1241" s="137">
        <v>6</v>
      </c>
      <c r="S1241" s="137">
        <v>1</v>
      </c>
      <c r="T1241" s="137">
        <v>100</v>
      </c>
      <c r="U1241" t="str">
        <f>VLOOKUP($B1241,Summary!$A:$C,3,0)</f>
        <v>Rushikesh Kale</v>
      </c>
      <c r="V1241" t="str">
        <f ca="1">VLOOKUP($B1241,Summary!$A:$E,5,0)</f>
        <v>180 +</v>
      </c>
      <c r="W1241">
        <f t="shared" si="40"/>
        <v>10144216</v>
      </c>
    </row>
    <row r="1242" spans="1:23" s="8" customFormat="1">
      <c r="A1242" s="6">
        <v>45460</v>
      </c>
      <c r="B1242" s="209">
        <v>10147873</v>
      </c>
      <c r="C1242" s="7" t="str">
        <f t="shared" si="39"/>
        <v>PREM KUMAR VISHWAKARMA</v>
      </c>
      <c r="D1242" t="s">
        <v>409</v>
      </c>
      <c r="E1242">
        <v>9004761131</v>
      </c>
      <c r="F1242" t="s">
        <v>393</v>
      </c>
      <c r="G1242">
        <v>2</v>
      </c>
      <c r="H1242">
        <v>0</v>
      </c>
      <c r="I1242">
        <v>0</v>
      </c>
      <c r="J1242">
        <v>2</v>
      </c>
      <c r="K1242">
        <v>1</v>
      </c>
      <c r="L1242">
        <v>1</v>
      </c>
      <c r="M1242">
        <v>0</v>
      </c>
      <c r="N1242">
        <v>0</v>
      </c>
      <c r="O1242" t="s">
        <v>384</v>
      </c>
      <c r="P1242" s="368">
        <v>50</v>
      </c>
      <c r="Q1242" s="137">
        <v>0</v>
      </c>
      <c r="R1242" s="137">
        <v>2</v>
      </c>
      <c r="S1242" s="137">
        <v>1</v>
      </c>
      <c r="T1242" s="137">
        <v>66.67</v>
      </c>
      <c r="U1242" t="str">
        <f>VLOOKUP($B1242,Summary!$A:$C,3,0)</f>
        <v>Avnind Singh</v>
      </c>
      <c r="V1242" t="str">
        <f ca="1">VLOOKUP($B1242,Summary!$A:$E,5,0)</f>
        <v>180 +</v>
      </c>
      <c r="W1242">
        <f t="shared" si="40"/>
        <v>10147873</v>
      </c>
    </row>
    <row r="1243" spans="1:23" s="8" customFormat="1">
      <c r="A1243" s="6">
        <v>45460</v>
      </c>
      <c r="B1243" s="209">
        <v>10130832</v>
      </c>
      <c r="C1243" s="7" t="str">
        <f t="shared" si="39"/>
        <v>MOHINI RAVIRAV YETEKAR</v>
      </c>
      <c r="D1243" t="s">
        <v>446</v>
      </c>
      <c r="E1243">
        <v>8850628737</v>
      </c>
      <c r="F1243" t="s">
        <v>383</v>
      </c>
      <c r="G1243">
        <v>1</v>
      </c>
      <c r="H1243">
        <v>1</v>
      </c>
      <c r="I1243">
        <v>0</v>
      </c>
      <c r="J1243">
        <v>0</v>
      </c>
      <c r="K1243">
        <v>0</v>
      </c>
      <c r="L1243">
        <v>1</v>
      </c>
      <c r="M1243">
        <v>0</v>
      </c>
      <c r="N1243">
        <v>0</v>
      </c>
      <c r="O1243" t="s">
        <v>384</v>
      </c>
      <c r="P1243" s="368">
        <v>90</v>
      </c>
      <c r="Q1243" s="137">
        <v>4720</v>
      </c>
      <c r="R1243" s="137">
        <v>1</v>
      </c>
      <c r="S1243" s="137">
        <v>1</v>
      </c>
      <c r="T1243" s="137">
        <v>20</v>
      </c>
      <c r="U1243" t="str">
        <f>VLOOKUP($B1243,Summary!$A:$C,3,0)</f>
        <v>Madhuri Joshi</v>
      </c>
      <c r="V1243" t="str">
        <f ca="1">VLOOKUP($B1243,Summary!$A:$E,5,0)</f>
        <v>More Than 1 Year</v>
      </c>
      <c r="W1243">
        <f t="shared" si="40"/>
        <v>10130832</v>
      </c>
    </row>
    <row r="1244" spans="1:23" s="8" customFormat="1">
      <c r="A1244" s="6">
        <v>45460</v>
      </c>
      <c r="B1244" s="209">
        <v>10154478</v>
      </c>
      <c r="C1244" s="7" t="str">
        <f t="shared" si="39"/>
        <v>AKSHAY YADAV</v>
      </c>
      <c r="D1244" t="s">
        <v>472</v>
      </c>
      <c r="E1244">
        <v>9920724076</v>
      </c>
      <c r="F1244" t="s">
        <v>460</v>
      </c>
      <c r="G1244">
        <v>5</v>
      </c>
      <c r="H1244">
        <v>0</v>
      </c>
      <c r="I1244">
        <v>0</v>
      </c>
      <c r="J1244">
        <v>5</v>
      </c>
      <c r="K1244">
        <v>4</v>
      </c>
      <c r="L1244">
        <v>1</v>
      </c>
      <c r="M1244">
        <v>0</v>
      </c>
      <c r="N1244">
        <v>0</v>
      </c>
      <c r="O1244" t="s">
        <v>384</v>
      </c>
      <c r="P1244" s="368">
        <v>125</v>
      </c>
      <c r="Q1244" s="137">
        <v>0</v>
      </c>
      <c r="R1244" s="137">
        <v>5</v>
      </c>
      <c r="S1244" s="137">
        <v>1</v>
      </c>
      <c r="T1244" s="137">
        <v>100</v>
      </c>
      <c r="U1244" t="str">
        <f>VLOOKUP($B1244,Summary!$A:$C,3,0)</f>
        <v>Avnind Singh</v>
      </c>
      <c r="V1244" t="str">
        <f ca="1">VLOOKUP($B1244,Summary!$A:$E,5,0)</f>
        <v>91 - 180</v>
      </c>
      <c r="W1244">
        <f t="shared" si="40"/>
        <v>10154478</v>
      </c>
    </row>
    <row r="1245" spans="1:23" s="8" customFormat="1">
      <c r="A1245" s="6">
        <v>45460</v>
      </c>
      <c r="B1245" s="209">
        <v>10094703</v>
      </c>
      <c r="C1245" s="7" t="str">
        <f t="shared" si="39"/>
        <v>ASHUTOSH MISHRA</v>
      </c>
      <c r="D1245" t="s">
        <v>447</v>
      </c>
      <c r="E1245">
        <v>9960834633</v>
      </c>
      <c r="F1245" t="s">
        <v>395</v>
      </c>
      <c r="G1245">
        <v>5</v>
      </c>
      <c r="H1245">
        <v>0</v>
      </c>
      <c r="I1245">
        <v>0</v>
      </c>
      <c r="J1245">
        <v>5</v>
      </c>
      <c r="K1245">
        <v>0</v>
      </c>
      <c r="L1245">
        <v>5</v>
      </c>
      <c r="M1245">
        <v>0</v>
      </c>
      <c r="N1245">
        <v>0</v>
      </c>
      <c r="O1245" t="s">
        <v>384</v>
      </c>
      <c r="P1245" s="368">
        <v>125</v>
      </c>
      <c r="Q1245" s="137">
        <v>0</v>
      </c>
      <c r="R1245" s="137">
        <v>5</v>
      </c>
      <c r="S1245" s="137">
        <v>1</v>
      </c>
      <c r="T1245" s="137">
        <v>100</v>
      </c>
      <c r="U1245" t="str">
        <f>VLOOKUP($B1245,Summary!$A:$C,3,0)</f>
        <v>Intezar Sayed</v>
      </c>
      <c r="V1245" t="str">
        <f ca="1">VLOOKUP($B1245,Summary!$A:$E,5,0)</f>
        <v>More Than 1 Year</v>
      </c>
      <c r="W1245">
        <f t="shared" si="40"/>
        <v>10094703</v>
      </c>
    </row>
    <row r="1246" spans="1:23" s="8" customFormat="1">
      <c r="A1246" s="6">
        <v>45460</v>
      </c>
      <c r="B1246" s="209">
        <v>10057164</v>
      </c>
      <c r="C1246" s="7" t="str">
        <f t="shared" si="39"/>
        <v>PRAVIN MATAL</v>
      </c>
      <c r="D1246" t="s">
        <v>440</v>
      </c>
      <c r="E1246">
        <v>9867591635</v>
      </c>
      <c r="F1246" t="s">
        <v>383</v>
      </c>
      <c r="G1246">
        <v>5</v>
      </c>
      <c r="H1246">
        <v>0</v>
      </c>
      <c r="I1246">
        <v>0</v>
      </c>
      <c r="J1246">
        <v>5</v>
      </c>
      <c r="K1246">
        <v>0</v>
      </c>
      <c r="L1246">
        <v>5</v>
      </c>
      <c r="M1246">
        <v>0</v>
      </c>
      <c r="N1246">
        <v>0</v>
      </c>
      <c r="O1246" t="s">
        <v>384</v>
      </c>
      <c r="P1246" s="368">
        <v>125</v>
      </c>
      <c r="Q1246" s="137">
        <v>0</v>
      </c>
      <c r="R1246" s="137">
        <v>5</v>
      </c>
      <c r="S1246" s="137">
        <v>1</v>
      </c>
      <c r="T1246" s="137">
        <v>100</v>
      </c>
      <c r="U1246" t="str">
        <f>VLOOKUP($B1246,Summary!$A:$C,3,0)</f>
        <v>Madhuri Joshi</v>
      </c>
      <c r="V1246" t="str">
        <f ca="1">VLOOKUP($B1246,Summary!$A:$E,5,0)</f>
        <v>More Than 1 Year</v>
      </c>
      <c r="W1246">
        <f t="shared" si="40"/>
        <v>10057164</v>
      </c>
    </row>
    <row r="1247" spans="1:23" s="8" customFormat="1">
      <c r="A1247" s="6">
        <v>45460</v>
      </c>
      <c r="B1247" s="209">
        <v>10152214</v>
      </c>
      <c r="C1247" s="7" t="str">
        <f t="shared" si="39"/>
        <v>VIKAS CHANDRABHAN MISHRA</v>
      </c>
      <c r="D1247" t="s">
        <v>445</v>
      </c>
      <c r="E1247">
        <v>8369541192</v>
      </c>
      <c r="F1247" t="s">
        <v>431</v>
      </c>
      <c r="G1247">
        <v>5</v>
      </c>
      <c r="H1247">
        <v>0</v>
      </c>
      <c r="I1247">
        <v>0</v>
      </c>
      <c r="J1247">
        <v>5</v>
      </c>
      <c r="K1247">
        <v>1</v>
      </c>
      <c r="L1247">
        <v>4</v>
      </c>
      <c r="M1247">
        <v>0</v>
      </c>
      <c r="N1247">
        <v>0</v>
      </c>
      <c r="O1247" t="s">
        <v>384</v>
      </c>
      <c r="P1247" s="368">
        <v>125</v>
      </c>
      <c r="Q1247" s="137">
        <v>0</v>
      </c>
      <c r="R1247" s="137">
        <v>4</v>
      </c>
      <c r="S1247" s="137">
        <v>1</v>
      </c>
      <c r="T1247" s="137">
        <v>80</v>
      </c>
      <c r="U1247" t="str">
        <f>VLOOKUP($B1247,Summary!$A:$C,3,0)</f>
        <v>Madhuri Joshi</v>
      </c>
      <c r="V1247" t="str">
        <f ca="1">VLOOKUP($B1247,Summary!$A:$E,5,0)</f>
        <v>91 - 180</v>
      </c>
      <c r="W1247">
        <f t="shared" si="40"/>
        <v>10152214</v>
      </c>
    </row>
    <row r="1248" spans="1:23" s="8" customFormat="1">
      <c r="A1248" s="6">
        <v>45460</v>
      </c>
      <c r="B1248" s="209">
        <v>10142058</v>
      </c>
      <c r="C1248" s="7" t="str">
        <f t="shared" si="39"/>
        <v>ANGAD RAMJI GUPTA</v>
      </c>
      <c r="D1248" t="s">
        <v>450</v>
      </c>
      <c r="E1248">
        <v>9820840706</v>
      </c>
      <c r="F1248" t="s">
        <v>405</v>
      </c>
      <c r="G1248">
        <v>7</v>
      </c>
      <c r="H1248">
        <v>0</v>
      </c>
      <c r="I1248">
        <v>0</v>
      </c>
      <c r="J1248">
        <v>7</v>
      </c>
      <c r="K1248">
        <v>0</v>
      </c>
      <c r="L1248">
        <v>7</v>
      </c>
      <c r="M1248">
        <v>0</v>
      </c>
      <c r="N1248">
        <v>0</v>
      </c>
      <c r="O1248" t="s">
        <v>384</v>
      </c>
      <c r="P1248" s="368">
        <v>155</v>
      </c>
      <c r="Q1248" s="137">
        <v>0</v>
      </c>
      <c r="R1248" s="137">
        <v>7</v>
      </c>
      <c r="S1248" s="137">
        <v>1</v>
      </c>
      <c r="T1248" s="137">
        <v>100</v>
      </c>
      <c r="U1248" t="str">
        <f>VLOOKUP($B1248,Summary!$A:$C,3,0)</f>
        <v>Rushikesh Kale</v>
      </c>
      <c r="V1248" t="str">
        <f ca="1">VLOOKUP($B1248,Summary!$A:$E,5,0)</f>
        <v>More Than 1 Year</v>
      </c>
      <c r="W1248">
        <f t="shared" si="40"/>
        <v>10142058</v>
      </c>
    </row>
    <row r="1249" spans="1:23" s="8" customFormat="1">
      <c r="A1249" s="6">
        <v>45460</v>
      </c>
      <c r="B1249" s="209">
        <v>10155632</v>
      </c>
      <c r="C1249" s="7" t="str">
        <f t="shared" si="39"/>
        <v>ABHISHEK GUPTA</v>
      </c>
      <c r="D1249" t="s">
        <v>503</v>
      </c>
      <c r="E1249">
        <v>8354873086</v>
      </c>
      <c r="F1249" t="s">
        <v>497</v>
      </c>
      <c r="G1249">
        <v>3</v>
      </c>
      <c r="H1249">
        <v>0</v>
      </c>
      <c r="I1249">
        <v>0</v>
      </c>
      <c r="J1249">
        <v>3</v>
      </c>
      <c r="K1249">
        <v>2</v>
      </c>
      <c r="L1249">
        <v>1</v>
      </c>
      <c r="M1249">
        <v>0</v>
      </c>
      <c r="N1249">
        <v>0</v>
      </c>
      <c r="O1249" t="s">
        <v>384</v>
      </c>
      <c r="P1249" s="368">
        <v>75</v>
      </c>
      <c r="Q1249" s="137">
        <v>0</v>
      </c>
      <c r="R1249" s="137">
        <v>3</v>
      </c>
      <c r="S1249" s="137">
        <v>1</v>
      </c>
      <c r="T1249" s="137">
        <v>100</v>
      </c>
      <c r="U1249" t="str">
        <f>VLOOKUP($B1249,Summary!$A:$C,3,0)</f>
        <v>Dileep Sharma</v>
      </c>
      <c r="V1249" t="str">
        <f ca="1">VLOOKUP($B1249,Summary!$A:$E,5,0)</f>
        <v>31 - 90</v>
      </c>
      <c r="W1249">
        <f t="shared" si="40"/>
        <v>10155632</v>
      </c>
    </row>
    <row r="1250" spans="1:23" s="8" customFormat="1">
      <c r="A1250" s="6">
        <v>45460</v>
      </c>
      <c r="B1250" s="209">
        <v>10113592</v>
      </c>
      <c r="C1250" s="7" t="str">
        <f t="shared" si="39"/>
        <v>BANNOTH NARAYANASWAMY NAIK</v>
      </c>
      <c r="D1250" t="s">
        <v>443</v>
      </c>
      <c r="E1250">
        <v>9892353556</v>
      </c>
      <c r="F1250" t="s">
        <v>392</v>
      </c>
      <c r="G1250">
        <v>6</v>
      </c>
      <c r="H1250">
        <v>0</v>
      </c>
      <c r="I1250">
        <v>0</v>
      </c>
      <c r="J1250">
        <v>6</v>
      </c>
      <c r="K1250">
        <v>2</v>
      </c>
      <c r="L1250">
        <v>4</v>
      </c>
      <c r="M1250">
        <v>0</v>
      </c>
      <c r="N1250">
        <v>0</v>
      </c>
      <c r="O1250" t="s">
        <v>384</v>
      </c>
      <c r="P1250" s="368">
        <v>150</v>
      </c>
      <c r="Q1250" s="137">
        <v>0</v>
      </c>
      <c r="R1250" s="137">
        <v>6</v>
      </c>
      <c r="S1250" s="137">
        <v>1</v>
      </c>
      <c r="T1250" s="137">
        <v>100</v>
      </c>
      <c r="U1250" t="str">
        <f>VLOOKUP($B1250,Summary!$A:$C,3,0)</f>
        <v>Abhijit Khanvilkar</v>
      </c>
      <c r="V1250" t="str">
        <f ca="1">VLOOKUP($B1250,Summary!$A:$E,5,0)</f>
        <v>More Than 1 Year</v>
      </c>
      <c r="W1250">
        <f t="shared" si="40"/>
        <v>10113592</v>
      </c>
    </row>
    <row r="1251" spans="1:23" s="8" customFormat="1">
      <c r="A1251" s="6">
        <v>45461</v>
      </c>
      <c r="B1251" s="209">
        <v>10154505</v>
      </c>
      <c r="C1251" s="7" t="str">
        <f t="shared" si="39"/>
        <v>KRISHNA GYANDEV PANDEY</v>
      </c>
      <c r="D1251" t="s">
        <v>475</v>
      </c>
      <c r="E1251">
        <v>9372324244</v>
      </c>
      <c r="F1251" t="s">
        <v>460</v>
      </c>
      <c r="G1251">
        <v>5</v>
      </c>
      <c r="H1251">
        <v>0</v>
      </c>
      <c r="I1251">
        <v>0</v>
      </c>
      <c r="J1251">
        <v>5</v>
      </c>
      <c r="K1251">
        <v>3</v>
      </c>
      <c r="L1251">
        <v>2</v>
      </c>
      <c r="M1251">
        <v>0</v>
      </c>
      <c r="N1251">
        <v>0</v>
      </c>
      <c r="O1251" t="s">
        <v>384</v>
      </c>
      <c r="P1251" s="368">
        <v>125</v>
      </c>
      <c r="Q1251" s="137">
        <v>0</v>
      </c>
      <c r="R1251" s="137">
        <v>5</v>
      </c>
      <c r="S1251" s="137">
        <v>1</v>
      </c>
      <c r="T1251" s="137">
        <v>100</v>
      </c>
      <c r="U1251" t="str">
        <f>VLOOKUP($B1251,Summary!$A:$C,3,0)</f>
        <v>Avnind Singh</v>
      </c>
      <c r="V1251" t="str">
        <f ca="1">VLOOKUP($B1251,Summary!$A:$E,5,0)</f>
        <v>91 - 180</v>
      </c>
      <c r="W1251">
        <f t="shared" si="40"/>
        <v>10154505</v>
      </c>
    </row>
    <row r="1252" spans="1:23" s="8" customFormat="1">
      <c r="A1252" s="6">
        <v>45461</v>
      </c>
      <c r="B1252" s="209">
        <v>10152846</v>
      </c>
      <c r="C1252" s="7" t="str">
        <f t="shared" si="39"/>
        <v>SANDESH SAROJ MISHRA</v>
      </c>
      <c r="D1252" t="s">
        <v>394</v>
      </c>
      <c r="E1252">
        <v>9819648094</v>
      </c>
      <c r="F1252" t="s">
        <v>471</v>
      </c>
      <c r="G1252">
        <v>5</v>
      </c>
      <c r="H1252">
        <v>0</v>
      </c>
      <c r="I1252">
        <v>0</v>
      </c>
      <c r="J1252">
        <v>5</v>
      </c>
      <c r="K1252">
        <v>1</v>
      </c>
      <c r="L1252">
        <v>4</v>
      </c>
      <c r="M1252">
        <v>0</v>
      </c>
      <c r="N1252">
        <v>0</v>
      </c>
      <c r="O1252" t="s">
        <v>384</v>
      </c>
      <c r="P1252" s="368">
        <v>115</v>
      </c>
      <c r="Q1252" s="137">
        <v>0</v>
      </c>
      <c r="R1252" s="137">
        <v>5</v>
      </c>
      <c r="S1252" s="137">
        <v>1</v>
      </c>
      <c r="T1252" s="137">
        <v>100</v>
      </c>
      <c r="U1252" t="str">
        <f>VLOOKUP($B1252,Summary!$A:$C,3,0)</f>
        <v>Dileep Sharma</v>
      </c>
      <c r="V1252" t="str">
        <f ca="1">VLOOKUP($B1252,Summary!$A:$E,5,0)</f>
        <v>91 - 180</v>
      </c>
      <c r="W1252">
        <f t="shared" si="40"/>
        <v>10152846</v>
      </c>
    </row>
    <row r="1253" spans="1:23" s="8" customFormat="1">
      <c r="A1253" s="6">
        <v>45461</v>
      </c>
      <c r="B1253" s="209">
        <v>10153105</v>
      </c>
      <c r="C1253" s="7" t="str">
        <f t="shared" si="39"/>
        <v>SUDHEER PANKAJ PANDEY</v>
      </c>
      <c r="D1253" t="s">
        <v>457</v>
      </c>
      <c r="E1253">
        <v>8953258991</v>
      </c>
      <c r="F1253" t="s">
        <v>460</v>
      </c>
      <c r="G1253">
        <v>5</v>
      </c>
      <c r="H1253">
        <v>0</v>
      </c>
      <c r="I1253">
        <v>0</v>
      </c>
      <c r="J1253">
        <v>5</v>
      </c>
      <c r="K1253">
        <v>3</v>
      </c>
      <c r="L1253">
        <v>2</v>
      </c>
      <c r="M1253">
        <v>0</v>
      </c>
      <c r="N1253">
        <v>0</v>
      </c>
      <c r="O1253" t="s">
        <v>384</v>
      </c>
      <c r="P1253" s="368">
        <v>115</v>
      </c>
      <c r="Q1253" s="137">
        <v>0</v>
      </c>
      <c r="R1253" s="137">
        <v>5</v>
      </c>
      <c r="S1253" s="137">
        <v>1</v>
      </c>
      <c r="T1253" s="137">
        <v>100</v>
      </c>
      <c r="U1253" t="str">
        <f>VLOOKUP($B1253,Summary!$A:$C,3,0)</f>
        <v>Avnind Singh</v>
      </c>
      <c r="V1253" t="str">
        <f ca="1">VLOOKUP($B1253,Summary!$A:$E,5,0)</f>
        <v>91 - 180</v>
      </c>
      <c r="W1253">
        <f t="shared" si="40"/>
        <v>10153105</v>
      </c>
    </row>
    <row r="1254" spans="1:23" s="8" customFormat="1">
      <c r="A1254" s="6">
        <v>45461</v>
      </c>
      <c r="B1254" s="209">
        <v>10051652</v>
      </c>
      <c r="C1254" s="7" t="str">
        <f t="shared" si="39"/>
        <v>DINESH GHODVINDE</v>
      </c>
      <c r="D1254" t="s">
        <v>444</v>
      </c>
      <c r="E1254">
        <v>7020949492</v>
      </c>
      <c r="F1254" t="s">
        <v>412</v>
      </c>
      <c r="G1254">
        <v>3</v>
      </c>
      <c r="H1254">
        <v>1</v>
      </c>
      <c r="I1254">
        <v>0</v>
      </c>
      <c r="J1254">
        <v>2</v>
      </c>
      <c r="K1254">
        <v>0</v>
      </c>
      <c r="L1254">
        <v>4</v>
      </c>
      <c r="M1254">
        <v>0</v>
      </c>
      <c r="N1254">
        <v>0</v>
      </c>
      <c r="O1254" t="s">
        <v>384</v>
      </c>
      <c r="P1254" s="368">
        <v>130</v>
      </c>
      <c r="Q1254" s="137">
        <v>4720</v>
      </c>
      <c r="R1254" s="137">
        <v>3</v>
      </c>
      <c r="S1254" s="137">
        <v>1</v>
      </c>
      <c r="T1254" s="137">
        <v>100</v>
      </c>
      <c r="U1254" t="str">
        <f>VLOOKUP($B1254,Summary!$A:$C,3,0)</f>
        <v>Rushikesh Kale</v>
      </c>
      <c r="V1254" t="str">
        <f ca="1">VLOOKUP($B1254,Summary!$A:$E,5,0)</f>
        <v>More Than 1 Year</v>
      </c>
      <c r="W1254">
        <f t="shared" si="40"/>
        <v>10051652</v>
      </c>
    </row>
    <row r="1255" spans="1:23" s="8" customFormat="1">
      <c r="A1255" s="6">
        <v>45461</v>
      </c>
      <c r="B1255" s="209">
        <v>10157449</v>
      </c>
      <c r="C1255" s="7" t="str">
        <f t="shared" si="39"/>
        <v>PRITAM SUNIL GAIKWAD</v>
      </c>
      <c r="D1255" t="s">
        <v>553</v>
      </c>
      <c r="E1255">
        <v>8169792854</v>
      </c>
      <c r="F1255" t="s">
        <v>431</v>
      </c>
      <c r="G1255">
        <v>5</v>
      </c>
      <c r="H1255">
        <v>0</v>
      </c>
      <c r="I1255">
        <v>0</v>
      </c>
      <c r="J1255">
        <v>5</v>
      </c>
      <c r="K1255">
        <v>3</v>
      </c>
      <c r="L1255">
        <v>2</v>
      </c>
      <c r="M1255">
        <v>0</v>
      </c>
      <c r="N1255">
        <v>0</v>
      </c>
      <c r="O1255" t="s">
        <v>384</v>
      </c>
      <c r="P1255" s="368">
        <v>125</v>
      </c>
      <c r="Q1255" s="137">
        <v>0</v>
      </c>
      <c r="R1255" s="137">
        <v>5</v>
      </c>
      <c r="S1255" s="137">
        <v>1</v>
      </c>
      <c r="T1255" s="137">
        <v>100</v>
      </c>
      <c r="U1255" t="str">
        <f>VLOOKUP($B1255,Summary!$A:$C,3,0)</f>
        <v>Madhuri Joshi</v>
      </c>
      <c r="V1255" t="str">
        <f ca="1">VLOOKUP($B1255,Summary!$A:$E,5,0)</f>
        <v>31 - 90</v>
      </c>
      <c r="W1255">
        <f t="shared" si="40"/>
        <v>10157449</v>
      </c>
    </row>
    <row r="1256" spans="1:23" s="8" customFormat="1">
      <c r="A1256" s="6">
        <v>45461</v>
      </c>
      <c r="B1256" s="209">
        <v>10155617</v>
      </c>
      <c r="C1256" s="7" t="str">
        <f t="shared" si="39"/>
        <v>NANDLAL RAJBHAR</v>
      </c>
      <c r="D1256" t="s">
        <v>504</v>
      </c>
      <c r="E1256">
        <v>9594189301</v>
      </c>
      <c r="F1256" t="s">
        <v>401</v>
      </c>
      <c r="G1256">
        <v>3</v>
      </c>
      <c r="H1256">
        <v>0</v>
      </c>
      <c r="I1256">
        <v>0</v>
      </c>
      <c r="J1256">
        <v>3</v>
      </c>
      <c r="K1256">
        <v>2</v>
      </c>
      <c r="L1256">
        <v>1</v>
      </c>
      <c r="M1256">
        <v>0</v>
      </c>
      <c r="N1256">
        <v>0</v>
      </c>
      <c r="O1256" t="s">
        <v>384</v>
      </c>
      <c r="P1256" s="368">
        <v>75</v>
      </c>
      <c r="Q1256" s="137">
        <v>0</v>
      </c>
      <c r="R1256" s="137">
        <v>3</v>
      </c>
      <c r="S1256" s="137">
        <v>1</v>
      </c>
      <c r="T1256" s="137">
        <v>60</v>
      </c>
      <c r="U1256" t="str">
        <f>VLOOKUP($B1256,Summary!$A:$C,3,0)</f>
        <v>Abhijit Khanvilkar</v>
      </c>
      <c r="V1256" t="str">
        <f ca="1">VLOOKUP($B1256,Summary!$A:$E,5,0)</f>
        <v>31 - 90</v>
      </c>
      <c r="W1256">
        <f t="shared" si="40"/>
        <v>10155617</v>
      </c>
    </row>
    <row r="1257" spans="1:23" s="8" customFormat="1">
      <c r="A1257" s="6">
        <v>45461</v>
      </c>
      <c r="B1257" s="209">
        <v>10023014</v>
      </c>
      <c r="C1257" s="7" t="str">
        <f t="shared" si="39"/>
        <v>AJAY KUMAR VERMA</v>
      </c>
      <c r="D1257" t="s">
        <v>385</v>
      </c>
      <c r="E1257">
        <v>9867318030</v>
      </c>
      <c r="F1257" t="s">
        <v>414</v>
      </c>
      <c r="G1257">
        <v>1</v>
      </c>
      <c r="H1257">
        <v>0</v>
      </c>
      <c r="I1257">
        <v>0</v>
      </c>
      <c r="J1257">
        <v>1</v>
      </c>
      <c r="K1257">
        <v>1</v>
      </c>
      <c r="L1257">
        <v>0</v>
      </c>
      <c r="M1257">
        <v>0</v>
      </c>
      <c r="N1257">
        <v>0</v>
      </c>
      <c r="O1257" t="s">
        <v>384</v>
      </c>
      <c r="P1257" s="368">
        <v>25</v>
      </c>
      <c r="Q1257" s="137">
        <v>0</v>
      </c>
      <c r="R1257" s="137">
        <v>1</v>
      </c>
      <c r="S1257" s="137">
        <v>1</v>
      </c>
      <c r="T1257" s="137">
        <v>20</v>
      </c>
      <c r="U1257" t="str">
        <f>VLOOKUP($B1257,Summary!$A:$C,3,0)</f>
        <v>Intezar Sayed</v>
      </c>
      <c r="V1257" t="str">
        <f ca="1">VLOOKUP($B1257,Summary!$A:$E,5,0)</f>
        <v>More Than 1 Year</v>
      </c>
      <c r="W1257">
        <f t="shared" si="40"/>
        <v>10023014</v>
      </c>
    </row>
    <row r="1258" spans="1:23" s="8" customFormat="1">
      <c r="A1258" s="6">
        <v>45461</v>
      </c>
      <c r="B1258" s="209">
        <v>10126648</v>
      </c>
      <c r="C1258" s="7" t="str">
        <f t="shared" si="39"/>
        <v>ANOOP PANDEY</v>
      </c>
      <c r="D1258" t="s">
        <v>455</v>
      </c>
      <c r="E1258">
        <v>9321734007</v>
      </c>
      <c r="F1258" t="s">
        <v>393</v>
      </c>
      <c r="G1258">
        <v>5</v>
      </c>
      <c r="H1258">
        <v>0</v>
      </c>
      <c r="I1258">
        <v>0</v>
      </c>
      <c r="J1258">
        <v>5</v>
      </c>
      <c r="K1258">
        <v>1</v>
      </c>
      <c r="L1258">
        <v>4</v>
      </c>
      <c r="M1258">
        <v>0</v>
      </c>
      <c r="N1258">
        <v>0</v>
      </c>
      <c r="O1258" t="s">
        <v>384</v>
      </c>
      <c r="P1258" s="368">
        <v>125</v>
      </c>
      <c r="Q1258" s="137">
        <v>0</v>
      </c>
      <c r="R1258" s="137">
        <v>5</v>
      </c>
      <c r="S1258" s="137">
        <v>1</v>
      </c>
      <c r="T1258" s="137">
        <v>100</v>
      </c>
      <c r="U1258" t="str">
        <f>VLOOKUP($B1258,Summary!$A:$C,3,0)</f>
        <v>Avnind Singh</v>
      </c>
      <c r="V1258" t="str">
        <f ca="1">VLOOKUP($B1258,Summary!$A:$E,5,0)</f>
        <v>More Than 1 Year</v>
      </c>
      <c r="W1258">
        <f t="shared" si="40"/>
        <v>10126648</v>
      </c>
    </row>
    <row r="1259" spans="1:23" s="8" customFormat="1">
      <c r="A1259" s="6">
        <v>45461</v>
      </c>
      <c r="B1259" s="209">
        <v>10012025</v>
      </c>
      <c r="C1259" s="7" t="str">
        <f t="shared" si="39"/>
        <v>SURAJ PAWAR</v>
      </c>
      <c r="D1259" t="s">
        <v>418</v>
      </c>
      <c r="E1259">
        <v>8446578718</v>
      </c>
      <c r="F1259" t="s">
        <v>413</v>
      </c>
      <c r="G1259">
        <v>1</v>
      </c>
      <c r="H1259">
        <v>0</v>
      </c>
      <c r="I1259">
        <v>0</v>
      </c>
      <c r="J1259">
        <v>1</v>
      </c>
      <c r="K1259">
        <v>1</v>
      </c>
      <c r="L1259">
        <v>0</v>
      </c>
      <c r="M1259">
        <v>0</v>
      </c>
      <c r="N1259">
        <v>0</v>
      </c>
      <c r="O1259" t="s">
        <v>384</v>
      </c>
      <c r="P1259" s="368">
        <v>25</v>
      </c>
      <c r="Q1259" s="137">
        <v>0</v>
      </c>
      <c r="R1259" s="137">
        <v>1</v>
      </c>
      <c r="S1259" s="137">
        <v>1</v>
      </c>
      <c r="T1259" s="137">
        <v>33.33</v>
      </c>
      <c r="U1259" t="str">
        <f>VLOOKUP($B1259,Summary!$A:$C,3,0)</f>
        <v>Madhuri Joshi</v>
      </c>
      <c r="V1259" t="str">
        <f ca="1">VLOOKUP($B1259,Summary!$A:$E,5,0)</f>
        <v>More Than 1 Year</v>
      </c>
      <c r="W1259">
        <f t="shared" si="40"/>
        <v>10012025</v>
      </c>
    </row>
    <row r="1260" spans="1:23" s="8" customFormat="1">
      <c r="A1260" s="6">
        <v>45461</v>
      </c>
      <c r="B1260" s="209">
        <v>10142760</v>
      </c>
      <c r="C1260" s="7" t="str">
        <f t="shared" si="39"/>
        <v>SAW MRITUNJAY KUMAR PREMCHAND</v>
      </c>
      <c r="D1260" t="s">
        <v>542</v>
      </c>
      <c r="E1260">
        <v>8779615120</v>
      </c>
      <c r="F1260" t="s">
        <v>409</v>
      </c>
      <c r="G1260">
        <v>5</v>
      </c>
      <c r="H1260">
        <v>1</v>
      </c>
      <c r="I1260">
        <v>0</v>
      </c>
      <c r="J1260">
        <v>4</v>
      </c>
      <c r="K1260">
        <v>1</v>
      </c>
      <c r="L1260">
        <v>4</v>
      </c>
      <c r="M1260">
        <v>0</v>
      </c>
      <c r="N1260">
        <v>0</v>
      </c>
      <c r="O1260" t="s">
        <v>384</v>
      </c>
      <c r="P1260" s="368">
        <v>190</v>
      </c>
      <c r="Q1260" s="137">
        <v>1830</v>
      </c>
      <c r="R1260" s="137">
        <v>5</v>
      </c>
      <c r="S1260" s="137">
        <v>1</v>
      </c>
      <c r="T1260" s="137">
        <v>100</v>
      </c>
      <c r="U1260" t="str">
        <f>VLOOKUP($B1260,Summary!$A:$C,3,0)</f>
        <v>Avnind Singh</v>
      </c>
      <c r="V1260" t="str">
        <f ca="1">VLOOKUP($B1260,Summary!$A:$E,5,0)</f>
        <v>More Than 1 Year</v>
      </c>
      <c r="W1260">
        <f t="shared" si="40"/>
        <v>10142760</v>
      </c>
    </row>
    <row r="1261" spans="1:23" s="8" customFormat="1">
      <c r="A1261" s="6">
        <v>45461</v>
      </c>
      <c r="B1261" s="209">
        <v>10151965</v>
      </c>
      <c r="C1261" s="7" t="str">
        <f t="shared" ref="C1261:C1323" si="41">D1261</f>
        <v>VIJAYKUMAR DINESH PARCHE</v>
      </c>
      <c r="D1261" t="s">
        <v>441</v>
      </c>
      <c r="E1261">
        <v>7558284024</v>
      </c>
      <c r="F1261" t="s">
        <v>442</v>
      </c>
      <c r="G1261">
        <v>4</v>
      </c>
      <c r="H1261">
        <v>0</v>
      </c>
      <c r="I1261">
        <v>0</v>
      </c>
      <c r="J1261">
        <v>4</v>
      </c>
      <c r="K1261">
        <v>0</v>
      </c>
      <c r="L1261">
        <v>4</v>
      </c>
      <c r="M1261">
        <v>0</v>
      </c>
      <c r="N1261">
        <v>0</v>
      </c>
      <c r="O1261" t="s">
        <v>384</v>
      </c>
      <c r="P1261" s="368">
        <v>85</v>
      </c>
      <c r="Q1261" s="137">
        <v>0</v>
      </c>
      <c r="R1261" s="137">
        <v>4</v>
      </c>
      <c r="S1261" s="137">
        <v>1</v>
      </c>
      <c r="T1261" s="137">
        <v>80</v>
      </c>
      <c r="U1261" t="str">
        <f>VLOOKUP($B1261,Summary!$A:$C,3,0)</f>
        <v>Rushikesh Kale</v>
      </c>
      <c r="V1261" t="str">
        <f ca="1">VLOOKUP($B1261,Summary!$A:$E,5,0)</f>
        <v>180 +</v>
      </c>
      <c r="W1261">
        <f t="shared" si="40"/>
        <v>10151965</v>
      </c>
    </row>
    <row r="1262" spans="1:23" s="8" customFormat="1">
      <c r="A1262" s="6">
        <v>45461</v>
      </c>
      <c r="B1262" s="209">
        <v>10149232</v>
      </c>
      <c r="C1262" s="7" t="str">
        <f t="shared" si="41"/>
        <v>AKASH KUMAR JAISWAL</v>
      </c>
      <c r="D1262" t="s">
        <v>452</v>
      </c>
      <c r="E1262">
        <v>9984180596</v>
      </c>
      <c r="F1262" t="s">
        <v>497</v>
      </c>
      <c r="G1262">
        <v>3</v>
      </c>
      <c r="H1262">
        <v>0</v>
      </c>
      <c r="I1262">
        <v>1</v>
      </c>
      <c r="J1262">
        <v>2</v>
      </c>
      <c r="K1262">
        <v>0</v>
      </c>
      <c r="L1262">
        <v>3</v>
      </c>
      <c r="M1262">
        <v>0</v>
      </c>
      <c r="N1262">
        <v>0</v>
      </c>
      <c r="O1262" t="s">
        <v>384</v>
      </c>
      <c r="P1262" s="368">
        <v>130</v>
      </c>
      <c r="Q1262" s="137">
        <v>2360</v>
      </c>
      <c r="R1262" s="137">
        <v>3</v>
      </c>
      <c r="S1262" s="137">
        <v>1</v>
      </c>
      <c r="T1262" s="137">
        <v>60</v>
      </c>
      <c r="U1262" t="str">
        <f>VLOOKUP($B1262,Summary!$A:$C,3,0)</f>
        <v>Dileep Sharma</v>
      </c>
      <c r="V1262" t="str">
        <f ca="1">VLOOKUP($B1262,Summary!$A:$E,5,0)</f>
        <v>180 +</v>
      </c>
      <c r="W1262">
        <f t="shared" si="40"/>
        <v>10149232</v>
      </c>
    </row>
    <row r="1263" spans="1:23" s="8" customFormat="1">
      <c r="A1263" s="6">
        <v>45461</v>
      </c>
      <c r="B1263" s="209">
        <v>10156140</v>
      </c>
      <c r="C1263" s="7" t="str">
        <f t="shared" si="41"/>
        <v>AMAN TRIPATHI</v>
      </c>
      <c r="D1263" t="s">
        <v>509</v>
      </c>
      <c r="E1263">
        <v>7393838072</v>
      </c>
      <c r="F1263" t="s">
        <v>412</v>
      </c>
      <c r="G1263">
        <v>7</v>
      </c>
      <c r="H1263">
        <v>0</v>
      </c>
      <c r="I1263">
        <v>0</v>
      </c>
      <c r="J1263">
        <v>7</v>
      </c>
      <c r="K1263">
        <v>4</v>
      </c>
      <c r="L1263">
        <v>3</v>
      </c>
      <c r="M1263">
        <v>0</v>
      </c>
      <c r="N1263">
        <v>0</v>
      </c>
      <c r="O1263" t="s">
        <v>384</v>
      </c>
      <c r="P1263" s="368">
        <v>175</v>
      </c>
      <c r="Q1263" s="137">
        <v>0</v>
      </c>
      <c r="R1263" s="137">
        <v>7</v>
      </c>
      <c r="S1263" s="137">
        <v>1</v>
      </c>
      <c r="T1263" s="137">
        <v>100</v>
      </c>
      <c r="U1263" t="str">
        <f>VLOOKUP($B1263,Summary!$A:$C,3,0)</f>
        <v>Rushikesh Kale</v>
      </c>
      <c r="V1263" t="str">
        <f ca="1">VLOOKUP($B1263,Summary!$A:$E,5,0)</f>
        <v>31 - 90</v>
      </c>
      <c r="W1263">
        <f t="shared" si="40"/>
        <v>10156140</v>
      </c>
    </row>
    <row r="1264" spans="1:23" s="8" customFormat="1">
      <c r="A1264" s="6">
        <v>45461</v>
      </c>
      <c r="B1264" s="209">
        <v>10102541</v>
      </c>
      <c r="C1264" s="7" t="str">
        <f t="shared" si="41"/>
        <v>JAYESH MANOHARLAL VATANI</v>
      </c>
      <c r="D1264" t="s">
        <v>411</v>
      </c>
      <c r="E1264">
        <v>9730838322</v>
      </c>
      <c r="F1264" t="s">
        <v>412</v>
      </c>
      <c r="G1264">
        <v>5</v>
      </c>
      <c r="H1264">
        <v>0</v>
      </c>
      <c r="I1264">
        <v>0</v>
      </c>
      <c r="J1264">
        <v>5</v>
      </c>
      <c r="K1264">
        <v>0</v>
      </c>
      <c r="L1264">
        <v>5</v>
      </c>
      <c r="M1264">
        <v>0</v>
      </c>
      <c r="N1264">
        <v>0</v>
      </c>
      <c r="O1264" t="s">
        <v>384</v>
      </c>
      <c r="P1264" s="368">
        <v>115</v>
      </c>
      <c r="Q1264" s="137">
        <v>0</v>
      </c>
      <c r="R1264" s="137">
        <v>5</v>
      </c>
      <c r="S1264" s="137">
        <v>1</v>
      </c>
      <c r="T1264" s="137">
        <v>100</v>
      </c>
      <c r="U1264" t="str">
        <f>VLOOKUP($B1264,Summary!$A:$C,3,0)</f>
        <v>Rushikesh Kale</v>
      </c>
      <c r="V1264" t="str">
        <f ca="1">VLOOKUP($B1264,Summary!$A:$E,5,0)</f>
        <v>More Than 1 Year</v>
      </c>
      <c r="W1264">
        <f t="shared" si="40"/>
        <v>10102541</v>
      </c>
    </row>
    <row r="1265" spans="1:23" s="8" customFormat="1">
      <c r="A1265" s="6">
        <v>45461</v>
      </c>
      <c r="B1265" s="209">
        <v>10157723</v>
      </c>
      <c r="C1265" s="7" t="str">
        <f t="shared" si="41"/>
        <v>BITTU KUMAR</v>
      </c>
      <c r="D1265" t="s">
        <v>565</v>
      </c>
      <c r="E1265">
        <v>8709035770</v>
      </c>
      <c r="F1265" t="s">
        <v>387</v>
      </c>
      <c r="G1265">
        <v>6</v>
      </c>
      <c r="H1265">
        <v>0</v>
      </c>
      <c r="I1265">
        <v>0</v>
      </c>
      <c r="J1265">
        <v>6</v>
      </c>
      <c r="K1265">
        <v>3</v>
      </c>
      <c r="L1265">
        <v>3</v>
      </c>
      <c r="M1265">
        <v>0</v>
      </c>
      <c r="N1265">
        <v>0</v>
      </c>
      <c r="O1265" t="s">
        <v>384</v>
      </c>
      <c r="P1265" s="368">
        <v>150</v>
      </c>
      <c r="Q1265" s="137">
        <v>0</v>
      </c>
      <c r="R1265" s="137">
        <v>6</v>
      </c>
      <c r="S1265" s="137">
        <v>1</v>
      </c>
      <c r="T1265" s="137">
        <v>100</v>
      </c>
      <c r="U1265" t="str">
        <f>VLOOKUP($B1265,Summary!$A:$C,3,0)</f>
        <v>Abhijit Khanvilkar</v>
      </c>
      <c r="V1265" t="str">
        <f ca="1">VLOOKUP($B1265,Summary!$A:$E,5,0)</f>
        <v>31 - 90</v>
      </c>
      <c r="W1265">
        <f t="shared" si="40"/>
        <v>10157723</v>
      </c>
    </row>
    <row r="1266" spans="1:23" s="8" customFormat="1">
      <c r="A1266" s="6">
        <v>45461</v>
      </c>
      <c r="B1266" s="209">
        <v>10067328</v>
      </c>
      <c r="C1266" s="7" t="str">
        <f t="shared" si="41"/>
        <v>SHEKH MOHAMMAD IMRAN</v>
      </c>
      <c r="D1266" t="s">
        <v>449</v>
      </c>
      <c r="E1266">
        <v>8291174466</v>
      </c>
      <c r="F1266" t="s">
        <v>431</v>
      </c>
      <c r="G1266">
        <v>5</v>
      </c>
      <c r="H1266">
        <v>0</v>
      </c>
      <c r="I1266">
        <v>0</v>
      </c>
      <c r="J1266">
        <v>5</v>
      </c>
      <c r="K1266">
        <v>0</v>
      </c>
      <c r="L1266">
        <v>5</v>
      </c>
      <c r="M1266">
        <v>0</v>
      </c>
      <c r="N1266">
        <v>0</v>
      </c>
      <c r="O1266" t="s">
        <v>384</v>
      </c>
      <c r="P1266" s="368">
        <v>125</v>
      </c>
      <c r="Q1266" s="137">
        <v>0</v>
      </c>
      <c r="R1266" s="137">
        <v>5</v>
      </c>
      <c r="S1266" s="137">
        <v>1</v>
      </c>
      <c r="T1266" s="137">
        <v>100</v>
      </c>
      <c r="U1266" t="str">
        <f>VLOOKUP($B1266,Summary!$A:$C,3,0)</f>
        <v>Madhuri Joshi</v>
      </c>
      <c r="V1266" t="str">
        <f ca="1">VLOOKUP($B1266,Summary!$A:$E,5,0)</f>
        <v>More Than 1 Year</v>
      </c>
      <c r="W1266">
        <f t="shared" si="40"/>
        <v>10067328</v>
      </c>
    </row>
    <row r="1267" spans="1:23" s="8" customFormat="1">
      <c r="A1267" s="6">
        <v>45461</v>
      </c>
      <c r="B1267" s="209">
        <v>10154478</v>
      </c>
      <c r="C1267" s="7" t="str">
        <f t="shared" si="41"/>
        <v>AKSHAY YADAV</v>
      </c>
      <c r="D1267" t="s">
        <v>472</v>
      </c>
      <c r="E1267">
        <v>9920724076</v>
      </c>
      <c r="F1267" t="s">
        <v>460</v>
      </c>
      <c r="G1267">
        <v>5</v>
      </c>
      <c r="H1267">
        <v>0</v>
      </c>
      <c r="I1267">
        <v>0</v>
      </c>
      <c r="J1267">
        <v>5</v>
      </c>
      <c r="K1267">
        <v>2</v>
      </c>
      <c r="L1267">
        <v>3</v>
      </c>
      <c r="M1267">
        <v>0</v>
      </c>
      <c r="N1267">
        <v>0</v>
      </c>
      <c r="O1267" t="s">
        <v>384</v>
      </c>
      <c r="P1267" s="368">
        <v>115</v>
      </c>
      <c r="Q1267" s="137">
        <v>0</v>
      </c>
      <c r="R1267" s="137">
        <v>5</v>
      </c>
      <c r="S1267" s="137">
        <v>1</v>
      </c>
      <c r="T1267" s="137">
        <v>100</v>
      </c>
      <c r="U1267" t="str">
        <f>VLOOKUP($B1267,Summary!$A:$C,3,0)</f>
        <v>Avnind Singh</v>
      </c>
      <c r="V1267" t="str">
        <f ca="1">VLOOKUP($B1267,Summary!$A:$E,5,0)</f>
        <v>91 - 180</v>
      </c>
      <c r="W1267">
        <f t="shared" si="40"/>
        <v>10154478</v>
      </c>
    </row>
    <row r="1268" spans="1:23" s="8" customFormat="1">
      <c r="A1268" s="6">
        <v>45461</v>
      </c>
      <c r="B1268" s="209">
        <v>10023988</v>
      </c>
      <c r="C1268" s="7" t="str">
        <f t="shared" si="41"/>
        <v>VINAYKUMAR GAUD</v>
      </c>
      <c r="D1268" t="s">
        <v>454</v>
      </c>
      <c r="E1268">
        <v>9224730381</v>
      </c>
      <c r="F1268" t="s">
        <v>414</v>
      </c>
      <c r="G1268">
        <v>1</v>
      </c>
      <c r="H1268">
        <v>1</v>
      </c>
      <c r="I1268">
        <v>0</v>
      </c>
      <c r="J1268">
        <v>0</v>
      </c>
      <c r="K1268">
        <v>1</v>
      </c>
      <c r="L1268">
        <v>0</v>
      </c>
      <c r="M1268">
        <v>0</v>
      </c>
      <c r="N1268">
        <v>0</v>
      </c>
      <c r="O1268" t="s">
        <v>384</v>
      </c>
      <c r="P1268" s="368">
        <v>100</v>
      </c>
      <c r="Q1268" s="137">
        <v>7080</v>
      </c>
      <c r="R1268" s="137">
        <v>1</v>
      </c>
      <c r="S1268" s="137">
        <v>1</v>
      </c>
      <c r="T1268" s="137">
        <v>20</v>
      </c>
      <c r="U1268" t="str">
        <f>VLOOKUP($B1268,Summary!$A:$C,3,0)</f>
        <v>Intezar Sayed</v>
      </c>
      <c r="V1268" t="str">
        <f ca="1">VLOOKUP($B1268,Summary!$A:$E,5,0)</f>
        <v>More Than 1 Year</v>
      </c>
      <c r="W1268">
        <f t="shared" si="40"/>
        <v>10023988</v>
      </c>
    </row>
    <row r="1269" spans="1:23" s="8" customFormat="1">
      <c r="A1269" s="6">
        <v>45461</v>
      </c>
      <c r="B1269" s="209">
        <v>10144216</v>
      </c>
      <c r="C1269" s="7" t="str">
        <f t="shared" si="41"/>
        <v>GAURISHANKAR SHAMBHU MANDAL</v>
      </c>
      <c r="D1269" t="s">
        <v>578</v>
      </c>
      <c r="E1269">
        <v>8369893292</v>
      </c>
      <c r="F1269" t="s">
        <v>405</v>
      </c>
      <c r="G1269">
        <v>7</v>
      </c>
      <c r="H1269">
        <v>0</v>
      </c>
      <c r="I1269">
        <v>0</v>
      </c>
      <c r="J1269">
        <v>7</v>
      </c>
      <c r="K1269">
        <v>0</v>
      </c>
      <c r="L1269">
        <v>7</v>
      </c>
      <c r="M1269">
        <v>0</v>
      </c>
      <c r="N1269">
        <v>0</v>
      </c>
      <c r="O1269" t="s">
        <v>384</v>
      </c>
      <c r="P1269" s="368">
        <v>165</v>
      </c>
      <c r="Q1269" s="137">
        <v>0</v>
      </c>
      <c r="R1269" s="137">
        <v>6</v>
      </c>
      <c r="S1269" s="137">
        <v>1</v>
      </c>
      <c r="T1269" s="137">
        <v>100</v>
      </c>
      <c r="U1269" t="str">
        <f>VLOOKUP($B1269,Summary!$A:$C,3,0)</f>
        <v>Rushikesh Kale</v>
      </c>
      <c r="V1269" t="str">
        <f ca="1">VLOOKUP($B1269,Summary!$A:$E,5,0)</f>
        <v>180 +</v>
      </c>
      <c r="W1269">
        <f t="shared" si="40"/>
        <v>10144216</v>
      </c>
    </row>
    <row r="1270" spans="1:23" s="8" customFormat="1">
      <c r="A1270" s="6">
        <v>45461</v>
      </c>
      <c r="B1270" s="209">
        <v>10057164</v>
      </c>
      <c r="C1270" s="7" t="str">
        <f t="shared" si="41"/>
        <v>PRAVIN MATAL</v>
      </c>
      <c r="D1270" t="s">
        <v>440</v>
      </c>
      <c r="E1270">
        <v>9867591635</v>
      </c>
      <c r="F1270" t="s">
        <v>383</v>
      </c>
      <c r="G1270">
        <v>5</v>
      </c>
      <c r="H1270">
        <v>0</v>
      </c>
      <c r="I1270">
        <v>0</v>
      </c>
      <c r="J1270">
        <v>5</v>
      </c>
      <c r="K1270">
        <v>0</v>
      </c>
      <c r="L1270">
        <v>5</v>
      </c>
      <c r="M1270">
        <v>0</v>
      </c>
      <c r="N1270">
        <v>0</v>
      </c>
      <c r="O1270" t="s">
        <v>384</v>
      </c>
      <c r="P1270" s="368">
        <v>125</v>
      </c>
      <c r="Q1270" s="137">
        <v>0</v>
      </c>
      <c r="R1270" s="137">
        <v>5</v>
      </c>
      <c r="S1270" s="137">
        <v>1</v>
      </c>
      <c r="T1270" s="137">
        <v>100</v>
      </c>
      <c r="U1270" t="str">
        <f>VLOOKUP($B1270,Summary!$A:$C,3,0)</f>
        <v>Madhuri Joshi</v>
      </c>
      <c r="V1270" t="str">
        <f ca="1">VLOOKUP($B1270,Summary!$A:$E,5,0)</f>
        <v>More Than 1 Year</v>
      </c>
      <c r="W1270">
        <f t="shared" si="40"/>
        <v>10057164</v>
      </c>
    </row>
    <row r="1271" spans="1:23" s="8" customFormat="1">
      <c r="A1271" s="6">
        <v>45461</v>
      </c>
      <c r="B1271" s="209">
        <v>10147873</v>
      </c>
      <c r="C1271" s="7" t="str">
        <f t="shared" si="41"/>
        <v>PREM KUMAR VISHWAKARMA</v>
      </c>
      <c r="D1271" t="s">
        <v>409</v>
      </c>
      <c r="E1271">
        <v>9004761131</v>
      </c>
      <c r="F1271" t="s">
        <v>393</v>
      </c>
      <c r="G1271">
        <v>3</v>
      </c>
      <c r="H1271">
        <v>0</v>
      </c>
      <c r="I1271">
        <v>0</v>
      </c>
      <c r="J1271">
        <v>3</v>
      </c>
      <c r="K1271">
        <v>0</v>
      </c>
      <c r="L1271">
        <v>3</v>
      </c>
      <c r="M1271">
        <v>0</v>
      </c>
      <c r="N1271">
        <v>0</v>
      </c>
      <c r="O1271" t="s">
        <v>384</v>
      </c>
      <c r="P1271" s="368">
        <v>50</v>
      </c>
      <c r="Q1271" s="137">
        <v>0</v>
      </c>
      <c r="R1271" s="137">
        <v>2</v>
      </c>
      <c r="S1271" s="137">
        <v>1</v>
      </c>
      <c r="T1271" s="137">
        <v>66.67</v>
      </c>
      <c r="U1271" t="str">
        <f>VLOOKUP($B1271,Summary!$A:$C,3,0)</f>
        <v>Avnind Singh</v>
      </c>
      <c r="V1271" t="str">
        <f ca="1">VLOOKUP($B1271,Summary!$A:$E,5,0)</f>
        <v>180 +</v>
      </c>
      <c r="W1271">
        <f t="shared" si="40"/>
        <v>10147873</v>
      </c>
    </row>
    <row r="1272" spans="1:23" s="8" customFormat="1">
      <c r="A1272" s="6">
        <v>45461</v>
      </c>
      <c r="B1272" s="209">
        <v>10152214</v>
      </c>
      <c r="C1272" s="7" t="str">
        <f t="shared" si="41"/>
        <v>VIKAS CHANDRABHAN MISHRA</v>
      </c>
      <c r="D1272" t="s">
        <v>445</v>
      </c>
      <c r="E1272">
        <v>8369541192</v>
      </c>
      <c r="F1272" t="s">
        <v>431</v>
      </c>
      <c r="G1272">
        <v>5</v>
      </c>
      <c r="H1272">
        <v>0</v>
      </c>
      <c r="I1272">
        <v>0</v>
      </c>
      <c r="J1272">
        <v>5</v>
      </c>
      <c r="K1272">
        <v>2</v>
      </c>
      <c r="L1272">
        <v>3</v>
      </c>
      <c r="M1272">
        <v>0</v>
      </c>
      <c r="N1272">
        <v>0</v>
      </c>
      <c r="O1272" t="s">
        <v>384</v>
      </c>
      <c r="P1272" s="368">
        <v>125</v>
      </c>
      <c r="Q1272" s="137">
        <v>0</v>
      </c>
      <c r="R1272" s="137">
        <v>4</v>
      </c>
      <c r="S1272" s="137">
        <v>1</v>
      </c>
      <c r="T1272" s="137">
        <v>80</v>
      </c>
      <c r="U1272" t="str">
        <f>VLOOKUP($B1272,Summary!$A:$C,3,0)</f>
        <v>Madhuri Joshi</v>
      </c>
      <c r="V1272" t="str">
        <f ca="1">VLOOKUP($B1272,Summary!$A:$E,5,0)</f>
        <v>91 - 180</v>
      </c>
      <c r="W1272">
        <f t="shared" si="40"/>
        <v>10152214</v>
      </c>
    </row>
    <row r="1273" spans="1:23" s="8" customFormat="1">
      <c r="A1273" s="6">
        <v>45461</v>
      </c>
      <c r="B1273" s="209">
        <v>10094703</v>
      </c>
      <c r="C1273" s="7" t="str">
        <f t="shared" si="41"/>
        <v>ASHUTOSH MISHRA</v>
      </c>
      <c r="D1273" t="s">
        <v>447</v>
      </c>
      <c r="E1273">
        <v>9960834633</v>
      </c>
      <c r="F1273" t="s">
        <v>395</v>
      </c>
      <c r="G1273">
        <v>5</v>
      </c>
      <c r="H1273">
        <v>0</v>
      </c>
      <c r="I1273">
        <v>0</v>
      </c>
      <c r="J1273">
        <v>5</v>
      </c>
      <c r="K1273">
        <v>1</v>
      </c>
      <c r="L1273">
        <v>4</v>
      </c>
      <c r="M1273">
        <v>0</v>
      </c>
      <c r="N1273">
        <v>0</v>
      </c>
      <c r="O1273" t="s">
        <v>384</v>
      </c>
      <c r="P1273" s="368">
        <v>125</v>
      </c>
      <c r="Q1273" s="137">
        <v>0</v>
      </c>
      <c r="R1273" s="137">
        <v>5</v>
      </c>
      <c r="S1273" s="137">
        <v>1</v>
      </c>
      <c r="T1273" s="137">
        <v>100</v>
      </c>
      <c r="U1273" t="str">
        <f>VLOOKUP($B1273,Summary!$A:$C,3,0)</f>
        <v>Intezar Sayed</v>
      </c>
      <c r="V1273" t="str">
        <f ca="1">VLOOKUP($B1273,Summary!$A:$E,5,0)</f>
        <v>More Than 1 Year</v>
      </c>
      <c r="W1273">
        <f t="shared" si="40"/>
        <v>10094703</v>
      </c>
    </row>
    <row r="1274" spans="1:23" s="8" customFormat="1">
      <c r="A1274" s="6">
        <v>45461</v>
      </c>
      <c r="B1274" s="209">
        <v>10155632</v>
      </c>
      <c r="C1274" s="7" t="str">
        <f t="shared" si="41"/>
        <v>ABHISHEK GUPTA</v>
      </c>
      <c r="D1274" t="s">
        <v>503</v>
      </c>
      <c r="E1274">
        <v>8354873086</v>
      </c>
      <c r="F1274" t="s">
        <v>497</v>
      </c>
      <c r="G1274">
        <v>3</v>
      </c>
      <c r="H1274">
        <v>0</v>
      </c>
      <c r="I1274">
        <v>0</v>
      </c>
      <c r="J1274">
        <v>3</v>
      </c>
      <c r="K1274">
        <v>1</v>
      </c>
      <c r="L1274">
        <v>2</v>
      </c>
      <c r="M1274">
        <v>0</v>
      </c>
      <c r="N1274">
        <v>0</v>
      </c>
      <c r="O1274" t="s">
        <v>384</v>
      </c>
      <c r="P1274" s="368">
        <v>75</v>
      </c>
      <c r="Q1274" s="137">
        <v>0</v>
      </c>
      <c r="R1274" s="137">
        <v>3</v>
      </c>
      <c r="S1274" s="137">
        <v>1</v>
      </c>
      <c r="T1274" s="137">
        <v>100</v>
      </c>
      <c r="U1274" t="str">
        <f>VLOOKUP($B1274,Summary!$A:$C,3,0)</f>
        <v>Dileep Sharma</v>
      </c>
      <c r="V1274" t="str">
        <f ca="1">VLOOKUP($B1274,Summary!$A:$E,5,0)</f>
        <v>31 - 90</v>
      </c>
      <c r="W1274">
        <f t="shared" si="40"/>
        <v>10155632</v>
      </c>
    </row>
    <row r="1275" spans="1:23" s="8" customFormat="1">
      <c r="A1275" s="6">
        <v>45461</v>
      </c>
      <c r="B1275" s="209">
        <v>10113592</v>
      </c>
      <c r="C1275" s="7" t="str">
        <f t="shared" si="41"/>
        <v>BANNOTH NARAYANASWAMY NAIK</v>
      </c>
      <c r="D1275" t="s">
        <v>443</v>
      </c>
      <c r="E1275">
        <v>9892353556</v>
      </c>
      <c r="F1275" t="s">
        <v>392</v>
      </c>
      <c r="G1275">
        <v>5</v>
      </c>
      <c r="H1275">
        <v>0</v>
      </c>
      <c r="I1275">
        <v>0</v>
      </c>
      <c r="J1275">
        <v>5</v>
      </c>
      <c r="K1275">
        <v>1</v>
      </c>
      <c r="L1275">
        <v>4</v>
      </c>
      <c r="M1275">
        <v>0</v>
      </c>
      <c r="N1275">
        <v>0</v>
      </c>
      <c r="O1275" t="s">
        <v>384</v>
      </c>
      <c r="P1275" s="368">
        <v>125</v>
      </c>
      <c r="Q1275" s="137">
        <v>0</v>
      </c>
      <c r="R1275" s="137">
        <v>5</v>
      </c>
      <c r="S1275" s="137">
        <v>1</v>
      </c>
      <c r="T1275" s="137">
        <v>100</v>
      </c>
      <c r="U1275" t="str">
        <f>VLOOKUP($B1275,Summary!$A:$C,3,0)</f>
        <v>Abhijit Khanvilkar</v>
      </c>
      <c r="V1275" t="str">
        <f ca="1">VLOOKUP($B1275,Summary!$A:$E,5,0)</f>
        <v>More Than 1 Year</v>
      </c>
      <c r="W1275">
        <f t="shared" si="40"/>
        <v>10113592</v>
      </c>
    </row>
    <row r="1276" spans="1:23" s="8" customFormat="1">
      <c r="A1276" s="6">
        <v>45461</v>
      </c>
      <c r="B1276" s="209">
        <v>10069714</v>
      </c>
      <c r="C1276" s="7" t="str">
        <f t="shared" si="41"/>
        <v>JUBAIR KHAN</v>
      </c>
      <c r="D1276" t="s">
        <v>396</v>
      </c>
      <c r="E1276">
        <v>9594708000</v>
      </c>
      <c r="F1276" t="s">
        <v>397</v>
      </c>
      <c r="G1276">
        <v>3</v>
      </c>
      <c r="H1276">
        <v>1</v>
      </c>
      <c r="I1276">
        <v>0</v>
      </c>
      <c r="J1276">
        <v>2</v>
      </c>
      <c r="K1276">
        <v>0</v>
      </c>
      <c r="L1276">
        <v>3</v>
      </c>
      <c r="M1276">
        <v>0</v>
      </c>
      <c r="N1276">
        <v>0</v>
      </c>
      <c r="O1276" t="s">
        <v>384</v>
      </c>
      <c r="P1276" s="368">
        <v>130</v>
      </c>
      <c r="Q1276" s="137">
        <v>3541</v>
      </c>
      <c r="R1276" s="137">
        <v>3</v>
      </c>
      <c r="S1276" s="137">
        <v>1</v>
      </c>
      <c r="T1276" s="137">
        <v>100</v>
      </c>
      <c r="U1276" t="str">
        <f>VLOOKUP($B1276,Summary!$A:$C,3,0)</f>
        <v>Madhuri Joshi</v>
      </c>
      <c r="V1276" t="str">
        <f ca="1">VLOOKUP($B1276,Summary!$A:$E,5,0)</f>
        <v>More Than 1 Year</v>
      </c>
      <c r="W1276">
        <f t="shared" si="40"/>
        <v>10069714</v>
      </c>
    </row>
    <row r="1277" spans="1:23" s="8" customFormat="1">
      <c r="A1277" s="6">
        <v>45461</v>
      </c>
      <c r="B1277" s="209">
        <v>10156403</v>
      </c>
      <c r="C1277" s="7" t="str">
        <f t="shared" si="41"/>
        <v>MOHAMMED SAJID TAK</v>
      </c>
      <c r="D1277" t="s">
        <v>541</v>
      </c>
      <c r="E1277">
        <v>9623733102</v>
      </c>
      <c r="F1277" t="s">
        <v>402</v>
      </c>
      <c r="G1277">
        <v>5</v>
      </c>
      <c r="H1277">
        <v>0</v>
      </c>
      <c r="I1277">
        <v>0</v>
      </c>
      <c r="J1277">
        <v>5</v>
      </c>
      <c r="K1277">
        <v>2</v>
      </c>
      <c r="L1277">
        <v>3</v>
      </c>
      <c r="M1277">
        <v>0</v>
      </c>
      <c r="N1277">
        <v>0</v>
      </c>
      <c r="O1277" t="s">
        <v>384</v>
      </c>
      <c r="P1277" s="368">
        <v>125</v>
      </c>
      <c r="Q1277" s="137">
        <v>0</v>
      </c>
      <c r="R1277" s="137">
        <v>5</v>
      </c>
      <c r="S1277" s="137">
        <v>1</v>
      </c>
      <c r="T1277" s="137">
        <v>100</v>
      </c>
      <c r="U1277" t="str">
        <f>VLOOKUP($B1277,Summary!$A:$C,3,0)</f>
        <v>Intezar Sayed</v>
      </c>
      <c r="V1277" t="str">
        <f ca="1">VLOOKUP($B1277,Summary!$A:$E,5,0)</f>
        <v>31 - 90</v>
      </c>
      <c r="W1277">
        <f t="shared" si="40"/>
        <v>10156403</v>
      </c>
    </row>
    <row r="1278" spans="1:23" s="8" customFormat="1">
      <c r="A1278" s="6">
        <v>45461</v>
      </c>
      <c r="B1278" s="209">
        <v>10142058</v>
      </c>
      <c r="C1278" s="7" t="str">
        <f t="shared" si="41"/>
        <v>ANGAD RAMJI GUPTA</v>
      </c>
      <c r="D1278" t="s">
        <v>450</v>
      </c>
      <c r="E1278">
        <v>9820840706</v>
      </c>
      <c r="F1278" t="s">
        <v>405</v>
      </c>
      <c r="G1278">
        <v>7</v>
      </c>
      <c r="H1278">
        <v>0</v>
      </c>
      <c r="I1278">
        <v>0</v>
      </c>
      <c r="J1278">
        <v>7</v>
      </c>
      <c r="K1278">
        <v>0</v>
      </c>
      <c r="L1278">
        <v>7</v>
      </c>
      <c r="M1278">
        <v>0</v>
      </c>
      <c r="N1278">
        <v>0</v>
      </c>
      <c r="O1278" t="s">
        <v>384</v>
      </c>
      <c r="P1278" s="368">
        <v>165</v>
      </c>
      <c r="Q1278" s="137">
        <v>0</v>
      </c>
      <c r="R1278" s="137">
        <v>7</v>
      </c>
      <c r="S1278" s="137">
        <v>1</v>
      </c>
      <c r="T1278" s="137">
        <v>100</v>
      </c>
      <c r="U1278" t="str">
        <f>VLOOKUP($B1278,Summary!$A:$C,3,0)</f>
        <v>Rushikesh Kale</v>
      </c>
      <c r="V1278" t="str">
        <f ca="1">VLOOKUP($B1278,Summary!$A:$E,5,0)</f>
        <v>More Than 1 Year</v>
      </c>
      <c r="W1278">
        <f t="shared" si="40"/>
        <v>10142058</v>
      </c>
    </row>
    <row r="1279" spans="1:23" s="8" customFormat="1">
      <c r="A1279" s="6">
        <v>45461</v>
      </c>
      <c r="B1279" s="209">
        <v>10068212</v>
      </c>
      <c r="C1279" s="7" t="str">
        <f t="shared" si="41"/>
        <v>WASIM KAZI</v>
      </c>
      <c r="D1279" t="s">
        <v>436</v>
      </c>
      <c r="E1279">
        <v>9702808599</v>
      </c>
      <c r="F1279" t="s">
        <v>431</v>
      </c>
      <c r="G1279">
        <v>5</v>
      </c>
      <c r="H1279">
        <v>0</v>
      </c>
      <c r="I1279">
        <v>0</v>
      </c>
      <c r="J1279">
        <v>5</v>
      </c>
      <c r="K1279">
        <v>0</v>
      </c>
      <c r="L1279">
        <v>5</v>
      </c>
      <c r="M1279">
        <v>0</v>
      </c>
      <c r="N1279">
        <v>0</v>
      </c>
      <c r="O1279" t="s">
        <v>384</v>
      </c>
      <c r="P1279" s="368">
        <v>115</v>
      </c>
      <c r="Q1279" s="137">
        <v>0</v>
      </c>
      <c r="R1279" s="137">
        <v>5</v>
      </c>
      <c r="S1279" s="137">
        <v>1</v>
      </c>
      <c r="T1279" s="137">
        <v>100</v>
      </c>
      <c r="U1279" t="str">
        <f>VLOOKUP($B1279,Summary!$A:$C,3,0)</f>
        <v>Madhuri Joshi</v>
      </c>
      <c r="V1279" t="str">
        <f ca="1">VLOOKUP($B1279,Summary!$A:$E,5,0)</f>
        <v>More Than 1 Year</v>
      </c>
      <c r="W1279">
        <f t="shared" si="40"/>
        <v>10068212</v>
      </c>
    </row>
    <row r="1280" spans="1:23" s="8" customFormat="1">
      <c r="A1280" s="6">
        <v>45461</v>
      </c>
      <c r="B1280" s="209">
        <v>10154499</v>
      </c>
      <c r="C1280" s="7" t="str">
        <f t="shared" si="41"/>
        <v>SHIVAM PATHAK</v>
      </c>
      <c r="D1280" t="s">
        <v>478</v>
      </c>
      <c r="E1280">
        <v>9721050607</v>
      </c>
      <c r="F1280" t="s">
        <v>385</v>
      </c>
      <c r="G1280">
        <v>3</v>
      </c>
      <c r="H1280">
        <v>0</v>
      </c>
      <c r="I1280">
        <v>0</v>
      </c>
      <c r="J1280">
        <v>3</v>
      </c>
      <c r="K1280">
        <v>3</v>
      </c>
      <c r="L1280">
        <v>1</v>
      </c>
      <c r="M1280">
        <v>0</v>
      </c>
      <c r="N1280">
        <v>0</v>
      </c>
      <c r="O1280" t="s">
        <v>384</v>
      </c>
      <c r="P1280" s="368">
        <v>75</v>
      </c>
      <c r="Q1280" s="137">
        <v>0</v>
      </c>
      <c r="R1280" s="137">
        <v>3</v>
      </c>
      <c r="S1280" s="137">
        <v>1</v>
      </c>
      <c r="T1280" s="137">
        <v>60</v>
      </c>
      <c r="U1280" t="str">
        <f>VLOOKUP($B1280,Summary!$A:$C,3,0)</f>
        <v>Intezar Sayed</v>
      </c>
      <c r="V1280" t="str">
        <f ca="1">VLOOKUP($B1280,Summary!$A:$E,5,0)</f>
        <v>91 - 180</v>
      </c>
      <c r="W1280">
        <f t="shared" si="40"/>
        <v>10154499</v>
      </c>
    </row>
    <row r="1281" spans="1:23" s="8" customFormat="1">
      <c r="A1281" s="6">
        <v>45461</v>
      </c>
      <c r="B1281" s="209">
        <v>10068280</v>
      </c>
      <c r="C1281" s="7" t="str">
        <f t="shared" si="41"/>
        <v>ARCHANA KAKADE</v>
      </c>
      <c r="D1281" t="s">
        <v>434</v>
      </c>
      <c r="E1281">
        <v>7208149618</v>
      </c>
      <c r="F1281" t="s">
        <v>416</v>
      </c>
      <c r="G1281">
        <v>3</v>
      </c>
      <c r="H1281">
        <v>1</v>
      </c>
      <c r="I1281">
        <v>0</v>
      </c>
      <c r="J1281">
        <v>2</v>
      </c>
      <c r="K1281">
        <v>1</v>
      </c>
      <c r="L1281">
        <v>3</v>
      </c>
      <c r="M1281">
        <v>0</v>
      </c>
      <c r="N1281">
        <v>0</v>
      </c>
      <c r="O1281" t="s">
        <v>384</v>
      </c>
      <c r="P1281" s="368">
        <v>150</v>
      </c>
      <c r="Q1281" s="137">
        <v>8980</v>
      </c>
      <c r="R1281" s="137">
        <v>4</v>
      </c>
      <c r="S1281" s="137">
        <v>1</v>
      </c>
      <c r="T1281" s="137">
        <v>100</v>
      </c>
      <c r="U1281" t="str">
        <f>VLOOKUP($B1281,Summary!$A:$C,3,0)</f>
        <v>Abhijit Khanvilkar</v>
      </c>
      <c r="V1281" t="str">
        <f ca="1">VLOOKUP($B1281,Summary!$A:$E,5,0)</f>
        <v>More Than 1 Year</v>
      </c>
      <c r="W1281">
        <f t="shared" si="40"/>
        <v>10068280</v>
      </c>
    </row>
    <row r="1282" spans="1:23" s="8" customFormat="1">
      <c r="A1282" s="6">
        <v>45461</v>
      </c>
      <c r="B1282" s="209">
        <v>10155619</v>
      </c>
      <c r="C1282" s="7" t="str">
        <f t="shared" si="41"/>
        <v>AJAY BALU LONDHE</v>
      </c>
      <c r="D1282" t="s">
        <v>502</v>
      </c>
      <c r="E1282">
        <v>8369610661</v>
      </c>
      <c r="F1282" t="s">
        <v>416</v>
      </c>
      <c r="G1282">
        <v>6</v>
      </c>
      <c r="H1282">
        <v>0</v>
      </c>
      <c r="I1282">
        <v>0</v>
      </c>
      <c r="J1282">
        <v>6</v>
      </c>
      <c r="K1282">
        <v>1</v>
      </c>
      <c r="L1282">
        <v>5</v>
      </c>
      <c r="M1282">
        <v>0</v>
      </c>
      <c r="N1282">
        <v>0</v>
      </c>
      <c r="O1282" t="s">
        <v>384</v>
      </c>
      <c r="P1282" s="368">
        <v>140</v>
      </c>
      <c r="Q1282" s="137">
        <v>0</v>
      </c>
      <c r="R1282" s="137">
        <v>6</v>
      </c>
      <c r="S1282" s="137">
        <v>1</v>
      </c>
      <c r="T1282" s="137">
        <v>100</v>
      </c>
      <c r="U1282" t="str">
        <f>VLOOKUP($B1282,Summary!$A:$C,3,0)</f>
        <v>Abhijit Khanvilkar</v>
      </c>
      <c r="V1282" t="str">
        <f ca="1">VLOOKUP($B1282,Summary!$A:$E,5,0)</f>
        <v>31 - 90</v>
      </c>
      <c r="W1282">
        <f t="shared" si="40"/>
        <v>10155619</v>
      </c>
    </row>
    <row r="1283" spans="1:23" s="8" customFormat="1">
      <c r="A1283" s="6">
        <v>45461</v>
      </c>
      <c r="B1283" s="209">
        <v>10157722</v>
      </c>
      <c r="C1283" s="7" t="str">
        <f t="shared" si="41"/>
        <v>SACHIN KUMAR</v>
      </c>
      <c r="D1283" t="s">
        <v>561</v>
      </c>
      <c r="E1283">
        <v>8825131086</v>
      </c>
      <c r="F1283" t="s">
        <v>387</v>
      </c>
      <c r="G1283">
        <v>5</v>
      </c>
      <c r="H1283">
        <v>0</v>
      </c>
      <c r="I1283">
        <v>0</v>
      </c>
      <c r="J1283">
        <v>5</v>
      </c>
      <c r="K1283">
        <v>1</v>
      </c>
      <c r="L1283">
        <v>4</v>
      </c>
      <c r="M1283">
        <v>0</v>
      </c>
      <c r="N1283">
        <v>0</v>
      </c>
      <c r="O1283" t="s">
        <v>384</v>
      </c>
      <c r="P1283" s="368">
        <v>105</v>
      </c>
      <c r="Q1283" s="137">
        <v>0</v>
      </c>
      <c r="R1283" s="137">
        <v>5</v>
      </c>
      <c r="S1283" s="137">
        <v>1</v>
      </c>
      <c r="T1283" s="137">
        <v>100</v>
      </c>
      <c r="U1283" t="str">
        <f>VLOOKUP($B1283,Summary!$A:$C,3,0)</f>
        <v>Abhijit Khanvilkar</v>
      </c>
      <c r="V1283" t="str">
        <f ca="1">VLOOKUP($B1283,Summary!$A:$E,5,0)</f>
        <v>31 - 90</v>
      </c>
      <c r="W1283">
        <f t="shared" ref="W1283:W1346" si="42">B1283</f>
        <v>10157722</v>
      </c>
    </row>
    <row r="1284" spans="1:23" s="8" customFormat="1">
      <c r="A1284" s="6">
        <v>45461</v>
      </c>
      <c r="B1284" s="209">
        <v>10014784</v>
      </c>
      <c r="C1284" s="7" t="str">
        <f t="shared" si="41"/>
        <v>PRASHANT LAD</v>
      </c>
      <c r="D1284" t="s">
        <v>407</v>
      </c>
      <c r="E1284">
        <v>9833647618</v>
      </c>
      <c r="F1284" t="s">
        <v>431</v>
      </c>
      <c r="G1284">
        <v>3</v>
      </c>
      <c r="H1284">
        <v>1</v>
      </c>
      <c r="I1284">
        <v>0</v>
      </c>
      <c r="J1284">
        <v>2</v>
      </c>
      <c r="K1284">
        <v>0</v>
      </c>
      <c r="L1284">
        <v>3</v>
      </c>
      <c r="M1284">
        <v>0</v>
      </c>
      <c r="N1284">
        <v>0</v>
      </c>
      <c r="O1284" t="s">
        <v>384</v>
      </c>
      <c r="P1284" s="368">
        <v>135</v>
      </c>
      <c r="Q1284" s="137">
        <v>33000</v>
      </c>
      <c r="R1284" s="137">
        <v>3</v>
      </c>
      <c r="S1284" s="137">
        <v>1</v>
      </c>
      <c r="T1284" s="137">
        <v>100</v>
      </c>
      <c r="U1284" t="str">
        <f>VLOOKUP($B1284,Summary!$A:$C,3,0)</f>
        <v>Madhuri Joshi</v>
      </c>
      <c r="V1284" t="str">
        <f ca="1">VLOOKUP($B1284,Summary!$A:$E,5,0)</f>
        <v>More Than 1 Year</v>
      </c>
      <c r="W1284">
        <f t="shared" si="42"/>
        <v>10014784</v>
      </c>
    </row>
    <row r="1285" spans="1:23" s="8" customFormat="1">
      <c r="A1285" s="6">
        <v>45461</v>
      </c>
      <c r="B1285" s="209">
        <v>10156163</v>
      </c>
      <c r="C1285" s="7" t="str">
        <f t="shared" si="41"/>
        <v>ABHISHEK KUMAR</v>
      </c>
      <c r="D1285" t="s">
        <v>526</v>
      </c>
      <c r="E1285">
        <v>9967178792</v>
      </c>
      <c r="F1285" t="s">
        <v>386</v>
      </c>
      <c r="G1285">
        <v>5</v>
      </c>
      <c r="H1285">
        <v>0</v>
      </c>
      <c r="I1285">
        <v>0</v>
      </c>
      <c r="J1285">
        <v>5</v>
      </c>
      <c r="K1285">
        <v>2</v>
      </c>
      <c r="L1285">
        <v>3</v>
      </c>
      <c r="M1285">
        <v>0</v>
      </c>
      <c r="N1285">
        <v>0</v>
      </c>
      <c r="O1285" t="s">
        <v>384</v>
      </c>
      <c r="P1285" s="368">
        <v>125</v>
      </c>
      <c r="Q1285" s="137">
        <v>0</v>
      </c>
      <c r="R1285" s="137">
        <v>5</v>
      </c>
      <c r="S1285" s="137">
        <v>1</v>
      </c>
      <c r="T1285" s="137">
        <v>100</v>
      </c>
      <c r="U1285" t="str">
        <f>VLOOKUP($B1285,Summary!$A:$C,3,0)</f>
        <v>Avnind Singh</v>
      </c>
      <c r="V1285" t="str">
        <f ca="1">VLOOKUP($B1285,Summary!$A:$E,5,0)</f>
        <v>31 - 90</v>
      </c>
      <c r="W1285">
        <f t="shared" si="42"/>
        <v>10156163</v>
      </c>
    </row>
    <row r="1286" spans="1:23" s="8" customFormat="1">
      <c r="A1286" s="6">
        <v>45461</v>
      </c>
      <c r="B1286" s="209">
        <v>10157721</v>
      </c>
      <c r="C1286" s="7" t="str">
        <f t="shared" si="41"/>
        <v>NITISH KUMAR</v>
      </c>
      <c r="D1286" t="s">
        <v>562</v>
      </c>
      <c r="E1286">
        <v>8692826180</v>
      </c>
      <c r="F1286" t="s">
        <v>387</v>
      </c>
      <c r="G1286">
        <v>6</v>
      </c>
      <c r="H1286">
        <v>0</v>
      </c>
      <c r="I1286">
        <v>0</v>
      </c>
      <c r="J1286">
        <v>6</v>
      </c>
      <c r="K1286">
        <v>1</v>
      </c>
      <c r="L1286">
        <v>5</v>
      </c>
      <c r="M1286">
        <v>0</v>
      </c>
      <c r="N1286">
        <v>0</v>
      </c>
      <c r="O1286" t="s">
        <v>384</v>
      </c>
      <c r="P1286" s="368">
        <v>150</v>
      </c>
      <c r="Q1286" s="137">
        <v>0</v>
      </c>
      <c r="R1286" s="137">
        <v>6</v>
      </c>
      <c r="S1286" s="137">
        <v>1</v>
      </c>
      <c r="T1286" s="137">
        <v>100</v>
      </c>
      <c r="U1286" t="str">
        <f>VLOOKUP($B1286,Summary!$A:$C,3,0)</f>
        <v>Abhijit Khanvilkar</v>
      </c>
      <c r="V1286" t="str">
        <f ca="1">VLOOKUP($B1286,Summary!$A:$E,5,0)</f>
        <v>31 - 90</v>
      </c>
      <c r="W1286">
        <f t="shared" si="42"/>
        <v>10157721</v>
      </c>
    </row>
    <row r="1287" spans="1:23" s="8" customFormat="1">
      <c r="A1287" s="6">
        <v>45461</v>
      </c>
      <c r="B1287" s="209">
        <v>10155616</v>
      </c>
      <c r="C1287" s="7" t="str">
        <f t="shared" si="41"/>
        <v>DHIRAJKUMAR L MISHRA</v>
      </c>
      <c r="D1287" t="s">
        <v>506</v>
      </c>
      <c r="E1287">
        <v>9370908992</v>
      </c>
      <c r="F1287" t="s">
        <v>442</v>
      </c>
      <c r="G1287">
        <v>5</v>
      </c>
      <c r="H1287">
        <v>0</v>
      </c>
      <c r="I1287">
        <v>0</v>
      </c>
      <c r="J1287">
        <v>5</v>
      </c>
      <c r="K1287">
        <v>1</v>
      </c>
      <c r="L1287">
        <v>4</v>
      </c>
      <c r="M1287">
        <v>0</v>
      </c>
      <c r="N1287">
        <v>0</v>
      </c>
      <c r="O1287" t="s">
        <v>384</v>
      </c>
      <c r="P1287" s="368">
        <v>115</v>
      </c>
      <c r="Q1287" s="137">
        <v>0</v>
      </c>
      <c r="R1287" s="137">
        <v>4</v>
      </c>
      <c r="S1287" s="137">
        <v>1</v>
      </c>
      <c r="T1287" s="137">
        <v>80</v>
      </c>
      <c r="U1287" t="str">
        <f>VLOOKUP($B1287,Summary!$A:$C,3,0)</f>
        <v>Rushikesh Kale</v>
      </c>
      <c r="V1287" t="str">
        <f ca="1">VLOOKUP($B1287,Summary!$A:$E,5,0)</f>
        <v>31 - 90</v>
      </c>
      <c r="W1287">
        <f t="shared" si="42"/>
        <v>10155616</v>
      </c>
    </row>
    <row r="1288" spans="1:23" s="8" customFormat="1">
      <c r="A1288" s="6">
        <v>45461</v>
      </c>
      <c r="B1288" s="209">
        <v>10155635</v>
      </c>
      <c r="C1288" s="7" t="str">
        <f t="shared" si="41"/>
        <v>RITIK PANKAJ CHAUBEY</v>
      </c>
      <c r="D1288" t="s">
        <v>500</v>
      </c>
      <c r="E1288">
        <v>8604838454</v>
      </c>
      <c r="F1288" t="s">
        <v>383</v>
      </c>
      <c r="G1288">
        <v>4</v>
      </c>
      <c r="H1288">
        <v>0</v>
      </c>
      <c r="I1288">
        <v>0</v>
      </c>
      <c r="J1288">
        <v>4</v>
      </c>
      <c r="K1288">
        <v>0</v>
      </c>
      <c r="L1288">
        <v>4</v>
      </c>
      <c r="M1288">
        <v>0</v>
      </c>
      <c r="N1288">
        <v>0</v>
      </c>
      <c r="O1288" t="s">
        <v>384</v>
      </c>
      <c r="P1288" s="368">
        <v>100</v>
      </c>
      <c r="Q1288" s="137">
        <v>0</v>
      </c>
      <c r="R1288" s="137">
        <v>4</v>
      </c>
      <c r="S1288" s="137">
        <v>1</v>
      </c>
      <c r="T1288" s="137">
        <v>80</v>
      </c>
      <c r="U1288" t="str">
        <f>VLOOKUP($B1288,Summary!$A:$C,3,0)</f>
        <v>Madhuri Joshi</v>
      </c>
      <c r="V1288" t="str">
        <f ca="1">VLOOKUP($B1288,Summary!$A:$E,5,0)</f>
        <v>31 - 90</v>
      </c>
      <c r="W1288">
        <f t="shared" si="42"/>
        <v>10155635</v>
      </c>
    </row>
    <row r="1289" spans="1:23" s="8" customFormat="1">
      <c r="A1289" s="6">
        <v>45461</v>
      </c>
      <c r="B1289" s="209">
        <v>10155631</v>
      </c>
      <c r="C1289" s="7" t="str">
        <f t="shared" si="41"/>
        <v>PRAFUL MUKUNDRAO TELANG</v>
      </c>
      <c r="D1289" t="s">
        <v>501</v>
      </c>
      <c r="E1289">
        <v>7769928826</v>
      </c>
      <c r="F1289" t="s">
        <v>409</v>
      </c>
      <c r="G1289">
        <v>5</v>
      </c>
      <c r="H1289">
        <v>0</v>
      </c>
      <c r="I1289">
        <v>0</v>
      </c>
      <c r="J1289">
        <v>5</v>
      </c>
      <c r="K1289">
        <v>2</v>
      </c>
      <c r="L1289">
        <v>3</v>
      </c>
      <c r="M1289">
        <v>0</v>
      </c>
      <c r="N1289">
        <v>0</v>
      </c>
      <c r="O1289" t="s">
        <v>384</v>
      </c>
      <c r="P1289" s="368">
        <v>125</v>
      </c>
      <c r="Q1289" s="137">
        <v>0</v>
      </c>
      <c r="R1289" s="137">
        <v>4</v>
      </c>
      <c r="S1289" s="137">
        <v>1</v>
      </c>
      <c r="T1289" s="137">
        <v>80</v>
      </c>
      <c r="U1289" t="str">
        <f>VLOOKUP($B1289,Summary!$A:$C,3,0)</f>
        <v>Avnind Singh</v>
      </c>
      <c r="V1289" t="str">
        <f ca="1">VLOOKUP($B1289,Summary!$A:$E,5,0)</f>
        <v>31 - 90</v>
      </c>
      <c r="W1289">
        <f t="shared" si="42"/>
        <v>10155631</v>
      </c>
    </row>
    <row r="1290" spans="1:23" s="8" customFormat="1">
      <c r="A1290" s="6">
        <v>45461</v>
      </c>
      <c r="B1290" s="209">
        <v>10153331</v>
      </c>
      <c r="C1290" s="7" t="str">
        <f t="shared" si="41"/>
        <v>RAGHWENDRA KUMAR SINGH</v>
      </c>
      <c r="D1290" t="s">
        <v>460</v>
      </c>
      <c r="E1290">
        <v>8104389966</v>
      </c>
      <c r="F1290" t="s">
        <v>390</v>
      </c>
      <c r="G1290">
        <v>3</v>
      </c>
      <c r="H1290">
        <v>0</v>
      </c>
      <c r="I1290">
        <v>0</v>
      </c>
      <c r="J1290">
        <v>3</v>
      </c>
      <c r="K1290">
        <v>1</v>
      </c>
      <c r="L1290">
        <v>2</v>
      </c>
      <c r="M1290">
        <v>0</v>
      </c>
      <c r="N1290">
        <v>0</v>
      </c>
      <c r="O1290" t="s">
        <v>384</v>
      </c>
      <c r="P1290" s="368">
        <v>75</v>
      </c>
      <c r="Q1290" s="137">
        <v>0</v>
      </c>
      <c r="R1290" s="137">
        <v>3</v>
      </c>
      <c r="S1290" s="137">
        <v>1</v>
      </c>
      <c r="T1290" s="137">
        <v>100</v>
      </c>
      <c r="U1290" t="str">
        <f>VLOOKUP($B1290,Summary!$A:$C,3,0)</f>
        <v>Avnind Singh</v>
      </c>
      <c r="V1290" t="str">
        <f ca="1">VLOOKUP($B1290,Summary!$A:$E,5,0)</f>
        <v>91 - 180</v>
      </c>
      <c r="W1290">
        <f t="shared" si="42"/>
        <v>10153331</v>
      </c>
    </row>
    <row r="1291" spans="1:23" s="8" customFormat="1">
      <c r="A1291" s="6">
        <v>45461</v>
      </c>
      <c r="B1291" s="209">
        <v>10151345</v>
      </c>
      <c r="C1291" s="7" t="str">
        <f t="shared" si="41"/>
        <v>NAGENDRA MISHRA</v>
      </c>
      <c r="D1291" t="s">
        <v>386</v>
      </c>
      <c r="E1291">
        <v>7049872363</v>
      </c>
      <c r="F1291" t="s">
        <v>448</v>
      </c>
      <c r="G1291">
        <v>2</v>
      </c>
      <c r="H1291">
        <v>0</v>
      </c>
      <c r="I1291">
        <v>0</v>
      </c>
      <c r="J1291">
        <v>2</v>
      </c>
      <c r="K1291">
        <v>1</v>
      </c>
      <c r="L1291">
        <v>1</v>
      </c>
      <c r="M1291">
        <v>0</v>
      </c>
      <c r="N1291">
        <v>0</v>
      </c>
      <c r="O1291" t="s">
        <v>384</v>
      </c>
      <c r="P1291" s="368">
        <v>40</v>
      </c>
      <c r="Q1291" s="137">
        <v>0</v>
      </c>
      <c r="R1291" s="137">
        <v>1</v>
      </c>
      <c r="S1291" s="137">
        <v>1</v>
      </c>
      <c r="T1291" s="137">
        <v>33.33</v>
      </c>
      <c r="U1291" t="str">
        <f>VLOOKUP($B1291,Summary!$A:$C,3,0)</f>
        <v>Avnind Singh</v>
      </c>
      <c r="V1291" t="str">
        <f ca="1">VLOOKUP($B1291,Summary!$A:$E,5,0)</f>
        <v>180 +</v>
      </c>
      <c r="W1291">
        <f t="shared" si="42"/>
        <v>10151345</v>
      </c>
    </row>
    <row r="1292" spans="1:23" s="8" customFormat="1">
      <c r="A1292" s="6">
        <v>45461</v>
      </c>
      <c r="B1292" s="209">
        <v>10091881</v>
      </c>
      <c r="C1292" s="7" t="str">
        <f t="shared" si="41"/>
        <v>SUMIT SHARAD SANAS</v>
      </c>
      <c r="D1292" t="s">
        <v>427</v>
      </c>
      <c r="E1292">
        <v>8652573355</v>
      </c>
      <c r="F1292" t="s">
        <v>392</v>
      </c>
      <c r="G1292">
        <v>4</v>
      </c>
      <c r="H1292">
        <v>1</v>
      </c>
      <c r="I1292">
        <v>0</v>
      </c>
      <c r="J1292">
        <v>3</v>
      </c>
      <c r="K1292">
        <v>2</v>
      </c>
      <c r="L1292">
        <v>3</v>
      </c>
      <c r="M1292">
        <v>0</v>
      </c>
      <c r="N1292">
        <v>0</v>
      </c>
      <c r="O1292" t="s">
        <v>384</v>
      </c>
      <c r="P1292" s="368">
        <v>175</v>
      </c>
      <c r="Q1292" s="137">
        <v>7080</v>
      </c>
      <c r="R1292" s="137">
        <v>5</v>
      </c>
      <c r="S1292" s="137">
        <v>1</v>
      </c>
      <c r="T1292" s="137">
        <v>100</v>
      </c>
      <c r="U1292" t="str">
        <f>VLOOKUP($B1292,Summary!$A:$C,3,0)</f>
        <v>Abhijit Khanvilkar</v>
      </c>
      <c r="V1292" t="str">
        <f ca="1">VLOOKUP($B1292,Summary!$A:$E,5,0)</f>
        <v>More Than 1 Year</v>
      </c>
      <c r="W1292">
        <f t="shared" si="42"/>
        <v>10091881</v>
      </c>
    </row>
    <row r="1293" spans="1:23" s="8" customFormat="1">
      <c r="A1293" s="6">
        <v>45461</v>
      </c>
      <c r="B1293" s="209">
        <v>10154719</v>
      </c>
      <c r="C1293" s="7" t="str">
        <f t="shared" si="41"/>
        <v>CHANDAN MISHRA</v>
      </c>
      <c r="D1293" t="s">
        <v>489</v>
      </c>
      <c r="E1293">
        <v>8433849596</v>
      </c>
      <c r="F1293" t="s">
        <v>471</v>
      </c>
      <c r="G1293">
        <v>5</v>
      </c>
      <c r="H1293">
        <v>0</v>
      </c>
      <c r="I1293">
        <v>0</v>
      </c>
      <c r="J1293">
        <v>5</v>
      </c>
      <c r="K1293">
        <v>2</v>
      </c>
      <c r="L1293">
        <v>3</v>
      </c>
      <c r="M1293">
        <v>0</v>
      </c>
      <c r="N1293">
        <v>0</v>
      </c>
      <c r="O1293" t="s">
        <v>384</v>
      </c>
      <c r="P1293" s="368">
        <v>125</v>
      </c>
      <c r="Q1293" s="137">
        <v>0</v>
      </c>
      <c r="R1293" s="137">
        <v>5</v>
      </c>
      <c r="S1293" s="137">
        <v>1</v>
      </c>
      <c r="T1293" s="137">
        <v>100</v>
      </c>
      <c r="U1293" t="str">
        <f>VLOOKUP($B1293,Summary!$A:$C,3,0)</f>
        <v>Dileep Sharma</v>
      </c>
      <c r="V1293" t="str">
        <f ca="1">VLOOKUP($B1293,Summary!$A:$E,5,0)</f>
        <v>91 - 180</v>
      </c>
      <c r="W1293">
        <f t="shared" si="42"/>
        <v>10154719</v>
      </c>
    </row>
    <row r="1294" spans="1:23" s="8" customFormat="1">
      <c r="A1294" s="6">
        <v>45461</v>
      </c>
      <c r="B1294" s="209">
        <v>10057460</v>
      </c>
      <c r="C1294" s="7" t="str">
        <f t="shared" si="41"/>
        <v>GANGA SAGAR PANDEY</v>
      </c>
      <c r="D1294" t="s">
        <v>435</v>
      </c>
      <c r="E1294">
        <v>9696537480</v>
      </c>
      <c r="F1294" t="s">
        <v>412</v>
      </c>
      <c r="G1294">
        <v>5</v>
      </c>
      <c r="H1294">
        <v>1</v>
      </c>
      <c r="I1294">
        <v>0</v>
      </c>
      <c r="J1294">
        <v>4</v>
      </c>
      <c r="K1294">
        <v>1</v>
      </c>
      <c r="L1294">
        <v>4</v>
      </c>
      <c r="M1294">
        <v>0</v>
      </c>
      <c r="N1294">
        <v>0</v>
      </c>
      <c r="O1294" t="s">
        <v>384</v>
      </c>
      <c r="P1294" s="368">
        <v>170</v>
      </c>
      <c r="Q1294" s="137">
        <v>2362</v>
      </c>
      <c r="R1294" s="137">
        <v>5</v>
      </c>
      <c r="S1294" s="137">
        <v>1</v>
      </c>
      <c r="T1294" s="137">
        <v>100</v>
      </c>
      <c r="U1294" t="str">
        <f>VLOOKUP($B1294,Summary!$A:$C,3,0)</f>
        <v>Rushikesh Kale</v>
      </c>
      <c r="V1294" t="str">
        <f ca="1">VLOOKUP($B1294,Summary!$A:$E,5,0)</f>
        <v>More Than 1 Year</v>
      </c>
      <c r="W1294">
        <f t="shared" si="42"/>
        <v>10057460</v>
      </c>
    </row>
    <row r="1295" spans="1:23" s="8" customFormat="1">
      <c r="A1295" s="6">
        <v>45461</v>
      </c>
      <c r="B1295" s="209">
        <v>10154479</v>
      </c>
      <c r="C1295" s="7" t="str">
        <f t="shared" si="41"/>
        <v>VINOD KUMAR</v>
      </c>
      <c r="D1295" t="s">
        <v>477</v>
      </c>
      <c r="E1295">
        <v>7905193449</v>
      </c>
      <c r="F1295" t="s">
        <v>471</v>
      </c>
      <c r="G1295">
        <v>5</v>
      </c>
      <c r="H1295">
        <v>0</v>
      </c>
      <c r="I1295">
        <v>0</v>
      </c>
      <c r="J1295">
        <v>5</v>
      </c>
      <c r="K1295">
        <v>3</v>
      </c>
      <c r="L1295">
        <v>2</v>
      </c>
      <c r="M1295">
        <v>0</v>
      </c>
      <c r="N1295">
        <v>0</v>
      </c>
      <c r="O1295" t="s">
        <v>384</v>
      </c>
      <c r="P1295" s="368">
        <v>125</v>
      </c>
      <c r="Q1295" s="137">
        <v>0</v>
      </c>
      <c r="R1295" s="137">
        <v>5</v>
      </c>
      <c r="S1295" s="137">
        <v>1</v>
      </c>
      <c r="T1295" s="137">
        <v>100</v>
      </c>
      <c r="U1295" t="str">
        <f>VLOOKUP($B1295,Summary!$A:$C,3,0)</f>
        <v>Dileep Sharma</v>
      </c>
      <c r="V1295" t="str">
        <f ca="1">VLOOKUP($B1295,Summary!$A:$E,5,0)</f>
        <v>91 - 180</v>
      </c>
      <c r="W1295">
        <f t="shared" si="42"/>
        <v>10154479</v>
      </c>
    </row>
    <row r="1296" spans="1:23" s="8" customFormat="1">
      <c r="A1296" s="6">
        <v>45461</v>
      </c>
      <c r="B1296" s="209">
        <v>10154483</v>
      </c>
      <c r="C1296" s="7" t="str">
        <f t="shared" si="41"/>
        <v>JAYANT KUMAR</v>
      </c>
      <c r="D1296" t="s">
        <v>471</v>
      </c>
      <c r="E1296">
        <v>9304376328</v>
      </c>
      <c r="F1296" t="s">
        <v>497</v>
      </c>
      <c r="G1296">
        <v>3</v>
      </c>
      <c r="H1296">
        <v>0</v>
      </c>
      <c r="I1296">
        <v>0</v>
      </c>
      <c r="J1296">
        <v>3</v>
      </c>
      <c r="K1296">
        <v>0</v>
      </c>
      <c r="L1296">
        <v>3</v>
      </c>
      <c r="M1296">
        <v>0</v>
      </c>
      <c r="N1296">
        <v>0</v>
      </c>
      <c r="O1296" t="s">
        <v>384</v>
      </c>
      <c r="P1296" s="368">
        <v>65</v>
      </c>
      <c r="Q1296" s="137">
        <v>0</v>
      </c>
      <c r="R1296" s="137">
        <v>2</v>
      </c>
      <c r="S1296" s="137">
        <v>1</v>
      </c>
      <c r="T1296" s="137">
        <v>66.67</v>
      </c>
      <c r="U1296" t="str">
        <f>VLOOKUP($B1296,Summary!$A:$C,3,0)</f>
        <v>Dileep Sharma</v>
      </c>
      <c r="V1296" t="str">
        <f ca="1">VLOOKUP($B1296,Summary!$A:$E,5,0)</f>
        <v>91 - 180</v>
      </c>
      <c r="W1296">
        <f t="shared" si="42"/>
        <v>10154483</v>
      </c>
    </row>
    <row r="1297" spans="1:23" s="8" customFormat="1">
      <c r="A1297" s="6">
        <v>45461</v>
      </c>
      <c r="B1297" s="209">
        <v>10153634</v>
      </c>
      <c r="C1297" s="7" t="str">
        <f t="shared" si="41"/>
        <v>LAXMI NARAYAN PANDEY</v>
      </c>
      <c r="D1297" t="s">
        <v>467</v>
      </c>
      <c r="E1297">
        <v>7208851513</v>
      </c>
      <c r="F1297" t="s">
        <v>387</v>
      </c>
      <c r="G1297">
        <v>7</v>
      </c>
      <c r="H1297">
        <v>1</v>
      </c>
      <c r="I1297">
        <v>0</v>
      </c>
      <c r="J1297">
        <v>6</v>
      </c>
      <c r="K1297">
        <v>0</v>
      </c>
      <c r="L1297">
        <v>7</v>
      </c>
      <c r="M1297">
        <v>0</v>
      </c>
      <c r="N1297">
        <v>0</v>
      </c>
      <c r="O1297" t="s">
        <v>384</v>
      </c>
      <c r="P1297" s="368">
        <v>235</v>
      </c>
      <c r="Q1297" s="137">
        <v>4720</v>
      </c>
      <c r="R1297" s="137">
        <v>7</v>
      </c>
      <c r="S1297" s="137">
        <v>1</v>
      </c>
      <c r="T1297" s="137">
        <v>100</v>
      </c>
      <c r="U1297" t="str">
        <f>VLOOKUP($B1297,Summary!$A:$C,3,0)</f>
        <v>Abhijit Khanvilkar</v>
      </c>
      <c r="V1297" t="str">
        <f ca="1">VLOOKUP($B1297,Summary!$A:$E,5,0)</f>
        <v>91 - 180</v>
      </c>
      <c r="W1297">
        <f t="shared" si="42"/>
        <v>10153634</v>
      </c>
    </row>
    <row r="1298" spans="1:23" s="8" customFormat="1">
      <c r="A1298" s="6">
        <v>45461</v>
      </c>
      <c r="B1298" s="209">
        <v>10153648</v>
      </c>
      <c r="C1298" s="7" t="str">
        <f t="shared" si="41"/>
        <v>RAJKUMAR U SINGH</v>
      </c>
      <c r="D1298" t="s">
        <v>466</v>
      </c>
      <c r="E1298">
        <v>7058306032</v>
      </c>
      <c r="F1298" t="s">
        <v>385</v>
      </c>
      <c r="G1298">
        <v>3</v>
      </c>
      <c r="H1298">
        <v>0</v>
      </c>
      <c r="I1298">
        <v>0</v>
      </c>
      <c r="J1298">
        <v>3</v>
      </c>
      <c r="K1298">
        <v>1</v>
      </c>
      <c r="L1298">
        <v>2</v>
      </c>
      <c r="M1298">
        <v>0</v>
      </c>
      <c r="N1298">
        <v>0</v>
      </c>
      <c r="O1298" t="s">
        <v>384</v>
      </c>
      <c r="P1298" s="368">
        <v>75</v>
      </c>
      <c r="Q1298" s="137">
        <v>0</v>
      </c>
      <c r="R1298" s="137">
        <v>3</v>
      </c>
      <c r="S1298" s="137">
        <v>1</v>
      </c>
      <c r="T1298" s="137">
        <v>60</v>
      </c>
      <c r="U1298" t="str">
        <f>VLOOKUP($B1298,Summary!$A:$C,3,0)</f>
        <v>Intezar Sayed</v>
      </c>
      <c r="V1298" t="str">
        <f ca="1">VLOOKUP($B1298,Summary!$A:$E,5,0)</f>
        <v>91 - 180</v>
      </c>
      <c r="W1298">
        <f t="shared" si="42"/>
        <v>10153648</v>
      </c>
    </row>
    <row r="1299" spans="1:23" s="8" customFormat="1">
      <c r="A1299" s="6">
        <v>45461</v>
      </c>
      <c r="B1299" s="209">
        <v>10157279</v>
      </c>
      <c r="C1299" s="7" t="str">
        <f t="shared" si="41"/>
        <v>ABDUL AHAD ANIS KHAN</v>
      </c>
      <c r="D1299" t="s">
        <v>547</v>
      </c>
      <c r="E1299">
        <v>7058620610</v>
      </c>
      <c r="F1299" t="s">
        <v>461</v>
      </c>
      <c r="G1299">
        <v>3</v>
      </c>
      <c r="H1299">
        <v>0</v>
      </c>
      <c r="I1299">
        <v>0</v>
      </c>
      <c r="J1299">
        <v>3</v>
      </c>
      <c r="K1299">
        <v>3</v>
      </c>
      <c r="L1299">
        <v>0</v>
      </c>
      <c r="M1299">
        <v>0</v>
      </c>
      <c r="N1299">
        <v>0</v>
      </c>
      <c r="O1299" t="s">
        <v>384</v>
      </c>
      <c r="P1299" s="368">
        <v>75</v>
      </c>
      <c r="Q1299" s="137">
        <v>0</v>
      </c>
      <c r="R1299" s="137">
        <v>1</v>
      </c>
      <c r="S1299" s="137">
        <v>1</v>
      </c>
      <c r="T1299" s="137">
        <v>20</v>
      </c>
      <c r="U1299" t="str">
        <f>VLOOKUP($B1299,Summary!$A:$C,3,0)</f>
        <v>Avnind Singh</v>
      </c>
      <c r="V1299" t="str">
        <f ca="1">VLOOKUP($B1299,Summary!$A:$E,5,0)</f>
        <v>31 - 90</v>
      </c>
      <c r="W1299">
        <f t="shared" si="42"/>
        <v>10157279</v>
      </c>
    </row>
    <row r="1300" spans="1:23" s="8" customFormat="1">
      <c r="A1300" s="6">
        <v>45461</v>
      </c>
      <c r="B1300" s="209">
        <v>10154727</v>
      </c>
      <c r="C1300" s="7" t="str">
        <f t="shared" si="41"/>
        <v>SHUBHENDU PRAFULLA DASKABI</v>
      </c>
      <c r="D1300" t="s">
        <v>491</v>
      </c>
      <c r="E1300">
        <v>9372379791</v>
      </c>
      <c r="F1300" t="s">
        <v>471</v>
      </c>
      <c r="G1300">
        <v>5</v>
      </c>
      <c r="H1300">
        <v>0</v>
      </c>
      <c r="I1300">
        <v>0</v>
      </c>
      <c r="J1300">
        <v>5</v>
      </c>
      <c r="K1300">
        <v>2</v>
      </c>
      <c r="L1300">
        <v>3</v>
      </c>
      <c r="M1300">
        <v>0</v>
      </c>
      <c r="N1300">
        <v>0</v>
      </c>
      <c r="O1300" t="s">
        <v>384</v>
      </c>
      <c r="P1300" s="368">
        <v>125</v>
      </c>
      <c r="Q1300" s="137">
        <v>0</v>
      </c>
      <c r="R1300" s="137">
        <v>5</v>
      </c>
      <c r="S1300" s="137">
        <v>1</v>
      </c>
      <c r="T1300" s="137">
        <v>100</v>
      </c>
      <c r="U1300" t="str">
        <f>VLOOKUP($B1300,Summary!$A:$C,3,0)</f>
        <v>Dileep Sharma</v>
      </c>
      <c r="V1300" t="str">
        <f ca="1">VLOOKUP($B1300,Summary!$A:$E,5,0)</f>
        <v>91 - 180</v>
      </c>
      <c r="W1300">
        <f t="shared" si="42"/>
        <v>10154727</v>
      </c>
    </row>
    <row r="1301" spans="1:23" s="8" customFormat="1">
      <c r="A1301" s="6">
        <v>45461</v>
      </c>
      <c r="B1301" s="209">
        <v>10155622</v>
      </c>
      <c r="C1301" s="7" t="str">
        <f t="shared" si="41"/>
        <v>SOFIYAN MOHAMMED UMAR ANSARI</v>
      </c>
      <c r="D1301" t="s">
        <v>498</v>
      </c>
      <c r="E1301">
        <v>7304151160</v>
      </c>
      <c r="F1301" t="s">
        <v>503</v>
      </c>
      <c r="G1301">
        <v>5</v>
      </c>
      <c r="H1301">
        <v>0</v>
      </c>
      <c r="I1301">
        <v>0</v>
      </c>
      <c r="J1301">
        <v>5</v>
      </c>
      <c r="K1301">
        <v>1</v>
      </c>
      <c r="L1301">
        <v>4</v>
      </c>
      <c r="M1301">
        <v>0</v>
      </c>
      <c r="N1301">
        <v>0</v>
      </c>
      <c r="O1301" t="s">
        <v>384</v>
      </c>
      <c r="P1301" s="368">
        <v>125</v>
      </c>
      <c r="Q1301" s="137">
        <v>0</v>
      </c>
      <c r="R1301" s="137">
        <v>5</v>
      </c>
      <c r="S1301" s="137">
        <v>1</v>
      </c>
      <c r="T1301" s="137">
        <v>100</v>
      </c>
      <c r="U1301" t="str">
        <f>VLOOKUP($B1301,Summary!$A:$C,3,0)</f>
        <v>Dileep Sharma</v>
      </c>
      <c r="V1301" t="str">
        <f ca="1">VLOOKUP($B1301,Summary!$A:$E,5,0)</f>
        <v>31 - 90</v>
      </c>
      <c r="W1301">
        <f t="shared" si="42"/>
        <v>10155622</v>
      </c>
    </row>
    <row r="1302" spans="1:23" s="8" customFormat="1">
      <c r="A1302" s="6">
        <v>45461</v>
      </c>
      <c r="B1302" s="209">
        <v>10158408</v>
      </c>
      <c r="C1302" s="7" t="str">
        <f t="shared" si="41"/>
        <v>PRASHANT TUKARAM THOKALE</v>
      </c>
      <c r="D1302" t="s">
        <v>586</v>
      </c>
      <c r="E1302">
        <v>8779830559</v>
      </c>
      <c r="F1302" t="s">
        <v>388</v>
      </c>
      <c r="G1302">
        <v>5</v>
      </c>
      <c r="H1302">
        <v>0</v>
      </c>
      <c r="I1302">
        <v>0</v>
      </c>
      <c r="J1302">
        <v>5</v>
      </c>
      <c r="K1302">
        <v>0</v>
      </c>
      <c r="L1302">
        <v>6</v>
      </c>
      <c r="M1302">
        <v>0</v>
      </c>
      <c r="N1302">
        <v>0</v>
      </c>
      <c r="O1302" t="s">
        <v>384</v>
      </c>
      <c r="P1302" s="368">
        <v>125</v>
      </c>
      <c r="Q1302" s="137">
        <v>0</v>
      </c>
      <c r="R1302" s="137">
        <v>5</v>
      </c>
      <c r="S1302" s="137">
        <v>1</v>
      </c>
      <c r="T1302" s="137">
        <v>100</v>
      </c>
      <c r="U1302" t="str">
        <f>VLOOKUP($B1302,Summary!$A:$C,3,0)</f>
        <v>Dileep Sharma</v>
      </c>
      <c r="V1302" t="str">
        <f ca="1">VLOOKUP($B1302,Summary!$A:$E,5,0)</f>
        <v>00 - 30</v>
      </c>
      <c r="W1302">
        <f t="shared" si="42"/>
        <v>10158408</v>
      </c>
    </row>
    <row r="1303" spans="1:23" s="8" customFormat="1">
      <c r="A1303" s="6">
        <v>45461</v>
      </c>
      <c r="B1303" s="209">
        <v>10062664</v>
      </c>
      <c r="C1303" s="7" t="str">
        <f t="shared" si="41"/>
        <v>NAVEEN TRIPATHI</v>
      </c>
      <c r="D1303" t="s">
        <v>433</v>
      </c>
      <c r="E1303">
        <v>8979086009</v>
      </c>
      <c r="F1303" t="s">
        <v>414</v>
      </c>
      <c r="G1303">
        <v>1</v>
      </c>
      <c r="H1303">
        <v>1</v>
      </c>
      <c r="I1303">
        <v>0</v>
      </c>
      <c r="J1303">
        <v>0</v>
      </c>
      <c r="K1303">
        <v>0</v>
      </c>
      <c r="L1303">
        <v>1</v>
      </c>
      <c r="M1303">
        <v>0</v>
      </c>
      <c r="N1303">
        <v>0</v>
      </c>
      <c r="O1303" t="s">
        <v>384</v>
      </c>
      <c r="P1303" s="368">
        <v>85</v>
      </c>
      <c r="Q1303" s="137">
        <v>49560</v>
      </c>
      <c r="R1303" s="137">
        <v>1</v>
      </c>
      <c r="S1303" s="137">
        <v>1</v>
      </c>
      <c r="T1303" s="137">
        <v>20</v>
      </c>
      <c r="U1303" t="str">
        <f>VLOOKUP($B1303,Summary!$A:$C,3,0)</f>
        <v>Intezar Sayed</v>
      </c>
      <c r="V1303" t="str">
        <f ca="1">VLOOKUP($B1303,Summary!$A:$E,5,0)</f>
        <v>More Than 1 Year</v>
      </c>
      <c r="W1303">
        <f t="shared" si="42"/>
        <v>10062664</v>
      </c>
    </row>
    <row r="1304" spans="1:23" s="8" customFormat="1">
      <c r="A1304" s="6">
        <v>45461</v>
      </c>
      <c r="B1304" s="209">
        <v>10152292</v>
      </c>
      <c r="C1304" s="7" t="str">
        <f t="shared" si="41"/>
        <v>CHOUBEY ADITYA AJIT</v>
      </c>
      <c r="D1304" t="s">
        <v>404</v>
      </c>
      <c r="E1304">
        <v>7414955787</v>
      </c>
      <c r="F1304" t="s">
        <v>405</v>
      </c>
      <c r="G1304">
        <v>5</v>
      </c>
      <c r="H1304">
        <v>0</v>
      </c>
      <c r="I1304">
        <v>0</v>
      </c>
      <c r="J1304">
        <v>5</v>
      </c>
      <c r="K1304">
        <v>0</v>
      </c>
      <c r="L1304">
        <v>5</v>
      </c>
      <c r="M1304">
        <v>0</v>
      </c>
      <c r="N1304">
        <v>0</v>
      </c>
      <c r="O1304" t="s">
        <v>384</v>
      </c>
      <c r="P1304" s="368">
        <v>125</v>
      </c>
      <c r="Q1304" s="137">
        <v>0</v>
      </c>
      <c r="R1304" s="137">
        <v>5</v>
      </c>
      <c r="S1304" s="137">
        <v>1</v>
      </c>
      <c r="T1304" s="137">
        <v>100</v>
      </c>
      <c r="U1304" t="str">
        <f>VLOOKUP($B1304,Summary!$A:$C,3,0)</f>
        <v>Rushikesh Kale</v>
      </c>
      <c r="V1304" t="str">
        <f ca="1">VLOOKUP($B1304,Summary!$A:$E,5,0)</f>
        <v>91 - 180</v>
      </c>
      <c r="W1304">
        <f t="shared" si="42"/>
        <v>10152292</v>
      </c>
    </row>
    <row r="1305" spans="1:23" s="8" customFormat="1">
      <c r="A1305" s="6">
        <v>45461</v>
      </c>
      <c r="B1305" s="209">
        <v>10150180</v>
      </c>
      <c r="C1305" s="7" t="str">
        <f t="shared" si="41"/>
        <v>YASH SABHA SHANKAR TIWARI</v>
      </c>
      <c r="D1305" t="s">
        <v>423</v>
      </c>
      <c r="E1305">
        <v>9594587271</v>
      </c>
      <c r="F1305" t="s">
        <v>387</v>
      </c>
      <c r="G1305">
        <v>3</v>
      </c>
      <c r="H1305">
        <v>1</v>
      </c>
      <c r="I1305">
        <v>0</v>
      </c>
      <c r="J1305">
        <v>2</v>
      </c>
      <c r="K1305">
        <v>1</v>
      </c>
      <c r="L1305">
        <v>2</v>
      </c>
      <c r="M1305">
        <v>0</v>
      </c>
      <c r="N1305">
        <v>0</v>
      </c>
      <c r="O1305" t="s">
        <v>384</v>
      </c>
      <c r="P1305" s="368">
        <v>150</v>
      </c>
      <c r="Q1305" s="137">
        <v>7080</v>
      </c>
      <c r="R1305" s="137">
        <v>3</v>
      </c>
      <c r="S1305" s="137">
        <v>1</v>
      </c>
      <c r="T1305" s="137">
        <v>60</v>
      </c>
      <c r="U1305" t="str">
        <f>VLOOKUP($B1305,Summary!$A:$C,3,0)</f>
        <v>Abhijit Khanvilkar</v>
      </c>
      <c r="V1305" t="str">
        <f ca="1">VLOOKUP($B1305,Summary!$A:$E,5,0)</f>
        <v>180 +</v>
      </c>
      <c r="W1305">
        <f t="shared" si="42"/>
        <v>10150180</v>
      </c>
    </row>
    <row r="1306" spans="1:23" s="8" customFormat="1">
      <c r="A1306" s="6">
        <v>45461</v>
      </c>
      <c r="B1306" s="209">
        <v>10145771</v>
      </c>
      <c r="C1306" s="7" t="str">
        <f t="shared" si="41"/>
        <v>RISHIKESH DUBEY</v>
      </c>
      <c r="D1306" t="s">
        <v>437</v>
      </c>
      <c r="E1306">
        <v>8369036235</v>
      </c>
      <c r="F1306" t="s">
        <v>433</v>
      </c>
      <c r="G1306">
        <v>5</v>
      </c>
      <c r="H1306">
        <v>0</v>
      </c>
      <c r="I1306">
        <v>0</v>
      </c>
      <c r="J1306">
        <v>5</v>
      </c>
      <c r="K1306">
        <v>0</v>
      </c>
      <c r="L1306">
        <v>5</v>
      </c>
      <c r="M1306">
        <v>0</v>
      </c>
      <c r="N1306">
        <v>0</v>
      </c>
      <c r="O1306" t="s">
        <v>384</v>
      </c>
      <c r="P1306" s="368">
        <v>125</v>
      </c>
      <c r="Q1306" s="137">
        <v>0</v>
      </c>
      <c r="R1306" s="137">
        <v>5</v>
      </c>
      <c r="S1306" s="137">
        <v>1</v>
      </c>
      <c r="T1306" s="137">
        <v>100</v>
      </c>
      <c r="U1306" t="str">
        <f>VLOOKUP($B1306,Summary!$A:$C,3,0)</f>
        <v>Intezar Sayed</v>
      </c>
      <c r="V1306" t="str">
        <f ca="1">VLOOKUP($B1306,Summary!$A:$E,5,0)</f>
        <v>180 +</v>
      </c>
      <c r="W1306">
        <f t="shared" si="42"/>
        <v>10145771</v>
      </c>
    </row>
    <row r="1307" spans="1:23" s="8" customFormat="1">
      <c r="A1307" s="6">
        <v>45461</v>
      </c>
      <c r="B1307" s="209">
        <v>10039145</v>
      </c>
      <c r="C1307" s="7" t="str">
        <f t="shared" si="41"/>
        <v>SUSHEEL DUBEY</v>
      </c>
      <c r="D1307" t="s">
        <v>395</v>
      </c>
      <c r="E1307">
        <v>9967423888</v>
      </c>
      <c r="F1307" t="s">
        <v>414</v>
      </c>
      <c r="G1307">
        <v>1</v>
      </c>
      <c r="H1307">
        <v>1</v>
      </c>
      <c r="I1307">
        <v>0</v>
      </c>
      <c r="J1307">
        <v>0</v>
      </c>
      <c r="K1307">
        <v>0</v>
      </c>
      <c r="L1307">
        <v>1</v>
      </c>
      <c r="M1307">
        <v>0</v>
      </c>
      <c r="N1307">
        <v>0</v>
      </c>
      <c r="O1307" t="s">
        <v>384</v>
      </c>
      <c r="P1307" s="368">
        <v>90</v>
      </c>
      <c r="Q1307" s="137">
        <v>67048</v>
      </c>
      <c r="R1307" s="137">
        <v>1</v>
      </c>
      <c r="S1307" s="137">
        <v>1</v>
      </c>
      <c r="T1307" s="137">
        <v>20</v>
      </c>
      <c r="U1307" t="str">
        <f>VLOOKUP($B1307,Summary!$A:$C,3,0)</f>
        <v>Intezar Sayed</v>
      </c>
      <c r="V1307" t="str">
        <f ca="1">VLOOKUP($B1307,Summary!$A:$E,5,0)</f>
        <v>More Than 1 Year</v>
      </c>
      <c r="W1307">
        <f t="shared" si="42"/>
        <v>10039145</v>
      </c>
    </row>
    <row r="1308" spans="1:23" s="8" customFormat="1">
      <c r="A1308" s="6">
        <v>45461</v>
      </c>
      <c r="B1308" s="209">
        <v>10061244</v>
      </c>
      <c r="C1308" s="7" t="str">
        <f t="shared" si="41"/>
        <v>MANISH PANDEY</v>
      </c>
      <c r="D1308" t="s">
        <v>424</v>
      </c>
      <c r="E1308">
        <v>8655267737</v>
      </c>
      <c r="F1308" t="s">
        <v>385</v>
      </c>
      <c r="G1308">
        <v>4</v>
      </c>
      <c r="H1308">
        <v>0</v>
      </c>
      <c r="I1308">
        <v>0</v>
      </c>
      <c r="J1308">
        <v>4</v>
      </c>
      <c r="K1308">
        <v>0</v>
      </c>
      <c r="L1308">
        <v>5</v>
      </c>
      <c r="M1308">
        <v>0</v>
      </c>
      <c r="N1308">
        <v>0</v>
      </c>
      <c r="O1308" t="s">
        <v>384</v>
      </c>
      <c r="P1308" s="368">
        <v>100</v>
      </c>
      <c r="Q1308" s="137">
        <v>0</v>
      </c>
      <c r="R1308" s="137">
        <v>4</v>
      </c>
      <c r="S1308" s="137">
        <v>1</v>
      </c>
      <c r="T1308" s="137">
        <v>100</v>
      </c>
      <c r="U1308" t="str">
        <f>VLOOKUP($B1308,Summary!$A:$C,3,0)</f>
        <v>Intezar Sayed</v>
      </c>
      <c r="V1308" t="str">
        <f ca="1">VLOOKUP($B1308,Summary!$A:$E,5,0)</f>
        <v>More Than 1 Year</v>
      </c>
      <c r="W1308">
        <f t="shared" si="42"/>
        <v>10061244</v>
      </c>
    </row>
    <row r="1309" spans="1:23" s="8" customFormat="1">
      <c r="A1309" s="6">
        <v>45461</v>
      </c>
      <c r="B1309" s="209">
        <v>10158406</v>
      </c>
      <c r="C1309" s="7" t="str">
        <f t="shared" si="41"/>
        <v>MOHAMMAD HASEEN</v>
      </c>
      <c r="D1309" t="s">
        <v>582</v>
      </c>
      <c r="E1309">
        <v>8565899473</v>
      </c>
      <c r="F1309" t="s">
        <v>431</v>
      </c>
      <c r="G1309">
        <v>4</v>
      </c>
      <c r="H1309">
        <v>0</v>
      </c>
      <c r="I1309">
        <v>0</v>
      </c>
      <c r="J1309">
        <v>4</v>
      </c>
      <c r="K1309">
        <v>1</v>
      </c>
      <c r="L1309">
        <v>3</v>
      </c>
      <c r="M1309">
        <v>0</v>
      </c>
      <c r="N1309">
        <v>0</v>
      </c>
      <c r="O1309" t="s">
        <v>384</v>
      </c>
      <c r="P1309" s="368">
        <v>100</v>
      </c>
      <c r="Q1309" s="137">
        <v>0</v>
      </c>
      <c r="R1309" s="137">
        <v>4</v>
      </c>
      <c r="S1309" s="137">
        <v>1</v>
      </c>
      <c r="T1309" s="137">
        <v>100</v>
      </c>
      <c r="U1309" t="str">
        <f>VLOOKUP($B1309,Summary!$A:$C,3,0)</f>
        <v>Madhuri Joshi</v>
      </c>
      <c r="V1309" t="str">
        <f ca="1">VLOOKUP($B1309,Summary!$A:$E,5,0)</f>
        <v>00 - 30</v>
      </c>
      <c r="W1309">
        <f t="shared" si="42"/>
        <v>10158406</v>
      </c>
    </row>
    <row r="1310" spans="1:23" s="8" customFormat="1">
      <c r="A1310" s="6">
        <v>45461</v>
      </c>
      <c r="B1310" s="209">
        <v>10149740</v>
      </c>
      <c r="C1310" s="7" t="str">
        <f t="shared" si="41"/>
        <v>MD SARFARAZ</v>
      </c>
      <c r="D1310" t="s">
        <v>420</v>
      </c>
      <c r="E1310">
        <v>8709965096</v>
      </c>
      <c r="F1310" t="s">
        <v>401</v>
      </c>
      <c r="G1310">
        <v>6</v>
      </c>
      <c r="H1310">
        <v>0</v>
      </c>
      <c r="I1310">
        <v>0</v>
      </c>
      <c r="J1310">
        <v>6</v>
      </c>
      <c r="K1310">
        <v>0</v>
      </c>
      <c r="L1310">
        <v>6</v>
      </c>
      <c r="M1310">
        <v>0</v>
      </c>
      <c r="N1310">
        <v>0</v>
      </c>
      <c r="O1310" t="s">
        <v>384</v>
      </c>
      <c r="P1310" s="368">
        <v>150</v>
      </c>
      <c r="Q1310" s="137">
        <v>0</v>
      </c>
      <c r="R1310" s="137">
        <v>6</v>
      </c>
      <c r="S1310" s="137">
        <v>1</v>
      </c>
      <c r="T1310" s="137">
        <v>100</v>
      </c>
      <c r="U1310" t="str">
        <f>VLOOKUP($B1310,Summary!$A:$C,3,0)</f>
        <v>Abhijit Khanvilkar</v>
      </c>
      <c r="V1310" t="str">
        <f ca="1">VLOOKUP($B1310,Summary!$A:$E,5,0)</f>
        <v>180 +</v>
      </c>
      <c r="W1310">
        <f t="shared" si="42"/>
        <v>10149740</v>
      </c>
    </row>
    <row r="1311" spans="1:23" s="8" customFormat="1">
      <c r="A1311" s="6">
        <v>45461</v>
      </c>
      <c r="B1311" s="209">
        <v>10158393</v>
      </c>
      <c r="C1311" s="7" t="str">
        <f t="shared" si="41"/>
        <v>SURAJ CHHOTELAL GUPTA</v>
      </c>
      <c r="D1311" t="s">
        <v>581</v>
      </c>
      <c r="E1311">
        <v>9372641825</v>
      </c>
      <c r="F1311" t="s">
        <v>395</v>
      </c>
      <c r="G1311">
        <v>4</v>
      </c>
      <c r="H1311">
        <v>0</v>
      </c>
      <c r="I1311">
        <v>0</v>
      </c>
      <c r="J1311">
        <v>4</v>
      </c>
      <c r="K1311">
        <v>2</v>
      </c>
      <c r="L1311">
        <v>2</v>
      </c>
      <c r="M1311">
        <v>0</v>
      </c>
      <c r="N1311">
        <v>0</v>
      </c>
      <c r="O1311" t="s">
        <v>384</v>
      </c>
      <c r="P1311" s="368">
        <v>100</v>
      </c>
      <c r="Q1311" s="137">
        <v>0</v>
      </c>
      <c r="R1311" s="137">
        <v>3</v>
      </c>
      <c r="S1311" s="137">
        <v>1</v>
      </c>
      <c r="T1311" s="137">
        <v>100</v>
      </c>
      <c r="U1311" t="str">
        <f>VLOOKUP($B1311,Summary!$A:$C,3,0)</f>
        <v>Intezar Sayed</v>
      </c>
      <c r="V1311" t="str">
        <f ca="1">VLOOKUP($B1311,Summary!$A:$E,5,0)</f>
        <v>00 - 30</v>
      </c>
      <c r="W1311">
        <f t="shared" si="42"/>
        <v>10158393</v>
      </c>
    </row>
    <row r="1312" spans="1:23" s="8" customFormat="1">
      <c r="A1312" s="6">
        <v>45461</v>
      </c>
      <c r="B1312" s="209">
        <v>10031401</v>
      </c>
      <c r="C1312" s="7" t="str">
        <f t="shared" si="41"/>
        <v>KARIM JARIYA</v>
      </c>
      <c r="D1312" t="s">
        <v>403</v>
      </c>
      <c r="E1312">
        <v>9321734702</v>
      </c>
      <c r="F1312" t="s">
        <v>385</v>
      </c>
      <c r="G1312">
        <v>4</v>
      </c>
      <c r="H1312">
        <v>0</v>
      </c>
      <c r="I1312">
        <v>0</v>
      </c>
      <c r="J1312">
        <v>4</v>
      </c>
      <c r="K1312">
        <v>2</v>
      </c>
      <c r="L1312">
        <v>2</v>
      </c>
      <c r="M1312">
        <v>0</v>
      </c>
      <c r="N1312">
        <v>0</v>
      </c>
      <c r="O1312" t="s">
        <v>384</v>
      </c>
      <c r="P1312" s="368">
        <v>100</v>
      </c>
      <c r="Q1312" s="137">
        <v>0</v>
      </c>
      <c r="R1312" s="137">
        <v>4</v>
      </c>
      <c r="S1312" s="137">
        <v>1</v>
      </c>
      <c r="T1312" s="137">
        <v>80</v>
      </c>
      <c r="U1312" t="str">
        <f>VLOOKUP($B1312,Summary!$A:$C,3,0)</f>
        <v>Intezar Sayed</v>
      </c>
      <c r="V1312" t="str">
        <f ca="1">VLOOKUP($B1312,Summary!$A:$E,5,0)</f>
        <v>More Than 1 Year</v>
      </c>
      <c r="W1312">
        <f t="shared" si="42"/>
        <v>10031401</v>
      </c>
    </row>
    <row r="1313" spans="1:23" s="8" customFormat="1">
      <c r="A1313" s="6">
        <v>45461</v>
      </c>
      <c r="B1313" s="209">
        <v>10157420</v>
      </c>
      <c r="C1313" s="7" t="str">
        <f t="shared" si="41"/>
        <v>VISHAL RAJENDRA UPADHYAY</v>
      </c>
      <c r="D1313" t="s">
        <v>554</v>
      </c>
      <c r="E1313">
        <v>9867075685</v>
      </c>
      <c r="F1313" t="s">
        <v>497</v>
      </c>
      <c r="G1313">
        <v>5</v>
      </c>
      <c r="H1313">
        <v>0</v>
      </c>
      <c r="I1313">
        <v>0</v>
      </c>
      <c r="J1313">
        <v>5</v>
      </c>
      <c r="K1313">
        <v>0</v>
      </c>
      <c r="L1313">
        <v>5</v>
      </c>
      <c r="M1313">
        <v>0</v>
      </c>
      <c r="N1313">
        <v>0</v>
      </c>
      <c r="O1313" t="s">
        <v>384</v>
      </c>
      <c r="P1313" s="368">
        <v>120</v>
      </c>
      <c r="Q1313" s="137">
        <v>0</v>
      </c>
      <c r="R1313" s="137">
        <v>5</v>
      </c>
      <c r="S1313" s="137">
        <v>1</v>
      </c>
      <c r="T1313" s="137">
        <v>100</v>
      </c>
      <c r="U1313" t="str">
        <f>VLOOKUP($B1313,Summary!$A:$C,3,0)</f>
        <v>Dileep Sharma</v>
      </c>
      <c r="V1313" t="str">
        <f ca="1">VLOOKUP($B1313,Summary!$A:$E,5,0)</f>
        <v>31 - 90</v>
      </c>
      <c r="W1313">
        <f t="shared" si="42"/>
        <v>10157420</v>
      </c>
    </row>
    <row r="1314" spans="1:23" s="8" customFormat="1">
      <c r="A1314" s="6">
        <v>45461</v>
      </c>
      <c r="B1314" s="209">
        <v>10153333</v>
      </c>
      <c r="C1314" s="7" t="str">
        <f t="shared" si="41"/>
        <v>SUMIT KUMAR PARASNATH VERMA</v>
      </c>
      <c r="D1314" t="s">
        <v>546</v>
      </c>
      <c r="E1314">
        <v>7738531602</v>
      </c>
      <c r="F1314" t="s">
        <v>503</v>
      </c>
      <c r="G1314">
        <v>5</v>
      </c>
      <c r="H1314">
        <v>0</v>
      </c>
      <c r="I1314">
        <v>0</v>
      </c>
      <c r="J1314">
        <v>5</v>
      </c>
      <c r="K1314">
        <v>2</v>
      </c>
      <c r="L1314">
        <v>3</v>
      </c>
      <c r="M1314">
        <v>0</v>
      </c>
      <c r="N1314">
        <v>1</v>
      </c>
      <c r="O1314" t="s">
        <v>384</v>
      </c>
      <c r="P1314" s="368">
        <v>135</v>
      </c>
      <c r="Q1314" s="137">
        <v>0</v>
      </c>
      <c r="R1314" s="137">
        <v>5</v>
      </c>
      <c r="S1314" s="137">
        <v>1</v>
      </c>
      <c r="T1314" s="137">
        <v>100</v>
      </c>
      <c r="U1314" t="str">
        <f>VLOOKUP($B1314,Summary!$A:$C,3,0)</f>
        <v>Dileep Sharma</v>
      </c>
      <c r="V1314" t="str">
        <f ca="1">VLOOKUP($B1314,Summary!$A:$E,5,0)</f>
        <v>91 - 180</v>
      </c>
      <c r="W1314">
        <f t="shared" si="42"/>
        <v>10153333</v>
      </c>
    </row>
    <row r="1315" spans="1:23" s="8" customFormat="1">
      <c r="A1315" s="6">
        <v>45461</v>
      </c>
      <c r="B1315" s="209">
        <v>10158402</v>
      </c>
      <c r="C1315" s="7" t="str">
        <f t="shared" si="41"/>
        <v>ABHISHEK RAJNARAYAN GUPTA</v>
      </c>
      <c r="D1315" t="s">
        <v>580</v>
      </c>
      <c r="E1315">
        <v>8454864050</v>
      </c>
      <c r="F1315" t="s">
        <v>388</v>
      </c>
      <c r="G1315">
        <v>5</v>
      </c>
      <c r="H1315">
        <v>0</v>
      </c>
      <c r="I1315">
        <v>0</v>
      </c>
      <c r="J1315">
        <v>5</v>
      </c>
      <c r="K1315">
        <v>2</v>
      </c>
      <c r="L1315">
        <v>4</v>
      </c>
      <c r="M1315">
        <v>0</v>
      </c>
      <c r="N1315">
        <v>0</v>
      </c>
      <c r="O1315" t="s">
        <v>384</v>
      </c>
      <c r="P1315" s="368">
        <v>105</v>
      </c>
      <c r="Q1315" s="137">
        <v>0</v>
      </c>
      <c r="R1315" s="137">
        <v>4</v>
      </c>
      <c r="S1315" s="137">
        <v>1</v>
      </c>
      <c r="T1315" s="137">
        <v>100</v>
      </c>
      <c r="U1315" t="str">
        <f>VLOOKUP($B1315,Summary!$A:$C,3,0)</f>
        <v>Dileep Sharma</v>
      </c>
      <c r="V1315" t="str">
        <f ca="1">VLOOKUP($B1315,Summary!$A:$E,5,0)</f>
        <v>00 - 30</v>
      </c>
      <c r="W1315">
        <f t="shared" si="42"/>
        <v>10158402</v>
      </c>
    </row>
    <row r="1316" spans="1:23" s="8" customFormat="1">
      <c r="A1316" s="6">
        <v>45461</v>
      </c>
      <c r="B1316" s="209">
        <v>10158400</v>
      </c>
      <c r="C1316" s="7" t="str">
        <f t="shared" si="41"/>
        <v>APPASAHEB DHANAJI MASAL</v>
      </c>
      <c r="D1316" t="s">
        <v>579</v>
      </c>
      <c r="E1316">
        <v>9096490816</v>
      </c>
      <c r="F1316" t="s">
        <v>416</v>
      </c>
      <c r="G1316">
        <v>3</v>
      </c>
      <c r="H1316">
        <v>0</v>
      </c>
      <c r="I1316">
        <v>0</v>
      </c>
      <c r="J1316">
        <v>3</v>
      </c>
      <c r="K1316">
        <v>0</v>
      </c>
      <c r="L1316">
        <v>3</v>
      </c>
      <c r="M1316">
        <v>0</v>
      </c>
      <c r="N1316">
        <v>0</v>
      </c>
      <c r="O1316" t="s">
        <v>384</v>
      </c>
      <c r="P1316" s="368">
        <v>75</v>
      </c>
      <c r="Q1316" s="137">
        <v>0</v>
      </c>
      <c r="R1316" s="137">
        <v>3</v>
      </c>
      <c r="S1316" s="137">
        <v>1</v>
      </c>
      <c r="T1316" s="137">
        <v>100</v>
      </c>
      <c r="U1316" t="str">
        <f>VLOOKUP($B1316,Summary!$A:$C,3,0)</f>
        <v>Abhijit Khanvilkar</v>
      </c>
      <c r="V1316" t="str">
        <f ca="1">VLOOKUP($B1316,Summary!$A:$E,5,0)</f>
        <v>00 - 30</v>
      </c>
      <c r="W1316">
        <f t="shared" si="42"/>
        <v>10158400</v>
      </c>
    </row>
    <row r="1317" spans="1:23" s="8" customFormat="1">
      <c r="A1317" s="6">
        <v>45461</v>
      </c>
      <c r="B1317" s="209">
        <v>10157283</v>
      </c>
      <c r="C1317" s="7" t="str">
        <f t="shared" si="41"/>
        <v>VINIT LAXMIKANT CHATURVEDI</v>
      </c>
      <c r="D1317" t="s">
        <v>549</v>
      </c>
      <c r="E1317">
        <v>9619167461</v>
      </c>
      <c r="F1317" t="s">
        <v>461</v>
      </c>
      <c r="G1317">
        <v>6</v>
      </c>
      <c r="H1317">
        <v>1</v>
      </c>
      <c r="I1317">
        <v>0</v>
      </c>
      <c r="J1317">
        <v>5</v>
      </c>
      <c r="K1317">
        <v>3</v>
      </c>
      <c r="L1317">
        <v>3</v>
      </c>
      <c r="M1317">
        <v>0</v>
      </c>
      <c r="N1317">
        <v>0</v>
      </c>
      <c r="O1317" t="s">
        <v>384</v>
      </c>
      <c r="P1317" s="368">
        <v>225</v>
      </c>
      <c r="Q1317" s="137">
        <v>3540</v>
      </c>
      <c r="R1317" s="137">
        <v>6</v>
      </c>
      <c r="S1317" s="137">
        <v>1</v>
      </c>
      <c r="T1317" s="137">
        <v>100</v>
      </c>
      <c r="U1317" t="str">
        <f>VLOOKUP($B1317,Summary!$A:$C,3,0)</f>
        <v>Avnind Singh</v>
      </c>
      <c r="V1317" t="str">
        <f ca="1">VLOOKUP($B1317,Summary!$A:$E,5,0)</f>
        <v>31 - 90</v>
      </c>
      <c r="W1317">
        <f t="shared" si="42"/>
        <v>10157283</v>
      </c>
    </row>
    <row r="1318" spans="1:23" s="8" customFormat="1">
      <c r="A1318" s="6">
        <v>45461</v>
      </c>
      <c r="B1318" s="209">
        <v>10157455</v>
      </c>
      <c r="C1318" s="7" t="str">
        <f t="shared" si="41"/>
        <v>PRASHANT VISHRAM PATIL</v>
      </c>
      <c r="D1318" t="s">
        <v>552</v>
      </c>
      <c r="E1318">
        <v>7777088988</v>
      </c>
      <c r="F1318" t="s">
        <v>409</v>
      </c>
      <c r="G1318">
        <v>1</v>
      </c>
      <c r="H1318">
        <v>0</v>
      </c>
      <c r="I1318">
        <v>0</v>
      </c>
      <c r="J1318">
        <v>1</v>
      </c>
      <c r="K1318">
        <v>0</v>
      </c>
      <c r="L1318">
        <v>1</v>
      </c>
      <c r="M1318">
        <v>0</v>
      </c>
      <c r="N1318">
        <v>0</v>
      </c>
      <c r="O1318" t="s">
        <v>384</v>
      </c>
      <c r="P1318" s="368">
        <v>15</v>
      </c>
      <c r="Q1318" s="137">
        <v>0</v>
      </c>
      <c r="R1318" s="137">
        <v>0</v>
      </c>
      <c r="S1318" s="137">
        <v>1</v>
      </c>
      <c r="T1318" s="137">
        <v>0</v>
      </c>
      <c r="U1318" t="str">
        <f>VLOOKUP($B1318,Summary!$A:$C,3,0)</f>
        <v>Avnind Singh</v>
      </c>
      <c r="V1318" t="str">
        <f ca="1">VLOOKUP($B1318,Summary!$A:$E,5,0)</f>
        <v>31 - 90</v>
      </c>
      <c r="W1318">
        <f t="shared" si="42"/>
        <v>10157455</v>
      </c>
    </row>
    <row r="1319" spans="1:23" s="8" customFormat="1">
      <c r="A1319" s="6">
        <v>45461</v>
      </c>
      <c r="B1319" s="209">
        <v>10157451</v>
      </c>
      <c r="C1319" s="7" t="str">
        <f t="shared" si="41"/>
        <v>ATHARAV DASHRATH PAWAR</v>
      </c>
      <c r="D1319" t="s">
        <v>551</v>
      </c>
      <c r="E1319">
        <v>8655082048</v>
      </c>
      <c r="F1319" t="s">
        <v>387</v>
      </c>
      <c r="G1319">
        <v>6</v>
      </c>
      <c r="H1319">
        <v>0</v>
      </c>
      <c r="I1319">
        <v>0</v>
      </c>
      <c r="J1319">
        <v>6</v>
      </c>
      <c r="K1319">
        <v>3</v>
      </c>
      <c r="L1319">
        <v>3</v>
      </c>
      <c r="M1319">
        <v>0</v>
      </c>
      <c r="N1319">
        <v>0</v>
      </c>
      <c r="O1319" t="s">
        <v>384</v>
      </c>
      <c r="P1319" s="368">
        <v>150</v>
      </c>
      <c r="Q1319" s="137">
        <v>0</v>
      </c>
      <c r="R1319" s="137">
        <v>6</v>
      </c>
      <c r="S1319" s="137">
        <v>1</v>
      </c>
      <c r="T1319" s="137">
        <v>100</v>
      </c>
      <c r="U1319" t="str">
        <f>VLOOKUP($B1319,Summary!$A:$C,3,0)</f>
        <v>Abhijit Khanvilkar</v>
      </c>
      <c r="V1319" t="str">
        <f ca="1">VLOOKUP($B1319,Summary!$A:$E,5,0)</f>
        <v>31 - 90</v>
      </c>
      <c r="W1319">
        <f t="shared" si="42"/>
        <v>10157451</v>
      </c>
    </row>
    <row r="1320" spans="1:23" s="8" customFormat="1">
      <c r="A1320" s="6">
        <v>45461</v>
      </c>
      <c r="B1320" s="209">
        <v>10068735</v>
      </c>
      <c r="C1320" s="7" t="str">
        <f t="shared" si="41"/>
        <v>MOHAMMED MUNAWAR KHAN</v>
      </c>
      <c r="D1320" t="s">
        <v>398</v>
      </c>
      <c r="E1320">
        <v>8779346184</v>
      </c>
      <c r="F1320" t="s">
        <v>414</v>
      </c>
      <c r="G1320">
        <v>3</v>
      </c>
      <c r="H1320">
        <v>0</v>
      </c>
      <c r="I1320">
        <v>0</v>
      </c>
      <c r="J1320">
        <v>3</v>
      </c>
      <c r="K1320">
        <v>0</v>
      </c>
      <c r="L1320">
        <v>3</v>
      </c>
      <c r="M1320">
        <v>0</v>
      </c>
      <c r="N1320">
        <v>0</v>
      </c>
      <c r="O1320" t="s">
        <v>384</v>
      </c>
      <c r="P1320" s="368">
        <v>75</v>
      </c>
      <c r="Q1320" s="137">
        <v>0</v>
      </c>
      <c r="R1320" s="137">
        <v>3</v>
      </c>
      <c r="S1320" s="137">
        <v>1</v>
      </c>
      <c r="T1320" s="137">
        <v>100</v>
      </c>
      <c r="U1320" t="str">
        <f>VLOOKUP($B1320,Summary!$A:$C,3,0)</f>
        <v>Intezar Sayed</v>
      </c>
      <c r="V1320" t="str">
        <f ca="1">VLOOKUP($B1320,Summary!$A:$E,5,0)</f>
        <v>More Than 1 Year</v>
      </c>
      <c r="W1320">
        <f t="shared" si="42"/>
        <v>10068735</v>
      </c>
    </row>
    <row r="1321" spans="1:23" s="8" customFormat="1">
      <c r="A1321" s="6">
        <v>45461</v>
      </c>
      <c r="B1321" s="209">
        <v>10156139</v>
      </c>
      <c r="C1321" s="7" t="str">
        <f t="shared" si="41"/>
        <v>ASHISH SHUKLA</v>
      </c>
      <c r="D1321" t="s">
        <v>508</v>
      </c>
      <c r="E1321">
        <v>8879709699</v>
      </c>
      <c r="F1321" t="s">
        <v>387</v>
      </c>
      <c r="G1321">
        <v>6</v>
      </c>
      <c r="H1321">
        <v>0</v>
      </c>
      <c r="I1321">
        <v>0</v>
      </c>
      <c r="J1321">
        <v>6</v>
      </c>
      <c r="K1321">
        <v>3</v>
      </c>
      <c r="L1321">
        <v>3</v>
      </c>
      <c r="M1321">
        <v>0</v>
      </c>
      <c r="N1321">
        <v>0</v>
      </c>
      <c r="O1321" t="s">
        <v>384</v>
      </c>
      <c r="P1321" s="368">
        <v>140</v>
      </c>
      <c r="Q1321" s="137">
        <v>0</v>
      </c>
      <c r="R1321" s="137">
        <v>6</v>
      </c>
      <c r="S1321" s="137">
        <v>1</v>
      </c>
      <c r="T1321" s="137">
        <v>100</v>
      </c>
      <c r="U1321" t="str">
        <f>VLOOKUP($B1321,Summary!$A:$C,3,0)</f>
        <v>Abhijit Khanvilkar</v>
      </c>
      <c r="V1321" t="str">
        <f ca="1">VLOOKUP($B1321,Summary!$A:$E,5,0)</f>
        <v>31 - 90</v>
      </c>
      <c r="W1321">
        <f t="shared" si="42"/>
        <v>10156139</v>
      </c>
    </row>
    <row r="1322" spans="1:23" s="8" customFormat="1">
      <c r="A1322" s="6">
        <v>45461</v>
      </c>
      <c r="B1322" s="209">
        <v>10147895</v>
      </c>
      <c r="C1322" s="7" t="str">
        <f t="shared" si="41"/>
        <v>RUSHIKESH DODHU JADHAV</v>
      </c>
      <c r="D1322" t="s">
        <v>389</v>
      </c>
      <c r="E1322">
        <v>9768269689</v>
      </c>
      <c r="F1322" t="s">
        <v>461</v>
      </c>
      <c r="G1322">
        <v>5</v>
      </c>
      <c r="H1322">
        <v>0</v>
      </c>
      <c r="I1322">
        <v>0</v>
      </c>
      <c r="J1322">
        <v>5</v>
      </c>
      <c r="K1322">
        <v>1</v>
      </c>
      <c r="L1322">
        <v>4</v>
      </c>
      <c r="M1322">
        <v>0</v>
      </c>
      <c r="N1322">
        <v>0</v>
      </c>
      <c r="O1322" t="s">
        <v>384</v>
      </c>
      <c r="P1322" s="368">
        <v>125</v>
      </c>
      <c r="Q1322" s="137">
        <v>0</v>
      </c>
      <c r="R1322" s="137">
        <v>5</v>
      </c>
      <c r="S1322" s="137">
        <v>1</v>
      </c>
      <c r="T1322" s="137">
        <v>100</v>
      </c>
      <c r="U1322" t="str">
        <f>VLOOKUP($B1322,Summary!$A:$C,3,0)</f>
        <v>Avnind Singh</v>
      </c>
      <c r="V1322" t="str">
        <f ca="1">VLOOKUP($B1322,Summary!$A:$E,5,0)</f>
        <v>180 +</v>
      </c>
      <c r="W1322">
        <f t="shared" si="42"/>
        <v>10147895</v>
      </c>
    </row>
    <row r="1323" spans="1:23" s="8" customFormat="1">
      <c r="A1323" s="6">
        <v>45461</v>
      </c>
      <c r="B1323" s="209">
        <v>10156402</v>
      </c>
      <c r="C1323" s="7" t="str">
        <f t="shared" si="41"/>
        <v>RANJEET UPENDRA SHARMA</v>
      </c>
      <c r="D1323" t="s">
        <v>529</v>
      </c>
      <c r="E1323">
        <v>7620769467</v>
      </c>
      <c r="F1323" t="s">
        <v>412</v>
      </c>
      <c r="G1323">
        <v>3</v>
      </c>
      <c r="H1323">
        <v>0</v>
      </c>
      <c r="I1323">
        <v>0</v>
      </c>
      <c r="J1323">
        <v>3</v>
      </c>
      <c r="K1323">
        <v>1</v>
      </c>
      <c r="L1323">
        <v>2</v>
      </c>
      <c r="M1323">
        <v>0</v>
      </c>
      <c r="N1323">
        <v>0</v>
      </c>
      <c r="O1323" t="s">
        <v>384</v>
      </c>
      <c r="P1323" s="368">
        <v>75</v>
      </c>
      <c r="Q1323" s="137">
        <v>0</v>
      </c>
      <c r="R1323" s="137">
        <v>3</v>
      </c>
      <c r="S1323" s="137">
        <v>1</v>
      </c>
      <c r="T1323" s="137">
        <v>60</v>
      </c>
      <c r="U1323" t="str">
        <f>VLOOKUP($B1323,Summary!$A:$C,3,0)</f>
        <v>Rushikesh Kale</v>
      </c>
      <c r="V1323" t="str">
        <f ca="1">VLOOKUP($B1323,Summary!$A:$E,5,0)</f>
        <v>31 - 90</v>
      </c>
      <c r="W1323">
        <f t="shared" si="42"/>
        <v>10156402</v>
      </c>
    </row>
    <row r="1324" spans="1:23" s="8" customFormat="1">
      <c r="A1324" s="6">
        <v>45461</v>
      </c>
      <c r="B1324" s="209">
        <v>10023038</v>
      </c>
      <c r="C1324" s="7" t="str">
        <f t="shared" ref="C1324:C1387" si="43">D1324</f>
        <v>MOHAMMAD IMRAN ADIL</v>
      </c>
      <c r="D1324" t="s">
        <v>397</v>
      </c>
      <c r="E1324">
        <v>9967552214</v>
      </c>
      <c r="F1324" t="s">
        <v>413</v>
      </c>
      <c r="G1324">
        <v>1</v>
      </c>
      <c r="H1324">
        <v>0</v>
      </c>
      <c r="I1324">
        <v>0</v>
      </c>
      <c r="J1324">
        <v>1</v>
      </c>
      <c r="K1324">
        <v>0</v>
      </c>
      <c r="L1324">
        <v>1</v>
      </c>
      <c r="M1324">
        <v>0</v>
      </c>
      <c r="N1324">
        <v>0</v>
      </c>
      <c r="O1324" t="s">
        <v>384</v>
      </c>
      <c r="P1324" s="368">
        <v>25</v>
      </c>
      <c r="Q1324" s="137">
        <v>0</v>
      </c>
      <c r="R1324" s="137">
        <v>1</v>
      </c>
      <c r="S1324" s="137">
        <v>1</v>
      </c>
      <c r="T1324" s="137">
        <v>20</v>
      </c>
      <c r="U1324" t="str">
        <f>VLOOKUP($B1324,Summary!$A:$C,3,0)</f>
        <v>Madhuri Joshi</v>
      </c>
      <c r="V1324" t="str">
        <f ca="1">VLOOKUP($B1324,Summary!$A:$E,5,0)</f>
        <v>More Than 1 Year</v>
      </c>
      <c r="W1324">
        <f t="shared" si="42"/>
        <v>10023038</v>
      </c>
    </row>
    <row r="1325" spans="1:23" s="8" customFormat="1">
      <c r="A1325" s="6">
        <v>45461</v>
      </c>
      <c r="B1325" s="209">
        <v>10156156</v>
      </c>
      <c r="C1325" s="7" t="str">
        <f t="shared" si="43"/>
        <v>AJAY KUMAR MISHRA</v>
      </c>
      <c r="D1325" t="s">
        <v>528</v>
      </c>
      <c r="E1325">
        <v>8009478116</v>
      </c>
      <c r="F1325" t="s">
        <v>386</v>
      </c>
      <c r="G1325">
        <v>5</v>
      </c>
      <c r="H1325">
        <v>0</v>
      </c>
      <c r="I1325">
        <v>0</v>
      </c>
      <c r="J1325">
        <v>5</v>
      </c>
      <c r="K1325">
        <v>5</v>
      </c>
      <c r="L1325">
        <v>0</v>
      </c>
      <c r="M1325">
        <v>0</v>
      </c>
      <c r="N1325">
        <v>0</v>
      </c>
      <c r="O1325" t="s">
        <v>384</v>
      </c>
      <c r="P1325" s="368">
        <v>125</v>
      </c>
      <c r="Q1325" s="137">
        <v>0</v>
      </c>
      <c r="R1325" s="137">
        <v>5</v>
      </c>
      <c r="S1325" s="137">
        <v>1</v>
      </c>
      <c r="T1325" s="137">
        <v>100</v>
      </c>
      <c r="U1325" t="str">
        <f>VLOOKUP($B1325,Summary!$A:$C,3,0)</f>
        <v>Avnind Singh</v>
      </c>
      <c r="V1325" t="str">
        <f ca="1">VLOOKUP($B1325,Summary!$A:$E,5,0)</f>
        <v>31 - 90</v>
      </c>
      <c r="W1325">
        <f t="shared" si="42"/>
        <v>10156156</v>
      </c>
    </row>
    <row r="1326" spans="1:23" s="8" customFormat="1">
      <c r="A1326" s="6">
        <v>45461</v>
      </c>
      <c r="B1326" s="209">
        <v>10157735</v>
      </c>
      <c r="C1326" s="7" t="str">
        <f t="shared" si="43"/>
        <v>YADAV VIVEKKUMAR LALJI</v>
      </c>
      <c r="D1326" t="s">
        <v>564</v>
      </c>
      <c r="E1326">
        <v>9702818558</v>
      </c>
      <c r="F1326" t="s">
        <v>402</v>
      </c>
      <c r="G1326">
        <v>4</v>
      </c>
      <c r="H1326">
        <v>0</v>
      </c>
      <c r="I1326">
        <v>0</v>
      </c>
      <c r="J1326">
        <v>4</v>
      </c>
      <c r="K1326">
        <v>2</v>
      </c>
      <c r="L1326">
        <v>2</v>
      </c>
      <c r="M1326">
        <v>0</v>
      </c>
      <c r="N1326">
        <v>0</v>
      </c>
      <c r="O1326" t="s">
        <v>384</v>
      </c>
      <c r="P1326" s="368">
        <v>100</v>
      </c>
      <c r="Q1326" s="137">
        <v>0</v>
      </c>
      <c r="R1326" s="137">
        <v>4</v>
      </c>
      <c r="S1326" s="137">
        <v>1</v>
      </c>
      <c r="T1326" s="137">
        <v>100</v>
      </c>
      <c r="U1326" t="str">
        <f>VLOOKUP($B1326,Summary!$A:$C,3,0)</f>
        <v>Intezar Sayed</v>
      </c>
      <c r="V1326" t="str">
        <f ca="1">VLOOKUP($B1326,Summary!$A:$E,5,0)</f>
        <v>31 - 90</v>
      </c>
      <c r="W1326">
        <f t="shared" si="42"/>
        <v>10157735</v>
      </c>
    </row>
    <row r="1327" spans="1:23" s="8" customFormat="1">
      <c r="A1327" s="6">
        <v>45461</v>
      </c>
      <c r="B1327" s="209">
        <v>10081473</v>
      </c>
      <c r="C1327" s="7" t="str">
        <f t="shared" si="43"/>
        <v>ALOK NAKHDOO PAL</v>
      </c>
      <c r="D1327" t="s">
        <v>425</v>
      </c>
      <c r="E1327">
        <v>7385360866</v>
      </c>
      <c r="F1327" t="s">
        <v>405</v>
      </c>
      <c r="G1327">
        <v>6</v>
      </c>
      <c r="H1327">
        <v>0</v>
      </c>
      <c r="I1327">
        <v>0</v>
      </c>
      <c r="J1327">
        <v>6</v>
      </c>
      <c r="K1327">
        <v>2</v>
      </c>
      <c r="L1327">
        <v>4</v>
      </c>
      <c r="M1327">
        <v>0</v>
      </c>
      <c r="N1327">
        <v>0</v>
      </c>
      <c r="O1327" t="s">
        <v>384</v>
      </c>
      <c r="P1327" s="368">
        <v>150</v>
      </c>
      <c r="Q1327" s="137">
        <v>0</v>
      </c>
      <c r="R1327" s="137">
        <v>6</v>
      </c>
      <c r="S1327" s="137">
        <v>1</v>
      </c>
      <c r="T1327" s="137">
        <v>100</v>
      </c>
      <c r="U1327" t="str">
        <f>VLOOKUP($B1327,Summary!$A:$C,3,0)</f>
        <v>Rushikesh Kale</v>
      </c>
      <c r="V1327" t="str">
        <f ca="1">VLOOKUP($B1327,Summary!$A:$E,5,0)</f>
        <v>More Than 1 Year</v>
      </c>
      <c r="W1327">
        <f t="shared" si="42"/>
        <v>10081473</v>
      </c>
    </row>
    <row r="1328" spans="1:23" s="8" customFormat="1">
      <c r="A1328" s="6">
        <v>45461</v>
      </c>
      <c r="B1328" s="209">
        <v>10152591</v>
      </c>
      <c r="C1328" s="7" t="str">
        <f t="shared" si="43"/>
        <v>ARUN KUMAR SHUKLA</v>
      </c>
      <c r="D1328" t="s">
        <v>421</v>
      </c>
      <c r="E1328">
        <v>8928440955</v>
      </c>
      <c r="F1328" t="s">
        <v>405</v>
      </c>
      <c r="G1328">
        <v>7</v>
      </c>
      <c r="H1328">
        <v>1</v>
      </c>
      <c r="I1328">
        <v>0</v>
      </c>
      <c r="J1328">
        <v>6</v>
      </c>
      <c r="K1328">
        <v>0</v>
      </c>
      <c r="L1328">
        <v>7</v>
      </c>
      <c r="M1328">
        <v>0</v>
      </c>
      <c r="N1328">
        <v>0</v>
      </c>
      <c r="O1328" t="s">
        <v>384</v>
      </c>
      <c r="P1328" s="368">
        <v>225</v>
      </c>
      <c r="Q1328" s="137">
        <v>32000</v>
      </c>
      <c r="R1328" s="137">
        <v>7</v>
      </c>
      <c r="S1328" s="137">
        <v>1</v>
      </c>
      <c r="T1328" s="137">
        <v>100</v>
      </c>
      <c r="U1328" t="str">
        <f>VLOOKUP($B1328,Summary!$A:$C,3,0)</f>
        <v>Rushikesh Kale</v>
      </c>
      <c r="V1328" t="str">
        <f ca="1">VLOOKUP($B1328,Summary!$A:$E,5,0)</f>
        <v>91 - 180</v>
      </c>
      <c r="W1328">
        <f t="shared" si="42"/>
        <v>10152591</v>
      </c>
    </row>
    <row r="1329" spans="1:23" s="8" customFormat="1">
      <c r="A1329" s="6">
        <v>45461</v>
      </c>
      <c r="B1329" s="209">
        <v>10129842</v>
      </c>
      <c r="C1329" s="7" t="str">
        <f t="shared" si="43"/>
        <v>RANJIT REVNATH BOBHATE</v>
      </c>
      <c r="D1329" t="s">
        <v>428</v>
      </c>
      <c r="E1329">
        <v>9920240914</v>
      </c>
      <c r="F1329" t="s">
        <v>397</v>
      </c>
      <c r="G1329">
        <v>5</v>
      </c>
      <c r="H1329">
        <v>0</v>
      </c>
      <c r="I1329">
        <v>0</v>
      </c>
      <c r="J1329">
        <v>5</v>
      </c>
      <c r="K1329">
        <v>0</v>
      </c>
      <c r="L1329">
        <v>5</v>
      </c>
      <c r="M1329">
        <v>0</v>
      </c>
      <c r="N1329">
        <v>0</v>
      </c>
      <c r="O1329" t="s">
        <v>384</v>
      </c>
      <c r="P1329" s="368">
        <v>125</v>
      </c>
      <c r="Q1329" s="137">
        <v>0</v>
      </c>
      <c r="R1329" s="137">
        <v>5</v>
      </c>
      <c r="S1329" s="137">
        <v>1</v>
      </c>
      <c r="T1329" s="137">
        <v>100</v>
      </c>
      <c r="U1329" t="str">
        <f>VLOOKUP($B1329,Summary!$A:$C,3,0)</f>
        <v>Madhuri Joshi</v>
      </c>
      <c r="V1329" t="str">
        <f ca="1">VLOOKUP($B1329,Summary!$A:$E,5,0)</f>
        <v>More Than 1 Year</v>
      </c>
      <c r="W1329">
        <f t="shared" si="42"/>
        <v>10129842</v>
      </c>
    </row>
    <row r="1330" spans="1:23" s="8" customFormat="1">
      <c r="A1330" s="6">
        <v>45461</v>
      </c>
      <c r="B1330" s="209">
        <v>10028593</v>
      </c>
      <c r="C1330" s="7" t="str">
        <f t="shared" si="43"/>
        <v>NANDAN SINGH</v>
      </c>
      <c r="D1330" t="s">
        <v>416</v>
      </c>
      <c r="E1330">
        <v>8655842601</v>
      </c>
      <c r="F1330" t="s">
        <v>387</v>
      </c>
      <c r="G1330">
        <v>1</v>
      </c>
      <c r="H1330">
        <v>0</v>
      </c>
      <c r="I1330">
        <v>0</v>
      </c>
      <c r="J1330">
        <v>1</v>
      </c>
      <c r="K1330">
        <v>0</v>
      </c>
      <c r="L1330">
        <v>1</v>
      </c>
      <c r="M1330">
        <v>0</v>
      </c>
      <c r="N1330">
        <v>0</v>
      </c>
      <c r="O1330" t="s">
        <v>384</v>
      </c>
      <c r="P1330" s="368">
        <v>25</v>
      </c>
      <c r="Q1330" s="137">
        <v>0</v>
      </c>
      <c r="R1330" s="137">
        <v>1</v>
      </c>
      <c r="S1330" s="137">
        <v>1</v>
      </c>
      <c r="T1330" s="137">
        <v>20</v>
      </c>
      <c r="U1330" t="str">
        <f>VLOOKUP($B1330,Summary!$A:$C,3,0)</f>
        <v>Abhijit Khanvilkar</v>
      </c>
      <c r="V1330" t="str">
        <f ca="1">VLOOKUP($B1330,Summary!$A:$E,5,0)</f>
        <v>More Than 1 Year</v>
      </c>
      <c r="W1330">
        <f t="shared" si="42"/>
        <v>10028593</v>
      </c>
    </row>
    <row r="1331" spans="1:23" s="8" customFormat="1">
      <c r="A1331" s="6">
        <v>45461</v>
      </c>
      <c r="B1331" s="209">
        <v>10158407</v>
      </c>
      <c r="C1331" s="7" t="str">
        <f t="shared" si="43"/>
        <v>ADESH DUBEY</v>
      </c>
      <c r="D1331" t="s">
        <v>584</v>
      </c>
      <c r="E1331">
        <v>9369678516</v>
      </c>
      <c r="F1331" t="s">
        <v>383</v>
      </c>
      <c r="G1331">
        <v>5</v>
      </c>
      <c r="H1331">
        <v>0</v>
      </c>
      <c r="I1331">
        <v>0</v>
      </c>
      <c r="J1331">
        <v>5</v>
      </c>
      <c r="K1331">
        <v>0</v>
      </c>
      <c r="L1331">
        <v>5</v>
      </c>
      <c r="M1331">
        <v>0</v>
      </c>
      <c r="N1331">
        <v>0</v>
      </c>
      <c r="O1331" t="s">
        <v>384</v>
      </c>
      <c r="P1331" s="368">
        <v>125</v>
      </c>
      <c r="Q1331" s="137">
        <v>0</v>
      </c>
      <c r="R1331" s="137">
        <v>5</v>
      </c>
      <c r="S1331" s="137">
        <v>1</v>
      </c>
      <c r="T1331" s="137">
        <v>100</v>
      </c>
      <c r="U1331" t="str">
        <f>VLOOKUP($B1331,Summary!$A:$C,3,0)</f>
        <v>Madhuri Joshi</v>
      </c>
      <c r="V1331" t="str">
        <f ca="1">VLOOKUP($B1331,Summary!$A:$E,5,0)</f>
        <v>00 - 30</v>
      </c>
      <c r="W1331">
        <f t="shared" si="42"/>
        <v>10158407</v>
      </c>
    </row>
    <row r="1332" spans="1:23" s="8" customFormat="1">
      <c r="A1332" s="6">
        <v>45461</v>
      </c>
      <c r="B1332" s="209">
        <v>10158401</v>
      </c>
      <c r="C1332" s="7" t="str">
        <f t="shared" si="43"/>
        <v>KRISHNA TUKARAM SHELAR</v>
      </c>
      <c r="D1332" t="s">
        <v>585</v>
      </c>
      <c r="E1332">
        <v>9137512282</v>
      </c>
      <c r="F1332" t="s">
        <v>409</v>
      </c>
      <c r="G1332">
        <v>2</v>
      </c>
      <c r="H1332">
        <v>0</v>
      </c>
      <c r="I1332">
        <v>0</v>
      </c>
      <c r="J1332">
        <v>2</v>
      </c>
      <c r="K1332">
        <v>0</v>
      </c>
      <c r="L1332">
        <v>2</v>
      </c>
      <c r="M1332">
        <v>0</v>
      </c>
      <c r="N1332">
        <v>0</v>
      </c>
      <c r="O1332" t="s">
        <v>384</v>
      </c>
      <c r="P1332" s="368">
        <v>50</v>
      </c>
      <c r="Q1332" s="137">
        <v>0</v>
      </c>
      <c r="R1332" s="137">
        <v>2</v>
      </c>
      <c r="S1332" s="137">
        <v>1</v>
      </c>
      <c r="T1332" s="137">
        <v>66.67</v>
      </c>
      <c r="U1332" t="str">
        <f>VLOOKUP($B1332,Summary!$A:$C,3,0)</f>
        <v>Avnind Singh</v>
      </c>
      <c r="V1332" t="str">
        <f ca="1">VLOOKUP($B1332,Summary!$A:$E,5,0)</f>
        <v>00 - 30</v>
      </c>
      <c r="W1332">
        <f t="shared" si="42"/>
        <v>10158401</v>
      </c>
    </row>
    <row r="1333" spans="1:23" s="8" customFormat="1">
      <c r="A1333" s="6">
        <v>45461</v>
      </c>
      <c r="B1333" s="209">
        <v>10044903</v>
      </c>
      <c r="C1333" s="7" t="str">
        <f t="shared" si="43"/>
        <v>MD SANAUL MUSTUFA</v>
      </c>
      <c r="D1333" t="s">
        <v>401</v>
      </c>
      <c r="E1333">
        <v>9892999846</v>
      </c>
      <c r="F1333" t="s">
        <v>387</v>
      </c>
      <c r="G1333">
        <v>1</v>
      </c>
      <c r="H1333">
        <v>1</v>
      </c>
      <c r="I1333">
        <v>0</v>
      </c>
      <c r="J1333">
        <v>0</v>
      </c>
      <c r="K1333">
        <v>0</v>
      </c>
      <c r="L1333">
        <v>1</v>
      </c>
      <c r="M1333">
        <v>0</v>
      </c>
      <c r="N1333">
        <v>0</v>
      </c>
      <c r="O1333" t="s">
        <v>384</v>
      </c>
      <c r="P1333" s="368">
        <v>85</v>
      </c>
      <c r="Q1333" s="137">
        <v>42417</v>
      </c>
      <c r="R1333" s="137">
        <v>1</v>
      </c>
      <c r="S1333" s="137">
        <v>1</v>
      </c>
      <c r="T1333" s="137">
        <v>33.33</v>
      </c>
      <c r="U1333" t="str">
        <f>VLOOKUP($B1333,Summary!$A:$C,3,0)</f>
        <v>Abhijit Khanvilkar</v>
      </c>
      <c r="V1333" t="str">
        <f ca="1">VLOOKUP($B1333,Summary!$A:$E,5,0)</f>
        <v>More Than 1 Year</v>
      </c>
      <c r="W1333">
        <f t="shared" si="42"/>
        <v>10044903</v>
      </c>
    </row>
    <row r="1334" spans="1:23" s="8" customFormat="1">
      <c r="A1334" s="6">
        <v>45461</v>
      </c>
      <c r="B1334" s="209">
        <v>10148305</v>
      </c>
      <c r="C1334" s="7" t="str">
        <f t="shared" si="43"/>
        <v>SAMSUJJAMA</v>
      </c>
      <c r="D1334" t="s">
        <v>408</v>
      </c>
      <c r="E1334">
        <v>9628744894</v>
      </c>
      <c r="F1334" t="s">
        <v>409</v>
      </c>
      <c r="G1334">
        <v>5</v>
      </c>
      <c r="H1334">
        <v>2</v>
      </c>
      <c r="I1334">
        <v>0</v>
      </c>
      <c r="J1334">
        <v>3</v>
      </c>
      <c r="K1334">
        <v>1</v>
      </c>
      <c r="L1334">
        <v>5</v>
      </c>
      <c r="M1334">
        <v>0</v>
      </c>
      <c r="N1334">
        <v>0</v>
      </c>
      <c r="O1334" t="s">
        <v>384</v>
      </c>
      <c r="P1334" s="368">
        <v>265</v>
      </c>
      <c r="Q1334" s="137">
        <v>10837</v>
      </c>
      <c r="R1334" s="137">
        <v>6</v>
      </c>
      <c r="S1334" s="137">
        <v>1</v>
      </c>
      <c r="T1334" s="137">
        <v>100</v>
      </c>
      <c r="U1334" t="str">
        <f>VLOOKUP($B1334,Summary!$A:$C,3,0)</f>
        <v>Avnind Singh</v>
      </c>
      <c r="V1334" t="str">
        <f ca="1">VLOOKUP($B1334,Summary!$A:$E,5,0)</f>
        <v>180 +</v>
      </c>
      <c r="W1334">
        <f t="shared" si="42"/>
        <v>10148305</v>
      </c>
    </row>
    <row r="1335" spans="1:23" s="8" customFormat="1">
      <c r="A1335" s="6">
        <v>45461</v>
      </c>
      <c r="B1335" s="209">
        <v>10156155</v>
      </c>
      <c r="C1335" s="7" t="str">
        <f t="shared" si="43"/>
        <v>VIVEKANAND</v>
      </c>
      <c r="D1335" t="s">
        <v>543</v>
      </c>
      <c r="E1335">
        <v>9984546969</v>
      </c>
      <c r="F1335" t="s">
        <v>412</v>
      </c>
      <c r="G1335">
        <v>6</v>
      </c>
      <c r="H1335">
        <v>0</v>
      </c>
      <c r="I1335">
        <v>0</v>
      </c>
      <c r="J1335">
        <v>6</v>
      </c>
      <c r="K1335">
        <v>2</v>
      </c>
      <c r="L1335">
        <v>4</v>
      </c>
      <c r="M1335">
        <v>0</v>
      </c>
      <c r="N1335">
        <v>0</v>
      </c>
      <c r="O1335" t="s">
        <v>384</v>
      </c>
      <c r="P1335" s="368">
        <v>140</v>
      </c>
      <c r="Q1335" s="137">
        <v>0</v>
      </c>
      <c r="R1335" s="137">
        <v>5</v>
      </c>
      <c r="S1335" s="137">
        <v>1</v>
      </c>
      <c r="T1335" s="137">
        <v>100</v>
      </c>
      <c r="U1335" t="str">
        <f>VLOOKUP($B1335,Summary!$A:$C,3,0)</f>
        <v>Rushikesh Kale</v>
      </c>
      <c r="V1335" t="str">
        <f ca="1">VLOOKUP($B1335,Summary!$A:$E,5,0)</f>
        <v>31 - 90</v>
      </c>
      <c r="W1335">
        <f t="shared" si="42"/>
        <v>10156155</v>
      </c>
    </row>
    <row r="1336" spans="1:23" s="8" customFormat="1">
      <c r="A1336" s="6">
        <v>45461</v>
      </c>
      <c r="B1336" s="209">
        <v>10158405</v>
      </c>
      <c r="C1336" s="7" t="str">
        <f t="shared" si="43"/>
        <v>KAPIL</v>
      </c>
      <c r="D1336" t="s">
        <v>583</v>
      </c>
      <c r="E1336">
        <v>8295745494</v>
      </c>
      <c r="F1336" t="s">
        <v>397</v>
      </c>
      <c r="G1336">
        <v>5</v>
      </c>
      <c r="H1336">
        <v>0</v>
      </c>
      <c r="I1336">
        <v>0</v>
      </c>
      <c r="J1336">
        <v>5</v>
      </c>
      <c r="K1336">
        <v>0</v>
      </c>
      <c r="L1336">
        <v>5</v>
      </c>
      <c r="M1336">
        <v>0</v>
      </c>
      <c r="N1336">
        <v>0</v>
      </c>
      <c r="O1336" t="s">
        <v>384</v>
      </c>
      <c r="P1336" s="368">
        <v>125</v>
      </c>
      <c r="Q1336" s="137">
        <v>0</v>
      </c>
      <c r="R1336" s="137">
        <v>5</v>
      </c>
      <c r="S1336" s="137">
        <v>1</v>
      </c>
      <c r="T1336" s="137">
        <v>100</v>
      </c>
      <c r="U1336" t="str">
        <f>VLOOKUP($B1336,Summary!$A:$C,3,0)</f>
        <v>Madhuri Joshi</v>
      </c>
      <c r="V1336" t="str">
        <f ca="1">VLOOKUP($B1336,Summary!$A:$E,5,0)</f>
        <v>00 - 30</v>
      </c>
      <c r="W1336">
        <f t="shared" si="42"/>
        <v>10158405</v>
      </c>
    </row>
    <row r="1337" spans="1:23" s="8" customFormat="1">
      <c r="A1337" s="6">
        <v>45461</v>
      </c>
      <c r="B1337" s="209">
        <v>10154722</v>
      </c>
      <c r="C1337" s="7" t="str">
        <f t="shared" si="43"/>
        <v>ANIMESH KARMAKAR</v>
      </c>
      <c r="D1337" t="s">
        <v>492</v>
      </c>
      <c r="E1337">
        <v>6294590298</v>
      </c>
      <c r="F1337" t="s">
        <v>387</v>
      </c>
      <c r="G1337">
        <v>5</v>
      </c>
      <c r="H1337">
        <v>0</v>
      </c>
      <c r="I1337">
        <v>0</v>
      </c>
      <c r="J1337">
        <v>5</v>
      </c>
      <c r="K1337">
        <v>3</v>
      </c>
      <c r="L1337">
        <v>2</v>
      </c>
      <c r="M1337">
        <v>0</v>
      </c>
      <c r="N1337">
        <v>0</v>
      </c>
      <c r="O1337" t="s">
        <v>384</v>
      </c>
      <c r="P1337" s="368">
        <v>125</v>
      </c>
      <c r="Q1337" s="137">
        <v>0</v>
      </c>
      <c r="R1337" s="137">
        <v>5</v>
      </c>
      <c r="S1337" s="137">
        <v>1</v>
      </c>
      <c r="T1337" s="137">
        <v>100</v>
      </c>
      <c r="U1337" t="str">
        <f>VLOOKUP($B1337,Summary!$A:$C,3,0)</f>
        <v>Abhijit Khanvilkar</v>
      </c>
      <c r="V1337" t="str">
        <f ca="1">VLOOKUP($B1337,Summary!$A:$E,5,0)</f>
        <v>91 - 180</v>
      </c>
      <c r="W1337">
        <f t="shared" si="42"/>
        <v>10154722</v>
      </c>
    </row>
    <row r="1338" spans="1:23" s="8" customFormat="1">
      <c r="A1338" s="6">
        <v>45461</v>
      </c>
      <c r="B1338" s="209">
        <v>10083901</v>
      </c>
      <c r="C1338" s="7" t="str">
        <f t="shared" si="43"/>
        <v>BHAVESH VIVEK MHATRE</v>
      </c>
      <c r="D1338" t="s">
        <v>419</v>
      </c>
      <c r="E1338">
        <v>8668720253</v>
      </c>
      <c r="F1338" t="s">
        <v>418</v>
      </c>
      <c r="G1338">
        <v>4</v>
      </c>
      <c r="H1338">
        <v>0</v>
      </c>
      <c r="I1338">
        <v>0</v>
      </c>
      <c r="J1338">
        <v>4</v>
      </c>
      <c r="K1338">
        <v>1</v>
      </c>
      <c r="L1338">
        <v>3</v>
      </c>
      <c r="M1338">
        <v>0</v>
      </c>
      <c r="N1338">
        <v>0</v>
      </c>
      <c r="O1338" t="s">
        <v>384</v>
      </c>
      <c r="P1338" s="368">
        <v>100</v>
      </c>
      <c r="Q1338" s="137">
        <v>0</v>
      </c>
      <c r="R1338" s="137">
        <v>4</v>
      </c>
      <c r="S1338" s="137">
        <v>1</v>
      </c>
      <c r="T1338" s="137">
        <v>80</v>
      </c>
      <c r="U1338" t="str">
        <f>VLOOKUP($B1338,Summary!$A:$C,3,0)</f>
        <v>Madhuri Joshi</v>
      </c>
      <c r="V1338" t="str">
        <f ca="1">VLOOKUP($B1338,Summary!$A:$E,5,0)</f>
        <v>More Than 1 Year</v>
      </c>
      <c r="W1338">
        <f t="shared" si="42"/>
        <v>10083901</v>
      </c>
    </row>
    <row r="1339" spans="1:23" s="8" customFormat="1">
      <c r="A1339" s="6">
        <v>45461</v>
      </c>
      <c r="B1339" s="209">
        <v>10153342</v>
      </c>
      <c r="C1339" s="7" t="str">
        <f t="shared" si="43"/>
        <v>AKASH RAMRATAN JAISWAL</v>
      </c>
      <c r="D1339" t="s">
        <v>461</v>
      </c>
      <c r="E1339">
        <v>7977956010</v>
      </c>
      <c r="F1339" t="s">
        <v>390</v>
      </c>
      <c r="G1339">
        <v>1</v>
      </c>
      <c r="H1339">
        <v>0</v>
      </c>
      <c r="I1339">
        <v>0</v>
      </c>
      <c r="J1339">
        <v>1</v>
      </c>
      <c r="K1339">
        <v>1</v>
      </c>
      <c r="L1339">
        <v>0</v>
      </c>
      <c r="M1339">
        <v>0</v>
      </c>
      <c r="N1339">
        <v>0</v>
      </c>
      <c r="O1339" t="s">
        <v>384</v>
      </c>
      <c r="P1339" s="368">
        <v>25</v>
      </c>
      <c r="Q1339" s="137">
        <v>0</v>
      </c>
      <c r="R1339" s="137">
        <v>1</v>
      </c>
      <c r="S1339" s="137">
        <v>1</v>
      </c>
      <c r="T1339" s="137">
        <v>33.33</v>
      </c>
      <c r="U1339" t="str">
        <f>VLOOKUP($B1339,Summary!$A:$C,3,0)</f>
        <v>Avnind Singh</v>
      </c>
      <c r="V1339" t="str">
        <f ca="1">VLOOKUP($B1339,Summary!$A:$E,5,0)</f>
        <v>91 - 180</v>
      </c>
      <c r="W1339">
        <f t="shared" si="42"/>
        <v>10153342</v>
      </c>
    </row>
    <row r="1340" spans="1:23" s="8" customFormat="1">
      <c r="A1340" s="6">
        <v>45462</v>
      </c>
      <c r="B1340" s="209">
        <v>10158405</v>
      </c>
      <c r="C1340" s="7" t="str">
        <f t="shared" si="43"/>
        <v>KAPIL</v>
      </c>
      <c r="D1340" t="s">
        <v>583</v>
      </c>
      <c r="E1340">
        <v>8295745494</v>
      </c>
      <c r="F1340" t="s">
        <v>397</v>
      </c>
      <c r="G1340">
        <v>4</v>
      </c>
      <c r="H1340">
        <v>0</v>
      </c>
      <c r="I1340">
        <v>0</v>
      </c>
      <c r="J1340">
        <v>4</v>
      </c>
      <c r="K1340">
        <v>0</v>
      </c>
      <c r="L1340">
        <v>4</v>
      </c>
      <c r="M1340">
        <v>0</v>
      </c>
      <c r="N1340">
        <v>0</v>
      </c>
      <c r="O1340" t="s">
        <v>384</v>
      </c>
      <c r="P1340" s="368">
        <v>100</v>
      </c>
      <c r="Q1340" s="137">
        <v>0</v>
      </c>
      <c r="R1340" s="137">
        <v>4</v>
      </c>
      <c r="S1340" s="137">
        <v>1</v>
      </c>
      <c r="T1340" s="137">
        <v>100</v>
      </c>
      <c r="U1340" t="str">
        <f>VLOOKUP($B1340,Summary!$A:$C,3,0)</f>
        <v>Madhuri Joshi</v>
      </c>
      <c r="V1340" t="str">
        <f ca="1">VLOOKUP($B1340,Summary!$A:$E,5,0)</f>
        <v>00 - 30</v>
      </c>
      <c r="W1340">
        <f t="shared" si="42"/>
        <v>10158405</v>
      </c>
    </row>
    <row r="1341" spans="1:23" s="8" customFormat="1">
      <c r="A1341" s="6">
        <v>45462</v>
      </c>
      <c r="B1341" s="209">
        <v>10148305</v>
      </c>
      <c r="C1341" s="7" t="str">
        <f t="shared" si="43"/>
        <v>SAMSUJJAMA</v>
      </c>
      <c r="D1341" t="s">
        <v>408</v>
      </c>
      <c r="E1341">
        <v>9628744894</v>
      </c>
      <c r="F1341" t="s">
        <v>409</v>
      </c>
      <c r="G1341">
        <v>5</v>
      </c>
      <c r="H1341">
        <v>1</v>
      </c>
      <c r="I1341">
        <v>0</v>
      </c>
      <c r="J1341">
        <v>4</v>
      </c>
      <c r="K1341">
        <v>0</v>
      </c>
      <c r="L1341">
        <v>5</v>
      </c>
      <c r="M1341">
        <v>0</v>
      </c>
      <c r="N1341">
        <v>0</v>
      </c>
      <c r="O1341" t="s">
        <v>384</v>
      </c>
      <c r="P1341" s="368">
        <v>185</v>
      </c>
      <c r="Q1341" s="137">
        <v>2360</v>
      </c>
      <c r="R1341" s="137">
        <v>5</v>
      </c>
      <c r="S1341" s="137">
        <v>1</v>
      </c>
      <c r="T1341" s="137">
        <v>100</v>
      </c>
      <c r="U1341" t="str">
        <f>VLOOKUP($B1341,Summary!$A:$C,3,0)</f>
        <v>Avnind Singh</v>
      </c>
      <c r="V1341" t="str">
        <f ca="1">VLOOKUP($B1341,Summary!$A:$E,5,0)</f>
        <v>180 +</v>
      </c>
      <c r="W1341">
        <f t="shared" si="42"/>
        <v>10148305</v>
      </c>
    </row>
    <row r="1342" spans="1:23" s="8" customFormat="1">
      <c r="A1342" s="6">
        <v>45462</v>
      </c>
      <c r="B1342" s="209">
        <v>10156155</v>
      </c>
      <c r="C1342" s="7" t="str">
        <f t="shared" si="43"/>
        <v>VIVEKANAND</v>
      </c>
      <c r="D1342" t="s">
        <v>543</v>
      </c>
      <c r="E1342">
        <v>9984546969</v>
      </c>
      <c r="F1342" t="s">
        <v>412</v>
      </c>
      <c r="G1342">
        <v>7</v>
      </c>
      <c r="H1342">
        <v>0</v>
      </c>
      <c r="I1342">
        <v>0</v>
      </c>
      <c r="J1342">
        <v>7</v>
      </c>
      <c r="K1342">
        <v>4</v>
      </c>
      <c r="L1342">
        <v>3</v>
      </c>
      <c r="M1342">
        <v>0</v>
      </c>
      <c r="N1342">
        <v>0</v>
      </c>
      <c r="O1342" t="s">
        <v>384</v>
      </c>
      <c r="P1342" s="368">
        <v>155</v>
      </c>
      <c r="Q1342" s="137">
        <v>0</v>
      </c>
      <c r="R1342" s="137">
        <v>6</v>
      </c>
      <c r="S1342" s="137">
        <v>1</v>
      </c>
      <c r="T1342" s="137">
        <v>100</v>
      </c>
      <c r="U1342" t="str">
        <f>VLOOKUP($B1342,Summary!$A:$C,3,0)</f>
        <v>Rushikesh Kale</v>
      </c>
      <c r="V1342" t="str">
        <f ca="1">VLOOKUP($B1342,Summary!$A:$E,5,0)</f>
        <v>31 - 90</v>
      </c>
      <c r="W1342">
        <f t="shared" si="42"/>
        <v>10156155</v>
      </c>
    </row>
    <row r="1343" spans="1:23" s="8" customFormat="1">
      <c r="A1343" s="6">
        <v>45462</v>
      </c>
      <c r="B1343" s="209">
        <v>10158401</v>
      </c>
      <c r="C1343" s="7" t="str">
        <f t="shared" si="43"/>
        <v>KRISHNA TUKARAM SHELAR</v>
      </c>
      <c r="D1343" t="s">
        <v>585</v>
      </c>
      <c r="E1343">
        <v>9137512282</v>
      </c>
      <c r="F1343" t="s">
        <v>409</v>
      </c>
      <c r="G1343">
        <v>3</v>
      </c>
      <c r="H1343">
        <v>0</v>
      </c>
      <c r="I1343">
        <v>0</v>
      </c>
      <c r="J1343">
        <v>3</v>
      </c>
      <c r="K1343">
        <v>0</v>
      </c>
      <c r="L1343">
        <v>3</v>
      </c>
      <c r="M1343">
        <v>0</v>
      </c>
      <c r="N1343">
        <v>0</v>
      </c>
      <c r="O1343" t="s">
        <v>384</v>
      </c>
      <c r="P1343" s="368">
        <v>75</v>
      </c>
      <c r="Q1343" s="137">
        <v>0</v>
      </c>
      <c r="R1343" s="137">
        <v>3</v>
      </c>
      <c r="S1343" s="137">
        <v>1</v>
      </c>
      <c r="T1343" s="137">
        <v>100</v>
      </c>
      <c r="U1343" t="str">
        <f>VLOOKUP($B1343,Summary!$A:$C,3,0)</f>
        <v>Avnind Singh</v>
      </c>
      <c r="V1343" t="str">
        <f ca="1">VLOOKUP($B1343,Summary!$A:$E,5,0)</f>
        <v>00 - 30</v>
      </c>
      <c r="W1343">
        <f t="shared" si="42"/>
        <v>10158401</v>
      </c>
    </row>
    <row r="1344" spans="1:23" s="8" customFormat="1">
      <c r="A1344" s="6">
        <v>45462</v>
      </c>
      <c r="B1344" s="209">
        <v>10154482</v>
      </c>
      <c r="C1344" s="7" t="str">
        <f t="shared" si="43"/>
        <v>PRADEEP DEEPAK ANGRE</v>
      </c>
      <c r="D1344" t="s">
        <v>473</v>
      </c>
      <c r="E1344">
        <v>8879114532</v>
      </c>
      <c r="F1344" t="s">
        <v>412</v>
      </c>
      <c r="G1344">
        <v>7</v>
      </c>
      <c r="H1344">
        <v>0</v>
      </c>
      <c r="I1344">
        <v>0</v>
      </c>
      <c r="J1344">
        <v>7</v>
      </c>
      <c r="K1344">
        <v>1</v>
      </c>
      <c r="L1344">
        <v>6</v>
      </c>
      <c r="M1344">
        <v>0</v>
      </c>
      <c r="N1344">
        <v>0</v>
      </c>
      <c r="O1344" t="s">
        <v>384</v>
      </c>
      <c r="P1344" s="368">
        <v>175</v>
      </c>
      <c r="Q1344" s="137">
        <v>0</v>
      </c>
      <c r="R1344" s="137">
        <v>7</v>
      </c>
      <c r="S1344" s="137">
        <v>1</v>
      </c>
      <c r="T1344" s="137">
        <v>100</v>
      </c>
      <c r="U1344" t="str">
        <f>VLOOKUP($B1344,Summary!$A:$C,3,0)</f>
        <v>Rushikesh Kale</v>
      </c>
      <c r="V1344" t="str">
        <f ca="1">VLOOKUP($B1344,Summary!$A:$E,5,0)</f>
        <v>91 - 180</v>
      </c>
      <c r="W1344">
        <f t="shared" si="42"/>
        <v>10154482</v>
      </c>
    </row>
    <row r="1345" spans="1:23" s="8" customFormat="1">
      <c r="A1345" s="6">
        <v>45462</v>
      </c>
      <c r="B1345" s="209">
        <v>10152846</v>
      </c>
      <c r="C1345" s="7" t="str">
        <f t="shared" si="43"/>
        <v>SANDESH SAROJ MISHRA</v>
      </c>
      <c r="D1345" t="s">
        <v>394</v>
      </c>
      <c r="E1345">
        <v>9819648094</v>
      </c>
      <c r="F1345" t="s">
        <v>471</v>
      </c>
      <c r="G1345">
        <v>5</v>
      </c>
      <c r="H1345">
        <v>0</v>
      </c>
      <c r="I1345">
        <v>0</v>
      </c>
      <c r="J1345">
        <v>5</v>
      </c>
      <c r="K1345">
        <v>3</v>
      </c>
      <c r="L1345">
        <v>2</v>
      </c>
      <c r="M1345">
        <v>0</v>
      </c>
      <c r="N1345">
        <v>0</v>
      </c>
      <c r="O1345" t="s">
        <v>384</v>
      </c>
      <c r="P1345" s="368">
        <v>115</v>
      </c>
      <c r="Q1345" s="137">
        <v>0</v>
      </c>
      <c r="R1345" s="137">
        <v>4</v>
      </c>
      <c r="S1345" s="137">
        <v>1</v>
      </c>
      <c r="T1345" s="137">
        <v>80</v>
      </c>
      <c r="U1345" t="str">
        <f>VLOOKUP($B1345,Summary!$A:$C,3,0)</f>
        <v>Dileep Sharma</v>
      </c>
      <c r="V1345" t="str">
        <f ca="1">VLOOKUP($B1345,Summary!$A:$E,5,0)</f>
        <v>91 - 180</v>
      </c>
      <c r="W1345">
        <f t="shared" si="42"/>
        <v>10152846</v>
      </c>
    </row>
    <row r="1346" spans="1:23" s="8" customFormat="1">
      <c r="A1346" s="6">
        <v>45462</v>
      </c>
      <c r="B1346" s="209">
        <v>10153105</v>
      </c>
      <c r="C1346" s="7" t="str">
        <f t="shared" si="43"/>
        <v>SUDHEER PANKAJ PANDEY</v>
      </c>
      <c r="D1346" t="s">
        <v>457</v>
      </c>
      <c r="E1346">
        <v>8953258991</v>
      </c>
      <c r="F1346" t="s">
        <v>460</v>
      </c>
      <c r="G1346">
        <v>5</v>
      </c>
      <c r="H1346">
        <v>0</v>
      </c>
      <c r="I1346">
        <v>0</v>
      </c>
      <c r="J1346">
        <v>5</v>
      </c>
      <c r="K1346">
        <v>2</v>
      </c>
      <c r="L1346">
        <v>3</v>
      </c>
      <c r="M1346">
        <v>0</v>
      </c>
      <c r="N1346">
        <v>0</v>
      </c>
      <c r="O1346" t="s">
        <v>384</v>
      </c>
      <c r="P1346" s="368">
        <v>125</v>
      </c>
      <c r="Q1346" s="137">
        <v>0</v>
      </c>
      <c r="R1346" s="137">
        <v>5</v>
      </c>
      <c r="S1346" s="137">
        <v>1</v>
      </c>
      <c r="T1346" s="137">
        <v>100</v>
      </c>
      <c r="U1346" t="str">
        <f>VLOOKUP($B1346,Summary!$A:$C,3,0)</f>
        <v>Avnind Singh</v>
      </c>
      <c r="V1346" t="str">
        <f ca="1">VLOOKUP($B1346,Summary!$A:$E,5,0)</f>
        <v>91 - 180</v>
      </c>
      <c r="W1346">
        <f t="shared" si="42"/>
        <v>10153105</v>
      </c>
    </row>
    <row r="1347" spans="1:23" s="8" customFormat="1">
      <c r="A1347" s="6">
        <v>45462</v>
      </c>
      <c r="B1347" s="209">
        <v>10153342</v>
      </c>
      <c r="C1347" s="7" t="str">
        <f t="shared" si="43"/>
        <v>AKASH RAMRATAN JAISWAL</v>
      </c>
      <c r="D1347" t="s">
        <v>461</v>
      </c>
      <c r="E1347">
        <v>7977956010</v>
      </c>
      <c r="F1347" t="s">
        <v>390</v>
      </c>
      <c r="G1347">
        <v>1</v>
      </c>
      <c r="H1347">
        <v>0</v>
      </c>
      <c r="I1347">
        <v>0</v>
      </c>
      <c r="J1347">
        <v>1</v>
      </c>
      <c r="K1347">
        <v>0</v>
      </c>
      <c r="L1347">
        <v>1</v>
      </c>
      <c r="M1347">
        <v>0</v>
      </c>
      <c r="N1347">
        <v>0</v>
      </c>
      <c r="O1347" t="s">
        <v>384</v>
      </c>
      <c r="P1347" s="368">
        <v>25</v>
      </c>
      <c r="Q1347" s="137">
        <v>0</v>
      </c>
      <c r="R1347" s="137">
        <v>1</v>
      </c>
      <c r="S1347" s="137">
        <v>1</v>
      </c>
      <c r="T1347" s="137">
        <v>33.33</v>
      </c>
      <c r="U1347" t="str">
        <f>VLOOKUP($B1347,Summary!$A:$C,3,0)</f>
        <v>Avnind Singh</v>
      </c>
      <c r="V1347" t="str">
        <f ca="1">VLOOKUP($B1347,Summary!$A:$E,5,0)</f>
        <v>91 - 180</v>
      </c>
      <c r="W1347">
        <f t="shared" ref="W1347:W1410" si="44">B1347</f>
        <v>10153342</v>
      </c>
    </row>
    <row r="1348" spans="1:23" s="8" customFormat="1">
      <c r="A1348" s="6">
        <v>45462</v>
      </c>
      <c r="B1348" s="209">
        <v>10083901</v>
      </c>
      <c r="C1348" s="7" t="str">
        <f t="shared" si="43"/>
        <v>BHAVESH VIVEK MHATRE</v>
      </c>
      <c r="D1348" t="s">
        <v>419</v>
      </c>
      <c r="E1348">
        <v>8668720253</v>
      </c>
      <c r="F1348" t="s">
        <v>418</v>
      </c>
      <c r="G1348">
        <v>5</v>
      </c>
      <c r="H1348">
        <v>1</v>
      </c>
      <c r="I1348">
        <v>0</v>
      </c>
      <c r="J1348">
        <v>4</v>
      </c>
      <c r="K1348">
        <v>1</v>
      </c>
      <c r="L1348">
        <v>4</v>
      </c>
      <c r="M1348">
        <v>0</v>
      </c>
      <c r="N1348">
        <v>0</v>
      </c>
      <c r="O1348" t="s">
        <v>384</v>
      </c>
      <c r="P1348" s="368">
        <v>185</v>
      </c>
      <c r="Q1348" s="137">
        <v>20947</v>
      </c>
      <c r="R1348" s="137">
        <v>5</v>
      </c>
      <c r="S1348" s="137">
        <v>1</v>
      </c>
      <c r="T1348" s="137">
        <v>100</v>
      </c>
      <c r="U1348" t="str">
        <f>VLOOKUP($B1348,Summary!$A:$C,3,0)</f>
        <v>Madhuri Joshi</v>
      </c>
      <c r="V1348" t="str">
        <f ca="1">VLOOKUP($B1348,Summary!$A:$E,5,0)</f>
        <v>More Than 1 Year</v>
      </c>
      <c r="W1348">
        <f t="shared" si="44"/>
        <v>10083901</v>
      </c>
    </row>
    <row r="1349" spans="1:23" s="8" customFormat="1">
      <c r="A1349" s="6">
        <v>45462</v>
      </c>
      <c r="B1349" s="209">
        <v>10154722</v>
      </c>
      <c r="C1349" s="7" t="str">
        <f t="shared" si="43"/>
        <v>ANIMESH KARMAKAR</v>
      </c>
      <c r="D1349" t="s">
        <v>492</v>
      </c>
      <c r="E1349">
        <v>6294590298</v>
      </c>
      <c r="F1349" t="s">
        <v>387</v>
      </c>
      <c r="G1349">
        <v>5</v>
      </c>
      <c r="H1349">
        <v>0</v>
      </c>
      <c r="I1349">
        <v>0</v>
      </c>
      <c r="J1349">
        <v>5</v>
      </c>
      <c r="K1349">
        <v>3</v>
      </c>
      <c r="L1349">
        <v>2</v>
      </c>
      <c r="M1349">
        <v>0</v>
      </c>
      <c r="N1349">
        <v>0</v>
      </c>
      <c r="O1349" t="s">
        <v>384</v>
      </c>
      <c r="P1349" s="368">
        <v>125</v>
      </c>
      <c r="Q1349" s="137">
        <v>0</v>
      </c>
      <c r="R1349" s="137">
        <v>5</v>
      </c>
      <c r="S1349" s="137">
        <v>1</v>
      </c>
      <c r="T1349" s="137">
        <v>100</v>
      </c>
      <c r="U1349" t="str">
        <f>VLOOKUP($B1349,Summary!$A:$C,3,0)</f>
        <v>Abhijit Khanvilkar</v>
      </c>
      <c r="V1349" t="str">
        <f ca="1">VLOOKUP($B1349,Summary!$A:$E,5,0)</f>
        <v>91 - 180</v>
      </c>
      <c r="W1349">
        <f t="shared" si="44"/>
        <v>10154722</v>
      </c>
    </row>
    <row r="1350" spans="1:23" s="8" customFormat="1">
      <c r="A1350" s="6">
        <v>45462</v>
      </c>
      <c r="B1350" s="209">
        <v>10156402</v>
      </c>
      <c r="C1350" s="7" t="str">
        <f t="shared" si="43"/>
        <v>RANJEET UPENDRA SHARMA</v>
      </c>
      <c r="D1350" t="s">
        <v>529</v>
      </c>
      <c r="E1350">
        <v>7620769467</v>
      </c>
      <c r="F1350" t="s">
        <v>412</v>
      </c>
      <c r="G1350">
        <v>5</v>
      </c>
      <c r="H1350">
        <v>0</v>
      </c>
      <c r="I1350">
        <v>0</v>
      </c>
      <c r="J1350">
        <v>5</v>
      </c>
      <c r="K1350">
        <v>0</v>
      </c>
      <c r="L1350">
        <v>5</v>
      </c>
      <c r="M1350">
        <v>0</v>
      </c>
      <c r="N1350">
        <v>0</v>
      </c>
      <c r="O1350" t="s">
        <v>384</v>
      </c>
      <c r="P1350" s="368">
        <v>125</v>
      </c>
      <c r="Q1350" s="137">
        <v>0</v>
      </c>
      <c r="R1350" s="137">
        <v>5</v>
      </c>
      <c r="S1350" s="137">
        <v>1</v>
      </c>
      <c r="T1350" s="137">
        <v>100</v>
      </c>
      <c r="U1350" t="str">
        <f>VLOOKUP($B1350,Summary!$A:$C,3,0)</f>
        <v>Rushikesh Kale</v>
      </c>
      <c r="V1350" t="str">
        <f ca="1">VLOOKUP($B1350,Summary!$A:$E,5,0)</f>
        <v>31 - 90</v>
      </c>
      <c r="W1350">
        <f t="shared" si="44"/>
        <v>10156402</v>
      </c>
    </row>
    <row r="1351" spans="1:23" s="8" customFormat="1">
      <c r="A1351" s="6">
        <v>45462</v>
      </c>
      <c r="B1351" s="209">
        <v>10147895</v>
      </c>
      <c r="C1351" s="7" t="str">
        <f t="shared" si="43"/>
        <v>RUSHIKESH DODHU JADHAV</v>
      </c>
      <c r="D1351" t="s">
        <v>389</v>
      </c>
      <c r="E1351">
        <v>9768269689</v>
      </c>
      <c r="F1351" t="s">
        <v>461</v>
      </c>
      <c r="G1351">
        <v>5</v>
      </c>
      <c r="H1351">
        <v>0</v>
      </c>
      <c r="I1351">
        <v>0</v>
      </c>
      <c r="J1351">
        <v>5</v>
      </c>
      <c r="K1351">
        <v>0</v>
      </c>
      <c r="L1351">
        <v>5</v>
      </c>
      <c r="M1351">
        <v>0</v>
      </c>
      <c r="N1351">
        <v>0</v>
      </c>
      <c r="O1351" t="s">
        <v>384</v>
      </c>
      <c r="P1351" s="368">
        <v>120</v>
      </c>
      <c r="Q1351" s="137">
        <v>0</v>
      </c>
      <c r="R1351" s="137">
        <v>5</v>
      </c>
      <c r="S1351" s="137">
        <v>1</v>
      </c>
      <c r="T1351" s="137">
        <v>100</v>
      </c>
      <c r="U1351" t="str">
        <f>VLOOKUP($B1351,Summary!$A:$C,3,0)</f>
        <v>Avnind Singh</v>
      </c>
      <c r="V1351" t="str">
        <f ca="1">VLOOKUP($B1351,Summary!$A:$E,5,0)</f>
        <v>180 +</v>
      </c>
      <c r="W1351">
        <f t="shared" si="44"/>
        <v>10147895</v>
      </c>
    </row>
    <row r="1352" spans="1:23" s="8" customFormat="1">
      <c r="A1352" s="6">
        <v>45462</v>
      </c>
      <c r="B1352" s="209">
        <v>10156139</v>
      </c>
      <c r="C1352" s="7" t="str">
        <f t="shared" si="43"/>
        <v>ASHISH SHUKLA</v>
      </c>
      <c r="D1352" t="s">
        <v>508</v>
      </c>
      <c r="E1352">
        <v>8879709699</v>
      </c>
      <c r="F1352" t="s">
        <v>387</v>
      </c>
      <c r="G1352">
        <v>5</v>
      </c>
      <c r="H1352">
        <v>0</v>
      </c>
      <c r="I1352">
        <v>0</v>
      </c>
      <c r="J1352">
        <v>5</v>
      </c>
      <c r="K1352">
        <v>1</v>
      </c>
      <c r="L1352">
        <v>4</v>
      </c>
      <c r="M1352">
        <v>0</v>
      </c>
      <c r="N1352">
        <v>0</v>
      </c>
      <c r="O1352" t="s">
        <v>384</v>
      </c>
      <c r="P1352" s="368">
        <v>115</v>
      </c>
      <c r="Q1352" s="137">
        <v>0</v>
      </c>
      <c r="R1352" s="137">
        <v>5</v>
      </c>
      <c r="S1352" s="137">
        <v>1</v>
      </c>
      <c r="T1352" s="137">
        <v>100</v>
      </c>
      <c r="U1352" t="str">
        <f>VLOOKUP($B1352,Summary!$A:$C,3,0)</f>
        <v>Abhijit Khanvilkar</v>
      </c>
      <c r="V1352" t="str">
        <f ca="1">VLOOKUP($B1352,Summary!$A:$E,5,0)</f>
        <v>31 - 90</v>
      </c>
      <c r="W1352">
        <f t="shared" si="44"/>
        <v>10156139</v>
      </c>
    </row>
    <row r="1353" spans="1:23" s="8" customFormat="1">
      <c r="A1353" s="6">
        <v>45462</v>
      </c>
      <c r="B1353" s="209">
        <v>10068735</v>
      </c>
      <c r="C1353" s="7" t="str">
        <f t="shared" si="43"/>
        <v>MOHAMMED MUNAWAR KHAN</v>
      </c>
      <c r="D1353" t="s">
        <v>398</v>
      </c>
      <c r="E1353">
        <v>8779346184</v>
      </c>
      <c r="F1353" t="s">
        <v>414</v>
      </c>
      <c r="G1353">
        <v>2</v>
      </c>
      <c r="H1353">
        <v>0</v>
      </c>
      <c r="I1353">
        <v>0</v>
      </c>
      <c r="J1353">
        <v>2</v>
      </c>
      <c r="K1353">
        <v>0</v>
      </c>
      <c r="L1353">
        <v>2</v>
      </c>
      <c r="M1353">
        <v>0</v>
      </c>
      <c r="N1353">
        <v>0</v>
      </c>
      <c r="O1353" t="s">
        <v>384</v>
      </c>
      <c r="P1353" s="368">
        <v>40</v>
      </c>
      <c r="Q1353" s="137">
        <v>0</v>
      </c>
      <c r="R1353" s="137">
        <v>2</v>
      </c>
      <c r="S1353" s="137">
        <v>1</v>
      </c>
      <c r="T1353" s="137">
        <v>66.67</v>
      </c>
      <c r="U1353" t="str">
        <f>VLOOKUP($B1353,Summary!$A:$C,3,0)</f>
        <v>Intezar Sayed</v>
      </c>
      <c r="V1353" t="str">
        <f ca="1">VLOOKUP($B1353,Summary!$A:$E,5,0)</f>
        <v>More Than 1 Year</v>
      </c>
      <c r="W1353">
        <f t="shared" si="44"/>
        <v>10068735</v>
      </c>
    </row>
    <row r="1354" spans="1:23" s="8" customFormat="1">
      <c r="A1354" s="6">
        <v>45462</v>
      </c>
      <c r="B1354" s="209">
        <v>10157451</v>
      </c>
      <c r="C1354" s="7" t="str">
        <f t="shared" si="43"/>
        <v>ATHARAV DASHRATH PAWAR</v>
      </c>
      <c r="D1354" t="s">
        <v>551</v>
      </c>
      <c r="E1354">
        <v>8655082048</v>
      </c>
      <c r="F1354" t="s">
        <v>387</v>
      </c>
      <c r="G1354">
        <v>5</v>
      </c>
      <c r="H1354">
        <v>0</v>
      </c>
      <c r="I1354">
        <v>0</v>
      </c>
      <c r="J1354">
        <v>5</v>
      </c>
      <c r="K1354">
        <v>3</v>
      </c>
      <c r="L1354">
        <v>2</v>
      </c>
      <c r="M1354">
        <v>0</v>
      </c>
      <c r="N1354">
        <v>0</v>
      </c>
      <c r="O1354" t="s">
        <v>384</v>
      </c>
      <c r="P1354" s="368">
        <v>125</v>
      </c>
      <c r="Q1354" s="137">
        <v>0</v>
      </c>
      <c r="R1354" s="137">
        <v>5</v>
      </c>
      <c r="S1354" s="137">
        <v>1</v>
      </c>
      <c r="T1354" s="137">
        <v>100</v>
      </c>
      <c r="U1354" t="str">
        <f>VLOOKUP($B1354,Summary!$A:$C,3,0)</f>
        <v>Abhijit Khanvilkar</v>
      </c>
      <c r="V1354" t="str">
        <f ca="1">VLOOKUP($B1354,Summary!$A:$E,5,0)</f>
        <v>31 - 90</v>
      </c>
      <c r="W1354">
        <f t="shared" si="44"/>
        <v>10157451</v>
      </c>
    </row>
    <row r="1355" spans="1:23" s="8" customFormat="1">
      <c r="A1355" s="6">
        <v>45462</v>
      </c>
      <c r="B1355" s="209">
        <v>10028593</v>
      </c>
      <c r="C1355" s="7" t="str">
        <f t="shared" si="43"/>
        <v>NANDAN SINGH</v>
      </c>
      <c r="D1355" t="s">
        <v>416</v>
      </c>
      <c r="E1355">
        <v>8655842601</v>
      </c>
      <c r="F1355" t="s">
        <v>387</v>
      </c>
      <c r="G1355">
        <v>1</v>
      </c>
      <c r="H1355">
        <v>0</v>
      </c>
      <c r="I1355">
        <v>0</v>
      </c>
      <c r="J1355">
        <v>1</v>
      </c>
      <c r="K1355">
        <v>0</v>
      </c>
      <c r="L1355">
        <v>1</v>
      </c>
      <c r="M1355">
        <v>0</v>
      </c>
      <c r="N1355">
        <v>0</v>
      </c>
      <c r="O1355" t="s">
        <v>384</v>
      </c>
      <c r="P1355" s="368">
        <v>15</v>
      </c>
      <c r="Q1355" s="137">
        <v>0</v>
      </c>
      <c r="R1355" s="137">
        <v>1</v>
      </c>
      <c r="S1355" s="137">
        <v>1</v>
      </c>
      <c r="T1355" s="137">
        <v>20</v>
      </c>
      <c r="U1355" t="str">
        <f>VLOOKUP($B1355,Summary!$A:$C,3,0)</f>
        <v>Abhijit Khanvilkar</v>
      </c>
      <c r="V1355" t="str">
        <f ca="1">VLOOKUP($B1355,Summary!$A:$E,5,0)</f>
        <v>More Than 1 Year</v>
      </c>
      <c r="W1355">
        <f t="shared" si="44"/>
        <v>10028593</v>
      </c>
    </row>
    <row r="1356" spans="1:23" s="8" customFormat="1">
      <c r="A1356" s="6">
        <v>45462</v>
      </c>
      <c r="B1356" s="209">
        <v>10158407</v>
      </c>
      <c r="C1356" s="7" t="str">
        <f t="shared" si="43"/>
        <v>ADESH DUBEY</v>
      </c>
      <c r="D1356" t="s">
        <v>584</v>
      </c>
      <c r="E1356">
        <v>9369678516</v>
      </c>
      <c r="F1356" t="s">
        <v>383</v>
      </c>
      <c r="G1356">
        <v>5</v>
      </c>
      <c r="H1356">
        <v>0</v>
      </c>
      <c r="I1356">
        <v>0</v>
      </c>
      <c r="J1356">
        <v>5</v>
      </c>
      <c r="K1356">
        <v>3</v>
      </c>
      <c r="L1356">
        <v>2</v>
      </c>
      <c r="M1356">
        <v>0</v>
      </c>
      <c r="N1356">
        <v>0</v>
      </c>
      <c r="O1356" t="s">
        <v>384</v>
      </c>
      <c r="P1356" s="368">
        <v>125</v>
      </c>
      <c r="Q1356" s="137">
        <v>0</v>
      </c>
      <c r="R1356" s="137">
        <v>5</v>
      </c>
      <c r="S1356" s="137">
        <v>1</v>
      </c>
      <c r="T1356" s="137">
        <v>100</v>
      </c>
      <c r="U1356" t="str">
        <f>VLOOKUP($B1356,Summary!$A:$C,3,0)</f>
        <v>Madhuri Joshi</v>
      </c>
      <c r="V1356" t="str">
        <f ca="1">VLOOKUP($B1356,Summary!$A:$E,5,0)</f>
        <v>00 - 30</v>
      </c>
      <c r="W1356">
        <f t="shared" si="44"/>
        <v>10158407</v>
      </c>
    </row>
    <row r="1357" spans="1:23" s="8" customFormat="1">
      <c r="A1357" s="6">
        <v>45462</v>
      </c>
      <c r="B1357" s="209">
        <v>10129842</v>
      </c>
      <c r="C1357" s="7" t="str">
        <f t="shared" si="43"/>
        <v>RANJIT REVNATH BOBHATE</v>
      </c>
      <c r="D1357" t="s">
        <v>428</v>
      </c>
      <c r="E1357">
        <v>9920240914</v>
      </c>
      <c r="F1357" t="s">
        <v>397</v>
      </c>
      <c r="G1357">
        <v>4</v>
      </c>
      <c r="H1357">
        <v>0</v>
      </c>
      <c r="I1357">
        <v>0</v>
      </c>
      <c r="J1357">
        <v>4</v>
      </c>
      <c r="K1357">
        <v>0</v>
      </c>
      <c r="L1357">
        <v>4</v>
      </c>
      <c r="M1357">
        <v>0</v>
      </c>
      <c r="N1357">
        <v>0</v>
      </c>
      <c r="O1357" t="s">
        <v>384</v>
      </c>
      <c r="P1357" s="368">
        <v>100</v>
      </c>
      <c r="Q1357" s="137">
        <v>0</v>
      </c>
      <c r="R1357" s="137">
        <v>4</v>
      </c>
      <c r="S1357" s="137">
        <v>1</v>
      </c>
      <c r="T1357" s="137">
        <v>80</v>
      </c>
      <c r="U1357" t="str">
        <f>VLOOKUP($B1357,Summary!$A:$C,3,0)</f>
        <v>Madhuri Joshi</v>
      </c>
      <c r="V1357" t="str">
        <f ca="1">VLOOKUP($B1357,Summary!$A:$E,5,0)</f>
        <v>More Than 1 Year</v>
      </c>
      <c r="W1357">
        <f t="shared" si="44"/>
        <v>10129842</v>
      </c>
    </row>
    <row r="1358" spans="1:23" s="8" customFormat="1">
      <c r="A1358" s="6">
        <v>45462</v>
      </c>
      <c r="B1358" s="209">
        <v>10081473</v>
      </c>
      <c r="C1358" s="7" t="str">
        <f t="shared" si="43"/>
        <v>ALOK NAKHDOO PAL</v>
      </c>
      <c r="D1358" t="s">
        <v>425</v>
      </c>
      <c r="E1358">
        <v>7385360866</v>
      </c>
      <c r="F1358" t="s">
        <v>405</v>
      </c>
      <c r="G1358">
        <v>4</v>
      </c>
      <c r="H1358">
        <v>1</v>
      </c>
      <c r="I1358">
        <v>0</v>
      </c>
      <c r="J1358">
        <v>3</v>
      </c>
      <c r="K1358">
        <v>0</v>
      </c>
      <c r="L1358">
        <v>6</v>
      </c>
      <c r="M1358">
        <v>0</v>
      </c>
      <c r="N1358">
        <v>1</v>
      </c>
      <c r="O1358" t="s">
        <v>384</v>
      </c>
      <c r="P1358" s="368">
        <v>170</v>
      </c>
      <c r="Q1358" s="137">
        <v>4720</v>
      </c>
      <c r="R1358" s="137">
        <v>4</v>
      </c>
      <c r="S1358" s="137">
        <v>1</v>
      </c>
      <c r="T1358" s="137">
        <v>80</v>
      </c>
      <c r="U1358" t="str">
        <f>VLOOKUP($B1358,Summary!$A:$C,3,0)</f>
        <v>Rushikesh Kale</v>
      </c>
      <c r="V1358" t="str">
        <f ca="1">VLOOKUP($B1358,Summary!$A:$E,5,0)</f>
        <v>More Than 1 Year</v>
      </c>
      <c r="W1358">
        <f t="shared" si="44"/>
        <v>10081473</v>
      </c>
    </row>
    <row r="1359" spans="1:23" s="8" customFormat="1">
      <c r="A1359" s="6">
        <v>45462</v>
      </c>
      <c r="B1359" s="209">
        <v>10156156</v>
      </c>
      <c r="C1359" s="7" t="str">
        <f t="shared" si="43"/>
        <v>AJAY KUMAR MISHRA</v>
      </c>
      <c r="D1359" t="s">
        <v>528</v>
      </c>
      <c r="E1359">
        <v>8009478116</v>
      </c>
      <c r="F1359" t="s">
        <v>386</v>
      </c>
      <c r="G1359">
        <v>5</v>
      </c>
      <c r="H1359">
        <v>0</v>
      </c>
      <c r="I1359">
        <v>0</v>
      </c>
      <c r="J1359">
        <v>5</v>
      </c>
      <c r="K1359">
        <v>2</v>
      </c>
      <c r="L1359">
        <v>3</v>
      </c>
      <c r="M1359">
        <v>0</v>
      </c>
      <c r="N1359">
        <v>0</v>
      </c>
      <c r="O1359" t="s">
        <v>384</v>
      </c>
      <c r="P1359" s="368">
        <v>125</v>
      </c>
      <c r="Q1359" s="137">
        <v>0</v>
      </c>
      <c r="R1359" s="137">
        <v>5</v>
      </c>
      <c r="S1359" s="137">
        <v>1</v>
      </c>
      <c r="T1359" s="137">
        <v>100</v>
      </c>
      <c r="U1359" t="str">
        <f>VLOOKUP($B1359,Summary!$A:$C,3,0)</f>
        <v>Avnind Singh</v>
      </c>
      <c r="V1359" t="str">
        <f ca="1">VLOOKUP($B1359,Summary!$A:$E,5,0)</f>
        <v>31 - 90</v>
      </c>
      <c r="W1359">
        <f t="shared" si="44"/>
        <v>10156156</v>
      </c>
    </row>
    <row r="1360" spans="1:23" s="8" customFormat="1">
      <c r="A1360" s="6">
        <v>45462</v>
      </c>
      <c r="B1360" s="209">
        <v>10023038</v>
      </c>
      <c r="C1360" s="7" t="str">
        <f t="shared" si="43"/>
        <v>MOHAMMAD IMRAN ADIL</v>
      </c>
      <c r="D1360" t="s">
        <v>397</v>
      </c>
      <c r="E1360">
        <v>9967552214</v>
      </c>
      <c r="F1360" t="s">
        <v>413</v>
      </c>
      <c r="G1360">
        <v>1</v>
      </c>
      <c r="H1360">
        <v>0</v>
      </c>
      <c r="I1360">
        <v>0</v>
      </c>
      <c r="J1360">
        <v>1</v>
      </c>
      <c r="K1360">
        <v>0</v>
      </c>
      <c r="L1360">
        <v>1</v>
      </c>
      <c r="M1360">
        <v>0</v>
      </c>
      <c r="N1360">
        <v>0</v>
      </c>
      <c r="O1360" t="s">
        <v>384</v>
      </c>
      <c r="P1360" s="368">
        <v>25</v>
      </c>
      <c r="Q1360" s="137">
        <v>0</v>
      </c>
      <c r="R1360" s="137">
        <v>1</v>
      </c>
      <c r="S1360" s="137">
        <v>1</v>
      </c>
      <c r="T1360" s="137">
        <v>20</v>
      </c>
      <c r="U1360" t="str">
        <f>VLOOKUP($B1360,Summary!$A:$C,3,0)</f>
        <v>Madhuri Joshi</v>
      </c>
      <c r="V1360" t="str">
        <f ca="1">VLOOKUP($B1360,Summary!$A:$E,5,0)</f>
        <v>More Than 1 Year</v>
      </c>
      <c r="W1360">
        <f t="shared" si="44"/>
        <v>10023038</v>
      </c>
    </row>
    <row r="1361" spans="1:23" s="8" customFormat="1">
      <c r="A1361" s="6">
        <v>45462</v>
      </c>
      <c r="B1361" s="209">
        <v>10152591</v>
      </c>
      <c r="C1361" s="7" t="str">
        <f t="shared" si="43"/>
        <v>ARUN KUMAR SHUKLA</v>
      </c>
      <c r="D1361" t="s">
        <v>421</v>
      </c>
      <c r="E1361">
        <v>8928440955</v>
      </c>
      <c r="F1361" t="s">
        <v>405</v>
      </c>
      <c r="G1361">
        <v>7</v>
      </c>
      <c r="H1361">
        <v>0</v>
      </c>
      <c r="I1361">
        <v>0</v>
      </c>
      <c r="J1361">
        <v>7</v>
      </c>
      <c r="K1361">
        <v>0</v>
      </c>
      <c r="L1361">
        <v>7</v>
      </c>
      <c r="M1361">
        <v>0</v>
      </c>
      <c r="N1361">
        <v>0</v>
      </c>
      <c r="O1361" t="s">
        <v>384</v>
      </c>
      <c r="P1361" s="368">
        <v>175</v>
      </c>
      <c r="Q1361" s="137">
        <v>0</v>
      </c>
      <c r="R1361" s="137">
        <v>7</v>
      </c>
      <c r="S1361" s="137">
        <v>1</v>
      </c>
      <c r="T1361" s="137">
        <v>100</v>
      </c>
      <c r="U1361" t="str">
        <f>VLOOKUP($B1361,Summary!$A:$C,3,0)</f>
        <v>Rushikesh Kale</v>
      </c>
      <c r="V1361" t="str">
        <f ca="1">VLOOKUP($B1361,Summary!$A:$E,5,0)</f>
        <v>91 - 180</v>
      </c>
      <c r="W1361">
        <f t="shared" si="44"/>
        <v>10152591</v>
      </c>
    </row>
    <row r="1362" spans="1:23" s="8" customFormat="1">
      <c r="A1362" s="6">
        <v>45462</v>
      </c>
      <c r="B1362" s="209">
        <v>10157420</v>
      </c>
      <c r="C1362" s="7" t="str">
        <f t="shared" si="43"/>
        <v>VISHAL RAJENDRA UPADHYAY</v>
      </c>
      <c r="D1362" t="s">
        <v>554</v>
      </c>
      <c r="E1362">
        <v>9867075685</v>
      </c>
      <c r="F1362" t="s">
        <v>497</v>
      </c>
      <c r="G1362">
        <v>5</v>
      </c>
      <c r="H1362">
        <v>0</v>
      </c>
      <c r="I1362">
        <v>0</v>
      </c>
      <c r="J1362">
        <v>5</v>
      </c>
      <c r="K1362">
        <v>1</v>
      </c>
      <c r="L1362">
        <v>4</v>
      </c>
      <c r="M1362">
        <v>0</v>
      </c>
      <c r="N1362">
        <v>0</v>
      </c>
      <c r="O1362" t="s">
        <v>384</v>
      </c>
      <c r="P1362" s="368">
        <v>125</v>
      </c>
      <c r="Q1362" s="137">
        <v>0</v>
      </c>
      <c r="R1362" s="137">
        <v>5</v>
      </c>
      <c r="S1362" s="137">
        <v>1</v>
      </c>
      <c r="T1362" s="137">
        <v>100</v>
      </c>
      <c r="U1362" t="str">
        <f>VLOOKUP($B1362,Summary!$A:$C,3,0)</f>
        <v>Dileep Sharma</v>
      </c>
      <c r="V1362" t="str">
        <f ca="1">VLOOKUP($B1362,Summary!$A:$E,5,0)</f>
        <v>31 - 90</v>
      </c>
      <c r="W1362">
        <f t="shared" si="44"/>
        <v>10157420</v>
      </c>
    </row>
    <row r="1363" spans="1:23" s="8" customFormat="1">
      <c r="A1363" s="6">
        <v>45462</v>
      </c>
      <c r="B1363" s="209">
        <v>10031401</v>
      </c>
      <c r="C1363" s="7" t="str">
        <f t="shared" si="43"/>
        <v>KARIM JARIYA</v>
      </c>
      <c r="D1363" t="s">
        <v>403</v>
      </c>
      <c r="E1363">
        <v>9321734702</v>
      </c>
      <c r="F1363" t="s">
        <v>385</v>
      </c>
      <c r="G1363">
        <v>4</v>
      </c>
      <c r="H1363">
        <v>0</v>
      </c>
      <c r="I1363">
        <v>0</v>
      </c>
      <c r="J1363">
        <v>4</v>
      </c>
      <c r="K1363">
        <v>1</v>
      </c>
      <c r="L1363">
        <v>3</v>
      </c>
      <c r="M1363">
        <v>0</v>
      </c>
      <c r="N1363">
        <v>0</v>
      </c>
      <c r="O1363" t="s">
        <v>384</v>
      </c>
      <c r="P1363" s="368">
        <v>100</v>
      </c>
      <c r="Q1363" s="137">
        <v>0</v>
      </c>
      <c r="R1363" s="137">
        <v>4</v>
      </c>
      <c r="S1363" s="137">
        <v>1</v>
      </c>
      <c r="T1363" s="137">
        <v>80</v>
      </c>
      <c r="U1363" t="str">
        <f>VLOOKUP($B1363,Summary!$A:$C,3,0)</f>
        <v>Intezar Sayed</v>
      </c>
      <c r="V1363" t="str">
        <f ca="1">VLOOKUP($B1363,Summary!$A:$E,5,0)</f>
        <v>More Than 1 Year</v>
      </c>
      <c r="W1363">
        <f t="shared" si="44"/>
        <v>10031401</v>
      </c>
    </row>
    <row r="1364" spans="1:23" s="8" customFormat="1">
      <c r="A1364" s="6">
        <v>45462</v>
      </c>
      <c r="B1364" s="209">
        <v>10157735</v>
      </c>
      <c r="C1364" s="7" t="str">
        <f t="shared" si="43"/>
        <v>YADAV VIVEKKUMAR LALJI</v>
      </c>
      <c r="D1364" t="s">
        <v>564</v>
      </c>
      <c r="E1364">
        <v>9702818558</v>
      </c>
      <c r="F1364" t="s">
        <v>402</v>
      </c>
      <c r="G1364">
        <v>5</v>
      </c>
      <c r="H1364">
        <v>0</v>
      </c>
      <c r="I1364">
        <v>0</v>
      </c>
      <c r="J1364">
        <v>5</v>
      </c>
      <c r="K1364">
        <v>3</v>
      </c>
      <c r="L1364">
        <v>2</v>
      </c>
      <c r="M1364">
        <v>0</v>
      </c>
      <c r="N1364">
        <v>0</v>
      </c>
      <c r="O1364" t="s">
        <v>384</v>
      </c>
      <c r="P1364" s="368">
        <v>120</v>
      </c>
      <c r="Q1364" s="137">
        <v>0</v>
      </c>
      <c r="R1364" s="137">
        <v>5</v>
      </c>
      <c r="S1364" s="137">
        <v>1</v>
      </c>
      <c r="T1364" s="137">
        <v>100</v>
      </c>
      <c r="U1364" t="str">
        <f>VLOOKUP($B1364,Summary!$A:$C,3,0)</f>
        <v>Intezar Sayed</v>
      </c>
      <c r="V1364" t="str">
        <f ca="1">VLOOKUP($B1364,Summary!$A:$E,5,0)</f>
        <v>31 - 90</v>
      </c>
      <c r="W1364">
        <f t="shared" si="44"/>
        <v>10157735</v>
      </c>
    </row>
    <row r="1365" spans="1:23" s="8" customFormat="1">
      <c r="A1365" s="6">
        <v>45462</v>
      </c>
      <c r="B1365" s="209">
        <v>10158393</v>
      </c>
      <c r="C1365" s="7" t="str">
        <f t="shared" si="43"/>
        <v>SURAJ CHHOTELAL GUPTA</v>
      </c>
      <c r="D1365" t="s">
        <v>581</v>
      </c>
      <c r="E1365">
        <v>9372641825</v>
      </c>
      <c r="F1365" t="s">
        <v>395</v>
      </c>
      <c r="G1365">
        <v>5</v>
      </c>
      <c r="H1365">
        <v>0</v>
      </c>
      <c r="I1365">
        <v>0</v>
      </c>
      <c r="J1365">
        <v>5</v>
      </c>
      <c r="K1365">
        <v>1</v>
      </c>
      <c r="L1365">
        <v>4</v>
      </c>
      <c r="M1365">
        <v>0</v>
      </c>
      <c r="N1365">
        <v>0</v>
      </c>
      <c r="O1365" t="s">
        <v>384</v>
      </c>
      <c r="P1365" s="368">
        <v>125</v>
      </c>
      <c r="Q1365" s="137">
        <v>0</v>
      </c>
      <c r="R1365" s="137">
        <v>5</v>
      </c>
      <c r="S1365" s="137">
        <v>1</v>
      </c>
      <c r="T1365" s="137">
        <v>100</v>
      </c>
      <c r="U1365" t="str">
        <f>VLOOKUP($B1365,Summary!$A:$C,3,0)</f>
        <v>Intezar Sayed</v>
      </c>
      <c r="V1365" t="str">
        <f ca="1">VLOOKUP($B1365,Summary!$A:$E,5,0)</f>
        <v>00 - 30</v>
      </c>
      <c r="W1365">
        <f t="shared" si="44"/>
        <v>10158393</v>
      </c>
    </row>
    <row r="1366" spans="1:23" s="8" customFormat="1">
      <c r="A1366" s="6">
        <v>45462</v>
      </c>
      <c r="B1366" s="209">
        <v>10139865</v>
      </c>
      <c r="C1366" s="7" t="str">
        <f t="shared" si="43"/>
        <v>JITENDRA PRATAP SINGH</v>
      </c>
      <c r="D1366" t="s">
        <v>544</v>
      </c>
      <c r="E1366">
        <v>7718993383</v>
      </c>
      <c r="F1366" t="s">
        <v>383</v>
      </c>
      <c r="G1366">
        <v>3</v>
      </c>
      <c r="H1366">
        <v>1</v>
      </c>
      <c r="I1366">
        <v>0</v>
      </c>
      <c r="J1366">
        <v>2</v>
      </c>
      <c r="K1366">
        <v>1</v>
      </c>
      <c r="L1366">
        <v>2</v>
      </c>
      <c r="M1366">
        <v>0</v>
      </c>
      <c r="N1366">
        <v>0</v>
      </c>
      <c r="O1366" t="s">
        <v>384</v>
      </c>
      <c r="P1366" s="368">
        <v>140</v>
      </c>
      <c r="Q1366" s="137">
        <v>7080</v>
      </c>
      <c r="R1366" s="137">
        <v>3</v>
      </c>
      <c r="S1366" s="137">
        <v>1</v>
      </c>
      <c r="T1366" s="137">
        <v>60</v>
      </c>
      <c r="U1366" t="str">
        <f>VLOOKUP($B1366,Summary!$A:$C,3,0)</f>
        <v>Madhuri Joshi</v>
      </c>
      <c r="V1366" t="str">
        <f ca="1">VLOOKUP($B1366,Summary!$A:$E,5,0)</f>
        <v>More Than 1 Year</v>
      </c>
      <c r="W1366">
        <f t="shared" si="44"/>
        <v>10139865</v>
      </c>
    </row>
    <row r="1367" spans="1:23" s="8" customFormat="1">
      <c r="A1367" s="6">
        <v>45462</v>
      </c>
      <c r="B1367" s="209">
        <v>10149740</v>
      </c>
      <c r="C1367" s="7" t="str">
        <f t="shared" si="43"/>
        <v>MD SARFARAZ</v>
      </c>
      <c r="D1367" t="s">
        <v>420</v>
      </c>
      <c r="E1367">
        <v>8709965096</v>
      </c>
      <c r="F1367" t="s">
        <v>401</v>
      </c>
      <c r="G1367">
        <v>6</v>
      </c>
      <c r="H1367">
        <v>0</v>
      </c>
      <c r="I1367">
        <v>0</v>
      </c>
      <c r="J1367">
        <v>6</v>
      </c>
      <c r="K1367">
        <v>2</v>
      </c>
      <c r="L1367">
        <v>4</v>
      </c>
      <c r="M1367">
        <v>0</v>
      </c>
      <c r="N1367">
        <v>0</v>
      </c>
      <c r="O1367" t="s">
        <v>384</v>
      </c>
      <c r="P1367" s="368">
        <v>150</v>
      </c>
      <c r="Q1367" s="137">
        <v>0</v>
      </c>
      <c r="R1367" s="137">
        <v>6</v>
      </c>
      <c r="S1367" s="137">
        <v>1</v>
      </c>
      <c r="T1367" s="137">
        <v>100</v>
      </c>
      <c r="U1367" t="str">
        <f>VLOOKUP($B1367,Summary!$A:$C,3,0)</f>
        <v>Abhijit Khanvilkar</v>
      </c>
      <c r="V1367" t="str">
        <f ca="1">VLOOKUP($B1367,Summary!$A:$E,5,0)</f>
        <v>180 +</v>
      </c>
      <c r="W1367">
        <f t="shared" si="44"/>
        <v>10149740</v>
      </c>
    </row>
    <row r="1368" spans="1:23" s="8" customFormat="1">
      <c r="A1368" s="6">
        <v>45462</v>
      </c>
      <c r="B1368" s="209">
        <v>10158400</v>
      </c>
      <c r="C1368" s="7" t="str">
        <f t="shared" si="43"/>
        <v>APPASAHEB DHANAJI MASAL</v>
      </c>
      <c r="D1368" t="s">
        <v>579</v>
      </c>
      <c r="E1368">
        <v>9096490816</v>
      </c>
      <c r="F1368" t="s">
        <v>416</v>
      </c>
      <c r="G1368">
        <v>5</v>
      </c>
      <c r="H1368">
        <v>0</v>
      </c>
      <c r="I1368">
        <v>0</v>
      </c>
      <c r="J1368">
        <v>5</v>
      </c>
      <c r="K1368">
        <v>0</v>
      </c>
      <c r="L1368">
        <v>5</v>
      </c>
      <c r="M1368">
        <v>0</v>
      </c>
      <c r="N1368">
        <v>0</v>
      </c>
      <c r="O1368" t="s">
        <v>384</v>
      </c>
      <c r="P1368" s="368">
        <v>125</v>
      </c>
      <c r="Q1368" s="137">
        <v>0</v>
      </c>
      <c r="R1368" s="137">
        <v>5</v>
      </c>
      <c r="S1368" s="137">
        <v>1</v>
      </c>
      <c r="T1368" s="137">
        <v>100</v>
      </c>
      <c r="U1368" t="str">
        <f>VLOOKUP($B1368,Summary!$A:$C,3,0)</f>
        <v>Abhijit Khanvilkar</v>
      </c>
      <c r="V1368" t="str">
        <f ca="1">VLOOKUP($B1368,Summary!$A:$E,5,0)</f>
        <v>00 - 30</v>
      </c>
      <c r="W1368">
        <f t="shared" si="44"/>
        <v>10158400</v>
      </c>
    </row>
    <row r="1369" spans="1:23" s="8" customFormat="1">
      <c r="A1369" s="6">
        <v>45462</v>
      </c>
      <c r="B1369" s="209">
        <v>10157283</v>
      </c>
      <c r="C1369" s="7" t="str">
        <f t="shared" si="43"/>
        <v>VINIT LAXMIKANT CHATURVEDI</v>
      </c>
      <c r="D1369" t="s">
        <v>549</v>
      </c>
      <c r="E1369">
        <v>9619167461</v>
      </c>
      <c r="F1369" t="s">
        <v>461</v>
      </c>
      <c r="G1369">
        <v>5</v>
      </c>
      <c r="H1369">
        <v>0</v>
      </c>
      <c r="I1369">
        <v>0</v>
      </c>
      <c r="J1369">
        <v>5</v>
      </c>
      <c r="K1369">
        <v>3</v>
      </c>
      <c r="L1369">
        <v>2</v>
      </c>
      <c r="M1369">
        <v>0</v>
      </c>
      <c r="N1369">
        <v>0</v>
      </c>
      <c r="O1369" t="s">
        <v>384</v>
      </c>
      <c r="P1369" s="368">
        <v>115</v>
      </c>
      <c r="Q1369" s="137">
        <v>0</v>
      </c>
      <c r="R1369" s="137">
        <v>5</v>
      </c>
      <c r="S1369" s="137">
        <v>1</v>
      </c>
      <c r="T1369" s="137">
        <v>100</v>
      </c>
      <c r="U1369" t="str">
        <f>VLOOKUP($B1369,Summary!$A:$C,3,0)</f>
        <v>Avnind Singh</v>
      </c>
      <c r="V1369" t="str">
        <f ca="1">VLOOKUP($B1369,Summary!$A:$E,5,0)</f>
        <v>31 - 90</v>
      </c>
      <c r="W1369">
        <f t="shared" si="44"/>
        <v>10157283</v>
      </c>
    </row>
    <row r="1370" spans="1:23" s="8" customFormat="1">
      <c r="A1370" s="6">
        <v>45462</v>
      </c>
      <c r="B1370" s="209">
        <v>10157455</v>
      </c>
      <c r="C1370" s="7" t="str">
        <f t="shared" si="43"/>
        <v>PRASHANT VISHRAM PATIL</v>
      </c>
      <c r="D1370" t="s">
        <v>552</v>
      </c>
      <c r="E1370">
        <v>7777088988</v>
      </c>
      <c r="F1370" t="s">
        <v>409</v>
      </c>
      <c r="G1370">
        <v>5</v>
      </c>
      <c r="H1370">
        <v>0</v>
      </c>
      <c r="I1370">
        <v>0</v>
      </c>
      <c r="J1370">
        <v>5</v>
      </c>
      <c r="K1370">
        <v>4</v>
      </c>
      <c r="L1370">
        <v>1</v>
      </c>
      <c r="M1370">
        <v>0</v>
      </c>
      <c r="N1370">
        <v>0</v>
      </c>
      <c r="O1370" t="s">
        <v>384</v>
      </c>
      <c r="P1370" s="368">
        <v>125</v>
      </c>
      <c r="Q1370" s="137">
        <v>0</v>
      </c>
      <c r="R1370" s="137">
        <v>5</v>
      </c>
      <c r="S1370" s="137">
        <v>1</v>
      </c>
      <c r="T1370" s="137">
        <v>100</v>
      </c>
      <c r="U1370" t="str">
        <f>VLOOKUP($B1370,Summary!$A:$C,3,0)</f>
        <v>Avnind Singh</v>
      </c>
      <c r="V1370" t="str">
        <f ca="1">VLOOKUP($B1370,Summary!$A:$E,5,0)</f>
        <v>31 - 90</v>
      </c>
      <c r="W1370">
        <f t="shared" si="44"/>
        <v>10157455</v>
      </c>
    </row>
    <row r="1371" spans="1:23" s="8" customFormat="1">
      <c r="A1371" s="6">
        <v>45462</v>
      </c>
      <c r="B1371" s="209">
        <v>10158402</v>
      </c>
      <c r="C1371" s="7" t="str">
        <f t="shared" si="43"/>
        <v>ABHISHEK RAJNARAYAN GUPTA</v>
      </c>
      <c r="D1371" t="s">
        <v>580</v>
      </c>
      <c r="E1371">
        <v>8454864050</v>
      </c>
      <c r="F1371" t="s">
        <v>388</v>
      </c>
      <c r="G1371">
        <v>4</v>
      </c>
      <c r="H1371">
        <v>0</v>
      </c>
      <c r="I1371">
        <v>0</v>
      </c>
      <c r="J1371">
        <v>4</v>
      </c>
      <c r="K1371">
        <v>0</v>
      </c>
      <c r="L1371">
        <v>4</v>
      </c>
      <c r="M1371">
        <v>0</v>
      </c>
      <c r="N1371">
        <v>0</v>
      </c>
      <c r="O1371" t="s">
        <v>384</v>
      </c>
      <c r="P1371" s="368">
        <v>90</v>
      </c>
      <c r="Q1371" s="137">
        <v>0</v>
      </c>
      <c r="R1371" s="137">
        <v>3</v>
      </c>
      <c r="S1371" s="137">
        <v>1</v>
      </c>
      <c r="T1371" s="137">
        <v>100</v>
      </c>
      <c r="U1371" t="str">
        <f>VLOOKUP($B1371,Summary!$A:$C,3,0)</f>
        <v>Dileep Sharma</v>
      </c>
      <c r="V1371" t="str">
        <f ca="1">VLOOKUP($B1371,Summary!$A:$E,5,0)</f>
        <v>00 - 30</v>
      </c>
      <c r="W1371">
        <f t="shared" si="44"/>
        <v>10158402</v>
      </c>
    </row>
    <row r="1372" spans="1:23" s="8" customFormat="1">
      <c r="A1372" s="6">
        <v>45462</v>
      </c>
      <c r="B1372" s="209">
        <v>10153333</v>
      </c>
      <c r="C1372" s="7" t="str">
        <f t="shared" si="43"/>
        <v>SUMIT KUMAR PARASNATH VERMA</v>
      </c>
      <c r="D1372" t="s">
        <v>546</v>
      </c>
      <c r="E1372">
        <v>7738531602</v>
      </c>
      <c r="F1372" t="s">
        <v>503</v>
      </c>
      <c r="G1372">
        <v>5</v>
      </c>
      <c r="H1372">
        <v>0</v>
      </c>
      <c r="I1372">
        <v>0</v>
      </c>
      <c r="J1372">
        <v>5</v>
      </c>
      <c r="K1372">
        <v>2</v>
      </c>
      <c r="L1372">
        <v>3</v>
      </c>
      <c r="M1372">
        <v>0</v>
      </c>
      <c r="N1372">
        <v>0</v>
      </c>
      <c r="O1372" t="s">
        <v>384</v>
      </c>
      <c r="P1372" s="368">
        <v>125</v>
      </c>
      <c r="Q1372" s="137">
        <v>0</v>
      </c>
      <c r="R1372" s="137">
        <v>5</v>
      </c>
      <c r="S1372" s="137">
        <v>1</v>
      </c>
      <c r="T1372" s="137">
        <v>100</v>
      </c>
      <c r="U1372" t="str">
        <f>VLOOKUP($B1372,Summary!$A:$C,3,0)</f>
        <v>Dileep Sharma</v>
      </c>
      <c r="V1372" t="str">
        <f ca="1">VLOOKUP($B1372,Summary!$A:$E,5,0)</f>
        <v>91 - 180</v>
      </c>
      <c r="W1372">
        <f t="shared" si="44"/>
        <v>10153333</v>
      </c>
    </row>
    <row r="1373" spans="1:23" s="8" customFormat="1">
      <c r="A1373" s="6">
        <v>45462</v>
      </c>
      <c r="B1373" s="209">
        <v>10152292</v>
      </c>
      <c r="C1373" s="7" t="str">
        <f t="shared" si="43"/>
        <v>CHOUBEY ADITYA AJIT</v>
      </c>
      <c r="D1373" t="s">
        <v>404</v>
      </c>
      <c r="E1373">
        <v>7414955787</v>
      </c>
      <c r="F1373" t="s">
        <v>405</v>
      </c>
      <c r="G1373">
        <v>2</v>
      </c>
      <c r="H1373">
        <v>0</v>
      </c>
      <c r="I1373">
        <v>0</v>
      </c>
      <c r="J1373">
        <v>2</v>
      </c>
      <c r="K1373">
        <v>0</v>
      </c>
      <c r="L1373">
        <v>2</v>
      </c>
      <c r="M1373">
        <v>0</v>
      </c>
      <c r="N1373">
        <v>0</v>
      </c>
      <c r="O1373" t="s">
        <v>384</v>
      </c>
      <c r="P1373" s="368">
        <v>50</v>
      </c>
      <c r="Q1373" s="137">
        <v>0</v>
      </c>
      <c r="R1373" s="137">
        <v>2</v>
      </c>
      <c r="S1373" s="137">
        <v>1</v>
      </c>
      <c r="T1373" s="137">
        <v>66.67</v>
      </c>
      <c r="U1373" t="str">
        <f>VLOOKUP($B1373,Summary!$A:$C,3,0)</f>
        <v>Rushikesh Kale</v>
      </c>
      <c r="V1373" t="str">
        <f ca="1">VLOOKUP($B1373,Summary!$A:$E,5,0)</f>
        <v>91 - 180</v>
      </c>
      <c r="W1373">
        <f t="shared" si="44"/>
        <v>10152292</v>
      </c>
    </row>
    <row r="1374" spans="1:23" s="8" customFormat="1">
      <c r="A1374" s="6">
        <v>45462</v>
      </c>
      <c r="B1374" s="209">
        <v>10152249</v>
      </c>
      <c r="C1374" s="7" t="str">
        <f t="shared" si="43"/>
        <v>HARIHAR SINGH</v>
      </c>
      <c r="D1374" t="s">
        <v>438</v>
      </c>
      <c r="E1374">
        <v>8149312014</v>
      </c>
      <c r="F1374" t="s">
        <v>385</v>
      </c>
      <c r="G1374">
        <v>2</v>
      </c>
      <c r="H1374">
        <v>0</v>
      </c>
      <c r="I1374">
        <v>0</v>
      </c>
      <c r="J1374">
        <v>2</v>
      </c>
      <c r="K1374">
        <v>1</v>
      </c>
      <c r="L1374">
        <v>1</v>
      </c>
      <c r="M1374">
        <v>0</v>
      </c>
      <c r="N1374">
        <v>0</v>
      </c>
      <c r="O1374" t="s">
        <v>384</v>
      </c>
      <c r="P1374" s="368">
        <v>50</v>
      </c>
      <c r="Q1374" s="137">
        <v>0</v>
      </c>
      <c r="R1374" s="137">
        <v>2</v>
      </c>
      <c r="S1374" s="137">
        <v>1</v>
      </c>
      <c r="T1374" s="137">
        <v>40</v>
      </c>
      <c r="U1374" t="str">
        <f>VLOOKUP($B1374,Summary!$A:$C,3,0)</f>
        <v>Intezar Sayed</v>
      </c>
      <c r="V1374" t="str">
        <f ca="1">VLOOKUP($B1374,Summary!$A:$E,5,0)</f>
        <v>91 - 180</v>
      </c>
      <c r="W1374">
        <f t="shared" si="44"/>
        <v>10152249</v>
      </c>
    </row>
    <row r="1375" spans="1:23" s="8" customFormat="1">
      <c r="A1375" s="6">
        <v>45462</v>
      </c>
      <c r="B1375" s="209">
        <v>10155622</v>
      </c>
      <c r="C1375" s="7" t="str">
        <f t="shared" si="43"/>
        <v>SOFIYAN MOHAMMED UMAR ANSARI</v>
      </c>
      <c r="D1375" t="s">
        <v>498</v>
      </c>
      <c r="E1375">
        <v>7304151160</v>
      </c>
      <c r="F1375" t="s">
        <v>503</v>
      </c>
      <c r="G1375">
        <v>5</v>
      </c>
      <c r="H1375">
        <v>0</v>
      </c>
      <c r="I1375">
        <v>0</v>
      </c>
      <c r="J1375">
        <v>5</v>
      </c>
      <c r="K1375">
        <v>3</v>
      </c>
      <c r="L1375">
        <v>2</v>
      </c>
      <c r="M1375">
        <v>0</v>
      </c>
      <c r="N1375">
        <v>0</v>
      </c>
      <c r="O1375" t="s">
        <v>384</v>
      </c>
      <c r="P1375" s="368">
        <v>125</v>
      </c>
      <c r="Q1375" s="137">
        <v>0</v>
      </c>
      <c r="R1375" s="137">
        <v>5</v>
      </c>
      <c r="S1375" s="137">
        <v>1</v>
      </c>
      <c r="T1375" s="137">
        <v>100</v>
      </c>
      <c r="U1375" t="str">
        <f>VLOOKUP($B1375,Summary!$A:$C,3,0)</f>
        <v>Dileep Sharma</v>
      </c>
      <c r="V1375" t="str">
        <f ca="1">VLOOKUP($B1375,Summary!$A:$E,5,0)</f>
        <v>31 - 90</v>
      </c>
      <c r="W1375">
        <f t="shared" si="44"/>
        <v>10155622</v>
      </c>
    </row>
    <row r="1376" spans="1:23" s="8" customFormat="1">
      <c r="A1376" s="6">
        <v>45462</v>
      </c>
      <c r="B1376" s="209">
        <v>10158408</v>
      </c>
      <c r="C1376" s="7" t="str">
        <f t="shared" si="43"/>
        <v>PRASHANT TUKARAM THOKALE</v>
      </c>
      <c r="D1376" t="s">
        <v>586</v>
      </c>
      <c r="E1376">
        <v>8779830559</v>
      </c>
      <c r="F1376" t="s">
        <v>388</v>
      </c>
      <c r="G1376">
        <v>5</v>
      </c>
      <c r="H1376">
        <v>0</v>
      </c>
      <c r="I1376">
        <v>0</v>
      </c>
      <c r="J1376">
        <v>5</v>
      </c>
      <c r="K1376">
        <v>2</v>
      </c>
      <c r="L1376">
        <v>3</v>
      </c>
      <c r="M1376">
        <v>0</v>
      </c>
      <c r="N1376">
        <v>0</v>
      </c>
      <c r="O1376" t="s">
        <v>384</v>
      </c>
      <c r="P1376" s="368">
        <v>125</v>
      </c>
      <c r="Q1376" s="137">
        <v>0</v>
      </c>
      <c r="R1376" s="137">
        <v>4</v>
      </c>
      <c r="S1376" s="137">
        <v>1</v>
      </c>
      <c r="T1376" s="137">
        <v>100</v>
      </c>
      <c r="U1376" t="str">
        <f>VLOOKUP($B1376,Summary!$A:$C,3,0)</f>
        <v>Dileep Sharma</v>
      </c>
      <c r="V1376" t="str">
        <f ca="1">VLOOKUP($B1376,Summary!$A:$E,5,0)</f>
        <v>00 - 30</v>
      </c>
      <c r="W1376">
        <f t="shared" si="44"/>
        <v>10158408</v>
      </c>
    </row>
    <row r="1377" spans="1:23" s="8" customFormat="1">
      <c r="A1377" s="6">
        <v>45462</v>
      </c>
      <c r="B1377" s="209">
        <v>10061244</v>
      </c>
      <c r="C1377" s="7" t="str">
        <f t="shared" si="43"/>
        <v>MANISH PANDEY</v>
      </c>
      <c r="D1377" t="s">
        <v>424</v>
      </c>
      <c r="E1377">
        <v>8655267737</v>
      </c>
      <c r="F1377" t="s">
        <v>385</v>
      </c>
      <c r="G1377">
        <v>4</v>
      </c>
      <c r="H1377">
        <v>0</v>
      </c>
      <c r="I1377">
        <v>0</v>
      </c>
      <c r="J1377">
        <v>4</v>
      </c>
      <c r="K1377">
        <v>1</v>
      </c>
      <c r="L1377">
        <v>3</v>
      </c>
      <c r="M1377">
        <v>0</v>
      </c>
      <c r="N1377">
        <v>0</v>
      </c>
      <c r="O1377" t="s">
        <v>384</v>
      </c>
      <c r="P1377" s="368">
        <v>100</v>
      </c>
      <c r="Q1377" s="137">
        <v>0</v>
      </c>
      <c r="R1377" s="137">
        <v>4</v>
      </c>
      <c r="S1377" s="137">
        <v>1</v>
      </c>
      <c r="T1377" s="137">
        <v>100</v>
      </c>
      <c r="U1377" t="str">
        <f>VLOOKUP($B1377,Summary!$A:$C,3,0)</f>
        <v>Intezar Sayed</v>
      </c>
      <c r="V1377" t="str">
        <f ca="1">VLOOKUP($B1377,Summary!$A:$E,5,0)</f>
        <v>More Than 1 Year</v>
      </c>
      <c r="W1377">
        <f t="shared" si="44"/>
        <v>10061244</v>
      </c>
    </row>
    <row r="1378" spans="1:23" s="8" customFormat="1">
      <c r="A1378" s="6">
        <v>45462</v>
      </c>
      <c r="B1378" s="209">
        <v>10154490</v>
      </c>
      <c r="C1378" s="7" t="str">
        <f t="shared" si="43"/>
        <v>SIRAJ RAIS KHAN</v>
      </c>
      <c r="D1378" t="s">
        <v>474</v>
      </c>
      <c r="E1378">
        <v>7738084089</v>
      </c>
      <c r="F1378" t="s">
        <v>402</v>
      </c>
      <c r="G1378">
        <v>6</v>
      </c>
      <c r="H1378">
        <v>0</v>
      </c>
      <c r="I1378">
        <v>0</v>
      </c>
      <c r="J1378">
        <v>6</v>
      </c>
      <c r="K1378">
        <v>3</v>
      </c>
      <c r="L1378">
        <v>3</v>
      </c>
      <c r="M1378">
        <v>0</v>
      </c>
      <c r="N1378">
        <v>0</v>
      </c>
      <c r="O1378" t="s">
        <v>384</v>
      </c>
      <c r="P1378" s="368">
        <v>140</v>
      </c>
      <c r="Q1378" s="137">
        <v>0</v>
      </c>
      <c r="R1378" s="137">
        <v>6</v>
      </c>
      <c r="S1378" s="137">
        <v>1</v>
      </c>
      <c r="T1378" s="137">
        <v>100</v>
      </c>
      <c r="U1378" t="str">
        <f>VLOOKUP($B1378,Summary!$A:$C,3,0)</f>
        <v>Intezar Sayed</v>
      </c>
      <c r="V1378" t="str">
        <f ca="1">VLOOKUP($B1378,Summary!$A:$E,5,0)</f>
        <v>91 - 180</v>
      </c>
      <c r="W1378">
        <f t="shared" si="44"/>
        <v>10154490</v>
      </c>
    </row>
    <row r="1379" spans="1:23" s="8" customFormat="1">
      <c r="A1379" s="6">
        <v>45462</v>
      </c>
      <c r="B1379" s="209">
        <v>10158406</v>
      </c>
      <c r="C1379" s="7" t="str">
        <f t="shared" si="43"/>
        <v>MOHAMMAD HASEEN</v>
      </c>
      <c r="D1379" t="s">
        <v>582</v>
      </c>
      <c r="E1379">
        <v>8565899473</v>
      </c>
      <c r="F1379" t="s">
        <v>431</v>
      </c>
      <c r="G1379">
        <v>6</v>
      </c>
      <c r="H1379">
        <v>0</v>
      </c>
      <c r="I1379">
        <v>0</v>
      </c>
      <c r="J1379">
        <v>6</v>
      </c>
      <c r="K1379">
        <v>1</v>
      </c>
      <c r="L1379">
        <v>5</v>
      </c>
      <c r="M1379">
        <v>0</v>
      </c>
      <c r="N1379">
        <v>0</v>
      </c>
      <c r="O1379" t="s">
        <v>384</v>
      </c>
      <c r="P1379" s="368">
        <v>150</v>
      </c>
      <c r="Q1379" s="137">
        <v>0</v>
      </c>
      <c r="R1379" s="137">
        <v>6</v>
      </c>
      <c r="S1379" s="137">
        <v>1</v>
      </c>
      <c r="T1379" s="137">
        <v>100</v>
      </c>
      <c r="U1379" t="str">
        <f>VLOOKUP($B1379,Summary!$A:$C,3,0)</f>
        <v>Madhuri Joshi</v>
      </c>
      <c r="V1379" t="str">
        <f ca="1">VLOOKUP($B1379,Summary!$A:$E,5,0)</f>
        <v>00 - 30</v>
      </c>
      <c r="W1379">
        <f t="shared" si="44"/>
        <v>10158406</v>
      </c>
    </row>
    <row r="1380" spans="1:23" s="8" customFormat="1">
      <c r="A1380" s="6">
        <v>45462</v>
      </c>
      <c r="B1380" s="209">
        <v>10145771</v>
      </c>
      <c r="C1380" s="7" t="str">
        <f t="shared" si="43"/>
        <v>RISHIKESH DUBEY</v>
      </c>
      <c r="D1380" t="s">
        <v>437</v>
      </c>
      <c r="E1380">
        <v>8369036235</v>
      </c>
      <c r="F1380" t="s">
        <v>433</v>
      </c>
      <c r="G1380">
        <v>4</v>
      </c>
      <c r="H1380">
        <v>0</v>
      </c>
      <c r="I1380">
        <v>0</v>
      </c>
      <c r="J1380">
        <v>4</v>
      </c>
      <c r="K1380">
        <v>0</v>
      </c>
      <c r="L1380">
        <v>4</v>
      </c>
      <c r="M1380">
        <v>0</v>
      </c>
      <c r="N1380">
        <v>0</v>
      </c>
      <c r="O1380" t="s">
        <v>384</v>
      </c>
      <c r="P1380" s="368">
        <v>90</v>
      </c>
      <c r="Q1380" s="137">
        <v>0</v>
      </c>
      <c r="R1380" s="137">
        <v>3</v>
      </c>
      <c r="S1380" s="137">
        <v>1</v>
      </c>
      <c r="T1380" s="137">
        <v>60</v>
      </c>
      <c r="U1380" t="str">
        <f>VLOOKUP($B1380,Summary!$A:$C,3,0)</f>
        <v>Intezar Sayed</v>
      </c>
      <c r="V1380" t="str">
        <f ca="1">VLOOKUP($B1380,Summary!$A:$E,5,0)</f>
        <v>180 +</v>
      </c>
      <c r="W1380">
        <f t="shared" si="44"/>
        <v>10145771</v>
      </c>
    </row>
    <row r="1381" spans="1:23" s="8" customFormat="1">
      <c r="A1381" s="6">
        <v>45462</v>
      </c>
      <c r="B1381" s="209">
        <v>10150180</v>
      </c>
      <c r="C1381" s="7" t="str">
        <f t="shared" si="43"/>
        <v>YASH SABHA SHANKAR TIWARI</v>
      </c>
      <c r="D1381" t="s">
        <v>423</v>
      </c>
      <c r="E1381">
        <v>9594587271</v>
      </c>
      <c r="F1381" t="s">
        <v>387</v>
      </c>
      <c r="G1381">
        <v>1</v>
      </c>
      <c r="H1381">
        <v>0</v>
      </c>
      <c r="I1381">
        <v>0</v>
      </c>
      <c r="J1381">
        <v>1</v>
      </c>
      <c r="K1381">
        <v>0</v>
      </c>
      <c r="L1381">
        <v>1</v>
      </c>
      <c r="M1381">
        <v>0</v>
      </c>
      <c r="N1381">
        <v>0</v>
      </c>
      <c r="O1381" t="s">
        <v>384</v>
      </c>
      <c r="P1381" s="368">
        <v>25</v>
      </c>
      <c r="Q1381" s="137">
        <v>0</v>
      </c>
      <c r="R1381" s="137">
        <v>1</v>
      </c>
      <c r="S1381" s="137">
        <v>1</v>
      </c>
      <c r="T1381" s="137">
        <v>20</v>
      </c>
      <c r="U1381" t="str">
        <f>VLOOKUP($B1381,Summary!$A:$C,3,0)</f>
        <v>Abhijit Khanvilkar</v>
      </c>
      <c r="V1381" t="str">
        <f ca="1">VLOOKUP($B1381,Summary!$A:$E,5,0)</f>
        <v>180 +</v>
      </c>
      <c r="W1381">
        <f t="shared" si="44"/>
        <v>10150180</v>
      </c>
    </row>
    <row r="1382" spans="1:23" s="8" customFormat="1">
      <c r="A1382" s="6">
        <v>45462</v>
      </c>
      <c r="B1382" s="209">
        <v>10154719</v>
      </c>
      <c r="C1382" s="7" t="str">
        <f t="shared" si="43"/>
        <v>CHANDAN MISHRA</v>
      </c>
      <c r="D1382" t="s">
        <v>489</v>
      </c>
      <c r="E1382">
        <v>8433849596</v>
      </c>
      <c r="F1382" t="s">
        <v>471</v>
      </c>
      <c r="G1382">
        <v>5</v>
      </c>
      <c r="H1382">
        <v>0</v>
      </c>
      <c r="I1382">
        <v>0</v>
      </c>
      <c r="J1382">
        <v>5</v>
      </c>
      <c r="K1382">
        <v>2</v>
      </c>
      <c r="L1382">
        <v>4</v>
      </c>
      <c r="M1382">
        <v>0</v>
      </c>
      <c r="N1382">
        <v>0</v>
      </c>
      <c r="O1382" t="s">
        <v>384</v>
      </c>
      <c r="P1382" s="368">
        <v>115</v>
      </c>
      <c r="Q1382" s="137">
        <v>0</v>
      </c>
      <c r="R1382" s="137">
        <v>5</v>
      </c>
      <c r="S1382" s="137">
        <v>1</v>
      </c>
      <c r="T1382" s="137">
        <v>100</v>
      </c>
      <c r="U1382" t="str">
        <f>VLOOKUP($B1382,Summary!$A:$C,3,0)</f>
        <v>Dileep Sharma</v>
      </c>
      <c r="V1382" t="str">
        <f ca="1">VLOOKUP($B1382,Summary!$A:$E,5,0)</f>
        <v>91 - 180</v>
      </c>
      <c r="W1382">
        <f t="shared" si="44"/>
        <v>10154719</v>
      </c>
    </row>
    <row r="1383" spans="1:23" s="8" customFormat="1">
      <c r="A1383" s="6">
        <v>45462</v>
      </c>
      <c r="B1383" s="209">
        <v>10091881</v>
      </c>
      <c r="C1383" s="7" t="str">
        <f t="shared" si="43"/>
        <v>SUMIT SHARAD SANAS</v>
      </c>
      <c r="D1383" t="s">
        <v>427</v>
      </c>
      <c r="E1383">
        <v>8652573355</v>
      </c>
      <c r="F1383" t="s">
        <v>392</v>
      </c>
      <c r="G1383">
        <v>2</v>
      </c>
      <c r="H1383">
        <v>1</v>
      </c>
      <c r="I1383">
        <v>0</v>
      </c>
      <c r="J1383">
        <v>1</v>
      </c>
      <c r="K1383">
        <v>0</v>
      </c>
      <c r="L1383">
        <v>2</v>
      </c>
      <c r="M1383">
        <v>0</v>
      </c>
      <c r="N1383">
        <v>0</v>
      </c>
      <c r="O1383" t="s">
        <v>384</v>
      </c>
      <c r="P1383" s="368">
        <v>110</v>
      </c>
      <c r="Q1383" s="137">
        <v>9901</v>
      </c>
      <c r="R1383" s="137">
        <v>2</v>
      </c>
      <c r="S1383" s="137">
        <v>1</v>
      </c>
      <c r="T1383" s="137">
        <v>40</v>
      </c>
      <c r="U1383" t="str">
        <f>VLOOKUP($B1383,Summary!$A:$C,3,0)</f>
        <v>Abhijit Khanvilkar</v>
      </c>
      <c r="V1383" t="str">
        <f ca="1">VLOOKUP($B1383,Summary!$A:$E,5,0)</f>
        <v>More Than 1 Year</v>
      </c>
      <c r="W1383">
        <f t="shared" si="44"/>
        <v>10091881</v>
      </c>
    </row>
    <row r="1384" spans="1:23" s="8" customFormat="1">
      <c r="A1384" s="6">
        <v>45462</v>
      </c>
      <c r="B1384" s="209">
        <v>10153331</v>
      </c>
      <c r="C1384" s="7" t="str">
        <f t="shared" si="43"/>
        <v>RAGHWENDRA KUMAR SINGH</v>
      </c>
      <c r="D1384" t="s">
        <v>460</v>
      </c>
      <c r="E1384">
        <v>8104389966</v>
      </c>
      <c r="F1384" t="s">
        <v>390</v>
      </c>
      <c r="G1384">
        <v>3</v>
      </c>
      <c r="H1384">
        <v>0</v>
      </c>
      <c r="I1384">
        <v>0</v>
      </c>
      <c r="J1384">
        <v>3</v>
      </c>
      <c r="K1384">
        <v>0</v>
      </c>
      <c r="L1384">
        <v>3</v>
      </c>
      <c r="M1384">
        <v>0</v>
      </c>
      <c r="N1384">
        <v>0</v>
      </c>
      <c r="O1384" t="s">
        <v>384</v>
      </c>
      <c r="P1384" s="368">
        <v>75</v>
      </c>
      <c r="Q1384" s="137">
        <v>0</v>
      </c>
      <c r="R1384" s="137">
        <v>3</v>
      </c>
      <c r="S1384" s="137">
        <v>1</v>
      </c>
      <c r="T1384" s="137">
        <v>100</v>
      </c>
      <c r="U1384" t="str">
        <f>VLOOKUP($B1384,Summary!$A:$C,3,0)</f>
        <v>Avnind Singh</v>
      </c>
      <c r="V1384" t="str">
        <f ca="1">VLOOKUP($B1384,Summary!$A:$E,5,0)</f>
        <v>91 - 180</v>
      </c>
      <c r="W1384">
        <f t="shared" si="44"/>
        <v>10153331</v>
      </c>
    </row>
    <row r="1385" spans="1:23" s="8" customFormat="1">
      <c r="A1385" s="6">
        <v>45462</v>
      </c>
      <c r="B1385" s="209">
        <v>10151345</v>
      </c>
      <c r="C1385" s="7" t="str">
        <f t="shared" si="43"/>
        <v>NAGENDRA MISHRA</v>
      </c>
      <c r="D1385" t="s">
        <v>386</v>
      </c>
      <c r="E1385">
        <v>7049872363</v>
      </c>
      <c r="F1385" t="s">
        <v>448</v>
      </c>
      <c r="G1385">
        <v>2</v>
      </c>
      <c r="H1385">
        <v>0</v>
      </c>
      <c r="I1385">
        <v>0</v>
      </c>
      <c r="J1385">
        <v>2</v>
      </c>
      <c r="K1385">
        <v>0</v>
      </c>
      <c r="L1385">
        <v>2</v>
      </c>
      <c r="M1385">
        <v>0</v>
      </c>
      <c r="N1385">
        <v>0</v>
      </c>
      <c r="O1385" t="s">
        <v>384</v>
      </c>
      <c r="P1385" s="368">
        <v>50</v>
      </c>
      <c r="Q1385" s="137">
        <v>0</v>
      </c>
      <c r="R1385" s="137">
        <v>2</v>
      </c>
      <c r="S1385" s="137">
        <v>1</v>
      </c>
      <c r="T1385" s="137">
        <v>66.67</v>
      </c>
      <c r="U1385" t="str">
        <f>VLOOKUP($B1385,Summary!$A:$C,3,0)</f>
        <v>Avnind Singh</v>
      </c>
      <c r="V1385" t="str">
        <f ca="1">VLOOKUP($B1385,Summary!$A:$E,5,0)</f>
        <v>180 +</v>
      </c>
      <c r="W1385">
        <f t="shared" si="44"/>
        <v>10151345</v>
      </c>
    </row>
    <row r="1386" spans="1:23" s="8" customFormat="1">
      <c r="A1386" s="6">
        <v>45462</v>
      </c>
      <c r="B1386" s="209">
        <v>10127663</v>
      </c>
      <c r="C1386" s="7" t="str">
        <f t="shared" si="43"/>
        <v>IRFAN INNUS PATEL</v>
      </c>
      <c r="D1386" t="s">
        <v>402</v>
      </c>
      <c r="E1386">
        <v>8286441940</v>
      </c>
      <c r="F1386" t="s">
        <v>414</v>
      </c>
      <c r="G1386">
        <v>1</v>
      </c>
      <c r="H1386">
        <v>1</v>
      </c>
      <c r="I1386">
        <v>0</v>
      </c>
      <c r="J1386">
        <v>0</v>
      </c>
      <c r="K1386">
        <v>0</v>
      </c>
      <c r="L1386">
        <v>1</v>
      </c>
      <c r="M1386">
        <v>0</v>
      </c>
      <c r="N1386">
        <v>0</v>
      </c>
      <c r="O1386" t="s">
        <v>384</v>
      </c>
      <c r="P1386" s="368">
        <v>90</v>
      </c>
      <c r="Q1386" s="137">
        <v>42692</v>
      </c>
      <c r="R1386" s="137">
        <v>1</v>
      </c>
      <c r="S1386" s="137">
        <v>1</v>
      </c>
      <c r="T1386" s="137">
        <v>20</v>
      </c>
      <c r="U1386" t="str">
        <f>VLOOKUP($B1386,Summary!$A:$C,3,0)</f>
        <v>Intezar Sayed</v>
      </c>
      <c r="V1386" t="str">
        <f ca="1">VLOOKUP($B1386,Summary!$A:$E,5,0)</f>
        <v>More Than 1 Year</v>
      </c>
      <c r="W1386">
        <f t="shared" si="44"/>
        <v>10127663</v>
      </c>
    </row>
    <row r="1387" spans="1:23" s="8" customFormat="1">
      <c r="A1387" s="6">
        <v>45462</v>
      </c>
      <c r="B1387" s="209">
        <v>10154727</v>
      </c>
      <c r="C1387" s="7" t="str">
        <f t="shared" si="43"/>
        <v>SHUBHENDU PRAFULLA DASKABI</v>
      </c>
      <c r="D1387" t="s">
        <v>491</v>
      </c>
      <c r="E1387">
        <v>9372379791</v>
      </c>
      <c r="F1387" t="s">
        <v>471</v>
      </c>
      <c r="G1387">
        <v>5</v>
      </c>
      <c r="H1387">
        <v>0</v>
      </c>
      <c r="I1387">
        <v>0</v>
      </c>
      <c r="J1387">
        <v>5</v>
      </c>
      <c r="K1387">
        <v>3</v>
      </c>
      <c r="L1387">
        <v>2</v>
      </c>
      <c r="M1387">
        <v>0</v>
      </c>
      <c r="N1387">
        <v>0</v>
      </c>
      <c r="O1387" t="s">
        <v>384</v>
      </c>
      <c r="P1387" s="368">
        <v>115</v>
      </c>
      <c r="Q1387" s="137">
        <v>0</v>
      </c>
      <c r="R1387" s="137">
        <v>5</v>
      </c>
      <c r="S1387" s="137">
        <v>1</v>
      </c>
      <c r="T1387" s="137">
        <v>100</v>
      </c>
      <c r="U1387" t="str">
        <f>VLOOKUP($B1387,Summary!$A:$C,3,0)</f>
        <v>Dileep Sharma</v>
      </c>
      <c r="V1387" t="str">
        <f ca="1">VLOOKUP($B1387,Summary!$A:$E,5,0)</f>
        <v>91 - 180</v>
      </c>
      <c r="W1387">
        <f t="shared" si="44"/>
        <v>10154727</v>
      </c>
    </row>
    <row r="1388" spans="1:23" s="8" customFormat="1">
      <c r="A1388" s="6">
        <v>45462</v>
      </c>
      <c r="B1388" s="209">
        <v>10155631</v>
      </c>
      <c r="C1388" s="7" t="str">
        <f t="shared" ref="C1388:C1449" si="45">D1388</f>
        <v>PRAFUL MUKUNDRAO TELANG</v>
      </c>
      <c r="D1388" t="s">
        <v>501</v>
      </c>
      <c r="E1388">
        <v>7769928826</v>
      </c>
      <c r="F1388" t="s">
        <v>409</v>
      </c>
      <c r="G1388">
        <v>3</v>
      </c>
      <c r="H1388">
        <v>0</v>
      </c>
      <c r="I1388">
        <v>0</v>
      </c>
      <c r="J1388">
        <v>3</v>
      </c>
      <c r="K1388">
        <v>2</v>
      </c>
      <c r="L1388">
        <v>1</v>
      </c>
      <c r="M1388">
        <v>0</v>
      </c>
      <c r="N1388">
        <v>0</v>
      </c>
      <c r="O1388" t="s">
        <v>384</v>
      </c>
      <c r="P1388" s="368">
        <v>75</v>
      </c>
      <c r="Q1388" s="137">
        <v>0</v>
      </c>
      <c r="R1388" s="137">
        <v>2</v>
      </c>
      <c r="S1388" s="137">
        <v>1</v>
      </c>
      <c r="T1388" s="137">
        <v>40</v>
      </c>
      <c r="U1388" t="str">
        <f>VLOOKUP($B1388,Summary!$A:$C,3,0)</f>
        <v>Avnind Singh</v>
      </c>
      <c r="V1388" t="str">
        <f ca="1">VLOOKUP($B1388,Summary!$A:$E,5,0)</f>
        <v>31 - 90</v>
      </c>
      <c r="W1388">
        <f t="shared" si="44"/>
        <v>10155631</v>
      </c>
    </row>
    <row r="1389" spans="1:23" s="8" customFormat="1">
      <c r="A1389" s="6">
        <v>45462</v>
      </c>
      <c r="B1389" s="209">
        <v>10153648</v>
      </c>
      <c r="C1389" s="7" t="str">
        <f t="shared" si="45"/>
        <v>RAJKUMAR U SINGH</v>
      </c>
      <c r="D1389" t="s">
        <v>466</v>
      </c>
      <c r="E1389">
        <v>7058306032</v>
      </c>
      <c r="F1389" t="s">
        <v>385</v>
      </c>
      <c r="G1389">
        <v>4</v>
      </c>
      <c r="H1389">
        <v>0</v>
      </c>
      <c r="I1389">
        <v>0</v>
      </c>
      <c r="J1389">
        <v>4</v>
      </c>
      <c r="K1389">
        <v>1</v>
      </c>
      <c r="L1389">
        <v>3</v>
      </c>
      <c r="M1389">
        <v>0</v>
      </c>
      <c r="N1389">
        <v>0</v>
      </c>
      <c r="O1389" t="s">
        <v>384</v>
      </c>
      <c r="P1389" s="368">
        <v>80</v>
      </c>
      <c r="Q1389" s="137">
        <v>0</v>
      </c>
      <c r="R1389" s="137">
        <v>4</v>
      </c>
      <c r="S1389" s="137">
        <v>1</v>
      </c>
      <c r="T1389" s="137">
        <v>80</v>
      </c>
      <c r="U1389" t="str">
        <f>VLOOKUP($B1389,Summary!$A:$C,3,0)</f>
        <v>Intezar Sayed</v>
      </c>
      <c r="V1389" t="str">
        <f ca="1">VLOOKUP($B1389,Summary!$A:$E,5,0)</f>
        <v>91 - 180</v>
      </c>
      <c r="W1389">
        <f t="shared" si="44"/>
        <v>10153648</v>
      </c>
    </row>
    <row r="1390" spans="1:23" s="8" customFormat="1">
      <c r="A1390" s="6">
        <v>45462</v>
      </c>
      <c r="B1390" s="209">
        <v>10157279</v>
      </c>
      <c r="C1390" s="7" t="str">
        <f t="shared" si="45"/>
        <v>ABDUL AHAD ANIS KHAN</v>
      </c>
      <c r="D1390" t="s">
        <v>547</v>
      </c>
      <c r="E1390">
        <v>7058620610</v>
      </c>
      <c r="F1390" t="s">
        <v>461</v>
      </c>
      <c r="G1390">
        <v>4</v>
      </c>
      <c r="H1390">
        <v>0</v>
      </c>
      <c r="I1390">
        <v>0</v>
      </c>
      <c r="J1390">
        <v>4</v>
      </c>
      <c r="K1390">
        <v>3</v>
      </c>
      <c r="L1390">
        <v>2</v>
      </c>
      <c r="M1390">
        <v>0</v>
      </c>
      <c r="N1390">
        <v>0</v>
      </c>
      <c r="O1390" t="s">
        <v>384</v>
      </c>
      <c r="P1390" s="368">
        <v>100</v>
      </c>
      <c r="Q1390" s="137">
        <v>0</v>
      </c>
      <c r="R1390" s="137">
        <v>4</v>
      </c>
      <c r="S1390" s="137">
        <v>1</v>
      </c>
      <c r="T1390" s="137">
        <v>80</v>
      </c>
      <c r="U1390" t="str">
        <f>VLOOKUP($B1390,Summary!$A:$C,3,0)</f>
        <v>Avnind Singh</v>
      </c>
      <c r="V1390" t="str">
        <f ca="1">VLOOKUP($B1390,Summary!$A:$E,5,0)</f>
        <v>31 - 90</v>
      </c>
      <c r="W1390">
        <f t="shared" si="44"/>
        <v>10157279</v>
      </c>
    </row>
    <row r="1391" spans="1:23" s="8" customFormat="1">
      <c r="A1391" s="6">
        <v>45462</v>
      </c>
      <c r="B1391" s="209">
        <v>10154479</v>
      </c>
      <c r="C1391" s="7" t="str">
        <f t="shared" si="45"/>
        <v>VINOD KUMAR</v>
      </c>
      <c r="D1391" t="s">
        <v>477</v>
      </c>
      <c r="E1391">
        <v>7905193449</v>
      </c>
      <c r="F1391" t="s">
        <v>471</v>
      </c>
      <c r="G1391">
        <v>5</v>
      </c>
      <c r="H1391">
        <v>0</v>
      </c>
      <c r="I1391">
        <v>0</v>
      </c>
      <c r="J1391">
        <v>5</v>
      </c>
      <c r="K1391">
        <v>2</v>
      </c>
      <c r="L1391">
        <v>3</v>
      </c>
      <c r="M1391">
        <v>0</v>
      </c>
      <c r="N1391">
        <v>0</v>
      </c>
      <c r="O1391" t="s">
        <v>384</v>
      </c>
      <c r="P1391" s="368">
        <v>125</v>
      </c>
      <c r="Q1391" s="137">
        <v>0</v>
      </c>
      <c r="R1391" s="137">
        <v>5</v>
      </c>
      <c r="S1391" s="137">
        <v>1</v>
      </c>
      <c r="T1391" s="137">
        <v>100</v>
      </c>
      <c r="U1391" t="str">
        <f>VLOOKUP($B1391,Summary!$A:$C,3,0)</f>
        <v>Dileep Sharma</v>
      </c>
      <c r="V1391" t="str">
        <f ca="1">VLOOKUP($B1391,Summary!$A:$E,5,0)</f>
        <v>91 - 180</v>
      </c>
      <c r="W1391">
        <f t="shared" si="44"/>
        <v>10154479</v>
      </c>
    </row>
    <row r="1392" spans="1:23" s="8" customFormat="1">
      <c r="A1392" s="6">
        <v>45462</v>
      </c>
      <c r="B1392" s="209">
        <v>10154483</v>
      </c>
      <c r="C1392" s="7" t="str">
        <f t="shared" si="45"/>
        <v>JAYANT KUMAR</v>
      </c>
      <c r="D1392" t="s">
        <v>471</v>
      </c>
      <c r="E1392">
        <v>9304376328</v>
      </c>
      <c r="F1392" t="s">
        <v>497</v>
      </c>
      <c r="G1392">
        <v>3</v>
      </c>
      <c r="H1392">
        <v>0</v>
      </c>
      <c r="I1392">
        <v>0</v>
      </c>
      <c r="J1392">
        <v>3</v>
      </c>
      <c r="K1392">
        <v>0</v>
      </c>
      <c r="L1392">
        <v>3</v>
      </c>
      <c r="M1392">
        <v>0</v>
      </c>
      <c r="N1392">
        <v>0</v>
      </c>
      <c r="O1392" t="s">
        <v>384</v>
      </c>
      <c r="P1392" s="368">
        <v>75</v>
      </c>
      <c r="Q1392" s="137">
        <v>0</v>
      </c>
      <c r="R1392" s="137">
        <v>3</v>
      </c>
      <c r="S1392" s="137">
        <v>1</v>
      </c>
      <c r="T1392" s="137">
        <v>100</v>
      </c>
      <c r="U1392" t="str">
        <f>VLOOKUP($B1392,Summary!$A:$C,3,0)</f>
        <v>Dileep Sharma</v>
      </c>
      <c r="V1392" t="str">
        <f ca="1">VLOOKUP($B1392,Summary!$A:$E,5,0)</f>
        <v>91 - 180</v>
      </c>
      <c r="W1392">
        <f t="shared" si="44"/>
        <v>10154483</v>
      </c>
    </row>
    <row r="1393" spans="1:23" s="8" customFormat="1">
      <c r="A1393" s="6">
        <v>45462</v>
      </c>
      <c r="B1393" s="209">
        <v>10057460</v>
      </c>
      <c r="C1393" s="7" t="str">
        <f t="shared" si="45"/>
        <v>GANGA SAGAR PANDEY</v>
      </c>
      <c r="D1393" t="s">
        <v>435</v>
      </c>
      <c r="E1393">
        <v>9696537480</v>
      </c>
      <c r="F1393" t="s">
        <v>412</v>
      </c>
      <c r="G1393">
        <v>5</v>
      </c>
      <c r="H1393">
        <v>0</v>
      </c>
      <c r="I1393">
        <v>0</v>
      </c>
      <c r="J1393">
        <v>5</v>
      </c>
      <c r="K1393">
        <v>0</v>
      </c>
      <c r="L1393">
        <v>5</v>
      </c>
      <c r="M1393">
        <v>0</v>
      </c>
      <c r="N1393">
        <v>0</v>
      </c>
      <c r="O1393" t="s">
        <v>384</v>
      </c>
      <c r="P1393" s="368">
        <v>125</v>
      </c>
      <c r="Q1393" s="137">
        <v>0</v>
      </c>
      <c r="R1393" s="137">
        <v>5</v>
      </c>
      <c r="S1393" s="137">
        <v>1</v>
      </c>
      <c r="T1393" s="137">
        <v>100</v>
      </c>
      <c r="U1393" t="str">
        <f>VLOOKUP($B1393,Summary!$A:$C,3,0)</f>
        <v>Rushikesh Kale</v>
      </c>
      <c r="V1393" t="str">
        <f ca="1">VLOOKUP($B1393,Summary!$A:$E,5,0)</f>
        <v>More Than 1 Year</v>
      </c>
      <c r="W1393">
        <f t="shared" si="44"/>
        <v>10057460</v>
      </c>
    </row>
    <row r="1394" spans="1:23" s="8" customFormat="1">
      <c r="A1394" s="6">
        <v>45462</v>
      </c>
      <c r="B1394" s="209">
        <v>10153634</v>
      </c>
      <c r="C1394" s="7" t="str">
        <f t="shared" si="45"/>
        <v>LAXMI NARAYAN PANDEY</v>
      </c>
      <c r="D1394" t="s">
        <v>467</v>
      </c>
      <c r="E1394">
        <v>7208851513</v>
      </c>
      <c r="F1394" t="s">
        <v>387</v>
      </c>
      <c r="G1394">
        <v>5</v>
      </c>
      <c r="H1394">
        <v>0</v>
      </c>
      <c r="I1394">
        <v>0</v>
      </c>
      <c r="J1394">
        <v>5</v>
      </c>
      <c r="K1394">
        <v>2</v>
      </c>
      <c r="L1394">
        <v>3</v>
      </c>
      <c r="M1394">
        <v>0</v>
      </c>
      <c r="N1394">
        <v>1</v>
      </c>
      <c r="O1394" t="s">
        <v>384</v>
      </c>
      <c r="P1394" s="368">
        <v>135</v>
      </c>
      <c r="Q1394" s="137">
        <v>0</v>
      </c>
      <c r="R1394" s="137">
        <v>5</v>
      </c>
      <c r="S1394" s="137">
        <v>1</v>
      </c>
      <c r="T1394" s="137">
        <v>100</v>
      </c>
      <c r="U1394" t="str">
        <f>VLOOKUP($B1394,Summary!$A:$C,3,0)</f>
        <v>Abhijit Khanvilkar</v>
      </c>
      <c r="V1394" t="str">
        <f ca="1">VLOOKUP($B1394,Summary!$A:$E,5,0)</f>
        <v>91 - 180</v>
      </c>
      <c r="W1394">
        <f t="shared" si="44"/>
        <v>10153634</v>
      </c>
    </row>
    <row r="1395" spans="1:23" s="8" customFormat="1">
      <c r="A1395" s="6">
        <v>45462</v>
      </c>
      <c r="B1395" s="209">
        <v>10014784</v>
      </c>
      <c r="C1395" s="7" t="str">
        <f t="shared" si="45"/>
        <v>PRASHANT LAD</v>
      </c>
      <c r="D1395" t="s">
        <v>407</v>
      </c>
      <c r="E1395">
        <v>9833647618</v>
      </c>
      <c r="F1395" t="s">
        <v>431</v>
      </c>
      <c r="G1395">
        <v>4</v>
      </c>
      <c r="H1395">
        <v>1</v>
      </c>
      <c r="I1395">
        <v>1</v>
      </c>
      <c r="J1395">
        <v>2</v>
      </c>
      <c r="K1395">
        <v>2</v>
      </c>
      <c r="L1395">
        <v>2</v>
      </c>
      <c r="M1395">
        <v>0</v>
      </c>
      <c r="N1395">
        <v>1</v>
      </c>
      <c r="O1395" t="s">
        <v>384</v>
      </c>
      <c r="P1395" s="368">
        <v>235</v>
      </c>
      <c r="Q1395" s="137">
        <v>10916</v>
      </c>
      <c r="R1395" s="137">
        <v>3</v>
      </c>
      <c r="S1395" s="137">
        <v>1</v>
      </c>
      <c r="T1395" s="137">
        <v>100</v>
      </c>
      <c r="U1395" t="str">
        <f>VLOOKUP($B1395,Summary!$A:$C,3,0)</f>
        <v>Madhuri Joshi</v>
      </c>
      <c r="V1395" t="str">
        <f ca="1">VLOOKUP($B1395,Summary!$A:$E,5,0)</f>
        <v>More Than 1 Year</v>
      </c>
      <c r="W1395">
        <f t="shared" si="44"/>
        <v>10014784</v>
      </c>
    </row>
    <row r="1396" spans="1:23" s="8" customFormat="1">
      <c r="A1396" s="6">
        <v>45462</v>
      </c>
      <c r="B1396" s="209">
        <v>10157722</v>
      </c>
      <c r="C1396" s="7" t="str">
        <f t="shared" si="45"/>
        <v>SACHIN KUMAR</v>
      </c>
      <c r="D1396" t="s">
        <v>561</v>
      </c>
      <c r="E1396">
        <v>8825131086</v>
      </c>
      <c r="F1396" t="s">
        <v>387</v>
      </c>
      <c r="G1396">
        <v>6</v>
      </c>
      <c r="H1396">
        <v>0</v>
      </c>
      <c r="I1396">
        <v>0</v>
      </c>
      <c r="J1396">
        <v>6</v>
      </c>
      <c r="K1396">
        <v>1</v>
      </c>
      <c r="L1396">
        <v>5</v>
      </c>
      <c r="M1396">
        <v>0</v>
      </c>
      <c r="N1396">
        <v>0</v>
      </c>
      <c r="O1396" t="s">
        <v>384</v>
      </c>
      <c r="P1396" s="368">
        <v>150</v>
      </c>
      <c r="Q1396" s="137">
        <v>0</v>
      </c>
      <c r="R1396" s="137">
        <v>6</v>
      </c>
      <c r="S1396" s="137">
        <v>1</v>
      </c>
      <c r="T1396" s="137">
        <v>100</v>
      </c>
      <c r="U1396" t="str">
        <f>VLOOKUP($B1396,Summary!$A:$C,3,0)</f>
        <v>Abhijit Khanvilkar</v>
      </c>
      <c r="V1396" t="str">
        <f ca="1">VLOOKUP($B1396,Summary!$A:$E,5,0)</f>
        <v>31 - 90</v>
      </c>
      <c r="W1396">
        <f t="shared" si="44"/>
        <v>10157722</v>
      </c>
    </row>
    <row r="1397" spans="1:23" s="8" customFormat="1">
      <c r="A1397" s="6">
        <v>45462</v>
      </c>
      <c r="B1397" s="209">
        <v>10155619</v>
      </c>
      <c r="C1397" s="7" t="str">
        <f t="shared" si="45"/>
        <v>AJAY BALU LONDHE</v>
      </c>
      <c r="D1397" t="s">
        <v>502</v>
      </c>
      <c r="E1397">
        <v>8369610661</v>
      </c>
      <c r="F1397" t="s">
        <v>416</v>
      </c>
      <c r="G1397">
        <v>6</v>
      </c>
      <c r="H1397">
        <v>0</v>
      </c>
      <c r="I1397">
        <v>0</v>
      </c>
      <c r="J1397">
        <v>6</v>
      </c>
      <c r="K1397">
        <v>1</v>
      </c>
      <c r="L1397">
        <v>5</v>
      </c>
      <c r="M1397">
        <v>0</v>
      </c>
      <c r="N1397">
        <v>0</v>
      </c>
      <c r="O1397" t="s">
        <v>384</v>
      </c>
      <c r="P1397" s="368">
        <v>150</v>
      </c>
      <c r="Q1397" s="137">
        <v>0</v>
      </c>
      <c r="R1397" s="137">
        <v>5</v>
      </c>
      <c r="S1397" s="137">
        <v>1</v>
      </c>
      <c r="T1397" s="137">
        <v>100</v>
      </c>
      <c r="U1397" t="str">
        <f>VLOOKUP($B1397,Summary!$A:$C,3,0)</f>
        <v>Abhijit Khanvilkar</v>
      </c>
      <c r="V1397" t="str">
        <f ca="1">VLOOKUP($B1397,Summary!$A:$E,5,0)</f>
        <v>31 - 90</v>
      </c>
      <c r="W1397">
        <f t="shared" si="44"/>
        <v>10155619</v>
      </c>
    </row>
    <row r="1398" spans="1:23" s="8" customFormat="1">
      <c r="A1398" s="6">
        <v>45462</v>
      </c>
      <c r="B1398" s="209">
        <v>10068280</v>
      </c>
      <c r="C1398" s="7" t="str">
        <f t="shared" si="45"/>
        <v>ARCHANA KAKADE</v>
      </c>
      <c r="D1398" t="s">
        <v>434</v>
      </c>
      <c r="E1398">
        <v>7208149618</v>
      </c>
      <c r="F1398" t="s">
        <v>416</v>
      </c>
      <c r="G1398">
        <v>4</v>
      </c>
      <c r="H1398">
        <v>0</v>
      </c>
      <c r="I1398">
        <v>0</v>
      </c>
      <c r="J1398">
        <v>4</v>
      </c>
      <c r="K1398">
        <v>1</v>
      </c>
      <c r="L1398">
        <v>4</v>
      </c>
      <c r="M1398">
        <v>0</v>
      </c>
      <c r="N1398">
        <v>1</v>
      </c>
      <c r="O1398" t="s">
        <v>384</v>
      </c>
      <c r="P1398" s="368">
        <v>105</v>
      </c>
      <c r="Q1398" s="137">
        <v>0</v>
      </c>
      <c r="R1398" s="137">
        <v>4</v>
      </c>
      <c r="S1398" s="137">
        <v>1</v>
      </c>
      <c r="T1398" s="137">
        <v>100</v>
      </c>
      <c r="U1398" t="str">
        <f>VLOOKUP($B1398,Summary!$A:$C,3,0)</f>
        <v>Abhijit Khanvilkar</v>
      </c>
      <c r="V1398" t="str">
        <f ca="1">VLOOKUP($B1398,Summary!$A:$E,5,0)</f>
        <v>More Than 1 Year</v>
      </c>
      <c r="W1398">
        <f t="shared" si="44"/>
        <v>10068280</v>
      </c>
    </row>
    <row r="1399" spans="1:23" s="8" customFormat="1">
      <c r="A1399" s="6">
        <v>45462</v>
      </c>
      <c r="B1399" s="209">
        <v>10068212</v>
      </c>
      <c r="C1399" s="7" t="str">
        <f t="shared" si="45"/>
        <v>WASIM KAZI</v>
      </c>
      <c r="D1399" t="s">
        <v>436</v>
      </c>
      <c r="E1399">
        <v>9702808599</v>
      </c>
      <c r="F1399" t="s">
        <v>431</v>
      </c>
      <c r="G1399">
        <v>5</v>
      </c>
      <c r="H1399">
        <v>0</v>
      </c>
      <c r="I1399">
        <v>0</v>
      </c>
      <c r="J1399">
        <v>5</v>
      </c>
      <c r="K1399">
        <v>0</v>
      </c>
      <c r="L1399">
        <v>5</v>
      </c>
      <c r="M1399">
        <v>0</v>
      </c>
      <c r="N1399">
        <v>0</v>
      </c>
      <c r="O1399" t="s">
        <v>384</v>
      </c>
      <c r="P1399" s="368">
        <v>115</v>
      </c>
      <c r="Q1399" s="137">
        <v>0</v>
      </c>
      <c r="R1399" s="137">
        <v>5</v>
      </c>
      <c r="S1399" s="137">
        <v>1</v>
      </c>
      <c r="T1399" s="137">
        <v>100</v>
      </c>
      <c r="U1399" t="str">
        <f>VLOOKUP($B1399,Summary!$A:$C,3,0)</f>
        <v>Madhuri Joshi</v>
      </c>
      <c r="V1399" t="str">
        <f ca="1">VLOOKUP($B1399,Summary!$A:$E,5,0)</f>
        <v>More Than 1 Year</v>
      </c>
      <c r="W1399">
        <f t="shared" si="44"/>
        <v>10068212</v>
      </c>
    </row>
    <row r="1400" spans="1:23" s="8" customFormat="1">
      <c r="A1400" s="6">
        <v>45462</v>
      </c>
      <c r="B1400" s="209">
        <v>10154499</v>
      </c>
      <c r="C1400" s="7" t="str">
        <f t="shared" si="45"/>
        <v>SHIVAM PATHAK</v>
      </c>
      <c r="D1400" t="s">
        <v>478</v>
      </c>
      <c r="E1400">
        <v>9721050607</v>
      </c>
      <c r="F1400" t="s">
        <v>385</v>
      </c>
      <c r="G1400">
        <v>4</v>
      </c>
      <c r="H1400">
        <v>0</v>
      </c>
      <c r="I1400">
        <v>0</v>
      </c>
      <c r="J1400">
        <v>4</v>
      </c>
      <c r="K1400">
        <v>2</v>
      </c>
      <c r="L1400">
        <v>2</v>
      </c>
      <c r="M1400">
        <v>0</v>
      </c>
      <c r="N1400">
        <v>0</v>
      </c>
      <c r="O1400" t="s">
        <v>384</v>
      </c>
      <c r="P1400" s="368">
        <v>95</v>
      </c>
      <c r="Q1400" s="137">
        <v>0</v>
      </c>
      <c r="R1400" s="137">
        <v>4</v>
      </c>
      <c r="S1400" s="137">
        <v>1</v>
      </c>
      <c r="T1400" s="137">
        <v>80</v>
      </c>
      <c r="U1400" t="str">
        <f>VLOOKUP($B1400,Summary!$A:$C,3,0)</f>
        <v>Intezar Sayed</v>
      </c>
      <c r="V1400" t="str">
        <f ca="1">VLOOKUP($B1400,Summary!$A:$E,5,0)</f>
        <v>91 - 180</v>
      </c>
      <c r="W1400">
        <f t="shared" si="44"/>
        <v>10154499</v>
      </c>
    </row>
    <row r="1401" spans="1:23" s="8" customFormat="1">
      <c r="A1401" s="6">
        <v>45462</v>
      </c>
      <c r="B1401" s="209">
        <v>10154507</v>
      </c>
      <c r="C1401" s="7" t="str">
        <f t="shared" si="45"/>
        <v>MOHIT UPADHYAY</v>
      </c>
      <c r="D1401" t="s">
        <v>476</v>
      </c>
      <c r="E1401">
        <v>9372906600</v>
      </c>
      <c r="F1401" t="s">
        <v>461</v>
      </c>
      <c r="G1401">
        <v>1</v>
      </c>
      <c r="H1401">
        <v>1</v>
      </c>
      <c r="I1401">
        <v>0</v>
      </c>
      <c r="J1401">
        <v>0</v>
      </c>
      <c r="K1401">
        <v>0</v>
      </c>
      <c r="L1401">
        <v>1</v>
      </c>
      <c r="M1401">
        <v>0</v>
      </c>
      <c r="N1401">
        <v>0</v>
      </c>
      <c r="O1401" t="s">
        <v>384</v>
      </c>
      <c r="P1401" s="368">
        <v>90</v>
      </c>
      <c r="Q1401" s="137">
        <v>4718</v>
      </c>
      <c r="R1401" s="137">
        <v>1</v>
      </c>
      <c r="S1401" s="137">
        <v>1</v>
      </c>
      <c r="T1401" s="137">
        <v>20</v>
      </c>
      <c r="U1401" t="str">
        <f>VLOOKUP($B1401,Summary!$A:$C,3,0)</f>
        <v>Avnind Singh</v>
      </c>
      <c r="V1401" t="str">
        <f ca="1">VLOOKUP($B1401,Summary!$A:$E,5,0)</f>
        <v>91 - 180</v>
      </c>
      <c r="W1401">
        <f t="shared" si="44"/>
        <v>10154507</v>
      </c>
    </row>
    <row r="1402" spans="1:23" s="8" customFormat="1">
      <c r="A1402" s="6">
        <v>45462</v>
      </c>
      <c r="B1402" s="209">
        <v>10155616</v>
      </c>
      <c r="C1402" s="7" t="str">
        <f t="shared" si="45"/>
        <v>DHIRAJKUMAR L MISHRA</v>
      </c>
      <c r="D1402" t="s">
        <v>506</v>
      </c>
      <c r="E1402">
        <v>9370908992</v>
      </c>
      <c r="F1402" t="s">
        <v>442</v>
      </c>
      <c r="G1402">
        <v>5</v>
      </c>
      <c r="H1402">
        <v>0</v>
      </c>
      <c r="I1402">
        <v>0</v>
      </c>
      <c r="J1402">
        <v>5</v>
      </c>
      <c r="K1402">
        <v>1</v>
      </c>
      <c r="L1402">
        <v>4</v>
      </c>
      <c r="M1402">
        <v>0</v>
      </c>
      <c r="N1402">
        <v>0</v>
      </c>
      <c r="O1402" t="s">
        <v>384</v>
      </c>
      <c r="P1402" s="368">
        <v>125</v>
      </c>
      <c r="Q1402" s="137">
        <v>0</v>
      </c>
      <c r="R1402" s="137">
        <v>5</v>
      </c>
      <c r="S1402" s="137">
        <v>1</v>
      </c>
      <c r="T1402" s="137">
        <v>100</v>
      </c>
      <c r="U1402" t="str">
        <f>VLOOKUP($B1402,Summary!$A:$C,3,0)</f>
        <v>Rushikesh Kale</v>
      </c>
      <c r="V1402" t="str">
        <f ca="1">VLOOKUP($B1402,Summary!$A:$E,5,0)</f>
        <v>31 - 90</v>
      </c>
      <c r="W1402">
        <f t="shared" si="44"/>
        <v>10155616</v>
      </c>
    </row>
    <row r="1403" spans="1:23" s="8" customFormat="1">
      <c r="A1403" s="6">
        <v>45462</v>
      </c>
      <c r="B1403" s="209">
        <v>10155635</v>
      </c>
      <c r="C1403" s="7" t="str">
        <f t="shared" si="45"/>
        <v>RITIK PANKAJ CHAUBEY</v>
      </c>
      <c r="D1403" t="s">
        <v>500</v>
      </c>
      <c r="E1403">
        <v>8604838454</v>
      </c>
      <c r="F1403" t="s">
        <v>383</v>
      </c>
      <c r="G1403">
        <v>7</v>
      </c>
      <c r="H1403">
        <v>0</v>
      </c>
      <c r="I1403">
        <v>0</v>
      </c>
      <c r="J1403">
        <v>7</v>
      </c>
      <c r="K1403">
        <v>3</v>
      </c>
      <c r="L1403">
        <v>4</v>
      </c>
      <c r="M1403">
        <v>0</v>
      </c>
      <c r="N1403">
        <v>0</v>
      </c>
      <c r="O1403" t="s">
        <v>384</v>
      </c>
      <c r="P1403" s="368">
        <v>175</v>
      </c>
      <c r="Q1403" s="137">
        <v>0</v>
      </c>
      <c r="R1403" s="137">
        <v>7</v>
      </c>
      <c r="S1403" s="137">
        <v>1</v>
      </c>
      <c r="T1403" s="137">
        <v>100</v>
      </c>
      <c r="U1403" t="str">
        <f>VLOOKUP($B1403,Summary!$A:$C,3,0)</f>
        <v>Madhuri Joshi</v>
      </c>
      <c r="V1403" t="str">
        <f ca="1">VLOOKUP($B1403,Summary!$A:$E,5,0)</f>
        <v>31 - 90</v>
      </c>
      <c r="W1403">
        <f t="shared" si="44"/>
        <v>10155635</v>
      </c>
    </row>
    <row r="1404" spans="1:23" s="8" customFormat="1">
      <c r="A1404" s="6">
        <v>45462</v>
      </c>
      <c r="B1404" s="209">
        <v>10156163</v>
      </c>
      <c r="C1404" s="7" t="str">
        <f t="shared" si="45"/>
        <v>ABHISHEK KUMAR</v>
      </c>
      <c r="D1404" t="s">
        <v>526</v>
      </c>
      <c r="E1404">
        <v>9967178792</v>
      </c>
      <c r="F1404" t="s">
        <v>386</v>
      </c>
      <c r="G1404">
        <v>5</v>
      </c>
      <c r="H1404">
        <v>0</v>
      </c>
      <c r="I1404">
        <v>0</v>
      </c>
      <c r="J1404">
        <v>5</v>
      </c>
      <c r="K1404">
        <v>0</v>
      </c>
      <c r="L1404">
        <v>5</v>
      </c>
      <c r="M1404">
        <v>0</v>
      </c>
      <c r="N1404">
        <v>0</v>
      </c>
      <c r="O1404" t="s">
        <v>384</v>
      </c>
      <c r="P1404" s="368">
        <v>105</v>
      </c>
      <c r="Q1404" s="137">
        <v>0</v>
      </c>
      <c r="R1404" s="137">
        <v>5</v>
      </c>
      <c r="S1404" s="137">
        <v>1</v>
      </c>
      <c r="T1404" s="137">
        <v>100</v>
      </c>
      <c r="U1404" t="str">
        <f>VLOOKUP($B1404,Summary!$A:$C,3,0)</f>
        <v>Avnind Singh</v>
      </c>
      <c r="V1404" t="str">
        <f ca="1">VLOOKUP($B1404,Summary!$A:$E,5,0)</f>
        <v>31 - 90</v>
      </c>
      <c r="W1404">
        <f t="shared" si="44"/>
        <v>10156163</v>
      </c>
    </row>
    <row r="1405" spans="1:23" s="8" customFormat="1">
      <c r="A1405" s="6">
        <v>45462</v>
      </c>
      <c r="B1405" s="209">
        <v>10157721</v>
      </c>
      <c r="C1405" s="7" t="str">
        <f t="shared" si="45"/>
        <v>NITISH KUMAR</v>
      </c>
      <c r="D1405" t="s">
        <v>562</v>
      </c>
      <c r="E1405">
        <v>8692826180</v>
      </c>
      <c r="F1405" t="s">
        <v>387</v>
      </c>
      <c r="G1405">
        <v>5</v>
      </c>
      <c r="H1405">
        <v>0</v>
      </c>
      <c r="I1405">
        <v>0</v>
      </c>
      <c r="J1405">
        <v>5</v>
      </c>
      <c r="K1405">
        <v>0</v>
      </c>
      <c r="L1405">
        <v>5</v>
      </c>
      <c r="M1405">
        <v>0</v>
      </c>
      <c r="N1405">
        <v>0</v>
      </c>
      <c r="O1405" t="s">
        <v>384</v>
      </c>
      <c r="P1405" s="368">
        <v>115</v>
      </c>
      <c r="Q1405" s="137">
        <v>0</v>
      </c>
      <c r="R1405" s="137">
        <v>4</v>
      </c>
      <c r="S1405" s="137">
        <v>1</v>
      </c>
      <c r="T1405" s="137">
        <v>100</v>
      </c>
      <c r="U1405" t="str">
        <f>VLOOKUP($B1405,Summary!$A:$C,3,0)</f>
        <v>Abhijit Khanvilkar</v>
      </c>
      <c r="V1405" t="str">
        <f ca="1">VLOOKUP($B1405,Summary!$A:$E,5,0)</f>
        <v>31 - 90</v>
      </c>
      <c r="W1405">
        <f t="shared" si="44"/>
        <v>10157721</v>
      </c>
    </row>
    <row r="1406" spans="1:23" s="8" customFormat="1">
      <c r="A1406" s="6">
        <v>45462</v>
      </c>
      <c r="B1406" s="209">
        <v>10123047</v>
      </c>
      <c r="C1406" s="7" t="str">
        <f t="shared" si="45"/>
        <v>MUNAWAR WARISH HASHMI</v>
      </c>
      <c r="D1406" t="s">
        <v>442</v>
      </c>
      <c r="E1406">
        <v>9167670057</v>
      </c>
      <c r="F1406" t="s">
        <v>422</v>
      </c>
      <c r="G1406">
        <v>3</v>
      </c>
      <c r="H1406">
        <v>0</v>
      </c>
      <c r="I1406">
        <v>0</v>
      </c>
      <c r="J1406">
        <v>3</v>
      </c>
      <c r="K1406">
        <v>1</v>
      </c>
      <c r="L1406">
        <v>2</v>
      </c>
      <c r="M1406">
        <v>0</v>
      </c>
      <c r="N1406">
        <v>0</v>
      </c>
      <c r="O1406" t="s">
        <v>384</v>
      </c>
      <c r="P1406" s="368">
        <v>75</v>
      </c>
      <c r="Q1406" s="137">
        <v>0</v>
      </c>
      <c r="R1406" s="137">
        <v>3</v>
      </c>
      <c r="S1406" s="137">
        <v>1</v>
      </c>
      <c r="T1406" s="137">
        <v>100</v>
      </c>
      <c r="U1406" t="str">
        <f>VLOOKUP($B1406,Summary!$A:$C,3,0)</f>
        <v>Rushikesh Kale</v>
      </c>
      <c r="V1406" t="str">
        <f ca="1">VLOOKUP($B1406,Summary!$A:$E,5,0)</f>
        <v>More Than 1 Year</v>
      </c>
      <c r="W1406">
        <f t="shared" si="44"/>
        <v>10123047</v>
      </c>
    </row>
    <row r="1407" spans="1:23" s="8" customFormat="1">
      <c r="A1407" s="6">
        <v>45462</v>
      </c>
      <c r="B1407" s="209">
        <v>10147873</v>
      </c>
      <c r="C1407" s="7" t="str">
        <f t="shared" si="45"/>
        <v>PREM KUMAR VISHWAKARMA</v>
      </c>
      <c r="D1407" t="s">
        <v>409</v>
      </c>
      <c r="E1407">
        <v>9004761131</v>
      </c>
      <c r="F1407" t="s">
        <v>393</v>
      </c>
      <c r="G1407">
        <v>3</v>
      </c>
      <c r="H1407">
        <v>0</v>
      </c>
      <c r="I1407">
        <v>0</v>
      </c>
      <c r="J1407">
        <v>3</v>
      </c>
      <c r="K1407">
        <v>1</v>
      </c>
      <c r="L1407">
        <v>2</v>
      </c>
      <c r="M1407">
        <v>0</v>
      </c>
      <c r="N1407">
        <v>0</v>
      </c>
      <c r="O1407" t="s">
        <v>384</v>
      </c>
      <c r="P1407" s="368">
        <v>50</v>
      </c>
      <c r="Q1407" s="137">
        <v>0</v>
      </c>
      <c r="R1407" s="137">
        <v>2</v>
      </c>
      <c r="S1407" s="137">
        <v>1</v>
      </c>
      <c r="T1407" s="137">
        <v>66.67</v>
      </c>
      <c r="U1407" t="str">
        <f>VLOOKUP($B1407,Summary!$A:$C,3,0)</f>
        <v>Avnind Singh</v>
      </c>
      <c r="V1407" t="str">
        <f ca="1">VLOOKUP($B1407,Summary!$A:$E,5,0)</f>
        <v>180 +</v>
      </c>
      <c r="W1407">
        <f t="shared" si="44"/>
        <v>10147873</v>
      </c>
    </row>
    <row r="1408" spans="1:23" s="8" customFormat="1">
      <c r="A1408" s="6">
        <v>45462</v>
      </c>
      <c r="B1408" s="209">
        <v>10144216</v>
      </c>
      <c r="C1408" s="7" t="str">
        <f t="shared" si="45"/>
        <v>GAURISHANKAR SHAMBHU MANDAL</v>
      </c>
      <c r="D1408" t="s">
        <v>578</v>
      </c>
      <c r="E1408">
        <v>8369893292</v>
      </c>
      <c r="F1408" t="s">
        <v>405</v>
      </c>
      <c r="G1408">
        <v>7</v>
      </c>
      <c r="H1408">
        <v>0</v>
      </c>
      <c r="I1408">
        <v>0</v>
      </c>
      <c r="J1408">
        <v>7</v>
      </c>
      <c r="K1408">
        <v>0</v>
      </c>
      <c r="L1408">
        <v>7</v>
      </c>
      <c r="M1408">
        <v>0</v>
      </c>
      <c r="N1408">
        <v>0</v>
      </c>
      <c r="O1408" t="s">
        <v>384</v>
      </c>
      <c r="P1408" s="368">
        <v>155</v>
      </c>
      <c r="Q1408" s="137">
        <v>0</v>
      </c>
      <c r="R1408" s="137">
        <v>6</v>
      </c>
      <c r="S1408" s="137">
        <v>1</v>
      </c>
      <c r="T1408" s="137">
        <v>100</v>
      </c>
      <c r="U1408" t="str">
        <f>VLOOKUP($B1408,Summary!$A:$C,3,0)</f>
        <v>Rushikesh Kale</v>
      </c>
      <c r="V1408" t="str">
        <f ca="1">VLOOKUP($B1408,Summary!$A:$E,5,0)</f>
        <v>180 +</v>
      </c>
      <c r="W1408">
        <f t="shared" si="44"/>
        <v>10144216</v>
      </c>
    </row>
    <row r="1409" spans="1:23" s="8" customFormat="1">
      <c r="A1409" s="6">
        <v>45462</v>
      </c>
      <c r="B1409" s="209">
        <v>10154478</v>
      </c>
      <c r="C1409" s="7" t="str">
        <f t="shared" si="45"/>
        <v>AKSHAY YADAV</v>
      </c>
      <c r="D1409" t="s">
        <v>472</v>
      </c>
      <c r="E1409">
        <v>9920724076</v>
      </c>
      <c r="F1409" t="s">
        <v>460</v>
      </c>
      <c r="G1409">
        <v>5</v>
      </c>
      <c r="H1409">
        <v>0</v>
      </c>
      <c r="I1409">
        <v>0</v>
      </c>
      <c r="J1409">
        <v>5</v>
      </c>
      <c r="K1409">
        <v>1</v>
      </c>
      <c r="L1409">
        <v>4</v>
      </c>
      <c r="M1409">
        <v>0</v>
      </c>
      <c r="N1409">
        <v>0</v>
      </c>
      <c r="O1409" t="s">
        <v>384</v>
      </c>
      <c r="P1409" s="368">
        <v>125</v>
      </c>
      <c r="Q1409" s="137">
        <v>0</v>
      </c>
      <c r="R1409" s="137">
        <v>5</v>
      </c>
      <c r="S1409" s="137">
        <v>1</v>
      </c>
      <c r="T1409" s="137">
        <v>100</v>
      </c>
      <c r="U1409" t="str">
        <f>VLOOKUP($B1409,Summary!$A:$C,3,0)</f>
        <v>Avnind Singh</v>
      </c>
      <c r="V1409" t="str">
        <f ca="1">VLOOKUP($B1409,Summary!$A:$E,5,0)</f>
        <v>91 - 180</v>
      </c>
      <c r="W1409">
        <f t="shared" si="44"/>
        <v>10154478</v>
      </c>
    </row>
    <row r="1410" spans="1:23" s="8" customFormat="1">
      <c r="A1410" s="6">
        <v>45462</v>
      </c>
      <c r="B1410" s="209">
        <v>10067328</v>
      </c>
      <c r="C1410" s="7" t="str">
        <f t="shared" si="45"/>
        <v>SHEKH MOHAMMAD IMRAN</v>
      </c>
      <c r="D1410" t="s">
        <v>449</v>
      </c>
      <c r="E1410">
        <v>8291174466</v>
      </c>
      <c r="F1410" t="s">
        <v>431</v>
      </c>
      <c r="G1410">
        <v>5</v>
      </c>
      <c r="H1410">
        <v>0</v>
      </c>
      <c r="I1410">
        <v>0</v>
      </c>
      <c r="J1410">
        <v>5</v>
      </c>
      <c r="K1410">
        <v>0</v>
      </c>
      <c r="L1410">
        <v>5</v>
      </c>
      <c r="M1410">
        <v>0</v>
      </c>
      <c r="N1410">
        <v>0</v>
      </c>
      <c r="O1410" t="s">
        <v>384</v>
      </c>
      <c r="P1410" s="368">
        <v>105</v>
      </c>
      <c r="Q1410" s="137">
        <v>0</v>
      </c>
      <c r="R1410" s="137">
        <v>4</v>
      </c>
      <c r="S1410" s="137">
        <v>1</v>
      </c>
      <c r="T1410" s="137">
        <v>80</v>
      </c>
      <c r="U1410" t="str">
        <f>VLOOKUP($B1410,Summary!$A:$C,3,0)</f>
        <v>Madhuri Joshi</v>
      </c>
      <c r="V1410" t="str">
        <f ca="1">VLOOKUP($B1410,Summary!$A:$E,5,0)</f>
        <v>More Than 1 Year</v>
      </c>
      <c r="W1410">
        <f t="shared" si="44"/>
        <v>10067328</v>
      </c>
    </row>
    <row r="1411" spans="1:23" s="8" customFormat="1">
      <c r="A1411" s="6">
        <v>45462</v>
      </c>
      <c r="B1411" s="209">
        <v>10156403</v>
      </c>
      <c r="C1411" s="7" t="str">
        <f t="shared" si="45"/>
        <v>MOHAMMED SAJID TAK</v>
      </c>
      <c r="D1411" t="s">
        <v>541</v>
      </c>
      <c r="E1411">
        <v>9623733102</v>
      </c>
      <c r="F1411" t="s">
        <v>402</v>
      </c>
      <c r="G1411">
        <v>4</v>
      </c>
      <c r="H1411">
        <v>0</v>
      </c>
      <c r="I1411">
        <v>0</v>
      </c>
      <c r="J1411">
        <v>4</v>
      </c>
      <c r="K1411">
        <v>0</v>
      </c>
      <c r="L1411">
        <v>4</v>
      </c>
      <c r="M1411">
        <v>0</v>
      </c>
      <c r="N1411">
        <v>0</v>
      </c>
      <c r="O1411" t="s">
        <v>384</v>
      </c>
      <c r="P1411" s="368">
        <v>100</v>
      </c>
      <c r="Q1411" s="137">
        <v>0</v>
      </c>
      <c r="R1411" s="137">
        <v>4</v>
      </c>
      <c r="S1411" s="137">
        <v>1</v>
      </c>
      <c r="T1411" s="137">
        <v>100</v>
      </c>
      <c r="U1411" t="str">
        <f>VLOOKUP($B1411,Summary!$A:$C,3,0)</f>
        <v>Intezar Sayed</v>
      </c>
      <c r="V1411" t="str">
        <f ca="1">VLOOKUP($B1411,Summary!$A:$E,5,0)</f>
        <v>31 - 90</v>
      </c>
      <c r="W1411">
        <f t="shared" ref="W1411:W1474" si="46">B1411</f>
        <v>10156403</v>
      </c>
    </row>
    <row r="1412" spans="1:23" s="8" customFormat="1">
      <c r="A1412" s="6">
        <v>45462</v>
      </c>
      <c r="B1412" s="209">
        <v>10142058</v>
      </c>
      <c r="C1412" s="7" t="str">
        <f t="shared" si="45"/>
        <v>ANGAD RAMJI GUPTA</v>
      </c>
      <c r="D1412" t="s">
        <v>450</v>
      </c>
      <c r="E1412">
        <v>9820840706</v>
      </c>
      <c r="F1412" t="s">
        <v>405</v>
      </c>
      <c r="G1412">
        <v>7</v>
      </c>
      <c r="H1412">
        <v>0</v>
      </c>
      <c r="I1412">
        <v>0</v>
      </c>
      <c r="J1412">
        <v>7</v>
      </c>
      <c r="K1412">
        <v>0</v>
      </c>
      <c r="L1412">
        <v>7</v>
      </c>
      <c r="M1412">
        <v>0</v>
      </c>
      <c r="N1412">
        <v>0</v>
      </c>
      <c r="O1412" t="s">
        <v>384</v>
      </c>
      <c r="P1412" s="368">
        <v>175</v>
      </c>
      <c r="Q1412" s="137">
        <v>0</v>
      </c>
      <c r="R1412" s="137">
        <v>7</v>
      </c>
      <c r="S1412" s="137">
        <v>1</v>
      </c>
      <c r="T1412" s="137">
        <v>100</v>
      </c>
      <c r="U1412" t="str">
        <f>VLOOKUP($B1412,Summary!$A:$C,3,0)</f>
        <v>Rushikesh Kale</v>
      </c>
      <c r="V1412" t="str">
        <f ca="1">VLOOKUP($B1412,Summary!$A:$E,5,0)</f>
        <v>More Than 1 Year</v>
      </c>
      <c r="W1412">
        <f t="shared" si="46"/>
        <v>10142058</v>
      </c>
    </row>
    <row r="1413" spans="1:23" s="8" customFormat="1">
      <c r="A1413" s="6">
        <v>45462</v>
      </c>
      <c r="B1413" s="209">
        <v>10155632</v>
      </c>
      <c r="C1413" s="7" t="str">
        <f t="shared" si="45"/>
        <v>ABHISHEK GUPTA</v>
      </c>
      <c r="D1413" t="s">
        <v>503</v>
      </c>
      <c r="E1413">
        <v>8354873086</v>
      </c>
      <c r="F1413" t="s">
        <v>497</v>
      </c>
      <c r="G1413">
        <v>3</v>
      </c>
      <c r="H1413">
        <v>0</v>
      </c>
      <c r="I1413">
        <v>0</v>
      </c>
      <c r="J1413">
        <v>3</v>
      </c>
      <c r="K1413">
        <v>0</v>
      </c>
      <c r="L1413">
        <v>4</v>
      </c>
      <c r="M1413">
        <v>0</v>
      </c>
      <c r="N1413">
        <v>0</v>
      </c>
      <c r="O1413" t="s">
        <v>384</v>
      </c>
      <c r="P1413" s="368">
        <v>65</v>
      </c>
      <c r="Q1413" s="137">
        <v>0</v>
      </c>
      <c r="R1413" s="137">
        <v>3</v>
      </c>
      <c r="S1413" s="137">
        <v>1</v>
      </c>
      <c r="T1413" s="137">
        <v>100</v>
      </c>
      <c r="U1413" t="str">
        <f>VLOOKUP($B1413,Summary!$A:$C,3,0)</f>
        <v>Dileep Sharma</v>
      </c>
      <c r="V1413" t="str">
        <f ca="1">VLOOKUP($B1413,Summary!$A:$E,5,0)</f>
        <v>31 - 90</v>
      </c>
      <c r="W1413">
        <f t="shared" si="46"/>
        <v>10155632</v>
      </c>
    </row>
    <row r="1414" spans="1:23" s="8" customFormat="1">
      <c r="A1414" s="6">
        <v>45462</v>
      </c>
      <c r="B1414" s="209">
        <v>10069714</v>
      </c>
      <c r="C1414" s="7" t="str">
        <f t="shared" si="45"/>
        <v>JUBAIR KHAN</v>
      </c>
      <c r="D1414" t="s">
        <v>396</v>
      </c>
      <c r="E1414">
        <v>9594708000</v>
      </c>
      <c r="F1414" t="s">
        <v>397</v>
      </c>
      <c r="G1414">
        <v>5</v>
      </c>
      <c r="H1414">
        <v>3</v>
      </c>
      <c r="I1414">
        <v>0</v>
      </c>
      <c r="J1414">
        <v>2</v>
      </c>
      <c r="K1414">
        <v>2</v>
      </c>
      <c r="L1414">
        <v>4</v>
      </c>
      <c r="M1414">
        <v>0</v>
      </c>
      <c r="N1414">
        <v>0</v>
      </c>
      <c r="O1414" t="s">
        <v>384</v>
      </c>
      <c r="P1414" s="368">
        <v>320</v>
      </c>
      <c r="Q1414" s="137">
        <v>45440</v>
      </c>
      <c r="R1414" s="137">
        <v>5</v>
      </c>
      <c r="S1414" s="137">
        <v>1</v>
      </c>
      <c r="T1414" s="137">
        <v>100</v>
      </c>
      <c r="U1414" t="str">
        <f>VLOOKUP($B1414,Summary!$A:$C,3,0)</f>
        <v>Madhuri Joshi</v>
      </c>
      <c r="V1414" t="str">
        <f ca="1">VLOOKUP($B1414,Summary!$A:$E,5,0)</f>
        <v>More Than 1 Year</v>
      </c>
      <c r="W1414">
        <f t="shared" si="46"/>
        <v>10069714</v>
      </c>
    </row>
    <row r="1415" spans="1:23" s="8" customFormat="1">
      <c r="A1415" s="6">
        <v>45462</v>
      </c>
      <c r="B1415" s="209">
        <v>10113592</v>
      </c>
      <c r="C1415" s="7" t="str">
        <f t="shared" si="45"/>
        <v>BANNOTH NARAYANASWAMY NAIK</v>
      </c>
      <c r="D1415" t="s">
        <v>443</v>
      </c>
      <c r="E1415">
        <v>9892353556</v>
      </c>
      <c r="F1415" t="s">
        <v>392</v>
      </c>
      <c r="G1415">
        <v>5</v>
      </c>
      <c r="H1415">
        <v>0</v>
      </c>
      <c r="I1415">
        <v>0</v>
      </c>
      <c r="J1415">
        <v>5</v>
      </c>
      <c r="K1415">
        <v>0</v>
      </c>
      <c r="L1415">
        <v>5</v>
      </c>
      <c r="M1415">
        <v>0</v>
      </c>
      <c r="N1415">
        <v>0</v>
      </c>
      <c r="O1415" t="s">
        <v>384</v>
      </c>
      <c r="P1415" s="368">
        <v>125</v>
      </c>
      <c r="Q1415" s="137">
        <v>0</v>
      </c>
      <c r="R1415" s="137">
        <v>5</v>
      </c>
      <c r="S1415" s="137">
        <v>1</v>
      </c>
      <c r="T1415" s="137">
        <v>100</v>
      </c>
      <c r="U1415" t="str">
        <f>VLOOKUP($B1415,Summary!$A:$C,3,0)</f>
        <v>Abhijit Khanvilkar</v>
      </c>
      <c r="V1415" t="str">
        <f ca="1">VLOOKUP($B1415,Summary!$A:$E,5,0)</f>
        <v>More Than 1 Year</v>
      </c>
      <c r="W1415">
        <f t="shared" si="46"/>
        <v>10113592</v>
      </c>
    </row>
    <row r="1416" spans="1:23" s="8" customFormat="1">
      <c r="A1416" s="6">
        <v>45462</v>
      </c>
      <c r="B1416" s="209">
        <v>10094703</v>
      </c>
      <c r="C1416" s="7" t="str">
        <f t="shared" si="45"/>
        <v>ASHUTOSH MISHRA</v>
      </c>
      <c r="D1416" t="s">
        <v>447</v>
      </c>
      <c r="E1416">
        <v>9960834633</v>
      </c>
      <c r="F1416" t="s">
        <v>395</v>
      </c>
      <c r="G1416">
        <v>6</v>
      </c>
      <c r="H1416">
        <v>0</v>
      </c>
      <c r="I1416">
        <v>0</v>
      </c>
      <c r="J1416">
        <v>6</v>
      </c>
      <c r="K1416">
        <v>0</v>
      </c>
      <c r="L1416">
        <v>6</v>
      </c>
      <c r="M1416">
        <v>0</v>
      </c>
      <c r="N1416">
        <v>0</v>
      </c>
      <c r="O1416" t="s">
        <v>384</v>
      </c>
      <c r="P1416" s="368">
        <v>150</v>
      </c>
      <c r="Q1416" s="137">
        <v>0</v>
      </c>
      <c r="R1416" s="137">
        <v>6</v>
      </c>
      <c r="S1416" s="137">
        <v>1</v>
      </c>
      <c r="T1416" s="137">
        <v>100</v>
      </c>
      <c r="U1416" t="str">
        <f>VLOOKUP($B1416,Summary!$A:$C,3,0)</f>
        <v>Intezar Sayed</v>
      </c>
      <c r="V1416" t="str">
        <f ca="1">VLOOKUP($B1416,Summary!$A:$E,5,0)</f>
        <v>More Than 1 Year</v>
      </c>
      <c r="W1416">
        <f t="shared" si="46"/>
        <v>10094703</v>
      </c>
    </row>
    <row r="1417" spans="1:23" s="8" customFormat="1">
      <c r="A1417" s="6">
        <v>45462</v>
      </c>
      <c r="B1417" s="209">
        <v>10057164</v>
      </c>
      <c r="C1417" s="7" t="str">
        <f t="shared" si="45"/>
        <v>PRAVIN MATAL</v>
      </c>
      <c r="D1417" t="s">
        <v>440</v>
      </c>
      <c r="E1417">
        <v>9867591635</v>
      </c>
      <c r="F1417" t="s">
        <v>383</v>
      </c>
      <c r="G1417">
        <v>6</v>
      </c>
      <c r="H1417">
        <v>0</v>
      </c>
      <c r="I1417">
        <v>0</v>
      </c>
      <c r="J1417">
        <v>6</v>
      </c>
      <c r="K1417">
        <v>1</v>
      </c>
      <c r="L1417">
        <v>5</v>
      </c>
      <c r="M1417">
        <v>0</v>
      </c>
      <c r="N1417">
        <v>0</v>
      </c>
      <c r="O1417" t="s">
        <v>384</v>
      </c>
      <c r="P1417" s="368">
        <v>150</v>
      </c>
      <c r="Q1417" s="137">
        <v>0</v>
      </c>
      <c r="R1417" s="137">
        <v>6</v>
      </c>
      <c r="S1417" s="137">
        <v>1</v>
      </c>
      <c r="T1417" s="137">
        <v>100</v>
      </c>
      <c r="U1417" t="str">
        <f>VLOOKUP($B1417,Summary!$A:$C,3,0)</f>
        <v>Madhuri Joshi</v>
      </c>
      <c r="V1417" t="str">
        <f ca="1">VLOOKUP($B1417,Summary!$A:$E,5,0)</f>
        <v>More Than 1 Year</v>
      </c>
      <c r="W1417">
        <f t="shared" si="46"/>
        <v>10057164</v>
      </c>
    </row>
    <row r="1418" spans="1:23" s="8" customFormat="1">
      <c r="A1418" s="6">
        <v>45462</v>
      </c>
      <c r="B1418" s="209">
        <v>10152214</v>
      </c>
      <c r="C1418" s="7" t="str">
        <f t="shared" si="45"/>
        <v>VIKAS CHANDRABHAN MISHRA</v>
      </c>
      <c r="D1418" t="s">
        <v>445</v>
      </c>
      <c r="E1418">
        <v>8369541192</v>
      </c>
      <c r="F1418" t="s">
        <v>431</v>
      </c>
      <c r="G1418">
        <v>5</v>
      </c>
      <c r="H1418">
        <v>0</v>
      </c>
      <c r="I1418">
        <v>0</v>
      </c>
      <c r="J1418">
        <v>5</v>
      </c>
      <c r="K1418">
        <v>1</v>
      </c>
      <c r="L1418">
        <v>4</v>
      </c>
      <c r="M1418">
        <v>0</v>
      </c>
      <c r="N1418">
        <v>0</v>
      </c>
      <c r="O1418" t="s">
        <v>384</v>
      </c>
      <c r="P1418" s="368">
        <v>125</v>
      </c>
      <c r="Q1418" s="137">
        <v>0</v>
      </c>
      <c r="R1418" s="137">
        <v>5</v>
      </c>
      <c r="S1418" s="137">
        <v>1</v>
      </c>
      <c r="T1418" s="137">
        <v>100</v>
      </c>
      <c r="U1418" t="str">
        <f>VLOOKUP($B1418,Summary!$A:$C,3,0)</f>
        <v>Madhuri Joshi</v>
      </c>
      <c r="V1418" t="str">
        <f ca="1">VLOOKUP($B1418,Summary!$A:$E,5,0)</f>
        <v>91 - 180</v>
      </c>
      <c r="W1418">
        <f t="shared" si="46"/>
        <v>10152214</v>
      </c>
    </row>
    <row r="1419" spans="1:23" s="8" customFormat="1">
      <c r="A1419" s="6">
        <v>45462</v>
      </c>
      <c r="B1419" s="209">
        <v>10155617</v>
      </c>
      <c r="C1419" s="7" t="str">
        <f t="shared" si="45"/>
        <v>NANDLAL RAJBHAR</v>
      </c>
      <c r="D1419" t="s">
        <v>504</v>
      </c>
      <c r="E1419">
        <v>9594189301</v>
      </c>
      <c r="F1419" t="s">
        <v>401</v>
      </c>
      <c r="G1419">
        <v>1</v>
      </c>
      <c r="H1419">
        <v>0</v>
      </c>
      <c r="I1419">
        <v>0</v>
      </c>
      <c r="J1419">
        <v>1</v>
      </c>
      <c r="K1419">
        <v>1</v>
      </c>
      <c r="L1419">
        <v>0</v>
      </c>
      <c r="M1419">
        <v>0</v>
      </c>
      <c r="N1419">
        <v>0</v>
      </c>
      <c r="O1419" t="s">
        <v>384</v>
      </c>
      <c r="P1419" s="368">
        <v>25</v>
      </c>
      <c r="Q1419" s="137">
        <v>0</v>
      </c>
      <c r="R1419" s="137">
        <v>1</v>
      </c>
      <c r="S1419" s="137">
        <v>1</v>
      </c>
      <c r="T1419" s="137">
        <v>20</v>
      </c>
      <c r="U1419" t="str">
        <f>VLOOKUP($B1419,Summary!$A:$C,3,0)</f>
        <v>Abhijit Khanvilkar</v>
      </c>
      <c r="V1419" t="str">
        <f ca="1">VLOOKUP($B1419,Summary!$A:$E,5,0)</f>
        <v>31 - 90</v>
      </c>
      <c r="W1419">
        <f t="shared" si="46"/>
        <v>10155617</v>
      </c>
    </row>
    <row r="1420" spans="1:23" s="8" customFormat="1">
      <c r="A1420" s="6">
        <v>45462</v>
      </c>
      <c r="B1420" s="209">
        <v>10126648</v>
      </c>
      <c r="C1420" s="7" t="str">
        <f t="shared" si="45"/>
        <v>ANOOP PANDEY</v>
      </c>
      <c r="D1420" t="s">
        <v>455</v>
      </c>
      <c r="E1420">
        <v>9321734007</v>
      </c>
      <c r="F1420" t="s">
        <v>393</v>
      </c>
      <c r="G1420">
        <v>5</v>
      </c>
      <c r="H1420">
        <v>0</v>
      </c>
      <c r="I1420">
        <v>0</v>
      </c>
      <c r="J1420">
        <v>5</v>
      </c>
      <c r="K1420">
        <v>0</v>
      </c>
      <c r="L1420">
        <v>5</v>
      </c>
      <c r="M1420">
        <v>0</v>
      </c>
      <c r="N1420">
        <v>1</v>
      </c>
      <c r="O1420" t="s">
        <v>384</v>
      </c>
      <c r="P1420" s="368">
        <v>135</v>
      </c>
      <c r="Q1420" s="137">
        <v>0</v>
      </c>
      <c r="R1420" s="137">
        <v>5</v>
      </c>
      <c r="S1420" s="137">
        <v>1</v>
      </c>
      <c r="T1420" s="137">
        <v>100</v>
      </c>
      <c r="U1420" t="str">
        <f>VLOOKUP($B1420,Summary!$A:$C,3,0)</f>
        <v>Avnind Singh</v>
      </c>
      <c r="V1420" t="str">
        <f ca="1">VLOOKUP($B1420,Summary!$A:$E,5,0)</f>
        <v>More Than 1 Year</v>
      </c>
      <c r="W1420">
        <f t="shared" si="46"/>
        <v>10126648</v>
      </c>
    </row>
    <row r="1421" spans="1:23" s="8" customFormat="1">
      <c r="A1421" s="6">
        <v>45462</v>
      </c>
      <c r="B1421" s="209">
        <v>10153321</v>
      </c>
      <c r="C1421" s="7" t="str">
        <f t="shared" si="45"/>
        <v>ZOAIB MAINUDDIN PALEKAR</v>
      </c>
      <c r="D1421" t="s">
        <v>459</v>
      </c>
      <c r="E1421">
        <v>7020908214</v>
      </c>
      <c r="F1421" t="s">
        <v>461</v>
      </c>
      <c r="G1421">
        <v>1</v>
      </c>
      <c r="H1421">
        <v>0</v>
      </c>
      <c r="I1421">
        <v>0</v>
      </c>
      <c r="J1421">
        <v>1</v>
      </c>
      <c r="K1421">
        <v>0</v>
      </c>
      <c r="L1421">
        <v>1</v>
      </c>
      <c r="M1421">
        <v>0</v>
      </c>
      <c r="N1421">
        <v>0</v>
      </c>
      <c r="O1421" t="s">
        <v>384</v>
      </c>
      <c r="P1421" s="368">
        <v>15</v>
      </c>
      <c r="Q1421" s="137">
        <v>0</v>
      </c>
      <c r="R1421" s="137">
        <v>1</v>
      </c>
      <c r="S1421" s="137">
        <v>1</v>
      </c>
      <c r="T1421" s="137">
        <v>20</v>
      </c>
      <c r="U1421" t="str">
        <f>VLOOKUP($B1421,Summary!$A:$C,3,0)</f>
        <v>Avnind Singh</v>
      </c>
      <c r="V1421" t="str">
        <f ca="1">VLOOKUP($B1421,Summary!$A:$E,5,0)</f>
        <v>91 - 180</v>
      </c>
      <c r="W1421">
        <f t="shared" si="46"/>
        <v>10153321</v>
      </c>
    </row>
    <row r="1422" spans="1:23" s="8" customFormat="1">
      <c r="A1422" s="6">
        <v>45462</v>
      </c>
      <c r="B1422" s="209">
        <v>10157449</v>
      </c>
      <c r="C1422" s="7" t="str">
        <f t="shared" si="45"/>
        <v>PRITAM SUNIL GAIKWAD</v>
      </c>
      <c r="D1422" t="s">
        <v>553</v>
      </c>
      <c r="E1422">
        <v>8169792854</v>
      </c>
      <c r="F1422" t="s">
        <v>431</v>
      </c>
      <c r="G1422">
        <v>5</v>
      </c>
      <c r="H1422">
        <v>0</v>
      </c>
      <c r="I1422">
        <v>0</v>
      </c>
      <c r="J1422">
        <v>5</v>
      </c>
      <c r="K1422">
        <v>0</v>
      </c>
      <c r="L1422">
        <v>5</v>
      </c>
      <c r="M1422">
        <v>0</v>
      </c>
      <c r="N1422">
        <v>0</v>
      </c>
      <c r="O1422" t="s">
        <v>384</v>
      </c>
      <c r="P1422" s="368">
        <v>125</v>
      </c>
      <c r="Q1422" s="137">
        <v>0</v>
      </c>
      <c r="R1422" s="137">
        <v>5</v>
      </c>
      <c r="S1422" s="137">
        <v>1</v>
      </c>
      <c r="T1422" s="137">
        <v>100</v>
      </c>
      <c r="U1422" t="str">
        <f>VLOOKUP($B1422,Summary!$A:$C,3,0)</f>
        <v>Madhuri Joshi</v>
      </c>
      <c r="V1422" t="str">
        <f ca="1">VLOOKUP($B1422,Summary!$A:$E,5,0)</f>
        <v>31 - 90</v>
      </c>
      <c r="W1422">
        <f t="shared" si="46"/>
        <v>10157449</v>
      </c>
    </row>
    <row r="1423" spans="1:23" s="8" customFormat="1">
      <c r="A1423" s="6">
        <v>45462</v>
      </c>
      <c r="B1423" s="209">
        <v>10051652</v>
      </c>
      <c r="C1423" s="7" t="str">
        <f t="shared" si="45"/>
        <v>DINESH GHODVINDE</v>
      </c>
      <c r="D1423" t="s">
        <v>444</v>
      </c>
      <c r="E1423">
        <v>7020949492</v>
      </c>
      <c r="F1423" t="s">
        <v>412</v>
      </c>
      <c r="G1423">
        <v>5</v>
      </c>
      <c r="H1423">
        <v>0</v>
      </c>
      <c r="I1423">
        <v>1</v>
      </c>
      <c r="J1423">
        <v>4</v>
      </c>
      <c r="K1423">
        <v>0</v>
      </c>
      <c r="L1423">
        <v>5</v>
      </c>
      <c r="M1423">
        <v>0</v>
      </c>
      <c r="N1423">
        <v>0</v>
      </c>
      <c r="O1423" t="s">
        <v>384</v>
      </c>
      <c r="P1423" s="368">
        <v>185</v>
      </c>
      <c r="Q1423" s="137">
        <v>1476</v>
      </c>
      <c r="R1423" s="137">
        <v>5</v>
      </c>
      <c r="S1423" s="137">
        <v>1</v>
      </c>
      <c r="T1423" s="137">
        <v>100</v>
      </c>
      <c r="U1423" t="str">
        <f>VLOOKUP($B1423,Summary!$A:$C,3,0)</f>
        <v>Rushikesh Kale</v>
      </c>
      <c r="V1423" t="str">
        <f ca="1">VLOOKUP($B1423,Summary!$A:$E,5,0)</f>
        <v>More Than 1 Year</v>
      </c>
      <c r="W1423">
        <f t="shared" si="46"/>
        <v>10051652</v>
      </c>
    </row>
    <row r="1424" spans="1:23" s="8" customFormat="1">
      <c r="A1424" s="6">
        <v>45462</v>
      </c>
      <c r="B1424" s="209">
        <v>10154505</v>
      </c>
      <c r="C1424" s="7" t="str">
        <f t="shared" si="45"/>
        <v>KRISHNA GYANDEV PANDEY</v>
      </c>
      <c r="D1424" t="s">
        <v>475</v>
      </c>
      <c r="E1424">
        <v>9372324244</v>
      </c>
      <c r="F1424" t="s">
        <v>460</v>
      </c>
      <c r="G1424">
        <v>4</v>
      </c>
      <c r="H1424">
        <v>0</v>
      </c>
      <c r="I1424">
        <v>0</v>
      </c>
      <c r="J1424">
        <v>4</v>
      </c>
      <c r="K1424">
        <v>2</v>
      </c>
      <c r="L1424">
        <v>2</v>
      </c>
      <c r="M1424">
        <v>0</v>
      </c>
      <c r="N1424">
        <v>0</v>
      </c>
      <c r="O1424" t="s">
        <v>384</v>
      </c>
      <c r="P1424" s="368">
        <v>100</v>
      </c>
      <c r="Q1424" s="137">
        <v>0</v>
      </c>
      <c r="R1424" s="137">
        <v>4</v>
      </c>
      <c r="S1424" s="137">
        <v>1</v>
      </c>
      <c r="T1424" s="137">
        <v>80</v>
      </c>
      <c r="U1424" t="str">
        <f>VLOOKUP($B1424,Summary!$A:$C,3,0)</f>
        <v>Avnind Singh</v>
      </c>
      <c r="V1424" t="str">
        <f ca="1">VLOOKUP($B1424,Summary!$A:$E,5,0)</f>
        <v>91 - 180</v>
      </c>
      <c r="W1424">
        <f t="shared" si="46"/>
        <v>10154505</v>
      </c>
    </row>
    <row r="1425" spans="1:23" s="8" customFormat="1">
      <c r="A1425" s="6">
        <v>45462</v>
      </c>
      <c r="B1425" s="209">
        <v>10149232</v>
      </c>
      <c r="C1425" s="7" t="str">
        <f t="shared" si="45"/>
        <v>AKASH KUMAR JAISWAL</v>
      </c>
      <c r="D1425" t="s">
        <v>452</v>
      </c>
      <c r="E1425">
        <v>9984180596</v>
      </c>
      <c r="F1425" t="s">
        <v>497</v>
      </c>
      <c r="G1425">
        <v>4</v>
      </c>
      <c r="H1425">
        <v>0</v>
      </c>
      <c r="I1425">
        <v>0</v>
      </c>
      <c r="J1425">
        <v>4</v>
      </c>
      <c r="K1425">
        <v>4</v>
      </c>
      <c r="L1425">
        <v>0</v>
      </c>
      <c r="M1425">
        <v>0</v>
      </c>
      <c r="N1425">
        <v>0</v>
      </c>
      <c r="O1425" t="s">
        <v>384</v>
      </c>
      <c r="P1425" s="368">
        <v>100</v>
      </c>
      <c r="Q1425" s="137">
        <v>0</v>
      </c>
      <c r="R1425" s="137">
        <v>4</v>
      </c>
      <c r="S1425" s="137">
        <v>1</v>
      </c>
      <c r="T1425" s="137">
        <v>80</v>
      </c>
      <c r="U1425" t="str">
        <f>VLOOKUP($B1425,Summary!$A:$C,3,0)</f>
        <v>Dileep Sharma</v>
      </c>
      <c r="V1425" t="str">
        <f ca="1">VLOOKUP($B1425,Summary!$A:$E,5,0)</f>
        <v>180 +</v>
      </c>
      <c r="W1425">
        <f t="shared" si="46"/>
        <v>10149232</v>
      </c>
    </row>
    <row r="1426" spans="1:23" s="8" customFormat="1">
      <c r="A1426" s="6">
        <v>45462</v>
      </c>
      <c r="B1426" s="209">
        <v>10102541</v>
      </c>
      <c r="C1426" s="7" t="str">
        <f t="shared" si="45"/>
        <v>JAYESH MANOHARLAL VATANI</v>
      </c>
      <c r="D1426" t="s">
        <v>411</v>
      </c>
      <c r="E1426">
        <v>9730838322</v>
      </c>
      <c r="F1426" t="s">
        <v>412</v>
      </c>
      <c r="G1426">
        <v>5</v>
      </c>
      <c r="H1426">
        <v>0</v>
      </c>
      <c r="I1426">
        <v>0</v>
      </c>
      <c r="J1426">
        <v>5</v>
      </c>
      <c r="K1426">
        <v>0</v>
      </c>
      <c r="L1426">
        <v>5</v>
      </c>
      <c r="M1426">
        <v>0</v>
      </c>
      <c r="N1426">
        <v>1</v>
      </c>
      <c r="O1426" t="s">
        <v>384</v>
      </c>
      <c r="P1426" s="368">
        <v>130</v>
      </c>
      <c r="Q1426" s="137">
        <v>0</v>
      </c>
      <c r="R1426" s="137">
        <v>5</v>
      </c>
      <c r="S1426" s="137">
        <v>1</v>
      </c>
      <c r="T1426" s="137">
        <v>100</v>
      </c>
      <c r="U1426" t="str">
        <f>VLOOKUP($B1426,Summary!$A:$C,3,0)</f>
        <v>Rushikesh Kale</v>
      </c>
      <c r="V1426" t="str">
        <f ca="1">VLOOKUP($B1426,Summary!$A:$E,5,0)</f>
        <v>More Than 1 Year</v>
      </c>
      <c r="W1426">
        <f t="shared" si="46"/>
        <v>10102541</v>
      </c>
    </row>
    <row r="1427" spans="1:23" s="8" customFormat="1">
      <c r="A1427" s="6">
        <v>45462</v>
      </c>
      <c r="B1427" s="209">
        <v>10015602</v>
      </c>
      <c r="C1427" s="7" t="str">
        <f t="shared" si="45"/>
        <v>SHASHANK YELVE</v>
      </c>
      <c r="D1427" t="s">
        <v>431</v>
      </c>
      <c r="E1427">
        <v>8830251760</v>
      </c>
      <c r="F1427" t="s">
        <v>413</v>
      </c>
      <c r="G1427">
        <v>1</v>
      </c>
      <c r="H1427">
        <v>1</v>
      </c>
      <c r="I1427">
        <v>0</v>
      </c>
      <c r="J1427">
        <v>0</v>
      </c>
      <c r="K1427">
        <v>0</v>
      </c>
      <c r="L1427">
        <v>1</v>
      </c>
      <c r="M1427">
        <v>0</v>
      </c>
      <c r="N1427">
        <v>0</v>
      </c>
      <c r="O1427" t="s">
        <v>384</v>
      </c>
      <c r="P1427" s="368">
        <v>85</v>
      </c>
      <c r="Q1427" s="137">
        <v>10000</v>
      </c>
      <c r="R1427" s="137">
        <v>1</v>
      </c>
      <c r="S1427" s="137">
        <v>1</v>
      </c>
      <c r="T1427" s="137">
        <v>20</v>
      </c>
      <c r="U1427" t="str">
        <f>VLOOKUP($B1427,Summary!$A:$C,3,0)</f>
        <v>Madhuri Joshi</v>
      </c>
      <c r="V1427" t="str">
        <f ca="1">VLOOKUP($B1427,Summary!$A:$E,5,0)</f>
        <v>More Than 1 Year</v>
      </c>
      <c r="W1427">
        <f t="shared" si="46"/>
        <v>10015602</v>
      </c>
    </row>
    <row r="1428" spans="1:23" s="8" customFormat="1">
      <c r="A1428" s="6">
        <v>45462</v>
      </c>
      <c r="B1428" s="209">
        <v>10156140</v>
      </c>
      <c r="C1428" s="7" t="str">
        <f t="shared" si="45"/>
        <v>AMAN TRIPATHI</v>
      </c>
      <c r="D1428" t="s">
        <v>509</v>
      </c>
      <c r="E1428">
        <v>7393838072</v>
      </c>
      <c r="F1428" t="s">
        <v>412</v>
      </c>
      <c r="G1428">
        <v>7</v>
      </c>
      <c r="H1428">
        <v>0</v>
      </c>
      <c r="I1428">
        <v>0</v>
      </c>
      <c r="J1428">
        <v>7</v>
      </c>
      <c r="K1428">
        <v>3</v>
      </c>
      <c r="L1428">
        <v>4</v>
      </c>
      <c r="M1428">
        <v>0</v>
      </c>
      <c r="N1428">
        <v>0</v>
      </c>
      <c r="O1428" t="s">
        <v>384</v>
      </c>
      <c r="P1428" s="368">
        <v>170</v>
      </c>
      <c r="Q1428" s="137">
        <v>0</v>
      </c>
      <c r="R1428" s="137">
        <v>7</v>
      </c>
      <c r="S1428" s="137">
        <v>1</v>
      </c>
      <c r="T1428" s="137">
        <v>100</v>
      </c>
      <c r="U1428" t="str">
        <f>VLOOKUP($B1428,Summary!$A:$C,3,0)</f>
        <v>Rushikesh Kale</v>
      </c>
      <c r="V1428" t="str">
        <f ca="1">VLOOKUP($B1428,Summary!$A:$E,5,0)</f>
        <v>31 - 90</v>
      </c>
      <c r="W1428">
        <f t="shared" si="46"/>
        <v>10156140</v>
      </c>
    </row>
    <row r="1429" spans="1:23" s="8" customFormat="1">
      <c r="A1429" s="6">
        <v>45462</v>
      </c>
      <c r="B1429" s="209">
        <v>10157723</v>
      </c>
      <c r="C1429" s="7" t="str">
        <f t="shared" si="45"/>
        <v>BITTU KUMAR</v>
      </c>
      <c r="D1429" t="s">
        <v>565</v>
      </c>
      <c r="E1429">
        <v>8709035770</v>
      </c>
      <c r="F1429" t="s">
        <v>387</v>
      </c>
      <c r="G1429">
        <v>5</v>
      </c>
      <c r="H1429">
        <v>0</v>
      </c>
      <c r="I1429">
        <v>0</v>
      </c>
      <c r="J1429">
        <v>5</v>
      </c>
      <c r="K1429">
        <v>1</v>
      </c>
      <c r="L1429">
        <v>4</v>
      </c>
      <c r="M1429">
        <v>0</v>
      </c>
      <c r="N1429">
        <v>0</v>
      </c>
      <c r="O1429" t="s">
        <v>384</v>
      </c>
      <c r="P1429" s="368">
        <v>125</v>
      </c>
      <c r="Q1429" s="137">
        <v>0</v>
      </c>
      <c r="R1429" s="137">
        <v>5</v>
      </c>
      <c r="S1429" s="137">
        <v>1</v>
      </c>
      <c r="T1429" s="137">
        <v>100</v>
      </c>
      <c r="U1429" t="str">
        <f>VLOOKUP($B1429,Summary!$A:$C,3,0)</f>
        <v>Abhijit Khanvilkar</v>
      </c>
      <c r="V1429" t="str">
        <f ca="1">VLOOKUP($B1429,Summary!$A:$E,5,0)</f>
        <v>31 - 90</v>
      </c>
      <c r="W1429">
        <f t="shared" si="46"/>
        <v>10157723</v>
      </c>
    </row>
    <row r="1430" spans="1:23" s="8" customFormat="1">
      <c r="A1430" s="6">
        <v>45462</v>
      </c>
      <c r="B1430" s="209">
        <v>10012025</v>
      </c>
      <c r="C1430" s="7" t="str">
        <f t="shared" si="45"/>
        <v>SURAJ PAWAR</v>
      </c>
      <c r="D1430" t="s">
        <v>418</v>
      </c>
      <c r="E1430">
        <v>8446578718</v>
      </c>
      <c r="F1430" t="s">
        <v>413</v>
      </c>
      <c r="G1430">
        <v>2</v>
      </c>
      <c r="H1430">
        <v>1</v>
      </c>
      <c r="I1430">
        <v>0</v>
      </c>
      <c r="J1430">
        <v>1</v>
      </c>
      <c r="K1430">
        <v>1</v>
      </c>
      <c r="L1430">
        <v>2</v>
      </c>
      <c r="M1430">
        <v>0</v>
      </c>
      <c r="N1430">
        <v>0</v>
      </c>
      <c r="O1430" t="s">
        <v>384</v>
      </c>
      <c r="P1430" s="368">
        <v>125</v>
      </c>
      <c r="Q1430" s="137">
        <v>7080</v>
      </c>
      <c r="R1430" s="137">
        <v>3</v>
      </c>
      <c r="S1430" s="137">
        <v>1</v>
      </c>
      <c r="T1430" s="137">
        <v>100</v>
      </c>
      <c r="U1430" t="str">
        <f>VLOOKUP($B1430,Summary!$A:$C,3,0)</f>
        <v>Madhuri Joshi</v>
      </c>
      <c r="V1430" t="str">
        <f ca="1">VLOOKUP($B1430,Summary!$A:$E,5,0)</f>
        <v>More Than 1 Year</v>
      </c>
      <c r="W1430">
        <f t="shared" si="46"/>
        <v>10012025</v>
      </c>
    </row>
    <row r="1431" spans="1:23" s="8" customFormat="1">
      <c r="A1431" s="6">
        <v>45462</v>
      </c>
      <c r="B1431" s="209">
        <v>10142760</v>
      </c>
      <c r="C1431" s="7" t="str">
        <f t="shared" si="45"/>
        <v>SAW MRITUNJAY KUMAR PREMCHAND</v>
      </c>
      <c r="D1431" t="s">
        <v>542</v>
      </c>
      <c r="E1431">
        <v>8779615120</v>
      </c>
      <c r="F1431" t="s">
        <v>409</v>
      </c>
      <c r="G1431">
        <v>5</v>
      </c>
      <c r="H1431">
        <v>0</v>
      </c>
      <c r="I1431">
        <v>0</v>
      </c>
      <c r="J1431">
        <v>5</v>
      </c>
      <c r="K1431">
        <v>1</v>
      </c>
      <c r="L1431">
        <v>4</v>
      </c>
      <c r="M1431">
        <v>0</v>
      </c>
      <c r="N1431">
        <v>0</v>
      </c>
      <c r="O1431" t="s">
        <v>384</v>
      </c>
      <c r="P1431" s="368">
        <v>115</v>
      </c>
      <c r="Q1431" s="137">
        <v>0</v>
      </c>
      <c r="R1431" s="137">
        <v>5</v>
      </c>
      <c r="S1431" s="137">
        <v>1</v>
      </c>
      <c r="T1431" s="137">
        <v>100</v>
      </c>
      <c r="U1431" t="str">
        <f>VLOOKUP($B1431,Summary!$A:$C,3,0)</f>
        <v>Avnind Singh</v>
      </c>
      <c r="V1431" t="str">
        <f ca="1">VLOOKUP($B1431,Summary!$A:$E,5,0)</f>
        <v>More Than 1 Year</v>
      </c>
      <c r="W1431">
        <f t="shared" si="46"/>
        <v>10142760</v>
      </c>
    </row>
    <row r="1432" spans="1:23" s="8" customFormat="1">
      <c r="A1432" s="6">
        <v>45462</v>
      </c>
      <c r="B1432" s="209">
        <v>10149396</v>
      </c>
      <c r="C1432" s="7" t="str">
        <f t="shared" si="45"/>
        <v>AKASH NARAYAN RAWTE</v>
      </c>
      <c r="D1432" t="s">
        <v>453</v>
      </c>
      <c r="E1432">
        <v>9594529510</v>
      </c>
      <c r="F1432" t="s">
        <v>386</v>
      </c>
      <c r="G1432">
        <v>4</v>
      </c>
      <c r="H1432">
        <v>0</v>
      </c>
      <c r="I1432">
        <v>0</v>
      </c>
      <c r="J1432">
        <v>4</v>
      </c>
      <c r="K1432">
        <v>0</v>
      </c>
      <c r="L1432">
        <v>4</v>
      </c>
      <c r="M1432">
        <v>0</v>
      </c>
      <c r="N1432">
        <v>0</v>
      </c>
      <c r="O1432" t="s">
        <v>384</v>
      </c>
      <c r="P1432" s="368">
        <v>90</v>
      </c>
      <c r="Q1432" s="137">
        <v>0</v>
      </c>
      <c r="R1432" s="137">
        <v>4</v>
      </c>
      <c r="S1432" s="137">
        <v>1</v>
      </c>
      <c r="T1432" s="137">
        <v>80</v>
      </c>
      <c r="U1432" t="str">
        <f>VLOOKUP($B1432,Summary!$A:$C,3,0)</f>
        <v>Avnind Singh</v>
      </c>
      <c r="V1432" t="str">
        <f ca="1">VLOOKUP($B1432,Summary!$A:$E,5,0)</f>
        <v>180 +</v>
      </c>
      <c r="W1432">
        <f t="shared" si="46"/>
        <v>10149396</v>
      </c>
    </row>
    <row r="1433" spans="1:23" s="8" customFormat="1">
      <c r="A1433" s="6">
        <v>45463</v>
      </c>
      <c r="B1433" s="209">
        <v>10158406</v>
      </c>
      <c r="C1433" s="7" t="str">
        <f t="shared" si="45"/>
        <v>MOHAMMAD HASEEN</v>
      </c>
      <c r="D1433" t="s">
        <v>582</v>
      </c>
      <c r="E1433">
        <v>8565899473</v>
      </c>
      <c r="F1433" t="s">
        <v>431</v>
      </c>
      <c r="G1433">
        <v>6</v>
      </c>
      <c r="H1433">
        <v>0</v>
      </c>
      <c r="I1433">
        <v>0</v>
      </c>
      <c r="J1433">
        <v>6</v>
      </c>
      <c r="K1433">
        <v>2</v>
      </c>
      <c r="L1433">
        <v>4</v>
      </c>
      <c r="M1433">
        <v>0</v>
      </c>
      <c r="N1433">
        <v>0</v>
      </c>
      <c r="O1433" t="s">
        <v>384</v>
      </c>
      <c r="P1433" s="368">
        <v>140</v>
      </c>
      <c r="Q1433" s="137">
        <v>0</v>
      </c>
      <c r="R1433" s="137">
        <v>6</v>
      </c>
      <c r="S1433" s="137">
        <v>1</v>
      </c>
      <c r="T1433" s="137">
        <v>100</v>
      </c>
      <c r="U1433" t="str">
        <f>VLOOKUP($B1433,Summary!$A:$C,3,0)</f>
        <v>Madhuri Joshi</v>
      </c>
      <c r="V1433" t="str">
        <f ca="1">VLOOKUP($B1433,Summary!$A:$E,5,0)</f>
        <v>00 - 30</v>
      </c>
      <c r="W1433">
        <f t="shared" si="46"/>
        <v>10158406</v>
      </c>
    </row>
    <row r="1434" spans="1:23" s="8" customFormat="1">
      <c r="A1434" s="6">
        <v>45463</v>
      </c>
      <c r="B1434" s="209">
        <v>10061244</v>
      </c>
      <c r="C1434" s="7" t="str">
        <f t="shared" si="45"/>
        <v>MANISH PANDEY</v>
      </c>
      <c r="D1434" t="s">
        <v>424</v>
      </c>
      <c r="E1434">
        <v>8655267737</v>
      </c>
      <c r="F1434" t="s">
        <v>385</v>
      </c>
      <c r="G1434">
        <v>4</v>
      </c>
      <c r="H1434">
        <v>0</v>
      </c>
      <c r="I1434">
        <v>0</v>
      </c>
      <c r="J1434">
        <v>4</v>
      </c>
      <c r="K1434">
        <v>0</v>
      </c>
      <c r="L1434">
        <v>4</v>
      </c>
      <c r="M1434">
        <v>0</v>
      </c>
      <c r="N1434">
        <v>0</v>
      </c>
      <c r="O1434" t="s">
        <v>384</v>
      </c>
      <c r="P1434" s="368">
        <v>100</v>
      </c>
      <c r="Q1434" s="137">
        <v>0</v>
      </c>
      <c r="R1434" s="137">
        <v>4</v>
      </c>
      <c r="S1434" s="137">
        <v>1</v>
      </c>
      <c r="T1434" s="137">
        <v>100</v>
      </c>
      <c r="U1434" t="str">
        <f>VLOOKUP($B1434,Summary!$A:$C,3,0)</f>
        <v>Intezar Sayed</v>
      </c>
      <c r="V1434" t="str">
        <f ca="1">VLOOKUP($B1434,Summary!$A:$E,5,0)</f>
        <v>More Than 1 Year</v>
      </c>
      <c r="W1434">
        <f t="shared" si="46"/>
        <v>10061244</v>
      </c>
    </row>
    <row r="1435" spans="1:23" s="8" customFormat="1">
      <c r="A1435" s="6">
        <v>45463</v>
      </c>
      <c r="B1435" s="209">
        <v>10154490</v>
      </c>
      <c r="C1435" s="7" t="str">
        <f t="shared" si="45"/>
        <v>SIRAJ RAIS KHAN</v>
      </c>
      <c r="D1435" t="s">
        <v>474</v>
      </c>
      <c r="E1435">
        <v>7738084089</v>
      </c>
      <c r="F1435" t="s">
        <v>402</v>
      </c>
      <c r="G1435">
        <v>5</v>
      </c>
      <c r="H1435">
        <v>0</v>
      </c>
      <c r="I1435">
        <v>0</v>
      </c>
      <c r="J1435">
        <v>5</v>
      </c>
      <c r="K1435">
        <v>1</v>
      </c>
      <c r="L1435">
        <v>4</v>
      </c>
      <c r="M1435">
        <v>0</v>
      </c>
      <c r="N1435">
        <v>0</v>
      </c>
      <c r="O1435" t="s">
        <v>384</v>
      </c>
      <c r="P1435" s="368">
        <v>115</v>
      </c>
      <c r="Q1435" s="137">
        <v>0</v>
      </c>
      <c r="R1435" s="137">
        <v>5</v>
      </c>
      <c r="S1435" s="137">
        <v>1</v>
      </c>
      <c r="T1435" s="137">
        <v>100</v>
      </c>
      <c r="U1435" t="str">
        <f>VLOOKUP($B1435,Summary!$A:$C,3,0)</f>
        <v>Intezar Sayed</v>
      </c>
      <c r="V1435" t="str">
        <f ca="1">VLOOKUP($B1435,Summary!$A:$E,5,0)</f>
        <v>91 - 180</v>
      </c>
      <c r="W1435">
        <f t="shared" si="46"/>
        <v>10154490</v>
      </c>
    </row>
    <row r="1436" spans="1:23" s="8" customFormat="1">
      <c r="A1436" s="6">
        <v>45463</v>
      </c>
      <c r="B1436" s="209">
        <v>10145771</v>
      </c>
      <c r="C1436" s="7" t="str">
        <f t="shared" si="45"/>
        <v>RISHIKESH DUBEY</v>
      </c>
      <c r="D1436" t="s">
        <v>437</v>
      </c>
      <c r="E1436">
        <v>8369036235</v>
      </c>
      <c r="F1436" t="s">
        <v>433</v>
      </c>
      <c r="G1436">
        <v>2</v>
      </c>
      <c r="H1436">
        <v>0</v>
      </c>
      <c r="I1436">
        <v>0</v>
      </c>
      <c r="J1436">
        <v>2</v>
      </c>
      <c r="K1436">
        <v>0</v>
      </c>
      <c r="L1436">
        <v>2</v>
      </c>
      <c r="M1436">
        <v>0</v>
      </c>
      <c r="N1436">
        <v>0</v>
      </c>
      <c r="O1436" t="s">
        <v>384</v>
      </c>
      <c r="P1436" s="368">
        <v>50</v>
      </c>
      <c r="Q1436" s="137">
        <v>0</v>
      </c>
      <c r="R1436" s="137">
        <v>2</v>
      </c>
      <c r="S1436" s="137">
        <v>1</v>
      </c>
      <c r="T1436" s="137">
        <v>40</v>
      </c>
      <c r="U1436" t="str">
        <f>VLOOKUP($B1436,Summary!$A:$C,3,0)</f>
        <v>Intezar Sayed</v>
      </c>
      <c r="V1436" t="str">
        <f ca="1">VLOOKUP($B1436,Summary!$A:$E,5,0)</f>
        <v>180 +</v>
      </c>
      <c r="W1436">
        <f t="shared" si="46"/>
        <v>10145771</v>
      </c>
    </row>
    <row r="1437" spans="1:23" s="8" customFormat="1">
      <c r="A1437" s="6">
        <v>45463</v>
      </c>
      <c r="B1437" s="209">
        <v>10150180</v>
      </c>
      <c r="C1437" s="7" t="str">
        <f t="shared" si="45"/>
        <v>YASH SABHA SHANKAR TIWARI</v>
      </c>
      <c r="D1437" t="s">
        <v>423</v>
      </c>
      <c r="E1437">
        <v>9594587271</v>
      </c>
      <c r="F1437" t="s">
        <v>387</v>
      </c>
      <c r="G1437">
        <v>1</v>
      </c>
      <c r="H1437">
        <v>0</v>
      </c>
      <c r="I1437">
        <v>1</v>
      </c>
      <c r="J1437">
        <v>0</v>
      </c>
      <c r="K1437">
        <v>0</v>
      </c>
      <c r="L1437">
        <v>1</v>
      </c>
      <c r="M1437">
        <v>0</v>
      </c>
      <c r="N1437">
        <v>0</v>
      </c>
      <c r="O1437" t="s">
        <v>384</v>
      </c>
      <c r="P1437" s="368">
        <v>90</v>
      </c>
      <c r="Q1437" s="137">
        <v>16331</v>
      </c>
      <c r="R1437" s="137">
        <v>1</v>
      </c>
      <c r="S1437" s="137">
        <v>1</v>
      </c>
      <c r="T1437" s="137">
        <v>20</v>
      </c>
      <c r="U1437" t="str">
        <f>VLOOKUP($B1437,Summary!$A:$C,3,0)</f>
        <v>Abhijit Khanvilkar</v>
      </c>
      <c r="V1437" t="str">
        <f ca="1">VLOOKUP($B1437,Summary!$A:$E,5,0)</f>
        <v>180 +</v>
      </c>
      <c r="W1437">
        <f t="shared" si="46"/>
        <v>10150180</v>
      </c>
    </row>
    <row r="1438" spans="1:23" s="8" customFormat="1">
      <c r="A1438" s="6">
        <v>45463</v>
      </c>
      <c r="B1438" s="209">
        <v>10152292</v>
      </c>
      <c r="C1438" s="7" t="str">
        <f t="shared" si="45"/>
        <v>CHOUBEY ADITYA AJIT</v>
      </c>
      <c r="D1438" t="s">
        <v>404</v>
      </c>
      <c r="E1438">
        <v>7414955787</v>
      </c>
      <c r="F1438" t="s">
        <v>405</v>
      </c>
      <c r="G1438">
        <v>1</v>
      </c>
      <c r="H1438">
        <v>0</v>
      </c>
      <c r="I1438">
        <v>0</v>
      </c>
      <c r="J1438">
        <v>1</v>
      </c>
      <c r="K1438">
        <v>1</v>
      </c>
      <c r="L1438">
        <v>0</v>
      </c>
      <c r="M1438">
        <v>0</v>
      </c>
      <c r="N1438">
        <v>0</v>
      </c>
      <c r="O1438" t="s">
        <v>384</v>
      </c>
      <c r="P1438" s="368">
        <v>25</v>
      </c>
      <c r="Q1438" s="137">
        <v>0</v>
      </c>
      <c r="R1438" s="137">
        <v>1</v>
      </c>
      <c r="S1438" s="137">
        <v>1</v>
      </c>
      <c r="T1438" s="137">
        <v>33.33</v>
      </c>
      <c r="U1438" t="str">
        <f>VLOOKUP($B1438,Summary!$A:$C,3,0)</f>
        <v>Rushikesh Kale</v>
      </c>
      <c r="V1438" t="str">
        <f ca="1">VLOOKUP($B1438,Summary!$A:$E,5,0)</f>
        <v>91 - 180</v>
      </c>
      <c r="W1438">
        <f t="shared" si="46"/>
        <v>10152292</v>
      </c>
    </row>
    <row r="1439" spans="1:23" s="8" customFormat="1">
      <c r="A1439" s="6">
        <v>45463</v>
      </c>
      <c r="B1439" s="209">
        <v>10152249</v>
      </c>
      <c r="C1439" s="7" t="str">
        <f t="shared" si="45"/>
        <v>HARIHAR SINGH</v>
      </c>
      <c r="D1439" t="s">
        <v>438</v>
      </c>
      <c r="E1439">
        <v>8149312014</v>
      </c>
      <c r="F1439" t="s">
        <v>385</v>
      </c>
      <c r="G1439">
        <v>1</v>
      </c>
      <c r="H1439">
        <v>0</v>
      </c>
      <c r="I1439">
        <v>0</v>
      </c>
      <c r="J1439">
        <v>1</v>
      </c>
      <c r="K1439">
        <v>0</v>
      </c>
      <c r="L1439">
        <v>1</v>
      </c>
      <c r="M1439">
        <v>0</v>
      </c>
      <c r="N1439">
        <v>0</v>
      </c>
      <c r="O1439" t="s">
        <v>384</v>
      </c>
      <c r="P1439" s="368">
        <v>25</v>
      </c>
      <c r="Q1439" s="137">
        <v>0</v>
      </c>
      <c r="R1439" s="137">
        <v>1</v>
      </c>
      <c r="S1439" s="137">
        <v>1</v>
      </c>
      <c r="T1439" s="137">
        <v>20</v>
      </c>
      <c r="U1439" t="str">
        <f>VLOOKUP($B1439,Summary!$A:$C,3,0)</f>
        <v>Intezar Sayed</v>
      </c>
      <c r="V1439" t="str">
        <f ca="1">VLOOKUP($B1439,Summary!$A:$E,5,0)</f>
        <v>91 - 180</v>
      </c>
      <c r="W1439">
        <f t="shared" si="46"/>
        <v>10152249</v>
      </c>
    </row>
    <row r="1440" spans="1:23" s="8" customFormat="1">
      <c r="A1440" s="6">
        <v>45463</v>
      </c>
      <c r="B1440" s="209">
        <v>10158408</v>
      </c>
      <c r="C1440" s="7" t="str">
        <f t="shared" si="45"/>
        <v>PRASHANT TUKARAM THOKALE</v>
      </c>
      <c r="D1440" t="s">
        <v>586</v>
      </c>
      <c r="E1440">
        <v>8779830559</v>
      </c>
      <c r="F1440" t="s">
        <v>388</v>
      </c>
      <c r="G1440">
        <v>5</v>
      </c>
      <c r="H1440">
        <v>0</v>
      </c>
      <c r="I1440">
        <v>0</v>
      </c>
      <c r="J1440">
        <v>5</v>
      </c>
      <c r="K1440">
        <v>0</v>
      </c>
      <c r="L1440">
        <v>5</v>
      </c>
      <c r="M1440">
        <v>0</v>
      </c>
      <c r="N1440">
        <v>0</v>
      </c>
      <c r="O1440" t="s">
        <v>384</v>
      </c>
      <c r="P1440" s="368">
        <v>125</v>
      </c>
      <c r="Q1440" s="137">
        <v>0</v>
      </c>
      <c r="R1440" s="137">
        <v>5</v>
      </c>
      <c r="S1440" s="137">
        <v>1</v>
      </c>
      <c r="T1440" s="137">
        <v>100</v>
      </c>
      <c r="U1440" t="str">
        <f>VLOOKUP($B1440,Summary!$A:$C,3,0)</f>
        <v>Dileep Sharma</v>
      </c>
      <c r="V1440" t="str">
        <f ca="1">VLOOKUP($B1440,Summary!$A:$E,5,0)</f>
        <v>00 - 30</v>
      </c>
      <c r="W1440">
        <f t="shared" si="46"/>
        <v>10158408</v>
      </c>
    </row>
    <row r="1441" spans="1:23" s="8" customFormat="1">
      <c r="A1441" s="6">
        <v>45463</v>
      </c>
      <c r="B1441" s="209">
        <v>10155622</v>
      </c>
      <c r="C1441" s="7" t="str">
        <f t="shared" si="45"/>
        <v>SOFIYAN MOHAMMED UMAR ANSARI</v>
      </c>
      <c r="D1441" t="s">
        <v>498</v>
      </c>
      <c r="E1441">
        <v>7304151160</v>
      </c>
      <c r="F1441" t="s">
        <v>503</v>
      </c>
      <c r="G1441">
        <v>5</v>
      </c>
      <c r="H1441">
        <v>0</v>
      </c>
      <c r="I1441">
        <v>0</v>
      </c>
      <c r="J1441">
        <v>5</v>
      </c>
      <c r="K1441">
        <v>2</v>
      </c>
      <c r="L1441">
        <v>3</v>
      </c>
      <c r="M1441">
        <v>0</v>
      </c>
      <c r="N1441">
        <v>0</v>
      </c>
      <c r="O1441" t="s">
        <v>384</v>
      </c>
      <c r="P1441" s="368">
        <v>115</v>
      </c>
      <c r="Q1441" s="137">
        <v>0</v>
      </c>
      <c r="R1441" s="137">
        <v>5</v>
      </c>
      <c r="S1441" s="137">
        <v>1</v>
      </c>
      <c r="T1441" s="137">
        <v>100</v>
      </c>
      <c r="U1441" t="str">
        <f>VLOOKUP($B1441,Summary!$A:$C,3,0)</f>
        <v>Dileep Sharma</v>
      </c>
      <c r="V1441" t="str">
        <f ca="1">VLOOKUP($B1441,Summary!$A:$E,5,0)</f>
        <v>31 - 90</v>
      </c>
      <c r="W1441">
        <f t="shared" si="46"/>
        <v>10155622</v>
      </c>
    </row>
    <row r="1442" spans="1:23" s="8" customFormat="1">
      <c r="A1442" s="6">
        <v>45463</v>
      </c>
      <c r="B1442" s="209">
        <v>10157283</v>
      </c>
      <c r="C1442" s="7" t="str">
        <f t="shared" si="45"/>
        <v>VINIT LAXMIKANT CHATURVEDI</v>
      </c>
      <c r="D1442" t="s">
        <v>549</v>
      </c>
      <c r="E1442">
        <v>9619167461</v>
      </c>
      <c r="F1442" t="s">
        <v>461</v>
      </c>
      <c r="G1442">
        <v>3</v>
      </c>
      <c r="H1442">
        <v>0</v>
      </c>
      <c r="I1442">
        <v>0</v>
      </c>
      <c r="J1442">
        <v>3</v>
      </c>
      <c r="K1442">
        <v>1</v>
      </c>
      <c r="L1442">
        <v>2</v>
      </c>
      <c r="M1442">
        <v>0</v>
      </c>
      <c r="N1442">
        <v>0</v>
      </c>
      <c r="O1442" t="s">
        <v>384</v>
      </c>
      <c r="P1442" s="368">
        <v>75</v>
      </c>
      <c r="Q1442" s="137">
        <v>0</v>
      </c>
      <c r="R1442" s="137">
        <v>3</v>
      </c>
      <c r="S1442" s="137">
        <v>1</v>
      </c>
      <c r="T1442" s="137">
        <v>60</v>
      </c>
      <c r="U1442" t="str">
        <f>VLOOKUP($B1442,Summary!$A:$C,3,0)</f>
        <v>Avnind Singh</v>
      </c>
      <c r="V1442" t="str">
        <f ca="1">VLOOKUP($B1442,Summary!$A:$E,5,0)</f>
        <v>31 - 90</v>
      </c>
      <c r="W1442">
        <f t="shared" si="46"/>
        <v>10157283</v>
      </c>
    </row>
    <row r="1443" spans="1:23" s="8" customFormat="1">
      <c r="A1443" s="6">
        <v>45463</v>
      </c>
      <c r="B1443" s="209">
        <v>10157455</v>
      </c>
      <c r="C1443" s="7" t="str">
        <f t="shared" si="45"/>
        <v>PRASHANT VISHRAM PATIL</v>
      </c>
      <c r="D1443" t="s">
        <v>552</v>
      </c>
      <c r="E1443">
        <v>7777088988</v>
      </c>
      <c r="F1443" t="s">
        <v>409</v>
      </c>
      <c r="G1443">
        <v>4</v>
      </c>
      <c r="H1443">
        <v>0</v>
      </c>
      <c r="I1443">
        <v>0</v>
      </c>
      <c r="J1443">
        <v>4</v>
      </c>
      <c r="K1443">
        <v>3</v>
      </c>
      <c r="L1443">
        <v>1</v>
      </c>
      <c r="M1443">
        <v>0</v>
      </c>
      <c r="N1443">
        <v>0</v>
      </c>
      <c r="O1443" t="s">
        <v>384</v>
      </c>
      <c r="P1443" s="368">
        <v>100</v>
      </c>
      <c r="Q1443" s="137">
        <v>0</v>
      </c>
      <c r="R1443" s="137">
        <v>4</v>
      </c>
      <c r="S1443" s="137">
        <v>1</v>
      </c>
      <c r="T1443" s="137">
        <v>80</v>
      </c>
      <c r="U1443" t="str">
        <f>VLOOKUP($B1443,Summary!$A:$C,3,0)</f>
        <v>Avnind Singh</v>
      </c>
      <c r="V1443" t="str">
        <f ca="1">VLOOKUP($B1443,Summary!$A:$E,5,0)</f>
        <v>31 - 90</v>
      </c>
      <c r="W1443">
        <f t="shared" si="46"/>
        <v>10157455</v>
      </c>
    </row>
    <row r="1444" spans="1:23" s="8" customFormat="1">
      <c r="A1444" s="6">
        <v>45463</v>
      </c>
      <c r="B1444" s="209">
        <v>10158400</v>
      </c>
      <c r="C1444" s="7" t="str">
        <f t="shared" si="45"/>
        <v>APPASAHEB DHANAJI MASAL</v>
      </c>
      <c r="D1444" t="s">
        <v>579</v>
      </c>
      <c r="E1444">
        <v>9096490816</v>
      </c>
      <c r="F1444" t="s">
        <v>416</v>
      </c>
      <c r="G1444">
        <v>7</v>
      </c>
      <c r="H1444">
        <v>0</v>
      </c>
      <c r="I1444">
        <v>0</v>
      </c>
      <c r="J1444">
        <v>7</v>
      </c>
      <c r="K1444">
        <v>3</v>
      </c>
      <c r="L1444">
        <v>4</v>
      </c>
      <c r="M1444">
        <v>0</v>
      </c>
      <c r="N1444">
        <v>0</v>
      </c>
      <c r="O1444" t="s">
        <v>384</v>
      </c>
      <c r="P1444" s="368">
        <v>175</v>
      </c>
      <c r="Q1444" s="137">
        <v>0</v>
      </c>
      <c r="R1444" s="137">
        <v>7</v>
      </c>
      <c r="S1444" s="137">
        <v>1</v>
      </c>
      <c r="T1444" s="137">
        <v>100</v>
      </c>
      <c r="U1444" t="str">
        <f>VLOOKUP($B1444,Summary!$A:$C,3,0)</f>
        <v>Abhijit Khanvilkar</v>
      </c>
      <c r="V1444" t="str">
        <f ca="1">VLOOKUP($B1444,Summary!$A:$E,5,0)</f>
        <v>00 - 30</v>
      </c>
      <c r="W1444">
        <f t="shared" si="46"/>
        <v>10158400</v>
      </c>
    </row>
    <row r="1445" spans="1:23" s="8" customFormat="1">
      <c r="A1445" s="6">
        <v>45463</v>
      </c>
      <c r="B1445" s="209">
        <v>10158402</v>
      </c>
      <c r="C1445" s="7" t="str">
        <f t="shared" si="45"/>
        <v>ABHISHEK RAJNARAYAN GUPTA</v>
      </c>
      <c r="D1445" t="s">
        <v>580</v>
      </c>
      <c r="E1445">
        <v>8454864050</v>
      </c>
      <c r="F1445" t="s">
        <v>388</v>
      </c>
      <c r="G1445">
        <v>5</v>
      </c>
      <c r="H1445">
        <v>0</v>
      </c>
      <c r="I1445">
        <v>0</v>
      </c>
      <c r="J1445">
        <v>5</v>
      </c>
      <c r="K1445">
        <v>0</v>
      </c>
      <c r="L1445">
        <v>5</v>
      </c>
      <c r="M1445">
        <v>0</v>
      </c>
      <c r="N1445">
        <v>0</v>
      </c>
      <c r="O1445" t="s">
        <v>384</v>
      </c>
      <c r="P1445" s="368">
        <v>115</v>
      </c>
      <c r="Q1445" s="137">
        <v>0</v>
      </c>
      <c r="R1445" s="137">
        <v>5</v>
      </c>
      <c r="S1445" s="137">
        <v>1</v>
      </c>
      <c r="T1445" s="137">
        <v>100</v>
      </c>
      <c r="U1445" t="str">
        <f>VLOOKUP($B1445,Summary!$A:$C,3,0)</f>
        <v>Dileep Sharma</v>
      </c>
      <c r="V1445" t="str">
        <f ca="1">VLOOKUP($B1445,Summary!$A:$E,5,0)</f>
        <v>00 - 30</v>
      </c>
      <c r="W1445">
        <f t="shared" si="46"/>
        <v>10158402</v>
      </c>
    </row>
    <row r="1446" spans="1:23" s="8" customFormat="1">
      <c r="A1446" s="6">
        <v>45463</v>
      </c>
      <c r="B1446" s="209">
        <v>10153333</v>
      </c>
      <c r="C1446" s="7" t="str">
        <f t="shared" si="45"/>
        <v>SUMIT KUMAR PARASNATH VERMA</v>
      </c>
      <c r="D1446" t="s">
        <v>546</v>
      </c>
      <c r="E1446">
        <v>7738531602</v>
      </c>
      <c r="F1446" t="s">
        <v>503</v>
      </c>
      <c r="G1446">
        <v>5</v>
      </c>
      <c r="H1446">
        <v>0</v>
      </c>
      <c r="I1446">
        <v>0</v>
      </c>
      <c r="J1446">
        <v>5</v>
      </c>
      <c r="K1446">
        <v>3</v>
      </c>
      <c r="L1446">
        <v>2</v>
      </c>
      <c r="M1446">
        <v>0</v>
      </c>
      <c r="N1446">
        <v>0</v>
      </c>
      <c r="O1446" t="s">
        <v>384</v>
      </c>
      <c r="P1446" s="368">
        <v>115</v>
      </c>
      <c r="Q1446" s="137">
        <v>0</v>
      </c>
      <c r="R1446" s="137">
        <v>5</v>
      </c>
      <c r="S1446" s="137">
        <v>1</v>
      </c>
      <c r="T1446" s="137">
        <v>100</v>
      </c>
      <c r="U1446" t="str">
        <f>VLOOKUP($B1446,Summary!$A:$C,3,0)</f>
        <v>Dileep Sharma</v>
      </c>
      <c r="V1446" t="str">
        <f ca="1">VLOOKUP($B1446,Summary!$A:$E,5,0)</f>
        <v>91 - 180</v>
      </c>
      <c r="W1446">
        <f t="shared" si="46"/>
        <v>10153333</v>
      </c>
    </row>
    <row r="1447" spans="1:23" s="8" customFormat="1">
      <c r="A1447" s="6">
        <v>45463</v>
      </c>
      <c r="B1447" s="209">
        <v>10031401</v>
      </c>
      <c r="C1447" s="7" t="str">
        <f t="shared" si="45"/>
        <v>KARIM JARIYA</v>
      </c>
      <c r="D1447" t="s">
        <v>403</v>
      </c>
      <c r="E1447">
        <v>9321734702</v>
      </c>
      <c r="F1447" t="s">
        <v>385</v>
      </c>
      <c r="G1447">
        <v>4</v>
      </c>
      <c r="H1447">
        <v>0</v>
      </c>
      <c r="I1447">
        <v>0</v>
      </c>
      <c r="J1447">
        <v>4</v>
      </c>
      <c r="K1447">
        <v>0</v>
      </c>
      <c r="L1447">
        <v>4</v>
      </c>
      <c r="M1447">
        <v>0</v>
      </c>
      <c r="N1447">
        <v>0</v>
      </c>
      <c r="O1447" t="s">
        <v>384</v>
      </c>
      <c r="P1447" s="368">
        <v>90</v>
      </c>
      <c r="Q1447" s="137">
        <v>0</v>
      </c>
      <c r="R1447" s="137">
        <v>4</v>
      </c>
      <c r="S1447" s="137">
        <v>1</v>
      </c>
      <c r="T1447" s="137">
        <v>80</v>
      </c>
      <c r="U1447" t="str">
        <f>VLOOKUP($B1447,Summary!$A:$C,3,0)</f>
        <v>Intezar Sayed</v>
      </c>
      <c r="V1447" t="str">
        <f ca="1">VLOOKUP($B1447,Summary!$A:$E,5,0)</f>
        <v>More Than 1 Year</v>
      </c>
      <c r="W1447">
        <f t="shared" si="46"/>
        <v>10031401</v>
      </c>
    </row>
    <row r="1448" spans="1:23" s="8" customFormat="1">
      <c r="A1448" s="6">
        <v>45463</v>
      </c>
      <c r="B1448" s="209">
        <v>10158393</v>
      </c>
      <c r="C1448" s="7" t="str">
        <f t="shared" si="45"/>
        <v>SURAJ CHHOTELAL GUPTA</v>
      </c>
      <c r="D1448" t="s">
        <v>581</v>
      </c>
      <c r="E1448">
        <v>9372641825</v>
      </c>
      <c r="F1448" t="s">
        <v>395</v>
      </c>
      <c r="G1448">
        <v>5</v>
      </c>
      <c r="H1448">
        <v>0</v>
      </c>
      <c r="I1448">
        <v>0</v>
      </c>
      <c r="J1448">
        <v>5</v>
      </c>
      <c r="K1448">
        <v>3</v>
      </c>
      <c r="L1448">
        <v>2</v>
      </c>
      <c r="M1448">
        <v>0</v>
      </c>
      <c r="N1448">
        <v>0</v>
      </c>
      <c r="O1448" t="s">
        <v>384</v>
      </c>
      <c r="P1448" s="368">
        <v>125</v>
      </c>
      <c r="Q1448" s="137">
        <v>0</v>
      </c>
      <c r="R1448" s="137">
        <v>5</v>
      </c>
      <c r="S1448" s="137">
        <v>1</v>
      </c>
      <c r="T1448" s="137">
        <v>100</v>
      </c>
      <c r="U1448" t="str">
        <f>VLOOKUP($B1448,Summary!$A:$C,3,0)</f>
        <v>Intezar Sayed</v>
      </c>
      <c r="V1448" t="str">
        <f ca="1">VLOOKUP($B1448,Summary!$A:$E,5,0)</f>
        <v>00 - 30</v>
      </c>
      <c r="W1448">
        <f t="shared" si="46"/>
        <v>10158393</v>
      </c>
    </row>
    <row r="1449" spans="1:23" s="8" customFormat="1">
      <c r="A1449" s="6">
        <v>45463</v>
      </c>
      <c r="B1449" s="209">
        <v>10158704</v>
      </c>
      <c r="C1449" s="7" t="str">
        <f t="shared" si="45"/>
        <v>VAIBHAV VISHNU PACHAKUDE</v>
      </c>
      <c r="D1449" t="s">
        <v>588</v>
      </c>
      <c r="E1449">
        <v>8779603782</v>
      </c>
      <c r="F1449" t="s">
        <v>422</v>
      </c>
      <c r="G1449">
        <v>1</v>
      </c>
      <c r="H1449">
        <v>0</v>
      </c>
      <c r="I1449">
        <v>0</v>
      </c>
      <c r="J1449">
        <v>1</v>
      </c>
      <c r="K1449">
        <v>0</v>
      </c>
      <c r="L1449">
        <v>1</v>
      </c>
      <c r="M1449">
        <v>0</v>
      </c>
      <c r="N1449">
        <v>0</v>
      </c>
      <c r="O1449" t="s">
        <v>384</v>
      </c>
      <c r="P1449" s="368">
        <v>15</v>
      </c>
      <c r="Q1449" s="137">
        <v>0</v>
      </c>
      <c r="R1449" s="137">
        <v>0</v>
      </c>
      <c r="S1449" s="137">
        <v>1</v>
      </c>
      <c r="T1449" s="137">
        <v>0</v>
      </c>
      <c r="U1449" t="str">
        <f>VLOOKUP($B1449,Summary!$A:$C,3,0)</f>
        <v>Rushikesh Kale</v>
      </c>
      <c r="V1449" t="str">
        <f ca="1">VLOOKUP($B1449,Summary!$A:$E,5,0)</f>
        <v>00 - 30</v>
      </c>
      <c r="W1449">
        <f t="shared" si="46"/>
        <v>10158704</v>
      </c>
    </row>
    <row r="1450" spans="1:23" s="8" customFormat="1">
      <c r="A1450" s="6">
        <v>45463</v>
      </c>
      <c r="B1450" s="209">
        <v>10106261</v>
      </c>
      <c r="C1450" s="7" t="str">
        <f t="shared" ref="C1450:C1509" si="47">D1450</f>
        <v>MOHD ANWAR</v>
      </c>
      <c r="D1450" t="s">
        <v>406</v>
      </c>
      <c r="E1450">
        <v>9699967378</v>
      </c>
      <c r="F1450" t="s">
        <v>397</v>
      </c>
      <c r="G1450">
        <v>2</v>
      </c>
      <c r="H1450">
        <v>0</v>
      </c>
      <c r="I1450">
        <v>0</v>
      </c>
      <c r="J1450">
        <v>2</v>
      </c>
      <c r="K1450">
        <v>0</v>
      </c>
      <c r="L1450">
        <v>2</v>
      </c>
      <c r="M1450">
        <v>0</v>
      </c>
      <c r="N1450">
        <v>0</v>
      </c>
      <c r="O1450" t="s">
        <v>384</v>
      </c>
      <c r="P1450" s="368">
        <v>0</v>
      </c>
      <c r="Q1450" s="137">
        <v>0</v>
      </c>
      <c r="R1450" s="137">
        <v>0</v>
      </c>
      <c r="S1450" s="137">
        <v>1</v>
      </c>
      <c r="T1450" s="137">
        <v>0</v>
      </c>
      <c r="U1450" t="str">
        <f>VLOOKUP($B1450,Summary!$A:$C,3,0)</f>
        <v>Madhuri Joshi</v>
      </c>
      <c r="V1450" t="str">
        <f ca="1">VLOOKUP($B1450,Summary!$A:$E,5,0)</f>
        <v>More Than 1 Year</v>
      </c>
      <c r="W1450">
        <f t="shared" si="46"/>
        <v>10106261</v>
      </c>
    </row>
    <row r="1451" spans="1:23" s="8" customFormat="1">
      <c r="A1451" s="6">
        <v>45463</v>
      </c>
      <c r="B1451" s="209">
        <v>10139865</v>
      </c>
      <c r="C1451" s="7" t="str">
        <f t="shared" si="47"/>
        <v>JITENDRA PRATAP SINGH</v>
      </c>
      <c r="D1451" t="s">
        <v>544</v>
      </c>
      <c r="E1451">
        <v>7718993383</v>
      </c>
      <c r="F1451" t="s">
        <v>383</v>
      </c>
      <c r="G1451">
        <v>5</v>
      </c>
      <c r="H1451">
        <v>0</v>
      </c>
      <c r="I1451">
        <v>0</v>
      </c>
      <c r="J1451">
        <v>5</v>
      </c>
      <c r="K1451">
        <v>1</v>
      </c>
      <c r="L1451">
        <v>5</v>
      </c>
      <c r="M1451">
        <v>0</v>
      </c>
      <c r="N1451">
        <v>0</v>
      </c>
      <c r="O1451" t="s">
        <v>384</v>
      </c>
      <c r="P1451" s="368">
        <v>125</v>
      </c>
      <c r="Q1451" s="137">
        <v>0</v>
      </c>
      <c r="R1451" s="137">
        <v>5</v>
      </c>
      <c r="S1451" s="137">
        <v>1</v>
      </c>
      <c r="T1451" s="137">
        <v>100</v>
      </c>
      <c r="U1451" t="str">
        <f>VLOOKUP($B1451,Summary!$A:$C,3,0)</f>
        <v>Madhuri Joshi</v>
      </c>
      <c r="V1451" t="str">
        <f ca="1">VLOOKUP($B1451,Summary!$A:$E,5,0)</f>
        <v>More Than 1 Year</v>
      </c>
      <c r="W1451">
        <f t="shared" si="46"/>
        <v>10139865</v>
      </c>
    </row>
    <row r="1452" spans="1:23" s="8" customFormat="1">
      <c r="A1452" s="6">
        <v>45463</v>
      </c>
      <c r="B1452" s="209">
        <v>10149740</v>
      </c>
      <c r="C1452" s="7" t="str">
        <f t="shared" si="47"/>
        <v>MD SARFARAZ</v>
      </c>
      <c r="D1452" t="s">
        <v>420</v>
      </c>
      <c r="E1452">
        <v>8709965096</v>
      </c>
      <c r="F1452" t="s">
        <v>401</v>
      </c>
      <c r="G1452">
        <v>6</v>
      </c>
      <c r="H1452">
        <v>0</v>
      </c>
      <c r="I1452">
        <v>0</v>
      </c>
      <c r="J1452">
        <v>6</v>
      </c>
      <c r="K1452">
        <v>2</v>
      </c>
      <c r="L1452">
        <v>4</v>
      </c>
      <c r="M1452">
        <v>0</v>
      </c>
      <c r="N1452">
        <v>0</v>
      </c>
      <c r="O1452" t="s">
        <v>384</v>
      </c>
      <c r="P1452" s="368">
        <v>150</v>
      </c>
      <c r="Q1452" s="137">
        <v>0</v>
      </c>
      <c r="R1452" s="137">
        <v>6</v>
      </c>
      <c r="S1452" s="137">
        <v>1</v>
      </c>
      <c r="T1452" s="137">
        <v>100</v>
      </c>
      <c r="U1452" t="str">
        <f>VLOOKUP($B1452,Summary!$A:$C,3,0)</f>
        <v>Abhijit Khanvilkar</v>
      </c>
      <c r="V1452" t="str">
        <f ca="1">VLOOKUP($B1452,Summary!$A:$E,5,0)</f>
        <v>180 +</v>
      </c>
      <c r="W1452">
        <f t="shared" si="46"/>
        <v>10149740</v>
      </c>
    </row>
    <row r="1453" spans="1:23" s="8" customFormat="1">
      <c r="A1453" s="6">
        <v>45463</v>
      </c>
      <c r="B1453" s="209">
        <v>10158407</v>
      </c>
      <c r="C1453" s="7" t="str">
        <f t="shared" si="47"/>
        <v>ADESH DUBEY</v>
      </c>
      <c r="D1453" t="s">
        <v>584</v>
      </c>
      <c r="E1453">
        <v>9369678516</v>
      </c>
      <c r="F1453" t="s">
        <v>383</v>
      </c>
      <c r="G1453">
        <v>5</v>
      </c>
      <c r="H1453">
        <v>0</v>
      </c>
      <c r="I1453">
        <v>0</v>
      </c>
      <c r="J1453">
        <v>5</v>
      </c>
      <c r="K1453">
        <v>1</v>
      </c>
      <c r="L1453">
        <v>4</v>
      </c>
      <c r="M1453">
        <v>0</v>
      </c>
      <c r="N1453">
        <v>0</v>
      </c>
      <c r="O1453" t="s">
        <v>384</v>
      </c>
      <c r="P1453" s="368">
        <v>115</v>
      </c>
      <c r="Q1453" s="137">
        <v>0</v>
      </c>
      <c r="R1453" s="137">
        <v>5</v>
      </c>
      <c r="S1453" s="137">
        <v>1</v>
      </c>
      <c r="T1453" s="137">
        <v>100</v>
      </c>
      <c r="U1453" t="str">
        <f>VLOOKUP($B1453,Summary!$A:$C,3,0)</f>
        <v>Madhuri Joshi</v>
      </c>
      <c r="V1453" t="str">
        <f ca="1">VLOOKUP($B1453,Summary!$A:$E,5,0)</f>
        <v>00 - 30</v>
      </c>
      <c r="W1453">
        <f t="shared" si="46"/>
        <v>10158407</v>
      </c>
    </row>
    <row r="1454" spans="1:23" s="8" customFormat="1">
      <c r="A1454" s="6">
        <v>45463</v>
      </c>
      <c r="B1454" s="209">
        <v>10028593</v>
      </c>
      <c r="C1454" s="7" t="str">
        <f t="shared" si="47"/>
        <v>NANDAN SINGH</v>
      </c>
      <c r="D1454" t="s">
        <v>416</v>
      </c>
      <c r="E1454">
        <v>8655842601</v>
      </c>
      <c r="F1454" t="s">
        <v>387</v>
      </c>
      <c r="G1454">
        <v>2</v>
      </c>
      <c r="H1454">
        <v>0</v>
      </c>
      <c r="I1454">
        <v>1</v>
      </c>
      <c r="J1454">
        <v>1</v>
      </c>
      <c r="K1454">
        <v>0</v>
      </c>
      <c r="L1454">
        <v>2</v>
      </c>
      <c r="M1454">
        <v>0</v>
      </c>
      <c r="N1454">
        <v>0</v>
      </c>
      <c r="O1454" t="s">
        <v>384</v>
      </c>
      <c r="P1454" s="368">
        <v>110</v>
      </c>
      <c r="Q1454" s="137">
        <v>130000</v>
      </c>
      <c r="R1454" s="137">
        <v>2</v>
      </c>
      <c r="S1454" s="137">
        <v>1</v>
      </c>
      <c r="T1454" s="137">
        <v>40</v>
      </c>
      <c r="U1454" t="str">
        <f>VLOOKUP($B1454,Summary!$A:$C,3,0)</f>
        <v>Abhijit Khanvilkar</v>
      </c>
      <c r="V1454" t="str">
        <f ca="1">VLOOKUP($B1454,Summary!$A:$E,5,0)</f>
        <v>More Than 1 Year</v>
      </c>
      <c r="W1454">
        <f t="shared" si="46"/>
        <v>10028593</v>
      </c>
    </row>
    <row r="1455" spans="1:23" s="8" customFormat="1">
      <c r="A1455" s="6">
        <v>45463</v>
      </c>
      <c r="B1455" s="209">
        <v>10129842</v>
      </c>
      <c r="C1455" s="7" t="str">
        <f t="shared" si="47"/>
        <v>RANJIT REVNATH BOBHATE</v>
      </c>
      <c r="D1455" t="s">
        <v>428</v>
      </c>
      <c r="E1455">
        <v>9920240914</v>
      </c>
      <c r="F1455" t="s">
        <v>397</v>
      </c>
      <c r="G1455">
        <v>5</v>
      </c>
      <c r="H1455">
        <v>0</v>
      </c>
      <c r="I1455">
        <v>0</v>
      </c>
      <c r="J1455">
        <v>5</v>
      </c>
      <c r="K1455">
        <v>1</v>
      </c>
      <c r="L1455">
        <v>4</v>
      </c>
      <c r="M1455">
        <v>0</v>
      </c>
      <c r="N1455">
        <v>0</v>
      </c>
      <c r="O1455" t="s">
        <v>384</v>
      </c>
      <c r="P1455" s="368">
        <v>105</v>
      </c>
      <c r="Q1455" s="137">
        <v>0</v>
      </c>
      <c r="R1455" s="137">
        <v>4</v>
      </c>
      <c r="S1455" s="137">
        <v>1</v>
      </c>
      <c r="T1455" s="137">
        <v>80</v>
      </c>
      <c r="U1455" t="str">
        <f>VLOOKUP($B1455,Summary!$A:$C,3,0)</f>
        <v>Madhuri Joshi</v>
      </c>
      <c r="V1455" t="str">
        <f ca="1">VLOOKUP($B1455,Summary!$A:$E,5,0)</f>
        <v>More Than 1 Year</v>
      </c>
      <c r="W1455">
        <f t="shared" si="46"/>
        <v>10129842</v>
      </c>
    </row>
    <row r="1456" spans="1:23" s="8" customFormat="1">
      <c r="A1456" s="6">
        <v>45463</v>
      </c>
      <c r="B1456" s="209">
        <v>10081473</v>
      </c>
      <c r="C1456" s="7" t="str">
        <f t="shared" si="47"/>
        <v>ALOK NAKHDOO PAL</v>
      </c>
      <c r="D1456" t="s">
        <v>425</v>
      </c>
      <c r="E1456">
        <v>7385360866</v>
      </c>
      <c r="F1456" t="s">
        <v>405</v>
      </c>
      <c r="G1456">
        <v>2</v>
      </c>
      <c r="H1456">
        <v>0</v>
      </c>
      <c r="I1456">
        <v>0</v>
      </c>
      <c r="J1456">
        <v>2</v>
      </c>
      <c r="K1456">
        <v>0</v>
      </c>
      <c r="L1456">
        <v>2</v>
      </c>
      <c r="M1456">
        <v>0</v>
      </c>
      <c r="N1456">
        <v>0</v>
      </c>
      <c r="O1456" t="s">
        <v>384</v>
      </c>
      <c r="P1456" s="368">
        <v>25</v>
      </c>
      <c r="Q1456" s="137">
        <v>0</v>
      </c>
      <c r="R1456" s="137">
        <v>1</v>
      </c>
      <c r="S1456" s="137">
        <v>1</v>
      </c>
      <c r="T1456" s="137">
        <v>20</v>
      </c>
      <c r="U1456" t="str">
        <f>VLOOKUP($B1456,Summary!$A:$C,3,0)</f>
        <v>Rushikesh Kale</v>
      </c>
      <c r="V1456" t="str">
        <f ca="1">VLOOKUP($B1456,Summary!$A:$E,5,0)</f>
        <v>More Than 1 Year</v>
      </c>
      <c r="W1456">
        <f t="shared" si="46"/>
        <v>10081473</v>
      </c>
    </row>
    <row r="1457" spans="1:23" s="8" customFormat="1">
      <c r="A1457" s="6">
        <v>45463</v>
      </c>
      <c r="B1457" s="209">
        <v>10152591</v>
      </c>
      <c r="C1457" s="7" t="str">
        <f t="shared" si="47"/>
        <v>ARUN KUMAR SHUKLA</v>
      </c>
      <c r="D1457" t="s">
        <v>421</v>
      </c>
      <c r="E1457">
        <v>8928440955</v>
      </c>
      <c r="F1457" t="s">
        <v>405</v>
      </c>
      <c r="G1457">
        <v>7</v>
      </c>
      <c r="H1457">
        <v>0</v>
      </c>
      <c r="I1457">
        <v>0</v>
      </c>
      <c r="J1457">
        <v>7</v>
      </c>
      <c r="K1457">
        <v>0</v>
      </c>
      <c r="L1457">
        <v>7</v>
      </c>
      <c r="M1457">
        <v>0</v>
      </c>
      <c r="N1457">
        <v>0</v>
      </c>
      <c r="O1457" t="s">
        <v>384</v>
      </c>
      <c r="P1457" s="368">
        <v>175</v>
      </c>
      <c r="Q1457" s="137">
        <v>0</v>
      </c>
      <c r="R1457" s="137">
        <v>7</v>
      </c>
      <c r="S1457" s="137">
        <v>1</v>
      </c>
      <c r="T1457" s="137">
        <v>100</v>
      </c>
      <c r="U1457" t="str">
        <f>VLOOKUP($B1457,Summary!$A:$C,3,0)</f>
        <v>Rushikesh Kale</v>
      </c>
      <c r="V1457" t="str">
        <f ca="1">VLOOKUP($B1457,Summary!$A:$E,5,0)</f>
        <v>91 - 180</v>
      </c>
      <c r="W1457">
        <f t="shared" si="46"/>
        <v>10152591</v>
      </c>
    </row>
    <row r="1458" spans="1:23" s="8" customFormat="1">
      <c r="A1458" s="6">
        <v>45463</v>
      </c>
      <c r="B1458" s="209">
        <v>10157735</v>
      </c>
      <c r="C1458" s="7" t="str">
        <f t="shared" si="47"/>
        <v>YADAV VIVEKKUMAR LALJI</v>
      </c>
      <c r="D1458" t="s">
        <v>564</v>
      </c>
      <c r="E1458">
        <v>9702818558</v>
      </c>
      <c r="F1458" t="s">
        <v>402</v>
      </c>
      <c r="G1458">
        <v>5</v>
      </c>
      <c r="H1458">
        <v>0</v>
      </c>
      <c r="I1458">
        <v>0</v>
      </c>
      <c r="J1458">
        <v>5</v>
      </c>
      <c r="K1458">
        <v>1</v>
      </c>
      <c r="L1458">
        <v>4</v>
      </c>
      <c r="M1458">
        <v>0</v>
      </c>
      <c r="N1458">
        <v>0</v>
      </c>
      <c r="O1458" t="s">
        <v>384</v>
      </c>
      <c r="P1458" s="368">
        <v>125</v>
      </c>
      <c r="Q1458" s="137">
        <v>0</v>
      </c>
      <c r="R1458" s="137">
        <v>5</v>
      </c>
      <c r="S1458" s="137">
        <v>1</v>
      </c>
      <c r="T1458" s="137">
        <v>100</v>
      </c>
      <c r="U1458" t="str">
        <f>VLOOKUP($B1458,Summary!$A:$C,3,0)</f>
        <v>Intezar Sayed</v>
      </c>
      <c r="V1458" t="str">
        <f ca="1">VLOOKUP($B1458,Summary!$A:$E,5,0)</f>
        <v>31 - 90</v>
      </c>
      <c r="W1458">
        <f t="shared" si="46"/>
        <v>10157735</v>
      </c>
    </row>
    <row r="1459" spans="1:23" s="8" customFormat="1">
      <c r="A1459" s="6">
        <v>45463</v>
      </c>
      <c r="B1459" s="209">
        <v>10023038</v>
      </c>
      <c r="C1459" s="7" t="str">
        <f t="shared" si="47"/>
        <v>MOHAMMAD IMRAN ADIL</v>
      </c>
      <c r="D1459" t="s">
        <v>397</v>
      </c>
      <c r="E1459">
        <v>9967552214</v>
      </c>
      <c r="F1459" t="s">
        <v>413</v>
      </c>
      <c r="G1459">
        <v>2</v>
      </c>
      <c r="H1459">
        <v>1</v>
      </c>
      <c r="I1459">
        <v>0</v>
      </c>
      <c r="J1459">
        <v>1</v>
      </c>
      <c r="K1459">
        <v>0</v>
      </c>
      <c r="L1459">
        <v>2</v>
      </c>
      <c r="M1459">
        <v>0</v>
      </c>
      <c r="N1459">
        <v>0</v>
      </c>
      <c r="O1459" t="s">
        <v>384</v>
      </c>
      <c r="P1459" s="368">
        <v>115</v>
      </c>
      <c r="Q1459" s="137">
        <v>4720</v>
      </c>
      <c r="R1459" s="137">
        <v>2</v>
      </c>
      <c r="S1459" s="137">
        <v>1</v>
      </c>
      <c r="T1459" s="137">
        <v>40</v>
      </c>
      <c r="U1459" t="str">
        <f>VLOOKUP($B1459,Summary!$A:$C,3,0)</f>
        <v>Madhuri Joshi</v>
      </c>
      <c r="V1459" t="str">
        <f ca="1">VLOOKUP($B1459,Summary!$A:$E,5,0)</f>
        <v>More Than 1 Year</v>
      </c>
      <c r="W1459">
        <f t="shared" si="46"/>
        <v>10023038</v>
      </c>
    </row>
    <row r="1460" spans="1:23" s="8" customFormat="1">
      <c r="A1460" s="6">
        <v>45463</v>
      </c>
      <c r="B1460" s="209">
        <v>10156156</v>
      </c>
      <c r="C1460" s="7" t="str">
        <f t="shared" si="47"/>
        <v>AJAY KUMAR MISHRA</v>
      </c>
      <c r="D1460" t="s">
        <v>528</v>
      </c>
      <c r="E1460">
        <v>8009478116</v>
      </c>
      <c r="F1460" t="s">
        <v>386</v>
      </c>
      <c r="G1460">
        <v>5</v>
      </c>
      <c r="H1460">
        <v>0</v>
      </c>
      <c r="I1460">
        <v>0</v>
      </c>
      <c r="J1460">
        <v>5</v>
      </c>
      <c r="K1460">
        <v>3</v>
      </c>
      <c r="L1460">
        <v>2</v>
      </c>
      <c r="M1460">
        <v>0</v>
      </c>
      <c r="N1460">
        <v>0</v>
      </c>
      <c r="O1460" t="s">
        <v>384</v>
      </c>
      <c r="P1460" s="368">
        <v>125</v>
      </c>
      <c r="Q1460" s="137">
        <v>0</v>
      </c>
      <c r="R1460" s="137">
        <v>5</v>
      </c>
      <c r="S1460" s="137">
        <v>1</v>
      </c>
      <c r="T1460" s="137">
        <v>100</v>
      </c>
      <c r="U1460" t="str">
        <f>VLOOKUP($B1460,Summary!$A:$C,3,0)</f>
        <v>Avnind Singh</v>
      </c>
      <c r="V1460" t="str">
        <f ca="1">VLOOKUP($B1460,Summary!$A:$E,5,0)</f>
        <v>31 - 90</v>
      </c>
      <c r="W1460">
        <f t="shared" si="46"/>
        <v>10156156</v>
      </c>
    </row>
    <row r="1461" spans="1:23" s="8" customFormat="1">
      <c r="A1461" s="6">
        <v>45463</v>
      </c>
      <c r="B1461" s="209">
        <v>10156402</v>
      </c>
      <c r="C1461" s="7" t="str">
        <f t="shared" si="47"/>
        <v>RANJEET UPENDRA SHARMA</v>
      </c>
      <c r="D1461" t="s">
        <v>529</v>
      </c>
      <c r="E1461">
        <v>7620769467</v>
      </c>
      <c r="F1461" t="s">
        <v>412</v>
      </c>
      <c r="G1461">
        <v>4</v>
      </c>
      <c r="H1461">
        <v>0</v>
      </c>
      <c r="I1461">
        <v>0</v>
      </c>
      <c r="J1461">
        <v>4</v>
      </c>
      <c r="K1461">
        <v>0</v>
      </c>
      <c r="L1461">
        <v>4</v>
      </c>
      <c r="M1461">
        <v>0</v>
      </c>
      <c r="N1461">
        <v>0</v>
      </c>
      <c r="O1461" t="s">
        <v>384</v>
      </c>
      <c r="P1461" s="368">
        <v>80</v>
      </c>
      <c r="Q1461" s="137">
        <v>0</v>
      </c>
      <c r="R1461" s="137">
        <v>4</v>
      </c>
      <c r="S1461" s="137">
        <v>1</v>
      </c>
      <c r="T1461" s="137">
        <v>80</v>
      </c>
      <c r="U1461" t="str">
        <f>VLOOKUP($B1461,Summary!$A:$C,3,0)</f>
        <v>Rushikesh Kale</v>
      </c>
      <c r="V1461" t="str">
        <f ca="1">VLOOKUP($B1461,Summary!$A:$E,5,0)</f>
        <v>31 - 90</v>
      </c>
      <c r="W1461">
        <f t="shared" si="46"/>
        <v>10156402</v>
      </c>
    </row>
    <row r="1462" spans="1:23" s="8" customFormat="1">
      <c r="A1462" s="6">
        <v>45463</v>
      </c>
      <c r="B1462" s="209">
        <v>10147895</v>
      </c>
      <c r="C1462" s="7" t="str">
        <f t="shared" si="47"/>
        <v>RUSHIKESH DODHU JADHAV</v>
      </c>
      <c r="D1462" t="s">
        <v>389</v>
      </c>
      <c r="E1462">
        <v>9768269689</v>
      </c>
      <c r="F1462" t="s">
        <v>461</v>
      </c>
      <c r="G1462">
        <v>5</v>
      </c>
      <c r="H1462">
        <v>0</v>
      </c>
      <c r="I1462">
        <v>0</v>
      </c>
      <c r="J1462">
        <v>5</v>
      </c>
      <c r="K1462">
        <v>1</v>
      </c>
      <c r="L1462">
        <v>4</v>
      </c>
      <c r="M1462">
        <v>0</v>
      </c>
      <c r="N1462">
        <v>0</v>
      </c>
      <c r="O1462" t="s">
        <v>384</v>
      </c>
      <c r="P1462" s="368">
        <v>125</v>
      </c>
      <c r="Q1462" s="137">
        <v>0</v>
      </c>
      <c r="R1462" s="137">
        <v>5</v>
      </c>
      <c r="S1462" s="137">
        <v>1</v>
      </c>
      <c r="T1462" s="137">
        <v>100</v>
      </c>
      <c r="U1462" t="str">
        <f>VLOOKUP($B1462,Summary!$A:$C,3,0)</f>
        <v>Avnind Singh</v>
      </c>
      <c r="V1462" t="str">
        <f ca="1">VLOOKUP($B1462,Summary!$A:$E,5,0)</f>
        <v>180 +</v>
      </c>
      <c r="W1462">
        <f t="shared" si="46"/>
        <v>10147895</v>
      </c>
    </row>
    <row r="1463" spans="1:23" s="8" customFormat="1">
      <c r="A1463" s="6">
        <v>45463</v>
      </c>
      <c r="B1463" s="209">
        <v>10158803</v>
      </c>
      <c r="C1463" s="7" t="str">
        <f t="shared" si="47"/>
        <v>ROHIT ARUN PATEL</v>
      </c>
      <c r="D1463" t="s">
        <v>590</v>
      </c>
      <c r="E1463">
        <v>8928902294</v>
      </c>
      <c r="F1463" t="s">
        <v>388</v>
      </c>
      <c r="G1463">
        <v>1</v>
      </c>
      <c r="H1463">
        <v>0</v>
      </c>
      <c r="I1463">
        <v>0</v>
      </c>
      <c r="J1463">
        <v>1</v>
      </c>
      <c r="K1463">
        <v>1</v>
      </c>
      <c r="L1463">
        <v>0</v>
      </c>
      <c r="M1463">
        <v>0</v>
      </c>
      <c r="N1463">
        <v>0</v>
      </c>
      <c r="O1463" t="s">
        <v>384</v>
      </c>
      <c r="P1463" s="368">
        <v>25</v>
      </c>
      <c r="Q1463" s="137">
        <v>0</v>
      </c>
      <c r="R1463" s="137">
        <v>1</v>
      </c>
      <c r="S1463" s="137">
        <v>1</v>
      </c>
      <c r="T1463" s="137">
        <v>33.33</v>
      </c>
      <c r="U1463" t="str">
        <f>VLOOKUP($B1463,Summary!$A:$C,3,0)</f>
        <v>Madhuri Joshi</v>
      </c>
      <c r="V1463" t="str">
        <f ca="1">VLOOKUP($B1463,Summary!$A:$E,5,0)</f>
        <v>00 - 30</v>
      </c>
      <c r="W1463">
        <f t="shared" si="46"/>
        <v>10158803</v>
      </c>
    </row>
    <row r="1464" spans="1:23" s="8" customFormat="1">
      <c r="A1464" s="6">
        <v>45463</v>
      </c>
      <c r="B1464" s="209">
        <v>10156139</v>
      </c>
      <c r="C1464" s="7" t="str">
        <f t="shared" si="47"/>
        <v>ASHISH SHUKLA</v>
      </c>
      <c r="D1464" t="s">
        <v>508</v>
      </c>
      <c r="E1464">
        <v>8879709699</v>
      </c>
      <c r="F1464" t="s">
        <v>387</v>
      </c>
      <c r="G1464">
        <v>5</v>
      </c>
      <c r="H1464">
        <v>0</v>
      </c>
      <c r="I1464">
        <v>0</v>
      </c>
      <c r="J1464">
        <v>5</v>
      </c>
      <c r="K1464">
        <v>2</v>
      </c>
      <c r="L1464">
        <v>4</v>
      </c>
      <c r="M1464">
        <v>0</v>
      </c>
      <c r="N1464">
        <v>0</v>
      </c>
      <c r="O1464" t="s">
        <v>384</v>
      </c>
      <c r="P1464" s="368">
        <v>125</v>
      </c>
      <c r="Q1464" s="137">
        <v>0</v>
      </c>
      <c r="R1464" s="137">
        <v>4</v>
      </c>
      <c r="S1464" s="137">
        <v>1</v>
      </c>
      <c r="T1464" s="137">
        <v>80</v>
      </c>
      <c r="U1464" t="str">
        <f>VLOOKUP($B1464,Summary!$A:$C,3,0)</f>
        <v>Abhijit Khanvilkar</v>
      </c>
      <c r="V1464" t="str">
        <f ca="1">VLOOKUP($B1464,Summary!$A:$E,5,0)</f>
        <v>31 - 90</v>
      </c>
      <c r="W1464">
        <f t="shared" si="46"/>
        <v>10156139</v>
      </c>
    </row>
    <row r="1465" spans="1:23" s="8" customFormat="1">
      <c r="A1465" s="6">
        <v>45463</v>
      </c>
      <c r="B1465" s="209">
        <v>10157451</v>
      </c>
      <c r="C1465" s="7" t="str">
        <f t="shared" si="47"/>
        <v>ATHARAV DASHRATH PAWAR</v>
      </c>
      <c r="D1465" t="s">
        <v>551</v>
      </c>
      <c r="E1465">
        <v>8655082048</v>
      </c>
      <c r="F1465" t="s">
        <v>387</v>
      </c>
      <c r="G1465">
        <v>6</v>
      </c>
      <c r="H1465">
        <v>0</v>
      </c>
      <c r="I1465">
        <v>0</v>
      </c>
      <c r="J1465">
        <v>6</v>
      </c>
      <c r="K1465">
        <v>3</v>
      </c>
      <c r="L1465">
        <v>3</v>
      </c>
      <c r="M1465">
        <v>0</v>
      </c>
      <c r="N1465">
        <v>0</v>
      </c>
      <c r="O1465" t="s">
        <v>384</v>
      </c>
      <c r="P1465" s="368">
        <v>140</v>
      </c>
      <c r="Q1465" s="137">
        <v>0</v>
      </c>
      <c r="R1465" s="137">
        <v>6</v>
      </c>
      <c r="S1465" s="137">
        <v>1</v>
      </c>
      <c r="T1465" s="137">
        <v>100</v>
      </c>
      <c r="U1465" t="str">
        <f>VLOOKUP($B1465,Summary!$A:$C,3,0)</f>
        <v>Abhijit Khanvilkar</v>
      </c>
      <c r="V1465" t="str">
        <f ca="1">VLOOKUP($B1465,Summary!$A:$E,5,0)</f>
        <v>31 - 90</v>
      </c>
      <c r="W1465">
        <f t="shared" si="46"/>
        <v>10157451</v>
      </c>
    </row>
    <row r="1466" spans="1:23" s="8" customFormat="1">
      <c r="A1466" s="6">
        <v>45463</v>
      </c>
      <c r="B1466" s="209">
        <v>10068735</v>
      </c>
      <c r="C1466" s="7" t="str">
        <f t="shared" si="47"/>
        <v>MOHAMMED MUNAWAR KHAN</v>
      </c>
      <c r="D1466" t="s">
        <v>398</v>
      </c>
      <c r="E1466">
        <v>8779346184</v>
      </c>
      <c r="F1466" t="s">
        <v>414</v>
      </c>
      <c r="G1466">
        <v>3</v>
      </c>
      <c r="H1466">
        <v>0</v>
      </c>
      <c r="I1466">
        <v>0</v>
      </c>
      <c r="J1466">
        <v>3</v>
      </c>
      <c r="K1466">
        <v>0</v>
      </c>
      <c r="L1466">
        <v>3</v>
      </c>
      <c r="M1466">
        <v>0</v>
      </c>
      <c r="N1466">
        <v>0</v>
      </c>
      <c r="O1466" t="s">
        <v>384</v>
      </c>
      <c r="P1466" s="368">
        <v>70</v>
      </c>
      <c r="Q1466" s="137">
        <v>0</v>
      </c>
      <c r="R1466" s="137">
        <v>3</v>
      </c>
      <c r="S1466" s="137">
        <v>1</v>
      </c>
      <c r="T1466" s="137">
        <v>100</v>
      </c>
      <c r="U1466" t="str">
        <f>VLOOKUP($B1466,Summary!$A:$C,3,0)</f>
        <v>Intezar Sayed</v>
      </c>
      <c r="V1466" t="str">
        <f ca="1">VLOOKUP($B1466,Summary!$A:$E,5,0)</f>
        <v>More Than 1 Year</v>
      </c>
      <c r="W1466">
        <f t="shared" si="46"/>
        <v>10068735</v>
      </c>
    </row>
    <row r="1467" spans="1:23" s="8" customFormat="1">
      <c r="A1467" s="6">
        <v>45463</v>
      </c>
      <c r="B1467" s="209">
        <v>10153342</v>
      </c>
      <c r="C1467" s="7" t="str">
        <f t="shared" si="47"/>
        <v>AKASH RAMRATAN JAISWAL</v>
      </c>
      <c r="D1467" t="s">
        <v>461</v>
      </c>
      <c r="E1467">
        <v>7977956010</v>
      </c>
      <c r="F1467" t="s">
        <v>390</v>
      </c>
      <c r="G1467">
        <v>1</v>
      </c>
      <c r="H1467">
        <v>0</v>
      </c>
      <c r="I1467">
        <v>0</v>
      </c>
      <c r="J1467">
        <v>1</v>
      </c>
      <c r="K1467">
        <v>1</v>
      </c>
      <c r="L1467">
        <v>0</v>
      </c>
      <c r="M1467">
        <v>0</v>
      </c>
      <c r="N1467">
        <v>0</v>
      </c>
      <c r="O1467" t="s">
        <v>384</v>
      </c>
      <c r="P1467" s="368">
        <v>25</v>
      </c>
      <c r="Q1467" s="137">
        <v>0</v>
      </c>
      <c r="R1467" s="137">
        <v>1</v>
      </c>
      <c r="S1467" s="137">
        <v>1</v>
      </c>
      <c r="T1467" s="137">
        <v>33.33</v>
      </c>
      <c r="U1467" t="str">
        <f>VLOOKUP($B1467,Summary!$A:$C,3,0)</f>
        <v>Avnind Singh</v>
      </c>
      <c r="V1467" t="str">
        <f ca="1">VLOOKUP($B1467,Summary!$A:$E,5,0)</f>
        <v>91 - 180</v>
      </c>
      <c r="W1467">
        <f t="shared" si="46"/>
        <v>10153342</v>
      </c>
    </row>
    <row r="1468" spans="1:23" s="8" customFormat="1">
      <c r="A1468" s="6">
        <v>45463</v>
      </c>
      <c r="B1468" s="209">
        <v>10153105</v>
      </c>
      <c r="C1468" s="7" t="str">
        <f t="shared" si="47"/>
        <v>SUDHEER PANKAJ PANDEY</v>
      </c>
      <c r="D1468" t="s">
        <v>457</v>
      </c>
      <c r="E1468">
        <v>8953258991</v>
      </c>
      <c r="F1468" t="s">
        <v>460</v>
      </c>
      <c r="G1468">
        <v>5</v>
      </c>
      <c r="H1468">
        <v>0</v>
      </c>
      <c r="I1468">
        <v>0</v>
      </c>
      <c r="J1468">
        <v>5</v>
      </c>
      <c r="K1468">
        <v>2</v>
      </c>
      <c r="L1468">
        <v>3</v>
      </c>
      <c r="M1468">
        <v>0</v>
      </c>
      <c r="N1468">
        <v>0</v>
      </c>
      <c r="O1468" t="s">
        <v>384</v>
      </c>
      <c r="P1468" s="368">
        <v>125</v>
      </c>
      <c r="Q1468" s="137">
        <v>0</v>
      </c>
      <c r="R1468" s="137">
        <v>5</v>
      </c>
      <c r="S1468" s="137">
        <v>1</v>
      </c>
      <c r="T1468" s="137">
        <v>100</v>
      </c>
      <c r="U1468" t="str">
        <f>VLOOKUP($B1468,Summary!$A:$C,3,0)</f>
        <v>Avnind Singh</v>
      </c>
      <c r="V1468" t="str">
        <f ca="1">VLOOKUP($B1468,Summary!$A:$E,5,0)</f>
        <v>91 - 180</v>
      </c>
      <c r="W1468">
        <f t="shared" si="46"/>
        <v>10153105</v>
      </c>
    </row>
    <row r="1469" spans="1:23" s="8" customFormat="1">
      <c r="A1469" s="6">
        <v>45463</v>
      </c>
      <c r="B1469" s="209">
        <v>10083901</v>
      </c>
      <c r="C1469" s="7" t="str">
        <f t="shared" si="47"/>
        <v>BHAVESH VIVEK MHATRE</v>
      </c>
      <c r="D1469" t="s">
        <v>419</v>
      </c>
      <c r="E1469">
        <v>8668720253</v>
      </c>
      <c r="F1469" t="s">
        <v>418</v>
      </c>
      <c r="G1469">
        <v>4</v>
      </c>
      <c r="H1469">
        <v>0</v>
      </c>
      <c r="I1469">
        <v>0</v>
      </c>
      <c r="J1469">
        <v>4</v>
      </c>
      <c r="K1469">
        <v>0</v>
      </c>
      <c r="L1469">
        <v>4</v>
      </c>
      <c r="M1469">
        <v>0</v>
      </c>
      <c r="N1469">
        <v>0</v>
      </c>
      <c r="O1469" t="s">
        <v>384</v>
      </c>
      <c r="P1469" s="368">
        <v>100</v>
      </c>
      <c r="Q1469" s="137">
        <v>0</v>
      </c>
      <c r="R1469" s="137">
        <v>4</v>
      </c>
      <c r="S1469" s="137">
        <v>1</v>
      </c>
      <c r="T1469" s="137">
        <v>80</v>
      </c>
      <c r="U1469" t="str">
        <f>VLOOKUP($B1469,Summary!$A:$C,3,0)</f>
        <v>Madhuri Joshi</v>
      </c>
      <c r="V1469" t="str">
        <f ca="1">VLOOKUP($B1469,Summary!$A:$E,5,0)</f>
        <v>More Than 1 Year</v>
      </c>
      <c r="W1469">
        <f t="shared" si="46"/>
        <v>10083901</v>
      </c>
    </row>
    <row r="1470" spans="1:23" s="8" customFormat="1">
      <c r="A1470" s="6">
        <v>45463</v>
      </c>
      <c r="B1470" s="209">
        <v>10154722</v>
      </c>
      <c r="C1470" s="7" t="str">
        <f t="shared" si="47"/>
        <v>ANIMESH KARMAKAR</v>
      </c>
      <c r="D1470" t="s">
        <v>492</v>
      </c>
      <c r="E1470">
        <v>6294590298</v>
      </c>
      <c r="F1470" t="s">
        <v>387</v>
      </c>
      <c r="G1470">
        <v>5</v>
      </c>
      <c r="H1470">
        <v>0</v>
      </c>
      <c r="I1470">
        <v>0</v>
      </c>
      <c r="J1470">
        <v>5</v>
      </c>
      <c r="K1470">
        <v>3</v>
      </c>
      <c r="L1470">
        <v>2</v>
      </c>
      <c r="M1470">
        <v>0</v>
      </c>
      <c r="N1470">
        <v>0</v>
      </c>
      <c r="O1470" t="s">
        <v>384</v>
      </c>
      <c r="P1470" s="368">
        <v>125</v>
      </c>
      <c r="Q1470" s="137">
        <v>0</v>
      </c>
      <c r="R1470" s="137">
        <v>5</v>
      </c>
      <c r="S1470" s="137">
        <v>1</v>
      </c>
      <c r="T1470" s="137">
        <v>100</v>
      </c>
      <c r="U1470" t="str">
        <f>VLOOKUP($B1470,Summary!$A:$C,3,0)</f>
        <v>Abhijit Khanvilkar</v>
      </c>
      <c r="V1470" t="str">
        <f ca="1">VLOOKUP($B1470,Summary!$A:$E,5,0)</f>
        <v>91 - 180</v>
      </c>
      <c r="W1470">
        <f t="shared" si="46"/>
        <v>10154722</v>
      </c>
    </row>
    <row r="1471" spans="1:23" s="8" customFormat="1">
      <c r="A1471" s="6">
        <v>45463</v>
      </c>
      <c r="B1471" s="209">
        <v>10148305</v>
      </c>
      <c r="C1471" s="7" t="str">
        <f t="shared" si="47"/>
        <v>SAMSUJJAMA</v>
      </c>
      <c r="D1471" t="s">
        <v>408</v>
      </c>
      <c r="E1471">
        <v>9628744894</v>
      </c>
      <c r="F1471" t="s">
        <v>409</v>
      </c>
      <c r="G1471">
        <v>4</v>
      </c>
      <c r="H1471">
        <v>0</v>
      </c>
      <c r="I1471">
        <v>0</v>
      </c>
      <c r="J1471">
        <v>4</v>
      </c>
      <c r="K1471">
        <v>0</v>
      </c>
      <c r="L1471">
        <v>4</v>
      </c>
      <c r="M1471">
        <v>0</v>
      </c>
      <c r="N1471">
        <v>0</v>
      </c>
      <c r="O1471" t="s">
        <v>384</v>
      </c>
      <c r="P1471" s="368">
        <v>100</v>
      </c>
      <c r="Q1471" s="137">
        <v>0</v>
      </c>
      <c r="R1471" s="137">
        <v>4</v>
      </c>
      <c r="S1471" s="137">
        <v>1</v>
      </c>
      <c r="T1471" s="137">
        <v>80</v>
      </c>
      <c r="U1471" t="str">
        <f>VLOOKUP($B1471,Summary!$A:$C,3,0)</f>
        <v>Avnind Singh</v>
      </c>
      <c r="V1471" t="str">
        <f ca="1">VLOOKUP($B1471,Summary!$A:$E,5,0)</f>
        <v>180 +</v>
      </c>
      <c r="W1471">
        <f t="shared" si="46"/>
        <v>10148305</v>
      </c>
    </row>
    <row r="1472" spans="1:23" s="8" customFormat="1">
      <c r="A1472" s="6">
        <v>45463</v>
      </c>
      <c r="B1472" s="209">
        <v>10158405</v>
      </c>
      <c r="C1472" s="7" t="str">
        <f t="shared" si="47"/>
        <v>KAPIL</v>
      </c>
      <c r="D1472" t="s">
        <v>583</v>
      </c>
      <c r="E1472">
        <v>8295745494</v>
      </c>
      <c r="F1472" t="s">
        <v>397</v>
      </c>
      <c r="G1472">
        <v>2</v>
      </c>
      <c r="H1472">
        <v>0</v>
      </c>
      <c r="I1472">
        <v>0</v>
      </c>
      <c r="J1472">
        <v>2</v>
      </c>
      <c r="K1472">
        <v>0</v>
      </c>
      <c r="L1472">
        <v>2</v>
      </c>
      <c r="M1472">
        <v>0</v>
      </c>
      <c r="N1472">
        <v>0</v>
      </c>
      <c r="O1472" t="s">
        <v>384</v>
      </c>
      <c r="P1472" s="368">
        <v>50</v>
      </c>
      <c r="Q1472" s="137">
        <v>0</v>
      </c>
      <c r="R1472" s="137">
        <v>2</v>
      </c>
      <c r="S1472" s="137">
        <v>1</v>
      </c>
      <c r="T1472" s="137">
        <v>66.67</v>
      </c>
      <c r="U1472" t="str">
        <f>VLOOKUP($B1472,Summary!$A:$C,3,0)</f>
        <v>Madhuri Joshi</v>
      </c>
      <c r="V1472" t="str">
        <f ca="1">VLOOKUP($B1472,Summary!$A:$E,5,0)</f>
        <v>00 - 30</v>
      </c>
      <c r="W1472">
        <f t="shared" si="46"/>
        <v>10158405</v>
      </c>
    </row>
    <row r="1473" spans="1:23" s="8" customFormat="1">
      <c r="A1473" s="6">
        <v>45463</v>
      </c>
      <c r="B1473" s="209">
        <v>10154482</v>
      </c>
      <c r="C1473" s="7" t="str">
        <f t="shared" si="47"/>
        <v>PRADEEP DEEPAK ANGRE</v>
      </c>
      <c r="D1473" t="s">
        <v>473</v>
      </c>
      <c r="E1473">
        <v>8879114532</v>
      </c>
      <c r="F1473" t="s">
        <v>412</v>
      </c>
      <c r="G1473">
        <v>3</v>
      </c>
      <c r="H1473">
        <v>0</v>
      </c>
      <c r="I1473">
        <v>0</v>
      </c>
      <c r="J1473">
        <v>3</v>
      </c>
      <c r="K1473">
        <v>1</v>
      </c>
      <c r="L1473">
        <v>2</v>
      </c>
      <c r="M1473">
        <v>0</v>
      </c>
      <c r="N1473">
        <v>0</v>
      </c>
      <c r="O1473" t="s">
        <v>384</v>
      </c>
      <c r="P1473" s="368">
        <v>75</v>
      </c>
      <c r="Q1473" s="137">
        <v>0</v>
      </c>
      <c r="R1473" s="137">
        <v>3</v>
      </c>
      <c r="S1473" s="137">
        <v>1</v>
      </c>
      <c r="T1473" s="137">
        <v>60</v>
      </c>
      <c r="U1473" t="str">
        <f>VLOOKUP($B1473,Summary!$A:$C,3,0)</f>
        <v>Rushikesh Kale</v>
      </c>
      <c r="V1473" t="str">
        <f ca="1">VLOOKUP($B1473,Summary!$A:$E,5,0)</f>
        <v>91 - 180</v>
      </c>
      <c r="W1473">
        <f t="shared" si="46"/>
        <v>10154482</v>
      </c>
    </row>
    <row r="1474" spans="1:23" s="8" customFormat="1">
      <c r="A1474" s="6">
        <v>45463</v>
      </c>
      <c r="B1474" s="209">
        <v>10158401</v>
      </c>
      <c r="C1474" s="7" t="str">
        <f t="shared" si="47"/>
        <v>KRISHNA TUKARAM SHELAR</v>
      </c>
      <c r="D1474" t="s">
        <v>585</v>
      </c>
      <c r="E1474">
        <v>9137512282</v>
      </c>
      <c r="F1474" t="s">
        <v>409</v>
      </c>
      <c r="G1474">
        <v>4</v>
      </c>
      <c r="H1474">
        <v>0</v>
      </c>
      <c r="I1474">
        <v>0</v>
      </c>
      <c r="J1474">
        <v>4</v>
      </c>
      <c r="K1474">
        <v>2</v>
      </c>
      <c r="L1474">
        <v>2</v>
      </c>
      <c r="M1474">
        <v>0</v>
      </c>
      <c r="N1474">
        <v>0</v>
      </c>
      <c r="O1474" t="s">
        <v>384</v>
      </c>
      <c r="P1474" s="368">
        <v>100</v>
      </c>
      <c r="Q1474" s="137">
        <v>0</v>
      </c>
      <c r="R1474" s="137">
        <v>4</v>
      </c>
      <c r="S1474" s="137">
        <v>1</v>
      </c>
      <c r="T1474" s="137">
        <v>100</v>
      </c>
      <c r="U1474" t="str">
        <f>VLOOKUP($B1474,Summary!$A:$C,3,0)</f>
        <v>Avnind Singh</v>
      </c>
      <c r="V1474" t="str">
        <f ca="1">VLOOKUP($B1474,Summary!$A:$E,5,0)</f>
        <v>00 - 30</v>
      </c>
      <c r="W1474">
        <f t="shared" si="46"/>
        <v>10158401</v>
      </c>
    </row>
    <row r="1475" spans="1:23" s="8" customFormat="1">
      <c r="A1475" s="6">
        <v>45463</v>
      </c>
      <c r="B1475" s="209">
        <v>10102541</v>
      </c>
      <c r="C1475" s="7" t="str">
        <f t="shared" si="47"/>
        <v>JAYESH MANOHARLAL VATANI</v>
      </c>
      <c r="D1475" t="s">
        <v>411</v>
      </c>
      <c r="E1475">
        <v>9730838322</v>
      </c>
      <c r="F1475" t="s">
        <v>412</v>
      </c>
      <c r="G1475">
        <v>3</v>
      </c>
      <c r="H1475">
        <v>1</v>
      </c>
      <c r="I1475">
        <v>1</v>
      </c>
      <c r="J1475">
        <v>1</v>
      </c>
      <c r="K1475">
        <v>1</v>
      </c>
      <c r="L1475">
        <v>2</v>
      </c>
      <c r="M1475">
        <v>0</v>
      </c>
      <c r="N1475">
        <v>0</v>
      </c>
      <c r="O1475" t="s">
        <v>384</v>
      </c>
      <c r="P1475" s="368">
        <v>215</v>
      </c>
      <c r="Q1475" s="137">
        <v>31473</v>
      </c>
      <c r="R1475" s="137">
        <v>3</v>
      </c>
      <c r="S1475" s="137">
        <v>1</v>
      </c>
      <c r="T1475" s="137">
        <v>60</v>
      </c>
      <c r="U1475" t="str">
        <f>VLOOKUP($B1475,Summary!$A:$C,3,0)</f>
        <v>Rushikesh Kale</v>
      </c>
      <c r="V1475" t="str">
        <f ca="1">VLOOKUP($B1475,Summary!$A:$E,5,0)</f>
        <v>More Than 1 Year</v>
      </c>
      <c r="W1475">
        <f t="shared" ref="W1475:W1538" si="48">B1475</f>
        <v>10102541</v>
      </c>
    </row>
    <row r="1476" spans="1:23" s="8" customFormat="1">
      <c r="A1476" s="6">
        <v>45463</v>
      </c>
      <c r="B1476" s="209">
        <v>10149232</v>
      </c>
      <c r="C1476" s="7" t="str">
        <f t="shared" si="47"/>
        <v>AKASH KUMAR JAISWAL</v>
      </c>
      <c r="D1476" t="s">
        <v>452</v>
      </c>
      <c r="E1476">
        <v>9984180596</v>
      </c>
      <c r="F1476" t="s">
        <v>497</v>
      </c>
      <c r="G1476">
        <v>3</v>
      </c>
      <c r="H1476">
        <v>0</v>
      </c>
      <c r="I1476">
        <v>0</v>
      </c>
      <c r="J1476">
        <v>3</v>
      </c>
      <c r="K1476">
        <v>3</v>
      </c>
      <c r="L1476">
        <v>0</v>
      </c>
      <c r="M1476">
        <v>0</v>
      </c>
      <c r="N1476">
        <v>0</v>
      </c>
      <c r="O1476" t="s">
        <v>384</v>
      </c>
      <c r="P1476" s="368">
        <v>75</v>
      </c>
      <c r="Q1476" s="137">
        <v>0</v>
      </c>
      <c r="R1476" s="137">
        <v>3</v>
      </c>
      <c r="S1476" s="137">
        <v>1</v>
      </c>
      <c r="T1476" s="137">
        <v>60</v>
      </c>
      <c r="U1476" t="str">
        <f>VLOOKUP($B1476,Summary!$A:$C,3,0)</f>
        <v>Dileep Sharma</v>
      </c>
      <c r="V1476" t="str">
        <f ca="1">VLOOKUP($B1476,Summary!$A:$E,5,0)</f>
        <v>180 +</v>
      </c>
      <c r="W1476">
        <f t="shared" si="48"/>
        <v>10149232</v>
      </c>
    </row>
    <row r="1477" spans="1:23" s="8" customFormat="1">
      <c r="A1477" s="6">
        <v>45463</v>
      </c>
      <c r="B1477" s="209">
        <v>10156140</v>
      </c>
      <c r="C1477" s="7" t="str">
        <f t="shared" si="47"/>
        <v>AMAN TRIPATHI</v>
      </c>
      <c r="D1477" t="s">
        <v>509</v>
      </c>
      <c r="E1477">
        <v>7393838072</v>
      </c>
      <c r="F1477" t="s">
        <v>412</v>
      </c>
      <c r="G1477">
        <v>7</v>
      </c>
      <c r="H1477">
        <v>0</v>
      </c>
      <c r="I1477">
        <v>0</v>
      </c>
      <c r="J1477">
        <v>7</v>
      </c>
      <c r="K1477">
        <v>3</v>
      </c>
      <c r="L1477">
        <v>4</v>
      </c>
      <c r="M1477">
        <v>0</v>
      </c>
      <c r="N1477">
        <v>0</v>
      </c>
      <c r="O1477" t="s">
        <v>384</v>
      </c>
      <c r="P1477" s="368">
        <v>175</v>
      </c>
      <c r="Q1477" s="137">
        <v>0</v>
      </c>
      <c r="R1477" s="137">
        <v>7</v>
      </c>
      <c r="S1477" s="137">
        <v>1</v>
      </c>
      <c r="T1477" s="137">
        <v>100</v>
      </c>
      <c r="U1477" t="str">
        <f>VLOOKUP($B1477,Summary!$A:$C,3,0)</f>
        <v>Rushikesh Kale</v>
      </c>
      <c r="V1477" t="str">
        <f ca="1">VLOOKUP($B1477,Summary!$A:$E,5,0)</f>
        <v>31 - 90</v>
      </c>
      <c r="W1477">
        <f t="shared" si="48"/>
        <v>10156140</v>
      </c>
    </row>
    <row r="1478" spans="1:23" s="8" customFormat="1">
      <c r="A1478" s="6">
        <v>45463</v>
      </c>
      <c r="B1478" s="209">
        <v>10149396</v>
      </c>
      <c r="C1478" s="7" t="str">
        <f t="shared" si="47"/>
        <v>AKASH NARAYAN RAWTE</v>
      </c>
      <c r="D1478" t="s">
        <v>453</v>
      </c>
      <c r="E1478">
        <v>9594529510</v>
      </c>
      <c r="F1478" t="s">
        <v>386</v>
      </c>
      <c r="G1478">
        <v>4</v>
      </c>
      <c r="H1478">
        <v>0</v>
      </c>
      <c r="I1478">
        <v>0</v>
      </c>
      <c r="J1478">
        <v>4</v>
      </c>
      <c r="K1478">
        <v>2</v>
      </c>
      <c r="L1478">
        <v>2</v>
      </c>
      <c r="M1478">
        <v>0</v>
      </c>
      <c r="N1478">
        <v>0</v>
      </c>
      <c r="O1478" t="s">
        <v>384</v>
      </c>
      <c r="P1478" s="368">
        <v>100</v>
      </c>
      <c r="Q1478" s="137">
        <v>0</v>
      </c>
      <c r="R1478" s="137">
        <v>4</v>
      </c>
      <c r="S1478" s="137">
        <v>1</v>
      </c>
      <c r="T1478" s="137">
        <v>80</v>
      </c>
      <c r="U1478" t="str">
        <f>VLOOKUP($B1478,Summary!$A:$C,3,0)</f>
        <v>Avnind Singh</v>
      </c>
      <c r="V1478" t="str">
        <f ca="1">VLOOKUP($B1478,Summary!$A:$E,5,0)</f>
        <v>180 +</v>
      </c>
      <c r="W1478">
        <f t="shared" si="48"/>
        <v>10149396</v>
      </c>
    </row>
    <row r="1479" spans="1:23" s="8" customFormat="1">
      <c r="A1479" s="6">
        <v>45463</v>
      </c>
      <c r="B1479" s="209">
        <v>10153637</v>
      </c>
      <c r="C1479" s="7" t="str">
        <f t="shared" si="47"/>
        <v>AKHILESH TIWARI</v>
      </c>
      <c r="D1479" t="s">
        <v>591</v>
      </c>
      <c r="E1479">
        <v>8452813371</v>
      </c>
      <c r="F1479" t="s">
        <v>412</v>
      </c>
      <c r="G1479">
        <v>7</v>
      </c>
      <c r="H1479">
        <v>0</v>
      </c>
      <c r="I1479">
        <v>0</v>
      </c>
      <c r="J1479">
        <v>7</v>
      </c>
      <c r="K1479">
        <v>0</v>
      </c>
      <c r="L1479">
        <v>7</v>
      </c>
      <c r="M1479">
        <v>0</v>
      </c>
      <c r="N1479">
        <v>0</v>
      </c>
      <c r="O1479" t="s">
        <v>384</v>
      </c>
      <c r="P1479" s="368">
        <v>175</v>
      </c>
      <c r="Q1479" s="137">
        <v>0</v>
      </c>
      <c r="R1479" s="137">
        <v>7</v>
      </c>
      <c r="S1479" s="137">
        <v>1</v>
      </c>
      <c r="T1479" s="137">
        <v>100</v>
      </c>
      <c r="U1479" t="str">
        <f>VLOOKUP($B1479,Summary!$A:$C,3,0)</f>
        <v>Rushikesh Kale</v>
      </c>
      <c r="V1479" t="str">
        <f ca="1">VLOOKUP($B1479,Summary!$A:$E,5,0)</f>
        <v>91 - 180</v>
      </c>
      <c r="W1479">
        <f t="shared" si="48"/>
        <v>10153637</v>
      </c>
    </row>
    <row r="1480" spans="1:23" s="8" customFormat="1">
      <c r="A1480" s="6">
        <v>45463</v>
      </c>
      <c r="B1480" s="209">
        <v>10012025</v>
      </c>
      <c r="C1480" s="7" t="str">
        <f t="shared" si="47"/>
        <v>SURAJ PAWAR</v>
      </c>
      <c r="D1480" t="s">
        <v>418</v>
      </c>
      <c r="E1480">
        <v>8446578718</v>
      </c>
      <c r="F1480" t="s">
        <v>413</v>
      </c>
      <c r="G1480">
        <v>1</v>
      </c>
      <c r="H1480">
        <v>0</v>
      </c>
      <c r="I1480">
        <v>0</v>
      </c>
      <c r="J1480">
        <v>1</v>
      </c>
      <c r="K1480">
        <v>0</v>
      </c>
      <c r="L1480">
        <v>1</v>
      </c>
      <c r="M1480">
        <v>0</v>
      </c>
      <c r="N1480">
        <v>0</v>
      </c>
      <c r="O1480" t="s">
        <v>384</v>
      </c>
      <c r="P1480" s="368">
        <v>25</v>
      </c>
      <c r="Q1480" s="137">
        <v>0</v>
      </c>
      <c r="R1480" s="137">
        <v>1</v>
      </c>
      <c r="S1480" s="137">
        <v>1</v>
      </c>
      <c r="T1480" s="137">
        <v>33.33</v>
      </c>
      <c r="U1480" t="str">
        <f>VLOOKUP($B1480,Summary!$A:$C,3,0)</f>
        <v>Madhuri Joshi</v>
      </c>
      <c r="V1480" t="str">
        <f ca="1">VLOOKUP($B1480,Summary!$A:$E,5,0)</f>
        <v>More Than 1 Year</v>
      </c>
      <c r="W1480">
        <f t="shared" si="48"/>
        <v>10012025</v>
      </c>
    </row>
    <row r="1481" spans="1:23" s="8" customFormat="1">
      <c r="A1481" s="6">
        <v>45463</v>
      </c>
      <c r="B1481" s="209">
        <v>10142760</v>
      </c>
      <c r="C1481" s="7" t="str">
        <f t="shared" si="47"/>
        <v>SAW MRITUNJAY KUMAR PREMCHAND</v>
      </c>
      <c r="D1481" t="s">
        <v>542</v>
      </c>
      <c r="E1481">
        <v>8779615120</v>
      </c>
      <c r="F1481" t="s">
        <v>409</v>
      </c>
      <c r="G1481">
        <v>5</v>
      </c>
      <c r="H1481">
        <v>0</v>
      </c>
      <c r="I1481">
        <v>0</v>
      </c>
      <c r="J1481">
        <v>5</v>
      </c>
      <c r="K1481">
        <v>1</v>
      </c>
      <c r="L1481">
        <v>4</v>
      </c>
      <c r="M1481">
        <v>0</v>
      </c>
      <c r="N1481">
        <v>0</v>
      </c>
      <c r="O1481" t="s">
        <v>384</v>
      </c>
      <c r="P1481" s="368">
        <v>115</v>
      </c>
      <c r="Q1481" s="137">
        <v>0</v>
      </c>
      <c r="R1481" s="137">
        <v>4</v>
      </c>
      <c r="S1481" s="137">
        <v>1</v>
      </c>
      <c r="T1481" s="137">
        <v>80</v>
      </c>
      <c r="U1481" t="str">
        <f>VLOOKUP($B1481,Summary!$A:$C,3,0)</f>
        <v>Avnind Singh</v>
      </c>
      <c r="V1481" t="str">
        <f ca="1">VLOOKUP($B1481,Summary!$A:$E,5,0)</f>
        <v>More Than 1 Year</v>
      </c>
      <c r="W1481">
        <f t="shared" si="48"/>
        <v>10142760</v>
      </c>
    </row>
    <row r="1482" spans="1:23" s="8" customFormat="1">
      <c r="A1482" s="6">
        <v>45463</v>
      </c>
      <c r="B1482" s="209">
        <v>10126648</v>
      </c>
      <c r="C1482" s="7" t="str">
        <f t="shared" si="47"/>
        <v>ANOOP PANDEY</v>
      </c>
      <c r="D1482" t="s">
        <v>455</v>
      </c>
      <c r="E1482">
        <v>9321734007</v>
      </c>
      <c r="F1482" t="s">
        <v>393</v>
      </c>
      <c r="G1482">
        <v>5</v>
      </c>
      <c r="H1482">
        <v>1</v>
      </c>
      <c r="I1482">
        <v>0</v>
      </c>
      <c r="J1482">
        <v>4</v>
      </c>
      <c r="K1482">
        <v>0</v>
      </c>
      <c r="L1482">
        <v>5</v>
      </c>
      <c r="M1482">
        <v>0</v>
      </c>
      <c r="N1482">
        <v>0</v>
      </c>
      <c r="O1482" t="s">
        <v>384</v>
      </c>
      <c r="P1482" s="368">
        <v>190</v>
      </c>
      <c r="Q1482" s="137">
        <v>4720</v>
      </c>
      <c r="R1482" s="137">
        <v>5</v>
      </c>
      <c r="S1482" s="137">
        <v>1</v>
      </c>
      <c r="T1482" s="137">
        <v>100</v>
      </c>
      <c r="U1482" t="str">
        <f>VLOOKUP($B1482,Summary!$A:$C,3,0)</f>
        <v>Avnind Singh</v>
      </c>
      <c r="V1482" t="str">
        <f ca="1">VLOOKUP($B1482,Summary!$A:$E,5,0)</f>
        <v>More Than 1 Year</v>
      </c>
      <c r="W1482">
        <f t="shared" si="48"/>
        <v>10126648</v>
      </c>
    </row>
    <row r="1483" spans="1:23" s="8" customFormat="1">
      <c r="A1483" s="6">
        <v>45463</v>
      </c>
      <c r="B1483" s="209">
        <v>10155617</v>
      </c>
      <c r="C1483" s="7" t="str">
        <f t="shared" si="47"/>
        <v>NANDLAL RAJBHAR</v>
      </c>
      <c r="D1483" t="s">
        <v>504</v>
      </c>
      <c r="E1483">
        <v>9594189301</v>
      </c>
      <c r="F1483" t="s">
        <v>401</v>
      </c>
      <c r="G1483">
        <v>3</v>
      </c>
      <c r="H1483">
        <v>0</v>
      </c>
      <c r="I1483">
        <v>0</v>
      </c>
      <c r="J1483">
        <v>3</v>
      </c>
      <c r="K1483">
        <v>1</v>
      </c>
      <c r="L1483">
        <v>2</v>
      </c>
      <c r="M1483">
        <v>0</v>
      </c>
      <c r="N1483">
        <v>0</v>
      </c>
      <c r="O1483" t="s">
        <v>384</v>
      </c>
      <c r="P1483" s="368">
        <v>75</v>
      </c>
      <c r="Q1483" s="137">
        <v>0</v>
      </c>
      <c r="R1483" s="137">
        <v>3</v>
      </c>
      <c r="S1483" s="137">
        <v>1</v>
      </c>
      <c r="T1483" s="137">
        <v>60</v>
      </c>
      <c r="U1483" t="str">
        <f>VLOOKUP($B1483,Summary!$A:$C,3,0)</f>
        <v>Abhijit Khanvilkar</v>
      </c>
      <c r="V1483" t="str">
        <f ca="1">VLOOKUP($B1483,Summary!$A:$E,5,0)</f>
        <v>31 - 90</v>
      </c>
      <c r="W1483">
        <f t="shared" si="48"/>
        <v>10155617</v>
      </c>
    </row>
    <row r="1484" spans="1:23" s="8" customFormat="1">
      <c r="A1484" s="6">
        <v>45463</v>
      </c>
      <c r="B1484" s="209">
        <v>10153321</v>
      </c>
      <c r="C1484" s="7" t="str">
        <f t="shared" si="47"/>
        <v>ZOAIB MAINUDDIN PALEKAR</v>
      </c>
      <c r="D1484" t="s">
        <v>459</v>
      </c>
      <c r="E1484">
        <v>7020908214</v>
      </c>
      <c r="F1484" t="s">
        <v>461</v>
      </c>
      <c r="G1484">
        <v>4</v>
      </c>
      <c r="H1484">
        <v>0</v>
      </c>
      <c r="I1484">
        <v>0</v>
      </c>
      <c r="J1484">
        <v>4</v>
      </c>
      <c r="K1484">
        <v>2</v>
      </c>
      <c r="L1484">
        <v>2</v>
      </c>
      <c r="M1484">
        <v>0</v>
      </c>
      <c r="N1484">
        <v>0</v>
      </c>
      <c r="O1484" t="s">
        <v>384</v>
      </c>
      <c r="P1484" s="368">
        <v>90</v>
      </c>
      <c r="Q1484" s="137">
        <v>0</v>
      </c>
      <c r="R1484" s="137">
        <v>4</v>
      </c>
      <c r="S1484" s="137">
        <v>1</v>
      </c>
      <c r="T1484" s="137">
        <v>80</v>
      </c>
      <c r="U1484" t="str">
        <f>VLOOKUP($B1484,Summary!$A:$C,3,0)</f>
        <v>Avnind Singh</v>
      </c>
      <c r="V1484" t="str">
        <f ca="1">VLOOKUP($B1484,Summary!$A:$E,5,0)</f>
        <v>91 - 180</v>
      </c>
      <c r="W1484">
        <f t="shared" si="48"/>
        <v>10153321</v>
      </c>
    </row>
    <row r="1485" spans="1:23" s="8" customFormat="1">
      <c r="A1485" s="6">
        <v>45463</v>
      </c>
      <c r="B1485" s="209">
        <v>10157449</v>
      </c>
      <c r="C1485" s="7" t="str">
        <f t="shared" si="47"/>
        <v>PRITAM SUNIL GAIKWAD</v>
      </c>
      <c r="D1485" t="s">
        <v>553</v>
      </c>
      <c r="E1485">
        <v>8169792854</v>
      </c>
      <c r="F1485" t="s">
        <v>431</v>
      </c>
      <c r="G1485">
        <v>5</v>
      </c>
      <c r="H1485">
        <v>1</v>
      </c>
      <c r="I1485">
        <v>0</v>
      </c>
      <c r="J1485">
        <v>4</v>
      </c>
      <c r="K1485">
        <v>1</v>
      </c>
      <c r="L1485">
        <v>4</v>
      </c>
      <c r="M1485">
        <v>0</v>
      </c>
      <c r="N1485">
        <v>0</v>
      </c>
      <c r="O1485" t="s">
        <v>384</v>
      </c>
      <c r="P1485" s="368">
        <v>155</v>
      </c>
      <c r="Q1485" s="137">
        <v>4720</v>
      </c>
      <c r="R1485" s="137">
        <v>5</v>
      </c>
      <c r="S1485" s="137">
        <v>1</v>
      </c>
      <c r="T1485" s="137">
        <v>100</v>
      </c>
      <c r="U1485" t="str">
        <f>VLOOKUP($B1485,Summary!$A:$C,3,0)</f>
        <v>Madhuri Joshi</v>
      </c>
      <c r="V1485" t="str">
        <f ca="1">VLOOKUP($B1485,Summary!$A:$E,5,0)</f>
        <v>31 - 90</v>
      </c>
      <c r="W1485">
        <f t="shared" si="48"/>
        <v>10157449</v>
      </c>
    </row>
    <row r="1486" spans="1:23" s="8" customFormat="1">
      <c r="A1486" s="6">
        <v>45463</v>
      </c>
      <c r="B1486" s="209">
        <v>10157723</v>
      </c>
      <c r="C1486" s="7" t="str">
        <f t="shared" si="47"/>
        <v>BITTU KUMAR</v>
      </c>
      <c r="D1486" t="s">
        <v>565</v>
      </c>
      <c r="E1486">
        <v>8709035770</v>
      </c>
      <c r="F1486" t="s">
        <v>387</v>
      </c>
      <c r="G1486">
        <v>5</v>
      </c>
      <c r="H1486">
        <v>0</v>
      </c>
      <c r="I1486">
        <v>0</v>
      </c>
      <c r="J1486">
        <v>5</v>
      </c>
      <c r="K1486">
        <v>1</v>
      </c>
      <c r="L1486">
        <v>4</v>
      </c>
      <c r="M1486">
        <v>0</v>
      </c>
      <c r="N1486">
        <v>0</v>
      </c>
      <c r="O1486" t="s">
        <v>384</v>
      </c>
      <c r="P1486" s="368">
        <v>125</v>
      </c>
      <c r="Q1486" s="137">
        <v>0</v>
      </c>
      <c r="R1486" s="137">
        <v>5</v>
      </c>
      <c r="S1486" s="137">
        <v>1</v>
      </c>
      <c r="T1486" s="137">
        <v>100</v>
      </c>
      <c r="U1486" t="str">
        <f>VLOOKUP($B1486,Summary!$A:$C,3,0)</f>
        <v>Abhijit Khanvilkar</v>
      </c>
      <c r="V1486" t="str">
        <f ca="1">VLOOKUP($B1486,Summary!$A:$E,5,0)</f>
        <v>31 - 90</v>
      </c>
      <c r="W1486">
        <f t="shared" si="48"/>
        <v>10157723</v>
      </c>
    </row>
    <row r="1487" spans="1:23" s="8" customFormat="1">
      <c r="A1487" s="6">
        <v>45463</v>
      </c>
      <c r="B1487" s="209">
        <v>10051652</v>
      </c>
      <c r="C1487" s="7" t="str">
        <f t="shared" si="47"/>
        <v>DINESH GHODVINDE</v>
      </c>
      <c r="D1487" t="s">
        <v>444</v>
      </c>
      <c r="E1487">
        <v>7020949492</v>
      </c>
      <c r="F1487" t="s">
        <v>412</v>
      </c>
      <c r="G1487">
        <v>6</v>
      </c>
      <c r="H1487">
        <v>0</v>
      </c>
      <c r="I1487">
        <v>0</v>
      </c>
      <c r="J1487">
        <v>6</v>
      </c>
      <c r="K1487">
        <v>0</v>
      </c>
      <c r="L1487">
        <v>6</v>
      </c>
      <c r="M1487">
        <v>0</v>
      </c>
      <c r="N1487">
        <v>0</v>
      </c>
      <c r="O1487" t="s">
        <v>384</v>
      </c>
      <c r="P1487" s="368">
        <v>115</v>
      </c>
      <c r="Q1487" s="137">
        <v>0</v>
      </c>
      <c r="R1487" s="137">
        <v>5</v>
      </c>
      <c r="S1487" s="137">
        <v>1</v>
      </c>
      <c r="T1487" s="137">
        <v>100</v>
      </c>
      <c r="U1487" t="str">
        <f>VLOOKUP($B1487,Summary!$A:$C,3,0)</f>
        <v>Rushikesh Kale</v>
      </c>
      <c r="V1487" t="str">
        <f ca="1">VLOOKUP($B1487,Summary!$A:$E,5,0)</f>
        <v>More Than 1 Year</v>
      </c>
      <c r="W1487">
        <f t="shared" si="48"/>
        <v>10051652</v>
      </c>
    </row>
    <row r="1488" spans="1:23" s="8" customFormat="1">
      <c r="A1488" s="6">
        <v>45463</v>
      </c>
      <c r="B1488" s="209">
        <v>10154505</v>
      </c>
      <c r="C1488" s="7" t="str">
        <f t="shared" si="47"/>
        <v>KRISHNA GYANDEV PANDEY</v>
      </c>
      <c r="D1488" t="s">
        <v>475</v>
      </c>
      <c r="E1488">
        <v>9372324244</v>
      </c>
      <c r="F1488" t="s">
        <v>460</v>
      </c>
      <c r="G1488">
        <v>2</v>
      </c>
      <c r="H1488">
        <v>1</v>
      </c>
      <c r="I1488">
        <v>0</v>
      </c>
      <c r="J1488">
        <v>1</v>
      </c>
      <c r="K1488">
        <v>1</v>
      </c>
      <c r="L1488">
        <v>1</v>
      </c>
      <c r="M1488">
        <v>0</v>
      </c>
      <c r="N1488">
        <v>0</v>
      </c>
      <c r="O1488" t="s">
        <v>384</v>
      </c>
      <c r="P1488" s="368">
        <v>115</v>
      </c>
      <c r="Q1488" s="137">
        <v>4720</v>
      </c>
      <c r="R1488" s="137">
        <v>2</v>
      </c>
      <c r="S1488" s="137">
        <v>1</v>
      </c>
      <c r="T1488" s="137">
        <v>40</v>
      </c>
      <c r="U1488" t="str">
        <f>VLOOKUP($B1488,Summary!$A:$C,3,0)</f>
        <v>Avnind Singh</v>
      </c>
      <c r="V1488" t="str">
        <f ca="1">VLOOKUP($B1488,Summary!$A:$E,5,0)</f>
        <v>91 - 180</v>
      </c>
      <c r="W1488">
        <f t="shared" si="48"/>
        <v>10154505</v>
      </c>
    </row>
    <row r="1489" spans="1:23" s="8" customFormat="1">
      <c r="A1489" s="6">
        <v>45463</v>
      </c>
      <c r="B1489" s="209">
        <v>10142058</v>
      </c>
      <c r="C1489" s="7" t="str">
        <f t="shared" si="47"/>
        <v>ANGAD RAMJI GUPTA</v>
      </c>
      <c r="D1489" t="s">
        <v>450</v>
      </c>
      <c r="E1489">
        <v>9820840706</v>
      </c>
      <c r="F1489" t="s">
        <v>405</v>
      </c>
      <c r="G1489">
        <v>7</v>
      </c>
      <c r="H1489">
        <v>1</v>
      </c>
      <c r="I1489">
        <v>0</v>
      </c>
      <c r="J1489">
        <v>6</v>
      </c>
      <c r="K1489">
        <v>1</v>
      </c>
      <c r="L1489">
        <v>6</v>
      </c>
      <c r="M1489">
        <v>0</v>
      </c>
      <c r="N1489">
        <v>0</v>
      </c>
      <c r="O1489" t="s">
        <v>384</v>
      </c>
      <c r="P1489" s="368">
        <v>230</v>
      </c>
      <c r="Q1489" s="137">
        <v>3540</v>
      </c>
      <c r="R1489" s="137">
        <v>5</v>
      </c>
      <c r="S1489" s="137">
        <v>1</v>
      </c>
      <c r="T1489" s="137">
        <v>100</v>
      </c>
      <c r="U1489" t="str">
        <f>VLOOKUP($B1489,Summary!$A:$C,3,0)</f>
        <v>Rushikesh Kale</v>
      </c>
      <c r="V1489" t="str">
        <f ca="1">VLOOKUP($B1489,Summary!$A:$E,5,0)</f>
        <v>More Than 1 Year</v>
      </c>
      <c r="W1489">
        <f t="shared" si="48"/>
        <v>10142058</v>
      </c>
    </row>
    <row r="1490" spans="1:23" s="8" customFormat="1">
      <c r="A1490" s="6">
        <v>45463</v>
      </c>
      <c r="B1490" s="209">
        <v>10156403</v>
      </c>
      <c r="C1490" s="7" t="str">
        <f t="shared" si="47"/>
        <v>MOHAMMED SAJID TAK</v>
      </c>
      <c r="D1490" t="s">
        <v>541</v>
      </c>
      <c r="E1490">
        <v>9623733102</v>
      </c>
      <c r="F1490" t="s">
        <v>402</v>
      </c>
      <c r="G1490">
        <v>5</v>
      </c>
      <c r="H1490">
        <v>0</v>
      </c>
      <c r="I1490">
        <v>0</v>
      </c>
      <c r="J1490">
        <v>5</v>
      </c>
      <c r="K1490">
        <v>0</v>
      </c>
      <c r="L1490">
        <v>5</v>
      </c>
      <c r="M1490">
        <v>0</v>
      </c>
      <c r="N1490">
        <v>0</v>
      </c>
      <c r="O1490" t="s">
        <v>384</v>
      </c>
      <c r="P1490" s="368">
        <v>115</v>
      </c>
      <c r="Q1490" s="137">
        <v>0</v>
      </c>
      <c r="R1490" s="137">
        <v>4</v>
      </c>
      <c r="S1490" s="137">
        <v>1</v>
      </c>
      <c r="T1490" s="137">
        <v>100</v>
      </c>
      <c r="U1490" t="str">
        <f>VLOOKUP($B1490,Summary!$A:$C,3,0)</f>
        <v>Intezar Sayed</v>
      </c>
      <c r="V1490" t="str">
        <f ca="1">VLOOKUP($B1490,Summary!$A:$E,5,0)</f>
        <v>31 - 90</v>
      </c>
      <c r="W1490">
        <f t="shared" si="48"/>
        <v>10156403</v>
      </c>
    </row>
    <row r="1491" spans="1:23" s="8" customFormat="1">
      <c r="A1491" s="6">
        <v>45463</v>
      </c>
      <c r="B1491" s="209">
        <v>10113592</v>
      </c>
      <c r="C1491" s="7" t="str">
        <f t="shared" si="47"/>
        <v>BANNOTH NARAYANASWAMY NAIK</v>
      </c>
      <c r="D1491" t="s">
        <v>443</v>
      </c>
      <c r="E1491">
        <v>9892353556</v>
      </c>
      <c r="F1491" t="s">
        <v>392</v>
      </c>
      <c r="G1491">
        <v>5</v>
      </c>
      <c r="H1491">
        <v>0</v>
      </c>
      <c r="I1491">
        <v>0</v>
      </c>
      <c r="J1491">
        <v>5</v>
      </c>
      <c r="K1491">
        <v>1</v>
      </c>
      <c r="L1491">
        <v>4</v>
      </c>
      <c r="M1491">
        <v>0</v>
      </c>
      <c r="N1491">
        <v>0</v>
      </c>
      <c r="O1491" t="s">
        <v>384</v>
      </c>
      <c r="P1491" s="368">
        <v>125</v>
      </c>
      <c r="Q1491" s="137">
        <v>0</v>
      </c>
      <c r="R1491" s="137">
        <v>5</v>
      </c>
      <c r="S1491" s="137">
        <v>1</v>
      </c>
      <c r="T1491" s="137">
        <v>100</v>
      </c>
      <c r="U1491" t="str">
        <f>VLOOKUP($B1491,Summary!$A:$C,3,0)</f>
        <v>Abhijit Khanvilkar</v>
      </c>
      <c r="V1491" t="str">
        <f ca="1">VLOOKUP($B1491,Summary!$A:$E,5,0)</f>
        <v>More Than 1 Year</v>
      </c>
      <c r="W1491">
        <f t="shared" si="48"/>
        <v>10113592</v>
      </c>
    </row>
    <row r="1492" spans="1:23" s="8" customFormat="1">
      <c r="A1492" s="6">
        <v>45463</v>
      </c>
      <c r="B1492" s="209">
        <v>10069714</v>
      </c>
      <c r="C1492" s="7" t="str">
        <f t="shared" si="47"/>
        <v>JUBAIR KHAN</v>
      </c>
      <c r="D1492" t="s">
        <v>396</v>
      </c>
      <c r="E1492">
        <v>9594708000</v>
      </c>
      <c r="F1492" t="s">
        <v>397</v>
      </c>
      <c r="G1492">
        <v>3</v>
      </c>
      <c r="H1492">
        <v>2</v>
      </c>
      <c r="I1492">
        <v>0</v>
      </c>
      <c r="J1492">
        <v>1</v>
      </c>
      <c r="K1492">
        <v>1</v>
      </c>
      <c r="L1492">
        <v>4</v>
      </c>
      <c r="M1492">
        <v>0</v>
      </c>
      <c r="N1492">
        <v>0</v>
      </c>
      <c r="O1492" t="s">
        <v>384</v>
      </c>
      <c r="P1492" s="368">
        <v>220</v>
      </c>
      <c r="Q1492" s="137">
        <v>73160</v>
      </c>
      <c r="R1492" s="137">
        <v>4</v>
      </c>
      <c r="S1492" s="137">
        <v>1</v>
      </c>
      <c r="T1492" s="137">
        <v>100</v>
      </c>
      <c r="U1492" t="str">
        <f>VLOOKUP($B1492,Summary!$A:$C,3,0)</f>
        <v>Madhuri Joshi</v>
      </c>
      <c r="V1492" t="str">
        <f ca="1">VLOOKUP($B1492,Summary!$A:$E,5,0)</f>
        <v>More Than 1 Year</v>
      </c>
      <c r="W1492">
        <f t="shared" si="48"/>
        <v>10069714</v>
      </c>
    </row>
    <row r="1493" spans="1:23" s="8" customFormat="1">
      <c r="A1493" s="6">
        <v>45463</v>
      </c>
      <c r="B1493" s="209">
        <v>10155632</v>
      </c>
      <c r="C1493" s="7" t="str">
        <f t="shared" si="47"/>
        <v>ABHISHEK GUPTA</v>
      </c>
      <c r="D1493" t="s">
        <v>503</v>
      </c>
      <c r="E1493">
        <v>8354873086</v>
      </c>
      <c r="F1493" t="s">
        <v>497</v>
      </c>
      <c r="G1493">
        <v>3</v>
      </c>
      <c r="H1493">
        <v>0</v>
      </c>
      <c r="I1493">
        <v>0</v>
      </c>
      <c r="J1493">
        <v>3</v>
      </c>
      <c r="K1493">
        <v>3</v>
      </c>
      <c r="L1493">
        <v>0</v>
      </c>
      <c r="M1493">
        <v>0</v>
      </c>
      <c r="N1493">
        <v>0</v>
      </c>
      <c r="O1493" t="s">
        <v>384</v>
      </c>
      <c r="P1493" s="368">
        <v>75</v>
      </c>
      <c r="Q1493" s="137">
        <v>0</v>
      </c>
      <c r="R1493" s="137">
        <v>3</v>
      </c>
      <c r="S1493" s="137">
        <v>1</v>
      </c>
      <c r="T1493" s="137">
        <v>100</v>
      </c>
      <c r="U1493" t="str">
        <f>VLOOKUP($B1493,Summary!$A:$C,3,0)</f>
        <v>Dileep Sharma</v>
      </c>
      <c r="V1493" t="str">
        <f ca="1">VLOOKUP($B1493,Summary!$A:$E,5,0)</f>
        <v>31 - 90</v>
      </c>
      <c r="W1493">
        <f t="shared" si="48"/>
        <v>10155632</v>
      </c>
    </row>
    <row r="1494" spans="1:23" s="8" customFormat="1">
      <c r="A1494" s="6">
        <v>45463</v>
      </c>
      <c r="B1494" s="209">
        <v>10094703</v>
      </c>
      <c r="C1494" s="7" t="str">
        <f t="shared" si="47"/>
        <v>ASHUTOSH MISHRA</v>
      </c>
      <c r="D1494" t="s">
        <v>447</v>
      </c>
      <c r="E1494">
        <v>9960834633</v>
      </c>
      <c r="F1494" t="s">
        <v>395</v>
      </c>
      <c r="G1494">
        <v>1</v>
      </c>
      <c r="H1494">
        <v>1</v>
      </c>
      <c r="I1494">
        <v>0</v>
      </c>
      <c r="J1494">
        <v>0</v>
      </c>
      <c r="K1494">
        <v>0</v>
      </c>
      <c r="L1494">
        <v>1</v>
      </c>
      <c r="M1494">
        <v>0</v>
      </c>
      <c r="N1494">
        <v>0</v>
      </c>
      <c r="O1494" t="s">
        <v>384</v>
      </c>
      <c r="P1494" s="368">
        <v>90</v>
      </c>
      <c r="Q1494" s="137">
        <v>5774</v>
      </c>
      <c r="R1494" s="137">
        <v>1</v>
      </c>
      <c r="S1494" s="137">
        <v>1</v>
      </c>
      <c r="T1494" s="137">
        <v>20</v>
      </c>
      <c r="U1494" t="str">
        <f>VLOOKUP($B1494,Summary!$A:$C,3,0)</f>
        <v>Intezar Sayed</v>
      </c>
      <c r="V1494" t="str">
        <f ca="1">VLOOKUP($B1494,Summary!$A:$E,5,0)</f>
        <v>More Than 1 Year</v>
      </c>
      <c r="W1494">
        <f t="shared" si="48"/>
        <v>10094703</v>
      </c>
    </row>
    <row r="1495" spans="1:23" s="8" customFormat="1">
      <c r="A1495" s="6">
        <v>45463</v>
      </c>
      <c r="B1495" s="209">
        <v>10152214</v>
      </c>
      <c r="C1495" s="7" t="str">
        <f t="shared" si="47"/>
        <v>VIKAS CHANDRABHAN MISHRA</v>
      </c>
      <c r="D1495" t="s">
        <v>445</v>
      </c>
      <c r="E1495">
        <v>8369541192</v>
      </c>
      <c r="F1495" t="s">
        <v>431</v>
      </c>
      <c r="G1495">
        <v>5</v>
      </c>
      <c r="H1495">
        <v>0</v>
      </c>
      <c r="I1495">
        <v>0</v>
      </c>
      <c r="J1495">
        <v>5</v>
      </c>
      <c r="K1495">
        <v>3</v>
      </c>
      <c r="L1495">
        <v>2</v>
      </c>
      <c r="M1495">
        <v>0</v>
      </c>
      <c r="N1495">
        <v>0</v>
      </c>
      <c r="O1495" t="s">
        <v>384</v>
      </c>
      <c r="P1495" s="368">
        <v>120</v>
      </c>
      <c r="Q1495" s="137">
        <v>0</v>
      </c>
      <c r="R1495" s="137">
        <v>5</v>
      </c>
      <c r="S1495" s="137">
        <v>1</v>
      </c>
      <c r="T1495" s="137">
        <v>100</v>
      </c>
      <c r="U1495" t="str">
        <f>VLOOKUP($B1495,Summary!$A:$C,3,0)</f>
        <v>Madhuri Joshi</v>
      </c>
      <c r="V1495" t="str">
        <f ca="1">VLOOKUP($B1495,Summary!$A:$E,5,0)</f>
        <v>91 - 180</v>
      </c>
      <c r="W1495">
        <f t="shared" si="48"/>
        <v>10152214</v>
      </c>
    </row>
    <row r="1496" spans="1:23" s="8" customFormat="1">
      <c r="A1496" s="6">
        <v>45463</v>
      </c>
      <c r="B1496" s="209">
        <v>10144216</v>
      </c>
      <c r="C1496" s="7" t="str">
        <f t="shared" si="47"/>
        <v>GAURISHANKAR SHAMBHU MANDAL</v>
      </c>
      <c r="D1496" t="s">
        <v>578</v>
      </c>
      <c r="E1496">
        <v>8369893292</v>
      </c>
      <c r="F1496" t="s">
        <v>405</v>
      </c>
      <c r="G1496">
        <v>6</v>
      </c>
      <c r="H1496">
        <v>0</v>
      </c>
      <c r="I1496">
        <v>0</v>
      </c>
      <c r="J1496">
        <v>6</v>
      </c>
      <c r="K1496">
        <v>0</v>
      </c>
      <c r="L1496">
        <v>6</v>
      </c>
      <c r="M1496">
        <v>0</v>
      </c>
      <c r="N1496">
        <v>0</v>
      </c>
      <c r="O1496" t="s">
        <v>384</v>
      </c>
      <c r="P1496" s="368">
        <v>150</v>
      </c>
      <c r="Q1496" s="137">
        <v>0</v>
      </c>
      <c r="R1496" s="137">
        <v>6</v>
      </c>
      <c r="S1496" s="137">
        <v>1</v>
      </c>
      <c r="T1496" s="137">
        <v>100</v>
      </c>
      <c r="U1496" t="str">
        <f>VLOOKUP($B1496,Summary!$A:$C,3,0)</f>
        <v>Rushikesh Kale</v>
      </c>
      <c r="V1496" t="str">
        <f ca="1">VLOOKUP($B1496,Summary!$A:$E,5,0)</f>
        <v>180 +</v>
      </c>
      <c r="W1496">
        <f t="shared" si="48"/>
        <v>10144216</v>
      </c>
    </row>
    <row r="1497" spans="1:23" s="8" customFormat="1">
      <c r="A1497" s="6">
        <v>45463</v>
      </c>
      <c r="B1497" s="209">
        <v>10123047</v>
      </c>
      <c r="C1497" s="7" t="str">
        <f t="shared" si="47"/>
        <v>MUNAWAR WARISH HASHMI</v>
      </c>
      <c r="D1497" t="s">
        <v>442</v>
      </c>
      <c r="E1497">
        <v>9167670057</v>
      </c>
      <c r="F1497" t="s">
        <v>422</v>
      </c>
      <c r="G1497">
        <v>4</v>
      </c>
      <c r="H1497">
        <v>0</v>
      </c>
      <c r="I1497">
        <v>0</v>
      </c>
      <c r="J1497">
        <v>4</v>
      </c>
      <c r="K1497">
        <v>1</v>
      </c>
      <c r="L1497">
        <v>3</v>
      </c>
      <c r="M1497">
        <v>0</v>
      </c>
      <c r="N1497">
        <v>0</v>
      </c>
      <c r="O1497" t="s">
        <v>384</v>
      </c>
      <c r="P1497" s="368">
        <v>95</v>
      </c>
      <c r="Q1497" s="137">
        <v>0</v>
      </c>
      <c r="R1497" s="137">
        <v>4</v>
      </c>
      <c r="S1497" s="137">
        <v>1</v>
      </c>
      <c r="T1497" s="137">
        <v>100</v>
      </c>
      <c r="U1497" t="str">
        <f>VLOOKUP($B1497,Summary!$A:$C,3,0)</f>
        <v>Rushikesh Kale</v>
      </c>
      <c r="V1497" t="str">
        <f ca="1">VLOOKUP($B1497,Summary!$A:$E,5,0)</f>
        <v>More Than 1 Year</v>
      </c>
      <c r="W1497">
        <f t="shared" si="48"/>
        <v>10123047</v>
      </c>
    </row>
    <row r="1498" spans="1:23" s="8" customFormat="1">
      <c r="A1498" s="6">
        <v>45463</v>
      </c>
      <c r="B1498" s="209">
        <v>10147873</v>
      </c>
      <c r="C1498" s="7" t="str">
        <f t="shared" si="47"/>
        <v>PREM KUMAR VISHWAKARMA</v>
      </c>
      <c r="D1498" t="s">
        <v>409</v>
      </c>
      <c r="E1498">
        <v>9004761131</v>
      </c>
      <c r="F1498" t="s">
        <v>393</v>
      </c>
      <c r="G1498">
        <v>2</v>
      </c>
      <c r="H1498">
        <v>0</v>
      </c>
      <c r="I1498">
        <v>0</v>
      </c>
      <c r="J1498">
        <v>2</v>
      </c>
      <c r="K1498">
        <v>0</v>
      </c>
      <c r="L1498">
        <v>3</v>
      </c>
      <c r="M1498">
        <v>0</v>
      </c>
      <c r="N1498">
        <v>0</v>
      </c>
      <c r="O1498" t="s">
        <v>384</v>
      </c>
      <c r="P1498" s="368">
        <v>50</v>
      </c>
      <c r="Q1498" s="137">
        <v>0</v>
      </c>
      <c r="R1498" s="137">
        <v>2</v>
      </c>
      <c r="S1498" s="137">
        <v>1</v>
      </c>
      <c r="T1498" s="137">
        <v>66.67</v>
      </c>
      <c r="U1498" t="str">
        <f>VLOOKUP($B1498,Summary!$A:$C,3,0)</f>
        <v>Avnind Singh</v>
      </c>
      <c r="V1498" t="str">
        <f ca="1">VLOOKUP($B1498,Summary!$A:$E,5,0)</f>
        <v>180 +</v>
      </c>
      <c r="W1498">
        <f t="shared" si="48"/>
        <v>10147873</v>
      </c>
    </row>
    <row r="1499" spans="1:23" s="8" customFormat="1">
      <c r="A1499" s="6">
        <v>45463</v>
      </c>
      <c r="B1499" s="209">
        <v>10154478</v>
      </c>
      <c r="C1499" s="7" t="str">
        <f t="shared" si="47"/>
        <v>AKSHAY YADAV</v>
      </c>
      <c r="D1499" t="s">
        <v>472</v>
      </c>
      <c r="E1499">
        <v>9920724076</v>
      </c>
      <c r="F1499" t="s">
        <v>460</v>
      </c>
      <c r="G1499">
        <v>5</v>
      </c>
      <c r="H1499">
        <v>0</v>
      </c>
      <c r="I1499">
        <v>0</v>
      </c>
      <c r="J1499">
        <v>5</v>
      </c>
      <c r="K1499">
        <v>3</v>
      </c>
      <c r="L1499">
        <v>2</v>
      </c>
      <c r="M1499">
        <v>0</v>
      </c>
      <c r="N1499">
        <v>0</v>
      </c>
      <c r="O1499" t="s">
        <v>384</v>
      </c>
      <c r="P1499" s="368">
        <v>125</v>
      </c>
      <c r="Q1499" s="137">
        <v>0</v>
      </c>
      <c r="R1499" s="137">
        <v>5</v>
      </c>
      <c r="S1499" s="137">
        <v>1</v>
      </c>
      <c r="T1499" s="137">
        <v>100</v>
      </c>
      <c r="U1499" t="str">
        <f>VLOOKUP($B1499,Summary!$A:$C,3,0)</f>
        <v>Avnind Singh</v>
      </c>
      <c r="V1499" t="str">
        <f ca="1">VLOOKUP($B1499,Summary!$A:$E,5,0)</f>
        <v>91 - 180</v>
      </c>
      <c r="W1499">
        <f t="shared" si="48"/>
        <v>10154478</v>
      </c>
    </row>
    <row r="1500" spans="1:23" s="8" customFormat="1">
      <c r="A1500" s="6">
        <v>45463</v>
      </c>
      <c r="B1500" s="209">
        <v>10067328</v>
      </c>
      <c r="C1500" s="7" t="str">
        <f t="shared" si="47"/>
        <v>SHEKH MOHAMMAD IMRAN</v>
      </c>
      <c r="D1500" t="s">
        <v>449</v>
      </c>
      <c r="E1500">
        <v>8291174466</v>
      </c>
      <c r="F1500" t="s">
        <v>431</v>
      </c>
      <c r="G1500">
        <v>6</v>
      </c>
      <c r="H1500">
        <v>1</v>
      </c>
      <c r="I1500">
        <v>0</v>
      </c>
      <c r="J1500">
        <v>5</v>
      </c>
      <c r="K1500">
        <v>1</v>
      </c>
      <c r="L1500">
        <v>5</v>
      </c>
      <c r="M1500">
        <v>0</v>
      </c>
      <c r="N1500">
        <v>0</v>
      </c>
      <c r="O1500" t="s">
        <v>384</v>
      </c>
      <c r="P1500" s="368">
        <v>200</v>
      </c>
      <c r="Q1500" s="137">
        <v>64534</v>
      </c>
      <c r="R1500" s="137">
        <v>5</v>
      </c>
      <c r="S1500" s="137">
        <v>1</v>
      </c>
      <c r="T1500" s="137">
        <v>100</v>
      </c>
      <c r="U1500" t="str">
        <f>VLOOKUP($B1500,Summary!$A:$C,3,0)</f>
        <v>Madhuri Joshi</v>
      </c>
      <c r="V1500" t="str">
        <f ca="1">VLOOKUP($B1500,Summary!$A:$E,5,0)</f>
        <v>More Than 1 Year</v>
      </c>
      <c r="W1500">
        <f t="shared" si="48"/>
        <v>10067328</v>
      </c>
    </row>
    <row r="1501" spans="1:23" s="8" customFormat="1">
      <c r="A1501" s="6">
        <v>45463</v>
      </c>
      <c r="B1501" s="209">
        <v>10155635</v>
      </c>
      <c r="C1501" s="7" t="str">
        <f t="shared" si="47"/>
        <v>RITIK PANKAJ CHAUBEY</v>
      </c>
      <c r="D1501" t="s">
        <v>500</v>
      </c>
      <c r="E1501">
        <v>8604838454</v>
      </c>
      <c r="F1501" t="s">
        <v>383</v>
      </c>
      <c r="G1501">
        <v>6</v>
      </c>
      <c r="H1501">
        <v>0</v>
      </c>
      <c r="I1501">
        <v>0</v>
      </c>
      <c r="J1501">
        <v>6</v>
      </c>
      <c r="K1501">
        <v>3</v>
      </c>
      <c r="L1501">
        <v>3</v>
      </c>
      <c r="M1501">
        <v>0</v>
      </c>
      <c r="N1501">
        <v>0</v>
      </c>
      <c r="O1501" t="s">
        <v>384</v>
      </c>
      <c r="P1501" s="368">
        <v>150</v>
      </c>
      <c r="Q1501" s="137">
        <v>0</v>
      </c>
      <c r="R1501" s="137">
        <v>6</v>
      </c>
      <c r="S1501" s="137">
        <v>1</v>
      </c>
      <c r="T1501" s="137">
        <v>100</v>
      </c>
      <c r="U1501" t="str">
        <f>VLOOKUP($B1501,Summary!$A:$C,3,0)</f>
        <v>Madhuri Joshi</v>
      </c>
      <c r="V1501" t="str">
        <f ca="1">VLOOKUP($B1501,Summary!$A:$E,5,0)</f>
        <v>31 - 90</v>
      </c>
      <c r="W1501">
        <f t="shared" si="48"/>
        <v>10155635</v>
      </c>
    </row>
    <row r="1502" spans="1:23" s="8" customFormat="1">
      <c r="A1502" s="6">
        <v>45463</v>
      </c>
      <c r="B1502" s="209">
        <v>10154507</v>
      </c>
      <c r="C1502" s="7" t="str">
        <f t="shared" si="47"/>
        <v>MOHIT UPADHYAY</v>
      </c>
      <c r="D1502" t="s">
        <v>476</v>
      </c>
      <c r="E1502">
        <v>9372906600</v>
      </c>
      <c r="F1502" t="s">
        <v>461</v>
      </c>
      <c r="G1502">
        <v>1</v>
      </c>
      <c r="H1502">
        <v>0</v>
      </c>
      <c r="I1502">
        <v>0</v>
      </c>
      <c r="J1502">
        <v>1</v>
      </c>
      <c r="K1502">
        <v>0</v>
      </c>
      <c r="L1502">
        <v>1</v>
      </c>
      <c r="M1502">
        <v>0</v>
      </c>
      <c r="N1502">
        <v>0</v>
      </c>
      <c r="O1502" t="s">
        <v>384</v>
      </c>
      <c r="P1502" s="368">
        <v>25</v>
      </c>
      <c r="Q1502" s="137">
        <v>0</v>
      </c>
      <c r="R1502" s="137">
        <v>1</v>
      </c>
      <c r="S1502" s="137">
        <v>1</v>
      </c>
      <c r="T1502" s="137">
        <v>20</v>
      </c>
      <c r="U1502" t="str">
        <f>VLOOKUP($B1502,Summary!$A:$C,3,0)</f>
        <v>Avnind Singh</v>
      </c>
      <c r="V1502" t="str">
        <f ca="1">VLOOKUP($B1502,Summary!$A:$E,5,0)</f>
        <v>91 - 180</v>
      </c>
      <c r="W1502">
        <f t="shared" si="48"/>
        <v>10154507</v>
      </c>
    </row>
    <row r="1503" spans="1:23" s="8" customFormat="1">
      <c r="A1503" s="6">
        <v>45463</v>
      </c>
      <c r="B1503" s="209">
        <v>10155616</v>
      </c>
      <c r="C1503" s="7" t="str">
        <f t="shared" si="47"/>
        <v>DHIRAJKUMAR L MISHRA</v>
      </c>
      <c r="D1503" t="s">
        <v>506</v>
      </c>
      <c r="E1503">
        <v>9370908992</v>
      </c>
      <c r="F1503" t="s">
        <v>442</v>
      </c>
      <c r="G1503">
        <v>5</v>
      </c>
      <c r="H1503">
        <v>1</v>
      </c>
      <c r="I1503">
        <v>0</v>
      </c>
      <c r="J1503">
        <v>4</v>
      </c>
      <c r="K1503">
        <v>0</v>
      </c>
      <c r="L1503">
        <v>5</v>
      </c>
      <c r="M1503">
        <v>0</v>
      </c>
      <c r="N1503">
        <v>0</v>
      </c>
      <c r="O1503" t="s">
        <v>384</v>
      </c>
      <c r="P1503" s="368">
        <v>180</v>
      </c>
      <c r="Q1503" s="137">
        <v>4720</v>
      </c>
      <c r="R1503" s="137">
        <v>4</v>
      </c>
      <c r="S1503" s="137">
        <v>1</v>
      </c>
      <c r="T1503" s="137">
        <v>80</v>
      </c>
      <c r="U1503" t="str">
        <f>VLOOKUP($B1503,Summary!$A:$C,3,0)</f>
        <v>Rushikesh Kale</v>
      </c>
      <c r="V1503" t="str">
        <f ca="1">VLOOKUP($B1503,Summary!$A:$E,5,0)</f>
        <v>31 - 90</v>
      </c>
      <c r="W1503">
        <f t="shared" si="48"/>
        <v>10155616</v>
      </c>
    </row>
    <row r="1504" spans="1:23" s="8" customFormat="1">
      <c r="A1504" s="6">
        <v>45463</v>
      </c>
      <c r="B1504" s="209">
        <v>10157721</v>
      </c>
      <c r="C1504" s="7" t="str">
        <f t="shared" si="47"/>
        <v>NITISH KUMAR</v>
      </c>
      <c r="D1504" t="s">
        <v>562</v>
      </c>
      <c r="E1504">
        <v>8692826180</v>
      </c>
      <c r="F1504" t="s">
        <v>387</v>
      </c>
      <c r="G1504">
        <v>5</v>
      </c>
      <c r="H1504">
        <v>0</v>
      </c>
      <c r="I1504">
        <v>0</v>
      </c>
      <c r="J1504">
        <v>5</v>
      </c>
      <c r="K1504">
        <v>1</v>
      </c>
      <c r="L1504">
        <v>4</v>
      </c>
      <c r="M1504">
        <v>0</v>
      </c>
      <c r="N1504">
        <v>0</v>
      </c>
      <c r="O1504" t="s">
        <v>384</v>
      </c>
      <c r="P1504" s="368">
        <v>115</v>
      </c>
      <c r="Q1504" s="137">
        <v>0</v>
      </c>
      <c r="R1504" s="137">
        <v>5</v>
      </c>
      <c r="S1504" s="137">
        <v>1</v>
      </c>
      <c r="T1504" s="137">
        <v>100</v>
      </c>
      <c r="U1504" t="str">
        <f>VLOOKUP($B1504,Summary!$A:$C,3,0)</f>
        <v>Abhijit Khanvilkar</v>
      </c>
      <c r="V1504" t="str">
        <f ca="1">VLOOKUP($B1504,Summary!$A:$E,5,0)</f>
        <v>31 - 90</v>
      </c>
      <c r="W1504">
        <f t="shared" si="48"/>
        <v>10157721</v>
      </c>
    </row>
    <row r="1505" spans="1:23" s="8" customFormat="1">
      <c r="A1505" s="6">
        <v>45463</v>
      </c>
      <c r="B1505" s="209">
        <v>10135447</v>
      </c>
      <c r="C1505" s="7" t="str">
        <f t="shared" si="47"/>
        <v>ANKIT VILAS BORSE</v>
      </c>
      <c r="D1505" t="s">
        <v>429</v>
      </c>
      <c r="E1505">
        <v>8655594978</v>
      </c>
      <c r="F1505" t="s">
        <v>412</v>
      </c>
      <c r="G1505">
        <v>5</v>
      </c>
      <c r="H1505">
        <v>1</v>
      </c>
      <c r="I1505">
        <v>0</v>
      </c>
      <c r="J1505">
        <v>4</v>
      </c>
      <c r="K1505">
        <v>1</v>
      </c>
      <c r="L1505">
        <v>5</v>
      </c>
      <c r="M1505">
        <v>0</v>
      </c>
      <c r="N1505">
        <v>1</v>
      </c>
      <c r="O1505" t="s">
        <v>384</v>
      </c>
      <c r="P1505" s="368">
        <v>210</v>
      </c>
      <c r="Q1505" s="137">
        <v>5900</v>
      </c>
      <c r="R1505" s="137">
        <v>6</v>
      </c>
      <c r="S1505" s="137">
        <v>1</v>
      </c>
      <c r="T1505" s="137">
        <v>100</v>
      </c>
      <c r="U1505" t="str">
        <f>VLOOKUP($B1505,Summary!$A:$C,3,0)</f>
        <v>Rushikesh Kale</v>
      </c>
      <c r="V1505" t="str">
        <f ca="1">VLOOKUP($B1505,Summary!$A:$E,5,0)</f>
        <v>More Than 1 Year</v>
      </c>
      <c r="W1505">
        <f t="shared" si="48"/>
        <v>10135447</v>
      </c>
    </row>
    <row r="1506" spans="1:23" s="8" customFormat="1">
      <c r="A1506" s="6">
        <v>45463</v>
      </c>
      <c r="B1506" s="209">
        <v>10156163</v>
      </c>
      <c r="C1506" s="7" t="str">
        <f t="shared" si="47"/>
        <v>ABHISHEK KUMAR</v>
      </c>
      <c r="D1506" t="s">
        <v>526</v>
      </c>
      <c r="E1506">
        <v>9967178792</v>
      </c>
      <c r="F1506" t="s">
        <v>386</v>
      </c>
      <c r="G1506">
        <v>4</v>
      </c>
      <c r="H1506">
        <v>0</v>
      </c>
      <c r="I1506">
        <v>0</v>
      </c>
      <c r="J1506">
        <v>4</v>
      </c>
      <c r="K1506">
        <v>1</v>
      </c>
      <c r="L1506">
        <v>3</v>
      </c>
      <c r="M1506">
        <v>0</v>
      </c>
      <c r="N1506">
        <v>0</v>
      </c>
      <c r="O1506" t="s">
        <v>384</v>
      </c>
      <c r="P1506" s="368">
        <v>100</v>
      </c>
      <c r="Q1506" s="137">
        <v>0</v>
      </c>
      <c r="R1506" s="137">
        <v>4</v>
      </c>
      <c r="S1506" s="137">
        <v>1</v>
      </c>
      <c r="T1506" s="137">
        <v>80</v>
      </c>
      <c r="U1506" t="str">
        <f>VLOOKUP($B1506,Summary!$A:$C,3,0)</f>
        <v>Avnind Singh</v>
      </c>
      <c r="V1506" t="str">
        <f ca="1">VLOOKUP($B1506,Summary!$A:$E,5,0)</f>
        <v>31 - 90</v>
      </c>
      <c r="W1506">
        <f t="shared" si="48"/>
        <v>10156163</v>
      </c>
    </row>
    <row r="1507" spans="1:23" s="8" customFormat="1">
      <c r="A1507" s="6">
        <v>45463</v>
      </c>
      <c r="B1507" s="209">
        <v>10157722</v>
      </c>
      <c r="C1507" s="7" t="str">
        <f t="shared" si="47"/>
        <v>SACHIN KUMAR</v>
      </c>
      <c r="D1507" t="s">
        <v>561</v>
      </c>
      <c r="E1507">
        <v>8825131086</v>
      </c>
      <c r="F1507" t="s">
        <v>387</v>
      </c>
      <c r="G1507">
        <v>5</v>
      </c>
      <c r="H1507">
        <v>0</v>
      </c>
      <c r="I1507">
        <v>0</v>
      </c>
      <c r="J1507">
        <v>5</v>
      </c>
      <c r="K1507">
        <v>3</v>
      </c>
      <c r="L1507">
        <v>2</v>
      </c>
      <c r="M1507">
        <v>0</v>
      </c>
      <c r="N1507">
        <v>0</v>
      </c>
      <c r="O1507" t="s">
        <v>384</v>
      </c>
      <c r="P1507" s="368">
        <v>115</v>
      </c>
      <c r="Q1507" s="137">
        <v>0</v>
      </c>
      <c r="R1507" s="137">
        <v>5</v>
      </c>
      <c r="S1507" s="137">
        <v>1</v>
      </c>
      <c r="T1507" s="137">
        <v>100</v>
      </c>
      <c r="U1507" t="str">
        <f>VLOOKUP($B1507,Summary!$A:$C,3,0)</f>
        <v>Abhijit Khanvilkar</v>
      </c>
      <c r="V1507" t="str">
        <f ca="1">VLOOKUP($B1507,Summary!$A:$E,5,0)</f>
        <v>31 - 90</v>
      </c>
      <c r="W1507">
        <f t="shared" si="48"/>
        <v>10157722</v>
      </c>
    </row>
    <row r="1508" spans="1:23" s="8" customFormat="1">
      <c r="A1508" s="6">
        <v>45463</v>
      </c>
      <c r="B1508" s="209">
        <v>10014784</v>
      </c>
      <c r="C1508" s="7" t="str">
        <f t="shared" si="47"/>
        <v>PRASHANT LAD</v>
      </c>
      <c r="D1508" t="s">
        <v>407</v>
      </c>
      <c r="E1508">
        <v>9833647618</v>
      </c>
      <c r="F1508" t="s">
        <v>431</v>
      </c>
      <c r="G1508">
        <v>3</v>
      </c>
      <c r="H1508">
        <v>0</v>
      </c>
      <c r="I1508">
        <v>0</v>
      </c>
      <c r="J1508">
        <v>3</v>
      </c>
      <c r="K1508">
        <v>0</v>
      </c>
      <c r="L1508">
        <v>3</v>
      </c>
      <c r="M1508">
        <v>0</v>
      </c>
      <c r="N1508">
        <v>0</v>
      </c>
      <c r="O1508" t="s">
        <v>384</v>
      </c>
      <c r="P1508" s="368">
        <v>70</v>
      </c>
      <c r="Q1508" s="137">
        <v>0</v>
      </c>
      <c r="R1508" s="137">
        <v>3</v>
      </c>
      <c r="S1508" s="137">
        <v>1</v>
      </c>
      <c r="T1508" s="137">
        <v>100</v>
      </c>
      <c r="U1508" t="str">
        <f>VLOOKUP($B1508,Summary!$A:$C,3,0)</f>
        <v>Madhuri Joshi</v>
      </c>
      <c r="V1508" t="str">
        <f ca="1">VLOOKUP($B1508,Summary!$A:$E,5,0)</f>
        <v>More Than 1 Year</v>
      </c>
      <c r="W1508">
        <f t="shared" si="48"/>
        <v>10014784</v>
      </c>
    </row>
    <row r="1509" spans="1:23" s="8" customFormat="1">
      <c r="A1509" s="6">
        <v>45463</v>
      </c>
      <c r="B1509" s="209">
        <v>10155619</v>
      </c>
      <c r="C1509" s="7" t="str">
        <f t="shared" si="47"/>
        <v>AJAY BALU LONDHE</v>
      </c>
      <c r="D1509" t="s">
        <v>502</v>
      </c>
      <c r="E1509">
        <v>8369610661</v>
      </c>
      <c r="F1509" t="s">
        <v>416</v>
      </c>
      <c r="G1509">
        <v>7</v>
      </c>
      <c r="H1509">
        <v>0</v>
      </c>
      <c r="I1509">
        <v>0</v>
      </c>
      <c r="J1509">
        <v>7</v>
      </c>
      <c r="K1509">
        <v>4</v>
      </c>
      <c r="L1509">
        <v>3</v>
      </c>
      <c r="M1509">
        <v>0</v>
      </c>
      <c r="N1509">
        <v>0</v>
      </c>
      <c r="O1509" t="s">
        <v>384</v>
      </c>
      <c r="P1509" s="368">
        <v>175</v>
      </c>
      <c r="Q1509" s="137">
        <v>0</v>
      </c>
      <c r="R1509" s="137">
        <v>7</v>
      </c>
      <c r="S1509" s="137">
        <v>1</v>
      </c>
      <c r="T1509" s="137">
        <v>100</v>
      </c>
      <c r="U1509" t="str">
        <f>VLOOKUP($B1509,Summary!$A:$C,3,0)</f>
        <v>Abhijit Khanvilkar</v>
      </c>
      <c r="V1509" t="str">
        <f ca="1">VLOOKUP($B1509,Summary!$A:$E,5,0)</f>
        <v>31 - 90</v>
      </c>
      <c r="W1509">
        <f t="shared" si="48"/>
        <v>10155619</v>
      </c>
    </row>
    <row r="1510" spans="1:23" s="8" customFormat="1">
      <c r="A1510" s="6">
        <v>45463</v>
      </c>
      <c r="B1510" s="209">
        <v>10068280</v>
      </c>
      <c r="C1510" s="7" t="str">
        <f t="shared" ref="C1510:C1569" si="49">D1510</f>
        <v>ARCHANA KAKADE</v>
      </c>
      <c r="D1510" t="s">
        <v>434</v>
      </c>
      <c r="E1510">
        <v>7208149618</v>
      </c>
      <c r="F1510" t="s">
        <v>416</v>
      </c>
      <c r="G1510">
        <v>5</v>
      </c>
      <c r="H1510">
        <v>0</v>
      </c>
      <c r="I1510">
        <v>0</v>
      </c>
      <c r="J1510">
        <v>5</v>
      </c>
      <c r="K1510">
        <v>2</v>
      </c>
      <c r="L1510">
        <v>3</v>
      </c>
      <c r="M1510">
        <v>0</v>
      </c>
      <c r="N1510">
        <v>0</v>
      </c>
      <c r="O1510" t="s">
        <v>384</v>
      </c>
      <c r="P1510" s="368">
        <v>125</v>
      </c>
      <c r="Q1510" s="137">
        <v>0</v>
      </c>
      <c r="R1510" s="137">
        <v>5</v>
      </c>
      <c r="S1510" s="137">
        <v>1</v>
      </c>
      <c r="T1510" s="137">
        <v>100</v>
      </c>
      <c r="U1510" t="str">
        <f>VLOOKUP($B1510,Summary!$A:$C,3,0)</f>
        <v>Abhijit Khanvilkar</v>
      </c>
      <c r="V1510" t="str">
        <f ca="1">VLOOKUP($B1510,Summary!$A:$E,5,0)</f>
        <v>More Than 1 Year</v>
      </c>
      <c r="W1510">
        <f t="shared" si="48"/>
        <v>10068280</v>
      </c>
    </row>
    <row r="1511" spans="1:23" s="8" customFormat="1">
      <c r="A1511" s="6">
        <v>45463</v>
      </c>
      <c r="B1511" s="209">
        <v>10154499</v>
      </c>
      <c r="C1511" s="7" t="str">
        <f t="shared" si="49"/>
        <v>SHIVAM PATHAK</v>
      </c>
      <c r="D1511" t="s">
        <v>478</v>
      </c>
      <c r="E1511">
        <v>9721050607</v>
      </c>
      <c r="F1511" t="s">
        <v>385</v>
      </c>
      <c r="G1511">
        <v>3</v>
      </c>
      <c r="H1511">
        <v>0</v>
      </c>
      <c r="I1511">
        <v>0</v>
      </c>
      <c r="J1511">
        <v>3</v>
      </c>
      <c r="K1511">
        <v>2</v>
      </c>
      <c r="L1511">
        <v>1</v>
      </c>
      <c r="M1511">
        <v>0</v>
      </c>
      <c r="N1511">
        <v>0</v>
      </c>
      <c r="O1511" t="s">
        <v>384</v>
      </c>
      <c r="P1511" s="368">
        <v>75</v>
      </c>
      <c r="Q1511" s="137">
        <v>0</v>
      </c>
      <c r="R1511" s="137">
        <v>3</v>
      </c>
      <c r="S1511" s="137">
        <v>1</v>
      </c>
      <c r="T1511" s="137">
        <v>60</v>
      </c>
      <c r="U1511" t="str">
        <f>VLOOKUP($B1511,Summary!$A:$C,3,0)</f>
        <v>Intezar Sayed</v>
      </c>
      <c r="V1511" t="str">
        <f ca="1">VLOOKUP($B1511,Summary!$A:$E,5,0)</f>
        <v>91 - 180</v>
      </c>
      <c r="W1511">
        <f t="shared" si="48"/>
        <v>10154499</v>
      </c>
    </row>
    <row r="1512" spans="1:23" s="8" customFormat="1">
      <c r="A1512" s="6">
        <v>45463</v>
      </c>
      <c r="B1512" s="209">
        <v>10068212</v>
      </c>
      <c r="C1512" s="7" t="str">
        <f t="shared" si="49"/>
        <v>WASIM KAZI</v>
      </c>
      <c r="D1512" t="s">
        <v>436</v>
      </c>
      <c r="E1512">
        <v>9702808599</v>
      </c>
      <c r="F1512" t="s">
        <v>431</v>
      </c>
      <c r="G1512">
        <v>5</v>
      </c>
      <c r="H1512">
        <v>0</v>
      </c>
      <c r="I1512">
        <v>0</v>
      </c>
      <c r="J1512">
        <v>5</v>
      </c>
      <c r="K1512">
        <v>0</v>
      </c>
      <c r="L1512">
        <v>5</v>
      </c>
      <c r="M1512">
        <v>0</v>
      </c>
      <c r="N1512">
        <v>0</v>
      </c>
      <c r="O1512" t="s">
        <v>384</v>
      </c>
      <c r="P1512" s="368">
        <v>115</v>
      </c>
      <c r="Q1512" s="137">
        <v>0</v>
      </c>
      <c r="R1512" s="137">
        <v>5</v>
      </c>
      <c r="S1512" s="137">
        <v>1</v>
      </c>
      <c r="T1512" s="137">
        <v>100</v>
      </c>
      <c r="U1512" t="str">
        <f>VLOOKUP($B1512,Summary!$A:$C,3,0)</f>
        <v>Madhuri Joshi</v>
      </c>
      <c r="V1512" t="str">
        <f ca="1">VLOOKUP($B1512,Summary!$A:$E,5,0)</f>
        <v>More Than 1 Year</v>
      </c>
      <c r="W1512">
        <f t="shared" si="48"/>
        <v>10068212</v>
      </c>
    </row>
    <row r="1513" spans="1:23" s="8" customFormat="1">
      <c r="A1513" s="6">
        <v>45463</v>
      </c>
      <c r="B1513" s="209">
        <v>10154727</v>
      </c>
      <c r="C1513" s="7" t="str">
        <f t="shared" si="49"/>
        <v>SHUBHENDU PRAFULLA DASKABI</v>
      </c>
      <c r="D1513" t="s">
        <v>491</v>
      </c>
      <c r="E1513">
        <v>9372379791</v>
      </c>
      <c r="F1513" t="s">
        <v>471</v>
      </c>
      <c r="G1513">
        <v>5</v>
      </c>
      <c r="H1513">
        <v>0</v>
      </c>
      <c r="I1513">
        <v>0</v>
      </c>
      <c r="J1513">
        <v>5</v>
      </c>
      <c r="K1513">
        <v>2</v>
      </c>
      <c r="L1513">
        <v>3</v>
      </c>
      <c r="M1513">
        <v>0</v>
      </c>
      <c r="N1513">
        <v>0</v>
      </c>
      <c r="O1513" t="s">
        <v>384</v>
      </c>
      <c r="P1513" s="368">
        <v>120</v>
      </c>
      <c r="Q1513" s="137">
        <v>0</v>
      </c>
      <c r="R1513" s="137">
        <v>5</v>
      </c>
      <c r="S1513" s="137">
        <v>1</v>
      </c>
      <c r="T1513" s="137">
        <v>100</v>
      </c>
      <c r="U1513" t="str">
        <f>VLOOKUP($B1513,Summary!$A:$C,3,0)</f>
        <v>Dileep Sharma</v>
      </c>
      <c r="V1513" t="str">
        <f ca="1">VLOOKUP($B1513,Summary!$A:$E,5,0)</f>
        <v>91 - 180</v>
      </c>
      <c r="W1513">
        <f t="shared" si="48"/>
        <v>10154727</v>
      </c>
    </row>
    <row r="1514" spans="1:23" s="8" customFormat="1">
      <c r="A1514" s="6">
        <v>45463</v>
      </c>
      <c r="B1514" s="209">
        <v>10157279</v>
      </c>
      <c r="C1514" s="7" t="str">
        <f t="shared" si="49"/>
        <v>ABDUL AHAD ANIS KHAN</v>
      </c>
      <c r="D1514" t="s">
        <v>547</v>
      </c>
      <c r="E1514">
        <v>7058620610</v>
      </c>
      <c r="F1514" t="s">
        <v>461</v>
      </c>
      <c r="G1514">
        <v>5</v>
      </c>
      <c r="H1514">
        <v>0</v>
      </c>
      <c r="I1514">
        <v>0</v>
      </c>
      <c r="J1514">
        <v>5</v>
      </c>
      <c r="K1514">
        <v>4</v>
      </c>
      <c r="L1514">
        <v>1</v>
      </c>
      <c r="M1514">
        <v>0</v>
      </c>
      <c r="N1514">
        <v>0</v>
      </c>
      <c r="O1514" t="s">
        <v>384</v>
      </c>
      <c r="P1514" s="368">
        <v>115</v>
      </c>
      <c r="Q1514" s="137">
        <v>0</v>
      </c>
      <c r="R1514" s="137">
        <v>5</v>
      </c>
      <c r="S1514" s="137">
        <v>1</v>
      </c>
      <c r="T1514" s="137">
        <v>100</v>
      </c>
      <c r="U1514" t="str">
        <f>VLOOKUP($B1514,Summary!$A:$C,3,0)</f>
        <v>Avnind Singh</v>
      </c>
      <c r="V1514" t="str">
        <f ca="1">VLOOKUP($B1514,Summary!$A:$E,5,0)</f>
        <v>31 - 90</v>
      </c>
      <c r="W1514">
        <f t="shared" si="48"/>
        <v>10157279</v>
      </c>
    </row>
    <row r="1515" spans="1:23" s="8" customFormat="1">
      <c r="A1515" s="6">
        <v>45463</v>
      </c>
      <c r="B1515" s="209">
        <v>10153648</v>
      </c>
      <c r="C1515" s="7" t="str">
        <f t="shared" si="49"/>
        <v>RAJKUMAR U SINGH</v>
      </c>
      <c r="D1515" t="s">
        <v>466</v>
      </c>
      <c r="E1515">
        <v>7058306032</v>
      </c>
      <c r="F1515" t="s">
        <v>385</v>
      </c>
      <c r="G1515">
        <v>2</v>
      </c>
      <c r="H1515">
        <v>0</v>
      </c>
      <c r="I1515">
        <v>0</v>
      </c>
      <c r="J1515">
        <v>2</v>
      </c>
      <c r="K1515">
        <v>1</v>
      </c>
      <c r="L1515">
        <v>1</v>
      </c>
      <c r="M1515">
        <v>0</v>
      </c>
      <c r="N1515">
        <v>1</v>
      </c>
      <c r="O1515" t="s">
        <v>384</v>
      </c>
      <c r="P1515" s="368">
        <v>60</v>
      </c>
      <c r="Q1515" s="137">
        <v>0</v>
      </c>
      <c r="R1515" s="137">
        <v>2</v>
      </c>
      <c r="S1515" s="137">
        <v>1</v>
      </c>
      <c r="T1515" s="137">
        <v>40</v>
      </c>
      <c r="U1515" t="str">
        <f>VLOOKUP($B1515,Summary!$A:$C,3,0)</f>
        <v>Intezar Sayed</v>
      </c>
      <c r="V1515" t="str">
        <f ca="1">VLOOKUP($B1515,Summary!$A:$E,5,0)</f>
        <v>91 - 180</v>
      </c>
      <c r="W1515">
        <f t="shared" si="48"/>
        <v>10153648</v>
      </c>
    </row>
    <row r="1516" spans="1:23" s="8" customFormat="1">
      <c r="A1516" s="6">
        <v>45463</v>
      </c>
      <c r="B1516" s="209">
        <v>10154483</v>
      </c>
      <c r="C1516" s="7" t="str">
        <f t="shared" si="49"/>
        <v>JAYANT KUMAR</v>
      </c>
      <c r="D1516" t="s">
        <v>471</v>
      </c>
      <c r="E1516">
        <v>9304376328</v>
      </c>
      <c r="F1516" t="s">
        <v>497</v>
      </c>
      <c r="G1516">
        <v>3</v>
      </c>
      <c r="H1516">
        <v>0</v>
      </c>
      <c r="I1516">
        <v>0</v>
      </c>
      <c r="J1516">
        <v>3</v>
      </c>
      <c r="K1516">
        <v>2</v>
      </c>
      <c r="L1516">
        <v>1</v>
      </c>
      <c r="M1516">
        <v>0</v>
      </c>
      <c r="N1516">
        <v>0</v>
      </c>
      <c r="O1516" t="s">
        <v>384</v>
      </c>
      <c r="P1516" s="368">
        <v>75</v>
      </c>
      <c r="Q1516" s="137">
        <v>0</v>
      </c>
      <c r="R1516" s="137">
        <v>3</v>
      </c>
      <c r="S1516" s="137">
        <v>1</v>
      </c>
      <c r="T1516" s="137">
        <v>100</v>
      </c>
      <c r="U1516" t="str">
        <f>VLOOKUP($B1516,Summary!$A:$C,3,0)</f>
        <v>Dileep Sharma</v>
      </c>
      <c r="V1516" t="str">
        <f ca="1">VLOOKUP($B1516,Summary!$A:$E,5,0)</f>
        <v>91 - 180</v>
      </c>
      <c r="W1516">
        <f t="shared" si="48"/>
        <v>10154483</v>
      </c>
    </row>
    <row r="1517" spans="1:23" s="8" customFormat="1">
      <c r="A1517" s="6">
        <v>45463</v>
      </c>
      <c r="B1517" s="209">
        <v>10154479</v>
      </c>
      <c r="C1517" s="7" t="str">
        <f t="shared" si="49"/>
        <v>VINOD KUMAR</v>
      </c>
      <c r="D1517" t="s">
        <v>477</v>
      </c>
      <c r="E1517">
        <v>7905193449</v>
      </c>
      <c r="F1517" t="s">
        <v>471</v>
      </c>
      <c r="G1517">
        <v>5</v>
      </c>
      <c r="H1517">
        <v>0</v>
      </c>
      <c r="I1517">
        <v>0</v>
      </c>
      <c r="J1517">
        <v>5</v>
      </c>
      <c r="K1517">
        <v>2</v>
      </c>
      <c r="L1517">
        <v>3</v>
      </c>
      <c r="M1517">
        <v>0</v>
      </c>
      <c r="N1517">
        <v>0</v>
      </c>
      <c r="O1517" t="s">
        <v>384</v>
      </c>
      <c r="P1517" s="368">
        <v>115</v>
      </c>
      <c r="Q1517" s="137">
        <v>0</v>
      </c>
      <c r="R1517" s="137">
        <v>5</v>
      </c>
      <c r="S1517" s="137">
        <v>1</v>
      </c>
      <c r="T1517" s="137">
        <v>100</v>
      </c>
      <c r="U1517" t="str">
        <f>VLOOKUP($B1517,Summary!$A:$C,3,0)</f>
        <v>Dileep Sharma</v>
      </c>
      <c r="V1517" t="str">
        <f ca="1">VLOOKUP($B1517,Summary!$A:$E,5,0)</f>
        <v>91 - 180</v>
      </c>
      <c r="W1517">
        <f t="shared" si="48"/>
        <v>10154479</v>
      </c>
    </row>
    <row r="1518" spans="1:23" s="8" customFormat="1">
      <c r="A1518" s="6">
        <v>45463</v>
      </c>
      <c r="B1518" s="209">
        <v>10057460</v>
      </c>
      <c r="C1518" s="7" t="str">
        <f t="shared" si="49"/>
        <v>GANGA SAGAR PANDEY</v>
      </c>
      <c r="D1518" t="s">
        <v>435</v>
      </c>
      <c r="E1518">
        <v>9696537480</v>
      </c>
      <c r="F1518" t="s">
        <v>412</v>
      </c>
      <c r="G1518">
        <v>5</v>
      </c>
      <c r="H1518">
        <v>0</v>
      </c>
      <c r="I1518">
        <v>0</v>
      </c>
      <c r="J1518">
        <v>5</v>
      </c>
      <c r="K1518">
        <v>0</v>
      </c>
      <c r="L1518">
        <v>5</v>
      </c>
      <c r="M1518">
        <v>0</v>
      </c>
      <c r="N1518">
        <v>0</v>
      </c>
      <c r="O1518" t="s">
        <v>384</v>
      </c>
      <c r="P1518" s="368">
        <v>125</v>
      </c>
      <c r="Q1518" s="137">
        <v>0</v>
      </c>
      <c r="R1518" s="137">
        <v>5</v>
      </c>
      <c r="S1518" s="137">
        <v>1</v>
      </c>
      <c r="T1518" s="137">
        <v>100</v>
      </c>
      <c r="U1518" t="str">
        <f>VLOOKUP($B1518,Summary!$A:$C,3,0)</f>
        <v>Rushikesh Kale</v>
      </c>
      <c r="V1518" t="str">
        <f ca="1">VLOOKUP($B1518,Summary!$A:$E,5,0)</f>
        <v>More Than 1 Year</v>
      </c>
      <c r="W1518">
        <f t="shared" si="48"/>
        <v>10057460</v>
      </c>
    </row>
    <row r="1519" spans="1:23" s="8" customFormat="1">
      <c r="A1519" s="6">
        <v>45463</v>
      </c>
      <c r="B1519" s="209">
        <v>10153634</v>
      </c>
      <c r="C1519" s="7" t="str">
        <f t="shared" si="49"/>
        <v>LAXMI NARAYAN PANDEY</v>
      </c>
      <c r="D1519" t="s">
        <v>467</v>
      </c>
      <c r="E1519">
        <v>7208851513</v>
      </c>
      <c r="F1519" t="s">
        <v>387</v>
      </c>
      <c r="G1519">
        <v>5</v>
      </c>
      <c r="H1519">
        <v>0</v>
      </c>
      <c r="I1519">
        <v>0</v>
      </c>
      <c r="J1519">
        <v>5</v>
      </c>
      <c r="K1519">
        <v>1</v>
      </c>
      <c r="L1519">
        <v>4</v>
      </c>
      <c r="M1519">
        <v>0</v>
      </c>
      <c r="N1519">
        <v>0</v>
      </c>
      <c r="O1519" t="s">
        <v>384</v>
      </c>
      <c r="P1519" s="368">
        <v>120</v>
      </c>
      <c r="Q1519" s="137">
        <v>0</v>
      </c>
      <c r="R1519" s="137">
        <v>5</v>
      </c>
      <c r="S1519" s="137">
        <v>1</v>
      </c>
      <c r="T1519" s="137">
        <v>100</v>
      </c>
      <c r="U1519" t="str">
        <f>VLOOKUP($B1519,Summary!$A:$C,3,0)</f>
        <v>Abhijit Khanvilkar</v>
      </c>
      <c r="V1519" t="str">
        <f ca="1">VLOOKUP($B1519,Summary!$A:$E,5,0)</f>
        <v>91 - 180</v>
      </c>
      <c r="W1519">
        <f t="shared" si="48"/>
        <v>10153634</v>
      </c>
    </row>
    <row r="1520" spans="1:23" s="8" customFormat="1">
      <c r="A1520" s="6">
        <v>45463</v>
      </c>
      <c r="B1520" s="209">
        <v>10154719</v>
      </c>
      <c r="C1520" s="7" t="str">
        <f t="shared" si="49"/>
        <v>CHANDAN MISHRA</v>
      </c>
      <c r="D1520" t="s">
        <v>489</v>
      </c>
      <c r="E1520">
        <v>8433849596</v>
      </c>
      <c r="F1520" t="s">
        <v>471</v>
      </c>
      <c r="G1520">
        <v>5</v>
      </c>
      <c r="H1520">
        <v>0</v>
      </c>
      <c r="I1520">
        <v>0</v>
      </c>
      <c r="J1520">
        <v>5</v>
      </c>
      <c r="K1520">
        <v>2</v>
      </c>
      <c r="L1520">
        <v>3</v>
      </c>
      <c r="M1520">
        <v>0</v>
      </c>
      <c r="N1520">
        <v>0</v>
      </c>
      <c r="O1520" t="s">
        <v>384</v>
      </c>
      <c r="P1520" s="368">
        <v>125</v>
      </c>
      <c r="Q1520" s="137">
        <v>0</v>
      </c>
      <c r="R1520" s="137">
        <v>5</v>
      </c>
      <c r="S1520" s="137">
        <v>1</v>
      </c>
      <c r="T1520" s="137">
        <v>100</v>
      </c>
      <c r="U1520" t="str">
        <f>VLOOKUP($B1520,Summary!$A:$C,3,0)</f>
        <v>Dileep Sharma</v>
      </c>
      <c r="V1520" t="str">
        <f ca="1">VLOOKUP($B1520,Summary!$A:$E,5,0)</f>
        <v>91 - 180</v>
      </c>
      <c r="W1520">
        <f t="shared" si="48"/>
        <v>10154719</v>
      </c>
    </row>
    <row r="1521" spans="1:23" s="8" customFormat="1">
      <c r="A1521" s="6">
        <v>45463</v>
      </c>
      <c r="B1521" s="209">
        <v>10091881</v>
      </c>
      <c r="C1521" s="7" t="str">
        <f t="shared" si="49"/>
        <v>SUMIT SHARAD SANAS</v>
      </c>
      <c r="D1521" t="s">
        <v>427</v>
      </c>
      <c r="E1521">
        <v>8652573355</v>
      </c>
      <c r="F1521" t="s">
        <v>392</v>
      </c>
      <c r="G1521">
        <v>2</v>
      </c>
      <c r="H1521">
        <v>1</v>
      </c>
      <c r="I1521">
        <v>0</v>
      </c>
      <c r="J1521">
        <v>1</v>
      </c>
      <c r="K1521">
        <v>0</v>
      </c>
      <c r="L1521">
        <v>2</v>
      </c>
      <c r="M1521">
        <v>0</v>
      </c>
      <c r="N1521">
        <v>0</v>
      </c>
      <c r="O1521" t="s">
        <v>384</v>
      </c>
      <c r="P1521" s="368">
        <v>115</v>
      </c>
      <c r="Q1521" s="137">
        <v>9440</v>
      </c>
      <c r="R1521" s="137">
        <v>2</v>
      </c>
      <c r="S1521" s="137">
        <v>1</v>
      </c>
      <c r="T1521" s="137">
        <v>40</v>
      </c>
      <c r="U1521" t="str">
        <f>VLOOKUP($B1521,Summary!$A:$C,3,0)</f>
        <v>Abhijit Khanvilkar</v>
      </c>
      <c r="V1521" t="str">
        <f ca="1">VLOOKUP($B1521,Summary!$A:$E,5,0)</f>
        <v>More Than 1 Year</v>
      </c>
      <c r="W1521">
        <f t="shared" si="48"/>
        <v>10091881</v>
      </c>
    </row>
    <row r="1522" spans="1:23" s="8" customFormat="1">
      <c r="A1522" s="6">
        <v>45463</v>
      </c>
      <c r="B1522" s="209">
        <v>10151345</v>
      </c>
      <c r="C1522" s="7" t="str">
        <f t="shared" si="49"/>
        <v>NAGENDRA MISHRA</v>
      </c>
      <c r="D1522" t="s">
        <v>386</v>
      </c>
      <c r="E1522">
        <v>7049872363</v>
      </c>
      <c r="F1522" t="s">
        <v>448</v>
      </c>
      <c r="G1522">
        <v>3</v>
      </c>
      <c r="H1522">
        <v>0</v>
      </c>
      <c r="I1522">
        <v>0</v>
      </c>
      <c r="J1522">
        <v>3</v>
      </c>
      <c r="K1522">
        <v>0</v>
      </c>
      <c r="L1522">
        <v>3</v>
      </c>
      <c r="M1522">
        <v>0</v>
      </c>
      <c r="N1522">
        <v>0</v>
      </c>
      <c r="O1522" t="s">
        <v>384</v>
      </c>
      <c r="P1522" s="368">
        <v>75</v>
      </c>
      <c r="Q1522" s="137">
        <v>0</v>
      </c>
      <c r="R1522" s="137">
        <v>3</v>
      </c>
      <c r="S1522" s="137">
        <v>1</v>
      </c>
      <c r="T1522" s="137">
        <v>100</v>
      </c>
      <c r="U1522" t="str">
        <f>VLOOKUP($B1522,Summary!$A:$C,3,0)</f>
        <v>Avnind Singh</v>
      </c>
      <c r="V1522" t="str">
        <f ca="1">VLOOKUP($B1522,Summary!$A:$E,5,0)</f>
        <v>180 +</v>
      </c>
      <c r="W1522">
        <f t="shared" si="48"/>
        <v>10151345</v>
      </c>
    </row>
    <row r="1523" spans="1:23" s="8" customFormat="1">
      <c r="A1523" s="6">
        <v>45463</v>
      </c>
      <c r="B1523" s="209">
        <v>10153331</v>
      </c>
      <c r="C1523" s="7" t="str">
        <f t="shared" si="49"/>
        <v>RAGHWENDRA KUMAR SINGH</v>
      </c>
      <c r="D1523" t="s">
        <v>460</v>
      </c>
      <c r="E1523">
        <v>8104389966</v>
      </c>
      <c r="F1523" t="s">
        <v>390</v>
      </c>
      <c r="G1523">
        <v>2</v>
      </c>
      <c r="H1523">
        <v>1</v>
      </c>
      <c r="I1523">
        <v>0</v>
      </c>
      <c r="J1523">
        <v>1</v>
      </c>
      <c r="K1523">
        <v>1</v>
      </c>
      <c r="L1523">
        <v>2</v>
      </c>
      <c r="M1523">
        <v>0</v>
      </c>
      <c r="N1523">
        <v>0</v>
      </c>
      <c r="O1523" t="s">
        <v>384</v>
      </c>
      <c r="P1523" s="368">
        <v>125</v>
      </c>
      <c r="Q1523" s="137">
        <v>7080</v>
      </c>
      <c r="R1523" s="137">
        <v>3</v>
      </c>
      <c r="S1523" s="137">
        <v>1</v>
      </c>
      <c r="T1523" s="137">
        <v>100</v>
      </c>
      <c r="U1523" t="str">
        <f>VLOOKUP($B1523,Summary!$A:$C,3,0)</f>
        <v>Avnind Singh</v>
      </c>
      <c r="V1523" t="str">
        <f ca="1">VLOOKUP($B1523,Summary!$A:$E,5,0)</f>
        <v>91 - 180</v>
      </c>
      <c r="W1523">
        <f t="shared" si="48"/>
        <v>10153331</v>
      </c>
    </row>
    <row r="1524" spans="1:23" s="8" customFormat="1">
      <c r="A1524" s="6">
        <v>45463</v>
      </c>
      <c r="B1524" s="209">
        <v>10147962</v>
      </c>
      <c r="C1524" s="7" t="str">
        <f t="shared" si="49"/>
        <v>SIDDHANT RAJENDRA PAWAR</v>
      </c>
      <c r="D1524" t="s">
        <v>448</v>
      </c>
      <c r="E1524">
        <v>9372138716</v>
      </c>
      <c r="F1524" t="s">
        <v>479</v>
      </c>
      <c r="G1524">
        <v>1</v>
      </c>
      <c r="H1524">
        <v>0</v>
      </c>
      <c r="I1524">
        <v>0</v>
      </c>
      <c r="J1524">
        <v>1</v>
      </c>
      <c r="K1524">
        <v>0</v>
      </c>
      <c r="L1524">
        <v>1</v>
      </c>
      <c r="M1524">
        <v>0</v>
      </c>
      <c r="N1524">
        <v>0</v>
      </c>
      <c r="O1524" t="s">
        <v>384</v>
      </c>
      <c r="P1524" s="368">
        <v>25</v>
      </c>
      <c r="Q1524" s="137">
        <v>0</v>
      </c>
      <c r="R1524" s="137">
        <v>1</v>
      </c>
      <c r="S1524" s="137">
        <v>1</v>
      </c>
      <c r="T1524" s="137">
        <v>20</v>
      </c>
      <c r="U1524" t="str">
        <f>VLOOKUP($B1524,Summary!$A:$C,3,0)</f>
        <v>Avnind Singh</v>
      </c>
      <c r="V1524" t="str">
        <f ca="1">VLOOKUP($B1524,Summary!$A:$E,5,0)</f>
        <v>180 +</v>
      </c>
      <c r="W1524">
        <f t="shared" si="48"/>
        <v>10147962</v>
      </c>
    </row>
    <row r="1525" spans="1:23" s="8" customFormat="1">
      <c r="A1525" s="6">
        <v>45464</v>
      </c>
      <c r="B1525" s="209">
        <v>10149396</v>
      </c>
      <c r="C1525" s="7" t="str">
        <f t="shared" si="49"/>
        <v>AKASH NARAYAN RAWTE</v>
      </c>
      <c r="D1525" t="s">
        <v>453</v>
      </c>
      <c r="E1525">
        <v>9594529510</v>
      </c>
      <c r="F1525" t="s">
        <v>386</v>
      </c>
      <c r="G1525">
        <v>5</v>
      </c>
      <c r="H1525">
        <v>0</v>
      </c>
      <c r="I1525">
        <v>0</v>
      </c>
      <c r="J1525">
        <v>5</v>
      </c>
      <c r="K1525">
        <v>0</v>
      </c>
      <c r="L1525">
        <v>5</v>
      </c>
      <c r="M1525">
        <v>0</v>
      </c>
      <c r="N1525">
        <v>0</v>
      </c>
      <c r="O1525" t="s">
        <v>384</v>
      </c>
      <c r="P1525" s="368">
        <v>125</v>
      </c>
      <c r="Q1525" s="137">
        <v>0</v>
      </c>
      <c r="R1525" s="137">
        <v>5</v>
      </c>
      <c r="S1525" s="137">
        <v>1</v>
      </c>
      <c r="T1525" s="137">
        <v>100</v>
      </c>
      <c r="U1525" t="str">
        <f>VLOOKUP($B1525,Summary!$A:$C,3,0)</f>
        <v>Avnind Singh</v>
      </c>
      <c r="V1525" t="str">
        <f ca="1">VLOOKUP($B1525,Summary!$A:$E,5,0)</f>
        <v>180 +</v>
      </c>
      <c r="W1525">
        <f t="shared" si="48"/>
        <v>10149396</v>
      </c>
    </row>
    <row r="1526" spans="1:23" s="8" customFormat="1">
      <c r="A1526" s="6">
        <v>45464</v>
      </c>
      <c r="B1526" s="209">
        <v>10153637</v>
      </c>
      <c r="C1526" s="7" t="str">
        <f t="shared" si="49"/>
        <v>AKHILESH TIWARI</v>
      </c>
      <c r="D1526" t="s">
        <v>591</v>
      </c>
      <c r="E1526">
        <v>8452813371</v>
      </c>
      <c r="F1526" t="s">
        <v>412</v>
      </c>
      <c r="G1526">
        <v>7</v>
      </c>
      <c r="H1526">
        <v>0</v>
      </c>
      <c r="I1526">
        <v>0</v>
      </c>
      <c r="J1526">
        <v>7</v>
      </c>
      <c r="K1526">
        <v>0</v>
      </c>
      <c r="L1526">
        <v>8</v>
      </c>
      <c r="M1526">
        <v>0</v>
      </c>
      <c r="N1526">
        <v>0</v>
      </c>
      <c r="O1526" t="s">
        <v>384</v>
      </c>
      <c r="P1526" s="368">
        <v>165</v>
      </c>
      <c r="Q1526" s="137">
        <v>0</v>
      </c>
      <c r="R1526" s="137">
        <v>7</v>
      </c>
      <c r="S1526" s="137">
        <v>1</v>
      </c>
      <c r="T1526" s="137">
        <v>100</v>
      </c>
      <c r="U1526" t="str">
        <f>VLOOKUP($B1526,Summary!$A:$C,3,0)</f>
        <v>Rushikesh Kale</v>
      </c>
      <c r="V1526" t="str">
        <f ca="1">VLOOKUP($B1526,Summary!$A:$E,5,0)</f>
        <v>91 - 180</v>
      </c>
      <c r="W1526">
        <f t="shared" si="48"/>
        <v>10153637</v>
      </c>
    </row>
    <row r="1527" spans="1:23" s="8" customFormat="1">
      <c r="A1527" s="6">
        <v>45464</v>
      </c>
      <c r="B1527" s="209">
        <v>10148305</v>
      </c>
      <c r="C1527" s="7" t="str">
        <f t="shared" si="49"/>
        <v>SAMSUJJAMA</v>
      </c>
      <c r="D1527" t="s">
        <v>408</v>
      </c>
      <c r="E1527">
        <v>9628744894</v>
      </c>
      <c r="F1527" t="s">
        <v>409</v>
      </c>
      <c r="G1527">
        <v>5</v>
      </c>
      <c r="H1527">
        <v>1</v>
      </c>
      <c r="I1527">
        <v>0</v>
      </c>
      <c r="J1527">
        <v>4</v>
      </c>
      <c r="K1527">
        <v>1</v>
      </c>
      <c r="L1527">
        <v>4</v>
      </c>
      <c r="M1527">
        <v>0</v>
      </c>
      <c r="N1527">
        <v>0</v>
      </c>
      <c r="O1527" t="s">
        <v>384</v>
      </c>
      <c r="P1527" s="368">
        <v>200</v>
      </c>
      <c r="Q1527" s="137">
        <v>4720</v>
      </c>
      <c r="R1527" s="137">
        <v>5</v>
      </c>
      <c r="S1527" s="137">
        <v>1</v>
      </c>
      <c r="T1527" s="137">
        <v>100</v>
      </c>
      <c r="U1527" t="str">
        <f>VLOOKUP($B1527,Summary!$A:$C,3,0)</f>
        <v>Avnind Singh</v>
      </c>
      <c r="V1527" t="str">
        <f ca="1">VLOOKUP($B1527,Summary!$A:$E,5,0)</f>
        <v>180 +</v>
      </c>
      <c r="W1527">
        <f t="shared" si="48"/>
        <v>10148305</v>
      </c>
    </row>
    <row r="1528" spans="1:23" s="8" customFormat="1">
      <c r="A1528" s="6">
        <v>45464</v>
      </c>
      <c r="B1528" s="209">
        <v>10158405</v>
      </c>
      <c r="C1528" s="7" t="str">
        <f t="shared" si="49"/>
        <v>KAPIL</v>
      </c>
      <c r="D1528" t="s">
        <v>583</v>
      </c>
      <c r="E1528">
        <v>8295745494</v>
      </c>
      <c r="F1528" t="s">
        <v>397</v>
      </c>
      <c r="G1528">
        <v>3</v>
      </c>
      <c r="H1528">
        <v>0</v>
      </c>
      <c r="I1528">
        <v>0</v>
      </c>
      <c r="J1528">
        <v>3</v>
      </c>
      <c r="K1528">
        <v>1</v>
      </c>
      <c r="L1528">
        <v>2</v>
      </c>
      <c r="M1528">
        <v>0</v>
      </c>
      <c r="N1528">
        <v>0</v>
      </c>
      <c r="O1528" t="s">
        <v>384</v>
      </c>
      <c r="P1528" s="368">
        <v>65</v>
      </c>
      <c r="Q1528" s="137">
        <v>0</v>
      </c>
      <c r="R1528" s="137">
        <v>3</v>
      </c>
      <c r="S1528" s="137">
        <v>1</v>
      </c>
      <c r="T1528" s="137">
        <v>100</v>
      </c>
      <c r="U1528" t="str">
        <f>VLOOKUP($B1528,Summary!$A:$C,3,0)</f>
        <v>Madhuri Joshi</v>
      </c>
      <c r="V1528" t="str">
        <f ca="1">VLOOKUP($B1528,Summary!$A:$E,5,0)</f>
        <v>00 - 30</v>
      </c>
      <c r="W1528">
        <f t="shared" si="48"/>
        <v>10158405</v>
      </c>
    </row>
    <row r="1529" spans="1:23" s="8" customFormat="1">
      <c r="A1529" s="6">
        <v>45464</v>
      </c>
      <c r="B1529" s="209">
        <v>10154482</v>
      </c>
      <c r="C1529" s="7" t="str">
        <f t="shared" si="49"/>
        <v>PRADEEP DEEPAK ANGRE</v>
      </c>
      <c r="D1529" t="s">
        <v>473</v>
      </c>
      <c r="E1529">
        <v>8879114532</v>
      </c>
      <c r="F1529" t="s">
        <v>412</v>
      </c>
      <c r="G1529">
        <v>7</v>
      </c>
      <c r="H1529">
        <v>0</v>
      </c>
      <c r="I1529">
        <v>0</v>
      </c>
      <c r="J1529">
        <v>7</v>
      </c>
      <c r="K1529">
        <v>0</v>
      </c>
      <c r="L1529">
        <v>7</v>
      </c>
      <c r="M1529">
        <v>0</v>
      </c>
      <c r="N1529">
        <v>0</v>
      </c>
      <c r="O1529" t="s">
        <v>384</v>
      </c>
      <c r="P1529" s="368">
        <v>165</v>
      </c>
      <c r="Q1529" s="137">
        <v>0</v>
      </c>
      <c r="R1529" s="137">
        <v>7</v>
      </c>
      <c r="S1529" s="137">
        <v>1</v>
      </c>
      <c r="T1529" s="137">
        <v>100</v>
      </c>
      <c r="U1529" t="str">
        <f>VLOOKUP($B1529,Summary!$A:$C,3,0)</f>
        <v>Rushikesh Kale</v>
      </c>
      <c r="V1529" t="str">
        <f ca="1">VLOOKUP($B1529,Summary!$A:$E,5,0)</f>
        <v>91 - 180</v>
      </c>
      <c r="W1529">
        <f t="shared" si="48"/>
        <v>10154482</v>
      </c>
    </row>
    <row r="1530" spans="1:23" s="8" customFormat="1">
      <c r="A1530" s="6">
        <v>45464</v>
      </c>
      <c r="B1530" s="209">
        <v>10158401</v>
      </c>
      <c r="C1530" s="7" t="str">
        <f t="shared" si="49"/>
        <v>KRISHNA TUKARAM SHELAR</v>
      </c>
      <c r="D1530" t="s">
        <v>585</v>
      </c>
      <c r="E1530">
        <v>9137512282</v>
      </c>
      <c r="F1530" t="s">
        <v>409</v>
      </c>
      <c r="G1530">
        <v>5</v>
      </c>
      <c r="H1530">
        <v>0</v>
      </c>
      <c r="I1530">
        <v>0</v>
      </c>
      <c r="J1530">
        <v>5</v>
      </c>
      <c r="K1530">
        <v>2</v>
      </c>
      <c r="L1530">
        <v>3</v>
      </c>
      <c r="M1530">
        <v>0</v>
      </c>
      <c r="N1530">
        <v>0</v>
      </c>
      <c r="O1530" t="s">
        <v>384</v>
      </c>
      <c r="P1530" s="368">
        <v>115</v>
      </c>
      <c r="Q1530" s="137">
        <v>0</v>
      </c>
      <c r="R1530" s="137">
        <v>4</v>
      </c>
      <c r="S1530" s="137">
        <v>1</v>
      </c>
      <c r="T1530" s="137">
        <v>100</v>
      </c>
      <c r="U1530" t="str">
        <f>VLOOKUP($B1530,Summary!$A:$C,3,0)</f>
        <v>Avnind Singh</v>
      </c>
      <c r="V1530" t="str">
        <f ca="1">VLOOKUP($B1530,Summary!$A:$E,5,0)</f>
        <v>00 - 30</v>
      </c>
      <c r="W1530">
        <f t="shared" si="48"/>
        <v>10158401</v>
      </c>
    </row>
    <row r="1531" spans="1:23" s="8" customFormat="1">
      <c r="A1531" s="6">
        <v>45464</v>
      </c>
      <c r="B1531" s="209">
        <v>10153342</v>
      </c>
      <c r="C1531" s="7" t="str">
        <f t="shared" si="49"/>
        <v>AKASH RAMRATAN JAISWAL</v>
      </c>
      <c r="D1531" t="s">
        <v>461</v>
      </c>
      <c r="E1531">
        <v>7977956010</v>
      </c>
      <c r="F1531" t="s">
        <v>390</v>
      </c>
      <c r="G1531">
        <v>1</v>
      </c>
      <c r="H1531">
        <v>0</v>
      </c>
      <c r="I1531">
        <v>0</v>
      </c>
      <c r="J1531">
        <v>1</v>
      </c>
      <c r="K1531">
        <v>1</v>
      </c>
      <c r="L1531">
        <v>0</v>
      </c>
      <c r="M1531">
        <v>0</v>
      </c>
      <c r="N1531">
        <v>0</v>
      </c>
      <c r="O1531" t="s">
        <v>384</v>
      </c>
      <c r="P1531" s="368">
        <v>25</v>
      </c>
      <c r="Q1531" s="137">
        <v>0</v>
      </c>
      <c r="R1531" s="137">
        <v>1</v>
      </c>
      <c r="S1531" s="137">
        <v>1</v>
      </c>
      <c r="T1531" s="137">
        <v>33.33</v>
      </c>
      <c r="U1531" t="str">
        <f>VLOOKUP($B1531,Summary!$A:$C,3,0)</f>
        <v>Avnind Singh</v>
      </c>
      <c r="V1531" t="str">
        <f ca="1">VLOOKUP($B1531,Summary!$A:$E,5,0)</f>
        <v>91 - 180</v>
      </c>
      <c r="W1531">
        <f t="shared" si="48"/>
        <v>10153342</v>
      </c>
    </row>
    <row r="1532" spans="1:23" s="8" customFormat="1">
      <c r="A1532" s="6">
        <v>45464</v>
      </c>
      <c r="B1532" s="209">
        <v>10152846</v>
      </c>
      <c r="C1532" s="7" t="str">
        <f t="shared" si="49"/>
        <v>SANDESH SAROJ MISHRA</v>
      </c>
      <c r="D1532" t="s">
        <v>394</v>
      </c>
      <c r="E1532">
        <v>9819648094</v>
      </c>
      <c r="F1532" t="s">
        <v>471</v>
      </c>
      <c r="G1532">
        <v>5</v>
      </c>
      <c r="H1532">
        <v>0</v>
      </c>
      <c r="I1532">
        <v>0</v>
      </c>
      <c r="J1532">
        <v>5</v>
      </c>
      <c r="K1532">
        <v>3</v>
      </c>
      <c r="L1532">
        <v>2</v>
      </c>
      <c r="M1532">
        <v>0</v>
      </c>
      <c r="N1532">
        <v>0</v>
      </c>
      <c r="O1532" t="s">
        <v>384</v>
      </c>
      <c r="P1532" s="368">
        <v>125</v>
      </c>
      <c r="Q1532" s="137">
        <v>0</v>
      </c>
      <c r="R1532" s="137">
        <v>5</v>
      </c>
      <c r="S1532" s="137">
        <v>1</v>
      </c>
      <c r="T1532" s="137">
        <v>100</v>
      </c>
      <c r="U1532" t="str">
        <f>VLOOKUP($B1532,Summary!$A:$C,3,0)</f>
        <v>Dileep Sharma</v>
      </c>
      <c r="V1532" t="str">
        <f ca="1">VLOOKUP($B1532,Summary!$A:$E,5,0)</f>
        <v>91 - 180</v>
      </c>
      <c r="W1532">
        <f t="shared" si="48"/>
        <v>10152846</v>
      </c>
    </row>
    <row r="1533" spans="1:23" s="8" customFormat="1">
      <c r="A1533" s="6">
        <v>45464</v>
      </c>
      <c r="B1533" s="209">
        <v>10153105</v>
      </c>
      <c r="C1533" s="7" t="str">
        <f t="shared" si="49"/>
        <v>SUDHEER PANKAJ PANDEY</v>
      </c>
      <c r="D1533" t="s">
        <v>457</v>
      </c>
      <c r="E1533">
        <v>8953258991</v>
      </c>
      <c r="F1533" t="s">
        <v>460</v>
      </c>
      <c r="G1533">
        <v>5</v>
      </c>
      <c r="H1533">
        <v>0</v>
      </c>
      <c r="I1533">
        <v>0</v>
      </c>
      <c r="J1533">
        <v>5</v>
      </c>
      <c r="K1533">
        <v>3</v>
      </c>
      <c r="L1533">
        <v>2</v>
      </c>
      <c r="M1533">
        <v>0</v>
      </c>
      <c r="N1533">
        <v>0</v>
      </c>
      <c r="O1533" t="s">
        <v>384</v>
      </c>
      <c r="P1533" s="368">
        <v>125</v>
      </c>
      <c r="Q1533" s="137">
        <v>0</v>
      </c>
      <c r="R1533" s="137">
        <v>5</v>
      </c>
      <c r="S1533" s="137">
        <v>1</v>
      </c>
      <c r="T1533" s="137">
        <v>100</v>
      </c>
      <c r="U1533" t="str">
        <f>VLOOKUP($B1533,Summary!$A:$C,3,0)</f>
        <v>Avnind Singh</v>
      </c>
      <c r="V1533" t="str">
        <f ca="1">VLOOKUP($B1533,Summary!$A:$E,5,0)</f>
        <v>91 - 180</v>
      </c>
      <c r="W1533">
        <f t="shared" si="48"/>
        <v>10153105</v>
      </c>
    </row>
    <row r="1534" spans="1:23" s="8" customFormat="1">
      <c r="A1534" s="6">
        <v>45464</v>
      </c>
      <c r="B1534" s="209">
        <v>10083901</v>
      </c>
      <c r="C1534" s="7" t="str">
        <f t="shared" si="49"/>
        <v>BHAVESH VIVEK MHATRE</v>
      </c>
      <c r="D1534" t="s">
        <v>419</v>
      </c>
      <c r="E1534">
        <v>8668720253</v>
      </c>
      <c r="F1534" t="s">
        <v>418</v>
      </c>
      <c r="G1534">
        <v>5</v>
      </c>
      <c r="H1534">
        <v>0</v>
      </c>
      <c r="I1534">
        <v>0</v>
      </c>
      <c r="J1534">
        <v>5</v>
      </c>
      <c r="K1534">
        <v>1</v>
      </c>
      <c r="L1534">
        <v>4</v>
      </c>
      <c r="M1534">
        <v>0</v>
      </c>
      <c r="N1534">
        <v>0</v>
      </c>
      <c r="O1534" t="s">
        <v>384</v>
      </c>
      <c r="P1534" s="368">
        <v>125</v>
      </c>
      <c r="Q1534" s="137">
        <v>0</v>
      </c>
      <c r="R1534" s="137">
        <v>5</v>
      </c>
      <c r="S1534" s="137">
        <v>1</v>
      </c>
      <c r="T1534" s="137">
        <v>100</v>
      </c>
      <c r="U1534" t="str">
        <f>VLOOKUP($B1534,Summary!$A:$C,3,0)</f>
        <v>Madhuri Joshi</v>
      </c>
      <c r="V1534" t="str">
        <f ca="1">VLOOKUP($B1534,Summary!$A:$E,5,0)</f>
        <v>More Than 1 Year</v>
      </c>
      <c r="W1534">
        <f t="shared" si="48"/>
        <v>10083901</v>
      </c>
    </row>
    <row r="1535" spans="1:23" s="8" customFormat="1">
      <c r="A1535" s="6">
        <v>45464</v>
      </c>
      <c r="B1535" s="209">
        <v>10154722</v>
      </c>
      <c r="C1535" s="7" t="str">
        <f t="shared" si="49"/>
        <v>ANIMESH KARMAKAR</v>
      </c>
      <c r="D1535" t="s">
        <v>492</v>
      </c>
      <c r="E1535">
        <v>6294590298</v>
      </c>
      <c r="F1535" t="s">
        <v>387</v>
      </c>
      <c r="G1535">
        <v>5</v>
      </c>
      <c r="H1535">
        <v>0</v>
      </c>
      <c r="I1535">
        <v>0</v>
      </c>
      <c r="J1535">
        <v>5</v>
      </c>
      <c r="K1535">
        <v>4</v>
      </c>
      <c r="L1535">
        <v>1</v>
      </c>
      <c r="M1535">
        <v>0</v>
      </c>
      <c r="N1535">
        <v>0</v>
      </c>
      <c r="O1535" t="s">
        <v>384</v>
      </c>
      <c r="P1535" s="368">
        <v>125</v>
      </c>
      <c r="Q1535" s="137">
        <v>0</v>
      </c>
      <c r="R1535" s="137">
        <v>5</v>
      </c>
      <c r="S1535" s="137">
        <v>1</v>
      </c>
      <c r="T1535" s="137">
        <v>100</v>
      </c>
      <c r="U1535" t="str">
        <f>VLOOKUP($B1535,Summary!$A:$C,3,0)</f>
        <v>Abhijit Khanvilkar</v>
      </c>
      <c r="V1535" t="str">
        <f ca="1">VLOOKUP($B1535,Summary!$A:$E,5,0)</f>
        <v>91 - 180</v>
      </c>
      <c r="W1535">
        <f t="shared" si="48"/>
        <v>10154722</v>
      </c>
    </row>
    <row r="1536" spans="1:23" s="8" customFormat="1">
      <c r="A1536" s="6">
        <v>45464</v>
      </c>
      <c r="B1536" s="209">
        <v>10156402</v>
      </c>
      <c r="C1536" s="7" t="str">
        <f t="shared" si="49"/>
        <v>RANJEET UPENDRA SHARMA</v>
      </c>
      <c r="D1536" t="s">
        <v>529</v>
      </c>
      <c r="E1536">
        <v>7620769467</v>
      </c>
      <c r="F1536" t="s">
        <v>412</v>
      </c>
      <c r="G1536">
        <v>3</v>
      </c>
      <c r="H1536">
        <v>0</v>
      </c>
      <c r="I1536">
        <v>0</v>
      </c>
      <c r="J1536">
        <v>3</v>
      </c>
      <c r="K1536">
        <v>0</v>
      </c>
      <c r="L1536">
        <v>3</v>
      </c>
      <c r="M1536">
        <v>0</v>
      </c>
      <c r="N1536">
        <v>0</v>
      </c>
      <c r="O1536" t="s">
        <v>384</v>
      </c>
      <c r="P1536" s="368">
        <v>75</v>
      </c>
      <c r="Q1536" s="137">
        <v>0</v>
      </c>
      <c r="R1536" s="137">
        <v>3</v>
      </c>
      <c r="S1536" s="137">
        <v>1</v>
      </c>
      <c r="T1536" s="137">
        <v>60</v>
      </c>
      <c r="U1536" t="str">
        <f>VLOOKUP($B1536,Summary!$A:$C,3,0)</f>
        <v>Rushikesh Kale</v>
      </c>
      <c r="V1536" t="str">
        <f ca="1">VLOOKUP($B1536,Summary!$A:$E,5,0)</f>
        <v>31 - 90</v>
      </c>
      <c r="W1536">
        <f t="shared" si="48"/>
        <v>10156402</v>
      </c>
    </row>
    <row r="1537" spans="1:23" s="8" customFormat="1">
      <c r="A1537" s="6">
        <v>45464</v>
      </c>
      <c r="B1537" s="209">
        <v>10147895</v>
      </c>
      <c r="C1537" s="7" t="str">
        <f t="shared" si="49"/>
        <v>RUSHIKESH DODHU JADHAV</v>
      </c>
      <c r="D1537" t="s">
        <v>389</v>
      </c>
      <c r="E1537">
        <v>9768269689</v>
      </c>
      <c r="F1537" t="s">
        <v>461</v>
      </c>
      <c r="G1537">
        <v>5</v>
      </c>
      <c r="H1537">
        <v>0</v>
      </c>
      <c r="I1537">
        <v>0</v>
      </c>
      <c r="J1537">
        <v>5</v>
      </c>
      <c r="K1537">
        <v>0</v>
      </c>
      <c r="L1537">
        <v>5</v>
      </c>
      <c r="M1537">
        <v>0</v>
      </c>
      <c r="N1537">
        <v>0</v>
      </c>
      <c r="O1537" t="s">
        <v>384</v>
      </c>
      <c r="P1537" s="368">
        <v>100</v>
      </c>
      <c r="Q1537" s="137">
        <v>0</v>
      </c>
      <c r="R1537" s="137">
        <v>4</v>
      </c>
      <c r="S1537" s="137">
        <v>1</v>
      </c>
      <c r="T1537" s="137">
        <v>80</v>
      </c>
      <c r="U1537" t="str">
        <f>VLOOKUP($B1537,Summary!$A:$C,3,0)</f>
        <v>Avnind Singh</v>
      </c>
      <c r="V1537" t="str">
        <f ca="1">VLOOKUP($B1537,Summary!$A:$E,5,0)</f>
        <v>180 +</v>
      </c>
      <c r="W1537">
        <f t="shared" si="48"/>
        <v>10147895</v>
      </c>
    </row>
    <row r="1538" spans="1:23" s="8" customFormat="1">
      <c r="A1538" s="6">
        <v>45464</v>
      </c>
      <c r="B1538" s="209">
        <v>10156139</v>
      </c>
      <c r="C1538" s="7" t="str">
        <f t="shared" si="49"/>
        <v>ASHISH SHUKLA</v>
      </c>
      <c r="D1538" t="s">
        <v>508</v>
      </c>
      <c r="E1538">
        <v>8879709699</v>
      </c>
      <c r="F1538" t="s">
        <v>387</v>
      </c>
      <c r="G1538">
        <v>5</v>
      </c>
      <c r="H1538">
        <v>0</v>
      </c>
      <c r="I1538">
        <v>0</v>
      </c>
      <c r="J1538">
        <v>5</v>
      </c>
      <c r="K1538">
        <v>5</v>
      </c>
      <c r="L1538">
        <v>0</v>
      </c>
      <c r="M1538">
        <v>0</v>
      </c>
      <c r="N1538">
        <v>0</v>
      </c>
      <c r="O1538" t="s">
        <v>384</v>
      </c>
      <c r="P1538" s="368">
        <v>125</v>
      </c>
      <c r="Q1538" s="137">
        <v>0</v>
      </c>
      <c r="R1538" s="137">
        <v>5</v>
      </c>
      <c r="S1538" s="137">
        <v>1</v>
      </c>
      <c r="T1538" s="137">
        <v>100</v>
      </c>
      <c r="U1538" t="str">
        <f>VLOOKUP($B1538,Summary!$A:$C,3,0)</f>
        <v>Abhijit Khanvilkar</v>
      </c>
      <c r="V1538" t="str">
        <f ca="1">VLOOKUP($B1538,Summary!$A:$E,5,0)</f>
        <v>31 - 90</v>
      </c>
      <c r="W1538">
        <f t="shared" si="48"/>
        <v>10156139</v>
      </c>
    </row>
    <row r="1539" spans="1:23" s="8" customFormat="1">
      <c r="A1539" s="6">
        <v>45464</v>
      </c>
      <c r="B1539" s="209">
        <v>10157451</v>
      </c>
      <c r="C1539" s="7" t="str">
        <f t="shared" si="49"/>
        <v>ATHARAV DASHRATH PAWAR</v>
      </c>
      <c r="D1539" t="s">
        <v>551</v>
      </c>
      <c r="E1539">
        <v>8655082048</v>
      </c>
      <c r="F1539" t="s">
        <v>387</v>
      </c>
      <c r="G1539">
        <v>6</v>
      </c>
      <c r="H1539">
        <v>0</v>
      </c>
      <c r="I1539">
        <v>0</v>
      </c>
      <c r="J1539">
        <v>6</v>
      </c>
      <c r="K1539">
        <v>4</v>
      </c>
      <c r="L1539">
        <v>2</v>
      </c>
      <c r="M1539">
        <v>0</v>
      </c>
      <c r="N1539">
        <v>0</v>
      </c>
      <c r="O1539" t="s">
        <v>384</v>
      </c>
      <c r="P1539" s="368">
        <v>140</v>
      </c>
      <c r="Q1539" s="137">
        <v>0</v>
      </c>
      <c r="R1539" s="137">
        <v>4</v>
      </c>
      <c r="S1539" s="137">
        <v>1</v>
      </c>
      <c r="T1539" s="137">
        <v>80</v>
      </c>
      <c r="U1539" t="str">
        <f>VLOOKUP($B1539,Summary!$A:$C,3,0)</f>
        <v>Abhijit Khanvilkar</v>
      </c>
      <c r="V1539" t="str">
        <f ca="1">VLOOKUP($B1539,Summary!$A:$E,5,0)</f>
        <v>31 - 90</v>
      </c>
      <c r="W1539">
        <f t="shared" ref="W1539:W1602" si="50">B1539</f>
        <v>10157451</v>
      </c>
    </row>
    <row r="1540" spans="1:23" s="8" customFormat="1">
      <c r="A1540" s="6">
        <v>45464</v>
      </c>
      <c r="B1540" s="209">
        <v>10068735</v>
      </c>
      <c r="C1540" s="7" t="str">
        <f t="shared" si="49"/>
        <v>MOHAMMED MUNAWAR KHAN</v>
      </c>
      <c r="D1540" t="s">
        <v>398</v>
      </c>
      <c r="E1540">
        <v>8779346184</v>
      </c>
      <c r="F1540" t="s">
        <v>414</v>
      </c>
      <c r="G1540">
        <v>3</v>
      </c>
      <c r="H1540">
        <v>0</v>
      </c>
      <c r="I1540">
        <v>0</v>
      </c>
      <c r="J1540">
        <v>3</v>
      </c>
      <c r="K1540">
        <v>0</v>
      </c>
      <c r="L1540">
        <v>3</v>
      </c>
      <c r="M1540">
        <v>0</v>
      </c>
      <c r="N1540">
        <v>0</v>
      </c>
      <c r="O1540" t="s">
        <v>384</v>
      </c>
      <c r="P1540" s="368">
        <v>75</v>
      </c>
      <c r="Q1540" s="137">
        <v>0</v>
      </c>
      <c r="R1540" s="137">
        <v>3</v>
      </c>
      <c r="S1540" s="137">
        <v>1</v>
      </c>
      <c r="T1540" s="137">
        <v>100</v>
      </c>
      <c r="U1540" t="str">
        <f>VLOOKUP($B1540,Summary!$A:$C,3,0)</f>
        <v>Intezar Sayed</v>
      </c>
      <c r="V1540" t="str">
        <f ca="1">VLOOKUP($B1540,Summary!$A:$E,5,0)</f>
        <v>More Than 1 Year</v>
      </c>
      <c r="W1540">
        <f t="shared" si="50"/>
        <v>10068735</v>
      </c>
    </row>
    <row r="1541" spans="1:23" s="8" customFormat="1">
      <c r="A1541" s="6">
        <v>45464</v>
      </c>
      <c r="B1541" s="209">
        <v>10028593</v>
      </c>
      <c r="C1541" s="7" t="str">
        <f t="shared" si="49"/>
        <v>NANDAN SINGH</v>
      </c>
      <c r="D1541" t="s">
        <v>416</v>
      </c>
      <c r="E1541">
        <v>8655842601</v>
      </c>
      <c r="F1541" t="s">
        <v>387</v>
      </c>
      <c r="G1541">
        <v>1</v>
      </c>
      <c r="H1541">
        <v>0</v>
      </c>
      <c r="I1541">
        <v>0</v>
      </c>
      <c r="J1541">
        <v>1</v>
      </c>
      <c r="K1541">
        <v>1</v>
      </c>
      <c r="L1541">
        <v>0</v>
      </c>
      <c r="M1541">
        <v>0</v>
      </c>
      <c r="N1541">
        <v>0</v>
      </c>
      <c r="O1541" t="s">
        <v>384</v>
      </c>
      <c r="P1541" s="368">
        <v>25</v>
      </c>
      <c r="Q1541" s="137">
        <v>0</v>
      </c>
      <c r="R1541" s="137">
        <v>1</v>
      </c>
      <c r="S1541" s="137">
        <v>1</v>
      </c>
      <c r="T1541" s="137">
        <v>20</v>
      </c>
      <c r="U1541" t="str">
        <f>VLOOKUP($B1541,Summary!$A:$C,3,0)</f>
        <v>Abhijit Khanvilkar</v>
      </c>
      <c r="V1541" t="str">
        <f ca="1">VLOOKUP($B1541,Summary!$A:$E,5,0)</f>
        <v>More Than 1 Year</v>
      </c>
      <c r="W1541">
        <f t="shared" si="50"/>
        <v>10028593</v>
      </c>
    </row>
    <row r="1542" spans="1:23" s="8" customFormat="1">
      <c r="A1542" s="6">
        <v>45464</v>
      </c>
      <c r="B1542" s="209">
        <v>10062688</v>
      </c>
      <c r="C1542" s="7" t="str">
        <f t="shared" si="49"/>
        <v>CHANDRALOK GUPTA</v>
      </c>
      <c r="D1542" t="s">
        <v>405</v>
      </c>
      <c r="E1542">
        <v>8424058233</v>
      </c>
      <c r="F1542" t="s">
        <v>422</v>
      </c>
      <c r="G1542">
        <v>1</v>
      </c>
      <c r="H1542">
        <v>0</v>
      </c>
      <c r="I1542">
        <v>0</v>
      </c>
      <c r="J1542">
        <v>1</v>
      </c>
      <c r="K1542">
        <v>0</v>
      </c>
      <c r="L1542">
        <v>1</v>
      </c>
      <c r="M1542">
        <v>0</v>
      </c>
      <c r="N1542">
        <v>0</v>
      </c>
      <c r="O1542" t="s">
        <v>384</v>
      </c>
      <c r="P1542" s="368">
        <v>0</v>
      </c>
      <c r="Q1542" s="137">
        <v>0</v>
      </c>
      <c r="R1542" s="137">
        <v>0</v>
      </c>
      <c r="S1542" s="137">
        <v>1</v>
      </c>
      <c r="T1542" s="137">
        <v>0</v>
      </c>
      <c r="U1542" t="str">
        <f>VLOOKUP($B1542,Summary!$A:$C,3,0)</f>
        <v>Rushikesh Kale</v>
      </c>
      <c r="V1542" t="str">
        <f ca="1">VLOOKUP($B1542,Summary!$A:$E,5,0)</f>
        <v>More Than 1 Year</v>
      </c>
      <c r="W1542">
        <f t="shared" si="50"/>
        <v>10062688</v>
      </c>
    </row>
    <row r="1543" spans="1:23" s="8" customFormat="1">
      <c r="A1543" s="6">
        <v>45464</v>
      </c>
      <c r="B1543" s="209">
        <v>10158407</v>
      </c>
      <c r="C1543" s="7" t="str">
        <f t="shared" si="49"/>
        <v>ADESH DUBEY</v>
      </c>
      <c r="D1543" t="s">
        <v>584</v>
      </c>
      <c r="E1543">
        <v>9369678516</v>
      </c>
      <c r="F1543" t="s">
        <v>383</v>
      </c>
      <c r="G1543">
        <v>4</v>
      </c>
      <c r="H1543">
        <v>0</v>
      </c>
      <c r="I1543">
        <v>0</v>
      </c>
      <c r="J1543">
        <v>4</v>
      </c>
      <c r="K1543">
        <v>3</v>
      </c>
      <c r="L1543">
        <v>1</v>
      </c>
      <c r="M1543">
        <v>0</v>
      </c>
      <c r="N1543">
        <v>0</v>
      </c>
      <c r="O1543" t="s">
        <v>384</v>
      </c>
      <c r="P1543" s="368">
        <v>90</v>
      </c>
      <c r="Q1543" s="137">
        <v>0</v>
      </c>
      <c r="R1543" s="137">
        <v>4</v>
      </c>
      <c r="S1543" s="137">
        <v>1</v>
      </c>
      <c r="T1543" s="137">
        <v>100</v>
      </c>
      <c r="U1543" t="str">
        <f>VLOOKUP($B1543,Summary!$A:$C,3,0)</f>
        <v>Madhuri Joshi</v>
      </c>
      <c r="V1543" t="str">
        <f ca="1">VLOOKUP($B1543,Summary!$A:$E,5,0)</f>
        <v>00 - 30</v>
      </c>
      <c r="W1543">
        <f t="shared" si="50"/>
        <v>10158407</v>
      </c>
    </row>
    <row r="1544" spans="1:23" s="8" customFormat="1">
      <c r="A1544" s="6">
        <v>45464</v>
      </c>
      <c r="B1544" s="209">
        <v>10129842</v>
      </c>
      <c r="C1544" s="7" t="str">
        <f t="shared" si="49"/>
        <v>RANJIT REVNATH BOBHATE</v>
      </c>
      <c r="D1544" t="s">
        <v>428</v>
      </c>
      <c r="E1544">
        <v>9920240914</v>
      </c>
      <c r="F1544" t="s">
        <v>397</v>
      </c>
      <c r="G1544">
        <v>5</v>
      </c>
      <c r="H1544">
        <v>0</v>
      </c>
      <c r="I1544">
        <v>0</v>
      </c>
      <c r="J1544">
        <v>5</v>
      </c>
      <c r="K1544">
        <v>0</v>
      </c>
      <c r="L1544">
        <v>5</v>
      </c>
      <c r="M1544">
        <v>0</v>
      </c>
      <c r="N1544">
        <v>0</v>
      </c>
      <c r="O1544" t="s">
        <v>384</v>
      </c>
      <c r="P1544" s="368">
        <v>115</v>
      </c>
      <c r="Q1544" s="137">
        <v>0</v>
      </c>
      <c r="R1544" s="137">
        <v>5</v>
      </c>
      <c r="S1544" s="137">
        <v>1</v>
      </c>
      <c r="T1544" s="137">
        <v>100</v>
      </c>
      <c r="U1544" t="str">
        <f>VLOOKUP($B1544,Summary!$A:$C,3,0)</f>
        <v>Madhuri Joshi</v>
      </c>
      <c r="V1544" t="str">
        <f ca="1">VLOOKUP($B1544,Summary!$A:$E,5,0)</f>
        <v>More Than 1 Year</v>
      </c>
      <c r="W1544">
        <f t="shared" si="50"/>
        <v>10129842</v>
      </c>
    </row>
    <row r="1545" spans="1:23" s="8" customFormat="1">
      <c r="A1545" s="6">
        <v>45464</v>
      </c>
      <c r="B1545" s="209">
        <v>10152591</v>
      </c>
      <c r="C1545" s="7" t="str">
        <f t="shared" si="49"/>
        <v>ARUN KUMAR SHUKLA</v>
      </c>
      <c r="D1545" t="s">
        <v>421</v>
      </c>
      <c r="E1545">
        <v>8928440955</v>
      </c>
      <c r="F1545" t="s">
        <v>405</v>
      </c>
      <c r="G1545">
        <v>5</v>
      </c>
      <c r="H1545">
        <v>1</v>
      </c>
      <c r="I1545">
        <v>0</v>
      </c>
      <c r="J1545">
        <v>4</v>
      </c>
      <c r="K1545">
        <v>1</v>
      </c>
      <c r="L1545">
        <v>5</v>
      </c>
      <c r="M1545">
        <v>0</v>
      </c>
      <c r="N1545">
        <v>1</v>
      </c>
      <c r="O1545" t="s">
        <v>384</v>
      </c>
      <c r="P1545" s="368">
        <v>200</v>
      </c>
      <c r="Q1545" s="137">
        <v>4720</v>
      </c>
      <c r="R1545" s="137">
        <v>5</v>
      </c>
      <c r="S1545" s="137">
        <v>1</v>
      </c>
      <c r="T1545" s="137">
        <v>100</v>
      </c>
      <c r="U1545" t="str">
        <f>VLOOKUP($B1545,Summary!$A:$C,3,0)</f>
        <v>Rushikesh Kale</v>
      </c>
      <c r="V1545" t="str">
        <f ca="1">VLOOKUP($B1545,Summary!$A:$E,5,0)</f>
        <v>91 - 180</v>
      </c>
      <c r="W1545">
        <f t="shared" si="50"/>
        <v>10152591</v>
      </c>
    </row>
    <row r="1546" spans="1:23" s="8" customFormat="1">
      <c r="A1546" s="6">
        <v>45464</v>
      </c>
      <c r="B1546" s="209">
        <v>10156156</v>
      </c>
      <c r="C1546" s="7" t="str">
        <f t="shared" si="49"/>
        <v>AJAY KUMAR MISHRA</v>
      </c>
      <c r="D1546" t="s">
        <v>528</v>
      </c>
      <c r="E1546">
        <v>8009478116</v>
      </c>
      <c r="F1546" t="s">
        <v>386</v>
      </c>
      <c r="G1546">
        <v>5</v>
      </c>
      <c r="H1546">
        <v>0</v>
      </c>
      <c r="I1546">
        <v>0</v>
      </c>
      <c r="J1546">
        <v>5</v>
      </c>
      <c r="K1546">
        <v>4</v>
      </c>
      <c r="L1546">
        <v>1</v>
      </c>
      <c r="M1546">
        <v>0</v>
      </c>
      <c r="N1546">
        <v>0</v>
      </c>
      <c r="O1546" t="s">
        <v>384</v>
      </c>
      <c r="P1546" s="368">
        <v>115</v>
      </c>
      <c r="Q1546" s="137">
        <v>0</v>
      </c>
      <c r="R1546" s="137">
        <v>5</v>
      </c>
      <c r="S1546" s="137">
        <v>1</v>
      </c>
      <c r="T1546" s="137">
        <v>100</v>
      </c>
      <c r="U1546" t="str">
        <f>VLOOKUP($B1546,Summary!$A:$C,3,0)</f>
        <v>Avnind Singh</v>
      </c>
      <c r="V1546" t="str">
        <f ca="1">VLOOKUP($B1546,Summary!$A:$E,5,0)</f>
        <v>31 - 90</v>
      </c>
      <c r="W1546">
        <f t="shared" si="50"/>
        <v>10156156</v>
      </c>
    </row>
    <row r="1547" spans="1:23" s="8" customFormat="1">
      <c r="A1547" s="6">
        <v>45464</v>
      </c>
      <c r="B1547" s="209">
        <v>10157735</v>
      </c>
      <c r="C1547" s="7" t="str">
        <f t="shared" si="49"/>
        <v>YADAV VIVEKKUMAR LALJI</v>
      </c>
      <c r="D1547" t="s">
        <v>564</v>
      </c>
      <c r="E1547">
        <v>9702818558</v>
      </c>
      <c r="F1547" t="s">
        <v>402</v>
      </c>
      <c r="G1547">
        <v>5</v>
      </c>
      <c r="H1547">
        <v>0</v>
      </c>
      <c r="I1547">
        <v>0</v>
      </c>
      <c r="J1547">
        <v>5</v>
      </c>
      <c r="K1547">
        <v>1</v>
      </c>
      <c r="L1547">
        <v>4</v>
      </c>
      <c r="M1547">
        <v>0</v>
      </c>
      <c r="N1547">
        <v>0</v>
      </c>
      <c r="O1547" t="s">
        <v>384</v>
      </c>
      <c r="P1547" s="368">
        <v>125</v>
      </c>
      <c r="Q1547" s="137">
        <v>0</v>
      </c>
      <c r="R1547" s="137">
        <v>5</v>
      </c>
      <c r="S1547" s="137">
        <v>1</v>
      </c>
      <c r="T1547" s="137">
        <v>100</v>
      </c>
      <c r="U1547" t="str">
        <f>VLOOKUP($B1547,Summary!$A:$C,3,0)</f>
        <v>Intezar Sayed</v>
      </c>
      <c r="V1547" t="str">
        <f ca="1">VLOOKUP($B1547,Summary!$A:$E,5,0)</f>
        <v>31 - 90</v>
      </c>
      <c r="W1547">
        <f t="shared" si="50"/>
        <v>10157735</v>
      </c>
    </row>
    <row r="1548" spans="1:23" s="8" customFormat="1">
      <c r="A1548" s="6">
        <v>45464</v>
      </c>
      <c r="B1548" s="209">
        <v>10031401</v>
      </c>
      <c r="C1548" s="7" t="str">
        <f t="shared" si="49"/>
        <v>KARIM JARIYA</v>
      </c>
      <c r="D1548" t="s">
        <v>403</v>
      </c>
      <c r="E1548">
        <v>9321734702</v>
      </c>
      <c r="F1548" t="s">
        <v>385</v>
      </c>
      <c r="G1548">
        <v>5</v>
      </c>
      <c r="H1548">
        <v>0</v>
      </c>
      <c r="I1548">
        <v>0</v>
      </c>
      <c r="J1548">
        <v>5</v>
      </c>
      <c r="K1548">
        <v>0</v>
      </c>
      <c r="L1548">
        <v>5</v>
      </c>
      <c r="M1548">
        <v>0</v>
      </c>
      <c r="N1548">
        <v>0</v>
      </c>
      <c r="O1548" t="s">
        <v>384</v>
      </c>
      <c r="P1548" s="368">
        <v>125</v>
      </c>
      <c r="Q1548" s="137">
        <v>0</v>
      </c>
      <c r="R1548" s="137">
        <v>5</v>
      </c>
      <c r="S1548" s="137">
        <v>1</v>
      </c>
      <c r="T1548" s="137">
        <v>100</v>
      </c>
      <c r="U1548" t="str">
        <f>VLOOKUP($B1548,Summary!$A:$C,3,0)</f>
        <v>Intezar Sayed</v>
      </c>
      <c r="V1548" t="str">
        <f ca="1">VLOOKUP($B1548,Summary!$A:$E,5,0)</f>
        <v>More Than 1 Year</v>
      </c>
      <c r="W1548">
        <f t="shared" si="50"/>
        <v>10031401</v>
      </c>
    </row>
    <row r="1549" spans="1:23" s="8" customFormat="1">
      <c r="A1549" s="6">
        <v>45464</v>
      </c>
      <c r="B1549" s="209">
        <v>10157420</v>
      </c>
      <c r="C1549" s="7" t="str">
        <f t="shared" si="49"/>
        <v>VISHAL RAJENDRA UPADHYAY</v>
      </c>
      <c r="D1549" t="s">
        <v>554</v>
      </c>
      <c r="E1549">
        <v>9867075685</v>
      </c>
      <c r="F1549" t="s">
        <v>497</v>
      </c>
      <c r="G1549">
        <v>1</v>
      </c>
      <c r="H1549">
        <v>0</v>
      </c>
      <c r="I1549">
        <v>0</v>
      </c>
      <c r="J1549">
        <v>1</v>
      </c>
      <c r="K1549">
        <v>0</v>
      </c>
      <c r="L1549">
        <v>1</v>
      </c>
      <c r="M1549">
        <v>0</v>
      </c>
      <c r="N1549">
        <v>0</v>
      </c>
      <c r="O1549" t="s">
        <v>384</v>
      </c>
      <c r="P1549" s="368">
        <v>25</v>
      </c>
      <c r="Q1549" s="137">
        <v>0</v>
      </c>
      <c r="R1549" s="137">
        <v>1</v>
      </c>
      <c r="S1549" s="137">
        <v>1</v>
      </c>
      <c r="T1549" s="137">
        <v>20</v>
      </c>
      <c r="U1549" t="str">
        <f>VLOOKUP($B1549,Summary!$A:$C,3,0)</f>
        <v>Dileep Sharma</v>
      </c>
      <c r="V1549" t="str">
        <f ca="1">VLOOKUP($B1549,Summary!$A:$E,5,0)</f>
        <v>31 - 90</v>
      </c>
      <c r="W1549">
        <f t="shared" si="50"/>
        <v>10157420</v>
      </c>
    </row>
    <row r="1550" spans="1:23" s="8" customFormat="1">
      <c r="A1550" s="6">
        <v>45464</v>
      </c>
      <c r="B1550" s="209">
        <v>10158393</v>
      </c>
      <c r="C1550" s="7" t="str">
        <f t="shared" si="49"/>
        <v>SURAJ CHHOTELAL GUPTA</v>
      </c>
      <c r="D1550" t="s">
        <v>581</v>
      </c>
      <c r="E1550">
        <v>9372641825</v>
      </c>
      <c r="F1550" t="s">
        <v>395</v>
      </c>
      <c r="G1550">
        <v>5</v>
      </c>
      <c r="H1550">
        <v>0</v>
      </c>
      <c r="I1550">
        <v>0</v>
      </c>
      <c r="J1550">
        <v>5</v>
      </c>
      <c r="K1550">
        <v>1</v>
      </c>
      <c r="L1550">
        <v>4</v>
      </c>
      <c r="M1550">
        <v>0</v>
      </c>
      <c r="N1550">
        <v>0</v>
      </c>
      <c r="O1550" t="s">
        <v>384</v>
      </c>
      <c r="P1550" s="368">
        <v>115</v>
      </c>
      <c r="Q1550" s="137">
        <v>0</v>
      </c>
      <c r="R1550" s="137">
        <v>5</v>
      </c>
      <c r="S1550" s="137">
        <v>1</v>
      </c>
      <c r="T1550" s="137">
        <v>100</v>
      </c>
      <c r="U1550" t="str">
        <f>VLOOKUP($B1550,Summary!$A:$C,3,0)</f>
        <v>Intezar Sayed</v>
      </c>
      <c r="V1550" t="str">
        <f ca="1">VLOOKUP($B1550,Summary!$A:$E,5,0)</f>
        <v>00 - 30</v>
      </c>
      <c r="W1550">
        <f t="shared" si="50"/>
        <v>10158393</v>
      </c>
    </row>
    <row r="1551" spans="1:23" s="8" customFormat="1">
      <c r="A1551" s="6">
        <v>45464</v>
      </c>
      <c r="B1551" s="209">
        <v>10139865</v>
      </c>
      <c r="C1551" s="7" t="str">
        <f t="shared" si="49"/>
        <v>JITENDRA PRATAP SINGH</v>
      </c>
      <c r="D1551" t="s">
        <v>544</v>
      </c>
      <c r="E1551">
        <v>7718993383</v>
      </c>
      <c r="F1551" t="s">
        <v>383</v>
      </c>
      <c r="G1551">
        <v>5</v>
      </c>
      <c r="H1551">
        <v>0</v>
      </c>
      <c r="I1551">
        <v>0</v>
      </c>
      <c r="J1551">
        <v>5</v>
      </c>
      <c r="K1551">
        <v>0</v>
      </c>
      <c r="L1551">
        <v>5</v>
      </c>
      <c r="M1551">
        <v>0</v>
      </c>
      <c r="N1551">
        <v>0</v>
      </c>
      <c r="O1551" t="s">
        <v>384</v>
      </c>
      <c r="P1551" s="368">
        <v>125</v>
      </c>
      <c r="Q1551" s="137">
        <v>0</v>
      </c>
      <c r="R1551" s="137">
        <v>5</v>
      </c>
      <c r="S1551" s="137">
        <v>1</v>
      </c>
      <c r="T1551" s="137">
        <v>100</v>
      </c>
      <c r="U1551" t="str">
        <f>VLOOKUP($B1551,Summary!$A:$C,3,0)</f>
        <v>Madhuri Joshi</v>
      </c>
      <c r="V1551" t="str">
        <f ca="1">VLOOKUP($B1551,Summary!$A:$E,5,0)</f>
        <v>More Than 1 Year</v>
      </c>
      <c r="W1551">
        <f t="shared" si="50"/>
        <v>10139865</v>
      </c>
    </row>
    <row r="1552" spans="1:23" s="8" customFormat="1">
      <c r="A1552" s="6">
        <v>45464</v>
      </c>
      <c r="B1552" s="209">
        <v>10149740</v>
      </c>
      <c r="C1552" s="7" t="str">
        <f t="shared" si="49"/>
        <v>MD SARFARAZ</v>
      </c>
      <c r="D1552" t="s">
        <v>420</v>
      </c>
      <c r="E1552">
        <v>8709965096</v>
      </c>
      <c r="F1552" t="s">
        <v>401</v>
      </c>
      <c r="G1552">
        <v>7</v>
      </c>
      <c r="H1552">
        <v>0</v>
      </c>
      <c r="I1552">
        <v>0</v>
      </c>
      <c r="J1552">
        <v>7</v>
      </c>
      <c r="K1552">
        <v>0</v>
      </c>
      <c r="L1552">
        <v>9</v>
      </c>
      <c r="M1552">
        <v>0</v>
      </c>
      <c r="N1552">
        <v>0</v>
      </c>
      <c r="O1552" t="s">
        <v>384</v>
      </c>
      <c r="P1552" s="368">
        <v>170</v>
      </c>
      <c r="Q1552" s="137">
        <v>0</v>
      </c>
      <c r="R1552" s="137">
        <v>7</v>
      </c>
      <c r="S1552" s="137">
        <v>1</v>
      </c>
      <c r="T1552" s="137">
        <v>100</v>
      </c>
      <c r="U1552" t="str">
        <f>VLOOKUP($B1552,Summary!$A:$C,3,0)</f>
        <v>Abhijit Khanvilkar</v>
      </c>
      <c r="V1552" t="str">
        <f ca="1">VLOOKUP($B1552,Summary!$A:$E,5,0)</f>
        <v>180 +</v>
      </c>
      <c r="W1552">
        <f t="shared" si="50"/>
        <v>10149740</v>
      </c>
    </row>
    <row r="1553" spans="1:23" s="8" customFormat="1">
      <c r="A1553" s="6">
        <v>45464</v>
      </c>
      <c r="B1553" s="209">
        <v>10158400</v>
      </c>
      <c r="C1553" s="7" t="str">
        <f t="shared" si="49"/>
        <v>APPASAHEB DHANAJI MASAL</v>
      </c>
      <c r="D1553" t="s">
        <v>579</v>
      </c>
      <c r="E1553">
        <v>9096490816</v>
      </c>
      <c r="F1553" t="s">
        <v>416</v>
      </c>
      <c r="G1553">
        <v>7</v>
      </c>
      <c r="H1553">
        <v>0</v>
      </c>
      <c r="I1553">
        <v>0</v>
      </c>
      <c r="J1553">
        <v>7</v>
      </c>
      <c r="K1553">
        <v>5</v>
      </c>
      <c r="L1553">
        <v>2</v>
      </c>
      <c r="M1553">
        <v>0</v>
      </c>
      <c r="N1553">
        <v>0</v>
      </c>
      <c r="O1553" t="s">
        <v>384</v>
      </c>
      <c r="P1553" s="368">
        <v>175</v>
      </c>
      <c r="Q1553" s="137">
        <v>0</v>
      </c>
      <c r="R1553" s="137">
        <v>7</v>
      </c>
      <c r="S1553" s="137">
        <v>1</v>
      </c>
      <c r="T1553" s="137">
        <v>100</v>
      </c>
      <c r="U1553" t="str">
        <f>VLOOKUP($B1553,Summary!$A:$C,3,0)</f>
        <v>Abhijit Khanvilkar</v>
      </c>
      <c r="V1553" t="str">
        <f ca="1">VLOOKUP($B1553,Summary!$A:$E,5,0)</f>
        <v>00 - 30</v>
      </c>
      <c r="W1553">
        <f t="shared" si="50"/>
        <v>10158400</v>
      </c>
    </row>
    <row r="1554" spans="1:23" s="8" customFormat="1">
      <c r="A1554" s="6">
        <v>45464</v>
      </c>
      <c r="B1554" s="209">
        <v>10157283</v>
      </c>
      <c r="C1554" s="7" t="str">
        <f t="shared" si="49"/>
        <v>VINIT LAXMIKANT CHATURVEDI</v>
      </c>
      <c r="D1554" t="s">
        <v>549</v>
      </c>
      <c r="E1554">
        <v>9619167461</v>
      </c>
      <c r="F1554" t="s">
        <v>461</v>
      </c>
      <c r="G1554">
        <v>5</v>
      </c>
      <c r="H1554">
        <v>0</v>
      </c>
      <c r="I1554">
        <v>0</v>
      </c>
      <c r="J1554">
        <v>5</v>
      </c>
      <c r="K1554">
        <v>4</v>
      </c>
      <c r="L1554">
        <v>1</v>
      </c>
      <c r="M1554">
        <v>0</v>
      </c>
      <c r="N1554">
        <v>0</v>
      </c>
      <c r="O1554" t="s">
        <v>384</v>
      </c>
      <c r="P1554" s="368">
        <v>125</v>
      </c>
      <c r="Q1554" s="137">
        <v>0</v>
      </c>
      <c r="R1554" s="137">
        <v>4</v>
      </c>
      <c r="S1554" s="137">
        <v>1</v>
      </c>
      <c r="T1554" s="137">
        <v>80</v>
      </c>
      <c r="U1554" t="str">
        <f>VLOOKUP($B1554,Summary!$A:$C,3,0)</f>
        <v>Avnind Singh</v>
      </c>
      <c r="V1554" t="str">
        <f ca="1">VLOOKUP($B1554,Summary!$A:$E,5,0)</f>
        <v>31 - 90</v>
      </c>
      <c r="W1554">
        <f t="shared" si="50"/>
        <v>10157283</v>
      </c>
    </row>
    <row r="1555" spans="1:23" s="8" customFormat="1">
      <c r="A1555" s="6">
        <v>45464</v>
      </c>
      <c r="B1555" s="209">
        <v>10157455</v>
      </c>
      <c r="C1555" s="7" t="str">
        <f t="shared" si="49"/>
        <v>PRASHANT VISHRAM PATIL</v>
      </c>
      <c r="D1555" t="s">
        <v>552</v>
      </c>
      <c r="E1555">
        <v>7777088988</v>
      </c>
      <c r="F1555" t="s">
        <v>409</v>
      </c>
      <c r="G1555">
        <v>5</v>
      </c>
      <c r="H1555">
        <v>0</v>
      </c>
      <c r="I1555">
        <v>0</v>
      </c>
      <c r="J1555">
        <v>5</v>
      </c>
      <c r="K1555">
        <v>2</v>
      </c>
      <c r="L1555">
        <v>3</v>
      </c>
      <c r="M1555">
        <v>0</v>
      </c>
      <c r="N1555">
        <v>0</v>
      </c>
      <c r="O1555" t="s">
        <v>384</v>
      </c>
      <c r="P1555" s="368">
        <v>110</v>
      </c>
      <c r="Q1555" s="137">
        <v>0</v>
      </c>
      <c r="R1555" s="137">
        <v>4</v>
      </c>
      <c r="S1555" s="137">
        <v>1</v>
      </c>
      <c r="T1555" s="137">
        <v>80</v>
      </c>
      <c r="U1555" t="str">
        <f>VLOOKUP($B1555,Summary!$A:$C,3,0)</f>
        <v>Avnind Singh</v>
      </c>
      <c r="V1555" t="str">
        <f ca="1">VLOOKUP($B1555,Summary!$A:$E,5,0)</f>
        <v>31 - 90</v>
      </c>
      <c r="W1555">
        <f t="shared" si="50"/>
        <v>10157455</v>
      </c>
    </row>
    <row r="1556" spans="1:23" s="8" customFormat="1">
      <c r="A1556" s="6">
        <v>45464</v>
      </c>
      <c r="B1556" s="209">
        <v>10158402</v>
      </c>
      <c r="C1556" s="7" t="str">
        <f t="shared" si="49"/>
        <v>ABHISHEK RAJNARAYAN GUPTA</v>
      </c>
      <c r="D1556" t="s">
        <v>580</v>
      </c>
      <c r="E1556">
        <v>8454864050</v>
      </c>
      <c r="F1556" t="s">
        <v>503</v>
      </c>
      <c r="G1556">
        <v>5</v>
      </c>
      <c r="H1556">
        <v>0</v>
      </c>
      <c r="I1556">
        <v>0</v>
      </c>
      <c r="J1556">
        <v>5</v>
      </c>
      <c r="K1556">
        <v>1</v>
      </c>
      <c r="L1556">
        <v>4</v>
      </c>
      <c r="M1556">
        <v>0</v>
      </c>
      <c r="N1556">
        <v>0</v>
      </c>
      <c r="O1556" t="s">
        <v>384</v>
      </c>
      <c r="P1556" s="368">
        <v>125</v>
      </c>
      <c r="Q1556" s="137">
        <v>0</v>
      </c>
      <c r="R1556" s="137">
        <v>5</v>
      </c>
      <c r="S1556" s="137">
        <v>1</v>
      </c>
      <c r="T1556" s="137">
        <v>100</v>
      </c>
      <c r="U1556" t="str">
        <f>VLOOKUP($B1556,Summary!$A:$C,3,0)</f>
        <v>Dileep Sharma</v>
      </c>
      <c r="V1556" t="str">
        <f ca="1">VLOOKUP($B1556,Summary!$A:$E,5,0)</f>
        <v>00 - 30</v>
      </c>
      <c r="W1556">
        <f t="shared" si="50"/>
        <v>10158402</v>
      </c>
    </row>
    <row r="1557" spans="1:23" s="8" customFormat="1">
      <c r="A1557" s="6">
        <v>45464</v>
      </c>
      <c r="B1557" s="209">
        <v>10153333</v>
      </c>
      <c r="C1557" s="7" t="str">
        <f t="shared" si="49"/>
        <v>SUMIT KUMAR PARASNATH VERMA</v>
      </c>
      <c r="D1557" t="s">
        <v>546</v>
      </c>
      <c r="E1557">
        <v>7738531602</v>
      </c>
      <c r="F1557" t="s">
        <v>503</v>
      </c>
      <c r="G1557">
        <v>5</v>
      </c>
      <c r="H1557">
        <v>0</v>
      </c>
      <c r="I1557">
        <v>0</v>
      </c>
      <c r="J1557">
        <v>5</v>
      </c>
      <c r="K1557">
        <v>2</v>
      </c>
      <c r="L1557">
        <v>3</v>
      </c>
      <c r="M1557">
        <v>0</v>
      </c>
      <c r="N1557">
        <v>0</v>
      </c>
      <c r="O1557" t="s">
        <v>384</v>
      </c>
      <c r="P1557" s="368">
        <v>115</v>
      </c>
      <c r="Q1557" s="137">
        <v>0</v>
      </c>
      <c r="R1557" s="137">
        <v>5</v>
      </c>
      <c r="S1557" s="137">
        <v>1</v>
      </c>
      <c r="T1557" s="137">
        <v>100</v>
      </c>
      <c r="U1557" t="str">
        <f>VLOOKUP($B1557,Summary!$A:$C,3,0)</f>
        <v>Dileep Sharma</v>
      </c>
      <c r="V1557" t="str">
        <f ca="1">VLOOKUP($B1557,Summary!$A:$E,5,0)</f>
        <v>91 - 180</v>
      </c>
      <c r="W1557">
        <f t="shared" si="50"/>
        <v>10153333</v>
      </c>
    </row>
    <row r="1558" spans="1:23" s="8" customFormat="1">
      <c r="A1558" s="6">
        <v>45464</v>
      </c>
      <c r="B1558" s="209">
        <v>10152292</v>
      </c>
      <c r="C1558" s="7" t="str">
        <f t="shared" si="49"/>
        <v>CHOUBEY ADITYA AJIT</v>
      </c>
      <c r="D1558" t="s">
        <v>404</v>
      </c>
      <c r="E1558">
        <v>7414955787</v>
      </c>
      <c r="F1558" t="s">
        <v>405</v>
      </c>
      <c r="G1558">
        <v>4</v>
      </c>
      <c r="H1558">
        <v>1</v>
      </c>
      <c r="I1558">
        <v>1</v>
      </c>
      <c r="J1558">
        <v>2</v>
      </c>
      <c r="K1558">
        <v>1</v>
      </c>
      <c r="L1558">
        <v>3</v>
      </c>
      <c r="M1558">
        <v>0</v>
      </c>
      <c r="N1558">
        <v>0</v>
      </c>
      <c r="O1558" t="s">
        <v>384</v>
      </c>
      <c r="P1558" s="368">
        <v>225</v>
      </c>
      <c r="Q1558" s="137">
        <v>11240</v>
      </c>
      <c r="R1558" s="137">
        <v>3</v>
      </c>
      <c r="S1558" s="137">
        <v>1</v>
      </c>
      <c r="T1558" s="137">
        <v>100</v>
      </c>
      <c r="U1558" t="str">
        <f>VLOOKUP($B1558,Summary!$A:$C,3,0)</f>
        <v>Rushikesh Kale</v>
      </c>
      <c r="V1558" t="str">
        <f ca="1">VLOOKUP($B1558,Summary!$A:$E,5,0)</f>
        <v>91 - 180</v>
      </c>
      <c r="W1558">
        <f t="shared" si="50"/>
        <v>10152292</v>
      </c>
    </row>
    <row r="1559" spans="1:23" s="8" customFormat="1">
      <c r="A1559" s="6">
        <v>45464</v>
      </c>
      <c r="B1559" s="209">
        <v>10062664</v>
      </c>
      <c r="C1559" s="7" t="str">
        <f t="shared" si="49"/>
        <v>NAVEEN TRIPATHI</v>
      </c>
      <c r="D1559" t="s">
        <v>433</v>
      </c>
      <c r="E1559">
        <v>8979086009</v>
      </c>
      <c r="F1559" t="s">
        <v>414</v>
      </c>
      <c r="G1559">
        <v>1</v>
      </c>
      <c r="H1559">
        <v>1</v>
      </c>
      <c r="I1559">
        <v>0</v>
      </c>
      <c r="J1559">
        <v>0</v>
      </c>
      <c r="K1559">
        <v>0</v>
      </c>
      <c r="L1559">
        <v>1</v>
      </c>
      <c r="M1559">
        <v>0</v>
      </c>
      <c r="N1559">
        <v>0</v>
      </c>
      <c r="O1559" t="s">
        <v>384</v>
      </c>
      <c r="P1559" s="368">
        <v>90</v>
      </c>
      <c r="Q1559" s="137">
        <v>44643</v>
      </c>
      <c r="R1559" s="137">
        <v>1</v>
      </c>
      <c r="S1559" s="137">
        <v>1</v>
      </c>
      <c r="T1559" s="137">
        <v>20</v>
      </c>
      <c r="U1559" t="str">
        <f>VLOOKUP($B1559,Summary!$A:$C,3,0)</f>
        <v>Intezar Sayed</v>
      </c>
      <c r="V1559" t="str">
        <f ca="1">VLOOKUP($B1559,Summary!$A:$E,5,0)</f>
        <v>More Than 1 Year</v>
      </c>
      <c r="W1559">
        <f t="shared" si="50"/>
        <v>10062664</v>
      </c>
    </row>
    <row r="1560" spans="1:23" s="8" customFormat="1">
      <c r="A1560" s="6">
        <v>45464</v>
      </c>
      <c r="B1560" s="209">
        <v>10152249</v>
      </c>
      <c r="C1560" s="7" t="str">
        <f t="shared" si="49"/>
        <v>HARIHAR SINGH</v>
      </c>
      <c r="D1560" t="s">
        <v>438</v>
      </c>
      <c r="E1560">
        <v>8149312014</v>
      </c>
      <c r="F1560" t="s">
        <v>385</v>
      </c>
      <c r="G1560">
        <v>2</v>
      </c>
      <c r="H1560">
        <v>0</v>
      </c>
      <c r="I1560">
        <v>0</v>
      </c>
      <c r="J1560">
        <v>2</v>
      </c>
      <c r="K1560">
        <v>0</v>
      </c>
      <c r="L1560">
        <v>2</v>
      </c>
      <c r="M1560">
        <v>0</v>
      </c>
      <c r="N1560">
        <v>0</v>
      </c>
      <c r="O1560" t="s">
        <v>384</v>
      </c>
      <c r="P1560" s="368">
        <v>50</v>
      </c>
      <c r="Q1560" s="137">
        <v>0</v>
      </c>
      <c r="R1560" s="137">
        <v>2</v>
      </c>
      <c r="S1560" s="137">
        <v>1</v>
      </c>
      <c r="T1560" s="137">
        <v>40</v>
      </c>
      <c r="U1560" t="str">
        <f>VLOOKUP($B1560,Summary!$A:$C,3,0)</f>
        <v>Intezar Sayed</v>
      </c>
      <c r="V1560" t="str">
        <f ca="1">VLOOKUP($B1560,Summary!$A:$E,5,0)</f>
        <v>91 - 180</v>
      </c>
      <c r="W1560">
        <f t="shared" si="50"/>
        <v>10152249</v>
      </c>
    </row>
    <row r="1561" spans="1:23" s="8" customFormat="1">
      <c r="A1561" s="6">
        <v>45464</v>
      </c>
      <c r="B1561" s="209">
        <v>10155622</v>
      </c>
      <c r="C1561" s="7" t="str">
        <f t="shared" si="49"/>
        <v>SOFIYAN MOHAMMED UMAR ANSARI</v>
      </c>
      <c r="D1561" t="s">
        <v>498</v>
      </c>
      <c r="E1561">
        <v>7304151160</v>
      </c>
      <c r="F1561" t="s">
        <v>503</v>
      </c>
      <c r="G1561">
        <v>5</v>
      </c>
      <c r="H1561">
        <v>0</v>
      </c>
      <c r="I1561">
        <v>0</v>
      </c>
      <c r="J1561">
        <v>5</v>
      </c>
      <c r="K1561">
        <v>3</v>
      </c>
      <c r="L1561">
        <v>2</v>
      </c>
      <c r="M1561">
        <v>0</v>
      </c>
      <c r="N1561">
        <v>0</v>
      </c>
      <c r="O1561" t="s">
        <v>384</v>
      </c>
      <c r="P1561" s="368">
        <v>125</v>
      </c>
      <c r="Q1561" s="137">
        <v>0</v>
      </c>
      <c r="R1561" s="137">
        <v>5</v>
      </c>
      <c r="S1561" s="137">
        <v>1</v>
      </c>
      <c r="T1561" s="137">
        <v>100</v>
      </c>
      <c r="U1561" t="str">
        <f>VLOOKUP($B1561,Summary!$A:$C,3,0)</f>
        <v>Dileep Sharma</v>
      </c>
      <c r="V1561" t="str">
        <f ca="1">VLOOKUP($B1561,Summary!$A:$E,5,0)</f>
        <v>31 - 90</v>
      </c>
      <c r="W1561">
        <f t="shared" si="50"/>
        <v>10155622</v>
      </c>
    </row>
    <row r="1562" spans="1:23" s="8" customFormat="1">
      <c r="A1562" s="6">
        <v>45464</v>
      </c>
      <c r="B1562" s="209">
        <v>10158408</v>
      </c>
      <c r="C1562" s="7" t="str">
        <f t="shared" si="49"/>
        <v>PRASHANT TUKARAM THOKALE</v>
      </c>
      <c r="D1562" t="s">
        <v>586</v>
      </c>
      <c r="E1562">
        <v>8779830559</v>
      </c>
      <c r="F1562" t="s">
        <v>471</v>
      </c>
      <c r="G1562">
        <v>3</v>
      </c>
      <c r="H1562">
        <v>0</v>
      </c>
      <c r="I1562">
        <v>0</v>
      </c>
      <c r="J1562">
        <v>3</v>
      </c>
      <c r="K1562">
        <v>1</v>
      </c>
      <c r="L1562">
        <v>2</v>
      </c>
      <c r="M1562">
        <v>0</v>
      </c>
      <c r="N1562">
        <v>0</v>
      </c>
      <c r="O1562" t="s">
        <v>384</v>
      </c>
      <c r="P1562" s="368">
        <v>75</v>
      </c>
      <c r="Q1562" s="137">
        <v>0</v>
      </c>
      <c r="R1562" s="137">
        <v>3</v>
      </c>
      <c r="S1562" s="137">
        <v>1</v>
      </c>
      <c r="T1562" s="137">
        <v>100</v>
      </c>
      <c r="U1562" t="str">
        <f>VLOOKUP($B1562,Summary!$A:$C,3,0)</f>
        <v>Dileep Sharma</v>
      </c>
      <c r="V1562" t="str">
        <f ca="1">VLOOKUP($B1562,Summary!$A:$E,5,0)</f>
        <v>00 - 30</v>
      </c>
      <c r="W1562">
        <f t="shared" si="50"/>
        <v>10158408</v>
      </c>
    </row>
    <row r="1563" spans="1:23" s="8" customFormat="1">
      <c r="A1563" s="6">
        <v>45464</v>
      </c>
      <c r="B1563" s="209">
        <v>10061244</v>
      </c>
      <c r="C1563" s="7" t="str">
        <f t="shared" si="49"/>
        <v>MANISH PANDEY</v>
      </c>
      <c r="D1563" t="s">
        <v>424</v>
      </c>
      <c r="E1563">
        <v>8655267737</v>
      </c>
      <c r="F1563" t="s">
        <v>385</v>
      </c>
      <c r="G1563">
        <v>4</v>
      </c>
      <c r="H1563">
        <v>0</v>
      </c>
      <c r="I1563">
        <v>0</v>
      </c>
      <c r="J1563">
        <v>4</v>
      </c>
      <c r="K1563">
        <v>0</v>
      </c>
      <c r="L1563">
        <v>4</v>
      </c>
      <c r="M1563">
        <v>0</v>
      </c>
      <c r="N1563">
        <v>0</v>
      </c>
      <c r="O1563" t="s">
        <v>384</v>
      </c>
      <c r="P1563" s="368">
        <v>90</v>
      </c>
      <c r="Q1563" s="137">
        <v>0</v>
      </c>
      <c r="R1563" s="137">
        <v>4</v>
      </c>
      <c r="S1563" s="137">
        <v>1</v>
      </c>
      <c r="T1563" s="137">
        <v>100</v>
      </c>
      <c r="U1563" t="str">
        <f>VLOOKUP($B1563,Summary!$A:$C,3,0)</f>
        <v>Intezar Sayed</v>
      </c>
      <c r="V1563" t="str">
        <f ca="1">VLOOKUP($B1563,Summary!$A:$E,5,0)</f>
        <v>More Than 1 Year</v>
      </c>
      <c r="W1563">
        <f t="shared" si="50"/>
        <v>10061244</v>
      </c>
    </row>
    <row r="1564" spans="1:23" s="8" customFormat="1">
      <c r="A1564" s="6">
        <v>45464</v>
      </c>
      <c r="B1564" s="209">
        <v>10154490</v>
      </c>
      <c r="C1564" s="7" t="str">
        <f t="shared" si="49"/>
        <v>SIRAJ RAIS KHAN</v>
      </c>
      <c r="D1564" t="s">
        <v>474</v>
      </c>
      <c r="E1564">
        <v>7738084089</v>
      </c>
      <c r="F1564" t="s">
        <v>402</v>
      </c>
      <c r="G1564">
        <v>5</v>
      </c>
      <c r="H1564">
        <v>0</v>
      </c>
      <c r="I1564">
        <v>0</v>
      </c>
      <c r="J1564">
        <v>5</v>
      </c>
      <c r="K1564">
        <v>1</v>
      </c>
      <c r="L1564">
        <v>4</v>
      </c>
      <c r="M1564">
        <v>0</v>
      </c>
      <c r="N1564">
        <v>0</v>
      </c>
      <c r="O1564" t="s">
        <v>384</v>
      </c>
      <c r="P1564" s="368">
        <v>115</v>
      </c>
      <c r="Q1564" s="137">
        <v>0</v>
      </c>
      <c r="R1564" s="137">
        <v>5</v>
      </c>
      <c r="S1564" s="137">
        <v>1</v>
      </c>
      <c r="T1564" s="137">
        <v>100</v>
      </c>
      <c r="U1564" t="str">
        <f>VLOOKUP($B1564,Summary!$A:$C,3,0)</f>
        <v>Intezar Sayed</v>
      </c>
      <c r="V1564" t="str">
        <f ca="1">VLOOKUP($B1564,Summary!$A:$E,5,0)</f>
        <v>91 - 180</v>
      </c>
      <c r="W1564">
        <f t="shared" si="50"/>
        <v>10154490</v>
      </c>
    </row>
    <row r="1565" spans="1:23" s="8" customFormat="1">
      <c r="A1565" s="6">
        <v>45464</v>
      </c>
      <c r="B1565" s="209">
        <v>10158406</v>
      </c>
      <c r="C1565" s="7" t="str">
        <f t="shared" si="49"/>
        <v>MOHAMMAD HASEEN</v>
      </c>
      <c r="D1565" t="s">
        <v>582</v>
      </c>
      <c r="E1565">
        <v>8565899473</v>
      </c>
      <c r="F1565" t="s">
        <v>431</v>
      </c>
      <c r="G1565">
        <v>5</v>
      </c>
      <c r="H1565">
        <v>0</v>
      </c>
      <c r="I1565">
        <v>0</v>
      </c>
      <c r="J1565">
        <v>5</v>
      </c>
      <c r="K1565">
        <v>3</v>
      </c>
      <c r="L1565">
        <v>2</v>
      </c>
      <c r="M1565">
        <v>0</v>
      </c>
      <c r="N1565">
        <v>0</v>
      </c>
      <c r="O1565" t="s">
        <v>384</v>
      </c>
      <c r="P1565" s="368">
        <v>125</v>
      </c>
      <c r="Q1565" s="137">
        <v>0</v>
      </c>
      <c r="R1565" s="137">
        <v>5</v>
      </c>
      <c r="S1565" s="137">
        <v>1</v>
      </c>
      <c r="T1565" s="137">
        <v>100</v>
      </c>
      <c r="U1565" t="str">
        <f>VLOOKUP($B1565,Summary!$A:$C,3,0)</f>
        <v>Madhuri Joshi</v>
      </c>
      <c r="V1565" t="str">
        <f ca="1">VLOOKUP($B1565,Summary!$A:$E,5,0)</f>
        <v>00 - 30</v>
      </c>
      <c r="W1565">
        <f t="shared" si="50"/>
        <v>10158406</v>
      </c>
    </row>
    <row r="1566" spans="1:23" s="8" customFormat="1">
      <c r="A1566" s="6">
        <v>45464</v>
      </c>
      <c r="B1566" s="209">
        <v>10145771</v>
      </c>
      <c r="C1566" s="7" t="str">
        <f t="shared" si="49"/>
        <v>RISHIKESH DUBEY</v>
      </c>
      <c r="D1566" t="s">
        <v>437</v>
      </c>
      <c r="E1566">
        <v>8369036235</v>
      </c>
      <c r="F1566" t="s">
        <v>433</v>
      </c>
      <c r="G1566">
        <v>5</v>
      </c>
      <c r="H1566">
        <v>0</v>
      </c>
      <c r="I1566">
        <v>0</v>
      </c>
      <c r="J1566">
        <v>5</v>
      </c>
      <c r="K1566">
        <v>0</v>
      </c>
      <c r="L1566">
        <v>5</v>
      </c>
      <c r="M1566">
        <v>0</v>
      </c>
      <c r="N1566">
        <v>0</v>
      </c>
      <c r="O1566" t="s">
        <v>384</v>
      </c>
      <c r="P1566" s="368">
        <v>115</v>
      </c>
      <c r="Q1566" s="137">
        <v>0</v>
      </c>
      <c r="R1566" s="137">
        <v>5</v>
      </c>
      <c r="S1566" s="137">
        <v>1</v>
      </c>
      <c r="T1566" s="137">
        <v>100</v>
      </c>
      <c r="U1566" t="str">
        <f>VLOOKUP($B1566,Summary!$A:$C,3,0)</f>
        <v>Intezar Sayed</v>
      </c>
      <c r="V1566" t="str">
        <f ca="1">VLOOKUP($B1566,Summary!$A:$E,5,0)</f>
        <v>180 +</v>
      </c>
      <c r="W1566">
        <f t="shared" si="50"/>
        <v>10145771</v>
      </c>
    </row>
    <row r="1567" spans="1:23" s="8" customFormat="1">
      <c r="A1567" s="6">
        <v>45464</v>
      </c>
      <c r="B1567" s="209">
        <v>10150180</v>
      </c>
      <c r="C1567" s="7" t="str">
        <f t="shared" si="49"/>
        <v>YASH SABHA SHANKAR TIWARI</v>
      </c>
      <c r="D1567" t="s">
        <v>423</v>
      </c>
      <c r="E1567">
        <v>9594587271</v>
      </c>
      <c r="F1567" t="s">
        <v>387</v>
      </c>
      <c r="G1567">
        <v>1</v>
      </c>
      <c r="H1567">
        <v>0</v>
      </c>
      <c r="I1567">
        <v>0</v>
      </c>
      <c r="J1567">
        <v>1</v>
      </c>
      <c r="K1567">
        <v>0</v>
      </c>
      <c r="L1567">
        <v>1</v>
      </c>
      <c r="M1567">
        <v>0</v>
      </c>
      <c r="N1567">
        <v>0</v>
      </c>
      <c r="O1567" t="s">
        <v>384</v>
      </c>
      <c r="P1567" s="368">
        <v>25</v>
      </c>
      <c r="Q1567" s="137">
        <v>0</v>
      </c>
      <c r="R1567" s="137">
        <v>1</v>
      </c>
      <c r="S1567" s="137">
        <v>1</v>
      </c>
      <c r="T1567" s="137">
        <v>20</v>
      </c>
      <c r="U1567" t="str">
        <f>VLOOKUP($B1567,Summary!$A:$C,3,0)</f>
        <v>Abhijit Khanvilkar</v>
      </c>
      <c r="V1567" t="str">
        <f ca="1">VLOOKUP($B1567,Summary!$A:$E,5,0)</f>
        <v>180 +</v>
      </c>
      <c r="W1567">
        <f t="shared" si="50"/>
        <v>10150180</v>
      </c>
    </row>
    <row r="1568" spans="1:23" s="8" customFormat="1">
      <c r="A1568" s="6">
        <v>45464</v>
      </c>
      <c r="B1568" s="209">
        <v>10154719</v>
      </c>
      <c r="C1568" s="7" t="str">
        <f t="shared" si="49"/>
        <v>CHANDAN MISHRA</v>
      </c>
      <c r="D1568" t="s">
        <v>489</v>
      </c>
      <c r="E1568">
        <v>8433849596</v>
      </c>
      <c r="F1568" t="s">
        <v>471</v>
      </c>
      <c r="G1568">
        <v>5</v>
      </c>
      <c r="H1568">
        <v>0</v>
      </c>
      <c r="I1568">
        <v>0</v>
      </c>
      <c r="J1568">
        <v>5</v>
      </c>
      <c r="K1568">
        <v>0</v>
      </c>
      <c r="L1568">
        <v>5</v>
      </c>
      <c r="M1568">
        <v>0</v>
      </c>
      <c r="N1568">
        <v>0</v>
      </c>
      <c r="O1568" t="s">
        <v>384</v>
      </c>
      <c r="P1568" s="368">
        <v>115</v>
      </c>
      <c r="Q1568" s="137">
        <v>0</v>
      </c>
      <c r="R1568" s="137">
        <v>5</v>
      </c>
      <c r="S1568" s="137">
        <v>1</v>
      </c>
      <c r="T1568" s="137">
        <v>100</v>
      </c>
      <c r="U1568" t="str">
        <f>VLOOKUP($B1568,Summary!$A:$C,3,0)</f>
        <v>Dileep Sharma</v>
      </c>
      <c r="V1568" t="str">
        <f ca="1">VLOOKUP($B1568,Summary!$A:$E,5,0)</f>
        <v>91 - 180</v>
      </c>
      <c r="W1568">
        <f t="shared" si="50"/>
        <v>10154719</v>
      </c>
    </row>
    <row r="1569" spans="1:23" s="8" customFormat="1">
      <c r="A1569" s="6">
        <v>45464</v>
      </c>
      <c r="B1569" s="209">
        <v>10091881</v>
      </c>
      <c r="C1569" s="7" t="str">
        <f t="shared" si="49"/>
        <v>SUMIT SHARAD SANAS</v>
      </c>
      <c r="D1569" t="s">
        <v>427</v>
      </c>
      <c r="E1569">
        <v>8652573355</v>
      </c>
      <c r="F1569" t="s">
        <v>392</v>
      </c>
      <c r="G1569">
        <v>4</v>
      </c>
      <c r="H1569">
        <v>0</v>
      </c>
      <c r="I1569">
        <v>0</v>
      </c>
      <c r="J1569">
        <v>4</v>
      </c>
      <c r="K1569">
        <v>0</v>
      </c>
      <c r="L1569">
        <v>4</v>
      </c>
      <c r="M1569">
        <v>0</v>
      </c>
      <c r="N1569">
        <v>0</v>
      </c>
      <c r="O1569" t="s">
        <v>384</v>
      </c>
      <c r="P1569" s="368">
        <v>100</v>
      </c>
      <c r="Q1569" s="137">
        <v>0</v>
      </c>
      <c r="R1569" s="137">
        <v>4</v>
      </c>
      <c r="S1569" s="137">
        <v>1</v>
      </c>
      <c r="T1569" s="137">
        <v>80</v>
      </c>
      <c r="U1569" t="str">
        <f>VLOOKUP($B1569,Summary!$A:$C,3,0)</f>
        <v>Abhijit Khanvilkar</v>
      </c>
      <c r="V1569" t="str">
        <f ca="1">VLOOKUP($B1569,Summary!$A:$E,5,0)</f>
        <v>More Than 1 Year</v>
      </c>
      <c r="W1569">
        <f t="shared" si="50"/>
        <v>10091881</v>
      </c>
    </row>
    <row r="1570" spans="1:23" s="8" customFormat="1">
      <c r="A1570" s="6">
        <v>45464</v>
      </c>
      <c r="B1570" s="209">
        <v>10153331</v>
      </c>
      <c r="C1570" s="7" t="str">
        <f t="shared" ref="C1570:C1629" si="51">D1570</f>
        <v>RAGHWENDRA KUMAR SINGH</v>
      </c>
      <c r="D1570" t="s">
        <v>460</v>
      </c>
      <c r="E1570">
        <v>8104389966</v>
      </c>
      <c r="F1570" t="s">
        <v>390</v>
      </c>
      <c r="G1570">
        <v>2</v>
      </c>
      <c r="H1570">
        <v>0</v>
      </c>
      <c r="I1570">
        <v>0</v>
      </c>
      <c r="J1570">
        <v>2</v>
      </c>
      <c r="K1570">
        <v>0</v>
      </c>
      <c r="L1570">
        <v>2</v>
      </c>
      <c r="M1570">
        <v>0</v>
      </c>
      <c r="N1570">
        <v>0</v>
      </c>
      <c r="O1570" t="s">
        <v>384</v>
      </c>
      <c r="P1570" s="368">
        <v>50</v>
      </c>
      <c r="Q1570" s="137">
        <v>0</v>
      </c>
      <c r="R1570" s="137">
        <v>2</v>
      </c>
      <c r="S1570" s="137">
        <v>1</v>
      </c>
      <c r="T1570" s="137">
        <v>66.67</v>
      </c>
      <c r="U1570" t="str">
        <f>VLOOKUP($B1570,Summary!$A:$C,3,0)</f>
        <v>Avnind Singh</v>
      </c>
      <c r="V1570" t="str">
        <f ca="1">VLOOKUP($B1570,Summary!$A:$E,5,0)</f>
        <v>91 - 180</v>
      </c>
      <c r="W1570">
        <f t="shared" si="50"/>
        <v>10153331</v>
      </c>
    </row>
    <row r="1571" spans="1:23" s="8" customFormat="1">
      <c r="A1571" s="6">
        <v>45464</v>
      </c>
      <c r="B1571" s="209">
        <v>10151345</v>
      </c>
      <c r="C1571" s="7" t="str">
        <f t="shared" si="51"/>
        <v>NAGENDRA MISHRA</v>
      </c>
      <c r="D1571" t="s">
        <v>386</v>
      </c>
      <c r="E1571">
        <v>7049872363</v>
      </c>
      <c r="F1571" t="s">
        <v>448</v>
      </c>
      <c r="G1571">
        <v>3</v>
      </c>
      <c r="H1571">
        <v>0</v>
      </c>
      <c r="I1571">
        <v>0</v>
      </c>
      <c r="J1571">
        <v>3</v>
      </c>
      <c r="K1571">
        <v>0</v>
      </c>
      <c r="L1571">
        <v>3</v>
      </c>
      <c r="M1571">
        <v>0</v>
      </c>
      <c r="N1571">
        <v>0</v>
      </c>
      <c r="O1571" t="s">
        <v>384</v>
      </c>
      <c r="P1571" s="368">
        <v>75</v>
      </c>
      <c r="Q1571" s="137">
        <v>0</v>
      </c>
      <c r="R1571" s="137">
        <v>3</v>
      </c>
      <c r="S1571" s="137">
        <v>1</v>
      </c>
      <c r="T1571" s="137">
        <v>100</v>
      </c>
      <c r="U1571" t="str">
        <f>VLOOKUP($B1571,Summary!$A:$C,3,0)</f>
        <v>Avnind Singh</v>
      </c>
      <c r="V1571" t="str">
        <f ca="1">VLOOKUP($B1571,Summary!$A:$E,5,0)</f>
        <v>180 +</v>
      </c>
      <c r="W1571">
        <f t="shared" si="50"/>
        <v>10151345</v>
      </c>
    </row>
    <row r="1572" spans="1:23" s="8" customFormat="1">
      <c r="A1572" s="6">
        <v>45464</v>
      </c>
      <c r="B1572" s="209">
        <v>10147962</v>
      </c>
      <c r="C1572" s="7" t="str">
        <f t="shared" si="51"/>
        <v>SIDDHANT RAJENDRA PAWAR</v>
      </c>
      <c r="D1572" t="s">
        <v>448</v>
      </c>
      <c r="E1572">
        <v>9372138716</v>
      </c>
      <c r="F1572" t="s">
        <v>479</v>
      </c>
      <c r="G1572">
        <v>1</v>
      </c>
      <c r="H1572">
        <v>0</v>
      </c>
      <c r="I1572">
        <v>0</v>
      </c>
      <c r="J1572">
        <v>1</v>
      </c>
      <c r="K1572">
        <v>1</v>
      </c>
      <c r="L1572">
        <v>0</v>
      </c>
      <c r="M1572">
        <v>0</v>
      </c>
      <c r="N1572">
        <v>0</v>
      </c>
      <c r="O1572" t="s">
        <v>384</v>
      </c>
      <c r="P1572" s="368">
        <v>25</v>
      </c>
      <c r="Q1572" s="137">
        <v>0</v>
      </c>
      <c r="R1572" s="137">
        <v>1</v>
      </c>
      <c r="S1572" s="137">
        <v>1</v>
      </c>
      <c r="T1572" s="137">
        <v>20</v>
      </c>
      <c r="U1572" t="str">
        <f>VLOOKUP($B1572,Summary!$A:$C,3,0)</f>
        <v>Avnind Singh</v>
      </c>
      <c r="V1572" t="str">
        <f ca="1">VLOOKUP($B1572,Summary!$A:$E,5,0)</f>
        <v>180 +</v>
      </c>
      <c r="W1572">
        <f t="shared" si="50"/>
        <v>10147962</v>
      </c>
    </row>
    <row r="1573" spans="1:23" s="8" customFormat="1">
      <c r="A1573" s="6">
        <v>45464</v>
      </c>
      <c r="B1573" s="209">
        <v>10155631</v>
      </c>
      <c r="C1573" s="7" t="str">
        <f t="shared" si="51"/>
        <v>PRAFUL MUKUNDRAO TELANG</v>
      </c>
      <c r="D1573" t="s">
        <v>501</v>
      </c>
      <c r="E1573">
        <v>7769928826</v>
      </c>
      <c r="F1573" t="s">
        <v>409</v>
      </c>
      <c r="G1573">
        <v>4</v>
      </c>
      <c r="H1573">
        <v>0</v>
      </c>
      <c r="I1573">
        <v>0</v>
      </c>
      <c r="J1573">
        <v>4</v>
      </c>
      <c r="K1573">
        <v>2</v>
      </c>
      <c r="L1573">
        <v>2</v>
      </c>
      <c r="M1573">
        <v>0</v>
      </c>
      <c r="N1573">
        <v>0</v>
      </c>
      <c r="O1573" t="s">
        <v>384</v>
      </c>
      <c r="P1573" s="368">
        <v>80</v>
      </c>
      <c r="Q1573" s="137">
        <v>0</v>
      </c>
      <c r="R1573" s="137">
        <v>2</v>
      </c>
      <c r="S1573" s="137">
        <v>1</v>
      </c>
      <c r="T1573" s="137">
        <v>40</v>
      </c>
      <c r="U1573" t="str">
        <f>VLOOKUP($B1573,Summary!$A:$C,3,0)</f>
        <v>Avnind Singh</v>
      </c>
      <c r="V1573" t="str">
        <f ca="1">VLOOKUP($B1573,Summary!$A:$E,5,0)</f>
        <v>31 - 90</v>
      </c>
      <c r="W1573">
        <f t="shared" si="50"/>
        <v>10155631</v>
      </c>
    </row>
    <row r="1574" spans="1:23" s="8" customFormat="1">
      <c r="A1574" s="6">
        <v>45464</v>
      </c>
      <c r="B1574" s="209">
        <v>10154727</v>
      </c>
      <c r="C1574" s="7" t="str">
        <f t="shared" si="51"/>
        <v>SHUBHENDU PRAFULLA DASKABI</v>
      </c>
      <c r="D1574" t="s">
        <v>491</v>
      </c>
      <c r="E1574">
        <v>9372379791</v>
      </c>
      <c r="F1574" t="s">
        <v>471</v>
      </c>
      <c r="G1574">
        <v>5</v>
      </c>
      <c r="H1574">
        <v>0</v>
      </c>
      <c r="I1574">
        <v>0</v>
      </c>
      <c r="J1574">
        <v>5</v>
      </c>
      <c r="K1574">
        <v>1</v>
      </c>
      <c r="L1574">
        <v>5</v>
      </c>
      <c r="M1574">
        <v>0</v>
      </c>
      <c r="N1574">
        <v>0</v>
      </c>
      <c r="O1574" t="s">
        <v>384</v>
      </c>
      <c r="P1574" s="368">
        <v>125</v>
      </c>
      <c r="Q1574" s="137">
        <v>0</v>
      </c>
      <c r="R1574" s="137">
        <v>5</v>
      </c>
      <c r="S1574" s="137">
        <v>1</v>
      </c>
      <c r="T1574" s="137">
        <v>100</v>
      </c>
      <c r="U1574" t="str">
        <f>VLOOKUP($B1574,Summary!$A:$C,3,0)</f>
        <v>Dileep Sharma</v>
      </c>
      <c r="V1574" t="str">
        <f ca="1">VLOOKUP($B1574,Summary!$A:$E,5,0)</f>
        <v>91 - 180</v>
      </c>
      <c r="W1574">
        <f t="shared" si="50"/>
        <v>10154727</v>
      </c>
    </row>
    <row r="1575" spans="1:23" s="8" customFormat="1">
      <c r="A1575" s="6">
        <v>45464</v>
      </c>
      <c r="B1575" s="209">
        <v>10153648</v>
      </c>
      <c r="C1575" s="7" t="str">
        <f t="shared" si="51"/>
        <v>RAJKUMAR U SINGH</v>
      </c>
      <c r="D1575" t="s">
        <v>466</v>
      </c>
      <c r="E1575">
        <v>7058306032</v>
      </c>
      <c r="F1575" t="s">
        <v>385</v>
      </c>
      <c r="G1575">
        <v>4</v>
      </c>
      <c r="H1575">
        <v>0</v>
      </c>
      <c r="I1575">
        <v>0</v>
      </c>
      <c r="J1575">
        <v>4</v>
      </c>
      <c r="K1575">
        <v>2</v>
      </c>
      <c r="L1575">
        <v>2</v>
      </c>
      <c r="M1575">
        <v>0</v>
      </c>
      <c r="N1575">
        <v>0</v>
      </c>
      <c r="O1575" t="s">
        <v>384</v>
      </c>
      <c r="P1575" s="368">
        <v>85</v>
      </c>
      <c r="Q1575" s="137">
        <v>0</v>
      </c>
      <c r="R1575" s="137">
        <v>2</v>
      </c>
      <c r="S1575" s="137">
        <v>1</v>
      </c>
      <c r="T1575" s="137">
        <v>40</v>
      </c>
      <c r="U1575" t="str">
        <f>VLOOKUP($B1575,Summary!$A:$C,3,0)</f>
        <v>Intezar Sayed</v>
      </c>
      <c r="V1575" t="str">
        <f ca="1">VLOOKUP($B1575,Summary!$A:$E,5,0)</f>
        <v>91 - 180</v>
      </c>
      <c r="W1575">
        <f t="shared" si="50"/>
        <v>10153648</v>
      </c>
    </row>
    <row r="1576" spans="1:23" s="8" customFormat="1">
      <c r="A1576" s="6">
        <v>45464</v>
      </c>
      <c r="B1576" s="209">
        <v>10157279</v>
      </c>
      <c r="C1576" s="7" t="str">
        <f t="shared" si="51"/>
        <v>ABDUL AHAD ANIS KHAN</v>
      </c>
      <c r="D1576" t="s">
        <v>547</v>
      </c>
      <c r="E1576">
        <v>7058620610</v>
      </c>
      <c r="F1576" t="s">
        <v>461</v>
      </c>
      <c r="G1576">
        <v>4</v>
      </c>
      <c r="H1576">
        <v>0</v>
      </c>
      <c r="I1576">
        <v>0</v>
      </c>
      <c r="J1576">
        <v>4</v>
      </c>
      <c r="K1576">
        <v>3</v>
      </c>
      <c r="L1576">
        <v>1</v>
      </c>
      <c r="M1576">
        <v>0</v>
      </c>
      <c r="N1576">
        <v>0</v>
      </c>
      <c r="O1576" t="s">
        <v>384</v>
      </c>
      <c r="P1576" s="368">
        <v>100</v>
      </c>
      <c r="Q1576" s="137">
        <v>0</v>
      </c>
      <c r="R1576" s="137">
        <v>4</v>
      </c>
      <c r="S1576" s="137">
        <v>1</v>
      </c>
      <c r="T1576" s="137">
        <v>80</v>
      </c>
      <c r="U1576" t="str">
        <f>VLOOKUP($B1576,Summary!$A:$C,3,0)</f>
        <v>Avnind Singh</v>
      </c>
      <c r="V1576" t="str">
        <f ca="1">VLOOKUP($B1576,Summary!$A:$E,5,0)</f>
        <v>31 - 90</v>
      </c>
      <c r="W1576">
        <f t="shared" si="50"/>
        <v>10157279</v>
      </c>
    </row>
    <row r="1577" spans="1:23" s="8" customFormat="1">
      <c r="A1577" s="6">
        <v>45464</v>
      </c>
      <c r="B1577" s="209">
        <v>10154479</v>
      </c>
      <c r="C1577" s="7" t="str">
        <f t="shared" si="51"/>
        <v>VINOD KUMAR</v>
      </c>
      <c r="D1577" t="s">
        <v>477</v>
      </c>
      <c r="E1577">
        <v>7905193449</v>
      </c>
      <c r="F1577" t="s">
        <v>471</v>
      </c>
      <c r="G1577">
        <v>5</v>
      </c>
      <c r="H1577">
        <v>0</v>
      </c>
      <c r="I1577">
        <v>0</v>
      </c>
      <c r="J1577">
        <v>5</v>
      </c>
      <c r="K1577">
        <v>1</v>
      </c>
      <c r="L1577">
        <v>4</v>
      </c>
      <c r="M1577">
        <v>0</v>
      </c>
      <c r="N1577">
        <v>0</v>
      </c>
      <c r="O1577" t="s">
        <v>384</v>
      </c>
      <c r="P1577" s="368">
        <v>125</v>
      </c>
      <c r="Q1577" s="137">
        <v>0</v>
      </c>
      <c r="R1577" s="137">
        <v>4</v>
      </c>
      <c r="S1577" s="137">
        <v>1</v>
      </c>
      <c r="T1577" s="137">
        <v>80</v>
      </c>
      <c r="U1577" t="str">
        <f>VLOOKUP($B1577,Summary!$A:$C,3,0)</f>
        <v>Dileep Sharma</v>
      </c>
      <c r="V1577" t="str">
        <f ca="1">VLOOKUP($B1577,Summary!$A:$E,5,0)</f>
        <v>91 - 180</v>
      </c>
      <c r="W1577">
        <f t="shared" si="50"/>
        <v>10154479</v>
      </c>
    </row>
    <row r="1578" spans="1:23" s="8" customFormat="1">
      <c r="A1578" s="6">
        <v>45464</v>
      </c>
      <c r="B1578" s="209">
        <v>10154483</v>
      </c>
      <c r="C1578" s="7" t="str">
        <f t="shared" si="51"/>
        <v>JAYANT KUMAR</v>
      </c>
      <c r="D1578" t="s">
        <v>471</v>
      </c>
      <c r="E1578">
        <v>9304376328</v>
      </c>
      <c r="F1578" t="s">
        <v>497</v>
      </c>
      <c r="G1578">
        <v>3</v>
      </c>
      <c r="H1578">
        <v>0</v>
      </c>
      <c r="I1578">
        <v>0</v>
      </c>
      <c r="J1578">
        <v>3</v>
      </c>
      <c r="K1578">
        <v>1</v>
      </c>
      <c r="L1578">
        <v>2</v>
      </c>
      <c r="M1578">
        <v>0</v>
      </c>
      <c r="N1578">
        <v>0</v>
      </c>
      <c r="O1578" t="s">
        <v>384</v>
      </c>
      <c r="P1578" s="368">
        <v>75</v>
      </c>
      <c r="Q1578" s="137">
        <v>0</v>
      </c>
      <c r="R1578" s="137">
        <v>3</v>
      </c>
      <c r="S1578" s="137">
        <v>1</v>
      </c>
      <c r="T1578" s="137">
        <v>100</v>
      </c>
      <c r="U1578" t="str">
        <f>VLOOKUP($B1578,Summary!$A:$C,3,0)</f>
        <v>Dileep Sharma</v>
      </c>
      <c r="V1578" t="str">
        <f ca="1">VLOOKUP($B1578,Summary!$A:$E,5,0)</f>
        <v>91 - 180</v>
      </c>
      <c r="W1578">
        <f t="shared" si="50"/>
        <v>10154483</v>
      </c>
    </row>
    <row r="1579" spans="1:23" s="8" customFormat="1">
      <c r="A1579" s="6">
        <v>45464</v>
      </c>
      <c r="B1579" s="209">
        <v>10057460</v>
      </c>
      <c r="C1579" s="7" t="str">
        <f t="shared" si="51"/>
        <v>GANGA SAGAR PANDEY</v>
      </c>
      <c r="D1579" t="s">
        <v>435</v>
      </c>
      <c r="E1579">
        <v>9696537480</v>
      </c>
      <c r="F1579" t="s">
        <v>412</v>
      </c>
      <c r="G1579">
        <v>7</v>
      </c>
      <c r="H1579">
        <v>0</v>
      </c>
      <c r="I1579">
        <v>0</v>
      </c>
      <c r="J1579">
        <v>7</v>
      </c>
      <c r="K1579">
        <v>3</v>
      </c>
      <c r="L1579">
        <v>4</v>
      </c>
      <c r="M1579">
        <v>0</v>
      </c>
      <c r="N1579">
        <v>0</v>
      </c>
      <c r="O1579" t="s">
        <v>384</v>
      </c>
      <c r="P1579" s="368">
        <v>175</v>
      </c>
      <c r="Q1579" s="137">
        <v>0</v>
      </c>
      <c r="R1579" s="137">
        <v>6</v>
      </c>
      <c r="S1579" s="137">
        <v>1</v>
      </c>
      <c r="T1579" s="137">
        <v>100</v>
      </c>
      <c r="U1579" t="str">
        <f>VLOOKUP($B1579,Summary!$A:$C,3,0)</f>
        <v>Rushikesh Kale</v>
      </c>
      <c r="V1579" t="str">
        <f ca="1">VLOOKUP($B1579,Summary!$A:$E,5,0)</f>
        <v>More Than 1 Year</v>
      </c>
      <c r="W1579">
        <f t="shared" si="50"/>
        <v>10057460</v>
      </c>
    </row>
    <row r="1580" spans="1:23" s="8" customFormat="1">
      <c r="A1580" s="6">
        <v>45464</v>
      </c>
      <c r="B1580" s="209">
        <v>10153634</v>
      </c>
      <c r="C1580" s="7" t="str">
        <f t="shared" si="51"/>
        <v>LAXMI NARAYAN PANDEY</v>
      </c>
      <c r="D1580" t="s">
        <v>467</v>
      </c>
      <c r="E1580">
        <v>7208851513</v>
      </c>
      <c r="F1580" t="s">
        <v>387</v>
      </c>
      <c r="G1580">
        <v>5</v>
      </c>
      <c r="H1580">
        <v>0</v>
      </c>
      <c r="I1580">
        <v>0</v>
      </c>
      <c r="J1580">
        <v>5</v>
      </c>
      <c r="K1580">
        <v>3</v>
      </c>
      <c r="L1580">
        <v>2</v>
      </c>
      <c r="M1580">
        <v>0</v>
      </c>
      <c r="N1580">
        <v>0</v>
      </c>
      <c r="O1580" t="s">
        <v>384</v>
      </c>
      <c r="P1580" s="368">
        <v>115</v>
      </c>
      <c r="Q1580" s="137">
        <v>0</v>
      </c>
      <c r="R1580" s="137">
        <v>4</v>
      </c>
      <c r="S1580" s="137">
        <v>1</v>
      </c>
      <c r="T1580" s="137">
        <v>80</v>
      </c>
      <c r="U1580" t="str">
        <f>VLOOKUP($B1580,Summary!$A:$C,3,0)</f>
        <v>Abhijit Khanvilkar</v>
      </c>
      <c r="V1580" t="str">
        <f ca="1">VLOOKUP($B1580,Summary!$A:$E,5,0)</f>
        <v>91 - 180</v>
      </c>
      <c r="W1580">
        <f t="shared" si="50"/>
        <v>10153634</v>
      </c>
    </row>
    <row r="1581" spans="1:23" s="8" customFormat="1">
      <c r="A1581" s="6">
        <v>45464</v>
      </c>
      <c r="B1581" s="209">
        <v>10157722</v>
      </c>
      <c r="C1581" s="7" t="str">
        <f t="shared" si="51"/>
        <v>SACHIN KUMAR</v>
      </c>
      <c r="D1581" t="s">
        <v>561</v>
      </c>
      <c r="E1581">
        <v>8825131086</v>
      </c>
      <c r="F1581" t="s">
        <v>387</v>
      </c>
      <c r="G1581">
        <v>5</v>
      </c>
      <c r="H1581">
        <v>0</v>
      </c>
      <c r="I1581">
        <v>0</v>
      </c>
      <c r="J1581">
        <v>5</v>
      </c>
      <c r="K1581">
        <v>1</v>
      </c>
      <c r="L1581">
        <v>4</v>
      </c>
      <c r="M1581">
        <v>0</v>
      </c>
      <c r="N1581">
        <v>0</v>
      </c>
      <c r="O1581" t="s">
        <v>384</v>
      </c>
      <c r="P1581" s="368">
        <v>125</v>
      </c>
      <c r="Q1581" s="137">
        <v>0</v>
      </c>
      <c r="R1581" s="137">
        <v>5</v>
      </c>
      <c r="S1581" s="137">
        <v>1</v>
      </c>
      <c r="T1581" s="137">
        <v>100</v>
      </c>
      <c r="U1581" t="str">
        <f>VLOOKUP($B1581,Summary!$A:$C,3,0)</f>
        <v>Abhijit Khanvilkar</v>
      </c>
      <c r="V1581" t="str">
        <f ca="1">VLOOKUP($B1581,Summary!$A:$E,5,0)</f>
        <v>31 - 90</v>
      </c>
      <c r="W1581">
        <f t="shared" si="50"/>
        <v>10157722</v>
      </c>
    </row>
    <row r="1582" spans="1:23" s="8" customFormat="1">
      <c r="A1582" s="6">
        <v>45464</v>
      </c>
      <c r="B1582" s="209">
        <v>10014784</v>
      </c>
      <c r="C1582" s="7" t="str">
        <f t="shared" si="51"/>
        <v>PRASHANT LAD</v>
      </c>
      <c r="D1582" t="s">
        <v>407</v>
      </c>
      <c r="E1582">
        <v>9833647618</v>
      </c>
      <c r="F1582" t="s">
        <v>431</v>
      </c>
      <c r="G1582">
        <v>2</v>
      </c>
      <c r="H1582">
        <v>1</v>
      </c>
      <c r="I1582">
        <v>0</v>
      </c>
      <c r="J1582">
        <v>1</v>
      </c>
      <c r="K1582">
        <v>1</v>
      </c>
      <c r="L1582">
        <v>2</v>
      </c>
      <c r="M1582">
        <v>0</v>
      </c>
      <c r="N1582">
        <v>0</v>
      </c>
      <c r="O1582" t="s">
        <v>384</v>
      </c>
      <c r="P1582" s="368">
        <v>115</v>
      </c>
      <c r="Q1582" s="137">
        <v>7080</v>
      </c>
      <c r="R1582" s="137">
        <v>2</v>
      </c>
      <c r="S1582" s="137">
        <v>1</v>
      </c>
      <c r="T1582" s="137">
        <v>66.67</v>
      </c>
      <c r="U1582" t="str">
        <f>VLOOKUP($B1582,Summary!$A:$C,3,0)</f>
        <v>Madhuri Joshi</v>
      </c>
      <c r="V1582" t="str">
        <f ca="1">VLOOKUP($B1582,Summary!$A:$E,5,0)</f>
        <v>More Than 1 Year</v>
      </c>
      <c r="W1582">
        <f t="shared" si="50"/>
        <v>10014784</v>
      </c>
    </row>
    <row r="1583" spans="1:23" s="8" customFormat="1">
      <c r="A1583" s="6">
        <v>45464</v>
      </c>
      <c r="B1583" s="209">
        <v>10155619</v>
      </c>
      <c r="C1583" s="7" t="str">
        <f t="shared" si="51"/>
        <v>AJAY BALU LONDHE</v>
      </c>
      <c r="D1583" t="s">
        <v>502</v>
      </c>
      <c r="E1583">
        <v>8369610661</v>
      </c>
      <c r="F1583" t="s">
        <v>416</v>
      </c>
      <c r="G1583">
        <v>7</v>
      </c>
      <c r="H1583">
        <v>0</v>
      </c>
      <c r="I1583">
        <v>0</v>
      </c>
      <c r="J1583">
        <v>7</v>
      </c>
      <c r="K1583">
        <v>2</v>
      </c>
      <c r="L1583">
        <v>5</v>
      </c>
      <c r="M1583">
        <v>0</v>
      </c>
      <c r="N1583">
        <v>0</v>
      </c>
      <c r="O1583" t="s">
        <v>384</v>
      </c>
      <c r="P1583" s="368">
        <v>165</v>
      </c>
      <c r="Q1583" s="137">
        <v>0</v>
      </c>
      <c r="R1583" s="137">
        <v>6</v>
      </c>
      <c r="S1583" s="137">
        <v>1</v>
      </c>
      <c r="T1583" s="137">
        <v>100</v>
      </c>
      <c r="U1583" t="str">
        <f>VLOOKUP($B1583,Summary!$A:$C,3,0)</f>
        <v>Abhijit Khanvilkar</v>
      </c>
      <c r="V1583" t="str">
        <f ca="1">VLOOKUP($B1583,Summary!$A:$E,5,0)</f>
        <v>31 - 90</v>
      </c>
      <c r="W1583">
        <f t="shared" si="50"/>
        <v>10155619</v>
      </c>
    </row>
    <row r="1584" spans="1:23" s="8" customFormat="1">
      <c r="A1584" s="6">
        <v>45464</v>
      </c>
      <c r="B1584" s="209">
        <v>10068280</v>
      </c>
      <c r="C1584" s="7" t="str">
        <f t="shared" si="51"/>
        <v>ARCHANA KAKADE</v>
      </c>
      <c r="D1584" t="s">
        <v>434</v>
      </c>
      <c r="E1584">
        <v>7208149618</v>
      </c>
      <c r="F1584" t="s">
        <v>416</v>
      </c>
      <c r="G1584">
        <v>4</v>
      </c>
      <c r="H1584">
        <v>1</v>
      </c>
      <c r="I1584">
        <v>0</v>
      </c>
      <c r="J1584">
        <v>3</v>
      </c>
      <c r="K1584">
        <v>0</v>
      </c>
      <c r="L1584">
        <v>5</v>
      </c>
      <c r="M1584">
        <v>0</v>
      </c>
      <c r="N1584">
        <v>0</v>
      </c>
      <c r="O1584" t="s">
        <v>384</v>
      </c>
      <c r="P1584" s="368">
        <v>165</v>
      </c>
      <c r="Q1584" s="137">
        <v>61674</v>
      </c>
      <c r="R1584" s="137">
        <v>4</v>
      </c>
      <c r="S1584" s="137">
        <v>1</v>
      </c>
      <c r="T1584" s="137">
        <v>100</v>
      </c>
      <c r="U1584" t="str">
        <f>VLOOKUP($B1584,Summary!$A:$C,3,0)</f>
        <v>Abhijit Khanvilkar</v>
      </c>
      <c r="V1584" t="str">
        <f ca="1">VLOOKUP($B1584,Summary!$A:$E,5,0)</f>
        <v>More Than 1 Year</v>
      </c>
      <c r="W1584">
        <f t="shared" si="50"/>
        <v>10068280</v>
      </c>
    </row>
    <row r="1585" spans="1:23" s="8" customFormat="1">
      <c r="A1585" s="6">
        <v>45464</v>
      </c>
      <c r="B1585" s="209">
        <v>10068212</v>
      </c>
      <c r="C1585" s="7" t="str">
        <f t="shared" si="51"/>
        <v>WASIM KAZI</v>
      </c>
      <c r="D1585" t="s">
        <v>436</v>
      </c>
      <c r="E1585">
        <v>9702808599</v>
      </c>
      <c r="F1585" t="s">
        <v>431</v>
      </c>
      <c r="G1585">
        <v>5</v>
      </c>
      <c r="H1585">
        <v>0</v>
      </c>
      <c r="I1585">
        <v>0</v>
      </c>
      <c r="J1585">
        <v>5</v>
      </c>
      <c r="K1585">
        <v>0</v>
      </c>
      <c r="L1585">
        <v>5</v>
      </c>
      <c r="M1585">
        <v>0</v>
      </c>
      <c r="N1585">
        <v>0</v>
      </c>
      <c r="O1585" t="s">
        <v>384</v>
      </c>
      <c r="P1585" s="368">
        <v>125</v>
      </c>
      <c r="Q1585" s="137">
        <v>0</v>
      </c>
      <c r="R1585" s="137">
        <v>5</v>
      </c>
      <c r="S1585" s="137">
        <v>1</v>
      </c>
      <c r="T1585" s="137">
        <v>100</v>
      </c>
      <c r="U1585" t="str">
        <f>VLOOKUP($B1585,Summary!$A:$C,3,0)</f>
        <v>Madhuri Joshi</v>
      </c>
      <c r="V1585" t="str">
        <f ca="1">VLOOKUP($B1585,Summary!$A:$E,5,0)</f>
        <v>More Than 1 Year</v>
      </c>
      <c r="W1585">
        <f t="shared" si="50"/>
        <v>10068212</v>
      </c>
    </row>
    <row r="1586" spans="1:23" s="8" customFormat="1">
      <c r="A1586" s="6">
        <v>45464</v>
      </c>
      <c r="B1586" s="209">
        <v>10154499</v>
      </c>
      <c r="C1586" s="7" t="str">
        <f t="shared" si="51"/>
        <v>SHIVAM PATHAK</v>
      </c>
      <c r="D1586" t="s">
        <v>478</v>
      </c>
      <c r="E1586">
        <v>9721050607</v>
      </c>
      <c r="F1586" t="s">
        <v>385</v>
      </c>
      <c r="G1586">
        <v>5</v>
      </c>
      <c r="H1586">
        <v>0</v>
      </c>
      <c r="I1586">
        <v>0</v>
      </c>
      <c r="J1586">
        <v>5</v>
      </c>
      <c r="K1586">
        <v>3</v>
      </c>
      <c r="L1586">
        <v>4</v>
      </c>
      <c r="M1586">
        <v>0</v>
      </c>
      <c r="N1586">
        <v>0</v>
      </c>
      <c r="O1586" t="s">
        <v>384</v>
      </c>
      <c r="P1586" s="368">
        <v>125</v>
      </c>
      <c r="Q1586" s="137">
        <v>0</v>
      </c>
      <c r="R1586" s="137">
        <v>5</v>
      </c>
      <c r="S1586" s="137">
        <v>1</v>
      </c>
      <c r="T1586" s="137">
        <v>100</v>
      </c>
      <c r="U1586" t="str">
        <f>VLOOKUP($B1586,Summary!$A:$C,3,0)</f>
        <v>Intezar Sayed</v>
      </c>
      <c r="V1586" t="str">
        <f ca="1">VLOOKUP($B1586,Summary!$A:$E,5,0)</f>
        <v>91 - 180</v>
      </c>
      <c r="W1586">
        <f t="shared" si="50"/>
        <v>10154499</v>
      </c>
    </row>
    <row r="1587" spans="1:23" s="8" customFormat="1">
      <c r="A1587" s="6">
        <v>45464</v>
      </c>
      <c r="B1587" s="209">
        <v>10154507</v>
      </c>
      <c r="C1587" s="7" t="str">
        <f t="shared" si="51"/>
        <v>MOHIT UPADHYAY</v>
      </c>
      <c r="D1587" t="s">
        <v>476</v>
      </c>
      <c r="E1587">
        <v>9372906600</v>
      </c>
      <c r="F1587" t="s">
        <v>461</v>
      </c>
      <c r="G1587">
        <v>2</v>
      </c>
      <c r="H1587">
        <v>1</v>
      </c>
      <c r="I1587">
        <v>0</v>
      </c>
      <c r="J1587">
        <v>1</v>
      </c>
      <c r="K1587">
        <v>2</v>
      </c>
      <c r="L1587">
        <v>0</v>
      </c>
      <c r="M1587">
        <v>0</v>
      </c>
      <c r="N1587">
        <v>0</v>
      </c>
      <c r="O1587" t="s">
        <v>384</v>
      </c>
      <c r="P1587" s="368">
        <v>120</v>
      </c>
      <c r="Q1587" s="137">
        <v>11800</v>
      </c>
      <c r="R1587" s="137">
        <v>2</v>
      </c>
      <c r="S1587" s="137">
        <v>1</v>
      </c>
      <c r="T1587" s="137">
        <v>40</v>
      </c>
      <c r="U1587" t="str">
        <f>VLOOKUP($B1587,Summary!$A:$C,3,0)</f>
        <v>Avnind Singh</v>
      </c>
      <c r="V1587" t="str">
        <f ca="1">VLOOKUP($B1587,Summary!$A:$E,5,0)</f>
        <v>91 - 180</v>
      </c>
      <c r="W1587">
        <f t="shared" si="50"/>
        <v>10154507</v>
      </c>
    </row>
    <row r="1588" spans="1:23" s="8" customFormat="1">
      <c r="A1588" s="6">
        <v>45464</v>
      </c>
      <c r="B1588" s="209">
        <v>10155616</v>
      </c>
      <c r="C1588" s="7" t="str">
        <f t="shared" si="51"/>
        <v>DHIRAJKUMAR L MISHRA</v>
      </c>
      <c r="D1588" t="s">
        <v>506</v>
      </c>
      <c r="E1588">
        <v>9370908992</v>
      </c>
      <c r="F1588" t="s">
        <v>442</v>
      </c>
      <c r="G1588">
        <v>7</v>
      </c>
      <c r="H1588">
        <v>0</v>
      </c>
      <c r="I1588">
        <v>0</v>
      </c>
      <c r="J1588">
        <v>7</v>
      </c>
      <c r="K1588">
        <v>1</v>
      </c>
      <c r="L1588">
        <v>6</v>
      </c>
      <c r="M1588">
        <v>0</v>
      </c>
      <c r="N1588">
        <v>0</v>
      </c>
      <c r="O1588" t="s">
        <v>384</v>
      </c>
      <c r="P1588" s="368">
        <v>165</v>
      </c>
      <c r="Q1588" s="137">
        <v>0</v>
      </c>
      <c r="R1588" s="137">
        <v>5</v>
      </c>
      <c r="S1588" s="137">
        <v>1</v>
      </c>
      <c r="T1588" s="137">
        <v>100</v>
      </c>
      <c r="U1588" t="str">
        <f>VLOOKUP($B1588,Summary!$A:$C,3,0)</f>
        <v>Rushikesh Kale</v>
      </c>
      <c r="V1588" t="str">
        <f ca="1">VLOOKUP($B1588,Summary!$A:$E,5,0)</f>
        <v>31 - 90</v>
      </c>
      <c r="W1588">
        <f t="shared" si="50"/>
        <v>10155616</v>
      </c>
    </row>
    <row r="1589" spans="1:23" s="8" customFormat="1">
      <c r="A1589" s="6">
        <v>45464</v>
      </c>
      <c r="B1589" s="209">
        <v>10155635</v>
      </c>
      <c r="C1589" s="7" t="str">
        <f t="shared" si="51"/>
        <v>RITIK PANKAJ CHAUBEY</v>
      </c>
      <c r="D1589" t="s">
        <v>500</v>
      </c>
      <c r="E1589">
        <v>8604838454</v>
      </c>
      <c r="F1589" t="s">
        <v>383</v>
      </c>
      <c r="G1589">
        <v>5</v>
      </c>
      <c r="H1589">
        <v>0</v>
      </c>
      <c r="I1589">
        <v>0</v>
      </c>
      <c r="J1589">
        <v>5</v>
      </c>
      <c r="K1589">
        <v>1</v>
      </c>
      <c r="L1589">
        <v>4</v>
      </c>
      <c r="M1589">
        <v>0</v>
      </c>
      <c r="N1589">
        <v>0</v>
      </c>
      <c r="O1589" t="s">
        <v>384</v>
      </c>
      <c r="P1589" s="368">
        <v>105</v>
      </c>
      <c r="Q1589" s="137">
        <v>0</v>
      </c>
      <c r="R1589" s="137">
        <v>5</v>
      </c>
      <c r="S1589" s="137">
        <v>1</v>
      </c>
      <c r="T1589" s="137">
        <v>100</v>
      </c>
      <c r="U1589" t="str">
        <f>VLOOKUP($B1589,Summary!$A:$C,3,0)</f>
        <v>Madhuri Joshi</v>
      </c>
      <c r="V1589" t="str">
        <f ca="1">VLOOKUP($B1589,Summary!$A:$E,5,0)</f>
        <v>31 - 90</v>
      </c>
      <c r="W1589">
        <f t="shared" si="50"/>
        <v>10155635</v>
      </c>
    </row>
    <row r="1590" spans="1:23" s="8" customFormat="1">
      <c r="A1590" s="6">
        <v>45464</v>
      </c>
      <c r="B1590" s="209">
        <v>10135447</v>
      </c>
      <c r="C1590" s="7" t="str">
        <f t="shared" si="51"/>
        <v>ANKIT VILAS BORSE</v>
      </c>
      <c r="D1590" t="s">
        <v>429</v>
      </c>
      <c r="E1590">
        <v>8655594978</v>
      </c>
      <c r="F1590" t="s">
        <v>412</v>
      </c>
      <c r="G1590">
        <v>6</v>
      </c>
      <c r="H1590">
        <v>0</v>
      </c>
      <c r="I1590">
        <v>0</v>
      </c>
      <c r="J1590">
        <v>6</v>
      </c>
      <c r="K1590">
        <v>0</v>
      </c>
      <c r="L1590">
        <v>6</v>
      </c>
      <c r="M1590">
        <v>0</v>
      </c>
      <c r="N1590">
        <v>0</v>
      </c>
      <c r="O1590" t="s">
        <v>384</v>
      </c>
      <c r="P1590" s="368">
        <v>150</v>
      </c>
      <c r="Q1590" s="137">
        <v>0</v>
      </c>
      <c r="R1590" s="137">
        <v>6</v>
      </c>
      <c r="S1590" s="137">
        <v>1</v>
      </c>
      <c r="T1590" s="137">
        <v>100</v>
      </c>
      <c r="U1590" t="str">
        <f>VLOOKUP($B1590,Summary!$A:$C,3,0)</f>
        <v>Rushikesh Kale</v>
      </c>
      <c r="V1590" t="str">
        <f ca="1">VLOOKUP($B1590,Summary!$A:$E,5,0)</f>
        <v>More Than 1 Year</v>
      </c>
      <c r="W1590">
        <f t="shared" si="50"/>
        <v>10135447</v>
      </c>
    </row>
    <row r="1591" spans="1:23" s="8" customFormat="1">
      <c r="A1591" s="6">
        <v>45464</v>
      </c>
      <c r="B1591" s="209">
        <v>10156163</v>
      </c>
      <c r="C1591" s="7" t="str">
        <f t="shared" si="51"/>
        <v>ABHISHEK KUMAR</v>
      </c>
      <c r="D1591" t="s">
        <v>526</v>
      </c>
      <c r="E1591">
        <v>9967178792</v>
      </c>
      <c r="F1591" t="s">
        <v>386</v>
      </c>
      <c r="G1591">
        <v>5</v>
      </c>
      <c r="H1591">
        <v>0</v>
      </c>
      <c r="I1591">
        <v>0</v>
      </c>
      <c r="J1591">
        <v>5</v>
      </c>
      <c r="K1591">
        <v>1</v>
      </c>
      <c r="L1591">
        <v>4</v>
      </c>
      <c r="M1591">
        <v>0</v>
      </c>
      <c r="N1591">
        <v>0</v>
      </c>
      <c r="O1591" t="s">
        <v>384</v>
      </c>
      <c r="P1591" s="368">
        <v>115</v>
      </c>
      <c r="Q1591" s="137">
        <v>0</v>
      </c>
      <c r="R1591" s="137">
        <v>5</v>
      </c>
      <c r="S1591" s="137">
        <v>1</v>
      </c>
      <c r="T1591" s="137">
        <v>100</v>
      </c>
      <c r="U1591" t="str">
        <f>VLOOKUP($B1591,Summary!$A:$C,3,0)</f>
        <v>Avnind Singh</v>
      </c>
      <c r="V1591" t="str">
        <f ca="1">VLOOKUP($B1591,Summary!$A:$E,5,0)</f>
        <v>31 - 90</v>
      </c>
      <c r="W1591">
        <f t="shared" si="50"/>
        <v>10156163</v>
      </c>
    </row>
    <row r="1592" spans="1:23" s="8" customFormat="1">
      <c r="A1592" s="6">
        <v>45464</v>
      </c>
      <c r="B1592" s="209">
        <v>10157721</v>
      </c>
      <c r="C1592" s="7" t="str">
        <f t="shared" si="51"/>
        <v>NITISH KUMAR</v>
      </c>
      <c r="D1592" t="s">
        <v>562</v>
      </c>
      <c r="E1592">
        <v>8692826180</v>
      </c>
      <c r="F1592" t="s">
        <v>387</v>
      </c>
      <c r="G1592">
        <v>5</v>
      </c>
      <c r="H1592">
        <v>0</v>
      </c>
      <c r="I1592">
        <v>0</v>
      </c>
      <c r="J1592">
        <v>5</v>
      </c>
      <c r="K1592">
        <v>3</v>
      </c>
      <c r="L1592">
        <v>2</v>
      </c>
      <c r="M1592">
        <v>0</v>
      </c>
      <c r="N1592">
        <v>0</v>
      </c>
      <c r="O1592" t="s">
        <v>384</v>
      </c>
      <c r="P1592" s="368">
        <v>125</v>
      </c>
      <c r="Q1592" s="137">
        <v>0</v>
      </c>
      <c r="R1592" s="137">
        <v>4</v>
      </c>
      <c r="S1592" s="137">
        <v>1</v>
      </c>
      <c r="T1592" s="137">
        <v>100</v>
      </c>
      <c r="U1592" t="str">
        <f>VLOOKUP($B1592,Summary!$A:$C,3,0)</f>
        <v>Abhijit Khanvilkar</v>
      </c>
      <c r="V1592" t="str">
        <f ca="1">VLOOKUP($B1592,Summary!$A:$E,5,0)</f>
        <v>31 - 90</v>
      </c>
      <c r="W1592">
        <f t="shared" si="50"/>
        <v>10157721</v>
      </c>
    </row>
    <row r="1593" spans="1:23" s="8" customFormat="1">
      <c r="A1593" s="6">
        <v>45464</v>
      </c>
      <c r="B1593" s="209">
        <v>10123047</v>
      </c>
      <c r="C1593" s="7" t="str">
        <f t="shared" si="51"/>
        <v>MUNAWAR WARISH HASHMI</v>
      </c>
      <c r="D1593" t="s">
        <v>442</v>
      </c>
      <c r="E1593">
        <v>9167670057</v>
      </c>
      <c r="F1593" t="s">
        <v>422</v>
      </c>
      <c r="G1593">
        <v>4</v>
      </c>
      <c r="H1593">
        <v>0</v>
      </c>
      <c r="I1593">
        <v>0</v>
      </c>
      <c r="J1593">
        <v>4</v>
      </c>
      <c r="K1593">
        <v>1</v>
      </c>
      <c r="L1593">
        <v>3</v>
      </c>
      <c r="M1593">
        <v>0</v>
      </c>
      <c r="N1593">
        <v>0</v>
      </c>
      <c r="O1593" t="s">
        <v>384</v>
      </c>
      <c r="P1593" s="368">
        <v>70</v>
      </c>
      <c r="Q1593" s="137">
        <v>0</v>
      </c>
      <c r="R1593" s="137">
        <v>3</v>
      </c>
      <c r="S1593" s="137">
        <v>1</v>
      </c>
      <c r="T1593" s="137">
        <v>100</v>
      </c>
      <c r="U1593" t="str">
        <f>VLOOKUP($B1593,Summary!$A:$C,3,0)</f>
        <v>Rushikesh Kale</v>
      </c>
      <c r="V1593" t="str">
        <f ca="1">VLOOKUP($B1593,Summary!$A:$E,5,0)</f>
        <v>More Than 1 Year</v>
      </c>
      <c r="W1593">
        <f t="shared" si="50"/>
        <v>10123047</v>
      </c>
    </row>
    <row r="1594" spans="1:23" s="8" customFormat="1">
      <c r="A1594" s="6">
        <v>45464</v>
      </c>
      <c r="B1594" s="209">
        <v>10144216</v>
      </c>
      <c r="C1594" s="7" t="str">
        <f t="shared" si="51"/>
        <v>GAURISHANKAR SHAMBHU MANDAL</v>
      </c>
      <c r="D1594" t="s">
        <v>578</v>
      </c>
      <c r="E1594">
        <v>8369893292</v>
      </c>
      <c r="F1594" t="s">
        <v>405</v>
      </c>
      <c r="G1594">
        <v>7</v>
      </c>
      <c r="H1594">
        <v>0</v>
      </c>
      <c r="I1594">
        <v>0</v>
      </c>
      <c r="J1594">
        <v>7</v>
      </c>
      <c r="K1594">
        <v>1</v>
      </c>
      <c r="L1594">
        <v>6</v>
      </c>
      <c r="M1594">
        <v>0</v>
      </c>
      <c r="N1594">
        <v>0</v>
      </c>
      <c r="O1594" t="s">
        <v>384</v>
      </c>
      <c r="P1594" s="368">
        <v>165</v>
      </c>
      <c r="Q1594" s="137">
        <v>0</v>
      </c>
      <c r="R1594" s="137">
        <v>7</v>
      </c>
      <c r="S1594" s="137">
        <v>1</v>
      </c>
      <c r="T1594" s="137">
        <v>100</v>
      </c>
      <c r="U1594" t="str">
        <f>VLOOKUP($B1594,Summary!$A:$C,3,0)</f>
        <v>Rushikesh Kale</v>
      </c>
      <c r="V1594" t="str">
        <f ca="1">VLOOKUP($B1594,Summary!$A:$E,5,0)</f>
        <v>180 +</v>
      </c>
      <c r="W1594">
        <f t="shared" si="50"/>
        <v>10144216</v>
      </c>
    </row>
    <row r="1595" spans="1:23" s="8" customFormat="1">
      <c r="A1595" s="6">
        <v>45464</v>
      </c>
      <c r="B1595" s="209">
        <v>10147873</v>
      </c>
      <c r="C1595" s="7" t="str">
        <f t="shared" si="51"/>
        <v>PREM KUMAR VISHWAKARMA</v>
      </c>
      <c r="D1595" t="s">
        <v>409</v>
      </c>
      <c r="E1595">
        <v>9004761131</v>
      </c>
      <c r="F1595" t="s">
        <v>393</v>
      </c>
      <c r="G1595">
        <v>2</v>
      </c>
      <c r="H1595">
        <v>0</v>
      </c>
      <c r="I1595">
        <v>0</v>
      </c>
      <c r="J1595">
        <v>2</v>
      </c>
      <c r="K1595">
        <v>0</v>
      </c>
      <c r="L1595">
        <v>2</v>
      </c>
      <c r="M1595">
        <v>0</v>
      </c>
      <c r="N1595">
        <v>0</v>
      </c>
      <c r="O1595" t="s">
        <v>384</v>
      </c>
      <c r="P1595" s="368">
        <v>50</v>
      </c>
      <c r="Q1595" s="137">
        <v>0</v>
      </c>
      <c r="R1595" s="137">
        <v>2</v>
      </c>
      <c r="S1595" s="137">
        <v>1</v>
      </c>
      <c r="T1595" s="137">
        <v>66.67</v>
      </c>
      <c r="U1595" t="str">
        <f>VLOOKUP($B1595,Summary!$A:$C,3,0)</f>
        <v>Avnind Singh</v>
      </c>
      <c r="V1595" t="str">
        <f ca="1">VLOOKUP($B1595,Summary!$A:$E,5,0)</f>
        <v>180 +</v>
      </c>
      <c r="W1595">
        <f t="shared" si="50"/>
        <v>10147873</v>
      </c>
    </row>
    <row r="1596" spans="1:23" s="8" customFormat="1">
      <c r="A1596" s="6">
        <v>45464</v>
      </c>
      <c r="B1596" s="209">
        <v>10130832</v>
      </c>
      <c r="C1596" s="7" t="str">
        <f t="shared" si="51"/>
        <v>MOHINI RAVIRAV YETEKAR</v>
      </c>
      <c r="D1596" t="s">
        <v>446</v>
      </c>
      <c r="E1596">
        <v>8850628737</v>
      </c>
      <c r="F1596" t="s">
        <v>383</v>
      </c>
      <c r="G1596">
        <v>1</v>
      </c>
      <c r="H1596">
        <v>0</v>
      </c>
      <c r="I1596">
        <v>0</v>
      </c>
      <c r="J1596">
        <v>1</v>
      </c>
      <c r="K1596">
        <v>0</v>
      </c>
      <c r="L1596">
        <v>1</v>
      </c>
      <c r="M1596">
        <v>0</v>
      </c>
      <c r="N1596">
        <v>0</v>
      </c>
      <c r="O1596" t="s">
        <v>384</v>
      </c>
      <c r="P1596" s="368">
        <v>25</v>
      </c>
      <c r="Q1596" s="137">
        <v>0</v>
      </c>
      <c r="R1596" s="137">
        <v>1</v>
      </c>
      <c r="S1596" s="137">
        <v>1</v>
      </c>
      <c r="T1596" s="137">
        <v>20</v>
      </c>
      <c r="U1596" t="str">
        <f>VLOOKUP($B1596,Summary!$A:$C,3,0)</f>
        <v>Madhuri Joshi</v>
      </c>
      <c r="V1596" t="str">
        <f ca="1">VLOOKUP($B1596,Summary!$A:$E,5,0)</f>
        <v>More Than 1 Year</v>
      </c>
      <c r="W1596">
        <f t="shared" si="50"/>
        <v>10130832</v>
      </c>
    </row>
    <row r="1597" spans="1:23" s="8" customFormat="1">
      <c r="A1597" s="6">
        <v>45464</v>
      </c>
      <c r="B1597" s="209">
        <v>10154478</v>
      </c>
      <c r="C1597" s="7" t="str">
        <f t="shared" si="51"/>
        <v>AKSHAY YADAV</v>
      </c>
      <c r="D1597" t="s">
        <v>472</v>
      </c>
      <c r="E1597">
        <v>9920724076</v>
      </c>
      <c r="F1597" t="s">
        <v>460</v>
      </c>
      <c r="G1597">
        <v>5</v>
      </c>
      <c r="H1597">
        <v>0</v>
      </c>
      <c r="I1597">
        <v>0</v>
      </c>
      <c r="J1597">
        <v>5</v>
      </c>
      <c r="K1597">
        <v>2</v>
      </c>
      <c r="L1597">
        <v>3</v>
      </c>
      <c r="M1597">
        <v>0</v>
      </c>
      <c r="N1597">
        <v>0</v>
      </c>
      <c r="O1597" t="s">
        <v>384</v>
      </c>
      <c r="P1597" s="368">
        <v>125</v>
      </c>
      <c r="Q1597" s="137">
        <v>0</v>
      </c>
      <c r="R1597" s="137">
        <v>5</v>
      </c>
      <c r="S1597" s="137">
        <v>1</v>
      </c>
      <c r="T1597" s="137">
        <v>100</v>
      </c>
      <c r="U1597" t="str">
        <f>VLOOKUP($B1597,Summary!$A:$C,3,0)</f>
        <v>Avnind Singh</v>
      </c>
      <c r="V1597" t="str">
        <f ca="1">VLOOKUP($B1597,Summary!$A:$E,5,0)</f>
        <v>91 - 180</v>
      </c>
      <c r="W1597">
        <f t="shared" si="50"/>
        <v>10154478</v>
      </c>
    </row>
    <row r="1598" spans="1:23" s="8" customFormat="1">
      <c r="A1598" s="6">
        <v>45464</v>
      </c>
      <c r="B1598" s="209">
        <v>10067328</v>
      </c>
      <c r="C1598" s="7" t="str">
        <f t="shared" si="51"/>
        <v>SHEKH MOHAMMAD IMRAN</v>
      </c>
      <c r="D1598" t="s">
        <v>449</v>
      </c>
      <c r="E1598">
        <v>8291174466</v>
      </c>
      <c r="F1598" t="s">
        <v>431</v>
      </c>
      <c r="G1598">
        <v>5</v>
      </c>
      <c r="H1598">
        <v>0</v>
      </c>
      <c r="I1598">
        <v>0</v>
      </c>
      <c r="J1598">
        <v>5</v>
      </c>
      <c r="K1598">
        <v>0</v>
      </c>
      <c r="L1598">
        <v>5</v>
      </c>
      <c r="M1598">
        <v>0</v>
      </c>
      <c r="N1598">
        <v>0</v>
      </c>
      <c r="O1598" t="s">
        <v>384</v>
      </c>
      <c r="P1598" s="368">
        <v>115</v>
      </c>
      <c r="Q1598" s="137">
        <v>0</v>
      </c>
      <c r="R1598" s="137">
        <v>4</v>
      </c>
      <c r="S1598" s="137">
        <v>1</v>
      </c>
      <c r="T1598" s="137">
        <v>80</v>
      </c>
      <c r="U1598" t="str">
        <f>VLOOKUP($B1598,Summary!$A:$C,3,0)</f>
        <v>Madhuri Joshi</v>
      </c>
      <c r="V1598" t="str">
        <f ca="1">VLOOKUP($B1598,Summary!$A:$E,5,0)</f>
        <v>More Than 1 Year</v>
      </c>
      <c r="W1598">
        <f t="shared" si="50"/>
        <v>10067328</v>
      </c>
    </row>
    <row r="1599" spans="1:23" s="8" customFormat="1">
      <c r="A1599" s="6">
        <v>45464</v>
      </c>
      <c r="B1599" s="209">
        <v>10156403</v>
      </c>
      <c r="C1599" s="7" t="str">
        <f t="shared" si="51"/>
        <v>MOHAMMED SAJID TAK</v>
      </c>
      <c r="D1599" t="s">
        <v>541</v>
      </c>
      <c r="E1599">
        <v>9623733102</v>
      </c>
      <c r="F1599" t="s">
        <v>402</v>
      </c>
      <c r="G1599">
        <v>5</v>
      </c>
      <c r="H1599">
        <v>0</v>
      </c>
      <c r="I1599">
        <v>0</v>
      </c>
      <c r="J1599">
        <v>5</v>
      </c>
      <c r="K1599">
        <v>1</v>
      </c>
      <c r="L1599">
        <v>4</v>
      </c>
      <c r="M1599">
        <v>0</v>
      </c>
      <c r="N1599">
        <v>0</v>
      </c>
      <c r="O1599" t="s">
        <v>384</v>
      </c>
      <c r="P1599" s="368">
        <v>115</v>
      </c>
      <c r="Q1599" s="137">
        <v>0</v>
      </c>
      <c r="R1599" s="137">
        <v>5</v>
      </c>
      <c r="S1599" s="137">
        <v>1</v>
      </c>
      <c r="T1599" s="137">
        <v>100</v>
      </c>
      <c r="U1599" t="str">
        <f>VLOOKUP($B1599,Summary!$A:$C,3,0)</f>
        <v>Intezar Sayed</v>
      </c>
      <c r="V1599" t="str">
        <f ca="1">VLOOKUP($B1599,Summary!$A:$E,5,0)</f>
        <v>31 - 90</v>
      </c>
      <c r="W1599">
        <f t="shared" si="50"/>
        <v>10156403</v>
      </c>
    </row>
    <row r="1600" spans="1:23" s="8" customFormat="1">
      <c r="A1600" s="6">
        <v>45464</v>
      </c>
      <c r="B1600" s="209">
        <v>10142058</v>
      </c>
      <c r="C1600" s="7" t="str">
        <f t="shared" si="51"/>
        <v>ANGAD RAMJI GUPTA</v>
      </c>
      <c r="D1600" t="s">
        <v>450</v>
      </c>
      <c r="E1600">
        <v>9820840706</v>
      </c>
      <c r="F1600" t="s">
        <v>405</v>
      </c>
      <c r="G1600">
        <v>7</v>
      </c>
      <c r="H1600">
        <v>0</v>
      </c>
      <c r="I1600">
        <v>0</v>
      </c>
      <c r="J1600">
        <v>7</v>
      </c>
      <c r="K1600">
        <v>1</v>
      </c>
      <c r="L1600">
        <v>6</v>
      </c>
      <c r="M1600">
        <v>0</v>
      </c>
      <c r="N1600">
        <v>0</v>
      </c>
      <c r="O1600" t="s">
        <v>384</v>
      </c>
      <c r="P1600" s="368">
        <v>145</v>
      </c>
      <c r="Q1600" s="137">
        <v>0</v>
      </c>
      <c r="R1600" s="137">
        <v>6</v>
      </c>
      <c r="S1600" s="137">
        <v>1</v>
      </c>
      <c r="T1600" s="137">
        <v>100</v>
      </c>
      <c r="U1600" t="str">
        <f>VLOOKUP($B1600,Summary!$A:$C,3,0)</f>
        <v>Rushikesh Kale</v>
      </c>
      <c r="V1600" t="str">
        <f ca="1">VLOOKUP($B1600,Summary!$A:$E,5,0)</f>
        <v>More Than 1 Year</v>
      </c>
      <c r="W1600">
        <f t="shared" si="50"/>
        <v>10142058</v>
      </c>
    </row>
    <row r="1601" spans="1:23" s="8" customFormat="1">
      <c r="A1601" s="6">
        <v>45464</v>
      </c>
      <c r="B1601" s="209">
        <v>10155632</v>
      </c>
      <c r="C1601" s="7" t="str">
        <f t="shared" si="51"/>
        <v>ABHISHEK GUPTA</v>
      </c>
      <c r="D1601" t="s">
        <v>503</v>
      </c>
      <c r="E1601">
        <v>8354873086</v>
      </c>
      <c r="F1601" t="s">
        <v>497</v>
      </c>
      <c r="G1601">
        <v>3</v>
      </c>
      <c r="H1601">
        <v>0</v>
      </c>
      <c r="I1601">
        <v>0</v>
      </c>
      <c r="J1601">
        <v>3</v>
      </c>
      <c r="K1601">
        <v>1</v>
      </c>
      <c r="L1601">
        <v>2</v>
      </c>
      <c r="M1601">
        <v>0</v>
      </c>
      <c r="N1601">
        <v>0</v>
      </c>
      <c r="O1601" t="s">
        <v>384</v>
      </c>
      <c r="P1601" s="368">
        <v>75</v>
      </c>
      <c r="Q1601" s="137">
        <v>0</v>
      </c>
      <c r="R1601" s="137">
        <v>2</v>
      </c>
      <c r="S1601" s="137">
        <v>1</v>
      </c>
      <c r="T1601" s="137">
        <v>66.67</v>
      </c>
      <c r="U1601" t="str">
        <f>VLOOKUP($B1601,Summary!$A:$C,3,0)</f>
        <v>Dileep Sharma</v>
      </c>
      <c r="V1601" t="str">
        <f ca="1">VLOOKUP($B1601,Summary!$A:$E,5,0)</f>
        <v>31 - 90</v>
      </c>
      <c r="W1601">
        <f t="shared" si="50"/>
        <v>10155632</v>
      </c>
    </row>
    <row r="1602" spans="1:23" s="8" customFormat="1">
      <c r="A1602" s="6">
        <v>45464</v>
      </c>
      <c r="B1602" s="209">
        <v>10113592</v>
      </c>
      <c r="C1602" s="7" t="str">
        <f t="shared" si="51"/>
        <v>BANNOTH NARAYANASWAMY NAIK</v>
      </c>
      <c r="D1602" t="s">
        <v>443</v>
      </c>
      <c r="E1602">
        <v>9892353556</v>
      </c>
      <c r="F1602" t="s">
        <v>392</v>
      </c>
      <c r="G1602">
        <v>5</v>
      </c>
      <c r="H1602">
        <v>1</v>
      </c>
      <c r="I1602">
        <v>0</v>
      </c>
      <c r="J1602">
        <v>4</v>
      </c>
      <c r="K1602">
        <v>2</v>
      </c>
      <c r="L1602">
        <v>3</v>
      </c>
      <c r="M1602">
        <v>0</v>
      </c>
      <c r="N1602">
        <v>0</v>
      </c>
      <c r="O1602" t="s">
        <v>384</v>
      </c>
      <c r="P1602" s="368">
        <v>160</v>
      </c>
      <c r="Q1602" s="137">
        <v>7080</v>
      </c>
      <c r="R1602" s="137">
        <v>5</v>
      </c>
      <c r="S1602" s="137">
        <v>1</v>
      </c>
      <c r="T1602" s="137">
        <v>100</v>
      </c>
      <c r="U1602" t="str">
        <f>VLOOKUP($B1602,Summary!$A:$C,3,0)</f>
        <v>Abhijit Khanvilkar</v>
      </c>
      <c r="V1602" t="str">
        <f ca="1">VLOOKUP($B1602,Summary!$A:$E,5,0)</f>
        <v>More Than 1 Year</v>
      </c>
      <c r="W1602">
        <f t="shared" si="50"/>
        <v>10113592</v>
      </c>
    </row>
    <row r="1603" spans="1:23" s="8" customFormat="1">
      <c r="A1603" s="6">
        <v>45464</v>
      </c>
      <c r="B1603" s="209">
        <v>10069714</v>
      </c>
      <c r="C1603" s="7" t="str">
        <f t="shared" si="51"/>
        <v>JUBAIR KHAN</v>
      </c>
      <c r="D1603" t="s">
        <v>396</v>
      </c>
      <c r="E1603">
        <v>9594708000</v>
      </c>
      <c r="F1603" t="s">
        <v>397</v>
      </c>
      <c r="G1603">
        <v>3</v>
      </c>
      <c r="H1603">
        <v>0</v>
      </c>
      <c r="I1603">
        <v>0</v>
      </c>
      <c r="J1603">
        <v>3</v>
      </c>
      <c r="K1603">
        <v>1</v>
      </c>
      <c r="L1603">
        <v>2</v>
      </c>
      <c r="M1603">
        <v>0</v>
      </c>
      <c r="N1603">
        <v>1</v>
      </c>
      <c r="O1603" t="s">
        <v>384</v>
      </c>
      <c r="P1603" s="368">
        <v>80</v>
      </c>
      <c r="Q1603" s="137">
        <v>0</v>
      </c>
      <c r="R1603" s="137">
        <v>3</v>
      </c>
      <c r="S1603" s="137">
        <v>1</v>
      </c>
      <c r="T1603" s="137">
        <v>100</v>
      </c>
      <c r="U1603" t="str">
        <f>VLOOKUP($B1603,Summary!$A:$C,3,0)</f>
        <v>Madhuri Joshi</v>
      </c>
      <c r="V1603" t="str">
        <f ca="1">VLOOKUP($B1603,Summary!$A:$E,5,0)</f>
        <v>More Than 1 Year</v>
      </c>
      <c r="W1603">
        <f t="shared" ref="W1603:W1666" si="52">B1603</f>
        <v>10069714</v>
      </c>
    </row>
    <row r="1604" spans="1:23" s="8" customFormat="1">
      <c r="A1604" s="6">
        <v>45464</v>
      </c>
      <c r="B1604" s="209">
        <v>10094703</v>
      </c>
      <c r="C1604" s="7" t="str">
        <f t="shared" si="51"/>
        <v>ASHUTOSH MISHRA</v>
      </c>
      <c r="D1604" t="s">
        <v>447</v>
      </c>
      <c r="E1604">
        <v>9960834633</v>
      </c>
      <c r="F1604" t="s">
        <v>395</v>
      </c>
      <c r="G1604">
        <v>6</v>
      </c>
      <c r="H1604">
        <v>0</v>
      </c>
      <c r="I1604">
        <v>0</v>
      </c>
      <c r="J1604">
        <v>6</v>
      </c>
      <c r="K1604">
        <v>2</v>
      </c>
      <c r="L1604">
        <v>4</v>
      </c>
      <c r="M1604">
        <v>0</v>
      </c>
      <c r="N1604">
        <v>0</v>
      </c>
      <c r="O1604" t="s">
        <v>384</v>
      </c>
      <c r="P1604" s="368">
        <v>125</v>
      </c>
      <c r="Q1604" s="137">
        <v>0</v>
      </c>
      <c r="R1604" s="137">
        <v>5</v>
      </c>
      <c r="S1604" s="137">
        <v>1</v>
      </c>
      <c r="T1604" s="137">
        <v>100</v>
      </c>
      <c r="U1604" t="str">
        <f>VLOOKUP($B1604,Summary!$A:$C,3,0)</f>
        <v>Intezar Sayed</v>
      </c>
      <c r="V1604" t="str">
        <f ca="1">VLOOKUP($B1604,Summary!$A:$E,5,0)</f>
        <v>More Than 1 Year</v>
      </c>
      <c r="W1604">
        <f t="shared" si="52"/>
        <v>10094703</v>
      </c>
    </row>
    <row r="1605" spans="1:23" s="8" customFormat="1">
      <c r="A1605" s="6">
        <v>45464</v>
      </c>
      <c r="B1605" s="209">
        <v>10057164</v>
      </c>
      <c r="C1605" s="7" t="str">
        <f t="shared" si="51"/>
        <v>PRAVIN MATAL</v>
      </c>
      <c r="D1605" t="s">
        <v>440</v>
      </c>
      <c r="E1605">
        <v>9867591635</v>
      </c>
      <c r="F1605" t="s">
        <v>383</v>
      </c>
      <c r="G1605">
        <v>4</v>
      </c>
      <c r="H1605">
        <v>1</v>
      </c>
      <c r="I1605">
        <v>0</v>
      </c>
      <c r="J1605">
        <v>3</v>
      </c>
      <c r="K1605">
        <v>0</v>
      </c>
      <c r="L1605">
        <v>4</v>
      </c>
      <c r="M1605">
        <v>0</v>
      </c>
      <c r="N1605">
        <v>0</v>
      </c>
      <c r="O1605" t="s">
        <v>384</v>
      </c>
      <c r="P1605" s="368">
        <v>160</v>
      </c>
      <c r="Q1605" s="137">
        <v>8710</v>
      </c>
      <c r="R1605" s="137">
        <v>4</v>
      </c>
      <c r="S1605" s="137">
        <v>1</v>
      </c>
      <c r="T1605" s="137">
        <v>100</v>
      </c>
      <c r="U1605" t="str">
        <f>VLOOKUP($B1605,Summary!$A:$C,3,0)</f>
        <v>Madhuri Joshi</v>
      </c>
      <c r="V1605" t="str">
        <f ca="1">VLOOKUP($B1605,Summary!$A:$E,5,0)</f>
        <v>More Than 1 Year</v>
      </c>
      <c r="W1605">
        <f t="shared" si="52"/>
        <v>10057164</v>
      </c>
    </row>
    <row r="1606" spans="1:23" s="8" customFormat="1">
      <c r="A1606" s="6">
        <v>45464</v>
      </c>
      <c r="B1606" s="209">
        <v>10152214</v>
      </c>
      <c r="C1606" s="7" t="str">
        <f t="shared" si="51"/>
        <v>VIKAS CHANDRABHAN MISHRA</v>
      </c>
      <c r="D1606" t="s">
        <v>445</v>
      </c>
      <c r="E1606">
        <v>8369541192</v>
      </c>
      <c r="F1606" t="s">
        <v>431</v>
      </c>
      <c r="G1606">
        <v>4</v>
      </c>
      <c r="H1606">
        <v>0</v>
      </c>
      <c r="I1606">
        <v>0</v>
      </c>
      <c r="J1606">
        <v>4</v>
      </c>
      <c r="K1606">
        <v>1</v>
      </c>
      <c r="L1606">
        <v>3</v>
      </c>
      <c r="M1606">
        <v>0</v>
      </c>
      <c r="N1606">
        <v>0</v>
      </c>
      <c r="O1606" t="s">
        <v>384</v>
      </c>
      <c r="P1606" s="368">
        <v>90</v>
      </c>
      <c r="Q1606" s="137">
        <v>0</v>
      </c>
      <c r="R1606" s="137">
        <v>3</v>
      </c>
      <c r="S1606" s="137">
        <v>1</v>
      </c>
      <c r="T1606" s="137">
        <v>60</v>
      </c>
      <c r="U1606" t="str">
        <f>VLOOKUP($B1606,Summary!$A:$C,3,0)</f>
        <v>Madhuri Joshi</v>
      </c>
      <c r="V1606" t="str">
        <f ca="1">VLOOKUP($B1606,Summary!$A:$E,5,0)</f>
        <v>91 - 180</v>
      </c>
      <c r="W1606">
        <f t="shared" si="52"/>
        <v>10152214</v>
      </c>
    </row>
    <row r="1607" spans="1:23" s="8" customFormat="1">
      <c r="A1607" s="6">
        <v>45464</v>
      </c>
      <c r="B1607" s="209">
        <v>10023014</v>
      </c>
      <c r="C1607" s="7" t="str">
        <f t="shared" si="51"/>
        <v>AJAY KUMAR VERMA</v>
      </c>
      <c r="D1607" t="s">
        <v>385</v>
      </c>
      <c r="E1607">
        <v>9867318030</v>
      </c>
      <c r="F1607" t="s">
        <v>414</v>
      </c>
      <c r="G1607">
        <v>1</v>
      </c>
      <c r="H1607">
        <v>1</v>
      </c>
      <c r="I1607">
        <v>0</v>
      </c>
      <c r="J1607">
        <v>0</v>
      </c>
      <c r="K1607">
        <v>0</v>
      </c>
      <c r="L1607">
        <v>1</v>
      </c>
      <c r="M1607">
        <v>0</v>
      </c>
      <c r="N1607">
        <v>0</v>
      </c>
      <c r="O1607" t="s">
        <v>384</v>
      </c>
      <c r="P1607" s="368">
        <v>90</v>
      </c>
      <c r="Q1607" s="137">
        <v>59000</v>
      </c>
      <c r="R1607" s="137">
        <v>1</v>
      </c>
      <c r="S1607" s="137">
        <v>1</v>
      </c>
      <c r="T1607" s="137">
        <v>20</v>
      </c>
      <c r="U1607" t="str">
        <f>VLOOKUP($B1607,Summary!$A:$C,3,0)</f>
        <v>Intezar Sayed</v>
      </c>
      <c r="V1607" t="str">
        <f ca="1">VLOOKUP($B1607,Summary!$A:$E,5,0)</f>
        <v>More Than 1 Year</v>
      </c>
      <c r="W1607">
        <f t="shared" si="52"/>
        <v>10023014</v>
      </c>
    </row>
    <row r="1608" spans="1:23" s="8" customFormat="1">
      <c r="A1608" s="6">
        <v>45464</v>
      </c>
      <c r="B1608" s="209">
        <v>10126648</v>
      </c>
      <c r="C1608" s="7" t="str">
        <f t="shared" si="51"/>
        <v>ANOOP PANDEY</v>
      </c>
      <c r="D1608" t="s">
        <v>455</v>
      </c>
      <c r="E1608">
        <v>9321734007</v>
      </c>
      <c r="F1608" t="s">
        <v>393</v>
      </c>
      <c r="G1608">
        <v>5</v>
      </c>
      <c r="H1608">
        <v>0</v>
      </c>
      <c r="I1608">
        <v>0</v>
      </c>
      <c r="J1608">
        <v>5</v>
      </c>
      <c r="K1608">
        <v>0</v>
      </c>
      <c r="L1608">
        <v>5</v>
      </c>
      <c r="M1608">
        <v>0</v>
      </c>
      <c r="N1608">
        <v>0</v>
      </c>
      <c r="O1608" t="s">
        <v>384</v>
      </c>
      <c r="P1608" s="368">
        <v>100</v>
      </c>
      <c r="Q1608" s="137">
        <v>0</v>
      </c>
      <c r="R1608" s="137">
        <v>5</v>
      </c>
      <c r="S1608" s="137">
        <v>1</v>
      </c>
      <c r="T1608" s="137">
        <v>100</v>
      </c>
      <c r="U1608" t="str">
        <f>VLOOKUP($B1608,Summary!$A:$C,3,0)</f>
        <v>Avnind Singh</v>
      </c>
      <c r="V1608" t="str">
        <f ca="1">VLOOKUP($B1608,Summary!$A:$E,5,0)</f>
        <v>More Than 1 Year</v>
      </c>
      <c r="W1608">
        <f t="shared" si="52"/>
        <v>10126648</v>
      </c>
    </row>
    <row r="1609" spans="1:23" s="8" customFormat="1">
      <c r="A1609" s="6">
        <v>45464</v>
      </c>
      <c r="B1609" s="209">
        <v>10153321</v>
      </c>
      <c r="C1609" s="7" t="str">
        <f t="shared" si="51"/>
        <v>ZOAIB MAINUDDIN PALEKAR</v>
      </c>
      <c r="D1609" t="s">
        <v>459</v>
      </c>
      <c r="E1609">
        <v>7020908214</v>
      </c>
      <c r="F1609" t="s">
        <v>461</v>
      </c>
      <c r="G1609">
        <v>3</v>
      </c>
      <c r="H1609">
        <v>0</v>
      </c>
      <c r="I1609">
        <v>0</v>
      </c>
      <c r="J1609">
        <v>3</v>
      </c>
      <c r="K1609">
        <v>0</v>
      </c>
      <c r="L1609">
        <v>3</v>
      </c>
      <c r="M1609">
        <v>0</v>
      </c>
      <c r="N1609">
        <v>0</v>
      </c>
      <c r="O1609" t="s">
        <v>384</v>
      </c>
      <c r="P1609" s="368">
        <v>65</v>
      </c>
      <c r="Q1609" s="137">
        <v>0</v>
      </c>
      <c r="R1609" s="137">
        <v>3</v>
      </c>
      <c r="S1609" s="137">
        <v>1</v>
      </c>
      <c r="T1609" s="137">
        <v>60</v>
      </c>
      <c r="U1609" t="str">
        <f>VLOOKUP($B1609,Summary!$A:$C,3,0)</f>
        <v>Avnind Singh</v>
      </c>
      <c r="V1609" t="str">
        <f ca="1">VLOOKUP($B1609,Summary!$A:$E,5,0)</f>
        <v>91 - 180</v>
      </c>
      <c r="W1609">
        <f t="shared" si="52"/>
        <v>10153321</v>
      </c>
    </row>
    <row r="1610" spans="1:23" s="8" customFormat="1">
      <c r="A1610" s="6">
        <v>45464</v>
      </c>
      <c r="B1610" s="209">
        <v>10157449</v>
      </c>
      <c r="C1610" s="7" t="str">
        <f t="shared" si="51"/>
        <v>PRITAM SUNIL GAIKWAD</v>
      </c>
      <c r="D1610" t="s">
        <v>553</v>
      </c>
      <c r="E1610">
        <v>8169792854</v>
      </c>
      <c r="F1610" t="s">
        <v>431</v>
      </c>
      <c r="G1610">
        <v>5</v>
      </c>
      <c r="H1610">
        <v>0</v>
      </c>
      <c r="I1610">
        <v>0</v>
      </c>
      <c r="J1610">
        <v>5</v>
      </c>
      <c r="K1610">
        <v>0</v>
      </c>
      <c r="L1610">
        <v>5</v>
      </c>
      <c r="M1610">
        <v>0</v>
      </c>
      <c r="N1610">
        <v>0</v>
      </c>
      <c r="O1610" t="s">
        <v>384</v>
      </c>
      <c r="P1610" s="368">
        <v>125</v>
      </c>
      <c r="Q1610" s="137">
        <v>0</v>
      </c>
      <c r="R1610" s="137">
        <v>5</v>
      </c>
      <c r="S1610" s="137">
        <v>1</v>
      </c>
      <c r="T1610" s="137">
        <v>100</v>
      </c>
      <c r="U1610" t="str">
        <f>VLOOKUP($B1610,Summary!$A:$C,3,0)</f>
        <v>Madhuri Joshi</v>
      </c>
      <c r="V1610" t="str">
        <f ca="1">VLOOKUP($B1610,Summary!$A:$E,5,0)</f>
        <v>31 - 90</v>
      </c>
      <c r="W1610">
        <f t="shared" si="52"/>
        <v>10157449</v>
      </c>
    </row>
    <row r="1611" spans="1:23" s="8" customFormat="1">
      <c r="A1611" s="6">
        <v>45464</v>
      </c>
      <c r="B1611" s="209">
        <v>10051652</v>
      </c>
      <c r="C1611" s="7" t="str">
        <f t="shared" si="51"/>
        <v>DINESH GHODVINDE</v>
      </c>
      <c r="D1611" t="s">
        <v>444</v>
      </c>
      <c r="E1611">
        <v>7020949492</v>
      </c>
      <c r="F1611" t="s">
        <v>412</v>
      </c>
      <c r="G1611">
        <v>5</v>
      </c>
      <c r="H1611">
        <v>1</v>
      </c>
      <c r="I1611">
        <v>0</v>
      </c>
      <c r="J1611">
        <v>4</v>
      </c>
      <c r="K1611">
        <v>1</v>
      </c>
      <c r="L1611">
        <v>4</v>
      </c>
      <c r="M1611">
        <v>0</v>
      </c>
      <c r="N1611">
        <v>0</v>
      </c>
      <c r="O1611" t="s">
        <v>384</v>
      </c>
      <c r="P1611" s="368">
        <v>125</v>
      </c>
      <c r="Q1611" s="137">
        <v>4720</v>
      </c>
      <c r="R1611" s="137">
        <v>2</v>
      </c>
      <c r="S1611" s="137">
        <v>1</v>
      </c>
      <c r="T1611" s="137">
        <v>66.67</v>
      </c>
      <c r="U1611" t="str">
        <f>VLOOKUP($B1611,Summary!$A:$C,3,0)</f>
        <v>Rushikesh Kale</v>
      </c>
      <c r="V1611" t="str">
        <f ca="1">VLOOKUP($B1611,Summary!$A:$E,5,0)</f>
        <v>More Than 1 Year</v>
      </c>
      <c r="W1611">
        <f t="shared" si="52"/>
        <v>10051652</v>
      </c>
    </row>
    <row r="1612" spans="1:23" s="8" customFormat="1">
      <c r="A1612" s="6">
        <v>45464</v>
      </c>
      <c r="B1612" s="209">
        <v>10154505</v>
      </c>
      <c r="C1612" s="7" t="str">
        <f t="shared" si="51"/>
        <v>KRISHNA GYANDEV PANDEY</v>
      </c>
      <c r="D1612" t="s">
        <v>475</v>
      </c>
      <c r="E1612">
        <v>9372324244</v>
      </c>
      <c r="F1612" t="s">
        <v>460</v>
      </c>
      <c r="G1612">
        <v>1</v>
      </c>
      <c r="H1612">
        <v>1</v>
      </c>
      <c r="I1612">
        <v>0</v>
      </c>
      <c r="J1612">
        <v>0</v>
      </c>
      <c r="K1612">
        <v>0</v>
      </c>
      <c r="L1612">
        <v>1</v>
      </c>
      <c r="M1612">
        <v>0</v>
      </c>
      <c r="N1612">
        <v>0</v>
      </c>
      <c r="O1612" t="s">
        <v>384</v>
      </c>
      <c r="P1612" s="368">
        <v>90</v>
      </c>
      <c r="Q1612" s="137">
        <v>9440</v>
      </c>
      <c r="R1612" s="137">
        <v>1</v>
      </c>
      <c r="S1612" s="137">
        <v>1</v>
      </c>
      <c r="T1612" s="137">
        <v>20</v>
      </c>
      <c r="U1612" t="str">
        <f>VLOOKUP($B1612,Summary!$A:$C,3,0)</f>
        <v>Avnind Singh</v>
      </c>
      <c r="V1612" t="str">
        <f ca="1">VLOOKUP($B1612,Summary!$A:$E,5,0)</f>
        <v>91 - 180</v>
      </c>
      <c r="W1612">
        <f t="shared" si="52"/>
        <v>10154505</v>
      </c>
    </row>
    <row r="1613" spans="1:23" s="8" customFormat="1">
      <c r="A1613" s="6">
        <v>45464</v>
      </c>
      <c r="B1613" s="209">
        <v>10149232</v>
      </c>
      <c r="C1613" s="7" t="str">
        <f t="shared" si="51"/>
        <v>AKASH KUMAR JAISWAL</v>
      </c>
      <c r="D1613" t="s">
        <v>452</v>
      </c>
      <c r="E1613">
        <v>9984180596</v>
      </c>
      <c r="F1613" t="s">
        <v>497</v>
      </c>
      <c r="G1613">
        <v>4</v>
      </c>
      <c r="H1613">
        <v>0</v>
      </c>
      <c r="I1613">
        <v>0</v>
      </c>
      <c r="J1613">
        <v>4</v>
      </c>
      <c r="K1613">
        <v>3</v>
      </c>
      <c r="L1613">
        <v>1</v>
      </c>
      <c r="M1613">
        <v>0</v>
      </c>
      <c r="N1613">
        <v>0</v>
      </c>
      <c r="O1613" t="s">
        <v>384</v>
      </c>
      <c r="P1613" s="368">
        <v>90</v>
      </c>
      <c r="Q1613" s="137">
        <v>0</v>
      </c>
      <c r="R1613" s="137">
        <v>3</v>
      </c>
      <c r="S1613" s="137">
        <v>1</v>
      </c>
      <c r="T1613" s="137">
        <v>60</v>
      </c>
      <c r="U1613" t="str">
        <f>VLOOKUP($B1613,Summary!$A:$C,3,0)</f>
        <v>Dileep Sharma</v>
      </c>
      <c r="V1613" t="str">
        <f ca="1">VLOOKUP($B1613,Summary!$A:$E,5,0)</f>
        <v>180 +</v>
      </c>
      <c r="W1613">
        <f t="shared" si="52"/>
        <v>10149232</v>
      </c>
    </row>
    <row r="1614" spans="1:23" s="8" customFormat="1">
      <c r="A1614" s="6">
        <v>45464</v>
      </c>
      <c r="B1614" s="209">
        <v>10102541</v>
      </c>
      <c r="C1614" s="7" t="str">
        <f t="shared" si="51"/>
        <v>JAYESH MANOHARLAL VATANI</v>
      </c>
      <c r="D1614" t="s">
        <v>411</v>
      </c>
      <c r="E1614">
        <v>9730838322</v>
      </c>
      <c r="F1614" t="s">
        <v>412</v>
      </c>
      <c r="G1614">
        <v>5</v>
      </c>
      <c r="H1614">
        <v>0</v>
      </c>
      <c r="I1614">
        <v>0</v>
      </c>
      <c r="J1614">
        <v>5</v>
      </c>
      <c r="K1614">
        <v>1</v>
      </c>
      <c r="L1614">
        <v>4</v>
      </c>
      <c r="M1614">
        <v>0</v>
      </c>
      <c r="N1614">
        <v>0</v>
      </c>
      <c r="O1614" t="s">
        <v>384</v>
      </c>
      <c r="P1614" s="368">
        <v>125</v>
      </c>
      <c r="Q1614" s="137">
        <v>0</v>
      </c>
      <c r="R1614" s="137">
        <v>5</v>
      </c>
      <c r="S1614" s="137">
        <v>1</v>
      </c>
      <c r="T1614" s="137">
        <v>100</v>
      </c>
      <c r="U1614" t="str">
        <f>VLOOKUP($B1614,Summary!$A:$C,3,0)</f>
        <v>Rushikesh Kale</v>
      </c>
      <c r="V1614" t="str">
        <f ca="1">VLOOKUP($B1614,Summary!$A:$E,5,0)</f>
        <v>More Than 1 Year</v>
      </c>
      <c r="W1614">
        <f t="shared" si="52"/>
        <v>10102541</v>
      </c>
    </row>
    <row r="1615" spans="1:23" s="8" customFormat="1">
      <c r="A1615" s="6">
        <v>45464</v>
      </c>
      <c r="B1615" s="209">
        <v>10156140</v>
      </c>
      <c r="C1615" s="7" t="str">
        <f t="shared" si="51"/>
        <v>AMAN TRIPATHI</v>
      </c>
      <c r="D1615" t="s">
        <v>509</v>
      </c>
      <c r="E1615">
        <v>7393838072</v>
      </c>
      <c r="F1615" t="s">
        <v>412</v>
      </c>
      <c r="G1615">
        <v>4</v>
      </c>
      <c r="H1615">
        <v>0</v>
      </c>
      <c r="I1615">
        <v>0</v>
      </c>
      <c r="J1615">
        <v>4</v>
      </c>
      <c r="K1615">
        <v>2</v>
      </c>
      <c r="L1615">
        <v>2</v>
      </c>
      <c r="M1615">
        <v>0</v>
      </c>
      <c r="N1615">
        <v>0</v>
      </c>
      <c r="O1615" t="s">
        <v>384</v>
      </c>
      <c r="P1615" s="368">
        <v>90</v>
      </c>
      <c r="Q1615" s="137">
        <v>0</v>
      </c>
      <c r="R1615" s="137">
        <v>4</v>
      </c>
      <c r="S1615" s="137">
        <v>1</v>
      </c>
      <c r="T1615" s="137">
        <v>80</v>
      </c>
      <c r="U1615" t="str">
        <f>VLOOKUP($B1615,Summary!$A:$C,3,0)</f>
        <v>Rushikesh Kale</v>
      </c>
      <c r="V1615" t="str">
        <f ca="1">VLOOKUP($B1615,Summary!$A:$E,5,0)</f>
        <v>31 - 90</v>
      </c>
      <c r="W1615">
        <f t="shared" si="52"/>
        <v>10156140</v>
      </c>
    </row>
    <row r="1616" spans="1:23" s="8" customFormat="1">
      <c r="A1616" s="6">
        <v>45464</v>
      </c>
      <c r="B1616" s="209">
        <v>10157723</v>
      </c>
      <c r="C1616" s="7" t="str">
        <f t="shared" si="51"/>
        <v>BITTU KUMAR</v>
      </c>
      <c r="D1616" t="s">
        <v>565</v>
      </c>
      <c r="E1616">
        <v>8709035770</v>
      </c>
      <c r="F1616" t="s">
        <v>387</v>
      </c>
      <c r="G1616">
        <v>5</v>
      </c>
      <c r="H1616">
        <v>1</v>
      </c>
      <c r="I1616">
        <v>0</v>
      </c>
      <c r="J1616">
        <v>4</v>
      </c>
      <c r="K1616">
        <v>3</v>
      </c>
      <c r="L1616">
        <v>2</v>
      </c>
      <c r="M1616">
        <v>0</v>
      </c>
      <c r="N1616">
        <v>0</v>
      </c>
      <c r="O1616" t="s">
        <v>384</v>
      </c>
      <c r="P1616" s="368">
        <v>200</v>
      </c>
      <c r="Q1616" s="137">
        <v>4720</v>
      </c>
      <c r="R1616" s="137">
        <v>5</v>
      </c>
      <c r="S1616" s="137">
        <v>1</v>
      </c>
      <c r="T1616" s="137">
        <v>100</v>
      </c>
      <c r="U1616" t="str">
        <f>VLOOKUP($B1616,Summary!$A:$C,3,0)</f>
        <v>Abhijit Khanvilkar</v>
      </c>
      <c r="V1616" t="str">
        <f ca="1">VLOOKUP($B1616,Summary!$A:$E,5,0)</f>
        <v>31 - 90</v>
      </c>
      <c r="W1616">
        <f t="shared" si="52"/>
        <v>10157723</v>
      </c>
    </row>
    <row r="1617" spans="1:23" s="8" customFormat="1">
      <c r="A1617" s="6">
        <v>45464</v>
      </c>
      <c r="B1617" s="209">
        <v>10012025</v>
      </c>
      <c r="C1617" s="7" t="str">
        <f t="shared" si="51"/>
        <v>SURAJ PAWAR</v>
      </c>
      <c r="D1617" t="s">
        <v>418</v>
      </c>
      <c r="E1617">
        <v>8446578718</v>
      </c>
      <c r="F1617" t="s">
        <v>413</v>
      </c>
      <c r="G1617">
        <v>1</v>
      </c>
      <c r="H1617">
        <v>0</v>
      </c>
      <c r="I1617">
        <v>0</v>
      </c>
      <c r="J1617">
        <v>1</v>
      </c>
      <c r="K1617">
        <v>1</v>
      </c>
      <c r="L1617">
        <v>0</v>
      </c>
      <c r="M1617">
        <v>0</v>
      </c>
      <c r="N1617">
        <v>0</v>
      </c>
      <c r="O1617" t="s">
        <v>384</v>
      </c>
      <c r="P1617" s="368">
        <v>25</v>
      </c>
      <c r="Q1617" s="137">
        <v>0</v>
      </c>
      <c r="R1617" s="137">
        <v>1</v>
      </c>
      <c r="S1617" s="137">
        <v>1</v>
      </c>
      <c r="T1617" s="137">
        <v>33.33</v>
      </c>
      <c r="U1617" t="str">
        <f>VLOOKUP($B1617,Summary!$A:$C,3,0)</f>
        <v>Madhuri Joshi</v>
      </c>
      <c r="V1617" t="str">
        <f ca="1">VLOOKUP($B1617,Summary!$A:$E,5,0)</f>
        <v>More Than 1 Year</v>
      </c>
      <c r="W1617">
        <f t="shared" si="52"/>
        <v>10012025</v>
      </c>
    </row>
    <row r="1618" spans="1:23" s="8" customFormat="1">
      <c r="A1618" s="6">
        <v>45464</v>
      </c>
      <c r="B1618" s="209">
        <v>10142760</v>
      </c>
      <c r="C1618" s="7" t="str">
        <f t="shared" si="51"/>
        <v>SAW MRITUNJAY KUMAR PREMCHAND</v>
      </c>
      <c r="D1618" t="s">
        <v>542</v>
      </c>
      <c r="E1618">
        <v>8779615120</v>
      </c>
      <c r="F1618" t="s">
        <v>409</v>
      </c>
      <c r="G1618">
        <v>6</v>
      </c>
      <c r="H1618">
        <v>0</v>
      </c>
      <c r="I1618">
        <v>0</v>
      </c>
      <c r="J1618">
        <v>6</v>
      </c>
      <c r="K1618">
        <v>2</v>
      </c>
      <c r="L1618">
        <v>5</v>
      </c>
      <c r="M1618">
        <v>0</v>
      </c>
      <c r="N1618">
        <v>0</v>
      </c>
      <c r="O1618" t="s">
        <v>384</v>
      </c>
      <c r="P1618" s="368">
        <v>125</v>
      </c>
      <c r="Q1618" s="137">
        <v>0</v>
      </c>
      <c r="R1618" s="137">
        <v>5</v>
      </c>
      <c r="S1618" s="137">
        <v>1</v>
      </c>
      <c r="T1618" s="137">
        <v>100</v>
      </c>
      <c r="U1618" t="str">
        <f>VLOOKUP($B1618,Summary!$A:$C,3,0)</f>
        <v>Avnind Singh</v>
      </c>
      <c r="V1618" t="str">
        <f ca="1">VLOOKUP($B1618,Summary!$A:$E,5,0)</f>
        <v>More Than 1 Year</v>
      </c>
      <c r="W1618">
        <f t="shared" si="52"/>
        <v>10142760</v>
      </c>
    </row>
    <row r="1619" spans="1:23" s="8" customFormat="1">
      <c r="A1619" s="6">
        <v>45465</v>
      </c>
      <c r="B1619" s="209">
        <v>10155619</v>
      </c>
      <c r="C1619" s="7" t="str">
        <f t="shared" si="51"/>
        <v>AJAY BALU LONDHE</v>
      </c>
      <c r="D1619" t="s">
        <v>502</v>
      </c>
      <c r="E1619">
        <v>8369610661</v>
      </c>
      <c r="F1619" t="s">
        <v>416</v>
      </c>
      <c r="G1619">
        <v>7</v>
      </c>
      <c r="H1619">
        <v>0</v>
      </c>
      <c r="I1619">
        <v>0</v>
      </c>
      <c r="J1619">
        <v>7</v>
      </c>
      <c r="K1619">
        <v>1</v>
      </c>
      <c r="L1619">
        <v>6</v>
      </c>
      <c r="M1619">
        <v>0</v>
      </c>
      <c r="N1619">
        <v>0</v>
      </c>
      <c r="O1619" t="s">
        <v>384</v>
      </c>
      <c r="P1619" s="368">
        <v>175</v>
      </c>
      <c r="Q1619" s="137">
        <v>0</v>
      </c>
      <c r="R1619" s="137">
        <v>6</v>
      </c>
      <c r="S1619" s="137">
        <v>1</v>
      </c>
      <c r="T1619" s="137">
        <v>100</v>
      </c>
      <c r="U1619" t="str">
        <f>VLOOKUP($B1619,Summary!$A:$C,3,0)</f>
        <v>Abhijit Khanvilkar</v>
      </c>
      <c r="V1619" t="str">
        <f ca="1">VLOOKUP($B1619,Summary!$A:$E,5,0)</f>
        <v>31 - 90</v>
      </c>
      <c r="W1619">
        <f t="shared" si="52"/>
        <v>10155619</v>
      </c>
    </row>
    <row r="1620" spans="1:23" s="8" customFormat="1">
      <c r="A1620" s="6">
        <v>45465</v>
      </c>
      <c r="B1620" s="209">
        <v>10157722</v>
      </c>
      <c r="C1620" s="7" t="str">
        <f t="shared" si="51"/>
        <v>SACHIN KUMAR</v>
      </c>
      <c r="D1620" t="s">
        <v>561</v>
      </c>
      <c r="E1620">
        <v>8825131086</v>
      </c>
      <c r="F1620" t="s">
        <v>387</v>
      </c>
      <c r="G1620">
        <v>5</v>
      </c>
      <c r="H1620">
        <v>0</v>
      </c>
      <c r="I1620">
        <v>0</v>
      </c>
      <c r="J1620">
        <v>5</v>
      </c>
      <c r="K1620">
        <v>2</v>
      </c>
      <c r="L1620">
        <v>3</v>
      </c>
      <c r="M1620">
        <v>0</v>
      </c>
      <c r="N1620">
        <v>0</v>
      </c>
      <c r="O1620" t="s">
        <v>384</v>
      </c>
      <c r="P1620" s="368">
        <v>125</v>
      </c>
      <c r="Q1620" s="137">
        <v>0</v>
      </c>
      <c r="R1620" s="137">
        <v>5</v>
      </c>
      <c r="S1620" s="137">
        <v>1</v>
      </c>
      <c r="T1620" s="137">
        <v>100</v>
      </c>
      <c r="U1620" t="str">
        <f>VLOOKUP($B1620,Summary!$A:$C,3,0)</f>
        <v>Abhijit Khanvilkar</v>
      </c>
      <c r="V1620" t="str">
        <f ca="1">VLOOKUP($B1620,Summary!$A:$E,5,0)</f>
        <v>31 - 90</v>
      </c>
      <c r="W1620">
        <f t="shared" si="52"/>
        <v>10157722</v>
      </c>
    </row>
    <row r="1621" spans="1:23" s="8" customFormat="1">
      <c r="A1621" s="6">
        <v>45465</v>
      </c>
      <c r="B1621" s="209">
        <v>10014784</v>
      </c>
      <c r="C1621" s="7" t="str">
        <f t="shared" si="51"/>
        <v>PRASHANT LAD</v>
      </c>
      <c r="D1621" t="s">
        <v>407</v>
      </c>
      <c r="E1621">
        <v>9833647618</v>
      </c>
      <c r="F1621" t="s">
        <v>431</v>
      </c>
      <c r="G1621">
        <v>3</v>
      </c>
      <c r="H1621">
        <v>1</v>
      </c>
      <c r="I1621">
        <v>0</v>
      </c>
      <c r="J1621">
        <v>2</v>
      </c>
      <c r="K1621">
        <v>1</v>
      </c>
      <c r="L1621">
        <v>2</v>
      </c>
      <c r="M1621">
        <v>0</v>
      </c>
      <c r="N1621">
        <v>0</v>
      </c>
      <c r="O1621" t="s">
        <v>384</v>
      </c>
      <c r="P1621" s="368">
        <v>140</v>
      </c>
      <c r="Q1621" s="137">
        <v>4720</v>
      </c>
      <c r="R1621" s="137">
        <v>3</v>
      </c>
      <c r="S1621" s="137">
        <v>1</v>
      </c>
      <c r="T1621" s="137">
        <v>100</v>
      </c>
      <c r="U1621" t="str">
        <f>VLOOKUP($B1621,Summary!$A:$C,3,0)</f>
        <v>Madhuri Joshi</v>
      </c>
      <c r="V1621" t="str">
        <f ca="1">VLOOKUP($B1621,Summary!$A:$E,5,0)</f>
        <v>More Than 1 Year</v>
      </c>
      <c r="W1621">
        <f t="shared" si="52"/>
        <v>10014784</v>
      </c>
    </row>
    <row r="1622" spans="1:23" s="8" customFormat="1">
      <c r="A1622" s="6">
        <v>45465</v>
      </c>
      <c r="B1622" s="209">
        <v>10154499</v>
      </c>
      <c r="C1622" s="7" t="str">
        <f t="shared" si="51"/>
        <v>SHIVAM PATHAK</v>
      </c>
      <c r="D1622" t="s">
        <v>478</v>
      </c>
      <c r="E1622">
        <v>9721050607</v>
      </c>
      <c r="F1622" t="s">
        <v>385</v>
      </c>
      <c r="G1622">
        <v>2</v>
      </c>
      <c r="H1622">
        <v>0</v>
      </c>
      <c r="I1622">
        <v>0</v>
      </c>
      <c r="J1622">
        <v>2</v>
      </c>
      <c r="K1622">
        <v>0</v>
      </c>
      <c r="L1622">
        <v>2</v>
      </c>
      <c r="M1622">
        <v>0</v>
      </c>
      <c r="N1622">
        <v>0</v>
      </c>
      <c r="O1622" t="s">
        <v>384</v>
      </c>
      <c r="P1622" s="368">
        <v>40</v>
      </c>
      <c r="Q1622" s="137">
        <v>0</v>
      </c>
      <c r="R1622" s="137">
        <v>2</v>
      </c>
      <c r="S1622" s="137">
        <v>1</v>
      </c>
      <c r="T1622" s="137">
        <v>40</v>
      </c>
      <c r="U1622" t="str">
        <f>VLOOKUP($B1622,Summary!$A:$C,3,0)</f>
        <v>Intezar Sayed</v>
      </c>
      <c r="V1622" t="str">
        <f ca="1">VLOOKUP($B1622,Summary!$A:$E,5,0)</f>
        <v>91 - 180</v>
      </c>
      <c r="W1622">
        <f t="shared" si="52"/>
        <v>10154499</v>
      </c>
    </row>
    <row r="1623" spans="1:23" s="8" customFormat="1">
      <c r="A1623" s="6">
        <v>45465</v>
      </c>
      <c r="B1623" s="209">
        <v>10068212</v>
      </c>
      <c r="C1623" s="7" t="str">
        <f t="shared" si="51"/>
        <v>WASIM KAZI</v>
      </c>
      <c r="D1623" t="s">
        <v>436</v>
      </c>
      <c r="E1623">
        <v>9702808599</v>
      </c>
      <c r="F1623" t="s">
        <v>431</v>
      </c>
      <c r="G1623">
        <v>5</v>
      </c>
      <c r="H1623">
        <v>0</v>
      </c>
      <c r="I1623">
        <v>0</v>
      </c>
      <c r="J1623">
        <v>5</v>
      </c>
      <c r="K1623">
        <v>0</v>
      </c>
      <c r="L1623">
        <v>5</v>
      </c>
      <c r="M1623">
        <v>0</v>
      </c>
      <c r="N1623">
        <v>0</v>
      </c>
      <c r="O1623" t="s">
        <v>384</v>
      </c>
      <c r="P1623" s="368">
        <v>125</v>
      </c>
      <c r="Q1623" s="137">
        <v>0</v>
      </c>
      <c r="R1623" s="137">
        <v>5</v>
      </c>
      <c r="S1623" s="137">
        <v>1</v>
      </c>
      <c r="T1623" s="137">
        <v>100</v>
      </c>
      <c r="U1623" t="str">
        <f>VLOOKUP($B1623,Summary!$A:$C,3,0)</f>
        <v>Madhuri Joshi</v>
      </c>
      <c r="V1623" t="str">
        <f ca="1">VLOOKUP($B1623,Summary!$A:$E,5,0)</f>
        <v>More Than 1 Year</v>
      </c>
      <c r="W1623">
        <f t="shared" si="52"/>
        <v>10068212</v>
      </c>
    </row>
    <row r="1624" spans="1:23" s="8" customFormat="1">
      <c r="A1624" s="6">
        <v>45465</v>
      </c>
      <c r="B1624" s="209">
        <v>10068280</v>
      </c>
      <c r="C1624" s="7" t="str">
        <f t="shared" si="51"/>
        <v>ARCHANA KAKADE</v>
      </c>
      <c r="D1624" t="s">
        <v>434</v>
      </c>
      <c r="E1624">
        <v>7208149618</v>
      </c>
      <c r="F1624" t="s">
        <v>416</v>
      </c>
      <c r="G1624">
        <v>1</v>
      </c>
      <c r="H1624">
        <v>0</v>
      </c>
      <c r="I1624">
        <v>0</v>
      </c>
      <c r="J1624">
        <v>1</v>
      </c>
      <c r="K1624">
        <v>0</v>
      </c>
      <c r="L1624">
        <v>1</v>
      </c>
      <c r="M1624">
        <v>0</v>
      </c>
      <c r="N1624">
        <v>0</v>
      </c>
      <c r="O1624" t="s">
        <v>384</v>
      </c>
      <c r="P1624" s="368">
        <v>25</v>
      </c>
      <c r="Q1624" s="137">
        <v>0</v>
      </c>
      <c r="R1624" s="137">
        <v>1</v>
      </c>
      <c r="S1624" s="137">
        <v>1</v>
      </c>
      <c r="T1624" s="137">
        <v>33.33</v>
      </c>
      <c r="U1624" t="str">
        <f>VLOOKUP($B1624,Summary!$A:$C,3,0)</f>
        <v>Abhijit Khanvilkar</v>
      </c>
      <c r="V1624" t="str">
        <f ca="1">VLOOKUP($B1624,Summary!$A:$E,5,0)</f>
        <v>More Than 1 Year</v>
      </c>
      <c r="W1624">
        <f t="shared" si="52"/>
        <v>10068280</v>
      </c>
    </row>
    <row r="1625" spans="1:23" s="8" customFormat="1">
      <c r="A1625" s="6">
        <v>45465</v>
      </c>
      <c r="B1625" s="209">
        <v>10155635</v>
      </c>
      <c r="C1625" s="7" t="str">
        <f t="shared" si="51"/>
        <v>RITIK PANKAJ CHAUBEY</v>
      </c>
      <c r="D1625" t="s">
        <v>500</v>
      </c>
      <c r="E1625">
        <v>8604838454</v>
      </c>
      <c r="F1625" t="s">
        <v>383</v>
      </c>
      <c r="G1625">
        <v>4</v>
      </c>
      <c r="H1625">
        <v>1</v>
      </c>
      <c r="I1625">
        <v>0</v>
      </c>
      <c r="J1625">
        <v>3</v>
      </c>
      <c r="K1625">
        <v>3</v>
      </c>
      <c r="L1625">
        <v>1</v>
      </c>
      <c r="M1625">
        <v>0</v>
      </c>
      <c r="N1625">
        <v>0</v>
      </c>
      <c r="O1625" t="s">
        <v>384</v>
      </c>
      <c r="P1625" s="368">
        <v>165</v>
      </c>
      <c r="Q1625" s="137">
        <v>3540</v>
      </c>
      <c r="R1625" s="137">
        <v>3</v>
      </c>
      <c r="S1625" s="137">
        <v>1</v>
      </c>
      <c r="T1625" s="137">
        <v>60</v>
      </c>
      <c r="U1625" t="str">
        <f>VLOOKUP($B1625,Summary!$A:$C,3,0)</f>
        <v>Madhuri Joshi</v>
      </c>
      <c r="V1625" t="str">
        <f ca="1">VLOOKUP($B1625,Summary!$A:$E,5,0)</f>
        <v>31 - 90</v>
      </c>
      <c r="W1625">
        <f t="shared" si="52"/>
        <v>10155635</v>
      </c>
    </row>
    <row r="1626" spans="1:23" s="8" customFormat="1">
      <c r="A1626" s="6">
        <v>45465</v>
      </c>
      <c r="B1626" s="209">
        <v>10154507</v>
      </c>
      <c r="C1626" s="7" t="str">
        <f t="shared" si="51"/>
        <v>MOHIT UPADHYAY</v>
      </c>
      <c r="D1626" t="s">
        <v>476</v>
      </c>
      <c r="E1626">
        <v>9372906600</v>
      </c>
      <c r="F1626" t="s">
        <v>461</v>
      </c>
      <c r="G1626">
        <v>1</v>
      </c>
      <c r="H1626">
        <v>0</v>
      </c>
      <c r="I1626">
        <v>0</v>
      </c>
      <c r="J1626">
        <v>1</v>
      </c>
      <c r="K1626">
        <v>1</v>
      </c>
      <c r="L1626">
        <v>0</v>
      </c>
      <c r="M1626">
        <v>0</v>
      </c>
      <c r="N1626">
        <v>0</v>
      </c>
      <c r="O1626" t="s">
        <v>384</v>
      </c>
      <c r="P1626" s="368">
        <v>25</v>
      </c>
      <c r="Q1626" s="137">
        <v>0</v>
      </c>
      <c r="R1626" s="137">
        <v>1</v>
      </c>
      <c r="S1626" s="137">
        <v>1</v>
      </c>
      <c r="T1626" s="137">
        <v>20</v>
      </c>
      <c r="U1626" t="str">
        <f>VLOOKUP($B1626,Summary!$A:$C,3,0)</f>
        <v>Avnind Singh</v>
      </c>
      <c r="V1626" t="str">
        <f ca="1">VLOOKUP($B1626,Summary!$A:$E,5,0)</f>
        <v>91 - 180</v>
      </c>
      <c r="W1626">
        <f t="shared" si="52"/>
        <v>10154507</v>
      </c>
    </row>
    <row r="1627" spans="1:23" s="8" customFormat="1">
      <c r="A1627" s="6">
        <v>45465</v>
      </c>
      <c r="B1627" s="209">
        <v>10155616</v>
      </c>
      <c r="C1627" s="7" t="str">
        <f t="shared" si="51"/>
        <v>DHIRAJKUMAR L MISHRA</v>
      </c>
      <c r="D1627" t="s">
        <v>506</v>
      </c>
      <c r="E1627">
        <v>9370908992</v>
      </c>
      <c r="F1627" t="s">
        <v>442</v>
      </c>
      <c r="G1627">
        <v>5</v>
      </c>
      <c r="H1627">
        <v>0</v>
      </c>
      <c r="I1627">
        <v>0</v>
      </c>
      <c r="J1627">
        <v>5</v>
      </c>
      <c r="K1627">
        <v>1</v>
      </c>
      <c r="L1627">
        <v>4</v>
      </c>
      <c r="M1627">
        <v>0</v>
      </c>
      <c r="N1627">
        <v>0</v>
      </c>
      <c r="O1627" t="s">
        <v>384</v>
      </c>
      <c r="P1627" s="368">
        <v>125</v>
      </c>
      <c r="Q1627" s="137">
        <v>0</v>
      </c>
      <c r="R1627" s="137">
        <v>5</v>
      </c>
      <c r="S1627" s="137">
        <v>1</v>
      </c>
      <c r="T1627" s="137">
        <v>100</v>
      </c>
      <c r="U1627" t="str">
        <f>VLOOKUP($B1627,Summary!$A:$C,3,0)</f>
        <v>Rushikesh Kale</v>
      </c>
      <c r="V1627" t="str">
        <f ca="1">VLOOKUP($B1627,Summary!$A:$E,5,0)</f>
        <v>31 - 90</v>
      </c>
      <c r="W1627">
        <f t="shared" si="52"/>
        <v>10155616</v>
      </c>
    </row>
    <row r="1628" spans="1:23" s="8" customFormat="1">
      <c r="A1628" s="6">
        <v>45465</v>
      </c>
      <c r="B1628" s="209">
        <v>10157721</v>
      </c>
      <c r="C1628" s="7" t="str">
        <f t="shared" si="51"/>
        <v>NITISH KUMAR</v>
      </c>
      <c r="D1628" t="s">
        <v>562</v>
      </c>
      <c r="E1628">
        <v>8692826180</v>
      </c>
      <c r="F1628" t="s">
        <v>387</v>
      </c>
      <c r="G1628">
        <v>4</v>
      </c>
      <c r="H1628">
        <v>0</v>
      </c>
      <c r="I1628">
        <v>0</v>
      </c>
      <c r="J1628">
        <v>4</v>
      </c>
      <c r="K1628">
        <v>3</v>
      </c>
      <c r="L1628">
        <v>1</v>
      </c>
      <c r="M1628">
        <v>0</v>
      </c>
      <c r="N1628">
        <v>1</v>
      </c>
      <c r="O1628" t="s">
        <v>384</v>
      </c>
      <c r="P1628" s="368">
        <v>110</v>
      </c>
      <c r="Q1628" s="137">
        <v>0</v>
      </c>
      <c r="R1628" s="137">
        <v>4</v>
      </c>
      <c r="S1628" s="137">
        <v>1</v>
      </c>
      <c r="T1628" s="137">
        <v>100</v>
      </c>
      <c r="U1628" t="str">
        <f>VLOOKUP($B1628,Summary!$A:$C,3,0)</f>
        <v>Abhijit Khanvilkar</v>
      </c>
      <c r="V1628" t="str">
        <f ca="1">VLOOKUP($B1628,Summary!$A:$E,5,0)</f>
        <v>31 - 90</v>
      </c>
      <c r="W1628">
        <f t="shared" si="52"/>
        <v>10157721</v>
      </c>
    </row>
    <row r="1629" spans="1:23" s="8" customFormat="1">
      <c r="A1629" s="6">
        <v>45465</v>
      </c>
      <c r="B1629" s="209">
        <v>10135447</v>
      </c>
      <c r="C1629" s="7" t="str">
        <f t="shared" si="51"/>
        <v>ANKIT VILAS BORSE</v>
      </c>
      <c r="D1629" t="s">
        <v>429</v>
      </c>
      <c r="E1629">
        <v>8655594978</v>
      </c>
      <c r="F1629" t="s">
        <v>412</v>
      </c>
      <c r="G1629">
        <v>6</v>
      </c>
      <c r="H1629">
        <v>1</v>
      </c>
      <c r="I1629">
        <v>0</v>
      </c>
      <c r="J1629">
        <v>5</v>
      </c>
      <c r="K1629">
        <v>2</v>
      </c>
      <c r="L1629">
        <v>4</v>
      </c>
      <c r="M1629">
        <v>0</v>
      </c>
      <c r="N1629">
        <v>1</v>
      </c>
      <c r="O1629" t="s">
        <v>384</v>
      </c>
      <c r="P1629" s="368">
        <v>235</v>
      </c>
      <c r="Q1629" s="137">
        <v>2950</v>
      </c>
      <c r="R1629" s="137">
        <v>6</v>
      </c>
      <c r="S1629" s="137">
        <v>1</v>
      </c>
      <c r="T1629" s="137">
        <v>100</v>
      </c>
      <c r="U1629" t="str">
        <f>VLOOKUP($B1629,Summary!$A:$C,3,0)</f>
        <v>Rushikesh Kale</v>
      </c>
      <c r="V1629" t="str">
        <f ca="1">VLOOKUP($B1629,Summary!$A:$E,5,0)</f>
        <v>More Than 1 Year</v>
      </c>
      <c r="W1629">
        <f t="shared" si="52"/>
        <v>10135447</v>
      </c>
    </row>
    <row r="1630" spans="1:23" s="8" customFormat="1">
      <c r="A1630" s="6">
        <v>45465</v>
      </c>
      <c r="B1630" s="209">
        <v>10156163</v>
      </c>
      <c r="C1630" s="7" t="str">
        <f t="shared" ref="C1630:C1692" si="53">D1630</f>
        <v>ABHISHEK KUMAR</v>
      </c>
      <c r="D1630" t="s">
        <v>526</v>
      </c>
      <c r="E1630">
        <v>9967178792</v>
      </c>
      <c r="F1630" t="s">
        <v>386</v>
      </c>
      <c r="G1630">
        <v>5</v>
      </c>
      <c r="H1630">
        <v>0</v>
      </c>
      <c r="I1630">
        <v>0</v>
      </c>
      <c r="J1630">
        <v>5</v>
      </c>
      <c r="K1630">
        <v>0</v>
      </c>
      <c r="L1630">
        <v>5</v>
      </c>
      <c r="M1630">
        <v>0</v>
      </c>
      <c r="N1630">
        <v>0</v>
      </c>
      <c r="O1630" t="s">
        <v>384</v>
      </c>
      <c r="P1630" s="368">
        <v>125</v>
      </c>
      <c r="Q1630" s="137">
        <v>0</v>
      </c>
      <c r="R1630" s="137">
        <v>5</v>
      </c>
      <c r="S1630" s="137">
        <v>1</v>
      </c>
      <c r="T1630" s="137">
        <v>100</v>
      </c>
      <c r="U1630" t="str">
        <f>VLOOKUP($B1630,Summary!$A:$C,3,0)</f>
        <v>Avnind Singh</v>
      </c>
      <c r="V1630" t="str">
        <f ca="1">VLOOKUP($B1630,Summary!$A:$E,5,0)</f>
        <v>31 - 90</v>
      </c>
      <c r="W1630">
        <f t="shared" si="52"/>
        <v>10156163</v>
      </c>
    </row>
    <row r="1631" spans="1:23" s="8" customFormat="1">
      <c r="A1631" s="6">
        <v>45465</v>
      </c>
      <c r="B1631" s="209">
        <v>10091881</v>
      </c>
      <c r="C1631" s="7" t="str">
        <f t="shared" si="53"/>
        <v>SUMIT SHARAD SANAS</v>
      </c>
      <c r="D1631" t="s">
        <v>427</v>
      </c>
      <c r="E1631">
        <v>8652573355</v>
      </c>
      <c r="F1631" t="s">
        <v>392</v>
      </c>
      <c r="G1631">
        <v>2</v>
      </c>
      <c r="H1631">
        <v>1</v>
      </c>
      <c r="I1631">
        <v>0</v>
      </c>
      <c r="J1631">
        <v>1</v>
      </c>
      <c r="K1631">
        <v>1</v>
      </c>
      <c r="L1631">
        <v>1</v>
      </c>
      <c r="M1631">
        <v>0</v>
      </c>
      <c r="N1631">
        <v>0</v>
      </c>
      <c r="O1631" t="s">
        <v>384</v>
      </c>
      <c r="P1631" s="368">
        <v>115</v>
      </c>
      <c r="Q1631" s="137">
        <v>7080</v>
      </c>
      <c r="R1631" s="137">
        <v>2</v>
      </c>
      <c r="S1631" s="137">
        <v>1</v>
      </c>
      <c r="T1631" s="137">
        <v>40</v>
      </c>
      <c r="U1631" t="str">
        <f>VLOOKUP($B1631,Summary!$A:$C,3,0)</f>
        <v>Abhijit Khanvilkar</v>
      </c>
      <c r="V1631" t="str">
        <f ca="1">VLOOKUP($B1631,Summary!$A:$E,5,0)</f>
        <v>More Than 1 Year</v>
      </c>
      <c r="W1631">
        <f t="shared" si="52"/>
        <v>10091881</v>
      </c>
    </row>
    <row r="1632" spans="1:23" s="8" customFormat="1">
      <c r="A1632" s="6">
        <v>45465</v>
      </c>
      <c r="B1632" s="209">
        <v>10154719</v>
      </c>
      <c r="C1632" s="7" t="str">
        <f t="shared" si="53"/>
        <v>CHANDAN MISHRA</v>
      </c>
      <c r="D1632" t="s">
        <v>489</v>
      </c>
      <c r="E1632">
        <v>8433849596</v>
      </c>
      <c r="F1632" t="s">
        <v>471</v>
      </c>
      <c r="G1632">
        <v>4</v>
      </c>
      <c r="H1632">
        <v>1</v>
      </c>
      <c r="I1632">
        <v>0</v>
      </c>
      <c r="J1632">
        <v>3</v>
      </c>
      <c r="K1632">
        <v>1</v>
      </c>
      <c r="L1632">
        <v>3</v>
      </c>
      <c r="M1632">
        <v>0</v>
      </c>
      <c r="N1632">
        <v>0</v>
      </c>
      <c r="O1632" t="s">
        <v>384</v>
      </c>
      <c r="P1632" s="368">
        <v>165</v>
      </c>
      <c r="Q1632" s="137">
        <v>4720</v>
      </c>
      <c r="R1632" s="137">
        <v>4</v>
      </c>
      <c r="S1632" s="137">
        <v>1</v>
      </c>
      <c r="T1632" s="137">
        <v>80</v>
      </c>
      <c r="U1632" t="str">
        <f>VLOOKUP($B1632,Summary!$A:$C,3,0)</f>
        <v>Dileep Sharma</v>
      </c>
      <c r="V1632" t="str">
        <f ca="1">VLOOKUP($B1632,Summary!$A:$E,5,0)</f>
        <v>91 - 180</v>
      </c>
      <c r="W1632">
        <f t="shared" si="52"/>
        <v>10154719</v>
      </c>
    </row>
    <row r="1633" spans="1:23" s="8" customFormat="1">
      <c r="A1633" s="6">
        <v>45465</v>
      </c>
      <c r="B1633" s="209">
        <v>10155631</v>
      </c>
      <c r="C1633" s="7" t="str">
        <f t="shared" si="53"/>
        <v>PRAFUL MUKUNDRAO TELANG</v>
      </c>
      <c r="D1633" t="s">
        <v>501</v>
      </c>
      <c r="E1633">
        <v>7769928826</v>
      </c>
      <c r="F1633" t="s">
        <v>409</v>
      </c>
      <c r="G1633">
        <v>5</v>
      </c>
      <c r="H1633">
        <v>0</v>
      </c>
      <c r="I1633">
        <v>0</v>
      </c>
      <c r="J1633">
        <v>5</v>
      </c>
      <c r="K1633">
        <v>2</v>
      </c>
      <c r="L1633">
        <v>3</v>
      </c>
      <c r="M1633">
        <v>0</v>
      </c>
      <c r="N1633">
        <v>0</v>
      </c>
      <c r="O1633" t="s">
        <v>384</v>
      </c>
      <c r="P1633" s="368">
        <v>125</v>
      </c>
      <c r="Q1633" s="137">
        <v>0</v>
      </c>
      <c r="R1633" s="137">
        <v>5</v>
      </c>
      <c r="S1633" s="137">
        <v>1</v>
      </c>
      <c r="T1633" s="137">
        <v>100</v>
      </c>
      <c r="U1633" t="str">
        <f>VLOOKUP($B1633,Summary!$A:$C,3,0)</f>
        <v>Avnind Singh</v>
      </c>
      <c r="V1633" t="str">
        <f ca="1">VLOOKUP($B1633,Summary!$A:$E,5,0)</f>
        <v>31 - 90</v>
      </c>
      <c r="W1633">
        <f t="shared" si="52"/>
        <v>10155631</v>
      </c>
    </row>
    <row r="1634" spans="1:23" s="8" customFormat="1">
      <c r="A1634" s="6">
        <v>45465</v>
      </c>
      <c r="B1634" s="209">
        <v>10153331</v>
      </c>
      <c r="C1634" s="7" t="str">
        <f t="shared" si="53"/>
        <v>RAGHWENDRA KUMAR SINGH</v>
      </c>
      <c r="D1634" t="s">
        <v>460</v>
      </c>
      <c r="E1634">
        <v>8104389966</v>
      </c>
      <c r="F1634" t="s">
        <v>390</v>
      </c>
      <c r="G1634">
        <v>3</v>
      </c>
      <c r="H1634">
        <v>0</v>
      </c>
      <c r="I1634">
        <v>0</v>
      </c>
      <c r="J1634">
        <v>3</v>
      </c>
      <c r="K1634">
        <v>1</v>
      </c>
      <c r="L1634">
        <v>2</v>
      </c>
      <c r="M1634">
        <v>0</v>
      </c>
      <c r="N1634">
        <v>0</v>
      </c>
      <c r="O1634" t="s">
        <v>384</v>
      </c>
      <c r="P1634" s="368">
        <v>75</v>
      </c>
      <c r="Q1634" s="137">
        <v>0</v>
      </c>
      <c r="R1634" s="137">
        <v>3</v>
      </c>
      <c r="S1634" s="137">
        <v>1</v>
      </c>
      <c r="T1634" s="137">
        <v>100</v>
      </c>
      <c r="U1634" t="str">
        <f>VLOOKUP($B1634,Summary!$A:$C,3,0)</f>
        <v>Avnind Singh</v>
      </c>
      <c r="V1634" t="str">
        <f ca="1">VLOOKUP($B1634,Summary!$A:$E,5,0)</f>
        <v>91 - 180</v>
      </c>
      <c r="W1634">
        <f t="shared" si="52"/>
        <v>10153331</v>
      </c>
    </row>
    <row r="1635" spans="1:23" s="8" customFormat="1">
      <c r="A1635" s="6">
        <v>45465</v>
      </c>
      <c r="B1635" s="209">
        <v>10157279</v>
      </c>
      <c r="C1635" s="7" t="str">
        <f t="shared" si="53"/>
        <v>ABDUL AHAD ANIS KHAN</v>
      </c>
      <c r="D1635" t="s">
        <v>547</v>
      </c>
      <c r="E1635">
        <v>7058620610</v>
      </c>
      <c r="F1635" t="s">
        <v>461</v>
      </c>
      <c r="G1635">
        <v>3</v>
      </c>
      <c r="H1635">
        <v>0</v>
      </c>
      <c r="I1635">
        <v>0</v>
      </c>
      <c r="J1635">
        <v>3</v>
      </c>
      <c r="K1635">
        <v>2</v>
      </c>
      <c r="L1635">
        <v>1</v>
      </c>
      <c r="M1635">
        <v>0</v>
      </c>
      <c r="N1635">
        <v>0</v>
      </c>
      <c r="O1635" t="s">
        <v>384</v>
      </c>
      <c r="P1635" s="368">
        <v>75</v>
      </c>
      <c r="Q1635" s="137">
        <v>0</v>
      </c>
      <c r="R1635" s="137">
        <v>3</v>
      </c>
      <c r="S1635" s="137">
        <v>1</v>
      </c>
      <c r="T1635" s="137">
        <v>60</v>
      </c>
      <c r="U1635" t="str">
        <f>VLOOKUP($B1635,Summary!$A:$C,3,0)</f>
        <v>Avnind Singh</v>
      </c>
      <c r="V1635" t="str">
        <f ca="1">VLOOKUP($B1635,Summary!$A:$E,5,0)</f>
        <v>31 - 90</v>
      </c>
      <c r="W1635">
        <f t="shared" si="52"/>
        <v>10157279</v>
      </c>
    </row>
    <row r="1636" spans="1:23" s="8" customFormat="1">
      <c r="A1636" s="6">
        <v>45465</v>
      </c>
      <c r="B1636" s="209">
        <v>10153648</v>
      </c>
      <c r="C1636" s="7" t="str">
        <f t="shared" si="53"/>
        <v>RAJKUMAR U SINGH</v>
      </c>
      <c r="D1636" t="s">
        <v>466</v>
      </c>
      <c r="E1636">
        <v>7058306032</v>
      </c>
      <c r="F1636" t="s">
        <v>385</v>
      </c>
      <c r="G1636">
        <v>4</v>
      </c>
      <c r="H1636">
        <v>0</v>
      </c>
      <c r="I1636">
        <v>0</v>
      </c>
      <c r="J1636">
        <v>4</v>
      </c>
      <c r="K1636">
        <v>3</v>
      </c>
      <c r="L1636">
        <v>1</v>
      </c>
      <c r="M1636">
        <v>0</v>
      </c>
      <c r="N1636">
        <v>0</v>
      </c>
      <c r="O1636" t="s">
        <v>384</v>
      </c>
      <c r="P1636" s="368">
        <v>90</v>
      </c>
      <c r="Q1636" s="137">
        <v>0</v>
      </c>
      <c r="R1636" s="137">
        <v>3</v>
      </c>
      <c r="S1636" s="137">
        <v>1</v>
      </c>
      <c r="T1636" s="137">
        <v>60</v>
      </c>
      <c r="U1636" t="str">
        <f>VLOOKUP($B1636,Summary!$A:$C,3,0)</f>
        <v>Intezar Sayed</v>
      </c>
      <c r="V1636" t="str">
        <f ca="1">VLOOKUP($B1636,Summary!$A:$E,5,0)</f>
        <v>91 - 180</v>
      </c>
      <c r="W1636">
        <f t="shared" si="52"/>
        <v>10153648</v>
      </c>
    </row>
    <row r="1637" spans="1:23" s="8" customFormat="1">
      <c r="A1637" s="6">
        <v>45465</v>
      </c>
      <c r="B1637" s="209">
        <v>10154727</v>
      </c>
      <c r="C1637" s="7" t="str">
        <f t="shared" si="53"/>
        <v>SHUBHENDU PRAFULLA DASKABI</v>
      </c>
      <c r="D1637" t="s">
        <v>491</v>
      </c>
      <c r="E1637">
        <v>9372379791</v>
      </c>
      <c r="F1637" t="s">
        <v>471</v>
      </c>
      <c r="G1637">
        <v>5</v>
      </c>
      <c r="H1637">
        <v>0</v>
      </c>
      <c r="I1637">
        <v>0</v>
      </c>
      <c r="J1637">
        <v>5</v>
      </c>
      <c r="K1637">
        <v>4</v>
      </c>
      <c r="L1637">
        <v>1</v>
      </c>
      <c r="M1637">
        <v>0</v>
      </c>
      <c r="N1637">
        <v>0</v>
      </c>
      <c r="O1637" t="s">
        <v>384</v>
      </c>
      <c r="P1637" s="368">
        <v>125</v>
      </c>
      <c r="Q1637" s="137">
        <v>0</v>
      </c>
      <c r="R1637" s="137">
        <v>5</v>
      </c>
      <c r="S1637" s="137">
        <v>1</v>
      </c>
      <c r="T1637" s="137">
        <v>100</v>
      </c>
      <c r="U1637" t="str">
        <f>VLOOKUP($B1637,Summary!$A:$C,3,0)</f>
        <v>Dileep Sharma</v>
      </c>
      <c r="V1637" t="str">
        <f ca="1">VLOOKUP($B1637,Summary!$A:$E,5,0)</f>
        <v>91 - 180</v>
      </c>
      <c r="W1637">
        <f t="shared" si="52"/>
        <v>10154727</v>
      </c>
    </row>
    <row r="1638" spans="1:23" s="8" customFormat="1">
      <c r="A1638" s="6">
        <v>45465</v>
      </c>
      <c r="B1638" s="209">
        <v>10057460</v>
      </c>
      <c r="C1638" s="7" t="str">
        <f t="shared" si="53"/>
        <v>GANGA SAGAR PANDEY</v>
      </c>
      <c r="D1638" t="s">
        <v>435</v>
      </c>
      <c r="E1638">
        <v>9696537480</v>
      </c>
      <c r="F1638" t="s">
        <v>412</v>
      </c>
      <c r="G1638">
        <v>4</v>
      </c>
      <c r="H1638">
        <v>0</v>
      </c>
      <c r="I1638">
        <v>0</v>
      </c>
      <c r="J1638">
        <v>4</v>
      </c>
      <c r="K1638">
        <v>2</v>
      </c>
      <c r="L1638">
        <v>2</v>
      </c>
      <c r="M1638">
        <v>0</v>
      </c>
      <c r="N1638">
        <v>0</v>
      </c>
      <c r="O1638" t="s">
        <v>384</v>
      </c>
      <c r="P1638" s="368">
        <v>100</v>
      </c>
      <c r="Q1638" s="137">
        <v>0</v>
      </c>
      <c r="R1638" s="137">
        <v>4</v>
      </c>
      <c r="S1638" s="137">
        <v>1</v>
      </c>
      <c r="T1638" s="137">
        <v>80</v>
      </c>
      <c r="U1638" t="str">
        <f>VLOOKUP($B1638,Summary!$A:$C,3,0)</f>
        <v>Rushikesh Kale</v>
      </c>
      <c r="V1638" t="str">
        <f ca="1">VLOOKUP($B1638,Summary!$A:$E,5,0)</f>
        <v>More Than 1 Year</v>
      </c>
      <c r="W1638">
        <f t="shared" si="52"/>
        <v>10057460</v>
      </c>
    </row>
    <row r="1639" spans="1:23" s="8" customFormat="1">
      <c r="A1639" s="6">
        <v>45465</v>
      </c>
      <c r="B1639" s="209">
        <v>10153634</v>
      </c>
      <c r="C1639" s="7" t="str">
        <f t="shared" si="53"/>
        <v>LAXMI NARAYAN PANDEY</v>
      </c>
      <c r="D1639" t="s">
        <v>467</v>
      </c>
      <c r="E1639">
        <v>7208851513</v>
      </c>
      <c r="F1639" t="s">
        <v>387</v>
      </c>
      <c r="G1639">
        <v>5</v>
      </c>
      <c r="H1639">
        <v>1</v>
      </c>
      <c r="I1639">
        <v>0</v>
      </c>
      <c r="J1639">
        <v>4</v>
      </c>
      <c r="K1639">
        <v>1</v>
      </c>
      <c r="L1639">
        <v>4</v>
      </c>
      <c r="M1639">
        <v>0</v>
      </c>
      <c r="N1639">
        <v>0</v>
      </c>
      <c r="O1639" t="s">
        <v>384</v>
      </c>
      <c r="P1639" s="368">
        <v>190</v>
      </c>
      <c r="Q1639" s="137">
        <v>4720</v>
      </c>
      <c r="R1639" s="137">
        <v>5</v>
      </c>
      <c r="S1639" s="137">
        <v>1</v>
      </c>
      <c r="T1639" s="137">
        <v>100</v>
      </c>
      <c r="U1639" t="str">
        <f>VLOOKUP($B1639,Summary!$A:$C,3,0)</f>
        <v>Abhijit Khanvilkar</v>
      </c>
      <c r="V1639" t="str">
        <f ca="1">VLOOKUP($B1639,Summary!$A:$E,5,0)</f>
        <v>91 - 180</v>
      </c>
      <c r="W1639">
        <f t="shared" si="52"/>
        <v>10153634</v>
      </c>
    </row>
    <row r="1640" spans="1:23" s="8" customFormat="1">
      <c r="A1640" s="6">
        <v>45465</v>
      </c>
      <c r="B1640" s="209">
        <v>10154483</v>
      </c>
      <c r="C1640" s="7" t="str">
        <f t="shared" si="53"/>
        <v>JAYANT KUMAR</v>
      </c>
      <c r="D1640" t="s">
        <v>471</v>
      </c>
      <c r="E1640">
        <v>9304376328</v>
      </c>
      <c r="F1640" t="s">
        <v>497</v>
      </c>
      <c r="G1640">
        <v>2</v>
      </c>
      <c r="H1640">
        <v>0</v>
      </c>
      <c r="I1640">
        <v>0</v>
      </c>
      <c r="J1640">
        <v>2</v>
      </c>
      <c r="K1640">
        <v>0</v>
      </c>
      <c r="L1640">
        <v>2</v>
      </c>
      <c r="M1640">
        <v>0</v>
      </c>
      <c r="N1640">
        <v>0</v>
      </c>
      <c r="O1640" t="s">
        <v>384</v>
      </c>
      <c r="P1640" s="368">
        <v>40</v>
      </c>
      <c r="Q1640" s="137">
        <v>0</v>
      </c>
      <c r="R1640" s="137">
        <v>2</v>
      </c>
      <c r="S1640" s="137">
        <v>1</v>
      </c>
      <c r="T1640" s="137">
        <v>66.67</v>
      </c>
      <c r="U1640" t="str">
        <f>VLOOKUP($B1640,Summary!$A:$C,3,0)</f>
        <v>Dileep Sharma</v>
      </c>
      <c r="V1640" t="str">
        <f ca="1">VLOOKUP($B1640,Summary!$A:$E,5,0)</f>
        <v>91 - 180</v>
      </c>
      <c r="W1640">
        <f t="shared" si="52"/>
        <v>10154483</v>
      </c>
    </row>
    <row r="1641" spans="1:23" s="8" customFormat="1">
      <c r="A1641" s="6">
        <v>45465</v>
      </c>
      <c r="B1641" s="209">
        <v>10154479</v>
      </c>
      <c r="C1641" s="7" t="str">
        <f t="shared" si="53"/>
        <v>VINOD KUMAR</v>
      </c>
      <c r="D1641" t="s">
        <v>477</v>
      </c>
      <c r="E1641">
        <v>7905193449</v>
      </c>
      <c r="F1641" t="s">
        <v>471</v>
      </c>
      <c r="G1641">
        <v>4</v>
      </c>
      <c r="H1641">
        <v>0</v>
      </c>
      <c r="I1641">
        <v>1</v>
      </c>
      <c r="J1641">
        <v>3</v>
      </c>
      <c r="K1641">
        <v>0</v>
      </c>
      <c r="L1641">
        <v>4</v>
      </c>
      <c r="M1641">
        <v>0</v>
      </c>
      <c r="N1641">
        <v>0</v>
      </c>
      <c r="O1641" t="s">
        <v>384</v>
      </c>
      <c r="P1641" s="368">
        <v>165</v>
      </c>
      <c r="Q1641" s="137">
        <v>3540</v>
      </c>
      <c r="R1641" s="137">
        <v>4</v>
      </c>
      <c r="S1641" s="137">
        <v>1</v>
      </c>
      <c r="T1641" s="137">
        <v>80</v>
      </c>
      <c r="U1641" t="str">
        <f>VLOOKUP($B1641,Summary!$A:$C,3,0)</f>
        <v>Dileep Sharma</v>
      </c>
      <c r="V1641" t="str">
        <f ca="1">VLOOKUP($B1641,Summary!$A:$E,5,0)</f>
        <v>91 - 180</v>
      </c>
      <c r="W1641">
        <f t="shared" si="52"/>
        <v>10154479</v>
      </c>
    </row>
    <row r="1642" spans="1:23" s="8" customFormat="1">
      <c r="A1642" s="6">
        <v>45465</v>
      </c>
      <c r="B1642" s="209">
        <v>10157449</v>
      </c>
      <c r="C1642" s="7" t="str">
        <f t="shared" si="53"/>
        <v>PRITAM SUNIL GAIKWAD</v>
      </c>
      <c r="D1642" t="s">
        <v>553</v>
      </c>
      <c r="E1642">
        <v>8169792854</v>
      </c>
      <c r="F1642" t="s">
        <v>431</v>
      </c>
      <c r="G1642">
        <v>5</v>
      </c>
      <c r="H1642">
        <v>0</v>
      </c>
      <c r="I1642">
        <v>0</v>
      </c>
      <c r="J1642">
        <v>5</v>
      </c>
      <c r="K1642">
        <v>0</v>
      </c>
      <c r="L1642">
        <v>5</v>
      </c>
      <c r="M1642">
        <v>0</v>
      </c>
      <c r="N1642">
        <v>0</v>
      </c>
      <c r="O1642" t="s">
        <v>384</v>
      </c>
      <c r="P1642" s="368">
        <v>125</v>
      </c>
      <c r="Q1642" s="137">
        <v>0</v>
      </c>
      <c r="R1642" s="137">
        <v>5</v>
      </c>
      <c r="S1642" s="137">
        <v>1</v>
      </c>
      <c r="T1642" s="137">
        <v>100</v>
      </c>
      <c r="U1642" t="str">
        <f>VLOOKUP($B1642,Summary!$A:$C,3,0)</f>
        <v>Madhuri Joshi</v>
      </c>
      <c r="V1642" t="str">
        <f ca="1">VLOOKUP($B1642,Summary!$A:$E,5,0)</f>
        <v>31 - 90</v>
      </c>
      <c r="W1642">
        <f t="shared" si="52"/>
        <v>10157449</v>
      </c>
    </row>
    <row r="1643" spans="1:23" s="8" customFormat="1">
      <c r="A1643" s="6">
        <v>45465</v>
      </c>
      <c r="B1643" s="209">
        <v>10153321</v>
      </c>
      <c r="C1643" s="7" t="str">
        <f t="shared" si="53"/>
        <v>ZOAIB MAINUDDIN PALEKAR</v>
      </c>
      <c r="D1643" t="s">
        <v>459</v>
      </c>
      <c r="E1643">
        <v>7020908214</v>
      </c>
      <c r="F1643" t="s">
        <v>461</v>
      </c>
      <c r="G1643">
        <v>1</v>
      </c>
      <c r="H1643">
        <v>0</v>
      </c>
      <c r="I1643">
        <v>0</v>
      </c>
      <c r="J1643">
        <v>1</v>
      </c>
      <c r="K1643">
        <v>0</v>
      </c>
      <c r="L1643">
        <v>1</v>
      </c>
      <c r="M1643">
        <v>0</v>
      </c>
      <c r="N1643">
        <v>0</v>
      </c>
      <c r="O1643" t="s">
        <v>384</v>
      </c>
      <c r="P1643" s="368">
        <v>25</v>
      </c>
      <c r="Q1643" s="137">
        <v>0</v>
      </c>
      <c r="R1643" s="137">
        <v>1</v>
      </c>
      <c r="S1643" s="137">
        <v>1</v>
      </c>
      <c r="T1643" s="137">
        <v>20</v>
      </c>
      <c r="U1643" t="str">
        <f>VLOOKUP($B1643,Summary!$A:$C,3,0)</f>
        <v>Avnind Singh</v>
      </c>
      <c r="V1643" t="str">
        <f ca="1">VLOOKUP($B1643,Summary!$A:$E,5,0)</f>
        <v>91 - 180</v>
      </c>
      <c r="W1643">
        <f t="shared" si="52"/>
        <v>10153321</v>
      </c>
    </row>
    <row r="1644" spans="1:23" s="8" customFormat="1">
      <c r="A1644" s="6">
        <v>45465</v>
      </c>
      <c r="B1644" s="209">
        <v>10151965</v>
      </c>
      <c r="C1644" s="7" t="str">
        <f t="shared" si="53"/>
        <v>VIJAYKUMAR DINESH PARCHE</v>
      </c>
      <c r="D1644" t="s">
        <v>441</v>
      </c>
      <c r="E1644">
        <v>7558284024</v>
      </c>
      <c r="F1644" t="s">
        <v>442</v>
      </c>
      <c r="G1644">
        <v>5</v>
      </c>
      <c r="H1644">
        <v>0</v>
      </c>
      <c r="I1644">
        <v>0</v>
      </c>
      <c r="J1644">
        <v>5</v>
      </c>
      <c r="K1644">
        <v>0</v>
      </c>
      <c r="L1644">
        <v>6</v>
      </c>
      <c r="M1644">
        <v>0</v>
      </c>
      <c r="N1644">
        <v>0</v>
      </c>
      <c r="O1644" t="s">
        <v>384</v>
      </c>
      <c r="P1644" s="368">
        <v>125</v>
      </c>
      <c r="Q1644" s="137">
        <v>0</v>
      </c>
      <c r="R1644" s="137">
        <v>5</v>
      </c>
      <c r="S1644" s="137">
        <v>1</v>
      </c>
      <c r="T1644" s="137">
        <v>100</v>
      </c>
      <c r="U1644" t="str">
        <f>VLOOKUP($B1644,Summary!$A:$C,3,0)</f>
        <v>Rushikesh Kale</v>
      </c>
      <c r="V1644" t="str">
        <f ca="1">VLOOKUP($B1644,Summary!$A:$E,5,0)</f>
        <v>180 +</v>
      </c>
      <c r="W1644">
        <f t="shared" si="52"/>
        <v>10151965</v>
      </c>
    </row>
    <row r="1645" spans="1:23" s="8" customFormat="1">
      <c r="A1645" s="6">
        <v>45465</v>
      </c>
      <c r="B1645" s="209">
        <v>10155617</v>
      </c>
      <c r="C1645" s="7" t="str">
        <f t="shared" si="53"/>
        <v>NANDLAL RAJBHAR</v>
      </c>
      <c r="D1645" t="s">
        <v>504</v>
      </c>
      <c r="E1645">
        <v>9594189301</v>
      </c>
      <c r="F1645" t="s">
        <v>401</v>
      </c>
      <c r="G1645">
        <v>8</v>
      </c>
      <c r="H1645">
        <v>0</v>
      </c>
      <c r="I1645">
        <v>0</v>
      </c>
      <c r="J1645">
        <v>8</v>
      </c>
      <c r="K1645">
        <v>6</v>
      </c>
      <c r="L1645">
        <v>2</v>
      </c>
      <c r="M1645">
        <v>0</v>
      </c>
      <c r="N1645">
        <v>0</v>
      </c>
      <c r="O1645" t="s">
        <v>384</v>
      </c>
      <c r="P1645" s="368">
        <v>200</v>
      </c>
      <c r="Q1645" s="137">
        <v>0</v>
      </c>
      <c r="R1645" s="137">
        <v>7</v>
      </c>
      <c r="S1645" s="137">
        <v>1</v>
      </c>
      <c r="T1645" s="137">
        <v>100</v>
      </c>
      <c r="U1645" t="str">
        <f>VLOOKUP($B1645,Summary!$A:$C,3,0)</f>
        <v>Abhijit Khanvilkar</v>
      </c>
      <c r="V1645" t="str">
        <f ca="1">VLOOKUP($B1645,Summary!$A:$E,5,0)</f>
        <v>31 - 90</v>
      </c>
      <c r="W1645">
        <f t="shared" si="52"/>
        <v>10155617</v>
      </c>
    </row>
    <row r="1646" spans="1:23" s="8" customFormat="1">
      <c r="A1646" s="6">
        <v>45465</v>
      </c>
      <c r="B1646" s="209">
        <v>10154505</v>
      </c>
      <c r="C1646" s="7" t="str">
        <f t="shared" si="53"/>
        <v>KRISHNA GYANDEV PANDEY</v>
      </c>
      <c r="D1646" t="s">
        <v>475</v>
      </c>
      <c r="E1646">
        <v>9372324244</v>
      </c>
      <c r="F1646" t="s">
        <v>460</v>
      </c>
      <c r="G1646">
        <v>5</v>
      </c>
      <c r="H1646">
        <v>0</v>
      </c>
      <c r="I1646">
        <v>0</v>
      </c>
      <c r="J1646">
        <v>5</v>
      </c>
      <c r="K1646">
        <v>2</v>
      </c>
      <c r="L1646">
        <v>3</v>
      </c>
      <c r="M1646">
        <v>0</v>
      </c>
      <c r="N1646">
        <v>0</v>
      </c>
      <c r="O1646" t="s">
        <v>384</v>
      </c>
      <c r="P1646" s="368">
        <v>125</v>
      </c>
      <c r="Q1646" s="137">
        <v>0</v>
      </c>
      <c r="R1646" s="137">
        <v>4</v>
      </c>
      <c r="S1646" s="137">
        <v>1</v>
      </c>
      <c r="T1646" s="137">
        <v>80</v>
      </c>
      <c r="U1646" t="str">
        <f>VLOOKUP($B1646,Summary!$A:$C,3,0)</f>
        <v>Avnind Singh</v>
      </c>
      <c r="V1646" t="str">
        <f ca="1">VLOOKUP($B1646,Summary!$A:$E,5,0)</f>
        <v>91 - 180</v>
      </c>
      <c r="W1646">
        <f t="shared" si="52"/>
        <v>10154505</v>
      </c>
    </row>
    <row r="1647" spans="1:23" s="8" customFormat="1">
      <c r="A1647" s="6">
        <v>45465</v>
      </c>
      <c r="B1647" s="209">
        <v>10051652</v>
      </c>
      <c r="C1647" s="7" t="str">
        <f t="shared" si="53"/>
        <v>DINESH GHODVINDE</v>
      </c>
      <c r="D1647" t="s">
        <v>444</v>
      </c>
      <c r="E1647">
        <v>7020949492</v>
      </c>
      <c r="F1647" t="s">
        <v>412</v>
      </c>
      <c r="G1647">
        <v>7</v>
      </c>
      <c r="H1647">
        <v>0</v>
      </c>
      <c r="I1647">
        <v>0</v>
      </c>
      <c r="J1647">
        <v>7</v>
      </c>
      <c r="K1647">
        <v>1</v>
      </c>
      <c r="L1647">
        <v>6</v>
      </c>
      <c r="M1647">
        <v>0</v>
      </c>
      <c r="N1647">
        <v>1</v>
      </c>
      <c r="O1647" t="s">
        <v>384</v>
      </c>
      <c r="P1647" s="368">
        <v>55</v>
      </c>
      <c r="Q1647" s="137">
        <v>0</v>
      </c>
      <c r="R1647" s="137">
        <v>2</v>
      </c>
      <c r="S1647" s="137">
        <v>1</v>
      </c>
      <c r="T1647" s="137">
        <v>66.67</v>
      </c>
      <c r="U1647" t="str">
        <f>VLOOKUP($B1647,Summary!$A:$C,3,0)</f>
        <v>Rushikesh Kale</v>
      </c>
      <c r="V1647" t="str">
        <f ca="1">VLOOKUP($B1647,Summary!$A:$E,5,0)</f>
        <v>More Than 1 Year</v>
      </c>
      <c r="W1647">
        <f t="shared" si="52"/>
        <v>10051652</v>
      </c>
    </row>
    <row r="1648" spans="1:23" s="8" customFormat="1">
      <c r="A1648" s="6">
        <v>45465</v>
      </c>
      <c r="B1648" s="209">
        <v>10102541</v>
      </c>
      <c r="C1648" s="7" t="str">
        <f t="shared" si="53"/>
        <v>JAYESH MANOHARLAL VATANI</v>
      </c>
      <c r="D1648" t="s">
        <v>411</v>
      </c>
      <c r="E1648">
        <v>9730838322</v>
      </c>
      <c r="F1648" t="s">
        <v>412</v>
      </c>
      <c r="G1648">
        <v>4</v>
      </c>
      <c r="H1648">
        <v>0</v>
      </c>
      <c r="I1648">
        <v>0</v>
      </c>
      <c r="J1648">
        <v>4</v>
      </c>
      <c r="K1648">
        <v>1</v>
      </c>
      <c r="L1648">
        <v>3</v>
      </c>
      <c r="M1648">
        <v>0</v>
      </c>
      <c r="N1648">
        <v>0</v>
      </c>
      <c r="O1648" t="s">
        <v>384</v>
      </c>
      <c r="P1648" s="368">
        <v>100</v>
      </c>
      <c r="Q1648" s="137">
        <v>0</v>
      </c>
      <c r="R1648" s="137">
        <v>4</v>
      </c>
      <c r="S1648" s="137">
        <v>1</v>
      </c>
      <c r="T1648" s="137">
        <v>80</v>
      </c>
      <c r="U1648" t="str">
        <f>VLOOKUP($B1648,Summary!$A:$C,3,0)</f>
        <v>Rushikesh Kale</v>
      </c>
      <c r="V1648" t="str">
        <f ca="1">VLOOKUP($B1648,Summary!$A:$E,5,0)</f>
        <v>More Than 1 Year</v>
      </c>
      <c r="W1648">
        <f t="shared" si="52"/>
        <v>10102541</v>
      </c>
    </row>
    <row r="1649" spans="1:23" s="8" customFormat="1">
      <c r="A1649" s="6">
        <v>45465</v>
      </c>
      <c r="B1649" s="209">
        <v>10149232</v>
      </c>
      <c r="C1649" s="7" t="str">
        <f t="shared" si="53"/>
        <v>AKASH KUMAR JAISWAL</v>
      </c>
      <c r="D1649" t="s">
        <v>452</v>
      </c>
      <c r="E1649">
        <v>9984180596</v>
      </c>
      <c r="F1649" t="s">
        <v>497</v>
      </c>
      <c r="G1649">
        <v>3</v>
      </c>
      <c r="H1649">
        <v>0</v>
      </c>
      <c r="I1649">
        <v>0</v>
      </c>
      <c r="J1649">
        <v>3</v>
      </c>
      <c r="K1649">
        <v>3</v>
      </c>
      <c r="L1649">
        <v>1</v>
      </c>
      <c r="M1649">
        <v>0</v>
      </c>
      <c r="N1649">
        <v>0</v>
      </c>
      <c r="O1649" t="s">
        <v>384</v>
      </c>
      <c r="P1649" s="368">
        <v>75</v>
      </c>
      <c r="Q1649" s="137">
        <v>0</v>
      </c>
      <c r="R1649" s="137">
        <v>4</v>
      </c>
      <c r="S1649" s="137">
        <v>1</v>
      </c>
      <c r="T1649" s="137">
        <v>80</v>
      </c>
      <c r="U1649" t="str">
        <f>VLOOKUP($B1649,Summary!$A:$C,3,0)</f>
        <v>Dileep Sharma</v>
      </c>
      <c r="V1649" t="str">
        <f ca="1">VLOOKUP($B1649,Summary!$A:$E,5,0)</f>
        <v>180 +</v>
      </c>
      <c r="W1649">
        <f t="shared" si="52"/>
        <v>10149232</v>
      </c>
    </row>
    <row r="1650" spans="1:23" s="8" customFormat="1">
      <c r="A1650" s="6">
        <v>45465</v>
      </c>
      <c r="B1650" s="209">
        <v>10149396</v>
      </c>
      <c r="C1650" s="7" t="str">
        <f t="shared" si="53"/>
        <v>AKASH NARAYAN RAWTE</v>
      </c>
      <c r="D1650" t="s">
        <v>453</v>
      </c>
      <c r="E1650">
        <v>9594529510</v>
      </c>
      <c r="F1650" t="s">
        <v>386</v>
      </c>
      <c r="G1650">
        <v>4</v>
      </c>
      <c r="H1650">
        <v>0</v>
      </c>
      <c r="I1650">
        <v>0</v>
      </c>
      <c r="J1650">
        <v>4</v>
      </c>
      <c r="K1650">
        <v>1</v>
      </c>
      <c r="L1650">
        <v>3</v>
      </c>
      <c r="M1650">
        <v>0</v>
      </c>
      <c r="N1650">
        <v>0</v>
      </c>
      <c r="O1650" t="s">
        <v>384</v>
      </c>
      <c r="P1650" s="368">
        <v>100</v>
      </c>
      <c r="Q1650" s="137">
        <v>0</v>
      </c>
      <c r="R1650" s="137">
        <v>4</v>
      </c>
      <c r="S1650" s="137">
        <v>1</v>
      </c>
      <c r="T1650" s="137">
        <v>80</v>
      </c>
      <c r="U1650" t="str">
        <f>VLOOKUP($B1650,Summary!$A:$C,3,0)</f>
        <v>Avnind Singh</v>
      </c>
      <c r="V1650" t="str">
        <f ca="1">VLOOKUP($B1650,Summary!$A:$E,5,0)</f>
        <v>180 +</v>
      </c>
      <c r="W1650">
        <f t="shared" si="52"/>
        <v>10149396</v>
      </c>
    </row>
    <row r="1651" spans="1:23" s="8" customFormat="1">
      <c r="A1651" s="6">
        <v>45465</v>
      </c>
      <c r="B1651" s="209">
        <v>10153637</v>
      </c>
      <c r="C1651" s="7" t="str">
        <f t="shared" si="53"/>
        <v>AKHILESH TIWARI</v>
      </c>
      <c r="D1651" t="s">
        <v>591</v>
      </c>
      <c r="E1651">
        <v>8452813371</v>
      </c>
      <c r="F1651" t="s">
        <v>412</v>
      </c>
      <c r="G1651">
        <v>7</v>
      </c>
      <c r="H1651">
        <v>0</v>
      </c>
      <c r="I1651">
        <v>0</v>
      </c>
      <c r="J1651">
        <v>7</v>
      </c>
      <c r="K1651">
        <v>1</v>
      </c>
      <c r="L1651">
        <v>7</v>
      </c>
      <c r="M1651">
        <v>0</v>
      </c>
      <c r="N1651">
        <v>0</v>
      </c>
      <c r="O1651" t="s">
        <v>384</v>
      </c>
      <c r="P1651" s="368">
        <v>175</v>
      </c>
      <c r="Q1651" s="137">
        <v>0</v>
      </c>
      <c r="R1651" s="137">
        <v>7</v>
      </c>
      <c r="S1651" s="137">
        <v>1</v>
      </c>
      <c r="T1651" s="137">
        <v>100</v>
      </c>
      <c r="U1651" t="str">
        <f>VLOOKUP($B1651,Summary!$A:$C,3,0)</f>
        <v>Rushikesh Kale</v>
      </c>
      <c r="V1651" t="str">
        <f ca="1">VLOOKUP($B1651,Summary!$A:$E,5,0)</f>
        <v>91 - 180</v>
      </c>
      <c r="W1651">
        <f t="shared" si="52"/>
        <v>10153637</v>
      </c>
    </row>
    <row r="1652" spans="1:23" s="8" customFormat="1">
      <c r="A1652" s="6">
        <v>45465</v>
      </c>
      <c r="B1652" s="209">
        <v>10012025</v>
      </c>
      <c r="C1652" s="7" t="str">
        <f t="shared" si="53"/>
        <v>SURAJ PAWAR</v>
      </c>
      <c r="D1652" t="s">
        <v>418</v>
      </c>
      <c r="E1652">
        <v>8446578718</v>
      </c>
      <c r="F1652" t="s">
        <v>413</v>
      </c>
      <c r="G1652">
        <v>3</v>
      </c>
      <c r="H1652">
        <v>1</v>
      </c>
      <c r="I1652">
        <v>0</v>
      </c>
      <c r="J1652">
        <v>2</v>
      </c>
      <c r="K1652">
        <v>1</v>
      </c>
      <c r="L1652">
        <v>2</v>
      </c>
      <c r="M1652">
        <v>0</v>
      </c>
      <c r="N1652">
        <v>1</v>
      </c>
      <c r="O1652" t="s">
        <v>384</v>
      </c>
      <c r="P1652" s="368">
        <v>150</v>
      </c>
      <c r="Q1652" s="137">
        <v>589</v>
      </c>
      <c r="R1652" s="137">
        <v>3</v>
      </c>
      <c r="S1652" s="137">
        <v>1</v>
      </c>
      <c r="T1652" s="137">
        <v>100</v>
      </c>
      <c r="U1652" t="str">
        <f>VLOOKUP($B1652,Summary!$A:$C,3,0)</f>
        <v>Madhuri Joshi</v>
      </c>
      <c r="V1652" t="str">
        <f ca="1">VLOOKUP($B1652,Summary!$A:$E,5,0)</f>
        <v>More Than 1 Year</v>
      </c>
      <c r="W1652">
        <f t="shared" si="52"/>
        <v>10012025</v>
      </c>
    </row>
    <row r="1653" spans="1:23" s="8" customFormat="1">
      <c r="A1653" s="6">
        <v>45465</v>
      </c>
      <c r="B1653" s="209">
        <v>10142760</v>
      </c>
      <c r="C1653" s="7" t="str">
        <f t="shared" si="53"/>
        <v>SAW MRITUNJAY KUMAR PREMCHAND</v>
      </c>
      <c r="D1653" t="s">
        <v>542</v>
      </c>
      <c r="E1653">
        <v>8779615120</v>
      </c>
      <c r="F1653" t="s">
        <v>409</v>
      </c>
      <c r="G1653">
        <v>1</v>
      </c>
      <c r="H1653">
        <v>0</v>
      </c>
      <c r="I1653">
        <v>0</v>
      </c>
      <c r="J1653">
        <v>1</v>
      </c>
      <c r="K1653">
        <v>0</v>
      </c>
      <c r="L1653">
        <v>1</v>
      </c>
      <c r="M1653">
        <v>0</v>
      </c>
      <c r="N1653">
        <v>0</v>
      </c>
      <c r="O1653" t="s">
        <v>384</v>
      </c>
      <c r="P1653" s="368">
        <v>0</v>
      </c>
      <c r="Q1653" s="137">
        <v>0</v>
      </c>
      <c r="R1653" s="137">
        <v>0</v>
      </c>
      <c r="S1653" s="137">
        <v>1</v>
      </c>
      <c r="T1653" s="137">
        <v>0</v>
      </c>
      <c r="U1653" t="str">
        <f>VLOOKUP($B1653,Summary!$A:$C,3,0)</f>
        <v>Avnind Singh</v>
      </c>
      <c r="V1653" t="str">
        <f ca="1">VLOOKUP($B1653,Summary!$A:$E,5,0)</f>
        <v>More Than 1 Year</v>
      </c>
      <c r="W1653">
        <f t="shared" si="52"/>
        <v>10142760</v>
      </c>
    </row>
    <row r="1654" spans="1:23" s="8" customFormat="1">
      <c r="A1654" s="6">
        <v>45465</v>
      </c>
      <c r="B1654" s="209">
        <v>10156140</v>
      </c>
      <c r="C1654" s="7" t="str">
        <f t="shared" si="53"/>
        <v>AMAN TRIPATHI</v>
      </c>
      <c r="D1654" t="s">
        <v>509</v>
      </c>
      <c r="E1654">
        <v>7393838072</v>
      </c>
      <c r="F1654" t="s">
        <v>412</v>
      </c>
      <c r="G1654">
        <v>4</v>
      </c>
      <c r="H1654">
        <v>1</v>
      </c>
      <c r="I1654">
        <v>0</v>
      </c>
      <c r="J1654">
        <v>3</v>
      </c>
      <c r="K1654">
        <v>1</v>
      </c>
      <c r="L1654">
        <v>3</v>
      </c>
      <c r="M1654">
        <v>0</v>
      </c>
      <c r="N1654">
        <v>0</v>
      </c>
      <c r="O1654" t="s">
        <v>384</v>
      </c>
      <c r="P1654" s="368">
        <v>170</v>
      </c>
      <c r="Q1654" s="137">
        <v>4809</v>
      </c>
      <c r="R1654" s="137">
        <v>4</v>
      </c>
      <c r="S1654" s="137">
        <v>1</v>
      </c>
      <c r="T1654" s="137">
        <v>80</v>
      </c>
      <c r="U1654" t="str">
        <f>VLOOKUP($B1654,Summary!$A:$C,3,0)</f>
        <v>Rushikesh Kale</v>
      </c>
      <c r="V1654" t="str">
        <f ca="1">VLOOKUP($B1654,Summary!$A:$E,5,0)</f>
        <v>31 - 90</v>
      </c>
      <c r="W1654">
        <f t="shared" si="52"/>
        <v>10156140</v>
      </c>
    </row>
    <row r="1655" spans="1:23" s="8" customFormat="1">
      <c r="A1655" s="6">
        <v>45465</v>
      </c>
      <c r="B1655" s="209">
        <v>10154478</v>
      </c>
      <c r="C1655" s="7" t="str">
        <f t="shared" si="53"/>
        <v>AKSHAY YADAV</v>
      </c>
      <c r="D1655" t="s">
        <v>472</v>
      </c>
      <c r="E1655">
        <v>9920724076</v>
      </c>
      <c r="F1655" t="s">
        <v>460</v>
      </c>
      <c r="G1655">
        <v>5</v>
      </c>
      <c r="H1655">
        <v>0</v>
      </c>
      <c r="I1655">
        <v>0</v>
      </c>
      <c r="J1655">
        <v>5</v>
      </c>
      <c r="K1655">
        <v>1</v>
      </c>
      <c r="L1655">
        <v>4</v>
      </c>
      <c r="M1655">
        <v>0</v>
      </c>
      <c r="N1655">
        <v>0</v>
      </c>
      <c r="O1655" t="s">
        <v>384</v>
      </c>
      <c r="P1655" s="368">
        <v>125</v>
      </c>
      <c r="Q1655" s="137">
        <v>0</v>
      </c>
      <c r="R1655" s="137">
        <v>5</v>
      </c>
      <c r="S1655" s="137">
        <v>1</v>
      </c>
      <c r="T1655" s="137">
        <v>100</v>
      </c>
      <c r="U1655" t="str">
        <f>VLOOKUP($B1655,Summary!$A:$C,3,0)</f>
        <v>Avnind Singh</v>
      </c>
      <c r="V1655" t="str">
        <f ca="1">VLOOKUP($B1655,Summary!$A:$E,5,0)</f>
        <v>91 - 180</v>
      </c>
      <c r="W1655">
        <f t="shared" si="52"/>
        <v>10154478</v>
      </c>
    </row>
    <row r="1656" spans="1:23" s="8" customFormat="1">
      <c r="A1656" s="6">
        <v>45465</v>
      </c>
      <c r="B1656" s="209">
        <v>10157723</v>
      </c>
      <c r="C1656" s="7" t="str">
        <f t="shared" si="53"/>
        <v>BITTU KUMAR</v>
      </c>
      <c r="D1656" t="s">
        <v>565</v>
      </c>
      <c r="E1656">
        <v>8709035770</v>
      </c>
      <c r="F1656" t="s">
        <v>387</v>
      </c>
      <c r="G1656">
        <v>5</v>
      </c>
      <c r="H1656">
        <v>0</v>
      </c>
      <c r="I1656">
        <v>0</v>
      </c>
      <c r="J1656">
        <v>5</v>
      </c>
      <c r="K1656">
        <v>1</v>
      </c>
      <c r="L1656">
        <v>4</v>
      </c>
      <c r="M1656">
        <v>0</v>
      </c>
      <c r="N1656">
        <v>0</v>
      </c>
      <c r="O1656" t="s">
        <v>384</v>
      </c>
      <c r="P1656" s="368">
        <v>115</v>
      </c>
      <c r="Q1656" s="137">
        <v>0</v>
      </c>
      <c r="R1656" s="137">
        <v>5</v>
      </c>
      <c r="S1656" s="137">
        <v>1</v>
      </c>
      <c r="T1656" s="137">
        <v>100</v>
      </c>
      <c r="U1656" t="str">
        <f>VLOOKUP($B1656,Summary!$A:$C,3,0)</f>
        <v>Abhijit Khanvilkar</v>
      </c>
      <c r="V1656" t="str">
        <f ca="1">VLOOKUP($B1656,Summary!$A:$E,5,0)</f>
        <v>31 - 90</v>
      </c>
      <c r="W1656">
        <f t="shared" si="52"/>
        <v>10157723</v>
      </c>
    </row>
    <row r="1657" spans="1:23" s="8" customFormat="1">
      <c r="A1657" s="6">
        <v>45465</v>
      </c>
      <c r="B1657" s="209">
        <v>10023988</v>
      </c>
      <c r="C1657" s="7" t="str">
        <f t="shared" si="53"/>
        <v>VINAYKUMAR GAUD</v>
      </c>
      <c r="D1657" t="s">
        <v>454</v>
      </c>
      <c r="E1657">
        <v>9224730381</v>
      </c>
      <c r="F1657" t="s">
        <v>414</v>
      </c>
      <c r="G1657">
        <v>1</v>
      </c>
      <c r="H1657">
        <v>1</v>
      </c>
      <c r="I1657">
        <v>0</v>
      </c>
      <c r="J1657">
        <v>0</v>
      </c>
      <c r="K1657">
        <v>0</v>
      </c>
      <c r="L1657">
        <v>1</v>
      </c>
      <c r="M1657">
        <v>0</v>
      </c>
      <c r="N1657">
        <v>0</v>
      </c>
      <c r="O1657" t="s">
        <v>384</v>
      </c>
      <c r="P1657" s="368">
        <v>90</v>
      </c>
      <c r="Q1657" s="137">
        <v>7080</v>
      </c>
      <c r="R1657" s="137">
        <v>1</v>
      </c>
      <c r="S1657" s="137">
        <v>1</v>
      </c>
      <c r="T1657" s="137">
        <v>20</v>
      </c>
      <c r="U1657" t="str">
        <f>VLOOKUP($B1657,Summary!$A:$C,3,0)</f>
        <v>Intezar Sayed</v>
      </c>
      <c r="V1657" t="str">
        <f ca="1">VLOOKUP($B1657,Summary!$A:$E,5,0)</f>
        <v>More Than 1 Year</v>
      </c>
      <c r="W1657">
        <f t="shared" si="52"/>
        <v>10023988</v>
      </c>
    </row>
    <row r="1658" spans="1:23" s="8" customFormat="1">
      <c r="A1658" s="6">
        <v>45465</v>
      </c>
      <c r="B1658" s="209">
        <v>10144216</v>
      </c>
      <c r="C1658" s="7" t="str">
        <f t="shared" si="53"/>
        <v>GAURISHANKAR SHAMBHU MANDAL</v>
      </c>
      <c r="D1658" t="s">
        <v>578</v>
      </c>
      <c r="E1658">
        <v>8369893292</v>
      </c>
      <c r="F1658" t="s">
        <v>405</v>
      </c>
      <c r="G1658">
        <v>7</v>
      </c>
      <c r="H1658">
        <v>0</v>
      </c>
      <c r="I1658">
        <v>0</v>
      </c>
      <c r="J1658">
        <v>7</v>
      </c>
      <c r="K1658">
        <v>0</v>
      </c>
      <c r="L1658">
        <v>7</v>
      </c>
      <c r="M1658">
        <v>0</v>
      </c>
      <c r="N1658">
        <v>0</v>
      </c>
      <c r="O1658" t="s">
        <v>384</v>
      </c>
      <c r="P1658" s="368">
        <v>155</v>
      </c>
      <c r="Q1658" s="137">
        <v>0</v>
      </c>
      <c r="R1658" s="137">
        <v>7</v>
      </c>
      <c r="S1658" s="137">
        <v>1</v>
      </c>
      <c r="T1658" s="137">
        <v>100</v>
      </c>
      <c r="U1658" t="str">
        <f>VLOOKUP($B1658,Summary!$A:$C,3,0)</f>
        <v>Rushikesh Kale</v>
      </c>
      <c r="V1658" t="str">
        <f ca="1">VLOOKUP($B1658,Summary!$A:$E,5,0)</f>
        <v>180 +</v>
      </c>
      <c r="W1658">
        <f t="shared" si="52"/>
        <v>10144216</v>
      </c>
    </row>
    <row r="1659" spans="1:23" s="8" customFormat="1">
      <c r="A1659" s="6">
        <v>45465</v>
      </c>
      <c r="B1659" s="209">
        <v>10147873</v>
      </c>
      <c r="C1659" s="7" t="str">
        <f t="shared" si="53"/>
        <v>PREM KUMAR VISHWAKARMA</v>
      </c>
      <c r="D1659" t="s">
        <v>409</v>
      </c>
      <c r="E1659">
        <v>9004761131</v>
      </c>
      <c r="F1659" t="s">
        <v>393</v>
      </c>
      <c r="G1659">
        <v>2</v>
      </c>
      <c r="H1659">
        <v>1</v>
      </c>
      <c r="I1659">
        <v>0</v>
      </c>
      <c r="J1659">
        <v>1</v>
      </c>
      <c r="K1659">
        <v>1</v>
      </c>
      <c r="L1659">
        <v>2</v>
      </c>
      <c r="M1659">
        <v>0</v>
      </c>
      <c r="N1659">
        <v>0</v>
      </c>
      <c r="O1659" t="s">
        <v>384</v>
      </c>
      <c r="P1659" s="368">
        <v>125</v>
      </c>
      <c r="Q1659" s="137">
        <v>4720</v>
      </c>
      <c r="R1659" s="137">
        <v>3</v>
      </c>
      <c r="S1659" s="137">
        <v>1</v>
      </c>
      <c r="T1659" s="137">
        <v>100</v>
      </c>
      <c r="U1659" t="str">
        <f>VLOOKUP($B1659,Summary!$A:$C,3,0)</f>
        <v>Avnind Singh</v>
      </c>
      <c r="V1659" t="str">
        <f ca="1">VLOOKUP($B1659,Summary!$A:$E,5,0)</f>
        <v>180 +</v>
      </c>
      <c r="W1659">
        <f t="shared" si="52"/>
        <v>10147873</v>
      </c>
    </row>
    <row r="1660" spans="1:23" s="8" customFormat="1">
      <c r="A1660" s="6">
        <v>45465</v>
      </c>
      <c r="B1660" s="209">
        <v>10067328</v>
      </c>
      <c r="C1660" s="7" t="str">
        <f t="shared" si="53"/>
        <v>SHEKH MOHAMMAD IMRAN</v>
      </c>
      <c r="D1660" t="s">
        <v>449</v>
      </c>
      <c r="E1660">
        <v>8291174466</v>
      </c>
      <c r="F1660" t="s">
        <v>431</v>
      </c>
      <c r="G1660">
        <v>5</v>
      </c>
      <c r="H1660">
        <v>1</v>
      </c>
      <c r="I1660">
        <v>0</v>
      </c>
      <c r="J1660">
        <v>4</v>
      </c>
      <c r="K1660">
        <v>0</v>
      </c>
      <c r="L1660">
        <v>5</v>
      </c>
      <c r="M1660">
        <v>0</v>
      </c>
      <c r="N1660">
        <v>0</v>
      </c>
      <c r="O1660" t="s">
        <v>384</v>
      </c>
      <c r="P1660" s="368">
        <v>155</v>
      </c>
      <c r="Q1660" s="137">
        <v>76464</v>
      </c>
      <c r="R1660" s="137">
        <v>5</v>
      </c>
      <c r="S1660" s="137">
        <v>1</v>
      </c>
      <c r="T1660" s="137">
        <v>100</v>
      </c>
      <c r="U1660" t="str">
        <f>VLOOKUP($B1660,Summary!$A:$C,3,0)</f>
        <v>Madhuri Joshi</v>
      </c>
      <c r="V1660" t="str">
        <f ca="1">VLOOKUP($B1660,Summary!$A:$E,5,0)</f>
        <v>More Than 1 Year</v>
      </c>
      <c r="W1660">
        <f t="shared" si="52"/>
        <v>10067328</v>
      </c>
    </row>
    <row r="1661" spans="1:23" s="8" customFormat="1">
      <c r="A1661" s="6">
        <v>45465</v>
      </c>
      <c r="B1661" s="209">
        <v>10113592</v>
      </c>
      <c r="C1661" s="7" t="str">
        <f t="shared" si="53"/>
        <v>BANNOTH NARAYANASWAMY NAIK</v>
      </c>
      <c r="D1661" t="s">
        <v>443</v>
      </c>
      <c r="E1661">
        <v>9892353556</v>
      </c>
      <c r="F1661" t="s">
        <v>392</v>
      </c>
      <c r="G1661">
        <v>5</v>
      </c>
      <c r="H1661">
        <v>1</v>
      </c>
      <c r="I1661">
        <v>0</v>
      </c>
      <c r="J1661">
        <v>4</v>
      </c>
      <c r="K1661">
        <v>0</v>
      </c>
      <c r="L1661">
        <v>5</v>
      </c>
      <c r="M1661">
        <v>0</v>
      </c>
      <c r="N1661">
        <v>0</v>
      </c>
      <c r="O1661" t="s">
        <v>384</v>
      </c>
      <c r="P1661" s="368">
        <v>185</v>
      </c>
      <c r="Q1661" s="137">
        <v>50976</v>
      </c>
      <c r="R1661" s="137">
        <v>5</v>
      </c>
      <c r="S1661" s="137">
        <v>1</v>
      </c>
      <c r="T1661" s="137">
        <v>100</v>
      </c>
      <c r="U1661" t="str">
        <f>VLOOKUP($B1661,Summary!$A:$C,3,0)</f>
        <v>Abhijit Khanvilkar</v>
      </c>
      <c r="V1661" t="str">
        <f ca="1">VLOOKUP($B1661,Summary!$A:$E,5,0)</f>
        <v>More Than 1 Year</v>
      </c>
      <c r="W1661">
        <f t="shared" si="52"/>
        <v>10113592</v>
      </c>
    </row>
    <row r="1662" spans="1:23" s="8" customFormat="1">
      <c r="A1662" s="6">
        <v>45465</v>
      </c>
      <c r="B1662" s="209">
        <v>10069714</v>
      </c>
      <c r="C1662" s="7" t="str">
        <f t="shared" si="53"/>
        <v>JUBAIR KHAN</v>
      </c>
      <c r="D1662" t="s">
        <v>396</v>
      </c>
      <c r="E1662">
        <v>9594708000</v>
      </c>
      <c r="F1662" t="s">
        <v>397</v>
      </c>
      <c r="G1662">
        <v>3</v>
      </c>
      <c r="H1662">
        <v>1</v>
      </c>
      <c r="I1662">
        <v>0</v>
      </c>
      <c r="J1662">
        <v>2</v>
      </c>
      <c r="K1662">
        <v>1</v>
      </c>
      <c r="L1662">
        <v>2</v>
      </c>
      <c r="M1662">
        <v>0</v>
      </c>
      <c r="N1662">
        <v>0</v>
      </c>
      <c r="O1662" t="s">
        <v>384</v>
      </c>
      <c r="P1662" s="368">
        <v>140</v>
      </c>
      <c r="Q1662" s="137">
        <v>14160</v>
      </c>
      <c r="R1662" s="137">
        <v>3</v>
      </c>
      <c r="S1662" s="137">
        <v>1</v>
      </c>
      <c r="T1662" s="137">
        <v>100</v>
      </c>
      <c r="U1662" t="str">
        <f>VLOOKUP($B1662,Summary!$A:$C,3,0)</f>
        <v>Madhuri Joshi</v>
      </c>
      <c r="V1662" t="str">
        <f ca="1">VLOOKUP($B1662,Summary!$A:$E,5,0)</f>
        <v>More Than 1 Year</v>
      </c>
      <c r="W1662">
        <f t="shared" si="52"/>
        <v>10069714</v>
      </c>
    </row>
    <row r="1663" spans="1:23" s="8" customFormat="1">
      <c r="A1663" s="6">
        <v>45465</v>
      </c>
      <c r="B1663" s="209">
        <v>10155632</v>
      </c>
      <c r="C1663" s="7" t="str">
        <f t="shared" si="53"/>
        <v>ABHISHEK GUPTA</v>
      </c>
      <c r="D1663" t="s">
        <v>503</v>
      </c>
      <c r="E1663">
        <v>8354873086</v>
      </c>
      <c r="F1663" t="s">
        <v>497</v>
      </c>
      <c r="G1663">
        <v>3</v>
      </c>
      <c r="H1663">
        <v>0</v>
      </c>
      <c r="I1663">
        <v>0</v>
      </c>
      <c r="J1663">
        <v>3</v>
      </c>
      <c r="K1663">
        <v>1</v>
      </c>
      <c r="L1663">
        <v>2</v>
      </c>
      <c r="M1663">
        <v>0</v>
      </c>
      <c r="N1663">
        <v>0</v>
      </c>
      <c r="O1663" t="s">
        <v>384</v>
      </c>
      <c r="P1663" s="368">
        <v>75</v>
      </c>
      <c r="Q1663" s="137">
        <v>0</v>
      </c>
      <c r="R1663" s="137">
        <v>3</v>
      </c>
      <c r="S1663" s="137">
        <v>1</v>
      </c>
      <c r="T1663" s="137">
        <v>100</v>
      </c>
      <c r="U1663" t="str">
        <f>VLOOKUP($B1663,Summary!$A:$C,3,0)</f>
        <v>Dileep Sharma</v>
      </c>
      <c r="V1663" t="str">
        <f ca="1">VLOOKUP($B1663,Summary!$A:$E,5,0)</f>
        <v>31 - 90</v>
      </c>
      <c r="W1663">
        <f t="shared" si="52"/>
        <v>10155632</v>
      </c>
    </row>
    <row r="1664" spans="1:23" s="8" customFormat="1">
      <c r="A1664" s="6">
        <v>45465</v>
      </c>
      <c r="B1664" s="209">
        <v>10142058</v>
      </c>
      <c r="C1664" s="7" t="str">
        <f t="shared" si="53"/>
        <v>ANGAD RAMJI GUPTA</v>
      </c>
      <c r="D1664" t="s">
        <v>450</v>
      </c>
      <c r="E1664">
        <v>9820840706</v>
      </c>
      <c r="F1664" t="s">
        <v>405</v>
      </c>
      <c r="G1664">
        <v>7</v>
      </c>
      <c r="H1664">
        <v>0</v>
      </c>
      <c r="I1664">
        <v>0</v>
      </c>
      <c r="J1664">
        <v>7</v>
      </c>
      <c r="K1664">
        <v>0</v>
      </c>
      <c r="L1664">
        <v>7</v>
      </c>
      <c r="M1664">
        <v>0</v>
      </c>
      <c r="N1664">
        <v>0</v>
      </c>
      <c r="O1664" t="s">
        <v>384</v>
      </c>
      <c r="P1664" s="368">
        <v>175</v>
      </c>
      <c r="Q1664" s="137">
        <v>0</v>
      </c>
      <c r="R1664" s="137">
        <v>7</v>
      </c>
      <c r="S1664" s="137">
        <v>1</v>
      </c>
      <c r="T1664" s="137">
        <v>100</v>
      </c>
      <c r="U1664" t="str">
        <f>VLOOKUP($B1664,Summary!$A:$C,3,0)</f>
        <v>Rushikesh Kale</v>
      </c>
      <c r="V1664" t="str">
        <f ca="1">VLOOKUP($B1664,Summary!$A:$E,5,0)</f>
        <v>More Than 1 Year</v>
      </c>
      <c r="W1664">
        <f t="shared" si="52"/>
        <v>10142058</v>
      </c>
    </row>
    <row r="1665" spans="1:23" s="8" customFormat="1">
      <c r="A1665" s="6">
        <v>45465</v>
      </c>
      <c r="B1665" s="209">
        <v>10156403</v>
      </c>
      <c r="C1665" s="7" t="str">
        <f t="shared" si="53"/>
        <v>MOHAMMED SAJID TAK</v>
      </c>
      <c r="D1665" t="s">
        <v>541</v>
      </c>
      <c r="E1665">
        <v>9623733102</v>
      </c>
      <c r="F1665" t="s">
        <v>402</v>
      </c>
      <c r="G1665">
        <v>5</v>
      </c>
      <c r="H1665">
        <v>0</v>
      </c>
      <c r="I1665">
        <v>0</v>
      </c>
      <c r="J1665">
        <v>5</v>
      </c>
      <c r="K1665">
        <v>1</v>
      </c>
      <c r="L1665">
        <v>4</v>
      </c>
      <c r="M1665">
        <v>0</v>
      </c>
      <c r="N1665">
        <v>0</v>
      </c>
      <c r="O1665" t="s">
        <v>384</v>
      </c>
      <c r="P1665" s="368">
        <v>125</v>
      </c>
      <c r="Q1665" s="137">
        <v>0</v>
      </c>
      <c r="R1665" s="137">
        <v>5</v>
      </c>
      <c r="S1665" s="137">
        <v>1</v>
      </c>
      <c r="T1665" s="137">
        <v>100</v>
      </c>
      <c r="U1665" t="str">
        <f>VLOOKUP($B1665,Summary!$A:$C,3,0)</f>
        <v>Intezar Sayed</v>
      </c>
      <c r="V1665" t="str">
        <f ca="1">VLOOKUP($B1665,Summary!$A:$E,5,0)</f>
        <v>31 - 90</v>
      </c>
      <c r="W1665">
        <f t="shared" si="52"/>
        <v>10156403</v>
      </c>
    </row>
    <row r="1666" spans="1:23" s="8" customFormat="1">
      <c r="A1666" s="6">
        <v>45465</v>
      </c>
      <c r="B1666" s="209">
        <v>10152214</v>
      </c>
      <c r="C1666" s="7" t="str">
        <f t="shared" si="53"/>
        <v>VIKAS CHANDRABHAN MISHRA</v>
      </c>
      <c r="D1666" t="s">
        <v>445</v>
      </c>
      <c r="E1666">
        <v>8369541192</v>
      </c>
      <c r="F1666" t="s">
        <v>431</v>
      </c>
      <c r="G1666">
        <v>5</v>
      </c>
      <c r="H1666">
        <v>0</v>
      </c>
      <c r="I1666">
        <v>0</v>
      </c>
      <c r="J1666">
        <v>5</v>
      </c>
      <c r="K1666">
        <v>2</v>
      </c>
      <c r="L1666">
        <v>3</v>
      </c>
      <c r="M1666">
        <v>0</v>
      </c>
      <c r="N1666">
        <v>0</v>
      </c>
      <c r="O1666" t="s">
        <v>384</v>
      </c>
      <c r="P1666" s="368">
        <v>125</v>
      </c>
      <c r="Q1666" s="137">
        <v>0</v>
      </c>
      <c r="R1666" s="137">
        <v>5</v>
      </c>
      <c r="S1666" s="137">
        <v>1</v>
      </c>
      <c r="T1666" s="137">
        <v>100</v>
      </c>
      <c r="U1666" t="str">
        <f>VLOOKUP($B1666,Summary!$A:$C,3,0)</f>
        <v>Madhuri Joshi</v>
      </c>
      <c r="V1666" t="str">
        <f ca="1">VLOOKUP($B1666,Summary!$A:$E,5,0)</f>
        <v>91 - 180</v>
      </c>
      <c r="W1666">
        <f t="shared" si="52"/>
        <v>10152214</v>
      </c>
    </row>
    <row r="1667" spans="1:23" s="8" customFormat="1">
      <c r="A1667" s="6">
        <v>45465</v>
      </c>
      <c r="B1667" s="209">
        <v>10057164</v>
      </c>
      <c r="C1667" s="7" t="str">
        <f t="shared" si="53"/>
        <v>PRAVIN MATAL</v>
      </c>
      <c r="D1667" t="s">
        <v>440</v>
      </c>
      <c r="E1667">
        <v>9867591635</v>
      </c>
      <c r="F1667" t="s">
        <v>383</v>
      </c>
      <c r="G1667">
        <v>5</v>
      </c>
      <c r="H1667">
        <v>0</v>
      </c>
      <c r="I1667">
        <v>0</v>
      </c>
      <c r="J1667">
        <v>5</v>
      </c>
      <c r="K1667">
        <v>1</v>
      </c>
      <c r="L1667">
        <v>5</v>
      </c>
      <c r="M1667">
        <v>0</v>
      </c>
      <c r="N1667">
        <v>1</v>
      </c>
      <c r="O1667" t="s">
        <v>384</v>
      </c>
      <c r="P1667" s="368">
        <v>125</v>
      </c>
      <c r="Q1667" s="137">
        <v>0</v>
      </c>
      <c r="R1667" s="137">
        <v>4</v>
      </c>
      <c r="S1667" s="137">
        <v>1</v>
      </c>
      <c r="T1667" s="137">
        <v>100</v>
      </c>
      <c r="U1667" t="str">
        <f>VLOOKUP($B1667,Summary!$A:$C,3,0)</f>
        <v>Madhuri Joshi</v>
      </c>
      <c r="V1667" t="str">
        <f ca="1">VLOOKUP($B1667,Summary!$A:$E,5,0)</f>
        <v>More Than 1 Year</v>
      </c>
      <c r="W1667">
        <f t="shared" ref="W1667:W1730" si="54">B1667</f>
        <v>10057164</v>
      </c>
    </row>
    <row r="1668" spans="1:23" s="8" customFormat="1">
      <c r="A1668" s="6">
        <v>45465</v>
      </c>
      <c r="B1668" s="209">
        <v>10094703</v>
      </c>
      <c r="C1668" s="7" t="str">
        <f t="shared" si="53"/>
        <v>ASHUTOSH MISHRA</v>
      </c>
      <c r="D1668" t="s">
        <v>447</v>
      </c>
      <c r="E1668">
        <v>9960834633</v>
      </c>
      <c r="F1668" t="s">
        <v>395</v>
      </c>
      <c r="G1668">
        <v>4</v>
      </c>
      <c r="H1668">
        <v>1</v>
      </c>
      <c r="I1668">
        <v>0</v>
      </c>
      <c r="J1668">
        <v>3</v>
      </c>
      <c r="K1668">
        <v>1</v>
      </c>
      <c r="L1668">
        <v>4</v>
      </c>
      <c r="M1668">
        <v>0</v>
      </c>
      <c r="N1668">
        <v>0</v>
      </c>
      <c r="O1668" t="s">
        <v>384</v>
      </c>
      <c r="P1668" s="368">
        <v>175</v>
      </c>
      <c r="Q1668" s="137">
        <v>74726</v>
      </c>
      <c r="R1668" s="137">
        <v>5</v>
      </c>
      <c r="S1668" s="137">
        <v>1</v>
      </c>
      <c r="T1668" s="137">
        <v>100</v>
      </c>
      <c r="U1668" t="str">
        <f>VLOOKUP($B1668,Summary!$A:$C,3,0)</f>
        <v>Intezar Sayed</v>
      </c>
      <c r="V1668" t="str">
        <f ca="1">VLOOKUP($B1668,Summary!$A:$E,5,0)</f>
        <v>More Than 1 Year</v>
      </c>
      <c r="W1668">
        <f t="shared" si="54"/>
        <v>10094703</v>
      </c>
    </row>
    <row r="1669" spans="1:23" s="8" customFormat="1">
      <c r="A1669" s="6">
        <v>45465</v>
      </c>
      <c r="B1669" s="209">
        <v>10147895</v>
      </c>
      <c r="C1669" s="7" t="str">
        <f t="shared" si="53"/>
        <v>RUSHIKESH DODHU JADHAV</v>
      </c>
      <c r="D1669" t="s">
        <v>389</v>
      </c>
      <c r="E1669">
        <v>9768269689</v>
      </c>
      <c r="F1669" t="s">
        <v>461</v>
      </c>
      <c r="G1669">
        <v>6</v>
      </c>
      <c r="H1669">
        <v>0</v>
      </c>
      <c r="I1669">
        <v>0</v>
      </c>
      <c r="J1669">
        <v>6</v>
      </c>
      <c r="K1669">
        <v>0</v>
      </c>
      <c r="L1669">
        <v>6</v>
      </c>
      <c r="M1669">
        <v>0</v>
      </c>
      <c r="N1669">
        <v>0</v>
      </c>
      <c r="O1669" t="s">
        <v>384</v>
      </c>
      <c r="P1669" s="368">
        <v>125</v>
      </c>
      <c r="Q1669" s="137">
        <v>0</v>
      </c>
      <c r="R1669" s="137">
        <v>5</v>
      </c>
      <c r="S1669" s="137">
        <v>1</v>
      </c>
      <c r="T1669" s="137">
        <v>100</v>
      </c>
      <c r="U1669" t="str">
        <f>VLOOKUP($B1669,Summary!$A:$C,3,0)</f>
        <v>Avnind Singh</v>
      </c>
      <c r="V1669" t="str">
        <f ca="1">VLOOKUP($B1669,Summary!$A:$E,5,0)</f>
        <v>180 +</v>
      </c>
      <c r="W1669">
        <f t="shared" si="54"/>
        <v>10147895</v>
      </c>
    </row>
    <row r="1670" spans="1:23" s="8" customFormat="1">
      <c r="A1670" s="6">
        <v>45465</v>
      </c>
      <c r="B1670" s="209">
        <v>10156402</v>
      </c>
      <c r="C1670" s="7" t="str">
        <f t="shared" si="53"/>
        <v>RANJEET UPENDRA SHARMA</v>
      </c>
      <c r="D1670" t="s">
        <v>529</v>
      </c>
      <c r="E1670">
        <v>7620769467</v>
      </c>
      <c r="F1670" t="s">
        <v>412</v>
      </c>
      <c r="G1670">
        <v>5</v>
      </c>
      <c r="H1670">
        <v>0</v>
      </c>
      <c r="I1670">
        <v>0</v>
      </c>
      <c r="J1670">
        <v>5</v>
      </c>
      <c r="K1670">
        <v>0</v>
      </c>
      <c r="L1670">
        <v>5</v>
      </c>
      <c r="M1670">
        <v>0</v>
      </c>
      <c r="N1670">
        <v>0</v>
      </c>
      <c r="O1670" t="s">
        <v>384</v>
      </c>
      <c r="P1670" s="368">
        <v>120</v>
      </c>
      <c r="Q1670" s="137">
        <v>0</v>
      </c>
      <c r="R1670" s="137">
        <v>5</v>
      </c>
      <c r="S1670" s="137">
        <v>1</v>
      </c>
      <c r="T1670" s="137">
        <v>100</v>
      </c>
      <c r="U1670" t="str">
        <f>VLOOKUP($B1670,Summary!$A:$C,3,0)</f>
        <v>Rushikesh Kale</v>
      </c>
      <c r="V1670" t="str">
        <f ca="1">VLOOKUP($B1670,Summary!$A:$E,5,0)</f>
        <v>31 - 90</v>
      </c>
      <c r="W1670">
        <f t="shared" si="54"/>
        <v>10156402</v>
      </c>
    </row>
    <row r="1671" spans="1:23" s="8" customFormat="1">
      <c r="A1671" s="6">
        <v>45465</v>
      </c>
      <c r="B1671" s="209">
        <v>10157451</v>
      </c>
      <c r="C1671" s="7" t="str">
        <f t="shared" si="53"/>
        <v>ATHARAV DASHRATH PAWAR</v>
      </c>
      <c r="D1671" t="s">
        <v>551</v>
      </c>
      <c r="E1671">
        <v>8655082048</v>
      </c>
      <c r="F1671" t="s">
        <v>387</v>
      </c>
      <c r="G1671">
        <v>5</v>
      </c>
      <c r="H1671">
        <v>0</v>
      </c>
      <c r="I1671">
        <v>0</v>
      </c>
      <c r="J1671">
        <v>5</v>
      </c>
      <c r="K1671">
        <v>3</v>
      </c>
      <c r="L1671">
        <v>2</v>
      </c>
      <c r="M1671">
        <v>0</v>
      </c>
      <c r="N1671">
        <v>0</v>
      </c>
      <c r="O1671" t="s">
        <v>384</v>
      </c>
      <c r="P1671" s="368">
        <v>125</v>
      </c>
      <c r="Q1671" s="137">
        <v>0</v>
      </c>
      <c r="R1671" s="137">
        <v>5</v>
      </c>
      <c r="S1671" s="137">
        <v>1</v>
      </c>
      <c r="T1671" s="137">
        <v>100</v>
      </c>
      <c r="U1671" t="str">
        <f>VLOOKUP($B1671,Summary!$A:$C,3,0)</f>
        <v>Abhijit Khanvilkar</v>
      </c>
      <c r="V1671" t="str">
        <f ca="1">VLOOKUP($B1671,Summary!$A:$E,5,0)</f>
        <v>31 - 90</v>
      </c>
      <c r="W1671">
        <f t="shared" si="54"/>
        <v>10157451</v>
      </c>
    </row>
    <row r="1672" spans="1:23" s="8" customFormat="1">
      <c r="A1672" s="6">
        <v>45465</v>
      </c>
      <c r="B1672" s="209">
        <v>10068735</v>
      </c>
      <c r="C1672" s="7" t="str">
        <f t="shared" si="53"/>
        <v>MOHAMMED MUNAWAR KHAN</v>
      </c>
      <c r="D1672" t="s">
        <v>398</v>
      </c>
      <c r="E1672">
        <v>8779346184</v>
      </c>
      <c r="F1672" t="s">
        <v>414</v>
      </c>
      <c r="G1672">
        <v>3</v>
      </c>
      <c r="H1672">
        <v>0</v>
      </c>
      <c r="I1672">
        <v>0</v>
      </c>
      <c r="J1672">
        <v>3</v>
      </c>
      <c r="K1672">
        <v>0</v>
      </c>
      <c r="L1672">
        <v>3</v>
      </c>
      <c r="M1672">
        <v>0</v>
      </c>
      <c r="N1672">
        <v>0</v>
      </c>
      <c r="O1672" t="s">
        <v>384</v>
      </c>
      <c r="P1672" s="368">
        <v>70</v>
      </c>
      <c r="Q1672" s="137">
        <v>0</v>
      </c>
      <c r="R1672" s="137">
        <v>3</v>
      </c>
      <c r="S1672" s="137">
        <v>1</v>
      </c>
      <c r="T1672" s="137">
        <v>100</v>
      </c>
      <c r="U1672" t="str">
        <f>VLOOKUP($B1672,Summary!$A:$C,3,0)</f>
        <v>Intezar Sayed</v>
      </c>
      <c r="V1672" t="str">
        <f ca="1">VLOOKUP($B1672,Summary!$A:$E,5,0)</f>
        <v>More Than 1 Year</v>
      </c>
      <c r="W1672">
        <f t="shared" si="54"/>
        <v>10068735</v>
      </c>
    </row>
    <row r="1673" spans="1:23" s="8" customFormat="1">
      <c r="A1673" s="6">
        <v>45465</v>
      </c>
      <c r="B1673" s="209">
        <v>10156139</v>
      </c>
      <c r="C1673" s="7" t="str">
        <f t="shared" si="53"/>
        <v>ASHISH SHUKLA</v>
      </c>
      <c r="D1673" t="s">
        <v>508</v>
      </c>
      <c r="E1673">
        <v>8879709699</v>
      </c>
      <c r="F1673" t="s">
        <v>387</v>
      </c>
      <c r="G1673">
        <v>5</v>
      </c>
      <c r="H1673">
        <v>0</v>
      </c>
      <c r="I1673">
        <v>0</v>
      </c>
      <c r="J1673">
        <v>5</v>
      </c>
      <c r="K1673">
        <v>2</v>
      </c>
      <c r="L1673">
        <v>3</v>
      </c>
      <c r="M1673">
        <v>0</v>
      </c>
      <c r="N1673">
        <v>0</v>
      </c>
      <c r="O1673" t="s">
        <v>384</v>
      </c>
      <c r="P1673" s="368">
        <v>125</v>
      </c>
      <c r="Q1673" s="137">
        <v>0</v>
      </c>
      <c r="R1673" s="137">
        <v>4</v>
      </c>
      <c r="S1673" s="137">
        <v>1</v>
      </c>
      <c r="T1673" s="137">
        <v>80</v>
      </c>
      <c r="U1673" t="str">
        <f>VLOOKUP($B1673,Summary!$A:$C,3,0)</f>
        <v>Abhijit Khanvilkar</v>
      </c>
      <c r="V1673" t="str">
        <f ca="1">VLOOKUP($B1673,Summary!$A:$E,5,0)</f>
        <v>31 - 90</v>
      </c>
      <c r="W1673">
        <f t="shared" si="54"/>
        <v>10156139</v>
      </c>
    </row>
    <row r="1674" spans="1:23" s="8" customFormat="1">
      <c r="A1674" s="6">
        <v>45465</v>
      </c>
      <c r="B1674" s="209">
        <v>10129842</v>
      </c>
      <c r="C1674" s="7" t="str">
        <f t="shared" si="53"/>
        <v>RANJIT REVNATH BOBHATE</v>
      </c>
      <c r="D1674" t="s">
        <v>428</v>
      </c>
      <c r="E1674">
        <v>9920240914</v>
      </c>
      <c r="F1674" t="s">
        <v>397</v>
      </c>
      <c r="G1674">
        <v>5</v>
      </c>
      <c r="H1674">
        <v>0</v>
      </c>
      <c r="I1674">
        <v>0</v>
      </c>
      <c r="J1674">
        <v>5</v>
      </c>
      <c r="K1674">
        <v>0</v>
      </c>
      <c r="L1674">
        <v>5</v>
      </c>
      <c r="M1674">
        <v>0</v>
      </c>
      <c r="N1674">
        <v>0</v>
      </c>
      <c r="O1674" t="s">
        <v>384</v>
      </c>
      <c r="P1674" s="368">
        <v>125</v>
      </c>
      <c r="Q1674" s="137">
        <v>0</v>
      </c>
      <c r="R1674" s="137">
        <v>4</v>
      </c>
      <c r="S1674" s="137">
        <v>1</v>
      </c>
      <c r="T1674" s="137">
        <v>80</v>
      </c>
      <c r="U1674" t="str">
        <f>VLOOKUP($B1674,Summary!$A:$C,3,0)</f>
        <v>Madhuri Joshi</v>
      </c>
      <c r="V1674" t="str">
        <f ca="1">VLOOKUP($B1674,Summary!$A:$E,5,0)</f>
        <v>More Than 1 Year</v>
      </c>
      <c r="W1674">
        <f t="shared" si="54"/>
        <v>10129842</v>
      </c>
    </row>
    <row r="1675" spans="1:23" s="8" customFormat="1">
      <c r="A1675" s="6">
        <v>45465</v>
      </c>
      <c r="B1675" s="209">
        <v>10158407</v>
      </c>
      <c r="C1675" s="7" t="str">
        <f t="shared" si="53"/>
        <v>ADESH DUBEY</v>
      </c>
      <c r="D1675" t="s">
        <v>584</v>
      </c>
      <c r="E1675">
        <v>9369678516</v>
      </c>
      <c r="F1675" t="s">
        <v>383</v>
      </c>
      <c r="G1675">
        <v>4</v>
      </c>
      <c r="H1675">
        <v>0</v>
      </c>
      <c r="I1675">
        <v>0</v>
      </c>
      <c r="J1675">
        <v>4</v>
      </c>
      <c r="K1675">
        <v>0</v>
      </c>
      <c r="L1675">
        <v>5</v>
      </c>
      <c r="M1675">
        <v>0</v>
      </c>
      <c r="N1675">
        <v>0</v>
      </c>
      <c r="O1675" t="s">
        <v>384</v>
      </c>
      <c r="P1675" s="368">
        <v>80</v>
      </c>
      <c r="Q1675" s="137">
        <v>0</v>
      </c>
      <c r="R1675" s="137">
        <v>4</v>
      </c>
      <c r="S1675" s="137">
        <v>1</v>
      </c>
      <c r="T1675" s="137">
        <v>100</v>
      </c>
      <c r="U1675" t="str">
        <f>VLOOKUP($B1675,Summary!$A:$C,3,0)</f>
        <v>Madhuri Joshi</v>
      </c>
      <c r="V1675" t="str">
        <f ca="1">VLOOKUP($B1675,Summary!$A:$E,5,0)</f>
        <v>00 - 30</v>
      </c>
      <c r="W1675">
        <f t="shared" si="54"/>
        <v>10158407</v>
      </c>
    </row>
    <row r="1676" spans="1:23" s="8" customFormat="1">
      <c r="A1676" s="6">
        <v>45465</v>
      </c>
      <c r="B1676" s="209">
        <v>10028593</v>
      </c>
      <c r="C1676" s="7" t="str">
        <f t="shared" si="53"/>
        <v>NANDAN SINGH</v>
      </c>
      <c r="D1676" t="s">
        <v>416</v>
      </c>
      <c r="E1676">
        <v>8655842601</v>
      </c>
      <c r="F1676" t="s">
        <v>387</v>
      </c>
      <c r="G1676">
        <v>1</v>
      </c>
      <c r="H1676">
        <v>0</v>
      </c>
      <c r="I1676">
        <v>0</v>
      </c>
      <c r="J1676">
        <v>1</v>
      </c>
      <c r="K1676">
        <v>0</v>
      </c>
      <c r="L1676">
        <v>1</v>
      </c>
      <c r="M1676">
        <v>0</v>
      </c>
      <c r="N1676">
        <v>0</v>
      </c>
      <c r="O1676" t="s">
        <v>384</v>
      </c>
      <c r="P1676" s="368">
        <v>25</v>
      </c>
      <c r="Q1676" s="137">
        <v>0</v>
      </c>
      <c r="R1676" s="137">
        <v>1</v>
      </c>
      <c r="S1676" s="137">
        <v>1</v>
      </c>
      <c r="T1676" s="137">
        <v>20</v>
      </c>
      <c r="U1676" t="str">
        <f>VLOOKUP($B1676,Summary!$A:$C,3,0)</f>
        <v>Abhijit Khanvilkar</v>
      </c>
      <c r="V1676" t="str">
        <f ca="1">VLOOKUP($B1676,Summary!$A:$E,5,0)</f>
        <v>More Than 1 Year</v>
      </c>
      <c r="W1676">
        <f t="shared" si="54"/>
        <v>10028593</v>
      </c>
    </row>
    <row r="1677" spans="1:23" s="8" customFormat="1">
      <c r="A1677" s="6">
        <v>45465</v>
      </c>
      <c r="B1677" s="209">
        <v>10062688</v>
      </c>
      <c r="C1677" s="7" t="str">
        <f t="shared" si="53"/>
        <v>CHANDRALOK GUPTA</v>
      </c>
      <c r="D1677" t="s">
        <v>405</v>
      </c>
      <c r="E1677">
        <v>8424058233</v>
      </c>
      <c r="F1677" t="s">
        <v>422</v>
      </c>
      <c r="G1677">
        <v>2</v>
      </c>
      <c r="H1677">
        <v>1</v>
      </c>
      <c r="I1677">
        <v>0</v>
      </c>
      <c r="J1677">
        <v>1</v>
      </c>
      <c r="K1677">
        <v>0</v>
      </c>
      <c r="L1677">
        <v>2</v>
      </c>
      <c r="M1677">
        <v>0</v>
      </c>
      <c r="N1677">
        <v>0</v>
      </c>
      <c r="O1677" t="s">
        <v>384</v>
      </c>
      <c r="P1677" s="368">
        <v>65</v>
      </c>
      <c r="Q1677" s="137">
        <v>26904</v>
      </c>
      <c r="R1677" s="137">
        <v>1</v>
      </c>
      <c r="S1677" s="137">
        <v>1</v>
      </c>
      <c r="T1677" s="137">
        <v>20</v>
      </c>
      <c r="U1677" t="str">
        <f>VLOOKUP($B1677,Summary!$A:$C,3,0)</f>
        <v>Rushikesh Kale</v>
      </c>
      <c r="V1677" t="str">
        <f ca="1">VLOOKUP($B1677,Summary!$A:$E,5,0)</f>
        <v>More Than 1 Year</v>
      </c>
      <c r="W1677">
        <f t="shared" si="54"/>
        <v>10062688</v>
      </c>
    </row>
    <row r="1678" spans="1:23" s="8" customFormat="1">
      <c r="A1678" s="6">
        <v>45465</v>
      </c>
      <c r="B1678" s="209">
        <v>10156156</v>
      </c>
      <c r="C1678" s="7" t="str">
        <f t="shared" si="53"/>
        <v>AJAY KUMAR MISHRA</v>
      </c>
      <c r="D1678" t="s">
        <v>528</v>
      </c>
      <c r="E1678">
        <v>8009478116</v>
      </c>
      <c r="F1678" t="s">
        <v>386</v>
      </c>
      <c r="G1678">
        <v>5</v>
      </c>
      <c r="H1678">
        <v>0</v>
      </c>
      <c r="I1678">
        <v>0</v>
      </c>
      <c r="J1678">
        <v>5</v>
      </c>
      <c r="K1678">
        <v>4</v>
      </c>
      <c r="L1678">
        <v>1</v>
      </c>
      <c r="M1678">
        <v>0</v>
      </c>
      <c r="N1678">
        <v>0</v>
      </c>
      <c r="O1678" t="s">
        <v>384</v>
      </c>
      <c r="P1678" s="368">
        <v>115</v>
      </c>
      <c r="Q1678" s="137">
        <v>0</v>
      </c>
      <c r="R1678" s="137">
        <v>4</v>
      </c>
      <c r="S1678" s="137">
        <v>1</v>
      </c>
      <c r="T1678" s="137">
        <v>80</v>
      </c>
      <c r="U1678" t="str">
        <f>VLOOKUP($B1678,Summary!$A:$C,3,0)</f>
        <v>Avnind Singh</v>
      </c>
      <c r="V1678" t="str">
        <f ca="1">VLOOKUP($B1678,Summary!$A:$E,5,0)</f>
        <v>31 - 90</v>
      </c>
      <c r="W1678">
        <f t="shared" si="54"/>
        <v>10156156</v>
      </c>
    </row>
    <row r="1679" spans="1:23" s="8" customFormat="1">
      <c r="A1679" s="6">
        <v>45465</v>
      </c>
      <c r="B1679" s="209">
        <v>10152591</v>
      </c>
      <c r="C1679" s="7" t="str">
        <f t="shared" si="53"/>
        <v>ARUN KUMAR SHUKLA</v>
      </c>
      <c r="D1679" t="s">
        <v>421</v>
      </c>
      <c r="E1679">
        <v>8928440955</v>
      </c>
      <c r="F1679" t="s">
        <v>405</v>
      </c>
      <c r="G1679">
        <v>7</v>
      </c>
      <c r="H1679">
        <v>0</v>
      </c>
      <c r="I1679">
        <v>0</v>
      </c>
      <c r="J1679">
        <v>7</v>
      </c>
      <c r="K1679">
        <v>0</v>
      </c>
      <c r="L1679">
        <v>7</v>
      </c>
      <c r="M1679">
        <v>0</v>
      </c>
      <c r="N1679">
        <v>0</v>
      </c>
      <c r="O1679" t="s">
        <v>384</v>
      </c>
      <c r="P1679" s="368">
        <v>175</v>
      </c>
      <c r="Q1679" s="137">
        <v>0</v>
      </c>
      <c r="R1679" s="137">
        <v>7</v>
      </c>
      <c r="S1679" s="137">
        <v>1</v>
      </c>
      <c r="T1679" s="137">
        <v>100</v>
      </c>
      <c r="U1679" t="str">
        <f>VLOOKUP($B1679,Summary!$A:$C,3,0)</f>
        <v>Rushikesh Kale</v>
      </c>
      <c r="V1679" t="str">
        <f ca="1">VLOOKUP($B1679,Summary!$A:$E,5,0)</f>
        <v>91 - 180</v>
      </c>
      <c r="W1679">
        <f t="shared" si="54"/>
        <v>10152591</v>
      </c>
    </row>
    <row r="1680" spans="1:23" s="8" customFormat="1">
      <c r="A1680" s="6">
        <v>45465</v>
      </c>
      <c r="B1680" s="209">
        <v>10148305</v>
      </c>
      <c r="C1680" s="7" t="str">
        <f t="shared" si="53"/>
        <v>SAMSUJJAMA</v>
      </c>
      <c r="D1680" t="s">
        <v>408</v>
      </c>
      <c r="E1680">
        <v>9628744894</v>
      </c>
      <c r="F1680" t="s">
        <v>409</v>
      </c>
      <c r="G1680">
        <v>5</v>
      </c>
      <c r="H1680">
        <v>0</v>
      </c>
      <c r="I1680">
        <v>0</v>
      </c>
      <c r="J1680">
        <v>5</v>
      </c>
      <c r="K1680">
        <v>0</v>
      </c>
      <c r="L1680">
        <v>5</v>
      </c>
      <c r="M1680">
        <v>0</v>
      </c>
      <c r="N1680">
        <v>0</v>
      </c>
      <c r="O1680" t="s">
        <v>384</v>
      </c>
      <c r="P1680" s="368">
        <v>105</v>
      </c>
      <c r="Q1680" s="137">
        <v>0</v>
      </c>
      <c r="R1680" s="137">
        <v>5</v>
      </c>
      <c r="S1680" s="137">
        <v>1</v>
      </c>
      <c r="T1680" s="137">
        <v>100</v>
      </c>
      <c r="U1680" t="str">
        <f>VLOOKUP($B1680,Summary!$A:$C,3,0)</f>
        <v>Avnind Singh</v>
      </c>
      <c r="V1680" t="str">
        <f ca="1">VLOOKUP($B1680,Summary!$A:$E,5,0)</f>
        <v>180 +</v>
      </c>
      <c r="W1680">
        <f t="shared" si="54"/>
        <v>10148305</v>
      </c>
    </row>
    <row r="1681" spans="1:23" s="8" customFormat="1">
      <c r="A1681" s="6">
        <v>45465</v>
      </c>
      <c r="B1681" s="209">
        <v>10156155</v>
      </c>
      <c r="C1681" s="7" t="str">
        <f t="shared" si="53"/>
        <v>VIVEKANAND</v>
      </c>
      <c r="D1681" t="s">
        <v>543</v>
      </c>
      <c r="E1681">
        <v>9984546969</v>
      </c>
      <c r="F1681" t="s">
        <v>412</v>
      </c>
      <c r="G1681">
        <v>7</v>
      </c>
      <c r="H1681">
        <v>0</v>
      </c>
      <c r="I1681">
        <v>0</v>
      </c>
      <c r="J1681">
        <v>7</v>
      </c>
      <c r="K1681">
        <v>2</v>
      </c>
      <c r="L1681">
        <v>5</v>
      </c>
      <c r="M1681">
        <v>0</v>
      </c>
      <c r="N1681">
        <v>0</v>
      </c>
      <c r="O1681" t="s">
        <v>384</v>
      </c>
      <c r="P1681" s="368">
        <v>175</v>
      </c>
      <c r="Q1681" s="137">
        <v>0</v>
      </c>
      <c r="R1681" s="137">
        <v>7</v>
      </c>
      <c r="S1681" s="137">
        <v>1</v>
      </c>
      <c r="T1681" s="137">
        <v>100</v>
      </c>
      <c r="U1681" t="str">
        <f>VLOOKUP($B1681,Summary!$A:$C,3,0)</f>
        <v>Rushikesh Kale</v>
      </c>
      <c r="V1681" t="str">
        <f ca="1">VLOOKUP($B1681,Summary!$A:$E,5,0)</f>
        <v>31 - 90</v>
      </c>
      <c r="W1681">
        <f t="shared" si="54"/>
        <v>10156155</v>
      </c>
    </row>
    <row r="1682" spans="1:23" s="8" customFormat="1">
      <c r="A1682" s="6">
        <v>45465</v>
      </c>
      <c r="B1682" s="209">
        <v>10158405</v>
      </c>
      <c r="C1682" s="7" t="str">
        <f t="shared" si="53"/>
        <v>KAPIL</v>
      </c>
      <c r="D1682" t="s">
        <v>583</v>
      </c>
      <c r="E1682">
        <v>8295745494</v>
      </c>
      <c r="F1682" t="s">
        <v>397</v>
      </c>
      <c r="G1682">
        <v>6</v>
      </c>
      <c r="H1682">
        <v>0</v>
      </c>
      <c r="I1682">
        <v>0</v>
      </c>
      <c r="J1682">
        <v>6</v>
      </c>
      <c r="K1682">
        <v>0</v>
      </c>
      <c r="L1682">
        <v>6</v>
      </c>
      <c r="M1682">
        <v>0</v>
      </c>
      <c r="N1682">
        <v>0</v>
      </c>
      <c r="O1682" t="s">
        <v>384</v>
      </c>
      <c r="P1682" s="368">
        <v>140</v>
      </c>
      <c r="Q1682" s="137">
        <v>0</v>
      </c>
      <c r="R1682" s="137">
        <v>5</v>
      </c>
      <c r="S1682" s="137">
        <v>1</v>
      </c>
      <c r="T1682" s="137">
        <v>100</v>
      </c>
      <c r="U1682" t="str">
        <f>VLOOKUP($B1682,Summary!$A:$C,3,0)</f>
        <v>Madhuri Joshi</v>
      </c>
      <c r="V1682" t="str">
        <f ca="1">VLOOKUP($B1682,Summary!$A:$E,5,0)</f>
        <v>00 - 30</v>
      </c>
      <c r="W1682">
        <f t="shared" si="54"/>
        <v>10158405</v>
      </c>
    </row>
    <row r="1683" spans="1:23" s="8" customFormat="1">
      <c r="A1683" s="6">
        <v>45465</v>
      </c>
      <c r="B1683" s="209">
        <v>10154482</v>
      </c>
      <c r="C1683" s="7" t="str">
        <f t="shared" si="53"/>
        <v>PRADEEP DEEPAK ANGRE</v>
      </c>
      <c r="D1683" t="s">
        <v>473</v>
      </c>
      <c r="E1683">
        <v>8879114532</v>
      </c>
      <c r="F1683" t="s">
        <v>412</v>
      </c>
      <c r="G1683">
        <v>5</v>
      </c>
      <c r="H1683">
        <v>0</v>
      </c>
      <c r="I1683">
        <v>0</v>
      </c>
      <c r="J1683">
        <v>5</v>
      </c>
      <c r="K1683">
        <v>0</v>
      </c>
      <c r="L1683">
        <v>5</v>
      </c>
      <c r="M1683">
        <v>0</v>
      </c>
      <c r="N1683">
        <v>0</v>
      </c>
      <c r="O1683" t="s">
        <v>384</v>
      </c>
      <c r="P1683" s="368">
        <v>125</v>
      </c>
      <c r="Q1683" s="137">
        <v>0</v>
      </c>
      <c r="R1683" s="137">
        <v>5</v>
      </c>
      <c r="S1683" s="137">
        <v>1</v>
      </c>
      <c r="T1683" s="137">
        <v>100</v>
      </c>
      <c r="U1683" t="str">
        <f>VLOOKUP($B1683,Summary!$A:$C,3,0)</f>
        <v>Rushikesh Kale</v>
      </c>
      <c r="V1683" t="str">
        <f ca="1">VLOOKUP($B1683,Summary!$A:$E,5,0)</f>
        <v>91 - 180</v>
      </c>
      <c r="W1683">
        <f t="shared" si="54"/>
        <v>10154482</v>
      </c>
    </row>
    <row r="1684" spans="1:23" s="8" customFormat="1">
      <c r="A1684" s="6">
        <v>45465</v>
      </c>
      <c r="B1684" s="209">
        <v>10158401</v>
      </c>
      <c r="C1684" s="7" t="str">
        <f t="shared" si="53"/>
        <v>KRISHNA TUKARAM SHELAR</v>
      </c>
      <c r="D1684" t="s">
        <v>585</v>
      </c>
      <c r="E1684">
        <v>9137512282</v>
      </c>
      <c r="F1684" t="s">
        <v>409</v>
      </c>
      <c r="G1684">
        <v>5</v>
      </c>
      <c r="H1684">
        <v>0</v>
      </c>
      <c r="I1684">
        <v>0</v>
      </c>
      <c r="J1684">
        <v>5</v>
      </c>
      <c r="K1684">
        <v>1</v>
      </c>
      <c r="L1684">
        <v>4</v>
      </c>
      <c r="M1684">
        <v>0</v>
      </c>
      <c r="N1684">
        <v>0</v>
      </c>
      <c r="O1684" t="s">
        <v>384</v>
      </c>
      <c r="P1684" s="368">
        <v>115</v>
      </c>
      <c r="Q1684" s="137">
        <v>0</v>
      </c>
      <c r="R1684" s="137">
        <v>4</v>
      </c>
      <c r="S1684" s="137">
        <v>1</v>
      </c>
      <c r="T1684" s="137">
        <v>100</v>
      </c>
      <c r="U1684" t="str">
        <f>VLOOKUP($B1684,Summary!$A:$C,3,0)</f>
        <v>Avnind Singh</v>
      </c>
      <c r="V1684" t="str">
        <f ca="1">VLOOKUP($B1684,Summary!$A:$E,5,0)</f>
        <v>00 - 30</v>
      </c>
      <c r="W1684">
        <f t="shared" si="54"/>
        <v>10158401</v>
      </c>
    </row>
    <row r="1685" spans="1:23" s="8" customFormat="1">
      <c r="A1685" s="6">
        <v>45465</v>
      </c>
      <c r="B1685" s="209">
        <v>10083901</v>
      </c>
      <c r="C1685" s="7" t="str">
        <f t="shared" si="53"/>
        <v>BHAVESH VIVEK MHATRE</v>
      </c>
      <c r="D1685" t="s">
        <v>419</v>
      </c>
      <c r="E1685">
        <v>8668720253</v>
      </c>
      <c r="F1685" t="s">
        <v>418</v>
      </c>
      <c r="G1685">
        <v>4</v>
      </c>
      <c r="H1685">
        <v>0</v>
      </c>
      <c r="I1685">
        <v>0</v>
      </c>
      <c r="J1685">
        <v>4</v>
      </c>
      <c r="K1685">
        <v>2</v>
      </c>
      <c r="L1685">
        <v>2</v>
      </c>
      <c r="M1685">
        <v>0</v>
      </c>
      <c r="N1685">
        <v>0</v>
      </c>
      <c r="O1685" t="s">
        <v>384</v>
      </c>
      <c r="P1685" s="368">
        <v>100</v>
      </c>
      <c r="Q1685" s="137">
        <v>0</v>
      </c>
      <c r="R1685" s="137">
        <v>4</v>
      </c>
      <c r="S1685" s="137">
        <v>1</v>
      </c>
      <c r="T1685" s="137">
        <v>80</v>
      </c>
      <c r="U1685" t="str">
        <f>VLOOKUP($B1685,Summary!$A:$C,3,0)</f>
        <v>Madhuri Joshi</v>
      </c>
      <c r="V1685" t="str">
        <f ca="1">VLOOKUP($B1685,Summary!$A:$E,5,0)</f>
        <v>More Than 1 Year</v>
      </c>
      <c r="W1685">
        <f t="shared" si="54"/>
        <v>10083901</v>
      </c>
    </row>
    <row r="1686" spans="1:23" s="8" customFormat="1">
      <c r="A1686" s="6">
        <v>45465</v>
      </c>
      <c r="B1686" s="209">
        <v>10153342</v>
      </c>
      <c r="C1686" s="7" t="str">
        <f t="shared" si="53"/>
        <v>AKASH RAMRATAN JAISWAL</v>
      </c>
      <c r="D1686" t="s">
        <v>461</v>
      </c>
      <c r="E1686">
        <v>7977956010</v>
      </c>
      <c r="F1686" t="s">
        <v>390</v>
      </c>
      <c r="G1686">
        <v>1</v>
      </c>
      <c r="H1686">
        <v>0</v>
      </c>
      <c r="I1686">
        <v>0</v>
      </c>
      <c r="J1686">
        <v>1</v>
      </c>
      <c r="K1686">
        <v>0</v>
      </c>
      <c r="L1686">
        <v>1</v>
      </c>
      <c r="M1686">
        <v>0</v>
      </c>
      <c r="N1686">
        <v>0</v>
      </c>
      <c r="O1686" t="s">
        <v>384</v>
      </c>
      <c r="P1686" s="368">
        <v>25</v>
      </c>
      <c r="Q1686" s="137">
        <v>0</v>
      </c>
      <c r="R1686" s="137">
        <v>1</v>
      </c>
      <c r="S1686" s="137">
        <v>1</v>
      </c>
      <c r="T1686" s="137">
        <v>33.33</v>
      </c>
      <c r="U1686" t="str">
        <f>VLOOKUP($B1686,Summary!$A:$C,3,0)</f>
        <v>Avnind Singh</v>
      </c>
      <c r="V1686" t="str">
        <f ca="1">VLOOKUP($B1686,Summary!$A:$E,5,0)</f>
        <v>91 - 180</v>
      </c>
      <c r="W1686">
        <f t="shared" si="54"/>
        <v>10153342</v>
      </c>
    </row>
    <row r="1687" spans="1:23" s="8" customFormat="1">
      <c r="A1687" s="6">
        <v>45465</v>
      </c>
      <c r="B1687" s="209">
        <v>10152846</v>
      </c>
      <c r="C1687" s="7" t="str">
        <f t="shared" si="53"/>
        <v>SANDESH SAROJ MISHRA</v>
      </c>
      <c r="D1687" t="s">
        <v>394</v>
      </c>
      <c r="E1687">
        <v>9819648094</v>
      </c>
      <c r="F1687" t="s">
        <v>471</v>
      </c>
      <c r="G1687">
        <v>5</v>
      </c>
      <c r="H1687">
        <v>1</v>
      </c>
      <c r="I1687">
        <v>0</v>
      </c>
      <c r="J1687">
        <v>4</v>
      </c>
      <c r="K1687">
        <v>4</v>
      </c>
      <c r="L1687">
        <v>1</v>
      </c>
      <c r="M1687">
        <v>0</v>
      </c>
      <c r="N1687">
        <v>0</v>
      </c>
      <c r="O1687" t="s">
        <v>384</v>
      </c>
      <c r="P1687" s="368">
        <v>190</v>
      </c>
      <c r="Q1687" s="137">
        <v>4720</v>
      </c>
      <c r="R1687" s="137">
        <v>4</v>
      </c>
      <c r="S1687" s="137">
        <v>1</v>
      </c>
      <c r="T1687" s="137">
        <v>80</v>
      </c>
      <c r="U1687" t="str">
        <f>VLOOKUP($B1687,Summary!$A:$C,3,0)</f>
        <v>Dileep Sharma</v>
      </c>
      <c r="V1687" t="str">
        <f ca="1">VLOOKUP($B1687,Summary!$A:$E,5,0)</f>
        <v>91 - 180</v>
      </c>
      <c r="W1687">
        <f t="shared" si="54"/>
        <v>10152846</v>
      </c>
    </row>
    <row r="1688" spans="1:23" s="8" customFormat="1">
      <c r="A1688" s="6">
        <v>45465</v>
      </c>
      <c r="B1688" s="209">
        <v>10153105</v>
      </c>
      <c r="C1688" s="7" t="str">
        <f t="shared" si="53"/>
        <v>SUDHEER PANKAJ PANDEY</v>
      </c>
      <c r="D1688" t="s">
        <v>457</v>
      </c>
      <c r="E1688">
        <v>8953258991</v>
      </c>
      <c r="F1688" t="s">
        <v>460</v>
      </c>
      <c r="G1688">
        <v>5</v>
      </c>
      <c r="H1688">
        <v>0</v>
      </c>
      <c r="I1688">
        <v>0</v>
      </c>
      <c r="J1688">
        <v>5</v>
      </c>
      <c r="K1688">
        <v>2</v>
      </c>
      <c r="L1688">
        <v>3</v>
      </c>
      <c r="M1688">
        <v>0</v>
      </c>
      <c r="N1688">
        <v>0</v>
      </c>
      <c r="O1688" t="s">
        <v>384</v>
      </c>
      <c r="P1688" s="368">
        <v>125</v>
      </c>
      <c r="Q1688" s="137">
        <v>0</v>
      </c>
      <c r="R1688" s="137">
        <v>5</v>
      </c>
      <c r="S1688" s="137">
        <v>1</v>
      </c>
      <c r="T1688" s="137">
        <v>100</v>
      </c>
      <c r="U1688" t="str">
        <f>VLOOKUP($B1688,Summary!$A:$C,3,0)</f>
        <v>Avnind Singh</v>
      </c>
      <c r="V1688" t="str">
        <f ca="1">VLOOKUP($B1688,Summary!$A:$E,5,0)</f>
        <v>91 - 180</v>
      </c>
      <c r="W1688">
        <f t="shared" si="54"/>
        <v>10153105</v>
      </c>
    </row>
    <row r="1689" spans="1:23" s="8" customFormat="1">
      <c r="A1689" s="6">
        <v>45465</v>
      </c>
      <c r="B1689" s="209">
        <v>10154722</v>
      </c>
      <c r="C1689" s="7" t="str">
        <f t="shared" si="53"/>
        <v>ANIMESH KARMAKAR</v>
      </c>
      <c r="D1689" t="s">
        <v>492</v>
      </c>
      <c r="E1689">
        <v>6294590298</v>
      </c>
      <c r="F1689" t="s">
        <v>387</v>
      </c>
      <c r="G1689">
        <v>7</v>
      </c>
      <c r="H1689">
        <v>0</v>
      </c>
      <c r="I1689">
        <v>0</v>
      </c>
      <c r="J1689">
        <v>7</v>
      </c>
      <c r="K1689">
        <v>4</v>
      </c>
      <c r="L1689">
        <v>3</v>
      </c>
      <c r="M1689">
        <v>0</v>
      </c>
      <c r="N1689">
        <v>0</v>
      </c>
      <c r="O1689" t="s">
        <v>384</v>
      </c>
      <c r="P1689" s="368">
        <v>175</v>
      </c>
      <c r="Q1689" s="137">
        <v>0</v>
      </c>
      <c r="R1689" s="137">
        <v>7</v>
      </c>
      <c r="S1689" s="137">
        <v>1</v>
      </c>
      <c r="T1689" s="137">
        <v>100</v>
      </c>
      <c r="U1689" t="str">
        <f>VLOOKUP($B1689,Summary!$A:$C,3,0)</f>
        <v>Abhijit Khanvilkar</v>
      </c>
      <c r="V1689" t="str">
        <f ca="1">VLOOKUP($B1689,Summary!$A:$E,5,0)</f>
        <v>91 - 180</v>
      </c>
      <c r="W1689">
        <f t="shared" si="54"/>
        <v>10154722</v>
      </c>
    </row>
    <row r="1690" spans="1:23" s="8" customFormat="1">
      <c r="A1690" s="6">
        <v>45465</v>
      </c>
      <c r="B1690" s="209">
        <v>10152292</v>
      </c>
      <c r="C1690" s="7" t="str">
        <f t="shared" si="53"/>
        <v>CHOUBEY ADITYA AJIT</v>
      </c>
      <c r="D1690" t="s">
        <v>404</v>
      </c>
      <c r="E1690">
        <v>7414955787</v>
      </c>
      <c r="F1690" t="s">
        <v>405</v>
      </c>
      <c r="G1690">
        <v>7</v>
      </c>
      <c r="H1690">
        <v>0</v>
      </c>
      <c r="I1690">
        <v>0</v>
      </c>
      <c r="J1690">
        <v>7</v>
      </c>
      <c r="K1690">
        <v>1</v>
      </c>
      <c r="L1690">
        <v>6</v>
      </c>
      <c r="M1690">
        <v>0</v>
      </c>
      <c r="N1690">
        <v>0</v>
      </c>
      <c r="O1690" t="s">
        <v>384</v>
      </c>
      <c r="P1690" s="368">
        <v>130</v>
      </c>
      <c r="Q1690" s="137">
        <v>0</v>
      </c>
      <c r="R1690" s="137">
        <v>6</v>
      </c>
      <c r="S1690" s="137">
        <v>1</v>
      </c>
      <c r="T1690" s="137">
        <v>100</v>
      </c>
      <c r="U1690" t="str">
        <f>VLOOKUP($B1690,Summary!$A:$C,3,0)</f>
        <v>Rushikesh Kale</v>
      </c>
      <c r="V1690" t="str">
        <f ca="1">VLOOKUP($B1690,Summary!$A:$E,5,0)</f>
        <v>91 - 180</v>
      </c>
      <c r="W1690">
        <f t="shared" si="54"/>
        <v>10152292</v>
      </c>
    </row>
    <row r="1691" spans="1:23" s="8" customFormat="1">
      <c r="A1691" s="6">
        <v>45465</v>
      </c>
      <c r="B1691" s="209">
        <v>10158408</v>
      </c>
      <c r="C1691" s="7" t="str">
        <f t="shared" si="53"/>
        <v>PRASHANT TUKARAM THOKALE</v>
      </c>
      <c r="D1691" t="s">
        <v>586</v>
      </c>
      <c r="E1691">
        <v>8779830559</v>
      </c>
      <c r="F1691" t="s">
        <v>471</v>
      </c>
      <c r="G1691">
        <v>2</v>
      </c>
      <c r="H1691">
        <v>0</v>
      </c>
      <c r="I1691">
        <v>0</v>
      </c>
      <c r="J1691">
        <v>2</v>
      </c>
      <c r="K1691">
        <v>1</v>
      </c>
      <c r="L1691">
        <v>1</v>
      </c>
      <c r="M1691">
        <v>0</v>
      </c>
      <c r="N1691">
        <v>0</v>
      </c>
      <c r="O1691" t="s">
        <v>384</v>
      </c>
      <c r="P1691" s="368">
        <v>50</v>
      </c>
      <c r="Q1691" s="137">
        <v>0</v>
      </c>
      <c r="R1691" s="137">
        <v>2</v>
      </c>
      <c r="S1691" s="137">
        <v>1</v>
      </c>
      <c r="T1691" s="137">
        <v>66.67</v>
      </c>
      <c r="U1691" t="str">
        <f>VLOOKUP($B1691,Summary!$A:$C,3,0)</f>
        <v>Dileep Sharma</v>
      </c>
      <c r="V1691" t="str">
        <f ca="1">VLOOKUP($B1691,Summary!$A:$E,5,0)</f>
        <v>00 - 30</v>
      </c>
      <c r="W1691">
        <f t="shared" si="54"/>
        <v>10158408</v>
      </c>
    </row>
    <row r="1692" spans="1:23" s="8" customFormat="1">
      <c r="A1692" s="6">
        <v>45465</v>
      </c>
      <c r="B1692" s="209">
        <v>10155622</v>
      </c>
      <c r="C1692" s="7" t="str">
        <f t="shared" si="53"/>
        <v>SOFIYAN MOHAMMED UMAR ANSARI</v>
      </c>
      <c r="D1692" t="s">
        <v>498</v>
      </c>
      <c r="E1692">
        <v>7304151160</v>
      </c>
      <c r="F1692" t="s">
        <v>503</v>
      </c>
      <c r="G1692">
        <v>5</v>
      </c>
      <c r="H1692">
        <v>0</v>
      </c>
      <c r="I1692">
        <v>0</v>
      </c>
      <c r="J1692">
        <v>5</v>
      </c>
      <c r="K1692">
        <v>1</v>
      </c>
      <c r="L1692">
        <v>4</v>
      </c>
      <c r="M1692">
        <v>0</v>
      </c>
      <c r="N1692">
        <v>0</v>
      </c>
      <c r="O1692" t="s">
        <v>384</v>
      </c>
      <c r="P1692" s="368">
        <v>125</v>
      </c>
      <c r="Q1692" s="137">
        <v>0</v>
      </c>
      <c r="R1692" s="137">
        <v>5</v>
      </c>
      <c r="S1692" s="137">
        <v>1</v>
      </c>
      <c r="T1692" s="137">
        <v>100</v>
      </c>
      <c r="U1692" t="str">
        <f>VLOOKUP($B1692,Summary!$A:$C,3,0)</f>
        <v>Dileep Sharma</v>
      </c>
      <c r="V1692" t="str">
        <f ca="1">VLOOKUP($B1692,Summary!$A:$E,5,0)</f>
        <v>31 - 90</v>
      </c>
      <c r="W1692">
        <f t="shared" si="54"/>
        <v>10155622</v>
      </c>
    </row>
    <row r="1693" spans="1:23" s="8" customFormat="1">
      <c r="A1693" s="6">
        <v>45465</v>
      </c>
      <c r="B1693" s="209">
        <v>10062664</v>
      </c>
      <c r="C1693" s="7" t="str">
        <f t="shared" ref="C1693:C1755" si="55">D1693</f>
        <v>NAVEEN TRIPATHI</v>
      </c>
      <c r="D1693" t="s">
        <v>433</v>
      </c>
      <c r="E1693">
        <v>8979086009</v>
      </c>
      <c r="F1693" t="s">
        <v>414</v>
      </c>
      <c r="G1693">
        <v>1</v>
      </c>
      <c r="H1693">
        <v>0</v>
      </c>
      <c r="I1693">
        <v>0</v>
      </c>
      <c r="J1693">
        <v>1</v>
      </c>
      <c r="K1693">
        <v>0</v>
      </c>
      <c r="L1693">
        <v>1</v>
      </c>
      <c r="M1693">
        <v>0</v>
      </c>
      <c r="N1693">
        <v>0</v>
      </c>
      <c r="O1693" t="s">
        <v>384</v>
      </c>
      <c r="P1693" s="368">
        <v>0</v>
      </c>
      <c r="Q1693" s="137">
        <v>0</v>
      </c>
      <c r="R1693" s="137">
        <v>0</v>
      </c>
      <c r="S1693" s="137">
        <v>1</v>
      </c>
      <c r="T1693" s="137">
        <v>0</v>
      </c>
      <c r="U1693" t="str">
        <f>VLOOKUP($B1693,Summary!$A:$C,3,0)</f>
        <v>Intezar Sayed</v>
      </c>
      <c r="V1693" t="str">
        <f ca="1">VLOOKUP($B1693,Summary!$A:$E,5,0)</f>
        <v>More Than 1 Year</v>
      </c>
      <c r="W1693">
        <f t="shared" si="54"/>
        <v>10062664</v>
      </c>
    </row>
    <row r="1694" spans="1:23" s="8" customFormat="1">
      <c r="A1694" s="6">
        <v>45465</v>
      </c>
      <c r="B1694" s="209">
        <v>10152249</v>
      </c>
      <c r="C1694" s="7" t="str">
        <f t="shared" si="55"/>
        <v>HARIHAR SINGH</v>
      </c>
      <c r="D1694" t="s">
        <v>438</v>
      </c>
      <c r="E1694">
        <v>8149312014</v>
      </c>
      <c r="F1694" t="s">
        <v>385</v>
      </c>
      <c r="G1694">
        <v>3</v>
      </c>
      <c r="H1694">
        <v>0</v>
      </c>
      <c r="I1694">
        <v>0</v>
      </c>
      <c r="J1694">
        <v>3</v>
      </c>
      <c r="K1694">
        <v>3</v>
      </c>
      <c r="L1694">
        <v>0</v>
      </c>
      <c r="M1694">
        <v>0</v>
      </c>
      <c r="N1694">
        <v>0</v>
      </c>
      <c r="O1694" t="s">
        <v>384</v>
      </c>
      <c r="P1694" s="368">
        <v>75</v>
      </c>
      <c r="Q1694" s="137">
        <v>0</v>
      </c>
      <c r="R1694" s="137">
        <v>3</v>
      </c>
      <c r="S1694" s="137">
        <v>1</v>
      </c>
      <c r="T1694" s="137">
        <v>60</v>
      </c>
      <c r="U1694" t="str">
        <f>VLOOKUP($B1694,Summary!$A:$C,3,0)</f>
        <v>Intezar Sayed</v>
      </c>
      <c r="V1694" t="str">
        <f ca="1">VLOOKUP($B1694,Summary!$A:$E,5,0)</f>
        <v>91 - 180</v>
      </c>
      <c r="W1694">
        <f t="shared" si="54"/>
        <v>10152249</v>
      </c>
    </row>
    <row r="1695" spans="1:23" s="8" customFormat="1">
      <c r="A1695" s="6">
        <v>45465</v>
      </c>
      <c r="B1695" s="209">
        <v>10158406</v>
      </c>
      <c r="C1695" s="7" t="str">
        <f t="shared" si="55"/>
        <v>MOHAMMAD HASEEN</v>
      </c>
      <c r="D1695" t="s">
        <v>582</v>
      </c>
      <c r="E1695">
        <v>8565899473</v>
      </c>
      <c r="F1695" t="s">
        <v>431</v>
      </c>
      <c r="G1695">
        <v>5</v>
      </c>
      <c r="H1695">
        <v>0</v>
      </c>
      <c r="I1695">
        <v>0</v>
      </c>
      <c r="J1695">
        <v>5</v>
      </c>
      <c r="K1695">
        <v>2</v>
      </c>
      <c r="L1695">
        <v>3</v>
      </c>
      <c r="M1695">
        <v>0</v>
      </c>
      <c r="N1695">
        <v>0</v>
      </c>
      <c r="O1695" t="s">
        <v>384</v>
      </c>
      <c r="P1695" s="368">
        <v>105</v>
      </c>
      <c r="Q1695" s="137">
        <v>0</v>
      </c>
      <c r="R1695" s="137">
        <v>5</v>
      </c>
      <c r="S1695" s="137">
        <v>1</v>
      </c>
      <c r="T1695" s="137">
        <v>100</v>
      </c>
      <c r="U1695" t="str">
        <f>VLOOKUP($B1695,Summary!$A:$C,3,0)</f>
        <v>Madhuri Joshi</v>
      </c>
      <c r="V1695" t="str">
        <f ca="1">VLOOKUP($B1695,Summary!$A:$E,5,0)</f>
        <v>00 - 30</v>
      </c>
      <c r="W1695">
        <f t="shared" si="54"/>
        <v>10158406</v>
      </c>
    </row>
    <row r="1696" spans="1:23" s="8" customFormat="1">
      <c r="A1696" s="6">
        <v>45465</v>
      </c>
      <c r="B1696" s="209">
        <v>10061244</v>
      </c>
      <c r="C1696" s="7" t="str">
        <f t="shared" si="55"/>
        <v>MANISH PANDEY</v>
      </c>
      <c r="D1696" t="s">
        <v>424</v>
      </c>
      <c r="E1696">
        <v>8655267737</v>
      </c>
      <c r="F1696" t="s">
        <v>385</v>
      </c>
      <c r="G1696">
        <v>4</v>
      </c>
      <c r="H1696">
        <v>0</v>
      </c>
      <c r="I1696">
        <v>0</v>
      </c>
      <c r="J1696">
        <v>4</v>
      </c>
      <c r="K1696">
        <v>0</v>
      </c>
      <c r="L1696">
        <v>4</v>
      </c>
      <c r="M1696">
        <v>0</v>
      </c>
      <c r="N1696">
        <v>0</v>
      </c>
      <c r="O1696" t="s">
        <v>384</v>
      </c>
      <c r="P1696" s="368">
        <v>95</v>
      </c>
      <c r="Q1696" s="137">
        <v>0</v>
      </c>
      <c r="R1696" s="137">
        <v>4</v>
      </c>
      <c r="S1696" s="137">
        <v>1</v>
      </c>
      <c r="T1696" s="137">
        <v>100</v>
      </c>
      <c r="U1696" t="str">
        <f>VLOOKUP($B1696,Summary!$A:$C,3,0)</f>
        <v>Intezar Sayed</v>
      </c>
      <c r="V1696" t="str">
        <f ca="1">VLOOKUP($B1696,Summary!$A:$E,5,0)</f>
        <v>More Than 1 Year</v>
      </c>
      <c r="W1696">
        <f t="shared" si="54"/>
        <v>10061244</v>
      </c>
    </row>
    <row r="1697" spans="1:23" s="8" customFormat="1">
      <c r="A1697" s="6">
        <v>45465</v>
      </c>
      <c r="B1697" s="209">
        <v>10154490</v>
      </c>
      <c r="C1697" s="7" t="str">
        <f t="shared" si="55"/>
        <v>SIRAJ RAIS KHAN</v>
      </c>
      <c r="D1697" t="s">
        <v>474</v>
      </c>
      <c r="E1697">
        <v>7738084089</v>
      </c>
      <c r="F1697" t="s">
        <v>402</v>
      </c>
      <c r="G1697">
        <v>5</v>
      </c>
      <c r="H1697">
        <v>0</v>
      </c>
      <c r="I1697">
        <v>0</v>
      </c>
      <c r="J1697">
        <v>5</v>
      </c>
      <c r="K1697">
        <v>1</v>
      </c>
      <c r="L1697">
        <v>4</v>
      </c>
      <c r="M1697">
        <v>0</v>
      </c>
      <c r="N1697">
        <v>0</v>
      </c>
      <c r="O1697" t="s">
        <v>384</v>
      </c>
      <c r="P1697" s="368">
        <v>115</v>
      </c>
      <c r="Q1697" s="137">
        <v>0</v>
      </c>
      <c r="R1697" s="137">
        <v>5</v>
      </c>
      <c r="S1697" s="137">
        <v>1</v>
      </c>
      <c r="T1697" s="137">
        <v>100</v>
      </c>
      <c r="U1697" t="str">
        <f>VLOOKUP($B1697,Summary!$A:$C,3,0)</f>
        <v>Intezar Sayed</v>
      </c>
      <c r="V1697" t="str">
        <f ca="1">VLOOKUP($B1697,Summary!$A:$E,5,0)</f>
        <v>91 - 180</v>
      </c>
      <c r="W1697">
        <f t="shared" si="54"/>
        <v>10154490</v>
      </c>
    </row>
    <row r="1698" spans="1:23" s="8" customFormat="1">
      <c r="A1698" s="6">
        <v>45465</v>
      </c>
      <c r="B1698" s="209">
        <v>10150180</v>
      </c>
      <c r="C1698" s="7" t="str">
        <f t="shared" si="55"/>
        <v>YASH SABHA SHANKAR TIWARI</v>
      </c>
      <c r="D1698" t="s">
        <v>423</v>
      </c>
      <c r="E1698">
        <v>9594587271</v>
      </c>
      <c r="F1698" t="s">
        <v>387</v>
      </c>
      <c r="G1698">
        <v>1</v>
      </c>
      <c r="H1698">
        <v>0</v>
      </c>
      <c r="I1698">
        <v>0</v>
      </c>
      <c r="J1698">
        <v>1</v>
      </c>
      <c r="K1698">
        <v>0</v>
      </c>
      <c r="L1698">
        <v>1</v>
      </c>
      <c r="M1698">
        <v>0</v>
      </c>
      <c r="N1698">
        <v>0</v>
      </c>
      <c r="O1698" t="s">
        <v>384</v>
      </c>
      <c r="P1698" s="368">
        <v>25</v>
      </c>
      <c r="Q1698" s="137">
        <v>0</v>
      </c>
      <c r="R1698" s="137">
        <v>1</v>
      </c>
      <c r="S1698" s="137">
        <v>1</v>
      </c>
      <c r="T1698" s="137">
        <v>20</v>
      </c>
      <c r="U1698" t="str">
        <f>VLOOKUP($B1698,Summary!$A:$C,3,0)</f>
        <v>Abhijit Khanvilkar</v>
      </c>
      <c r="V1698" t="str">
        <f ca="1">VLOOKUP($B1698,Summary!$A:$E,5,0)</f>
        <v>180 +</v>
      </c>
      <c r="W1698">
        <f t="shared" si="54"/>
        <v>10150180</v>
      </c>
    </row>
    <row r="1699" spans="1:23" s="8" customFormat="1">
      <c r="A1699" s="6">
        <v>45465</v>
      </c>
      <c r="B1699" s="209">
        <v>10145771</v>
      </c>
      <c r="C1699" s="7" t="str">
        <f t="shared" si="55"/>
        <v>RISHIKESH DUBEY</v>
      </c>
      <c r="D1699" t="s">
        <v>437</v>
      </c>
      <c r="E1699">
        <v>8369036235</v>
      </c>
      <c r="F1699" t="s">
        <v>433</v>
      </c>
      <c r="G1699">
        <v>3</v>
      </c>
      <c r="H1699">
        <v>0</v>
      </c>
      <c r="I1699">
        <v>0</v>
      </c>
      <c r="J1699">
        <v>3</v>
      </c>
      <c r="K1699">
        <v>0</v>
      </c>
      <c r="L1699">
        <v>3</v>
      </c>
      <c r="M1699">
        <v>0</v>
      </c>
      <c r="N1699">
        <v>0</v>
      </c>
      <c r="O1699" t="s">
        <v>384</v>
      </c>
      <c r="P1699" s="368">
        <v>70</v>
      </c>
      <c r="Q1699" s="137">
        <v>0</v>
      </c>
      <c r="R1699" s="137">
        <v>3</v>
      </c>
      <c r="S1699" s="137">
        <v>1</v>
      </c>
      <c r="T1699" s="137">
        <v>60</v>
      </c>
      <c r="U1699" t="str">
        <f>VLOOKUP($B1699,Summary!$A:$C,3,0)</f>
        <v>Intezar Sayed</v>
      </c>
      <c r="V1699" t="str">
        <f ca="1">VLOOKUP($B1699,Summary!$A:$E,5,0)</f>
        <v>180 +</v>
      </c>
      <c r="W1699">
        <f t="shared" si="54"/>
        <v>10145771</v>
      </c>
    </row>
    <row r="1700" spans="1:23" s="8" customFormat="1">
      <c r="A1700" s="6">
        <v>45465</v>
      </c>
      <c r="B1700" s="209">
        <v>10158393</v>
      </c>
      <c r="C1700" s="7" t="str">
        <f t="shared" si="55"/>
        <v>SURAJ CHHOTELAL GUPTA</v>
      </c>
      <c r="D1700" t="s">
        <v>581</v>
      </c>
      <c r="E1700">
        <v>9372641825</v>
      </c>
      <c r="F1700" t="s">
        <v>395</v>
      </c>
      <c r="G1700">
        <v>5</v>
      </c>
      <c r="H1700">
        <v>0</v>
      </c>
      <c r="I1700">
        <v>0</v>
      </c>
      <c r="J1700">
        <v>5</v>
      </c>
      <c r="K1700">
        <v>1</v>
      </c>
      <c r="L1700">
        <v>4</v>
      </c>
      <c r="M1700">
        <v>0</v>
      </c>
      <c r="N1700">
        <v>0</v>
      </c>
      <c r="O1700" t="s">
        <v>384</v>
      </c>
      <c r="P1700" s="368">
        <v>115</v>
      </c>
      <c r="Q1700" s="137">
        <v>0</v>
      </c>
      <c r="R1700" s="137">
        <v>5</v>
      </c>
      <c r="S1700" s="137">
        <v>1</v>
      </c>
      <c r="T1700" s="137">
        <v>100</v>
      </c>
      <c r="U1700" t="str">
        <f>VLOOKUP($B1700,Summary!$A:$C,3,0)</f>
        <v>Intezar Sayed</v>
      </c>
      <c r="V1700" t="str">
        <f ca="1">VLOOKUP($B1700,Summary!$A:$E,5,0)</f>
        <v>00 - 30</v>
      </c>
      <c r="W1700">
        <f t="shared" si="54"/>
        <v>10158393</v>
      </c>
    </row>
    <row r="1701" spans="1:23" s="8" customFormat="1">
      <c r="A1701" s="6">
        <v>45465</v>
      </c>
      <c r="B1701" s="209">
        <v>10031401</v>
      </c>
      <c r="C1701" s="7" t="str">
        <f t="shared" si="55"/>
        <v>KARIM JARIYA</v>
      </c>
      <c r="D1701" t="s">
        <v>403</v>
      </c>
      <c r="E1701">
        <v>9321734702</v>
      </c>
      <c r="F1701" t="s">
        <v>385</v>
      </c>
      <c r="G1701">
        <v>5</v>
      </c>
      <c r="H1701">
        <v>1</v>
      </c>
      <c r="I1701">
        <v>0</v>
      </c>
      <c r="J1701">
        <v>4</v>
      </c>
      <c r="K1701">
        <v>1</v>
      </c>
      <c r="L1701">
        <v>4</v>
      </c>
      <c r="M1701">
        <v>0</v>
      </c>
      <c r="N1701">
        <v>0</v>
      </c>
      <c r="O1701" t="s">
        <v>384</v>
      </c>
      <c r="P1701" s="368">
        <v>160</v>
      </c>
      <c r="Q1701" s="137">
        <v>43407</v>
      </c>
      <c r="R1701" s="137">
        <v>5</v>
      </c>
      <c r="S1701" s="137">
        <v>1</v>
      </c>
      <c r="T1701" s="137">
        <v>100</v>
      </c>
      <c r="U1701" t="str">
        <f>VLOOKUP($B1701,Summary!$A:$C,3,0)</f>
        <v>Intezar Sayed</v>
      </c>
      <c r="V1701" t="str">
        <f ca="1">VLOOKUP($B1701,Summary!$A:$E,5,0)</f>
        <v>More Than 1 Year</v>
      </c>
      <c r="W1701">
        <f t="shared" si="54"/>
        <v>10031401</v>
      </c>
    </row>
    <row r="1702" spans="1:23" s="8" customFormat="1">
      <c r="A1702" s="6">
        <v>45465</v>
      </c>
      <c r="B1702" s="209">
        <v>10157420</v>
      </c>
      <c r="C1702" s="7" t="str">
        <f t="shared" si="55"/>
        <v>VISHAL RAJENDRA UPADHYAY</v>
      </c>
      <c r="D1702" t="s">
        <v>554</v>
      </c>
      <c r="E1702">
        <v>9867075685</v>
      </c>
      <c r="F1702" t="s">
        <v>497</v>
      </c>
      <c r="G1702">
        <v>5</v>
      </c>
      <c r="H1702">
        <v>0</v>
      </c>
      <c r="I1702">
        <v>0</v>
      </c>
      <c r="J1702">
        <v>5</v>
      </c>
      <c r="K1702">
        <v>1</v>
      </c>
      <c r="L1702">
        <v>4</v>
      </c>
      <c r="M1702">
        <v>0</v>
      </c>
      <c r="N1702">
        <v>0</v>
      </c>
      <c r="O1702" t="s">
        <v>384</v>
      </c>
      <c r="P1702" s="368">
        <v>120</v>
      </c>
      <c r="Q1702" s="137">
        <v>0</v>
      </c>
      <c r="R1702" s="137">
        <v>5</v>
      </c>
      <c r="S1702" s="137">
        <v>1</v>
      </c>
      <c r="T1702" s="137">
        <v>100</v>
      </c>
      <c r="U1702" t="str">
        <f>VLOOKUP($B1702,Summary!$A:$C,3,0)</f>
        <v>Dileep Sharma</v>
      </c>
      <c r="V1702" t="str">
        <f ca="1">VLOOKUP($B1702,Summary!$A:$E,5,0)</f>
        <v>31 - 90</v>
      </c>
      <c r="W1702">
        <f t="shared" si="54"/>
        <v>10157420</v>
      </c>
    </row>
    <row r="1703" spans="1:23" s="8" customFormat="1">
      <c r="A1703" s="6">
        <v>45465</v>
      </c>
      <c r="B1703" s="209">
        <v>10106261</v>
      </c>
      <c r="C1703" s="7" t="str">
        <f t="shared" si="55"/>
        <v>MOHD ANWAR</v>
      </c>
      <c r="D1703" t="s">
        <v>406</v>
      </c>
      <c r="E1703">
        <v>9699967378</v>
      </c>
      <c r="F1703" t="s">
        <v>397</v>
      </c>
      <c r="G1703">
        <v>4</v>
      </c>
      <c r="H1703">
        <v>2</v>
      </c>
      <c r="I1703">
        <v>0</v>
      </c>
      <c r="J1703">
        <v>2</v>
      </c>
      <c r="K1703">
        <v>1</v>
      </c>
      <c r="L1703">
        <v>3</v>
      </c>
      <c r="M1703">
        <v>0</v>
      </c>
      <c r="N1703">
        <v>0</v>
      </c>
      <c r="O1703" t="s">
        <v>384</v>
      </c>
      <c r="P1703" s="368">
        <v>240</v>
      </c>
      <c r="Q1703" s="137">
        <v>12980</v>
      </c>
      <c r="R1703" s="137">
        <v>4</v>
      </c>
      <c r="S1703" s="137">
        <v>1</v>
      </c>
      <c r="T1703" s="137">
        <v>80</v>
      </c>
      <c r="U1703" t="str">
        <f>VLOOKUP($B1703,Summary!$A:$C,3,0)</f>
        <v>Madhuri Joshi</v>
      </c>
      <c r="V1703" t="str">
        <f ca="1">VLOOKUP($B1703,Summary!$A:$E,5,0)</f>
        <v>More Than 1 Year</v>
      </c>
      <c r="W1703">
        <f t="shared" si="54"/>
        <v>10106261</v>
      </c>
    </row>
    <row r="1704" spans="1:23" s="8" customFormat="1">
      <c r="A1704" s="6">
        <v>45465</v>
      </c>
      <c r="B1704" s="209">
        <v>10139865</v>
      </c>
      <c r="C1704" s="7" t="str">
        <f t="shared" si="55"/>
        <v>JITENDRA PRATAP SINGH</v>
      </c>
      <c r="D1704" t="s">
        <v>544</v>
      </c>
      <c r="E1704">
        <v>7718993383</v>
      </c>
      <c r="F1704" t="s">
        <v>383</v>
      </c>
      <c r="G1704">
        <v>1</v>
      </c>
      <c r="H1704">
        <v>0</v>
      </c>
      <c r="I1704">
        <v>0</v>
      </c>
      <c r="J1704">
        <v>1</v>
      </c>
      <c r="K1704">
        <v>0</v>
      </c>
      <c r="L1704">
        <v>1</v>
      </c>
      <c r="M1704">
        <v>0</v>
      </c>
      <c r="N1704">
        <v>0</v>
      </c>
      <c r="O1704" t="s">
        <v>384</v>
      </c>
      <c r="P1704" s="368">
        <v>25</v>
      </c>
      <c r="Q1704" s="137">
        <v>0</v>
      </c>
      <c r="R1704" s="137">
        <v>1</v>
      </c>
      <c r="S1704" s="137">
        <v>1</v>
      </c>
      <c r="T1704" s="137">
        <v>20</v>
      </c>
      <c r="U1704" t="str">
        <f>VLOOKUP($B1704,Summary!$A:$C,3,0)</f>
        <v>Madhuri Joshi</v>
      </c>
      <c r="V1704" t="str">
        <f ca="1">VLOOKUP($B1704,Summary!$A:$E,5,0)</f>
        <v>More Than 1 Year</v>
      </c>
      <c r="W1704">
        <f t="shared" si="54"/>
        <v>10139865</v>
      </c>
    </row>
    <row r="1705" spans="1:23" s="8" customFormat="1">
      <c r="A1705" s="6">
        <v>45465</v>
      </c>
      <c r="B1705" s="209">
        <v>10149740</v>
      </c>
      <c r="C1705" s="7" t="str">
        <f t="shared" si="55"/>
        <v>MD SARFARAZ</v>
      </c>
      <c r="D1705" t="s">
        <v>420</v>
      </c>
      <c r="E1705">
        <v>8709965096</v>
      </c>
      <c r="F1705" t="s">
        <v>401</v>
      </c>
      <c r="G1705">
        <v>6</v>
      </c>
      <c r="H1705">
        <v>0</v>
      </c>
      <c r="I1705">
        <v>0</v>
      </c>
      <c r="J1705">
        <v>6</v>
      </c>
      <c r="K1705">
        <v>3</v>
      </c>
      <c r="L1705">
        <v>3</v>
      </c>
      <c r="M1705">
        <v>0</v>
      </c>
      <c r="N1705">
        <v>0</v>
      </c>
      <c r="O1705" t="s">
        <v>384</v>
      </c>
      <c r="P1705" s="368">
        <v>150</v>
      </c>
      <c r="Q1705" s="137">
        <v>0</v>
      </c>
      <c r="R1705" s="137">
        <v>6</v>
      </c>
      <c r="S1705" s="137">
        <v>1</v>
      </c>
      <c r="T1705" s="137">
        <v>100</v>
      </c>
      <c r="U1705" t="str">
        <f>VLOOKUP($B1705,Summary!$A:$C,3,0)</f>
        <v>Abhijit Khanvilkar</v>
      </c>
      <c r="V1705" t="str">
        <f ca="1">VLOOKUP($B1705,Summary!$A:$E,5,0)</f>
        <v>180 +</v>
      </c>
      <c r="W1705">
        <f t="shared" si="54"/>
        <v>10149740</v>
      </c>
    </row>
    <row r="1706" spans="1:23" s="8" customFormat="1">
      <c r="A1706" s="6">
        <v>45465</v>
      </c>
      <c r="B1706" s="209">
        <v>10158402</v>
      </c>
      <c r="C1706" s="7" t="str">
        <f t="shared" si="55"/>
        <v>ABHISHEK RAJNARAYAN GUPTA</v>
      </c>
      <c r="D1706" t="s">
        <v>580</v>
      </c>
      <c r="E1706">
        <v>8454864050</v>
      </c>
      <c r="F1706" t="s">
        <v>503</v>
      </c>
      <c r="G1706">
        <v>5</v>
      </c>
      <c r="H1706">
        <v>0</v>
      </c>
      <c r="I1706">
        <v>0</v>
      </c>
      <c r="J1706">
        <v>5</v>
      </c>
      <c r="K1706">
        <v>2</v>
      </c>
      <c r="L1706">
        <v>3</v>
      </c>
      <c r="M1706">
        <v>0</v>
      </c>
      <c r="N1706">
        <v>0</v>
      </c>
      <c r="O1706" t="s">
        <v>384</v>
      </c>
      <c r="P1706" s="368">
        <v>125</v>
      </c>
      <c r="Q1706" s="137">
        <v>0</v>
      </c>
      <c r="R1706" s="137">
        <v>5</v>
      </c>
      <c r="S1706" s="137">
        <v>1</v>
      </c>
      <c r="T1706" s="137">
        <v>100</v>
      </c>
      <c r="U1706" t="str">
        <f>VLOOKUP($B1706,Summary!$A:$C,3,0)</f>
        <v>Dileep Sharma</v>
      </c>
      <c r="V1706" t="str">
        <f ca="1">VLOOKUP($B1706,Summary!$A:$E,5,0)</f>
        <v>00 - 30</v>
      </c>
      <c r="W1706">
        <f t="shared" si="54"/>
        <v>10158402</v>
      </c>
    </row>
    <row r="1707" spans="1:23" s="8" customFormat="1">
      <c r="A1707" s="6">
        <v>45465</v>
      </c>
      <c r="B1707" s="209">
        <v>10157283</v>
      </c>
      <c r="C1707" s="7" t="str">
        <f t="shared" si="55"/>
        <v>VINIT LAXMIKANT CHATURVEDI</v>
      </c>
      <c r="D1707" t="s">
        <v>549</v>
      </c>
      <c r="E1707">
        <v>9619167461</v>
      </c>
      <c r="F1707" t="s">
        <v>461</v>
      </c>
      <c r="G1707">
        <v>5</v>
      </c>
      <c r="H1707">
        <v>0</v>
      </c>
      <c r="I1707">
        <v>0</v>
      </c>
      <c r="J1707">
        <v>5</v>
      </c>
      <c r="K1707">
        <v>2</v>
      </c>
      <c r="L1707">
        <v>3</v>
      </c>
      <c r="M1707">
        <v>0</v>
      </c>
      <c r="N1707">
        <v>0</v>
      </c>
      <c r="O1707" t="s">
        <v>384</v>
      </c>
      <c r="P1707" s="368">
        <v>125</v>
      </c>
      <c r="Q1707" s="137">
        <v>0</v>
      </c>
      <c r="R1707" s="137">
        <v>5</v>
      </c>
      <c r="S1707" s="137">
        <v>1</v>
      </c>
      <c r="T1707" s="137">
        <v>100</v>
      </c>
      <c r="U1707" t="str">
        <f>VLOOKUP($B1707,Summary!$A:$C,3,0)</f>
        <v>Avnind Singh</v>
      </c>
      <c r="V1707" t="str">
        <f ca="1">VLOOKUP($B1707,Summary!$A:$E,5,0)</f>
        <v>31 - 90</v>
      </c>
      <c r="W1707">
        <f t="shared" si="54"/>
        <v>10157283</v>
      </c>
    </row>
    <row r="1708" spans="1:23" s="8" customFormat="1">
      <c r="A1708" s="6">
        <v>45465</v>
      </c>
      <c r="B1708" s="209">
        <v>10157455</v>
      </c>
      <c r="C1708" s="7" t="str">
        <f t="shared" si="55"/>
        <v>PRASHANT VISHRAM PATIL</v>
      </c>
      <c r="D1708" t="s">
        <v>552</v>
      </c>
      <c r="E1708">
        <v>7777088988</v>
      </c>
      <c r="F1708" t="s">
        <v>409</v>
      </c>
      <c r="G1708">
        <v>5</v>
      </c>
      <c r="H1708">
        <v>0</v>
      </c>
      <c r="I1708">
        <v>0</v>
      </c>
      <c r="J1708">
        <v>5</v>
      </c>
      <c r="K1708">
        <v>1</v>
      </c>
      <c r="L1708">
        <v>5</v>
      </c>
      <c r="M1708">
        <v>0</v>
      </c>
      <c r="N1708">
        <v>0</v>
      </c>
      <c r="O1708" t="s">
        <v>384</v>
      </c>
      <c r="P1708" s="368">
        <v>125</v>
      </c>
      <c r="Q1708" s="137">
        <v>0</v>
      </c>
      <c r="R1708" s="137">
        <v>5</v>
      </c>
      <c r="S1708" s="137">
        <v>1</v>
      </c>
      <c r="T1708" s="137">
        <v>100</v>
      </c>
      <c r="U1708" t="str">
        <f>VLOOKUP($B1708,Summary!$A:$C,3,0)</f>
        <v>Avnind Singh</v>
      </c>
      <c r="V1708" t="str">
        <f ca="1">VLOOKUP($B1708,Summary!$A:$E,5,0)</f>
        <v>31 - 90</v>
      </c>
      <c r="W1708">
        <f t="shared" si="54"/>
        <v>10157455</v>
      </c>
    </row>
    <row r="1709" spans="1:23" s="8" customFormat="1">
      <c r="A1709" s="6">
        <v>45465</v>
      </c>
      <c r="B1709" s="209">
        <v>10158400</v>
      </c>
      <c r="C1709" s="7" t="str">
        <f t="shared" si="55"/>
        <v>APPASAHEB DHANAJI MASAL</v>
      </c>
      <c r="D1709" t="s">
        <v>579</v>
      </c>
      <c r="E1709">
        <v>9096490816</v>
      </c>
      <c r="F1709" t="s">
        <v>416</v>
      </c>
      <c r="G1709">
        <v>4</v>
      </c>
      <c r="H1709">
        <v>0</v>
      </c>
      <c r="I1709">
        <v>0</v>
      </c>
      <c r="J1709">
        <v>4</v>
      </c>
      <c r="K1709">
        <v>4</v>
      </c>
      <c r="L1709">
        <v>0</v>
      </c>
      <c r="M1709">
        <v>0</v>
      </c>
      <c r="N1709">
        <v>0</v>
      </c>
      <c r="O1709" t="s">
        <v>384</v>
      </c>
      <c r="P1709" s="368">
        <v>100</v>
      </c>
      <c r="Q1709" s="137">
        <v>0</v>
      </c>
      <c r="R1709" s="137">
        <v>4</v>
      </c>
      <c r="S1709" s="137">
        <v>1</v>
      </c>
      <c r="T1709" s="137">
        <v>100</v>
      </c>
      <c r="U1709" t="str">
        <f>VLOOKUP($B1709,Summary!$A:$C,3,0)</f>
        <v>Abhijit Khanvilkar</v>
      </c>
      <c r="V1709" t="str">
        <f ca="1">VLOOKUP($B1709,Summary!$A:$E,5,0)</f>
        <v>00 - 30</v>
      </c>
      <c r="W1709">
        <f t="shared" si="54"/>
        <v>10158400</v>
      </c>
    </row>
    <row r="1710" spans="1:23" s="8" customFormat="1">
      <c r="A1710" s="6">
        <v>45465</v>
      </c>
      <c r="B1710" s="209">
        <v>10153333</v>
      </c>
      <c r="C1710" s="7" t="str">
        <f t="shared" si="55"/>
        <v>SUMIT KUMAR PARASNATH VERMA</v>
      </c>
      <c r="D1710" t="s">
        <v>546</v>
      </c>
      <c r="E1710">
        <v>7738531602</v>
      </c>
      <c r="F1710" t="s">
        <v>503</v>
      </c>
      <c r="G1710">
        <v>5</v>
      </c>
      <c r="H1710">
        <v>0</v>
      </c>
      <c r="I1710">
        <v>0</v>
      </c>
      <c r="J1710">
        <v>5</v>
      </c>
      <c r="K1710">
        <v>3</v>
      </c>
      <c r="L1710">
        <v>2</v>
      </c>
      <c r="M1710">
        <v>0</v>
      </c>
      <c r="N1710">
        <v>0</v>
      </c>
      <c r="O1710" t="s">
        <v>384</v>
      </c>
      <c r="P1710" s="368">
        <v>125</v>
      </c>
      <c r="Q1710" s="137">
        <v>0</v>
      </c>
      <c r="R1710" s="137">
        <v>5</v>
      </c>
      <c r="S1710" s="137">
        <v>1</v>
      </c>
      <c r="T1710" s="137">
        <v>100</v>
      </c>
      <c r="U1710" t="str">
        <f>VLOOKUP($B1710,Summary!$A:$C,3,0)</f>
        <v>Dileep Sharma</v>
      </c>
      <c r="V1710" t="str">
        <f ca="1">VLOOKUP($B1710,Summary!$A:$E,5,0)</f>
        <v>91 - 180</v>
      </c>
      <c r="W1710">
        <f t="shared" si="54"/>
        <v>10153333</v>
      </c>
    </row>
    <row r="1711" spans="1:23" s="8" customFormat="1">
      <c r="A1711" s="6">
        <v>45467</v>
      </c>
      <c r="B1711" s="209">
        <v>10155631</v>
      </c>
      <c r="C1711" s="7" t="str">
        <f t="shared" si="55"/>
        <v>PRAFUL MUKUNDRAO TELANG</v>
      </c>
      <c r="D1711" t="s">
        <v>501</v>
      </c>
      <c r="E1711">
        <v>7769928826</v>
      </c>
      <c r="F1711" t="s">
        <v>409</v>
      </c>
      <c r="G1711">
        <v>5</v>
      </c>
      <c r="H1711">
        <v>0</v>
      </c>
      <c r="I1711">
        <v>0</v>
      </c>
      <c r="J1711">
        <v>5</v>
      </c>
      <c r="K1711">
        <v>4</v>
      </c>
      <c r="L1711">
        <v>1</v>
      </c>
      <c r="M1711">
        <v>0</v>
      </c>
      <c r="N1711">
        <v>0</v>
      </c>
      <c r="O1711" t="s">
        <v>384</v>
      </c>
      <c r="P1711" s="368">
        <v>115</v>
      </c>
      <c r="Q1711" s="137">
        <v>0</v>
      </c>
      <c r="R1711" s="137">
        <v>4</v>
      </c>
      <c r="S1711" s="137">
        <v>1</v>
      </c>
      <c r="T1711" s="137">
        <v>80</v>
      </c>
      <c r="U1711" t="str">
        <f>VLOOKUP($B1711,Summary!$A:$C,3,0)</f>
        <v>Avnind Singh</v>
      </c>
      <c r="V1711" t="str">
        <f ca="1">VLOOKUP($B1711,Summary!$A:$E,5,0)</f>
        <v>31 - 90</v>
      </c>
      <c r="W1711">
        <f t="shared" si="54"/>
        <v>10155631</v>
      </c>
    </row>
    <row r="1712" spans="1:23" s="8" customFormat="1">
      <c r="A1712" s="6">
        <v>45467</v>
      </c>
      <c r="B1712" s="209">
        <v>10061244</v>
      </c>
      <c r="C1712" s="7" t="str">
        <f t="shared" si="55"/>
        <v>MANISH PANDEY</v>
      </c>
      <c r="D1712" t="s">
        <v>424</v>
      </c>
      <c r="E1712">
        <v>8655267737</v>
      </c>
      <c r="F1712" t="s">
        <v>385</v>
      </c>
      <c r="G1712">
        <v>4</v>
      </c>
      <c r="H1712">
        <v>0</v>
      </c>
      <c r="I1712">
        <v>0</v>
      </c>
      <c r="J1712">
        <v>4</v>
      </c>
      <c r="K1712">
        <v>0</v>
      </c>
      <c r="L1712">
        <v>4</v>
      </c>
      <c r="M1712">
        <v>0</v>
      </c>
      <c r="N1712">
        <v>0</v>
      </c>
      <c r="O1712" t="s">
        <v>384</v>
      </c>
      <c r="P1712" s="368">
        <v>100</v>
      </c>
      <c r="Q1712" s="137">
        <v>0</v>
      </c>
      <c r="R1712" s="137">
        <v>4</v>
      </c>
      <c r="S1712" s="137">
        <v>1</v>
      </c>
      <c r="T1712" s="137">
        <v>100</v>
      </c>
      <c r="U1712" t="str">
        <f>VLOOKUP($B1712,Summary!$A:$C,3,0)</f>
        <v>Intezar Sayed</v>
      </c>
      <c r="V1712" t="str">
        <f ca="1">VLOOKUP($B1712,Summary!$A:$E,5,0)</f>
        <v>More Than 1 Year</v>
      </c>
      <c r="W1712">
        <f t="shared" si="54"/>
        <v>10061244</v>
      </c>
    </row>
    <row r="1713" spans="1:23" s="8" customFormat="1">
      <c r="A1713" s="6">
        <v>45467</v>
      </c>
      <c r="B1713" s="209">
        <v>10154490</v>
      </c>
      <c r="C1713" s="7" t="str">
        <f t="shared" si="55"/>
        <v>SIRAJ RAIS KHAN</v>
      </c>
      <c r="D1713" t="s">
        <v>474</v>
      </c>
      <c r="E1713">
        <v>7738084089</v>
      </c>
      <c r="F1713" t="s">
        <v>402</v>
      </c>
      <c r="G1713">
        <v>8</v>
      </c>
      <c r="H1713">
        <v>1</v>
      </c>
      <c r="I1713">
        <v>0</v>
      </c>
      <c r="J1713">
        <v>7</v>
      </c>
      <c r="K1713">
        <v>0</v>
      </c>
      <c r="L1713">
        <v>8</v>
      </c>
      <c r="M1713">
        <v>0</v>
      </c>
      <c r="N1713">
        <v>0</v>
      </c>
      <c r="O1713" t="s">
        <v>384</v>
      </c>
      <c r="P1713" s="368">
        <v>255</v>
      </c>
      <c r="Q1713" s="137">
        <v>38232</v>
      </c>
      <c r="R1713" s="137">
        <v>7</v>
      </c>
      <c r="S1713" s="137">
        <v>1</v>
      </c>
      <c r="T1713" s="137">
        <v>100</v>
      </c>
      <c r="U1713" t="str">
        <f>VLOOKUP($B1713,Summary!$A:$C,3,0)</f>
        <v>Intezar Sayed</v>
      </c>
      <c r="V1713" t="str">
        <f ca="1">VLOOKUP($B1713,Summary!$A:$E,5,0)</f>
        <v>91 - 180</v>
      </c>
      <c r="W1713">
        <f t="shared" si="54"/>
        <v>10154490</v>
      </c>
    </row>
    <row r="1714" spans="1:23" s="8" customFormat="1">
      <c r="A1714" s="6">
        <v>45467</v>
      </c>
      <c r="B1714" s="209">
        <v>10151345</v>
      </c>
      <c r="C1714" s="7" t="str">
        <f t="shared" si="55"/>
        <v>NAGENDRA MISHRA</v>
      </c>
      <c r="D1714" t="s">
        <v>386</v>
      </c>
      <c r="E1714">
        <v>7049872363</v>
      </c>
      <c r="F1714" t="s">
        <v>448</v>
      </c>
      <c r="G1714">
        <v>1</v>
      </c>
      <c r="H1714">
        <v>0</v>
      </c>
      <c r="I1714">
        <v>0</v>
      </c>
      <c r="J1714">
        <v>1</v>
      </c>
      <c r="K1714">
        <v>0</v>
      </c>
      <c r="L1714">
        <v>1</v>
      </c>
      <c r="M1714">
        <v>0</v>
      </c>
      <c r="N1714">
        <v>0</v>
      </c>
      <c r="O1714" t="s">
        <v>384</v>
      </c>
      <c r="P1714" s="368">
        <v>25</v>
      </c>
      <c r="Q1714" s="137">
        <v>0</v>
      </c>
      <c r="R1714" s="137">
        <v>1</v>
      </c>
      <c r="S1714" s="137">
        <v>1</v>
      </c>
      <c r="T1714" s="137">
        <v>33.33</v>
      </c>
      <c r="U1714" t="str">
        <f>VLOOKUP($B1714,Summary!$A:$C,3,0)</f>
        <v>Avnind Singh</v>
      </c>
      <c r="V1714" t="str">
        <f ca="1">VLOOKUP($B1714,Summary!$A:$E,5,0)</f>
        <v>180 +</v>
      </c>
      <c r="W1714">
        <f t="shared" si="54"/>
        <v>10151345</v>
      </c>
    </row>
    <row r="1715" spans="1:23" s="8" customFormat="1">
      <c r="A1715" s="6">
        <v>45467</v>
      </c>
      <c r="B1715" s="209">
        <v>10153331</v>
      </c>
      <c r="C1715" s="7" t="str">
        <f t="shared" si="55"/>
        <v>RAGHWENDRA KUMAR SINGH</v>
      </c>
      <c r="D1715" t="s">
        <v>460</v>
      </c>
      <c r="E1715">
        <v>8104389966</v>
      </c>
      <c r="F1715" t="s">
        <v>390</v>
      </c>
      <c r="G1715">
        <v>3</v>
      </c>
      <c r="H1715">
        <v>0</v>
      </c>
      <c r="I1715">
        <v>0</v>
      </c>
      <c r="J1715">
        <v>3</v>
      </c>
      <c r="K1715">
        <v>2</v>
      </c>
      <c r="L1715">
        <v>1</v>
      </c>
      <c r="M1715">
        <v>0</v>
      </c>
      <c r="N1715">
        <v>0</v>
      </c>
      <c r="O1715" t="s">
        <v>384</v>
      </c>
      <c r="P1715" s="368">
        <v>75</v>
      </c>
      <c r="Q1715" s="137">
        <v>0</v>
      </c>
      <c r="R1715" s="137">
        <v>3</v>
      </c>
      <c r="S1715" s="137">
        <v>1</v>
      </c>
      <c r="T1715" s="137">
        <v>100</v>
      </c>
      <c r="U1715" t="str">
        <f>VLOOKUP($B1715,Summary!$A:$C,3,0)</f>
        <v>Avnind Singh</v>
      </c>
      <c r="V1715" t="str">
        <f ca="1">VLOOKUP($B1715,Summary!$A:$E,5,0)</f>
        <v>91 - 180</v>
      </c>
      <c r="W1715">
        <f t="shared" si="54"/>
        <v>10153331</v>
      </c>
    </row>
    <row r="1716" spans="1:23" s="8" customFormat="1">
      <c r="A1716" s="6">
        <v>45467</v>
      </c>
      <c r="B1716" s="209">
        <v>10091881</v>
      </c>
      <c r="C1716" s="7" t="str">
        <f t="shared" si="55"/>
        <v>SUMIT SHARAD SANAS</v>
      </c>
      <c r="D1716" t="s">
        <v>427</v>
      </c>
      <c r="E1716">
        <v>8652573355</v>
      </c>
      <c r="F1716" t="s">
        <v>392</v>
      </c>
      <c r="G1716">
        <v>2</v>
      </c>
      <c r="H1716">
        <v>1</v>
      </c>
      <c r="I1716">
        <v>0</v>
      </c>
      <c r="J1716">
        <v>1</v>
      </c>
      <c r="K1716">
        <v>0</v>
      </c>
      <c r="L1716">
        <v>2</v>
      </c>
      <c r="M1716">
        <v>0</v>
      </c>
      <c r="N1716">
        <v>0</v>
      </c>
      <c r="O1716" t="s">
        <v>384</v>
      </c>
      <c r="P1716" s="368">
        <v>115</v>
      </c>
      <c r="Q1716" s="137">
        <v>4720</v>
      </c>
      <c r="R1716" s="137">
        <v>2</v>
      </c>
      <c r="S1716" s="137">
        <v>1</v>
      </c>
      <c r="T1716" s="137">
        <v>40</v>
      </c>
      <c r="U1716" t="str">
        <f>VLOOKUP($B1716,Summary!$A:$C,3,0)</f>
        <v>Abhijit Khanvilkar</v>
      </c>
      <c r="V1716" t="str">
        <f ca="1">VLOOKUP($B1716,Summary!$A:$E,5,0)</f>
        <v>More Than 1 Year</v>
      </c>
      <c r="W1716">
        <f t="shared" si="54"/>
        <v>10091881</v>
      </c>
    </row>
    <row r="1717" spans="1:23" s="8" customFormat="1">
      <c r="A1717" s="6">
        <v>45467</v>
      </c>
      <c r="B1717" s="209">
        <v>10154719</v>
      </c>
      <c r="C1717" s="7" t="str">
        <f t="shared" si="55"/>
        <v>CHANDAN MISHRA</v>
      </c>
      <c r="D1717" t="s">
        <v>489</v>
      </c>
      <c r="E1717">
        <v>8433849596</v>
      </c>
      <c r="F1717" t="s">
        <v>471</v>
      </c>
      <c r="G1717">
        <v>5</v>
      </c>
      <c r="H1717">
        <v>0</v>
      </c>
      <c r="I1717">
        <v>0</v>
      </c>
      <c r="J1717">
        <v>5</v>
      </c>
      <c r="K1717">
        <v>2</v>
      </c>
      <c r="L1717">
        <v>3</v>
      </c>
      <c r="M1717">
        <v>0</v>
      </c>
      <c r="N1717">
        <v>0</v>
      </c>
      <c r="O1717" t="s">
        <v>384</v>
      </c>
      <c r="P1717" s="368">
        <v>115</v>
      </c>
      <c r="Q1717" s="137">
        <v>0</v>
      </c>
      <c r="R1717" s="137">
        <v>5</v>
      </c>
      <c r="S1717" s="137">
        <v>1</v>
      </c>
      <c r="T1717" s="137">
        <v>100</v>
      </c>
      <c r="U1717" t="str">
        <f>VLOOKUP($B1717,Summary!$A:$C,3,0)</f>
        <v>Dileep Sharma</v>
      </c>
      <c r="V1717" t="str">
        <f ca="1">VLOOKUP($B1717,Summary!$A:$E,5,0)</f>
        <v>91 - 180</v>
      </c>
      <c r="W1717">
        <f t="shared" si="54"/>
        <v>10154719</v>
      </c>
    </row>
    <row r="1718" spans="1:23" s="8" customFormat="1">
      <c r="A1718" s="6">
        <v>45467</v>
      </c>
      <c r="B1718" s="209">
        <v>10057460</v>
      </c>
      <c r="C1718" s="7" t="str">
        <f t="shared" si="55"/>
        <v>GANGA SAGAR PANDEY</v>
      </c>
      <c r="D1718" t="s">
        <v>435</v>
      </c>
      <c r="E1718">
        <v>9696537480</v>
      </c>
      <c r="F1718" t="s">
        <v>412</v>
      </c>
      <c r="G1718">
        <v>8</v>
      </c>
      <c r="H1718">
        <v>0</v>
      </c>
      <c r="I1718">
        <v>0</v>
      </c>
      <c r="J1718">
        <v>8</v>
      </c>
      <c r="K1718">
        <v>2</v>
      </c>
      <c r="L1718">
        <v>6</v>
      </c>
      <c r="M1718">
        <v>0</v>
      </c>
      <c r="N1718">
        <v>0</v>
      </c>
      <c r="O1718" t="s">
        <v>384</v>
      </c>
      <c r="P1718" s="368">
        <v>175</v>
      </c>
      <c r="Q1718" s="137">
        <v>0</v>
      </c>
      <c r="R1718" s="137">
        <v>7</v>
      </c>
      <c r="S1718" s="137">
        <v>1</v>
      </c>
      <c r="T1718" s="137">
        <v>100</v>
      </c>
      <c r="U1718" t="str">
        <f>VLOOKUP($B1718,Summary!$A:$C,3,0)</f>
        <v>Rushikesh Kale</v>
      </c>
      <c r="V1718" t="str">
        <f ca="1">VLOOKUP($B1718,Summary!$A:$E,5,0)</f>
        <v>More Than 1 Year</v>
      </c>
      <c r="W1718">
        <f t="shared" si="54"/>
        <v>10057460</v>
      </c>
    </row>
    <row r="1719" spans="1:23" s="8" customFormat="1">
      <c r="A1719" s="6">
        <v>45467</v>
      </c>
      <c r="B1719" s="209">
        <v>10153634</v>
      </c>
      <c r="C1719" s="7" t="str">
        <f t="shared" si="55"/>
        <v>LAXMI NARAYAN PANDEY</v>
      </c>
      <c r="D1719" t="s">
        <v>467</v>
      </c>
      <c r="E1719">
        <v>7208851513</v>
      </c>
      <c r="F1719" t="s">
        <v>387</v>
      </c>
      <c r="G1719">
        <v>3</v>
      </c>
      <c r="H1719">
        <v>1</v>
      </c>
      <c r="I1719">
        <v>0</v>
      </c>
      <c r="J1719">
        <v>2</v>
      </c>
      <c r="K1719">
        <v>1</v>
      </c>
      <c r="L1719">
        <v>2</v>
      </c>
      <c r="M1719">
        <v>0</v>
      </c>
      <c r="N1719">
        <v>0</v>
      </c>
      <c r="O1719" t="s">
        <v>384</v>
      </c>
      <c r="P1719" s="368">
        <v>140</v>
      </c>
      <c r="Q1719" s="137">
        <v>4720</v>
      </c>
      <c r="R1719" s="137">
        <v>3</v>
      </c>
      <c r="S1719" s="137">
        <v>1</v>
      </c>
      <c r="T1719" s="137">
        <v>60</v>
      </c>
      <c r="U1719" t="str">
        <f>VLOOKUP($B1719,Summary!$A:$C,3,0)</f>
        <v>Abhijit Khanvilkar</v>
      </c>
      <c r="V1719" t="str">
        <f ca="1">VLOOKUP($B1719,Summary!$A:$E,5,0)</f>
        <v>91 - 180</v>
      </c>
      <c r="W1719">
        <f t="shared" si="54"/>
        <v>10153634</v>
      </c>
    </row>
    <row r="1720" spans="1:23" s="8" customFormat="1">
      <c r="A1720" s="6">
        <v>45467</v>
      </c>
      <c r="B1720" s="209">
        <v>10154483</v>
      </c>
      <c r="C1720" s="7" t="str">
        <f t="shared" si="55"/>
        <v>JAYANT KUMAR</v>
      </c>
      <c r="D1720" t="s">
        <v>471</v>
      </c>
      <c r="E1720">
        <v>9304376328</v>
      </c>
      <c r="F1720" t="s">
        <v>497</v>
      </c>
      <c r="G1720">
        <v>2</v>
      </c>
      <c r="H1720">
        <v>0</v>
      </c>
      <c r="I1720">
        <v>0</v>
      </c>
      <c r="J1720">
        <v>2</v>
      </c>
      <c r="K1720">
        <v>0</v>
      </c>
      <c r="L1720">
        <v>2</v>
      </c>
      <c r="M1720">
        <v>0</v>
      </c>
      <c r="N1720">
        <v>0</v>
      </c>
      <c r="O1720" t="s">
        <v>384</v>
      </c>
      <c r="P1720" s="368">
        <v>50</v>
      </c>
      <c r="Q1720" s="137">
        <v>0</v>
      </c>
      <c r="R1720" s="137">
        <v>2</v>
      </c>
      <c r="S1720" s="137">
        <v>1</v>
      </c>
      <c r="T1720" s="137">
        <v>66.67</v>
      </c>
      <c r="U1720" t="str">
        <f>VLOOKUP($B1720,Summary!$A:$C,3,0)</f>
        <v>Dileep Sharma</v>
      </c>
      <c r="V1720" t="str">
        <f ca="1">VLOOKUP($B1720,Summary!$A:$E,5,0)</f>
        <v>91 - 180</v>
      </c>
      <c r="W1720">
        <f t="shared" si="54"/>
        <v>10154483</v>
      </c>
    </row>
    <row r="1721" spans="1:23" s="8" customFormat="1">
      <c r="A1721" s="6">
        <v>45467</v>
      </c>
      <c r="B1721" s="209">
        <v>10154479</v>
      </c>
      <c r="C1721" s="7" t="str">
        <f t="shared" si="55"/>
        <v>VINOD KUMAR</v>
      </c>
      <c r="D1721" t="s">
        <v>477</v>
      </c>
      <c r="E1721">
        <v>7905193449</v>
      </c>
      <c r="F1721" t="s">
        <v>471</v>
      </c>
      <c r="G1721">
        <v>5</v>
      </c>
      <c r="H1721">
        <v>0</v>
      </c>
      <c r="I1721">
        <v>0</v>
      </c>
      <c r="J1721">
        <v>5</v>
      </c>
      <c r="K1721">
        <v>1</v>
      </c>
      <c r="L1721">
        <v>4</v>
      </c>
      <c r="M1721">
        <v>0</v>
      </c>
      <c r="N1721">
        <v>0</v>
      </c>
      <c r="O1721" t="s">
        <v>384</v>
      </c>
      <c r="P1721" s="368">
        <v>115</v>
      </c>
      <c r="Q1721" s="137">
        <v>0</v>
      </c>
      <c r="R1721" s="137">
        <v>5</v>
      </c>
      <c r="S1721" s="137">
        <v>1</v>
      </c>
      <c r="T1721" s="137">
        <v>100</v>
      </c>
      <c r="U1721" t="str">
        <f>VLOOKUP($B1721,Summary!$A:$C,3,0)</f>
        <v>Dileep Sharma</v>
      </c>
      <c r="V1721" t="str">
        <f ca="1">VLOOKUP($B1721,Summary!$A:$E,5,0)</f>
        <v>91 - 180</v>
      </c>
      <c r="W1721">
        <f t="shared" si="54"/>
        <v>10154479</v>
      </c>
    </row>
    <row r="1722" spans="1:23" s="8" customFormat="1">
      <c r="A1722" s="6">
        <v>45467</v>
      </c>
      <c r="B1722" s="209">
        <v>10157279</v>
      </c>
      <c r="C1722" s="7" t="str">
        <f t="shared" si="55"/>
        <v>ABDUL AHAD ANIS KHAN</v>
      </c>
      <c r="D1722" t="s">
        <v>547</v>
      </c>
      <c r="E1722">
        <v>7058620610</v>
      </c>
      <c r="F1722" t="s">
        <v>461</v>
      </c>
      <c r="G1722">
        <v>3</v>
      </c>
      <c r="H1722">
        <v>0</v>
      </c>
      <c r="I1722">
        <v>0</v>
      </c>
      <c r="J1722">
        <v>3</v>
      </c>
      <c r="K1722">
        <v>3</v>
      </c>
      <c r="L1722">
        <v>0</v>
      </c>
      <c r="M1722">
        <v>0</v>
      </c>
      <c r="N1722">
        <v>0</v>
      </c>
      <c r="O1722" t="s">
        <v>384</v>
      </c>
      <c r="P1722" s="368">
        <v>75</v>
      </c>
      <c r="Q1722" s="137">
        <v>0</v>
      </c>
      <c r="R1722" s="137">
        <v>3</v>
      </c>
      <c r="S1722" s="137">
        <v>1</v>
      </c>
      <c r="T1722" s="137">
        <v>60</v>
      </c>
      <c r="U1722" t="str">
        <f>VLOOKUP($B1722,Summary!$A:$C,3,0)</f>
        <v>Avnind Singh</v>
      </c>
      <c r="V1722" t="str">
        <f ca="1">VLOOKUP($B1722,Summary!$A:$E,5,0)</f>
        <v>31 - 90</v>
      </c>
      <c r="W1722">
        <f t="shared" si="54"/>
        <v>10157279</v>
      </c>
    </row>
    <row r="1723" spans="1:23" s="8" customFormat="1">
      <c r="A1723" s="6">
        <v>45467</v>
      </c>
      <c r="B1723" s="209">
        <v>10153648</v>
      </c>
      <c r="C1723" s="7" t="str">
        <f t="shared" si="55"/>
        <v>RAJKUMAR U SINGH</v>
      </c>
      <c r="D1723" t="s">
        <v>466</v>
      </c>
      <c r="E1723">
        <v>7058306032</v>
      </c>
      <c r="F1723" t="s">
        <v>385</v>
      </c>
      <c r="G1723">
        <v>3</v>
      </c>
      <c r="H1723">
        <v>0</v>
      </c>
      <c r="I1723">
        <v>0</v>
      </c>
      <c r="J1723">
        <v>3</v>
      </c>
      <c r="K1723">
        <v>2</v>
      </c>
      <c r="L1723">
        <v>1</v>
      </c>
      <c r="M1723">
        <v>0</v>
      </c>
      <c r="N1723">
        <v>0</v>
      </c>
      <c r="O1723" t="s">
        <v>384</v>
      </c>
      <c r="P1723" s="368">
        <v>75</v>
      </c>
      <c r="Q1723" s="137">
        <v>0</v>
      </c>
      <c r="R1723" s="137">
        <v>3</v>
      </c>
      <c r="S1723" s="137">
        <v>1</v>
      </c>
      <c r="T1723" s="137">
        <v>60</v>
      </c>
      <c r="U1723" t="str">
        <f>VLOOKUP($B1723,Summary!$A:$C,3,0)</f>
        <v>Intezar Sayed</v>
      </c>
      <c r="V1723" t="str">
        <f ca="1">VLOOKUP($B1723,Summary!$A:$E,5,0)</f>
        <v>91 - 180</v>
      </c>
      <c r="W1723">
        <f t="shared" si="54"/>
        <v>10153648</v>
      </c>
    </row>
    <row r="1724" spans="1:23" s="8" customFormat="1">
      <c r="A1724" s="6">
        <v>45467</v>
      </c>
      <c r="B1724" s="209">
        <v>10154727</v>
      </c>
      <c r="C1724" s="7" t="str">
        <f t="shared" si="55"/>
        <v>SHUBHENDU PRAFULLA DASKABI</v>
      </c>
      <c r="D1724" t="s">
        <v>491</v>
      </c>
      <c r="E1724">
        <v>9372379791</v>
      </c>
      <c r="F1724" t="s">
        <v>471</v>
      </c>
      <c r="G1724">
        <v>5</v>
      </c>
      <c r="H1724">
        <v>0</v>
      </c>
      <c r="I1724">
        <v>0</v>
      </c>
      <c r="J1724">
        <v>5</v>
      </c>
      <c r="K1724">
        <v>4</v>
      </c>
      <c r="L1724">
        <v>1</v>
      </c>
      <c r="M1724">
        <v>0</v>
      </c>
      <c r="N1724">
        <v>0</v>
      </c>
      <c r="O1724" t="s">
        <v>384</v>
      </c>
      <c r="P1724" s="368">
        <v>125</v>
      </c>
      <c r="Q1724" s="137">
        <v>0</v>
      </c>
      <c r="R1724" s="137">
        <v>5</v>
      </c>
      <c r="S1724" s="137">
        <v>1</v>
      </c>
      <c r="T1724" s="137">
        <v>100</v>
      </c>
      <c r="U1724" t="str">
        <f>VLOOKUP($B1724,Summary!$A:$C,3,0)</f>
        <v>Dileep Sharma</v>
      </c>
      <c r="V1724" t="str">
        <f ca="1">VLOOKUP($B1724,Summary!$A:$E,5,0)</f>
        <v>91 - 180</v>
      </c>
      <c r="W1724">
        <f t="shared" si="54"/>
        <v>10154727</v>
      </c>
    </row>
    <row r="1725" spans="1:23" s="8" customFormat="1">
      <c r="A1725" s="6">
        <v>45467</v>
      </c>
      <c r="B1725" s="209">
        <v>10154499</v>
      </c>
      <c r="C1725" s="7" t="str">
        <f t="shared" si="55"/>
        <v>SHIVAM PATHAK</v>
      </c>
      <c r="D1725" t="s">
        <v>478</v>
      </c>
      <c r="E1725">
        <v>9721050607</v>
      </c>
      <c r="F1725" t="s">
        <v>385</v>
      </c>
      <c r="G1725">
        <v>3</v>
      </c>
      <c r="H1725">
        <v>0</v>
      </c>
      <c r="I1725">
        <v>0</v>
      </c>
      <c r="J1725">
        <v>3</v>
      </c>
      <c r="K1725">
        <v>2</v>
      </c>
      <c r="L1725">
        <v>1</v>
      </c>
      <c r="M1725">
        <v>0</v>
      </c>
      <c r="N1725">
        <v>0</v>
      </c>
      <c r="O1725" t="s">
        <v>384</v>
      </c>
      <c r="P1725" s="368">
        <v>70</v>
      </c>
      <c r="Q1725" s="137">
        <v>0</v>
      </c>
      <c r="R1725" s="137">
        <v>3</v>
      </c>
      <c r="S1725" s="137">
        <v>1</v>
      </c>
      <c r="T1725" s="137">
        <v>60</v>
      </c>
      <c r="U1725" t="str">
        <f>VLOOKUP($B1725,Summary!$A:$C,3,0)</f>
        <v>Intezar Sayed</v>
      </c>
      <c r="V1725" t="str">
        <f ca="1">VLOOKUP($B1725,Summary!$A:$E,5,0)</f>
        <v>91 - 180</v>
      </c>
      <c r="W1725">
        <f t="shared" si="54"/>
        <v>10154499</v>
      </c>
    </row>
    <row r="1726" spans="1:23" s="8" customFormat="1">
      <c r="A1726" s="6">
        <v>45467</v>
      </c>
      <c r="B1726" s="209">
        <v>10068212</v>
      </c>
      <c r="C1726" s="7" t="str">
        <f t="shared" si="55"/>
        <v>WASIM KAZI</v>
      </c>
      <c r="D1726" t="s">
        <v>436</v>
      </c>
      <c r="E1726">
        <v>9702808599</v>
      </c>
      <c r="F1726" t="s">
        <v>431</v>
      </c>
      <c r="G1726">
        <v>5</v>
      </c>
      <c r="H1726">
        <v>0</v>
      </c>
      <c r="I1726">
        <v>0</v>
      </c>
      <c r="J1726">
        <v>5</v>
      </c>
      <c r="K1726">
        <v>1</v>
      </c>
      <c r="L1726">
        <v>4</v>
      </c>
      <c r="M1726">
        <v>0</v>
      </c>
      <c r="N1726">
        <v>0</v>
      </c>
      <c r="O1726" t="s">
        <v>384</v>
      </c>
      <c r="P1726" s="368">
        <v>125</v>
      </c>
      <c r="Q1726" s="137">
        <v>0</v>
      </c>
      <c r="R1726" s="137">
        <v>5</v>
      </c>
      <c r="S1726" s="137">
        <v>1</v>
      </c>
      <c r="T1726" s="137">
        <v>100</v>
      </c>
      <c r="U1726" t="str">
        <f>VLOOKUP($B1726,Summary!$A:$C,3,0)</f>
        <v>Madhuri Joshi</v>
      </c>
      <c r="V1726" t="str">
        <f ca="1">VLOOKUP($B1726,Summary!$A:$E,5,0)</f>
        <v>More Than 1 Year</v>
      </c>
      <c r="W1726">
        <f t="shared" si="54"/>
        <v>10068212</v>
      </c>
    </row>
    <row r="1727" spans="1:23" s="8" customFormat="1">
      <c r="A1727" s="6">
        <v>45467</v>
      </c>
      <c r="B1727" s="209">
        <v>10068280</v>
      </c>
      <c r="C1727" s="7" t="str">
        <f t="shared" si="55"/>
        <v>ARCHANA KAKADE</v>
      </c>
      <c r="D1727" t="s">
        <v>434</v>
      </c>
      <c r="E1727">
        <v>7208149618</v>
      </c>
      <c r="F1727" t="s">
        <v>416</v>
      </c>
      <c r="G1727">
        <v>5</v>
      </c>
      <c r="H1727">
        <v>0</v>
      </c>
      <c r="I1727">
        <v>0</v>
      </c>
      <c r="J1727">
        <v>5</v>
      </c>
      <c r="K1727">
        <v>1</v>
      </c>
      <c r="L1727">
        <v>4</v>
      </c>
      <c r="M1727">
        <v>0</v>
      </c>
      <c r="N1727">
        <v>0</v>
      </c>
      <c r="O1727" t="s">
        <v>384</v>
      </c>
      <c r="P1727" s="368">
        <v>125</v>
      </c>
      <c r="Q1727" s="137">
        <v>0</v>
      </c>
      <c r="R1727" s="137">
        <v>5</v>
      </c>
      <c r="S1727" s="137">
        <v>1</v>
      </c>
      <c r="T1727" s="137">
        <v>100</v>
      </c>
      <c r="U1727" t="str">
        <f>VLOOKUP($B1727,Summary!$A:$C,3,0)</f>
        <v>Abhijit Khanvilkar</v>
      </c>
      <c r="V1727" t="str">
        <f ca="1">VLOOKUP($B1727,Summary!$A:$E,5,0)</f>
        <v>More Than 1 Year</v>
      </c>
      <c r="W1727">
        <f t="shared" si="54"/>
        <v>10068280</v>
      </c>
    </row>
    <row r="1728" spans="1:23" s="8" customFormat="1">
      <c r="A1728" s="6">
        <v>45467</v>
      </c>
      <c r="B1728" s="209">
        <v>10155619</v>
      </c>
      <c r="C1728" s="7" t="str">
        <f t="shared" si="55"/>
        <v>AJAY BALU LONDHE</v>
      </c>
      <c r="D1728" t="s">
        <v>502</v>
      </c>
      <c r="E1728">
        <v>8369610661</v>
      </c>
      <c r="F1728" t="s">
        <v>416</v>
      </c>
      <c r="G1728">
        <v>6</v>
      </c>
      <c r="H1728">
        <v>0</v>
      </c>
      <c r="I1728">
        <v>0</v>
      </c>
      <c r="J1728">
        <v>6</v>
      </c>
      <c r="K1728">
        <v>2</v>
      </c>
      <c r="L1728">
        <v>4</v>
      </c>
      <c r="M1728">
        <v>0</v>
      </c>
      <c r="N1728">
        <v>0</v>
      </c>
      <c r="O1728" t="s">
        <v>384</v>
      </c>
      <c r="P1728" s="368">
        <v>150</v>
      </c>
      <c r="Q1728" s="137">
        <v>0</v>
      </c>
      <c r="R1728" s="137">
        <v>4</v>
      </c>
      <c r="S1728" s="137">
        <v>1</v>
      </c>
      <c r="T1728" s="137">
        <v>80</v>
      </c>
      <c r="U1728" t="str">
        <f>VLOOKUP($B1728,Summary!$A:$C,3,0)</f>
        <v>Abhijit Khanvilkar</v>
      </c>
      <c r="V1728" t="str">
        <f ca="1">VLOOKUP($B1728,Summary!$A:$E,5,0)</f>
        <v>31 - 90</v>
      </c>
      <c r="W1728">
        <f t="shared" si="54"/>
        <v>10155619</v>
      </c>
    </row>
    <row r="1729" spans="1:23" s="8" customFormat="1">
      <c r="A1729" s="6">
        <v>45467</v>
      </c>
      <c r="B1729" s="209">
        <v>10157722</v>
      </c>
      <c r="C1729" s="7" t="str">
        <f t="shared" si="55"/>
        <v>SACHIN KUMAR</v>
      </c>
      <c r="D1729" t="s">
        <v>561</v>
      </c>
      <c r="E1729">
        <v>8825131086</v>
      </c>
      <c r="F1729" t="s">
        <v>387</v>
      </c>
      <c r="G1729">
        <v>5</v>
      </c>
      <c r="H1729">
        <v>0</v>
      </c>
      <c r="I1729">
        <v>0</v>
      </c>
      <c r="J1729">
        <v>5</v>
      </c>
      <c r="K1729">
        <v>2</v>
      </c>
      <c r="L1729">
        <v>3</v>
      </c>
      <c r="M1729">
        <v>0</v>
      </c>
      <c r="N1729">
        <v>1</v>
      </c>
      <c r="O1729" t="s">
        <v>384</v>
      </c>
      <c r="P1729" s="368">
        <v>135</v>
      </c>
      <c r="Q1729" s="137">
        <v>0</v>
      </c>
      <c r="R1729" s="137">
        <v>5</v>
      </c>
      <c r="S1729" s="137">
        <v>1</v>
      </c>
      <c r="T1729" s="137">
        <v>100</v>
      </c>
      <c r="U1729" t="str">
        <f>VLOOKUP($B1729,Summary!$A:$C,3,0)</f>
        <v>Abhijit Khanvilkar</v>
      </c>
      <c r="V1729" t="str">
        <f ca="1">VLOOKUP($B1729,Summary!$A:$E,5,0)</f>
        <v>31 - 90</v>
      </c>
      <c r="W1729">
        <f t="shared" si="54"/>
        <v>10157722</v>
      </c>
    </row>
    <row r="1730" spans="1:23" s="8" customFormat="1">
      <c r="A1730" s="6">
        <v>45467</v>
      </c>
      <c r="B1730" s="209">
        <v>10014784</v>
      </c>
      <c r="C1730" s="7" t="str">
        <f t="shared" si="55"/>
        <v>PRASHANT LAD</v>
      </c>
      <c r="D1730" t="s">
        <v>407</v>
      </c>
      <c r="E1730">
        <v>9833647618</v>
      </c>
      <c r="F1730" t="s">
        <v>431</v>
      </c>
      <c r="G1730">
        <v>3</v>
      </c>
      <c r="H1730">
        <v>0</v>
      </c>
      <c r="I1730">
        <v>0</v>
      </c>
      <c r="J1730">
        <v>3</v>
      </c>
      <c r="K1730">
        <v>1</v>
      </c>
      <c r="L1730">
        <v>2</v>
      </c>
      <c r="M1730">
        <v>0</v>
      </c>
      <c r="N1730">
        <v>0</v>
      </c>
      <c r="O1730" t="s">
        <v>384</v>
      </c>
      <c r="P1730" s="368">
        <v>65</v>
      </c>
      <c r="Q1730" s="137">
        <v>0</v>
      </c>
      <c r="R1730" s="137">
        <v>3</v>
      </c>
      <c r="S1730" s="137">
        <v>1</v>
      </c>
      <c r="T1730" s="137">
        <v>100</v>
      </c>
      <c r="U1730" t="str">
        <f>VLOOKUP($B1730,Summary!$A:$C,3,0)</f>
        <v>Madhuri Joshi</v>
      </c>
      <c r="V1730" t="str">
        <f ca="1">VLOOKUP($B1730,Summary!$A:$E,5,0)</f>
        <v>More Than 1 Year</v>
      </c>
      <c r="W1730">
        <f t="shared" si="54"/>
        <v>10014784</v>
      </c>
    </row>
    <row r="1731" spans="1:23" s="8" customFormat="1">
      <c r="A1731" s="6">
        <v>45467</v>
      </c>
      <c r="B1731" s="209">
        <v>10157721</v>
      </c>
      <c r="C1731" s="7" t="str">
        <f t="shared" si="55"/>
        <v>NITISH KUMAR</v>
      </c>
      <c r="D1731" t="s">
        <v>562</v>
      </c>
      <c r="E1731">
        <v>8692826180</v>
      </c>
      <c r="F1731" t="s">
        <v>387</v>
      </c>
      <c r="G1731">
        <v>4</v>
      </c>
      <c r="H1731">
        <v>0</v>
      </c>
      <c r="I1731">
        <v>0</v>
      </c>
      <c r="J1731">
        <v>4</v>
      </c>
      <c r="K1731">
        <v>2</v>
      </c>
      <c r="L1731">
        <v>2</v>
      </c>
      <c r="M1731">
        <v>0</v>
      </c>
      <c r="N1731">
        <v>0</v>
      </c>
      <c r="O1731" t="s">
        <v>384</v>
      </c>
      <c r="P1731" s="368">
        <v>100</v>
      </c>
      <c r="Q1731" s="137">
        <v>0</v>
      </c>
      <c r="R1731" s="137">
        <v>4</v>
      </c>
      <c r="S1731" s="137">
        <v>1</v>
      </c>
      <c r="T1731" s="137">
        <v>80</v>
      </c>
      <c r="U1731" t="str">
        <f>VLOOKUP($B1731,Summary!$A:$C,3,0)</f>
        <v>Abhijit Khanvilkar</v>
      </c>
      <c r="V1731" t="str">
        <f ca="1">VLOOKUP($B1731,Summary!$A:$E,5,0)</f>
        <v>31 - 90</v>
      </c>
      <c r="W1731">
        <f t="shared" ref="W1731:W1794" si="56">B1731</f>
        <v>10157721</v>
      </c>
    </row>
    <row r="1732" spans="1:23" s="8" customFormat="1">
      <c r="A1732" s="6">
        <v>45467</v>
      </c>
      <c r="B1732" s="209">
        <v>10135447</v>
      </c>
      <c r="C1732" s="7" t="str">
        <f t="shared" si="55"/>
        <v>ANKIT VILAS BORSE</v>
      </c>
      <c r="D1732" t="s">
        <v>429</v>
      </c>
      <c r="E1732">
        <v>8655594978</v>
      </c>
      <c r="F1732" t="s">
        <v>412</v>
      </c>
      <c r="G1732">
        <v>7</v>
      </c>
      <c r="H1732">
        <v>0</v>
      </c>
      <c r="I1732">
        <v>0</v>
      </c>
      <c r="J1732">
        <v>7</v>
      </c>
      <c r="K1732">
        <v>0</v>
      </c>
      <c r="L1732">
        <v>7</v>
      </c>
      <c r="M1732">
        <v>0</v>
      </c>
      <c r="N1732">
        <v>0</v>
      </c>
      <c r="O1732" t="s">
        <v>384</v>
      </c>
      <c r="P1732" s="368">
        <v>165</v>
      </c>
      <c r="Q1732" s="137">
        <v>0</v>
      </c>
      <c r="R1732" s="137">
        <v>6</v>
      </c>
      <c r="S1732" s="137">
        <v>1</v>
      </c>
      <c r="T1732" s="137">
        <v>100</v>
      </c>
      <c r="U1732" t="str">
        <f>VLOOKUP($B1732,Summary!$A:$C,3,0)</f>
        <v>Rushikesh Kale</v>
      </c>
      <c r="V1732" t="str">
        <f ca="1">VLOOKUP($B1732,Summary!$A:$E,5,0)</f>
        <v>More Than 1 Year</v>
      </c>
      <c r="W1732">
        <f t="shared" si="56"/>
        <v>10135447</v>
      </c>
    </row>
    <row r="1733" spans="1:23" s="8" customFormat="1">
      <c r="A1733" s="6">
        <v>45467</v>
      </c>
      <c r="B1733" s="209">
        <v>10156163</v>
      </c>
      <c r="C1733" s="7" t="str">
        <f t="shared" si="55"/>
        <v>ABHISHEK KUMAR</v>
      </c>
      <c r="D1733" t="s">
        <v>526</v>
      </c>
      <c r="E1733">
        <v>9967178792</v>
      </c>
      <c r="F1733" t="s">
        <v>386</v>
      </c>
      <c r="G1733">
        <v>4</v>
      </c>
      <c r="H1733">
        <v>0</v>
      </c>
      <c r="I1733">
        <v>0</v>
      </c>
      <c r="J1733">
        <v>4</v>
      </c>
      <c r="K1733">
        <v>1</v>
      </c>
      <c r="L1733">
        <v>4</v>
      </c>
      <c r="M1733">
        <v>0</v>
      </c>
      <c r="N1733">
        <v>0</v>
      </c>
      <c r="O1733" t="s">
        <v>384</v>
      </c>
      <c r="P1733" s="368">
        <v>90</v>
      </c>
      <c r="Q1733" s="137">
        <v>0</v>
      </c>
      <c r="R1733" s="137">
        <v>4</v>
      </c>
      <c r="S1733" s="137">
        <v>1</v>
      </c>
      <c r="T1733" s="137">
        <v>80</v>
      </c>
      <c r="U1733" t="str">
        <f>VLOOKUP($B1733,Summary!$A:$C,3,0)</f>
        <v>Avnind Singh</v>
      </c>
      <c r="V1733" t="str">
        <f ca="1">VLOOKUP($B1733,Summary!$A:$E,5,0)</f>
        <v>31 - 90</v>
      </c>
      <c r="W1733">
        <f t="shared" si="56"/>
        <v>10156163</v>
      </c>
    </row>
    <row r="1734" spans="1:23" s="8" customFormat="1">
      <c r="A1734" s="6">
        <v>45467</v>
      </c>
      <c r="B1734" s="209">
        <v>10155635</v>
      </c>
      <c r="C1734" s="7" t="str">
        <f t="shared" si="55"/>
        <v>RITIK PANKAJ CHAUBEY</v>
      </c>
      <c r="D1734" t="s">
        <v>500</v>
      </c>
      <c r="E1734">
        <v>8604838454</v>
      </c>
      <c r="F1734" t="s">
        <v>383</v>
      </c>
      <c r="G1734">
        <v>5</v>
      </c>
      <c r="H1734">
        <v>0</v>
      </c>
      <c r="I1734">
        <v>0</v>
      </c>
      <c r="J1734">
        <v>5</v>
      </c>
      <c r="K1734">
        <v>3</v>
      </c>
      <c r="L1734">
        <v>2</v>
      </c>
      <c r="M1734">
        <v>0</v>
      </c>
      <c r="N1734">
        <v>0</v>
      </c>
      <c r="O1734" t="s">
        <v>384</v>
      </c>
      <c r="P1734" s="368">
        <v>125</v>
      </c>
      <c r="Q1734" s="137">
        <v>0</v>
      </c>
      <c r="R1734" s="137">
        <v>5</v>
      </c>
      <c r="S1734" s="137">
        <v>1</v>
      </c>
      <c r="T1734" s="137">
        <v>100</v>
      </c>
      <c r="U1734" t="str">
        <f>VLOOKUP($B1734,Summary!$A:$C,3,0)</f>
        <v>Madhuri Joshi</v>
      </c>
      <c r="V1734" t="str">
        <f ca="1">VLOOKUP($B1734,Summary!$A:$E,5,0)</f>
        <v>31 - 90</v>
      </c>
      <c r="W1734">
        <f t="shared" si="56"/>
        <v>10155635</v>
      </c>
    </row>
    <row r="1735" spans="1:23" s="8" customFormat="1">
      <c r="A1735" s="6">
        <v>45467</v>
      </c>
      <c r="B1735" s="209">
        <v>10154507</v>
      </c>
      <c r="C1735" s="7" t="str">
        <f t="shared" si="55"/>
        <v>MOHIT UPADHYAY</v>
      </c>
      <c r="D1735" t="s">
        <v>476</v>
      </c>
      <c r="E1735">
        <v>9372906600</v>
      </c>
      <c r="F1735" t="s">
        <v>461</v>
      </c>
      <c r="G1735">
        <v>4</v>
      </c>
      <c r="H1735">
        <v>0</v>
      </c>
      <c r="I1735">
        <v>0</v>
      </c>
      <c r="J1735">
        <v>4</v>
      </c>
      <c r="K1735">
        <v>1</v>
      </c>
      <c r="L1735">
        <v>3</v>
      </c>
      <c r="M1735">
        <v>0</v>
      </c>
      <c r="N1735">
        <v>0</v>
      </c>
      <c r="O1735" t="s">
        <v>384</v>
      </c>
      <c r="P1735" s="368">
        <v>100</v>
      </c>
      <c r="Q1735" s="137">
        <v>0</v>
      </c>
      <c r="R1735" s="137">
        <v>4</v>
      </c>
      <c r="S1735" s="137">
        <v>1</v>
      </c>
      <c r="T1735" s="137">
        <v>80</v>
      </c>
      <c r="U1735" t="str">
        <f>VLOOKUP($B1735,Summary!$A:$C,3,0)</f>
        <v>Avnind Singh</v>
      </c>
      <c r="V1735" t="str">
        <f ca="1">VLOOKUP($B1735,Summary!$A:$E,5,0)</f>
        <v>91 - 180</v>
      </c>
      <c r="W1735">
        <f t="shared" si="56"/>
        <v>10154507</v>
      </c>
    </row>
    <row r="1736" spans="1:23" s="8" customFormat="1">
      <c r="A1736" s="6">
        <v>45467</v>
      </c>
      <c r="B1736" s="209">
        <v>10155616</v>
      </c>
      <c r="C1736" s="7" t="str">
        <f t="shared" si="55"/>
        <v>DHIRAJKUMAR L MISHRA</v>
      </c>
      <c r="D1736" t="s">
        <v>506</v>
      </c>
      <c r="E1736">
        <v>9370908992</v>
      </c>
      <c r="F1736" t="s">
        <v>442</v>
      </c>
      <c r="G1736">
        <v>5</v>
      </c>
      <c r="H1736">
        <v>0</v>
      </c>
      <c r="I1736">
        <v>0</v>
      </c>
      <c r="J1736">
        <v>5</v>
      </c>
      <c r="K1736">
        <v>1</v>
      </c>
      <c r="L1736">
        <v>4</v>
      </c>
      <c r="M1736">
        <v>0</v>
      </c>
      <c r="N1736">
        <v>0</v>
      </c>
      <c r="O1736" t="s">
        <v>384</v>
      </c>
      <c r="P1736" s="368">
        <v>125</v>
      </c>
      <c r="Q1736" s="137">
        <v>0</v>
      </c>
      <c r="R1736" s="137">
        <v>5</v>
      </c>
      <c r="S1736" s="137">
        <v>1</v>
      </c>
      <c r="T1736" s="137">
        <v>100</v>
      </c>
      <c r="U1736" t="str">
        <f>VLOOKUP($B1736,Summary!$A:$C,3,0)</f>
        <v>Rushikesh Kale</v>
      </c>
      <c r="V1736" t="str">
        <f ca="1">VLOOKUP($B1736,Summary!$A:$E,5,0)</f>
        <v>31 - 90</v>
      </c>
      <c r="W1736">
        <f t="shared" si="56"/>
        <v>10155616</v>
      </c>
    </row>
    <row r="1737" spans="1:23" s="8" customFormat="1">
      <c r="A1737" s="6">
        <v>45467</v>
      </c>
      <c r="B1737" s="209">
        <v>10067328</v>
      </c>
      <c r="C1737" s="7" t="str">
        <f t="shared" si="55"/>
        <v>SHEKH MOHAMMAD IMRAN</v>
      </c>
      <c r="D1737" t="s">
        <v>449</v>
      </c>
      <c r="E1737">
        <v>8291174466</v>
      </c>
      <c r="F1737" t="s">
        <v>431</v>
      </c>
      <c r="G1737">
        <v>5</v>
      </c>
      <c r="H1737">
        <v>0</v>
      </c>
      <c r="I1737">
        <v>0</v>
      </c>
      <c r="J1737">
        <v>5</v>
      </c>
      <c r="K1737">
        <v>0</v>
      </c>
      <c r="L1737">
        <v>5</v>
      </c>
      <c r="M1737">
        <v>0</v>
      </c>
      <c r="N1737">
        <v>0</v>
      </c>
      <c r="O1737" t="s">
        <v>384</v>
      </c>
      <c r="P1737" s="368">
        <v>115</v>
      </c>
      <c r="Q1737" s="137">
        <v>0</v>
      </c>
      <c r="R1737" s="137">
        <v>4</v>
      </c>
      <c r="S1737" s="137">
        <v>1</v>
      </c>
      <c r="T1737" s="137">
        <v>80</v>
      </c>
      <c r="U1737" t="str">
        <f>VLOOKUP($B1737,Summary!$A:$C,3,0)</f>
        <v>Madhuri Joshi</v>
      </c>
      <c r="V1737" t="str">
        <f ca="1">VLOOKUP($B1737,Summary!$A:$E,5,0)</f>
        <v>More Than 1 Year</v>
      </c>
      <c r="W1737">
        <f t="shared" si="56"/>
        <v>10067328</v>
      </c>
    </row>
    <row r="1738" spans="1:23" s="8" customFormat="1">
      <c r="A1738" s="6">
        <v>45467</v>
      </c>
      <c r="B1738" s="209">
        <v>10154478</v>
      </c>
      <c r="C1738" s="7" t="str">
        <f t="shared" si="55"/>
        <v>AKSHAY YADAV</v>
      </c>
      <c r="D1738" t="s">
        <v>472</v>
      </c>
      <c r="E1738">
        <v>9920724076</v>
      </c>
      <c r="F1738" t="s">
        <v>460</v>
      </c>
      <c r="G1738">
        <v>5</v>
      </c>
      <c r="H1738">
        <v>0</v>
      </c>
      <c r="I1738">
        <v>0</v>
      </c>
      <c r="J1738">
        <v>5</v>
      </c>
      <c r="K1738">
        <v>2</v>
      </c>
      <c r="L1738">
        <v>3</v>
      </c>
      <c r="M1738">
        <v>0</v>
      </c>
      <c r="N1738">
        <v>0</v>
      </c>
      <c r="O1738" t="s">
        <v>384</v>
      </c>
      <c r="P1738" s="368">
        <v>125</v>
      </c>
      <c r="Q1738" s="137">
        <v>0</v>
      </c>
      <c r="R1738" s="137">
        <v>5</v>
      </c>
      <c r="S1738" s="137">
        <v>1</v>
      </c>
      <c r="T1738" s="137">
        <v>100</v>
      </c>
      <c r="U1738" t="str">
        <f>VLOOKUP($B1738,Summary!$A:$C,3,0)</f>
        <v>Avnind Singh</v>
      </c>
      <c r="V1738" t="str">
        <f ca="1">VLOOKUP($B1738,Summary!$A:$E,5,0)</f>
        <v>91 - 180</v>
      </c>
      <c r="W1738">
        <f t="shared" si="56"/>
        <v>10154478</v>
      </c>
    </row>
    <row r="1739" spans="1:23" s="8" customFormat="1">
      <c r="A1739" s="6">
        <v>45467</v>
      </c>
      <c r="B1739" s="209">
        <v>10144216</v>
      </c>
      <c r="C1739" s="7" t="str">
        <f t="shared" si="55"/>
        <v>GAURISHANKAR SHAMBHU MANDAL</v>
      </c>
      <c r="D1739" t="s">
        <v>578</v>
      </c>
      <c r="E1739">
        <v>8369893292</v>
      </c>
      <c r="F1739" t="s">
        <v>405</v>
      </c>
      <c r="G1739">
        <v>7</v>
      </c>
      <c r="H1739">
        <v>0</v>
      </c>
      <c r="I1739">
        <v>0</v>
      </c>
      <c r="J1739">
        <v>7</v>
      </c>
      <c r="K1739">
        <v>0</v>
      </c>
      <c r="L1739">
        <v>7</v>
      </c>
      <c r="M1739">
        <v>0</v>
      </c>
      <c r="N1739">
        <v>0</v>
      </c>
      <c r="O1739" t="s">
        <v>384</v>
      </c>
      <c r="P1739" s="368">
        <v>165</v>
      </c>
      <c r="Q1739" s="137">
        <v>0</v>
      </c>
      <c r="R1739" s="137">
        <v>7</v>
      </c>
      <c r="S1739" s="137">
        <v>1</v>
      </c>
      <c r="T1739" s="137">
        <v>100</v>
      </c>
      <c r="U1739" t="str">
        <f>VLOOKUP($B1739,Summary!$A:$C,3,0)</f>
        <v>Rushikesh Kale</v>
      </c>
      <c r="V1739" t="str">
        <f ca="1">VLOOKUP($B1739,Summary!$A:$E,5,0)</f>
        <v>180 +</v>
      </c>
      <c r="W1739">
        <f t="shared" si="56"/>
        <v>10144216</v>
      </c>
    </row>
    <row r="1740" spans="1:23" s="8" customFormat="1">
      <c r="A1740" s="6">
        <v>45467</v>
      </c>
      <c r="B1740" s="209">
        <v>10123047</v>
      </c>
      <c r="C1740" s="7" t="str">
        <f t="shared" si="55"/>
        <v>MUNAWAR WARISH HASHMI</v>
      </c>
      <c r="D1740" t="s">
        <v>442</v>
      </c>
      <c r="E1740">
        <v>9167670057</v>
      </c>
      <c r="F1740" t="s">
        <v>422</v>
      </c>
      <c r="G1740">
        <v>4</v>
      </c>
      <c r="H1740">
        <v>1</v>
      </c>
      <c r="I1740">
        <v>0</v>
      </c>
      <c r="J1740">
        <v>3</v>
      </c>
      <c r="K1740">
        <v>0</v>
      </c>
      <c r="L1740">
        <v>4</v>
      </c>
      <c r="M1740">
        <v>0</v>
      </c>
      <c r="N1740">
        <v>0</v>
      </c>
      <c r="O1740" t="s">
        <v>384</v>
      </c>
      <c r="P1740" s="368">
        <v>140</v>
      </c>
      <c r="Q1740" s="137">
        <v>4720</v>
      </c>
      <c r="R1740" s="137">
        <v>3</v>
      </c>
      <c r="S1740" s="137">
        <v>1</v>
      </c>
      <c r="T1740" s="137">
        <v>100</v>
      </c>
      <c r="U1740" t="str">
        <f>VLOOKUP($B1740,Summary!$A:$C,3,0)</f>
        <v>Rushikesh Kale</v>
      </c>
      <c r="V1740" t="str">
        <f ca="1">VLOOKUP($B1740,Summary!$A:$E,5,0)</f>
        <v>More Than 1 Year</v>
      </c>
      <c r="W1740">
        <f t="shared" si="56"/>
        <v>10123047</v>
      </c>
    </row>
    <row r="1741" spans="1:23" s="8" customFormat="1">
      <c r="A1741" s="6">
        <v>45467</v>
      </c>
      <c r="B1741" s="209">
        <v>10147873</v>
      </c>
      <c r="C1741" s="7" t="str">
        <f t="shared" si="55"/>
        <v>PREM KUMAR VISHWAKARMA</v>
      </c>
      <c r="D1741" t="s">
        <v>409</v>
      </c>
      <c r="E1741">
        <v>9004761131</v>
      </c>
      <c r="F1741" t="s">
        <v>393</v>
      </c>
      <c r="G1741">
        <v>3</v>
      </c>
      <c r="H1741">
        <v>0</v>
      </c>
      <c r="I1741">
        <v>0</v>
      </c>
      <c r="J1741">
        <v>3</v>
      </c>
      <c r="K1741">
        <v>1</v>
      </c>
      <c r="L1741">
        <v>2</v>
      </c>
      <c r="M1741">
        <v>0</v>
      </c>
      <c r="N1741">
        <v>0</v>
      </c>
      <c r="O1741" t="s">
        <v>384</v>
      </c>
      <c r="P1741" s="368">
        <v>50</v>
      </c>
      <c r="Q1741" s="137">
        <v>0</v>
      </c>
      <c r="R1741" s="137">
        <v>2</v>
      </c>
      <c r="S1741" s="137">
        <v>1</v>
      </c>
      <c r="T1741" s="137">
        <v>66.67</v>
      </c>
      <c r="U1741" t="str">
        <f>VLOOKUP($B1741,Summary!$A:$C,3,0)</f>
        <v>Avnind Singh</v>
      </c>
      <c r="V1741" t="str">
        <f ca="1">VLOOKUP($B1741,Summary!$A:$E,5,0)</f>
        <v>180 +</v>
      </c>
      <c r="W1741">
        <f t="shared" si="56"/>
        <v>10147873</v>
      </c>
    </row>
    <row r="1742" spans="1:23" s="8" customFormat="1">
      <c r="A1742" s="6">
        <v>45467</v>
      </c>
      <c r="B1742" s="209">
        <v>10057164</v>
      </c>
      <c r="C1742" s="7" t="str">
        <f t="shared" si="55"/>
        <v>PRAVIN MATAL</v>
      </c>
      <c r="D1742" t="s">
        <v>440</v>
      </c>
      <c r="E1742">
        <v>9867591635</v>
      </c>
      <c r="F1742" t="s">
        <v>383</v>
      </c>
      <c r="G1742">
        <v>6</v>
      </c>
      <c r="H1742">
        <v>0</v>
      </c>
      <c r="I1742">
        <v>0</v>
      </c>
      <c r="J1742">
        <v>6</v>
      </c>
      <c r="K1742">
        <v>1</v>
      </c>
      <c r="L1742">
        <v>5</v>
      </c>
      <c r="M1742">
        <v>0</v>
      </c>
      <c r="N1742">
        <v>0</v>
      </c>
      <c r="O1742" t="s">
        <v>384</v>
      </c>
      <c r="P1742" s="368">
        <v>150</v>
      </c>
      <c r="Q1742" s="137">
        <v>0</v>
      </c>
      <c r="R1742" s="137">
        <v>6</v>
      </c>
      <c r="S1742" s="137">
        <v>1</v>
      </c>
      <c r="T1742" s="137">
        <v>100</v>
      </c>
      <c r="U1742" t="str">
        <f>VLOOKUP($B1742,Summary!$A:$C,3,0)</f>
        <v>Madhuri Joshi</v>
      </c>
      <c r="V1742" t="str">
        <f ca="1">VLOOKUP($B1742,Summary!$A:$E,5,0)</f>
        <v>More Than 1 Year</v>
      </c>
      <c r="W1742">
        <f t="shared" si="56"/>
        <v>10057164</v>
      </c>
    </row>
    <row r="1743" spans="1:23" s="8" customFormat="1">
      <c r="A1743" s="6">
        <v>45467</v>
      </c>
      <c r="B1743" s="209">
        <v>10152214</v>
      </c>
      <c r="C1743" s="7" t="str">
        <f t="shared" si="55"/>
        <v>VIKAS CHANDRABHAN MISHRA</v>
      </c>
      <c r="D1743" t="s">
        <v>445</v>
      </c>
      <c r="E1743">
        <v>8369541192</v>
      </c>
      <c r="F1743" t="s">
        <v>431</v>
      </c>
      <c r="G1743">
        <v>5</v>
      </c>
      <c r="H1743">
        <v>0</v>
      </c>
      <c r="I1743">
        <v>0</v>
      </c>
      <c r="J1743">
        <v>5</v>
      </c>
      <c r="K1743">
        <v>3</v>
      </c>
      <c r="L1743">
        <v>2</v>
      </c>
      <c r="M1743">
        <v>0</v>
      </c>
      <c r="N1743">
        <v>0</v>
      </c>
      <c r="O1743" t="s">
        <v>384</v>
      </c>
      <c r="P1743" s="368">
        <v>125</v>
      </c>
      <c r="Q1743" s="137">
        <v>0</v>
      </c>
      <c r="R1743" s="137">
        <v>5</v>
      </c>
      <c r="S1743" s="137">
        <v>1</v>
      </c>
      <c r="T1743" s="137">
        <v>100</v>
      </c>
      <c r="U1743" t="str">
        <f>VLOOKUP($B1743,Summary!$A:$C,3,0)</f>
        <v>Madhuri Joshi</v>
      </c>
      <c r="V1743" t="str">
        <f ca="1">VLOOKUP($B1743,Summary!$A:$E,5,0)</f>
        <v>91 - 180</v>
      </c>
      <c r="W1743">
        <f t="shared" si="56"/>
        <v>10152214</v>
      </c>
    </row>
    <row r="1744" spans="1:23" s="8" customFormat="1">
      <c r="A1744" s="6">
        <v>45467</v>
      </c>
      <c r="B1744" s="209">
        <v>10094703</v>
      </c>
      <c r="C1744" s="7" t="str">
        <f t="shared" si="55"/>
        <v>ASHUTOSH MISHRA</v>
      </c>
      <c r="D1744" t="s">
        <v>447</v>
      </c>
      <c r="E1744">
        <v>9960834633</v>
      </c>
      <c r="F1744" t="s">
        <v>395</v>
      </c>
      <c r="G1744">
        <v>4</v>
      </c>
      <c r="H1744">
        <v>1</v>
      </c>
      <c r="I1744">
        <v>0</v>
      </c>
      <c r="J1744">
        <v>3</v>
      </c>
      <c r="K1744">
        <v>1</v>
      </c>
      <c r="L1744">
        <v>5</v>
      </c>
      <c r="M1744">
        <v>0</v>
      </c>
      <c r="N1744">
        <v>0</v>
      </c>
      <c r="O1744" t="s">
        <v>384</v>
      </c>
      <c r="P1744" s="368">
        <v>160</v>
      </c>
      <c r="Q1744" s="137">
        <v>35682</v>
      </c>
      <c r="R1744" s="137">
        <v>4</v>
      </c>
      <c r="S1744" s="137">
        <v>1</v>
      </c>
      <c r="T1744" s="137">
        <v>80</v>
      </c>
      <c r="U1744" t="str">
        <f>VLOOKUP($B1744,Summary!$A:$C,3,0)</f>
        <v>Intezar Sayed</v>
      </c>
      <c r="V1744" t="str">
        <f ca="1">VLOOKUP($B1744,Summary!$A:$E,5,0)</f>
        <v>More Than 1 Year</v>
      </c>
      <c r="W1744">
        <f t="shared" si="56"/>
        <v>10094703</v>
      </c>
    </row>
    <row r="1745" spans="1:23" s="8" customFormat="1">
      <c r="A1745" s="6">
        <v>45467</v>
      </c>
      <c r="B1745" s="209">
        <v>10113592</v>
      </c>
      <c r="C1745" s="7" t="str">
        <f t="shared" si="55"/>
        <v>BANNOTH NARAYANASWAMY NAIK</v>
      </c>
      <c r="D1745" t="s">
        <v>443</v>
      </c>
      <c r="E1745">
        <v>9892353556</v>
      </c>
      <c r="F1745" t="s">
        <v>392</v>
      </c>
      <c r="G1745">
        <v>6</v>
      </c>
      <c r="H1745">
        <v>1</v>
      </c>
      <c r="I1745">
        <v>0</v>
      </c>
      <c r="J1745">
        <v>5</v>
      </c>
      <c r="K1745">
        <v>2</v>
      </c>
      <c r="L1745">
        <v>4</v>
      </c>
      <c r="M1745">
        <v>0</v>
      </c>
      <c r="N1745">
        <v>0</v>
      </c>
      <c r="O1745" t="s">
        <v>384</v>
      </c>
      <c r="P1745" s="368">
        <v>205</v>
      </c>
      <c r="Q1745" s="137">
        <v>4720</v>
      </c>
      <c r="R1745" s="137">
        <v>5</v>
      </c>
      <c r="S1745" s="137">
        <v>1</v>
      </c>
      <c r="T1745" s="137">
        <v>100</v>
      </c>
      <c r="U1745" t="str">
        <f>VLOOKUP($B1745,Summary!$A:$C,3,0)</f>
        <v>Abhijit Khanvilkar</v>
      </c>
      <c r="V1745" t="str">
        <f ca="1">VLOOKUP($B1745,Summary!$A:$E,5,0)</f>
        <v>More Than 1 Year</v>
      </c>
      <c r="W1745">
        <f t="shared" si="56"/>
        <v>10113592</v>
      </c>
    </row>
    <row r="1746" spans="1:23" s="8" customFormat="1">
      <c r="A1746" s="6">
        <v>45467</v>
      </c>
      <c r="B1746" s="209">
        <v>10069714</v>
      </c>
      <c r="C1746" s="7" t="str">
        <f t="shared" si="55"/>
        <v>JUBAIR KHAN</v>
      </c>
      <c r="D1746" t="s">
        <v>396</v>
      </c>
      <c r="E1746">
        <v>9594708000</v>
      </c>
      <c r="F1746" t="s">
        <v>397</v>
      </c>
      <c r="G1746">
        <v>4</v>
      </c>
      <c r="H1746">
        <v>0</v>
      </c>
      <c r="I1746">
        <v>0</v>
      </c>
      <c r="J1746">
        <v>4</v>
      </c>
      <c r="K1746">
        <v>1</v>
      </c>
      <c r="L1746">
        <v>3</v>
      </c>
      <c r="M1746">
        <v>0</v>
      </c>
      <c r="N1746">
        <v>0</v>
      </c>
      <c r="O1746" t="s">
        <v>384</v>
      </c>
      <c r="P1746" s="368">
        <v>85</v>
      </c>
      <c r="Q1746" s="137">
        <v>0</v>
      </c>
      <c r="R1746" s="137">
        <v>4</v>
      </c>
      <c r="S1746" s="137">
        <v>1</v>
      </c>
      <c r="T1746" s="137">
        <v>100</v>
      </c>
      <c r="U1746" t="str">
        <f>VLOOKUP($B1746,Summary!$A:$C,3,0)</f>
        <v>Madhuri Joshi</v>
      </c>
      <c r="V1746" t="str">
        <f ca="1">VLOOKUP($B1746,Summary!$A:$E,5,0)</f>
        <v>More Than 1 Year</v>
      </c>
      <c r="W1746">
        <f t="shared" si="56"/>
        <v>10069714</v>
      </c>
    </row>
    <row r="1747" spans="1:23" s="8" customFormat="1">
      <c r="A1747" s="6">
        <v>45467</v>
      </c>
      <c r="B1747" s="209">
        <v>10155632</v>
      </c>
      <c r="C1747" s="7" t="str">
        <f t="shared" si="55"/>
        <v>ABHISHEK GUPTA</v>
      </c>
      <c r="D1747" t="s">
        <v>503</v>
      </c>
      <c r="E1747">
        <v>8354873086</v>
      </c>
      <c r="F1747" t="s">
        <v>497</v>
      </c>
      <c r="G1747">
        <v>3</v>
      </c>
      <c r="H1747">
        <v>0</v>
      </c>
      <c r="I1747">
        <v>0</v>
      </c>
      <c r="J1747">
        <v>3</v>
      </c>
      <c r="K1747">
        <v>3</v>
      </c>
      <c r="L1747">
        <v>0</v>
      </c>
      <c r="M1747">
        <v>0</v>
      </c>
      <c r="N1747">
        <v>0</v>
      </c>
      <c r="O1747" t="s">
        <v>384</v>
      </c>
      <c r="P1747" s="368">
        <v>75</v>
      </c>
      <c r="Q1747" s="137">
        <v>0</v>
      </c>
      <c r="R1747" s="137">
        <v>3</v>
      </c>
      <c r="S1747" s="137">
        <v>1</v>
      </c>
      <c r="T1747" s="137">
        <v>100</v>
      </c>
      <c r="U1747" t="str">
        <f>VLOOKUP($B1747,Summary!$A:$C,3,0)</f>
        <v>Dileep Sharma</v>
      </c>
      <c r="V1747" t="str">
        <f ca="1">VLOOKUP($B1747,Summary!$A:$E,5,0)</f>
        <v>31 - 90</v>
      </c>
      <c r="W1747">
        <f t="shared" si="56"/>
        <v>10155632</v>
      </c>
    </row>
    <row r="1748" spans="1:23" s="8" customFormat="1">
      <c r="A1748" s="6">
        <v>45467</v>
      </c>
      <c r="B1748" s="209">
        <v>10142058</v>
      </c>
      <c r="C1748" s="7" t="str">
        <f t="shared" si="55"/>
        <v>ANGAD RAMJI GUPTA</v>
      </c>
      <c r="D1748" t="s">
        <v>450</v>
      </c>
      <c r="E1748">
        <v>9820840706</v>
      </c>
      <c r="F1748" t="s">
        <v>405</v>
      </c>
      <c r="G1748">
        <v>6</v>
      </c>
      <c r="H1748">
        <v>0</v>
      </c>
      <c r="I1748">
        <v>0</v>
      </c>
      <c r="J1748">
        <v>6</v>
      </c>
      <c r="K1748">
        <v>0</v>
      </c>
      <c r="L1748">
        <v>6</v>
      </c>
      <c r="M1748">
        <v>0</v>
      </c>
      <c r="N1748">
        <v>0</v>
      </c>
      <c r="O1748" t="s">
        <v>384</v>
      </c>
      <c r="P1748" s="368">
        <v>150</v>
      </c>
      <c r="Q1748" s="137">
        <v>0</v>
      </c>
      <c r="R1748" s="137">
        <v>6</v>
      </c>
      <c r="S1748" s="137">
        <v>1</v>
      </c>
      <c r="T1748" s="137">
        <v>100</v>
      </c>
      <c r="U1748" t="str">
        <f>VLOOKUP($B1748,Summary!$A:$C,3,0)</f>
        <v>Rushikesh Kale</v>
      </c>
      <c r="V1748" t="str">
        <f ca="1">VLOOKUP($B1748,Summary!$A:$E,5,0)</f>
        <v>More Than 1 Year</v>
      </c>
      <c r="W1748">
        <f t="shared" si="56"/>
        <v>10142058</v>
      </c>
    </row>
    <row r="1749" spans="1:23" s="8" customFormat="1">
      <c r="A1749" s="6">
        <v>45467</v>
      </c>
      <c r="B1749" s="209">
        <v>10156403</v>
      </c>
      <c r="C1749" s="7" t="str">
        <f t="shared" si="55"/>
        <v>MOHAMMED SAJID TAK</v>
      </c>
      <c r="D1749" t="s">
        <v>541</v>
      </c>
      <c r="E1749">
        <v>9623733102</v>
      </c>
      <c r="F1749" t="s">
        <v>402</v>
      </c>
      <c r="G1749">
        <v>5</v>
      </c>
      <c r="H1749">
        <v>0</v>
      </c>
      <c r="I1749">
        <v>0</v>
      </c>
      <c r="J1749">
        <v>5</v>
      </c>
      <c r="K1749">
        <v>0</v>
      </c>
      <c r="L1749">
        <v>5</v>
      </c>
      <c r="M1749">
        <v>0</v>
      </c>
      <c r="N1749">
        <v>0</v>
      </c>
      <c r="O1749" t="s">
        <v>384</v>
      </c>
      <c r="P1749" s="368">
        <v>125</v>
      </c>
      <c r="Q1749" s="137">
        <v>0</v>
      </c>
      <c r="R1749" s="137">
        <v>5</v>
      </c>
      <c r="S1749" s="137">
        <v>1</v>
      </c>
      <c r="T1749" s="137">
        <v>100</v>
      </c>
      <c r="U1749" t="str">
        <f>VLOOKUP($B1749,Summary!$A:$C,3,0)</f>
        <v>Intezar Sayed</v>
      </c>
      <c r="V1749" t="str">
        <f ca="1">VLOOKUP($B1749,Summary!$A:$E,5,0)</f>
        <v>31 - 90</v>
      </c>
      <c r="W1749">
        <f t="shared" si="56"/>
        <v>10156403</v>
      </c>
    </row>
    <row r="1750" spans="1:23" s="8" customFormat="1">
      <c r="A1750" s="6">
        <v>45467</v>
      </c>
      <c r="B1750" s="209">
        <v>10154505</v>
      </c>
      <c r="C1750" s="7" t="str">
        <f t="shared" si="55"/>
        <v>KRISHNA GYANDEV PANDEY</v>
      </c>
      <c r="D1750" t="s">
        <v>475</v>
      </c>
      <c r="E1750">
        <v>9372324244</v>
      </c>
      <c r="F1750" t="s">
        <v>460</v>
      </c>
      <c r="G1750">
        <v>5</v>
      </c>
      <c r="H1750">
        <v>0</v>
      </c>
      <c r="I1750">
        <v>0</v>
      </c>
      <c r="J1750">
        <v>5</v>
      </c>
      <c r="K1750">
        <v>3</v>
      </c>
      <c r="L1750">
        <v>2</v>
      </c>
      <c r="M1750">
        <v>0</v>
      </c>
      <c r="N1750">
        <v>0</v>
      </c>
      <c r="O1750" t="s">
        <v>384</v>
      </c>
      <c r="P1750" s="368">
        <v>125</v>
      </c>
      <c r="Q1750" s="137">
        <v>0</v>
      </c>
      <c r="R1750" s="137">
        <v>5</v>
      </c>
      <c r="S1750" s="137">
        <v>1</v>
      </c>
      <c r="T1750" s="137">
        <v>100</v>
      </c>
      <c r="U1750" t="str">
        <f>VLOOKUP($B1750,Summary!$A:$C,3,0)</f>
        <v>Avnind Singh</v>
      </c>
      <c r="V1750" t="str">
        <f ca="1">VLOOKUP($B1750,Summary!$A:$E,5,0)</f>
        <v>91 - 180</v>
      </c>
      <c r="W1750">
        <f t="shared" si="56"/>
        <v>10154505</v>
      </c>
    </row>
    <row r="1751" spans="1:23" s="8" customFormat="1">
      <c r="A1751" s="6">
        <v>45467</v>
      </c>
      <c r="B1751" s="209">
        <v>10051652</v>
      </c>
      <c r="C1751" s="7" t="str">
        <f t="shared" si="55"/>
        <v>DINESH GHODVINDE</v>
      </c>
      <c r="D1751" t="s">
        <v>444</v>
      </c>
      <c r="E1751">
        <v>7020949492</v>
      </c>
      <c r="F1751" t="s">
        <v>412</v>
      </c>
      <c r="G1751">
        <v>6</v>
      </c>
      <c r="H1751">
        <v>1</v>
      </c>
      <c r="I1751">
        <v>0</v>
      </c>
      <c r="J1751">
        <v>5</v>
      </c>
      <c r="K1751">
        <v>1</v>
      </c>
      <c r="L1751">
        <v>6</v>
      </c>
      <c r="M1751">
        <v>0</v>
      </c>
      <c r="N1751">
        <v>0</v>
      </c>
      <c r="O1751" t="s">
        <v>384</v>
      </c>
      <c r="P1751" s="368">
        <v>110</v>
      </c>
      <c r="Q1751" s="137">
        <v>10238</v>
      </c>
      <c r="R1751" s="137">
        <v>2</v>
      </c>
      <c r="S1751" s="137">
        <v>1</v>
      </c>
      <c r="T1751" s="137">
        <v>66.67</v>
      </c>
      <c r="U1751" t="str">
        <f>VLOOKUP($B1751,Summary!$A:$C,3,0)</f>
        <v>Rushikesh Kale</v>
      </c>
      <c r="V1751" t="str">
        <f ca="1">VLOOKUP($B1751,Summary!$A:$E,5,0)</f>
        <v>More Than 1 Year</v>
      </c>
      <c r="W1751">
        <f t="shared" si="56"/>
        <v>10051652</v>
      </c>
    </row>
    <row r="1752" spans="1:23" s="8" customFormat="1">
      <c r="A1752" s="6">
        <v>45467</v>
      </c>
      <c r="B1752" s="209">
        <v>10157449</v>
      </c>
      <c r="C1752" s="7" t="str">
        <f t="shared" si="55"/>
        <v>PRITAM SUNIL GAIKWAD</v>
      </c>
      <c r="D1752" t="s">
        <v>553</v>
      </c>
      <c r="E1752">
        <v>8169792854</v>
      </c>
      <c r="F1752" t="s">
        <v>431</v>
      </c>
      <c r="G1752">
        <v>5</v>
      </c>
      <c r="H1752">
        <v>0</v>
      </c>
      <c r="I1752">
        <v>0</v>
      </c>
      <c r="J1752">
        <v>5</v>
      </c>
      <c r="K1752">
        <v>1</v>
      </c>
      <c r="L1752">
        <v>4</v>
      </c>
      <c r="M1752">
        <v>0</v>
      </c>
      <c r="N1752">
        <v>0</v>
      </c>
      <c r="O1752" t="s">
        <v>384</v>
      </c>
      <c r="P1752" s="368">
        <v>115</v>
      </c>
      <c r="Q1752" s="137">
        <v>0</v>
      </c>
      <c r="R1752" s="137">
        <v>5</v>
      </c>
      <c r="S1752" s="137">
        <v>1</v>
      </c>
      <c r="T1752" s="137">
        <v>100</v>
      </c>
      <c r="U1752" t="str">
        <f>VLOOKUP($B1752,Summary!$A:$C,3,0)</f>
        <v>Madhuri Joshi</v>
      </c>
      <c r="V1752" t="str">
        <f ca="1">VLOOKUP($B1752,Summary!$A:$E,5,0)</f>
        <v>31 - 90</v>
      </c>
      <c r="W1752">
        <f t="shared" si="56"/>
        <v>10157449</v>
      </c>
    </row>
    <row r="1753" spans="1:23" s="8" customFormat="1">
      <c r="A1753" s="6">
        <v>45467</v>
      </c>
      <c r="B1753" s="209">
        <v>10153321</v>
      </c>
      <c r="C1753" s="7" t="str">
        <f t="shared" si="55"/>
        <v>ZOAIB MAINUDDIN PALEKAR</v>
      </c>
      <c r="D1753" t="s">
        <v>459</v>
      </c>
      <c r="E1753">
        <v>7020908214</v>
      </c>
      <c r="F1753" t="s">
        <v>461</v>
      </c>
      <c r="G1753">
        <v>3</v>
      </c>
      <c r="H1753">
        <v>0</v>
      </c>
      <c r="I1753">
        <v>0</v>
      </c>
      <c r="J1753">
        <v>3</v>
      </c>
      <c r="K1753">
        <v>0</v>
      </c>
      <c r="L1753">
        <v>3</v>
      </c>
      <c r="M1753">
        <v>0</v>
      </c>
      <c r="N1753">
        <v>0</v>
      </c>
      <c r="O1753" t="s">
        <v>384</v>
      </c>
      <c r="P1753" s="368">
        <v>75</v>
      </c>
      <c r="Q1753" s="137">
        <v>0</v>
      </c>
      <c r="R1753" s="137">
        <v>3</v>
      </c>
      <c r="S1753" s="137">
        <v>1</v>
      </c>
      <c r="T1753" s="137">
        <v>60</v>
      </c>
      <c r="U1753" t="str">
        <f>VLOOKUP($B1753,Summary!$A:$C,3,0)</f>
        <v>Avnind Singh</v>
      </c>
      <c r="V1753" t="str">
        <f ca="1">VLOOKUP($B1753,Summary!$A:$E,5,0)</f>
        <v>91 - 180</v>
      </c>
      <c r="W1753">
        <f t="shared" si="56"/>
        <v>10153321</v>
      </c>
    </row>
    <row r="1754" spans="1:23" s="8" customFormat="1">
      <c r="A1754" s="6">
        <v>45467</v>
      </c>
      <c r="B1754" s="209">
        <v>10126648</v>
      </c>
      <c r="C1754" s="7" t="str">
        <f t="shared" si="55"/>
        <v>ANOOP PANDEY</v>
      </c>
      <c r="D1754" t="s">
        <v>455</v>
      </c>
      <c r="E1754">
        <v>9321734007</v>
      </c>
      <c r="F1754" t="s">
        <v>393</v>
      </c>
      <c r="G1754">
        <v>5</v>
      </c>
      <c r="H1754">
        <v>0</v>
      </c>
      <c r="I1754">
        <v>0</v>
      </c>
      <c r="J1754">
        <v>5</v>
      </c>
      <c r="K1754">
        <v>2</v>
      </c>
      <c r="L1754">
        <v>3</v>
      </c>
      <c r="M1754">
        <v>0</v>
      </c>
      <c r="N1754">
        <v>0</v>
      </c>
      <c r="O1754" t="s">
        <v>384</v>
      </c>
      <c r="P1754" s="368">
        <v>125</v>
      </c>
      <c r="Q1754" s="137">
        <v>0</v>
      </c>
      <c r="R1754" s="137">
        <v>5</v>
      </c>
      <c r="S1754" s="137">
        <v>1</v>
      </c>
      <c r="T1754" s="137">
        <v>100</v>
      </c>
      <c r="U1754" t="str">
        <f>VLOOKUP($B1754,Summary!$A:$C,3,0)</f>
        <v>Avnind Singh</v>
      </c>
      <c r="V1754" t="str">
        <f ca="1">VLOOKUP($B1754,Summary!$A:$E,5,0)</f>
        <v>More Than 1 Year</v>
      </c>
      <c r="W1754">
        <f t="shared" si="56"/>
        <v>10126648</v>
      </c>
    </row>
    <row r="1755" spans="1:23" s="8" customFormat="1">
      <c r="A1755" s="6">
        <v>45467</v>
      </c>
      <c r="B1755" s="209">
        <v>10155617</v>
      </c>
      <c r="C1755" s="7" t="str">
        <f t="shared" si="55"/>
        <v>NANDLAL RAJBHAR</v>
      </c>
      <c r="D1755" t="s">
        <v>504</v>
      </c>
      <c r="E1755">
        <v>9594189301</v>
      </c>
      <c r="F1755" t="s">
        <v>401</v>
      </c>
      <c r="G1755">
        <v>6</v>
      </c>
      <c r="H1755">
        <v>0</v>
      </c>
      <c r="I1755">
        <v>0</v>
      </c>
      <c r="J1755">
        <v>6</v>
      </c>
      <c r="K1755">
        <v>3</v>
      </c>
      <c r="L1755">
        <v>3</v>
      </c>
      <c r="M1755">
        <v>0</v>
      </c>
      <c r="N1755">
        <v>0</v>
      </c>
      <c r="O1755" t="s">
        <v>384</v>
      </c>
      <c r="P1755" s="368">
        <v>150</v>
      </c>
      <c r="Q1755" s="137">
        <v>0</v>
      </c>
      <c r="R1755" s="137">
        <v>6</v>
      </c>
      <c r="S1755" s="137">
        <v>1</v>
      </c>
      <c r="T1755" s="137">
        <v>100</v>
      </c>
      <c r="U1755" t="str">
        <f>VLOOKUP($B1755,Summary!$A:$C,3,0)</f>
        <v>Abhijit Khanvilkar</v>
      </c>
      <c r="V1755" t="str">
        <f ca="1">VLOOKUP($B1755,Summary!$A:$E,5,0)</f>
        <v>31 - 90</v>
      </c>
      <c r="W1755">
        <f t="shared" si="56"/>
        <v>10155617</v>
      </c>
    </row>
    <row r="1756" spans="1:23" s="8" customFormat="1">
      <c r="A1756" s="6">
        <v>45467</v>
      </c>
      <c r="B1756" s="209">
        <v>10149396</v>
      </c>
      <c r="C1756" s="7" t="str">
        <f t="shared" ref="C1756:C1819" si="57">D1756</f>
        <v>AKASH NARAYAN RAWTE</v>
      </c>
      <c r="D1756" t="s">
        <v>453</v>
      </c>
      <c r="E1756">
        <v>9594529510</v>
      </c>
      <c r="F1756" t="s">
        <v>386</v>
      </c>
      <c r="G1756">
        <v>4</v>
      </c>
      <c r="H1756">
        <v>0</v>
      </c>
      <c r="I1756">
        <v>0</v>
      </c>
      <c r="J1756">
        <v>4</v>
      </c>
      <c r="K1756">
        <v>0</v>
      </c>
      <c r="L1756">
        <v>4</v>
      </c>
      <c r="M1756">
        <v>0</v>
      </c>
      <c r="N1756">
        <v>0</v>
      </c>
      <c r="O1756" t="s">
        <v>384</v>
      </c>
      <c r="P1756" s="368">
        <v>100</v>
      </c>
      <c r="Q1756" s="137">
        <v>0</v>
      </c>
      <c r="R1756" s="137">
        <v>4</v>
      </c>
      <c r="S1756" s="137">
        <v>1</v>
      </c>
      <c r="T1756" s="137">
        <v>80</v>
      </c>
      <c r="U1756" t="str">
        <f>VLOOKUP($B1756,Summary!$A:$C,3,0)</f>
        <v>Avnind Singh</v>
      </c>
      <c r="V1756" t="str">
        <f ca="1">VLOOKUP($B1756,Summary!$A:$E,5,0)</f>
        <v>180 +</v>
      </c>
      <c r="W1756">
        <f t="shared" si="56"/>
        <v>10149396</v>
      </c>
    </row>
    <row r="1757" spans="1:23" s="8" customFormat="1">
      <c r="A1757" s="6">
        <v>45467</v>
      </c>
      <c r="B1757" s="209">
        <v>10153637</v>
      </c>
      <c r="C1757" s="7" t="str">
        <f t="shared" si="57"/>
        <v>AKHILESH TIWARI</v>
      </c>
      <c r="D1757" t="s">
        <v>591</v>
      </c>
      <c r="E1757">
        <v>8452813371</v>
      </c>
      <c r="F1757" t="s">
        <v>412</v>
      </c>
      <c r="G1757">
        <v>7</v>
      </c>
      <c r="H1757">
        <v>0</v>
      </c>
      <c r="I1757">
        <v>0</v>
      </c>
      <c r="J1757">
        <v>7</v>
      </c>
      <c r="K1757">
        <v>3</v>
      </c>
      <c r="L1757">
        <v>4</v>
      </c>
      <c r="M1757">
        <v>0</v>
      </c>
      <c r="N1757">
        <v>0</v>
      </c>
      <c r="O1757" t="s">
        <v>384</v>
      </c>
      <c r="P1757" s="368">
        <v>175</v>
      </c>
      <c r="Q1757" s="137">
        <v>0</v>
      </c>
      <c r="R1757" s="137">
        <v>7</v>
      </c>
      <c r="S1757" s="137">
        <v>1</v>
      </c>
      <c r="T1757" s="137">
        <v>100</v>
      </c>
      <c r="U1757" t="str">
        <f>VLOOKUP($B1757,Summary!$A:$C,3,0)</f>
        <v>Rushikesh Kale</v>
      </c>
      <c r="V1757" t="str">
        <f ca="1">VLOOKUP($B1757,Summary!$A:$E,5,0)</f>
        <v>91 - 180</v>
      </c>
      <c r="W1757">
        <f t="shared" si="56"/>
        <v>10153637</v>
      </c>
    </row>
    <row r="1758" spans="1:23" s="8" customFormat="1">
      <c r="A1758" s="6">
        <v>45467</v>
      </c>
      <c r="B1758" s="209">
        <v>10012025</v>
      </c>
      <c r="C1758" s="7" t="str">
        <f t="shared" si="57"/>
        <v>SURAJ PAWAR</v>
      </c>
      <c r="D1758" t="s">
        <v>418</v>
      </c>
      <c r="E1758">
        <v>8446578718</v>
      </c>
      <c r="F1758" t="s">
        <v>413</v>
      </c>
      <c r="G1758">
        <v>1</v>
      </c>
      <c r="H1758">
        <v>1</v>
      </c>
      <c r="I1758">
        <v>0</v>
      </c>
      <c r="J1758">
        <v>0</v>
      </c>
      <c r="K1758">
        <v>0</v>
      </c>
      <c r="L1758">
        <v>1</v>
      </c>
      <c r="M1758">
        <v>0</v>
      </c>
      <c r="N1758">
        <v>0</v>
      </c>
      <c r="O1758" t="s">
        <v>384</v>
      </c>
      <c r="P1758" s="368">
        <v>85</v>
      </c>
      <c r="Q1758" s="137">
        <v>4720</v>
      </c>
      <c r="R1758" s="137">
        <v>1</v>
      </c>
      <c r="S1758" s="137">
        <v>1</v>
      </c>
      <c r="T1758" s="137">
        <v>33.33</v>
      </c>
      <c r="U1758" t="str">
        <f>VLOOKUP($B1758,Summary!$A:$C,3,0)</f>
        <v>Madhuri Joshi</v>
      </c>
      <c r="V1758" t="str">
        <f ca="1">VLOOKUP($B1758,Summary!$A:$E,5,0)</f>
        <v>More Than 1 Year</v>
      </c>
      <c r="W1758">
        <f t="shared" si="56"/>
        <v>10012025</v>
      </c>
    </row>
    <row r="1759" spans="1:23" s="8" customFormat="1">
      <c r="A1759" s="6">
        <v>45467</v>
      </c>
      <c r="B1759" s="209">
        <v>10156140</v>
      </c>
      <c r="C1759" s="7" t="str">
        <f t="shared" si="57"/>
        <v>AMAN TRIPATHI</v>
      </c>
      <c r="D1759" t="s">
        <v>509</v>
      </c>
      <c r="E1759">
        <v>7393838072</v>
      </c>
      <c r="F1759" t="s">
        <v>412</v>
      </c>
      <c r="G1759">
        <v>4</v>
      </c>
      <c r="H1759">
        <v>1</v>
      </c>
      <c r="I1759">
        <v>0</v>
      </c>
      <c r="J1759">
        <v>3</v>
      </c>
      <c r="K1759">
        <v>1</v>
      </c>
      <c r="L1759">
        <v>3</v>
      </c>
      <c r="M1759">
        <v>0</v>
      </c>
      <c r="N1759">
        <v>0</v>
      </c>
      <c r="O1759" t="s">
        <v>384</v>
      </c>
      <c r="P1759" s="368">
        <v>165</v>
      </c>
      <c r="Q1759" s="137">
        <v>5237</v>
      </c>
      <c r="R1759" s="137">
        <v>4</v>
      </c>
      <c r="S1759" s="137">
        <v>1</v>
      </c>
      <c r="T1759" s="137">
        <v>80</v>
      </c>
      <c r="U1759" t="str">
        <f>VLOOKUP($B1759,Summary!$A:$C,3,0)</f>
        <v>Rushikesh Kale</v>
      </c>
      <c r="V1759" t="str">
        <f ca="1">VLOOKUP($B1759,Summary!$A:$E,5,0)</f>
        <v>31 - 90</v>
      </c>
      <c r="W1759">
        <f t="shared" si="56"/>
        <v>10156140</v>
      </c>
    </row>
    <row r="1760" spans="1:23" s="8" customFormat="1">
      <c r="A1760" s="6">
        <v>45467</v>
      </c>
      <c r="B1760" s="209">
        <v>10149232</v>
      </c>
      <c r="C1760" s="7" t="str">
        <f t="shared" si="57"/>
        <v>AKASH KUMAR JAISWAL</v>
      </c>
      <c r="D1760" t="s">
        <v>452</v>
      </c>
      <c r="E1760">
        <v>9984180596</v>
      </c>
      <c r="F1760" t="s">
        <v>497</v>
      </c>
      <c r="G1760">
        <v>2</v>
      </c>
      <c r="H1760">
        <v>0</v>
      </c>
      <c r="I1760">
        <v>0</v>
      </c>
      <c r="J1760">
        <v>2</v>
      </c>
      <c r="K1760">
        <v>2</v>
      </c>
      <c r="L1760">
        <v>0</v>
      </c>
      <c r="M1760">
        <v>0</v>
      </c>
      <c r="N1760">
        <v>0</v>
      </c>
      <c r="O1760" t="s">
        <v>384</v>
      </c>
      <c r="P1760" s="368">
        <v>50</v>
      </c>
      <c r="Q1760" s="137">
        <v>0</v>
      </c>
      <c r="R1760" s="137">
        <v>2</v>
      </c>
      <c r="S1760" s="137">
        <v>1</v>
      </c>
      <c r="T1760" s="137">
        <v>40</v>
      </c>
      <c r="U1760" t="str">
        <f>VLOOKUP($B1760,Summary!$A:$C,3,0)</f>
        <v>Dileep Sharma</v>
      </c>
      <c r="V1760" t="str">
        <f ca="1">VLOOKUP($B1760,Summary!$A:$E,5,0)</f>
        <v>180 +</v>
      </c>
      <c r="W1760">
        <f t="shared" si="56"/>
        <v>10149232</v>
      </c>
    </row>
    <row r="1761" spans="1:23" s="8" customFormat="1">
      <c r="A1761" s="6">
        <v>45467</v>
      </c>
      <c r="B1761" s="209">
        <v>10157723</v>
      </c>
      <c r="C1761" s="7" t="str">
        <f t="shared" si="57"/>
        <v>BITTU KUMAR</v>
      </c>
      <c r="D1761" t="s">
        <v>565</v>
      </c>
      <c r="E1761">
        <v>8709035770</v>
      </c>
      <c r="F1761" t="s">
        <v>387</v>
      </c>
      <c r="G1761">
        <v>5</v>
      </c>
      <c r="H1761">
        <v>0</v>
      </c>
      <c r="I1761">
        <v>0</v>
      </c>
      <c r="J1761">
        <v>5</v>
      </c>
      <c r="K1761">
        <v>3</v>
      </c>
      <c r="L1761">
        <v>2</v>
      </c>
      <c r="M1761">
        <v>0</v>
      </c>
      <c r="N1761">
        <v>0</v>
      </c>
      <c r="O1761" t="s">
        <v>384</v>
      </c>
      <c r="P1761" s="368">
        <v>125</v>
      </c>
      <c r="Q1761" s="137">
        <v>0</v>
      </c>
      <c r="R1761" s="137">
        <v>5</v>
      </c>
      <c r="S1761" s="137">
        <v>1</v>
      </c>
      <c r="T1761" s="137">
        <v>100</v>
      </c>
      <c r="U1761" t="str">
        <f>VLOOKUP($B1761,Summary!$A:$C,3,0)</f>
        <v>Abhijit Khanvilkar</v>
      </c>
      <c r="V1761" t="str">
        <f ca="1">VLOOKUP($B1761,Summary!$A:$E,5,0)</f>
        <v>31 - 90</v>
      </c>
      <c r="W1761">
        <f t="shared" si="56"/>
        <v>10157723</v>
      </c>
    </row>
    <row r="1762" spans="1:23" s="8" customFormat="1">
      <c r="A1762" s="6">
        <v>45467</v>
      </c>
      <c r="B1762" s="209">
        <v>10154482</v>
      </c>
      <c r="C1762" s="7" t="str">
        <f t="shared" si="57"/>
        <v>PRADEEP DEEPAK ANGRE</v>
      </c>
      <c r="D1762" t="s">
        <v>473</v>
      </c>
      <c r="E1762">
        <v>8879114532</v>
      </c>
      <c r="F1762" t="s">
        <v>412</v>
      </c>
      <c r="G1762">
        <v>6</v>
      </c>
      <c r="H1762">
        <v>0</v>
      </c>
      <c r="I1762">
        <v>0</v>
      </c>
      <c r="J1762">
        <v>6</v>
      </c>
      <c r="K1762">
        <v>1</v>
      </c>
      <c r="L1762">
        <v>6</v>
      </c>
      <c r="M1762">
        <v>0</v>
      </c>
      <c r="N1762">
        <v>0</v>
      </c>
      <c r="O1762" t="s">
        <v>384</v>
      </c>
      <c r="P1762" s="368">
        <v>140</v>
      </c>
      <c r="Q1762" s="137">
        <v>0</v>
      </c>
      <c r="R1762" s="137">
        <v>5</v>
      </c>
      <c r="S1762" s="137">
        <v>1</v>
      </c>
      <c r="T1762" s="137">
        <v>100</v>
      </c>
      <c r="U1762" t="str">
        <f>VLOOKUP($B1762,Summary!$A:$C,3,0)</f>
        <v>Rushikesh Kale</v>
      </c>
      <c r="V1762" t="str">
        <f ca="1">VLOOKUP($B1762,Summary!$A:$E,5,0)</f>
        <v>91 - 180</v>
      </c>
      <c r="W1762">
        <f t="shared" si="56"/>
        <v>10154482</v>
      </c>
    </row>
    <row r="1763" spans="1:23" s="8" customFormat="1">
      <c r="A1763" s="6">
        <v>45467</v>
      </c>
      <c r="B1763" s="209">
        <v>10158401</v>
      </c>
      <c r="C1763" s="7" t="str">
        <f t="shared" si="57"/>
        <v>KRISHNA TUKARAM SHELAR</v>
      </c>
      <c r="D1763" t="s">
        <v>585</v>
      </c>
      <c r="E1763">
        <v>9137512282</v>
      </c>
      <c r="F1763" t="s">
        <v>409</v>
      </c>
      <c r="G1763">
        <v>4</v>
      </c>
      <c r="H1763">
        <v>0</v>
      </c>
      <c r="I1763">
        <v>0</v>
      </c>
      <c r="J1763">
        <v>4</v>
      </c>
      <c r="K1763">
        <v>1</v>
      </c>
      <c r="L1763">
        <v>3</v>
      </c>
      <c r="M1763">
        <v>0</v>
      </c>
      <c r="N1763">
        <v>0</v>
      </c>
      <c r="O1763" t="s">
        <v>384</v>
      </c>
      <c r="P1763" s="368">
        <v>90</v>
      </c>
      <c r="Q1763" s="137">
        <v>0</v>
      </c>
      <c r="R1763" s="137">
        <v>2</v>
      </c>
      <c r="S1763" s="137">
        <v>1</v>
      </c>
      <c r="T1763" s="137">
        <v>66.67</v>
      </c>
      <c r="U1763" t="str">
        <f>VLOOKUP($B1763,Summary!$A:$C,3,0)</f>
        <v>Avnind Singh</v>
      </c>
      <c r="V1763" t="str">
        <f ca="1">VLOOKUP($B1763,Summary!$A:$E,5,0)</f>
        <v>00 - 30</v>
      </c>
      <c r="W1763">
        <f t="shared" si="56"/>
        <v>10158401</v>
      </c>
    </row>
    <row r="1764" spans="1:23" s="8" customFormat="1">
      <c r="A1764" s="6">
        <v>45467</v>
      </c>
      <c r="B1764" s="209">
        <v>10044903</v>
      </c>
      <c r="C1764" s="7" t="str">
        <f t="shared" si="57"/>
        <v>MD SANAUL MUSTUFA</v>
      </c>
      <c r="D1764" t="s">
        <v>401</v>
      </c>
      <c r="E1764">
        <v>9892999846</v>
      </c>
      <c r="F1764" t="s">
        <v>387</v>
      </c>
      <c r="G1764">
        <v>5</v>
      </c>
      <c r="H1764">
        <v>0</v>
      </c>
      <c r="I1764">
        <v>0</v>
      </c>
      <c r="J1764">
        <v>5</v>
      </c>
      <c r="K1764">
        <v>0</v>
      </c>
      <c r="L1764">
        <v>5</v>
      </c>
      <c r="M1764">
        <v>0</v>
      </c>
      <c r="N1764">
        <v>0</v>
      </c>
      <c r="O1764" t="s">
        <v>384</v>
      </c>
      <c r="P1764" s="368">
        <v>65</v>
      </c>
      <c r="Q1764" s="137">
        <v>0</v>
      </c>
      <c r="R1764" s="137">
        <v>3</v>
      </c>
      <c r="S1764" s="137">
        <v>1</v>
      </c>
      <c r="T1764" s="137">
        <v>100</v>
      </c>
      <c r="U1764" t="str">
        <f>VLOOKUP($B1764,Summary!$A:$C,3,0)</f>
        <v>Abhijit Khanvilkar</v>
      </c>
      <c r="V1764" t="str">
        <f ca="1">VLOOKUP($B1764,Summary!$A:$E,5,0)</f>
        <v>More Than 1 Year</v>
      </c>
      <c r="W1764">
        <f t="shared" si="56"/>
        <v>10044903</v>
      </c>
    </row>
    <row r="1765" spans="1:23" s="8" customFormat="1">
      <c r="A1765" s="6">
        <v>45467</v>
      </c>
      <c r="B1765" s="209">
        <v>10148305</v>
      </c>
      <c r="C1765" s="7" t="str">
        <f t="shared" si="57"/>
        <v>SAMSUJJAMA</v>
      </c>
      <c r="D1765" t="s">
        <v>408</v>
      </c>
      <c r="E1765">
        <v>9628744894</v>
      </c>
      <c r="F1765" t="s">
        <v>409</v>
      </c>
      <c r="G1765">
        <v>5</v>
      </c>
      <c r="H1765">
        <v>0</v>
      </c>
      <c r="I1765">
        <v>0</v>
      </c>
      <c r="J1765">
        <v>5</v>
      </c>
      <c r="K1765">
        <v>1</v>
      </c>
      <c r="L1765">
        <v>4</v>
      </c>
      <c r="M1765">
        <v>0</v>
      </c>
      <c r="N1765">
        <v>0</v>
      </c>
      <c r="O1765" t="s">
        <v>384</v>
      </c>
      <c r="P1765" s="368">
        <v>125</v>
      </c>
      <c r="Q1765" s="137">
        <v>0</v>
      </c>
      <c r="R1765" s="137">
        <v>5</v>
      </c>
      <c r="S1765" s="137">
        <v>1</v>
      </c>
      <c r="T1765" s="137">
        <v>100</v>
      </c>
      <c r="U1765" t="str">
        <f>VLOOKUP($B1765,Summary!$A:$C,3,0)</f>
        <v>Avnind Singh</v>
      </c>
      <c r="V1765" t="str">
        <f ca="1">VLOOKUP($B1765,Summary!$A:$E,5,0)</f>
        <v>180 +</v>
      </c>
      <c r="W1765">
        <f t="shared" si="56"/>
        <v>10148305</v>
      </c>
    </row>
    <row r="1766" spans="1:23" s="8" customFormat="1">
      <c r="A1766" s="6">
        <v>45467</v>
      </c>
      <c r="B1766" s="209">
        <v>10156155</v>
      </c>
      <c r="C1766" s="7" t="str">
        <f t="shared" si="57"/>
        <v>VIVEKANAND</v>
      </c>
      <c r="D1766" t="s">
        <v>543</v>
      </c>
      <c r="E1766">
        <v>9984546969</v>
      </c>
      <c r="F1766" t="s">
        <v>412</v>
      </c>
      <c r="G1766">
        <v>7</v>
      </c>
      <c r="H1766">
        <v>0</v>
      </c>
      <c r="I1766">
        <v>0</v>
      </c>
      <c r="J1766">
        <v>7</v>
      </c>
      <c r="K1766">
        <v>6</v>
      </c>
      <c r="L1766">
        <v>1</v>
      </c>
      <c r="M1766">
        <v>0</v>
      </c>
      <c r="N1766">
        <v>0</v>
      </c>
      <c r="O1766" t="s">
        <v>384</v>
      </c>
      <c r="P1766" s="368">
        <v>175</v>
      </c>
      <c r="Q1766" s="137">
        <v>0</v>
      </c>
      <c r="R1766" s="137">
        <v>6</v>
      </c>
      <c r="S1766" s="137">
        <v>1</v>
      </c>
      <c r="T1766" s="137">
        <v>100</v>
      </c>
      <c r="U1766" t="str">
        <f>VLOOKUP($B1766,Summary!$A:$C,3,0)</f>
        <v>Rushikesh Kale</v>
      </c>
      <c r="V1766" t="str">
        <f ca="1">VLOOKUP($B1766,Summary!$A:$E,5,0)</f>
        <v>31 - 90</v>
      </c>
      <c r="W1766">
        <f t="shared" si="56"/>
        <v>10156155</v>
      </c>
    </row>
    <row r="1767" spans="1:23" s="8" customFormat="1">
      <c r="A1767" s="6">
        <v>45467</v>
      </c>
      <c r="B1767" s="209">
        <v>10158405</v>
      </c>
      <c r="C1767" s="7" t="str">
        <f t="shared" si="57"/>
        <v>KAPIL</v>
      </c>
      <c r="D1767" t="s">
        <v>583</v>
      </c>
      <c r="E1767">
        <v>8295745494</v>
      </c>
      <c r="F1767" t="s">
        <v>397</v>
      </c>
      <c r="G1767">
        <v>5</v>
      </c>
      <c r="H1767">
        <v>0</v>
      </c>
      <c r="I1767">
        <v>0</v>
      </c>
      <c r="J1767">
        <v>5</v>
      </c>
      <c r="K1767">
        <v>1</v>
      </c>
      <c r="L1767">
        <v>4</v>
      </c>
      <c r="M1767">
        <v>0</v>
      </c>
      <c r="N1767">
        <v>0</v>
      </c>
      <c r="O1767" t="s">
        <v>384</v>
      </c>
      <c r="P1767" s="368">
        <v>125</v>
      </c>
      <c r="Q1767" s="137">
        <v>0</v>
      </c>
      <c r="R1767" s="137">
        <v>5</v>
      </c>
      <c r="S1767" s="137">
        <v>1</v>
      </c>
      <c r="T1767" s="137">
        <v>100</v>
      </c>
      <c r="U1767" t="str">
        <f>VLOOKUP($B1767,Summary!$A:$C,3,0)</f>
        <v>Madhuri Joshi</v>
      </c>
      <c r="V1767" t="str">
        <f ca="1">VLOOKUP($B1767,Summary!$A:$E,5,0)</f>
        <v>00 - 30</v>
      </c>
      <c r="W1767">
        <f t="shared" si="56"/>
        <v>10158405</v>
      </c>
    </row>
    <row r="1768" spans="1:23" s="8" customFormat="1">
      <c r="A1768" s="6">
        <v>45467</v>
      </c>
      <c r="B1768" s="209">
        <v>10154722</v>
      </c>
      <c r="C1768" s="7" t="str">
        <f t="shared" si="57"/>
        <v>ANIMESH KARMAKAR</v>
      </c>
      <c r="D1768" t="s">
        <v>492</v>
      </c>
      <c r="E1768">
        <v>6294590298</v>
      </c>
      <c r="F1768" t="s">
        <v>387</v>
      </c>
      <c r="G1768">
        <v>4</v>
      </c>
      <c r="H1768">
        <v>0</v>
      </c>
      <c r="I1768">
        <v>0</v>
      </c>
      <c r="J1768">
        <v>4</v>
      </c>
      <c r="K1768">
        <v>2</v>
      </c>
      <c r="L1768">
        <v>2</v>
      </c>
      <c r="M1768">
        <v>0</v>
      </c>
      <c r="N1768">
        <v>0</v>
      </c>
      <c r="O1768" t="s">
        <v>384</v>
      </c>
      <c r="P1768" s="368">
        <v>100</v>
      </c>
      <c r="Q1768" s="137">
        <v>0</v>
      </c>
      <c r="R1768" s="137">
        <v>4</v>
      </c>
      <c r="S1768" s="137">
        <v>1</v>
      </c>
      <c r="T1768" s="137">
        <v>80</v>
      </c>
      <c r="U1768" t="str">
        <f>VLOOKUP($B1768,Summary!$A:$C,3,0)</f>
        <v>Abhijit Khanvilkar</v>
      </c>
      <c r="V1768" t="str">
        <f ca="1">VLOOKUP($B1768,Summary!$A:$E,5,0)</f>
        <v>91 - 180</v>
      </c>
      <c r="W1768">
        <f t="shared" si="56"/>
        <v>10154722</v>
      </c>
    </row>
    <row r="1769" spans="1:23" s="8" customFormat="1">
      <c r="A1769" s="6">
        <v>45467</v>
      </c>
      <c r="B1769" s="209">
        <v>10083901</v>
      </c>
      <c r="C1769" s="7" t="str">
        <f t="shared" si="57"/>
        <v>BHAVESH VIVEK MHATRE</v>
      </c>
      <c r="D1769" t="s">
        <v>419</v>
      </c>
      <c r="E1769">
        <v>8668720253</v>
      </c>
      <c r="F1769" t="s">
        <v>418</v>
      </c>
      <c r="G1769">
        <v>5</v>
      </c>
      <c r="H1769">
        <v>0</v>
      </c>
      <c r="I1769">
        <v>0</v>
      </c>
      <c r="J1769">
        <v>5</v>
      </c>
      <c r="K1769">
        <v>2</v>
      </c>
      <c r="L1769">
        <v>4</v>
      </c>
      <c r="M1769">
        <v>0</v>
      </c>
      <c r="N1769">
        <v>0</v>
      </c>
      <c r="O1769" t="s">
        <v>384</v>
      </c>
      <c r="P1769" s="368">
        <v>105</v>
      </c>
      <c r="Q1769" s="137">
        <v>0</v>
      </c>
      <c r="R1769" s="137">
        <v>5</v>
      </c>
      <c r="S1769" s="137">
        <v>1</v>
      </c>
      <c r="T1769" s="137">
        <v>100</v>
      </c>
      <c r="U1769" t="str">
        <f>VLOOKUP($B1769,Summary!$A:$C,3,0)</f>
        <v>Madhuri Joshi</v>
      </c>
      <c r="V1769" t="str">
        <f ca="1">VLOOKUP($B1769,Summary!$A:$E,5,0)</f>
        <v>More Than 1 Year</v>
      </c>
      <c r="W1769">
        <f t="shared" si="56"/>
        <v>10083901</v>
      </c>
    </row>
    <row r="1770" spans="1:23" s="8" customFormat="1">
      <c r="A1770" s="6">
        <v>45467</v>
      </c>
      <c r="B1770" s="209">
        <v>10153342</v>
      </c>
      <c r="C1770" s="7" t="str">
        <f t="shared" si="57"/>
        <v>AKASH RAMRATAN JAISWAL</v>
      </c>
      <c r="D1770" t="s">
        <v>461</v>
      </c>
      <c r="E1770">
        <v>7977956010</v>
      </c>
      <c r="F1770" t="s">
        <v>390</v>
      </c>
      <c r="G1770">
        <v>1</v>
      </c>
      <c r="H1770">
        <v>0</v>
      </c>
      <c r="I1770">
        <v>0</v>
      </c>
      <c r="J1770">
        <v>1</v>
      </c>
      <c r="K1770">
        <v>0</v>
      </c>
      <c r="L1770">
        <v>1</v>
      </c>
      <c r="M1770">
        <v>0</v>
      </c>
      <c r="N1770">
        <v>0</v>
      </c>
      <c r="O1770" t="s">
        <v>384</v>
      </c>
      <c r="P1770" s="368">
        <v>25</v>
      </c>
      <c r="Q1770" s="137">
        <v>0</v>
      </c>
      <c r="R1770" s="137">
        <v>1</v>
      </c>
      <c r="S1770" s="137">
        <v>1</v>
      </c>
      <c r="T1770" s="137">
        <v>33.33</v>
      </c>
      <c r="U1770" t="str">
        <f>VLOOKUP($B1770,Summary!$A:$C,3,0)</f>
        <v>Avnind Singh</v>
      </c>
      <c r="V1770" t="str">
        <f ca="1">VLOOKUP($B1770,Summary!$A:$E,5,0)</f>
        <v>91 - 180</v>
      </c>
      <c r="W1770">
        <f t="shared" si="56"/>
        <v>10153342</v>
      </c>
    </row>
    <row r="1771" spans="1:23" s="8" customFormat="1">
      <c r="A1771" s="6">
        <v>45467</v>
      </c>
      <c r="B1771" s="209">
        <v>10157451</v>
      </c>
      <c r="C1771" s="7" t="str">
        <f t="shared" si="57"/>
        <v>ATHARAV DASHRATH PAWAR</v>
      </c>
      <c r="D1771" t="s">
        <v>551</v>
      </c>
      <c r="E1771">
        <v>8655082048</v>
      </c>
      <c r="F1771" t="s">
        <v>387</v>
      </c>
      <c r="G1771">
        <v>6</v>
      </c>
      <c r="H1771">
        <v>0</v>
      </c>
      <c r="I1771">
        <v>0</v>
      </c>
      <c r="J1771">
        <v>6</v>
      </c>
      <c r="K1771">
        <v>3</v>
      </c>
      <c r="L1771">
        <v>3</v>
      </c>
      <c r="M1771">
        <v>0</v>
      </c>
      <c r="N1771">
        <v>0</v>
      </c>
      <c r="O1771" t="s">
        <v>384</v>
      </c>
      <c r="P1771" s="368">
        <v>140</v>
      </c>
      <c r="Q1771" s="137">
        <v>0</v>
      </c>
      <c r="R1771" s="137">
        <v>5</v>
      </c>
      <c r="S1771" s="137">
        <v>1</v>
      </c>
      <c r="T1771" s="137">
        <v>100</v>
      </c>
      <c r="U1771" t="str">
        <f>VLOOKUP($B1771,Summary!$A:$C,3,0)</f>
        <v>Abhijit Khanvilkar</v>
      </c>
      <c r="V1771" t="str">
        <f ca="1">VLOOKUP($B1771,Summary!$A:$E,5,0)</f>
        <v>31 - 90</v>
      </c>
      <c r="W1771">
        <f t="shared" si="56"/>
        <v>10157451</v>
      </c>
    </row>
    <row r="1772" spans="1:23" s="8" customFormat="1">
      <c r="A1772" s="6">
        <v>45467</v>
      </c>
      <c r="B1772" s="209">
        <v>10068735</v>
      </c>
      <c r="C1772" s="7" t="str">
        <f t="shared" si="57"/>
        <v>MOHAMMED MUNAWAR KHAN</v>
      </c>
      <c r="D1772" t="s">
        <v>398</v>
      </c>
      <c r="E1772">
        <v>8779346184</v>
      </c>
      <c r="F1772" t="s">
        <v>414</v>
      </c>
      <c r="G1772">
        <v>3</v>
      </c>
      <c r="H1772">
        <v>0</v>
      </c>
      <c r="I1772">
        <v>0</v>
      </c>
      <c r="J1772">
        <v>3</v>
      </c>
      <c r="K1772">
        <v>1</v>
      </c>
      <c r="L1772">
        <v>2</v>
      </c>
      <c r="M1772">
        <v>0</v>
      </c>
      <c r="N1772">
        <v>0</v>
      </c>
      <c r="O1772" t="s">
        <v>384</v>
      </c>
      <c r="P1772" s="368">
        <v>75</v>
      </c>
      <c r="Q1772" s="137">
        <v>0</v>
      </c>
      <c r="R1772" s="137">
        <v>3</v>
      </c>
      <c r="S1772" s="137">
        <v>1</v>
      </c>
      <c r="T1772" s="137">
        <v>100</v>
      </c>
      <c r="U1772" t="str">
        <f>VLOOKUP($B1772,Summary!$A:$C,3,0)</f>
        <v>Intezar Sayed</v>
      </c>
      <c r="V1772" t="str">
        <f ca="1">VLOOKUP($B1772,Summary!$A:$E,5,0)</f>
        <v>More Than 1 Year</v>
      </c>
      <c r="W1772">
        <f t="shared" si="56"/>
        <v>10068735</v>
      </c>
    </row>
    <row r="1773" spans="1:23" s="8" customFormat="1">
      <c r="A1773" s="6">
        <v>45467</v>
      </c>
      <c r="B1773" s="209">
        <v>10156139</v>
      </c>
      <c r="C1773" s="7" t="str">
        <f t="shared" si="57"/>
        <v>ASHISH SHUKLA</v>
      </c>
      <c r="D1773" t="s">
        <v>508</v>
      </c>
      <c r="E1773">
        <v>8879709699</v>
      </c>
      <c r="F1773" t="s">
        <v>387</v>
      </c>
      <c r="G1773">
        <v>3</v>
      </c>
      <c r="H1773">
        <v>0</v>
      </c>
      <c r="I1773">
        <v>0</v>
      </c>
      <c r="J1773">
        <v>3</v>
      </c>
      <c r="K1773">
        <v>2</v>
      </c>
      <c r="L1773">
        <v>2</v>
      </c>
      <c r="M1773">
        <v>0</v>
      </c>
      <c r="N1773">
        <v>0</v>
      </c>
      <c r="O1773" t="s">
        <v>384</v>
      </c>
      <c r="P1773" s="368">
        <v>75</v>
      </c>
      <c r="Q1773" s="137">
        <v>0</v>
      </c>
      <c r="R1773" s="137">
        <v>3</v>
      </c>
      <c r="S1773" s="137">
        <v>1</v>
      </c>
      <c r="T1773" s="137">
        <v>60</v>
      </c>
      <c r="U1773" t="str">
        <f>VLOOKUP($B1773,Summary!$A:$C,3,0)</f>
        <v>Abhijit Khanvilkar</v>
      </c>
      <c r="V1773" t="str">
        <f ca="1">VLOOKUP($B1773,Summary!$A:$E,5,0)</f>
        <v>31 - 90</v>
      </c>
      <c r="W1773">
        <f t="shared" si="56"/>
        <v>10156139</v>
      </c>
    </row>
    <row r="1774" spans="1:23" s="8" customFormat="1">
      <c r="A1774" s="6">
        <v>45467</v>
      </c>
      <c r="B1774" s="209">
        <v>10156402</v>
      </c>
      <c r="C1774" s="7" t="str">
        <f t="shared" si="57"/>
        <v>RANJEET UPENDRA SHARMA</v>
      </c>
      <c r="D1774" t="s">
        <v>529</v>
      </c>
      <c r="E1774">
        <v>7620769467</v>
      </c>
      <c r="F1774" t="s">
        <v>412</v>
      </c>
      <c r="G1774">
        <v>5</v>
      </c>
      <c r="H1774">
        <v>0</v>
      </c>
      <c r="I1774">
        <v>0</v>
      </c>
      <c r="J1774">
        <v>5</v>
      </c>
      <c r="K1774">
        <v>1</v>
      </c>
      <c r="L1774">
        <v>5</v>
      </c>
      <c r="M1774">
        <v>0</v>
      </c>
      <c r="N1774">
        <v>0</v>
      </c>
      <c r="O1774" t="s">
        <v>384</v>
      </c>
      <c r="P1774" s="368">
        <v>125</v>
      </c>
      <c r="Q1774" s="137">
        <v>0</v>
      </c>
      <c r="R1774" s="137">
        <v>5</v>
      </c>
      <c r="S1774" s="137">
        <v>1</v>
      </c>
      <c r="T1774" s="137">
        <v>100</v>
      </c>
      <c r="U1774" t="str">
        <f>VLOOKUP($B1774,Summary!$A:$C,3,0)</f>
        <v>Rushikesh Kale</v>
      </c>
      <c r="V1774" t="str">
        <f ca="1">VLOOKUP($B1774,Summary!$A:$E,5,0)</f>
        <v>31 - 90</v>
      </c>
      <c r="W1774">
        <f t="shared" si="56"/>
        <v>10156402</v>
      </c>
    </row>
    <row r="1775" spans="1:23" s="8" customFormat="1">
      <c r="A1775" s="6">
        <v>45467</v>
      </c>
      <c r="B1775" s="209">
        <v>10157735</v>
      </c>
      <c r="C1775" s="7" t="str">
        <f t="shared" si="57"/>
        <v>YADAV VIVEKKUMAR LALJI</v>
      </c>
      <c r="D1775" t="s">
        <v>564</v>
      </c>
      <c r="E1775">
        <v>9702818558</v>
      </c>
      <c r="F1775" t="s">
        <v>402</v>
      </c>
      <c r="G1775">
        <v>6</v>
      </c>
      <c r="H1775">
        <v>0</v>
      </c>
      <c r="I1775">
        <v>0</v>
      </c>
      <c r="J1775">
        <v>6</v>
      </c>
      <c r="K1775">
        <v>3</v>
      </c>
      <c r="L1775">
        <v>3</v>
      </c>
      <c r="M1775">
        <v>0</v>
      </c>
      <c r="N1775">
        <v>0</v>
      </c>
      <c r="O1775" t="s">
        <v>384</v>
      </c>
      <c r="P1775" s="368">
        <v>140</v>
      </c>
      <c r="Q1775" s="137">
        <v>0</v>
      </c>
      <c r="R1775" s="137">
        <v>6</v>
      </c>
      <c r="S1775" s="137">
        <v>1</v>
      </c>
      <c r="T1775" s="137">
        <v>100</v>
      </c>
      <c r="U1775" t="str">
        <f>VLOOKUP($B1775,Summary!$A:$C,3,0)</f>
        <v>Intezar Sayed</v>
      </c>
      <c r="V1775" t="str">
        <f ca="1">VLOOKUP($B1775,Summary!$A:$E,5,0)</f>
        <v>31 - 90</v>
      </c>
      <c r="W1775">
        <f t="shared" si="56"/>
        <v>10157735</v>
      </c>
    </row>
    <row r="1776" spans="1:23" s="8" customFormat="1">
      <c r="A1776" s="6">
        <v>45467</v>
      </c>
      <c r="B1776" s="209">
        <v>10081473</v>
      </c>
      <c r="C1776" s="7" t="str">
        <f t="shared" si="57"/>
        <v>ALOK NAKHDOO PAL</v>
      </c>
      <c r="D1776" t="s">
        <v>425</v>
      </c>
      <c r="E1776">
        <v>7385360866</v>
      </c>
      <c r="F1776" t="s">
        <v>405</v>
      </c>
      <c r="G1776">
        <v>1</v>
      </c>
      <c r="H1776">
        <v>1</v>
      </c>
      <c r="I1776">
        <v>0</v>
      </c>
      <c r="J1776">
        <v>0</v>
      </c>
      <c r="K1776">
        <v>0</v>
      </c>
      <c r="L1776">
        <v>1</v>
      </c>
      <c r="M1776">
        <v>0</v>
      </c>
      <c r="N1776">
        <v>0</v>
      </c>
      <c r="O1776" t="s">
        <v>384</v>
      </c>
      <c r="P1776" s="368">
        <v>90</v>
      </c>
      <c r="Q1776" s="137">
        <v>4720</v>
      </c>
      <c r="R1776" s="137">
        <v>1</v>
      </c>
      <c r="S1776" s="137">
        <v>1</v>
      </c>
      <c r="T1776" s="137">
        <v>20</v>
      </c>
      <c r="U1776" t="str">
        <f>VLOOKUP($B1776,Summary!$A:$C,3,0)</f>
        <v>Rushikesh Kale</v>
      </c>
      <c r="V1776" t="str">
        <f ca="1">VLOOKUP($B1776,Summary!$A:$E,5,0)</f>
        <v>More Than 1 Year</v>
      </c>
      <c r="W1776">
        <f t="shared" si="56"/>
        <v>10081473</v>
      </c>
    </row>
    <row r="1777" spans="1:23" s="8" customFormat="1">
      <c r="A1777" s="6">
        <v>45467</v>
      </c>
      <c r="B1777" s="209">
        <v>10152591</v>
      </c>
      <c r="C1777" s="7" t="str">
        <f t="shared" si="57"/>
        <v>ARUN KUMAR SHUKLA</v>
      </c>
      <c r="D1777" t="s">
        <v>421</v>
      </c>
      <c r="E1777">
        <v>8928440955</v>
      </c>
      <c r="F1777" t="s">
        <v>405</v>
      </c>
      <c r="G1777">
        <v>7</v>
      </c>
      <c r="H1777">
        <v>0</v>
      </c>
      <c r="I1777">
        <v>0</v>
      </c>
      <c r="J1777">
        <v>7</v>
      </c>
      <c r="K1777">
        <v>0</v>
      </c>
      <c r="L1777">
        <v>7</v>
      </c>
      <c r="M1777">
        <v>0</v>
      </c>
      <c r="N1777">
        <v>0</v>
      </c>
      <c r="O1777" t="s">
        <v>384</v>
      </c>
      <c r="P1777" s="368">
        <v>175</v>
      </c>
      <c r="Q1777" s="137">
        <v>0</v>
      </c>
      <c r="R1777" s="137">
        <v>7</v>
      </c>
      <c r="S1777" s="137">
        <v>1</v>
      </c>
      <c r="T1777" s="137">
        <v>100</v>
      </c>
      <c r="U1777" t="str">
        <f>VLOOKUP($B1777,Summary!$A:$C,3,0)</f>
        <v>Rushikesh Kale</v>
      </c>
      <c r="V1777" t="str">
        <f ca="1">VLOOKUP($B1777,Summary!$A:$E,5,0)</f>
        <v>91 - 180</v>
      </c>
      <c r="W1777">
        <f t="shared" si="56"/>
        <v>10152591</v>
      </c>
    </row>
    <row r="1778" spans="1:23" s="8" customFormat="1">
      <c r="A1778" s="6">
        <v>45467</v>
      </c>
      <c r="B1778" s="209">
        <v>10156156</v>
      </c>
      <c r="C1778" s="7" t="str">
        <f t="shared" si="57"/>
        <v>AJAY KUMAR MISHRA</v>
      </c>
      <c r="D1778" t="s">
        <v>528</v>
      </c>
      <c r="E1778">
        <v>8009478116</v>
      </c>
      <c r="F1778" t="s">
        <v>386</v>
      </c>
      <c r="G1778">
        <v>3</v>
      </c>
      <c r="H1778">
        <v>0</v>
      </c>
      <c r="I1778">
        <v>0</v>
      </c>
      <c r="J1778">
        <v>3</v>
      </c>
      <c r="K1778">
        <v>2</v>
      </c>
      <c r="L1778">
        <v>1</v>
      </c>
      <c r="M1778">
        <v>0</v>
      </c>
      <c r="N1778">
        <v>0</v>
      </c>
      <c r="O1778" t="s">
        <v>384</v>
      </c>
      <c r="P1778" s="368">
        <v>75</v>
      </c>
      <c r="Q1778" s="137">
        <v>0</v>
      </c>
      <c r="R1778" s="137">
        <v>3</v>
      </c>
      <c r="S1778" s="137">
        <v>1</v>
      </c>
      <c r="T1778" s="137">
        <v>60</v>
      </c>
      <c r="U1778" t="str">
        <f>VLOOKUP($B1778,Summary!$A:$C,3,0)</f>
        <v>Avnind Singh</v>
      </c>
      <c r="V1778" t="str">
        <f ca="1">VLOOKUP($B1778,Summary!$A:$E,5,0)</f>
        <v>31 - 90</v>
      </c>
      <c r="W1778">
        <f t="shared" si="56"/>
        <v>10156156</v>
      </c>
    </row>
    <row r="1779" spans="1:23" s="8" customFormat="1">
      <c r="A1779" s="6">
        <v>45467</v>
      </c>
      <c r="B1779" s="209">
        <v>10129842</v>
      </c>
      <c r="C1779" s="7" t="str">
        <f t="shared" si="57"/>
        <v>RANJIT REVNATH BOBHATE</v>
      </c>
      <c r="D1779" t="s">
        <v>428</v>
      </c>
      <c r="E1779">
        <v>9920240914</v>
      </c>
      <c r="F1779" t="s">
        <v>397</v>
      </c>
      <c r="G1779">
        <v>5</v>
      </c>
      <c r="H1779">
        <v>0</v>
      </c>
      <c r="I1779">
        <v>0</v>
      </c>
      <c r="J1779">
        <v>5</v>
      </c>
      <c r="K1779">
        <v>0</v>
      </c>
      <c r="L1779">
        <v>5</v>
      </c>
      <c r="M1779">
        <v>0</v>
      </c>
      <c r="N1779">
        <v>0</v>
      </c>
      <c r="O1779" t="s">
        <v>384</v>
      </c>
      <c r="P1779" s="368">
        <v>125</v>
      </c>
      <c r="Q1779" s="137">
        <v>0</v>
      </c>
      <c r="R1779" s="137">
        <v>5</v>
      </c>
      <c r="S1779" s="137">
        <v>1</v>
      </c>
      <c r="T1779" s="137">
        <v>100</v>
      </c>
      <c r="U1779" t="str">
        <f>VLOOKUP($B1779,Summary!$A:$C,3,0)</f>
        <v>Madhuri Joshi</v>
      </c>
      <c r="V1779" t="str">
        <f ca="1">VLOOKUP($B1779,Summary!$A:$E,5,0)</f>
        <v>More Than 1 Year</v>
      </c>
      <c r="W1779">
        <f t="shared" si="56"/>
        <v>10129842</v>
      </c>
    </row>
    <row r="1780" spans="1:23" s="8" customFormat="1">
      <c r="A1780" s="6">
        <v>45467</v>
      </c>
      <c r="B1780" s="209">
        <v>10158407</v>
      </c>
      <c r="C1780" s="7" t="str">
        <f t="shared" si="57"/>
        <v>ADESH DUBEY</v>
      </c>
      <c r="D1780" t="s">
        <v>584</v>
      </c>
      <c r="E1780">
        <v>9369678516</v>
      </c>
      <c r="F1780" t="s">
        <v>397</v>
      </c>
      <c r="G1780">
        <v>3</v>
      </c>
      <c r="H1780">
        <v>0</v>
      </c>
      <c r="I1780">
        <v>0</v>
      </c>
      <c r="J1780">
        <v>3</v>
      </c>
      <c r="K1780">
        <v>1</v>
      </c>
      <c r="L1780">
        <v>2</v>
      </c>
      <c r="M1780">
        <v>0</v>
      </c>
      <c r="N1780">
        <v>0</v>
      </c>
      <c r="O1780" t="s">
        <v>384</v>
      </c>
      <c r="P1780" s="368">
        <v>75</v>
      </c>
      <c r="Q1780" s="137">
        <v>0</v>
      </c>
      <c r="R1780" s="137">
        <v>3</v>
      </c>
      <c r="S1780" s="137">
        <v>1</v>
      </c>
      <c r="T1780" s="137">
        <v>100</v>
      </c>
      <c r="U1780" t="str">
        <f>VLOOKUP($B1780,Summary!$A:$C,3,0)</f>
        <v>Madhuri Joshi</v>
      </c>
      <c r="V1780" t="str">
        <f ca="1">VLOOKUP($B1780,Summary!$A:$E,5,0)</f>
        <v>00 - 30</v>
      </c>
      <c r="W1780">
        <f t="shared" si="56"/>
        <v>10158407</v>
      </c>
    </row>
    <row r="1781" spans="1:23" s="8" customFormat="1">
      <c r="A1781" s="6">
        <v>45467</v>
      </c>
      <c r="B1781" s="209">
        <v>10028593</v>
      </c>
      <c r="C1781" s="7" t="str">
        <f t="shared" si="57"/>
        <v>NANDAN SINGH</v>
      </c>
      <c r="D1781" t="s">
        <v>416</v>
      </c>
      <c r="E1781">
        <v>8655842601</v>
      </c>
      <c r="F1781" t="s">
        <v>387</v>
      </c>
      <c r="G1781">
        <v>1</v>
      </c>
      <c r="H1781">
        <v>0</v>
      </c>
      <c r="I1781">
        <v>0</v>
      </c>
      <c r="J1781">
        <v>1</v>
      </c>
      <c r="K1781">
        <v>0</v>
      </c>
      <c r="L1781">
        <v>1</v>
      </c>
      <c r="M1781">
        <v>0</v>
      </c>
      <c r="N1781">
        <v>0</v>
      </c>
      <c r="O1781" t="s">
        <v>384</v>
      </c>
      <c r="P1781" s="368">
        <v>25</v>
      </c>
      <c r="Q1781" s="137">
        <v>0</v>
      </c>
      <c r="R1781" s="137">
        <v>1</v>
      </c>
      <c r="S1781" s="137">
        <v>1</v>
      </c>
      <c r="T1781" s="137">
        <v>20</v>
      </c>
      <c r="U1781" t="str">
        <f>VLOOKUP($B1781,Summary!$A:$C,3,0)</f>
        <v>Abhijit Khanvilkar</v>
      </c>
      <c r="V1781" t="str">
        <f ca="1">VLOOKUP($B1781,Summary!$A:$E,5,0)</f>
        <v>More Than 1 Year</v>
      </c>
      <c r="W1781">
        <f t="shared" si="56"/>
        <v>10028593</v>
      </c>
    </row>
    <row r="1782" spans="1:23" s="8" customFormat="1">
      <c r="A1782" s="6">
        <v>45467</v>
      </c>
      <c r="B1782" s="209">
        <v>10106261</v>
      </c>
      <c r="C1782" s="7" t="str">
        <f t="shared" si="57"/>
        <v>MOHD ANWAR</v>
      </c>
      <c r="D1782" t="s">
        <v>406</v>
      </c>
      <c r="E1782">
        <v>9699967378</v>
      </c>
      <c r="F1782" t="s">
        <v>397</v>
      </c>
      <c r="G1782">
        <v>4</v>
      </c>
      <c r="H1782">
        <v>0</v>
      </c>
      <c r="I1782">
        <v>0</v>
      </c>
      <c r="J1782">
        <v>4</v>
      </c>
      <c r="K1782">
        <v>1</v>
      </c>
      <c r="L1782">
        <v>3</v>
      </c>
      <c r="M1782">
        <v>0</v>
      </c>
      <c r="N1782">
        <v>0</v>
      </c>
      <c r="O1782" t="s">
        <v>384</v>
      </c>
      <c r="P1782" s="368">
        <v>100</v>
      </c>
      <c r="Q1782" s="137">
        <v>0</v>
      </c>
      <c r="R1782" s="137">
        <v>4</v>
      </c>
      <c r="S1782" s="137">
        <v>1</v>
      </c>
      <c r="T1782" s="137">
        <v>80</v>
      </c>
      <c r="U1782" t="str">
        <f>VLOOKUP($B1782,Summary!$A:$C,3,0)</f>
        <v>Madhuri Joshi</v>
      </c>
      <c r="V1782" t="str">
        <f ca="1">VLOOKUP($B1782,Summary!$A:$E,5,0)</f>
        <v>More Than 1 Year</v>
      </c>
      <c r="W1782">
        <f t="shared" si="56"/>
        <v>10106261</v>
      </c>
    </row>
    <row r="1783" spans="1:23" s="8" customFormat="1">
      <c r="A1783" s="6">
        <v>45467</v>
      </c>
      <c r="B1783" s="209">
        <v>10139865</v>
      </c>
      <c r="C1783" s="7" t="str">
        <f t="shared" si="57"/>
        <v>JITENDRA PRATAP SINGH</v>
      </c>
      <c r="D1783" t="s">
        <v>544</v>
      </c>
      <c r="E1783">
        <v>7718993383</v>
      </c>
      <c r="F1783" t="s">
        <v>383</v>
      </c>
      <c r="G1783">
        <v>3</v>
      </c>
      <c r="H1783">
        <v>0</v>
      </c>
      <c r="I1783">
        <v>0</v>
      </c>
      <c r="J1783">
        <v>3</v>
      </c>
      <c r="K1783">
        <v>0</v>
      </c>
      <c r="L1783">
        <v>3</v>
      </c>
      <c r="M1783">
        <v>0</v>
      </c>
      <c r="N1783">
        <v>0</v>
      </c>
      <c r="O1783" t="s">
        <v>384</v>
      </c>
      <c r="P1783" s="368">
        <v>75</v>
      </c>
      <c r="Q1783" s="137">
        <v>0</v>
      </c>
      <c r="R1783" s="137">
        <v>3</v>
      </c>
      <c r="S1783" s="137">
        <v>1</v>
      </c>
      <c r="T1783" s="137">
        <v>60</v>
      </c>
      <c r="U1783" t="str">
        <f>VLOOKUP($B1783,Summary!$A:$C,3,0)</f>
        <v>Madhuri Joshi</v>
      </c>
      <c r="V1783" t="str">
        <f ca="1">VLOOKUP($B1783,Summary!$A:$E,5,0)</f>
        <v>More Than 1 Year</v>
      </c>
      <c r="W1783">
        <f t="shared" si="56"/>
        <v>10139865</v>
      </c>
    </row>
    <row r="1784" spans="1:23" s="8" customFormat="1">
      <c r="A1784" s="6">
        <v>45467</v>
      </c>
      <c r="B1784" s="209">
        <v>10149740</v>
      </c>
      <c r="C1784" s="7" t="str">
        <f t="shared" si="57"/>
        <v>MD SARFARAZ</v>
      </c>
      <c r="D1784" t="s">
        <v>420</v>
      </c>
      <c r="E1784">
        <v>8709965096</v>
      </c>
      <c r="F1784" t="s">
        <v>401</v>
      </c>
      <c r="G1784">
        <v>7</v>
      </c>
      <c r="H1784">
        <v>0</v>
      </c>
      <c r="I1784">
        <v>0</v>
      </c>
      <c r="J1784">
        <v>7</v>
      </c>
      <c r="K1784">
        <v>1</v>
      </c>
      <c r="L1784">
        <v>6</v>
      </c>
      <c r="M1784">
        <v>0</v>
      </c>
      <c r="N1784">
        <v>0</v>
      </c>
      <c r="O1784" t="s">
        <v>384</v>
      </c>
      <c r="P1784" s="368">
        <v>175</v>
      </c>
      <c r="Q1784" s="137">
        <v>0</v>
      </c>
      <c r="R1784" s="137">
        <v>7</v>
      </c>
      <c r="S1784" s="137">
        <v>1</v>
      </c>
      <c r="T1784" s="137">
        <v>100</v>
      </c>
      <c r="U1784" t="str">
        <f>VLOOKUP($B1784,Summary!$A:$C,3,0)</f>
        <v>Abhijit Khanvilkar</v>
      </c>
      <c r="V1784" t="str">
        <f ca="1">VLOOKUP($B1784,Summary!$A:$E,5,0)</f>
        <v>180 +</v>
      </c>
      <c r="W1784">
        <f t="shared" si="56"/>
        <v>10149740</v>
      </c>
    </row>
    <row r="1785" spans="1:23" s="8" customFormat="1">
      <c r="A1785" s="6">
        <v>45467</v>
      </c>
      <c r="B1785" s="209">
        <v>10158393</v>
      </c>
      <c r="C1785" s="7" t="str">
        <f t="shared" si="57"/>
        <v>SURAJ CHHOTELAL GUPTA</v>
      </c>
      <c r="D1785" t="s">
        <v>581</v>
      </c>
      <c r="E1785">
        <v>9372641825</v>
      </c>
      <c r="F1785" t="s">
        <v>395</v>
      </c>
      <c r="G1785">
        <v>5</v>
      </c>
      <c r="H1785">
        <v>0</v>
      </c>
      <c r="I1785">
        <v>0</v>
      </c>
      <c r="J1785">
        <v>5</v>
      </c>
      <c r="K1785">
        <v>1</v>
      </c>
      <c r="L1785">
        <v>4</v>
      </c>
      <c r="M1785">
        <v>0</v>
      </c>
      <c r="N1785">
        <v>0</v>
      </c>
      <c r="O1785" t="s">
        <v>384</v>
      </c>
      <c r="P1785" s="368">
        <v>125</v>
      </c>
      <c r="Q1785" s="137">
        <v>0</v>
      </c>
      <c r="R1785" s="137">
        <v>5</v>
      </c>
      <c r="S1785" s="137">
        <v>1</v>
      </c>
      <c r="T1785" s="137">
        <v>100</v>
      </c>
      <c r="U1785" t="str">
        <f>VLOOKUP($B1785,Summary!$A:$C,3,0)</f>
        <v>Intezar Sayed</v>
      </c>
      <c r="V1785" t="str">
        <f ca="1">VLOOKUP($B1785,Summary!$A:$E,5,0)</f>
        <v>00 - 30</v>
      </c>
      <c r="W1785">
        <f t="shared" si="56"/>
        <v>10158393</v>
      </c>
    </row>
    <row r="1786" spans="1:23" s="8" customFormat="1">
      <c r="A1786" s="6">
        <v>45467</v>
      </c>
      <c r="B1786" s="209">
        <v>10031401</v>
      </c>
      <c r="C1786" s="7" t="str">
        <f t="shared" si="57"/>
        <v>KARIM JARIYA</v>
      </c>
      <c r="D1786" t="s">
        <v>403</v>
      </c>
      <c r="E1786">
        <v>9321734702</v>
      </c>
      <c r="F1786" t="s">
        <v>385</v>
      </c>
      <c r="G1786">
        <v>5</v>
      </c>
      <c r="H1786">
        <v>0</v>
      </c>
      <c r="I1786">
        <v>0</v>
      </c>
      <c r="J1786">
        <v>5</v>
      </c>
      <c r="K1786">
        <v>0</v>
      </c>
      <c r="L1786">
        <v>5</v>
      </c>
      <c r="M1786">
        <v>0</v>
      </c>
      <c r="N1786">
        <v>0</v>
      </c>
      <c r="O1786" t="s">
        <v>384</v>
      </c>
      <c r="P1786" s="368">
        <v>100</v>
      </c>
      <c r="Q1786" s="137">
        <v>0</v>
      </c>
      <c r="R1786" s="137">
        <v>4</v>
      </c>
      <c r="S1786" s="137">
        <v>1</v>
      </c>
      <c r="T1786" s="137">
        <v>80</v>
      </c>
      <c r="U1786" t="str">
        <f>VLOOKUP($B1786,Summary!$A:$C,3,0)</f>
        <v>Intezar Sayed</v>
      </c>
      <c r="V1786" t="str">
        <f ca="1">VLOOKUP($B1786,Summary!$A:$E,5,0)</f>
        <v>More Than 1 Year</v>
      </c>
      <c r="W1786">
        <f t="shared" si="56"/>
        <v>10031401</v>
      </c>
    </row>
    <row r="1787" spans="1:23" s="8" customFormat="1">
      <c r="A1787" s="6">
        <v>45467</v>
      </c>
      <c r="B1787" s="209">
        <v>10157420</v>
      </c>
      <c r="C1787" s="7" t="str">
        <f t="shared" si="57"/>
        <v>VISHAL RAJENDRA UPADHYAY</v>
      </c>
      <c r="D1787" t="s">
        <v>554</v>
      </c>
      <c r="E1787">
        <v>9867075685</v>
      </c>
      <c r="F1787" t="s">
        <v>497</v>
      </c>
      <c r="G1787">
        <v>4</v>
      </c>
      <c r="H1787">
        <v>0</v>
      </c>
      <c r="I1787">
        <v>0</v>
      </c>
      <c r="J1787">
        <v>4</v>
      </c>
      <c r="K1787">
        <v>0</v>
      </c>
      <c r="L1787">
        <v>4</v>
      </c>
      <c r="M1787">
        <v>0</v>
      </c>
      <c r="N1787">
        <v>0</v>
      </c>
      <c r="O1787" t="s">
        <v>384</v>
      </c>
      <c r="P1787" s="368">
        <v>100</v>
      </c>
      <c r="Q1787" s="137">
        <v>0</v>
      </c>
      <c r="R1787" s="137">
        <v>4</v>
      </c>
      <c r="S1787" s="137">
        <v>1</v>
      </c>
      <c r="T1787" s="137">
        <v>80</v>
      </c>
      <c r="U1787" t="str">
        <f>VLOOKUP($B1787,Summary!$A:$C,3,0)</f>
        <v>Dileep Sharma</v>
      </c>
      <c r="V1787" t="str">
        <f ca="1">VLOOKUP($B1787,Summary!$A:$E,5,0)</f>
        <v>31 - 90</v>
      </c>
      <c r="W1787">
        <f t="shared" si="56"/>
        <v>10157420</v>
      </c>
    </row>
    <row r="1788" spans="1:23" s="8" customFormat="1">
      <c r="A1788" s="6">
        <v>45467</v>
      </c>
      <c r="B1788" s="209">
        <v>10153333</v>
      </c>
      <c r="C1788" s="7" t="str">
        <f t="shared" si="57"/>
        <v>SUMIT KUMAR PARASNATH VERMA</v>
      </c>
      <c r="D1788" t="s">
        <v>546</v>
      </c>
      <c r="E1788">
        <v>7738531602</v>
      </c>
      <c r="F1788" t="s">
        <v>503</v>
      </c>
      <c r="G1788">
        <v>5</v>
      </c>
      <c r="H1788">
        <v>0</v>
      </c>
      <c r="I1788">
        <v>0</v>
      </c>
      <c r="J1788">
        <v>5</v>
      </c>
      <c r="K1788">
        <v>1</v>
      </c>
      <c r="L1788">
        <v>4</v>
      </c>
      <c r="M1788">
        <v>0</v>
      </c>
      <c r="N1788">
        <v>0</v>
      </c>
      <c r="O1788" t="s">
        <v>384</v>
      </c>
      <c r="P1788" s="368">
        <v>125</v>
      </c>
      <c r="Q1788" s="137">
        <v>0</v>
      </c>
      <c r="R1788" s="137">
        <v>5</v>
      </c>
      <c r="S1788" s="137">
        <v>1</v>
      </c>
      <c r="T1788" s="137">
        <v>100</v>
      </c>
      <c r="U1788" t="str">
        <f>VLOOKUP($B1788,Summary!$A:$C,3,0)</f>
        <v>Dileep Sharma</v>
      </c>
      <c r="V1788" t="str">
        <f ca="1">VLOOKUP($B1788,Summary!$A:$E,5,0)</f>
        <v>91 - 180</v>
      </c>
      <c r="W1788">
        <f t="shared" si="56"/>
        <v>10153333</v>
      </c>
    </row>
    <row r="1789" spans="1:23" s="8" customFormat="1">
      <c r="A1789" s="6">
        <v>45467</v>
      </c>
      <c r="B1789" s="209">
        <v>10158402</v>
      </c>
      <c r="C1789" s="7" t="str">
        <f t="shared" si="57"/>
        <v>ABHISHEK RAJNARAYAN GUPTA</v>
      </c>
      <c r="D1789" t="s">
        <v>580</v>
      </c>
      <c r="E1789">
        <v>8454864050</v>
      </c>
      <c r="F1789" t="s">
        <v>503</v>
      </c>
      <c r="G1789">
        <v>6</v>
      </c>
      <c r="H1789">
        <v>0</v>
      </c>
      <c r="I1789">
        <v>0</v>
      </c>
      <c r="J1789">
        <v>6</v>
      </c>
      <c r="K1789">
        <v>3</v>
      </c>
      <c r="L1789">
        <v>3</v>
      </c>
      <c r="M1789">
        <v>0</v>
      </c>
      <c r="N1789">
        <v>1</v>
      </c>
      <c r="O1789" t="s">
        <v>384</v>
      </c>
      <c r="P1789" s="368">
        <v>160</v>
      </c>
      <c r="Q1789" s="137">
        <v>0</v>
      </c>
      <c r="R1789" s="137">
        <v>5</v>
      </c>
      <c r="S1789" s="137">
        <v>1</v>
      </c>
      <c r="T1789" s="137">
        <v>100</v>
      </c>
      <c r="U1789" t="str">
        <f>VLOOKUP($B1789,Summary!$A:$C,3,0)</f>
        <v>Dileep Sharma</v>
      </c>
      <c r="V1789" t="str">
        <f ca="1">VLOOKUP($B1789,Summary!$A:$E,5,0)</f>
        <v>00 - 30</v>
      </c>
      <c r="W1789">
        <f t="shared" si="56"/>
        <v>10158402</v>
      </c>
    </row>
    <row r="1790" spans="1:23" s="8" customFormat="1">
      <c r="A1790" s="6">
        <v>45467</v>
      </c>
      <c r="B1790" s="209">
        <v>10157283</v>
      </c>
      <c r="C1790" s="7" t="str">
        <f t="shared" si="57"/>
        <v>VINIT LAXMIKANT CHATURVEDI</v>
      </c>
      <c r="D1790" t="s">
        <v>549</v>
      </c>
      <c r="E1790">
        <v>9619167461</v>
      </c>
      <c r="F1790" t="s">
        <v>461</v>
      </c>
      <c r="G1790">
        <v>5</v>
      </c>
      <c r="H1790">
        <v>1</v>
      </c>
      <c r="I1790">
        <v>0</v>
      </c>
      <c r="J1790">
        <v>4</v>
      </c>
      <c r="K1790">
        <v>4</v>
      </c>
      <c r="L1790">
        <v>1</v>
      </c>
      <c r="M1790">
        <v>0</v>
      </c>
      <c r="N1790">
        <v>0</v>
      </c>
      <c r="O1790" t="s">
        <v>384</v>
      </c>
      <c r="P1790" s="368">
        <v>190</v>
      </c>
      <c r="Q1790" s="137">
        <v>7080</v>
      </c>
      <c r="R1790" s="137">
        <v>5</v>
      </c>
      <c r="S1790" s="137">
        <v>1</v>
      </c>
      <c r="T1790" s="137">
        <v>100</v>
      </c>
      <c r="U1790" t="str">
        <f>VLOOKUP($B1790,Summary!$A:$C,3,0)</f>
        <v>Avnind Singh</v>
      </c>
      <c r="V1790" t="str">
        <f ca="1">VLOOKUP($B1790,Summary!$A:$E,5,0)</f>
        <v>31 - 90</v>
      </c>
      <c r="W1790">
        <f t="shared" si="56"/>
        <v>10157283</v>
      </c>
    </row>
    <row r="1791" spans="1:23" s="8" customFormat="1">
      <c r="A1791" s="6">
        <v>45467</v>
      </c>
      <c r="B1791" s="209">
        <v>10157455</v>
      </c>
      <c r="C1791" s="7" t="str">
        <f t="shared" si="57"/>
        <v>PRASHANT VISHRAM PATIL</v>
      </c>
      <c r="D1791" t="s">
        <v>552</v>
      </c>
      <c r="E1791">
        <v>7777088988</v>
      </c>
      <c r="F1791" t="s">
        <v>409</v>
      </c>
      <c r="G1791">
        <v>5</v>
      </c>
      <c r="H1791">
        <v>0</v>
      </c>
      <c r="I1791">
        <v>0</v>
      </c>
      <c r="J1791">
        <v>5</v>
      </c>
      <c r="K1791">
        <v>3</v>
      </c>
      <c r="L1791">
        <v>2</v>
      </c>
      <c r="M1791">
        <v>0</v>
      </c>
      <c r="N1791">
        <v>0</v>
      </c>
      <c r="O1791" t="s">
        <v>384</v>
      </c>
      <c r="P1791" s="368">
        <v>120</v>
      </c>
      <c r="Q1791" s="137">
        <v>0</v>
      </c>
      <c r="R1791" s="137">
        <v>4</v>
      </c>
      <c r="S1791" s="137">
        <v>1</v>
      </c>
      <c r="T1791" s="137">
        <v>80</v>
      </c>
      <c r="U1791" t="str">
        <f>VLOOKUP($B1791,Summary!$A:$C,3,0)</f>
        <v>Avnind Singh</v>
      </c>
      <c r="V1791" t="str">
        <f ca="1">VLOOKUP($B1791,Summary!$A:$E,5,0)</f>
        <v>31 - 90</v>
      </c>
      <c r="W1791">
        <f t="shared" si="56"/>
        <v>10157455</v>
      </c>
    </row>
    <row r="1792" spans="1:23" s="8" customFormat="1">
      <c r="A1792" s="6">
        <v>45467</v>
      </c>
      <c r="B1792" s="209">
        <v>10158400</v>
      </c>
      <c r="C1792" s="7" t="str">
        <f t="shared" si="57"/>
        <v>APPASAHEB DHANAJI MASAL</v>
      </c>
      <c r="D1792" t="s">
        <v>579</v>
      </c>
      <c r="E1792">
        <v>9096490816</v>
      </c>
      <c r="F1792" t="s">
        <v>416</v>
      </c>
      <c r="G1792">
        <v>7</v>
      </c>
      <c r="H1792">
        <v>0</v>
      </c>
      <c r="I1792">
        <v>0</v>
      </c>
      <c r="J1792">
        <v>7</v>
      </c>
      <c r="K1792">
        <v>4</v>
      </c>
      <c r="L1792">
        <v>3</v>
      </c>
      <c r="M1792">
        <v>0</v>
      </c>
      <c r="N1792">
        <v>0</v>
      </c>
      <c r="O1792" t="s">
        <v>384</v>
      </c>
      <c r="P1792" s="368">
        <v>175</v>
      </c>
      <c r="Q1792" s="137">
        <v>0</v>
      </c>
      <c r="R1792" s="137">
        <v>7</v>
      </c>
      <c r="S1792" s="137">
        <v>1</v>
      </c>
      <c r="T1792" s="137">
        <v>100</v>
      </c>
      <c r="U1792" t="str">
        <f>VLOOKUP($B1792,Summary!$A:$C,3,0)</f>
        <v>Abhijit Khanvilkar</v>
      </c>
      <c r="V1792" t="str">
        <f ca="1">VLOOKUP($B1792,Summary!$A:$E,5,0)</f>
        <v>00 - 30</v>
      </c>
      <c r="W1792">
        <f t="shared" si="56"/>
        <v>10158400</v>
      </c>
    </row>
    <row r="1793" spans="1:23" s="8" customFormat="1">
      <c r="A1793" s="6">
        <v>45467</v>
      </c>
      <c r="B1793" s="209">
        <v>10158408</v>
      </c>
      <c r="C1793" s="7" t="str">
        <f t="shared" si="57"/>
        <v>PRASHANT TUKARAM THOKALE</v>
      </c>
      <c r="D1793" t="s">
        <v>586</v>
      </c>
      <c r="E1793">
        <v>8779830559</v>
      </c>
      <c r="F1793" t="s">
        <v>471</v>
      </c>
      <c r="G1793">
        <v>4</v>
      </c>
      <c r="H1793">
        <v>0</v>
      </c>
      <c r="I1793">
        <v>0</v>
      </c>
      <c r="J1793">
        <v>4</v>
      </c>
      <c r="K1793">
        <v>0</v>
      </c>
      <c r="L1793">
        <v>5</v>
      </c>
      <c r="M1793">
        <v>0</v>
      </c>
      <c r="N1793">
        <v>0</v>
      </c>
      <c r="O1793" t="s">
        <v>384</v>
      </c>
      <c r="P1793" s="368">
        <v>100</v>
      </c>
      <c r="Q1793" s="137">
        <v>0</v>
      </c>
      <c r="R1793" s="137">
        <v>4</v>
      </c>
      <c r="S1793" s="137">
        <v>1</v>
      </c>
      <c r="T1793" s="137">
        <v>100</v>
      </c>
      <c r="U1793" t="str">
        <f>VLOOKUP($B1793,Summary!$A:$C,3,0)</f>
        <v>Dileep Sharma</v>
      </c>
      <c r="V1793" t="str">
        <f ca="1">VLOOKUP($B1793,Summary!$A:$E,5,0)</f>
        <v>00 - 30</v>
      </c>
      <c r="W1793">
        <f t="shared" si="56"/>
        <v>10158408</v>
      </c>
    </row>
    <row r="1794" spans="1:23" s="8" customFormat="1">
      <c r="A1794" s="6">
        <v>45467</v>
      </c>
      <c r="B1794" s="209">
        <v>10155622</v>
      </c>
      <c r="C1794" s="7" t="str">
        <f t="shared" si="57"/>
        <v>SOFIYAN MOHAMMED UMAR ANSARI</v>
      </c>
      <c r="D1794" t="s">
        <v>498</v>
      </c>
      <c r="E1794">
        <v>7304151160</v>
      </c>
      <c r="F1794" t="s">
        <v>503</v>
      </c>
      <c r="G1794">
        <v>1</v>
      </c>
      <c r="H1794">
        <v>1</v>
      </c>
      <c r="I1794">
        <v>0</v>
      </c>
      <c r="J1794">
        <v>0</v>
      </c>
      <c r="K1794">
        <v>0</v>
      </c>
      <c r="L1794">
        <v>1</v>
      </c>
      <c r="M1794">
        <v>0</v>
      </c>
      <c r="N1794">
        <v>0</v>
      </c>
      <c r="O1794" t="s">
        <v>384</v>
      </c>
      <c r="P1794" s="368">
        <v>90</v>
      </c>
      <c r="Q1794" s="137">
        <v>20532</v>
      </c>
      <c r="R1794" s="137">
        <v>1</v>
      </c>
      <c r="S1794" s="137">
        <v>1</v>
      </c>
      <c r="T1794" s="137">
        <v>20</v>
      </c>
      <c r="U1794" t="str">
        <f>VLOOKUP($B1794,Summary!$A:$C,3,0)</f>
        <v>Dileep Sharma</v>
      </c>
      <c r="V1794" t="str">
        <f ca="1">VLOOKUP($B1794,Summary!$A:$E,5,0)</f>
        <v>31 - 90</v>
      </c>
      <c r="W1794">
        <f t="shared" si="56"/>
        <v>10155622</v>
      </c>
    </row>
    <row r="1795" spans="1:23" s="8" customFormat="1">
      <c r="A1795" s="6">
        <v>45467</v>
      </c>
      <c r="B1795" s="209">
        <v>10062664</v>
      </c>
      <c r="C1795" s="7" t="str">
        <f t="shared" si="57"/>
        <v>NAVEEN TRIPATHI</v>
      </c>
      <c r="D1795" t="s">
        <v>433</v>
      </c>
      <c r="E1795">
        <v>8979086009</v>
      </c>
      <c r="F1795" t="s">
        <v>414</v>
      </c>
      <c r="G1795">
        <v>1</v>
      </c>
      <c r="H1795">
        <v>1</v>
      </c>
      <c r="I1795">
        <v>0</v>
      </c>
      <c r="J1795">
        <v>0</v>
      </c>
      <c r="K1795">
        <v>0</v>
      </c>
      <c r="L1795">
        <v>1</v>
      </c>
      <c r="M1795">
        <v>0</v>
      </c>
      <c r="N1795">
        <v>0</v>
      </c>
      <c r="O1795" t="s">
        <v>384</v>
      </c>
      <c r="P1795" s="368">
        <v>90</v>
      </c>
      <c r="Q1795" s="137">
        <v>7080</v>
      </c>
      <c r="R1795" s="137">
        <v>1</v>
      </c>
      <c r="S1795" s="137">
        <v>1</v>
      </c>
      <c r="T1795" s="137">
        <v>20</v>
      </c>
      <c r="U1795" t="str">
        <f>VLOOKUP($B1795,Summary!$A:$C,3,0)</f>
        <v>Intezar Sayed</v>
      </c>
      <c r="V1795" t="str">
        <f ca="1">VLOOKUP($B1795,Summary!$A:$E,5,0)</f>
        <v>More Than 1 Year</v>
      </c>
      <c r="W1795">
        <f t="shared" ref="W1795:W1858" si="58">B1795</f>
        <v>10062664</v>
      </c>
    </row>
    <row r="1796" spans="1:23" s="8" customFormat="1">
      <c r="A1796" s="6">
        <v>45467</v>
      </c>
      <c r="B1796" s="209">
        <v>10152249</v>
      </c>
      <c r="C1796" s="7" t="str">
        <f t="shared" si="57"/>
        <v>HARIHAR SINGH</v>
      </c>
      <c r="D1796" t="s">
        <v>438</v>
      </c>
      <c r="E1796">
        <v>8149312014</v>
      </c>
      <c r="F1796" t="s">
        <v>385</v>
      </c>
      <c r="G1796">
        <v>3</v>
      </c>
      <c r="H1796">
        <v>1</v>
      </c>
      <c r="I1796">
        <v>0</v>
      </c>
      <c r="J1796">
        <v>2</v>
      </c>
      <c r="K1796">
        <v>0</v>
      </c>
      <c r="L1796">
        <v>3</v>
      </c>
      <c r="M1796">
        <v>0</v>
      </c>
      <c r="N1796">
        <v>0</v>
      </c>
      <c r="O1796" t="s">
        <v>384</v>
      </c>
      <c r="P1796" s="368">
        <v>140</v>
      </c>
      <c r="Q1796" s="137">
        <v>4720</v>
      </c>
      <c r="R1796" s="137">
        <v>3</v>
      </c>
      <c r="S1796" s="137">
        <v>1</v>
      </c>
      <c r="T1796" s="137">
        <v>60</v>
      </c>
      <c r="U1796" t="str">
        <f>VLOOKUP($B1796,Summary!$A:$C,3,0)</f>
        <v>Intezar Sayed</v>
      </c>
      <c r="V1796" t="str">
        <f ca="1">VLOOKUP($B1796,Summary!$A:$E,5,0)</f>
        <v>91 - 180</v>
      </c>
      <c r="W1796">
        <f t="shared" si="58"/>
        <v>10152249</v>
      </c>
    </row>
    <row r="1797" spans="1:23" s="8" customFormat="1">
      <c r="A1797" s="6">
        <v>45467</v>
      </c>
      <c r="B1797" s="209">
        <v>10152292</v>
      </c>
      <c r="C1797" s="7" t="str">
        <f t="shared" si="57"/>
        <v>CHOUBEY ADITYA AJIT</v>
      </c>
      <c r="D1797" t="s">
        <v>404</v>
      </c>
      <c r="E1797">
        <v>7414955787</v>
      </c>
      <c r="F1797" t="s">
        <v>405</v>
      </c>
      <c r="G1797">
        <v>4</v>
      </c>
      <c r="H1797">
        <v>1</v>
      </c>
      <c r="I1797">
        <v>0</v>
      </c>
      <c r="J1797">
        <v>3</v>
      </c>
      <c r="K1797">
        <v>1</v>
      </c>
      <c r="L1797">
        <v>4</v>
      </c>
      <c r="M1797">
        <v>0</v>
      </c>
      <c r="N1797">
        <v>0</v>
      </c>
      <c r="O1797" t="s">
        <v>384</v>
      </c>
      <c r="P1797" s="368">
        <v>140</v>
      </c>
      <c r="Q1797" s="137">
        <v>2360</v>
      </c>
      <c r="R1797" s="137">
        <v>3</v>
      </c>
      <c r="S1797" s="137">
        <v>1</v>
      </c>
      <c r="T1797" s="137">
        <v>100</v>
      </c>
      <c r="U1797" t="str">
        <f>VLOOKUP($B1797,Summary!$A:$C,3,0)</f>
        <v>Rushikesh Kale</v>
      </c>
      <c r="V1797" t="str">
        <f ca="1">VLOOKUP($B1797,Summary!$A:$E,5,0)</f>
        <v>91 - 180</v>
      </c>
      <c r="W1797">
        <f t="shared" si="58"/>
        <v>10152292</v>
      </c>
    </row>
    <row r="1798" spans="1:23" s="8" customFormat="1">
      <c r="A1798" s="6">
        <v>45467</v>
      </c>
      <c r="B1798" s="209">
        <v>10150180</v>
      </c>
      <c r="C1798" s="7" t="str">
        <f t="shared" si="57"/>
        <v>YASH SABHA SHANKAR TIWARI</v>
      </c>
      <c r="D1798" t="s">
        <v>423</v>
      </c>
      <c r="E1798">
        <v>9594587271</v>
      </c>
      <c r="F1798" t="s">
        <v>387</v>
      </c>
      <c r="G1798">
        <v>1</v>
      </c>
      <c r="H1798">
        <v>0</v>
      </c>
      <c r="I1798">
        <v>0</v>
      </c>
      <c r="J1798">
        <v>1</v>
      </c>
      <c r="K1798">
        <v>0</v>
      </c>
      <c r="L1798">
        <v>1</v>
      </c>
      <c r="M1798">
        <v>0</v>
      </c>
      <c r="N1798">
        <v>0</v>
      </c>
      <c r="O1798" t="s">
        <v>384</v>
      </c>
      <c r="P1798" s="368">
        <v>25</v>
      </c>
      <c r="Q1798" s="137">
        <v>0</v>
      </c>
      <c r="R1798" s="137">
        <v>1</v>
      </c>
      <c r="S1798" s="137">
        <v>1</v>
      </c>
      <c r="T1798" s="137">
        <v>20</v>
      </c>
      <c r="U1798" t="str">
        <f>VLOOKUP($B1798,Summary!$A:$C,3,0)</f>
        <v>Abhijit Khanvilkar</v>
      </c>
      <c r="V1798" t="str">
        <f ca="1">VLOOKUP($B1798,Summary!$A:$E,5,0)</f>
        <v>180 +</v>
      </c>
      <c r="W1798">
        <f t="shared" si="58"/>
        <v>10150180</v>
      </c>
    </row>
    <row r="1799" spans="1:23" s="8" customFormat="1">
      <c r="A1799" s="6">
        <v>45467</v>
      </c>
      <c r="B1799" s="209">
        <v>10145771</v>
      </c>
      <c r="C1799" s="7" t="str">
        <f t="shared" si="57"/>
        <v>RISHIKESH DUBEY</v>
      </c>
      <c r="D1799" t="s">
        <v>437</v>
      </c>
      <c r="E1799">
        <v>8369036235</v>
      </c>
      <c r="F1799" t="s">
        <v>433</v>
      </c>
      <c r="G1799">
        <v>5</v>
      </c>
      <c r="H1799">
        <v>0</v>
      </c>
      <c r="I1799">
        <v>0</v>
      </c>
      <c r="J1799">
        <v>5</v>
      </c>
      <c r="K1799">
        <v>0</v>
      </c>
      <c r="L1799">
        <v>5</v>
      </c>
      <c r="M1799">
        <v>0</v>
      </c>
      <c r="N1799">
        <v>0</v>
      </c>
      <c r="O1799" t="s">
        <v>384</v>
      </c>
      <c r="P1799" s="368">
        <v>115</v>
      </c>
      <c r="Q1799" s="137">
        <v>0</v>
      </c>
      <c r="R1799" s="137">
        <v>5</v>
      </c>
      <c r="S1799" s="137">
        <v>1</v>
      </c>
      <c r="T1799" s="137">
        <v>100</v>
      </c>
      <c r="U1799" t="str">
        <f>VLOOKUP($B1799,Summary!$A:$C,3,0)</f>
        <v>Intezar Sayed</v>
      </c>
      <c r="V1799" t="str">
        <f ca="1">VLOOKUP($B1799,Summary!$A:$E,5,0)</f>
        <v>180 +</v>
      </c>
      <c r="W1799">
        <f t="shared" si="58"/>
        <v>10145771</v>
      </c>
    </row>
    <row r="1800" spans="1:23" s="8" customFormat="1">
      <c r="A1800" s="6">
        <v>45467</v>
      </c>
      <c r="B1800" s="209">
        <v>10158406</v>
      </c>
      <c r="C1800" s="7" t="str">
        <f t="shared" si="57"/>
        <v>MOHAMMAD HASEEN</v>
      </c>
      <c r="D1800" t="s">
        <v>582</v>
      </c>
      <c r="E1800">
        <v>8565899473</v>
      </c>
      <c r="F1800" t="s">
        <v>431</v>
      </c>
      <c r="G1800">
        <v>6</v>
      </c>
      <c r="H1800">
        <v>0</v>
      </c>
      <c r="I1800">
        <v>0</v>
      </c>
      <c r="J1800">
        <v>6</v>
      </c>
      <c r="K1800">
        <v>2</v>
      </c>
      <c r="L1800">
        <v>5</v>
      </c>
      <c r="M1800">
        <v>0</v>
      </c>
      <c r="N1800">
        <v>0</v>
      </c>
      <c r="O1800" t="s">
        <v>384</v>
      </c>
      <c r="P1800" s="368">
        <v>150</v>
      </c>
      <c r="Q1800" s="137">
        <v>0</v>
      </c>
      <c r="R1800" s="137">
        <v>6</v>
      </c>
      <c r="S1800" s="137">
        <v>1</v>
      </c>
      <c r="T1800" s="137">
        <v>100</v>
      </c>
      <c r="U1800" t="str">
        <f>VLOOKUP($B1800,Summary!$A:$C,3,0)</f>
        <v>Madhuri Joshi</v>
      </c>
      <c r="V1800" t="str">
        <f ca="1">VLOOKUP($B1800,Summary!$A:$E,5,0)</f>
        <v>00 - 30</v>
      </c>
      <c r="W1800">
        <f t="shared" si="58"/>
        <v>10158406</v>
      </c>
    </row>
    <row r="1801" spans="1:23" s="8" customFormat="1">
      <c r="A1801" s="6">
        <v>45468</v>
      </c>
      <c r="B1801" s="209">
        <v>10069714</v>
      </c>
      <c r="C1801" s="7" t="str">
        <f t="shared" si="57"/>
        <v>JUBAIR KHAN</v>
      </c>
      <c r="D1801" t="s">
        <v>396</v>
      </c>
      <c r="E1801">
        <v>9594708000</v>
      </c>
      <c r="F1801" t="s">
        <v>397</v>
      </c>
      <c r="G1801">
        <v>3</v>
      </c>
      <c r="H1801">
        <v>0</v>
      </c>
      <c r="I1801">
        <v>0</v>
      </c>
      <c r="J1801">
        <v>3</v>
      </c>
      <c r="K1801">
        <v>0</v>
      </c>
      <c r="L1801">
        <v>3</v>
      </c>
      <c r="M1801">
        <v>0</v>
      </c>
      <c r="N1801">
        <v>0</v>
      </c>
      <c r="O1801" t="s">
        <v>384</v>
      </c>
      <c r="P1801" s="368">
        <v>60</v>
      </c>
      <c r="Q1801" s="137">
        <v>0</v>
      </c>
      <c r="R1801" s="137">
        <v>3</v>
      </c>
      <c r="S1801" s="137">
        <v>1</v>
      </c>
      <c r="T1801" s="137">
        <v>100</v>
      </c>
      <c r="U1801" t="str">
        <f>VLOOKUP($B1801,Summary!$A:$C,3,0)</f>
        <v>Madhuri Joshi</v>
      </c>
      <c r="V1801" t="str">
        <f ca="1">VLOOKUP($B1801,Summary!$A:$E,5,0)</f>
        <v>More Than 1 Year</v>
      </c>
      <c r="W1801">
        <f t="shared" si="58"/>
        <v>10069714</v>
      </c>
    </row>
    <row r="1802" spans="1:23" s="8" customFormat="1">
      <c r="A1802" s="6">
        <v>45468</v>
      </c>
      <c r="B1802" s="209">
        <v>10113592</v>
      </c>
      <c r="C1802" s="7" t="str">
        <f t="shared" si="57"/>
        <v>BANNOTH NARAYANASWAMY NAIK</v>
      </c>
      <c r="D1802" t="s">
        <v>443</v>
      </c>
      <c r="E1802">
        <v>9892353556</v>
      </c>
      <c r="F1802" t="s">
        <v>392</v>
      </c>
      <c r="G1802">
        <v>6</v>
      </c>
      <c r="H1802">
        <v>0</v>
      </c>
      <c r="I1802">
        <v>0</v>
      </c>
      <c r="J1802">
        <v>6</v>
      </c>
      <c r="K1802">
        <v>2</v>
      </c>
      <c r="L1802">
        <v>6</v>
      </c>
      <c r="M1802">
        <v>0</v>
      </c>
      <c r="N1802">
        <v>0</v>
      </c>
      <c r="O1802" t="s">
        <v>384</v>
      </c>
      <c r="P1802" s="368">
        <v>140</v>
      </c>
      <c r="Q1802" s="137">
        <v>0</v>
      </c>
      <c r="R1802" s="137">
        <v>6</v>
      </c>
      <c r="S1802" s="137">
        <v>1</v>
      </c>
      <c r="T1802" s="137">
        <v>100</v>
      </c>
      <c r="U1802" t="str">
        <f>VLOOKUP($B1802,Summary!$A:$C,3,0)</f>
        <v>Abhijit Khanvilkar</v>
      </c>
      <c r="V1802" t="str">
        <f ca="1">VLOOKUP($B1802,Summary!$A:$E,5,0)</f>
        <v>More Than 1 Year</v>
      </c>
      <c r="W1802">
        <f t="shared" si="58"/>
        <v>10113592</v>
      </c>
    </row>
    <row r="1803" spans="1:23" s="8" customFormat="1">
      <c r="A1803" s="6">
        <v>45468</v>
      </c>
      <c r="B1803" s="209">
        <v>10158400</v>
      </c>
      <c r="C1803" s="7" t="str">
        <f t="shared" si="57"/>
        <v>APPASAHEB DHANAJI MASAL</v>
      </c>
      <c r="D1803" t="s">
        <v>579</v>
      </c>
      <c r="E1803">
        <v>9096490816</v>
      </c>
      <c r="F1803" t="s">
        <v>416</v>
      </c>
      <c r="G1803">
        <v>7</v>
      </c>
      <c r="H1803">
        <v>0</v>
      </c>
      <c r="I1803">
        <v>0</v>
      </c>
      <c r="J1803">
        <v>7</v>
      </c>
      <c r="K1803">
        <v>1</v>
      </c>
      <c r="L1803">
        <v>6</v>
      </c>
      <c r="M1803">
        <v>0</v>
      </c>
      <c r="N1803">
        <v>0</v>
      </c>
      <c r="O1803" t="s">
        <v>384</v>
      </c>
      <c r="P1803" s="368">
        <v>175</v>
      </c>
      <c r="Q1803" s="137">
        <v>0</v>
      </c>
      <c r="R1803" s="137">
        <v>7</v>
      </c>
      <c r="S1803" s="137">
        <v>1</v>
      </c>
      <c r="T1803" s="137">
        <v>100</v>
      </c>
      <c r="U1803" t="str">
        <f>VLOOKUP($B1803,Summary!$A:$C,3,0)</f>
        <v>Abhijit Khanvilkar</v>
      </c>
      <c r="V1803" t="str">
        <f ca="1">VLOOKUP($B1803,Summary!$A:$E,5,0)</f>
        <v>00 - 30</v>
      </c>
      <c r="W1803">
        <f t="shared" si="58"/>
        <v>10158400</v>
      </c>
    </row>
    <row r="1804" spans="1:23" s="8" customFormat="1">
      <c r="A1804" s="6">
        <v>45468</v>
      </c>
      <c r="B1804" s="209">
        <v>10155632</v>
      </c>
      <c r="C1804" s="7" t="str">
        <f t="shared" si="57"/>
        <v>ABHISHEK GUPTA</v>
      </c>
      <c r="D1804" t="s">
        <v>503</v>
      </c>
      <c r="E1804">
        <v>8354873086</v>
      </c>
      <c r="F1804" t="s">
        <v>497</v>
      </c>
      <c r="G1804">
        <v>3</v>
      </c>
      <c r="H1804">
        <v>0</v>
      </c>
      <c r="I1804">
        <v>0</v>
      </c>
      <c r="J1804">
        <v>3</v>
      </c>
      <c r="K1804">
        <v>0</v>
      </c>
      <c r="L1804">
        <v>3</v>
      </c>
      <c r="M1804">
        <v>0</v>
      </c>
      <c r="N1804">
        <v>0</v>
      </c>
      <c r="O1804" t="s">
        <v>384</v>
      </c>
      <c r="P1804" s="368">
        <v>75</v>
      </c>
      <c r="Q1804" s="137">
        <v>0</v>
      </c>
      <c r="R1804" s="137">
        <v>3</v>
      </c>
      <c r="S1804" s="137">
        <v>1</v>
      </c>
      <c r="T1804" s="137">
        <v>100</v>
      </c>
      <c r="U1804" t="str">
        <f>VLOOKUP($B1804,Summary!$A:$C,3,0)</f>
        <v>Dileep Sharma</v>
      </c>
      <c r="V1804" t="str">
        <f ca="1">VLOOKUP($B1804,Summary!$A:$E,5,0)</f>
        <v>31 - 90</v>
      </c>
      <c r="W1804">
        <f t="shared" si="58"/>
        <v>10155632</v>
      </c>
    </row>
    <row r="1805" spans="1:23" s="8" customFormat="1">
      <c r="A1805" s="6">
        <v>45468</v>
      </c>
      <c r="B1805" s="209">
        <v>10094703</v>
      </c>
      <c r="C1805" s="7" t="str">
        <f t="shared" si="57"/>
        <v>ASHUTOSH MISHRA</v>
      </c>
      <c r="D1805" t="s">
        <v>447</v>
      </c>
      <c r="E1805">
        <v>9960834633</v>
      </c>
      <c r="F1805" t="s">
        <v>395</v>
      </c>
      <c r="G1805">
        <v>2</v>
      </c>
      <c r="H1805">
        <v>0</v>
      </c>
      <c r="I1805">
        <v>0</v>
      </c>
      <c r="J1805">
        <v>2</v>
      </c>
      <c r="K1805">
        <v>0</v>
      </c>
      <c r="L1805">
        <v>2</v>
      </c>
      <c r="M1805">
        <v>0</v>
      </c>
      <c r="N1805">
        <v>0</v>
      </c>
      <c r="O1805" t="s">
        <v>384</v>
      </c>
      <c r="P1805" s="368">
        <v>50</v>
      </c>
      <c r="Q1805" s="137">
        <v>0</v>
      </c>
      <c r="R1805" s="137">
        <v>2</v>
      </c>
      <c r="S1805" s="137">
        <v>1</v>
      </c>
      <c r="T1805" s="137">
        <v>40</v>
      </c>
      <c r="U1805" t="str">
        <f>VLOOKUP($B1805,Summary!$A:$C,3,0)</f>
        <v>Intezar Sayed</v>
      </c>
      <c r="V1805" t="str">
        <f ca="1">VLOOKUP($B1805,Summary!$A:$E,5,0)</f>
        <v>More Than 1 Year</v>
      </c>
      <c r="W1805">
        <f t="shared" si="58"/>
        <v>10094703</v>
      </c>
    </row>
    <row r="1806" spans="1:23" s="8" customFormat="1">
      <c r="A1806" s="6">
        <v>45468</v>
      </c>
      <c r="B1806" s="209">
        <v>10057164</v>
      </c>
      <c r="C1806" s="7" t="str">
        <f t="shared" si="57"/>
        <v>PRAVIN MATAL</v>
      </c>
      <c r="D1806" t="s">
        <v>440</v>
      </c>
      <c r="E1806">
        <v>9867591635</v>
      </c>
      <c r="F1806" t="s">
        <v>383</v>
      </c>
      <c r="G1806">
        <v>5</v>
      </c>
      <c r="H1806">
        <v>0</v>
      </c>
      <c r="I1806">
        <v>0</v>
      </c>
      <c r="J1806">
        <v>5</v>
      </c>
      <c r="K1806">
        <v>1</v>
      </c>
      <c r="L1806">
        <v>4</v>
      </c>
      <c r="M1806">
        <v>0</v>
      </c>
      <c r="N1806">
        <v>0</v>
      </c>
      <c r="O1806" t="s">
        <v>384</v>
      </c>
      <c r="P1806" s="368">
        <v>115</v>
      </c>
      <c r="Q1806" s="137">
        <v>0</v>
      </c>
      <c r="R1806" s="137">
        <v>5</v>
      </c>
      <c r="S1806" s="137">
        <v>1</v>
      </c>
      <c r="T1806" s="137">
        <v>100</v>
      </c>
      <c r="U1806" t="str">
        <f>VLOOKUP($B1806,Summary!$A:$C,3,0)</f>
        <v>Madhuri Joshi</v>
      </c>
      <c r="V1806" t="str">
        <f ca="1">VLOOKUP($B1806,Summary!$A:$E,5,0)</f>
        <v>More Than 1 Year</v>
      </c>
      <c r="W1806">
        <f t="shared" si="58"/>
        <v>10057164</v>
      </c>
    </row>
    <row r="1807" spans="1:23" s="8" customFormat="1">
      <c r="A1807" s="6">
        <v>45468</v>
      </c>
      <c r="B1807" s="209">
        <v>10157283</v>
      </c>
      <c r="C1807" s="7" t="str">
        <f t="shared" si="57"/>
        <v>VINIT LAXMIKANT CHATURVEDI</v>
      </c>
      <c r="D1807" t="s">
        <v>549</v>
      </c>
      <c r="E1807">
        <v>9619167461</v>
      </c>
      <c r="F1807" t="s">
        <v>461</v>
      </c>
      <c r="G1807">
        <v>5</v>
      </c>
      <c r="H1807">
        <v>0</v>
      </c>
      <c r="I1807">
        <v>0</v>
      </c>
      <c r="J1807">
        <v>5</v>
      </c>
      <c r="K1807">
        <v>4</v>
      </c>
      <c r="L1807">
        <v>2</v>
      </c>
      <c r="M1807">
        <v>0</v>
      </c>
      <c r="N1807">
        <v>0</v>
      </c>
      <c r="O1807" t="s">
        <v>384</v>
      </c>
      <c r="P1807" s="368">
        <v>115</v>
      </c>
      <c r="Q1807" s="137">
        <v>0</v>
      </c>
      <c r="R1807" s="137">
        <v>4</v>
      </c>
      <c r="S1807" s="137">
        <v>1</v>
      </c>
      <c r="T1807" s="137">
        <v>80</v>
      </c>
      <c r="U1807" t="str">
        <f>VLOOKUP($B1807,Summary!$A:$C,3,0)</f>
        <v>Avnind Singh</v>
      </c>
      <c r="V1807" t="str">
        <f ca="1">VLOOKUP($B1807,Summary!$A:$E,5,0)</f>
        <v>31 - 90</v>
      </c>
      <c r="W1807">
        <f t="shared" si="58"/>
        <v>10157283</v>
      </c>
    </row>
    <row r="1808" spans="1:23" s="8" customFormat="1">
      <c r="A1808" s="6">
        <v>45468</v>
      </c>
      <c r="B1808" s="209">
        <v>10157420</v>
      </c>
      <c r="C1808" s="7" t="str">
        <f t="shared" si="57"/>
        <v>VISHAL RAJENDRA UPADHYAY</v>
      </c>
      <c r="D1808" t="s">
        <v>554</v>
      </c>
      <c r="E1808">
        <v>9867075685</v>
      </c>
      <c r="F1808" t="s">
        <v>497</v>
      </c>
      <c r="G1808">
        <v>5</v>
      </c>
      <c r="H1808">
        <v>0</v>
      </c>
      <c r="I1808">
        <v>0</v>
      </c>
      <c r="J1808">
        <v>5</v>
      </c>
      <c r="K1808">
        <v>0</v>
      </c>
      <c r="L1808">
        <v>5</v>
      </c>
      <c r="M1808">
        <v>0</v>
      </c>
      <c r="N1808">
        <v>0</v>
      </c>
      <c r="O1808" t="s">
        <v>384</v>
      </c>
      <c r="P1808" s="368">
        <v>125</v>
      </c>
      <c r="Q1808" s="137">
        <v>0</v>
      </c>
      <c r="R1808" s="137">
        <v>5</v>
      </c>
      <c r="S1808" s="137">
        <v>1</v>
      </c>
      <c r="T1808" s="137">
        <v>100</v>
      </c>
      <c r="U1808" t="str">
        <f>VLOOKUP($B1808,Summary!$A:$C,3,0)</f>
        <v>Dileep Sharma</v>
      </c>
      <c r="V1808" t="str">
        <f ca="1">VLOOKUP($B1808,Summary!$A:$E,5,0)</f>
        <v>31 - 90</v>
      </c>
      <c r="W1808">
        <f t="shared" si="58"/>
        <v>10157420</v>
      </c>
    </row>
    <row r="1809" spans="1:23" s="8" customFormat="1">
      <c r="A1809" s="6">
        <v>45468</v>
      </c>
      <c r="B1809" s="209">
        <v>10031401</v>
      </c>
      <c r="C1809" s="7" t="str">
        <f t="shared" si="57"/>
        <v>KARIM JARIYA</v>
      </c>
      <c r="D1809" t="s">
        <v>403</v>
      </c>
      <c r="E1809">
        <v>9321734702</v>
      </c>
      <c r="F1809" t="s">
        <v>385</v>
      </c>
      <c r="G1809">
        <v>4</v>
      </c>
      <c r="H1809">
        <v>0</v>
      </c>
      <c r="I1809">
        <v>0</v>
      </c>
      <c r="J1809">
        <v>4</v>
      </c>
      <c r="K1809">
        <v>2</v>
      </c>
      <c r="L1809">
        <v>2</v>
      </c>
      <c r="M1809">
        <v>0</v>
      </c>
      <c r="N1809">
        <v>0</v>
      </c>
      <c r="O1809" t="s">
        <v>384</v>
      </c>
      <c r="P1809" s="368">
        <v>100</v>
      </c>
      <c r="Q1809" s="137">
        <v>0</v>
      </c>
      <c r="R1809" s="137">
        <v>4</v>
      </c>
      <c r="S1809" s="137">
        <v>1</v>
      </c>
      <c r="T1809" s="137">
        <v>80</v>
      </c>
      <c r="U1809" t="str">
        <f>VLOOKUP($B1809,Summary!$A:$C,3,0)</f>
        <v>Intezar Sayed</v>
      </c>
      <c r="V1809" t="str">
        <f ca="1">VLOOKUP($B1809,Summary!$A:$E,5,0)</f>
        <v>More Than 1 Year</v>
      </c>
      <c r="W1809">
        <f t="shared" si="58"/>
        <v>10031401</v>
      </c>
    </row>
    <row r="1810" spans="1:23" s="8" customFormat="1">
      <c r="A1810" s="6">
        <v>45468</v>
      </c>
      <c r="B1810" s="209">
        <v>10158393</v>
      </c>
      <c r="C1810" s="7" t="str">
        <f t="shared" si="57"/>
        <v>SURAJ CHHOTELAL GUPTA</v>
      </c>
      <c r="D1810" t="s">
        <v>581</v>
      </c>
      <c r="E1810">
        <v>9372641825</v>
      </c>
      <c r="F1810" t="s">
        <v>395</v>
      </c>
      <c r="G1810">
        <v>6</v>
      </c>
      <c r="H1810">
        <v>0</v>
      </c>
      <c r="I1810">
        <v>0</v>
      </c>
      <c r="J1810">
        <v>6</v>
      </c>
      <c r="K1810">
        <v>1</v>
      </c>
      <c r="L1810">
        <v>5</v>
      </c>
      <c r="M1810">
        <v>0</v>
      </c>
      <c r="N1810">
        <v>0</v>
      </c>
      <c r="O1810" t="s">
        <v>384</v>
      </c>
      <c r="P1810" s="368">
        <v>150</v>
      </c>
      <c r="Q1810" s="137">
        <v>0</v>
      </c>
      <c r="R1810" s="137">
        <v>6</v>
      </c>
      <c r="S1810" s="137">
        <v>1</v>
      </c>
      <c r="T1810" s="137">
        <v>100</v>
      </c>
      <c r="U1810" t="str">
        <f>VLOOKUP($B1810,Summary!$A:$C,3,0)</f>
        <v>Intezar Sayed</v>
      </c>
      <c r="V1810" t="str">
        <f ca="1">VLOOKUP($B1810,Summary!$A:$E,5,0)</f>
        <v>00 - 30</v>
      </c>
      <c r="W1810">
        <f t="shared" si="58"/>
        <v>10158393</v>
      </c>
    </row>
    <row r="1811" spans="1:23" s="8" customFormat="1">
      <c r="A1811" s="6">
        <v>45468</v>
      </c>
      <c r="B1811" s="209">
        <v>10130832</v>
      </c>
      <c r="C1811" s="7" t="str">
        <f t="shared" si="57"/>
        <v>MOHINI RAVIRAV YETEKAR</v>
      </c>
      <c r="D1811" t="s">
        <v>446</v>
      </c>
      <c r="E1811">
        <v>8850628737</v>
      </c>
      <c r="F1811" t="s">
        <v>383</v>
      </c>
      <c r="G1811">
        <v>1</v>
      </c>
      <c r="H1811">
        <v>0</v>
      </c>
      <c r="I1811">
        <v>0</v>
      </c>
      <c r="J1811">
        <v>1</v>
      </c>
      <c r="K1811">
        <v>0</v>
      </c>
      <c r="L1811">
        <v>1</v>
      </c>
      <c r="M1811">
        <v>0</v>
      </c>
      <c r="N1811">
        <v>0</v>
      </c>
      <c r="O1811" t="s">
        <v>384</v>
      </c>
      <c r="P1811" s="368">
        <v>25</v>
      </c>
      <c r="Q1811" s="137">
        <v>0</v>
      </c>
      <c r="R1811" s="137">
        <v>1</v>
      </c>
      <c r="S1811" s="137">
        <v>1</v>
      </c>
      <c r="T1811" s="137">
        <v>20</v>
      </c>
      <c r="U1811" t="str">
        <f>VLOOKUP($B1811,Summary!$A:$C,3,0)</f>
        <v>Madhuri Joshi</v>
      </c>
      <c r="V1811" t="str">
        <f ca="1">VLOOKUP($B1811,Summary!$A:$E,5,0)</f>
        <v>More Than 1 Year</v>
      </c>
      <c r="W1811">
        <f t="shared" si="58"/>
        <v>10130832</v>
      </c>
    </row>
    <row r="1812" spans="1:23" s="8" customFormat="1">
      <c r="A1812" s="6">
        <v>45468</v>
      </c>
      <c r="B1812" s="209">
        <v>10154478</v>
      </c>
      <c r="C1812" s="7" t="str">
        <f t="shared" si="57"/>
        <v>AKSHAY YADAV</v>
      </c>
      <c r="D1812" t="s">
        <v>472</v>
      </c>
      <c r="E1812">
        <v>9920724076</v>
      </c>
      <c r="F1812" t="s">
        <v>460</v>
      </c>
      <c r="G1812">
        <v>5</v>
      </c>
      <c r="H1812">
        <v>0</v>
      </c>
      <c r="I1812">
        <v>0</v>
      </c>
      <c r="J1812">
        <v>5</v>
      </c>
      <c r="K1812">
        <v>5</v>
      </c>
      <c r="L1812">
        <v>0</v>
      </c>
      <c r="M1812">
        <v>0</v>
      </c>
      <c r="N1812">
        <v>0</v>
      </c>
      <c r="O1812" t="s">
        <v>384</v>
      </c>
      <c r="P1812" s="368">
        <v>125</v>
      </c>
      <c r="Q1812" s="137">
        <v>0</v>
      </c>
      <c r="R1812" s="137">
        <v>5</v>
      </c>
      <c r="S1812" s="137">
        <v>1</v>
      </c>
      <c r="T1812" s="137">
        <v>100</v>
      </c>
      <c r="U1812" t="str">
        <f>VLOOKUP($B1812,Summary!$A:$C,3,0)</f>
        <v>Avnind Singh</v>
      </c>
      <c r="V1812" t="str">
        <f ca="1">VLOOKUP($B1812,Summary!$A:$E,5,0)</f>
        <v>91 - 180</v>
      </c>
      <c r="W1812">
        <f t="shared" si="58"/>
        <v>10154478</v>
      </c>
    </row>
    <row r="1813" spans="1:23" s="8" customFormat="1">
      <c r="A1813" s="6">
        <v>45468</v>
      </c>
      <c r="B1813" s="209">
        <v>10149740</v>
      </c>
      <c r="C1813" s="7" t="str">
        <f t="shared" si="57"/>
        <v>MD SARFARAZ</v>
      </c>
      <c r="D1813" t="s">
        <v>420</v>
      </c>
      <c r="E1813">
        <v>8709965096</v>
      </c>
      <c r="F1813" t="s">
        <v>401</v>
      </c>
      <c r="G1813">
        <v>8</v>
      </c>
      <c r="H1813">
        <v>0</v>
      </c>
      <c r="I1813">
        <v>0</v>
      </c>
      <c r="J1813">
        <v>8</v>
      </c>
      <c r="K1813">
        <v>3</v>
      </c>
      <c r="L1813">
        <v>5</v>
      </c>
      <c r="M1813">
        <v>0</v>
      </c>
      <c r="N1813">
        <v>0</v>
      </c>
      <c r="O1813" t="s">
        <v>384</v>
      </c>
      <c r="P1813" s="368">
        <v>200</v>
      </c>
      <c r="Q1813" s="137">
        <v>0</v>
      </c>
      <c r="R1813" s="137">
        <v>8</v>
      </c>
      <c r="S1813" s="137">
        <v>1</v>
      </c>
      <c r="T1813" s="137">
        <v>100</v>
      </c>
      <c r="U1813" t="str">
        <f>VLOOKUP($B1813,Summary!$A:$C,3,0)</f>
        <v>Abhijit Khanvilkar</v>
      </c>
      <c r="V1813" t="str">
        <f ca="1">VLOOKUP($B1813,Summary!$A:$E,5,0)</f>
        <v>180 +</v>
      </c>
      <c r="W1813">
        <f t="shared" si="58"/>
        <v>10149740</v>
      </c>
    </row>
    <row r="1814" spans="1:23" s="8" customFormat="1">
      <c r="A1814" s="6">
        <v>45468</v>
      </c>
      <c r="B1814" s="209">
        <v>10158774</v>
      </c>
      <c r="C1814" s="7" t="str">
        <f t="shared" si="57"/>
        <v>BRIJESH SEMWAL</v>
      </c>
      <c r="D1814" t="s">
        <v>589</v>
      </c>
      <c r="E1814">
        <v>8279963730</v>
      </c>
      <c r="F1814" t="s">
        <v>397</v>
      </c>
      <c r="G1814">
        <v>3</v>
      </c>
      <c r="H1814">
        <v>0</v>
      </c>
      <c r="I1814">
        <v>0</v>
      </c>
      <c r="J1814">
        <v>3</v>
      </c>
      <c r="K1814">
        <v>2</v>
      </c>
      <c r="L1814">
        <v>1</v>
      </c>
      <c r="M1814">
        <v>0</v>
      </c>
      <c r="N1814">
        <v>0</v>
      </c>
      <c r="O1814" t="s">
        <v>384</v>
      </c>
      <c r="P1814" s="368">
        <v>65</v>
      </c>
      <c r="Q1814" s="137">
        <v>0</v>
      </c>
      <c r="R1814" s="137">
        <v>3</v>
      </c>
      <c r="S1814" s="137">
        <v>1</v>
      </c>
      <c r="T1814" s="137">
        <v>100</v>
      </c>
      <c r="U1814" t="str">
        <f>VLOOKUP($B1814,Summary!$A:$C,3,0)</f>
        <v>Madhuri Joshi</v>
      </c>
      <c r="V1814" t="str">
        <f ca="1">VLOOKUP($B1814,Summary!$A:$E,5,0)</f>
        <v>00 - 30</v>
      </c>
      <c r="W1814">
        <f t="shared" si="58"/>
        <v>10158774</v>
      </c>
    </row>
    <row r="1815" spans="1:23" s="8" customFormat="1">
      <c r="A1815" s="6">
        <v>45468</v>
      </c>
      <c r="B1815" s="209">
        <v>10106261</v>
      </c>
      <c r="C1815" s="7" t="str">
        <f t="shared" si="57"/>
        <v>MOHD ANWAR</v>
      </c>
      <c r="D1815" t="s">
        <v>406</v>
      </c>
      <c r="E1815">
        <v>9699967378</v>
      </c>
      <c r="F1815" t="s">
        <v>397</v>
      </c>
      <c r="G1815">
        <v>5</v>
      </c>
      <c r="H1815">
        <v>0</v>
      </c>
      <c r="I1815">
        <v>0</v>
      </c>
      <c r="J1815">
        <v>5</v>
      </c>
      <c r="K1815">
        <v>1</v>
      </c>
      <c r="L1815">
        <v>5</v>
      </c>
      <c r="M1815">
        <v>0</v>
      </c>
      <c r="N1815">
        <v>0</v>
      </c>
      <c r="O1815" t="s">
        <v>384</v>
      </c>
      <c r="P1815" s="368">
        <v>120</v>
      </c>
      <c r="Q1815" s="137">
        <v>0</v>
      </c>
      <c r="R1815" s="137">
        <v>4</v>
      </c>
      <c r="S1815" s="137">
        <v>1</v>
      </c>
      <c r="T1815" s="137">
        <v>80</v>
      </c>
      <c r="U1815" t="str">
        <f>VLOOKUP($B1815,Summary!$A:$C,3,0)</f>
        <v>Madhuri Joshi</v>
      </c>
      <c r="V1815" t="str">
        <f ca="1">VLOOKUP($B1815,Summary!$A:$E,5,0)</f>
        <v>More Than 1 Year</v>
      </c>
      <c r="W1815">
        <f t="shared" si="58"/>
        <v>10106261</v>
      </c>
    </row>
    <row r="1816" spans="1:23" s="8" customFormat="1">
      <c r="A1816" s="6">
        <v>45468</v>
      </c>
      <c r="B1816" s="209">
        <v>10158797</v>
      </c>
      <c r="C1816" s="7" t="str">
        <f t="shared" si="57"/>
        <v>SANKET SUNIL PARDESHI</v>
      </c>
      <c r="D1816" t="s">
        <v>587</v>
      </c>
      <c r="E1816">
        <v>9021593609</v>
      </c>
      <c r="F1816" t="s">
        <v>393</v>
      </c>
      <c r="G1816">
        <v>2</v>
      </c>
      <c r="H1816">
        <v>0</v>
      </c>
      <c r="I1816">
        <v>0</v>
      </c>
      <c r="J1816">
        <v>2</v>
      </c>
      <c r="K1816">
        <v>1</v>
      </c>
      <c r="L1816">
        <v>1</v>
      </c>
      <c r="M1816">
        <v>0</v>
      </c>
      <c r="N1816">
        <v>0</v>
      </c>
      <c r="O1816" t="s">
        <v>384</v>
      </c>
      <c r="P1816" s="368">
        <v>50</v>
      </c>
      <c r="Q1816" s="137">
        <v>0</v>
      </c>
      <c r="R1816" s="137">
        <v>2</v>
      </c>
      <c r="S1816" s="137">
        <v>1</v>
      </c>
      <c r="T1816" s="137">
        <v>66.67</v>
      </c>
      <c r="U1816" t="str">
        <f>VLOOKUP($B1816,Summary!$A:$C,3,0)</f>
        <v>Avnind Singh</v>
      </c>
      <c r="V1816" t="str">
        <f ca="1">VLOOKUP($B1816,Summary!$A:$E,5,0)</f>
        <v>00 - 30</v>
      </c>
      <c r="W1816">
        <f t="shared" si="58"/>
        <v>10158797</v>
      </c>
    </row>
    <row r="1817" spans="1:23" s="8" customFormat="1">
      <c r="A1817" s="6">
        <v>45468</v>
      </c>
      <c r="B1817" s="209">
        <v>10158407</v>
      </c>
      <c r="C1817" s="7" t="str">
        <f t="shared" si="57"/>
        <v>ADESH DUBEY</v>
      </c>
      <c r="D1817" t="s">
        <v>584</v>
      </c>
      <c r="E1817">
        <v>9369678516</v>
      </c>
      <c r="F1817" t="s">
        <v>397</v>
      </c>
      <c r="G1817">
        <v>4</v>
      </c>
      <c r="H1817">
        <v>0</v>
      </c>
      <c r="I1817">
        <v>0</v>
      </c>
      <c r="J1817">
        <v>4</v>
      </c>
      <c r="K1817">
        <v>1</v>
      </c>
      <c r="L1817">
        <v>4</v>
      </c>
      <c r="M1817">
        <v>0</v>
      </c>
      <c r="N1817">
        <v>0</v>
      </c>
      <c r="O1817" t="s">
        <v>384</v>
      </c>
      <c r="P1817" s="368">
        <v>90</v>
      </c>
      <c r="Q1817" s="137">
        <v>0</v>
      </c>
      <c r="R1817" s="137">
        <v>4</v>
      </c>
      <c r="S1817" s="137">
        <v>1</v>
      </c>
      <c r="T1817" s="137">
        <v>100</v>
      </c>
      <c r="U1817" t="str">
        <f>VLOOKUP($B1817,Summary!$A:$C,3,0)</f>
        <v>Madhuri Joshi</v>
      </c>
      <c r="V1817" t="str">
        <f ca="1">VLOOKUP($B1817,Summary!$A:$E,5,0)</f>
        <v>00 - 30</v>
      </c>
      <c r="W1817">
        <f t="shared" si="58"/>
        <v>10158407</v>
      </c>
    </row>
    <row r="1818" spans="1:23" s="8" customFormat="1">
      <c r="A1818" s="6">
        <v>45468</v>
      </c>
      <c r="B1818" s="209">
        <v>10028593</v>
      </c>
      <c r="C1818" s="7" t="str">
        <f t="shared" si="57"/>
        <v>NANDAN SINGH</v>
      </c>
      <c r="D1818" t="s">
        <v>416</v>
      </c>
      <c r="E1818">
        <v>8655842601</v>
      </c>
      <c r="F1818" t="s">
        <v>387</v>
      </c>
      <c r="G1818">
        <v>2</v>
      </c>
      <c r="H1818">
        <v>0</v>
      </c>
      <c r="I1818">
        <v>0</v>
      </c>
      <c r="J1818">
        <v>2</v>
      </c>
      <c r="K1818">
        <v>1</v>
      </c>
      <c r="L1818">
        <v>1</v>
      </c>
      <c r="M1818">
        <v>0</v>
      </c>
      <c r="N1818">
        <v>0</v>
      </c>
      <c r="O1818" t="s">
        <v>384</v>
      </c>
      <c r="P1818" s="368">
        <v>50</v>
      </c>
      <c r="Q1818" s="137">
        <v>0</v>
      </c>
      <c r="R1818" s="137">
        <v>2</v>
      </c>
      <c r="S1818" s="137">
        <v>1</v>
      </c>
      <c r="T1818" s="137">
        <v>40</v>
      </c>
      <c r="U1818" t="str">
        <f>VLOOKUP($B1818,Summary!$A:$C,3,0)</f>
        <v>Abhijit Khanvilkar</v>
      </c>
      <c r="V1818" t="str">
        <f ca="1">VLOOKUP($B1818,Summary!$A:$E,5,0)</f>
        <v>More Than 1 Year</v>
      </c>
      <c r="W1818">
        <f t="shared" si="58"/>
        <v>10028593</v>
      </c>
    </row>
    <row r="1819" spans="1:23" s="8" customFormat="1">
      <c r="A1819" s="6">
        <v>45468</v>
      </c>
      <c r="B1819" s="209">
        <v>10129842</v>
      </c>
      <c r="C1819" s="7" t="str">
        <f t="shared" si="57"/>
        <v>RANJIT REVNATH BOBHATE</v>
      </c>
      <c r="D1819" t="s">
        <v>428</v>
      </c>
      <c r="E1819">
        <v>9920240914</v>
      </c>
      <c r="F1819" t="s">
        <v>397</v>
      </c>
      <c r="G1819">
        <v>5</v>
      </c>
      <c r="H1819">
        <v>0</v>
      </c>
      <c r="I1819">
        <v>0</v>
      </c>
      <c r="J1819">
        <v>5</v>
      </c>
      <c r="K1819">
        <v>0</v>
      </c>
      <c r="L1819">
        <v>5</v>
      </c>
      <c r="M1819">
        <v>0</v>
      </c>
      <c r="N1819">
        <v>0</v>
      </c>
      <c r="O1819" t="s">
        <v>384</v>
      </c>
      <c r="P1819" s="368">
        <v>100</v>
      </c>
      <c r="Q1819" s="137">
        <v>0</v>
      </c>
      <c r="R1819" s="137">
        <v>5</v>
      </c>
      <c r="S1819" s="137">
        <v>1</v>
      </c>
      <c r="T1819" s="137">
        <v>100</v>
      </c>
      <c r="U1819" t="str">
        <f>VLOOKUP($B1819,Summary!$A:$C,3,0)</f>
        <v>Madhuri Joshi</v>
      </c>
      <c r="V1819" t="str">
        <f ca="1">VLOOKUP($B1819,Summary!$A:$E,5,0)</f>
        <v>More Than 1 Year</v>
      </c>
      <c r="W1819">
        <f t="shared" si="58"/>
        <v>10129842</v>
      </c>
    </row>
    <row r="1820" spans="1:23" s="8" customFormat="1">
      <c r="A1820" s="6">
        <v>45468</v>
      </c>
      <c r="B1820" s="209">
        <v>10152591</v>
      </c>
      <c r="C1820" s="7" t="str">
        <f t="shared" ref="C1820:C1883" si="59">D1820</f>
        <v>ARUN KUMAR SHUKLA</v>
      </c>
      <c r="D1820" t="s">
        <v>421</v>
      </c>
      <c r="E1820">
        <v>8928440955</v>
      </c>
      <c r="F1820" t="s">
        <v>405</v>
      </c>
      <c r="G1820">
        <v>7</v>
      </c>
      <c r="H1820">
        <v>0</v>
      </c>
      <c r="I1820">
        <v>0</v>
      </c>
      <c r="J1820">
        <v>7</v>
      </c>
      <c r="K1820">
        <v>0</v>
      </c>
      <c r="L1820">
        <v>7</v>
      </c>
      <c r="M1820">
        <v>0</v>
      </c>
      <c r="N1820">
        <v>0</v>
      </c>
      <c r="O1820" t="s">
        <v>384</v>
      </c>
      <c r="P1820" s="368">
        <v>155</v>
      </c>
      <c r="Q1820" s="137">
        <v>0</v>
      </c>
      <c r="R1820" s="137">
        <v>7</v>
      </c>
      <c r="S1820" s="137">
        <v>1</v>
      </c>
      <c r="T1820" s="137">
        <v>100</v>
      </c>
      <c r="U1820" t="str">
        <f>VLOOKUP($B1820,Summary!$A:$C,3,0)</f>
        <v>Rushikesh Kale</v>
      </c>
      <c r="V1820" t="str">
        <f ca="1">VLOOKUP($B1820,Summary!$A:$E,5,0)</f>
        <v>91 - 180</v>
      </c>
      <c r="W1820">
        <f t="shared" si="58"/>
        <v>10152591</v>
      </c>
    </row>
    <row r="1821" spans="1:23" s="8" customFormat="1">
      <c r="A1821" s="6">
        <v>45468</v>
      </c>
      <c r="B1821" s="209">
        <v>10156156</v>
      </c>
      <c r="C1821" s="7" t="str">
        <f t="shared" si="59"/>
        <v>AJAY KUMAR MISHRA</v>
      </c>
      <c r="D1821" t="s">
        <v>528</v>
      </c>
      <c r="E1821">
        <v>8009478116</v>
      </c>
      <c r="F1821" t="s">
        <v>386</v>
      </c>
      <c r="G1821">
        <v>5</v>
      </c>
      <c r="H1821">
        <v>1</v>
      </c>
      <c r="I1821">
        <v>0</v>
      </c>
      <c r="J1821">
        <v>4</v>
      </c>
      <c r="K1821">
        <v>2</v>
      </c>
      <c r="L1821">
        <v>3</v>
      </c>
      <c r="M1821">
        <v>0</v>
      </c>
      <c r="N1821">
        <v>0</v>
      </c>
      <c r="O1821" t="s">
        <v>384</v>
      </c>
      <c r="P1821" s="368">
        <v>190</v>
      </c>
      <c r="Q1821" s="137">
        <v>4718</v>
      </c>
      <c r="R1821" s="137">
        <v>5</v>
      </c>
      <c r="S1821" s="137">
        <v>1</v>
      </c>
      <c r="T1821" s="137">
        <v>100</v>
      </c>
      <c r="U1821" t="str">
        <f>VLOOKUP($B1821,Summary!$A:$C,3,0)</f>
        <v>Avnind Singh</v>
      </c>
      <c r="V1821" t="str">
        <f ca="1">VLOOKUP($B1821,Summary!$A:$E,5,0)</f>
        <v>31 - 90</v>
      </c>
      <c r="W1821">
        <f t="shared" si="58"/>
        <v>10156156</v>
      </c>
    </row>
    <row r="1822" spans="1:23" s="8" customFormat="1">
      <c r="A1822" s="6">
        <v>45468</v>
      </c>
      <c r="B1822" s="209">
        <v>10023038</v>
      </c>
      <c r="C1822" s="7" t="str">
        <f t="shared" si="59"/>
        <v>MOHAMMAD IMRAN ADIL</v>
      </c>
      <c r="D1822" t="s">
        <v>397</v>
      </c>
      <c r="E1822">
        <v>9967552214</v>
      </c>
      <c r="F1822" t="s">
        <v>413</v>
      </c>
      <c r="G1822">
        <v>1</v>
      </c>
      <c r="H1822">
        <v>0</v>
      </c>
      <c r="I1822">
        <v>0</v>
      </c>
      <c r="J1822">
        <v>1</v>
      </c>
      <c r="K1822">
        <v>1</v>
      </c>
      <c r="L1822">
        <v>0</v>
      </c>
      <c r="M1822">
        <v>0</v>
      </c>
      <c r="N1822">
        <v>0</v>
      </c>
      <c r="O1822" t="s">
        <v>384</v>
      </c>
      <c r="P1822" s="368">
        <v>25</v>
      </c>
      <c r="Q1822" s="137">
        <v>0</v>
      </c>
      <c r="R1822" s="137">
        <v>1</v>
      </c>
      <c r="S1822" s="137">
        <v>1</v>
      </c>
      <c r="T1822" s="137">
        <v>20</v>
      </c>
      <c r="U1822" t="str">
        <f>VLOOKUP($B1822,Summary!$A:$C,3,0)</f>
        <v>Madhuri Joshi</v>
      </c>
      <c r="V1822" t="str">
        <f ca="1">VLOOKUP($B1822,Summary!$A:$E,5,0)</f>
        <v>More Than 1 Year</v>
      </c>
      <c r="W1822">
        <f t="shared" si="58"/>
        <v>10023038</v>
      </c>
    </row>
    <row r="1823" spans="1:23" s="8" customFormat="1">
      <c r="A1823" s="6">
        <v>45468</v>
      </c>
      <c r="B1823" s="209">
        <v>10156402</v>
      </c>
      <c r="C1823" s="7" t="str">
        <f t="shared" si="59"/>
        <v>RANJEET UPENDRA SHARMA</v>
      </c>
      <c r="D1823" t="s">
        <v>529</v>
      </c>
      <c r="E1823">
        <v>7620769467</v>
      </c>
      <c r="F1823" t="s">
        <v>412</v>
      </c>
      <c r="G1823">
        <v>5</v>
      </c>
      <c r="H1823">
        <v>0</v>
      </c>
      <c r="I1823">
        <v>0</v>
      </c>
      <c r="J1823">
        <v>5</v>
      </c>
      <c r="K1823">
        <v>0</v>
      </c>
      <c r="L1823">
        <v>5</v>
      </c>
      <c r="M1823">
        <v>0</v>
      </c>
      <c r="N1823">
        <v>0</v>
      </c>
      <c r="O1823" t="s">
        <v>384</v>
      </c>
      <c r="P1823" s="368">
        <v>125</v>
      </c>
      <c r="Q1823" s="137">
        <v>0</v>
      </c>
      <c r="R1823" s="137">
        <v>5</v>
      </c>
      <c r="S1823" s="137">
        <v>1</v>
      </c>
      <c r="T1823" s="137">
        <v>100</v>
      </c>
      <c r="U1823" t="str">
        <f>VLOOKUP($B1823,Summary!$A:$C,3,0)</f>
        <v>Rushikesh Kale</v>
      </c>
      <c r="V1823" t="str">
        <f ca="1">VLOOKUP($B1823,Summary!$A:$E,5,0)</f>
        <v>31 - 90</v>
      </c>
      <c r="W1823">
        <f t="shared" si="58"/>
        <v>10156402</v>
      </c>
    </row>
    <row r="1824" spans="1:23" s="8" customFormat="1">
      <c r="A1824" s="6">
        <v>45468</v>
      </c>
      <c r="B1824" s="209">
        <v>10157735</v>
      </c>
      <c r="C1824" s="7" t="str">
        <f t="shared" si="59"/>
        <v>YADAV VIVEKKUMAR LALJI</v>
      </c>
      <c r="D1824" t="s">
        <v>564</v>
      </c>
      <c r="E1824">
        <v>9702818558</v>
      </c>
      <c r="F1824" t="s">
        <v>402</v>
      </c>
      <c r="G1824">
        <v>4</v>
      </c>
      <c r="H1824">
        <v>0</v>
      </c>
      <c r="I1824">
        <v>0</v>
      </c>
      <c r="J1824">
        <v>4</v>
      </c>
      <c r="K1824">
        <v>1</v>
      </c>
      <c r="L1824">
        <v>3</v>
      </c>
      <c r="M1824">
        <v>0</v>
      </c>
      <c r="N1824">
        <v>0</v>
      </c>
      <c r="O1824" t="s">
        <v>384</v>
      </c>
      <c r="P1824" s="368">
        <v>100</v>
      </c>
      <c r="Q1824" s="137">
        <v>0</v>
      </c>
      <c r="R1824" s="137">
        <v>4</v>
      </c>
      <c r="S1824" s="137">
        <v>1</v>
      </c>
      <c r="T1824" s="137">
        <v>80</v>
      </c>
      <c r="U1824" t="str">
        <f>VLOOKUP($B1824,Summary!$A:$C,3,0)</f>
        <v>Intezar Sayed</v>
      </c>
      <c r="V1824" t="str">
        <f ca="1">VLOOKUP($B1824,Summary!$A:$E,5,0)</f>
        <v>31 - 90</v>
      </c>
      <c r="W1824">
        <f t="shared" si="58"/>
        <v>10157735</v>
      </c>
    </row>
    <row r="1825" spans="1:23" s="8" customFormat="1">
      <c r="A1825" s="6">
        <v>45468</v>
      </c>
      <c r="B1825" s="209">
        <v>10147895</v>
      </c>
      <c r="C1825" s="7" t="str">
        <f t="shared" si="59"/>
        <v>RUSHIKESH DODHU JADHAV</v>
      </c>
      <c r="D1825" t="s">
        <v>389</v>
      </c>
      <c r="E1825">
        <v>9768269689</v>
      </c>
      <c r="F1825" t="s">
        <v>461</v>
      </c>
      <c r="G1825">
        <v>5</v>
      </c>
      <c r="H1825">
        <v>0</v>
      </c>
      <c r="I1825">
        <v>0</v>
      </c>
      <c r="J1825">
        <v>5</v>
      </c>
      <c r="K1825">
        <v>0</v>
      </c>
      <c r="L1825">
        <v>5</v>
      </c>
      <c r="M1825">
        <v>0</v>
      </c>
      <c r="N1825">
        <v>0</v>
      </c>
      <c r="O1825" t="s">
        <v>384</v>
      </c>
      <c r="P1825" s="368">
        <v>125</v>
      </c>
      <c r="Q1825" s="137">
        <v>0</v>
      </c>
      <c r="R1825" s="137">
        <v>5</v>
      </c>
      <c r="S1825" s="137">
        <v>1</v>
      </c>
      <c r="T1825" s="137">
        <v>100</v>
      </c>
      <c r="U1825" t="str">
        <f>VLOOKUP($B1825,Summary!$A:$C,3,0)</f>
        <v>Avnind Singh</v>
      </c>
      <c r="V1825" t="str">
        <f ca="1">VLOOKUP($B1825,Summary!$A:$E,5,0)</f>
        <v>180 +</v>
      </c>
      <c r="W1825">
        <f t="shared" si="58"/>
        <v>10147895</v>
      </c>
    </row>
    <row r="1826" spans="1:23" s="8" customFormat="1">
      <c r="A1826" s="6">
        <v>45468</v>
      </c>
      <c r="B1826" s="209">
        <v>10158803</v>
      </c>
      <c r="C1826" s="7" t="str">
        <f t="shared" si="59"/>
        <v>ROHIT ARUN PATEL</v>
      </c>
      <c r="D1826" t="s">
        <v>590</v>
      </c>
      <c r="E1826">
        <v>8928902294</v>
      </c>
      <c r="F1826" t="s">
        <v>431</v>
      </c>
      <c r="G1826">
        <v>2</v>
      </c>
      <c r="H1826">
        <v>0</v>
      </c>
      <c r="I1826">
        <v>0</v>
      </c>
      <c r="J1826">
        <v>2</v>
      </c>
      <c r="K1826">
        <v>1</v>
      </c>
      <c r="L1826">
        <v>1</v>
      </c>
      <c r="M1826">
        <v>0</v>
      </c>
      <c r="N1826">
        <v>0</v>
      </c>
      <c r="O1826" t="s">
        <v>384</v>
      </c>
      <c r="P1826" s="368">
        <v>50</v>
      </c>
      <c r="Q1826" s="137">
        <v>0</v>
      </c>
      <c r="R1826" s="137">
        <v>1</v>
      </c>
      <c r="S1826" s="137">
        <v>1</v>
      </c>
      <c r="T1826" s="137">
        <v>33.33</v>
      </c>
      <c r="U1826" t="str">
        <f>VLOOKUP($B1826,Summary!$A:$C,3,0)</f>
        <v>Madhuri Joshi</v>
      </c>
      <c r="V1826" t="str">
        <f ca="1">VLOOKUP($B1826,Summary!$A:$E,5,0)</f>
        <v>00 - 30</v>
      </c>
      <c r="W1826">
        <f t="shared" si="58"/>
        <v>10158803</v>
      </c>
    </row>
    <row r="1827" spans="1:23" s="8" customFormat="1">
      <c r="A1827" s="6">
        <v>45468</v>
      </c>
      <c r="B1827" s="209">
        <v>10156139</v>
      </c>
      <c r="C1827" s="7" t="str">
        <f t="shared" si="59"/>
        <v>ASHISH SHUKLA</v>
      </c>
      <c r="D1827" t="s">
        <v>508</v>
      </c>
      <c r="E1827">
        <v>8879709699</v>
      </c>
      <c r="F1827" t="s">
        <v>387</v>
      </c>
      <c r="G1827">
        <v>4</v>
      </c>
      <c r="H1827">
        <v>1</v>
      </c>
      <c r="I1827">
        <v>0</v>
      </c>
      <c r="J1827">
        <v>3</v>
      </c>
      <c r="K1827">
        <v>2</v>
      </c>
      <c r="L1827">
        <v>2</v>
      </c>
      <c r="M1827">
        <v>0</v>
      </c>
      <c r="N1827">
        <v>0</v>
      </c>
      <c r="O1827" t="s">
        <v>384</v>
      </c>
      <c r="P1827" s="368">
        <v>175</v>
      </c>
      <c r="Q1827" s="137">
        <v>4720</v>
      </c>
      <c r="R1827" s="137">
        <v>4</v>
      </c>
      <c r="S1827" s="137">
        <v>1</v>
      </c>
      <c r="T1827" s="137">
        <v>80</v>
      </c>
      <c r="U1827" t="str">
        <f>VLOOKUP($B1827,Summary!$A:$C,3,0)</f>
        <v>Abhijit Khanvilkar</v>
      </c>
      <c r="V1827" t="str">
        <f ca="1">VLOOKUP($B1827,Summary!$A:$E,5,0)</f>
        <v>31 - 90</v>
      </c>
      <c r="W1827">
        <f t="shared" si="58"/>
        <v>10156139</v>
      </c>
    </row>
    <row r="1828" spans="1:23" s="8" customFormat="1">
      <c r="A1828" s="6">
        <v>45468</v>
      </c>
      <c r="B1828" s="209">
        <v>10157451</v>
      </c>
      <c r="C1828" s="7" t="str">
        <f t="shared" si="59"/>
        <v>ATHARAV DASHRATH PAWAR</v>
      </c>
      <c r="D1828" t="s">
        <v>551</v>
      </c>
      <c r="E1828">
        <v>8655082048</v>
      </c>
      <c r="F1828" t="s">
        <v>387</v>
      </c>
      <c r="G1828">
        <v>6</v>
      </c>
      <c r="H1828">
        <v>0</v>
      </c>
      <c r="I1828">
        <v>0</v>
      </c>
      <c r="J1828">
        <v>6</v>
      </c>
      <c r="K1828">
        <v>4</v>
      </c>
      <c r="L1828">
        <v>2</v>
      </c>
      <c r="M1828">
        <v>0</v>
      </c>
      <c r="N1828">
        <v>0</v>
      </c>
      <c r="O1828" t="s">
        <v>384</v>
      </c>
      <c r="P1828" s="368">
        <v>150</v>
      </c>
      <c r="Q1828" s="137">
        <v>0</v>
      </c>
      <c r="R1828" s="137">
        <v>6</v>
      </c>
      <c r="S1828" s="137">
        <v>1</v>
      </c>
      <c r="T1828" s="137">
        <v>100</v>
      </c>
      <c r="U1828" t="str">
        <f>VLOOKUP($B1828,Summary!$A:$C,3,0)</f>
        <v>Abhijit Khanvilkar</v>
      </c>
      <c r="V1828" t="str">
        <f ca="1">VLOOKUP($B1828,Summary!$A:$E,5,0)</f>
        <v>31 - 90</v>
      </c>
      <c r="W1828">
        <f t="shared" si="58"/>
        <v>10157451</v>
      </c>
    </row>
    <row r="1829" spans="1:23" s="8" customFormat="1">
      <c r="A1829" s="6">
        <v>45468</v>
      </c>
      <c r="B1829" s="209">
        <v>10068735</v>
      </c>
      <c r="C1829" s="7" t="str">
        <f t="shared" si="59"/>
        <v>MOHAMMED MUNAWAR KHAN</v>
      </c>
      <c r="D1829" t="s">
        <v>398</v>
      </c>
      <c r="E1829">
        <v>8779346184</v>
      </c>
      <c r="F1829" t="s">
        <v>414</v>
      </c>
      <c r="G1829">
        <v>3</v>
      </c>
      <c r="H1829">
        <v>0</v>
      </c>
      <c r="I1829">
        <v>0</v>
      </c>
      <c r="J1829">
        <v>3</v>
      </c>
      <c r="K1829">
        <v>0</v>
      </c>
      <c r="L1829">
        <v>3</v>
      </c>
      <c r="M1829">
        <v>0</v>
      </c>
      <c r="N1829">
        <v>0</v>
      </c>
      <c r="O1829" t="s">
        <v>384</v>
      </c>
      <c r="P1829" s="368">
        <v>60</v>
      </c>
      <c r="Q1829" s="137">
        <v>0</v>
      </c>
      <c r="R1829" s="137">
        <v>3</v>
      </c>
      <c r="S1829" s="137">
        <v>1</v>
      </c>
      <c r="T1829" s="137">
        <v>100</v>
      </c>
      <c r="U1829" t="str">
        <f>VLOOKUP($B1829,Summary!$A:$C,3,0)</f>
        <v>Intezar Sayed</v>
      </c>
      <c r="V1829" t="str">
        <f ca="1">VLOOKUP($B1829,Summary!$A:$E,5,0)</f>
        <v>More Than 1 Year</v>
      </c>
      <c r="W1829">
        <f t="shared" si="58"/>
        <v>10068735</v>
      </c>
    </row>
    <row r="1830" spans="1:23" s="8" customFormat="1">
      <c r="A1830" s="6">
        <v>45468</v>
      </c>
      <c r="B1830" s="209">
        <v>10153634</v>
      </c>
      <c r="C1830" s="7" t="str">
        <f t="shared" si="59"/>
        <v>LAXMI NARAYAN PANDEY</v>
      </c>
      <c r="D1830" t="s">
        <v>467</v>
      </c>
      <c r="E1830">
        <v>7208851513</v>
      </c>
      <c r="F1830" t="s">
        <v>387</v>
      </c>
      <c r="G1830">
        <v>5</v>
      </c>
      <c r="H1830">
        <v>0</v>
      </c>
      <c r="I1830">
        <v>0</v>
      </c>
      <c r="J1830">
        <v>5</v>
      </c>
      <c r="K1830">
        <v>0</v>
      </c>
      <c r="L1830">
        <v>5</v>
      </c>
      <c r="M1830">
        <v>0</v>
      </c>
      <c r="N1830">
        <v>0</v>
      </c>
      <c r="O1830" t="s">
        <v>384</v>
      </c>
      <c r="P1830" s="368">
        <v>115</v>
      </c>
      <c r="Q1830" s="137">
        <v>0</v>
      </c>
      <c r="R1830" s="137">
        <v>5</v>
      </c>
      <c r="S1830" s="137">
        <v>1</v>
      </c>
      <c r="T1830" s="137">
        <v>100</v>
      </c>
      <c r="U1830" t="str">
        <f>VLOOKUP($B1830,Summary!$A:$C,3,0)</f>
        <v>Abhijit Khanvilkar</v>
      </c>
      <c r="V1830" t="str">
        <f ca="1">VLOOKUP($B1830,Summary!$A:$E,5,0)</f>
        <v>91 - 180</v>
      </c>
      <c r="W1830">
        <f t="shared" si="58"/>
        <v>10153634</v>
      </c>
    </row>
    <row r="1831" spans="1:23" s="8" customFormat="1">
      <c r="A1831" s="6">
        <v>45468</v>
      </c>
      <c r="B1831" s="209">
        <v>10152846</v>
      </c>
      <c r="C1831" s="7" t="str">
        <f t="shared" si="59"/>
        <v>SANDESH SAROJ MISHRA</v>
      </c>
      <c r="D1831" t="s">
        <v>394</v>
      </c>
      <c r="E1831">
        <v>9819648094</v>
      </c>
      <c r="F1831" t="s">
        <v>471</v>
      </c>
      <c r="G1831">
        <v>5</v>
      </c>
      <c r="H1831">
        <v>0</v>
      </c>
      <c r="I1831">
        <v>0</v>
      </c>
      <c r="J1831">
        <v>5</v>
      </c>
      <c r="K1831">
        <v>2</v>
      </c>
      <c r="L1831">
        <v>3</v>
      </c>
      <c r="M1831">
        <v>0</v>
      </c>
      <c r="N1831">
        <v>0</v>
      </c>
      <c r="O1831" t="s">
        <v>384</v>
      </c>
      <c r="P1831" s="368">
        <v>125</v>
      </c>
      <c r="Q1831" s="137">
        <v>0</v>
      </c>
      <c r="R1831" s="137">
        <v>5</v>
      </c>
      <c r="S1831" s="137">
        <v>1</v>
      </c>
      <c r="T1831" s="137">
        <v>100</v>
      </c>
      <c r="U1831" t="str">
        <f>VLOOKUP($B1831,Summary!$A:$C,3,0)</f>
        <v>Dileep Sharma</v>
      </c>
      <c r="V1831" t="str">
        <f ca="1">VLOOKUP($B1831,Summary!$A:$E,5,0)</f>
        <v>91 - 180</v>
      </c>
      <c r="W1831">
        <f t="shared" si="58"/>
        <v>10152846</v>
      </c>
    </row>
    <row r="1832" spans="1:23" s="8" customFormat="1">
      <c r="A1832" s="6">
        <v>45468</v>
      </c>
      <c r="B1832" s="209">
        <v>10154479</v>
      </c>
      <c r="C1832" s="7" t="str">
        <f t="shared" si="59"/>
        <v>VINOD KUMAR</v>
      </c>
      <c r="D1832" t="s">
        <v>477</v>
      </c>
      <c r="E1832">
        <v>7905193449</v>
      </c>
      <c r="F1832" t="s">
        <v>471</v>
      </c>
      <c r="G1832">
        <v>5</v>
      </c>
      <c r="H1832">
        <v>0</v>
      </c>
      <c r="I1832">
        <v>0</v>
      </c>
      <c r="J1832">
        <v>5</v>
      </c>
      <c r="K1832">
        <v>3</v>
      </c>
      <c r="L1832">
        <v>2</v>
      </c>
      <c r="M1832">
        <v>0</v>
      </c>
      <c r="N1832">
        <v>0</v>
      </c>
      <c r="O1832" t="s">
        <v>384</v>
      </c>
      <c r="P1832" s="368">
        <v>115</v>
      </c>
      <c r="Q1832" s="137">
        <v>0</v>
      </c>
      <c r="R1832" s="137">
        <v>5</v>
      </c>
      <c r="S1832" s="137">
        <v>1</v>
      </c>
      <c r="T1832" s="137">
        <v>100</v>
      </c>
      <c r="U1832" t="str">
        <f>VLOOKUP($B1832,Summary!$A:$C,3,0)</f>
        <v>Dileep Sharma</v>
      </c>
      <c r="V1832" t="str">
        <f ca="1">VLOOKUP($B1832,Summary!$A:$E,5,0)</f>
        <v>91 - 180</v>
      </c>
      <c r="W1832">
        <f t="shared" si="58"/>
        <v>10154479</v>
      </c>
    </row>
    <row r="1833" spans="1:23" s="8" customFormat="1">
      <c r="A1833" s="6">
        <v>45468</v>
      </c>
      <c r="B1833" s="209">
        <v>10153342</v>
      </c>
      <c r="C1833" s="7" t="str">
        <f t="shared" si="59"/>
        <v>AKASH RAMRATAN JAISWAL</v>
      </c>
      <c r="D1833" t="s">
        <v>461</v>
      </c>
      <c r="E1833">
        <v>7977956010</v>
      </c>
      <c r="F1833" t="s">
        <v>390</v>
      </c>
      <c r="G1833">
        <v>1</v>
      </c>
      <c r="H1833">
        <v>0</v>
      </c>
      <c r="I1833">
        <v>0</v>
      </c>
      <c r="J1833">
        <v>1</v>
      </c>
      <c r="K1833">
        <v>0</v>
      </c>
      <c r="L1833">
        <v>1</v>
      </c>
      <c r="M1833">
        <v>0</v>
      </c>
      <c r="N1833">
        <v>0</v>
      </c>
      <c r="O1833" t="s">
        <v>384</v>
      </c>
      <c r="P1833" s="368">
        <v>15</v>
      </c>
      <c r="Q1833" s="137">
        <v>0</v>
      </c>
      <c r="R1833" s="137">
        <v>1</v>
      </c>
      <c r="S1833" s="137">
        <v>1</v>
      </c>
      <c r="T1833" s="137">
        <v>33.33</v>
      </c>
      <c r="U1833" t="str">
        <f>VLOOKUP($B1833,Summary!$A:$C,3,0)</f>
        <v>Avnind Singh</v>
      </c>
      <c r="V1833" t="str">
        <f ca="1">VLOOKUP($B1833,Summary!$A:$E,5,0)</f>
        <v>91 - 180</v>
      </c>
      <c r="W1833">
        <f t="shared" si="58"/>
        <v>10153342</v>
      </c>
    </row>
    <row r="1834" spans="1:23" s="8" customFormat="1">
      <c r="A1834" s="6">
        <v>45468</v>
      </c>
      <c r="B1834" s="209">
        <v>10154719</v>
      </c>
      <c r="C1834" s="7" t="str">
        <f t="shared" si="59"/>
        <v>CHANDAN MISHRA</v>
      </c>
      <c r="D1834" t="s">
        <v>489</v>
      </c>
      <c r="E1834">
        <v>8433849596</v>
      </c>
      <c r="F1834" t="s">
        <v>471</v>
      </c>
      <c r="G1834">
        <v>4</v>
      </c>
      <c r="H1834">
        <v>0</v>
      </c>
      <c r="I1834">
        <v>0</v>
      </c>
      <c r="J1834">
        <v>4</v>
      </c>
      <c r="K1834">
        <v>0</v>
      </c>
      <c r="L1834">
        <v>4</v>
      </c>
      <c r="M1834">
        <v>0</v>
      </c>
      <c r="N1834">
        <v>0</v>
      </c>
      <c r="O1834" t="s">
        <v>384</v>
      </c>
      <c r="P1834" s="368">
        <v>90</v>
      </c>
      <c r="Q1834" s="137">
        <v>0</v>
      </c>
      <c r="R1834" s="137">
        <v>4</v>
      </c>
      <c r="S1834" s="137">
        <v>1</v>
      </c>
      <c r="T1834" s="137">
        <v>80</v>
      </c>
      <c r="U1834" t="str">
        <f>VLOOKUP($B1834,Summary!$A:$C,3,0)</f>
        <v>Dileep Sharma</v>
      </c>
      <c r="V1834" t="str">
        <f ca="1">VLOOKUP($B1834,Summary!$A:$E,5,0)</f>
        <v>91 - 180</v>
      </c>
      <c r="W1834">
        <f t="shared" si="58"/>
        <v>10154719</v>
      </c>
    </row>
    <row r="1835" spans="1:23" s="8" customFormat="1">
      <c r="A1835" s="6">
        <v>45468</v>
      </c>
      <c r="B1835" s="209">
        <v>10158405</v>
      </c>
      <c r="C1835" s="7" t="str">
        <f t="shared" si="59"/>
        <v>KAPIL</v>
      </c>
      <c r="D1835" t="s">
        <v>583</v>
      </c>
      <c r="E1835">
        <v>8295745494</v>
      </c>
      <c r="F1835" t="s">
        <v>397</v>
      </c>
      <c r="G1835">
        <v>5</v>
      </c>
      <c r="H1835">
        <v>0</v>
      </c>
      <c r="I1835">
        <v>0</v>
      </c>
      <c r="J1835">
        <v>5</v>
      </c>
      <c r="K1835">
        <v>2</v>
      </c>
      <c r="L1835">
        <v>3</v>
      </c>
      <c r="M1835">
        <v>0</v>
      </c>
      <c r="N1835">
        <v>0</v>
      </c>
      <c r="O1835" t="s">
        <v>384</v>
      </c>
      <c r="P1835" s="368">
        <v>125</v>
      </c>
      <c r="Q1835" s="137">
        <v>0</v>
      </c>
      <c r="R1835" s="137">
        <v>5</v>
      </c>
      <c r="S1835" s="137">
        <v>1</v>
      </c>
      <c r="T1835" s="137">
        <v>100</v>
      </c>
      <c r="U1835" t="str">
        <f>VLOOKUP($B1835,Summary!$A:$C,3,0)</f>
        <v>Madhuri Joshi</v>
      </c>
      <c r="V1835" t="str">
        <f ca="1">VLOOKUP($B1835,Summary!$A:$E,5,0)</f>
        <v>00 - 30</v>
      </c>
      <c r="W1835">
        <f t="shared" si="58"/>
        <v>10158405</v>
      </c>
    </row>
    <row r="1836" spans="1:23" s="8" customFormat="1">
      <c r="A1836" s="6">
        <v>45468</v>
      </c>
      <c r="B1836" s="209">
        <v>10091881</v>
      </c>
      <c r="C1836" s="7" t="str">
        <f t="shared" si="59"/>
        <v>SUMIT SHARAD SANAS</v>
      </c>
      <c r="D1836" t="s">
        <v>427</v>
      </c>
      <c r="E1836">
        <v>8652573355</v>
      </c>
      <c r="F1836" t="s">
        <v>392</v>
      </c>
      <c r="G1836">
        <v>3</v>
      </c>
      <c r="H1836">
        <v>0</v>
      </c>
      <c r="I1836">
        <v>0</v>
      </c>
      <c r="J1836">
        <v>3</v>
      </c>
      <c r="K1836">
        <v>1</v>
      </c>
      <c r="L1836">
        <v>2</v>
      </c>
      <c r="M1836">
        <v>0</v>
      </c>
      <c r="N1836">
        <v>0</v>
      </c>
      <c r="O1836" t="s">
        <v>384</v>
      </c>
      <c r="P1836" s="368">
        <v>75</v>
      </c>
      <c r="Q1836" s="137">
        <v>0</v>
      </c>
      <c r="R1836" s="137">
        <v>3</v>
      </c>
      <c r="S1836" s="137">
        <v>1</v>
      </c>
      <c r="T1836" s="137">
        <v>60</v>
      </c>
      <c r="U1836" t="str">
        <f>VLOOKUP($B1836,Summary!$A:$C,3,0)</f>
        <v>Abhijit Khanvilkar</v>
      </c>
      <c r="V1836" t="str">
        <f ca="1">VLOOKUP($B1836,Summary!$A:$E,5,0)</f>
        <v>More Than 1 Year</v>
      </c>
      <c r="W1836">
        <f t="shared" si="58"/>
        <v>10091881</v>
      </c>
    </row>
    <row r="1837" spans="1:23" s="8" customFormat="1">
      <c r="A1837" s="6">
        <v>45468</v>
      </c>
      <c r="B1837" s="209">
        <v>10154722</v>
      </c>
      <c r="C1837" s="7" t="str">
        <f t="shared" si="59"/>
        <v>ANIMESH KARMAKAR</v>
      </c>
      <c r="D1837" t="s">
        <v>492</v>
      </c>
      <c r="E1837">
        <v>6294590298</v>
      </c>
      <c r="F1837" t="s">
        <v>387</v>
      </c>
      <c r="G1837">
        <v>4</v>
      </c>
      <c r="H1837">
        <v>1</v>
      </c>
      <c r="I1837">
        <v>0</v>
      </c>
      <c r="J1837">
        <v>3</v>
      </c>
      <c r="K1837">
        <v>3</v>
      </c>
      <c r="L1837">
        <v>1</v>
      </c>
      <c r="M1837">
        <v>0</v>
      </c>
      <c r="N1837">
        <v>0</v>
      </c>
      <c r="O1837" t="s">
        <v>384</v>
      </c>
      <c r="P1837" s="368">
        <v>165</v>
      </c>
      <c r="Q1837" s="137">
        <v>4720</v>
      </c>
      <c r="R1837" s="137">
        <v>4</v>
      </c>
      <c r="S1837" s="137">
        <v>1</v>
      </c>
      <c r="T1837" s="137">
        <v>80</v>
      </c>
      <c r="U1837" t="str">
        <f>VLOOKUP($B1837,Summary!$A:$C,3,0)</f>
        <v>Abhijit Khanvilkar</v>
      </c>
      <c r="V1837" t="str">
        <f ca="1">VLOOKUP($B1837,Summary!$A:$E,5,0)</f>
        <v>91 - 180</v>
      </c>
      <c r="W1837">
        <f t="shared" si="58"/>
        <v>10154722</v>
      </c>
    </row>
    <row r="1838" spans="1:23" s="8" customFormat="1">
      <c r="A1838" s="6">
        <v>45468</v>
      </c>
      <c r="B1838" s="209">
        <v>10151345</v>
      </c>
      <c r="C1838" s="7" t="str">
        <f t="shared" si="59"/>
        <v>NAGENDRA MISHRA</v>
      </c>
      <c r="D1838" t="s">
        <v>386</v>
      </c>
      <c r="E1838">
        <v>7049872363</v>
      </c>
      <c r="F1838" t="s">
        <v>448</v>
      </c>
      <c r="G1838">
        <v>2</v>
      </c>
      <c r="H1838">
        <v>0</v>
      </c>
      <c r="I1838">
        <v>0</v>
      </c>
      <c r="J1838">
        <v>2</v>
      </c>
      <c r="K1838">
        <v>0</v>
      </c>
      <c r="L1838">
        <v>2</v>
      </c>
      <c r="M1838">
        <v>0</v>
      </c>
      <c r="N1838">
        <v>0</v>
      </c>
      <c r="O1838" t="s">
        <v>384</v>
      </c>
      <c r="P1838" s="368">
        <v>40</v>
      </c>
      <c r="Q1838" s="137">
        <v>0</v>
      </c>
      <c r="R1838" s="137">
        <v>2</v>
      </c>
      <c r="S1838" s="137">
        <v>1</v>
      </c>
      <c r="T1838" s="137">
        <v>66.67</v>
      </c>
      <c r="U1838" t="str">
        <f>VLOOKUP($B1838,Summary!$A:$C,3,0)</f>
        <v>Avnind Singh</v>
      </c>
      <c r="V1838" t="str">
        <f ca="1">VLOOKUP($B1838,Summary!$A:$E,5,0)</f>
        <v>180 +</v>
      </c>
      <c r="W1838">
        <f t="shared" si="58"/>
        <v>10151345</v>
      </c>
    </row>
    <row r="1839" spans="1:23" s="8" customFormat="1">
      <c r="A1839" s="6">
        <v>45468</v>
      </c>
      <c r="B1839" s="209">
        <v>10153331</v>
      </c>
      <c r="C1839" s="7" t="str">
        <f t="shared" si="59"/>
        <v>RAGHWENDRA KUMAR SINGH</v>
      </c>
      <c r="D1839" t="s">
        <v>460</v>
      </c>
      <c r="E1839">
        <v>8104389966</v>
      </c>
      <c r="F1839" t="s">
        <v>390</v>
      </c>
      <c r="G1839">
        <v>3</v>
      </c>
      <c r="H1839">
        <v>0</v>
      </c>
      <c r="I1839">
        <v>0</v>
      </c>
      <c r="J1839">
        <v>3</v>
      </c>
      <c r="K1839">
        <v>1</v>
      </c>
      <c r="L1839">
        <v>3</v>
      </c>
      <c r="M1839">
        <v>0</v>
      </c>
      <c r="N1839">
        <v>0</v>
      </c>
      <c r="O1839" t="s">
        <v>384</v>
      </c>
      <c r="P1839" s="368">
        <v>75</v>
      </c>
      <c r="Q1839" s="137">
        <v>0</v>
      </c>
      <c r="R1839" s="137">
        <v>3</v>
      </c>
      <c r="S1839" s="137">
        <v>1</v>
      </c>
      <c r="T1839" s="137">
        <v>100</v>
      </c>
      <c r="U1839" t="str">
        <f>VLOOKUP($B1839,Summary!$A:$C,3,0)</f>
        <v>Avnind Singh</v>
      </c>
      <c r="V1839" t="str">
        <f ca="1">VLOOKUP($B1839,Summary!$A:$E,5,0)</f>
        <v>91 - 180</v>
      </c>
      <c r="W1839">
        <f t="shared" si="58"/>
        <v>10153331</v>
      </c>
    </row>
    <row r="1840" spans="1:23" s="8" customFormat="1">
      <c r="A1840" s="6">
        <v>45468</v>
      </c>
      <c r="B1840" s="209">
        <v>10154482</v>
      </c>
      <c r="C1840" s="7" t="str">
        <f t="shared" si="59"/>
        <v>PRADEEP DEEPAK ANGRE</v>
      </c>
      <c r="D1840" t="s">
        <v>473</v>
      </c>
      <c r="E1840">
        <v>8879114532</v>
      </c>
      <c r="F1840" t="s">
        <v>412</v>
      </c>
      <c r="G1840">
        <v>7</v>
      </c>
      <c r="H1840">
        <v>0</v>
      </c>
      <c r="I1840">
        <v>0</v>
      </c>
      <c r="J1840">
        <v>7</v>
      </c>
      <c r="K1840">
        <v>3</v>
      </c>
      <c r="L1840">
        <v>4</v>
      </c>
      <c r="M1840">
        <v>0</v>
      </c>
      <c r="N1840">
        <v>0</v>
      </c>
      <c r="O1840" t="s">
        <v>384</v>
      </c>
      <c r="P1840" s="368">
        <v>175</v>
      </c>
      <c r="Q1840" s="137">
        <v>0</v>
      </c>
      <c r="R1840" s="137">
        <v>7</v>
      </c>
      <c r="S1840" s="137">
        <v>1</v>
      </c>
      <c r="T1840" s="137">
        <v>100</v>
      </c>
      <c r="U1840" t="str">
        <f>VLOOKUP($B1840,Summary!$A:$C,3,0)</f>
        <v>Rushikesh Kale</v>
      </c>
      <c r="V1840" t="str">
        <f ca="1">VLOOKUP($B1840,Summary!$A:$E,5,0)</f>
        <v>91 - 180</v>
      </c>
      <c r="W1840">
        <f t="shared" si="58"/>
        <v>10154482</v>
      </c>
    </row>
    <row r="1841" spans="1:23" s="8" customFormat="1">
      <c r="A1841" s="6">
        <v>45468</v>
      </c>
      <c r="B1841" s="209">
        <v>10158787</v>
      </c>
      <c r="C1841" s="7" t="str">
        <f t="shared" si="59"/>
        <v>SHUBHAMRAJENDRAPRASADTIWARI</v>
      </c>
      <c r="D1841" t="s">
        <v>603</v>
      </c>
      <c r="E1841">
        <v>8928971698</v>
      </c>
      <c r="F1841" t="s">
        <v>433</v>
      </c>
      <c r="G1841">
        <v>3</v>
      </c>
      <c r="H1841">
        <v>0</v>
      </c>
      <c r="I1841">
        <v>0</v>
      </c>
      <c r="J1841">
        <v>3</v>
      </c>
      <c r="K1841">
        <v>1</v>
      </c>
      <c r="L1841">
        <v>2</v>
      </c>
      <c r="M1841">
        <v>0</v>
      </c>
      <c r="N1841">
        <v>0</v>
      </c>
      <c r="O1841" t="s">
        <v>384</v>
      </c>
      <c r="P1841" s="368">
        <v>65</v>
      </c>
      <c r="Q1841" s="137">
        <v>0</v>
      </c>
      <c r="R1841" s="137">
        <v>2</v>
      </c>
      <c r="S1841" s="137">
        <v>1</v>
      </c>
      <c r="T1841" s="137">
        <v>66.67</v>
      </c>
      <c r="U1841" t="str">
        <f>VLOOKUP($B1841,Summary!$A:$C,3,0)</f>
        <v>Intezar Sayed</v>
      </c>
      <c r="V1841" t="str">
        <f ca="1">VLOOKUP($B1841,Summary!$A:$E,5,0)</f>
        <v>00 - 30</v>
      </c>
      <c r="W1841">
        <f t="shared" si="58"/>
        <v>10158787</v>
      </c>
    </row>
    <row r="1842" spans="1:23" s="8" customFormat="1">
      <c r="A1842" s="6">
        <v>45468</v>
      </c>
      <c r="B1842" s="209">
        <v>10149232</v>
      </c>
      <c r="C1842" s="7" t="str">
        <f t="shared" si="59"/>
        <v>AKASH KUMAR JAISWAL</v>
      </c>
      <c r="D1842" t="s">
        <v>452</v>
      </c>
      <c r="E1842">
        <v>9984180596</v>
      </c>
      <c r="F1842" t="s">
        <v>497</v>
      </c>
      <c r="G1842">
        <v>1</v>
      </c>
      <c r="H1842">
        <v>0</v>
      </c>
      <c r="I1842">
        <v>0</v>
      </c>
      <c r="J1842">
        <v>1</v>
      </c>
      <c r="K1842">
        <v>1</v>
      </c>
      <c r="L1842">
        <v>0</v>
      </c>
      <c r="M1842">
        <v>0</v>
      </c>
      <c r="N1842">
        <v>0</v>
      </c>
      <c r="O1842" t="s">
        <v>384</v>
      </c>
      <c r="P1842" s="368">
        <v>25</v>
      </c>
      <c r="Q1842" s="137">
        <v>0</v>
      </c>
      <c r="R1842" s="137">
        <v>1</v>
      </c>
      <c r="S1842" s="137">
        <v>1</v>
      </c>
      <c r="T1842" s="137">
        <v>20</v>
      </c>
      <c r="U1842" t="str">
        <f>VLOOKUP($B1842,Summary!$A:$C,3,0)</f>
        <v>Dileep Sharma</v>
      </c>
      <c r="V1842" t="str">
        <f ca="1">VLOOKUP($B1842,Summary!$A:$E,5,0)</f>
        <v>180 +</v>
      </c>
      <c r="W1842">
        <f t="shared" si="58"/>
        <v>10149232</v>
      </c>
    </row>
    <row r="1843" spans="1:23" s="8" customFormat="1">
      <c r="A1843" s="6">
        <v>45468</v>
      </c>
      <c r="B1843" s="209">
        <v>10145771</v>
      </c>
      <c r="C1843" s="7" t="str">
        <f t="shared" si="59"/>
        <v>RISHIKESH DUBEY</v>
      </c>
      <c r="D1843" t="s">
        <v>437</v>
      </c>
      <c r="E1843">
        <v>8369036235</v>
      </c>
      <c r="F1843" t="s">
        <v>433</v>
      </c>
      <c r="G1843">
        <v>3</v>
      </c>
      <c r="H1843">
        <v>0</v>
      </c>
      <c r="I1843">
        <v>0</v>
      </c>
      <c r="J1843">
        <v>3</v>
      </c>
      <c r="K1843">
        <v>0</v>
      </c>
      <c r="L1843">
        <v>3</v>
      </c>
      <c r="M1843">
        <v>0</v>
      </c>
      <c r="N1843">
        <v>1</v>
      </c>
      <c r="O1843" t="s">
        <v>384</v>
      </c>
      <c r="P1843" s="368">
        <v>85</v>
      </c>
      <c r="Q1843" s="137">
        <v>0</v>
      </c>
      <c r="R1843" s="137">
        <v>3</v>
      </c>
      <c r="S1843" s="137">
        <v>1</v>
      </c>
      <c r="T1843" s="137">
        <v>60</v>
      </c>
      <c r="U1843" t="str">
        <f>VLOOKUP($B1843,Summary!$A:$C,3,0)</f>
        <v>Intezar Sayed</v>
      </c>
      <c r="V1843" t="str">
        <f ca="1">VLOOKUP($B1843,Summary!$A:$E,5,0)</f>
        <v>180 +</v>
      </c>
      <c r="W1843">
        <f t="shared" si="58"/>
        <v>10145771</v>
      </c>
    </row>
    <row r="1844" spans="1:23" s="8" customFormat="1">
      <c r="A1844" s="6">
        <v>45468</v>
      </c>
      <c r="B1844" s="209">
        <v>10156140</v>
      </c>
      <c r="C1844" s="7" t="str">
        <f t="shared" si="59"/>
        <v>AMAN TRIPATHI</v>
      </c>
      <c r="D1844" t="s">
        <v>509</v>
      </c>
      <c r="E1844">
        <v>7393838072</v>
      </c>
      <c r="F1844" t="s">
        <v>412</v>
      </c>
      <c r="G1844">
        <v>5</v>
      </c>
      <c r="H1844">
        <v>0</v>
      </c>
      <c r="I1844">
        <v>0</v>
      </c>
      <c r="J1844">
        <v>5</v>
      </c>
      <c r="K1844">
        <v>1</v>
      </c>
      <c r="L1844">
        <v>4</v>
      </c>
      <c r="M1844">
        <v>0</v>
      </c>
      <c r="N1844">
        <v>0</v>
      </c>
      <c r="O1844" t="s">
        <v>384</v>
      </c>
      <c r="P1844" s="368">
        <v>125</v>
      </c>
      <c r="Q1844" s="137">
        <v>0</v>
      </c>
      <c r="R1844" s="137">
        <v>5</v>
      </c>
      <c r="S1844" s="137">
        <v>1</v>
      </c>
      <c r="T1844" s="137">
        <v>100</v>
      </c>
      <c r="U1844" t="str">
        <f>VLOOKUP($B1844,Summary!$A:$C,3,0)</f>
        <v>Rushikesh Kale</v>
      </c>
      <c r="V1844" t="str">
        <f ca="1">VLOOKUP($B1844,Summary!$A:$E,5,0)</f>
        <v>31 - 90</v>
      </c>
      <c r="W1844">
        <f t="shared" si="58"/>
        <v>10156140</v>
      </c>
    </row>
    <row r="1845" spans="1:23" s="8" customFormat="1">
      <c r="A1845" s="6">
        <v>45468</v>
      </c>
      <c r="B1845" s="209">
        <v>10157723</v>
      </c>
      <c r="C1845" s="7" t="str">
        <f t="shared" si="59"/>
        <v>BITTU KUMAR</v>
      </c>
      <c r="D1845" t="s">
        <v>565</v>
      </c>
      <c r="E1845">
        <v>8709035770</v>
      </c>
      <c r="F1845" t="s">
        <v>387</v>
      </c>
      <c r="G1845">
        <v>5</v>
      </c>
      <c r="H1845">
        <v>0</v>
      </c>
      <c r="I1845">
        <v>0</v>
      </c>
      <c r="J1845">
        <v>5</v>
      </c>
      <c r="K1845">
        <v>4</v>
      </c>
      <c r="L1845">
        <v>1</v>
      </c>
      <c r="M1845">
        <v>0</v>
      </c>
      <c r="N1845">
        <v>0</v>
      </c>
      <c r="O1845" t="s">
        <v>384</v>
      </c>
      <c r="P1845" s="368">
        <v>115</v>
      </c>
      <c r="Q1845" s="137">
        <v>0</v>
      </c>
      <c r="R1845" s="137">
        <v>5</v>
      </c>
      <c r="S1845" s="137">
        <v>1</v>
      </c>
      <c r="T1845" s="137">
        <v>100</v>
      </c>
      <c r="U1845" t="str">
        <f>VLOOKUP($B1845,Summary!$A:$C,3,0)</f>
        <v>Abhijit Khanvilkar</v>
      </c>
      <c r="V1845" t="str">
        <f ca="1">VLOOKUP($B1845,Summary!$A:$E,5,0)</f>
        <v>31 - 90</v>
      </c>
      <c r="W1845">
        <f t="shared" si="58"/>
        <v>10157723</v>
      </c>
    </row>
    <row r="1846" spans="1:23" s="8" customFormat="1">
      <c r="A1846" s="6">
        <v>45468</v>
      </c>
      <c r="B1846" s="209">
        <v>10142760</v>
      </c>
      <c r="C1846" s="7" t="str">
        <f t="shared" si="59"/>
        <v>SAW MRITUNJAY KUMAR PREMCHAND</v>
      </c>
      <c r="D1846" t="s">
        <v>542</v>
      </c>
      <c r="E1846">
        <v>8779615120</v>
      </c>
      <c r="F1846" t="s">
        <v>409</v>
      </c>
      <c r="G1846">
        <v>5</v>
      </c>
      <c r="H1846">
        <v>0</v>
      </c>
      <c r="I1846">
        <v>0</v>
      </c>
      <c r="J1846">
        <v>5</v>
      </c>
      <c r="K1846">
        <v>0</v>
      </c>
      <c r="L1846">
        <v>5</v>
      </c>
      <c r="M1846">
        <v>0</v>
      </c>
      <c r="N1846">
        <v>0</v>
      </c>
      <c r="O1846" t="s">
        <v>384</v>
      </c>
      <c r="P1846" s="368">
        <v>125</v>
      </c>
      <c r="Q1846" s="137">
        <v>0</v>
      </c>
      <c r="R1846" s="137">
        <v>5</v>
      </c>
      <c r="S1846" s="137">
        <v>1</v>
      </c>
      <c r="T1846" s="137">
        <v>100</v>
      </c>
      <c r="U1846" t="str">
        <f>VLOOKUP($B1846,Summary!$A:$C,3,0)</f>
        <v>Avnind Singh</v>
      </c>
      <c r="V1846" t="str">
        <f ca="1">VLOOKUP($B1846,Summary!$A:$E,5,0)</f>
        <v>More Than 1 Year</v>
      </c>
      <c r="W1846">
        <f t="shared" si="58"/>
        <v>10142760</v>
      </c>
    </row>
    <row r="1847" spans="1:23" s="8" customFormat="1">
      <c r="A1847" s="6">
        <v>45468</v>
      </c>
      <c r="B1847" s="209">
        <v>10149396</v>
      </c>
      <c r="C1847" s="7" t="str">
        <f t="shared" si="59"/>
        <v>AKASH NARAYAN RAWTE</v>
      </c>
      <c r="D1847" t="s">
        <v>453</v>
      </c>
      <c r="E1847">
        <v>9594529510</v>
      </c>
      <c r="F1847" t="s">
        <v>386</v>
      </c>
      <c r="G1847">
        <v>3</v>
      </c>
      <c r="H1847">
        <v>0</v>
      </c>
      <c r="I1847">
        <v>0</v>
      </c>
      <c r="J1847">
        <v>3</v>
      </c>
      <c r="K1847">
        <v>1</v>
      </c>
      <c r="L1847">
        <v>2</v>
      </c>
      <c r="M1847">
        <v>0</v>
      </c>
      <c r="N1847">
        <v>0</v>
      </c>
      <c r="O1847" t="s">
        <v>384</v>
      </c>
      <c r="P1847" s="368">
        <v>65</v>
      </c>
      <c r="Q1847" s="137">
        <v>0</v>
      </c>
      <c r="R1847" s="137">
        <v>3</v>
      </c>
      <c r="S1847" s="137">
        <v>1</v>
      </c>
      <c r="T1847" s="137">
        <v>60</v>
      </c>
      <c r="U1847" t="str">
        <f>VLOOKUP($B1847,Summary!$A:$C,3,0)</f>
        <v>Avnind Singh</v>
      </c>
      <c r="V1847" t="str">
        <f ca="1">VLOOKUP($B1847,Summary!$A:$E,5,0)</f>
        <v>180 +</v>
      </c>
      <c r="W1847">
        <f t="shared" si="58"/>
        <v>10149396</v>
      </c>
    </row>
    <row r="1848" spans="1:23" s="8" customFormat="1">
      <c r="A1848" s="6">
        <v>45468</v>
      </c>
      <c r="B1848" s="209">
        <v>10153637</v>
      </c>
      <c r="C1848" s="7" t="str">
        <f t="shared" si="59"/>
        <v>AKHILESH TIWARI</v>
      </c>
      <c r="D1848" t="s">
        <v>591</v>
      </c>
      <c r="E1848">
        <v>8452813371</v>
      </c>
      <c r="F1848" t="s">
        <v>412</v>
      </c>
      <c r="G1848">
        <v>7</v>
      </c>
      <c r="H1848">
        <v>0</v>
      </c>
      <c r="I1848">
        <v>0</v>
      </c>
      <c r="J1848">
        <v>7</v>
      </c>
      <c r="K1848">
        <v>0</v>
      </c>
      <c r="L1848">
        <v>7</v>
      </c>
      <c r="M1848">
        <v>0</v>
      </c>
      <c r="N1848">
        <v>0</v>
      </c>
      <c r="O1848" t="s">
        <v>384</v>
      </c>
      <c r="P1848" s="368">
        <v>175</v>
      </c>
      <c r="Q1848" s="137">
        <v>0</v>
      </c>
      <c r="R1848" s="137">
        <v>7</v>
      </c>
      <c r="S1848" s="137">
        <v>1</v>
      </c>
      <c r="T1848" s="137">
        <v>100</v>
      </c>
      <c r="U1848" t="str">
        <f>VLOOKUP($B1848,Summary!$A:$C,3,0)</f>
        <v>Rushikesh Kale</v>
      </c>
      <c r="V1848" t="str">
        <f ca="1">VLOOKUP($B1848,Summary!$A:$E,5,0)</f>
        <v>91 - 180</v>
      </c>
      <c r="W1848">
        <f t="shared" si="58"/>
        <v>10153637</v>
      </c>
    </row>
    <row r="1849" spans="1:23" s="8" customFormat="1">
      <c r="A1849" s="6">
        <v>45468</v>
      </c>
      <c r="B1849" s="209">
        <v>10052546</v>
      </c>
      <c r="C1849" s="7" t="str">
        <f t="shared" si="59"/>
        <v>MANISH LOLARAKH NATH DUBEY</v>
      </c>
      <c r="D1849" t="s">
        <v>383</v>
      </c>
      <c r="E1849">
        <v>7715928718</v>
      </c>
      <c r="F1849" t="s">
        <v>413</v>
      </c>
      <c r="G1849">
        <v>1</v>
      </c>
      <c r="H1849">
        <v>1</v>
      </c>
      <c r="I1849">
        <v>0</v>
      </c>
      <c r="J1849">
        <v>0</v>
      </c>
      <c r="K1849">
        <v>0</v>
      </c>
      <c r="L1849">
        <v>1</v>
      </c>
      <c r="M1849">
        <v>0</v>
      </c>
      <c r="N1849">
        <v>0</v>
      </c>
      <c r="O1849" t="s">
        <v>384</v>
      </c>
      <c r="P1849" s="368">
        <v>65</v>
      </c>
      <c r="Q1849" s="137">
        <v>24780</v>
      </c>
      <c r="R1849" s="137">
        <v>1</v>
      </c>
      <c r="S1849" s="137">
        <v>1</v>
      </c>
      <c r="T1849" s="137">
        <v>20</v>
      </c>
      <c r="U1849" t="str">
        <f>VLOOKUP($B1849,Summary!$A:$C,3,0)</f>
        <v>Madhuri Joshi</v>
      </c>
      <c r="V1849" t="str">
        <f ca="1">VLOOKUP($B1849,Summary!$A:$E,5,0)</f>
        <v>More Than 1 Year</v>
      </c>
      <c r="W1849">
        <f t="shared" si="58"/>
        <v>10052546</v>
      </c>
    </row>
    <row r="1850" spans="1:23" s="8" customFormat="1">
      <c r="A1850" s="6">
        <v>45468</v>
      </c>
      <c r="B1850" s="209">
        <v>10152292</v>
      </c>
      <c r="C1850" s="7" t="str">
        <f t="shared" si="59"/>
        <v>CHOUBEY ADITYA AJIT</v>
      </c>
      <c r="D1850" t="s">
        <v>404</v>
      </c>
      <c r="E1850">
        <v>7414955787</v>
      </c>
      <c r="F1850" t="s">
        <v>405</v>
      </c>
      <c r="G1850">
        <v>2</v>
      </c>
      <c r="H1850">
        <v>0</v>
      </c>
      <c r="I1850">
        <v>0</v>
      </c>
      <c r="J1850">
        <v>2</v>
      </c>
      <c r="K1850">
        <v>1</v>
      </c>
      <c r="L1850">
        <v>1</v>
      </c>
      <c r="M1850">
        <v>0</v>
      </c>
      <c r="N1850">
        <v>0</v>
      </c>
      <c r="O1850" t="s">
        <v>384</v>
      </c>
      <c r="P1850" s="368">
        <v>50</v>
      </c>
      <c r="Q1850" s="137">
        <v>0</v>
      </c>
      <c r="R1850" s="137">
        <v>2</v>
      </c>
      <c r="S1850" s="137">
        <v>1</v>
      </c>
      <c r="T1850" s="137">
        <v>66.67</v>
      </c>
      <c r="U1850" t="str">
        <f>VLOOKUP($B1850,Summary!$A:$C,3,0)</f>
        <v>Rushikesh Kale</v>
      </c>
      <c r="V1850" t="str">
        <f ca="1">VLOOKUP($B1850,Summary!$A:$E,5,0)</f>
        <v>91 - 180</v>
      </c>
      <c r="W1850">
        <f t="shared" si="58"/>
        <v>10152292</v>
      </c>
    </row>
    <row r="1851" spans="1:23" s="8" customFormat="1">
      <c r="A1851" s="6">
        <v>45468</v>
      </c>
      <c r="B1851" s="209">
        <v>10051652</v>
      </c>
      <c r="C1851" s="7" t="str">
        <f t="shared" si="59"/>
        <v>DINESH GHODVINDE</v>
      </c>
      <c r="D1851" t="s">
        <v>444</v>
      </c>
      <c r="E1851">
        <v>7020949492</v>
      </c>
      <c r="F1851" t="s">
        <v>412</v>
      </c>
      <c r="G1851">
        <v>7</v>
      </c>
      <c r="H1851">
        <v>0</v>
      </c>
      <c r="I1851">
        <v>0</v>
      </c>
      <c r="J1851">
        <v>7</v>
      </c>
      <c r="K1851">
        <v>2</v>
      </c>
      <c r="L1851">
        <v>5</v>
      </c>
      <c r="M1851">
        <v>0</v>
      </c>
      <c r="N1851">
        <v>0</v>
      </c>
      <c r="O1851" t="s">
        <v>384</v>
      </c>
      <c r="P1851" s="368">
        <v>150</v>
      </c>
      <c r="Q1851" s="137">
        <v>0</v>
      </c>
      <c r="R1851" s="137">
        <v>6</v>
      </c>
      <c r="S1851" s="137">
        <v>1</v>
      </c>
      <c r="T1851" s="137">
        <v>100</v>
      </c>
      <c r="U1851" t="str">
        <f>VLOOKUP($B1851,Summary!$A:$C,3,0)</f>
        <v>Rushikesh Kale</v>
      </c>
      <c r="V1851" t="str">
        <f ca="1">VLOOKUP($B1851,Summary!$A:$E,5,0)</f>
        <v>More Than 1 Year</v>
      </c>
      <c r="W1851">
        <f t="shared" si="58"/>
        <v>10051652</v>
      </c>
    </row>
    <row r="1852" spans="1:23" s="8" customFormat="1">
      <c r="A1852" s="6">
        <v>45468</v>
      </c>
      <c r="B1852" s="209">
        <v>10152249</v>
      </c>
      <c r="C1852" s="7" t="str">
        <f t="shared" si="59"/>
        <v>HARIHAR SINGH</v>
      </c>
      <c r="D1852" t="s">
        <v>438</v>
      </c>
      <c r="E1852">
        <v>8149312014</v>
      </c>
      <c r="F1852" t="s">
        <v>385</v>
      </c>
      <c r="G1852">
        <v>4</v>
      </c>
      <c r="H1852">
        <v>0</v>
      </c>
      <c r="I1852">
        <v>0</v>
      </c>
      <c r="J1852">
        <v>4</v>
      </c>
      <c r="K1852">
        <v>1</v>
      </c>
      <c r="L1852">
        <v>3</v>
      </c>
      <c r="M1852">
        <v>0</v>
      </c>
      <c r="N1852">
        <v>0</v>
      </c>
      <c r="O1852" t="s">
        <v>384</v>
      </c>
      <c r="P1852" s="368">
        <v>100</v>
      </c>
      <c r="Q1852" s="137">
        <v>0</v>
      </c>
      <c r="R1852" s="137">
        <v>4</v>
      </c>
      <c r="S1852" s="137">
        <v>1</v>
      </c>
      <c r="T1852" s="137">
        <v>80</v>
      </c>
      <c r="U1852" t="str">
        <f>VLOOKUP($B1852,Summary!$A:$C,3,0)</f>
        <v>Intezar Sayed</v>
      </c>
      <c r="V1852" t="str">
        <f ca="1">VLOOKUP($B1852,Summary!$A:$E,5,0)</f>
        <v>91 - 180</v>
      </c>
      <c r="W1852">
        <f t="shared" si="58"/>
        <v>10152249</v>
      </c>
    </row>
    <row r="1853" spans="1:23" s="8" customFormat="1">
      <c r="A1853" s="6">
        <v>45468</v>
      </c>
      <c r="B1853" s="209">
        <v>10158741</v>
      </c>
      <c r="C1853" s="7" t="str">
        <f t="shared" si="59"/>
        <v>SUBHAM YADAV</v>
      </c>
      <c r="D1853" t="s">
        <v>592</v>
      </c>
      <c r="E1853">
        <v>8429363770</v>
      </c>
      <c r="F1853" t="s">
        <v>461</v>
      </c>
      <c r="G1853">
        <v>3</v>
      </c>
      <c r="H1853">
        <v>0</v>
      </c>
      <c r="I1853">
        <v>0</v>
      </c>
      <c r="J1853">
        <v>3</v>
      </c>
      <c r="K1853">
        <v>1</v>
      </c>
      <c r="L1853">
        <v>2</v>
      </c>
      <c r="M1853">
        <v>0</v>
      </c>
      <c r="N1853">
        <v>0</v>
      </c>
      <c r="O1853" t="s">
        <v>384</v>
      </c>
      <c r="P1853" s="368">
        <v>75</v>
      </c>
      <c r="Q1853" s="137">
        <v>0</v>
      </c>
      <c r="R1853" s="137">
        <v>3</v>
      </c>
      <c r="S1853" s="137">
        <v>1</v>
      </c>
      <c r="T1853" s="137">
        <v>100</v>
      </c>
      <c r="U1853" t="str">
        <f>VLOOKUP($B1853,Summary!$A:$C,3,0)</f>
        <v>Avnind Singh</v>
      </c>
      <c r="V1853" t="str">
        <f ca="1">VLOOKUP($B1853,Summary!$A:$E,5,0)</f>
        <v>00 - 30</v>
      </c>
      <c r="W1853">
        <f t="shared" si="58"/>
        <v>10158741</v>
      </c>
    </row>
    <row r="1854" spans="1:23" s="8" customFormat="1">
      <c r="A1854" s="6">
        <v>45468</v>
      </c>
      <c r="B1854" s="209">
        <v>10155617</v>
      </c>
      <c r="C1854" s="7" t="str">
        <f t="shared" si="59"/>
        <v>NANDLAL RAJBHAR</v>
      </c>
      <c r="D1854" t="s">
        <v>504</v>
      </c>
      <c r="E1854">
        <v>9594189301</v>
      </c>
      <c r="F1854" t="s">
        <v>401</v>
      </c>
      <c r="G1854">
        <v>5</v>
      </c>
      <c r="H1854">
        <v>0</v>
      </c>
      <c r="I1854">
        <v>0</v>
      </c>
      <c r="J1854">
        <v>5</v>
      </c>
      <c r="K1854">
        <v>2</v>
      </c>
      <c r="L1854">
        <v>3</v>
      </c>
      <c r="M1854">
        <v>0</v>
      </c>
      <c r="N1854">
        <v>0</v>
      </c>
      <c r="O1854" t="s">
        <v>384</v>
      </c>
      <c r="P1854" s="368">
        <v>125</v>
      </c>
      <c r="Q1854" s="137">
        <v>0</v>
      </c>
      <c r="R1854" s="137">
        <v>5</v>
      </c>
      <c r="S1854" s="137">
        <v>1</v>
      </c>
      <c r="T1854" s="137">
        <v>100</v>
      </c>
      <c r="U1854" t="str">
        <f>VLOOKUP($B1854,Summary!$A:$C,3,0)</f>
        <v>Abhijit Khanvilkar</v>
      </c>
      <c r="V1854" t="str">
        <f ca="1">VLOOKUP($B1854,Summary!$A:$E,5,0)</f>
        <v>31 - 90</v>
      </c>
      <c r="W1854">
        <f t="shared" si="58"/>
        <v>10155617</v>
      </c>
    </row>
    <row r="1855" spans="1:23" s="8" customFormat="1">
      <c r="A1855" s="6">
        <v>45468</v>
      </c>
      <c r="B1855" s="209">
        <v>10156403</v>
      </c>
      <c r="C1855" s="7" t="str">
        <f t="shared" si="59"/>
        <v>MOHAMMED SAJID TAK</v>
      </c>
      <c r="D1855" t="s">
        <v>541</v>
      </c>
      <c r="E1855">
        <v>9623733102</v>
      </c>
      <c r="F1855" t="s">
        <v>402</v>
      </c>
      <c r="G1855">
        <v>5</v>
      </c>
      <c r="H1855">
        <v>1</v>
      </c>
      <c r="I1855">
        <v>0</v>
      </c>
      <c r="J1855">
        <v>4</v>
      </c>
      <c r="K1855">
        <v>0</v>
      </c>
      <c r="L1855">
        <v>5</v>
      </c>
      <c r="M1855">
        <v>0</v>
      </c>
      <c r="N1855">
        <v>0</v>
      </c>
      <c r="O1855" t="s">
        <v>384</v>
      </c>
      <c r="P1855" s="368">
        <v>175</v>
      </c>
      <c r="Q1855" s="137">
        <v>4720</v>
      </c>
      <c r="R1855" s="137">
        <v>5</v>
      </c>
      <c r="S1855" s="137">
        <v>1</v>
      </c>
      <c r="T1855" s="137">
        <v>100</v>
      </c>
      <c r="U1855" t="str">
        <f>VLOOKUP($B1855,Summary!$A:$C,3,0)</f>
        <v>Intezar Sayed</v>
      </c>
      <c r="V1855" t="str">
        <f ca="1">VLOOKUP($B1855,Summary!$A:$E,5,0)</f>
        <v>31 - 90</v>
      </c>
      <c r="W1855">
        <f t="shared" si="58"/>
        <v>10156403</v>
      </c>
    </row>
    <row r="1856" spans="1:23" s="8" customFormat="1">
      <c r="A1856" s="6">
        <v>45468</v>
      </c>
      <c r="B1856" s="209">
        <v>10142058</v>
      </c>
      <c r="C1856" s="7" t="str">
        <f t="shared" si="59"/>
        <v>ANGAD RAMJI GUPTA</v>
      </c>
      <c r="D1856" t="s">
        <v>450</v>
      </c>
      <c r="E1856">
        <v>9820840706</v>
      </c>
      <c r="F1856" t="s">
        <v>405</v>
      </c>
      <c r="G1856">
        <v>6</v>
      </c>
      <c r="H1856">
        <v>0</v>
      </c>
      <c r="I1856">
        <v>0</v>
      </c>
      <c r="J1856">
        <v>6</v>
      </c>
      <c r="K1856">
        <v>0</v>
      </c>
      <c r="L1856">
        <v>6</v>
      </c>
      <c r="M1856">
        <v>0</v>
      </c>
      <c r="N1856">
        <v>0</v>
      </c>
      <c r="O1856" t="s">
        <v>384</v>
      </c>
      <c r="P1856" s="368">
        <v>130</v>
      </c>
      <c r="Q1856" s="137">
        <v>0</v>
      </c>
      <c r="R1856" s="137">
        <v>6</v>
      </c>
      <c r="S1856" s="137">
        <v>1</v>
      </c>
      <c r="T1856" s="137">
        <v>100</v>
      </c>
      <c r="U1856" t="str">
        <f>VLOOKUP($B1856,Summary!$A:$C,3,0)</f>
        <v>Rushikesh Kale</v>
      </c>
      <c r="V1856" t="str">
        <f ca="1">VLOOKUP($B1856,Summary!$A:$E,5,0)</f>
        <v>More Than 1 Year</v>
      </c>
      <c r="W1856">
        <f t="shared" si="58"/>
        <v>10142058</v>
      </c>
    </row>
    <row r="1857" spans="1:23" s="8" customFormat="1">
      <c r="A1857" s="6">
        <v>45468</v>
      </c>
      <c r="B1857" s="209">
        <v>10154499</v>
      </c>
      <c r="C1857" s="7" t="str">
        <f t="shared" si="59"/>
        <v>SHIVAM PATHAK</v>
      </c>
      <c r="D1857" t="s">
        <v>478</v>
      </c>
      <c r="E1857">
        <v>9721050607</v>
      </c>
      <c r="F1857" t="s">
        <v>385</v>
      </c>
      <c r="G1857">
        <v>4</v>
      </c>
      <c r="H1857">
        <v>0</v>
      </c>
      <c r="I1857">
        <v>0</v>
      </c>
      <c r="J1857">
        <v>4</v>
      </c>
      <c r="K1857">
        <v>2</v>
      </c>
      <c r="L1857">
        <v>2</v>
      </c>
      <c r="M1857">
        <v>0</v>
      </c>
      <c r="N1857">
        <v>0</v>
      </c>
      <c r="O1857" t="s">
        <v>384</v>
      </c>
      <c r="P1857" s="368">
        <v>100</v>
      </c>
      <c r="Q1857" s="137">
        <v>0</v>
      </c>
      <c r="R1857" s="137">
        <v>4</v>
      </c>
      <c r="S1857" s="137">
        <v>1</v>
      </c>
      <c r="T1857" s="137">
        <v>80</v>
      </c>
      <c r="U1857" t="str">
        <f>VLOOKUP($B1857,Summary!$A:$C,3,0)</f>
        <v>Intezar Sayed</v>
      </c>
      <c r="V1857" t="str">
        <f ca="1">VLOOKUP($B1857,Summary!$A:$E,5,0)</f>
        <v>91 - 180</v>
      </c>
      <c r="W1857">
        <f t="shared" si="58"/>
        <v>10154499</v>
      </c>
    </row>
    <row r="1858" spans="1:23" s="8" customFormat="1">
      <c r="A1858" s="6">
        <v>45468</v>
      </c>
      <c r="B1858" s="209">
        <v>10157455</v>
      </c>
      <c r="C1858" s="7" t="str">
        <f t="shared" si="59"/>
        <v>PRASHANT VISHRAM PATIL</v>
      </c>
      <c r="D1858" t="s">
        <v>552</v>
      </c>
      <c r="E1858">
        <v>7777088988</v>
      </c>
      <c r="F1858" t="s">
        <v>409</v>
      </c>
      <c r="G1858">
        <v>5</v>
      </c>
      <c r="H1858">
        <v>0</v>
      </c>
      <c r="I1858">
        <v>0</v>
      </c>
      <c r="J1858">
        <v>5</v>
      </c>
      <c r="K1858">
        <v>3</v>
      </c>
      <c r="L1858">
        <v>2</v>
      </c>
      <c r="M1858">
        <v>0</v>
      </c>
      <c r="N1858">
        <v>0</v>
      </c>
      <c r="O1858" t="s">
        <v>384</v>
      </c>
      <c r="P1858" s="368">
        <v>125</v>
      </c>
      <c r="Q1858" s="137">
        <v>0</v>
      </c>
      <c r="R1858" s="137">
        <v>5</v>
      </c>
      <c r="S1858" s="137">
        <v>1</v>
      </c>
      <c r="T1858" s="137">
        <v>100</v>
      </c>
      <c r="U1858" t="str">
        <f>VLOOKUP($B1858,Summary!$A:$C,3,0)</f>
        <v>Avnind Singh</v>
      </c>
      <c r="V1858" t="str">
        <f ca="1">VLOOKUP($B1858,Summary!$A:$E,5,0)</f>
        <v>31 - 90</v>
      </c>
      <c r="W1858">
        <f t="shared" si="58"/>
        <v>10157455</v>
      </c>
    </row>
    <row r="1859" spans="1:23" s="8" customFormat="1">
      <c r="A1859" s="6">
        <v>45468</v>
      </c>
      <c r="B1859" s="209">
        <v>10158402</v>
      </c>
      <c r="C1859" s="7" t="str">
        <f t="shared" si="59"/>
        <v>ABHISHEK RAJNARAYAN GUPTA</v>
      </c>
      <c r="D1859" t="s">
        <v>580</v>
      </c>
      <c r="E1859">
        <v>8454864050</v>
      </c>
      <c r="F1859" t="s">
        <v>503</v>
      </c>
      <c r="G1859">
        <v>4</v>
      </c>
      <c r="H1859">
        <v>0</v>
      </c>
      <c r="I1859">
        <v>0</v>
      </c>
      <c r="J1859">
        <v>4</v>
      </c>
      <c r="K1859">
        <v>4</v>
      </c>
      <c r="L1859">
        <v>0</v>
      </c>
      <c r="M1859">
        <v>0</v>
      </c>
      <c r="N1859">
        <v>0</v>
      </c>
      <c r="O1859" t="s">
        <v>384</v>
      </c>
      <c r="P1859" s="368">
        <v>100</v>
      </c>
      <c r="Q1859" s="137">
        <v>0</v>
      </c>
      <c r="R1859" s="137">
        <v>4</v>
      </c>
      <c r="S1859" s="137">
        <v>1</v>
      </c>
      <c r="T1859" s="137">
        <v>100</v>
      </c>
      <c r="U1859" t="str">
        <f>VLOOKUP($B1859,Summary!$A:$C,3,0)</f>
        <v>Dileep Sharma</v>
      </c>
      <c r="V1859" t="str">
        <f ca="1">VLOOKUP($B1859,Summary!$A:$E,5,0)</f>
        <v>00 - 30</v>
      </c>
      <c r="W1859">
        <f t="shared" ref="W1859:W1922" si="60">B1859</f>
        <v>10158402</v>
      </c>
    </row>
    <row r="1860" spans="1:23" s="8" customFormat="1">
      <c r="A1860" s="6">
        <v>45468</v>
      </c>
      <c r="B1860" s="209">
        <v>10158408</v>
      </c>
      <c r="C1860" s="7" t="str">
        <f t="shared" si="59"/>
        <v>PRASHANT TUKARAM THOKALE</v>
      </c>
      <c r="D1860" t="s">
        <v>586</v>
      </c>
      <c r="E1860">
        <v>8779830559</v>
      </c>
      <c r="F1860" t="s">
        <v>471</v>
      </c>
      <c r="G1860">
        <v>4</v>
      </c>
      <c r="H1860">
        <v>0</v>
      </c>
      <c r="I1860">
        <v>0</v>
      </c>
      <c r="J1860">
        <v>4</v>
      </c>
      <c r="K1860">
        <v>1</v>
      </c>
      <c r="L1860">
        <v>3</v>
      </c>
      <c r="M1860">
        <v>0</v>
      </c>
      <c r="N1860">
        <v>0</v>
      </c>
      <c r="O1860" t="s">
        <v>384</v>
      </c>
      <c r="P1860" s="368">
        <v>100</v>
      </c>
      <c r="Q1860" s="137">
        <v>0</v>
      </c>
      <c r="R1860" s="137">
        <v>4</v>
      </c>
      <c r="S1860" s="137">
        <v>1</v>
      </c>
      <c r="T1860" s="137">
        <v>100</v>
      </c>
      <c r="U1860" t="str">
        <f>VLOOKUP($B1860,Summary!$A:$C,3,0)</f>
        <v>Dileep Sharma</v>
      </c>
      <c r="V1860" t="str">
        <f ca="1">VLOOKUP($B1860,Summary!$A:$E,5,0)</f>
        <v>00 - 30</v>
      </c>
      <c r="W1860">
        <f t="shared" si="60"/>
        <v>10158408</v>
      </c>
    </row>
    <row r="1861" spans="1:23" s="8" customFormat="1">
      <c r="A1861" s="6">
        <v>45468</v>
      </c>
      <c r="B1861" s="209">
        <v>10153333</v>
      </c>
      <c r="C1861" s="7" t="str">
        <f t="shared" si="59"/>
        <v>SUMIT KUMAR PARASNATH VERMA</v>
      </c>
      <c r="D1861" t="s">
        <v>546</v>
      </c>
      <c r="E1861">
        <v>7738531602</v>
      </c>
      <c r="F1861" t="s">
        <v>503</v>
      </c>
      <c r="G1861">
        <v>5</v>
      </c>
      <c r="H1861">
        <v>0</v>
      </c>
      <c r="I1861">
        <v>0</v>
      </c>
      <c r="J1861">
        <v>5</v>
      </c>
      <c r="K1861">
        <v>1</v>
      </c>
      <c r="L1861">
        <v>4</v>
      </c>
      <c r="M1861">
        <v>0</v>
      </c>
      <c r="N1861">
        <v>0</v>
      </c>
      <c r="O1861" t="s">
        <v>384</v>
      </c>
      <c r="P1861" s="368">
        <v>115</v>
      </c>
      <c r="Q1861" s="137">
        <v>0</v>
      </c>
      <c r="R1861" s="137">
        <v>5</v>
      </c>
      <c r="S1861" s="137">
        <v>1</v>
      </c>
      <c r="T1861" s="137">
        <v>100</v>
      </c>
      <c r="U1861" t="str">
        <f>VLOOKUP($B1861,Summary!$A:$C,3,0)</f>
        <v>Dileep Sharma</v>
      </c>
      <c r="V1861" t="str">
        <f ca="1">VLOOKUP($B1861,Summary!$A:$E,5,0)</f>
        <v>91 - 180</v>
      </c>
      <c r="W1861">
        <f t="shared" si="60"/>
        <v>10153333</v>
      </c>
    </row>
    <row r="1862" spans="1:23" s="8" customFormat="1">
      <c r="A1862" s="6">
        <v>45468</v>
      </c>
      <c r="B1862" s="209">
        <v>10152214</v>
      </c>
      <c r="C1862" s="7" t="str">
        <f t="shared" si="59"/>
        <v>VIKAS CHANDRABHAN MISHRA</v>
      </c>
      <c r="D1862" t="s">
        <v>445</v>
      </c>
      <c r="E1862">
        <v>8369541192</v>
      </c>
      <c r="F1862" t="s">
        <v>431</v>
      </c>
      <c r="G1862">
        <v>5</v>
      </c>
      <c r="H1862">
        <v>0</v>
      </c>
      <c r="I1862">
        <v>0</v>
      </c>
      <c r="J1862">
        <v>5</v>
      </c>
      <c r="K1862">
        <v>2</v>
      </c>
      <c r="L1862">
        <v>3</v>
      </c>
      <c r="M1862">
        <v>0</v>
      </c>
      <c r="N1862">
        <v>0</v>
      </c>
      <c r="O1862" t="s">
        <v>384</v>
      </c>
      <c r="P1862" s="368">
        <v>125</v>
      </c>
      <c r="Q1862" s="137">
        <v>0</v>
      </c>
      <c r="R1862" s="137">
        <v>5</v>
      </c>
      <c r="S1862" s="137">
        <v>1</v>
      </c>
      <c r="T1862" s="137">
        <v>100</v>
      </c>
      <c r="U1862" t="str">
        <f>VLOOKUP($B1862,Summary!$A:$C,3,0)</f>
        <v>Madhuri Joshi</v>
      </c>
      <c r="V1862" t="str">
        <f ca="1">VLOOKUP($B1862,Summary!$A:$E,5,0)</f>
        <v>91 - 180</v>
      </c>
      <c r="W1862">
        <f t="shared" si="60"/>
        <v>10152214</v>
      </c>
    </row>
    <row r="1863" spans="1:23" s="8" customFormat="1">
      <c r="A1863" s="6">
        <v>45468</v>
      </c>
      <c r="B1863" s="209">
        <v>10044507</v>
      </c>
      <c r="C1863" s="7" t="str">
        <f t="shared" si="59"/>
        <v>JAGANATH SABAT</v>
      </c>
      <c r="D1863" t="s">
        <v>412</v>
      </c>
      <c r="E1863">
        <v>9619119432</v>
      </c>
      <c r="F1863" t="s">
        <v>422</v>
      </c>
      <c r="G1863">
        <v>1</v>
      </c>
      <c r="H1863">
        <v>1</v>
      </c>
      <c r="I1863">
        <v>0</v>
      </c>
      <c r="J1863">
        <v>0</v>
      </c>
      <c r="K1863">
        <v>0</v>
      </c>
      <c r="L1863">
        <v>1</v>
      </c>
      <c r="M1863">
        <v>0</v>
      </c>
      <c r="N1863">
        <v>0</v>
      </c>
      <c r="O1863" t="s">
        <v>384</v>
      </c>
      <c r="P1863" s="368">
        <v>90</v>
      </c>
      <c r="Q1863" s="137">
        <v>3540</v>
      </c>
      <c r="R1863" s="137">
        <v>1</v>
      </c>
      <c r="S1863" s="137">
        <v>1</v>
      </c>
      <c r="T1863" s="137">
        <v>20</v>
      </c>
      <c r="U1863" t="str">
        <f>VLOOKUP($B1863,Summary!$A:$C,3,0)</f>
        <v>Rushikesh Kale</v>
      </c>
      <c r="V1863" t="str">
        <f ca="1">VLOOKUP($B1863,Summary!$A:$E,5,0)</f>
        <v>More Than 1 Year</v>
      </c>
      <c r="W1863">
        <f t="shared" si="60"/>
        <v>10044507</v>
      </c>
    </row>
    <row r="1864" spans="1:23" s="8" customFormat="1">
      <c r="A1864" s="6">
        <v>45468</v>
      </c>
      <c r="B1864" s="209">
        <v>10123047</v>
      </c>
      <c r="C1864" s="7" t="str">
        <f t="shared" si="59"/>
        <v>MUNAWAR WARISH HASHMI</v>
      </c>
      <c r="D1864" t="s">
        <v>442</v>
      </c>
      <c r="E1864">
        <v>9167670057</v>
      </c>
      <c r="F1864" t="s">
        <v>422</v>
      </c>
      <c r="G1864">
        <v>3</v>
      </c>
      <c r="H1864">
        <v>0</v>
      </c>
      <c r="I1864">
        <v>0</v>
      </c>
      <c r="J1864">
        <v>3</v>
      </c>
      <c r="K1864">
        <v>1</v>
      </c>
      <c r="L1864">
        <v>2</v>
      </c>
      <c r="M1864">
        <v>0</v>
      </c>
      <c r="N1864">
        <v>0</v>
      </c>
      <c r="O1864" t="s">
        <v>384</v>
      </c>
      <c r="P1864" s="368">
        <v>75</v>
      </c>
      <c r="Q1864" s="137">
        <v>0</v>
      </c>
      <c r="R1864" s="137">
        <v>3</v>
      </c>
      <c r="S1864" s="137">
        <v>1</v>
      </c>
      <c r="T1864" s="137">
        <v>100</v>
      </c>
      <c r="U1864" t="str">
        <f>VLOOKUP($B1864,Summary!$A:$C,3,0)</f>
        <v>Rushikesh Kale</v>
      </c>
      <c r="V1864" t="str">
        <f ca="1">VLOOKUP($B1864,Summary!$A:$E,5,0)</f>
        <v>More Than 1 Year</v>
      </c>
      <c r="W1864">
        <f t="shared" si="60"/>
        <v>10123047</v>
      </c>
    </row>
    <row r="1865" spans="1:23" s="8" customFormat="1">
      <c r="A1865" s="6">
        <v>45468</v>
      </c>
      <c r="B1865" s="209">
        <v>10144216</v>
      </c>
      <c r="C1865" s="7" t="str">
        <f t="shared" si="59"/>
        <v>GAURISHANKAR SHAMBHU MANDAL</v>
      </c>
      <c r="D1865" t="s">
        <v>578</v>
      </c>
      <c r="E1865">
        <v>8369893292</v>
      </c>
      <c r="F1865" t="s">
        <v>405</v>
      </c>
      <c r="G1865">
        <v>7</v>
      </c>
      <c r="H1865">
        <v>0</v>
      </c>
      <c r="I1865">
        <v>0</v>
      </c>
      <c r="J1865">
        <v>7</v>
      </c>
      <c r="K1865">
        <v>0</v>
      </c>
      <c r="L1865">
        <v>7</v>
      </c>
      <c r="M1865">
        <v>0</v>
      </c>
      <c r="N1865">
        <v>0</v>
      </c>
      <c r="O1865" t="s">
        <v>384</v>
      </c>
      <c r="P1865" s="368">
        <v>175</v>
      </c>
      <c r="Q1865" s="137">
        <v>0</v>
      </c>
      <c r="R1865" s="137">
        <v>7</v>
      </c>
      <c r="S1865" s="137">
        <v>1</v>
      </c>
      <c r="T1865" s="137">
        <v>100</v>
      </c>
      <c r="U1865" t="str">
        <f>VLOOKUP($B1865,Summary!$A:$C,3,0)</f>
        <v>Rushikesh Kale</v>
      </c>
      <c r="V1865" t="str">
        <f ca="1">VLOOKUP($B1865,Summary!$A:$E,5,0)</f>
        <v>180 +</v>
      </c>
      <c r="W1865">
        <f t="shared" si="60"/>
        <v>10144216</v>
      </c>
    </row>
    <row r="1866" spans="1:23" s="8" customFormat="1">
      <c r="A1866" s="6">
        <v>45468</v>
      </c>
      <c r="B1866" s="209">
        <v>10147873</v>
      </c>
      <c r="C1866" s="7" t="str">
        <f t="shared" si="59"/>
        <v>PREM KUMAR VISHWAKARMA</v>
      </c>
      <c r="D1866" t="s">
        <v>409</v>
      </c>
      <c r="E1866">
        <v>9004761131</v>
      </c>
      <c r="F1866" t="s">
        <v>393</v>
      </c>
      <c r="G1866">
        <v>2</v>
      </c>
      <c r="H1866">
        <v>0</v>
      </c>
      <c r="I1866">
        <v>0</v>
      </c>
      <c r="J1866">
        <v>2</v>
      </c>
      <c r="K1866">
        <v>0</v>
      </c>
      <c r="L1866">
        <v>2</v>
      </c>
      <c r="M1866">
        <v>0</v>
      </c>
      <c r="N1866">
        <v>0</v>
      </c>
      <c r="O1866" t="s">
        <v>384</v>
      </c>
      <c r="P1866" s="368">
        <v>40</v>
      </c>
      <c r="Q1866" s="137">
        <v>0</v>
      </c>
      <c r="R1866" s="137">
        <v>2</v>
      </c>
      <c r="S1866" s="137">
        <v>1</v>
      </c>
      <c r="T1866" s="137">
        <v>66.67</v>
      </c>
      <c r="U1866" t="str">
        <f>VLOOKUP($B1866,Summary!$A:$C,3,0)</f>
        <v>Avnind Singh</v>
      </c>
      <c r="V1866" t="str">
        <f ca="1">VLOOKUP($B1866,Summary!$A:$E,5,0)</f>
        <v>180 +</v>
      </c>
      <c r="W1866">
        <f t="shared" si="60"/>
        <v>10147873</v>
      </c>
    </row>
    <row r="1867" spans="1:23" s="8" customFormat="1">
      <c r="A1867" s="6">
        <v>45468</v>
      </c>
      <c r="B1867" s="209">
        <v>10155635</v>
      </c>
      <c r="C1867" s="7" t="str">
        <f t="shared" si="59"/>
        <v>RITIK PANKAJ CHAUBEY</v>
      </c>
      <c r="D1867" t="s">
        <v>500</v>
      </c>
      <c r="E1867">
        <v>8604838454</v>
      </c>
      <c r="F1867" t="s">
        <v>383</v>
      </c>
      <c r="G1867">
        <v>5</v>
      </c>
      <c r="H1867">
        <v>0</v>
      </c>
      <c r="I1867">
        <v>0</v>
      </c>
      <c r="J1867">
        <v>5</v>
      </c>
      <c r="K1867">
        <v>2</v>
      </c>
      <c r="L1867">
        <v>3</v>
      </c>
      <c r="M1867">
        <v>0</v>
      </c>
      <c r="N1867">
        <v>0</v>
      </c>
      <c r="O1867" t="s">
        <v>384</v>
      </c>
      <c r="P1867" s="368">
        <v>115</v>
      </c>
      <c r="Q1867" s="137">
        <v>0</v>
      </c>
      <c r="R1867" s="137">
        <v>4</v>
      </c>
      <c r="S1867" s="137">
        <v>1</v>
      </c>
      <c r="T1867" s="137">
        <v>80</v>
      </c>
      <c r="U1867" t="str">
        <f>VLOOKUP($B1867,Summary!$A:$C,3,0)</f>
        <v>Madhuri Joshi</v>
      </c>
      <c r="V1867" t="str">
        <f ca="1">VLOOKUP($B1867,Summary!$A:$E,5,0)</f>
        <v>31 - 90</v>
      </c>
      <c r="W1867">
        <f t="shared" si="60"/>
        <v>10155635</v>
      </c>
    </row>
    <row r="1868" spans="1:23" s="8" customFormat="1">
      <c r="A1868" s="6">
        <v>45468</v>
      </c>
      <c r="B1868" s="209">
        <v>10158704</v>
      </c>
      <c r="C1868" s="7" t="str">
        <f t="shared" si="59"/>
        <v>VAIBHAV VISHNU PACHAKUDE</v>
      </c>
      <c r="D1868" t="s">
        <v>588</v>
      </c>
      <c r="E1868">
        <v>8779603782</v>
      </c>
      <c r="F1868" t="s">
        <v>405</v>
      </c>
      <c r="G1868">
        <v>1</v>
      </c>
      <c r="H1868">
        <v>0</v>
      </c>
      <c r="I1868">
        <v>0</v>
      </c>
      <c r="J1868">
        <v>1</v>
      </c>
      <c r="K1868">
        <v>0</v>
      </c>
      <c r="L1868">
        <v>1</v>
      </c>
      <c r="M1868">
        <v>0</v>
      </c>
      <c r="N1868">
        <v>0</v>
      </c>
      <c r="O1868" t="s">
        <v>384</v>
      </c>
      <c r="P1868" s="368">
        <v>15</v>
      </c>
      <c r="Q1868" s="137">
        <v>0</v>
      </c>
      <c r="R1868" s="137">
        <v>1</v>
      </c>
      <c r="S1868" s="137">
        <v>1</v>
      </c>
      <c r="T1868" s="137">
        <v>33.33</v>
      </c>
      <c r="U1868" t="str">
        <f>VLOOKUP($B1868,Summary!$A:$C,3,0)</f>
        <v>Rushikesh Kale</v>
      </c>
      <c r="V1868" t="str">
        <f ca="1">VLOOKUP($B1868,Summary!$A:$E,5,0)</f>
        <v>00 - 30</v>
      </c>
      <c r="W1868">
        <f t="shared" si="60"/>
        <v>10158704</v>
      </c>
    </row>
    <row r="1869" spans="1:23" s="8" customFormat="1">
      <c r="A1869" s="6">
        <v>45468</v>
      </c>
      <c r="B1869" s="209">
        <v>10067328</v>
      </c>
      <c r="C1869" s="7" t="str">
        <f t="shared" si="59"/>
        <v>SHEKH MOHAMMAD IMRAN</v>
      </c>
      <c r="D1869" t="s">
        <v>449</v>
      </c>
      <c r="E1869">
        <v>8291174466</v>
      </c>
      <c r="F1869" t="s">
        <v>431</v>
      </c>
      <c r="G1869">
        <v>5</v>
      </c>
      <c r="H1869">
        <v>0</v>
      </c>
      <c r="I1869">
        <v>0</v>
      </c>
      <c r="J1869">
        <v>5</v>
      </c>
      <c r="K1869">
        <v>0</v>
      </c>
      <c r="L1869">
        <v>6</v>
      </c>
      <c r="M1869">
        <v>0</v>
      </c>
      <c r="N1869">
        <v>0</v>
      </c>
      <c r="O1869" t="s">
        <v>384</v>
      </c>
      <c r="P1869" s="368">
        <v>125</v>
      </c>
      <c r="Q1869" s="137">
        <v>0</v>
      </c>
      <c r="R1869" s="137">
        <v>5</v>
      </c>
      <c r="S1869" s="137">
        <v>1</v>
      </c>
      <c r="T1869" s="137">
        <v>100</v>
      </c>
      <c r="U1869" t="str">
        <f>VLOOKUP($B1869,Summary!$A:$C,3,0)</f>
        <v>Madhuri Joshi</v>
      </c>
      <c r="V1869" t="str">
        <f ca="1">VLOOKUP($B1869,Summary!$A:$E,5,0)</f>
        <v>More Than 1 Year</v>
      </c>
      <c r="W1869">
        <f t="shared" si="60"/>
        <v>10067328</v>
      </c>
    </row>
    <row r="1870" spans="1:23" s="8" customFormat="1">
      <c r="A1870" s="6">
        <v>45468</v>
      </c>
      <c r="B1870" s="209">
        <v>10139865</v>
      </c>
      <c r="C1870" s="7" t="str">
        <f t="shared" si="59"/>
        <v>JITENDRA PRATAP SINGH</v>
      </c>
      <c r="D1870" t="s">
        <v>544</v>
      </c>
      <c r="E1870">
        <v>7718993383</v>
      </c>
      <c r="F1870" t="s">
        <v>383</v>
      </c>
      <c r="G1870">
        <v>2</v>
      </c>
      <c r="H1870">
        <v>0</v>
      </c>
      <c r="I1870">
        <v>0</v>
      </c>
      <c r="J1870">
        <v>2</v>
      </c>
      <c r="K1870">
        <v>0</v>
      </c>
      <c r="L1870">
        <v>2</v>
      </c>
      <c r="M1870">
        <v>0</v>
      </c>
      <c r="N1870">
        <v>0</v>
      </c>
      <c r="O1870" t="s">
        <v>384</v>
      </c>
      <c r="P1870" s="368">
        <v>50</v>
      </c>
      <c r="Q1870" s="137">
        <v>0</v>
      </c>
      <c r="R1870" s="137">
        <v>2</v>
      </c>
      <c r="S1870" s="137">
        <v>1</v>
      </c>
      <c r="T1870" s="137">
        <v>40</v>
      </c>
      <c r="U1870" t="str">
        <f>VLOOKUP($B1870,Summary!$A:$C,3,0)</f>
        <v>Madhuri Joshi</v>
      </c>
      <c r="V1870" t="str">
        <f ca="1">VLOOKUP($B1870,Summary!$A:$E,5,0)</f>
        <v>More Than 1 Year</v>
      </c>
      <c r="W1870">
        <f t="shared" si="60"/>
        <v>10139865</v>
      </c>
    </row>
    <row r="1871" spans="1:23" s="8" customFormat="1">
      <c r="A1871" s="6">
        <v>45468</v>
      </c>
      <c r="B1871" s="209">
        <v>10155616</v>
      </c>
      <c r="C1871" s="7" t="str">
        <f t="shared" si="59"/>
        <v>DHIRAJKUMAR L MISHRA</v>
      </c>
      <c r="D1871" t="s">
        <v>506</v>
      </c>
      <c r="E1871">
        <v>9370908992</v>
      </c>
      <c r="F1871" t="s">
        <v>442</v>
      </c>
      <c r="G1871">
        <v>6</v>
      </c>
      <c r="H1871">
        <v>0</v>
      </c>
      <c r="I1871">
        <v>0</v>
      </c>
      <c r="J1871">
        <v>6</v>
      </c>
      <c r="K1871">
        <v>0</v>
      </c>
      <c r="L1871">
        <v>6</v>
      </c>
      <c r="M1871">
        <v>0</v>
      </c>
      <c r="N1871">
        <v>0</v>
      </c>
      <c r="O1871" t="s">
        <v>384</v>
      </c>
      <c r="P1871" s="368">
        <v>140</v>
      </c>
      <c r="Q1871" s="137">
        <v>0</v>
      </c>
      <c r="R1871" s="137">
        <v>6</v>
      </c>
      <c r="S1871" s="137">
        <v>1</v>
      </c>
      <c r="T1871" s="137">
        <v>100</v>
      </c>
      <c r="U1871" t="str">
        <f>VLOOKUP($B1871,Summary!$A:$C,3,0)</f>
        <v>Rushikesh Kale</v>
      </c>
      <c r="V1871" t="str">
        <f ca="1">VLOOKUP($B1871,Summary!$A:$E,5,0)</f>
        <v>31 - 90</v>
      </c>
      <c r="W1871">
        <f t="shared" si="60"/>
        <v>10155616</v>
      </c>
    </row>
    <row r="1872" spans="1:23" s="8" customFormat="1">
      <c r="A1872" s="6">
        <v>45468</v>
      </c>
      <c r="B1872" s="209">
        <v>10135447</v>
      </c>
      <c r="C1872" s="7" t="str">
        <f t="shared" si="59"/>
        <v>ANKIT VILAS BORSE</v>
      </c>
      <c r="D1872" t="s">
        <v>429</v>
      </c>
      <c r="E1872">
        <v>8655594978</v>
      </c>
      <c r="F1872" t="s">
        <v>412</v>
      </c>
      <c r="G1872">
        <v>6</v>
      </c>
      <c r="H1872">
        <v>0</v>
      </c>
      <c r="I1872">
        <v>0</v>
      </c>
      <c r="J1872">
        <v>6</v>
      </c>
      <c r="K1872">
        <v>0</v>
      </c>
      <c r="L1872">
        <v>6</v>
      </c>
      <c r="M1872">
        <v>0</v>
      </c>
      <c r="N1872">
        <v>0</v>
      </c>
      <c r="O1872" t="s">
        <v>384</v>
      </c>
      <c r="P1872" s="368">
        <v>150</v>
      </c>
      <c r="Q1872" s="137">
        <v>0</v>
      </c>
      <c r="R1872" s="137">
        <v>6</v>
      </c>
      <c r="S1872" s="137">
        <v>1</v>
      </c>
      <c r="T1872" s="137">
        <v>100</v>
      </c>
      <c r="U1872" t="str">
        <f>VLOOKUP($B1872,Summary!$A:$C,3,0)</f>
        <v>Rushikesh Kale</v>
      </c>
      <c r="V1872" t="str">
        <f ca="1">VLOOKUP($B1872,Summary!$A:$E,5,0)</f>
        <v>More Than 1 Year</v>
      </c>
      <c r="W1872">
        <f t="shared" si="60"/>
        <v>10135447</v>
      </c>
    </row>
    <row r="1873" spans="1:23" s="8" customFormat="1">
      <c r="A1873" s="6">
        <v>45468</v>
      </c>
      <c r="B1873" s="209">
        <v>10156163</v>
      </c>
      <c r="C1873" s="7" t="str">
        <f t="shared" si="59"/>
        <v>ABHISHEK KUMAR</v>
      </c>
      <c r="D1873" t="s">
        <v>526</v>
      </c>
      <c r="E1873">
        <v>9967178792</v>
      </c>
      <c r="F1873" t="s">
        <v>386</v>
      </c>
      <c r="G1873">
        <v>4</v>
      </c>
      <c r="H1873">
        <v>0</v>
      </c>
      <c r="I1873">
        <v>0</v>
      </c>
      <c r="J1873">
        <v>4</v>
      </c>
      <c r="K1873">
        <v>3</v>
      </c>
      <c r="L1873">
        <v>1</v>
      </c>
      <c r="M1873">
        <v>0</v>
      </c>
      <c r="N1873">
        <v>0</v>
      </c>
      <c r="O1873" t="s">
        <v>384</v>
      </c>
      <c r="P1873" s="368">
        <v>100</v>
      </c>
      <c r="Q1873" s="137">
        <v>0</v>
      </c>
      <c r="R1873" s="137">
        <v>4</v>
      </c>
      <c r="S1873" s="137">
        <v>1</v>
      </c>
      <c r="T1873" s="137">
        <v>80</v>
      </c>
      <c r="U1873" t="str">
        <f>VLOOKUP($B1873,Summary!$A:$C,3,0)</f>
        <v>Avnind Singh</v>
      </c>
      <c r="V1873" t="str">
        <f ca="1">VLOOKUP($B1873,Summary!$A:$E,5,0)</f>
        <v>31 - 90</v>
      </c>
      <c r="W1873">
        <f t="shared" si="60"/>
        <v>10156163</v>
      </c>
    </row>
    <row r="1874" spans="1:23" s="8" customFormat="1">
      <c r="A1874" s="6">
        <v>45468</v>
      </c>
      <c r="B1874" s="209">
        <v>10157721</v>
      </c>
      <c r="C1874" s="7" t="str">
        <f t="shared" si="59"/>
        <v>NITISH KUMAR</v>
      </c>
      <c r="D1874" t="s">
        <v>562</v>
      </c>
      <c r="E1874">
        <v>8692826180</v>
      </c>
      <c r="F1874" t="s">
        <v>387</v>
      </c>
      <c r="G1874">
        <v>3</v>
      </c>
      <c r="H1874">
        <v>0</v>
      </c>
      <c r="I1874">
        <v>0</v>
      </c>
      <c r="J1874">
        <v>3</v>
      </c>
      <c r="K1874">
        <v>0</v>
      </c>
      <c r="L1874">
        <v>3</v>
      </c>
      <c r="M1874">
        <v>0</v>
      </c>
      <c r="N1874">
        <v>0</v>
      </c>
      <c r="O1874" t="s">
        <v>384</v>
      </c>
      <c r="P1874" s="368">
        <v>65</v>
      </c>
      <c r="Q1874" s="137">
        <v>0</v>
      </c>
      <c r="R1874" s="137">
        <v>3</v>
      </c>
      <c r="S1874" s="137">
        <v>1</v>
      </c>
      <c r="T1874" s="137">
        <v>60</v>
      </c>
      <c r="U1874" t="str">
        <f>VLOOKUP($B1874,Summary!$A:$C,3,0)</f>
        <v>Abhijit Khanvilkar</v>
      </c>
      <c r="V1874" t="str">
        <f ca="1">VLOOKUP($B1874,Summary!$A:$E,5,0)</f>
        <v>31 - 90</v>
      </c>
      <c r="W1874">
        <f t="shared" si="60"/>
        <v>10157721</v>
      </c>
    </row>
    <row r="1875" spans="1:23" s="8" customFormat="1">
      <c r="A1875" s="6">
        <v>45468</v>
      </c>
      <c r="B1875" s="209">
        <v>10158732</v>
      </c>
      <c r="C1875" s="7" t="str">
        <f t="shared" si="59"/>
        <v>TANAY KIRIT  SHAH</v>
      </c>
      <c r="D1875" t="s">
        <v>593</v>
      </c>
      <c r="E1875">
        <v>9833376425</v>
      </c>
      <c r="F1875" t="s">
        <v>383</v>
      </c>
      <c r="G1875">
        <v>3</v>
      </c>
      <c r="H1875">
        <v>0</v>
      </c>
      <c r="I1875">
        <v>0</v>
      </c>
      <c r="J1875">
        <v>3</v>
      </c>
      <c r="K1875">
        <v>2</v>
      </c>
      <c r="L1875">
        <v>1</v>
      </c>
      <c r="M1875">
        <v>0</v>
      </c>
      <c r="N1875">
        <v>0</v>
      </c>
      <c r="O1875" t="s">
        <v>384</v>
      </c>
      <c r="P1875" s="368">
        <v>75</v>
      </c>
      <c r="Q1875" s="137">
        <v>0</v>
      </c>
      <c r="R1875" s="137">
        <v>3</v>
      </c>
      <c r="S1875" s="137">
        <v>1</v>
      </c>
      <c r="T1875" s="137">
        <v>100</v>
      </c>
      <c r="U1875" t="str">
        <f>VLOOKUP($B1875,Summary!$A:$C,3,0)</f>
        <v>Madhuri Joshi</v>
      </c>
      <c r="V1875" t="str">
        <f ca="1">VLOOKUP($B1875,Summary!$A:$E,5,0)</f>
        <v>00 - 30</v>
      </c>
      <c r="W1875">
        <f t="shared" si="60"/>
        <v>10158732</v>
      </c>
    </row>
    <row r="1876" spans="1:23" s="8" customFormat="1">
      <c r="A1876" s="6">
        <v>45468</v>
      </c>
      <c r="B1876" s="209">
        <v>10157722</v>
      </c>
      <c r="C1876" s="7" t="str">
        <f t="shared" si="59"/>
        <v>SACHIN KUMAR</v>
      </c>
      <c r="D1876" t="s">
        <v>561</v>
      </c>
      <c r="E1876">
        <v>8825131086</v>
      </c>
      <c r="F1876" t="s">
        <v>387</v>
      </c>
      <c r="G1876">
        <v>5</v>
      </c>
      <c r="H1876">
        <v>0</v>
      </c>
      <c r="I1876">
        <v>0</v>
      </c>
      <c r="J1876">
        <v>5</v>
      </c>
      <c r="K1876">
        <v>3</v>
      </c>
      <c r="L1876">
        <v>2</v>
      </c>
      <c r="M1876">
        <v>0</v>
      </c>
      <c r="N1876">
        <v>1</v>
      </c>
      <c r="O1876" t="s">
        <v>384</v>
      </c>
      <c r="P1876" s="368">
        <v>135</v>
      </c>
      <c r="Q1876" s="137">
        <v>0</v>
      </c>
      <c r="R1876" s="137">
        <v>5</v>
      </c>
      <c r="S1876" s="137">
        <v>1</v>
      </c>
      <c r="T1876" s="137">
        <v>100</v>
      </c>
      <c r="U1876" t="str">
        <f>VLOOKUP($B1876,Summary!$A:$C,3,0)</f>
        <v>Abhijit Khanvilkar</v>
      </c>
      <c r="V1876" t="str">
        <f ca="1">VLOOKUP($B1876,Summary!$A:$E,5,0)</f>
        <v>31 - 90</v>
      </c>
      <c r="W1876">
        <f t="shared" si="60"/>
        <v>10157722</v>
      </c>
    </row>
    <row r="1877" spans="1:23" s="8" customFormat="1">
      <c r="A1877" s="6">
        <v>45468</v>
      </c>
      <c r="B1877" s="209">
        <v>10155619</v>
      </c>
      <c r="C1877" s="7" t="str">
        <f t="shared" si="59"/>
        <v>AJAY BALU LONDHE</v>
      </c>
      <c r="D1877" t="s">
        <v>502</v>
      </c>
      <c r="E1877">
        <v>8369610661</v>
      </c>
      <c r="F1877" t="s">
        <v>416</v>
      </c>
      <c r="G1877">
        <v>7</v>
      </c>
      <c r="H1877">
        <v>0</v>
      </c>
      <c r="I1877">
        <v>0</v>
      </c>
      <c r="J1877">
        <v>7</v>
      </c>
      <c r="K1877">
        <v>2</v>
      </c>
      <c r="L1877">
        <v>5</v>
      </c>
      <c r="M1877">
        <v>0</v>
      </c>
      <c r="N1877">
        <v>0</v>
      </c>
      <c r="O1877" t="s">
        <v>384</v>
      </c>
      <c r="P1877" s="368">
        <v>165</v>
      </c>
      <c r="Q1877" s="137">
        <v>0</v>
      </c>
      <c r="R1877" s="137">
        <v>7</v>
      </c>
      <c r="S1877" s="137">
        <v>1</v>
      </c>
      <c r="T1877" s="137">
        <v>100</v>
      </c>
      <c r="U1877" t="str">
        <f>VLOOKUP($B1877,Summary!$A:$C,3,0)</f>
        <v>Abhijit Khanvilkar</v>
      </c>
      <c r="V1877" t="str">
        <f ca="1">VLOOKUP($B1877,Summary!$A:$E,5,0)</f>
        <v>31 - 90</v>
      </c>
      <c r="W1877">
        <f t="shared" si="60"/>
        <v>10155619</v>
      </c>
    </row>
    <row r="1878" spans="1:23" s="8" customFormat="1">
      <c r="A1878" s="6">
        <v>45468</v>
      </c>
      <c r="B1878" s="209">
        <v>10158802</v>
      </c>
      <c r="C1878" s="7" t="str">
        <f t="shared" si="59"/>
        <v>VISHAL YADAV</v>
      </c>
      <c r="D1878" t="s">
        <v>594</v>
      </c>
      <c r="E1878">
        <v>8850903979</v>
      </c>
      <c r="F1878" t="s">
        <v>405</v>
      </c>
      <c r="G1878">
        <v>1</v>
      </c>
      <c r="H1878">
        <v>0</v>
      </c>
      <c r="I1878">
        <v>0</v>
      </c>
      <c r="J1878">
        <v>1</v>
      </c>
      <c r="K1878">
        <v>0</v>
      </c>
      <c r="L1878">
        <v>1</v>
      </c>
      <c r="M1878">
        <v>0</v>
      </c>
      <c r="N1878">
        <v>0</v>
      </c>
      <c r="O1878" t="s">
        <v>384</v>
      </c>
      <c r="P1878" s="368">
        <v>25</v>
      </c>
      <c r="Q1878" s="137">
        <v>0</v>
      </c>
      <c r="R1878" s="137">
        <v>1</v>
      </c>
      <c r="S1878" s="137">
        <v>1</v>
      </c>
      <c r="T1878" s="137">
        <v>33.33</v>
      </c>
      <c r="U1878" t="str">
        <f>VLOOKUP($B1878,Summary!$A:$C,3,0)</f>
        <v>Rushikesh Kale</v>
      </c>
      <c r="V1878" t="str">
        <f ca="1">VLOOKUP($B1878,Summary!$A:$E,5,0)</f>
        <v>00 - 30</v>
      </c>
      <c r="W1878">
        <f t="shared" si="60"/>
        <v>10158802</v>
      </c>
    </row>
    <row r="1879" spans="1:23" s="8" customFormat="1">
      <c r="A1879" s="6">
        <v>45468</v>
      </c>
      <c r="B1879" s="209">
        <v>10014784</v>
      </c>
      <c r="C1879" s="7" t="str">
        <f t="shared" si="59"/>
        <v>PRASHANT LAD</v>
      </c>
      <c r="D1879" t="s">
        <v>407</v>
      </c>
      <c r="E1879">
        <v>9833647618</v>
      </c>
      <c r="F1879" t="s">
        <v>431</v>
      </c>
      <c r="G1879">
        <v>1</v>
      </c>
      <c r="H1879">
        <v>0</v>
      </c>
      <c r="I1879">
        <v>0</v>
      </c>
      <c r="J1879">
        <v>1</v>
      </c>
      <c r="K1879">
        <v>0</v>
      </c>
      <c r="L1879">
        <v>1</v>
      </c>
      <c r="M1879">
        <v>0</v>
      </c>
      <c r="N1879">
        <v>0</v>
      </c>
      <c r="O1879" t="s">
        <v>384</v>
      </c>
      <c r="P1879" s="368">
        <v>25</v>
      </c>
      <c r="Q1879" s="137">
        <v>0</v>
      </c>
      <c r="R1879" s="137">
        <v>1</v>
      </c>
      <c r="S1879" s="137">
        <v>1</v>
      </c>
      <c r="T1879" s="137">
        <v>33.33</v>
      </c>
      <c r="U1879" t="str">
        <f>VLOOKUP($B1879,Summary!$A:$C,3,0)</f>
        <v>Madhuri Joshi</v>
      </c>
      <c r="V1879" t="str">
        <f ca="1">VLOOKUP($B1879,Summary!$A:$E,5,0)</f>
        <v>More Than 1 Year</v>
      </c>
      <c r="W1879">
        <f t="shared" si="60"/>
        <v>10014784</v>
      </c>
    </row>
    <row r="1880" spans="1:23" s="8" customFormat="1">
      <c r="A1880" s="6">
        <v>45468</v>
      </c>
      <c r="B1880" s="209">
        <v>10154507</v>
      </c>
      <c r="C1880" s="7" t="str">
        <f t="shared" si="59"/>
        <v>MOHIT UPADHYAY</v>
      </c>
      <c r="D1880" t="s">
        <v>476</v>
      </c>
      <c r="E1880">
        <v>9372906600</v>
      </c>
      <c r="F1880" t="s">
        <v>461</v>
      </c>
      <c r="G1880">
        <v>2</v>
      </c>
      <c r="H1880">
        <v>0</v>
      </c>
      <c r="I1880">
        <v>0</v>
      </c>
      <c r="J1880">
        <v>2</v>
      </c>
      <c r="K1880">
        <v>1</v>
      </c>
      <c r="L1880">
        <v>1</v>
      </c>
      <c r="M1880">
        <v>0</v>
      </c>
      <c r="N1880">
        <v>0</v>
      </c>
      <c r="O1880" t="s">
        <v>384</v>
      </c>
      <c r="P1880" s="368">
        <v>50</v>
      </c>
      <c r="Q1880" s="137">
        <v>0</v>
      </c>
      <c r="R1880" s="137">
        <v>2</v>
      </c>
      <c r="S1880" s="137">
        <v>1</v>
      </c>
      <c r="T1880" s="137">
        <v>40</v>
      </c>
      <c r="U1880" t="str">
        <f>VLOOKUP($B1880,Summary!$A:$C,3,0)</f>
        <v>Avnind Singh</v>
      </c>
      <c r="V1880" t="str">
        <f ca="1">VLOOKUP($B1880,Summary!$A:$E,5,0)</f>
        <v>91 - 180</v>
      </c>
      <c r="W1880">
        <f t="shared" si="60"/>
        <v>10154507</v>
      </c>
    </row>
    <row r="1881" spans="1:23" s="8" customFormat="1">
      <c r="A1881" s="6">
        <v>45468</v>
      </c>
      <c r="B1881" s="209">
        <v>10068280</v>
      </c>
      <c r="C1881" s="7" t="str">
        <f t="shared" si="59"/>
        <v>ARCHANA KAKADE</v>
      </c>
      <c r="D1881" t="s">
        <v>434</v>
      </c>
      <c r="E1881">
        <v>7208149618</v>
      </c>
      <c r="F1881" t="s">
        <v>416</v>
      </c>
      <c r="G1881">
        <v>3</v>
      </c>
      <c r="H1881">
        <v>1</v>
      </c>
      <c r="I1881">
        <v>0</v>
      </c>
      <c r="J1881">
        <v>2</v>
      </c>
      <c r="K1881">
        <v>1</v>
      </c>
      <c r="L1881">
        <v>3</v>
      </c>
      <c r="M1881">
        <v>0</v>
      </c>
      <c r="N1881">
        <v>0</v>
      </c>
      <c r="O1881" t="s">
        <v>384</v>
      </c>
      <c r="P1881" s="368">
        <v>150</v>
      </c>
      <c r="Q1881" s="137">
        <v>7080</v>
      </c>
      <c r="R1881" s="137">
        <v>4</v>
      </c>
      <c r="S1881" s="137">
        <v>1</v>
      </c>
      <c r="T1881" s="137">
        <v>100</v>
      </c>
      <c r="U1881" t="str">
        <f>VLOOKUP($B1881,Summary!$A:$C,3,0)</f>
        <v>Abhijit Khanvilkar</v>
      </c>
      <c r="V1881" t="str">
        <f ca="1">VLOOKUP($B1881,Summary!$A:$E,5,0)</f>
        <v>More Than 1 Year</v>
      </c>
      <c r="W1881">
        <f t="shared" si="60"/>
        <v>10068280</v>
      </c>
    </row>
    <row r="1882" spans="1:23" s="8" customFormat="1">
      <c r="A1882" s="6">
        <v>45468</v>
      </c>
      <c r="B1882" s="209">
        <v>10068212</v>
      </c>
      <c r="C1882" s="7" t="str">
        <f t="shared" si="59"/>
        <v>WASIM KAZI</v>
      </c>
      <c r="D1882" t="s">
        <v>436</v>
      </c>
      <c r="E1882">
        <v>9702808599</v>
      </c>
      <c r="F1882" t="s">
        <v>431</v>
      </c>
      <c r="G1882">
        <v>4</v>
      </c>
      <c r="H1882">
        <v>1</v>
      </c>
      <c r="I1882">
        <v>0</v>
      </c>
      <c r="J1882">
        <v>3</v>
      </c>
      <c r="K1882">
        <v>0</v>
      </c>
      <c r="L1882">
        <v>4</v>
      </c>
      <c r="M1882">
        <v>0</v>
      </c>
      <c r="N1882">
        <v>0</v>
      </c>
      <c r="O1882" t="s">
        <v>384</v>
      </c>
      <c r="P1882" s="368">
        <v>150</v>
      </c>
      <c r="Q1882" s="137">
        <v>54254</v>
      </c>
      <c r="R1882" s="137">
        <v>4</v>
      </c>
      <c r="S1882" s="137">
        <v>1</v>
      </c>
      <c r="T1882" s="137">
        <v>80</v>
      </c>
      <c r="U1882" t="str">
        <f>VLOOKUP($B1882,Summary!$A:$C,3,0)</f>
        <v>Madhuri Joshi</v>
      </c>
      <c r="V1882" t="str">
        <f ca="1">VLOOKUP($B1882,Summary!$A:$E,5,0)</f>
        <v>More Than 1 Year</v>
      </c>
      <c r="W1882">
        <f t="shared" si="60"/>
        <v>10068212</v>
      </c>
    </row>
    <row r="1883" spans="1:23" s="8" customFormat="1">
      <c r="A1883" s="6">
        <v>45468</v>
      </c>
      <c r="B1883" s="209">
        <v>10153105</v>
      </c>
      <c r="C1883" s="7" t="str">
        <f t="shared" si="59"/>
        <v>SUDHEER PANKAJ PANDEY</v>
      </c>
      <c r="D1883" t="s">
        <v>457</v>
      </c>
      <c r="E1883">
        <v>8953258991</v>
      </c>
      <c r="F1883" t="s">
        <v>460</v>
      </c>
      <c r="G1883">
        <v>5</v>
      </c>
      <c r="H1883">
        <v>0</v>
      </c>
      <c r="I1883">
        <v>0</v>
      </c>
      <c r="J1883">
        <v>5</v>
      </c>
      <c r="K1883">
        <v>1</v>
      </c>
      <c r="L1883">
        <v>4</v>
      </c>
      <c r="M1883">
        <v>0</v>
      </c>
      <c r="N1883">
        <v>0</v>
      </c>
      <c r="O1883" t="s">
        <v>384</v>
      </c>
      <c r="P1883" s="368">
        <v>125</v>
      </c>
      <c r="Q1883" s="137">
        <v>0</v>
      </c>
      <c r="R1883" s="137">
        <v>5</v>
      </c>
      <c r="S1883" s="137">
        <v>1</v>
      </c>
      <c r="T1883" s="137">
        <v>100</v>
      </c>
      <c r="U1883" t="str">
        <f>VLOOKUP($B1883,Summary!$A:$C,3,0)</f>
        <v>Avnind Singh</v>
      </c>
      <c r="V1883" t="str">
        <f ca="1">VLOOKUP($B1883,Summary!$A:$E,5,0)</f>
        <v>91 - 180</v>
      </c>
      <c r="W1883">
        <f t="shared" si="60"/>
        <v>10153105</v>
      </c>
    </row>
    <row r="1884" spans="1:23" s="8" customFormat="1">
      <c r="A1884" s="6">
        <v>45468</v>
      </c>
      <c r="B1884" s="209">
        <v>10157279</v>
      </c>
      <c r="C1884" s="7" t="str">
        <f t="shared" ref="C1884:C1947" si="61">D1884</f>
        <v>ABDUL AHAD ANIS KHAN</v>
      </c>
      <c r="D1884" t="s">
        <v>547</v>
      </c>
      <c r="E1884">
        <v>7058620610</v>
      </c>
      <c r="F1884" t="s">
        <v>461</v>
      </c>
      <c r="G1884">
        <v>5</v>
      </c>
      <c r="H1884">
        <v>0</v>
      </c>
      <c r="I1884">
        <v>0</v>
      </c>
      <c r="J1884">
        <v>5</v>
      </c>
      <c r="K1884">
        <v>5</v>
      </c>
      <c r="L1884">
        <v>0</v>
      </c>
      <c r="M1884">
        <v>0</v>
      </c>
      <c r="N1884">
        <v>0</v>
      </c>
      <c r="O1884" t="s">
        <v>384</v>
      </c>
      <c r="P1884" s="368">
        <v>125</v>
      </c>
      <c r="Q1884" s="137">
        <v>0</v>
      </c>
      <c r="R1884" s="137">
        <v>5</v>
      </c>
      <c r="S1884" s="137">
        <v>1</v>
      </c>
      <c r="T1884" s="137">
        <v>100</v>
      </c>
      <c r="U1884" t="str">
        <f>VLOOKUP($B1884,Summary!$A:$C,3,0)</f>
        <v>Avnind Singh</v>
      </c>
      <c r="V1884" t="str">
        <f ca="1">VLOOKUP($B1884,Summary!$A:$E,5,0)</f>
        <v>31 - 90</v>
      </c>
      <c r="W1884">
        <f t="shared" si="60"/>
        <v>10157279</v>
      </c>
    </row>
    <row r="1885" spans="1:23" s="8" customFormat="1">
      <c r="A1885" s="6">
        <v>45468</v>
      </c>
      <c r="B1885" s="209">
        <v>10083901</v>
      </c>
      <c r="C1885" s="7" t="str">
        <f t="shared" si="61"/>
        <v>BHAVESH VIVEK MHATRE</v>
      </c>
      <c r="D1885" t="s">
        <v>419</v>
      </c>
      <c r="E1885">
        <v>8668720253</v>
      </c>
      <c r="F1885" t="s">
        <v>418</v>
      </c>
      <c r="G1885">
        <v>5</v>
      </c>
      <c r="H1885">
        <v>0</v>
      </c>
      <c r="I1885">
        <v>0</v>
      </c>
      <c r="J1885">
        <v>5</v>
      </c>
      <c r="K1885">
        <v>2</v>
      </c>
      <c r="L1885">
        <v>3</v>
      </c>
      <c r="M1885">
        <v>0</v>
      </c>
      <c r="N1885">
        <v>0</v>
      </c>
      <c r="O1885" t="s">
        <v>384</v>
      </c>
      <c r="P1885" s="368">
        <v>125</v>
      </c>
      <c r="Q1885" s="137">
        <v>0</v>
      </c>
      <c r="R1885" s="137">
        <v>5</v>
      </c>
      <c r="S1885" s="137">
        <v>1</v>
      </c>
      <c r="T1885" s="137">
        <v>100</v>
      </c>
      <c r="U1885" t="str">
        <f>VLOOKUP($B1885,Summary!$A:$C,3,0)</f>
        <v>Madhuri Joshi</v>
      </c>
      <c r="V1885" t="str">
        <f ca="1">VLOOKUP($B1885,Summary!$A:$E,5,0)</f>
        <v>More Than 1 Year</v>
      </c>
      <c r="W1885">
        <f t="shared" si="60"/>
        <v>10083901</v>
      </c>
    </row>
    <row r="1886" spans="1:23" s="8" customFormat="1">
      <c r="A1886" s="6">
        <v>45468</v>
      </c>
      <c r="B1886" s="209">
        <v>10154727</v>
      </c>
      <c r="C1886" s="7" t="str">
        <f t="shared" si="61"/>
        <v>SHUBHENDU PRAFULLA DASKABI</v>
      </c>
      <c r="D1886" t="s">
        <v>491</v>
      </c>
      <c r="E1886">
        <v>9372379791</v>
      </c>
      <c r="F1886" t="s">
        <v>471</v>
      </c>
      <c r="G1886">
        <v>5</v>
      </c>
      <c r="H1886">
        <v>0</v>
      </c>
      <c r="I1886">
        <v>0</v>
      </c>
      <c r="J1886">
        <v>5</v>
      </c>
      <c r="K1886">
        <v>1</v>
      </c>
      <c r="L1886">
        <v>4</v>
      </c>
      <c r="M1886">
        <v>0</v>
      </c>
      <c r="N1886">
        <v>0</v>
      </c>
      <c r="O1886" t="s">
        <v>384</v>
      </c>
      <c r="P1886" s="368">
        <v>125</v>
      </c>
      <c r="Q1886" s="137">
        <v>0</v>
      </c>
      <c r="R1886" s="137">
        <v>5</v>
      </c>
      <c r="S1886" s="137">
        <v>1</v>
      </c>
      <c r="T1886" s="137">
        <v>100</v>
      </c>
      <c r="U1886" t="str">
        <f>VLOOKUP($B1886,Summary!$A:$C,3,0)</f>
        <v>Dileep Sharma</v>
      </c>
      <c r="V1886" t="str">
        <f ca="1">VLOOKUP($B1886,Summary!$A:$E,5,0)</f>
        <v>91 - 180</v>
      </c>
      <c r="W1886">
        <f t="shared" si="60"/>
        <v>10154727</v>
      </c>
    </row>
    <row r="1887" spans="1:23" s="8" customFormat="1">
      <c r="A1887" s="6">
        <v>45468</v>
      </c>
      <c r="B1887" s="209">
        <v>10157449</v>
      </c>
      <c r="C1887" s="7" t="str">
        <f t="shared" si="61"/>
        <v>PRITAM SUNIL GAIKWAD</v>
      </c>
      <c r="D1887" t="s">
        <v>553</v>
      </c>
      <c r="E1887">
        <v>8169792854</v>
      </c>
      <c r="F1887" t="s">
        <v>431</v>
      </c>
      <c r="G1887">
        <v>5</v>
      </c>
      <c r="H1887">
        <v>0</v>
      </c>
      <c r="I1887">
        <v>0</v>
      </c>
      <c r="J1887">
        <v>5</v>
      </c>
      <c r="K1887">
        <v>3</v>
      </c>
      <c r="L1887">
        <v>2</v>
      </c>
      <c r="M1887">
        <v>0</v>
      </c>
      <c r="N1887">
        <v>0</v>
      </c>
      <c r="O1887" t="s">
        <v>384</v>
      </c>
      <c r="P1887" s="368">
        <v>115</v>
      </c>
      <c r="Q1887" s="137">
        <v>0</v>
      </c>
      <c r="R1887" s="137">
        <v>4</v>
      </c>
      <c r="S1887" s="137">
        <v>1</v>
      </c>
      <c r="T1887" s="137">
        <v>80</v>
      </c>
      <c r="U1887" t="str">
        <f>VLOOKUP($B1887,Summary!$A:$C,3,0)</f>
        <v>Madhuri Joshi</v>
      </c>
      <c r="V1887" t="str">
        <f ca="1">VLOOKUP($B1887,Summary!$A:$E,5,0)</f>
        <v>31 - 90</v>
      </c>
      <c r="W1887">
        <f t="shared" si="60"/>
        <v>10157449</v>
      </c>
    </row>
    <row r="1888" spans="1:23" s="8" customFormat="1">
      <c r="A1888" s="6">
        <v>45468</v>
      </c>
      <c r="B1888" s="209">
        <v>10153648</v>
      </c>
      <c r="C1888" s="7" t="str">
        <f t="shared" si="61"/>
        <v>RAJKUMAR U SINGH</v>
      </c>
      <c r="D1888" t="s">
        <v>466</v>
      </c>
      <c r="E1888">
        <v>7058306032</v>
      </c>
      <c r="F1888" t="s">
        <v>385</v>
      </c>
      <c r="G1888">
        <v>4</v>
      </c>
      <c r="H1888">
        <v>0</v>
      </c>
      <c r="I1888">
        <v>0</v>
      </c>
      <c r="J1888">
        <v>4</v>
      </c>
      <c r="K1888">
        <v>2</v>
      </c>
      <c r="L1888">
        <v>2</v>
      </c>
      <c r="M1888">
        <v>0</v>
      </c>
      <c r="N1888">
        <v>0</v>
      </c>
      <c r="O1888" t="s">
        <v>384</v>
      </c>
      <c r="P1888" s="368">
        <v>95</v>
      </c>
      <c r="Q1888" s="137">
        <v>0</v>
      </c>
      <c r="R1888" s="137">
        <v>4</v>
      </c>
      <c r="S1888" s="137">
        <v>1</v>
      </c>
      <c r="T1888" s="137">
        <v>80</v>
      </c>
      <c r="U1888" t="str">
        <f>VLOOKUP($B1888,Summary!$A:$C,3,0)</f>
        <v>Intezar Sayed</v>
      </c>
      <c r="V1888" t="str">
        <f ca="1">VLOOKUP($B1888,Summary!$A:$E,5,0)</f>
        <v>91 - 180</v>
      </c>
      <c r="W1888">
        <f t="shared" si="60"/>
        <v>10153648</v>
      </c>
    </row>
    <row r="1889" spans="1:23" s="8" customFormat="1">
      <c r="A1889" s="6">
        <v>45468</v>
      </c>
      <c r="B1889" s="209">
        <v>10154483</v>
      </c>
      <c r="C1889" s="7" t="str">
        <f t="shared" si="61"/>
        <v>JAYANT KUMAR</v>
      </c>
      <c r="D1889" t="s">
        <v>471</v>
      </c>
      <c r="E1889">
        <v>9304376328</v>
      </c>
      <c r="F1889" t="s">
        <v>497</v>
      </c>
      <c r="G1889">
        <v>5</v>
      </c>
      <c r="H1889">
        <v>0</v>
      </c>
      <c r="I1889">
        <v>0</v>
      </c>
      <c r="J1889">
        <v>5</v>
      </c>
      <c r="K1889">
        <v>1</v>
      </c>
      <c r="L1889">
        <v>4</v>
      </c>
      <c r="M1889">
        <v>0</v>
      </c>
      <c r="N1889">
        <v>0</v>
      </c>
      <c r="O1889" t="s">
        <v>384</v>
      </c>
      <c r="P1889" s="368">
        <v>115</v>
      </c>
      <c r="Q1889" s="137">
        <v>0</v>
      </c>
      <c r="R1889" s="137">
        <v>5</v>
      </c>
      <c r="S1889" s="137">
        <v>1</v>
      </c>
      <c r="T1889" s="137">
        <v>100</v>
      </c>
      <c r="U1889" t="str">
        <f>VLOOKUP($B1889,Summary!$A:$C,3,0)</f>
        <v>Dileep Sharma</v>
      </c>
      <c r="V1889" t="str">
        <f ca="1">VLOOKUP($B1889,Summary!$A:$E,5,0)</f>
        <v>91 - 180</v>
      </c>
      <c r="W1889">
        <f t="shared" si="60"/>
        <v>10154483</v>
      </c>
    </row>
    <row r="1890" spans="1:23" s="8" customFormat="1">
      <c r="A1890" s="6">
        <v>45468</v>
      </c>
      <c r="B1890" s="209">
        <v>10057460</v>
      </c>
      <c r="C1890" s="7" t="str">
        <f t="shared" si="61"/>
        <v>GANGA SAGAR PANDEY</v>
      </c>
      <c r="D1890" t="s">
        <v>435</v>
      </c>
      <c r="E1890">
        <v>9696537480</v>
      </c>
      <c r="F1890" t="s">
        <v>412</v>
      </c>
      <c r="G1890">
        <v>7</v>
      </c>
      <c r="H1890">
        <v>0</v>
      </c>
      <c r="I1890">
        <v>0</v>
      </c>
      <c r="J1890">
        <v>7</v>
      </c>
      <c r="K1890">
        <v>3</v>
      </c>
      <c r="L1890">
        <v>4</v>
      </c>
      <c r="M1890">
        <v>0</v>
      </c>
      <c r="N1890">
        <v>0</v>
      </c>
      <c r="O1890" t="s">
        <v>384</v>
      </c>
      <c r="P1890" s="368">
        <v>175</v>
      </c>
      <c r="Q1890" s="137">
        <v>0</v>
      </c>
      <c r="R1890" s="137">
        <v>6</v>
      </c>
      <c r="S1890" s="137">
        <v>1</v>
      </c>
      <c r="T1890" s="137">
        <v>100</v>
      </c>
      <c r="U1890" t="str">
        <f>VLOOKUP($B1890,Summary!$A:$C,3,0)</f>
        <v>Rushikesh Kale</v>
      </c>
      <c r="V1890" t="str">
        <f ca="1">VLOOKUP($B1890,Summary!$A:$E,5,0)</f>
        <v>More Than 1 Year</v>
      </c>
      <c r="W1890">
        <f t="shared" si="60"/>
        <v>10057460</v>
      </c>
    </row>
    <row r="1891" spans="1:23" s="8" customFormat="1">
      <c r="A1891" s="6">
        <v>45468</v>
      </c>
      <c r="B1891" s="209">
        <v>10148305</v>
      </c>
      <c r="C1891" s="7" t="str">
        <f t="shared" si="61"/>
        <v>SAMSUJJAMA</v>
      </c>
      <c r="D1891" t="s">
        <v>408</v>
      </c>
      <c r="E1891">
        <v>9628744894</v>
      </c>
      <c r="F1891" t="s">
        <v>409</v>
      </c>
      <c r="G1891">
        <v>5</v>
      </c>
      <c r="H1891">
        <v>0</v>
      </c>
      <c r="I1891">
        <v>0</v>
      </c>
      <c r="J1891">
        <v>5</v>
      </c>
      <c r="K1891">
        <v>0</v>
      </c>
      <c r="L1891">
        <v>5</v>
      </c>
      <c r="M1891">
        <v>0</v>
      </c>
      <c r="N1891">
        <v>0</v>
      </c>
      <c r="O1891" t="s">
        <v>384</v>
      </c>
      <c r="P1891" s="368">
        <v>115</v>
      </c>
      <c r="Q1891" s="137">
        <v>0</v>
      </c>
      <c r="R1891" s="137">
        <v>4</v>
      </c>
      <c r="S1891" s="137">
        <v>1</v>
      </c>
      <c r="T1891" s="137">
        <v>80</v>
      </c>
      <c r="U1891" t="str">
        <f>VLOOKUP($B1891,Summary!$A:$C,3,0)</f>
        <v>Avnind Singh</v>
      </c>
      <c r="V1891" t="str">
        <f ca="1">VLOOKUP($B1891,Summary!$A:$E,5,0)</f>
        <v>180 +</v>
      </c>
      <c r="W1891">
        <f t="shared" si="60"/>
        <v>10148305</v>
      </c>
    </row>
    <row r="1892" spans="1:23" s="8" customFormat="1">
      <c r="A1892" s="6">
        <v>45468</v>
      </c>
      <c r="B1892" s="209">
        <v>10156155</v>
      </c>
      <c r="C1892" s="7" t="str">
        <f t="shared" si="61"/>
        <v>VIVEKANAND</v>
      </c>
      <c r="D1892" t="s">
        <v>543</v>
      </c>
      <c r="E1892">
        <v>9984546969</v>
      </c>
      <c r="F1892" t="s">
        <v>412</v>
      </c>
      <c r="G1892">
        <v>6</v>
      </c>
      <c r="H1892">
        <v>1</v>
      </c>
      <c r="I1892">
        <v>0</v>
      </c>
      <c r="J1892">
        <v>5</v>
      </c>
      <c r="K1892">
        <v>2</v>
      </c>
      <c r="L1892">
        <v>4</v>
      </c>
      <c r="M1892">
        <v>0</v>
      </c>
      <c r="N1892">
        <v>0</v>
      </c>
      <c r="O1892" t="s">
        <v>384</v>
      </c>
      <c r="P1892" s="368">
        <v>210</v>
      </c>
      <c r="Q1892" s="137">
        <v>4720</v>
      </c>
      <c r="R1892" s="137">
        <v>6</v>
      </c>
      <c r="S1892" s="137">
        <v>1</v>
      </c>
      <c r="T1892" s="137">
        <v>100</v>
      </c>
      <c r="U1892" t="str">
        <f>VLOOKUP($B1892,Summary!$A:$C,3,0)</f>
        <v>Rushikesh Kale</v>
      </c>
      <c r="V1892" t="str">
        <f ca="1">VLOOKUP($B1892,Summary!$A:$E,5,0)</f>
        <v>31 - 90</v>
      </c>
      <c r="W1892">
        <f t="shared" si="60"/>
        <v>10156155</v>
      </c>
    </row>
    <row r="1893" spans="1:23" s="8" customFormat="1">
      <c r="A1893" s="6">
        <v>45468</v>
      </c>
      <c r="B1893" s="209">
        <v>10044903</v>
      </c>
      <c r="C1893" s="7" t="str">
        <f t="shared" si="61"/>
        <v>MD SANAUL MUSTUFA</v>
      </c>
      <c r="D1893" t="s">
        <v>401</v>
      </c>
      <c r="E1893">
        <v>9892999846</v>
      </c>
      <c r="F1893" t="s">
        <v>387</v>
      </c>
      <c r="G1893">
        <v>3</v>
      </c>
      <c r="H1893">
        <v>1</v>
      </c>
      <c r="I1893">
        <v>0</v>
      </c>
      <c r="J1893">
        <v>2</v>
      </c>
      <c r="K1893">
        <v>1</v>
      </c>
      <c r="L1893">
        <v>2</v>
      </c>
      <c r="M1893">
        <v>0</v>
      </c>
      <c r="N1893">
        <v>0</v>
      </c>
      <c r="O1893" t="s">
        <v>384</v>
      </c>
      <c r="P1893" s="368">
        <v>125</v>
      </c>
      <c r="Q1893" s="137">
        <v>48227</v>
      </c>
      <c r="R1893" s="137">
        <v>3</v>
      </c>
      <c r="S1893" s="137">
        <v>1</v>
      </c>
      <c r="T1893" s="137">
        <v>100</v>
      </c>
      <c r="U1893" t="str">
        <f>VLOOKUP($B1893,Summary!$A:$C,3,0)</f>
        <v>Abhijit Khanvilkar</v>
      </c>
      <c r="V1893" t="str">
        <f ca="1">VLOOKUP($B1893,Summary!$A:$E,5,0)</f>
        <v>More Than 1 Year</v>
      </c>
      <c r="W1893">
        <f t="shared" si="60"/>
        <v>10044903</v>
      </c>
    </row>
    <row r="1894" spans="1:23" s="8" customFormat="1">
      <c r="A1894" s="6">
        <v>45468</v>
      </c>
      <c r="B1894" s="209">
        <v>10158786</v>
      </c>
      <c r="C1894" s="7" t="str">
        <f t="shared" si="61"/>
        <v>SAURABH KUMAR AJAY KUMAR SINGH</v>
      </c>
      <c r="D1894" t="s">
        <v>595</v>
      </c>
      <c r="E1894">
        <v>9892506097</v>
      </c>
      <c r="F1894" t="s">
        <v>393</v>
      </c>
      <c r="G1894">
        <v>1</v>
      </c>
      <c r="H1894">
        <v>0</v>
      </c>
      <c r="I1894">
        <v>0</v>
      </c>
      <c r="J1894">
        <v>1</v>
      </c>
      <c r="K1894">
        <v>1</v>
      </c>
      <c r="L1894">
        <v>0</v>
      </c>
      <c r="M1894">
        <v>0</v>
      </c>
      <c r="N1894">
        <v>0</v>
      </c>
      <c r="O1894" t="s">
        <v>384</v>
      </c>
      <c r="P1894" s="368">
        <v>25</v>
      </c>
      <c r="Q1894" s="137">
        <v>0</v>
      </c>
      <c r="R1894" s="137">
        <v>1</v>
      </c>
      <c r="S1894" s="137">
        <v>1</v>
      </c>
      <c r="T1894" s="137">
        <v>33.33</v>
      </c>
      <c r="U1894" t="str">
        <f>VLOOKUP($B1894,Summary!$A:$C,3,0)</f>
        <v>Avnind Singh</v>
      </c>
      <c r="V1894" t="str">
        <f ca="1">VLOOKUP($B1894,Summary!$A:$E,5,0)</f>
        <v>00 - 30</v>
      </c>
      <c r="W1894">
        <f t="shared" si="60"/>
        <v>10158786</v>
      </c>
    </row>
    <row r="1895" spans="1:23" s="8" customFormat="1">
      <c r="A1895" s="6">
        <v>45468</v>
      </c>
      <c r="B1895" s="209">
        <v>10155631</v>
      </c>
      <c r="C1895" s="7" t="str">
        <f t="shared" si="61"/>
        <v>PRAFUL MUKUNDRAO TELANG</v>
      </c>
      <c r="D1895" t="s">
        <v>501</v>
      </c>
      <c r="E1895">
        <v>7769928826</v>
      </c>
      <c r="F1895" t="s">
        <v>409</v>
      </c>
      <c r="G1895">
        <v>5</v>
      </c>
      <c r="H1895">
        <v>0</v>
      </c>
      <c r="I1895">
        <v>0</v>
      </c>
      <c r="J1895">
        <v>5</v>
      </c>
      <c r="K1895">
        <v>4</v>
      </c>
      <c r="L1895">
        <v>1</v>
      </c>
      <c r="M1895">
        <v>0</v>
      </c>
      <c r="N1895">
        <v>0</v>
      </c>
      <c r="O1895" t="s">
        <v>384</v>
      </c>
      <c r="P1895" s="368">
        <v>125</v>
      </c>
      <c r="Q1895" s="137">
        <v>0</v>
      </c>
      <c r="R1895" s="137">
        <v>4</v>
      </c>
      <c r="S1895" s="137">
        <v>1</v>
      </c>
      <c r="T1895" s="137">
        <v>80</v>
      </c>
      <c r="U1895" t="str">
        <f>VLOOKUP($B1895,Summary!$A:$C,3,0)</f>
        <v>Avnind Singh</v>
      </c>
      <c r="V1895" t="str">
        <f ca="1">VLOOKUP($B1895,Summary!$A:$E,5,0)</f>
        <v>31 - 90</v>
      </c>
      <c r="W1895">
        <f t="shared" si="60"/>
        <v>10155631</v>
      </c>
    </row>
    <row r="1896" spans="1:23" s="8" customFormat="1">
      <c r="A1896" s="6">
        <v>45468</v>
      </c>
      <c r="B1896" s="209">
        <v>10158401</v>
      </c>
      <c r="C1896" s="7" t="str">
        <f t="shared" si="61"/>
        <v>KRISHNA TUKARAM SHELAR</v>
      </c>
      <c r="D1896" t="s">
        <v>585</v>
      </c>
      <c r="E1896">
        <v>9137512282</v>
      </c>
      <c r="F1896" t="s">
        <v>409</v>
      </c>
      <c r="G1896">
        <v>5</v>
      </c>
      <c r="H1896">
        <v>0</v>
      </c>
      <c r="I1896">
        <v>0</v>
      </c>
      <c r="J1896">
        <v>5</v>
      </c>
      <c r="K1896">
        <v>5</v>
      </c>
      <c r="L1896">
        <v>1</v>
      </c>
      <c r="M1896">
        <v>0</v>
      </c>
      <c r="N1896">
        <v>0</v>
      </c>
      <c r="O1896" t="s">
        <v>384</v>
      </c>
      <c r="P1896" s="368">
        <v>125</v>
      </c>
      <c r="Q1896" s="137">
        <v>0</v>
      </c>
      <c r="R1896" s="137">
        <v>5</v>
      </c>
      <c r="S1896" s="137">
        <v>1</v>
      </c>
      <c r="T1896" s="137">
        <v>100</v>
      </c>
      <c r="U1896" t="str">
        <f>VLOOKUP($B1896,Summary!$A:$C,3,0)</f>
        <v>Avnind Singh</v>
      </c>
      <c r="V1896" t="str">
        <f ca="1">VLOOKUP($B1896,Summary!$A:$E,5,0)</f>
        <v>00 - 30</v>
      </c>
      <c r="W1896">
        <f t="shared" si="60"/>
        <v>10158401</v>
      </c>
    </row>
    <row r="1897" spans="1:23" s="8" customFormat="1">
      <c r="A1897" s="6">
        <v>45468</v>
      </c>
      <c r="B1897" s="209">
        <v>10154490</v>
      </c>
      <c r="C1897" s="7" t="str">
        <f t="shared" si="61"/>
        <v>SIRAJ RAIS KHAN</v>
      </c>
      <c r="D1897" t="s">
        <v>474</v>
      </c>
      <c r="E1897">
        <v>7738084089</v>
      </c>
      <c r="F1897" t="s">
        <v>402</v>
      </c>
      <c r="G1897">
        <v>6</v>
      </c>
      <c r="H1897">
        <v>0</v>
      </c>
      <c r="I1897">
        <v>0</v>
      </c>
      <c r="J1897">
        <v>6</v>
      </c>
      <c r="K1897">
        <v>1</v>
      </c>
      <c r="L1897">
        <v>5</v>
      </c>
      <c r="M1897">
        <v>0</v>
      </c>
      <c r="N1897">
        <v>0</v>
      </c>
      <c r="O1897" t="s">
        <v>384</v>
      </c>
      <c r="P1897" s="368">
        <v>150</v>
      </c>
      <c r="Q1897" s="137">
        <v>0</v>
      </c>
      <c r="R1897" s="137">
        <v>6</v>
      </c>
      <c r="S1897" s="137">
        <v>1</v>
      </c>
      <c r="T1897" s="137">
        <v>100</v>
      </c>
      <c r="U1897" t="str">
        <f>VLOOKUP($B1897,Summary!$A:$C,3,0)</f>
        <v>Intezar Sayed</v>
      </c>
      <c r="V1897" t="str">
        <f ca="1">VLOOKUP($B1897,Summary!$A:$E,5,0)</f>
        <v>91 - 180</v>
      </c>
      <c r="W1897">
        <f t="shared" si="60"/>
        <v>10154490</v>
      </c>
    </row>
    <row r="1898" spans="1:23" s="8" customFormat="1">
      <c r="A1898" s="6">
        <v>45468</v>
      </c>
      <c r="B1898" s="209">
        <v>10061244</v>
      </c>
      <c r="C1898" s="7" t="str">
        <f t="shared" si="61"/>
        <v>MANISH PANDEY</v>
      </c>
      <c r="D1898" t="s">
        <v>424</v>
      </c>
      <c r="E1898">
        <v>8655267737</v>
      </c>
      <c r="F1898" t="s">
        <v>385</v>
      </c>
      <c r="G1898">
        <v>4</v>
      </c>
      <c r="H1898">
        <v>1</v>
      </c>
      <c r="I1898">
        <v>0</v>
      </c>
      <c r="J1898">
        <v>3</v>
      </c>
      <c r="K1898">
        <v>1</v>
      </c>
      <c r="L1898">
        <v>3</v>
      </c>
      <c r="M1898">
        <v>0</v>
      </c>
      <c r="N1898">
        <v>0</v>
      </c>
      <c r="O1898" t="s">
        <v>384</v>
      </c>
      <c r="P1898" s="368">
        <v>165</v>
      </c>
      <c r="Q1898" s="137">
        <v>7115</v>
      </c>
      <c r="R1898" s="137">
        <v>4</v>
      </c>
      <c r="S1898" s="137">
        <v>1</v>
      </c>
      <c r="T1898" s="137">
        <v>100</v>
      </c>
      <c r="U1898" t="str">
        <f>VLOOKUP($B1898,Summary!$A:$C,3,0)</f>
        <v>Intezar Sayed</v>
      </c>
      <c r="V1898" t="str">
        <f ca="1">VLOOKUP($B1898,Summary!$A:$E,5,0)</f>
        <v>More Than 1 Year</v>
      </c>
      <c r="W1898">
        <f t="shared" si="60"/>
        <v>10061244</v>
      </c>
    </row>
    <row r="1899" spans="1:23" s="8" customFormat="1">
      <c r="A1899" s="6">
        <v>45468</v>
      </c>
      <c r="B1899" s="209">
        <v>10158406</v>
      </c>
      <c r="C1899" s="7" t="str">
        <f t="shared" si="61"/>
        <v>MOHAMMAD HASEEN</v>
      </c>
      <c r="D1899" t="s">
        <v>582</v>
      </c>
      <c r="E1899">
        <v>8565899473</v>
      </c>
      <c r="F1899" t="s">
        <v>431</v>
      </c>
      <c r="G1899">
        <v>5</v>
      </c>
      <c r="H1899">
        <v>0</v>
      </c>
      <c r="I1899">
        <v>0</v>
      </c>
      <c r="J1899">
        <v>5</v>
      </c>
      <c r="K1899">
        <v>1</v>
      </c>
      <c r="L1899">
        <v>4</v>
      </c>
      <c r="M1899">
        <v>0</v>
      </c>
      <c r="N1899">
        <v>0</v>
      </c>
      <c r="O1899" t="s">
        <v>384</v>
      </c>
      <c r="P1899" s="368">
        <v>125</v>
      </c>
      <c r="Q1899" s="137">
        <v>0</v>
      </c>
      <c r="R1899" s="137">
        <v>4</v>
      </c>
      <c r="S1899" s="137">
        <v>1</v>
      </c>
      <c r="T1899" s="137">
        <v>100</v>
      </c>
      <c r="U1899" t="str">
        <f>VLOOKUP($B1899,Summary!$A:$C,3,0)</f>
        <v>Madhuri Joshi</v>
      </c>
      <c r="V1899" t="str">
        <f ca="1">VLOOKUP($B1899,Summary!$A:$E,5,0)</f>
        <v>00 - 30</v>
      </c>
      <c r="W1899">
        <f t="shared" si="60"/>
        <v>10158406</v>
      </c>
    </row>
    <row r="1900" spans="1:23" s="8" customFormat="1">
      <c r="A1900" s="6">
        <v>45468</v>
      </c>
      <c r="B1900" s="209">
        <v>10102541</v>
      </c>
      <c r="C1900" s="7" t="str">
        <f t="shared" si="61"/>
        <v>JAYESH MANOHARLAL VATANI</v>
      </c>
      <c r="D1900" t="s">
        <v>411</v>
      </c>
      <c r="E1900">
        <v>9730838322</v>
      </c>
      <c r="F1900" t="s">
        <v>412</v>
      </c>
      <c r="G1900">
        <v>2</v>
      </c>
      <c r="H1900">
        <v>1</v>
      </c>
      <c r="I1900">
        <v>0</v>
      </c>
      <c r="J1900">
        <v>1</v>
      </c>
      <c r="K1900">
        <v>0</v>
      </c>
      <c r="L1900">
        <v>2</v>
      </c>
      <c r="M1900">
        <v>0</v>
      </c>
      <c r="N1900">
        <v>0</v>
      </c>
      <c r="O1900" t="s">
        <v>384</v>
      </c>
      <c r="P1900" s="368">
        <v>85</v>
      </c>
      <c r="Q1900" s="137">
        <v>40237</v>
      </c>
      <c r="R1900" s="137">
        <v>2</v>
      </c>
      <c r="S1900" s="137">
        <v>1</v>
      </c>
      <c r="T1900" s="137">
        <v>40</v>
      </c>
      <c r="U1900" t="str">
        <f>VLOOKUP($B1900,Summary!$A:$C,3,0)</f>
        <v>Rushikesh Kale</v>
      </c>
      <c r="V1900" t="str">
        <f ca="1">VLOOKUP($B1900,Summary!$A:$E,5,0)</f>
        <v>More Than 1 Year</v>
      </c>
      <c r="W1900">
        <f t="shared" si="60"/>
        <v>10102541</v>
      </c>
    </row>
    <row r="1901" spans="1:23" s="8" customFormat="1">
      <c r="A1901" s="6">
        <v>45468</v>
      </c>
      <c r="B1901" s="209">
        <v>10012025</v>
      </c>
      <c r="C1901" s="7" t="str">
        <f t="shared" si="61"/>
        <v>SURAJ PAWAR</v>
      </c>
      <c r="D1901" t="s">
        <v>418</v>
      </c>
      <c r="E1901">
        <v>8446578718</v>
      </c>
      <c r="F1901" t="s">
        <v>413</v>
      </c>
      <c r="G1901">
        <v>1</v>
      </c>
      <c r="H1901">
        <v>0</v>
      </c>
      <c r="I1901">
        <v>0</v>
      </c>
      <c r="J1901">
        <v>1</v>
      </c>
      <c r="K1901">
        <v>0</v>
      </c>
      <c r="L1901">
        <v>1</v>
      </c>
      <c r="M1901">
        <v>0</v>
      </c>
      <c r="N1901">
        <v>0</v>
      </c>
      <c r="O1901" t="s">
        <v>384</v>
      </c>
      <c r="P1901" s="368">
        <v>25</v>
      </c>
      <c r="Q1901" s="137">
        <v>0</v>
      </c>
      <c r="R1901" s="137">
        <v>1</v>
      </c>
      <c r="S1901" s="137">
        <v>1</v>
      </c>
      <c r="T1901" s="137">
        <v>33.33</v>
      </c>
      <c r="U1901" t="str">
        <f>VLOOKUP($B1901,Summary!$A:$C,3,0)</f>
        <v>Madhuri Joshi</v>
      </c>
      <c r="V1901" t="str">
        <f ca="1">VLOOKUP($B1901,Summary!$A:$E,5,0)</f>
        <v>More Than 1 Year</v>
      </c>
      <c r="W1901">
        <f t="shared" si="60"/>
        <v>10012025</v>
      </c>
    </row>
    <row r="1902" spans="1:23" s="8" customFormat="1">
      <c r="A1902" s="6">
        <v>45468</v>
      </c>
      <c r="B1902" s="209">
        <v>10150180</v>
      </c>
      <c r="C1902" s="7" t="str">
        <f t="shared" si="61"/>
        <v>YASH SABHA SHANKAR TIWARI</v>
      </c>
      <c r="D1902" t="s">
        <v>423</v>
      </c>
      <c r="E1902">
        <v>9594587271</v>
      </c>
      <c r="F1902" t="s">
        <v>387</v>
      </c>
      <c r="G1902">
        <v>1</v>
      </c>
      <c r="H1902">
        <v>0</v>
      </c>
      <c r="I1902">
        <v>0</v>
      </c>
      <c r="J1902">
        <v>1</v>
      </c>
      <c r="K1902">
        <v>0</v>
      </c>
      <c r="L1902">
        <v>1</v>
      </c>
      <c r="M1902">
        <v>0</v>
      </c>
      <c r="N1902">
        <v>0</v>
      </c>
      <c r="O1902" t="s">
        <v>384</v>
      </c>
      <c r="P1902" s="368">
        <v>25</v>
      </c>
      <c r="Q1902" s="137">
        <v>0</v>
      </c>
      <c r="R1902" s="137">
        <v>1</v>
      </c>
      <c r="S1902" s="137">
        <v>1</v>
      </c>
      <c r="T1902" s="137">
        <v>20</v>
      </c>
      <c r="U1902" t="str">
        <f>VLOOKUP($B1902,Summary!$A:$C,3,0)</f>
        <v>Abhijit Khanvilkar</v>
      </c>
      <c r="V1902" t="str">
        <f ca="1">VLOOKUP($B1902,Summary!$A:$E,5,0)</f>
        <v>180 +</v>
      </c>
      <c r="W1902">
        <f t="shared" si="60"/>
        <v>10150180</v>
      </c>
    </row>
    <row r="1903" spans="1:23" s="8" customFormat="1">
      <c r="A1903" s="6">
        <v>45468</v>
      </c>
      <c r="B1903" s="209">
        <v>10126648</v>
      </c>
      <c r="C1903" s="7" t="str">
        <f t="shared" si="61"/>
        <v>ANOOP PANDEY</v>
      </c>
      <c r="D1903" t="s">
        <v>455</v>
      </c>
      <c r="E1903">
        <v>9321734007</v>
      </c>
      <c r="F1903" t="s">
        <v>393</v>
      </c>
      <c r="G1903">
        <v>5</v>
      </c>
      <c r="H1903">
        <v>0</v>
      </c>
      <c r="I1903">
        <v>0</v>
      </c>
      <c r="J1903">
        <v>5</v>
      </c>
      <c r="K1903">
        <v>3</v>
      </c>
      <c r="L1903">
        <v>3</v>
      </c>
      <c r="M1903">
        <v>0</v>
      </c>
      <c r="N1903">
        <v>0</v>
      </c>
      <c r="O1903" t="s">
        <v>384</v>
      </c>
      <c r="P1903" s="368">
        <v>115</v>
      </c>
      <c r="Q1903" s="137">
        <v>0</v>
      </c>
      <c r="R1903" s="137">
        <v>5</v>
      </c>
      <c r="S1903" s="137">
        <v>1</v>
      </c>
      <c r="T1903" s="137">
        <v>100</v>
      </c>
      <c r="U1903" t="str">
        <f>VLOOKUP($B1903,Summary!$A:$C,3,0)</f>
        <v>Avnind Singh</v>
      </c>
      <c r="V1903" t="str">
        <f ca="1">VLOOKUP($B1903,Summary!$A:$E,5,0)</f>
        <v>More Than 1 Year</v>
      </c>
      <c r="W1903">
        <f t="shared" si="60"/>
        <v>10126648</v>
      </c>
    </row>
    <row r="1904" spans="1:23" s="8" customFormat="1">
      <c r="A1904" s="6">
        <v>45468</v>
      </c>
      <c r="B1904" s="209">
        <v>10151965</v>
      </c>
      <c r="C1904" s="7" t="str">
        <f t="shared" si="61"/>
        <v>VIJAYKUMAR DINESH PARCHE</v>
      </c>
      <c r="D1904" t="s">
        <v>441</v>
      </c>
      <c r="E1904">
        <v>7558284024</v>
      </c>
      <c r="F1904" t="s">
        <v>442</v>
      </c>
      <c r="G1904">
        <v>6</v>
      </c>
      <c r="H1904">
        <v>0</v>
      </c>
      <c r="I1904">
        <v>0</v>
      </c>
      <c r="J1904">
        <v>6</v>
      </c>
      <c r="K1904">
        <v>0</v>
      </c>
      <c r="L1904">
        <v>6</v>
      </c>
      <c r="M1904">
        <v>0</v>
      </c>
      <c r="N1904">
        <v>0</v>
      </c>
      <c r="O1904" t="s">
        <v>384</v>
      </c>
      <c r="P1904" s="368">
        <v>150</v>
      </c>
      <c r="Q1904" s="137">
        <v>0</v>
      </c>
      <c r="R1904" s="137">
        <v>6</v>
      </c>
      <c r="S1904" s="137">
        <v>1</v>
      </c>
      <c r="T1904" s="137">
        <v>100</v>
      </c>
      <c r="U1904" t="str">
        <f>VLOOKUP($B1904,Summary!$A:$C,3,0)</f>
        <v>Rushikesh Kale</v>
      </c>
      <c r="V1904" t="str">
        <f ca="1">VLOOKUP($B1904,Summary!$A:$E,5,0)</f>
        <v>180 +</v>
      </c>
      <c r="W1904">
        <f t="shared" si="60"/>
        <v>10151965</v>
      </c>
    </row>
    <row r="1905" spans="1:23" s="8" customFormat="1">
      <c r="A1905" s="6">
        <v>45468</v>
      </c>
      <c r="B1905" s="209">
        <v>10153321</v>
      </c>
      <c r="C1905" s="7" t="str">
        <f t="shared" si="61"/>
        <v>ZOAIB MAINUDDIN PALEKAR</v>
      </c>
      <c r="D1905" t="s">
        <v>459</v>
      </c>
      <c r="E1905">
        <v>7020908214</v>
      </c>
      <c r="F1905" t="s">
        <v>461</v>
      </c>
      <c r="G1905">
        <v>3</v>
      </c>
      <c r="H1905">
        <v>0</v>
      </c>
      <c r="I1905">
        <v>0</v>
      </c>
      <c r="J1905">
        <v>3</v>
      </c>
      <c r="K1905">
        <v>0</v>
      </c>
      <c r="L1905">
        <v>3</v>
      </c>
      <c r="M1905">
        <v>0</v>
      </c>
      <c r="N1905">
        <v>0</v>
      </c>
      <c r="O1905" t="s">
        <v>384</v>
      </c>
      <c r="P1905" s="368">
        <v>55</v>
      </c>
      <c r="Q1905" s="137">
        <v>0</v>
      </c>
      <c r="R1905" s="137">
        <v>3</v>
      </c>
      <c r="S1905" s="137">
        <v>1</v>
      </c>
      <c r="T1905" s="137">
        <v>60</v>
      </c>
      <c r="U1905" t="str">
        <f>VLOOKUP($B1905,Summary!$A:$C,3,0)</f>
        <v>Avnind Singh</v>
      </c>
      <c r="V1905" t="str">
        <f ca="1">VLOOKUP($B1905,Summary!$A:$E,5,0)</f>
        <v>91 - 180</v>
      </c>
      <c r="W1905">
        <f t="shared" si="60"/>
        <v>10153321</v>
      </c>
    </row>
    <row r="1906" spans="1:23" s="8" customFormat="1">
      <c r="A1906" s="6">
        <v>45468</v>
      </c>
      <c r="B1906" s="209">
        <v>10154505</v>
      </c>
      <c r="C1906" s="7" t="str">
        <f t="shared" si="61"/>
        <v>KRISHNA GYANDEV PANDEY</v>
      </c>
      <c r="D1906" t="s">
        <v>475</v>
      </c>
      <c r="E1906">
        <v>9372324244</v>
      </c>
      <c r="F1906" t="s">
        <v>460</v>
      </c>
      <c r="G1906">
        <v>5</v>
      </c>
      <c r="H1906">
        <v>0</v>
      </c>
      <c r="I1906">
        <v>0</v>
      </c>
      <c r="J1906">
        <v>5</v>
      </c>
      <c r="K1906">
        <v>3</v>
      </c>
      <c r="L1906">
        <v>2</v>
      </c>
      <c r="M1906">
        <v>0</v>
      </c>
      <c r="N1906">
        <v>0</v>
      </c>
      <c r="O1906" t="s">
        <v>384</v>
      </c>
      <c r="P1906" s="368">
        <v>125</v>
      </c>
      <c r="Q1906" s="137">
        <v>0</v>
      </c>
      <c r="R1906" s="137">
        <v>5</v>
      </c>
      <c r="S1906" s="137">
        <v>1</v>
      </c>
      <c r="T1906" s="137">
        <v>100</v>
      </c>
      <c r="U1906" t="str">
        <f>VLOOKUP($B1906,Summary!$A:$C,3,0)</f>
        <v>Avnind Singh</v>
      </c>
      <c r="V1906" t="str">
        <f ca="1">VLOOKUP($B1906,Summary!$A:$E,5,0)</f>
        <v>91 - 180</v>
      </c>
      <c r="W1906">
        <f t="shared" si="60"/>
        <v>10154505</v>
      </c>
    </row>
    <row r="1907" spans="1:23" s="8" customFormat="1">
      <c r="A1907" s="6">
        <v>45469</v>
      </c>
      <c r="B1907" s="209">
        <v>10142058</v>
      </c>
      <c r="C1907" s="7" t="str">
        <f t="shared" si="61"/>
        <v>ANGAD RAMJI GUPTA</v>
      </c>
      <c r="D1907" t="s">
        <v>450</v>
      </c>
      <c r="E1907">
        <v>9820840706</v>
      </c>
      <c r="F1907" t="s">
        <v>405</v>
      </c>
      <c r="G1907">
        <v>8</v>
      </c>
      <c r="H1907">
        <v>1</v>
      </c>
      <c r="I1907">
        <v>0</v>
      </c>
      <c r="J1907">
        <v>7</v>
      </c>
      <c r="K1907">
        <v>1</v>
      </c>
      <c r="L1907">
        <v>7</v>
      </c>
      <c r="M1907">
        <v>0</v>
      </c>
      <c r="N1907">
        <v>0</v>
      </c>
      <c r="O1907" t="s">
        <v>384</v>
      </c>
      <c r="P1907" s="368">
        <v>245</v>
      </c>
      <c r="Q1907" s="137">
        <v>2360</v>
      </c>
      <c r="R1907" s="137">
        <v>6</v>
      </c>
      <c r="S1907" s="137">
        <v>1</v>
      </c>
      <c r="T1907" s="137">
        <v>100</v>
      </c>
      <c r="U1907" t="str">
        <f>VLOOKUP($B1907,Summary!$A:$C,3,0)</f>
        <v>Rushikesh Kale</v>
      </c>
      <c r="V1907" t="str">
        <f ca="1">VLOOKUP($B1907,Summary!$A:$E,5,0)</f>
        <v>More Than 1 Year</v>
      </c>
      <c r="W1907">
        <f t="shared" si="60"/>
        <v>10142058</v>
      </c>
    </row>
    <row r="1908" spans="1:23" s="8" customFormat="1">
      <c r="A1908" s="6">
        <v>45469</v>
      </c>
      <c r="B1908" s="209">
        <v>10154499</v>
      </c>
      <c r="C1908" s="7" t="str">
        <f t="shared" si="61"/>
        <v>SHIVAM PATHAK</v>
      </c>
      <c r="D1908" t="s">
        <v>478</v>
      </c>
      <c r="E1908">
        <v>9721050607</v>
      </c>
      <c r="F1908" t="s">
        <v>385</v>
      </c>
      <c r="G1908">
        <v>4</v>
      </c>
      <c r="H1908">
        <v>0</v>
      </c>
      <c r="I1908">
        <v>0</v>
      </c>
      <c r="J1908">
        <v>4</v>
      </c>
      <c r="K1908">
        <v>1</v>
      </c>
      <c r="L1908">
        <v>3</v>
      </c>
      <c r="M1908">
        <v>0</v>
      </c>
      <c r="N1908">
        <v>0</v>
      </c>
      <c r="O1908" t="s">
        <v>384</v>
      </c>
      <c r="P1908" s="368">
        <v>100</v>
      </c>
      <c r="Q1908" s="137">
        <v>0</v>
      </c>
      <c r="R1908" s="137">
        <v>4</v>
      </c>
      <c r="S1908" s="137">
        <v>1</v>
      </c>
      <c r="T1908" s="137">
        <v>80</v>
      </c>
      <c r="U1908" t="str">
        <f>VLOOKUP($B1908,Summary!$A:$C,3,0)</f>
        <v>Intezar Sayed</v>
      </c>
      <c r="V1908" t="str">
        <f ca="1">VLOOKUP($B1908,Summary!$A:$E,5,0)</f>
        <v>91 - 180</v>
      </c>
      <c r="W1908">
        <f t="shared" si="60"/>
        <v>10154499</v>
      </c>
    </row>
    <row r="1909" spans="1:23" s="8" customFormat="1">
      <c r="A1909" s="6">
        <v>45469</v>
      </c>
      <c r="B1909" s="209">
        <v>10155622</v>
      </c>
      <c r="C1909" s="7" t="str">
        <f t="shared" si="61"/>
        <v>SOFIYAN MOHAMMED UMAR ANSARI</v>
      </c>
      <c r="D1909" t="s">
        <v>498</v>
      </c>
      <c r="E1909">
        <v>7304151160</v>
      </c>
      <c r="F1909" t="s">
        <v>503</v>
      </c>
      <c r="G1909">
        <v>5</v>
      </c>
      <c r="H1909">
        <v>0</v>
      </c>
      <c r="I1909">
        <v>0</v>
      </c>
      <c r="J1909">
        <v>5</v>
      </c>
      <c r="K1909">
        <v>1</v>
      </c>
      <c r="L1909">
        <v>4</v>
      </c>
      <c r="M1909">
        <v>0</v>
      </c>
      <c r="N1909">
        <v>0</v>
      </c>
      <c r="O1909" t="s">
        <v>384</v>
      </c>
      <c r="P1909" s="368">
        <v>125</v>
      </c>
      <c r="Q1909" s="137">
        <v>0</v>
      </c>
      <c r="R1909" s="137">
        <v>5</v>
      </c>
      <c r="S1909" s="137">
        <v>1</v>
      </c>
      <c r="T1909" s="137">
        <v>100</v>
      </c>
      <c r="U1909" t="str">
        <f>VLOOKUP($B1909,Summary!$A:$C,3,0)</f>
        <v>Dileep Sharma</v>
      </c>
      <c r="V1909" t="str">
        <f ca="1">VLOOKUP($B1909,Summary!$A:$E,5,0)</f>
        <v>31 - 90</v>
      </c>
      <c r="W1909">
        <f t="shared" si="60"/>
        <v>10155622</v>
      </c>
    </row>
    <row r="1910" spans="1:23" s="8" customFormat="1">
      <c r="A1910" s="6">
        <v>45469</v>
      </c>
      <c r="B1910" s="209">
        <v>10155617</v>
      </c>
      <c r="C1910" s="7" t="str">
        <f t="shared" si="61"/>
        <v>NANDLAL RAJBHAR</v>
      </c>
      <c r="D1910" t="s">
        <v>504</v>
      </c>
      <c r="E1910">
        <v>9594189301</v>
      </c>
      <c r="F1910" t="s">
        <v>401</v>
      </c>
      <c r="G1910">
        <v>3</v>
      </c>
      <c r="H1910">
        <v>0</v>
      </c>
      <c r="I1910">
        <v>0</v>
      </c>
      <c r="J1910">
        <v>3</v>
      </c>
      <c r="K1910">
        <v>1</v>
      </c>
      <c r="L1910">
        <v>2</v>
      </c>
      <c r="M1910">
        <v>0</v>
      </c>
      <c r="N1910">
        <v>0</v>
      </c>
      <c r="O1910" t="s">
        <v>384</v>
      </c>
      <c r="P1910" s="368">
        <v>75</v>
      </c>
      <c r="Q1910" s="137">
        <v>0</v>
      </c>
      <c r="R1910" s="137">
        <v>3</v>
      </c>
      <c r="S1910" s="137">
        <v>1</v>
      </c>
      <c r="T1910" s="137">
        <v>60</v>
      </c>
      <c r="U1910" t="str">
        <f>VLOOKUP($B1910,Summary!$A:$C,3,0)</f>
        <v>Abhijit Khanvilkar</v>
      </c>
      <c r="V1910" t="str">
        <f ca="1">VLOOKUP($B1910,Summary!$A:$E,5,0)</f>
        <v>31 - 90</v>
      </c>
      <c r="W1910">
        <f t="shared" si="60"/>
        <v>10155617</v>
      </c>
    </row>
    <row r="1911" spans="1:23" s="8" customFormat="1">
      <c r="A1911" s="6">
        <v>45469</v>
      </c>
      <c r="B1911" s="209">
        <v>10158408</v>
      </c>
      <c r="C1911" s="7" t="str">
        <f t="shared" si="61"/>
        <v>PRASHANT TUKARAM THOKALE</v>
      </c>
      <c r="D1911" t="s">
        <v>586</v>
      </c>
      <c r="E1911">
        <v>8779830559</v>
      </c>
      <c r="F1911" t="s">
        <v>471</v>
      </c>
      <c r="G1911">
        <v>4</v>
      </c>
      <c r="H1911">
        <v>0</v>
      </c>
      <c r="I1911">
        <v>0</v>
      </c>
      <c r="J1911">
        <v>4</v>
      </c>
      <c r="K1911">
        <v>0</v>
      </c>
      <c r="L1911">
        <v>4</v>
      </c>
      <c r="M1911">
        <v>0</v>
      </c>
      <c r="N1911">
        <v>0</v>
      </c>
      <c r="O1911" t="s">
        <v>384</v>
      </c>
      <c r="P1911" s="368">
        <v>90</v>
      </c>
      <c r="Q1911" s="137">
        <v>0</v>
      </c>
      <c r="R1911" s="137">
        <v>4</v>
      </c>
      <c r="S1911" s="137">
        <v>1</v>
      </c>
      <c r="T1911" s="137">
        <v>100</v>
      </c>
      <c r="U1911" t="str">
        <f>VLOOKUP($B1911,Summary!$A:$C,3,0)</f>
        <v>Dileep Sharma</v>
      </c>
      <c r="V1911" t="str">
        <f ca="1">VLOOKUP($B1911,Summary!$A:$E,5,0)</f>
        <v>00 - 30</v>
      </c>
      <c r="W1911">
        <f t="shared" si="60"/>
        <v>10158408</v>
      </c>
    </row>
    <row r="1912" spans="1:23" s="8" customFormat="1">
      <c r="A1912" s="6">
        <v>45469</v>
      </c>
      <c r="B1912" s="209">
        <v>10051652</v>
      </c>
      <c r="C1912" s="7" t="str">
        <f t="shared" si="61"/>
        <v>DINESH GHODVINDE</v>
      </c>
      <c r="D1912" t="s">
        <v>444</v>
      </c>
      <c r="E1912">
        <v>7020949492</v>
      </c>
      <c r="F1912" t="s">
        <v>412</v>
      </c>
      <c r="G1912">
        <v>5</v>
      </c>
      <c r="H1912">
        <v>0</v>
      </c>
      <c r="I1912">
        <v>0</v>
      </c>
      <c r="J1912">
        <v>5</v>
      </c>
      <c r="K1912">
        <v>1</v>
      </c>
      <c r="L1912">
        <v>4</v>
      </c>
      <c r="M1912">
        <v>0</v>
      </c>
      <c r="N1912">
        <v>0</v>
      </c>
      <c r="O1912" t="s">
        <v>384</v>
      </c>
      <c r="P1912" s="368">
        <v>115</v>
      </c>
      <c r="Q1912" s="137">
        <v>0</v>
      </c>
      <c r="R1912" s="137">
        <v>5</v>
      </c>
      <c r="S1912" s="137">
        <v>1</v>
      </c>
      <c r="T1912" s="137">
        <v>100</v>
      </c>
      <c r="U1912" t="str">
        <f>VLOOKUP($B1912,Summary!$A:$C,3,0)</f>
        <v>Rushikesh Kale</v>
      </c>
      <c r="V1912" t="str">
        <f ca="1">VLOOKUP($B1912,Summary!$A:$E,5,0)</f>
        <v>More Than 1 Year</v>
      </c>
      <c r="W1912">
        <f t="shared" si="60"/>
        <v>10051652</v>
      </c>
    </row>
    <row r="1913" spans="1:23" s="8" customFormat="1">
      <c r="A1913" s="6">
        <v>45469</v>
      </c>
      <c r="B1913" s="209">
        <v>10152249</v>
      </c>
      <c r="C1913" s="7" t="str">
        <f t="shared" si="61"/>
        <v>HARIHAR SINGH</v>
      </c>
      <c r="D1913" t="s">
        <v>438</v>
      </c>
      <c r="E1913">
        <v>8149312014</v>
      </c>
      <c r="F1913" t="s">
        <v>385</v>
      </c>
      <c r="G1913">
        <v>2</v>
      </c>
      <c r="H1913">
        <v>0</v>
      </c>
      <c r="I1913">
        <v>0</v>
      </c>
      <c r="J1913">
        <v>2</v>
      </c>
      <c r="K1913">
        <v>1</v>
      </c>
      <c r="L1913">
        <v>1</v>
      </c>
      <c r="M1913">
        <v>0</v>
      </c>
      <c r="N1913">
        <v>0</v>
      </c>
      <c r="O1913" t="s">
        <v>384</v>
      </c>
      <c r="P1913" s="368">
        <v>50</v>
      </c>
      <c r="Q1913" s="137">
        <v>0</v>
      </c>
      <c r="R1913" s="137">
        <v>2</v>
      </c>
      <c r="S1913" s="137">
        <v>1</v>
      </c>
      <c r="T1913" s="137">
        <v>40</v>
      </c>
      <c r="U1913" t="str">
        <f>VLOOKUP($B1913,Summary!$A:$C,3,0)</f>
        <v>Intezar Sayed</v>
      </c>
      <c r="V1913" t="str">
        <f ca="1">VLOOKUP($B1913,Summary!$A:$E,5,0)</f>
        <v>91 - 180</v>
      </c>
      <c r="W1913">
        <f t="shared" si="60"/>
        <v>10152249</v>
      </c>
    </row>
    <row r="1914" spans="1:23" s="8" customFormat="1">
      <c r="A1914" s="6">
        <v>45469</v>
      </c>
      <c r="B1914" s="209">
        <v>10158741</v>
      </c>
      <c r="C1914" s="7" t="str">
        <f t="shared" si="61"/>
        <v>SUBHAM YADAV</v>
      </c>
      <c r="D1914" t="s">
        <v>592</v>
      </c>
      <c r="E1914">
        <v>8429363770</v>
      </c>
      <c r="F1914" t="s">
        <v>461</v>
      </c>
      <c r="G1914">
        <v>4</v>
      </c>
      <c r="H1914">
        <v>0</v>
      </c>
      <c r="I1914">
        <v>0</v>
      </c>
      <c r="J1914">
        <v>4</v>
      </c>
      <c r="K1914">
        <v>2</v>
      </c>
      <c r="L1914">
        <v>2</v>
      </c>
      <c r="M1914">
        <v>0</v>
      </c>
      <c r="N1914">
        <v>0</v>
      </c>
      <c r="O1914" t="s">
        <v>384</v>
      </c>
      <c r="P1914" s="368">
        <v>100</v>
      </c>
      <c r="Q1914" s="137">
        <v>0</v>
      </c>
      <c r="R1914" s="137">
        <v>4</v>
      </c>
      <c r="S1914" s="137">
        <v>1</v>
      </c>
      <c r="T1914" s="137">
        <v>100</v>
      </c>
      <c r="U1914" t="str">
        <f>VLOOKUP($B1914,Summary!$A:$C,3,0)</f>
        <v>Avnind Singh</v>
      </c>
      <c r="V1914" t="str">
        <f ca="1">VLOOKUP($B1914,Summary!$A:$E,5,0)</f>
        <v>00 - 30</v>
      </c>
      <c r="W1914">
        <f t="shared" si="60"/>
        <v>10158741</v>
      </c>
    </row>
    <row r="1915" spans="1:23" s="8" customFormat="1">
      <c r="A1915" s="6">
        <v>45469</v>
      </c>
      <c r="B1915" s="209">
        <v>10152292</v>
      </c>
      <c r="C1915" s="7" t="str">
        <f t="shared" si="61"/>
        <v>CHOUBEY ADITYA AJIT</v>
      </c>
      <c r="D1915" t="s">
        <v>404</v>
      </c>
      <c r="E1915">
        <v>7414955787</v>
      </c>
      <c r="F1915" t="s">
        <v>405</v>
      </c>
      <c r="G1915">
        <v>2</v>
      </c>
      <c r="H1915">
        <v>0</v>
      </c>
      <c r="I1915">
        <v>0</v>
      </c>
      <c r="J1915">
        <v>2</v>
      </c>
      <c r="K1915">
        <v>1</v>
      </c>
      <c r="L1915">
        <v>1</v>
      </c>
      <c r="M1915">
        <v>0</v>
      </c>
      <c r="N1915">
        <v>0</v>
      </c>
      <c r="O1915" t="s">
        <v>384</v>
      </c>
      <c r="P1915" s="368">
        <v>50</v>
      </c>
      <c r="Q1915" s="137">
        <v>0</v>
      </c>
      <c r="R1915" s="137">
        <v>2</v>
      </c>
      <c r="S1915" s="137">
        <v>1</v>
      </c>
      <c r="T1915" s="137">
        <v>66.67</v>
      </c>
      <c r="U1915" t="str">
        <f>VLOOKUP($B1915,Summary!$A:$C,3,0)</f>
        <v>Rushikesh Kale</v>
      </c>
      <c r="V1915" t="str">
        <f ca="1">VLOOKUP($B1915,Summary!$A:$E,5,0)</f>
        <v>91 - 180</v>
      </c>
      <c r="W1915">
        <f t="shared" si="60"/>
        <v>10152292</v>
      </c>
    </row>
    <row r="1916" spans="1:23" s="8" customFormat="1">
      <c r="A1916" s="6">
        <v>45469</v>
      </c>
      <c r="B1916" s="209">
        <v>10153637</v>
      </c>
      <c r="C1916" s="7" t="str">
        <f t="shared" si="61"/>
        <v>AKHILESH TIWARI</v>
      </c>
      <c r="D1916" t="s">
        <v>591</v>
      </c>
      <c r="E1916">
        <v>8452813371</v>
      </c>
      <c r="F1916" t="s">
        <v>412</v>
      </c>
      <c r="G1916">
        <v>7</v>
      </c>
      <c r="H1916">
        <v>0</v>
      </c>
      <c r="I1916">
        <v>0</v>
      </c>
      <c r="J1916">
        <v>7</v>
      </c>
      <c r="K1916">
        <v>1</v>
      </c>
      <c r="L1916">
        <v>6</v>
      </c>
      <c r="M1916">
        <v>0</v>
      </c>
      <c r="N1916">
        <v>0</v>
      </c>
      <c r="O1916" t="s">
        <v>384</v>
      </c>
      <c r="P1916" s="368">
        <v>165</v>
      </c>
      <c r="Q1916" s="137">
        <v>0</v>
      </c>
      <c r="R1916" s="137">
        <v>7</v>
      </c>
      <c r="S1916" s="137">
        <v>1</v>
      </c>
      <c r="T1916" s="137">
        <v>100</v>
      </c>
      <c r="U1916" t="str">
        <f>VLOOKUP($B1916,Summary!$A:$C,3,0)</f>
        <v>Rushikesh Kale</v>
      </c>
      <c r="V1916" t="str">
        <f ca="1">VLOOKUP($B1916,Summary!$A:$E,5,0)</f>
        <v>91 - 180</v>
      </c>
      <c r="W1916">
        <f t="shared" si="60"/>
        <v>10153637</v>
      </c>
    </row>
    <row r="1917" spans="1:23" s="8" customFormat="1">
      <c r="A1917" s="6">
        <v>45469</v>
      </c>
      <c r="B1917" s="209">
        <v>10142760</v>
      </c>
      <c r="C1917" s="7" t="str">
        <f t="shared" si="61"/>
        <v>SAW MRITUNJAY KUMAR PREMCHAND</v>
      </c>
      <c r="D1917" t="s">
        <v>542</v>
      </c>
      <c r="E1917">
        <v>8779615120</v>
      </c>
      <c r="F1917" t="s">
        <v>409</v>
      </c>
      <c r="G1917">
        <v>4</v>
      </c>
      <c r="H1917">
        <v>1</v>
      </c>
      <c r="I1917">
        <v>0</v>
      </c>
      <c r="J1917">
        <v>3</v>
      </c>
      <c r="K1917">
        <v>2</v>
      </c>
      <c r="L1917">
        <v>2</v>
      </c>
      <c r="M1917">
        <v>0</v>
      </c>
      <c r="N1917">
        <v>0</v>
      </c>
      <c r="O1917" t="s">
        <v>384</v>
      </c>
      <c r="P1917" s="368">
        <v>160</v>
      </c>
      <c r="Q1917" s="137">
        <v>4720</v>
      </c>
      <c r="R1917" s="137">
        <v>4</v>
      </c>
      <c r="S1917" s="137">
        <v>1</v>
      </c>
      <c r="T1917" s="137">
        <v>80</v>
      </c>
      <c r="U1917" t="str">
        <f>VLOOKUP($B1917,Summary!$A:$C,3,0)</f>
        <v>Avnind Singh</v>
      </c>
      <c r="V1917" t="str">
        <f ca="1">VLOOKUP($B1917,Summary!$A:$E,5,0)</f>
        <v>More Than 1 Year</v>
      </c>
      <c r="W1917">
        <f t="shared" si="60"/>
        <v>10142760</v>
      </c>
    </row>
    <row r="1918" spans="1:23" s="8" customFormat="1">
      <c r="A1918" s="6">
        <v>45469</v>
      </c>
      <c r="B1918" s="209">
        <v>10149396</v>
      </c>
      <c r="C1918" s="7" t="str">
        <f t="shared" si="61"/>
        <v>AKASH NARAYAN RAWTE</v>
      </c>
      <c r="D1918" t="s">
        <v>453</v>
      </c>
      <c r="E1918">
        <v>9594529510</v>
      </c>
      <c r="F1918" t="s">
        <v>386</v>
      </c>
      <c r="G1918">
        <v>3</v>
      </c>
      <c r="H1918">
        <v>0</v>
      </c>
      <c r="I1918">
        <v>0</v>
      </c>
      <c r="J1918">
        <v>3</v>
      </c>
      <c r="K1918">
        <v>1</v>
      </c>
      <c r="L1918">
        <v>2</v>
      </c>
      <c r="M1918">
        <v>0</v>
      </c>
      <c r="N1918">
        <v>0</v>
      </c>
      <c r="O1918" t="s">
        <v>384</v>
      </c>
      <c r="P1918" s="368">
        <v>80</v>
      </c>
      <c r="Q1918" s="137">
        <v>0</v>
      </c>
      <c r="R1918" s="137">
        <v>3</v>
      </c>
      <c r="S1918" s="137">
        <v>1</v>
      </c>
      <c r="T1918" s="137">
        <v>60</v>
      </c>
      <c r="U1918" t="str">
        <f>VLOOKUP($B1918,Summary!$A:$C,3,0)</f>
        <v>Avnind Singh</v>
      </c>
      <c r="V1918" t="str">
        <f ca="1">VLOOKUP($B1918,Summary!$A:$E,5,0)</f>
        <v>180 +</v>
      </c>
      <c r="W1918">
        <f t="shared" si="60"/>
        <v>10149396</v>
      </c>
    </row>
    <row r="1919" spans="1:23" s="8" customFormat="1">
      <c r="A1919" s="6">
        <v>45469</v>
      </c>
      <c r="B1919" s="209">
        <v>10156140</v>
      </c>
      <c r="C1919" s="7" t="str">
        <f t="shared" si="61"/>
        <v>AMAN TRIPATHI</v>
      </c>
      <c r="D1919" t="s">
        <v>509</v>
      </c>
      <c r="E1919">
        <v>7393838072</v>
      </c>
      <c r="F1919" t="s">
        <v>412</v>
      </c>
      <c r="G1919">
        <v>5</v>
      </c>
      <c r="H1919">
        <v>0</v>
      </c>
      <c r="I1919">
        <v>0</v>
      </c>
      <c r="J1919">
        <v>5</v>
      </c>
      <c r="K1919">
        <v>1</v>
      </c>
      <c r="L1919">
        <v>4</v>
      </c>
      <c r="M1919">
        <v>0</v>
      </c>
      <c r="N1919">
        <v>0</v>
      </c>
      <c r="O1919" t="s">
        <v>384</v>
      </c>
      <c r="P1919" s="368">
        <v>125</v>
      </c>
      <c r="Q1919" s="137">
        <v>0</v>
      </c>
      <c r="R1919" s="137">
        <v>5</v>
      </c>
      <c r="S1919" s="137">
        <v>1</v>
      </c>
      <c r="T1919" s="137">
        <v>100</v>
      </c>
      <c r="U1919" t="str">
        <f>VLOOKUP($B1919,Summary!$A:$C,3,0)</f>
        <v>Rushikesh Kale</v>
      </c>
      <c r="V1919" t="str">
        <f ca="1">VLOOKUP($B1919,Summary!$A:$E,5,0)</f>
        <v>31 - 90</v>
      </c>
      <c r="W1919">
        <f t="shared" si="60"/>
        <v>10156140</v>
      </c>
    </row>
    <row r="1920" spans="1:23" s="8" customFormat="1">
      <c r="A1920" s="6">
        <v>45469</v>
      </c>
      <c r="B1920" s="209">
        <v>10149232</v>
      </c>
      <c r="C1920" s="7" t="str">
        <f t="shared" si="61"/>
        <v>AKASH KUMAR JAISWAL</v>
      </c>
      <c r="D1920" t="s">
        <v>452</v>
      </c>
      <c r="E1920">
        <v>9984180596</v>
      </c>
      <c r="F1920" t="s">
        <v>497</v>
      </c>
      <c r="G1920">
        <v>2</v>
      </c>
      <c r="H1920">
        <v>1</v>
      </c>
      <c r="I1920">
        <v>0</v>
      </c>
      <c r="J1920">
        <v>1</v>
      </c>
      <c r="K1920">
        <v>2</v>
      </c>
      <c r="L1920">
        <v>1</v>
      </c>
      <c r="M1920">
        <v>0</v>
      </c>
      <c r="N1920">
        <v>0</v>
      </c>
      <c r="O1920" t="s">
        <v>384</v>
      </c>
      <c r="P1920" s="368">
        <v>125</v>
      </c>
      <c r="Q1920" s="137">
        <v>4720</v>
      </c>
      <c r="R1920" s="137">
        <v>3</v>
      </c>
      <c r="S1920" s="137">
        <v>1</v>
      </c>
      <c r="T1920" s="137">
        <v>60</v>
      </c>
      <c r="U1920" t="str">
        <f>VLOOKUP($B1920,Summary!$A:$C,3,0)</f>
        <v>Dileep Sharma</v>
      </c>
      <c r="V1920" t="str">
        <f ca="1">VLOOKUP($B1920,Summary!$A:$E,5,0)</f>
        <v>180 +</v>
      </c>
      <c r="W1920">
        <f t="shared" si="60"/>
        <v>10149232</v>
      </c>
    </row>
    <row r="1921" spans="1:23" s="8" customFormat="1">
      <c r="A1921" s="6">
        <v>45469</v>
      </c>
      <c r="B1921" s="209">
        <v>10145771</v>
      </c>
      <c r="C1921" s="7" t="str">
        <f t="shared" si="61"/>
        <v>RISHIKESH DUBEY</v>
      </c>
      <c r="D1921" t="s">
        <v>437</v>
      </c>
      <c r="E1921">
        <v>8369036235</v>
      </c>
      <c r="F1921" t="s">
        <v>433</v>
      </c>
      <c r="G1921">
        <v>5</v>
      </c>
      <c r="H1921">
        <v>1</v>
      </c>
      <c r="I1921">
        <v>0</v>
      </c>
      <c r="J1921">
        <v>4</v>
      </c>
      <c r="K1921">
        <v>1</v>
      </c>
      <c r="L1921">
        <v>4</v>
      </c>
      <c r="M1921">
        <v>0</v>
      </c>
      <c r="N1921">
        <v>0</v>
      </c>
      <c r="O1921" t="s">
        <v>384</v>
      </c>
      <c r="P1921" s="368">
        <v>185</v>
      </c>
      <c r="Q1921" s="137">
        <v>21240</v>
      </c>
      <c r="R1921" s="137">
        <v>5</v>
      </c>
      <c r="S1921" s="137">
        <v>1</v>
      </c>
      <c r="T1921" s="137">
        <v>100</v>
      </c>
      <c r="U1921" t="str">
        <f>VLOOKUP($B1921,Summary!$A:$C,3,0)</f>
        <v>Intezar Sayed</v>
      </c>
      <c r="V1921" t="str">
        <f ca="1">VLOOKUP($B1921,Summary!$A:$E,5,0)</f>
        <v>180 +</v>
      </c>
      <c r="W1921">
        <f t="shared" si="60"/>
        <v>10145771</v>
      </c>
    </row>
    <row r="1922" spans="1:23" s="8" customFormat="1">
      <c r="A1922" s="6">
        <v>45469</v>
      </c>
      <c r="B1922" s="209">
        <v>10157723</v>
      </c>
      <c r="C1922" s="7" t="str">
        <f t="shared" si="61"/>
        <v>BITTU KUMAR</v>
      </c>
      <c r="D1922" t="s">
        <v>565</v>
      </c>
      <c r="E1922">
        <v>8709035770</v>
      </c>
      <c r="F1922" t="s">
        <v>387</v>
      </c>
      <c r="G1922">
        <v>5</v>
      </c>
      <c r="H1922">
        <v>0</v>
      </c>
      <c r="I1922">
        <v>0</v>
      </c>
      <c r="J1922">
        <v>5</v>
      </c>
      <c r="K1922">
        <v>2</v>
      </c>
      <c r="L1922">
        <v>3</v>
      </c>
      <c r="M1922">
        <v>0</v>
      </c>
      <c r="N1922">
        <v>0</v>
      </c>
      <c r="O1922" t="s">
        <v>384</v>
      </c>
      <c r="P1922" s="368">
        <v>125</v>
      </c>
      <c r="Q1922" s="137">
        <v>0</v>
      </c>
      <c r="R1922" s="137">
        <v>4</v>
      </c>
      <c r="S1922" s="137">
        <v>1</v>
      </c>
      <c r="T1922" s="137">
        <v>80</v>
      </c>
      <c r="U1922" t="str">
        <f>VLOOKUP($B1922,Summary!$A:$C,3,0)</f>
        <v>Abhijit Khanvilkar</v>
      </c>
      <c r="V1922" t="str">
        <f ca="1">VLOOKUP($B1922,Summary!$A:$E,5,0)</f>
        <v>31 - 90</v>
      </c>
      <c r="W1922">
        <f t="shared" si="60"/>
        <v>10157723</v>
      </c>
    </row>
    <row r="1923" spans="1:23" s="8" customFormat="1">
      <c r="A1923" s="6">
        <v>45469</v>
      </c>
      <c r="B1923" s="209">
        <v>10158787</v>
      </c>
      <c r="C1923" s="7" t="str">
        <f t="shared" si="61"/>
        <v>SHUBHAMRAJENDRAPRASADTIWARI</v>
      </c>
      <c r="D1923" t="s">
        <v>603</v>
      </c>
      <c r="E1923">
        <v>8928971698</v>
      </c>
      <c r="F1923" t="s">
        <v>433</v>
      </c>
      <c r="G1923">
        <v>4</v>
      </c>
      <c r="H1923">
        <v>0</v>
      </c>
      <c r="I1923">
        <v>0</v>
      </c>
      <c r="J1923">
        <v>4</v>
      </c>
      <c r="K1923">
        <v>0</v>
      </c>
      <c r="L1923">
        <v>4</v>
      </c>
      <c r="M1923">
        <v>0</v>
      </c>
      <c r="N1923">
        <v>0</v>
      </c>
      <c r="O1923" t="s">
        <v>384</v>
      </c>
      <c r="P1923" s="368">
        <v>100</v>
      </c>
      <c r="Q1923" s="137">
        <v>0</v>
      </c>
      <c r="R1923" s="137">
        <v>4</v>
      </c>
      <c r="S1923" s="137">
        <v>1</v>
      </c>
      <c r="T1923" s="137">
        <v>100</v>
      </c>
      <c r="U1923" t="str">
        <f>VLOOKUP($B1923,Summary!$A:$C,3,0)</f>
        <v>Intezar Sayed</v>
      </c>
      <c r="V1923" t="str">
        <f ca="1">VLOOKUP($B1923,Summary!$A:$E,5,0)</f>
        <v>00 - 30</v>
      </c>
      <c r="W1923">
        <f t="shared" ref="W1923:W1986" si="62">B1923</f>
        <v>10158787</v>
      </c>
    </row>
    <row r="1924" spans="1:23" s="8" customFormat="1">
      <c r="A1924" s="6">
        <v>45469</v>
      </c>
      <c r="B1924" s="209">
        <v>10153331</v>
      </c>
      <c r="C1924" s="7" t="str">
        <f t="shared" si="61"/>
        <v>RAGHWENDRA KUMAR SINGH</v>
      </c>
      <c r="D1924" t="s">
        <v>460</v>
      </c>
      <c r="E1924">
        <v>8104389966</v>
      </c>
      <c r="F1924" t="s">
        <v>390</v>
      </c>
      <c r="G1924">
        <v>3</v>
      </c>
      <c r="H1924">
        <v>0</v>
      </c>
      <c r="I1924">
        <v>0</v>
      </c>
      <c r="J1924">
        <v>3</v>
      </c>
      <c r="K1924">
        <v>1</v>
      </c>
      <c r="L1924">
        <v>2</v>
      </c>
      <c r="M1924">
        <v>0</v>
      </c>
      <c r="N1924">
        <v>0</v>
      </c>
      <c r="O1924" t="s">
        <v>384</v>
      </c>
      <c r="P1924" s="368">
        <v>65</v>
      </c>
      <c r="Q1924" s="137">
        <v>0</v>
      </c>
      <c r="R1924" s="137">
        <v>3</v>
      </c>
      <c r="S1924" s="137">
        <v>1</v>
      </c>
      <c r="T1924" s="137">
        <v>100</v>
      </c>
      <c r="U1924" t="str">
        <f>VLOOKUP($B1924,Summary!$A:$C,3,0)</f>
        <v>Avnind Singh</v>
      </c>
      <c r="V1924" t="str">
        <f ca="1">VLOOKUP($B1924,Summary!$A:$E,5,0)</f>
        <v>91 - 180</v>
      </c>
      <c r="W1924">
        <f t="shared" si="62"/>
        <v>10153331</v>
      </c>
    </row>
    <row r="1925" spans="1:23" s="8" customFormat="1">
      <c r="A1925" s="6">
        <v>45469</v>
      </c>
      <c r="B1925" s="209">
        <v>10154482</v>
      </c>
      <c r="C1925" s="7" t="str">
        <f t="shared" si="61"/>
        <v>PRADEEP DEEPAK ANGRE</v>
      </c>
      <c r="D1925" t="s">
        <v>473</v>
      </c>
      <c r="E1925">
        <v>8879114532</v>
      </c>
      <c r="F1925" t="s">
        <v>412</v>
      </c>
      <c r="G1925">
        <v>6</v>
      </c>
      <c r="H1925">
        <v>0</v>
      </c>
      <c r="I1925">
        <v>0</v>
      </c>
      <c r="J1925">
        <v>6</v>
      </c>
      <c r="K1925">
        <v>2</v>
      </c>
      <c r="L1925">
        <v>4</v>
      </c>
      <c r="M1925">
        <v>0</v>
      </c>
      <c r="N1925">
        <v>0</v>
      </c>
      <c r="O1925" t="s">
        <v>384</v>
      </c>
      <c r="P1925" s="368">
        <v>170</v>
      </c>
      <c r="Q1925" s="137">
        <v>0</v>
      </c>
      <c r="R1925" s="137">
        <v>6</v>
      </c>
      <c r="S1925" s="137">
        <v>1</v>
      </c>
      <c r="T1925" s="137">
        <v>100</v>
      </c>
      <c r="U1925" t="str">
        <f>VLOOKUP($B1925,Summary!$A:$C,3,0)</f>
        <v>Rushikesh Kale</v>
      </c>
      <c r="V1925" t="str">
        <f ca="1">VLOOKUP($B1925,Summary!$A:$E,5,0)</f>
        <v>91 - 180</v>
      </c>
      <c r="W1925">
        <f t="shared" si="62"/>
        <v>10154482</v>
      </c>
    </row>
    <row r="1926" spans="1:23" s="8" customFormat="1">
      <c r="A1926" s="6">
        <v>45469</v>
      </c>
      <c r="B1926" s="209">
        <v>10154722</v>
      </c>
      <c r="C1926" s="7" t="str">
        <f t="shared" si="61"/>
        <v>ANIMESH KARMAKAR</v>
      </c>
      <c r="D1926" t="s">
        <v>492</v>
      </c>
      <c r="E1926">
        <v>6294590298</v>
      </c>
      <c r="F1926" t="s">
        <v>387</v>
      </c>
      <c r="G1926">
        <v>5</v>
      </c>
      <c r="H1926">
        <v>0</v>
      </c>
      <c r="I1926">
        <v>0</v>
      </c>
      <c r="J1926">
        <v>5</v>
      </c>
      <c r="K1926">
        <v>2</v>
      </c>
      <c r="L1926">
        <v>3</v>
      </c>
      <c r="M1926">
        <v>0</v>
      </c>
      <c r="N1926">
        <v>0</v>
      </c>
      <c r="O1926" t="s">
        <v>384</v>
      </c>
      <c r="P1926" s="368">
        <v>105</v>
      </c>
      <c r="Q1926" s="137">
        <v>0</v>
      </c>
      <c r="R1926" s="137">
        <v>4</v>
      </c>
      <c r="S1926" s="137">
        <v>1</v>
      </c>
      <c r="T1926" s="137">
        <v>80</v>
      </c>
      <c r="U1926" t="str">
        <f>VLOOKUP($B1926,Summary!$A:$C,3,0)</f>
        <v>Abhijit Khanvilkar</v>
      </c>
      <c r="V1926" t="str">
        <f ca="1">VLOOKUP($B1926,Summary!$A:$E,5,0)</f>
        <v>91 - 180</v>
      </c>
      <c r="W1926">
        <f t="shared" si="62"/>
        <v>10154722</v>
      </c>
    </row>
    <row r="1927" spans="1:23" s="8" customFormat="1">
      <c r="A1927" s="6">
        <v>45469</v>
      </c>
      <c r="B1927" s="209">
        <v>10151345</v>
      </c>
      <c r="C1927" s="7" t="str">
        <f t="shared" si="61"/>
        <v>NAGENDRA MISHRA</v>
      </c>
      <c r="D1927" t="s">
        <v>386</v>
      </c>
      <c r="E1927">
        <v>7049872363</v>
      </c>
      <c r="F1927" t="s">
        <v>448</v>
      </c>
      <c r="G1927">
        <v>3</v>
      </c>
      <c r="H1927">
        <v>1</v>
      </c>
      <c r="I1927">
        <v>0</v>
      </c>
      <c r="J1927">
        <v>2</v>
      </c>
      <c r="K1927">
        <v>1</v>
      </c>
      <c r="L1927">
        <v>2</v>
      </c>
      <c r="M1927">
        <v>0</v>
      </c>
      <c r="N1927">
        <v>0</v>
      </c>
      <c r="O1927" t="s">
        <v>384</v>
      </c>
      <c r="P1927" s="368">
        <v>140</v>
      </c>
      <c r="Q1927" s="137">
        <v>3799</v>
      </c>
      <c r="R1927" s="137">
        <v>3</v>
      </c>
      <c r="S1927" s="137">
        <v>1</v>
      </c>
      <c r="T1927" s="137">
        <v>100</v>
      </c>
      <c r="U1927" t="str">
        <f>VLOOKUP($B1927,Summary!$A:$C,3,0)</f>
        <v>Avnind Singh</v>
      </c>
      <c r="V1927" t="str">
        <f ca="1">VLOOKUP($B1927,Summary!$A:$E,5,0)</f>
        <v>180 +</v>
      </c>
      <c r="W1927">
        <f t="shared" si="62"/>
        <v>10151345</v>
      </c>
    </row>
    <row r="1928" spans="1:23" s="8" customFormat="1">
      <c r="A1928" s="6">
        <v>45469</v>
      </c>
      <c r="B1928" s="209">
        <v>10091881</v>
      </c>
      <c r="C1928" s="7" t="str">
        <f t="shared" si="61"/>
        <v>SUMIT SHARAD SANAS</v>
      </c>
      <c r="D1928" t="s">
        <v>427</v>
      </c>
      <c r="E1928">
        <v>8652573355</v>
      </c>
      <c r="F1928" t="s">
        <v>392</v>
      </c>
      <c r="G1928">
        <v>2</v>
      </c>
      <c r="H1928">
        <v>0</v>
      </c>
      <c r="I1928">
        <v>0</v>
      </c>
      <c r="J1928">
        <v>2</v>
      </c>
      <c r="K1928">
        <v>0</v>
      </c>
      <c r="L1928">
        <v>2</v>
      </c>
      <c r="M1928">
        <v>0</v>
      </c>
      <c r="N1928">
        <v>0</v>
      </c>
      <c r="O1928" t="s">
        <v>384</v>
      </c>
      <c r="P1928" s="368">
        <v>55</v>
      </c>
      <c r="Q1928" s="137">
        <v>0</v>
      </c>
      <c r="R1928" s="137">
        <v>2</v>
      </c>
      <c r="S1928" s="137">
        <v>1</v>
      </c>
      <c r="T1928" s="137">
        <v>40</v>
      </c>
      <c r="U1928" t="str">
        <f>VLOOKUP($B1928,Summary!$A:$C,3,0)</f>
        <v>Abhijit Khanvilkar</v>
      </c>
      <c r="V1928" t="str">
        <f ca="1">VLOOKUP($B1928,Summary!$A:$E,5,0)</f>
        <v>More Than 1 Year</v>
      </c>
      <c r="W1928">
        <f t="shared" si="62"/>
        <v>10091881</v>
      </c>
    </row>
    <row r="1929" spans="1:23" s="8" customFormat="1">
      <c r="A1929" s="6">
        <v>45469</v>
      </c>
      <c r="B1929" s="209">
        <v>10154719</v>
      </c>
      <c r="C1929" s="7" t="str">
        <f t="shared" si="61"/>
        <v>CHANDAN MISHRA</v>
      </c>
      <c r="D1929" t="s">
        <v>489</v>
      </c>
      <c r="E1929">
        <v>8433849596</v>
      </c>
      <c r="F1929" t="s">
        <v>471</v>
      </c>
      <c r="G1929">
        <v>5</v>
      </c>
      <c r="H1929">
        <v>0</v>
      </c>
      <c r="I1929">
        <v>0</v>
      </c>
      <c r="J1929">
        <v>5</v>
      </c>
      <c r="K1929">
        <v>2</v>
      </c>
      <c r="L1929">
        <v>3</v>
      </c>
      <c r="M1929">
        <v>0</v>
      </c>
      <c r="N1929">
        <v>0</v>
      </c>
      <c r="O1929" t="s">
        <v>384</v>
      </c>
      <c r="P1929" s="368">
        <v>125</v>
      </c>
      <c r="Q1929" s="137">
        <v>0</v>
      </c>
      <c r="R1929" s="137">
        <v>5</v>
      </c>
      <c r="S1929" s="137">
        <v>1</v>
      </c>
      <c r="T1929" s="137">
        <v>100</v>
      </c>
      <c r="U1929" t="str">
        <f>VLOOKUP($B1929,Summary!$A:$C,3,0)</f>
        <v>Dileep Sharma</v>
      </c>
      <c r="V1929" t="str">
        <f ca="1">VLOOKUP($B1929,Summary!$A:$E,5,0)</f>
        <v>91 - 180</v>
      </c>
      <c r="W1929">
        <f t="shared" si="62"/>
        <v>10154719</v>
      </c>
    </row>
    <row r="1930" spans="1:23" s="8" customFormat="1">
      <c r="A1930" s="6">
        <v>45469</v>
      </c>
      <c r="B1930" s="209">
        <v>10158405</v>
      </c>
      <c r="C1930" s="7" t="str">
        <f t="shared" si="61"/>
        <v>KAPIL</v>
      </c>
      <c r="D1930" t="s">
        <v>583</v>
      </c>
      <c r="E1930">
        <v>8295745494</v>
      </c>
      <c r="F1930" t="s">
        <v>397</v>
      </c>
      <c r="G1930">
        <v>4</v>
      </c>
      <c r="H1930">
        <v>0</v>
      </c>
      <c r="I1930">
        <v>0</v>
      </c>
      <c r="J1930">
        <v>4</v>
      </c>
      <c r="K1930">
        <v>1</v>
      </c>
      <c r="L1930">
        <v>4</v>
      </c>
      <c r="M1930">
        <v>0</v>
      </c>
      <c r="N1930">
        <v>0</v>
      </c>
      <c r="O1930" t="s">
        <v>384</v>
      </c>
      <c r="P1930" s="368">
        <v>100</v>
      </c>
      <c r="Q1930" s="137">
        <v>0</v>
      </c>
      <c r="R1930" s="137">
        <v>4</v>
      </c>
      <c r="S1930" s="137">
        <v>1</v>
      </c>
      <c r="T1930" s="137">
        <v>100</v>
      </c>
      <c r="U1930" t="str">
        <f>VLOOKUP($B1930,Summary!$A:$C,3,0)</f>
        <v>Madhuri Joshi</v>
      </c>
      <c r="V1930" t="str">
        <f ca="1">VLOOKUP($B1930,Summary!$A:$E,5,0)</f>
        <v>00 - 30</v>
      </c>
      <c r="W1930">
        <f t="shared" si="62"/>
        <v>10158405</v>
      </c>
    </row>
    <row r="1931" spans="1:23" s="8" customFormat="1">
      <c r="A1931" s="6">
        <v>45469</v>
      </c>
      <c r="B1931" s="209">
        <v>10153342</v>
      </c>
      <c r="C1931" s="7" t="str">
        <f t="shared" si="61"/>
        <v>AKASH RAMRATAN JAISWAL</v>
      </c>
      <c r="D1931" t="s">
        <v>461</v>
      </c>
      <c r="E1931">
        <v>7977956010</v>
      </c>
      <c r="F1931" t="s">
        <v>390</v>
      </c>
      <c r="G1931">
        <v>1</v>
      </c>
      <c r="H1931">
        <v>0</v>
      </c>
      <c r="I1931">
        <v>0</v>
      </c>
      <c r="J1931">
        <v>1</v>
      </c>
      <c r="K1931">
        <v>1</v>
      </c>
      <c r="L1931">
        <v>0</v>
      </c>
      <c r="M1931">
        <v>0</v>
      </c>
      <c r="N1931">
        <v>0</v>
      </c>
      <c r="O1931" t="s">
        <v>384</v>
      </c>
      <c r="P1931" s="368">
        <v>25</v>
      </c>
      <c r="Q1931" s="137">
        <v>0</v>
      </c>
      <c r="R1931" s="137">
        <v>1</v>
      </c>
      <c r="S1931" s="137">
        <v>1</v>
      </c>
      <c r="T1931" s="137">
        <v>33.33</v>
      </c>
      <c r="U1931" t="str">
        <f>VLOOKUP($B1931,Summary!$A:$C,3,0)</f>
        <v>Avnind Singh</v>
      </c>
      <c r="V1931" t="str">
        <f ca="1">VLOOKUP($B1931,Summary!$A:$E,5,0)</f>
        <v>91 - 180</v>
      </c>
      <c r="W1931">
        <f t="shared" si="62"/>
        <v>10153342</v>
      </c>
    </row>
    <row r="1932" spans="1:23" s="8" customFormat="1">
      <c r="A1932" s="6">
        <v>45469</v>
      </c>
      <c r="B1932" s="209">
        <v>10154479</v>
      </c>
      <c r="C1932" s="7" t="str">
        <f t="shared" si="61"/>
        <v>VINOD KUMAR</v>
      </c>
      <c r="D1932" t="s">
        <v>477</v>
      </c>
      <c r="E1932">
        <v>7905193449</v>
      </c>
      <c r="F1932" t="s">
        <v>471</v>
      </c>
      <c r="G1932">
        <v>5</v>
      </c>
      <c r="H1932">
        <v>0</v>
      </c>
      <c r="I1932">
        <v>0</v>
      </c>
      <c r="J1932">
        <v>5</v>
      </c>
      <c r="K1932">
        <v>2</v>
      </c>
      <c r="L1932">
        <v>3</v>
      </c>
      <c r="M1932">
        <v>0</v>
      </c>
      <c r="N1932">
        <v>0</v>
      </c>
      <c r="O1932" t="s">
        <v>384</v>
      </c>
      <c r="P1932" s="368">
        <v>125</v>
      </c>
      <c r="Q1932" s="137">
        <v>0</v>
      </c>
      <c r="R1932" s="137">
        <v>5</v>
      </c>
      <c r="S1932" s="137">
        <v>1</v>
      </c>
      <c r="T1932" s="137">
        <v>100</v>
      </c>
      <c r="U1932" t="str">
        <f>VLOOKUP($B1932,Summary!$A:$C,3,0)</f>
        <v>Dileep Sharma</v>
      </c>
      <c r="V1932" t="str">
        <f ca="1">VLOOKUP($B1932,Summary!$A:$E,5,0)</f>
        <v>91 - 180</v>
      </c>
      <c r="W1932">
        <f t="shared" si="62"/>
        <v>10154479</v>
      </c>
    </row>
    <row r="1933" spans="1:23" s="8" customFormat="1">
      <c r="A1933" s="6">
        <v>45469</v>
      </c>
      <c r="B1933" s="209">
        <v>10152846</v>
      </c>
      <c r="C1933" s="7" t="str">
        <f t="shared" si="61"/>
        <v>SANDESH SAROJ MISHRA</v>
      </c>
      <c r="D1933" t="s">
        <v>394</v>
      </c>
      <c r="E1933">
        <v>9819648094</v>
      </c>
      <c r="F1933" t="s">
        <v>471</v>
      </c>
      <c r="G1933">
        <v>5</v>
      </c>
      <c r="H1933">
        <v>0</v>
      </c>
      <c r="I1933">
        <v>0</v>
      </c>
      <c r="J1933">
        <v>5</v>
      </c>
      <c r="K1933">
        <v>3</v>
      </c>
      <c r="L1933">
        <v>3</v>
      </c>
      <c r="M1933">
        <v>0</v>
      </c>
      <c r="N1933">
        <v>0</v>
      </c>
      <c r="O1933" t="s">
        <v>384</v>
      </c>
      <c r="P1933" s="368">
        <v>125</v>
      </c>
      <c r="Q1933" s="137">
        <v>0</v>
      </c>
      <c r="R1933" s="137">
        <v>5</v>
      </c>
      <c r="S1933" s="137">
        <v>1</v>
      </c>
      <c r="T1933" s="137">
        <v>100</v>
      </c>
      <c r="U1933" t="str">
        <f>VLOOKUP($B1933,Summary!$A:$C,3,0)</f>
        <v>Dileep Sharma</v>
      </c>
      <c r="V1933" t="str">
        <f ca="1">VLOOKUP($B1933,Summary!$A:$E,5,0)</f>
        <v>91 - 180</v>
      </c>
      <c r="W1933">
        <f t="shared" si="62"/>
        <v>10152846</v>
      </c>
    </row>
    <row r="1934" spans="1:23" s="8" customFormat="1">
      <c r="A1934" s="6">
        <v>45469</v>
      </c>
      <c r="B1934" s="209">
        <v>10153634</v>
      </c>
      <c r="C1934" s="7" t="str">
        <f t="shared" si="61"/>
        <v>LAXMI NARAYAN PANDEY</v>
      </c>
      <c r="D1934" t="s">
        <v>467</v>
      </c>
      <c r="E1934">
        <v>7208851513</v>
      </c>
      <c r="F1934" t="s">
        <v>387</v>
      </c>
      <c r="G1934">
        <v>3</v>
      </c>
      <c r="H1934">
        <v>1</v>
      </c>
      <c r="I1934">
        <v>0</v>
      </c>
      <c r="J1934">
        <v>2</v>
      </c>
      <c r="K1934">
        <v>1</v>
      </c>
      <c r="L1934">
        <v>2</v>
      </c>
      <c r="M1934">
        <v>0</v>
      </c>
      <c r="N1934">
        <v>0</v>
      </c>
      <c r="O1934" t="s">
        <v>384</v>
      </c>
      <c r="P1934" s="368">
        <v>150</v>
      </c>
      <c r="Q1934" s="137">
        <v>4720</v>
      </c>
      <c r="R1934" s="137">
        <v>3</v>
      </c>
      <c r="S1934" s="137">
        <v>1</v>
      </c>
      <c r="T1934" s="137">
        <v>60</v>
      </c>
      <c r="U1934" t="str">
        <f>VLOOKUP($B1934,Summary!$A:$C,3,0)</f>
        <v>Abhijit Khanvilkar</v>
      </c>
      <c r="V1934" t="str">
        <f ca="1">VLOOKUP($B1934,Summary!$A:$E,5,0)</f>
        <v>91 - 180</v>
      </c>
      <c r="W1934">
        <f t="shared" si="62"/>
        <v>10153634</v>
      </c>
    </row>
    <row r="1935" spans="1:23" s="8" customFormat="1">
      <c r="A1935" s="6">
        <v>45469</v>
      </c>
      <c r="B1935" s="209">
        <v>10157451</v>
      </c>
      <c r="C1935" s="7" t="str">
        <f t="shared" si="61"/>
        <v>ATHARAV DASHRATH PAWAR</v>
      </c>
      <c r="D1935" t="s">
        <v>551</v>
      </c>
      <c r="E1935">
        <v>8655082048</v>
      </c>
      <c r="F1935" t="s">
        <v>387</v>
      </c>
      <c r="G1935">
        <v>7</v>
      </c>
      <c r="H1935">
        <v>0</v>
      </c>
      <c r="I1935">
        <v>0</v>
      </c>
      <c r="J1935">
        <v>7</v>
      </c>
      <c r="K1935">
        <v>3</v>
      </c>
      <c r="L1935">
        <v>4</v>
      </c>
      <c r="M1935">
        <v>0</v>
      </c>
      <c r="N1935">
        <v>0</v>
      </c>
      <c r="O1935" t="s">
        <v>384</v>
      </c>
      <c r="P1935" s="368">
        <v>175</v>
      </c>
      <c r="Q1935" s="137">
        <v>0</v>
      </c>
      <c r="R1935" s="137">
        <v>7</v>
      </c>
      <c r="S1935" s="137">
        <v>1</v>
      </c>
      <c r="T1935" s="137">
        <v>100</v>
      </c>
      <c r="U1935" t="str">
        <f>VLOOKUP($B1935,Summary!$A:$C,3,0)</f>
        <v>Abhijit Khanvilkar</v>
      </c>
      <c r="V1935" t="str">
        <f ca="1">VLOOKUP($B1935,Summary!$A:$E,5,0)</f>
        <v>31 - 90</v>
      </c>
      <c r="W1935">
        <f t="shared" si="62"/>
        <v>10157451</v>
      </c>
    </row>
    <row r="1936" spans="1:23" s="8" customFormat="1">
      <c r="A1936" s="6">
        <v>45469</v>
      </c>
      <c r="B1936" s="209">
        <v>10068735</v>
      </c>
      <c r="C1936" s="7" t="str">
        <f t="shared" si="61"/>
        <v>MOHAMMED MUNAWAR KHAN</v>
      </c>
      <c r="D1936" t="s">
        <v>398</v>
      </c>
      <c r="E1936">
        <v>8779346184</v>
      </c>
      <c r="F1936" t="s">
        <v>414</v>
      </c>
      <c r="G1936">
        <v>3</v>
      </c>
      <c r="H1936">
        <v>1</v>
      </c>
      <c r="I1936">
        <v>0</v>
      </c>
      <c r="J1936">
        <v>2</v>
      </c>
      <c r="K1936">
        <v>0</v>
      </c>
      <c r="L1936">
        <v>4</v>
      </c>
      <c r="M1936">
        <v>0</v>
      </c>
      <c r="N1936">
        <v>0</v>
      </c>
      <c r="O1936" t="s">
        <v>384</v>
      </c>
      <c r="P1936" s="368">
        <v>140</v>
      </c>
      <c r="Q1936" s="137">
        <v>22656</v>
      </c>
      <c r="R1936" s="137">
        <v>3</v>
      </c>
      <c r="S1936" s="137">
        <v>1</v>
      </c>
      <c r="T1936" s="137">
        <v>100</v>
      </c>
      <c r="U1936" t="str">
        <f>VLOOKUP($B1936,Summary!$A:$C,3,0)</f>
        <v>Intezar Sayed</v>
      </c>
      <c r="V1936" t="str">
        <f ca="1">VLOOKUP($B1936,Summary!$A:$E,5,0)</f>
        <v>More Than 1 Year</v>
      </c>
      <c r="W1936">
        <f t="shared" si="62"/>
        <v>10068735</v>
      </c>
    </row>
    <row r="1937" spans="1:23" s="8" customFormat="1">
      <c r="A1937" s="6">
        <v>45469</v>
      </c>
      <c r="B1937" s="209">
        <v>10158803</v>
      </c>
      <c r="C1937" s="7" t="str">
        <f t="shared" si="61"/>
        <v>ROHIT ARUN PATEL</v>
      </c>
      <c r="D1937" t="s">
        <v>590</v>
      </c>
      <c r="E1937">
        <v>8928902294</v>
      </c>
      <c r="F1937" t="s">
        <v>431</v>
      </c>
      <c r="G1937">
        <v>5</v>
      </c>
      <c r="H1937">
        <v>0</v>
      </c>
      <c r="I1937">
        <v>0</v>
      </c>
      <c r="J1937">
        <v>5</v>
      </c>
      <c r="K1937">
        <v>3</v>
      </c>
      <c r="L1937">
        <v>2</v>
      </c>
      <c r="M1937">
        <v>0</v>
      </c>
      <c r="N1937">
        <v>0</v>
      </c>
      <c r="O1937" t="s">
        <v>384</v>
      </c>
      <c r="P1937" s="368">
        <v>125</v>
      </c>
      <c r="Q1937" s="137">
        <v>0</v>
      </c>
      <c r="R1937" s="137">
        <v>5</v>
      </c>
      <c r="S1937" s="137">
        <v>1</v>
      </c>
      <c r="T1937" s="137">
        <v>100</v>
      </c>
      <c r="U1937" t="str">
        <f>VLOOKUP($B1937,Summary!$A:$C,3,0)</f>
        <v>Madhuri Joshi</v>
      </c>
      <c r="V1937" t="str">
        <f ca="1">VLOOKUP($B1937,Summary!$A:$E,5,0)</f>
        <v>00 - 30</v>
      </c>
      <c r="W1937">
        <f t="shared" si="62"/>
        <v>10158803</v>
      </c>
    </row>
    <row r="1938" spans="1:23" s="8" customFormat="1">
      <c r="A1938" s="6">
        <v>45469</v>
      </c>
      <c r="B1938" s="209">
        <v>10156139</v>
      </c>
      <c r="C1938" s="7" t="str">
        <f t="shared" si="61"/>
        <v>ASHISH SHUKLA</v>
      </c>
      <c r="D1938" t="s">
        <v>508</v>
      </c>
      <c r="E1938">
        <v>8879709699</v>
      </c>
      <c r="F1938" t="s">
        <v>387</v>
      </c>
      <c r="G1938">
        <v>4</v>
      </c>
      <c r="H1938">
        <v>0</v>
      </c>
      <c r="I1938">
        <v>0</v>
      </c>
      <c r="J1938">
        <v>4</v>
      </c>
      <c r="K1938">
        <v>2</v>
      </c>
      <c r="L1938">
        <v>2</v>
      </c>
      <c r="M1938">
        <v>0</v>
      </c>
      <c r="N1938">
        <v>0</v>
      </c>
      <c r="O1938" t="s">
        <v>384</v>
      </c>
      <c r="P1938" s="368">
        <v>100</v>
      </c>
      <c r="Q1938" s="137">
        <v>0</v>
      </c>
      <c r="R1938" s="137">
        <v>4</v>
      </c>
      <c r="S1938" s="137">
        <v>1</v>
      </c>
      <c r="T1938" s="137">
        <v>80</v>
      </c>
      <c r="U1938" t="str">
        <f>VLOOKUP($B1938,Summary!$A:$C,3,0)</f>
        <v>Abhijit Khanvilkar</v>
      </c>
      <c r="V1938" t="str">
        <f ca="1">VLOOKUP($B1938,Summary!$A:$E,5,0)</f>
        <v>31 - 90</v>
      </c>
      <c r="W1938">
        <f t="shared" si="62"/>
        <v>10156139</v>
      </c>
    </row>
    <row r="1939" spans="1:23" s="8" customFormat="1">
      <c r="A1939" s="6">
        <v>45469</v>
      </c>
      <c r="B1939" s="209">
        <v>10147895</v>
      </c>
      <c r="C1939" s="7" t="str">
        <f t="shared" si="61"/>
        <v>RUSHIKESH DODHU JADHAV</v>
      </c>
      <c r="D1939" t="s">
        <v>389</v>
      </c>
      <c r="E1939">
        <v>9768269689</v>
      </c>
      <c r="F1939" t="s">
        <v>461</v>
      </c>
      <c r="G1939">
        <v>5</v>
      </c>
      <c r="H1939">
        <v>0</v>
      </c>
      <c r="I1939">
        <v>0</v>
      </c>
      <c r="J1939">
        <v>5</v>
      </c>
      <c r="K1939">
        <v>1</v>
      </c>
      <c r="L1939">
        <v>4</v>
      </c>
      <c r="M1939">
        <v>0</v>
      </c>
      <c r="N1939">
        <v>0</v>
      </c>
      <c r="O1939" t="s">
        <v>384</v>
      </c>
      <c r="P1939" s="368">
        <v>115</v>
      </c>
      <c r="Q1939" s="137">
        <v>0</v>
      </c>
      <c r="R1939" s="137">
        <v>5</v>
      </c>
      <c r="S1939" s="137">
        <v>1</v>
      </c>
      <c r="T1939" s="137">
        <v>100</v>
      </c>
      <c r="U1939" t="str">
        <f>VLOOKUP($B1939,Summary!$A:$C,3,0)</f>
        <v>Avnind Singh</v>
      </c>
      <c r="V1939" t="str">
        <f ca="1">VLOOKUP($B1939,Summary!$A:$E,5,0)</f>
        <v>180 +</v>
      </c>
      <c r="W1939">
        <f t="shared" si="62"/>
        <v>10147895</v>
      </c>
    </row>
    <row r="1940" spans="1:23" s="8" customFormat="1">
      <c r="A1940" s="6">
        <v>45469</v>
      </c>
      <c r="B1940" s="209">
        <v>10156402</v>
      </c>
      <c r="C1940" s="7" t="str">
        <f t="shared" si="61"/>
        <v>RANJEET UPENDRA SHARMA</v>
      </c>
      <c r="D1940" t="s">
        <v>529</v>
      </c>
      <c r="E1940">
        <v>7620769467</v>
      </c>
      <c r="F1940" t="s">
        <v>412</v>
      </c>
      <c r="G1940">
        <v>4</v>
      </c>
      <c r="H1940">
        <v>0</v>
      </c>
      <c r="I1940">
        <v>0</v>
      </c>
      <c r="J1940">
        <v>4</v>
      </c>
      <c r="K1940">
        <v>0</v>
      </c>
      <c r="L1940">
        <v>4</v>
      </c>
      <c r="M1940">
        <v>0</v>
      </c>
      <c r="N1940">
        <v>0</v>
      </c>
      <c r="O1940" t="s">
        <v>384</v>
      </c>
      <c r="P1940" s="368">
        <v>100</v>
      </c>
      <c r="Q1940" s="137">
        <v>0</v>
      </c>
      <c r="R1940" s="137">
        <v>4</v>
      </c>
      <c r="S1940" s="137">
        <v>1</v>
      </c>
      <c r="T1940" s="137">
        <v>80</v>
      </c>
      <c r="U1940" t="str">
        <f>VLOOKUP($B1940,Summary!$A:$C,3,0)</f>
        <v>Rushikesh Kale</v>
      </c>
      <c r="V1940" t="str">
        <f ca="1">VLOOKUP($B1940,Summary!$A:$E,5,0)</f>
        <v>31 - 90</v>
      </c>
      <c r="W1940">
        <f t="shared" si="62"/>
        <v>10156402</v>
      </c>
    </row>
    <row r="1941" spans="1:23" s="8" customFormat="1">
      <c r="A1941" s="6">
        <v>45469</v>
      </c>
      <c r="B1941" s="209">
        <v>10156156</v>
      </c>
      <c r="C1941" s="7" t="str">
        <f t="shared" si="61"/>
        <v>AJAY KUMAR MISHRA</v>
      </c>
      <c r="D1941" t="s">
        <v>528</v>
      </c>
      <c r="E1941">
        <v>8009478116</v>
      </c>
      <c r="F1941" t="s">
        <v>386</v>
      </c>
      <c r="G1941">
        <v>5</v>
      </c>
      <c r="H1941">
        <v>0</v>
      </c>
      <c r="I1941">
        <v>0</v>
      </c>
      <c r="J1941">
        <v>5</v>
      </c>
      <c r="K1941">
        <v>3</v>
      </c>
      <c r="L1941">
        <v>2</v>
      </c>
      <c r="M1941">
        <v>0</v>
      </c>
      <c r="N1941">
        <v>0</v>
      </c>
      <c r="O1941" t="s">
        <v>384</v>
      </c>
      <c r="P1941" s="368">
        <v>125</v>
      </c>
      <c r="Q1941" s="137">
        <v>0</v>
      </c>
      <c r="R1941" s="137">
        <v>5</v>
      </c>
      <c r="S1941" s="137">
        <v>1</v>
      </c>
      <c r="T1941" s="137">
        <v>100</v>
      </c>
      <c r="U1941" t="str">
        <f>VLOOKUP($B1941,Summary!$A:$C,3,0)</f>
        <v>Avnind Singh</v>
      </c>
      <c r="V1941" t="str">
        <f ca="1">VLOOKUP($B1941,Summary!$A:$E,5,0)</f>
        <v>31 - 90</v>
      </c>
      <c r="W1941">
        <f t="shared" si="62"/>
        <v>10156156</v>
      </c>
    </row>
    <row r="1942" spans="1:23" s="8" customFormat="1">
      <c r="A1942" s="6">
        <v>45469</v>
      </c>
      <c r="B1942" s="209">
        <v>10152591</v>
      </c>
      <c r="C1942" s="7" t="str">
        <f t="shared" si="61"/>
        <v>ARUN KUMAR SHUKLA</v>
      </c>
      <c r="D1942" t="s">
        <v>421</v>
      </c>
      <c r="E1942">
        <v>8928440955</v>
      </c>
      <c r="F1942" t="s">
        <v>405</v>
      </c>
      <c r="G1942">
        <v>7</v>
      </c>
      <c r="H1942">
        <v>0</v>
      </c>
      <c r="I1942">
        <v>0</v>
      </c>
      <c r="J1942">
        <v>7</v>
      </c>
      <c r="K1942">
        <v>0</v>
      </c>
      <c r="L1942">
        <v>7</v>
      </c>
      <c r="M1942">
        <v>0</v>
      </c>
      <c r="N1942">
        <v>0</v>
      </c>
      <c r="O1942" t="s">
        <v>384</v>
      </c>
      <c r="P1942" s="368">
        <v>160</v>
      </c>
      <c r="Q1942" s="137">
        <v>0</v>
      </c>
      <c r="R1942" s="137">
        <v>7</v>
      </c>
      <c r="S1942" s="137">
        <v>1</v>
      </c>
      <c r="T1942" s="137">
        <v>100</v>
      </c>
      <c r="U1942" t="str">
        <f>VLOOKUP($B1942,Summary!$A:$C,3,0)</f>
        <v>Rushikesh Kale</v>
      </c>
      <c r="V1942" t="str">
        <f ca="1">VLOOKUP($B1942,Summary!$A:$E,5,0)</f>
        <v>91 - 180</v>
      </c>
      <c r="W1942">
        <f t="shared" si="62"/>
        <v>10152591</v>
      </c>
    </row>
    <row r="1943" spans="1:23" s="8" customFormat="1">
      <c r="A1943" s="6">
        <v>45469</v>
      </c>
      <c r="B1943" s="209">
        <v>10028593</v>
      </c>
      <c r="C1943" s="7" t="str">
        <f t="shared" si="61"/>
        <v>NANDAN SINGH</v>
      </c>
      <c r="D1943" t="s">
        <v>416</v>
      </c>
      <c r="E1943">
        <v>8655842601</v>
      </c>
      <c r="F1943" t="s">
        <v>387</v>
      </c>
      <c r="G1943">
        <v>2</v>
      </c>
      <c r="H1943">
        <v>1</v>
      </c>
      <c r="I1943">
        <v>0</v>
      </c>
      <c r="J1943">
        <v>1</v>
      </c>
      <c r="K1943">
        <v>0</v>
      </c>
      <c r="L1943">
        <v>2</v>
      </c>
      <c r="M1943">
        <v>0</v>
      </c>
      <c r="N1943">
        <v>0</v>
      </c>
      <c r="O1943" t="s">
        <v>384</v>
      </c>
      <c r="P1943" s="368">
        <v>110</v>
      </c>
      <c r="Q1943" s="137">
        <v>11800</v>
      </c>
      <c r="R1943" s="137">
        <v>2</v>
      </c>
      <c r="S1943" s="137">
        <v>1</v>
      </c>
      <c r="T1943" s="137">
        <v>40</v>
      </c>
      <c r="U1943" t="str">
        <f>VLOOKUP($B1943,Summary!$A:$C,3,0)</f>
        <v>Abhijit Khanvilkar</v>
      </c>
      <c r="V1943" t="str">
        <f ca="1">VLOOKUP($B1943,Summary!$A:$E,5,0)</f>
        <v>More Than 1 Year</v>
      </c>
      <c r="W1943">
        <f t="shared" si="62"/>
        <v>10028593</v>
      </c>
    </row>
    <row r="1944" spans="1:23" s="8" customFormat="1">
      <c r="A1944" s="6">
        <v>45469</v>
      </c>
      <c r="B1944" s="209">
        <v>10129842</v>
      </c>
      <c r="C1944" s="7" t="str">
        <f t="shared" si="61"/>
        <v>RANJIT REVNATH BOBHATE</v>
      </c>
      <c r="D1944" t="s">
        <v>428</v>
      </c>
      <c r="E1944">
        <v>9920240914</v>
      </c>
      <c r="F1944" t="s">
        <v>397</v>
      </c>
      <c r="G1944">
        <v>5</v>
      </c>
      <c r="H1944">
        <v>0</v>
      </c>
      <c r="I1944">
        <v>0</v>
      </c>
      <c r="J1944">
        <v>5</v>
      </c>
      <c r="K1944">
        <v>0</v>
      </c>
      <c r="L1944">
        <v>5</v>
      </c>
      <c r="M1944">
        <v>0</v>
      </c>
      <c r="N1944">
        <v>0</v>
      </c>
      <c r="O1944" t="s">
        <v>384</v>
      </c>
      <c r="P1944" s="368">
        <v>125</v>
      </c>
      <c r="Q1944" s="137">
        <v>0</v>
      </c>
      <c r="R1944" s="137">
        <v>5</v>
      </c>
      <c r="S1944" s="137">
        <v>1</v>
      </c>
      <c r="T1944" s="137">
        <v>100</v>
      </c>
      <c r="U1944" t="str">
        <f>VLOOKUP($B1944,Summary!$A:$C,3,0)</f>
        <v>Madhuri Joshi</v>
      </c>
      <c r="V1944" t="str">
        <f ca="1">VLOOKUP($B1944,Summary!$A:$E,5,0)</f>
        <v>More Than 1 Year</v>
      </c>
      <c r="W1944">
        <f t="shared" si="62"/>
        <v>10129842</v>
      </c>
    </row>
    <row r="1945" spans="1:23" s="8" customFormat="1">
      <c r="A1945" s="6">
        <v>45469</v>
      </c>
      <c r="B1945" s="209">
        <v>10158407</v>
      </c>
      <c r="C1945" s="7" t="str">
        <f t="shared" si="61"/>
        <v>ADESH DUBEY</v>
      </c>
      <c r="D1945" t="s">
        <v>584</v>
      </c>
      <c r="E1945">
        <v>9369678516</v>
      </c>
      <c r="F1945" t="s">
        <v>397</v>
      </c>
      <c r="G1945">
        <v>6</v>
      </c>
      <c r="H1945">
        <v>0</v>
      </c>
      <c r="I1945">
        <v>0</v>
      </c>
      <c r="J1945">
        <v>6</v>
      </c>
      <c r="K1945">
        <v>1</v>
      </c>
      <c r="L1945">
        <v>5</v>
      </c>
      <c r="M1945">
        <v>0</v>
      </c>
      <c r="N1945">
        <v>0</v>
      </c>
      <c r="O1945" t="s">
        <v>384</v>
      </c>
      <c r="P1945" s="368">
        <v>140</v>
      </c>
      <c r="Q1945" s="137">
        <v>0</v>
      </c>
      <c r="R1945" s="137">
        <v>6</v>
      </c>
      <c r="S1945" s="137">
        <v>1</v>
      </c>
      <c r="T1945" s="137">
        <v>100</v>
      </c>
      <c r="U1945" t="str">
        <f>VLOOKUP($B1945,Summary!$A:$C,3,0)</f>
        <v>Madhuri Joshi</v>
      </c>
      <c r="V1945" t="str">
        <f ca="1">VLOOKUP($B1945,Summary!$A:$E,5,0)</f>
        <v>00 - 30</v>
      </c>
      <c r="W1945">
        <f t="shared" si="62"/>
        <v>10158407</v>
      </c>
    </row>
    <row r="1946" spans="1:23" s="8" customFormat="1">
      <c r="A1946" s="6">
        <v>45469</v>
      </c>
      <c r="B1946" s="209">
        <v>10062688</v>
      </c>
      <c r="C1946" s="7" t="str">
        <f t="shared" si="61"/>
        <v>CHANDRALOK GUPTA</v>
      </c>
      <c r="D1946" t="s">
        <v>405</v>
      </c>
      <c r="E1946">
        <v>8424058233</v>
      </c>
      <c r="F1946" t="s">
        <v>422</v>
      </c>
      <c r="G1946">
        <v>1</v>
      </c>
      <c r="H1946">
        <v>1</v>
      </c>
      <c r="I1946">
        <v>0</v>
      </c>
      <c r="J1946">
        <v>0</v>
      </c>
      <c r="K1946">
        <v>0</v>
      </c>
      <c r="L1946">
        <v>1</v>
      </c>
      <c r="M1946">
        <v>0</v>
      </c>
      <c r="N1946">
        <v>0</v>
      </c>
      <c r="O1946" t="s">
        <v>384</v>
      </c>
      <c r="P1946" s="368">
        <v>90</v>
      </c>
      <c r="Q1946" s="137">
        <v>18054</v>
      </c>
      <c r="R1946" s="137">
        <v>1</v>
      </c>
      <c r="S1946" s="137">
        <v>1</v>
      </c>
      <c r="T1946" s="137">
        <v>20</v>
      </c>
      <c r="U1946" t="str">
        <f>VLOOKUP($B1946,Summary!$A:$C,3,0)</f>
        <v>Rushikesh Kale</v>
      </c>
      <c r="V1946" t="str">
        <f ca="1">VLOOKUP($B1946,Summary!$A:$E,5,0)</f>
        <v>More Than 1 Year</v>
      </c>
      <c r="W1946">
        <f t="shared" si="62"/>
        <v>10062688</v>
      </c>
    </row>
    <row r="1947" spans="1:23" s="8" customFormat="1">
      <c r="A1947" s="6">
        <v>45469</v>
      </c>
      <c r="B1947" s="209">
        <v>10158797</v>
      </c>
      <c r="C1947" s="7" t="str">
        <f t="shared" si="61"/>
        <v>SANKET SUNIL PARDESHI</v>
      </c>
      <c r="D1947" t="s">
        <v>587</v>
      </c>
      <c r="E1947">
        <v>9021593609</v>
      </c>
      <c r="F1947" t="s">
        <v>393</v>
      </c>
      <c r="G1947">
        <v>2</v>
      </c>
      <c r="H1947">
        <v>0</v>
      </c>
      <c r="I1947">
        <v>0</v>
      </c>
      <c r="J1947">
        <v>2</v>
      </c>
      <c r="K1947">
        <v>1</v>
      </c>
      <c r="L1947">
        <v>1</v>
      </c>
      <c r="M1947">
        <v>0</v>
      </c>
      <c r="N1947">
        <v>0</v>
      </c>
      <c r="O1947" t="s">
        <v>384</v>
      </c>
      <c r="P1947" s="368">
        <v>50</v>
      </c>
      <c r="Q1947" s="137">
        <v>0</v>
      </c>
      <c r="R1947" s="137">
        <v>2</v>
      </c>
      <c r="S1947" s="137">
        <v>1</v>
      </c>
      <c r="T1947" s="137">
        <v>66.67</v>
      </c>
      <c r="U1947" t="str">
        <f>VLOOKUP($B1947,Summary!$A:$C,3,0)</f>
        <v>Avnind Singh</v>
      </c>
      <c r="V1947" t="str">
        <f ca="1">VLOOKUP($B1947,Summary!$A:$E,5,0)</f>
        <v>00 - 30</v>
      </c>
      <c r="W1947">
        <f t="shared" si="62"/>
        <v>10158797</v>
      </c>
    </row>
    <row r="1948" spans="1:23" s="8" customFormat="1">
      <c r="A1948" s="6">
        <v>45469</v>
      </c>
      <c r="B1948" s="209">
        <v>10106261</v>
      </c>
      <c r="C1948" s="7" t="str">
        <f t="shared" ref="C1948:C2011" si="63">D1948</f>
        <v>MOHD ANWAR</v>
      </c>
      <c r="D1948" t="s">
        <v>406</v>
      </c>
      <c r="E1948">
        <v>9699967378</v>
      </c>
      <c r="F1948" t="s">
        <v>397</v>
      </c>
      <c r="G1948">
        <v>7</v>
      </c>
      <c r="H1948">
        <v>0</v>
      </c>
      <c r="I1948">
        <v>0</v>
      </c>
      <c r="J1948">
        <v>7</v>
      </c>
      <c r="K1948">
        <v>0</v>
      </c>
      <c r="L1948">
        <v>7</v>
      </c>
      <c r="M1948">
        <v>0</v>
      </c>
      <c r="N1948">
        <v>0</v>
      </c>
      <c r="O1948" t="s">
        <v>384</v>
      </c>
      <c r="P1948" s="368">
        <v>150</v>
      </c>
      <c r="Q1948" s="137">
        <v>0</v>
      </c>
      <c r="R1948" s="137">
        <v>6</v>
      </c>
      <c r="S1948" s="137">
        <v>1</v>
      </c>
      <c r="T1948" s="137">
        <v>100</v>
      </c>
      <c r="U1948" t="str">
        <f>VLOOKUP($B1948,Summary!$A:$C,3,0)</f>
        <v>Madhuri Joshi</v>
      </c>
      <c r="V1948" t="str">
        <f ca="1">VLOOKUP($B1948,Summary!$A:$E,5,0)</f>
        <v>More Than 1 Year</v>
      </c>
      <c r="W1948">
        <f t="shared" si="62"/>
        <v>10106261</v>
      </c>
    </row>
    <row r="1949" spans="1:23" s="8" customFormat="1">
      <c r="A1949" s="6">
        <v>45469</v>
      </c>
      <c r="B1949" s="209">
        <v>10149740</v>
      </c>
      <c r="C1949" s="7" t="str">
        <f t="shared" si="63"/>
        <v>MD SARFARAZ</v>
      </c>
      <c r="D1949" t="s">
        <v>420</v>
      </c>
      <c r="E1949">
        <v>8709965096</v>
      </c>
      <c r="F1949" t="s">
        <v>401</v>
      </c>
      <c r="G1949">
        <v>7</v>
      </c>
      <c r="H1949">
        <v>0</v>
      </c>
      <c r="I1949">
        <v>0</v>
      </c>
      <c r="J1949">
        <v>7</v>
      </c>
      <c r="K1949">
        <v>0</v>
      </c>
      <c r="L1949">
        <v>7</v>
      </c>
      <c r="M1949">
        <v>0</v>
      </c>
      <c r="N1949">
        <v>0</v>
      </c>
      <c r="O1949" t="s">
        <v>384</v>
      </c>
      <c r="P1949" s="368">
        <v>165</v>
      </c>
      <c r="Q1949" s="137">
        <v>0</v>
      </c>
      <c r="R1949" s="137">
        <v>7</v>
      </c>
      <c r="S1949" s="137">
        <v>1</v>
      </c>
      <c r="T1949" s="137">
        <v>100</v>
      </c>
      <c r="U1949" t="str">
        <f>VLOOKUP($B1949,Summary!$A:$C,3,0)</f>
        <v>Abhijit Khanvilkar</v>
      </c>
      <c r="V1949" t="str">
        <f ca="1">VLOOKUP($B1949,Summary!$A:$E,5,0)</f>
        <v>180 +</v>
      </c>
      <c r="W1949">
        <f t="shared" si="62"/>
        <v>10149740</v>
      </c>
    </row>
    <row r="1950" spans="1:23" s="8" customFormat="1">
      <c r="A1950" s="6">
        <v>45469</v>
      </c>
      <c r="B1950" s="209">
        <v>10158774</v>
      </c>
      <c r="C1950" s="7" t="str">
        <f t="shared" si="63"/>
        <v>BRIJESH SEMWAL</v>
      </c>
      <c r="D1950" t="s">
        <v>589</v>
      </c>
      <c r="E1950">
        <v>8279963730</v>
      </c>
      <c r="F1950" t="s">
        <v>397</v>
      </c>
      <c r="G1950">
        <v>5</v>
      </c>
      <c r="H1950">
        <v>0</v>
      </c>
      <c r="I1950">
        <v>0</v>
      </c>
      <c r="J1950">
        <v>5</v>
      </c>
      <c r="K1950">
        <v>1</v>
      </c>
      <c r="L1950">
        <v>4</v>
      </c>
      <c r="M1950">
        <v>0</v>
      </c>
      <c r="N1950">
        <v>0</v>
      </c>
      <c r="O1950" t="s">
        <v>384</v>
      </c>
      <c r="P1950" s="368">
        <v>120</v>
      </c>
      <c r="Q1950" s="137">
        <v>0</v>
      </c>
      <c r="R1950" s="137">
        <v>4</v>
      </c>
      <c r="S1950" s="137">
        <v>1</v>
      </c>
      <c r="T1950" s="137">
        <v>100</v>
      </c>
      <c r="U1950" t="str">
        <f>VLOOKUP($B1950,Summary!$A:$C,3,0)</f>
        <v>Madhuri Joshi</v>
      </c>
      <c r="V1950" t="str">
        <f ca="1">VLOOKUP($B1950,Summary!$A:$E,5,0)</f>
        <v>00 - 30</v>
      </c>
      <c r="W1950">
        <f t="shared" si="62"/>
        <v>10158774</v>
      </c>
    </row>
    <row r="1951" spans="1:23" s="8" customFormat="1">
      <c r="A1951" s="6">
        <v>45469</v>
      </c>
      <c r="B1951" s="209">
        <v>10154478</v>
      </c>
      <c r="C1951" s="7" t="str">
        <f t="shared" si="63"/>
        <v>AKSHAY YADAV</v>
      </c>
      <c r="D1951" t="s">
        <v>472</v>
      </c>
      <c r="E1951">
        <v>9920724076</v>
      </c>
      <c r="F1951" t="s">
        <v>460</v>
      </c>
      <c r="G1951">
        <v>5</v>
      </c>
      <c r="H1951">
        <v>0</v>
      </c>
      <c r="I1951">
        <v>0</v>
      </c>
      <c r="J1951">
        <v>5</v>
      </c>
      <c r="K1951">
        <v>3</v>
      </c>
      <c r="L1951">
        <v>2</v>
      </c>
      <c r="M1951">
        <v>0</v>
      </c>
      <c r="N1951">
        <v>0</v>
      </c>
      <c r="O1951" t="s">
        <v>384</v>
      </c>
      <c r="P1951" s="368">
        <v>125</v>
      </c>
      <c r="Q1951" s="137">
        <v>0</v>
      </c>
      <c r="R1951" s="137">
        <v>5</v>
      </c>
      <c r="S1951" s="137">
        <v>1</v>
      </c>
      <c r="T1951" s="137">
        <v>100</v>
      </c>
      <c r="U1951" t="str">
        <f>VLOOKUP($B1951,Summary!$A:$C,3,0)</f>
        <v>Avnind Singh</v>
      </c>
      <c r="V1951" t="str">
        <f ca="1">VLOOKUP($B1951,Summary!$A:$E,5,0)</f>
        <v>91 - 180</v>
      </c>
      <c r="W1951">
        <f t="shared" si="62"/>
        <v>10154478</v>
      </c>
    </row>
    <row r="1952" spans="1:23" s="8" customFormat="1">
      <c r="A1952" s="6">
        <v>45469</v>
      </c>
      <c r="B1952" s="209">
        <v>10031401</v>
      </c>
      <c r="C1952" s="7" t="str">
        <f t="shared" si="63"/>
        <v>KARIM JARIYA</v>
      </c>
      <c r="D1952" t="s">
        <v>403</v>
      </c>
      <c r="E1952">
        <v>9321734702</v>
      </c>
      <c r="F1952" t="s">
        <v>385</v>
      </c>
      <c r="G1952">
        <v>5</v>
      </c>
      <c r="H1952">
        <v>0</v>
      </c>
      <c r="I1952">
        <v>0</v>
      </c>
      <c r="J1952">
        <v>5</v>
      </c>
      <c r="K1952">
        <v>1</v>
      </c>
      <c r="L1952">
        <v>4</v>
      </c>
      <c r="M1952">
        <v>0</v>
      </c>
      <c r="N1952">
        <v>0</v>
      </c>
      <c r="O1952" t="s">
        <v>384</v>
      </c>
      <c r="P1952" s="368">
        <v>130</v>
      </c>
      <c r="Q1952" s="137">
        <v>0</v>
      </c>
      <c r="R1952" s="137">
        <v>5</v>
      </c>
      <c r="S1952" s="137">
        <v>1</v>
      </c>
      <c r="T1952" s="137">
        <v>100</v>
      </c>
      <c r="U1952" t="str">
        <f>VLOOKUP($B1952,Summary!$A:$C,3,0)</f>
        <v>Intezar Sayed</v>
      </c>
      <c r="V1952" t="str">
        <f ca="1">VLOOKUP($B1952,Summary!$A:$E,5,0)</f>
        <v>More Than 1 Year</v>
      </c>
      <c r="W1952">
        <f t="shared" si="62"/>
        <v>10031401</v>
      </c>
    </row>
    <row r="1953" spans="1:23" s="8" customFormat="1">
      <c r="A1953" s="6">
        <v>45469</v>
      </c>
      <c r="B1953" s="209">
        <v>10158393</v>
      </c>
      <c r="C1953" s="7" t="str">
        <f t="shared" si="63"/>
        <v>SURAJ CHHOTELAL GUPTA</v>
      </c>
      <c r="D1953" t="s">
        <v>581</v>
      </c>
      <c r="E1953">
        <v>9372641825</v>
      </c>
      <c r="F1953" t="s">
        <v>395</v>
      </c>
      <c r="G1953">
        <v>5</v>
      </c>
      <c r="H1953">
        <v>0</v>
      </c>
      <c r="I1953">
        <v>0</v>
      </c>
      <c r="J1953">
        <v>5</v>
      </c>
      <c r="K1953">
        <v>2</v>
      </c>
      <c r="L1953">
        <v>3</v>
      </c>
      <c r="M1953">
        <v>0</v>
      </c>
      <c r="N1953">
        <v>1</v>
      </c>
      <c r="O1953" t="s">
        <v>384</v>
      </c>
      <c r="P1953" s="368">
        <v>150</v>
      </c>
      <c r="Q1953" s="137">
        <v>0</v>
      </c>
      <c r="R1953" s="137">
        <v>5</v>
      </c>
      <c r="S1953" s="137">
        <v>1</v>
      </c>
      <c r="T1953" s="137">
        <v>100</v>
      </c>
      <c r="U1953" t="str">
        <f>VLOOKUP($B1953,Summary!$A:$C,3,0)</f>
        <v>Intezar Sayed</v>
      </c>
      <c r="V1953" t="str">
        <f ca="1">VLOOKUP($B1953,Summary!$A:$E,5,0)</f>
        <v>00 - 30</v>
      </c>
      <c r="W1953">
        <f t="shared" si="62"/>
        <v>10158393</v>
      </c>
    </row>
    <row r="1954" spans="1:23" s="8" customFormat="1">
      <c r="A1954" s="6">
        <v>45469</v>
      </c>
      <c r="B1954" s="209">
        <v>10023988</v>
      </c>
      <c r="C1954" s="7" t="str">
        <f t="shared" si="63"/>
        <v>VINAYKUMAR GAUD</v>
      </c>
      <c r="D1954" t="s">
        <v>454</v>
      </c>
      <c r="E1954">
        <v>9224730381</v>
      </c>
      <c r="F1954" t="s">
        <v>414</v>
      </c>
      <c r="G1954">
        <v>1</v>
      </c>
      <c r="H1954">
        <v>1</v>
      </c>
      <c r="I1954">
        <v>0</v>
      </c>
      <c r="J1954">
        <v>0</v>
      </c>
      <c r="K1954">
        <v>0</v>
      </c>
      <c r="L1954">
        <v>1</v>
      </c>
      <c r="M1954">
        <v>0</v>
      </c>
      <c r="N1954">
        <v>0</v>
      </c>
      <c r="O1954" t="s">
        <v>384</v>
      </c>
      <c r="P1954" s="368">
        <v>85</v>
      </c>
      <c r="Q1954" s="137">
        <v>76464</v>
      </c>
      <c r="R1954" s="137">
        <v>1</v>
      </c>
      <c r="S1954" s="137">
        <v>1</v>
      </c>
      <c r="T1954" s="137">
        <v>20</v>
      </c>
      <c r="U1954" t="str">
        <f>VLOOKUP($B1954,Summary!$A:$C,3,0)</f>
        <v>Intezar Sayed</v>
      </c>
      <c r="V1954" t="str">
        <f ca="1">VLOOKUP($B1954,Summary!$A:$E,5,0)</f>
        <v>More Than 1 Year</v>
      </c>
      <c r="W1954">
        <f t="shared" si="62"/>
        <v>10023988</v>
      </c>
    </row>
    <row r="1955" spans="1:23" s="8" customFormat="1">
      <c r="A1955" s="6">
        <v>45469</v>
      </c>
      <c r="B1955" s="209">
        <v>10157420</v>
      </c>
      <c r="C1955" s="7" t="str">
        <f t="shared" si="63"/>
        <v>VISHAL RAJENDRA UPADHYAY</v>
      </c>
      <c r="D1955" t="s">
        <v>554</v>
      </c>
      <c r="E1955">
        <v>9867075685</v>
      </c>
      <c r="F1955" t="s">
        <v>497</v>
      </c>
      <c r="G1955">
        <v>5</v>
      </c>
      <c r="H1955">
        <v>0</v>
      </c>
      <c r="I1955">
        <v>0</v>
      </c>
      <c r="J1955">
        <v>5</v>
      </c>
      <c r="K1955">
        <v>0</v>
      </c>
      <c r="L1955">
        <v>5</v>
      </c>
      <c r="M1955">
        <v>0</v>
      </c>
      <c r="N1955">
        <v>0</v>
      </c>
      <c r="O1955" t="s">
        <v>384</v>
      </c>
      <c r="P1955" s="368">
        <v>115</v>
      </c>
      <c r="Q1955" s="137">
        <v>0</v>
      </c>
      <c r="R1955" s="137">
        <v>4</v>
      </c>
      <c r="S1955" s="137">
        <v>1</v>
      </c>
      <c r="T1955" s="137">
        <v>80</v>
      </c>
      <c r="U1955" t="str">
        <f>VLOOKUP($B1955,Summary!$A:$C,3,0)</f>
        <v>Dileep Sharma</v>
      </c>
      <c r="V1955" t="str">
        <f ca="1">VLOOKUP($B1955,Summary!$A:$E,5,0)</f>
        <v>31 - 90</v>
      </c>
      <c r="W1955">
        <f t="shared" si="62"/>
        <v>10157420</v>
      </c>
    </row>
    <row r="1956" spans="1:23" s="8" customFormat="1">
      <c r="A1956" s="6">
        <v>45469</v>
      </c>
      <c r="B1956" s="209">
        <v>10057164</v>
      </c>
      <c r="C1956" s="7" t="str">
        <f t="shared" si="63"/>
        <v>PRAVIN MATAL</v>
      </c>
      <c r="D1956" t="s">
        <v>440</v>
      </c>
      <c r="E1956">
        <v>9867591635</v>
      </c>
      <c r="F1956" t="s">
        <v>383</v>
      </c>
      <c r="G1956">
        <v>4</v>
      </c>
      <c r="H1956">
        <v>0</v>
      </c>
      <c r="I1956">
        <v>0</v>
      </c>
      <c r="J1956">
        <v>4</v>
      </c>
      <c r="K1956">
        <v>0</v>
      </c>
      <c r="L1956">
        <v>4</v>
      </c>
      <c r="M1956">
        <v>0</v>
      </c>
      <c r="N1956">
        <v>0</v>
      </c>
      <c r="O1956" t="s">
        <v>384</v>
      </c>
      <c r="P1956" s="368">
        <v>100</v>
      </c>
      <c r="Q1956" s="137">
        <v>0</v>
      </c>
      <c r="R1956" s="137">
        <v>4</v>
      </c>
      <c r="S1956" s="137">
        <v>1</v>
      </c>
      <c r="T1956" s="137">
        <v>100</v>
      </c>
      <c r="U1956" t="str">
        <f>VLOOKUP($B1956,Summary!$A:$C,3,0)</f>
        <v>Madhuri Joshi</v>
      </c>
      <c r="V1956" t="str">
        <f ca="1">VLOOKUP($B1956,Summary!$A:$E,5,0)</f>
        <v>More Than 1 Year</v>
      </c>
      <c r="W1956">
        <f t="shared" si="62"/>
        <v>10057164</v>
      </c>
    </row>
    <row r="1957" spans="1:23" s="8" customFormat="1">
      <c r="A1957" s="6">
        <v>45469</v>
      </c>
      <c r="B1957" s="209">
        <v>10157283</v>
      </c>
      <c r="C1957" s="7" t="str">
        <f t="shared" si="63"/>
        <v>VINIT LAXMIKANT CHATURVEDI</v>
      </c>
      <c r="D1957" t="s">
        <v>549</v>
      </c>
      <c r="E1957">
        <v>9619167461</v>
      </c>
      <c r="F1957" t="s">
        <v>461</v>
      </c>
      <c r="G1957">
        <v>5</v>
      </c>
      <c r="H1957">
        <v>0</v>
      </c>
      <c r="I1957">
        <v>0</v>
      </c>
      <c r="J1957">
        <v>5</v>
      </c>
      <c r="K1957">
        <v>4</v>
      </c>
      <c r="L1957">
        <v>1</v>
      </c>
      <c r="M1957">
        <v>0</v>
      </c>
      <c r="N1957">
        <v>0</v>
      </c>
      <c r="O1957" t="s">
        <v>384</v>
      </c>
      <c r="P1957" s="368">
        <v>125</v>
      </c>
      <c r="Q1957" s="137">
        <v>0</v>
      </c>
      <c r="R1957" s="137">
        <v>5</v>
      </c>
      <c r="S1957" s="137">
        <v>1</v>
      </c>
      <c r="T1957" s="137">
        <v>100</v>
      </c>
      <c r="U1957" t="str">
        <f>VLOOKUP($B1957,Summary!$A:$C,3,0)</f>
        <v>Avnind Singh</v>
      </c>
      <c r="V1957" t="str">
        <f ca="1">VLOOKUP($B1957,Summary!$A:$E,5,0)</f>
        <v>31 - 90</v>
      </c>
      <c r="W1957">
        <f t="shared" si="62"/>
        <v>10157283</v>
      </c>
    </row>
    <row r="1958" spans="1:23" s="8" customFormat="1">
      <c r="A1958" s="6">
        <v>45469</v>
      </c>
      <c r="B1958" s="209">
        <v>10094703</v>
      </c>
      <c r="C1958" s="7" t="str">
        <f t="shared" si="63"/>
        <v>ASHUTOSH MISHRA</v>
      </c>
      <c r="D1958" t="s">
        <v>447</v>
      </c>
      <c r="E1958">
        <v>9960834633</v>
      </c>
      <c r="F1958" t="s">
        <v>395</v>
      </c>
      <c r="G1958">
        <v>5</v>
      </c>
      <c r="H1958">
        <v>0</v>
      </c>
      <c r="I1958">
        <v>0</v>
      </c>
      <c r="J1958">
        <v>5</v>
      </c>
      <c r="K1958">
        <v>2</v>
      </c>
      <c r="L1958">
        <v>3</v>
      </c>
      <c r="M1958">
        <v>0</v>
      </c>
      <c r="N1958">
        <v>0</v>
      </c>
      <c r="O1958" t="s">
        <v>384</v>
      </c>
      <c r="P1958" s="368">
        <v>125</v>
      </c>
      <c r="Q1958" s="137">
        <v>0</v>
      </c>
      <c r="R1958" s="137">
        <v>5</v>
      </c>
      <c r="S1958" s="137">
        <v>1</v>
      </c>
      <c r="T1958" s="137">
        <v>100</v>
      </c>
      <c r="U1958" t="str">
        <f>VLOOKUP($B1958,Summary!$A:$C,3,0)</f>
        <v>Intezar Sayed</v>
      </c>
      <c r="V1958" t="str">
        <f ca="1">VLOOKUP($B1958,Summary!$A:$E,5,0)</f>
        <v>More Than 1 Year</v>
      </c>
      <c r="W1958">
        <f t="shared" si="62"/>
        <v>10094703</v>
      </c>
    </row>
    <row r="1959" spans="1:23" s="8" customFormat="1">
      <c r="A1959" s="6">
        <v>45469</v>
      </c>
      <c r="B1959" s="209">
        <v>10158400</v>
      </c>
      <c r="C1959" s="7" t="str">
        <f t="shared" si="63"/>
        <v>APPASAHEB DHANAJI MASAL</v>
      </c>
      <c r="D1959" t="s">
        <v>579</v>
      </c>
      <c r="E1959">
        <v>9096490816</v>
      </c>
      <c r="F1959" t="s">
        <v>416</v>
      </c>
      <c r="G1959">
        <v>7</v>
      </c>
      <c r="H1959">
        <v>0</v>
      </c>
      <c r="I1959">
        <v>0</v>
      </c>
      <c r="J1959">
        <v>7</v>
      </c>
      <c r="K1959">
        <v>0</v>
      </c>
      <c r="L1959">
        <v>7</v>
      </c>
      <c r="M1959">
        <v>0</v>
      </c>
      <c r="N1959">
        <v>0</v>
      </c>
      <c r="O1959" t="s">
        <v>384</v>
      </c>
      <c r="P1959" s="368">
        <v>185</v>
      </c>
      <c r="Q1959" s="137">
        <v>0</v>
      </c>
      <c r="R1959" s="137">
        <v>7</v>
      </c>
      <c r="S1959" s="137">
        <v>1</v>
      </c>
      <c r="T1959" s="137">
        <v>100</v>
      </c>
      <c r="U1959" t="str">
        <f>VLOOKUP($B1959,Summary!$A:$C,3,0)</f>
        <v>Abhijit Khanvilkar</v>
      </c>
      <c r="V1959" t="str">
        <f ca="1">VLOOKUP($B1959,Summary!$A:$E,5,0)</f>
        <v>00 - 30</v>
      </c>
      <c r="W1959">
        <f t="shared" si="62"/>
        <v>10158400</v>
      </c>
    </row>
    <row r="1960" spans="1:23" s="8" customFormat="1">
      <c r="A1960" s="6">
        <v>45469</v>
      </c>
      <c r="B1960" s="209">
        <v>10155632</v>
      </c>
      <c r="C1960" s="7" t="str">
        <f t="shared" si="63"/>
        <v>ABHISHEK GUPTA</v>
      </c>
      <c r="D1960" t="s">
        <v>503</v>
      </c>
      <c r="E1960">
        <v>8354873086</v>
      </c>
      <c r="F1960" t="s">
        <v>497</v>
      </c>
      <c r="G1960">
        <v>3</v>
      </c>
      <c r="H1960">
        <v>0</v>
      </c>
      <c r="I1960">
        <v>0</v>
      </c>
      <c r="J1960">
        <v>3</v>
      </c>
      <c r="K1960">
        <v>0</v>
      </c>
      <c r="L1960">
        <v>3</v>
      </c>
      <c r="M1960">
        <v>0</v>
      </c>
      <c r="N1960">
        <v>0</v>
      </c>
      <c r="O1960" t="s">
        <v>384</v>
      </c>
      <c r="P1960" s="368">
        <v>65</v>
      </c>
      <c r="Q1960" s="137">
        <v>0</v>
      </c>
      <c r="R1960" s="137">
        <v>3</v>
      </c>
      <c r="S1960" s="137">
        <v>1</v>
      </c>
      <c r="T1960" s="137">
        <v>100</v>
      </c>
      <c r="U1960" t="str">
        <f>VLOOKUP($B1960,Summary!$A:$C,3,0)</f>
        <v>Dileep Sharma</v>
      </c>
      <c r="V1960" t="str">
        <f ca="1">VLOOKUP($B1960,Summary!$A:$E,5,0)</f>
        <v>31 - 90</v>
      </c>
      <c r="W1960">
        <f t="shared" si="62"/>
        <v>10155632</v>
      </c>
    </row>
    <row r="1961" spans="1:23" s="8" customFormat="1">
      <c r="A1961" s="6">
        <v>45469</v>
      </c>
      <c r="B1961" s="209">
        <v>10113592</v>
      </c>
      <c r="C1961" s="7" t="str">
        <f t="shared" si="63"/>
        <v>BANNOTH NARAYANASWAMY NAIK</v>
      </c>
      <c r="D1961" t="s">
        <v>443</v>
      </c>
      <c r="E1961">
        <v>9892353556</v>
      </c>
      <c r="F1961" t="s">
        <v>392</v>
      </c>
      <c r="G1961">
        <v>6</v>
      </c>
      <c r="H1961">
        <v>0</v>
      </c>
      <c r="I1961">
        <v>0</v>
      </c>
      <c r="J1961">
        <v>6</v>
      </c>
      <c r="K1961">
        <v>0</v>
      </c>
      <c r="L1961">
        <v>6</v>
      </c>
      <c r="M1961">
        <v>0</v>
      </c>
      <c r="N1961">
        <v>0</v>
      </c>
      <c r="O1961" t="s">
        <v>384</v>
      </c>
      <c r="P1961" s="368">
        <v>140</v>
      </c>
      <c r="Q1961" s="137">
        <v>0</v>
      </c>
      <c r="R1961" s="137">
        <v>6</v>
      </c>
      <c r="S1961" s="137">
        <v>1</v>
      </c>
      <c r="T1961" s="137">
        <v>100</v>
      </c>
      <c r="U1961" t="str">
        <f>VLOOKUP($B1961,Summary!$A:$C,3,0)</f>
        <v>Abhijit Khanvilkar</v>
      </c>
      <c r="V1961" t="str">
        <f ca="1">VLOOKUP($B1961,Summary!$A:$E,5,0)</f>
        <v>More Than 1 Year</v>
      </c>
      <c r="W1961">
        <f t="shared" si="62"/>
        <v>10113592</v>
      </c>
    </row>
    <row r="1962" spans="1:23" s="8" customFormat="1">
      <c r="A1962" s="6">
        <v>45469</v>
      </c>
      <c r="B1962" s="209">
        <v>10069714</v>
      </c>
      <c r="C1962" s="7" t="str">
        <f t="shared" si="63"/>
        <v>JUBAIR KHAN</v>
      </c>
      <c r="D1962" t="s">
        <v>396</v>
      </c>
      <c r="E1962">
        <v>9594708000</v>
      </c>
      <c r="F1962" t="s">
        <v>397</v>
      </c>
      <c r="G1962">
        <v>2</v>
      </c>
      <c r="H1962">
        <v>1</v>
      </c>
      <c r="I1962">
        <v>0</v>
      </c>
      <c r="J1962">
        <v>1</v>
      </c>
      <c r="K1962">
        <v>1</v>
      </c>
      <c r="L1962">
        <v>1</v>
      </c>
      <c r="M1962">
        <v>0</v>
      </c>
      <c r="N1962">
        <v>0</v>
      </c>
      <c r="O1962" t="s">
        <v>384</v>
      </c>
      <c r="P1962" s="368">
        <v>90</v>
      </c>
      <c r="Q1962" s="137">
        <v>35400</v>
      </c>
      <c r="R1962" s="137">
        <v>2</v>
      </c>
      <c r="S1962" s="137">
        <v>1</v>
      </c>
      <c r="T1962" s="137">
        <v>66.67</v>
      </c>
      <c r="U1962" t="str">
        <f>VLOOKUP($B1962,Summary!$A:$C,3,0)</f>
        <v>Madhuri Joshi</v>
      </c>
      <c r="V1962" t="str">
        <f ca="1">VLOOKUP($B1962,Summary!$A:$E,5,0)</f>
        <v>More Than 1 Year</v>
      </c>
      <c r="W1962">
        <f t="shared" si="62"/>
        <v>10069714</v>
      </c>
    </row>
    <row r="1963" spans="1:23" s="8" customFormat="1">
      <c r="A1963" s="6">
        <v>45469</v>
      </c>
      <c r="B1963" s="209">
        <v>10154505</v>
      </c>
      <c r="C1963" s="7" t="str">
        <f t="shared" si="63"/>
        <v>KRISHNA GYANDEV PANDEY</v>
      </c>
      <c r="D1963" t="s">
        <v>475</v>
      </c>
      <c r="E1963">
        <v>9372324244</v>
      </c>
      <c r="F1963" t="s">
        <v>460</v>
      </c>
      <c r="G1963">
        <v>5</v>
      </c>
      <c r="H1963">
        <v>0</v>
      </c>
      <c r="I1963">
        <v>0</v>
      </c>
      <c r="J1963">
        <v>5</v>
      </c>
      <c r="K1963">
        <v>4</v>
      </c>
      <c r="L1963">
        <v>1</v>
      </c>
      <c r="M1963">
        <v>0</v>
      </c>
      <c r="N1963">
        <v>0</v>
      </c>
      <c r="O1963" t="s">
        <v>384</v>
      </c>
      <c r="P1963" s="368">
        <v>135</v>
      </c>
      <c r="Q1963" s="137">
        <v>0</v>
      </c>
      <c r="R1963" s="137">
        <v>5</v>
      </c>
      <c r="S1963" s="137">
        <v>1</v>
      </c>
      <c r="T1963" s="137">
        <v>100</v>
      </c>
      <c r="U1963" t="str">
        <f>VLOOKUP($B1963,Summary!$A:$C,3,0)</f>
        <v>Avnind Singh</v>
      </c>
      <c r="V1963" t="str">
        <f ca="1">VLOOKUP($B1963,Summary!$A:$E,5,0)</f>
        <v>91 - 180</v>
      </c>
      <c r="W1963">
        <f t="shared" si="62"/>
        <v>10154505</v>
      </c>
    </row>
    <row r="1964" spans="1:23" s="8" customFormat="1">
      <c r="A1964" s="6">
        <v>45469</v>
      </c>
      <c r="B1964" s="209">
        <v>10126648</v>
      </c>
      <c r="C1964" s="7" t="str">
        <f t="shared" si="63"/>
        <v>ANOOP PANDEY</v>
      </c>
      <c r="D1964" t="s">
        <v>455</v>
      </c>
      <c r="E1964">
        <v>9321734007</v>
      </c>
      <c r="F1964" t="s">
        <v>393</v>
      </c>
      <c r="G1964">
        <v>5</v>
      </c>
      <c r="H1964">
        <v>0</v>
      </c>
      <c r="I1964">
        <v>0</v>
      </c>
      <c r="J1964">
        <v>5</v>
      </c>
      <c r="K1964">
        <v>0</v>
      </c>
      <c r="L1964">
        <v>5</v>
      </c>
      <c r="M1964">
        <v>0</v>
      </c>
      <c r="N1964">
        <v>0</v>
      </c>
      <c r="O1964" t="s">
        <v>384</v>
      </c>
      <c r="P1964" s="368">
        <v>120</v>
      </c>
      <c r="Q1964" s="137">
        <v>0</v>
      </c>
      <c r="R1964" s="137">
        <v>5</v>
      </c>
      <c r="S1964" s="137">
        <v>1</v>
      </c>
      <c r="T1964" s="137">
        <v>100</v>
      </c>
      <c r="U1964" t="str">
        <f>VLOOKUP($B1964,Summary!$A:$C,3,0)</f>
        <v>Avnind Singh</v>
      </c>
      <c r="V1964" t="str">
        <f ca="1">VLOOKUP($B1964,Summary!$A:$E,5,0)</f>
        <v>More Than 1 Year</v>
      </c>
      <c r="W1964">
        <f t="shared" si="62"/>
        <v>10126648</v>
      </c>
    </row>
    <row r="1965" spans="1:23" s="8" customFormat="1">
      <c r="A1965" s="6">
        <v>45469</v>
      </c>
      <c r="B1965" s="209">
        <v>10153321</v>
      </c>
      <c r="C1965" s="7" t="str">
        <f t="shared" si="63"/>
        <v>ZOAIB MAINUDDIN PALEKAR</v>
      </c>
      <c r="D1965" t="s">
        <v>459</v>
      </c>
      <c r="E1965">
        <v>7020908214</v>
      </c>
      <c r="F1965" t="s">
        <v>461</v>
      </c>
      <c r="G1965">
        <v>1</v>
      </c>
      <c r="H1965">
        <v>0</v>
      </c>
      <c r="I1965">
        <v>0</v>
      </c>
      <c r="J1965">
        <v>1</v>
      </c>
      <c r="K1965">
        <v>0</v>
      </c>
      <c r="L1965">
        <v>1</v>
      </c>
      <c r="M1965">
        <v>0</v>
      </c>
      <c r="N1965">
        <v>0</v>
      </c>
      <c r="O1965" t="s">
        <v>384</v>
      </c>
      <c r="P1965" s="368">
        <v>15</v>
      </c>
      <c r="Q1965" s="137">
        <v>0</v>
      </c>
      <c r="R1965" s="137">
        <v>1</v>
      </c>
      <c r="S1965" s="137">
        <v>1</v>
      </c>
      <c r="T1965" s="137">
        <v>20</v>
      </c>
      <c r="U1965" t="str">
        <f>VLOOKUP($B1965,Summary!$A:$C,3,0)</f>
        <v>Avnind Singh</v>
      </c>
      <c r="V1965" t="str">
        <f ca="1">VLOOKUP($B1965,Summary!$A:$E,5,0)</f>
        <v>91 - 180</v>
      </c>
      <c r="W1965">
        <f t="shared" si="62"/>
        <v>10153321</v>
      </c>
    </row>
    <row r="1966" spans="1:23" s="8" customFormat="1">
      <c r="A1966" s="6">
        <v>45469</v>
      </c>
      <c r="B1966" s="209">
        <v>10150180</v>
      </c>
      <c r="C1966" s="7" t="str">
        <f t="shared" si="63"/>
        <v>YASH SABHA SHANKAR TIWARI</v>
      </c>
      <c r="D1966" t="s">
        <v>423</v>
      </c>
      <c r="E1966">
        <v>9594587271</v>
      </c>
      <c r="F1966" t="s">
        <v>387</v>
      </c>
      <c r="G1966">
        <v>2</v>
      </c>
      <c r="H1966">
        <v>0</v>
      </c>
      <c r="I1966">
        <v>0</v>
      </c>
      <c r="J1966">
        <v>2</v>
      </c>
      <c r="K1966">
        <v>1</v>
      </c>
      <c r="L1966">
        <v>1</v>
      </c>
      <c r="M1966">
        <v>0</v>
      </c>
      <c r="N1966">
        <v>0</v>
      </c>
      <c r="O1966" t="s">
        <v>384</v>
      </c>
      <c r="P1966" s="368">
        <v>50</v>
      </c>
      <c r="Q1966" s="137">
        <v>0</v>
      </c>
      <c r="R1966" s="137">
        <v>2</v>
      </c>
      <c r="S1966" s="137">
        <v>1</v>
      </c>
      <c r="T1966" s="137">
        <v>40</v>
      </c>
      <c r="U1966" t="str">
        <f>VLOOKUP($B1966,Summary!$A:$C,3,0)</f>
        <v>Abhijit Khanvilkar</v>
      </c>
      <c r="V1966" t="str">
        <f ca="1">VLOOKUP($B1966,Summary!$A:$E,5,0)</f>
        <v>180 +</v>
      </c>
      <c r="W1966">
        <f t="shared" si="62"/>
        <v>10150180</v>
      </c>
    </row>
    <row r="1967" spans="1:23" s="8" customFormat="1">
      <c r="A1967" s="6">
        <v>45469</v>
      </c>
      <c r="B1967" s="209">
        <v>10012025</v>
      </c>
      <c r="C1967" s="7" t="str">
        <f t="shared" si="63"/>
        <v>SURAJ PAWAR</v>
      </c>
      <c r="D1967" t="s">
        <v>418</v>
      </c>
      <c r="E1967">
        <v>8446578718</v>
      </c>
      <c r="F1967" t="s">
        <v>413</v>
      </c>
      <c r="G1967">
        <v>1</v>
      </c>
      <c r="H1967">
        <v>0</v>
      </c>
      <c r="I1967">
        <v>1</v>
      </c>
      <c r="J1967">
        <v>0</v>
      </c>
      <c r="K1967">
        <v>0</v>
      </c>
      <c r="L1967">
        <v>1</v>
      </c>
      <c r="M1967">
        <v>0</v>
      </c>
      <c r="N1967">
        <v>0</v>
      </c>
      <c r="O1967" t="s">
        <v>384</v>
      </c>
      <c r="P1967" s="368">
        <v>90</v>
      </c>
      <c r="Q1967" s="137">
        <v>102524</v>
      </c>
      <c r="R1967" s="137">
        <v>1</v>
      </c>
      <c r="S1967" s="137">
        <v>1</v>
      </c>
      <c r="T1967" s="137">
        <v>33.33</v>
      </c>
      <c r="U1967" t="str">
        <f>VLOOKUP($B1967,Summary!$A:$C,3,0)</f>
        <v>Madhuri Joshi</v>
      </c>
      <c r="V1967" t="str">
        <f ca="1">VLOOKUP($B1967,Summary!$A:$E,5,0)</f>
        <v>More Than 1 Year</v>
      </c>
      <c r="W1967">
        <f t="shared" si="62"/>
        <v>10012025</v>
      </c>
    </row>
    <row r="1968" spans="1:23" s="8" customFormat="1">
      <c r="A1968" s="6">
        <v>45469</v>
      </c>
      <c r="B1968" s="209">
        <v>10102541</v>
      </c>
      <c r="C1968" s="7" t="str">
        <f t="shared" si="63"/>
        <v>JAYESH MANOHARLAL VATANI</v>
      </c>
      <c r="D1968" t="s">
        <v>411</v>
      </c>
      <c r="E1968">
        <v>9730838322</v>
      </c>
      <c r="F1968" t="s">
        <v>412</v>
      </c>
      <c r="G1968">
        <v>5</v>
      </c>
      <c r="H1968">
        <v>0</v>
      </c>
      <c r="I1968">
        <v>1</v>
      </c>
      <c r="J1968">
        <v>4</v>
      </c>
      <c r="K1968">
        <v>0</v>
      </c>
      <c r="L1968">
        <v>5</v>
      </c>
      <c r="M1968">
        <v>0</v>
      </c>
      <c r="N1968">
        <v>0</v>
      </c>
      <c r="O1968" t="s">
        <v>384</v>
      </c>
      <c r="P1968" s="368">
        <v>190</v>
      </c>
      <c r="Q1968" s="137">
        <v>2360</v>
      </c>
      <c r="R1968" s="137">
        <v>5</v>
      </c>
      <c r="S1968" s="137">
        <v>1</v>
      </c>
      <c r="T1968" s="137">
        <v>100</v>
      </c>
      <c r="U1968" t="str">
        <f>VLOOKUP($B1968,Summary!$A:$C,3,0)</f>
        <v>Rushikesh Kale</v>
      </c>
      <c r="V1968" t="str">
        <f ca="1">VLOOKUP($B1968,Summary!$A:$E,5,0)</f>
        <v>More Than 1 Year</v>
      </c>
      <c r="W1968">
        <f t="shared" si="62"/>
        <v>10102541</v>
      </c>
    </row>
    <row r="1969" spans="1:23" s="8" customFormat="1">
      <c r="A1969" s="6">
        <v>45469</v>
      </c>
      <c r="B1969" s="209">
        <v>10061244</v>
      </c>
      <c r="C1969" s="7" t="str">
        <f t="shared" si="63"/>
        <v>MANISH PANDEY</v>
      </c>
      <c r="D1969" t="s">
        <v>424</v>
      </c>
      <c r="E1969">
        <v>8655267737</v>
      </c>
      <c r="F1969" t="s">
        <v>385</v>
      </c>
      <c r="G1969">
        <v>4</v>
      </c>
      <c r="H1969">
        <v>0</v>
      </c>
      <c r="I1969">
        <v>0</v>
      </c>
      <c r="J1969">
        <v>4</v>
      </c>
      <c r="K1969">
        <v>0</v>
      </c>
      <c r="L1969">
        <v>5</v>
      </c>
      <c r="M1969">
        <v>0</v>
      </c>
      <c r="N1969">
        <v>0</v>
      </c>
      <c r="O1969" t="s">
        <v>384</v>
      </c>
      <c r="P1969" s="368">
        <v>100</v>
      </c>
      <c r="Q1969" s="137">
        <v>0</v>
      </c>
      <c r="R1969" s="137">
        <v>4</v>
      </c>
      <c r="S1969" s="137">
        <v>1</v>
      </c>
      <c r="T1969" s="137">
        <v>100</v>
      </c>
      <c r="U1969" t="str">
        <f>VLOOKUP($B1969,Summary!$A:$C,3,0)</f>
        <v>Intezar Sayed</v>
      </c>
      <c r="V1969" t="str">
        <f ca="1">VLOOKUP($B1969,Summary!$A:$E,5,0)</f>
        <v>More Than 1 Year</v>
      </c>
      <c r="W1969">
        <f t="shared" si="62"/>
        <v>10061244</v>
      </c>
    </row>
    <row r="1970" spans="1:23" s="8" customFormat="1">
      <c r="A1970" s="6">
        <v>45469</v>
      </c>
      <c r="B1970" s="209">
        <v>10158406</v>
      </c>
      <c r="C1970" s="7" t="str">
        <f t="shared" si="63"/>
        <v>MOHAMMAD HASEEN</v>
      </c>
      <c r="D1970" t="s">
        <v>582</v>
      </c>
      <c r="E1970">
        <v>8565899473</v>
      </c>
      <c r="F1970" t="s">
        <v>431</v>
      </c>
      <c r="G1970">
        <v>5</v>
      </c>
      <c r="H1970">
        <v>0</v>
      </c>
      <c r="I1970">
        <v>0</v>
      </c>
      <c r="J1970">
        <v>5</v>
      </c>
      <c r="K1970">
        <v>2</v>
      </c>
      <c r="L1970">
        <v>3</v>
      </c>
      <c r="M1970">
        <v>0</v>
      </c>
      <c r="N1970">
        <v>0</v>
      </c>
      <c r="O1970" t="s">
        <v>384</v>
      </c>
      <c r="P1970" s="368">
        <v>125</v>
      </c>
      <c r="Q1970" s="137">
        <v>0</v>
      </c>
      <c r="R1970" s="137">
        <v>5</v>
      </c>
      <c r="S1970" s="137">
        <v>1</v>
      </c>
      <c r="T1970" s="137">
        <v>100</v>
      </c>
      <c r="U1970" t="str">
        <f>VLOOKUP($B1970,Summary!$A:$C,3,0)</f>
        <v>Madhuri Joshi</v>
      </c>
      <c r="V1970" t="str">
        <f ca="1">VLOOKUP($B1970,Summary!$A:$E,5,0)</f>
        <v>00 - 30</v>
      </c>
      <c r="W1970">
        <f t="shared" si="62"/>
        <v>10158406</v>
      </c>
    </row>
    <row r="1971" spans="1:23" s="8" customFormat="1">
      <c r="A1971" s="6">
        <v>45469</v>
      </c>
      <c r="B1971" s="209">
        <v>10154490</v>
      </c>
      <c r="C1971" s="7" t="str">
        <f t="shared" si="63"/>
        <v>SIRAJ RAIS KHAN</v>
      </c>
      <c r="D1971" t="s">
        <v>474</v>
      </c>
      <c r="E1971">
        <v>7738084089</v>
      </c>
      <c r="F1971" t="s">
        <v>402</v>
      </c>
      <c r="G1971">
        <v>5</v>
      </c>
      <c r="H1971">
        <v>0</v>
      </c>
      <c r="I1971">
        <v>0</v>
      </c>
      <c r="J1971">
        <v>5</v>
      </c>
      <c r="K1971">
        <v>1</v>
      </c>
      <c r="L1971">
        <v>4</v>
      </c>
      <c r="M1971">
        <v>0</v>
      </c>
      <c r="N1971">
        <v>0</v>
      </c>
      <c r="O1971" t="s">
        <v>384</v>
      </c>
      <c r="P1971" s="368">
        <v>125</v>
      </c>
      <c r="Q1971" s="137">
        <v>0</v>
      </c>
      <c r="R1971" s="137">
        <v>4</v>
      </c>
      <c r="S1971" s="137">
        <v>1</v>
      </c>
      <c r="T1971" s="137">
        <v>80</v>
      </c>
      <c r="U1971" t="str">
        <f>VLOOKUP($B1971,Summary!$A:$C,3,0)</f>
        <v>Intezar Sayed</v>
      </c>
      <c r="V1971" t="str">
        <f ca="1">VLOOKUP($B1971,Summary!$A:$E,5,0)</f>
        <v>91 - 180</v>
      </c>
      <c r="W1971">
        <f t="shared" si="62"/>
        <v>10154490</v>
      </c>
    </row>
    <row r="1972" spans="1:23" s="8" customFormat="1">
      <c r="A1972" s="6">
        <v>45469</v>
      </c>
      <c r="B1972" s="209">
        <v>10155631</v>
      </c>
      <c r="C1972" s="7" t="str">
        <f t="shared" si="63"/>
        <v>PRAFUL MUKUNDRAO TELANG</v>
      </c>
      <c r="D1972" t="s">
        <v>501</v>
      </c>
      <c r="E1972">
        <v>7769928826</v>
      </c>
      <c r="F1972" t="s">
        <v>409</v>
      </c>
      <c r="G1972">
        <v>5</v>
      </c>
      <c r="H1972">
        <v>1</v>
      </c>
      <c r="I1972">
        <v>0</v>
      </c>
      <c r="J1972">
        <v>4</v>
      </c>
      <c r="K1972">
        <v>2</v>
      </c>
      <c r="L1972">
        <v>3</v>
      </c>
      <c r="M1972">
        <v>0</v>
      </c>
      <c r="N1972">
        <v>0</v>
      </c>
      <c r="O1972" t="s">
        <v>384</v>
      </c>
      <c r="P1972" s="368">
        <v>185</v>
      </c>
      <c r="Q1972" s="137">
        <v>4720</v>
      </c>
      <c r="R1972" s="137">
        <v>5</v>
      </c>
      <c r="S1972" s="137">
        <v>1</v>
      </c>
      <c r="T1972" s="137">
        <v>100</v>
      </c>
      <c r="U1972" t="str">
        <f>VLOOKUP($B1972,Summary!$A:$C,3,0)</f>
        <v>Avnind Singh</v>
      </c>
      <c r="V1972" t="str">
        <f ca="1">VLOOKUP($B1972,Summary!$A:$E,5,0)</f>
        <v>31 - 90</v>
      </c>
      <c r="W1972">
        <f t="shared" si="62"/>
        <v>10155631</v>
      </c>
    </row>
    <row r="1973" spans="1:23" s="8" customFormat="1">
      <c r="A1973" s="6">
        <v>45469</v>
      </c>
      <c r="B1973" s="209">
        <v>10158401</v>
      </c>
      <c r="C1973" s="7" t="str">
        <f t="shared" si="63"/>
        <v>KRISHNA TUKARAM SHELAR</v>
      </c>
      <c r="D1973" t="s">
        <v>585</v>
      </c>
      <c r="E1973">
        <v>9137512282</v>
      </c>
      <c r="F1973" t="s">
        <v>409</v>
      </c>
      <c r="G1973">
        <v>5</v>
      </c>
      <c r="H1973">
        <v>0</v>
      </c>
      <c r="I1973">
        <v>0</v>
      </c>
      <c r="J1973">
        <v>5</v>
      </c>
      <c r="K1973">
        <v>1</v>
      </c>
      <c r="L1973">
        <v>4</v>
      </c>
      <c r="M1973">
        <v>0</v>
      </c>
      <c r="N1973">
        <v>0</v>
      </c>
      <c r="O1973" t="s">
        <v>384</v>
      </c>
      <c r="P1973" s="368">
        <v>115</v>
      </c>
      <c r="Q1973" s="137">
        <v>0</v>
      </c>
      <c r="R1973" s="137">
        <v>5</v>
      </c>
      <c r="S1973" s="137">
        <v>1</v>
      </c>
      <c r="T1973" s="137">
        <v>100</v>
      </c>
      <c r="U1973" t="str">
        <f>VLOOKUP($B1973,Summary!$A:$C,3,0)</f>
        <v>Avnind Singh</v>
      </c>
      <c r="V1973" t="str">
        <f ca="1">VLOOKUP($B1973,Summary!$A:$E,5,0)</f>
        <v>00 - 30</v>
      </c>
      <c r="W1973">
        <f t="shared" si="62"/>
        <v>10158401</v>
      </c>
    </row>
    <row r="1974" spans="1:23" s="8" customFormat="1">
      <c r="A1974" s="6">
        <v>45469</v>
      </c>
      <c r="B1974" s="209">
        <v>10158786</v>
      </c>
      <c r="C1974" s="7" t="str">
        <f t="shared" si="63"/>
        <v>SAURABH KUMAR AJAY KUMAR SINGH</v>
      </c>
      <c r="D1974" t="s">
        <v>595</v>
      </c>
      <c r="E1974">
        <v>9892506097</v>
      </c>
      <c r="F1974" t="s">
        <v>393</v>
      </c>
      <c r="G1974">
        <v>1</v>
      </c>
      <c r="H1974">
        <v>0</v>
      </c>
      <c r="I1974">
        <v>0</v>
      </c>
      <c r="J1974">
        <v>1</v>
      </c>
      <c r="K1974">
        <v>1</v>
      </c>
      <c r="L1974">
        <v>0</v>
      </c>
      <c r="M1974">
        <v>0</v>
      </c>
      <c r="N1974">
        <v>0</v>
      </c>
      <c r="O1974" t="s">
        <v>384</v>
      </c>
      <c r="P1974" s="368">
        <v>50</v>
      </c>
      <c r="Q1974" s="137">
        <v>0</v>
      </c>
      <c r="R1974" s="137">
        <v>1</v>
      </c>
      <c r="S1974" s="137">
        <v>1</v>
      </c>
      <c r="T1974" s="137">
        <v>33.33</v>
      </c>
      <c r="U1974" t="str">
        <f>VLOOKUP($B1974,Summary!$A:$C,3,0)</f>
        <v>Avnind Singh</v>
      </c>
      <c r="V1974" t="str">
        <f ca="1">VLOOKUP($B1974,Summary!$A:$E,5,0)</f>
        <v>00 - 30</v>
      </c>
      <c r="W1974">
        <f t="shared" si="62"/>
        <v>10158786</v>
      </c>
    </row>
    <row r="1975" spans="1:23" s="8" customFormat="1">
      <c r="A1975" s="6">
        <v>45469</v>
      </c>
      <c r="B1975" s="209">
        <v>10044903</v>
      </c>
      <c r="C1975" s="7" t="str">
        <f t="shared" si="63"/>
        <v>MD SANAUL MUSTUFA</v>
      </c>
      <c r="D1975" t="s">
        <v>401</v>
      </c>
      <c r="E1975">
        <v>9892999846</v>
      </c>
      <c r="F1975" t="s">
        <v>387</v>
      </c>
      <c r="G1975">
        <v>4</v>
      </c>
      <c r="H1975">
        <v>0</v>
      </c>
      <c r="I1975">
        <v>0</v>
      </c>
      <c r="J1975">
        <v>4</v>
      </c>
      <c r="K1975">
        <v>0</v>
      </c>
      <c r="L1975">
        <v>4</v>
      </c>
      <c r="M1975">
        <v>0</v>
      </c>
      <c r="N1975">
        <v>0</v>
      </c>
      <c r="O1975" t="s">
        <v>384</v>
      </c>
      <c r="P1975" s="368">
        <v>75</v>
      </c>
      <c r="Q1975" s="137">
        <v>0</v>
      </c>
      <c r="R1975" s="137">
        <v>3</v>
      </c>
      <c r="S1975" s="137">
        <v>1</v>
      </c>
      <c r="T1975" s="137">
        <v>100</v>
      </c>
      <c r="U1975" t="str">
        <f>VLOOKUP($B1975,Summary!$A:$C,3,0)</f>
        <v>Abhijit Khanvilkar</v>
      </c>
      <c r="V1975" t="str">
        <f ca="1">VLOOKUP($B1975,Summary!$A:$E,5,0)</f>
        <v>More Than 1 Year</v>
      </c>
      <c r="W1975">
        <f t="shared" si="62"/>
        <v>10044903</v>
      </c>
    </row>
    <row r="1976" spans="1:23" s="8" customFormat="1">
      <c r="A1976" s="6">
        <v>45469</v>
      </c>
      <c r="B1976" s="209">
        <v>10156155</v>
      </c>
      <c r="C1976" s="7" t="str">
        <f t="shared" si="63"/>
        <v>VIVEKANAND</v>
      </c>
      <c r="D1976" t="s">
        <v>543</v>
      </c>
      <c r="E1976">
        <v>9984546969</v>
      </c>
      <c r="F1976" t="s">
        <v>412</v>
      </c>
      <c r="G1976">
        <v>6</v>
      </c>
      <c r="H1976">
        <v>0</v>
      </c>
      <c r="I1976">
        <v>0</v>
      </c>
      <c r="J1976">
        <v>6</v>
      </c>
      <c r="K1976">
        <v>3</v>
      </c>
      <c r="L1976">
        <v>3</v>
      </c>
      <c r="M1976">
        <v>0</v>
      </c>
      <c r="N1976">
        <v>0</v>
      </c>
      <c r="O1976" t="s">
        <v>384</v>
      </c>
      <c r="P1976" s="368">
        <v>140</v>
      </c>
      <c r="Q1976" s="137">
        <v>0</v>
      </c>
      <c r="R1976" s="137">
        <v>6</v>
      </c>
      <c r="S1976" s="137">
        <v>1</v>
      </c>
      <c r="T1976" s="137">
        <v>100</v>
      </c>
      <c r="U1976" t="str">
        <f>VLOOKUP($B1976,Summary!$A:$C,3,0)</f>
        <v>Rushikesh Kale</v>
      </c>
      <c r="V1976" t="str">
        <f ca="1">VLOOKUP($B1976,Summary!$A:$E,5,0)</f>
        <v>31 - 90</v>
      </c>
      <c r="W1976">
        <f t="shared" si="62"/>
        <v>10156155</v>
      </c>
    </row>
    <row r="1977" spans="1:23" s="8" customFormat="1">
      <c r="A1977" s="6">
        <v>45469</v>
      </c>
      <c r="B1977" s="209">
        <v>10148305</v>
      </c>
      <c r="C1977" s="7" t="str">
        <f t="shared" si="63"/>
        <v>SAMSUJJAMA</v>
      </c>
      <c r="D1977" t="s">
        <v>408</v>
      </c>
      <c r="E1977">
        <v>9628744894</v>
      </c>
      <c r="F1977" t="s">
        <v>409</v>
      </c>
      <c r="G1977">
        <v>6</v>
      </c>
      <c r="H1977">
        <v>0</v>
      </c>
      <c r="I1977">
        <v>0</v>
      </c>
      <c r="J1977">
        <v>6</v>
      </c>
      <c r="K1977">
        <v>1</v>
      </c>
      <c r="L1977">
        <v>5</v>
      </c>
      <c r="M1977">
        <v>0</v>
      </c>
      <c r="N1977">
        <v>0</v>
      </c>
      <c r="O1977" t="s">
        <v>384</v>
      </c>
      <c r="P1977" s="368">
        <v>140</v>
      </c>
      <c r="Q1977" s="137">
        <v>0</v>
      </c>
      <c r="R1977" s="137">
        <v>6</v>
      </c>
      <c r="S1977" s="137">
        <v>1</v>
      </c>
      <c r="T1977" s="137">
        <v>100</v>
      </c>
      <c r="U1977" t="str">
        <f>VLOOKUP($B1977,Summary!$A:$C,3,0)</f>
        <v>Avnind Singh</v>
      </c>
      <c r="V1977" t="str">
        <f ca="1">VLOOKUP($B1977,Summary!$A:$E,5,0)</f>
        <v>180 +</v>
      </c>
      <c r="W1977">
        <f t="shared" si="62"/>
        <v>10148305</v>
      </c>
    </row>
    <row r="1978" spans="1:23" s="8" customFormat="1">
      <c r="A1978" s="6">
        <v>45469</v>
      </c>
      <c r="B1978" s="209">
        <v>10057460</v>
      </c>
      <c r="C1978" s="7" t="str">
        <f t="shared" si="63"/>
        <v>GANGA SAGAR PANDEY</v>
      </c>
      <c r="D1978" t="s">
        <v>435</v>
      </c>
      <c r="E1978">
        <v>9696537480</v>
      </c>
      <c r="F1978" t="s">
        <v>412</v>
      </c>
      <c r="G1978">
        <v>7</v>
      </c>
      <c r="H1978">
        <v>0</v>
      </c>
      <c r="I1978">
        <v>0</v>
      </c>
      <c r="J1978">
        <v>7</v>
      </c>
      <c r="K1978">
        <v>2</v>
      </c>
      <c r="L1978">
        <v>5</v>
      </c>
      <c r="M1978">
        <v>0</v>
      </c>
      <c r="N1978">
        <v>0</v>
      </c>
      <c r="O1978" t="s">
        <v>384</v>
      </c>
      <c r="P1978" s="368">
        <v>175</v>
      </c>
      <c r="Q1978" s="137">
        <v>0</v>
      </c>
      <c r="R1978" s="137">
        <v>5</v>
      </c>
      <c r="S1978" s="137">
        <v>1</v>
      </c>
      <c r="T1978" s="137">
        <v>100</v>
      </c>
      <c r="U1978" t="str">
        <f>VLOOKUP($B1978,Summary!$A:$C,3,0)</f>
        <v>Rushikesh Kale</v>
      </c>
      <c r="V1978" t="str">
        <f ca="1">VLOOKUP($B1978,Summary!$A:$E,5,0)</f>
        <v>More Than 1 Year</v>
      </c>
      <c r="W1978">
        <f t="shared" si="62"/>
        <v>10057460</v>
      </c>
    </row>
    <row r="1979" spans="1:23" s="8" customFormat="1">
      <c r="A1979" s="6">
        <v>45469</v>
      </c>
      <c r="B1979" s="209">
        <v>10154483</v>
      </c>
      <c r="C1979" s="7" t="str">
        <f t="shared" si="63"/>
        <v>JAYANT KUMAR</v>
      </c>
      <c r="D1979" t="s">
        <v>471</v>
      </c>
      <c r="E1979">
        <v>9304376328</v>
      </c>
      <c r="F1979" t="s">
        <v>497</v>
      </c>
      <c r="G1979">
        <v>3</v>
      </c>
      <c r="H1979">
        <v>0</v>
      </c>
      <c r="I1979">
        <v>0</v>
      </c>
      <c r="J1979">
        <v>3</v>
      </c>
      <c r="K1979">
        <v>1</v>
      </c>
      <c r="L1979">
        <v>2</v>
      </c>
      <c r="M1979">
        <v>0</v>
      </c>
      <c r="N1979">
        <v>0</v>
      </c>
      <c r="O1979" t="s">
        <v>384</v>
      </c>
      <c r="P1979" s="368">
        <v>75</v>
      </c>
      <c r="Q1979" s="137">
        <v>0</v>
      </c>
      <c r="R1979" s="137">
        <v>3</v>
      </c>
      <c r="S1979" s="137">
        <v>1</v>
      </c>
      <c r="T1979" s="137">
        <v>100</v>
      </c>
      <c r="U1979" t="str">
        <f>VLOOKUP($B1979,Summary!$A:$C,3,0)</f>
        <v>Dileep Sharma</v>
      </c>
      <c r="V1979" t="str">
        <f ca="1">VLOOKUP($B1979,Summary!$A:$E,5,0)</f>
        <v>91 - 180</v>
      </c>
      <c r="W1979">
        <f t="shared" si="62"/>
        <v>10154483</v>
      </c>
    </row>
    <row r="1980" spans="1:23" s="8" customFormat="1">
      <c r="A1980" s="6">
        <v>45469</v>
      </c>
      <c r="B1980" s="209">
        <v>10153648</v>
      </c>
      <c r="C1980" s="7" t="str">
        <f t="shared" si="63"/>
        <v>RAJKUMAR U SINGH</v>
      </c>
      <c r="D1980" t="s">
        <v>466</v>
      </c>
      <c r="E1980">
        <v>7058306032</v>
      </c>
      <c r="F1980" t="s">
        <v>385</v>
      </c>
      <c r="G1980">
        <v>4</v>
      </c>
      <c r="H1980">
        <v>0</v>
      </c>
      <c r="I1980">
        <v>0</v>
      </c>
      <c r="J1980">
        <v>4</v>
      </c>
      <c r="K1980">
        <v>2</v>
      </c>
      <c r="L1980">
        <v>2</v>
      </c>
      <c r="M1980">
        <v>0</v>
      </c>
      <c r="N1980">
        <v>1</v>
      </c>
      <c r="O1980" t="s">
        <v>384</v>
      </c>
      <c r="P1980" s="368">
        <v>125</v>
      </c>
      <c r="Q1980" s="137">
        <v>0</v>
      </c>
      <c r="R1980" s="137">
        <v>4</v>
      </c>
      <c r="S1980" s="137">
        <v>1</v>
      </c>
      <c r="T1980" s="137">
        <v>80</v>
      </c>
      <c r="U1980" t="str">
        <f>VLOOKUP($B1980,Summary!$A:$C,3,0)</f>
        <v>Intezar Sayed</v>
      </c>
      <c r="V1980" t="str">
        <f ca="1">VLOOKUP($B1980,Summary!$A:$E,5,0)</f>
        <v>91 - 180</v>
      </c>
      <c r="W1980">
        <f t="shared" si="62"/>
        <v>10153648</v>
      </c>
    </row>
    <row r="1981" spans="1:23" s="8" customFormat="1">
      <c r="A1981" s="6">
        <v>45469</v>
      </c>
      <c r="B1981" s="209">
        <v>10157449</v>
      </c>
      <c r="C1981" s="7" t="str">
        <f t="shared" si="63"/>
        <v>PRITAM SUNIL GAIKWAD</v>
      </c>
      <c r="D1981" t="s">
        <v>553</v>
      </c>
      <c r="E1981">
        <v>8169792854</v>
      </c>
      <c r="F1981" t="s">
        <v>431</v>
      </c>
      <c r="G1981">
        <v>4</v>
      </c>
      <c r="H1981">
        <v>0</v>
      </c>
      <c r="I1981">
        <v>0</v>
      </c>
      <c r="J1981">
        <v>4</v>
      </c>
      <c r="K1981">
        <v>0</v>
      </c>
      <c r="L1981">
        <v>4</v>
      </c>
      <c r="M1981">
        <v>0</v>
      </c>
      <c r="N1981">
        <v>0</v>
      </c>
      <c r="O1981" t="s">
        <v>384</v>
      </c>
      <c r="P1981" s="368">
        <v>100</v>
      </c>
      <c r="Q1981" s="137">
        <v>0</v>
      </c>
      <c r="R1981" s="137">
        <v>4</v>
      </c>
      <c r="S1981" s="137">
        <v>1</v>
      </c>
      <c r="T1981" s="137">
        <v>80</v>
      </c>
      <c r="U1981" t="str">
        <f>VLOOKUP($B1981,Summary!$A:$C,3,0)</f>
        <v>Madhuri Joshi</v>
      </c>
      <c r="V1981" t="str">
        <f ca="1">VLOOKUP($B1981,Summary!$A:$E,5,0)</f>
        <v>31 - 90</v>
      </c>
      <c r="W1981">
        <f t="shared" si="62"/>
        <v>10157449</v>
      </c>
    </row>
    <row r="1982" spans="1:23" s="8" customFormat="1">
      <c r="A1982" s="6">
        <v>45469</v>
      </c>
      <c r="B1982" s="209">
        <v>10154727</v>
      </c>
      <c r="C1982" s="7" t="str">
        <f t="shared" si="63"/>
        <v>SHUBHENDU PRAFULLA DASKABI</v>
      </c>
      <c r="D1982" t="s">
        <v>491</v>
      </c>
      <c r="E1982">
        <v>9372379791</v>
      </c>
      <c r="F1982" t="s">
        <v>471</v>
      </c>
      <c r="G1982">
        <v>5</v>
      </c>
      <c r="H1982">
        <v>0</v>
      </c>
      <c r="I1982">
        <v>0</v>
      </c>
      <c r="J1982">
        <v>5</v>
      </c>
      <c r="K1982">
        <v>5</v>
      </c>
      <c r="L1982">
        <v>0</v>
      </c>
      <c r="M1982">
        <v>0</v>
      </c>
      <c r="N1982">
        <v>0</v>
      </c>
      <c r="O1982" t="s">
        <v>384</v>
      </c>
      <c r="P1982" s="368">
        <v>130</v>
      </c>
      <c r="Q1982" s="137">
        <v>0</v>
      </c>
      <c r="R1982" s="137">
        <v>5</v>
      </c>
      <c r="S1982" s="137">
        <v>1</v>
      </c>
      <c r="T1982" s="137">
        <v>100</v>
      </c>
      <c r="U1982" t="str">
        <f>VLOOKUP($B1982,Summary!$A:$C,3,0)</f>
        <v>Dileep Sharma</v>
      </c>
      <c r="V1982" t="str">
        <f ca="1">VLOOKUP($B1982,Summary!$A:$E,5,0)</f>
        <v>91 - 180</v>
      </c>
      <c r="W1982">
        <f t="shared" si="62"/>
        <v>10154727</v>
      </c>
    </row>
    <row r="1983" spans="1:23" s="8" customFormat="1">
      <c r="A1983" s="6">
        <v>45469</v>
      </c>
      <c r="B1983" s="209">
        <v>10157279</v>
      </c>
      <c r="C1983" s="7" t="str">
        <f t="shared" si="63"/>
        <v>ABDUL AHAD ANIS KHAN</v>
      </c>
      <c r="D1983" t="s">
        <v>547</v>
      </c>
      <c r="E1983">
        <v>7058620610</v>
      </c>
      <c r="F1983" t="s">
        <v>461</v>
      </c>
      <c r="G1983">
        <v>4</v>
      </c>
      <c r="H1983">
        <v>0</v>
      </c>
      <c r="I1983">
        <v>0</v>
      </c>
      <c r="J1983">
        <v>4</v>
      </c>
      <c r="K1983">
        <v>4</v>
      </c>
      <c r="L1983">
        <v>0</v>
      </c>
      <c r="M1983">
        <v>0</v>
      </c>
      <c r="N1983">
        <v>0</v>
      </c>
      <c r="O1983" t="s">
        <v>384</v>
      </c>
      <c r="P1983" s="368">
        <v>120</v>
      </c>
      <c r="Q1983" s="137">
        <v>0</v>
      </c>
      <c r="R1983" s="137">
        <v>4</v>
      </c>
      <c r="S1983" s="137">
        <v>1</v>
      </c>
      <c r="T1983" s="137">
        <v>80</v>
      </c>
      <c r="U1983" t="str">
        <f>VLOOKUP($B1983,Summary!$A:$C,3,0)</f>
        <v>Avnind Singh</v>
      </c>
      <c r="V1983" t="str">
        <f ca="1">VLOOKUP($B1983,Summary!$A:$E,5,0)</f>
        <v>31 - 90</v>
      </c>
      <c r="W1983">
        <f t="shared" si="62"/>
        <v>10157279</v>
      </c>
    </row>
    <row r="1984" spans="1:23" s="8" customFormat="1">
      <c r="A1984" s="6">
        <v>45469</v>
      </c>
      <c r="B1984" s="209">
        <v>10083901</v>
      </c>
      <c r="C1984" s="7" t="str">
        <f t="shared" si="63"/>
        <v>BHAVESH VIVEK MHATRE</v>
      </c>
      <c r="D1984" t="s">
        <v>419</v>
      </c>
      <c r="E1984">
        <v>8668720253</v>
      </c>
      <c r="F1984" t="s">
        <v>418</v>
      </c>
      <c r="G1984">
        <v>5</v>
      </c>
      <c r="H1984">
        <v>0</v>
      </c>
      <c r="I1984">
        <v>0</v>
      </c>
      <c r="J1984">
        <v>5</v>
      </c>
      <c r="K1984">
        <v>0</v>
      </c>
      <c r="L1984">
        <v>5</v>
      </c>
      <c r="M1984">
        <v>0</v>
      </c>
      <c r="N1984">
        <v>0</v>
      </c>
      <c r="O1984" t="s">
        <v>384</v>
      </c>
      <c r="P1984" s="368">
        <v>130</v>
      </c>
      <c r="Q1984" s="137">
        <v>0</v>
      </c>
      <c r="R1984" s="137">
        <v>5</v>
      </c>
      <c r="S1984" s="137">
        <v>1</v>
      </c>
      <c r="T1984" s="137">
        <v>100</v>
      </c>
      <c r="U1984" t="str">
        <f>VLOOKUP($B1984,Summary!$A:$C,3,0)</f>
        <v>Madhuri Joshi</v>
      </c>
      <c r="V1984" t="str">
        <f ca="1">VLOOKUP($B1984,Summary!$A:$E,5,0)</f>
        <v>More Than 1 Year</v>
      </c>
      <c r="W1984">
        <f t="shared" si="62"/>
        <v>10083901</v>
      </c>
    </row>
    <row r="1985" spans="1:23" s="8" customFormat="1">
      <c r="A1985" s="6">
        <v>45469</v>
      </c>
      <c r="B1985" s="209">
        <v>10153105</v>
      </c>
      <c r="C1985" s="7" t="str">
        <f t="shared" si="63"/>
        <v>SUDHEER PANKAJ PANDEY</v>
      </c>
      <c r="D1985" t="s">
        <v>457</v>
      </c>
      <c r="E1985">
        <v>8953258991</v>
      </c>
      <c r="F1985" t="s">
        <v>460</v>
      </c>
      <c r="G1985">
        <v>4</v>
      </c>
      <c r="H1985">
        <v>0</v>
      </c>
      <c r="I1985">
        <v>0</v>
      </c>
      <c r="J1985">
        <v>4</v>
      </c>
      <c r="K1985">
        <v>1</v>
      </c>
      <c r="L1985">
        <v>3</v>
      </c>
      <c r="M1985">
        <v>0</v>
      </c>
      <c r="N1985">
        <v>0</v>
      </c>
      <c r="O1985" t="s">
        <v>384</v>
      </c>
      <c r="P1985" s="368">
        <v>100</v>
      </c>
      <c r="Q1985" s="137">
        <v>0</v>
      </c>
      <c r="R1985" s="137">
        <v>4</v>
      </c>
      <c r="S1985" s="137">
        <v>1</v>
      </c>
      <c r="T1985" s="137">
        <v>80</v>
      </c>
      <c r="U1985" t="str">
        <f>VLOOKUP($B1985,Summary!$A:$C,3,0)</f>
        <v>Avnind Singh</v>
      </c>
      <c r="V1985" t="str">
        <f ca="1">VLOOKUP($B1985,Summary!$A:$E,5,0)</f>
        <v>91 - 180</v>
      </c>
      <c r="W1985">
        <f t="shared" si="62"/>
        <v>10153105</v>
      </c>
    </row>
    <row r="1986" spans="1:23" s="8" customFormat="1">
      <c r="A1986" s="6">
        <v>45469</v>
      </c>
      <c r="B1986" s="209">
        <v>10068212</v>
      </c>
      <c r="C1986" s="7" t="str">
        <f t="shared" si="63"/>
        <v>WASIM KAZI</v>
      </c>
      <c r="D1986" t="s">
        <v>436</v>
      </c>
      <c r="E1986">
        <v>9702808599</v>
      </c>
      <c r="F1986" t="s">
        <v>431</v>
      </c>
      <c r="G1986">
        <v>5</v>
      </c>
      <c r="H1986">
        <v>0</v>
      </c>
      <c r="I1986">
        <v>0</v>
      </c>
      <c r="J1986">
        <v>5</v>
      </c>
      <c r="K1986">
        <v>0</v>
      </c>
      <c r="L1986">
        <v>5</v>
      </c>
      <c r="M1986">
        <v>0</v>
      </c>
      <c r="N1986">
        <v>0</v>
      </c>
      <c r="O1986" t="s">
        <v>384</v>
      </c>
      <c r="P1986" s="368">
        <v>115</v>
      </c>
      <c r="Q1986" s="137">
        <v>0</v>
      </c>
      <c r="R1986" s="137">
        <v>4</v>
      </c>
      <c r="S1986" s="137">
        <v>1</v>
      </c>
      <c r="T1986" s="137">
        <v>80</v>
      </c>
      <c r="U1986" t="str">
        <f>VLOOKUP($B1986,Summary!$A:$C,3,0)</f>
        <v>Madhuri Joshi</v>
      </c>
      <c r="V1986" t="str">
        <f ca="1">VLOOKUP($B1986,Summary!$A:$E,5,0)</f>
        <v>More Than 1 Year</v>
      </c>
      <c r="W1986">
        <f t="shared" si="62"/>
        <v>10068212</v>
      </c>
    </row>
    <row r="1987" spans="1:23" s="8" customFormat="1">
      <c r="A1987" s="6">
        <v>45469</v>
      </c>
      <c r="B1987" s="209">
        <v>10068280</v>
      </c>
      <c r="C1987" s="7" t="str">
        <f t="shared" si="63"/>
        <v>ARCHANA KAKADE</v>
      </c>
      <c r="D1987" t="s">
        <v>434</v>
      </c>
      <c r="E1987">
        <v>7208149618</v>
      </c>
      <c r="F1987" t="s">
        <v>416</v>
      </c>
      <c r="G1987">
        <v>5</v>
      </c>
      <c r="H1987">
        <v>0</v>
      </c>
      <c r="I1987">
        <v>0</v>
      </c>
      <c r="J1987">
        <v>5</v>
      </c>
      <c r="K1987">
        <v>0</v>
      </c>
      <c r="L1987">
        <v>5</v>
      </c>
      <c r="M1987">
        <v>0</v>
      </c>
      <c r="N1987">
        <v>0</v>
      </c>
      <c r="O1987" t="s">
        <v>384</v>
      </c>
      <c r="P1987" s="368">
        <v>125</v>
      </c>
      <c r="Q1987" s="137">
        <v>0</v>
      </c>
      <c r="R1987" s="137">
        <v>5</v>
      </c>
      <c r="S1987" s="137">
        <v>1</v>
      </c>
      <c r="T1987" s="137">
        <v>100</v>
      </c>
      <c r="U1987" t="str">
        <f>VLOOKUP($B1987,Summary!$A:$C,3,0)</f>
        <v>Abhijit Khanvilkar</v>
      </c>
      <c r="V1987" t="str">
        <f ca="1">VLOOKUP($B1987,Summary!$A:$E,5,0)</f>
        <v>More Than 1 Year</v>
      </c>
      <c r="W1987">
        <f t="shared" ref="W1987:W2050" si="64">B1987</f>
        <v>10068280</v>
      </c>
    </row>
    <row r="1988" spans="1:23" s="8" customFormat="1">
      <c r="A1988" s="6">
        <v>45469</v>
      </c>
      <c r="B1988" s="209">
        <v>10154507</v>
      </c>
      <c r="C1988" s="7" t="str">
        <f t="shared" si="63"/>
        <v>MOHIT UPADHYAY</v>
      </c>
      <c r="D1988" t="s">
        <v>476</v>
      </c>
      <c r="E1988">
        <v>9372906600</v>
      </c>
      <c r="F1988" t="s">
        <v>461</v>
      </c>
      <c r="G1988">
        <v>6</v>
      </c>
      <c r="H1988">
        <v>1</v>
      </c>
      <c r="I1988">
        <v>0</v>
      </c>
      <c r="J1988">
        <v>5</v>
      </c>
      <c r="K1988">
        <v>2</v>
      </c>
      <c r="L1988">
        <v>4</v>
      </c>
      <c r="M1988">
        <v>0</v>
      </c>
      <c r="N1988">
        <v>0</v>
      </c>
      <c r="O1988" t="s">
        <v>384</v>
      </c>
      <c r="P1988" s="368">
        <v>200</v>
      </c>
      <c r="Q1988" s="137">
        <v>4720</v>
      </c>
      <c r="R1988" s="137">
        <v>6</v>
      </c>
      <c r="S1988" s="137">
        <v>1</v>
      </c>
      <c r="T1988" s="137">
        <v>100</v>
      </c>
      <c r="U1988" t="str">
        <f>VLOOKUP($B1988,Summary!$A:$C,3,0)</f>
        <v>Avnind Singh</v>
      </c>
      <c r="V1988" t="str">
        <f ca="1">VLOOKUP($B1988,Summary!$A:$E,5,0)</f>
        <v>91 - 180</v>
      </c>
      <c r="W1988">
        <f t="shared" si="64"/>
        <v>10154507</v>
      </c>
    </row>
    <row r="1989" spans="1:23" s="8" customFormat="1">
      <c r="A1989" s="6">
        <v>45469</v>
      </c>
      <c r="B1989" s="209">
        <v>10014784</v>
      </c>
      <c r="C1989" s="7" t="str">
        <f t="shared" si="63"/>
        <v>PRASHANT LAD</v>
      </c>
      <c r="D1989" t="s">
        <v>407</v>
      </c>
      <c r="E1989">
        <v>9833647618</v>
      </c>
      <c r="F1989" t="s">
        <v>431</v>
      </c>
      <c r="G1989">
        <v>4</v>
      </c>
      <c r="H1989">
        <v>0</v>
      </c>
      <c r="I1989">
        <v>0</v>
      </c>
      <c r="J1989">
        <v>4</v>
      </c>
      <c r="K1989">
        <v>1</v>
      </c>
      <c r="L1989">
        <v>3</v>
      </c>
      <c r="M1989">
        <v>0</v>
      </c>
      <c r="N1989">
        <v>1</v>
      </c>
      <c r="O1989" t="s">
        <v>384</v>
      </c>
      <c r="P1989" s="368">
        <v>110</v>
      </c>
      <c r="Q1989" s="137">
        <v>0</v>
      </c>
      <c r="R1989" s="137">
        <v>4</v>
      </c>
      <c r="S1989" s="137">
        <v>1</v>
      </c>
      <c r="T1989" s="137">
        <v>100</v>
      </c>
      <c r="U1989" t="str">
        <f>VLOOKUP($B1989,Summary!$A:$C,3,0)</f>
        <v>Madhuri Joshi</v>
      </c>
      <c r="V1989" t="str">
        <f ca="1">VLOOKUP($B1989,Summary!$A:$E,5,0)</f>
        <v>More Than 1 Year</v>
      </c>
      <c r="W1989">
        <f t="shared" si="64"/>
        <v>10014784</v>
      </c>
    </row>
    <row r="1990" spans="1:23" s="8" customFormat="1">
      <c r="A1990" s="6">
        <v>45469</v>
      </c>
      <c r="B1990" s="209">
        <v>10155619</v>
      </c>
      <c r="C1990" s="7" t="str">
        <f t="shared" si="63"/>
        <v>AJAY BALU LONDHE</v>
      </c>
      <c r="D1990" t="s">
        <v>502</v>
      </c>
      <c r="E1990">
        <v>8369610661</v>
      </c>
      <c r="F1990" t="s">
        <v>416</v>
      </c>
      <c r="G1990">
        <v>7</v>
      </c>
      <c r="H1990">
        <v>0</v>
      </c>
      <c r="I1990">
        <v>0</v>
      </c>
      <c r="J1990">
        <v>7</v>
      </c>
      <c r="K1990">
        <v>1</v>
      </c>
      <c r="L1990">
        <v>6</v>
      </c>
      <c r="M1990">
        <v>0</v>
      </c>
      <c r="N1990">
        <v>0</v>
      </c>
      <c r="O1990" t="s">
        <v>384</v>
      </c>
      <c r="P1990" s="368">
        <v>170</v>
      </c>
      <c r="Q1990" s="137">
        <v>0</v>
      </c>
      <c r="R1990" s="137">
        <v>6</v>
      </c>
      <c r="S1990" s="137">
        <v>1</v>
      </c>
      <c r="T1990" s="137">
        <v>100</v>
      </c>
      <c r="U1990" t="str">
        <f>VLOOKUP($B1990,Summary!$A:$C,3,0)</f>
        <v>Abhijit Khanvilkar</v>
      </c>
      <c r="V1990" t="str">
        <f ca="1">VLOOKUP($B1990,Summary!$A:$E,5,0)</f>
        <v>31 - 90</v>
      </c>
      <c r="W1990">
        <f t="shared" si="64"/>
        <v>10155619</v>
      </c>
    </row>
    <row r="1991" spans="1:23" s="8" customFormat="1">
      <c r="A1991" s="6">
        <v>45469</v>
      </c>
      <c r="B1991" s="209">
        <v>10157722</v>
      </c>
      <c r="C1991" s="7" t="str">
        <f t="shared" si="63"/>
        <v>SACHIN KUMAR</v>
      </c>
      <c r="D1991" t="s">
        <v>561</v>
      </c>
      <c r="E1991">
        <v>8825131086</v>
      </c>
      <c r="F1991" t="s">
        <v>387</v>
      </c>
      <c r="G1991">
        <v>4</v>
      </c>
      <c r="H1991">
        <v>0</v>
      </c>
      <c r="I1991">
        <v>0</v>
      </c>
      <c r="J1991">
        <v>4</v>
      </c>
      <c r="K1991">
        <v>2</v>
      </c>
      <c r="L1991">
        <v>2</v>
      </c>
      <c r="M1991">
        <v>0</v>
      </c>
      <c r="N1991">
        <v>0</v>
      </c>
      <c r="O1991" t="s">
        <v>384</v>
      </c>
      <c r="P1991" s="368">
        <v>100</v>
      </c>
      <c r="Q1991" s="137">
        <v>0</v>
      </c>
      <c r="R1991" s="137">
        <v>4</v>
      </c>
      <c r="S1991" s="137">
        <v>1</v>
      </c>
      <c r="T1991" s="137">
        <v>80</v>
      </c>
      <c r="U1991" t="str">
        <f>VLOOKUP($B1991,Summary!$A:$C,3,0)</f>
        <v>Abhijit Khanvilkar</v>
      </c>
      <c r="V1991" t="str">
        <f ca="1">VLOOKUP($B1991,Summary!$A:$E,5,0)</f>
        <v>31 - 90</v>
      </c>
      <c r="W1991">
        <f t="shared" si="64"/>
        <v>10157722</v>
      </c>
    </row>
    <row r="1992" spans="1:23" s="8" customFormat="1">
      <c r="A1992" s="6">
        <v>45469</v>
      </c>
      <c r="B1992" s="209">
        <v>10158802</v>
      </c>
      <c r="C1992" s="7" t="str">
        <f t="shared" si="63"/>
        <v>VISHAL YADAV</v>
      </c>
      <c r="D1992" t="s">
        <v>594</v>
      </c>
      <c r="E1992">
        <v>8850903979</v>
      </c>
      <c r="F1992" t="s">
        <v>405</v>
      </c>
      <c r="G1992">
        <v>3</v>
      </c>
      <c r="H1992">
        <v>0</v>
      </c>
      <c r="I1992">
        <v>0</v>
      </c>
      <c r="J1992">
        <v>3</v>
      </c>
      <c r="K1992">
        <v>0</v>
      </c>
      <c r="L1992">
        <v>3</v>
      </c>
      <c r="M1992">
        <v>0</v>
      </c>
      <c r="N1992">
        <v>0</v>
      </c>
      <c r="O1992" t="s">
        <v>384</v>
      </c>
      <c r="P1992" s="368">
        <v>75</v>
      </c>
      <c r="Q1992" s="137">
        <v>0</v>
      </c>
      <c r="R1992" s="137">
        <v>3</v>
      </c>
      <c r="S1992" s="137">
        <v>1</v>
      </c>
      <c r="T1992" s="137">
        <v>100</v>
      </c>
      <c r="U1992" t="str">
        <f>VLOOKUP($B1992,Summary!$A:$C,3,0)</f>
        <v>Rushikesh Kale</v>
      </c>
      <c r="V1992" t="str">
        <f ca="1">VLOOKUP($B1992,Summary!$A:$E,5,0)</f>
        <v>00 - 30</v>
      </c>
      <c r="W1992">
        <f t="shared" si="64"/>
        <v>10158802</v>
      </c>
    </row>
    <row r="1993" spans="1:23" s="8" customFormat="1">
      <c r="A1993" s="6">
        <v>45469</v>
      </c>
      <c r="B1993" s="209">
        <v>10157721</v>
      </c>
      <c r="C1993" s="7" t="str">
        <f t="shared" si="63"/>
        <v>NITISH KUMAR</v>
      </c>
      <c r="D1993" t="s">
        <v>562</v>
      </c>
      <c r="E1993">
        <v>8692826180</v>
      </c>
      <c r="F1993" t="s">
        <v>387</v>
      </c>
      <c r="G1993">
        <v>3</v>
      </c>
      <c r="H1993">
        <v>0</v>
      </c>
      <c r="I1993">
        <v>0</v>
      </c>
      <c r="J1993">
        <v>3</v>
      </c>
      <c r="K1993">
        <v>3</v>
      </c>
      <c r="L1993">
        <v>1</v>
      </c>
      <c r="M1993">
        <v>0</v>
      </c>
      <c r="N1993">
        <v>0</v>
      </c>
      <c r="O1993" t="s">
        <v>384</v>
      </c>
      <c r="P1993" s="368">
        <v>75</v>
      </c>
      <c r="Q1993" s="137">
        <v>0</v>
      </c>
      <c r="R1993" s="137">
        <v>3</v>
      </c>
      <c r="S1993" s="137">
        <v>1</v>
      </c>
      <c r="T1993" s="137">
        <v>60</v>
      </c>
      <c r="U1993" t="str">
        <f>VLOOKUP($B1993,Summary!$A:$C,3,0)</f>
        <v>Abhijit Khanvilkar</v>
      </c>
      <c r="V1993" t="str">
        <f ca="1">VLOOKUP($B1993,Summary!$A:$E,5,0)</f>
        <v>31 - 90</v>
      </c>
      <c r="W1993">
        <f t="shared" si="64"/>
        <v>10157721</v>
      </c>
    </row>
    <row r="1994" spans="1:23" s="8" customFormat="1">
      <c r="A1994" s="6">
        <v>45469</v>
      </c>
      <c r="B1994" s="209">
        <v>10158732</v>
      </c>
      <c r="C1994" s="7" t="str">
        <f t="shared" si="63"/>
        <v>TANAY KIRIT  SHAH</v>
      </c>
      <c r="D1994" t="s">
        <v>593</v>
      </c>
      <c r="E1994">
        <v>9833376425</v>
      </c>
      <c r="F1994" t="s">
        <v>383</v>
      </c>
      <c r="G1994">
        <v>2</v>
      </c>
      <c r="H1994">
        <v>0</v>
      </c>
      <c r="I1994">
        <v>0</v>
      </c>
      <c r="J1994">
        <v>2</v>
      </c>
      <c r="K1994">
        <v>1</v>
      </c>
      <c r="L1994">
        <v>1</v>
      </c>
      <c r="M1994">
        <v>0</v>
      </c>
      <c r="N1994">
        <v>0</v>
      </c>
      <c r="O1994" t="s">
        <v>384</v>
      </c>
      <c r="P1994" s="368">
        <v>50</v>
      </c>
      <c r="Q1994" s="137">
        <v>0</v>
      </c>
      <c r="R1994" s="137">
        <v>2</v>
      </c>
      <c r="S1994" s="137">
        <v>1</v>
      </c>
      <c r="T1994" s="137">
        <v>66.67</v>
      </c>
      <c r="U1994" t="str">
        <f>VLOOKUP($B1994,Summary!$A:$C,3,0)</f>
        <v>Madhuri Joshi</v>
      </c>
      <c r="V1994" t="str">
        <f ca="1">VLOOKUP($B1994,Summary!$A:$E,5,0)</f>
        <v>00 - 30</v>
      </c>
      <c r="W1994">
        <f t="shared" si="64"/>
        <v>10158732</v>
      </c>
    </row>
    <row r="1995" spans="1:23" s="8" customFormat="1">
      <c r="A1995" s="6">
        <v>45469</v>
      </c>
      <c r="B1995" s="209">
        <v>10135447</v>
      </c>
      <c r="C1995" s="7" t="str">
        <f t="shared" si="63"/>
        <v>ANKIT VILAS BORSE</v>
      </c>
      <c r="D1995" t="s">
        <v>429</v>
      </c>
      <c r="E1995">
        <v>8655594978</v>
      </c>
      <c r="F1995" t="s">
        <v>412</v>
      </c>
      <c r="G1995">
        <v>5</v>
      </c>
      <c r="H1995">
        <v>0</v>
      </c>
      <c r="I1995">
        <v>0</v>
      </c>
      <c r="J1995">
        <v>5</v>
      </c>
      <c r="K1995">
        <v>2</v>
      </c>
      <c r="L1995">
        <v>3</v>
      </c>
      <c r="M1995">
        <v>0</v>
      </c>
      <c r="N1995">
        <v>1</v>
      </c>
      <c r="O1995" t="s">
        <v>384</v>
      </c>
      <c r="P1995" s="368">
        <v>140</v>
      </c>
      <c r="Q1995" s="137">
        <v>0</v>
      </c>
      <c r="R1995" s="137">
        <v>5</v>
      </c>
      <c r="S1995" s="137">
        <v>1</v>
      </c>
      <c r="T1995" s="137">
        <v>100</v>
      </c>
      <c r="U1995" t="str">
        <f>VLOOKUP($B1995,Summary!$A:$C,3,0)</f>
        <v>Rushikesh Kale</v>
      </c>
      <c r="V1995" t="str">
        <f ca="1">VLOOKUP($B1995,Summary!$A:$E,5,0)</f>
        <v>More Than 1 Year</v>
      </c>
      <c r="W1995">
        <f t="shared" si="64"/>
        <v>10135447</v>
      </c>
    </row>
    <row r="1996" spans="1:23" s="8" customFormat="1">
      <c r="A1996" s="6">
        <v>45469</v>
      </c>
      <c r="B1996" s="209">
        <v>10156163</v>
      </c>
      <c r="C1996" s="7" t="str">
        <f t="shared" si="63"/>
        <v>ABHISHEK KUMAR</v>
      </c>
      <c r="D1996" t="s">
        <v>526</v>
      </c>
      <c r="E1996">
        <v>9967178792</v>
      </c>
      <c r="F1996" t="s">
        <v>386</v>
      </c>
      <c r="G1996">
        <v>5</v>
      </c>
      <c r="H1996">
        <v>0</v>
      </c>
      <c r="I1996">
        <v>0</v>
      </c>
      <c r="J1996">
        <v>5</v>
      </c>
      <c r="K1996">
        <v>4</v>
      </c>
      <c r="L1996">
        <v>1</v>
      </c>
      <c r="M1996">
        <v>0</v>
      </c>
      <c r="N1996">
        <v>0</v>
      </c>
      <c r="O1996" t="s">
        <v>384</v>
      </c>
      <c r="P1996" s="368">
        <v>125</v>
      </c>
      <c r="Q1996" s="137">
        <v>0</v>
      </c>
      <c r="R1996" s="137">
        <v>5</v>
      </c>
      <c r="S1996" s="137">
        <v>1</v>
      </c>
      <c r="T1996" s="137">
        <v>100</v>
      </c>
      <c r="U1996" t="str">
        <f>VLOOKUP($B1996,Summary!$A:$C,3,0)</f>
        <v>Avnind Singh</v>
      </c>
      <c r="V1996" t="str">
        <f ca="1">VLOOKUP($B1996,Summary!$A:$E,5,0)</f>
        <v>31 - 90</v>
      </c>
      <c r="W1996">
        <f t="shared" si="64"/>
        <v>10156163</v>
      </c>
    </row>
    <row r="1997" spans="1:23" s="8" customFormat="1">
      <c r="A1997" s="6">
        <v>45469</v>
      </c>
      <c r="B1997" s="209">
        <v>10155616</v>
      </c>
      <c r="C1997" s="7" t="str">
        <f t="shared" si="63"/>
        <v>DHIRAJKUMAR L MISHRA</v>
      </c>
      <c r="D1997" t="s">
        <v>506</v>
      </c>
      <c r="E1997">
        <v>9370908992</v>
      </c>
      <c r="F1997" t="s">
        <v>442</v>
      </c>
      <c r="G1997">
        <v>5</v>
      </c>
      <c r="H1997">
        <v>0</v>
      </c>
      <c r="I1997">
        <v>0</v>
      </c>
      <c r="J1997">
        <v>5</v>
      </c>
      <c r="K1997">
        <v>0</v>
      </c>
      <c r="L1997">
        <v>5</v>
      </c>
      <c r="M1997">
        <v>0</v>
      </c>
      <c r="N1997">
        <v>0</v>
      </c>
      <c r="O1997" t="s">
        <v>384</v>
      </c>
      <c r="P1997" s="368">
        <v>140</v>
      </c>
      <c r="Q1997" s="137">
        <v>0</v>
      </c>
      <c r="R1997" s="137">
        <v>5</v>
      </c>
      <c r="S1997" s="137">
        <v>1</v>
      </c>
      <c r="T1997" s="137">
        <v>100</v>
      </c>
      <c r="U1997" t="str">
        <f>VLOOKUP($B1997,Summary!$A:$C,3,0)</f>
        <v>Rushikesh Kale</v>
      </c>
      <c r="V1997" t="str">
        <f ca="1">VLOOKUP($B1997,Summary!$A:$E,5,0)</f>
        <v>31 - 90</v>
      </c>
      <c r="W1997">
        <f t="shared" si="64"/>
        <v>10155616</v>
      </c>
    </row>
    <row r="1998" spans="1:23" s="8" customFormat="1">
      <c r="A1998" s="6">
        <v>45469</v>
      </c>
      <c r="B1998" s="209">
        <v>10139865</v>
      </c>
      <c r="C1998" s="7" t="str">
        <f t="shared" si="63"/>
        <v>JITENDRA PRATAP SINGH</v>
      </c>
      <c r="D1998" t="s">
        <v>544</v>
      </c>
      <c r="E1998">
        <v>7718993383</v>
      </c>
      <c r="F1998" t="s">
        <v>383</v>
      </c>
      <c r="G1998">
        <v>1</v>
      </c>
      <c r="H1998">
        <v>0</v>
      </c>
      <c r="I1998">
        <v>0</v>
      </c>
      <c r="J1998">
        <v>1</v>
      </c>
      <c r="K1998">
        <v>0</v>
      </c>
      <c r="L1998">
        <v>1</v>
      </c>
      <c r="M1998">
        <v>0</v>
      </c>
      <c r="N1998">
        <v>0</v>
      </c>
      <c r="O1998" t="s">
        <v>384</v>
      </c>
      <c r="P1998" s="368">
        <v>25</v>
      </c>
      <c r="Q1998" s="137">
        <v>0</v>
      </c>
      <c r="R1998" s="137">
        <v>1</v>
      </c>
      <c r="S1998" s="137">
        <v>1</v>
      </c>
      <c r="T1998" s="137">
        <v>20</v>
      </c>
      <c r="U1998" t="str">
        <f>VLOOKUP($B1998,Summary!$A:$C,3,0)</f>
        <v>Madhuri Joshi</v>
      </c>
      <c r="V1998" t="str">
        <f ca="1">VLOOKUP($B1998,Summary!$A:$E,5,0)</f>
        <v>More Than 1 Year</v>
      </c>
      <c r="W1998">
        <f t="shared" si="64"/>
        <v>10139865</v>
      </c>
    </row>
    <row r="1999" spans="1:23" s="8" customFormat="1">
      <c r="A1999" s="6">
        <v>45469</v>
      </c>
      <c r="B1999" s="209">
        <v>10067328</v>
      </c>
      <c r="C1999" s="7" t="str">
        <f t="shared" si="63"/>
        <v>SHEKH MOHAMMAD IMRAN</v>
      </c>
      <c r="D1999" t="s">
        <v>449</v>
      </c>
      <c r="E1999">
        <v>8291174466</v>
      </c>
      <c r="F1999" t="s">
        <v>431</v>
      </c>
      <c r="G1999">
        <v>5</v>
      </c>
      <c r="H1999">
        <v>0</v>
      </c>
      <c r="I1999">
        <v>0</v>
      </c>
      <c r="J1999">
        <v>5</v>
      </c>
      <c r="K1999">
        <v>1</v>
      </c>
      <c r="L1999">
        <v>4</v>
      </c>
      <c r="M1999">
        <v>0</v>
      </c>
      <c r="N1999">
        <v>0</v>
      </c>
      <c r="O1999" t="s">
        <v>384</v>
      </c>
      <c r="P1999" s="368">
        <v>125</v>
      </c>
      <c r="Q1999" s="137">
        <v>0</v>
      </c>
      <c r="R1999" s="137">
        <v>5</v>
      </c>
      <c r="S1999" s="137">
        <v>1</v>
      </c>
      <c r="T1999" s="137">
        <v>100</v>
      </c>
      <c r="U1999" t="str">
        <f>VLOOKUP($B1999,Summary!$A:$C,3,0)</f>
        <v>Madhuri Joshi</v>
      </c>
      <c r="V1999" t="str">
        <f ca="1">VLOOKUP($B1999,Summary!$A:$E,5,0)</f>
        <v>More Than 1 Year</v>
      </c>
      <c r="W1999">
        <f t="shared" si="64"/>
        <v>10067328</v>
      </c>
    </row>
    <row r="2000" spans="1:23" s="8" customFormat="1">
      <c r="A2000" s="6">
        <v>45469</v>
      </c>
      <c r="B2000" s="209">
        <v>10155635</v>
      </c>
      <c r="C2000" s="7" t="str">
        <f t="shared" si="63"/>
        <v>RITIK PANKAJ CHAUBEY</v>
      </c>
      <c r="D2000" t="s">
        <v>500</v>
      </c>
      <c r="E2000">
        <v>8604838454</v>
      </c>
      <c r="F2000" t="s">
        <v>383</v>
      </c>
      <c r="G2000">
        <v>5</v>
      </c>
      <c r="H2000">
        <v>0</v>
      </c>
      <c r="I2000">
        <v>0</v>
      </c>
      <c r="J2000">
        <v>5</v>
      </c>
      <c r="K2000">
        <v>2</v>
      </c>
      <c r="L2000">
        <v>3</v>
      </c>
      <c r="M2000">
        <v>0</v>
      </c>
      <c r="N2000">
        <v>0</v>
      </c>
      <c r="O2000" t="s">
        <v>384</v>
      </c>
      <c r="P2000" s="368">
        <v>125</v>
      </c>
      <c r="Q2000" s="137">
        <v>0</v>
      </c>
      <c r="R2000" s="137">
        <v>5</v>
      </c>
      <c r="S2000" s="137">
        <v>1</v>
      </c>
      <c r="T2000" s="137">
        <v>100</v>
      </c>
      <c r="U2000" t="str">
        <f>VLOOKUP($B2000,Summary!$A:$C,3,0)</f>
        <v>Madhuri Joshi</v>
      </c>
      <c r="V2000" t="str">
        <f ca="1">VLOOKUP($B2000,Summary!$A:$E,5,0)</f>
        <v>31 - 90</v>
      </c>
      <c r="W2000">
        <f t="shared" si="64"/>
        <v>10155635</v>
      </c>
    </row>
    <row r="2001" spans="1:23" s="8" customFormat="1">
      <c r="A2001" s="6">
        <v>45469</v>
      </c>
      <c r="B2001" s="209">
        <v>10147873</v>
      </c>
      <c r="C2001" s="7" t="str">
        <f t="shared" si="63"/>
        <v>PREM KUMAR VISHWAKARMA</v>
      </c>
      <c r="D2001" t="s">
        <v>409</v>
      </c>
      <c r="E2001">
        <v>9004761131</v>
      </c>
      <c r="F2001" t="s">
        <v>393</v>
      </c>
      <c r="G2001">
        <v>3</v>
      </c>
      <c r="H2001">
        <v>0</v>
      </c>
      <c r="I2001">
        <v>0</v>
      </c>
      <c r="J2001">
        <v>3</v>
      </c>
      <c r="K2001">
        <v>0</v>
      </c>
      <c r="L2001">
        <v>3</v>
      </c>
      <c r="M2001">
        <v>0</v>
      </c>
      <c r="N2001">
        <v>0</v>
      </c>
      <c r="O2001" t="s">
        <v>384</v>
      </c>
      <c r="P2001" s="368">
        <v>45</v>
      </c>
      <c r="Q2001" s="137">
        <v>0</v>
      </c>
      <c r="R2001" s="137">
        <v>2</v>
      </c>
      <c r="S2001" s="137">
        <v>1</v>
      </c>
      <c r="T2001" s="137">
        <v>66.67</v>
      </c>
      <c r="U2001" t="str">
        <f>VLOOKUP($B2001,Summary!$A:$C,3,0)</f>
        <v>Avnind Singh</v>
      </c>
      <c r="V2001" t="str">
        <f ca="1">VLOOKUP($B2001,Summary!$A:$E,5,0)</f>
        <v>180 +</v>
      </c>
      <c r="W2001">
        <f t="shared" si="64"/>
        <v>10147873</v>
      </c>
    </row>
    <row r="2002" spans="1:23" s="8" customFormat="1">
      <c r="A2002" s="6">
        <v>45469</v>
      </c>
      <c r="B2002" s="209">
        <v>10144216</v>
      </c>
      <c r="C2002" s="7" t="str">
        <f t="shared" si="63"/>
        <v>GAURISHANKAR SHAMBHU MANDAL</v>
      </c>
      <c r="D2002" t="s">
        <v>578</v>
      </c>
      <c r="E2002">
        <v>8369893292</v>
      </c>
      <c r="F2002" t="s">
        <v>405</v>
      </c>
      <c r="G2002">
        <v>7</v>
      </c>
      <c r="H2002">
        <v>0</v>
      </c>
      <c r="I2002">
        <v>0</v>
      </c>
      <c r="J2002">
        <v>7</v>
      </c>
      <c r="K2002">
        <v>1</v>
      </c>
      <c r="L2002">
        <v>6</v>
      </c>
      <c r="M2002">
        <v>0</v>
      </c>
      <c r="N2002">
        <v>0</v>
      </c>
      <c r="O2002" t="s">
        <v>384</v>
      </c>
      <c r="P2002" s="368">
        <v>175</v>
      </c>
      <c r="Q2002" s="137">
        <v>0</v>
      </c>
      <c r="R2002" s="137">
        <v>7</v>
      </c>
      <c r="S2002" s="137">
        <v>1</v>
      </c>
      <c r="T2002" s="137">
        <v>100</v>
      </c>
      <c r="U2002" t="str">
        <f>VLOOKUP($B2002,Summary!$A:$C,3,0)</f>
        <v>Rushikesh Kale</v>
      </c>
      <c r="V2002" t="str">
        <f ca="1">VLOOKUP($B2002,Summary!$A:$E,5,0)</f>
        <v>180 +</v>
      </c>
      <c r="W2002">
        <f t="shared" si="64"/>
        <v>10144216</v>
      </c>
    </row>
    <row r="2003" spans="1:23" s="8" customFormat="1">
      <c r="A2003" s="6">
        <v>45469</v>
      </c>
      <c r="B2003" s="209">
        <v>10152214</v>
      </c>
      <c r="C2003" s="7" t="str">
        <f t="shared" si="63"/>
        <v>VIKAS CHANDRABHAN MISHRA</v>
      </c>
      <c r="D2003" t="s">
        <v>445</v>
      </c>
      <c r="E2003">
        <v>8369541192</v>
      </c>
      <c r="F2003" t="s">
        <v>431</v>
      </c>
      <c r="G2003">
        <v>4</v>
      </c>
      <c r="H2003">
        <v>1</v>
      </c>
      <c r="I2003">
        <v>0</v>
      </c>
      <c r="J2003">
        <v>3</v>
      </c>
      <c r="K2003">
        <v>4</v>
      </c>
      <c r="L2003">
        <v>1</v>
      </c>
      <c r="M2003">
        <v>0</v>
      </c>
      <c r="N2003">
        <v>0</v>
      </c>
      <c r="O2003" t="s">
        <v>384</v>
      </c>
      <c r="P2003" s="368">
        <v>175</v>
      </c>
      <c r="Q2003" s="137">
        <v>4720</v>
      </c>
      <c r="R2003" s="137">
        <v>5</v>
      </c>
      <c r="S2003" s="137">
        <v>1</v>
      </c>
      <c r="T2003" s="137">
        <v>100</v>
      </c>
      <c r="U2003" t="str">
        <f>VLOOKUP($B2003,Summary!$A:$C,3,0)</f>
        <v>Madhuri Joshi</v>
      </c>
      <c r="V2003" t="str">
        <f ca="1">VLOOKUP($B2003,Summary!$A:$E,5,0)</f>
        <v>91 - 180</v>
      </c>
      <c r="W2003">
        <f t="shared" si="64"/>
        <v>10152214</v>
      </c>
    </row>
    <row r="2004" spans="1:23" s="8" customFormat="1">
      <c r="A2004" s="6">
        <v>45469</v>
      </c>
      <c r="B2004" s="209">
        <v>10123047</v>
      </c>
      <c r="C2004" s="7" t="str">
        <f t="shared" si="63"/>
        <v>MUNAWAR WARISH HASHMI</v>
      </c>
      <c r="D2004" t="s">
        <v>442</v>
      </c>
      <c r="E2004">
        <v>9167670057</v>
      </c>
      <c r="F2004" t="s">
        <v>422</v>
      </c>
      <c r="G2004">
        <v>3</v>
      </c>
      <c r="H2004">
        <v>1</v>
      </c>
      <c r="I2004">
        <v>0</v>
      </c>
      <c r="J2004">
        <v>2</v>
      </c>
      <c r="K2004">
        <v>0</v>
      </c>
      <c r="L2004">
        <v>3</v>
      </c>
      <c r="M2004">
        <v>0</v>
      </c>
      <c r="N2004">
        <v>0</v>
      </c>
      <c r="O2004" t="s">
        <v>384</v>
      </c>
      <c r="P2004" s="368">
        <v>115</v>
      </c>
      <c r="Q2004" s="137">
        <v>24000</v>
      </c>
      <c r="R2004" s="137">
        <v>3</v>
      </c>
      <c r="S2004" s="137">
        <v>1</v>
      </c>
      <c r="T2004" s="137">
        <v>100</v>
      </c>
      <c r="U2004" t="str">
        <f>VLOOKUP($B2004,Summary!$A:$C,3,0)</f>
        <v>Rushikesh Kale</v>
      </c>
      <c r="V2004" t="str">
        <f ca="1">VLOOKUP($B2004,Summary!$A:$E,5,0)</f>
        <v>More Than 1 Year</v>
      </c>
      <c r="W2004">
        <f t="shared" si="64"/>
        <v>10123047</v>
      </c>
    </row>
    <row r="2005" spans="1:23" s="8" customFormat="1">
      <c r="A2005" s="6">
        <v>45469</v>
      </c>
      <c r="B2005" s="209">
        <v>10153333</v>
      </c>
      <c r="C2005" s="7" t="str">
        <f t="shared" si="63"/>
        <v>SUMIT KUMAR PARASNATH VERMA</v>
      </c>
      <c r="D2005" t="s">
        <v>546</v>
      </c>
      <c r="E2005">
        <v>7738531602</v>
      </c>
      <c r="F2005" t="s">
        <v>503</v>
      </c>
      <c r="G2005">
        <v>5</v>
      </c>
      <c r="H2005">
        <v>0</v>
      </c>
      <c r="I2005">
        <v>0</v>
      </c>
      <c r="J2005">
        <v>5</v>
      </c>
      <c r="K2005">
        <v>1</v>
      </c>
      <c r="L2005">
        <v>4</v>
      </c>
      <c r="M2005">
        <v>0</v>
      </c>
      <c r="N2005">
        <v>0</v>
      </c>
      <c r="O2005" t="s">
        <v>384</v>
      </c>
      <c r="P2005" s="368">
        <v>115</v>
      </c>
      <c r="Q2005" s="137">
        <v>0</v>
      </c>
      <c r="R2005" s="137">
        <v>5</v>
      </c>
      <c r="S2005" s="137">
        <v>1</v>
      </c>
      <c r="T2005" s="137">
        <v>100</v>
      </c>
      <c r="U2005" t="str">
        <f>VLOOKUP($B2005,Summary!$A:$C,3,0)</f>
        <v>Dileep Sharma</v>
      </c>
      <c r="V2005" t="str">
        <f ca="1">VLOOKUP($B2005,Summary!$A:$E,5,0)</f>
        <v>91 - 180</v>
      </c>
      <c r="W2005">
        <f t="shared" si="64"/>
        <v>10153333</v>
      </c>
    </row>
    <row r="2006" spans="1:23" s="8" customFormat="1">
      <c r="A2006" s="6">
        <v>45469</v>
      </c>
      <c r="B2006" s="209">
        <v>10158402</v>
      </c>
      <c r="C2006" s="7" t="str">
        <f t="shared" si="63"/>
        <v>ABHISHEK RAJNARAYAN GUPTA</v>
      </c>
      <c r="D2006" t="s">
        <v>580</v>
      </c>
      <c r="E2006">
        <v>8454864050</v>
      </c>
      <c r="F2006" t="s">
        <v>503</v>
      </c>
      <c r="G2006">
        <v>5</v>
      </c>
      <c r="H2006">
        <v>0</v>
      </c>
      <c r="I2006">
        <v>0</v>
      </c>
      <c r="J2006">
        <v>5</v>
      </c>
      <c r="K2006">
        <v>2</v>
      </c>
      <c r="L2006">
        <v>3</v>
      </c>
      <c r="M2006">
        <v>0</v>
      </c>
      <c r="N2006">
        <v>0</v>
      </c>
      <c r="O2006" t="s">
        <v>384</v>
      </c>
      <c r="P2006" s="368">
        <v>125</v>
      </c>
      <c r="Q2006" s="137">
        <v>0</v>
      </c>
      <c r="R2006" s="137">
        <v>5</v>
      </c>
      <c r="S2006" s="137">
        <v>1</v>
      </c>
      <c r="T2006" s="137">
        <v>100</v>
      </c>
      <c r="U2006" t="str">
        <f>VLOOKUP($B2006,Summary!$A:$C,3,0)</f>
        <v>Dileep Sharma</v>
      </c>
      <c r="V2006" t="str">
        <f ca="1">VLOOKUP($B2006,Summary!$A:$E,5,0)</f>
        <v>00 - 30</v>
      </c>
      <c r="W2006">
        <f t="shared" si="64"/>
        <v>10158402</v>
      </c>
    </row>
    <row r="2007" spans="1:23" s="8" customFormat="1">
      <c r="A2007" s="6">
        <v>45469</v>
      </c>
      <c r="B2007" s="209">
        <v>10157455</v>
      </c>
      <c r="C2007" s="7" t="str">
        <f t="shared" si="63"/>
        <v>PRASHANT VISHRAM PATIL</v>
      </c>
      <c r="D2007" t="s">
        <v>552</v>
      </c>
      <c r="E2007">
        <v>7777088988</v>
      </c>
      <c r="F2007" t="s">
        <v>409</v>
      </c>
      <c r="G2007">
        <v>4</v>
      </c>
      <c r="H2007">
        <v>0</v>
      </c>
      <c r="I2007">
        <v>0</v>
      </c>
      <c r="J2007">
        <v>4</v>
      </c>
      <c r="K2007">
        <v>1</v>
      </c>
      <c r="L2007">
        <v>3</v>
      </c>
      <c r="M2007">
        <v>0</v>
      </c>
      <c r="N2007">
        <v>0</v>
      </c>
      <c r="O2007" t="s">
        <v>384</v>
      </c>
      <c r="P2007" s="368">
        <v>100</v>
      </c>
      <c r="Q2007" s="137">
        <v>0</v>
      </c>
      <c r="R2007" s="137">
        <v>4</v>
      </c>
      <c r="S2007" s="137">
        <v>1</v>
      </c>
      <c r="T2007" s="137">
        <v>80</v>
      </c>
      <c r="U2007" t="str">
        <f>VLOOKUP($B2007,Summary!$A:$C,3,0)</f>
        <v>Avnind Singh</v>
      </c>
      <c r="V2007" t="str">
        <f ca="1">VLOOKUP($B2007,Summary!$A:$E,5,0)</f>
        <v>31 - 90</v>
      </c>
      <c r="W2007">
        <f t="shared" si="64"/>
        <v>10157455</v>
      </c>
    </row>
    <row r="2008" spans="1:23" s="8" customFormat="1">
      <c r="A2008" s="6">
        <v>45469</v>
      </c>
      <c r="B2008" s="209">
        <v>10156403</v>
      </c>
      <c r="C2008" s="7" t="str">
        <f t="shared" si="63"/>
        <v>MOHAMMED SAJID TAK</v>
      </c>
      <c r="D2008" t="s">
        <v>541</v>
      </c>
      <c r="E2008">
        <v>9623733102</v>
      </c>
      <c r="F2008" t="s">
        <v>402</v>
      </c>
      <c r="G2008">
        <v>5</v>
      </c>
      <c r="H2008">
        <v>0</v>
      </c>
      <c r="I2008">
        <v>0</v>
      </c>
      <c r="J2008">
        <v>5</v>
      </c>
      <c r="K2008">
        <v>0</v>
      </c>
      <c r="L2008">
        <v>5</v>
      </c>
      <c r="M2008">
        <v>0</v>
      </c>
      <c r="N2008">
        <v>0</v>
      </c>
      <c r="O2008" t="s">
        <v>384</v>
      </c>
      <c r="P2008" s="368">
        <v>130</v>
      </c>
      <c r="Q2008" s="137">
        <v>0</v>
      </c>
      <c r="R2008" s="137">
        <v>5</v>
      </c>
      <c r="S2008" s="137">
        <v>1</v>
      </c>
      <c r="T2008" s="137">
        <v>100</v>
      </c>
      <c r="U2008" t="str">
        <f>VLOOKUP($B2008,Summary!$A:$C,3,0)</f>
        <v>Intezar Sayed</v>
      </c>
      <c r="V2008" t="str">
        <f ca="1">VLOOKUP($B2008,Summary!$A:$E,5,0)</f>
        <v>31 - 90</v>
      </c>
      <c r="W2008">
        <f t="shared" si="64"/>
        <v>10156403</v>
      </c>
    </row>
    <row r="2009" spans="1:23" s="8" customFormat="1">
      <c r="A2009" s="6">
        <v>45470</v>
      </c>
      <c r="B2009" s="209">
        <v>10152292</v>
      </c>
      <c r="C2009" s="7" t="str">
        <f t="shared" si="63"/>
        <v>CHOUBEY ADITYA AJIT</v>
      </c>
      <c r="D2009" t="s">
        <v>404</v>
      </c>
      <c r="E2009">
        <v>7414955787</v>
      </c>
      <c r="F2009" t="s">
        <v>405</v>
      </c>
      <c r="G2009">
        <v>3</v>
      </c>
      <c r="H2009">
        <v>2</v>
      </c>
      <c r="I2009">
        <v>0</v>
      </c>
      <c r="J2009">
        <v>1</v>
      </c>
      <c r="K2009">
        <v>0</v>
      </c>
      <c r="L2009">
        <v>3</v>
      </c>
      <c r="M2009">
        <v>0</v>
      </c>
      <c r="N2009">
        <v>0</v>
      </c>
      <c r="O2009" t="s">
        <v>384</v>
      </c>
      <c r="P2009" s="368">
        <v>205</v>
      </c>
      <c r="Q2009" s="137">
        <v>4512</v>
      </c>
      <c r="R2009" s="137">
        <v>3</v>
      </c>
      <c r="S2009" s="137">
        <v>1</v>
      </c>
      <c r="T2009" s="137">
        <v>100</v>
      </c>
      <c r="U2009" t="str">
        <f>VLOOKUP($B2009,Summary!$A:$C,3,0)</f>
        <v>Rushikesh Kale</v>
      </c>
      <c r="V2009" t="str">
        <f ca="1">VLOOKUP($B2009,Summary!$A:$E,5,0)</f>
        <v>91 - 180</v>
      </c>
      <c r="W2009">
        <f t="shared" si="64"/>
        <v>10152292</v>
      </c>
    </row>
    <row r="2010" spans="1:23" s="8" customFormat="1">
      <c r="A2010" s="6">
        <v>45470</v>
      </c>
      <c r="B2010" s="209">
        <v>10052546</v>
      </c>
      <c r="C2010" s="7" t="str">
        <f t="shared" si="63"/>
        <v>MANISH LOLARAKH NATH DUBEY</v>
      </c>
      <c r="D2010" t="s">
        <v>383</v>
      </c>
      <c r="E2010">
        <v>7715928718</v>
      </c>
      <c r="F2010" t="s">
        <v>413</v>
      </c>
      <c r="G2010">
        <v>1</v>
      </c>
      <c r="H2010">
        <v>0</v>
      </c>
      <c r="I2010">
        <v>1</v>
      </c>
      <c r="J2010">
        <v>0</v>
      </c>
      <c r="K2010">
        <v>0</v>
      </c>
      <c r="L2010">
        <v>1</v>
      </c>
      <c r="M2010">
        <v>0</v>
      </c>
      <c r="N2010">
        <v>0</v>
      </c>
      <c r="O2010" t="s">
        <v>384</v>
      </c>
      <c r="P2010" s="368">
        <v>90</v>
      </c>
      <c r="Q2010" s="137">
        <v>20000</v>
      </c>
      <c r="R2010" s="137">
        <v>1</v>
      </c>
      <c r="S2010" s="137">
        <v>1</v>
      </c>
      <c r="T2010" s="137">
        <v>20</v>
      </c>
      <c r="U2010" t="str">
        <f>VLOOKUP($B2010,Summary!$A:$C,3,0)</f>
        <v>Madhuri Joshi</v>
      </c>
      <c r="V2010" t="str">
        <f ca="1">VLOOKUP($B2010,Summary!$A:$E,5,0)</f>
        <v>More Than 1 Year</v>
      </c>
      <c r="W2010">
        <f t="shared" si="64"/>
        <v>10052546</v>
      </c>
    </row>
    <row r="2011" spans="1:23" s="8" customFormat="1">
      <c r="A2011" s="6">
        <v>45470</v>
      </c>
      <c r="B2011" s="209">
        <v>10155622</v>
      </c>
      <c r="C2011" s="7" t="str">
        <f t="shared" si="63"/>
        <v>SOFIYAN MOHAMMED UMAR ANSARI</v>
      </c>
      <c r="D2011" t="s">
        <v>498</v>
      </c>
      <c r="E2011">
        <v>7304151160</v>
      </c>
      <c r="F2011" t="s">
        <v>503</v>
      </c>
      <c r="G2011">
        <v>5</v>
      </c>
      <c r="H2011">
        <v>0</v>
      </c>
      <c r="I2011">
        <v>0</v>
      </c>
      <c r="J2011">
        <v>5</v>
      </c>
      <c r="K2011">
        <v>2</v>
      </c>
      <c r="L2011">
        <v>3</v>
      </c>
      <c r="M2011">
        <v>0</v>
      </c>
      <c r="N2011">
        <v>0</v>
      </c>
      <c r="O2011" t="s">
        <v>384</v>
      </c>
      <c r="P2011" s="368">
        <v>125</v>
      </c>
      <c r="Q2011" s="137">
        <v>0</v>
      </c>
      <c r="R2011" s="137">
        <v>5</v>
      </c>
      <c r="S2011" s="137">
        <v>1</v>
      </c>
      <c r="T2011" s="137">
        <v>100</v>
      </c>
      <c r="U2011" t="str">
        <f>VLOOKUP($B2011,Summary!$A:$C,3,0)</f>
        <v>Dileep Sharma</v>
      </c>
      <c r="V2011" t="str">
        <f ca="1">VLOOKUP($B2011,Summary!$A:$E,5,0)</f>
        <v>31 - 90</v>
      </c>
      <c r="W2011">
        <f t="shared" si="64"/>
        <v>10155622</v>
      </c>
    </row>
    <row r="2012" spans="1:23" s="8" customFormat="1">
      <c r="A2012" s="6">
        <v>45470</v>
      </c>
      <c r="B2012" s="209">
        <v>10158741</v>
      </c>
      <c r="C2012" s="7" t="str">
        <f t="shared" ref="C2012:C2075" si="65">D2012</f>
        <v>SUBHAM YADAV</v>
      </c>
      <c r="D2012" t="s">
        <v>592</v>
      </c>
      <c r="E2012">
        <v>8429363770</v>
      </c>
      <c r="F2012" t="s">
        <v>461</v>
      </c>
      <c r="G2012">
        <v>5</v>
      </c>
      <c r="H2012">
        <v>1</v>
      </c>
      <c r="I2012">
        <v>0</v>
      </c>
      <c r="J2012">
        <v>4</v>
      </c>
      <c r="K2012">
        <v>2</v>
      </c>
      <c r="L2012">
        <v>3</v>
      </c>
      <c r="M2012">
        <v>0</v>
      </c>
      <c r="N2012">
        <v>0</v>
      </c>
      <c r="O2012" t="s">
        <v>384</v>
      </c>
      <c r="P2012" s="368">
        <v>200</v>
      </c>
      <c r="Q2012" s="137">
        <v>2360</v>
      </c>
      <c r="R2012" s="137">
        <v>5</v>
      </c>
      <c r="S2012" s="137">
        <v>1</v>
      </c>
      <c r="T2012" s="137">
        <v>100</v>
      </c>
      <c r="U2012" t="str">
        <f>VLOOKUP($B2012,Summary!$A:$C,3,0)</f>
        <v>Avnind Singh</v>
      </c>
      <c r="V2012" t="str">
        <f ca="1">VLOOKUP($B2012,Summary!$A:$E,5,0)</f>
        <v>00 - 30</v>
      </c>
      <c r="W2012">
        <f t="shared" si="64"/>
        <v>10158741</v>
      </c>
    </row>
    <row r="2013" spans="1:23" s="8" customFormat="1">
      <c r="A2013" s="6">
        <v>45470</v>
      </c>
      <c r="B2013" s="209">
        <v>10155617</v>
      </c>
      <c r="C2013" s="7" t="str">
        <f t="shared" si="65"/>
        <v>NANDLAL RAJBHAR</v>
      </c>
      <c r="D2013" t="s">
        <v>504</v>
      </c>
      <c r="E2013">
        <v>9594189301</v>
      </c>
      <c r="F2013" t="s">
        <v>401</v>
      </c>
      <c r="G2013">
        <v>5</v>
      </c>
      <c r="H2013">
        <v>0</v>
      </c>
      <c r="I2013">
        <v>0</v>
      </c>
      <c r="J2013">
        <v>5</v>
      </c>
      <c r="K2013">
        <v>0</v>
      </c>
      <c r="L2013">
        <v>6</v>
      </c>
      <c r="M2013">
        <v>0</v>
      </c>
      <c r="N2013">
        <v>0</v>
      </c>
      <c r="O2013" t="s">
        <v>384</v>
      </c>
      <c r="P2013" s="368">
        <v>95</v>
      </c>
      <c r="Q2013" s="137">
        <v>0</v>
      </c>
      <c r="R2013" s="137">
        <v>5</v>
      </c>
      <c r="S2013" s="137">
        <v>1</v>
      </c>
      <c r="T2013" s="137">
        <v>100</v>
      </c>
      <c r="U2013" t="str">
        <f>VLOOKUP($B2013,Summary!$A:$C,3,0)</f>
        <v>Abhijit Khanvilkar</v>
      </c>
      <c r="V2013" t="str">
        <f ca="1">VLOOKUP($B2013,Summary!$A:$E,5,0)</f>
        <v>31 - 90</v>
      </c>
      <c r="W2013">
        <f t="shared" si="64"/>
        <v>10155617</v>
      </c>
    </row>
    <row r="2014" spans="1:23" s="8" customFormat="1">
      <c r="A2014" s="6">
        <v>45470</v>
      </c>
      <c r="B2014" s="209">
        <v>10051652</v>
      </c>
      <c r="C2014" s="7" t="str">
        <f t="shared" si="65"/>
        <v>DINESH GHODVINDE</v>
      </c>
      <c r="D2014" t="s">
        <v>444</v>
      </c>
      <c r="E2014">
        <v>7020949492</v>
      </c>
      <c r="F2014" t="s">
        <v>412</v>
      </c>
      <c r="G2014">
        <v>4</v>
      </c>
      <c r="H2014">
        <v>1</v>
      </c>
      <c r="I2014">
        <v>0</v>
      </c>
      <c r="J2014">
        <v>3</v>
      </c>
      <c r="K2014">
        <v>1</v>
      </c>
      <c r="L2014">
        <v>3</v>
      </c>
      <c r="M2014">
        <v>0</v>
      </c>
      <c r="N2014">
        <v>1</v>
      </c>
      <c r="O2014" t="s">
        <v>384</v>
      </c>
      <c r="P2014" s="368">
        <v>185</v>
      </c>
      <c r="Q2014" s="137">
        <v>7080</v>
      </c>
      <c r="R2014" s="137">
        <v>4</v>
      </c>
      <c r="S2014" s="137">
        <v>1</v>
      </c>
      <c r="T2014" s="137">
        <v>100</v>
      </c>
      <c r="U2014" t="str">
        <f>VLOOKUP($B2014,Summary!$A:$C,3,0)</f>
        <v>Rushikesh Kale</v>
      </c>
      <c r="V2014" t="str">
        <f ca="1">VLOOKUP($B2014,Summary!$A:$E,5,0)</f>
        <v>More Than 1 Year</v>
      </c>
      <c r="W2014">
        <f t="shared" si="64"/>
        <v>10051652</v>
      </c>
    </row>
    <row r="2015" spans="1:23" s="8" customFormat="1">
      <c r="A2015" s="6">
        <v>45470</v>
      </c>
      <c r="B2015" s="209">
        <v>10152249</v>
      </c>
      <c r="C2015" s="7" t="str">
        <f t="shared" si="65"/>
        <v>HARIHAR SINGH</v>
      </c>
      <c r="D2015" t="s">
        <v>438</v>
      </c>
      <c r="E2015">
        <v>8149312014</v>
      </c>
      <c r="F2015" t="s">
        <v>385</v>
      </c>
      <c r="G2015">
        <v>3</v>
      </c>
      <c r="H2015">
        <v>0</v>
      </c>
      <c r="I2015">
        <v>0</v>
      </c>
      <c r="J2015">
        <v>3</v>
      </c>
      <c r="K2015">
        <v>0</v>
      </c>
      <c r="L2015">
        <v>3</v>
      </c>
      <c r="M2015">
        <v>0</v>
      </c>
      <c r="N2015">
        <v>0</v>
      </c>
      <c r="O2015" t="s">
        <v>384</v>
      </c>
      <c r="P2015" s="368">
        <v>75</v>
      </c>
      <c r="Q2015" s="137">
        <v>0</v>
      </c>
      <c r="R2015" s="137">
        <v>3</v>
      </c>
      <c r="S2015" s="137">
        <v>1</v>
      </c>
      <c r="T2015" s="137">
        <v>60</v>
      </c>
      <c r="U2015" t="str">
        <f>VLOOKUP($B2015,Summary!$A:$C,3,0)</f>
        <v>Intezar Sayed</v>
      </c>
      <c r="V2015" t="str">
        <f ca="1">VLOOKUP($B2015,Summary!$A:$E,5,0)</f>
        <v>91 - 180</v>
      </c>
      <c r="W2015">
        <f t="shared" si="64"/>
        <v>10152249</v>
      </c>
    </row>
    <row r="2016" spans="1:23" s="8" customFormat="1">
      <c r="A2016" s="6">
        <v>45470</v>
      </c>
      <c r="B2016" s="209">
        <v>10149232</v>
      </c>
      <c r="C2016" s="7" t="str">
        <f t="shared" si="65"/>
        <v>AKASH KUMAR JAISWAL</v>
      </c>
      <c r="D2016" t="s">
        <v>452</v>
      </c>
      <c r="E2016">
        <v>9984180596</v>
      </c>
      <c r="F2016" t="s">
        <v>497</v>
      </c>
      <c r="G2016">
        <v>1</v>
      </c>
      <c r="H2016">
        <v>0</v>
      </c>
      <c r="I2016">
        <v>0</v>
      </c>
      <c r="J2016">
        <v>1</v>
      </c>
      <c r="K2016">
        <v>0</v>
      </c>
      <c r="L2016">
        <v>1</v>
      </c>
      <c r="M2016">
        <v>0</v>
      </c>
      <c r="N2016">
        <v>0</v>
      </c>
      <c r="O2016" t="s">
        <v>384</v>
      </c>
      <c r="P2016" s="368">
        <v>25</v>
      </c>
      <c r="Q2016" s="137">
        <v>0</v>
      </c>
      <c r="R2016" s="137">
        <v>1</v>
      </c>
      <c r="S2016" s="137">
        <v>1</v>
      </c>
      <c r="T2016" s="137">
        <v>20</v>
      </c>
      <c r="U2016" t="str">
        <f>VLOOKUP($B2016,Summary!$A:$C,3,0)</f>
        <v>Dileep Sharma</v>
      </c>
      <c r="V2016" t="str">
        <f ca="1">VLOOKUP($B2016,Summary!$A:$E,5,0)</f>
        <v>180 +</v>
      </c>
      <c r="W2016">
        <f t="shared" si="64"/>
        <v>10149232</v>
      </c>
    </row>
    <row r="2017" spans="1:23" s="8" customFormat="1">
      <c r="A2017" s="6">
        <v>45470</v>
      </c>
      <c r="B2017" s="209">
        <v>10039145</v>
      </c>
      <c r="C2017" s="7" t="str">
        <f t="shared" si="65"/>
        <v>SUSHEEL DUBEY</v>
      </c>
      <c r="D2017" t="s">
        <v>395</v>
      </c>
      <c r="E2017">
        <v>9967423888</v>
      </c>
      <c r="F2017" t="s">
        <v>414</v>
      </c>
      <c r="G2017">
        <v>1</v>
      </c>
      <c r="H2017">
        <v>1</v>
      </c>
      <c r="I2017">
        <v>0</v>
      </c>
      <c r="J2017">
        <v>0</v>
      </c>
      <c r="K2017">
        <v>0</v>
      </c>
      <c r="L2017">
        <v>1</v>
      </c>
      <c r="M2017">
        <v>0</v>
      </c>
      <c r="N2017">
        <v>0</v>
      </c>
      <c r="O2017" t="s">
        <v>384</v>
      </c>
      <c r="P2017" s="368">
        <v>85</v>
      </c>
      <c r="Q2017" s="137">
        <v>2360</v>
      </c>
      <c r="R2017" s="137">
        <v>1</v>
      </c>
      <c r="S2017" s="137">
        <v>1</v>
      </c>
      <c r="T2017" s="137">
        <v>20</v>
      </c>
      <c r="U2017" t="str">
        <f>VLOOKUP($B2017,Summary!$A:$C,3,0)</f>
        <v>Intezar Sayed</v>
      </c>
      <c r="V2017" t="str">
        <f ca="1">VLOOKUP($B2017,Summary!$A:$E,5,0)</f>
        <v>More Than 1 Year</v>
      </c>
      <c r="W2017">
        <f t="shared" si="64"/>
        <v>10039145</v>
      </c>
    </row>
    <row r="2018" spans="1:23" s="8" customFormat="1">
      <c r="A2018" s="6">
        <v>45470</v>
      </c>
      <c r="B2018" s="209">
        <v>10145771</v>
      </c>
      <c r="C2018" s="7" t="str">
        <f t="shared" si="65"/>
        <v>RISHIKESH DUBEY</v>
      </c>
      <c r="D2018" t="s">
        <v>437</v>
      </c>
      <c r="E2018">
        <v>8369036235</v>
      </c>
      <c r="F2018" t="s">
        <v>433</v>
      </c>
      <c r="G2018">
        <v>3</v>
      </c>
      <c r="H2018">
        <v>1</v>
      </c>
      <c r="I2018">
        <v>0</v>
      </c>
      <c r="J2018">
        <v>2</v>
      </c>
      <c r="K2018">
        <v>0</v>
      </c>
      <c r="L2018">
        <v>3</v>
      </c>
      <c r="M2018">
        <v>0</v>
      </c>
      <c r="N2018">
        <v>0</v>
      </c>
      <c r="O2018" t="s">
        <v>384</v>
      </c>
      <c r="P2018" s="368">
        <v>135</v>
      </c>
      <c r="Q2018" s="137">
        <v>22656</v>
      </c>
      <c r="R2018" s="137">
        <v>3</v>
      </c>
      <c r="S2018" s="137">
        <v>1</v>
      </c>
      <c r="T2018" s="137">
        <v>60</v>
      </c>
      <c r="U2018" t="str">
        <f>VLOOKUP($B2018,Summary!$A:$C,3,0)</f>
        <v>Intezar Sayed</v>
      </c>
      <c r="V2018" t="str">
        <f ca="1">VLOOKUP($B2018,Summary!$A:$E,5,0)</f>
        <v>180 +</v>
      </c>
      <c r="W2018">
        <f t="shared" si="64"/>
        <v>10145771</v>
      </c>
    </row>
    <row r="2019" spans="1:23" s="8" customFormat="1">
      <c r="A2019" s="6">
        <v>45470</v>
      </c>
      <c r="B2019" s="209">
        <v>10157723</v>
      </c>
      <c r="C2019" s="7" t="str">
        <f t="shared" si="65"/>
        <v>BITTU KUMAR</v>
      </c>
      <c r="D2019" t="s">
        <v>565</v>
      </c>
      <c r="E2019">
        <v>8709035770</v>
      </c>
      <c r="F2019" t="s">
        <v>387</v>
      </c>
      <c r="G2019">
        <v>5</v>
      </c>
      <c r="H2019">
        <v>0</v>
      </c>
      <c r="I2019">
        <v>0</v>
      </c>
      <c r="J2019">
        <v>5</v>
      </c>
      <c r="K2019">
        <v>2</v>
      </c>
      <c r="L2019">
        <v>3</v>
      </c>
      <c r="M2019">
        <v>0</v>
      </c>
      <c r="N2019">
        <v>0</v>
      </c>
      <c r="O2019" t="s">
        <v>384</v>
      </c>
      <c r="P2019" s="368">
        <v>105</v>
      </c>
      <c r="Q2019" s="137">
        <v>0</v>
      </c>
      <c r="R2019" s="137">
        <v>5</v>
      </c>
      <c r="S2019" s="137">
        <v>1</v>
      </c>
      <c r="T2019" s="137">
        <v>100</v>
      </c>
      <c r="U2019" t="str">
        <f>VLOOKUP($B2019,Summary!$A:$C,3,0)</f>
        <v>Abhijit Khanvilkar</v>
      </c>
      <c r="V2019" t="str">
        <f ca="1">VLOOKUP($B2019,Summary!$A:$E,5,0)</f>
        <v>31 - 90</v>
      </c>
      <c r="W2019">
        <f t="shared" si="64"/>
        <v>10157723</v>
      </c>
    </row>
    <row r="2020" spans="1:23" s="8" customFormat="1">
      <c r="A2020" s="6">
        <v>45470</v>
      </c>
      <c r="B2020" s="209">
        <v>10158787</v>
      </c>
      <c r="C2020" s="7" t="str">
        <f t="shared" si="65"/>
        <v>SHUBHAMRAJENDRAPRASADTIWARI</v>
      </c>
      <c r="D2020" t="s">
        <v>603</v>
      </c>
      <c r="E2020">
        <v>8928971698</v>
      </c>
      <c r="F2020" t="s">
        <v>433</v>
      </c>
      <c r="G2020">
        <v>2</v>
      </c>
      <c r="H2020">
        <v>0</v>
      </c>
      <c r="I2020">
        <v>0</v>
      </c>
      <c r="J2020">
        <v>2</v>
      </c>
      <c r="K2020">
        <v>0</v>
      </c>
      <c r="L2020">
        <v>2</v>
      </c>
      <c r="M2020">
        <v>0</v>
      </c>
      <c r="N2020">
        <v>0</v>
      </c>
      <c r="O2020" t="s">
        <v>384</v>
      </c>
      <c r="P2020" s="368">
        <v>40</v>
      </c>
      <c r="Q2020" s="137">
        <v>0</v>
      </c>
      <c r="R2020" s="137">
        <v>2</v>
      </c>
      <c r="S2020" s="137">
        <v>1</v>
      </c>
      <c r="T2020" s="137">
        <v>66.67</v>
      </c>
      <c r="U2020" t="str">
        <f>VLOOKUP($B2020,Summary!$A:$C,3,0)</f>
        <v>Intezar Sayed</v>
      </c>
      <c r="V2020" t="str">
        <f ca="1">VLOOKUP($B2020,Summary!$A:$E,5,0)</f>
        <v>00 - 30</v>
      </c>
      <c r="W2020">
        <f t="shared" si="64"/>
        <v>10158787</v>
      </c>
    </row>
    <row r="2021" spans="1:23" s="8" customFormat="1">
      <c r="A2021" s="6">
        <v>45470</v>
      </c>
      <c r="B2021" s="209">
        <v>10142760</v>
      </c>
      <c r="C2021" s="7" t="str">
        <f t="shared" si="65"/>
        <v>SAW MRITUNJAY KUMAR PREMCHAND</v>
      </c>
      <c r="D2021" t="s">
        <v>542</v>
      </c>
      <c r="E2021">
        <v>8779615120</v>
      </c>
      <c r="F2021" t="s">
        <v>409</v>
      </c>
      <c r="G2021">
        <v>5</v>
      </c>
      <c r="H2021">
        <v>0</v>
      </c>
      <c r="I2021">
        <v>0</v>
      </c>
      <c r="J2021">
        <v>5</v>
      </c>
      <c r="K2021">
        <v>1</v>
      </c>
      <c r="L2021">
        <v>4</v>
      </c>
      <c r="M2021">
        <v>0</v>
      </c>
      <c r="N2021">
        <v>0</v>
      </c>
      <c r="O2021" t="s">
        <v>384</v>
      </c>
      <c r="P2021" s="368">
        <v>125</v>
      </c>
      <c r="Q2021" s="137">
        <v>0</v>
      </c>
      <c r="R2021" s="137">
        <v>5</v>
      </c>
      <c r="S2021" s="137">
        <v>1</v>
      </c>
      <c r="T2021" s="137">
        <v>100</v>
      </c>
      <c r="U2021" t="str">
        <f>VLOOKUP($B2021,Summary!$A:$C,3,0)</f>
        <v>Avnind Singh</v>
      </c>
      <c r="V2021" t="str">
        <f ca="1">VLOOKUP($B2021,Summary!$A:$E,5,0)</f>
        <v>More Than 1 Year</v>
      </c>
      <c r="W2021">
        <f t="shared" si="64"/>
        <v>10142760</v>
      </c>
    </row>
    <row r="2022" spans="1:23" s="8" customFormat="1">
      <c r="A2022" s="6">
        <v>45470</v>
      </c>
      <c r="B2022" s="209">
        <v>10153637</v>
      </c>
      <c r="C2022" s="7" t="str">
        <f t="shared" si="65"/>
        <v>AKHILESH TIWARI</v>
      </c>
      <c r="D2022" t="s">
        <v>591</v>
      </c>
      <c r="E2022">
        <v>8452813371</v>
      </c>
      <c r="F2022" t="s">
        <v>412</v>
      </c>
      <c r="G2022">
        <v>7</v>
      </c>
      <c r="H2022">
        <v>0</v>
      </c>
      <c r="I2022">
        <v>0</v>
      </c>
      <c r="J2022">
        <v>7</v>
      </c>
      <c r="K2022">
        <v>3</v>
      </c>
      <c r="L2022">
        <v>4</v>
      </c>
      <c r="M2022">
        <v>0</v>
      </c>
      <c r="N2022">
        <v>0</v>
      </c>
      <c r="O2022" t="s">
        <v>384</v>
      </c>
      <c r="P2022" s="368">
        <v>155</v>
      </c>
      <c r="Q2022" s="137">
        <v>0</v>
      </c>
      <c r="R2022" s="137">
        <v>7</v>
      </c>
      <c r="S2022" s="137">
        <v>1</v>
      </c>
      <c r="T2022" s="137">
        <v>100</v>
      </c>
      <c r="U2022" t="str">
        <f>VLOOKUP($B2022,Summary!$A:$C,3,0)</f>
        <v>Rushikesh Kale</v>
      </c>
      <c r="V2022" t="str">
        <f ca="1">VLOOKUP($B2022,Summary!$A:$E,5,0)</f>
        <v>91 - 180</v>
      </c>
      <c r="W2022">
        <f t="shared" si="64"/>
        <v>10153637</v>
      </c>
    </row>
    <row r="2023" spans="1:23" s="8" customFormat="1">
      <c r="A2023" s="6">
        <v>45470</v>
      </c>
      <c r="B2023" s="209">
        <v>10156140</v>
      </c>
      <c r="C2023" s="7" t="str">
        <f t="shared" si="65"/>
        <v>AMAN TRIPATHI</v>
      </c>
      <c r="D2023" t="s">
        <v>509</v>
      </c>
      <c r="E2023">
        <v>7393838072</v>
      </c>
      <c r="F2023" t="s">
        <v>412</v>
      </c>
      <c r="G2023">
        <v>5</v>
      </c>
      <c r="H2023">
        <v>0</v>
      </c>
      <c r="I2023">
        <v>0</v>
      </c>
      <c r="J2023">
        <v>5</v>
      </c>
      <c r="K2023">
        <v>1</v>
      </c>
      <c r="L2023">
        <v>4</v>
      </c>
      <c r="M2023">
        <v>0</v>
      </c>
      <c r="N2023">
        <v>0</v>
      </c>
      <c r="O2023" t="s">
        <v>384</v>
      </c>
      <c r="P2023" s="368">
        <v>125</v>
      </c>
      <c r="Q2023" s="137">
        <v>0</v>
      </c>
      <c r="R2023" s="137">
        <v>5</v>
      </c>
      <c r="S2023" s="137">
        <v>1</v>
      </c>
      <c r="T2023" s="137">
        <v>100</v>
      </c>
      <c r="U2023" t="str">
        <f>VLOOKUP($B2023,Summary!$A:$C,3,0)</f>
        <v>Rushikesh Kale</v>
      </c>
      <c r="V2023" t="str">
        <f ca="1">VLOOKUP($B2023,Summary!$A:$E,5,0)</f>
        <v>31 - 90</v>
      </c>
      <c r="W2023">
        <f t="shared" si="64"/>
        <v>10156140</v>
      </c>
    </row>
    <row r="2024" spans="1:23" s="8" customFormat="1">
      <c r="A2024" s="6">
        <v>45470</v>
      </c>
      <c r="B2024" s="209">
        <v>10149396</v>
      </c>
      <c r="C2024" s="7" t="str">
        <f t="shared" si="65"/>
        <v>AKASH NARAYAN RAWTE</v>
      </c>
      <c r="D2024" t="s">
        <v>453</v>
      </c>
      <c r="E2024">
        <v>9594529510</v>
      </c>
      <c r="F2024" t="s">
        <v>386</v>
      </c>
      <c r="G2024">
        <v>4</v>
      </c>
      <c r="H2024">
        <v>0</v>
      </c>
      <c r="I2024">
        <v>0</v>
      </c>
      <c r="J2024">
        <v>4</v>
      </c>
      <c r="K2024">
        <v>0</v>
      </c>
      <c r="L2024">
        <v>4</v>
      </c>
      <c r="M2024">
        <v>0</v>
      </c>
      <c r="N2024">
        <v>0</v>
      </c>
      <c r="O2024" t="s">
        <v>384</v>
      </c>
      <c r="P2024" s="368">
        <v>90</v>
      </c>
      <c r="Q2024" s="137">
        <v>0</v>
      </c>
      <c r="R2024" s="137">
        <v>3</v>
      </c>
      <c r="S2024" s="137">
        <v>1</v>
      </c>
      <c r="T2024" s="137">
        <v>60</v>
      </c>
      <c r="U2024" t="str">
        <f>VLOOKUP($B2024,Summary!$A:$C,3,0)</f>
        <v>Avnind Singh</v>
      </c>
      <c r="V2024" t="str">
        <f ca="1">VLOOKUP($B2024,Summary!$A:$E,5,0)</f>
        <v>180 +</v>
      </c>
      <c r="W2024">
        <f t="shared" si="64"/>
        <v>10149396</v>
      </c>
    </row>
    <row r="2025" spans="1:23" s="8" customFormat="1">
      <c r="A2025" s="6">
        <v>45470</v>
      </c>
      <c r="B2025" s="209">
        <v>10154722</v>
      </c>
      <c r="C2025" s="7" t="str">
        <f t="shared" si="65"/>
        <v>ANIMESH KARMAKAR</v>
      </c>
      <c r="D2025" t="s">
        <v>492</v>
      </c>
      <c r="E2025">
        <v>6294590298</v>
      </c>
      <c r="F2025" t="s">
        <v>387</v>
      </c>
      <c r="G2025">
        <v>5</v>
      </c>
      <c r="H2025">
        <v>0</v>
      </c>
      <c r="I2025">
        <v>0</v>
      </c>
      <c r="J2025">
        <v>5</v>
      </c>
      <c r="K2025">
        <v>4</v>
      </c>
      <c r="L2025">
        <v>1</v>
      </c>
      <c r="M2025">
        <v>0</v>
      </c>
      <c r="N2025">
        <v>0</v>
      </c>
      <c r="O2025" t="s">
        <v>384</v>
      </c>
      <c r="P2025" s="368">
        <v>125</v>
      </c>
      <c r="Q2025" s="137">
        <v>0</v>
      </c>
      <c r="R2025" s="137">
        <v>5</v>
      </c>
      <c r="S2025" s="137">
        <v>1</v>
      </c>
      <c r="T2025" s="137">
        <v>100</v>
      </c>
      <c r="U2025" t="str">
        <f>VLOOKUP($B2025,Summary!$A:$C,3,0)</f>
        <v>Abhijit Khanvilkar</v>
      </c>
      <c r="V2025" t="str">
        <f ca="1">VLOOKUP($B2025,Summary!$A:$E,5,0)</f>
        <v>91 - 180</v>
      </c>
      <c r="W2025">
        <f t="shared" si="64"/>
        <v>10154722</v>
      </c>
    </row>
    <row r="2026" spans="1:23" s="8" customFormat="1">
      <c r="A2026" s="6">
        <v>45470</v>
      </c>
      <c r="B2026" s="209">
        <v>10151345</v>
      </c>
      <c r="C2026" s="7" t="str">
        <f t="shared" si="65"/>
        <v>NAGENDRA MISHRA</v>
      </c>
      <c r="D2026" t="s">
        <v>386</v>
      </c>
      <c r="E2026">
        <v>7049872363</v>
      </c>
      <c r="F2026" t="s">
        <v>448</v>
      </c>
      <c r="G2026">
        <v>1</v>
      </c>
      <c r="H2026">
        <v>0</v>
      </c>
      <c r="I2026">
        <v>0</v>
      </c>
      <c r="J2026">
        <v>1</v>
      </c>
      <c r="K2026">
        <v>1</v>
      </c>
      <c r="L2026">
        <v>0</v>
      </c>
      <c r="M2026">
        <v>0</v>
      </c>
      <c r="N2026">
        <v>0</v>
      </c>
      <c r="O2026" t="s">
        <v>384</v>
      </c>
      <c r="P2026" s="368">
        <v>25</v>
      </c>
      <c r="Q2026" s="137">
        <v>0</v>
      </c>
      <c r="R2026" s="137">
        <v>1</v>
      </c>
      <c r="S2026" s="137">
        <v>1</v>
      </c>
      <c r="T2026" s="137">
        <v>33.33</v>
      </c>
      <c r="U2026" t="str">
        <f>VLOOKUP($B2026,Summary!$A:$C,3,0)</f>
        <v>Avnind Singh</v>
      </c>
      <c r="V2026" t="str">
        <f ca="1">VLOOKUP($B2026,Summary!$A:$E,5,0)</f>
        <v>180 +</v>
      </c>
      <c r="W2026">
        <f t="shared" si="64"/>
        <v>10151345</v>
      </c>
    </row>
    <row r="2027" spans="1:23" s="8" customFormat="1">
      <c r="A2027" s="6">
        <v>45470</v>
      </c>
      <c r="B2027" s="209">
        <v>10154719</v>
      </c>
      <c r="C2027" s="7" t="str">
        <f t="shared" si="65"/>
        <v>CHANDAN MISHRA</v>
      </c>
      <c r="D2027" t="s">
        <v>489</v>
      </c>
      <c r="E2027">
        <v>8433849596</v>
      </c>
      <c r="F2027" t="s">
        <v>471</v>
      </c>
      <c r="G2027">
        <v>5</v>
      </c>
      <c r="H2027">
        <v>0</v>
      </c>
      <c r="I2027">
        <v>0</v>
      </c>
      <c r="J2027">
        <v>5</v>
      </c>
      <c r="K2027">
        <v>2</v>
      </c>
      <c r="L2027">
        <v>3</v>
      </c>
      <c r="M2027">
        <v>0</v>
      </c>
      <c r="N2027">
        <v>0</v>
      </c>
      <c r="O2027" t="s">
        <v>384</v>
      </c>
      <c r="P2027" s="368">
        <v>125</v>
      </c>
      <c r="Q2027" s="137">
        <v>0</v>
      </c>
      <c r="R2027" s="137">
        <v>5</v>
      </c>
      <c r="S2027" s="137">
        <v>1</v>
      </c>
      <c r="T2027" s="137">
        <v>100</v>
      </c>
      <c r="U2027" t="str">
        <f>VLOOKUP($B2027,Summary!$A:$C,3,0)</f>
        <v>Dileep Sharma</v>
      </c>
      <c r="V2027" t="str">
        <f ca="1">VLOOKUP($B2027,Summary!$A:$E,5,0)</f>
        <v>91 - 180</v>
      </c>
      <c r="W2027">
        <f t="shared" si="64"/>
        <v>10154719</v>
      </c>
    </row>
    <row r="2028" spans="1:23" s="8" customFormat="1">
      <c r="A2028" s="6">
        <v>45470</v>
      </c>
      <c r="B2028" s="209">
        <v>10158405</v>
      </c>
      <c r="C2028" s="7" t="str">
        <f t="shared" si="65"/>
        <v>KAPIL</v>
      </c>
      <c r="D2028" t="s">
        <v>583</v>
      </c>
      <c r="E2028">
        <v>8295745494</v>
      </c>
      <c r="F2028" t="s">
        <v>397</v>
      </c>
      <c r="G2028">
        <v>4</v>
      </c>
      <c r="H2028">
        <v>0</v>
      </c>
      <c r="I2028">
        <v>0</v>
      </c>
      <c r="J2028">
        <v>4</v>
      </c>
      <c r="K2028">
        <v>2</v>
      </c>
      <c r="L2028">
        <v>2</v>
      </c>
      <c r="M2028">
        <v>0</v>
      </c>
      <c r="N2028">
        <v>0</v>
      </c>
      <c r="O2028" t="s">
        <v>384</v>
      </c>
      <c r="P2028" s="368">
        <v>80</v>
      </c>
      <c r="Q2028" s="137">
        <v>0</v>
      </c>
      <c r="R2028" s="137">
        <v>4</v>
      </c>
      <c r="S2028" s="137">
        <v>1</v>
      </c>
      <c r="T2028" s="137">
        <v>100</v>
      </c>
      <c r="U2028" t="str">
        <f>VLOOKUP($B2028,Summary!$A:$C,3,0)</f>
        <v>Madhuri Joshi</v>
      </c>
      <c r="V2028" t="str">
        <f ca="1">VLOOKUP($B2028,Summary!$A:$E,5,0)</f>
        <v>00 - 30</v>
      </c>
      <c r="W2028">
        <f t="shared" si="64"/>
        <v>10158405</v>
      </c>
    </row>
    <row r="2029" spans="1:23" s="8" customFormat="1">
      <c r="A2029" s="6">
        <v>45470</v>
      </c>
      <c r="B2029" s="209">
        <v>10091881</v>
      </c>
      <c r="C2029" s="7" t="str">
        <f t="shared" si="65"/>
        <v>SUMIT SHARAD SANAS</v>
      </c>
      <c r="D2029" t="s">
        <v>427</v>
      </c>
      <c r="E2029">
        <v>8652573355</v>
      </c>
      <c r="F2029" t="s">
        <v>392</v>
      </c>
      <c r="G2029">
        <v>2</v>
      </c>
      <c r="H2029">
        <v>0</v>
      </c>
      <c r="I2029">
        <v>0</v>
      </c>
      <c r="J2029">
        <v>2</v>
      </c>
      <c r="K2029">
        <v>0</v>
      </c>
      <c r="L2029">
        <v>2</v>
      </c>
      <c r="M2029">
        <v>0</v>
      </c>
      <c r="N2029">
        <v>0</v>
      </c>
      <c r="O2029" t="s">
        <v>384</v>
      </c>
      <c r="P2029" s="368">
        <v>50</v>
      </c>
      <c r="Q2029" s="137">
        <v>0</v>
      </c>
      <c r="R2029" s="137">
        <v>2</v>
      </c>
      <c r="S2029" s="137">
        <v>1</v>
      </c>
      <c r="T2029" s="137">
        <v>40</v>
      </c>
      <c r="U2029" t="str">
        <f>VLOOKUP($B2029,Summary!$A:$C,3,0)</f>
        <v>Abhijit Khanvilkar</v>
      </c>
      <c r="V2029" t="str">
        <f ca="1">VLOOKUP($B2029,Summary!$A:$E,5,0)</f>
        <v>More Than 1 Year</v>
      </c>
      <c r="W2029">
        <f t="shared" si="64"/>
        <v>10091881</v>
      </c>
    </row>
    <row r="2030" spans="1:23" s="8" customFormat="1">
      <c r="A2030" s="6">
        <v>45470</v>
      </c>
      <c r="B2030" s="209">
        <v>10153331</v>
      </c>
      <c r="C2030" s="7" t="str">
        <f t="shared" si="65"/>
        <v>RAGHWENDRA KUMAR SINGH</v>
      </c>
      <c r="D2030" t="s">
        <v>460</v>
      </c>
      <c r="E2030">
        <v>8104389966</v>
      </c>
      <c r="F2030" t="s">
        <v>390</v>
      </c>
      <c r="G2030">
        <v>3</v>
      </c>
      <c r="H2030">
        <v>0</v>
      </c>
      <c r="I2030">
        <v>0</v>
      </c>
      <c r="J2030">
        <v>3</v>
      </c>
      <c r="K2030">
        <v>1</v>
      </c>
      <c r="L2030">
        <v>2</v>
      </c>
      <c r="M2030">
        <v>0</v>
      </c>
      <c r="N2030">
        <v>0</v>
      </c>
      <c r="O2030" t="s">
        <v>384</v>
      </c>
      <c r="P2030" s="368">
        <v>75</v>
      </c>
      <c r="Q2030" s="137">
        <v>0</v>
      </c>
      <c r="R2030" s="137">
        <v>3</v>
      </c>
      <c r="S2030" s="137">
        <v>1</v>
      </c>
      <c r="T2030" s="137">
        <v>100</v>
      </c>
      <c r="U2030" t="str">
        <f>VLOOKUP($B2030,Summary!$A:$C,3,0)</f>
        <v>Avnind Singh</v>
      </c>
      <c r="V2030" t="str">
        <f ca="1">VLOOKUP($B2030,Summary!$A:$E,5,0)</f>
        <v>91 - 180</v>
      </c>
      <c r="W2030">
        <f t="shared" si="64"/>
        <v>10153331</v>
      </c>
    </row>
    <row r="2031" spans="1:23" s="8" customFormat="1">
      <c r="A2031" s="6">
        <v>45470</v>
      </c>
      <c r="B2031" s="209">
        <v>10154482</v>
      </c>
      <c r="C2031" s="7" t="str">
        <f t="shared" si="65"/>
        <v>PRADEEP DEEPAK ANGRE</v>
      </c>
      <c r="D2031" t="s">
        <v>473</v>
      </c>
      <c r="E2031">
        <v>8879114532</v>
      </c>
      <c r="F2031" t="s">
        <v>412</v>
      </c>
      <c r="G2031">
        <v>6</v>
      </c>
      <c r="H2031">
        <v>0</v>
      </c>
      <c r="I2031">
        <v>0</v>
      </c>
      <c r="J2031">
        <v>6</v>
      </c>
      <c r="K2031">
        <v>0</v>
      </c>
      <c r="L2031">
        <v>6</v>
      </c>
      <c r="M2031">
        <v>0</v>
      </c>
      <c r="N2031">
        <v>0</v>
      </c>
      <c r="O2031" t="s">
        <v>384</v>
      </c>
      <c r="P2031" s="368">
        <v>140</v>
      </c>
      <c r="Q2031" s="137">
        <v>0</v>
      </c>
      <c r="R2031" s="137">
        <v>6</v>
      </c>
      <c r="S2031" s="137">
        <v>1</v>
      </c>
      <c r="T2031" s="137">
        <v>100</v>
      </c>
      <c r="U2031" t="str">
        <f>VLOOKUP($B2031,Summary!$A:$C,3,0)</f>
        <v>Rushikesh Kale</v>
      </c>
      <c r="V2031" t="str">
        <f ca="1">VLOOKUP($B2031,Summary!$A:$E,5,0)</f>
        <v>91 - 180</v>
      </c>
      <c r="W2031">
        <f t="shared" si="64"/>
        <v>10154482</v>
      </c>
    </row>
    <row r="2032" spans="1:23" s="8" customFormat="1">
      <c r="A2032" s="6">
        <v>45470</v>
      </c>
      <c r="B2032" s="209">
        <v>10152846</v>
      </c>
      <c r="C2032" s="7" t="str">
        <f t="shared" si="65"/>
        <v>SANDESH SAROJ MISHRA</v>
      </c>
      <c r="D2032" t="s">
        <v>394</v>
      </c>
      <c r="E2032">
        <v>9819648094</v>
      </c>
      <c r="F2032" t="s">
        <v>471</v>
      </c>
      <c r="G2032">
        <v>5</v>
      </c>
      <c r="H2032">
        <v>0</v>
      </c>
      <c r="I2032">
        <v>0</v>
      </c>
      <c r="J2032">
        <v>5</v>
      </c>
      <c r="K2032">
        <v>3</v>
      </c>
      <c r="L2032">
        <v>2</v>
      </c>
      <c r="M2032">
        <v>0</v>
      </c>
      <c r="N2032">
        <v>0</v>
      </c>
      <c r="O2032" t="s">
        <v>384</v>
      </c>
      <c r="P2032" s="368">
        <v>125</v>
      </c>
      <c r="Q2032" s="137">
        <v>0</v>
      </c>
      <c r="R2032" s="137">
        <v>5</v>
      </c>
      <c r="S2032" s="137">
        <v>1</v>
      </c>
      <c r="T2032" s="137">
        <v>100</v>
      </c>
      <c r="U2032" t="str">
        <f>VLOOKUP($B2032,Summary!$A:$C,3,0)</f>
        <v>Dileep Sharma</v>
      </c>
      <c r="V2032" t="str">
        <f ca="1">VLOOKUP($B2032,Summary!$A:$E,5,0)</f>
        <v>91 - 180</v>
      </c>
      <c r="W2032">
        <f t="shared" si="64"/>
        <v>10152846</v>
      </c>
    </row>
    <row r="2033" spans="1:23" s="8" customFormat="1">
      <c r="A2033" s="6">
        <v>45470</v>
      </c>
      <c r="B2033" s="209">
        <v>10153634</v>
      </c>
      <c r="C2033" s="7" t="str">
        <f t="shared" si="65"/>
        <v>LAXMI NARAYAN PANDEY</v>
      </c>
      <c r="D2033" t="s">
        <v>467</v>
      </c>
      <c r="E2033">
        <v>7208851513</v>
      </c>
      <c r="F2033" t="s">
        <v>387</v>
      </c>
      <c r="G2033">
        <v>5</v>
      </c>
      <c r="H2033">
        <v>0</v>
      </c>
      <c r="I2033">
        <v>0</v>
      </c>
      <c r="J2033">
        <v>5</v>
      </c>
      <c r="K2033">
        <v>0</v>
      </c>
      <c r="L2033">
        <v>5</v>
      </c>
      <c r="M2033">
        <v>0</v>
      </c>
      <c r="N2033">
        <v>0</v>
      </c>
      <c r="O2033" t="s">
        <v>384</v>
      </c>
      <c r="P2033" s="368">
        <v>115</v>
      </c>
      <c r="Q2033" s="137">
        <v>0</v>
      </c>
      <c r="R2033" s="137">
        <v>5</v>
      </c>
      <c r="S2033" s="137">
        <v>1</v>
      </c>
      <c r="T2033" s="137">
        <v>100</v>
      </c>
      <c r="U2033" t="str">
        <f>VLOOKUP($B2033,Summary!$A:$C,3,0)</f>
        <v>Abhijit Khanvilkar</v>
      </c>
      <c r="V2033" t="str">
        <f ca="1">VLOOKUP($B2033,Summary!$A:$E,5,0)</f>
        <v>91 - 180</v>
      </c>
      <c r="W2033">
        <f t="shared" si="64"/>
        <v>10153634</v>
      </c>
    </row>
    <row r="2034" spans="1:23" s="8" customFormat="1">
      <c r="A2034" s="6">
        <v>45470</v>
      </c>
      <c r="B2034" s="209">
        <v>10153342</v>
      </c>
      <c r="C2034" s="7" t="str">
        <f t="shared" si="65"/>
        <v>AKASH RAMRATAN JAISWAL</v>
      </c>
      <c r="D2034" t="s">
        <v>461</v>
      </c>
      <c r="E2034">
        <v>7977956010</v>
      </c>
      <c r="F2034" t="s">
        <v>390</v>
      </c>
      <c r="G2034">
        <v>2</v>
      </c>
      <c r="H2034">
        <v>1</v>
      </c>
      <c r="I2034">
        <v>0</v>
      </c>
      <c r="J2034">
        <v>1</v>
      </c>
      <c r="K2034">
        <v>2</v>
      </c>
      <c r="L2034">
        <v>0</v>
      </c>
      <c r="M2034">
        <v>0</v>
      </c>
      <c r="N2034">
        <v>0</v>
      </c>
      <c r="O2034" t="s">
        <v>384</v>
      </c>
      <c r="P2034" s="368">
        <v>125</v>
      </c>
      <c r="Q2034" s="137">
        <v>2360</v>
      </c>
      <c r="R2034" s="137">
        <v>2</v>
      </c>
      <c r="S2034" s="137">
        <v>1</v>
      </c>
      <c r="T2034" s="137">
        <v>66.67</v>
      </c>
      <c r="U2034" t="str">
        <f>VLOOKUP($B2034,Summary!$A:$C,3,0)</f>
        <v>Avnind Singh</v>
      </c>
      <c r="V2034" t="str">
        <f ca="1">VLOOKUP($B2034,Summary!$A:$E,5,0)</f>
        <v>91 - 180</v>
      </c>
      <c r="W2034">
        <f t="shared" si="64"/>
        <v>10153342</v>
      </c>
    </row>
    <row r="2035" spans="1:23" s="8" customFormat="1">
      <c r="A2035" s="6">
        <v>45470</v>
      </c>
      <c r="B2035" s="209">
        <v>10154479</v>
      </c>
      <c r="C2035" s="7" t="str">
        <f t="shared" si="65"/>
        <v>VINOD KUMAR</v>
      </c>
      <c r="D2035" t="s">
        <v>477</v>
      </c>
      <c r="E2035">
        <v>7905193449</v>
      </c>
      <c r="F2035" t="s">
        <v>471</v>
      </c>
      <c r="G2035">
        <v>4</v>
      </c>
      <c r="H2035">
        <v>1</v>
      </c>
      <c r="I2035">
        <v>0</v>
      </c>
      <c r="J2035">
        <v>3</v>
      </c>
      <c r="K2035">
        <v>2</v>
      </c>
      <c r="L2035">
        <v>2</v>
      </c>
      <c r="M2035">
        <v>0</v>
      </c>
      <c r="N2035">
        <v>0</v>
      </c>
      <c r="O2035" t="s">
        <v>384</v>
      </c>
      <c r="P2035" s="368">
        <v>145</v>
      </c>
      <c r="Q2035" s="137">
        <v>4720</v>
      </c>
      <c r="R2035" s="137">
        <v>4</v>
      </c>
      <c r="S2035" s="137">
        <v>1</v>
      </c>
      <c r="T2035" s="137">
        <v>80</v>
      </c>
      <c r="U2035" t="str">
        <f>VLOOKUP($B2035,Summary!$A:$C,3,0)</f>
        <v>Dileep Sharma</v>
      </c>
      <c r="V2035" t="str">
        <f ca="1">VLOOKUP($B2035,Summary!$A:$E,5,0)</f>
        <v>91 - 180</v>
      </c>
      <c r="W2035">
        <f t="shared" si="64"/>
        <v>10154479</v>
      </c>
    </row>
    <row r="2036" spans="1:23" s="8" customFormat="1">
      <c r="A2036" s="6">
        <v>45470</v>
      </c>
      <c r="B2036" s="209">
        <v>10147895</v>
      </c>
      <c r="C2036" s="7" t="str">
        <f t="shared" si="65"/>
        <v>RUSHIKESH DODHU JADHAV</v>
      </c>
      <c r="D2036" t="s">
        <v>389</v>
      </c>
      <c r="E2036">
        <v>9768269689</v>
      </c>
      <c r="F2036" t="s">
        <v>461</v>
      </c>
      <c r="G2036">
        <v>5</v>
      </c>
      <c r="H2036">
        <v>0</v>
      </c>
      <c r="I2036">
        <v>0</v>
      </c>
      <c r="J2036">
        <v>5</v>
      </c>
      <c r="K2036">
        <v>1</v>
      </c>
      <c r="L2036">
        <v>4</v>
      </c>
      <c r="M2036">
        <v>0</v>
      </c>
      <c r="N2036">
        <v>0</v>
      </c>
      <c r="O2036" t="s">
        <v>384</v>
      </c>
      <c r="P2036" s="368">
        <v>125</v>
      </c>
      <c r="Q2036" s="137">
        <v>0</v>
      </c>
      <c r="R2036" s="137">
        <v>5</v>
      </c>
      <c r="S2036" s="137">
        <v>1</v>
      </c>
      <c r="T2036" s="137">
        <v>100</v>
      </c>
      <c r="U2036" t="str">
        <f>VLOOKUP($B2036,Summary!$A:$C,3,0)</f>
        <v>Avnind Singh</v>
      </c>
      <c r="V2036" t="str">
        <f ca="1">VLOOKUP($B2036,Summary!$A:$E,5,0)</f>
        <v>180 +</v>
      </c>
      <c r="W2036">
        <f t="shared" si="64"/>
        <v>10147895</v>
      </c>
    </row>
    <row r="2037" spans="1:23" s="8" customFormat="1">
      <c r="A2037" s="6">
        <v>45470</v>
      </c>
      <c r="B2037" s="209">
        <v>10157451</v>
      </c>
      <c r="C2037" s="7" t="str">
        <f t="shared" si="65"/>
        <v>ATHARAV DASHRATH PAWAR</v>
      </c>
      <c r="D2037" t="s">
        <v>551</v>
      </c>
      <c r="E2037">
        <v>8655082048</v>
      </c>
      <c r="F2037" t="s">
        <v>387</v>
      </c>
      <c r="G2037">
        <v>6</v>
      </c>
      <c r="H2037">
        <v>0</v>
      </c>
      <c r="I2037">
        <v>0</v>
      </c>
      <c r="J2037">
        <v>6</v>
      </c>
      <c r="K2037">
        <v>3</v>
      </c>
      <c r="L2037">
        <v>3</v>
      </c>
      <c r="M2037">
        <v>0</v>
      </c>
      <c r="N2037">
        <v>0</v>
      </c>
      <c r="O2037" t="s">
        <v>384</v>
      </c>
      <c r="P2037" s="368">
        <v>150</v>
      </c>
      <c r="Q2037" s="137">
        <v>0</v>
      </c>
      <c r="R2037" s="137">
        <v>6</v>
      </c>
      <c r="S2037" s="137">
        <v>1</v>
      </c>
      <c r="T2037" s="137">
        <v>100</v>
      </c>
      <c r="U2037" t="str">
        <f>VLOOKUP($B2037,Summary!$A:$C,3,0)</f>
        <v>Abhijit Khanvilkar</v>
      </c>
      <c r="V2037" t="str">
        <f ca="1">VLOOKUP($B2037,Summary!$A:$E,5,0)</f>
        <v>31 - 90</v>
      </c>
      <c r="W2037">
        <f t="shared" si="64"/>
        <v>10157451</v>
      </c>
    </row>
    <row r="2038" spans="1:23" s="8" customFormat="1">
      <c r="A2038" s="6">
        <v>45470</v>
      </c>
      <c r="B2038" s="209">
        <v>10068735</v>
      </c>
      <c r="C2038" s="7" t="str">
        <f t="shared" si="65"/>
        <v>MOHAMMED MUNAWAR KHAN</v>
      </c>
      <c r="D2038" t="s">
        <v>398</v>
      </c>
      <c r="E2038">
        <v>8779346184</v>
      </c>
      <c r="F2038" t="s">
        <v>414</v>
      </c>
      <c r="G2038">
        <v>3</v>
      </c>
      <c r="H2038">
        <v>0</v>
      </c>
      <c r="I2038">
        <v>0</v>
      </c>
      <c r="J2038">
        <v>3</v>
      </c>
      <c r="K2038">
        <v>0</v>
      </c>
      <c r="L2038">
        <v>3</v>
      </c>
      <c r="M2038">
        <v>0</v>
      </c>
      <c r="N2038">
        <v>0</v>
      </c>
      <c r="O2038" t="s">
        <v>384</v>
      </c>
      <c r="P2038" s="368">
        <v>65</v>
      </c>
      <c r="Q2038" s="137">
        <v>0</v>
      </c>
      <c r="R2038" s="137">
        <v>3</v>
      </c>
      <c r="S2038" s="137">
        <v>1</v>
      </c>
      <c r="T2038" s="137">
        <v>100</v>
      </c>
      <c r="U2038" t="str">
        <f>VLOOKUP($B2038,Summary!$A:$C,3,0)</f>
        <v>Intezar Sayed</v>
      </c>
      <c r="V2038" t="str">
        <f ca="1">VLOOKUP($B2038,Summary!$A:$E,5,0)</f>
        <v>More Than 1 Year</v>
      </c>
      <c r="W2038">
        <f t="shared" si="64"/>
        <v>10068735</v>
      </c>
    </row>
    <row r="2039" spans="1:23" s="8" customFormat="1">
      <c r="A2039" s="6">
        <v>45470</v>
      </c>
      <c r="B2039" s="209">
        <v>10158705</v>
      </c>
      <c r="C2039" s="7" t="str">
        <f t="shared" si="65"/>
        <v>ROHIT BALKRUSHN JADHAV</v>
      </c>
      <c r="D2039" t="s">
        <v>604</v>
      </c>
      <c r="E2039">
        <v>9172219729</v>
      </c>
      <c r="F2039" t="s">
        <v>442</v>
      </c>
      <c r="G2039">
        <v>1</v>
      </c>
      <c r="H2039">
        <v>0</v>
      </c>
      <c r="I2039">
        <v>0</v>
      </c>
      <c r="J2039">
        <v>1</v>
      </c>
      <c r="K2039">
        <v>0</v>
      </c>
      <c r="L2039">
        <v>1</v>
      </c>
      <c r="M2039">
        <v>0</v>
      </c>
      <c r="N2039">
        <v>0</v>
      </c>
      <c r="O2039" t="s">
        <v>384</v>
      </c>
      <c r="P2039" s="368">
        <v>15</v>
      </c>
      <c r="Q2039" s="137">
        <v>0</v>
      </c>
      <c r="R2039" s="137">
        <v>0</v>
      </c>
      <c r="S2039" s="137">
        <v>1</v>
      </c>
      <c r="T2039" s="137">
        <v>0</v>
      </c>
      <c r="U2039" t="str">
        <f>VLOOKUP($B2039,Summary!$A:$C,3,0)</f>
        <v>Rushikesh Kale</v>
      </c>
      <c r="V2039" t="str">
        <f ca="1">VLOOKUP($B2039,Summary!$A:$E,5,0)</f>
        <v>00 - 30</v>
      </c>
      <c r="W2039">
        <f t="shared" si="64"/>
        <v>10158705</v>
      </c>
    </row>
    <row r="2040" spans="1:23" s="8" customFormat="1">
      <c r="A2040" s="6">
        <v>45470</v>
      </c>
      <c r="B2040" s="209">
        <v>10156139</v>
      </c>
      <c r="C2040" s="7" t="str">
        <f t="shared" si="65"/>
        <v>ASHISH SHUKLA</v>
      </c>
      <c r="D2040" t="s">
        <v>508</v>
      </c>
      <c r="E2040">
        <v>8879709699</v>
      </c>
      <c r="F2040" t="s">
        <v>387</v>
      </c>
      <c r="G2040">
        <v>5</v>
      </c>
      <c r="H2040">
        <v>0</v>
      </c>
      <c r="I2040">
        <v>0</v>
      </c>
      <c r="J2040">
        <v>5</v>
      </c>
      <c r="K2040">
        <v>1</v>
      </c>
      <c r="L2040">
        <v>5</v>
      </c>
      <c r="M2040">
        <v>0</v>
      </c>
      <c r="N2040">
        <v>0</v>
      </c>
      <c r="O2040" t="s">
        <v>384</v>
      </c>
      <c r="P2040" s="368">
        <v>115</v>
      </c>
      <c r="Q2040" s="137">
        <v>0</v>
      </c>
      <c r="R2040" s="137">
        <v>4</v>
      </c>
      <c r="S2040" s="137">
        <v>1</v>
      </c>
      <c r="T2040" s="137">
        <v>80</v>
      </c>
      <c r="U2040" t="str">
        <f>VLOOKUP($B2040,Summary!$A:$C,3,0)</f>
        <v>Abhijit Khanvilkar</v>
      </c>
      <c r="V2040" t="str">
        <f ca="1">VLOOKUP($B2040,Summary!$A:$E,5,0)</f>
        <v>31 - 90</v>
      </c>
      <c r="W2040">
        <f t="shared" si="64"/>
        <v>10156139</v>
      </c>
    </row>
    <row r="2041" spans="1:23" s="8" customFormat="1">
      <c r="A2041" s="6">
        <v>45470</v>
      </c>
      <c r="B2041" s="209">
        <v>10028593</v>
      </c>
      <c r="C2041" s="7" t="str">
        <f t="shared" si="65"/>
        <v>NANDAN SINGH</v>
      </c>
      <c r="D2041" t="s">
        <v>416</v>
      </c>
      <c r="E2041">
        <v>8655842601</v>
      </c>
      <c r="F2041" t="s">
        <v>387</v>
      </c>
      <c r="G2041">
        <v>1</v>
      </c>
      <c r="H2041">
        <v>0</v>
      </c>
      <c r="I2041">
        <v>0</v>
      </c>
      <c r="J2041">
        <v>1</v>
      </c>
      <c r="K2041">
        <v>0</v>
      </c>
      <c r="L2041">
        <v>1</v>
      </c>
      <c r="M2041">
        <v>0</v>
      </c>
      <c r="N2041">
        <v>0</v>
      </c>
      <c r="O2041" t="s">
        <v>384</v>
      </c>
      <c r="P2041" s="368">
        <v>25</v>
      </c>
      <c r="Q2041" s="137">
        <v>0</v>
      </c>
      <c r="R2041" s="137">
        <v>1</v>
      </c>
      <c r="S2041" s="137">
        <v>1</v>
      </c>
      <c r="T2041" s="137">
        <v>20</v>
      </c>
      <c r="U2041" t="str">
        <f>VLOOKUP($B2041,Summary!$A:$C,3,0)</f>
        <v>Abhijit Khanvilkar</v>
      </c>
      <c r="V2041" t="str">
        <f ca="1">VLOOKUP($B2041,Summary!$A:$E,5,0)</f>
        <v>More Than 1 Year</v>
      </c>
      <c r="W2041">
        <f t="shared" si="64"/>
        <v>10028593</v>
      </c>
    </row>
    <row r="2042" spans="1:23" s="8" customFormat="1">
      <c r="A2042" s="6">
        <v>45470</v>
      </c>
      <c r="B2042" s="209">
        <v>10129842</v>
      </c>
      <c r="C2042" s="7" t="str">
        <f t="shared" si="65"/>
        <v>RANJIT REVNATH BOBHATE</v>
      </c>
      <c r="D2042" t="s">
        <v>428</v>
      </c>
      <c r="E2042">
        <v>9920240914</v>
      </c>
      <c r="F2042" t="s">
        <v>397</v>
      </c>
      <c r="G2042">
        <v>2</v>
      </c>
      <c r="H2042">
        <v>0</v>
      </c>
      <c r="I2042">
        <v>0</v>
      </c>
      <c r="J2042">
        <v>2</v>
      </c>
      <c r="K2042">
        <v>1</v>
      </c>
      <c r="L2042">
        <v>1</v>
      </c>
      <c r="M2042">
        <v>0</v>
      </c>
      <c r="N2042">
        <v>0</v>
      </c>
      <c r="O2042" t="s">
        <v>384</v>
      </c>
      <c r="P2042" s="368">
        <v>50</v>
      </c>
      <c r="Q2042" s="137">
        <v>0</v>
      </c>
      <c r="R2042" s="137">
        <v>2</v>
      </c>
      <c r="S2042" s="137">
        <v>1</v>
      </c>
      <c r="T2042" s="137">
        <v>40</v>
      </c>
      <c r="U2042" t="str">
        <f>VLOOKUP($B2042,Summary!$A:$C,3,0)</f>
        <v>Madhuri Joshi</v>
      </c>
      <c r="V2042" t="str">
        <f ca="1">VLOOKUP($B2042,Summary!$A:$E,5,0)</f>
        <v>More Than 1 Year</v>
      </c>
      <c r="W2042">
        <f t="shared" si="64"/>
        <v>10129842</v>
      </c>
    </row>
    <row r="2043" spans="1:23" s="8" customFormat="1">
      <c r="A2043" s="6">
        <v>45470</v>
      </c>
      <c r="B2043" s="209">
        <v>10158407</v>
      </c>
      <c r="C2043" s="7" t="str">
        <f t="shared" si="65"/>
        <v>ADESH DUBEY</v>
      </c>
      <c r="D2043" t="s">
        <v>584</v>
      </c>
      <c r="E2043">
        <v>9369678516</v>
      </c>
      <c r="F2043" t="s">
        <v>397</v>
      </c>
      <c r="G2043">
        <v>1</v>
      </c>
      <c r="H2043">
        <v>0</v>
      </c>
      <c r="I2043">
        <v>0</v>
      </c>
      <c r="J2043">
        <v>1</v>
      </c>
      <c r="K2043">
        <v>1</v>
      </c>
      <c r="L2043">
        <v>0</v>
      </c>
      <c r="M2043">
        <v>0</v>
      </c>
      <c r="N2043">
        <v>0</v>
      </c>
      <c r="O2043" t="s">
        <v>384</v>
      </c>
      <c r="P2043" s="368">
        <v>25</v>
      </c>
      <c r="Q2043" s="137">
        <v>0</v>
      </c>
      <c r="R2043" s="137">
        <v>1</v>
      </c>
      <c r="S2043" s="137">
        <v>1</v>
      </c>
      <c r="T2043" s="137">
        <v>33.33</v>
      </c>
      <c r="U2043" t="str">
        <f>VLOOKUP($B2043,Summary!$A:$C,3,0)</f>
        <v>Madhuri Joshi</v>
      </c>
      <c r="V2043" t="str">
        <f ca="1">VLOOKUP($B2043,Summary!$A:$E,5,0)</f>
        <v>00 - 30</v>
      </c>
      <c r="W2043">
        <f t="shared" si="64"/>
        <v>10158407</v>
      </c>
    </row>
    <row r="2044" spans="1:23" s="8" customFormat="1">
      <c r="A2044" s="6">
        <v>45470</v>
      </c>
      <c r="B2044" s="209">
        <v>10023038</v>
      </c>
      <c r="C2044" s="7" t="str">
        <f t="shared" si="65"/>
        <v>MOHAMMAD IMRAN ADIL</v>
      </c>
      <c r="D2044" t="s">
        <v>397</v>
      </c>
      <c r="E2044">
        <v>9967552214</v>
      </c>
      <c r="F2044" t="s">
        <v>413</v>
      </c>
      <c r="G2044">
        <v>1</v>
      </c>
      <c r="H2044">
        <v>1</v>
      </c>
      <c r="I2044">
        <v>0</v>
      </c>
      <c r="J2044">
        <v>0</v>
      </c>
      <c r="K2044">
        <v>1</v>
      </c>
      <c r="L2044">
        <v>0</v>
      </c>
      <c r="M2044">
        <v>0</v>
      </c>
      <c r="N2044">
        <v>0</v>
      </c>
      <c r="O2044" t="s">
        <v>384</v>
      </c>
      <c r="P2044" s="368">
        <v>100</v>
      </c>
      <c r="Q2044" s="137">
        <v>2360</v>
      </c>
      <c r="R2044" s="137">
        <v>1</v>
      </c>
      <c r="S2044" s="137">
        <v>1</v>
      </c>
      <c r="T2044" s="137">
        <v>20</v>
      </c>
      <c r="U2044" t="str">
        <f>VLOOKUP($B2044,Summary!$A:$C,3,0)</f>
        <v>Madhuri Joshi</v>
      </c>
      <c r="V2044" t="str">
        <f ca="1">VLOOKUP($B2044,Summary!$A:$E,5,0)</f>
        <v>More Than 1 Year</v>
      </c>
      <c r="W2044">
        <f t="shared" si="64"/>
        <v>10023038</v>
      </c>
    </row>
    <row r="2045" spans="1:23" s="8" customFormat="1">
      <c r="A2045" s="6">
        <v>45470</v>
      </c>
      <c r="B2045" s="209">
        <v>10152591</v>
      </c>
      <c r="C2045" s="7" t="str">
        <f t="shared" si="65"/>
        <v>ARUN KUMAR SHUKLA</v>
      </c>
      <c r="D2045" t="s">
        <v>421</v>
      </c>
      <c r="E2045">
        <v>8928440955</v>
      </c>
      <c r="F2045" t="s">
        <v>405</v>
      </c>
      <c r="G2045">
        <v>7</v>
      </c>
      <c r="H2045">
        <v>1</v>
      </c>
      <c r="I2045">
        <v>0</v>
      </c>
      <c r="J2045">
        <v>6</v>
      </c>
      <c r="K2045">
        <v>0</v>
      </c>
      <c r="L2045">
        <v>7</v>
      </c>
      <c r="M2045">
        <v>0</v>
      </c>
      <c r="N2045">
        <v>0</v>
      </c>
      <c r="O2045" t="s">
        <v>384</v>
      </c>
      <c r="P2045" s="368">
        <v>240</v>
      </c>
      <c r="Q2045" s="137">
        <v>11800</v>
      </c>
      <c r="R2045" s="137">
        <v>7</v>
      </c>
      <c r="S2045" s="137">
        <v>1</v>
      </c>
      <c r="T2045" s="137">
        <v>100</v>
      </c>
      <c r="U2045" t="str">
        <f>VLOOKUP($B2045,Summary!$A:$C,3,0)</f>
        <v>Rushikesh Kale</v>
      </c>
      <c r="V2045" t="str">
        <f ca="1">VLOOKUP($B2045,Summary!$A:$E,5,0)</f>
        <v>91 - 180</v>
      </c>
      <c r="W2045">
        <f t="shared" si="64"/>
        <v>10152591</v>
      </c>
    </row>
    <row r="2046" spans="1:23" s="8" customFormat="1">
      <c r="A2046" s="6">
        <v>45470</v>
      </c>
      <c r="B2046" s="209">
        <v>10156156</v>
      </c>
      <c r="C2046" s="7" t="str">
        <f t="shared" si="65"/>
        <v>AJAY KUMAR MISHRA</v>
      </c>
      <c r="D2046" t="s">
        <v>528</v>
      </c>
      <c r="E2046">
        <v>8009478116</v>
      </c>
      <c r="F2046" t="s">
        <v>386</v>
      </c>
      <c r="G2046">
        <v>4</v>
      </c>
      <c r="H2046">
        <v>0</v>
      </c>
      <c r="I2046">
        <v>0</v>
      </c>
      <c r="J2046">
        <v>4</v>
      </c>
      <c r="K2046">
        <v>2</v>
      </c>
      <c r="L2046">
        <v>2</v>
      </c>
      <c r="M2046">
        <v>0</v>
      </c>
      <c r="N2046">
        <v>0</v>
      </c>
      <c r="O2046" t="s">
        <v>384</v>
      </c>
      <c r="P2046" s="368">
        <v>100</v>
      </c>
      <c r="Q2046" s="137">
        <v>0</v>
      </c>
      <c r="R2046" s="137">
        <v>4</v>
      </c>
      <c r="S2046" s="137">
        <v>1</v>
      </c>
      <c r="T2046" s="137">
        <v>80</v>
      </c>
      <c r="U2046" t="str">
        <f>VLOOKUP($B2046,Summary!$A:$C,3,0)</f>
        <v>Avnind Singh</v>
      </c>
      <c r="V2046" t="str">
        <f ca="1">VLOOKUP($B2046,Summary!$A:$E,5,0)</f>
        <v>31 - 90</v>
      </c>
      <c r="W2046">
        <f t="shared" si="64"/>
        <v>10156156</v>
      </c>
    </row>
    <row r="2047" spans="1:23" s="8" customFormat="1">
      <c r="A2047" s="6">
        <v>45470</v>
      </c>
      <c r="B2047" s="209">
        <v>10154478</v>
      </c>
      <c r="C2047" s="7" t="str">
        <f t="shared" si="65"/>
        <v>AKSHAY YADAV</v>
      </c>
      <c r="D2047" t="s">
        <v>472</v>
      </c>
      <c r="E2047">
        <v>9920724076</v>
      </c>
      <c r="F2047" t="s">
        <v>460</v>
      </c>
      <c r="G2047">
        <v>5</v>
      </c>
      <c r="H2047">
        <v>0</v>
      </c>
      <c r="I2047">
        <v>0</v>
      </c>
      <c r="J2047">
        <v>5</v>
      </c>
      <c r="K2047">
        <v>4</v>
      </c>
      <c r="L2047">
        <v>1</v>
      </c>
      <c r="M2047">
        <v>0</v>
      </c>
      <c r="N2047">
        <v>0</v>
      </c>
      <c r="O2047" t="s">
        <v>384</v>
      </c>
      <c r="P2047" s="368">
        <v>115</v>
      </c>
      <c r="Q2047" s="137">
        <v>0</v>
      </c>
      <c r="R2047" s="137">
        <v>5</v>
      </c>
      <c r="S2047" s="137">
        <v>1</v>
      </c>
      <c r="T2047" s="137">
        <v>100</v>
      </c>
      <c r="U2047" t="str">
        <f>VLOOKUP($B2047,Summary!$A:$C,3,0)</f>
        <v>Avnind Singh</v>
      </c>
      <c r="V2047" t="str">
        <f ca="1">VLOOKUP($B2047,Summary!$A:$E,5,0)</f>
        <v>91 - 180</v>
      </c>
      <c r="W2047">
        <f t="shared" si="64"/>
        <v>10154478</v>
      </c>
    </row>
    <row r="2048" spans="1:23" s="8" customFormat="1">
      <c r="A2048" s="6">
        <v>45470</v>
      </c>
      <c r="B2048" s="209">
        <v>10157420</v>
      </c>
      <c r="C2048" s="7" t="str">
        <f t="shared" si="65"/>
        <v>VISHAL RAJENDRA UPADHYAY</v>
      </c>
      <c r="D2048" t="s">
        <v>554</v>
      </c>
      <c r="E2048">
        <v>9867075685</v>
      </c>
      <c r="F2048" t="s">
        <v>497</v>
      </c>
      <c r="G2048">
        <v>5</v>
      </c>
      <c r="H2048">
        <v>0</v>
      </c>
      <c r="I2048">
        <v>0</v>
      </c>
      <c r="J2048">
        <v>5</v>
      </c>
      <c r="K2048">
        <v>1</v>
      </c>
      <c r="L2048">
        <v>4</v>
      </c>
      <c r="M2048">
        <v>0</v>
      </c>
      <c r="N2048">
        <v>0</v>
      </c>
      <c r="O2048" t="s">
        <v>384</v>
      </c>
      <c r="P2048" s="368">
        <v>125</v>
      </c>
      <c r="Q2048" s="137">
        <v>0</v>
      </c>
      <c r="R2048" s="137">
        <v>5</v>
      </c>
      <c r="S2048" s="137">
        <v>1</v>
      </c>
      <c r="T2048" s="137">
        <v>100</v>
      </c>
      <c r="U2048" t="str">
        <f>VLOOKUP($B2048,Summary!$A:$C,3,0)</f>
        <v>Dileep Sharma</v>
      </c>
      <c r="V2048" t="str">
        <f ca="1">VLOOKUP($B2048,Summary!$A:$E,5,0)</f>
        <v>31 - 90</v>
      </c>
      <c r="W2048">
        <f t="shared" si="64"/>
        <v>10157420</v>
      </c>
    </row>
    <row r="2049" spans="1:23" s="8" customFormat="1">
      <c r="A2049" s="6">
        <v>45470</v>
      </c>
      <c r="B2049" s="209">
        <v>10106261</v>
      </c>
      <c r="C2049" s="7" t="str">
        <f t="shared" si="65"/>
        <v>MOHD ANWAR</v>
      </c>
      <c r="D2049" t="s">
        <v>406</v>
      </c>
      <c r="E2049">
        <v>9699967378</v>
      </c>
      <c r="F2049" t="s">
        <v>397</v>
      </c>
      <c r="G2049">
        <v>6</v>
      </c>
      <c r="H2049">
        <v>0</v>
      </c>
      <c r="I2049">
        <v>0</v>
      </c>
      <c r="J2049">
        <v>6</v>
      </c>
      <c r="K2049">
        <v>0</v>
      </c>
      <c r="L2049">
        <v>6</v>
      </c>
      <c r="M2049">
        <v>0</v>
      </c>
      <c r="N2049">
        <v>0</v>
      </c>
      <c r="O2049" t="s">
        <v>384</v>
      </c>
      <c r="P2049" s="368">
        <v>140</v>
      </c>
      <c r="Q2049" s="137">
        <v>0</v>
      </c>
      <c r="R2049" s="137">
        <v>6</v>
      </c>
      <c r="S2049" s="137">
        <v>1</v>
      </c>
      <c r="T2049" s="137">
        <v>100</v>
      </c>
      <c r="U2049" t="str">
        <f>VLOOKUP($B2049,Summary!$A:$C,3,0)</f>
        <v>Madhuri Joshi</v>
      </c>
      <c r="V2049" t="str">
        <f ca="1">VLOOKUP($B2049,Summary!$A:$E,5,0)</f>
        <v>More Than 1 Year</v>
      </c>
      <c r="W2049">
        <f t="shared" si="64"/>
        <v>10106261</v>
      </c>
    </row>
    <row r="2050" spans="1:23" s="8" customFormat="1">
      <c r="A2050" s="6">
        <v>45470</v>
      </c>
      <c r="B2050" s="209">
        <v>10158393</v>
      </c>
      <c r="C2050" s="7" t="str">
        <f t="shared" si="65"/>
        <v>SURAJ CHHOTELAL GUPTA</v>
      </c>
      <c r="D2050" t="s">
        <v>581</v>
      </c>
      <c r="E2050">
        <v>9372641825</v>
      </c>
      <c r="F2050" t="s">
        <v>395</v>
      </c>
      <c r="G2050">
        <v>5</v>
      </c>
      <c r="H2050">
        <v>0</v>
      </c>
      <c r="I2050">
        <v>0</v>
      </c>
      <c r="J2050">
        <v>5</v>
      </c>
      <c r="K2050">
        <v>3</v>
      </c>
      <c r="L2050">
        <v>2</v>
      </c>
      <c r="M2050">
        <v>0</v>
      </c>
      <c r="N2050">
        <v>0</v>
      </c>
      <c r="O2050" t="s">
        <v>384</v>
      </c>
      <c r="P2050" s="368">
        <v>125</v>
      </c>
      <c r="Q2050" s="137">
        <v>0</v>
      </c>
      <c r="R2050" s="137">
        <v>4</v>
      </c>
      <c r="S2050" s="137">
        <v>1</v>
      </c>
      <c r="T2050" s="137">
        <v>100</v>
      </c>
      <c r="U2050" t="str">
        <f>VLOOKUP($B2050,Summary!$A:$C,3,0)</f>
        <v>Intezar Sayed</v>
      </c>
      <c r="V2050" t="str">
        <f ca="1">VLOOKUP($B2050,Summary!$A:$E,5,0)</f>
        <v>00 - 30</v>
      </c>
      <c r="W2050">
        <f t="shared" si="64"/>
        <v>10158393</v>
      </c>
    </row>
    <row r="2051" spans="1:23" s="8" customFormat="1">
      <c r="A2051" s="6">
        <v>45470</v>
      </c>
      <c r="B2051" s="209">
        <v>10158797</v>
      </c>
      <c r="C2051" s="7" t="str">
        <f t="shared" si="65"/>
        <v>SANKET SUNIL PARDESHI</v>
      </c>
      <c r="D2051" t="s">
        <v>587</v>
      </c>
      <c r="E2051">
        <v>9021593609</v>
      </c>
      <c r="F2051" t="s">
        <v>393</v>
      </c>
      <c r="G2051">
        <v>3</v>
      </c>
      <c r="H2051">
        <v>0</v>
      </c>
      <c r="I2051">
        <v>0</v>
      </c>
      <c r="J2051">
        <v>3</v>
      </c>
      <c r="K2051">
        <v>2</v>
      </c>
      <c r="L2051">
        <v>1</v>
      </c>
      <c r="M2051">
        <v>0</v>
      </c>
      <c r="N2051">
        <v>0</v>
      </c>
      <c r="O2051" t="s">
        <v>384</v>
      </c>
      <c r="P2051" s="368">
        <v>75</v>
      </c>
      <c r="Q2051" s="137">
        <v>0</v>
      </c>
      <c r="R2051" s="137">
        <v>3</v>
      </c>
      <c r="S2051" s="137">
        <v>1</v>
      </c>
      <c r="T2051" s="137">
        <v>100</v>
      </c>
      <c r="U2051" t="str">
        <f>VLOOKUP($B2051,Summary!$A:$C,3,0)</f>
        <v>Avnind Singh</v>
      </c>
      <c r="V2051" t="str">
        <f ca="1">VLOOKUP($B2051,Summary!$A:$E,5,0)</f>
        <v>00 - 30</v>
      </c>
      <c r="W2051">
        <f t="shared" ref="W2051:W2114" si="66">B2051</f>
        <v>10158797</v>
      </c>
    </row>
    <row r="2052" spans="1:23" s="8" customFormat="1">
      <c r="A2052" s="6">
        <v>45470</v>
      </c>
      <c r="B2052" s="209">
        <v>10149740</v>
      </c>
      <c r="C2052" s="7" t="str">
        <f t="shared" si="65"/>
        <v>MD SARFARAZ</v>
      </c>
      <c r="D2052" t="s">
        <v>420</v>
      </c>
      <c r="E2052">
        <v>8709965096</v>
      </c>
      <c r="F2052" t="s">
        <v>401</v>
      </c>
      <c r="G2052">
        <v>6</v>
      </c>
      <c r="H2052">
        <v>0</v>
      </c>
      <c r="I2052">
        <v>0</v>
      </c>
      <c r="J2052">
        <v>6</v>
      </c>
      <c r="K2052">
        <v>0</v>
      </c>
      <c r="L2052">
        <v>6</v>
      </c>
      <c r="M2052">
        <v>0</v>
      </c>
      <c r="N2052">
        <v>0</v>
      </c>
      <c r="O2052" t="s">
        <v>384</v>
      </c>
      <c r="P2052" s="368">
        <v>130</v>
      </c>
      <c r="Q2052" s="137">
        <v>0</v>
      </c>
      <c r="R2052" s="137">
        <v>6</v>
      </c>
      <c r="S2052" s="137">
        <v>1</v>
      </c>
      <c r="T2052" s="137">
        <v>100</v>
      </c>
      <c r="U2052" t="str">
        <f>VLOOKUP($B2052,Summary!$A:$C,3,0)</f>
        <v>Abhijit Khanvilkar</v>
      </c>
      <c r="V2052" t="str">
        <f ca="1">VLOOKUP($B2052,Summary!$A:$E,5,0)</f>
        <v>180 +</v>
      </c>
      <c r="W2052">
        <f t="shared" si="66"/>
        <v>10149740</v>
      </c>
    </row>
    <row r="2053" spans="1:23" s="8" customFormat="1">
      <c r="A2053" s="6">
        <v>45470</v>
      </c>
      <c r="B2053" s="209">
        <v>10158774</v>
      </c>
      <c r="C2053" s="7" t="str">
        <f t="shared" si="65"/>
        <v>BRIJESH SEMWAL</v>
      </c>
      <c r="D2053" t="s">
        <v>589</v>
      </c>
      <c r="E2053">
        <v>8279963730</v>
      </c>
      <c r="F2053" t="s">
        <v>397</v>
      </c>
      <c r="G2053">
        <v>3</v>
      </c>
      <c r="H2053">
        <v>0</v>
      </c>
      <c r="I2053">
        <v>0</v>
      </c>
      <c r="J2053">
        <v>3</v>
      </c>
      <c r="K2053">
        <v>0</v>
      </c>
      <c r="L2053">
        <v>3</v>
      </c>
      <c r="M2053">
        <v>0</v>
      </c>
      <c r="N2053">
        <v>0</v>
      </c>
      <c r="O2053" t="s">
        <v>384</v>
      </c>
      <c r="P2053" s="368">
        <v>35</v>
      </c>
      <c r="Q2053" s="137">
        <v>0</v>
      </c>
      <c r="R2053" s="137">
        <v>3</v>
      </c>
      <c r="S2053" s="137">
        <v>1</v>
      </c>
      <c r="T2053" s="137">
        <v>100</v>
      </c>
      <c r="U2053" t="str">
        <f>VLOOKUP($B2053,Summary!$A:$C,3,0)</f>
        <v>Madhuri Joshi</v>
      </c>
      <c r="V2053" t="str">
        <f ca="1">VLOOKUP($B2053,Summary!$A:$E,5,0)</f>
        <v>00 - 30</v>
      </c>
      <c r="W2053">
        <f t="shared" si="66"/>
        <v>10158774</v>
      </c>
    </row>
    <row r="2054" spans="1:23" s="8" customFormat="1">
      <c r="A2054" s="6">
        <v>45470</v>
      </c>
      <c r="B2054" s="209">
        <v>10113592</v>
      </c>
      <c r="C2054" s="7" t="str">
        <f t="shared" si="65"/>
        <v>BANNOTH NARAYANASWAMY NAIK</v>
      </c>
      <c r="D2054" t="s">
        <v>443</v>
      </c>
      <c r="E2054">
        <v>9892353556</v>
      </c>
      <c r="F2054" t="s">
        <v>392</v>
      </c>
      <c r="G2054">
        <v>4</v>
      </c>
      <c r="H2054">
        <v>0</v>
      </c>
      <c r="I2054">
        <v>0</v>
      </c>
      <c r="J2054">
        <v>4</v>
      </c>
      <c r="K2054">
        <v>0</v>
      </c>
      <c r="L2054">
        <v>4</v>
      </c>
      <c r="M2054">
        <v>0</v>
      </c>
      <c r="N2054">
        <v>0</v>
      </c>
      <c r="O2054" t="s">
        <v>384</v>
      </c>
      <c r="P2054" s="368">
        <v>100</v>
      </c>
      <c r="Q2054" s="137">
        <v>0</v>
      </c>
      <c r="R2054" s="137">
        <v>4</v>
      </c>
      <c r="S2054" s="137">
        <v>1</v>
      </c>
      <c r="T2054" s="137">
        <v>80</v>
      </c>
      <c r="U2054" t="str">
        <f>VLOOKUP($B2054,Summary!$A:$C,3,0)</f>
        <v>Abhijit Khanvilkar</v>
      </c>
      <c r="V2054" t="str">
        <f ca="1">VLOOKUP($B2054,Summary!$A:$E,5,0)</f>
        <v>More Than 1 Year</v>
      </c>
      <c r="W2054">
        <f t="shared" si="66"/>
        <v>10113592</v>
      </c>
    </row>
    <row r="2055" spans="1:23" s="8" customFormat="1">
      <c r="A2055" s="6">
        <v>45470</v>
      </c>
      <c r="B2055" s="209">
        <v>10158400</v>
      </c>
      <c r="C2055" s="7" t="str">
        <f t="shared" si="65"/>
        <v>APPASAHEB DHANAJI MASAL</v>
      </c>
      <c r="D2055" t="s">
        <v>579</v>
      </c>
      <c r="E2055">
        <v>9096490816</v>
      </c>
      <c r="F2055" t="s">
        <v>416</v>
      </c>
      <c r="G2055">
        <v>3</v>
      </c>
      <c r="H2055">
        <v>0</v>
      </c>
      <c r="I2055">
        <v>0</v>
      </c>
      <c r="J2055">
        <v>3</v>
      </c>
      <c r="K2055">
        <v>1</v>
      </c>
      <c r="L2055">
        <v>2</v>
      </c>
      <c r="M2055">
        <v>0</v>
      </c>
      <c r="N2055">
        <v>0</v>
      </c>
      <c r="O2055" t="s">
        <v>384</v>
      </c>
      <c r="P2055" s="368">
        <v>75</v>
      </c>
      <c r="Q2055" s="137">
        <v>0</v>
      </c>
      <c r="R2055" s="137">
        <v>3</v>
      </c>
      <c r="S2055" s="137">
        <v>1</v>
      </c>
      <c r="T2055" s="137">
        <v>100</v>
      </c>
      <c r="U2055" t="str">
        <f>VLOOKUP($B2055,Summary!$A:$C,3,0)</f>
        <v>Abhijit Khanvilkar</v>
      </c>
      <c r="V2055" t="str">
        <f ca="1">VLOOKUP($B2055,Summary!$A:$E,5,0)</f>
        <v>00 - 30</v>
      </c>
      <c r="W2055">
        <f t="shared" si="66"/>
        <v>10158400</v>
      </c>
    </row>
    <row r="2056" spans="1:23" s="8" customFormat="1">
      <c r="A2056" s="6">
        <v>45470</v>
      </c>
      <c r="B2056" s="209">
        <v>10155632</v>
      </c>
      <c r="C2056" s="7" t="str">
        <f t="shared" si="65"/>
        <v>ABHISHEK GUPTA</v>
      </c>
      <c r="D2056" t="s">
        <v>503</v>
      </c>
      <c r="E2056">
        <v>8354873086</v>
      </c>
      <c r="F2056" t="s">
        <v>497</v>
      </c>
      <c r="G2056">
        <v>3</v>
      </c>
      <c r="H2056">
        <v>0</v>
      </c>
      <c r="I2056">
        <v>0</v>
      </c>
      <c r="J2056">
        <v>3</v>
      </c>
      <c r="K2056">
        <v>2</v>
      </c>
      <c r="L2056">
        <v>1</v>
      </c>
      <c r="M2056">
        <v>0</v>
      </c>
      <c r="N2056">
        <v>0</v>
      </c>
      <c r="O2056" t="s">
        <v>384</v>
      </c>
      <c r="P2056" s="368">
        <v>75</v>
      </c>
      <c r="Q2056" s="137">
        <v>0</v>
      </c>
      <c r="R2056" s="137">
        <v>3</v>
      </c>
      <c r="S2056" s="137">
        <v>1</v>
      </c>
      <c r="T2056" s="137">
        <v>100</v>
      </c>
      <c r="U2056" t="str">
        <f>VLOOKUP($B2056,Summary!$A:$C,3,0)</f>
        <v>Dileep Sharma</v>
      </c>
      <c r="V2056" t="str">
        <f ca="1">VLOOKUP($B2056,Summary!$A:$E,5,0)</f>
        <v>31 - 90</v>
      </c>
      <c r="W2056">
        <f t="shared" si="66"/>
        <v>10155632</v>
      </c>
    </row>
    <row r="2057" spans="1:23" s="8" customFormat="1">
      <c r="A2057" s="6">
        <v>45470</v>
      </c>
      <c r="B2057" s="209">
        <v>10069714</v>
      </c>
      <c r="C2057" s="7" t="str">
        <f t="shared" si="65"/>
        <v>JUBAIR KHAN</v>
      </c>
      <c r="D2057" t="s">
        <v>396</v>
      </c>
      <c r="E2057">
        <v>9594708000</v>
      </c>
      <c r="F2057" t="s">
        <v>397</v>
      </c>
      <c r="G2057">
        <v>3</v>
      </c>
      <c r="H2057">
        <v>1</v>
      </c>
      <c r="I2057">
        <v>0</v>
      </c>
      <c r="J2057">
        <v>2</v>
      </c>
      <c r="K2057">
        <v>0</v>
      </c>
      <c r="L2057">
        <v>3</v>
      </c>
      <c r="M2057">
        <v>0</v>
      </c>
      <c r="N2057">
        <v>0</v>
      </c>
      <c r="O2057" t="s">
        <v>384</v>
      </c>
      <c r="P2057" s="368">
        <v>115</v>
      </c>
      <c r="Q2057" s="137">
        <v>27140</v>
      </c>
      <c r="R2057" s="137">
        <v>3</v>
      </c>
      <c r="S2057" s="137">
        <v>1</v>
      </c>
      <c r="T2057" s="137">
        <v>100</v>
      </c>
      <c r="U2057" t="str">
        <f>VLOOKUP($B2057,Summary!$A:$C,3,0)</f>
        <v>Madhuri Joshi</v>
      </c>
      <c r="V2057" t="str">
        <f ca="1">VLOOKUP($B2057,Summary!$A:$E,5,0)</f>
        <v>More Than 1 Year</v>
      </c>
      <c r="W2057">
        <f t="shared" si="66"/>
        <v>10069714</v>
      </c>
    </row>
    <row r="2058" spans="1:23" s="8" customFormat="1">
      <c r="A2058" s="6">
        <v>45470</v>
      </c>
      <c r="B2058" s="209">
        <v>10057164</v>
      </c>
      <c r="C2058" s="7" t="str">
        <f t="shared" si="65"/>
        <v>PRAVIN MATAL</v>
      </c>
      <c r="D2058" t="s">
        <v>440</v>
      </c>
      <c r="E2058">
        <v>9867591635</v>
      </c>
      <c r="F2058" t="s">
        <v>383</v>
      </c>
      <c r="G2058">
        <v>6</v>
      </c>
      <c r="H2058">
        <v>1</v>
      </c>
      <c r="I2058">
        <v>0</v>
      </c>
      <c r="J2058">
        <v>5</v>
      </c>
      <c r="K2058">
        <v>0</v>
      </c>
      <c r="L2058">
        <v>6</v>
      </c>
      <c r="M2058">
        <v>0</v>
      </c>
      <c r="N2058">
        <v>0</v>
      </c>
      <c r="O2058" t="s">
        <v>384</v>
      </c>
      <c r="P2058" s="368">
        <v>185</v>
      </c>
      <c r="Q2058" s="137">
        <v>11800</v>
      </c>
      <c r="R2058" s="137">
        <v>5</v>
      </c>
      <c r="S2058" s="137">
        <v>1</v>
      </c>
      <c r="T2058" s="137">
        <v>100</v>
      </c>
      <c r="U2058" t="str">
        <f>VLOOKUP($B2058,Summary!$A:$C,3,0)</f>
        <v>Madhuri Joshi</v>
      </c>
      <c r="V2058" t="str">
        <f ca="1">VLOOKUP($B2058,Summary!$A:$E,5,0)</f>
        <v>More Than 1 Year</v>
      </c>
      <c r="W2058">
        <f t="shared" si="66"/>
        <v>10057164</v>
      </c>
    </row>
    <row r="2059" spans="1:23" s="8" customFormat="1">
      <c r="A2059" s="6">
        <v>45470</v>
      </c>
      <c r="B2059" s="209">
        <v>10157283</v>
      </c>
      <c r="C2059" s="7" t="str">
        <f t="shared" si="65"/>
        <v>VINIT LAXMIKANT CHATURVEDI</v>
      </c>
      <c r="D2059" t="s">
        <v>549</v>
      </c>
      <c r="E2059">
        <v>9619167461</v>
      </c>
      <c r="F2059" t="s">
        <v>461</v>
      </c>
      <c r="G2059">
        <v>5</v>
      </c>
      <c r="H2059">
        <v>0</v>
      </c>
      <c r="I2059">
        <v>0</v>
      </c>
      <c r="J2059">
        <v>5</v>
      </c>
      <c r="K2059">
        <v>3</v>
      </c>
      <c r="L2059">
        <v>2</v>
      </c>
      <c r="M2059">
        <v>0</v>
      </c>
      <c r="N2059">
        <v>1</v>
      </c>
      <c r="O2059" t="s">
        <v>384</v>
      </c>
      <c r="P2059" s="368">
        <v>125</v>
      </c>
      <c r="Q2059" s="137">
        <v>0</v>
      </c>
      <c r="R2059" s="137">
        <v>4</v>
      </c>
      <c r="S2059" s="137">
        <v>1</v>
      </c>
      <c r="T2059" s="137">
        <v>80</v>
      </c>
      <c r="U2059" t="str">
        <f>VLOOKUP($B2059,Summary!$A:$C,3,0)</f>
        <v>Avnind Singh</v>
      </c>
      <c r="V2059" t="str">
        <f ca="1">VLOOKUP($B2059,Summary!$A:$E,5,0)</f>
        <v>31 - 90</v>
      </c>
      <c r="W2059">
        <f t="shared" si="66"/>
        <v>10157283</v>
      </c>
    </row>
    <row r="2060" spans="1:23" s="8" customFormat="1">
      <c r="A2060" s="6">
        <v>45470</v>
      </c>
      <c r="B2060" s="209">
        <v>10094703</v>
      </c>
      <c r="C2060" s="7" t="str">
        <f t="shared" si="65"/>
        <v>ASHUTOSH MISHRA</v>
      </c>
      <c r="D2060" t="s">
        <v>447</v>
      </c>
      <c r="E2060">
        <v>9960834633</v>
      </c>
      <c r="F2060" t="s">
        <v>395</v>
      </c>
      <c r="G2060">
        <v>4</v>
      </c>
      <c r="H2060">
        <v>0</v>
      </c>
      <c r="I2060">
        <v>0</v>
      </c>
      <c r="J2060">
        <v>4</v>
      </c>
      <c r="K2060">
        <v>0</v>
      </c>
      <c r="L2060">
        <v>4</v>
      </c>
      <c r="M2060">
        <v>0</v>
      </c>
      <c r="N2060">
        <v>0</v>
      </c>
      <c r="O2060" t="s">
        <v>384</v>
      </c>
      <c r="P2060" s="368">
        <v>100</v>
      </c>
      <c r="Q2060" s="137">
        <v>0</v>
      </c>
      <c r="R2060" s="137">
        <v>4</v>
      </c>
      <c r="S2060" s="137">
        <v>1</v>
      </c>
      <c r="T2060" s="137">
        <v>80</v>
      </c>
      <c r="U2060" t="str">
        <f>VLOOKUP($B2060,Summary!$A:$C,3,0)</f>
        <v>Intezar Sayed</v>
      </c>
      <c r="V2060" t="str">
        <f ca="1">VLOOKUP($B2060,Summary!$A:$E,5,0)</f>
        <v>More Than 1 Year</v>
      </c>
      <c r="W2060">
        <f t="shared" si="66"/>
        <v>10094703</v>
      </c>
    </row>
    <row r="2061" spans="1:23" s="8" customFormat="1">
      <c r="A2061" s="6">
        <v>45470</v>
      </c>
      <c r="B2061" s="209">
        <v>10126648</v>
      </c>
      <c r="C2061" s="7" t="str">
        <f t="shared" si="65"/>
        <v>ANOOP PANDEY</v>
      </c>
      <c r="D2061" t="s">
        <v>455</v>
      </c>
      <c r="E2061">
        <v>9321734007</v>
      </c>
      <c r="F2061" t="s">
        <v>393</v>
      </c>
      <c r="G2061">
        <v>5</v>
      </c>
      <c r="H2061">
        <v>0</v>
      </c>
      <c r="I2061">
        <v>0</v>
      </c>
      <c r="J2061">
        <v>5</v>
      </c>
      <c r="K2061">
        <v>1</v>
      </c>
      <c r="L2061">
        <v>4</v>
      </c>
      <c r="M2061">
        <v>0</v>
      </c>
      <c r="N2061">
        <v>0</v>
      </c>
      <c r="O2061" t="s">
        <v>384</v>
      </c>
      <c r="P2061" s="368">
        <v>125</v>
      </c>
      <c r="Q2061" s="137">
        <v>0</v>
      </c>
      <c r="R2061" s="137">
        <v>5</v>
      </c>
      <c r="S2061" s="137">
        <v>1</v>
      </c>
      <c r="T2061" s="137">
        <v>100</v>
      </c>
      <c r="U2061" t="str">
        <f>VLOOKUP($B2061,Summary!$A:$C,3,0)</f>
        <v>Avnind Singh</v>
      </c>
      <c r="V2061" t="str">
        <f ca="1">VLOOKUP($B2061,Summary!$A:$E,5,0)</f>
        <v>More Than 1 Year</v>
      </c>
      <c r="W2061">
        <f t="shared" si="66"/>
        <v>10126648</v>
      </c>
    </row>
    <row r="2062" spans="1:23" s="8" customFormat="1">
      <c r="A2062" s="6">
        <v>45470</v>
      </c>
      <c r="B2062" s="209">
        <v>10153321</v>
      </c>
      <c r="C2062" s="7" t="str">
        <f t="shared" si="65"/>
        <v>ZOAIB MAINUDDIN PALEKAR</v>
      </c>
      <c r="D2062" t="s">
        <v>459</v>
      </c>
      <c r="E2062">
        <v>7020908214</v>
      </c>
      <c r="F2062" t="s">
        <v>461</v>
      </c>
      <c r="G2062">
        <v>1</v>
      </c>
      <c r="H2062">
        <v>0</v>
      </c>
      <c r="I2062">
        <v>0</v>
      </c>
      <c r="J2062">
        <v>1</v>
      </c>
      <c r="K2062">
        <v>0</v>
      </c>
      <c r="L2062">
        <v>1</v>
      </c>
      <c r="M2062">
        <v>0</v>
      </c>
      <c r="N2062">
        <v>0</v>
      </c>
      <c r="O2062" t="s">
        <v>384</v>
      </c>
      <c r="P2062" s="368">
        <v>25</v>
      </c>
      <c r="Q2062" s="137">
        <v>0</v>
      </c>
      <c r="R2062" s="137">
        <v>1</v>
      </c>
      <c r="S2062" s="137">
        <v>1</v>
      </c>
      <c r="T2062" s="137">
        <v>20</v>
      </c>
      <c r="U2062" t="str">
        <f>VLOOKUP($B2062,Summary!$A:$C,3,0)</f>
        <v>Avnind Singh</v>
      </c>
      <c r="V2062" t="str">
        <f ca="1">VLOOKUP($B2062,Summary!$A:$E,5,0)</f>
        <v>91 - 180</v>
      </c>
      <c r="W2062">
        <f t="shared" si="66"/>
        <v>10153321</v>
      </c>
    </row>
    <row r="2063" spans="1:23" s="8" customFormat="1">
      <c r="A2063" s="6">
        <v>45470</v>
      </c>
      <c r="B2063" s="209">
        <v>10056963</v>
      </c>
      <c r="C2063" s="7" t="str">
        <f t="shared" si="65"/>
        <v>MOHD IJHAR SHAIKH</v>
      </c>
      <c r="D2063" t="s">
        <v>410</v>
      </c>
      <c r="E2063">
        <v>9004616230</v>
      </c>
      <c r="F2063" t="s">
        <v>414</v>
      </c>
      <c r="G2063">
        <v>5</v>
      </c>
      <c r="H2063">
        <v>1</v>
      </c>
      <c r="I2063">
        <v>0</v>
      </c>
      <c r="J2063">
        <v>4</v>
      </c>
      <c r="K2063">
        <v>0</v>
      </c>
      <c r="L2063">
        <v>6</v>
      </c>
      <c r="M2063">
        <v>0</v>
      </c>
      <c r="N2063">
        <v>0</v>
      </c>
      <c r="O2063" t="s">
        <v>384</v>
      </c>
      <c r="P2063" s="368">
        <v>140</v>
      </c>
      <c r="Q2063" s="137">
        <v>47200</v>
      </c>
      <c r="R2063" s="137">
        <v>5</v>
      </c>
      <c r="S2063" s="137">
        <v>1</v>
      </c>
      <c r="T2063" s="137">
        <v>100</v>
      </c>
      <c r="U2063" t="str">
        <f>VLOOKUP($B2063,Summary!$A:$C,3,0)</f>
        <v>Intezar Sayed</v>
      </c>
      <c r="V2063" t="str">
        <f ca="1">VLOOKUP($B2063,Summary!$A:$E,5,0)</f>
        <v>More Than 1 Year</v>
      </c>
      <c r="W2063">
        <f t="shared" si="66"/>
        <v>10056963</v>
      </c>
    </row>
    <row r="2064" spans="1:23" s="8" customFormat="1">
      <c r="A2064" s="6">
        <v>45470</v>
      </c>
      <c r="B2064" s="209">
        <v>10154505</v>
      </c>
      <c r="C2064" s="7" t="str">
        <f t="shared" si="65"/>
        <v>KRISHNA GYANDEV PANDEY</v>
      </c>
      <c r="D2064" t="s">
        <v>475</v>
      </c>
      <c r="E2064">
        <v>9372324244</v>
      </c>
      <c r="F2064" t="s">
        <v>460</v>
      </c>
      <c r="G2064">
        <v>5</v>
      </c>
      <c r="H2064">
        <v>0</v>
      </c>
      <c r="I2064">
        <v>0</v>
      </c>
      <c r="J2064">
        <v>5</v>
      </c>
      <c r="K2064">
        <v>1</v>
      </c>
      <c r="L2064">
        <v>4</v>
      </c>
      <c r="M2064">
        <v>0</v>
      </c>
      <c r="N2064">
        <v>0</v>
      </c>
      <c r="O2064" t="s">
        <v>384</v>
      </c>
      <c r="P2064" s="368">
        <v>125</v>
      </c>
      <c r="Q2064" s="137">
        <v>0</v>
      </c>
      <c r="R2064" s="137">
        <v>5</v>
      </c>
      <c r="S2064" s="137">
        <v>1</v>
      </c>
      <c r="T2064" s="137">
        <v>100</v>
      </c>
      <c r="U2064" t="str">
        <f>VLOOKUP($B2064,Summary!$A:$C,3,0)</f>
        <v>Avnind Singh</v>
      </c>
      <c r="V2064" t="str">
        <f ca="1">VLOOKUP($B2064,Summary!$A:$E,5,0)</f>
        <v>91 - 180</v>
      </c>
      <c r="W2064">
        <f t="shared" si="66"/>
        <v>10154505</v>
      </c>
    </row>
    <row r="2065" spans="1:23" s="8" customFormat="1">
      <c r="A2065" s="6">
        <v>45470</v>
      </c>
      <c r="B2065" s="209">
        <v>10102541</v>
      </c>
      <c r="C2065" s="7" t="str">
        <f t="shared" si="65"/>
        <v>JAYESH MANOHARLAL VATANI</v>
      </c>
      <c r="D2065" t="s">
        <v>411</v>
      </c>
      <c r="E2065">
        <v>9730838322</v>
      </c>
      <c r="F2065" t="s">
        <v>412</v>
      </c>
      <c r="G2065">
        <v>4</v>
      </c>
      <c r="H2065">
        <v>1</v>
      </c>
      <c r="I2065">
        <v>0</v>
      </c>
      <c r="J2065">
        <v>3</v>
      </c>
      <c r="K2065">
        <v>0</v>
      </c>
      <c r="L2065">
        <v>4</v>
      </c>
      <c r="M2065">
        <v>0</v>
      </c>
      <c r="N2065">
        <v>0</v>
      </c>
      <c r="O2065" t="s">
        <v>384</v>
      </c>
      <c r="P2065" s="368">
        <v>165</v>
      </c>
      <c r="Q2065" s="137">
        <v>2360</v>
      </c>
      <c r="R2065" s="137">
        <v>4</v>
      </c>
      <c r="S2065" s="137">
        <v>1</v>
      </c>
      <c r="T2065" s="137">
        <v>80</v>
      </c>
      <c r="U2065" t="str">
        <f>VLOOKUP($B2065,Summary!$A:$C,3,0)</f>
        <v>Rushikesh Kale</v>
      </c>
      <c r="V2065" t="str">
        <f ca="1">VLOOKUP($B2065,Summary!$A:$E,5,0)</f>
        <v>More Than 1 Year</v>
      </c>
      <c r="W2065">
        <f t="shared" si="66"/>
        <v>10102541</v>
      </c>
    </row>
    <row r="2066" spans="1:23" s="8" customFormat="1">
      <c r="A2066" s="6">
        <v>45470</v>
      </c>
      <c r="B2066" s="209">
        <v>10154490</v>
      </c>
      <c r="C2066" s="7" t="str">
        <f t="shared" si="65"/>
        <v>SIRAJ RAIS KHAN</v>
      </c>
      <c r="D2066" t="s">
        <v>474</v>
      </c>
      <c r="E2066">
        <v>7738084089</v>
      </c>
      <c r="F2066" t="s">
        <v>402</v>
      </c>
      <c r="G2066">
        <v>3</v>
      </c>
      <c r="H2066">
        <v>1</v>
      </c>
      <c r="I2066">
        <v>0</v>
      </c>
      <c r="J2066">
        <v>2</v>
      </c>
      <c r="K2066">
        <v>1</v>
      </c>
      <c r="L2066">
        <v>2</v>
      </c>
      <c r="M2066">
        <v>0</v>
      </c>
      <c r="N2066">
        <v>0</v>
      </c>
      <c r="O2066" t="s">
        <v>384</v>
      </c>
      <c r="P2066" s="368">
        <v>135</v>
      </c>
      <c r="Q2066" s="137">
        <v>25134</v>
      </c>
      <c r="R2066" s="137">
        <v>3</v>
      </c>
      <c r="S2066" s="137">
        <v>1</v>
      </c>
      <c r="T2066" s="137">
        <v>60</v>
      </c>
      <c r="U2066" t="str">
        <f>VLOOKUP($B2066,Summary!$A:$C,3,0)</f>
        <v>Intezar Sayed</v>
      </c>
      <c r="V2066" t="str">
        <f ca="1">VLOOKUP($B2066,Summary!$A:$E,5,0)</f>
        <v>91 - 180</v>
      </c>
      <c r="W2066">
        <f t="shared" si="66"/>
        <v>10154490</v>
      </c>
    </row>
    <row r="2067" spans="1:23" s="8" customFormat="1">
      <c r="A2067" s="6">
        <v>45470</v>
      </c>
      <c r="B2067" s="209">
        <v>10061244</v>
      </c>
      <c r="C2067" s="7" t="str">
        <f t="shared" si="65"/>
        <v>MANISH PANDEY</v>
      </c>
      <c r="D2067" t="s">
        <v>424</v>
      </c>
      <c r="E2067">
        <v>8655267737</v>
      </c>
      <c r="F2067" t="s">
        <v>385</v>
      </c>
      <c r="G2067">
        <v>3</v>
      </c>
      <c r="H2067">
        <v>0</v>
      </c>
      <c r="I2067">
        <v>0</v>
      </c>
      <c r="J2067">
        <v>3</v>
      </c>
      <c r="K2067">
        <v>0</v>
      </c>
      <c r="L2067">
        <v>3</v>
      </c>
      <c r="M2067">
        <v>0</v>
      </c>
      <c r="N2067">
        <v>0</v>
      </c>
      <c r="O2067" t="s">
        <v>384</v>
      </c>
      <c r="P2067" s="368">
        <v>65</v>
      </c>
      <c r="Q2067" s="137">
        <v>0</v>
      </c>
      <c r="R2067" s="137">
        <v>3</v>
      </c>
      <c r="S2067" s="137">
        <v>1</v>
      </c>
      <c r="T2067" s="137">
        <v>100</v>
      </c>
      <c r="U2067" t="str">
        <f>VLOOKUP($B2067,Summary!$A:$C,3,0)</f>
        <v>Intezar Sayed</v>
      </c>
      <c r="V2067" t="str">
        <f ca="1">VLOOKUP($B2067,Summary!$A:$E,5,0)</f>
        <v>More Than 1 Year</v>
      </c>
      <c r="W2067">
        <f t="shared" si="66"/>
        <v>10061244</v>
      </c>
    </row>
    <row r="2068" spans="1:23" s="8" customFormat="1">
      <c r="A2068" s="6">
        <v>45470</v>
      </c>
      <c r="B2068" s="209">
        <v>10158406</v>
      </c>
      <c r="C2068" s="7" t="str">
        <f t="shared" si="65"/>
        <v>MOHAMMAD HASEEN</v>
      </c>
      <c r="D2068" t="s">
        <v>582</v>
      </c>
      <c r="E2068">
        <v>8565899473</v>
      </c>
      <c r="F2068" t="s">
        <v>431</v>
      </c>
      <c r="G2068">
        <v>5</v>
      </c>
      <c r="H2068">
        <v>0</v>
      </c>
      <c r="I2068">
        <v>0</v>
      </c>
      <c r="J2068">
        <v>5</v>
      </c>
      <c r="K2068">
        <v>4</v>
      </c>
      <c r="L2068">
        <v>1</v>
      </c>
      <c r="M2068">
        <v>0</v>
      </c>
      <c r="N2068">
        <v>0</v>
      </c>
      <c r="O2068" t="s">
        <v>384</v>
      </c>
      <c r="P2068" s="368">
        <v>125</v>
      </c>
      <c r="Q2068" s="137">
        <v>0</v>
      </c>
      <c r="R2068" s="137">
        <v>5</v>
      </c>
      <c r="S2068" s="137">
        <v>1</v>
      </c>
      <c r="T2068" s="137">
        <v>100</v>
      </c>
      <c r="U2068" t="str">
        <f>VLOOKUP($B2068,Summary!$A:$C,3,0)</f>
        <v>Madhuri Joshi</v>
      </c>
      <c r="V2068" t="str">
        <f ca="1">VLOOKUP($B2068,Summary!$A:$E,5,0)</f>
        <v>00 - 30</v>
      </c>
      <c r="W2068">
        <f t="shared" si="66"/>
        <v>10158406</v>
      </c>
    </row>
    <row r="2069" spans="1:23" s="8" customFormat="1">
      <c r="A2069" s="6">
        <v>45470</v>
      </c>
      <c r="B2069" s="209">
        <v>10150180</v>
      </c>
      <c r="C2069" s="7" t="str">
        <f t="shared" si="65"/>
        <v>YASH SABHA SHANKAR TIWARI</v>
      </c>
      <c r="D2069" t="s">
        <v>423</v>
      </c>
      <c r="E2069">
        <v>9594587271</v>
      </c>
      <c r="F2069" t="s">
        <v>387</v>
      </c>
      <c r="G2069">
        <v>1</v>
      </c>
      <c r="H2069">
        <v>0</v>
      </c>
      <c r="I2069">
        <v>0</v>
      </c>
      <c r="J2069">
        <v>1</v>
      </c>
      <c r="K2069">
        <v>0</v>
      </c>
      <c r="L2069">
        <v>1</v>
      </c>
      <c r="M2069">
        <v>0</v>
      </c>
      <c r="N2069">
        <v>0</v>
      </c>
      <c r="O2069" t="s">
        <v>384</v>
      </c>
      <c r="P2069" s="368">
        <v>25</v>
      </c>
      <c r="Q2069" s="137">
        <v>0</v>
      </c>
      <c r="R2069" s="137">
        <v>1</v>
      </c>
      <c r="S2069" s="137">
        <v>1</v>
      </c>
      <c r="T2069" s="137">
        <v>20</v>
      </c>
      <c r="U2069" t="str">
        <f>VLOOKUP($B2069,Summary!$A:$C,3,0)</f>
        <v>Abhijit Khanvilkar</v>
      </c>
      <c r="V2069" t="str">
        <f ca="1">VLOOKUP($B2069,Summary!$A:$E,5,0)</f>
        <v>180 +</v>
      </c>
      <c r="W2069">
        <f t="shared" si="66"/>
        <v>10150180</v>
      </c>
    </row>
    <row r="2070" spans="1:23" s="8" customFormat="1">
      <c r="A2070" s="6">
        <v>45470</v>
      </c>
      <c r="B2070" s="209">
        <v>10012025</v>
      </c>
      <c r="C2070" s="7" t="str">
        <f t="shared" si="65"/>
        <v>SURAJ PAWAR</v>
      </c>
      <c r="D2070" t="s">
        <v>418</v>
      </c>
      <c r="E2070">
        <v>8446578718</v>
      </c>
      <c r="F2070" t="s">
        <v>413</v>
      </c>
      <c r="G2070">
        <v>2</v>
      </c>
      <c r="H2070">
        <v>1</v>
      </c>
      <c r="I2070">
        <v>0</v>
      </c>
      <c r="J2070">
        <v>1</v>
      </c>
      <c r="K2070">
        <v>0</v>
      </c>
      <c r="L2070">
        <v>2</v>
      </c>
      <c r="M2070">
        <v>0</v>
      </c>
      <c r="N2070">
        <v>0</v>
      </c>
      <c r="O2070" t="s">
        <v>384</v>
      </c>
      <c r="P2070" s="368">
        <v>115</v>
      </c>
      <c r="Q2070" s="137">
        <v>26147</v>
      </c>
      <c r="R2070" s="137">
        <v>2</v>
      </c>
      <c r="S2070" s="137">
        <v>1</v>
      </c>
      <c r="T2070" s="137">
        <v>66.67</v>
      </c>
      <c r="U2070" t="str">
        <f>VLOOKUP($B2070,Summary!$A:$C,3,0)</f>
        <v>Madhuri Joshi</v>
      </c>
      <c r="V2070" t="str">
        <f ca="1">VLOOKUP($B2070,Summary!$A:$E,5,0)</f>
        <v>More Than 1 Year</v>
      </c>
      <c r="W2070">
        <f t="shared" si="66"/>
        <v>10012025</v>
      </c>
    </row>
    <row r="2071" spans="1:23" s="8" customFormat="1">
      <c r="A2071" s="6">
        <v>45470</v>
      </c>
      <c r="B2071" s="209">
        <v>10044903</v>
      </c>
      <c r="C2071" s="7" t="str">
        <f t="shared" si="65"/>
        <v>MD SANAUL MUSTUFA</v>
      </c>
      <c r="D2071" t="s">
        <v>401</v>
      </c>
      <c r="E2071">
        <v>9892999846</v>
      </c>
      <c r="F2071" t="s">
        <v>387</v>
      </c>
      <c r="G2071">
        <v>3</v>
      </c>
      <c r="H2071">
        <v>1</v>
      </c>
      <c r="I2071">
        <v>0</v>
      </c>
      <c r="J2071">
        <v>2</v>
      </c>
      <c r="K2071">
        <v>0</v>
      </c>
      <c r="L2071">
        <v>3</v>
      </c>
      <c r="M2071">
        <v>0</v>
      </c>
      <c r="N2071">
        <v>0</v>
      </c>
      <c r="O2071" t="s">
        <v>384</v>
      </c>
      <c r="P2071" s="368">
        <v>105</v>
      </c>
      <c r="Q2071" s="137">
        <v>50976</v>
      </c>
      <c r="R2071" s="137">
        <v>3</v>
      </c>
      <c r="S2071" s="137">
        <v>1</v>
      </c>
      <c r="T2071" s="137">
        <v>100</v>
      </c>
      <c r="U2071" t="str">
        <f>VLOOKUP($B2071,Summary!$A:$C,3,0)</f>
        <v>Abhijit Khanvilkar</v>
      </c>
      <c r="V2071" t="str">
        <f ca="1">VLOOKUP($B2071,Summary!$A:$E,5,0)</f>
        <v>More Than 1 Year</v>
      </c>
      <c r="W2071">
        <f t="shared" si="66"/>
        <v>10044903</v>
      </c>
    </row>
    <row r="2072" spans="1:23" s="8" customFormat="1">
      <c r="A2072" s="6">
        <v>45470</v>
      </c>
      <c r="B2072" s="209">
        <v>10158786</v>
      </c>
      <c r="C2072" s="7" t="str">
        <f t="shared" si="65"/>
        <v>SAURABH KUMAR AJAY KUMAR SINGH</v>
      </c>
      <c r="D2072" t="s">
        <v>595</v>
      </c>
      <c r="E2072">
        <v>9892506097</v>
      </c>
      <c r="F2072" t="s">
        <v>393</v>
      </c>
      <c r="G2072">
        <v>3</v>
      </c>
      <c r="H2072">
        <v>0</v>
      </c>
      <c r="I2072">
        <v>0</v>
      </c>
      <c r="J2072">
        <v>3</v>
      </c>
      <c r="K2072">
        <v>2</v>
      </c>
      <c r="L2072">
        <v>1</v>
      </c>
      <c r="M2072">
        <v>0</v>
      </c>
      <c r="N2072">
        <v>0</v>
      </c>
      <c r="O2072" t="s">
        <v>384</v>
      </c>
      <c r="P2072" s="368">
        <v>75</v>
      </c>
      <c r="Q2072" s="137">
        <v>0</v>
      </c>
      <c r="R2072" s="137">
        <v>3</v>
      </c>
      <c r="S2072" s="137">
        <v>1</v>
      </c>
      <c r="T2072" s="137">
        <v>100</v>
      </c>
      <c r="U2072" t="str">
        <f>VLOOKUP($B2072,Summary!$A:$C,3,0)</f>
        <v>Avnind Singh</v>
      </c>
      <c r="V2072" t="str">
        <f ca="1">VLOOKUP($B2072,Summary!$A:$E,5,0)</f>
        <v>00 - 30</v>
      </c>
      <c r="W2072">
        <f t="shared" si="66"/>
        <v>10158786</v>
      </c>
    </row>
    <row r="2073" spans="1:23" s="8" customFormat="1">
      <c r="A2073" s="6">
        <v>45470</v>
      </c>
      <c r="B2073" s="209">
        <v>10148305</v>
      </c>
      <c r="C2073" s="7" t="str">
        <f t="shared" si="65"/>
        <v>SAMSUJJAMA</v>
      </c>
      <c r="D2073" t="s">
        <v>408</v>
      </c>
      <c r="E2073">
        <v>9628744894</v>
      </c>
      <c r="F2073" t="s">
        <v>409</v>
      </c>
      <c r="G2073">
        <v>5</v>
      </c>
      <c r="H2073">
        <v>0</v>
      </c>
      <c r="I2073">
        <v>0</v>
      </c>
      <c r="J2073">
        <v>5</v>
      </c>
      <c r="K2073">
        <v>0</v>
      </c>
      <c r="L2073">
        <v>5</v>
      </c>
      <c r="M2073">
        <v>0</v>
      </c>
      <c r="N2073">
        <v>0</v>
      </c>
      <c r="O2073" t="s">
        <v>384</v>
      </c>
      <c r="P2073" s="368">
        <v>125</v>
      </c>
      <c r="Q2073" s="137">
        <v>0</v>
      </c>
      <c r="R2073" s="137">
        <v>5</v>
      </c>
      <c r="S2073" s="137">
        <v>1</v>
      </c>
      <c r="T2073" s="137">
        <v>100</v>
      </c>
      <c r="U2073" t="str">
        <f>VLOOKUP($B2073,Summary!$A:$C,3,0)</f>
        <v>Avnind Singh</v>
      </c>
      <c r="V2073" t="str">
        <f ca="1">VLOOKUP($B2073,Summary!$A:$E,5,0)</f>
        <v>180 +</v>
      </c>
      <c r="W2073">
        <f t="shared" si="66"/>
        <v>10148305</v>
      </c>
    </row>
    <row r="2074" spans="1:23" s="8" customFormat="1">
      <c r="A2074" s="6">
        <v>45470</v>
      </c>
      <c r="B2074" s="209">
        <v>10156155</v>
      </c>
      <c r="C2074" s="7" t="str">
        <f t="shared" si="65"/>
        <v>VIVEKANAND</v>
      </c>
      <c r="D2074" t="s">
        <v>543</v>
      </c>
      <c r="E2074">
        <v>9984546969</v>
      </c>
      <c r="F2074" t="s">
        <v>412</v>
      </c>
      <c r="G2074">
        <v>6</v>
      </c>
      <c r="H2074">
        <v>0</v>
      </c>
      <c r="I2074">
        <v>0</v>
      </c>
      <c r="J2074">
        <v>6</v>
      </c>
      <c r="K2074">
        <v>2</v>
      </c>
      <c r="L2074">
        <v>4</v>
      </c>
      <c r="M2074">
        <v>0</v>
      </c>
      <c r="N2074">
        <v>0</v>
      </c>
      <c r="O2074" t="s">
        <v>384</v>
      </c>
      <c r="P2074" s="368">
        <v>140</v>
      </c>
      <c r="Q2074" s="137">
        <v>0</v>
      </c>
      <c r="R2074" s="137">
        <v>6</v>
      </c>
      <c r="S2074" s="137">
        <v>1</v>
      </c>
      <c r="T2074" s="137">
        <v>100</v>
      </c>
      <c r="U2074" t="str">
        <f>VLOOKUP($B2074,Summary!$A:$C,3,0)</f>
        <v>Rushikesh Kale</v>
      </c>
      <c r="V2074" t="str">
        <f ca="1">VLOOKUP($B2074,Summary!$A:$E,5,0)</f>
        <v>31 - 90</v>
      </c>
      <c r="W2074">
        <f t="shared" si="66"/>
        <v>10156155</v>
      </c>
    </row>
    <row r="2075" spans="1:23" s="8" customFormat="1">
      <c r="A2075" s="6">
        <v>45470</v>
      </c>
      <c r="B2075" s="209">
        <v>10155631</v>
      </c>
      <c r="C2075" s="7" t="str">
        <f t="shared" si="65"/>
        <v>PRAFUL MUKUNDRAO TELANG</v>
      </c>
      <c r="D2075" t="s">
        <v>501</v>
      </c>
      <c r="E2075">
        <v>7769928826</v>
      </c>
      <c r="F2075" t="s">
        <v>409</v>
      </c>
      <c r="G2075">
        <v>4</v>
      </c>
      <c r="H2075">
        <v>0</v>
      </c>
      <c r="I2075">
        <v>0</v>
      </c>
      <c r="J2075">
        <v>4</v>
      </c>
      <c r="K2075">
        <v>1</v>
      </c>
      <c r="L2075">
        <v>3</v>
      </c>
      <c r="M2075">
        <v>0</v>
      </c>
      <c r="N2075">
        <v>0</v>
      </c>
      <c r="O2075" t="s">
        <v>384</v>
      </c>
      <c r="P2075" s="368">
        <v>80</v>
      </c>
      <c r="Q2075" s="137">
        <v>0</v>
      </c>
      <c r="R2075" s="137">
        <v>3</v>
      </c>
      <c r="S2075" s="137">
        <v>1</v>
      </c>
      <c r="T2075" s="137">
        <v>60</v>
      </c>
      <c r="U2075" t="str">
        <f>VLOOKUP($B2075,Summary!$A:$C,3,0)</f>
        <v>Avnind Singh</v>
      </c>
      <c r="V2075" t="str">
        <f ca="1">VLOOKUP($B2075,Summary!$A:$E,5,0)</f>
        <v>31 - 90</v>
      </c>
      <c r="W2075">
        <f t="shared" si="66"/>
        <v>10155631</v>
      </c>
    </row>
    <row r="2076" spans="1:23" s="8" customFormat="1">
      <c r="A2076" s="6">
        <v>45470</v>
      </c>
      <c r="B2076" s="209">
        <v>10158401</v>
      </c>
      <c r="C2076" s="7" t="str">
        <f t="shared" ref="C2076:C2139" si="67">D2076</f>
        <v>KRISHNA TUKARAM SHELAR</v>
      </c>
      <c r="D2076" t="s">
        <v>585</v>
      </c>
      <c r="E2076">
        <v>9137512282</v>
      </c>
      <c r="F2076" t="s">
        <v>409</v>
      </c>
      <c r="G2076">
        <v>5</v>
      </c>
      <c r="H2076">
        <v>0</v>
      </c>
      <c r="I2076">
        <v>0</v>
      </c>
      <c r="J2076">
        <v>5</v>
      </c>
      <c r="K2076">
        <v>2</v>
      </c>
      <c r="L2076">
        <v>3</v>
      </c>
      <c r="M2076">
        <v>0</v>
      </c>
      <c r="N2076">
        <v>0</v>
      </c>
      <c r="O2076" t="s">
        <v>384</v>
      </c>
      <c r="P2076" s="368">
        <v>115</v>
      </c>
      <c r="Q2076" s="137">
        <v>0</v>
      </c>
      <c r="R2076" s="137">
        <v>5</v>
      </c>
      <c r="S2076" s="137">
        <v>1</v>
      </c>
      <c r="T2076" s="137">
        <v>100</v>
      </c>
      <c r="U2076" t="str">
        <f>VLOOKUP($B2076,Summary!$A:$C,3,0)</f>
        <v>Avnind Singh</v>
      </c>
      <c r="V2076" t="str">
        <f ca="1">VLOOKUP($B2076,Summary!$A:$E,5,0)</f>
        <v>00 - 30</v>
      </c>
      <c r="W2076">
        <f t="shared" si="66"/>
        <v>10158401</v>
      </c>
    </row>
    <row r="2077" spans="1:23" s="8" customFormat="1">
      <c r="A2077" s="6">
        <v>45470</v>
      </c>
      <c r="B2077" s="209">
        <v>10157279</v>
      </c>
      <c r="C2077" s="7" t="str">
        <f t="shared" si="67"/>
        <v>ABDUL AHAD ANIS KHAN</v>
      </c>
      <c r="D2077" t="s">
        <v>547</v>
      </c>
      <c r="E2077">
        <v>7058620610</v>
      </c>
      <c r="F2077" t="s">
        <v>461</v>
      </c>
      <c r="G2077">
        <v>2</v>
      </c>
      <c r="H2077">
        <v>0</v>
      </c>
      <c r="I2077">
        <v>0</v>
      </c>
      <c r="J2077">
        <v>2</v>
      </c>
      <c r="K2077">
        <v>1</v>
      </c>
      <c r="L2077">
        <v>1</v>
      </c>
      <c r="M2077">
        <v>0</v>
      </c>
      <c r="N2077">
        <v>0</v>
      </c>
      <c r="O2077" t="s">
        <v>384</v>
      </c>
      <c r="P2077" s="368">
        <v>50</v>
      </c>
      <c r="Q2077" s="137">
        <v>0</v>
      </c>
      <c r="R2077" s="137">
        <v>2</v>
      </c>
      <c r="S2077" s="137">
        <v>1</v>
      </c>
      <c r="T2077" s="137">
        <v>40</v>
      </c>
      <c r="U2077" t="str">
        <f>VLOOKUP($B2077,Summary!$A:$C,3,0)</f>
        <v>Avnind Singh</v>
      </c>
      <c r="V2077" t="str">
        <f ca="1">VLOOKUP($B2077,Summary!$A:$E,5,0)</f>
        <v>31 - 90</v>
      </c>
      <c r="W2077">
        <f t="shared" si="66"/>
        <v>10157279</v>
      </c>
    </row>
    <row r="2078" spans="1:23" s="8" customFormat="1">
      <c r="A2078" s="6">
        <v>45470</v>
      </c>
      <c r="B2078" s="209">
        <v>10083901</v>
      </c>
      <c r="C2078" s="7" t="str">
        <f t="shared" si="67"/>
        <v>BHAVESH VIVEK MHATRE</v>
      </c>
      <c r="D2078" t="s">
        <v>419</v>
      </c>
      <c r="E2078">
        <v>8668720253</v>
      </c>
      <c r="F2078" t="s">
        <v>418</v>
      </c>
      <c r="G2078">
        <v>2</v>
      </c>
      <c r="H2078">
        <v>1</v>
      </c>
      <c r="I2078">
        <v>0</v>
      </c>
      <c r="J2078">
        <v>1</v>
      </c>
      <c r="K2078">
        <v>0</v>
      </c>
      <c r="L2078">
        <v>2</v>
      </c>
      <c r="M2078">
        <v>0</v>
      </c>
      <c r="N2078">
        <v>0</v>
      </c>
      <c r="O2078" t="s">
        <v>384</v>
      </c>
      <c r="P2078" s="368">
        <v>110</v>
      </c>
      <c r="Q2078" s="137">
        <v>2360</v>
      </c>
      <c r="R2078" s="137">
        <v>2</v>
      </c>
      <c r="S2078" s="137">
        <v>1</v>
      </c>
      <c r="T2078" s="137">
        <v>40</v>
      </c>
      <c r="U2078" t="str">
        <f>VLOOKUP($B2078,Summary!$A:$C,3,0)</f>
        <v>Madhuri Joshi</v>
      </c>
      <c r="V2078" t="str">
        <f ca="1">VLOOKUP($B2078,Summary!$A:$E,5,0)</f>
        <v>More Than 1 Year</v>
      </c>
      <c r="W2078">
        <f t="shared" si="66"/>
        <v>10083901</v>
      </c>
    </row>
    <row r="2079" spans="1:23" s="8" customFormat="1">
      <c r="A2079" s="6">
        <v>45470</v>
      </c>
      <c r="B2079" s="209">
        <v>10154727</v>
      </c>
      <c r="C2079" s="7" t="str">
        <f t="shared" si="67"/>
        <v>SHUBHENDU PRAFULLA DASKABI</v>
      </c>
      <c r="D2079" t="s">
        <v>491</v>
      </c>
      <c r="E2079">
        <v>9372379791</v>
      </c>
      <c r="F2079" t="s">
        <v>471</v>
      </c>
      <c r="G2079">
        <v>5</v>
      </c>
      <c r="H2079">
        <v>2</v>
      </c>
      <c r="I2079">
        <v>0</v>
      </c>
      <c r="J2079">
        <v>3</v>
      </c>
      <c r="K2079">
        <v>2</v>
      </c>
      <c r="L2079">
        <v>3</v>
      </c>
      <c r="M2079">
        <v>0</v>
      </c>
      <c r="N2079">
        <v>0</v>
      </c>
      <c r="O2079" t="s">
        <v>384</v>
      </c>
      <c r="P2079" s="368">
        <v>230</v>
      </c>
      <c r="Q2079" s="137">
        <v>4720</v>
      </c>
      <c r="R2079" s="137">
        <v>5</v>
      </c>
      <c r="S2079" s="137">
        <v>1</v>
      </c>
      <c r="T2079" s="137">
        <v>100</v>
      </c>
      <c r="U2079" t="str">
        <f>VLOOKUP($B2079,Summary!$A:$C,3,0)</f>
        <v>Dileep Sharma</v>
      </c>
      <c r="V2079" t="str">
        <f ca="1">VLOOKUP($B2079,Summary!$A:$E,5,0)</f>
        <v>91 - 180</v>
      </c>
      <c r="W2079">
        <f t="shared" si="66"/>
        <v>10154727</v>
      </c>
    </row>
    <row r="2080" spans="1:23" s="8" customFormat="1">
      <c r="A2080" s="6">
        <v>45470</v>
      </c>
      <c r="B2080" s="209">
        <v>10153105</v>
      </c>
      <c r="C2080" s="7" t="str">
        <f t="shared" si="67"/>
        <v>SUDHEER PANKAJ PANDEY</v>
      </c>
      <c r="D2080" t="s">
        <v>457</v>
      </c>
      <c r="E2080">
        <v>8953258991</v>
      </c>
      <c r="F2080" t="s">
        <v>460</v>
      </c>
      <c r="G2080">
        <v>6</v>
      </c>
      <c r="H2080">
        <v>0</v>
      </c>
      <c r="I2080">
        <v>0</v>
      </c>
      <c r="J2080">
        <v>6</v>
      </c>
      <c r="K2080">
        <v>2</v>
      </c>
      <c r="L2080">
        <v>4</v>
      </c>
      <c r="M2080">
        <v>0</v>
      </c>
      <c r="N2080">
        <v>0</v>
      </c>
      <c r="O2080" t="s">
        <v>384</v>
      </c>
      <c r="P2080" s="368">
        <v>120</v>
      </c>
      <c r="Q2080" s="137">
        <v>0</v>
      </c>
      <c r="R2080" s="137">
        <v>6</v>
      </c>
      <c r="S2080" s="137">
        <v>1</v>
      </c>
      <c r="T2080" s="137">
        <v>100</v>
      </c>
      <c r="U2080" t="str">
        <f>VLOOKUP($B2080,Summary!$A:$C,3,0)</f>
        <v>Avnind Singh</v>
      </c>
      <c r="V2080" t="str">
        <f ca="1">VLOOKUP($B2080,Summary!$A:$E,5,0)</f>
        <v>91 - 180</v>
      </c>
      <c r="W2080">
        <f t="shared" si="66"/>
        <v>10153105</v>
      </c>
    </row>
    <row r="2081" spans="1:23" s="8" customFormat="1">
      <c r="A2081" s="6">
        <v>45470</v>
      </c>
      <c r="B2081" s="209">
        <v>10154483</v>
      </c>
      <c r="C2081" s="7" t="str">
        <f t="shared" si="67"/>
        <v>JAYANT KUMAR</v>
      </c>
      <c r="D2081" t="s">
        <v>471</v>
      </c>
      <c r="E2081">
        <v>9304376328</v>
      </c>
      <c r="F2081" t="s">
        <v>497</v>
      </c>
      <c r="G2081">
        <v>3</v>
      </c>
      <c r="H2081">
        <v>0</v>
      </c>
      <c r="I2081">
        <v>0</v>
      </c>
      <c r="J2081">
        <v>3</v>
      </c>
      <c r="K2081">
        <v>2</v>
      </c>
      <c r="L2081">
        <v>1</v>
      </c>
      <c r="M2081">
        <v>0</v>
      </c>
      <c r="N2081">
        <v>0</v>
      </c>
      <c r="O2081" t="s">
        <v>384</v>
      </c>
      <c r="P2081" s="368">
        <v>75</v>
      </c>
      <c r="Q2081" s="137">
        <v>0</v>
      </c>
      <c r="R2081" s="137">
        <v>3</v>
      </c>
      <c r="S2081" s="137">
        <v>1</v>
      </c>
      <c r="T2081" s="137">
        <v>100</v>
      </c>
      <c r="U2081" t="str">
        <f>VLOOKUP($B2081,Summary!$A:$C,3,0)</f>
        <v>Dileep Sharma</v>
      </c>
      <c r="V2081" t="str">
        <f ca="1">VLOOKUP($B2081,Summary!$A:$E,5,0)</f>
        <v>91 - 180</v>
      </c>
      <c r="W2081">
        <f t="shared" si="66"/>
        <v>10154483</v>
      </c>
    </row>
    <row r="2082" spans="1:23" s="8" customFormat="1">
      <c r="A2082" s="6">
        <v>45470</v>
      </c>
      <c r="B2082" s="209">
        <v>10057460</v>
      </c>
      <c r="C2082" s="7" t="str">
        <f t="shared" si="67"/>
        <v>GANGA SAGAR PANDEY</v>
      </c>
      <c r="D2082" t="s">
        <v>435</v>
      </c>
      <c r="E2082">
        <v>9696537480</v>
      </c>
      <c r="F2082" t="s">
        <v>412</v>
      </c>
      <c r="G2082">
        <v>7</v>
      </c>
      <c r="H2082">
        <v>0</v>
      </c>
      <c r="I2082">
        <v>0</v>
      </c>
      <c r="J2082">
        <v>7</v>
      </c>
      <c r="K2082">
        <v>2</v>
      </c>
      <c r="L2082">
        <v>5</v>
      </c>
      <c r="M2082">
        <v>0</v>
      </c>
      <c r="N2082">
        <v>0</v>
      </c>
      <c r="O2082" t="s">
        <v>384</v>
      </c>
      <c r="P2082" s="368">
        <v>175</v>
      </c>
      <c r="Q2082" s="137">
        <v>0</v>
      </c>
      <c r="R2082" s="137">
        <v>7</v>
      </c>
      <c r="S2082" s="137">
        <v>1</v>
      </c>
      <c r="T2082" s="137">
        <v>100</v>
      </c>
      <c r="U2082" t="str">
        <f>VLOOKUP($B2082,Summary!$A:$C,3,0)</f>
        <v>Rushikesh Kale</v>
      </c>
      <c r="V2082" t="str">
        <f ca="1">VLOOKUP($B2082,Summary!$A:$E,5,0)</f>
        <v>More Than 1 Year</v>
      </c>
      <c r="W2082">
        <f t="shared" si="66"/>
        <v>10057460</v>
      </c>
    </row>
    <row r="2083" spans="1:23" s="8" customFormat="1">
      <c r="A2083" s="6">
        <v>45470</v>
      </c>
      <c r="B2083" s="209">
        <v>10157449</v>
      </c>
      <c r="C2083" s="7" t="str">
        <f t="shared" si="67"/>
        <v>PRITAM SUNIL GAIKWAD</v>
      </c>
      <c r="D2083" t="s">
        <v>553</v>
      </c>
      <c r="E2083">
        <v>8169792854</v>
      </c>
      <c r="F2083" t="s">
        <v>431</v>
      </c>
      <c r="G2083">
        <v>5</v>
      </c>
      <c r="H2083">
        <v>0</v>
      </c>
      <c r="I2083">
        <v>0</v>
      </c>
      <c r="J2083">
        <v>5</v>
      </c>
      <c r="K2083">
        <v>1</v>
      </c>
      <c r="L2083">
        <v>4</v>
      </c>
      <c r="M2083">
        <v>0</v>
      </c>
      <c r="N2083">
        <v>0</v>
      </c>
      <c r="O2083" t="s">
        <v>384</v>
      </c>
      <c r="P2083" s="368">
        <v>125</v>
      </c>
      <c r="Q2083" s="137">
        <v>0</v>
      </c>
      <c r="R2083" s="137">
        <v>5</v>
      </c>
      <c r="S2083" s="137">
        <v>1</v>
      </c>
      <c r="T2083" s="137">
        <v>100</v>
      </c>
      <c r="U2083" t="str">
        <f>VLOOKUP($B2083,Summary!$A:$C,3,0)</f>
        <v>Madhuri Joshi</v>
      </c>
      <c r="V2083" t="str">
        <f ca="1">VLOOKUP($B2083,Summary!$A:$E,5,0)</f>
        <v>31 - 90</v>
      </c>
      <c r="W2083">
        <f t="shared" si="66"/>
        <v>10157449</v>
      </c>
    </row>
    <row r="2084" spans="1:23" s="8" customFormat="1">
      <c r="A2084" s="6">
        <v>45470</v>
      </c>
      <c r="B2084" s="209">
        <v>10153648</v>
      </c>
      <c r="C2084" s="7" t="str">
        <f t="shared" si="67"/>
        <v>RAJKUMAR U SINGH</v>
      </c>
      <c r="D2084" t="s">
        <v>466</v>
      </c>
      <c r="E2084">
        <v>7058306032</v>
      </c>
      <c r="F2084" t="s">
        <v>385</v>
      </c>
      <c r="G2084">
        <v>4</v>
      </c>
      <c r="H2084">
        <v>0</v>
      </c>
      <c r="I2084">
        <v>0</v>
      </c>
      <c r="J2084">
        <v>4</v>
      </c>
      <c r="K2084">
        <v>1</v>
      </c>
      <c r="L2084">
        <v>3</v>
      </c>
      <c r="M2084">
        <v>0</v>
      </c>
      <c r="N2084">
        <v>0</v>
      </c>
      <c r="O2084" t="s">
        <v>384</v>
      </c>
      <c r="P2084" s="368">
        <v>95</v>
      </c>
      <c r="Q2084" s="137">
        <v>0</v>
      </c>
      <c r="R2084" s="137">
        <v>4</v>
      </c>
      <c r="S2084" s="137">
        <v>1</v>
      </c>
      <c r="T2084" s="137">
        <v>80</v>
      </c>
      <c r="U2084" t="str">
        <f>VLOOKUP($B2084,Summary!$A:$C,3,0)</f>
        <v>Intezar Sayed</v>
      </c>
      <c r="V2084" t="str">
        <f ca="1">VLOOKUP($B2084,Summary!$A:$E,5,0)</f>
        <v>91 - 180</v>
      </c>
      <c r="W2084">
        <f t="shared" si="66"/>
        <v>10153648</v>
      </c>
    </row>
    <row r="2085" spans="1:23" s="8" customFormat="1">
      <c r="A2085" s="6">
        <v>45470</v>
      </c>
      <c r="B2085" s="209">
        <v>10014784</v>
      </c>
      <c r="C2085" s="7" t="str">
        <f t="shared" si="67"/>
        <v>PRASHANT LAD</v>
      </c>
      <c r="D2085" t="s">
        <v>407</v>
      </c>
      <c r="E2085">
        <v>9833647618</v>
      </c>
      <c r="F2085" t="s">
        <v>431</v>
      </c>
      <c r="G2085">
        <v>3</v>
      </c>
      <c r="H2085">
        <v>1</v>
      </c>
      <c r="I2085">
        <v>0</v>
      </c>
      <c r="J2085">
        <v>2</v>
      </c>
      <c r="K2085">
        <v>0</v>
      </c>
      <c r="L2085">
        <v>3</v>
      </c>
      <c r="M2085">
        <v>0</v>
      </c>
      <c r="N2085">
        <v>0</v>
      </c>
      <c r="O2085" t="s">
        <v>384</v>
      </c>
      <c r="P2085" s="368">
        <v>120</v>
      </c>
      <c r="Q2085" s="137">
        <v>11328</v>
      </c>
      <c r="R2085" s="137">
        <v>3</v>
      </c>
      <c r="S2085" s="137">
        <v>1</v>
      </c>
      <c r="T2085" s="137">
        <v>100</v>
      </c>
      <c r="U2085" t="str">
        <f>VLOOKUP($B2085,Summary!$A:$C,3,0)</f>
        <v>Madhuri Joshi</v>
      </c>
      <c r="V2085" t="str">
        <f ca="1">VLOOKUP($B2085,Summary!$A:$E,5,0)</f>
        <v>More Than 1 Year</v>
      </c>
      <c r="W2085">
        <f t="shared" si="66"/>
        <v>10014784</v>
      </c>
    </row>
    <row r="2086" spans="1:23" s="8" customFormat="1">
      <c r="A2086" s="6">
        <v>45470</v>
      </c>
      <c r="B2086" s="209">
        <v>10157722</v>
      </c>
      <c r="C2086" s="7" t="str">
        <f t="shared" si="67"/>
        <v>SACHIN KUMAR</v>
      </c>
      <c r="D2086" t="s">
        <v>561</v>
      </c>
      <c r="E2086">
        <v>8825131086</v>
      </c>
      <c r="F2086" t="s">
        <v>387</v>
      </c>
      <c r="G2086">
        <v>3</v>
      </c>
      <c r="H2086">
        <v>0</v>
      </c>
      <c r="I2086">
        <v>0</v>
      </c>
      <c r="J2086">
        <v>3</v>
      </c>
      <c r="K2086">
        <v>1</v>
      </c>
      <c r="L2086">
        <v>2</v>
      </c>
      <c r="M2086">
        <v>0</v>
      </c>
      <c r="N2086">
        <v>0</v>
      </c>
      <c r="O2086" t="s">
        <v>384</v>
      </c>
      <c r="P2086" s="368">
        <v>75</v>
      </c>
      <c r="Q2086" s="137">
        <v>0</v>
      </c>
      <c r="R2086" s="137">
        <v>3</v>
      </c>
      <c r="S2086" s="137">
        <v>1</v>
      </c>
      <c r="T2086" s="137">
        <v>60</v>
      </c>
      <c r="U2086" t="str">
        <f>VLOOKUP($B2086,Summary!$A:$C,3,0)</f>
        <v>Abhijit Khanvilkar</v>
      </c>
      <c r="V2086" t="str">
        <f ca="1">VLOOKUP($B2086,Summary!$A:$E,5,0)</f>
        <v>31 - 90</v>
      </c>
      <c r="W2086">
        <f t="shared" si="66"/>
        <v>10157722</v>
      </c>
    </row>
    <row r="2087" spans="1:23" s="8" customFormat="1">
      <c r="A2087" s="6">
        <v>45470</v>
      </c>
      <c r="B2087" s="209">
        <v>10155619</v>
      </c>
      <c r="C2087" s="7" t="str">
        <f t="shared" si="67"/>
        <v>AJAY BALU LONDHE</v>
      </c>
      <c r="D2087" t="s">
        <v>502</v>
      </c>
      <c r="E2087">
        <v>8369610661</v>
      </c>
      <c r="F2087" t="s">
        <v>416</v>
      </c>
      <c r="G2087">
        <v>6</v>
      </c>
      <c r="H2087">
        <v>0</v>
      </c>
      <c r="I2087">
        <v>0</v>
      </c>
      <c r="J2087">
        <v>6</v>
      </c>
      <c r="K2087">
        <v>4</v>
      </c>
      <c r="L2087">
        <v>2</v>
      </c>
      <c r="M2087">
        <v>0</v>
      </c>
      <c r="N2087">
        <v>0</v>
      </c>
      <c r="O2087" t="s">
        <v>384</v>
      </c>
      <c r="P2087" s="368">
        <v>150</v>
      </c>
      <c r="Q2087" s="137">
        <v>0</v>
      </c>
      <c r="R2087" s="137">
        <v>6</v>
      </c>
      <c r="S2087" s="137">
        <v>1</v>
      </c>
      <c r="T2087" s="137">
        <v>100</v>
      </c>
      <c r="U2087" t="str">
        <f>VLOOKUP($B2087,Summary!$A:$C,3,0)</f>
        <v>Abhijit Khanvilkar</v>
      </c>
      <c r="V2087" t="str">
        <f ca="1">VLOOKUP($B2087,Summary!$A:$E,5,0)</f>
        <v>31 - 90</v>
      </c>
      <c r="W2087">
        <f t="shared" si="66"/>
        <v>10155619</v>
      </c>
    </row>
    <row r="2088" spans="1:23" s="8" customFormat="1">
      <c r="A2088" s="6">
        <v>45470</v>
      </c>
      <c r="B2088" s="209">
        <v>10158802</v>
      </c>
      <c r="C2088" s="7" t="str">
        <f t="shared" si="67"/>
        <v>VISHAL YADAV</v>
      </c>
      <c r="D2088" t="s">
        <v>594</v>
      </c>
      <c r="E2088">
        <v>8850903979</v>
      </c>
      <c r="F2088" t="s">
        <v>405</v>
      </c>
      <c r="G2088">
        <v>3</v>
      </c>
      <c r="H2088">
        <v>0</v>
      </c>
      <c r="I2088">
        <v>0</v>
      </c>
      <c r="J2088">
        <v>3</v>
      </c>
      <c r="K2088">
        <v>1</v>
      </c>
      <c r="L2088">
        <v>2</v>
      </c>
      <c r="M2088">
        <v>0</v>
      </c>
      <c r="N2088">
        <v>0</v>
      </c>
      <c r="O2088" t="s">
        <v>384</v>
      </c>
      <c r="P2088" s="368">
        <v>55</v>
      </c>
      <c r="Q2088" s="137">
        <v>0</v>
      </c>
      <c r="R2088" s="137">
        <v>3</v>
      </c>
      <c r="S2088" s="137">
        <v>1</v>
      </c>
      <c r="T2088" s="137">
        <v>100</v>
      </c>
      <c r="U2088" t="str">
        <f>VLOOKUP($B2088,Summary!$A:$C,3,0)</f>
        <v>Rushikesh Kale</v>
      </c>
      <c r="V2088" t="str">
        <f ca="1">VLOOKUP($B2088,Summary!$A:$E,5,0)</f>
        <v>00 - 30</v>
      </c>
      <c r="W2088">
        <f t="shared" si="66"/>
        <v>10158802</v>
      </c>
    </row>
    <row r="2089" spans="1:23" s="8" customFormat="1">
      <c r="A2089" s="6">
        <v>45470</v>
      </c>
      <c r="B2089" s="209">
        <v>10068212</v>
      </c>
      <c r="C2089" s="7" t="str">
        <f t="shared" si="67"/>
        <v>WASIM KAZI</v>
      </c>
      <c r="D2089" t="s">
        <v>436</v>
      </c>
      <c r="E2089">
        <v>9702808599</v>
      </c>
      <c r="F2089" t="s">
        <v>431</v>
      </c>
      <c r="G2089">
        <v>5</v>
      </c>
      <c r="H2089">
        <v>0</v>
      </c>
      <c r="I2089">
        <v>0</v>
      </c>
      <c r="J2089">
        <v>5</v>
      </c>
      <c r="K2089">
        <v>0</v>
      </c>
      <c r="L2089">
        <v>5</v>
      </c>
      <c r="M2089">
        <v>0</v>
      </c>
      <c r="N2089">
        <v>0</v>
      </c>
      <c r="O2089" t="s">
        <v>384</v>
      </c>
      <c r="P2089" s="368">
        <v>125</v>
      </c>
      <c r="Q2089" s="137">
        <v>0</v>
      </c>
      <c r="R2089" s="137">
        <v>5</v>
      </c>
      <c r="S2089" s="137">
        <v>1</v>
      </c>
      <c r="T2089" s="137">
        <v>100</v>
      </c>
      <c r="U2089" t="str">
        <f>VLOOKUP($B2089,Summary!$A:$C,3,0)</f>
        <v>Madhuri Joshi</v>
      </c>
      <c r="V2089" t="str">
        <f ca="1">VLOOKUP($B2089,Summary!$A:$E,5,0)</f>
        <v>More Than 1 Year</v>
      </c>
      <c r="W2089">
        <f t="shared" si="66"/>
        <v>10068212</v>
      </c>
    </row>
    <row r="2090" spans="1:23" s="8" customFormat="1">
      <c r="A2090" s="6">
        <v>45470</v>
      </c>
      <c r="B2090" s="209">
        <v>10068280</v>
      </c>
      <c r="C2090" s="7" t="str">
        <f t="shared" si="67"/>
        <v>ARCHANA KAKADE</v>
      </c>
      <c r="D2090" t="s">
        <v>434</v>
      </c>
      <c r="E2090">
        <v>7208149618</v>
      </c>
      <c r="F2090" t="s">
        <v>416</v>
      </c>
      <c r="G2090">
        <v>3</v>
      </c>
      <c r="H2090">
        <v>1</v>
      </c>
      <c r="I2090">
        <v>0</v>
      </c>
      <c r="J2090">
        <v>2</v>
      </c>
      <c r="K2090">
        <v>2</v>
      </c>
      <c r="L2090">
        <v>2</v>
      </c>
      <c r="M2090">
        <v>0</v>
      </c>
      <c r="N2090">
        <v>1</v>
      </c>
      <c r="O2090" t="s">
        <v>384</v>
      </c>
      <c r="P2090" s="368">
        <v>160</v>
      </c>
      <c r="Q2090" s="137">
        <v>11800</v>
      </c>
      <c r="R2090" s="137">
        <v>4</v>
      </c>
      <c r="S2090" s="137">
        <v>1</v>
      </c>
      <c r="T2090" s="137">
        <v>100</v>
      </c>
      <c r="U2090" t="str">
        <f>VLOOKUP($B2090,Summary!$A:$C,3,0)</f>
        <v>Abhijit Khanvilkar</v>
      </c>
      <c r="V2090" t="str">
        <f ca="1">VLOOKUP($B2090,Summary!$A:$E,5,0)</f>
        <v>More Than 1 Year</v>
      </c>
      <c r="W2090">
        <f t="shared" si="66"/>
        <v>10068280</v>
      </c>
    </row>
    <row r="2091" spans="1:23" s="8" customFormat="1">
      <c r="A2091" s="6">
        <v>45470</v>
      </c>
      <c r="B2091" s="209">
        <v>10154507</v>
      </c>
      <c r="C2091" s="7" t="str">
        <f t="shared" si="67"/>
        <v>MOHIT UPADHYAY</v>
      </c>
      <c r="D2091" t="s">
        <v>476</v>
      </c>
      <c r="E2091">
        <v>9372906600</v>
      </c>
      <c r="F2091" t="s">
        <v>461</v>
      </c>
      <c r="G2091">
        <v>4</v>
      </c>
      <c r="H2091">
        <v>0</v>
      </c>
      <c r="I2091">
        <v>0</v>
      </c>
      <c r="J2091">
        <v>4</v>
      </c>
      <c r="K2091">
        <v>1</v>
      </c>
      <c r="L2091">
        <v>3</v>
      </c>
      <c r="M2091">
        <v>0</v>
      </c>
      <c r="N2091">
        <v>0</v>
      </c>
      <c r="O2091" t="s">
        <v>384</v>
      </c>
      <c r="P2091" s="368">
        <v>90</v>
      </c>
      <c r="Q2091" s="137">
        <v>0</v>
      </c>
      <c r="R2091" s="137">
        <v>3</v>
      </c>
      <c r="S2091" s="137">
        <v>1</v>
      </c>
      <c r="T2091" s="137">
        <v>60</v>
      </c>
      <c r="U2091" t="str">
        <f>VLOOKUP($B2091,Summary!$A:$C,3,0)</f>
        <v>Avnind Singh</v>
      </c>
      <c r="V2091" t="str">
        <f ca="1">VLOOKUP($B2091,Summary!$A:$E,5,0)</f>
        <v>91 - 180</v>
      </c>
      <c r="W2091">
        <f t="shared" si="66"/>
        <v>10154507</v>
      </c>
    </row>
    <row r="2092" spans="1:23" s="8" customFormat="1">
      <c r="A2092" s="6">
        <v>45470</v>
      </c>
      <c r="B2092" s="209">
        <v>10155616</v>
      </c>
      <c r="C2092" s="7" t="str">
        <f t="shared" si="67"/>
        <v>DHIRAJKUMAR L MISHRA</v>
      </c>
      <c r="D2092" t="s">
        <v>506</v>
      </c>
      <c r="E2092">
        <v>9370908992</v>
      </c>
      <c r="F2092" t="s">
        <v>442</v>
      </c>
      <c r="G2092">
        <v>6</v>
      </c>
      <c r="H2092">
        <v>0</v>
      </c>
      <c r="I2092">
        <v>0</v>
      </c>
      <c r="J2092">
        <v>6</v>
      </c>
      <c r="K2092">
        <v>1</v>
      </c>
      <c r="L2092">
        <v>5</v>
      </c>
      <c r="M2092">
        <v>0</v>
      </c>
      <c r="N2092">
        <v>0</v>
      </c>
      <c r="O2092" t="s">
        <v>384</v>
      </c>
      <c r="P2092" s="368">
        <v>140</v>
      </c>
      <c r="Q2092" s="137">
        <v>0</v>
      </c>
      <c r="R2092" s="137">
        <v>5</v>
      </c>
      <c r="S2092" s="137">
        <v>1</v>
      </c>
      <c r="T2092" s="137">
        <v>100</v>
      </c>
      <c r="U2092" t="str">
        <f>VLOOKUP($B2092,Summary!$A:$C,3,0)</f>
        <v>Rushikesh Kale</v>
      </c>
      <c r="V2092" t="str">
        <f ca="1">VLOOKUP($B2092,Summary!$A:$E,5,0)</f>
        <v>31 - 90</v>
      </c>
      <c r="W2092">
        <f t="shared" si="66"/>
        <v>10155616</v>
      </c>
    </row>
    <row r="2093" spans="1:23" s="8" customFormat="1">
      <c r="A2093" s="6">
        <v>45470</v>
      </c>
      <c r="B2093" s="209">
        <v>10157721</v>
      </c>
      <c r="C2093" s="7" t="str">
        <f t="shared" si="67"/>
        <v>NITISH KUMAR</v>
      </c>
      <c r="D2093" t="s">
        <v>562</v>
      </c>
      <c r="E2093">
        <v>8692826180</v>
      </c>
      <c r="F2093" t="s">
        <v>387</v>
      </c>
      <c r="G2093">
        <v>4</v>
      </c>
      <c r="H2093">
        <v>0</v>
      </c>
      <c r="I2093">
        <v>0</v>
      </c>
      <c r="J2093">
        <v>4</v>
      </c>
      <c r="K2093">
        <v>2</v>
      </c>
      <c r="L2093">
        <v>2</v>
      </c>
      <c r="M2093">
        <v>0</v>
      </c>
      <c r="N2093">
        <v>0</v>
      </c>
      <c r="O2093" t="s">
        <v>384</v>
      </c>
      <c r="P2093" s="368">
        <v>100</v>
      </c>
      <c r="Q2093" s="137">
        <v>0</v>
      </c>
      <c r="R2093" s="137">
        <v>4</v>
      </c>
      <c r="S2093" s="137">
        <v>1</v>
      </c>
      <c r="T2093" s="137">
        <v>80</v>
      </c>
      <c r="U2093" t="str">
        <f>VLOOKUP($B2093,Summary!$A:$C,3,0)</f>
        <v>Abhijit Khanvilkar</v>
      </c>
      <c r="V2093" t="str">
        <f ca="1">VLOOKUP($B2093,Summary!$A:$E,5,0)</f>
        <v>31 - 90</v>
      </c>
      <c r="W2093">
        <f t="shared" si="66"/>
        <v>10157721</v>
      </c>
    </row>
    <row r="2094" spans="1:23" s="8" customFormat="1">
      <c r="A2094" s="6">
        <v>45470</v>
      </c>
      <c r="B2094" s="209">
        <v>10158732</v>
      </c>
      <c r="C2094" s="7" t="str">
        <f t="shared" si="67"/>
        <v>TANAY KIRIT  SHAH</v>
      </c>
      <c r="D2094" t="s">
        <v>593</v>
      </c>
      <c r="E2094">
        <v>9833376425</v>
      </c>
      <c r="F2094" t="s">
        <v>383</v>
      </c>
      <c r="G2094">
        <v>5</v>
      </c>
      <c r="H2094">
        <v>0</v>
      </c>
      <c r="I2094">
        <v>0</v>
      </c>
      <c r="J2094">
        <v>5</v>
      </c>
      <c r="K2094">
        <v>2</v>
      </c>
      <c r="L2094">
        <v>3</v>
      </c>
      <c r="M2094">
        <v>0</v>
      </c>
      <c r="N2094">
        <v>0</v>
      </c>
      <c r="O2094" t="s">
        <v>384</v>
      </c>
      <c r="P2094" s="368">
        <v>125</v>
      </c>
      <c r="Q2094" s="137">
        <v>0</v>
      </c>
      <c r="R2094" s="137">
        <v>5</v>
      </c>
      <c r="S2094" s="137">
        <v>1</v>
      </c>
      <c r="T2094" s="137">
        <v>100</v>
      </c>
      <c r="U2094" t="str">
        <f>VLOOKUP($B2094,Summary!$A:$C,3,0)</f>
        <v>Madhuri Joshi</v>
      </c>
      <c r="V2094" t="str">
        <f ca="1">VLOOKUP($B2094,Summary!$A:$E,5,0)</f>
        <v>00 - 30</v>
      </c>
      <c r="W2094">
        <f t="shared" si="66"/>
        <v>10158732</v>
      </c>
    </row>
    <row r="2095" spans="1:23" s="8" customFormat="1">
      <c r="A2095" s="6">
        <v>45470</v>
      </c>
      <c r="B2095" s="209">
        <v>10135447</v>
      </c>
      <c r="C2095" s="7" t="str">
        <f t="shared" si="67"/>
        <v>ANKIT VILAS BORSE</v>
      </c>
      <c r="D2095" t="s">
        <v>429</v>
      </c>
      <c r="E2095">
        <v>8655594978</v>
      </c>
      <c r="F2095" t="s">
        <v>412</v>
      </c>
      <c r="G2095">
        <v>6</v>
      </c>
      <c r="H2095">
        <v>0</v>
      </c>
      <c r="I2095">
        <v>0</v>
      </c>
      <c r="J2095">
        <v>6</v>
      </c>
      <c r="K2095">
        <v>0</v>
      </c>
      <c r="L2095">
        <v>6</v>
      </c>
      <c r="M2095">
        <v>0</v>
      </c>
      <c r="N2095">
        <v>0</v>
      </c>
      <c r="O2095" t="s">
        <v>384</v>
      </c>
      <c r="P2095" s="368">
        <v>130</v>
      </c>
      <c r="Q2095" s="137">
        <v>0</v>
      </c>
      <c r="R2095" s="137">
        <v>6</v>
      </c>
      <c r="S2095" s="137">
        <v>1</v>
      </c>
      <c r="T2095" s="137">
        <v>100</v>
      </c>
      <c r="U2095" t="str">
        <f>VLOOKUP($B2095,Summary!$A:$C,3,0)</f>
        <v>Rushikesh Kale</v>
      </c>
      <c r="V2095" t="str">
        <f ca="1">VLOOKUP($B2095,Summary!$A:$E,5,0)</f>
        <v>More Than 1 Year</v>
      </c>
      <c r="W2095">
        <f t="shared" si="66"/>
        <v>10135447</v>
      </c>
    </row>
    <row r="2096" spans="1:23" s="8" customFormat="1">
      <c r="A2096" s="6">
        <v>45470</v>
      </c>
      <c r="B2096" s="209">
        <v>10156163</v>
      </c>
      <c r="C2096" s="7" t="str">
        <f t="shared" si="67"/>
        <v>ABHISHEK KUMAR</v>
      </c>
      <c r="D2096" t="s">
        <v>526</v>
      </c>
      <c r="E2096">
        <v>9967178792</v>
      </c>
      <c r="F2096" t="s">
        <v>386</v>
      </c>
      <c r="G2096">
        <v>5</v>
      </c>
      <c r="H2096">
        <v>1</v>
      </c>
      <c r="I2096">
        <v>0</v>
      </c>
      <c r="J2096">
        <v>4</v>
      </c>
      <c r="K2096">
        <v>2</v>
      </c>
      <c r="L2096">
        <v>3</v>
      </c>
      <c r="M2096">
        <v>0</v>
      </c>
      <c r="N2096">
        <v>0</v>
      </c>
      <c r="O2096" t="s">
        <v>384</v>
      </c>
      <c r="P2096" s="368">
        <v>185</v>
      </c>
      <c r="Q2096" s="137">
        <v>11753</v>
      </c>
      <c r="R2096" s="137">
        <v>5</v>
      </c>
      <c r="S2096" s="137">
        <v>1</v>
      </c>
      <c r="T2096" s="137">
        <v>100</v>
      </c>
      <c r="U2096" t="str">
        <f>VLOOKUP($B2096,Summary!$A:$C,3,0)</f>
        <v>Avnind Singh</v>
      </c>
      <c r="V2096" t="str">
        <f ca="1">VLOOKUP($B2096,Summary!$A:$E,5,0)</f>
        <v>31 - 90</v>
      </c>
      <c r="W2096">
        <f t="shared" si="66"/>
        <v>10156163</v>
      </c>
    </row>
    <row r="2097" spans="1:23" s="8" customFormat="1">
      <c r="A2097" s="6">
        <v>45470</v>
      </c>
      <c r="B2097" s="209">
        <v>10144216</v>
      </c>
      <c r="C2097" s="7" t="str">
        <f t="shared" si="67"/>
        <v>GAURISHANKAR SHAMBHU MANDAL</v>
      </c>
      <c r="D2097" t="s">
        <v>578</v>
      </c>
      <c r="E2097">
        <v>8369893292</v>
      </c>
      <c r="F2097" t="s">
        <v>405</v>
      </c>
      <c r="G2097">
        <v>7</v>
      </c>
      <c r="H2097">
        <v>0</v>
      </c>
      <c r="I2097">
        <v>0</v>
      </c>
      <c r="J2097">
        <v>7</v>
      </c>
      <c r="K2097">
        <v>1</v>
      </c>
      <c r="L2097">
        <v>6</v>
      </c>
      <c r="M2097">
        <v>0</v>
      </c>
      <c r="N2097">
        <v>0</v>
      </c>
      <c r="O2097" t="s">
        <v>384</v>
      </c>
      <c r="P2097" s="368">
        <v>175</v>
      </c>
      <c r="Q2097" s="137">
        <v>0</v>
      </c>
      <c r="R2097" s="137">
        <v>7</v>
      </c>
      <c r="S2097" s="137">
        <v>1</v>
      </c>
      <c r="T2097" s="137">
        <v>100</v>
      </c>
      <c r="U2097" t="str">
        <f>VLOOKUP($B2097,Summary!$A:$C,3,0)</f>
        <v>Rushikesh Kale</v>
      </c>
      <c r="V2097" t="str">
        <f ca="1">VLOOKUP($B2097,Summary!$A:$E,5,0)</f>
        <v>180 +</v>
      </c>
      <c r="W2097">
        <f t="shared" si="66"/>
        <v>10144216</v>
      </c>
    </row>
    <row r="2098" spans="1:23" s="8" customFormat="1">
      <c r="A2098" s="6">
        <v>45470</v>
      </c>
      <c r="B2098" s="209">
        <v>10147873</v>
      </c>
      <c r="C2098" s="7" t="str">
        <f t="shared" si="67"/>
        <v>PREM KUMAR VISHWAKARMA</v>
      </c>
      <c r="D2098" t="s">
        <v>409</v>
      </c>
      <c r="E2098">
        <v>9004761131</v>
      </c>
      <c r="F2098" t="s">
        <v>393</v>
      </c>
      <c r="G2098">
        <v>3</v>
      </c>
      <c r="H2098">
        <v>1</v>
      </c>
      <c r="I2098">
        <v>0</v>
      </c>
      <c r="J2098">
        <v>2</v>
      </c>
      <c r="K2098">
        <v>0</v>
      </c>
      <c r="L2098">
        <v>3</v>
      </c>
      <c r="M2098">
        <v>0</v>
      </c>
      <c r="N2098">
        <v>0</v>
      </c>
      <c r="O2098" t="s">
        <v>384</v>
      </c>
      <c r="P2098" s="368">
        <v>140</v>
      </c>
      <c r="Q2098" s="137">
        <v>4720</v>
      </c>
      <c r="R2098" s="137">
        <v>3</v>
      </c>
      <c r="S2098" s="137">
        <v>1</v>
      </c>
      <c r="T2098" s="137">
        <v>100</v>
      </c>
      <c r="U2098" t="str">
        <f>VLOOKUP($B2098,Summary!$A:$C,3,0)</f>
        <v>Avnind Singh</v>
      </c>
      <c r="V2098" t="str">
        <f ca="1">VLOOKUP($B2098,Summary!$A:$E,5,0)</f>
        <v>180 +</v>
      </c>
      <c r="W2098">
        <f t="shared" si="66"/>
        <v>10147873</v>
      </c>
    </row>
    <row r="2099" spans="1:23" s="8" customFormat="1">
      <c r="A2099" s="6">
        <v>45470</v>
      </c>
      <c r="B2099" s="209">
        <v>10044507</v>
      </c>
      <c r="C2099" s="7" t="str">
        <f t="shared" si="67"/>
        <v>JAGANATH SABAT</v>
      </c>
      <c r="D2099" t="s">
        <v>412</v>
      </c>
      <c r="E2099">
        <v>9619119432</v>
      </c>
      <c r="F2099" t="s">
        <v>422</v>
      </c>
      <c r="G2099">
        <v>2</v>
      </c>
      <c r="H2099">
        <v>2</v>
      </c>
      <c r="I2099">
        <v>0</v>
      </c>
      <c r="J2099">
        <v>0</v>
      </c>
      <c r="K2099">
        <v>0</v>
      </c>
      <c r="L2099">
        <v>3</v>
      </c>
      <c r="M2099">
        <v>0</v>
      </c>
      <c r="N2099">
        <v>0</v>
      </c>
      <c r="O2099" t="s">
        <v>384</v>
      </c>
      <c r="P2099" s="368">
        <v>190</v>
      </c>
      <c r="Q2099" s="137">
        <v>11157</v>
      </c>
      <c r="R2099" s="137">
        <v>3</v>
      </c>
      <c r="S2099" s="137">
        <v>1</v>
      </c>
      <c r="T2099" s="137">
        <v>60</v>
      </c>
      <c r="U2099" t="str">
        <f>VLOOKUP($B2099,Summary!$A:$C,3,0)</f>
        <v>Rushikesh Kale</v>
      </c>
      <c r="V2099" t="str">
        <f ca="1">VLOOKUP($B2099,Summary!$A:$E,5,0)</f>
        <v>More Than 1 Year</v>
      </c>
      <c r="W2099">
        <f t="shared" si="66"/>
        <v>10044507</v>
      </c>
    </row>
    <row r="2100" spans="1:23" s="8" customFormat="1">
      <c r="A2100" s="6">
        <v>45470</v>
      </c>
      <c r="B2100" s="209">
        <v>10123047</v>
      </c>
      <c r="C2100" s="7" t="str">
        <f t="shared" si="67"/>
        <v>MUNAWAR WARISH HASHMI</v>
      </c>
      <c r="D2100" t="s">
        <v>442</v>
      </c>
      <c r="E2100">
        <v>9167670057</v>
      </c>
      <c r="F2100" t="s">
        <v>422</v>
      </c>
      <c r="G2100">
        <v>3</v>
      </c>
      <c r="H2100">
        <v>0</v>
      </c>
      <c r="I2100">
        <v>0</v>
      </c>
      <c r="J2100">
        <v>3</v>
      </c>
      <c r="K2100">
        <v>0</v>
      </c>
      <c r="L2100">
        <v>3</v>
      </c>
      <c r="M2100">
        <v>0</v>
      </c>
      <c r="N2100">
        <v>0</v>
      </c>
      <c r="O2100" t="s">
        <v>384</v>
      </c>
      <c r="P2100" s="368">
        <v>65</v>
      </c>
      <c r="Q2100" s="137">
        <v>0</v>
      </c>
      <c r="R2100" s="137">
        <v>3</v>
      </c>
      <c r="S2100" s="137">
        <v>1</v>
      </c>
      <c r="T2100" s="137">
        <v>100</v>
      </c>
      <c r="U2100" t="str">
        <f>VLOOKUP($B2100,Summary!$A:$C,3,0)</f>
        <v>Rushikesh Kale</v>
      </c>
      <c r="V2100" t="str">
        <f ca="1">VLOOKUP($B2100,Summary!$A:$E,5,0)</f>
        <v>More Than 1 Year</v>
      </c>
      <c r="W2100">
        <f t="shared" si="66"/>
        <v>10123047</v>
      </c>
    </row>
    <row r="2101" spans="1:23" s="8" customFormat="1">
      <c r="A2101" s="6">
        <v>45470</v>
      </c>
      <c r="B2101" s="209">
        <v>10067328</v>
      </c>
      <c r="C2101" s="7" t="str">
        <f t="shared" si="67"/>
        <v>SHEKH MOHAMMAD IMRAN</v>
      </c>
      <c r="D2101" t="s">
        <v>449</v>
      </c>
      <c r="E2101">
        <v>8291174466</v>
      </c>
      <c r="F2101" t="s">
        <v>431</v>
      </c>
      <c r="G2101">
        <v>2</v>
      </c>
      <c r="H2101">
        <v>1</v>
      </c>
      <c r="I2101">
        <v>0</v>
      </c>
      <c r="J2101">
        <v>1</v>
      </c>
      <c r="K2101">
        <v>0</v>
      </c>
      <c r="L2101">
        <v>2</v>
      </c>
      <c r="M2101">
        <v>0</v>
      </c>
      <c r="N2101">
        <v>0</v>
      </c>
      <c r="O2101" t="s">
        <v>384</v>
      </c>
      <c r="P2101" s="368">
        <v>105</v>
      </c>
      <c r="Q2101" s="137">
        <v>31657</v>
      </c>
      <c r="R2101" s="137">
        <v>2</v>
      </c>
      <c r="S2101" s="137">
        <v>1</v>
      </c>
      <c r="T2101" s="137">
        <v>40</v>
      </c>
      <c r="U2101" t="str">
        <f>VLOOKUP($B2101,Summary!$A:$C,3,0)</f>
        <v>Madhuri Joshi</v>
      </c>
      <c r="V2101" t="str">
        <f ca="1">VLOOKUP($B2101,Summary!$A:$E,5,0)</f>
        <v>More Than 1 Year</v>
      </c>
      <c r="W2101">
        <f t="shared" si="66"/>
        <v>10067328</v>
      </c>
    </row>
    <row r="2102" spans="1:23" s="8" customFormat="1">
      <c r="A2102" s="6">
        <v>45470</v>
      </c>
      <c r="B2102" s="209">
        <v>10155635</v>
      </c>
      <c r="C2102" s="7" t="str">
        <f t="shared" si="67"/>
        <v>RITIK PANKAJ CHAUBEY</v>
      </c>
      <c r="D2102" t="s">
        <v>500</v>
      </c>
      <c r="E2102">
        <v>8604838454</v>
      </c>
      <c r="F2102" t="s">
        <v>383</v>
      </c>
      <c r="G2102">
        <v>3</v>
      </c>
      <c r="H2102">
        <v>0</v>
      </c>
      <c r="I2102">
        <v>0</v>
      </c>
      <c r="J2102">
        <v>3</v>
      </c>
      <c r="K2102">
        <v>1</v>
      </c>
      <c r="L2102">
        <v>2</v>
      </c>
      <c r="M2102">
        <v>0</v>
      </c>
      <c r="N2102">
        <v>0</v>
      </c>
      <c r="O2102" t="s">
        <v>384</v>
      </c>
      <c r="P2102" s="368">
        <v>65</v>
      </c>
      <c r="Q2102" s="137">
        <v>0</v>
      </c>
      <c r="R2102" s="137">
        <v>3</v>
      </c>
      <c r="S2102" s="137">
        <v>1</v>
      </c>
      <c r="T2102" s="137">
        <v>60</v>
      </c>
      <c r="U2102" t="str">
        <f>VLOOKUP($B2102,Summary!$A:$C,3,0)</f>
        <v>Madhuri Joshi</v>
      </c>
      <c r="V2102" t="str">
        <f ca="1">VLOOKUP($B2102,Summary!$A:$E,5,0)</f>
        <v>31 - 90</v>
      </c>
      <c r="W2102">
        <f t="shared" si="66"/>
        <v>10155635</v>
      </c>
    </row>
    <row r="2103" spans="1:23" s="8" customFormat="1">
      <c r="A2103" s="6">
        <v>45470</v>
      </c>
      <c r="B2103" s="209">
        <v>10158704</v>
      </c>
      <c r="C2103" s="7" t="str">
        <f t="shared" si="67"/>
        <v>VAIBHAV VISHNU PACHAKUDE</v>
      </c>
      <c r="D2103" t="s">
        <v>588</v>
      </c>
      <c r="E2103">
        <v>8779603782</v>
      </c>
      <c r="F2103" t="s">
        <v>405</v>
      </c>
      <c r="G2103">
        <v>5</v>
      </c>
      <c r="H2103">
        <v>0</v>
      </c>
      <c r="I2103">
        <v>0</v>
      </c>
      <c r="J2103">
        <v>5</v>
      </c>
      <c r="K2103">
        <v>0</v>
      </c>
      <c r="L2103">
        <v>5</v>
      </c>
      <c r="M2103">
        <v>0</v>
      </c>
      <c r="N2103">
        <v>0</v>
      </c>
      <c r="O2103" t="s">
        <v>384</v>
      </c>
      <c r="P2103" s="368">
        <v>115</v>
      </c>
      <c r="Q2103" s="137">
        <v>0</v>
      </c>
      <c r="R2103" s="137">
        <v>5</v>
      </c>
      <c r="S2103" s="137">
        <v>1</v>
      </c>
      <c r="T2103" s="137">
        <v>100</v>
      </c>
      <c r="U2103" t="str">
        <f>VLOOKUP($B2103,Summary!$A:$C,3,0)</f>
        <v>Rushikesh Kale</v>
      </c>
      <c r="V2103" t="str">
        <f ca="1">VLOOKUP($B2103,Summary!$A:$E,5,0)</f>
        <v>00 - 30</v>
      </c>
      <c r="W2103">
        <f t="shared" si="66"/>
        <v>10158704</v>
      </c>
    </row>
    <row r="2104" spans="1:23" s="8" customFormat="1">
      <c r="A2104" s="6">
        <v>45470</v>
      </c>
      <c r="B2104" s="209">
        <v>10158402</v>
      </c>
      <c r="C2104" s="7" t="str">
        <f t="shared" si="67"/>
        <v>ABHISHEK RAJNARAYAN GUPTA</v>
      </c>
      <c r="D2104" t="s">
        <v>580</v>
      </c>
      <c r="E2104">
        <v>8454864050</v>
      </c>
      <c r="F2104" t="s">
        <v>503</v>
      </c>
      <c r="G2104">
        <v>5</v>
      </c>
      <c r="H2104">
        <v>0</v>
      </c>
      <c r="I2104">
        <v>0</v>
      </c>
      <c r="J2104">
        <v>5</v>
      </c>
      <c r="K2104">
        <v>4</v>
      </c>
      <c r="L2104">
        <v>1</v>
      </c>
      <c r="M2104">
        <v>0</v>
      </c>
      <c r="N2104">
        <v>0</v>
      </c>
      <c r="O2104" t="s">
        <v>384</v>
      </c>
      <c r="P2104" s="368">
        <v>125</v>
      </c>
      <c r="Q2104" s="137">
        <v>0</v>
      </c>
      <c r="R2104" s="137">
        <v>5</v>
      </c>
      <c r="S2104" s="137">
        <v>1</v>
      </c>
      <c r="T2104" s="137">
        <v>100</v>
      </c>
      <c r="U2104" t="str">
        <f>VLOOKUP($B2104,Summary!$A:$C,3,0)</f>
        <v>Dileep Sharma</v>
      </c>
      <c r="V2104" t="str">
        <f ca="1">VLOOKUP($B2104,Summary!$A:$E,5,0)</f>
        <v>00 - 30</v>
      </c>
      <c r="W2104">
        <f t="shared" si="66"/>
        <v>10158402</v>
      </c>
    </row>
    <row r="2105" spans="1:23" s="8" customFormat="1">
      <c r="A2105" s="6">
        <v>45470</v>
      </c>
      <c r="B2105" s="209">
        <v>10156403</v>
      </c>
      <c r="C2105" s="7" t="str">
        <f t="shared" si="67"/>
        <v>MOHAMMED SAJID TAK</v>
      </c>
      <c r="D2105" t="s">
        <v>541</v>
      </c>
      <c r="E2105">
        <v>9623733102</v>
      </c>
      <c r="F2105" t="s">
        <v>402</v>
      </c>
      <c r="G2105">
        <v>5</v>
      </c>
      <c r="H2105">
        <v>0</v>
      </c>
      <c r="I2105">
        <v>0</v>
      </c>
      <c r="J2105">
        <v>5</v>
      </c>
      <c r="K2105">
        <v>0</v>
      </c>
      <c r="L2105">
        <v>5</v>
      </c>
      <c r="M2105">
        <v>0</v>
      </c>
      <c r="N2105">
        <v>0</v>
      </c>
      <c r="O2105" t="s">
        <v>384</v>
      </c>
      <c r="P2105" s="368">
        <v>125</v>
      </c>
      <c r="Q2105" s="137">
        <v>0</v>
      </c>
      <c r="R2105" s="137">
        <v>5</v>
      </c>
      <c r="S2105" s="137">
        <v>1</v>
      </c>
      <c r="T2105" s="137">
        <v>100</v>
      </c>
      <c r="U2105" t="str">
        <f>VLOOKUP($B2105,Summary!$A:$C,3,0)</f>
        <v>Intezar Sayed</v>
      </c>
      <c r="V2105" t="str">
        <f ca="1">VLOOKUP($B2105,Summary!$A:$E,5,0)</f>
        <v>31 - 90</v>
      </c>
      <c r="W2105">
        <f t="shared" si="66"/>
        <v>10156403</v>
      </c>
    </row>
    <row r="2106" spans="1:23" s="8" customFormat="1">
      <c r="A2106" s="6">
        <v>45470</v>
      </c>
      <c r="B2106" s="209">
        <v>10142058</v>
      </c>
      <c r="C2106" s="7" t="str">
        <f t="shared" si="67"/>
        <v>ANGAD RAMJI GUPTA</v>
      </c>
      <c r="D2106" t="s">
        <v>450</v>
      </c>
      <c r="E2106">
        <v>9820840706</v>
      </c>
      <c r="F2106" t="s">
        <v>405</v>
      </c>
      <c r="G2106">
        <v>7</v>
      </c>
      <c r="H2106">
        <v>0</v>
      </c>
      <c r="I2106">
        <v>0</v>
      </c>
      <c r="J2106">
        <v>7</v>
      </c>
      <c r="K2106">
        <v>0</v>
      </c>
      <c r="L2106">
        <v>8</v>
      </c>
      <c r="M2106">
        <v>0</v>
      </c>
      <c r="N2106">
        <v>0</v>
      </c>
      <c r="O2106" t="s">
        <v>384</v>
      </c>
      <c r="P2106" s="368">
        <v>165</v>
      </c>
      <c r="Q2106" s="137">
        <v>0</v>
      </c>
      <c r="R2106" s="137">
        <v>6</v>
      </c>
      <c r="S2106" s="137">
        <v>1</v>
      </c>
      <c r="T2106" s="137">
        <v>100</v>
      </c>
      <c r="U2106" t="str">
        <f>VLOOKUP($B2106,Summary!$A:$C,3,0)</f>
        <v>Rushikesh Kale</v>
      </c>
      <c r="V2106" t="str">
        <f ca="1">VLOOKUP($B2106,Summary!$A:$E,5,0)</f>
        <v>More Than 1 Year</v>
      </c>
      <c r="W2106">
        <f t="shared" si="66"/>
        <v>10142058</v>
      </c>
    </row>
    <row r="2107" spans="1:23" s="8" customFormat="1">
      <c r="A2107" s="6">
        <v>45470</v>
      </c>
      <c r="B2107" s="209">
        <v>10154499</v>
      </c>
      <c r="C2107" s="7" t="str">
        <f t="shared" si="67"/>
        <v>SHIVAM PATHAK</v>
      </c>
      <c r="D2107" t="s">
        <v>478</v>
      </c>
      <c r="E2107">
        <v>9721050607</v>
      </c>
      <c r="F2107" t="s">
        <v>385</v>
      </c>
      <c r="G2107">
        <v>5</v>
      </c>
      <c r="H2107">
        <v>1</v>
      </c>
      <c r="I2107">
        <v>0</v>
      </c>
      <c r="J2107">
        <v>4</v>
      </c>
      <c r="K2107">
        <v>0</v>
      </c>
      <c r="L2107">
        <v>5</v>
      </c>
      <c r="M2107">
        <v>0</v>
      </c>
      <c r="N2107">
        <v>0</v>
      </c>
      <c r="O2107" t="s">
        <v>384</v>
      </c>
      <c r="P2107" s="368">
        <v>190</v>
      </c>
      <c r="Q2107" s="137">
        <v>2360</v>
      </c>
      <c r="R2107" s="137">
        <v>5</v>
      </c>
      <c r="S2107" s="137">
        <v>1</v>
      </c>
      <c r="T2107" s="137">
        <v>100</v>
      </c>
      <c r="U2107" t="str">
        <f>VLOOKUP($B2107,Summary!$A:$C,3,0)</f>
        <v>Intezar Sayed</v>
      </c>
      <c r="V2107" t="str">
        <f ca="1">VLOOKUP($B2107,Summary!$A:$E,5,0)</f>
        <v>91 - 180</v>
      </c>
      <c r="W2107">
        <f t="shared" si="66"/>
        <v>10154499</v>
      </c>
    </row>
    <row r="2108" spans="1:23" s="8" customFormat="1">
      <c r="A2108" s="6">
        <v>45470</v>
      </c>
      <c r="B2108" s="209">
        <v>10157455</v>
      </c>
      <c r="C2108" s="7" t="str">
        <f t="shared" si="67"/>
        <v>PRASHANT VISHRAM PATIL</v>
      </c>
      <c r="D2108" t="s">
        <v>552</v>
      </c>
      <c r="E2108">
        <v>7777088988</v>
      </c>
      <c r="F2108" t="s">
        <v>409</v>
      </c>
      <c r="G2108">
        <v>4</v>
      </c>
      <c r="H2108">
        <v>0</v>
      </c>
      <c r="I2108">
        <v>0</v>
      </c>
      <c r="J2108">
        <v>4</v>
      </c>
      <c r="K2108">
        <v>4</v>
      </c>
      <c r="L2108">
        <v>1</v>
      </c>
      <c r="M2108">
        <v>0</v>
      </c>
      <c r="N2108">
        <v>0</v>
      </c>
      <c r="O2108" t="s">
        <v>384</v>
      </c>
      <c r="P2108" s="368">
        <v>100</v>
      </c>
      <c r="Q2108" s="137">
        <v>0</v>
      </c>
      <c r="R2108" s="137">
        <v>4</v>
      </c>
      <c r="S2108" s="137">
        <v>1</v>
      </c>
      <c r="T2108" s="137">
        <v>80</v>
      </c>
      <c r="U2108" t="str">
        <f>VLOOKUP($B2108,Summary!$A:$C,3,0)</f>
        <v>Avnind Singh</v>
      </c>
      <c r="V2108" t="str">
        <f ca="1">VLOOKUP($B2108,Summary!$A:$E,5,0)</f>
        <v>31 - 90</v>
      </c>
      <c r="W2108">
        <f t="shared" si="66"/>
        <v>10157455</v>
      </c>
    </row>
    <row r="2109" spans="1:23" s="8" customFormat="1">
      <c r="A2109" s="6">
        <v>45470</v>
      </c>
      <c r="B2109" s="209">
        <v>10158408</v>
      </c>
      <c r="C2109" s="7" t="str">
        <f t="shared" si="67"/>
        <v>PRASHANT TUKARAM THOKALE</v>
      </c>
      <c r="D2109" t="s">
        <v>586</v>
      </c>
      <c r="E2109">
        <v>8779830559</v>
      </c>
      <c r="F2109" t="s">
        <v>471</v>
      </c>
      <c r="G2109">
        <v>5</v>
      </c>
      <c r="H2109">
        <v>0</v>
      </c>
      <c r="I2109">
        <v>0</v>
      </c>
      <c r="J2109">
        <v>5</v>
      </c>
      <c r="K2109">
        <v>1</v>
      </c>
      <c r="L2109">
        <v>4</v>
      </c>
      <c r="M2109">
        <v>0</v>
      </c>
      <c r="N2109">
        <v>0</v>
      </c>
      <c r="O2109" t="s">
        <v>384</v>
      </c>
      <c r="P2109" s="368">
        <v>105</v>
      </c>
      <c r="Q2109" s="137">
        <v>0</v>
      </c>
      <c r="R2109" s="137">
        <v>5</v>
      </c>
      <c r="S2109" s="137">
        <v>1</v>
      </c>
      <c r="T2109" s="137">
        <v>100</v>
      </c>
      <c r="U2109" t="str">
        <f>VLOOKUP($B2109,Summary!$A:$C,3,0)</f>
        <v>Dileep Sharma</v>
      </c>
      <c r="V2109" t="str">
        <f ca="1">VLOOKUP($B2109,Summary!$A:$E,5,0)</f>
        <v>00 - 30</v>
      </c>
      <c r="W2109">
        <f t="shared" si="66"/>
        <v>10158408</v>
      </c>
    </row>
    <row r="2110" spans="1:23" s="8" customFormat="1">
      <c r="A2110" s="6">
        <v>45470</v>
      </c>
      <c r="B2110" s="209">
        <v>10152214</v>
      </c>
      <c r="C2110" s="7" t="str">
        <f t="shared" si="67"/>
        <v>VIKAS CHANDRABHAN MISHRA</v>
      </c>
      <c r="D2110" t="s">
        <v>445</v>
      </c>
      <c r="E2110">
        <v>8369541192</v>
      </c>
      <c r="F2110" t="s">
        <v>431</v>
      </c>
      <c r="G2110">
        <v>5</v>
      </c>
      <c r="H2110">
        <v>0</v>
      </c>
      <c r="I2110">
        <v>0</v>
      </c>
      <c r="J2110">
        <v>5</v>
      </c>
      <c r="K2110">
        <v>2</v>
      </c>
      <c r="L2110">
        <v>3</v>
      </c>
      <c r="M2110">
        <v>0</v>
      </c>
      <c r="N2110">
        <v>0</v>
      </c>
      <c r="O2110" t="s">
        <v>384</v>
      </c>
      <c r="P2110" s="368">
        <v>115</v>
      </c>
      <c r="Q2110" s="137">
        <v>0</v>
      </c>
      <c r="R2110" s="137">
        <v>5</v>
      </c>
      <c r="S2110" s="137">
        <v>1</v>
      </c>
      <c r="T2110" s="137">
        <v>100</v>
      </c>
      <c r="U2110" t="str">
        <f>VLOOKUP($B2110,Summary!$A:$C,3,0)</f>
        <v>Madhuri Joshi</v>
      </c>
      <c r="V2110" t="str">
        <f ca="1">VLOOKUP($B2110,Summary!$A:$E,5,0)</f>
        <v>91 - 180</v>
      </c>
      <c r="W2110">
        <f t="shared" si="66"/>
        <v>10152214</v>
      </c>
    </row>
    <row r="2111" spans="1:23" s="8" customFormat="1">
      <c r="A2111" s="6">
        <v>45470</v>
      </c>
      <c r="B2111" s="209">
        <v>10153333</v>
      </c>
      <c r="C2111" s="7" t="str">
        <f t="shared" si="67"/>
        <v>SUMIT KUMAR PARASNATH VERMA</v>
      </c>
      <c r="D2111" t="s">
        <v>546</v>
      </c>
      <c r="E2111">
        <v>7738531602</v>
      </c>
      <c r="F2111" t="s">
        <v>503</v>
      </c>
      <c r="G2111">
        <v>5</v>
      </c>
      <c r="H2111">
        <v>0</v>
      </c>
      <c r="I2111">
        <v>0</v>
      </c>
      <c r="J2111">
        <v>5</v>
      </c>
      <c r="K2111">
        <v>1</v>
      </c>
      <c r="L2111">
        <v>4</v>
      </c>
      <c r="M2111">
        <v>0</v>
      </c>
      <c r="N2111">
        <v>0</v>
      </c>
      <c r="O2111" t="s">
        <v>384</v>
      </c>
      <c r="P2111" s="368">
        <v>125</v>
      </c>
      <c r="Q2111" s="137">
        <v>0</v>
      </c>
      <c r="R2111" s="137">
        <v>5</v>
      </c>
      <c r="S2111" s="137">
        <v>1</v>
      </c>
      <c r="T2111" s="137">
        <v>100</v>
      </c>
      <c r="U2111" t="str">
        <f>VLOOKUP($B2111,Summary!$A:$C,3,0)</f>
        <v>Dileep Sharma</v>
      </c>
      <c r="V2111" t="str">
        <f ca="1">VLOOKUP($B2111,Summary!$A:$E,5,0)</f>
        <v>91 - 180</v>
      </c>
      <c r="W2111">
        <f t="shared" si="66"/>
        <v>10153333</v>
      </c>
    </row>
    <row r="2112" spans="1:23" s="8" customFormat="1">
      <c r="A2112" s="6">
        <v>45471</v>
      </c>
      <c r="B2112" s="209">
        <v>10153321</v>
      </c>
      <c r="C2112" s="7" t="str">
        <f t="shared" si="67"/>
        <v>ZOAIB MAINUDDIN PALEKAR</v>
      </c>
      <c r="D2112" t="s">
        <v>459</v>
      </c>
      <c r="E2112">
        <v>7020908214</v>
      </c>
      <c r="F2112" t="s">
        <v>461</v>
      </c>
      <c r="G2112">
        <v>2</v>
      </c>
      <c r="H2112">
        <v>1</v>
      </c>
      <c r="I2112">
        <v>0</v>
      </c>
      <c r="J2112">
        <v>1</v>
      </c>
      <c r="K2112">
        <v>1</v>
      </c>
      <c r="L2112">
        <v>1</v>
      </c>
      <c r="M2112">
        <v>0</v>
      </c>
      <c r="N2112">
        <v>0</v>
      </c>
      <c r="O2112" t="s">
        <v>384</v>
      </c>
      <c r="P2112" s="368">
        <v>110</v>
      </c>
      <c r="Q2112" s="137">
        <v>11328</v>
      </c>
      <c r="R2112" s="137">
        <v>2</v>
      </c>
      <c r="S2112" s="137">
        <v>1</v>
      </c>
      <c r="T2112" s="137">
        <v>40</v>
      </c>
      <c r="U2112" t="str">
        <f>VLOOKUP($B2112,Summary!$A:$C,3,0)</f>
        <v>Avnind Singh</v>
      </c>
      <c r="V2112" t="str">
        <f ca="1">VLOOKUP($B2112,Summary!$A:$E,5,0)</f>
        <v>91 - 180</v>
      </c>
      <c r="W2112">
        <f t="shared" si="66"/>
        <v>10153321</v>
      </c>
    </row>
    <row r="2113" spans="1:23" s="8" customFormat="1">
      <c r="A2113" s="6">
        <v>45471</v>
      </c>
      <c r="B2113" s="209">
        <v>10126648</v>
      </c>
      <c r="C2113" s="7" t="str">
        <f t="shared" si="67"/>
        <v>ANOOP PANDEY</v>
      </c>
      <c r="D2113" t="s">
        <v>455</v>
      </c>
      <c r="E2113">
        <v>9321734007</v>
      </c>
      <c r="F2113" t="s">
        <v>393</v>
      </c>
      <c r="G2113">
        <v>5</v>
      </c>
      <c r="H2113">
        <v>1</v>
      </c>
      <c r="I2113">
        <v>0</v>
      </c>
      <c r="J2113">
        <v>4</v>
      </c>
      <c r="K2113">
        <v>1</v>
      </c>
      <c r="L2113">
        <v>5</v>
      </c>
      <c r="M2113">
        <v>0</v>
      </c>
      <c r="N2113">
        <v>0</v>
      </c>
      <c r="O2113" t="s">
        <v>384</v>
      </c>
      <c r="P2113" s="368">
        <v>190</v>
      </c>
      <c r="Q2113" s="137">
        <v>9440</v>
      </c>
      <c r="R2113" s="137">
        <v>5</v>
      </c>
      <c r="S2113" s="137">
        <v>1</v>
      </c>
      <c r="T2113" s="137">
        <v>100</v>
      </c>
      <c r="U2113" t="str">
        <f>VLOOKUP($B2113,Summary!$A:$C,3,0)</f>
        <v>Avnind Singh</v>
      </c>
      <c r="V2113" t="str">
        <f ca="1">VLOOKUP($B2113,Summary!$A:$E,5,0)</f>
        <v>More Than 1 Year</v>
      </c>
      <c r="W2113">
        <f t="shared" si="66"/>
        <v>10126648</v>
      </c>
    </row>
    <row r="2114" spans="1:23" s="8" customFormat="1">
      <c r="A2114" s="6">
        <v>45471</v>
      </c>
      <c r="B2114" s="209">
        <v>10056963</v>
      </c>
      <c r="C2114" s="7" t="str">
        <f t="shared" si="67"/>
        <v>MOHD IJHAR SHAIKH</v>
      </c>
      <c r="D2114" t="s">
        <v>410</v>
      </c>
      <c r="E2114">
        <v>9004616230</v>
      </c>
      <c r="F2114" t="s">
        <v>414</v>
      </c>
      <c r="G2114">
        <v>4</v>
      </c>
      <c r="H2114">
        <v>0</v>
      </c>
      <c r="I2114">
        <v>0</v>
      </c>
      <c r="J2114">
        <v>4</v>
      </c>
      <c r="K2114">
        <v>0</v>
      </c>
      <c r="L2114">
        <v>4</v>
      </c>
      <c r="M2114">
        <v>0</v>
      </c>
      <c r="N2114">
        <v>0</v>
      </c>
      <c r="O2114" t="s">
        <v>384</v>
      </c>
      <c r="P2114" s="368">
        <v>95</v>
      </c>
      <c r="Q2114" s="137">
        <v>0</v>
      </c>
      <c r="R2114" s="137">
        <v>4</v>
      </c>
      <c r="S2114" s="137">
        <v>1</v>
      </c>
      <c r="T2114" s="137">
        <v>80</v>
      </c>
      <c r="U2114" t="str">
        <f>VLOOKUP($B2114,Summary!$A:$C,3,0)</f>
        <v>Intezar Sayed</v>
      </c>
      <c r="V2114" t="str">
        <f ca="1">VLOOKUP($B2114,Summary!$A:$E,5,0)</f>
        <v>More Than 1 Year</v>
      </c>
      <c r="W2114">
        <f t="shared" si="66"/>
        <v>10056963</v>
      </c>
    </row>
    <row r="2115" spans="1:23" s="8" customFormat="1">
      <c r="A2115" s="6">
        <v>45471</v>
      </c>
      <c r="B2115" s="209">
        <v>10151965</v>
      </c>
      <c r="C2115" s="7" t="str">
        <f t="shared" si="67"/>
        <v>VIJAYKUMAR DINESH PARCHE</v>
      </c>
      <c r="D2115" t="s">
        <v>441</v>
      </c>
      <c r="E2115">
        <v>7558284024</v>
      </c>
      <c r="F2115" t="s">
        <v>442</v>
      </c>
      <c r="G2115">
        <v>5</v>
      </c>
      <c r="H2115">
        <v>0</v>
      </c>
      <c r="I2115">
        <v>0</v>
      </c>
      <c r="J2115">
        <v>5</v>
      </c>
      <c r="K2115">
        <v>0</v>
      </c>
      <c r="L2115">
        <v>5</v>
      </c>
      <c r="M2115">
        <v>0</v>
      </c>
      <c r="N2115">
        <v>0</v>
      </c>
      <c r="O2115" t="s">
        <v>384</v>
      </c>
      <c r="P2115" s="368">
        <v>125</v>
      </c>
      <c r="Q2115" s="137">
        <v>0</v>
      </c>
      <c r="R2115" s="137">
        <v>5</v>
      </c>
      <c r="S2115" s="137">
        <v>1</v>
      </c>
      <c r="T2115" s="137">
        <v>100</v>
      </c>
      <c r="U2115" t="str">
        <f>VLOOKUP($B2115,Summary!$A:$C,3,0)</f>
        <v>Rushikesh Kale</v>
      </c>
      <c r="V2115" t="str">
        <f ca="1">VLOOKUP($B2115,Summary!$A:$E,5,0)</f>
        <v>180 +</v>
      </c>
      <c r="W2115">
        <f t="shared" ref="W2115:W2178" si="68">B2115</f>
        <v>10151965</v>
      </c>
    </row>
    <row r="2116" spans="1:23" s="8" customFormat="1">
      <c r="A2116" s="6">
        <v>45471</v>
      </c>
      <c r="B2116" s="209">
        <v>10102541</v>
      </c>
      <c r="C2116" s="7" t="str">
        <f t="shared" si="67"/>
        <v>JAYESH MANOHARLAL VATANI</v>
      </c>
      <c r="D2116" t="s">
        <v>411</v>
      </c>
      <c r="E2116">
        <v>9730838322</v>
      </c>
      <c r="F2116" t="s">
        <v>412</v>
      </c>
      <c r="G2116">
        <v>3</v>
      </c>
      <c r="H2116">
        <v>1</v>
      </c>
      <c r="I2116">
        <v>0</v>
      </c>
      <c r="J2116">
        <v>2</v>
      </c>
      <c r="K2116">
        <v>0</v>
      </c>
      <c r="L2116">
        <v>3</v>
      </c>
      <c r="M2116">
        <v>0</v>
      </c>
      <c r="N2116">
        <v>0</v>
      </c>
      <c r="O2116" t="s">
        <v>384</v>
      </c>
      <c r="P2116" s="368">
        <v>135</v>
      </c>
      <c r="Q2116" s="137">
        <v>74341</v>
      </c>
      <c r="R2116" s="137">
        <v>3</v>
      </c>
      <c r="S2116" s="137">
        <v>1</v>
      </c>
      <c r="T2116" s="137">
        <v>60</v>
      </c>
      <c r="U2116" t="str">
        <f>VLOOKUP($B2116,Summary!$A:$C,3,0)</f>
        <v>Rushikesh Kale</v>
      </c>
      <c r="V2116" t="str">
        <f ca="1">VLOOKUP($B2116,Summary!$A:$E,5,0)</f>
        <v>More Than 1 Year</v>
      </c>
      <c r="W2116">
        <f t="shared" si="68"/>
        <v>10102541</v>
      </c>
    </row>
    <row r="2117" spans="1:23" s="8" customFormat="1">
      <c r="A2117" s="6">
        <v>45471</v>
      </c>
      <c r="B2117" s="209">
        <v>10061244</v>
      </c>
      <c r="C2117" s="7" t="str">
        <f t="shared" si="67"/>
        <v>MANISH PANDEY</v>
      </c>
      <c r="D2117" t="s">
        <v>424</v>
      </c>
      <c r="E2117">
        <v>8655267737</v>
      </c>
      <c r="F2117" t="s">
        <v>385</v>
      </c>
      <c r="G2117">
        <v>3</v>
      </c>
      <c r="H2117">
        <v>0</v>
      </c>
      <c r="I2117">
        <v>1</v>
      </c>
      <c r="J2117">
        <v>2</v>
      </c>
      <c r="K2117">
        <v>0</v>
      </c>
      <c r="L2117">
        <v>3</v>
      </c>
      <c r="M2117">
        <v>0</v>
      </c>
      <c r="N2117">
        <v>0</v>
      </c>
      <c r="O2117" t="s">
        <v>384</v>
      </c>
      <c r="P2117" s="368">
        <v>135</v>
      </c>
      <c r="Q2117" s="137">
        <v>11800</v>
      </c>
      <c r="R2117" s="137">
        <v>3</v>
      </c>
      <c r="S2117" s="137">
        <v>1</v>
      </c>
      <c r="T2117" s="137">
        <v>100</v>
      </c>
      <c r="U2117" t="str">
        <f>VLOOKUP($B2117,Summary!$A:$C,3,0)</f>
        <v>Intezar Sayed</v>
      </c>
      <c r="V2117" t="str">
        <f ca="1">VLOOKUP($B2117,Summary!$A:$E,5,0)</f>
        <v>More Than 1 Year</v>
      </c>
      <c r="W2117">
        <f t="shared" si="68"/>
        <v>10061244</v>
      </c>
    </row>
    <row r="2118" spans="1:23" s="8" customFormat="1">
      <c r="A2118" s="6">
        <v>45471</v>
      </c>
      <c r="B2118" s="209">
        <v>10158406</v>
      </c>
      <c r="C2118" s="7" t="str">
        <f t="shared" si="67"/>
        <v>MOHAMMAD HASEEN</v>
      </c>
      <c r="D2118" t="s">
        <v>582</v>
      </c>
      <c r="E2118">
        <v>8565899473</v>
      </c>
      <c r="F2118" t="s">
        <v>431</v>
      </c>
      <c r="G2118">
        <v>4</v>
      </c>
      <c r="H2118">
        <v>0</v>
      </c>
      <c r="I2118">
        <v>0</v>
      </c>
      <c r="J2118">
        <v>4</v>
      </c>
      <c r="K2118">
        <v>3</v>
      </c>
      <c r="L2118">
        <v>1</v>
      </c>
      <c r="M2118">
        <v>0</v>
      </c>
      <c r="N2118">
        <v>0</v>
      </c>
      <c r="O2118" t="s">
        <v>384</v>
      </c>
      <c r="P2118" s="368">
        <v>100</v>
      </c>
      <c r="Q2118" s="137">
        <v>0</v>
      </c>
      <c r="R2118" s="137">
        <v>4</v>
      </c>
      <c r="S2118" s="137">
        <v>1</v>
      </c>
      <c r="T2118" s="137">
        <v>100</v>
      </c>
      <c r="U2118" t="str">
        <f>VLOOKUP($B2118,Summary!$A:$C,3,0)</f>
        <v>Madhuri Joshi</v>
      </c>
      <c r="V2118" t="str">
        <f ca="1">VLOOKUP($B2118,Summary!$A:$E,5,0)</f>
        <v>00 - 30</v>
      </c>
      <c r="W2118">
        <f t="shared" si="68"/>
        <v>10158406</v>
      </c>
    </row>
    <row r="2119" spans="1:23" s="8" customFormat="1">
      <c r="A2119" s="6">
        <v>45471</v>
      </c>
      <c r="B2119" s="209">
        <v>10154490</v>
      </c>
      <c r="C2119" s="7" t="str">
        <f t="shared" si="67"/>
        <v>SIRAJ RAIS KHAN</v>
      </c>
      <c r="D2119" t="s">
        <v>474</v>
      </c>
      <c r="E2119">
        <v>7738084089</v>
      </c>
      <c r="F2119" t="s">
        <v>402</v>
      </c>
      <c r="G2119">
        <v>6</v>
      </c>
      <c r="H2119">
        <v>0</v>
      </c>
      <c r="I2119">
        <v>0</v>
      </c>
      <c r="J2119">
        <v>6</v>
      </c>
      <c r="K2119">
        <v>1</v>
      </c>
      <c r="L2119">
        <v>5</v>
      </c>
      <c r="M2119">
        <v>0</v>
      </c>
      <c r="N2119">
        <v>0</v>
      </c>
      <c r="O2119" t="s">
        <v>384</v>
      </c>
      <c r="P2119" s="368">
        <v>150</v>
      </c>
      <c r="Q2119" s="137">
        <v>0</v>
      </c>
      <c r="R2119" s="137">
        <v>6</v>
      </c>
      <c r="S2119" s="137">
        <v>1</v>
      </c>
      <c r="T2119" s="137">
        <v>100</v>
      </c>
      <c r="U2119" t="str">
        <f>VLOOKUP($B2119,Summary!$A:$C,3,0)</f>
        <v>Intezar Sayed</v>
      </c>
      <c r="V2119" t="str">
        <f ca="1">VLOOKUP($B2119,Summary!$A:$E,5,0)</f>
        <v>91 - 180</v>
      </c>
      <c r="W2119">
        <f t="shared" si="68"/>
        <v>10154490</v>
      </c>
    </row>
    <row r="2120" spans="1:23" s="8" customFormat="1">
      <c r="A2120" s="6">
        <v>45471</v>
      </c>
      <c r="B2120" s="209">
        <v>10012025</v>
      </c>
      <c r="C2120" s="7" t="str">
        <f t="shared" si="67"/>
        <v>SURAJ PAWAR</v>
      </c>
      <c r="D2120" t="s">
        <v>418</v>
      </c>
      <c r="E2120">
        <v>8446578718</v>
      </c>
      <c r="F2120" t="s">
        <v>413</v>
      </c>
      <c r="G2120">
        <v>1</v>
      </c>
      <c r="H2120">
        <v>0</v>
      </c>
      <c r="I2120">
        <v>0</v>
      </c>
      <c r="J2120">
        <v>1</v>
      </c>
      <c r="K2120">
        <v>0</v>
      </c>
      <c r="L2120">
        <v>1</v>
      </c>
      <c r="M2120">
        <v>0</v>
      </c>
      <c r="N2120">
        <v>0</v>
      </c>
      <c r="O2120" t="s">
        <v>384</v>
      </c>
      <c r="P2120" s="368">
        <v>25</v>
      </c>
      <c r="Q2120" s="137">
        <v>0</v>
      </c>
      <c r="R2120" s="137">
        <v>1</v>
      </c>
      <c r="S2120" s="137">
        <v>1</v>
      </c>
      <c r="T2120" s="137">
        <v>33.33</v>
      </c>
      <c r="U2120" t="str">
        <f>VLOOKUP($B2120,Summary!$A:$C,3,0)</f>
        <v>Madhuri Joshi</v>
      </c>
      <c r="V2120" t="str">
        <f ca="1">VLOOKUP($B2120,Summary!$A:$E,5,0)</f>
        <v>More Than 1 Year</v>
      </c>
      <c r="W2120">
        <f t="shared" si="68"/>
        <v>10012025</v>
      </c>
    </row>
    <row r="2121" spans="1:23" s="8" customFormat="1">
      <c r="A2121" s="6">
        <v>45471</v>
      </c>
      <c r="B2121" s="209">
        <v>10158786</v>
      </c>
      <c r="C2121" s="7" t="str">
        <f t="shared" si="67"/>
        <v>SAURABH KUMAR AJAY KUMAR SINGH</v>
      </c>
      <c r="D2121" t="s">
        <v>595</v>
      </c>
      <c r="E2121">
        <v>9892506097</v>
      </c>
      <c r="F2121" t="s">
        <v>393</v>
      </c>
      <c r="G2121">
        <v>2</v>
      </c>
      <c r="H2121">
        <v>0</v>
      </c>
      <c r="I2121">
        <v>0</v>
      </c>
      <c r="J2121">
        <v>2</v>
      </c>
      <c r="K2121">
        <v>0</v>
      </c>
      <c r="L2121">
        <v>2</v>
      </c>
      <c r="M2121">
        <v>0</v>
      </c>
      <c r="N2121">
        <v>0</v>
      </c>
      <c r="O2121" t="s">
        <v>384</v>
      </c>
      <c r="P2121" s="368">
        <v>40</v>
      </c>
      <c r="Q2121" s="137">
        <v>0</v>
      </c>
      <c r="R2121" s="137">
        <v>2</v>
      </c>
      <c r="S2121" s="137">
        <v>1</v>
      </c>
      <c r="T2121" s="137">
        <v>66.67</v>
      </c>
      <c r="U2121" t="str">
        <f>VLOOKUP($B2121,Summary!$A:$C,3,0)</f>
        <v>Avnind Singh</v>
      </c>
      <c r="V2121" t="str">
        <f ca="1">VLOOKUP($B2121,Summary!$A:$E,5,0)</f>
        <v>00 - 30</v>
      </c>
      <c r="W2121">
        <f t="shared" si="68"/>
        <v>10158786</v>
      </c>
    </row>
    <row r="2122" spans="1:23" s="8" customFormat="1">
      <c r="A2122" s="6">
        <v>45471</v>
      </c>
      <c r="B2122" s="209">
        <v>10044903</v>
      </c>
      <c r="C2122" s="7" t="str">
        <f t="shared" si="67"/>
        <v>MD SANAUL MUSTUFA</v>
      </c>
      <c r="D2122" t="s">
        <v>401</v>
      </c>
      <c r="E2122">
        <v>9892999846</v>
      </c>
      <c r="F2122" t="s">
        <v>387</v>
      </c>
      <c r="G2122">
        <v>3</v>
      </c>
      <c r="H2122">
        <v>0</v>
      </c>
      <c r="I2122">
        <v>0</v>
      </c>
      <c r="J2122">
        <v>3</v>
      </c>
      <c r="K2122">
        <v>0</v>
      </c>
      <c r="L2122">
        <v>3</v>
      </c>
      <c r="M2122">
        <v>0</v>
      </c>
      <c r="N2122">
        <v>0</v>
      </c>
      <c r="O2122" t="s">
        <v>384</v>
      </c>
      <c r="P2122" s="368">
        <v>55</v>
      </c>
      <c r="Q2122" s="137">
        <v>0</v>
      </c>
      <c r="R2122" s="137">
        <v>3</v>
      </c>
      <c r="S2122" s="137">
        <v>1</v>
      </c>
      <c r="T2122" s="137">
        <v>100</v>
      </c>
      <c r="U2122" t="str">
        <f>VLOOKUP($B2122,Summary!$A:$C,3,0)</f>
        <v>Abhijit Khanvilkar</v>
      </c>
      <c r="V2122" t="str">
        <f ca="1">VLOOKUP($B2122,Summary!$A:$E,5,0)</f>
        <v>More Than 1 Year</v>
      </c>
      <c r="W2122">
        <f t="shared" si="68"/>
        <v>10044903</v>
      </c>
    </row>
    <row r="2123" spans="1:23" s="8" customFormat="1">
      <c r="A2123" s="6">
        <v>45471</v>
      </c>
      <c r="B2123" s="209">
        <v>10148305</v>
      </c>
      <c r="C2123" s="7" t="str">
        <f t="shared" si="67"/>
        <v>SAMSUJJAMA</v>
      </c>
      <c r="D2123" t="s">
        <v>408</v>
      </c>
      <c r="E2123">
        <v>9628744894</v>
      </c>
      <c r="F2123" t="s">
        <v>409</v>
      </c>
      <c r="G2123">
        <v>5</v>
      </c>
      <c r="H2123">
        <v>0</v>
      </c>
      <c r="I2123">
        <v>0</v>
      </c>
      <c r="J2123">
        <v>5</v>
      </c>
      <c r="K2123">
        <v>0</v>
      </c>
      <c r="L2123">
        <v>5</v>
      </c>
      <c r="M2123">
        <v>0</v>
      </c>
      <c r="N2123">
        <v>0</v>
      </c>
      <c r="O2123" t="s">
        <v>384</v>
      </c>
      <c r="P2123" s="368">
        <v>115</v>
      </c>
      <c r="Q2123" s="137">
        <v>0</v>
      </c>
      <c r="R2123" s="137">
        <v>4</v>
      </c>
      <c r="S2123" s="137">
        <v>1</v>
      </c>
      <c r="T2123" s="137">
        <v>80</v>
      </c>
      <c r="U2123" t="str">
        <f>VLOOKUP($B2123,Summary!$A:$C,3,0)</f>
        <v>Avnind Singh</v>
      </c>
      <c r="V2123" t="str">
        <f ca="1">VLOOKUP($B2123,Summary!$A:$E,5,0)</f>
        <v>180 +</v>
      </c>
      <c r="W2123">
        <f t="shared" si="68"/>
        <v>10148305</v>
      </c>
    </row>
    <row r="2124" spans="1:23" s="8" customFormat="1">
      <c r="A2124" s="6">
        <v>45471</v>
      </c>
      <c r="B2124" s="209">
        <v>10155631</v>
      </c>
      <c r="C2124" s="7" t="str">
        <f t="shared" si="67"/>
        <v>PRAFUL MUKUNDRAO TELANG</v>
      </c>
      <c r="D2124" t="s">
        <v>501</v>
      </c>
      <c r="E2124">
        <v>7769928826</v>
      </c>
      <c r="F2124" t="s">
        <v>409</v>
      </c>
      <c r="G2124">
        <v>2</v>
      </c>
      <c r="H2124">
        <v>0</v>
      </c>
      <c r="I2124">
        <v>0</v>
      </c>
      <c r="J2124">
        <v>2</v>
      </c>
      <c r="K2124">
        <v>1</v>
      </c>
      <c r="L2124">
        <v>1</v>
      </c>
      <c r="M2124">
        <v>0</v>
      </c>
      <c r="N2124">
        <v>0</v>
      </c>
      <c r="O2124" t="s">
        <v>384</v>
      </c>
      <c r="P2124" s="368">
        <v>50</v>
      </c>
      <c r="Q2124" s="137">
        <v>0</v>
      </c>
      <c r="R2124" s="137">
        <v>2</v>
      </c>
      <c r="S2124" s="137">
        <v>1</v>
      </c>
      <c r="T2124" s="137">
        <v>40</v>
      </c>
      <c r="U2124" t="str">
        <f>VLOOKUP($B2124,Summary!$A:$C,3,0)</f>
        <v>Avnind Singh</v>
      </c>
      <c r="V2124" t="str">
        <f ca="1">VLOOKUP($B2124,Summary!$A:$E,5,0)</f>
        <v>31 - 90</v>
      </c>
      <c r="W2124">
        <f t="shared" si="68"/>
        <v>10155631</v>
      </c>
    </row>
    <row r="2125" spans="1:23" s="8" customFormat="1">
      <c r="A2125" s="6">
        <v>45471</v>
      </c>
      <c r="B2125" s="209">
        <v>10158401</v>
      </c>
      <c r="C2125" s="7" t="str">
        <f t="shared" si="67"/>
        <v>KRISHNA TUKARAM SHELAR</v>
      </c>
      <c r="D2125" t="s">
        <v>585</v>
      </c>
      <c r="E2125">
        <v>9137512282</v>
      </c>
      <c r="F2125" t="s">
        <v>409</v>
      </c>
      <c r="G2125">
        <v>5</v>
      </c>
      <c r="H2125">
        <v>0</v>
      </c>
      <c r="I2125">
        <v>0</v>
      </c>
      <c r="J2125">
        <v>5</v>
      </c>
      <c r="K2125">
        <v>3</v>
      </c>
      <c r="L2125">
        <v>2</v>
      </c>
      <c r="M2125">
        <v>0</v>
      </c>
      <c r="N2125">
        <v>0</v>
      </c>
      <c r="O2125" t="s">
        <v>384</v>
      </c>
      <c r="P2125" s="368">
        <v>125</v>
      </c>
      <c r="Q2125" s="137">
        <v>0</v>
      </c>
      <c r="R2125" s="137">
        <v>5</v>
      </c>
      <c r="S2125" s="137">
        <v>1</v>
      </c>
      <c r="T2125" s="137">
        <v>100</v>
      </c>
      <c r="U2125" t="str">
        <f>VLOOKUP($B2125,Summary!$A:$C,3,0)</f>
        <v>Avnind Singh</v>
      </c>
      <c r="V2125" t="str">
        <f ca="1">VLOOKUP($B2125,Summary!$A:$E,5,0)</f>
        <v>00 - 30</v>
      </c>
      <c r="W2125">
        <f t="shared" si="68"/>
        <v>10158401</v>
      </c>
    </row>
    <row r="2126" spans="1:23" s="8" customFormat="1">
      <c r="A2126" s="6">
        <v>45471</v>
      </c>
      <c r="B2126" s="209">
        <v>10154727</v>
      </c>
      <c r="C2126" s="7" t="str">
        <f t="shared" si="67"/>
        <v>SHUBHENDU PRAFULLA DASKABI</v>
      </c>
      <c r="D2126" t="s">
        <v>491</v>
      </c>
      <c r="E2126">
        <v>9372379791</v>
      </c>
      <c r="F2126" t="s">
        <v>471</v>
      </c>
      <c r="G2126">
        <v>5</v>
      </c>
      <c r="H2126">
        <v>0</v>
      </c>
      <c r="I2126">
        <v>0</v>
      </c>
      <c r="J2126">
        <v>5</v>
      </c>
      <c r="K2126">
        <v>3</v>
      </c>
      <c r="L2126">
        <v>2</v>
      </c>
      <c r="M2126">
        <v>0</v>
      </c>
      <c r="N2126">
        <v>0</v>
      </c>
      <c r="O2126" t="s">
        <v>384</v>
      </c>
      <c r="P2126" s="368">
        <v>125</v>
      </c>
      <c r="Q2126" s="137">
        <v>0</v>
      </c>
      <c r="R2126" s="137">
        <v>4</v>
      </c>
      <c r="S2126" s="137">
        <v>1</v>
      </c>
      <c r="T2126" s="137">
        <v>80</v>
      </c>
      <c r="U2126" t="str">
        <f>VLOOKUP($B2126,Summary!$A:$C,3,0)</f>
        <v>Dileep Sharma</v>
      </c>
      <c r="V2126" t="str">
        <f ca="1">VLOOKUP($B2126,Summary!$A:$E,5,0)</f>
        <v>91 - 180</v>
      </c>
      <c r="W2126">
        <f t="shared" si="68"/>
        <v>10154727</v>
      </c>
    </row>
    <row r="2127" spans="1:23" s="8" customFormat="1">
      <c r="A2127" s="6">
        <v>45471</v>
      </c>
      <c r="B2127" s="209">
        <v>10157279</v>
      </c>
      <c r="C2127" s="7" t="str">
        <f t="shared" si="67"/>
        <v>ABDUL AHAD ANIS KHAN</v>
      </c>
      <c r="D2127" t="s">
        <v>547</v>
      </c>
      <c r="E2127">
        <v>7058620610</v>
      </c>
      <c r="F2127" t="s">
        <v>461</v>
      </c>
      <c r="G2127">
        <v>3</v>
      </c>
      <c r="H2127">
        <v>0</v>
      </c>
      <c r="I2127">
        <v>0</v>
      </c>
      <c r="J2127">
        <v>3</v>
      </c>
      <c r="K2127">
        <v>1</v>
      </c>
      <c r="L2127">
        <v>2</v>
      </c>
      <c r="M2127">
        <v>0</v>
      </c>
      <c r="N2127">
        <v>0</v>
      </c>
      <c r="O2127" t="s">
        <v>384</v>
      </c>
      <c r="P2127" s="368">
        <v>70</v>
      </c>
      <c r="Q2127" s="137">
        <v>0</v>
      </c>
      <c r="R2127" s="137">
        <v>3</v>
      </c>
      <c r="S2127" s="137">
        <v>1</v>
      </c>
      <c r="T2127" s="137">
        <v>60</v>
      </c>
      <c r="U2127" t="str">
        <f>VLOOKUP($B2127,Summary!$A:$C,3,0)</f>
        <v>Avnind Singh</v>
      </c>
      <c r="V2127" t="str">
        <f ca="1">VLOOKUP($B2127,Summary!$A:$E,5,0)</f>
        <v>31 - 90</v>
      </c>
      <c r="W2127">
        <f t="shared" si="68"/>
        <v>10157279</v>
      </c>
    </row>
    <row r="2128" spans="1:23" s="8" customFormat="1">
      <c r="A2128" s="6">
        <v>45471</v>
      </c>
      <c r="B2128" s="209">
        <v>10083901</v>
      </c>
      <c r="C2128" s="7" t="str">
        <f t="shared" si="67"/>
        <v>BHAVESH VIVEK MHATRE</v>
      </c>
      <c r="D2128" t="s">
        <v>419</v>
      </c>
      <c r="E2128">
        <v>8668720253</v>
      </c>
      <c r="F2128" t="s">
        <v>418</v>
      </c>
      <c r="G2128">
        <v>2</v>
      </c>
      <c r="H2128">
        <v>1</v>
      </c>
      <c r="I2128">
        <v>0</v>
      </c>
      <c r="J2128">
        <v>1</v>
      </c>
      <c r="K2128">
        <v>1</v>
      </c>
      <c r="L2128">
        <v>1</v>
      </c>
      <c r="M2128">
        <v>0</v>
      </c>
      <c r="N2128">
        <v>0</v>
      </c>
      <c r="O2128" t="s">
        <v>384</v>
      </c>
      <c r="P2128" s="368">
        <v>110</v>
      </c>
      <c r="Q2128" s="137">
        <v>25488</v>
      </c>
      <c r="R2128" s="137">
        <v>2</v>
      </c>
      <c r="S2128" s="137">
        <v>1</v>
      </c>
      <c r="T2128" s="137">
        <v>40</v>
      </c>
      <c r="U2128" t="str">
        <f>VLOOKUP($B2128,Summary!$A:$C,3,0)</f>
        <v>Madhuri Joshi</v>
      </c>
      <c r="V2128" t="str">
        <f ca="1">VLOOKUP($B2128,Summary!$A:$E,5,0)</f>
        <v>More Than 1 Year</v>
      </c>
      <c r="W2128">
        <f t="shared" si="68"/>
        <v>10083901</v>
      </c>
    </row>
    <row r="2129" spans="1:23" s="8" customFormat="1">
      <c r="A2129" s="6">
        <v>45471</v>
      </c>
      <c r="B2129" s="209">
        <v>10153105</v>
      </c>
      <c r="C2129" s="7" t="str">
        <f t="shared" si="67"/>
        <v>SUDHEER PANKAJ PANDEY</v>
      </c>
      <c r="D2129" t="s">
        <v>457</v>
      </c>
      <c r="E2129">
        <v>8953258991</v>
      </c>
      <c r="F2129" t="s">
        <v>460</v>
      </c>
      <c r="G2129">
        <v>5</v>
      </c>
      <c r="H2129">
        <v>1</v>
      </c>
      <c r="I2129">
        <v>0</v>
      </c>
      <c r="J2129">
        <v>4</v>
      </c>
      <c r="K2129">
        <v>2</v>
      </c>
      <c r="L2129">
        <v>3</v>
      </c>
      <c r="M2129">
        <v>0</v>
      </c>
      <c r="N2129">
        <v>0</v>
      </c>
      <c r="O2129" t="s">
        <v>384</v>
      </c>
      <c r="P2129" s="368">
        <v>180</v>
      </c>
      <c r="Q2129" s="137">
        <v>7080</v>
      </c>
      <c r="R2129" s="137">
        <v>4</v>
      </c>
      <c r="S2129" s="137">
        <v>1</v>
      </c>
      <c r="T2129" s="137">
        <v>80</v>
      </c>
      <c r="U2129" t="str">
        <f>VLOOKUP($B2129,Summary!$A:$C,3,0)</f>
        <v>Avnind Singh</v>
      </c>
      <c r="V2129" t="str">
        <f ca="1">VLOOKUP($B2129,Summary!$A:$E,5,0)</f>
        <v>91 - 180</v>
      </c>
      <c r="W2129">
        <f t="shared" si="68"/>
        <v>10153105</v>
      </c>
    </row>
    <row r="2130" spans="1:23" s="8" customFormat="1">
      <c r="A2130" s="6">
        <v>45471</v>
      </c>
      <c r="B2130" s="209">
        <v>10057460</v>
      </c>
      <c r="C2130" s="7" t="str">
        <f t="shared" si="67"/>
        <v>GANGA SAGAR PANDEY</v>
      </c>
      <c r="D2130" t="s">
        <v>435</v>
      </c>
      <c r="E2130">
        <v>9696537480</v>
      </c>
      <c r="F2130" t="s">
        <v>412</v>
      </c>
      <c r="G2130">
        <v>7</v>
      </c>
      <c r="H2130">
        <v>0</v>
      </c>
      <c r="I2130">
        <v>0</v>
      </c>
      <c r="J2130">
        <v>7</v>
      </c>
      <c r="K2130">
        <v>3</v>
      </c>
      <c r="L2130">
        <v>4</v>
      </c>
      <c r="M2130">
        <v>0</v>
      </c>
      <c r="N2130">
        <v>0</v>
      </c>
      <c r="O2130" t="s">
        <v>384</v>
      </c>
      <c r="P2130" s="368">
        <v>175</v>
      </c>
      <c r="Q2130" s="137">
        <v>0</v>
      </c>
      <c r="R2130" s="137">
        <v>7</v>
      </c>
      <c r="S2130" s="137">
        <v>1</v>
      </c>
      <c r="T2130" s="137">
        <v>100</v>
      </c>
      <c r="U2130" t="str">
        <f>VLOOKUP($B2130,Summary!$A:$C,3,0)</f>
        <v>Rushikesh Kale</v>
      </c>
      <c r="V2130" t="str">
        <f ca="1">VLOOKUP($B2130,Summary!$A:$E,5,0)</f>
        <v>More Than 1 Year</v>
      </c>
      <c r="W2130">
        <f t="shared" si="68"/>
        <v>10057460</v>
      </c>
    </row>
    <row r="2131" spans="1:23" s="8" customFormat="1">
      <c r="A2131" s="6">
        <v>45471</v>
      </c>
      <c r="B2131" s="209">
        <v>10154483</v>
      </c>
      <c r="C2131" s="7" t="str">
        <f t="shared" si="67"/>
        <v>JAYANT KUMAR</v>
      </c>
      <c r="D2131" t="s">
        <v>471</v>
      </c>
      <c r="E2131">
        <v>9304376328</v>
      </c>
      <c r="F2131" t="s">
        <v>497</v>
      </c>
      <c r="G2131">
        <v>3</v>
      </c>
      <c r="H2131">
        <v>0</v>
      </c>
      <c r="I2131">
        <v>0</v>
      </c>
      <c r="J2131">
        <v>3</v>
      </c>
      <c r="K2131">
        <v>1</v>
      </c>
      <c r="L2131">
        <v>2</v>
      </c>
      <c r="M2131">
        <v>0</v>
      </c>
      <c r="N2131">
        <v>0</v>
      </c>
      <c r="O2131" t="s">
        <v>384</v>
      </c>
      <c r="P2131" s="368">
        <v>75</v>
      </c>
      <c r="Q2131" s="137">
        <v>0</v>
      </c>
      <c r="R2131" s="137">
        <v>3</v>
      </c>
      <c r="S2131" s="137">
        <v>1</v>
      </c>
      <c r="T2131" s="137">
        <v>100</v>
      </c>
      <c r="U2131" t="str">
        <f>VLOOKUP($B2131,Summary!$A:$C,3,0)</f>
        <v>Dileep Sharma</v>
      </c>
      <c r="V2131" t="str">
        <f ca="1">VLOOKUP($B2131,Summary!$A:$E,5,0)</f>
        <v>91 - 180</v>
      </c>
      <c r="W2131">
        <f t="shared" si="68"/>
        <v>10154483</v>
      </c>
    </row>
    <row r="2132" spans="1:23" s="8" customFormat="1">
      <c r="A2132" s="6">
        <v>45471</v>
      </c>
      <c r="B2132" s="209">
        <v>10153648</v>
      </c>
      <c r="C2132" s="7" t="str">
        <f t="shared" si="67"/>
        <v>RAJKUMAR U SINGH</v>
      </c>
      <c r="D2132" t="s">
        <v>466</v>
      </c>
      <c r="E2132">
        <v>7058306032</v>
      </c>
      <c r="F2132" t="s">
        <v>385</v>
      </c>
      <c r="G2132">
        <v>4</v>
      </c>
      <c r="H2132">
        <v>0</v>
      </c>
      <c r="I2132">
        <v>0</v>
      </c>
      <c r="J2132">
        <v>4</v>
      </c>
      <c r="K2132">
        <v>2</v>
      </c>
      <c r="L2132">
        <v>2</v>
      </c>
      <c r="M2132">
        <v>0</v>
      </c>
      <c r="N2132">
        <v>0</v>
      </c>
      <c r="O2132" t="s">
        <v>384</v>
      </c>
      <c r="P2132" s="368">
        <v>90</v>
      </c>
      <c r="Q2132" s="137">
        <v>0</v>
      </c>
      <c r="R2132" s="137">
        <v>4</v>
      </c>
      <c r="S2132" s="137">
        <v>1</v>
      </c>
      <c r="T2132" s="137">
        <v>80</v>
      </c>
      <c r="U2132" t="str">
        <f>VLOOKUP($B2132,Summary!$A:$C,3,0)</f>
        <v>Intezar Sayed</v>
      </c>
      <c r="V2132" t="str">
        <f ca="1">VLOOKUP($B2132,Summary!$A:$E,5,0)</f>
        <v>91 - 180</v>
      </c>
      <c r="W2132">
        <f t="shared" si="68"/>
        <v>10153648</v>
      </c>
    </row>
    <row r="2133" spans="1:23" s="8" customFormat="1">
      <c r="A2133" s="6">
        <v>45471</v>
      </c>
      <c r="B2133" s="209">
        <v>10157449</v>
      </c>
      <c r="C2133" s="7" t="str">
        <f t="shared" si="67"/>
        <v>PRITAM SUNIL GAIKWAD</v>
      </c>
      <c r="D2133" t="s">
        <v>553</v>
      </c>
      <c r="E2133">
        <v>8169792854</v>
      </c>
      <c r="F2133" t="s">
        <v>431</v>
      </c>
      <c r="G2133">
        <v>5</v>
      </c>
      <c r="H2133">
        <v>0</v>
      </c>
      <c r="I2133">
        <v>0</v>
      </c>
      <c r="J2133">
        <v>5</v>
      </c>
      <c r="K2133">
        <v>1</v>
      </c>
      <c r="L2133">
        <v>4</v>
      </c>
      <c r="M2133">
        <v>0</v>
      </c>
      <c r="N2133">
        <v>0</v>
      </c>
      <c r="O2133" t="s">
        <v>384</v>
      </c>
      <c r="P2133" s="368">
        <v>125</v>
      </c>
      <c r="Q2133" s="137">
        <v>0</v>
      </c>
      <c r="R2133" s="137">
        <v>5</v>
      </c>
      <c r="S2133" s="137">
        <v>1</v>
      </c>
      <c r="T2133" s="137">
        <v>100</v>
      </c>
      <c r="U2133" t="str">
        <f>VLOOKUP($B2133,Summary!$A:$C,3,0)</f>
        <v>Madhuri Joshi</v>
      </c>
      <c r="V2133" t="str">
        <f ca="1">VLOOKUP($B2133,Summary!$A:$E,5,0)</f>
        <v>31 - 90</v>
      </c>
      <c r="W2133">
        <f t="shared" si="68"/>
        <v>10157449</v>
      </c>
    </row>
    <row r="2134" spans="1:23" s="8" customFormat="1">
      <c r="A2134" s="6">
        <v>45471</v>
      </c>
      <c r="B2134" s="209">
        <v>10014784</v>
      </c>
      <c r="C2134" s="7" t="str">
        <f t="shared" si="67"/>
        <v>PRASHANT LAD</v>
      </c>
      <c r="D2134" t="s">
        <v>407</v>
      </c>
      <c r="E2134">
        <v>9833647618</v>
      </c>
      <c r="F2134" t="s">
        <v>431</v>
      </c>
      <c r="G2134">
        <v>3</v>
      </c>
      <c r="H2134">
        <v>0</v>
      </c>
      <c r="I2134">
        <v>0</v>
      </c>
      <c r="J2134">
        <v>3</v>
      </c>
      <c r="K2134">
        <v>1</v>
      </c>
      <c r="L2134">
        <v>2</v>
      </c>
      <c r="M2134">
        <v>0</v>
      </c>
      <c r="N2134">
        <v>0</v>
      </c>
      <c r="O2134" t="s">
        <v>384</v>
      </c>
      <c r="P2134" s="368">
        <v>75</v>
      </c>
      <c r="Q2134" s="137">
        <v>0</v>
      </c>
      <c r="R2134" s="137">
        <v>3</v>
      </c>
      <c r="S2134" s="137">
        <v>1</v>
      </c>
      <c r="T2134" s="137">
        <v>100</v>
      </c>
      <c r="U2134" t="str">
        <f>VLOOKUP($B2134,Summary!$A:$C,3,0)</f>
        <v>Madhuri Joshi</v>
      </c>
      <c r="V2134" t="str">
        <f ca="1">VLOOKUP($B2134,Summary!$A:$E,5,0)</f>
        <v>More Than 1 Year</v>
      </c>
      <c r="W2134">
        <f t="shared" si="68"/>
        <v>10014784</v>
      </c>
    </row>
    <row r="2135" spans="1:23" s="8" customFormat="1">
      <c r="A2135" s="6">
        <v>45471</v>
      </c>
      <c r="B2135" s="209">
        <v>10155619</v>
      </c>
      <c r="C2135" s="7" t="str">
        <f t="shared" si="67"/>
        <v>AJAY BALU LONDHE</v>
      </c>
      <c r="D2135" t="s">
        <v>502</v>
      </c>
      <c r="E2135">
        <v>8369610661</v>
      </c>
      <c r="F2135" t="s">
        <v>416</v>
      </c>
      <c r="G2135">
        <v>4</v>
      </c>
      <c r="H2135">
        <v>1</v>
      </c>
      <c r="I2135">
        <v>0</v>
      </c>
      <c r="J2135">
        <v>3</v>
      </c>
      <c r="K2135">
        <v>2</v>
      </c>
      <c r="L2135">
        <v>2</v>
      </c>
      <c r="M2135">
        <v>0</v>
      </c>
      <c r="N2135">
        <v>0</v>
      </c>
      <c r="O2135" t="s">
        <v>384</v>
      </c>
      <c r="P2135" s="368">
        <v>165</v>
      </c>
      <c r="Q2135" s="137">
        <v>22656</v>
      </c>
      <c r="R2135" s="137">
        <v>4</v>
      </c>
      <c r="S2135" s="137">
        <v>1</v>
      </c>
      <c r="T2135" s="137">
        <v>80</v>
      </c>
      <c r="U2135" t="str">
        <f>VLOOKUP($B2135,Summary!$A:$C,3,0)</f>
        <v>Abhijit Khanvilkar</v>
      </c>
      <c r="V2135" t="str">
        <f ca="1">VLOOKUP($B2135,Summary!$A:$E,5,0)</f>
        <v>31 - 90</v>
      </c>
      <c r="W2135">
        <f t="shared" si="68"/>
        <v>10155619</v>
      </c>
    </row>
    <row r="2136" spans="1:23" s="8" customFormat="1">
      <c r="A2136" s="6">
        <v>45471</v>
      </c>
      <c r="B2136" s="209">
        <v>10157722</v>
      </c>
      <c r="C2136" s="7" t="str">
        <f t="shared" si="67"/>
        <v>SACHIN KUMAR</v>
      </c>
      <c r="D2136" t="s">
        <v>561</v>
      </c>
      <c r="E2136">
        <v>8825131086</v>
      </c>
      <c r="F2136" t="s">
        <v>387</v>
      </c>
      <c r="G2136">
        <v>4</v>
      </c>
      <c r="H2136">
        <v>0</v>
      </c>
      <c r="I2136">
        <v>0</v>
      </c>
      <c r="J2136">
        <v>4</v>
      </c>
      <c r="K2136">
        <v>1</v>
      </c>
      <c r="L2136">
        <v>3</v>
      </c>
      <c r="M2136">
        <v>0</v>
      </c>
      <c r="N2136">
        <v>0</v>
      </c>
      <c r="O2136" t="s">
        <v>384</v>
      </c>
      <c r="P2136" s="368">
        <v>80</v>
      </c>
      <c r="Q2136" s="137">
        <v>0</v>
      </c>
      <c r="R2136" s="137">
        <v>4</v>
      </c>
      <c r="S2136" s="137">
        <v>1</v>
      </c>
      <c r="T2136" s="137">
        <v>80</v>
      </c>
      <c r="U2136" t="str">
        <f>VLOOKUP($B2136,Summary!$A:$C,3,0)</f>
        <v>Abhijit Khanvilkar</v>
      </c>
      <c r="V2136" t="str">
        <f ca="1">VLOOKUP($B2136,Summary!$A:$E,5,0)</f>
        <v>31 - 90</v>
      </c>
      <c r="W2136">
        <f t="shared" si="68"/>
        <v>10157722</v>
      </c>
    </row>
    <row r="2137" spans="1:23" s="8" customFormat="1">
      <c r="A2137" s="6">
        <v>45471</v>
      </c>
      <c r="B2137" s="209">
        <v>10068212</v>
      </c>
      <c r="C2137" s="7" t="str">
        <f t="shared" si="67"/>
        <v>WASIM KAZI</v>
      </c>
      <c r="D2137" t="s">
        <v>436</v>
      </c>
      <c r="E2137">
        <v>9702808599</v>
      </c>
      <c r="F2137" t="s">
        <v>431</v>
      </c>
      <c r="G2137">
        <v>4</v>
      </c>
      <c r="H2137">
        <v>0</v>
      </c>
      <c r="I2137">
        <v>0</v>
      </c>
      <c r="J2137">
        <v>4</v>
      </c>
      <c r="K2137">
        <v>2</v>
      </c>
      <c r="L2137">
        <v>2</v>
      </c>
      <c r="M2137">
        <v>0</v>
      </c>
      <c r="N2137">
        <v>0</v>
      </c>
      <c r="O2137" t="s">
        <v>384</v>
      </c>
      <c r="P2137" s="368">
        <v>80</v>
      </c>
      <c r="Q2137" s="137">
        <v>0</v>
      </c>
      <c r="R2137" s="137">
        <v>3</v>
      </c>
      <c r="S2137" s="137">
        <v>1</v>
      </c>
      <c r="T2137" s="137">
        <v>60</v>
      </c>
      <c r="U2137" t="str">
        <f>VLOOKUP($B2137,Summary!$A:$C,3,0)</f>
        <v>Madhuri Joshi</v>
      </c>
      <c r="V2137" t="str">
        <f ca="1">VLOOKUP($B2137,Summary!$A:$E,5,0)</f>
        <v>More Than 1 Year</v>
      </c>
      <c r="W2137">
        <f t="shared" si="68"/>
        <v>10068212</v>
      </c>
    </row>
    <row r="2138" spans="1:23" s="8" customFormat="1">
      <c r="A2138" s="6">
        <v>45471</v>
      </c>
      <c r="B2138" s="209">
        <v>10158802</v>
      </c>
      <c r="C2138" s="7" t="str">
        <f t="shared" si="67"/>
        <v>VISHAL YADAV</v>
      </c>
      <c r="D2138" t="s">
        <v>594</v>
      </c>
      <c r="E2138">
        <v>8850903979</v>
      </c>
      <c r="F2138" t="s">
        <v>405</v>
      </c>
      <c r="G2138">
        <v>2</v>
      </c>
      <c r="H2138">
        <v>0</v>
      </c>
      <c r="I2138">
        <v>0</v>
      </c>
      <c r="J2138">
        <v>2</v>
      </c>
      <c r="K2138">
        <v>0</v>
      </c>
      <c r="L2138">
        <v>2</v>
      </c>
      <c r="M2138">
        <v>0</v>
      </c>
      <c r="N2138">
        <v>0</v>
      </c>
      <c r="O2138" t="s">
        <v>384</v>
      </c>
      <c r="P2138" s="368">
        <v>50</v>
      </c>
      <c r="Q2138" s="137">
        <v>0</v>
      </c>
      <c r="R2138" s="137">
        <v>2</v>
      </c>
      <c r="S2138" s="137">
        <v>1</v>
      </c>
      <c r="T2138" s="137">
        <v>66.67</v>
      </c>
      <c r="U2138" t="str">
        <f>VLOOKUP($B2138,Summary!$A:$C,3,0)</f>
        <v>Rushikesh Kale</v>
      </c>
      <c r="V2138" t="str">
        <f ca="1">VLOOKUP($B2138,Summary!$A:$E,5,0)</f>
        <v>00 - 30</v>
      </c>
      <c r="W2138">
        <f t="shared" si="68"/>
        <v>10158802</v>
      </c>
    </row>
    <row r="2139" spans="1:23" s="8" customFormat="1">
      <c r="A2139" s="6">
        <v>45471</v>
      </c>
      <c r="B2139" s="209">
        <v>10068280</v>
      </c>
      <c r="C2139" s="7" t="str">
        <f t="shared" si="67"/>
        <v>ARCHANA KAKADE</v>
      </c>
      <c r="D2139" t="s">
        <v>434</v>
      </c>
      <c r="E2139">
        <v>7208149618</v>
      </c>
      <c r="F2139" t="s">
        <v>416</v>
      </c>
      <c r="G2139">
        <v>3</v>
      </c>
      <c r="H2139">
        <v>0</v>
      </c>
      <c r="I2139">
        <v>0</v>
      </c>
      <c r="J2139">
        <v>3</v>
      </c>
      <c r="K2139">
        <v>1</v>
      </c>
      <c r="L2139">
        <v>2</v>
      </c>
      <c r="M2139">
        <v>0</v>
      </c>
      <c r="N2139">
        <v>0</v>
      </c>
      <c r="O2139" t="s">
        <v>384</v>
      </c>
      <c r="P2139" s="368">
        <v>70</v>
      </c>
      <c r="Q2139" s="137">
        <v>0</v>
      </c>
      <c r="R2139" s="137">
        <v>3</v>
      </c>
      <c r="S2139" s="137">
        <v>1</v>
      </c>
      <c r="T2139" s="137">
        <v>100</v>
      </c>
      <c r="U2139" t="str">
        <f>VLOOKUP($B2139,Summary!$A:$C,3,0)</f>
        <v>Abhijit Khanvilkar</v>
      </c>
      <c r="V2139" t="str">
        <f ca="1">VLOOKUP($B2139,Summary!$A:$E,5,0)</f>
        <v>More Than 1 Year</v>
      </c>
      <c r="W2139">
        <f t="shared" si="68"/>
        <v>10068280</v>
      </c>
    </row>
    <row r="2140" spans="1:23" s="8" customFormat="1">
      <c r="A2140" s="6">
        <v>45471</v>
      </c>
      <c r="B2140" s="209">
        <v>10154507</v>
      </c>
      <c r="C2140" s="7" t="str">
        <f t="shared" ref="C2140:C2203" si="69">D2140</f>
        <v>MOHIT UPADHYAY</v>
      </c>
      <c r="D2140" t="s">
        <v>476</v>
      </c>
      <c r="E2140">
        <v>9372906600</v>
      </c>
      <c r="F2140" t="s">
        <v>461</v>
      </c>
      <c r="G2140">
        <v>2</v>
      </c>
      <c r="H2140">
        <v>0</v>
      </c>
      <c r="I2140">
        <v>0</v>
      </c>
      <c r="J2140">
        <v>2</v>
      </c>
      <c r="K2140">
        <v>1</v>
      </c>
      <c r="L2140">
        <v>1</v>
      </c>
      <c r="M2140">
        <v>0</v>
      </c>
      <c r="N2140">
        <v>0</v>
      </c>
      <c r="O2140" t="s">
        <v>384</v>
      </c>
      <c r="P2140" s="368">
        <v>40</v>
      </c>
      <c r="Q2140" s="137">
        <v>0</v>
      </c>
      <c r="R2140" s="137">
        <v>1</v>
      </c>
      <c r="S2140" s="137">
        <v>1</v>
      </c>
      <c r="T2140" s="137">
        <v>20</v>
      </c>
      <c r="U2140" t="str">
        <f>VLOOKUP($B2140,Summary!$A:$C,3,0)</f>
        <v>Avnind Singh</v>
      </c>
      <c r="V2140" t="str">
        <f ca="1">VLOOKUP($B2140,Summary!$A:$E,5,0)</f>
        <v>91 - 180</v>
      </c>
      <c r="W2140">
        <f t="shared" si="68"/>
        <v>10154507</v>
      </c>
    </row>
    <row r="2141" spans="1:23" s="8" customFormat="1">
      <c r="A2141" s="6">
        <v>45471</v>
      </c>
      <c r="B2141" s="209">
        <v>10155616</v>
      </c>
      <c r="C2141" s="7" t="str">
        <f t="shared" si="69"/>
        <v>DHIRAJKUMAR L MISHRA</v>
      </c>
      <c r="D2141" t="s">
        <v>506</v>
      </c>
      <c r="E2141">
        <v>9370908992</v>
      </c>
      <c r="F2141" t="s">
        <v>442</v>
      </c>
      <c r="G2141">
        <v>6</v>
      </c>
      <c r="H2141">
        <v>1</v>
      </c>
      <c r="I2141">
        <v>0</v>
      </c>
      <c r="J2141">
        <v>5</v>
      </c>
      <c r="K2141">
        <v>1</v>
      </c>
      <c r="L2141">
        <v>5</v>
      </c>
      <c r="M2141">
        <v>0</v>
      </c>
      <c r="N2141">
        <v>0</v>
      </c>
      <c r="O2141" t="s">
        <v>384</v>
      </c>
      <c r="P2141" s="368">
        <v>160</v>
      </c>
      <c r="Q2141" s="137">
        <v>45312</v>
      </c>
      <c r="R2141" s="137">
        <v>5</v>
      </c>
      <c r="S2141" s="137">
        <v>1</v>
      </c>
      <c r="T2141" s="137">
        <v>100</v>
      </c>
      <c r="U2141" t="str">
        <f>VLOOKUP($B2141,Summary!$A:$C,3,0)</f>
        <v>Rushikesh Kale</v>
      </c>
      <c r="V2141" t="str">
        <f ca="1">VLOOKUP($B2141,Summary!$A:$E,5,0)</f>
        <v>31 - 90</v>
      </c>
      <c r="W2141">
        <f t="shared" si="68"/>
        <v>10155616</v>
      </c>
    </row>
    <row r="2142" spans="1:23" s="8" customFormat="1">
      <c r="A2142" s="6">
        <v>45471</v>
      </c>
      <c r="B2142" s="209">
        <v>10157721</v>
      </c>
      <c r="C2142" s="7" t="str">
        <f t="shared" si="69"/>
        <v>NITISH KUMAR</v>
      </c>
      <c r="D2142" t="s">
        <v>562</v>
      </c>
      <c r="E2142">
        <v>8692826180</v>
      </c>
      <c r="F2142" t="s">
        <v>387</v>
      </c>
      <c r="G2142">
        <v>4</v>
      </c>
      <c r="H2142">
        <v>0</v>
      </c>
      <c r="I2142">
        <v>0</v>
      </c>
      <c r="J2142">
        <v>4</v>
      </c>
      <c r="K2142">
        <v>1</v>
      </c>
      <c r="L2142">
        <v>3</v>
      </c>
      <c r="M2142">
        <v>0</v>
      </c>
      <c r="N2142">
        <v>0</v>
      </c>
      <c r="O2142" t="s">
        <v>384</v>
      </c>
      <c r="P2142" s="368">
        <v>100</v>
      </c>
      <c r="Q2142" s="137">
        <v>0</v>
      </c>
      <c r="R2142" s="137">
        <v>4</v>
      </c>
      <c r="S2142" s="137">
        <v>1</v>
      </c>
      <c r="T2142" s="137">
        <v>80</v>
      </c>
      <c r="U2142" t="str">
        <f>VLOOKUP($B2142,Summary!$A:$C,3,0)</f>
        <v>Abhijit Khanvilkar</v>
      </c>
      <c r="V2142" t="str">
        <f ca="1">VLOOKUP($B2142,Summary!$A:$E,5,0)</f>
        <v>31 - 90</v>
      </c>
      <c r="W2142">
        <f t="shared" si="68"/>
        <v>10157721</v>
      </c>
    </row>
    <row r="2143" spans="1:23" s="8" customFormat="1">
      <c r="A2143" s="6">
        <v>45471</v>
      </c>
      <c r="B2143" s="209">
        <v>10158732</v>
      </c>
      <c r="C2143" s="7" t="str">
        <f t="shared" si="69"/>
        <v>TANAY KIRIT  SHAH</v>
      </c>
      <c r="D2143" t="s">
        <v>593</v>
      </c>
      <c r="E2143">
        <v>9833376425</v>
      </c>
      <c r="F2143" t="s">
        <v>383</v>
      </c>
      <c r="G2143">
        <v>3</v>
      </c>
      <c r="H2143">
        <v>0</v>
      </c>
      <c r="I2143">
        <v>0</v>
      </c>
      <c r="J2143">
        <v>3</v>
      </c>
      <c r="K2143">
        <v>1</v>
      </c>
      <c r="L2143">
        <v>2</v>
      </c>
      <c r="M2143">
        <v>0</v>
      </c>
      <c r="N2143">
        <v>0</v>
      </c>
      <c r="O2143" t="s">
        <v>384</v>
      </c>
      <c r="P2143" s="368">
        <v>65</v>
      </c>
      <c r="Q2143" s="137">
        <v>0</v>
      </c>
      <c r="R2143" s="137">
        <v>3</v>
      </c>
      <c r="S2143" s="137">
        <v>1</v>
      </c>
      <c r="T2143" s="137">
        <v>100</v>
      </c>
      <c r="U2143" t="str">
        <f>VLOOKUP($B2143,Summary!$A:$C,3,0)</f>
        <v>Madhuri Joshi</v>
      </c>
      <c r="V2143" t="str">
        <f ca="1">VLOOKUP($B2143,Summary!$A:$E,5,0)</f>
        <v>00 - 30</v>
      </c>
      <c r="W2143">
        <f t="shared" si="68"/>
        <v>10158732</v>
      </c>
    </row>
    <row r="2144" spans="1:23" s="8" customFormat="1">
      <c r="A2144" s="6">
        <v>45471</v>
      </c>
      <c r="B2144" s="209">
        <v>10135447</v>
      </c>
      <c r="C2144" s="7" t="str">
        <f t="shared" si="69"/>
        <v>ANKIT VILAS BORSE</v>
      </c>
      <c r="D2144" t="s">
        <v>429</v>
      </c>
      <c r="E2144">
        <v>8655594978</v>
      </c>
      <c r="F2144" t="s">
        <v>412</v>
      </c>
      <c r="G2144">
        <v>6</v>
      </c>
      <c r="H2144">
        <v>0</v>
      </c>
      <c r="I2144">
        <v>0</v>
      </c>
      <c r="J2144">
        <v>6</v>
      </c>
      <c r="K2144">
        <v>0</v>
      </c>
      <c r="L2144">
        <v>6</v>
      </c>
      <c r="M2144">
        <v>0</v>
      </c>
      <c r="N2144">
        <v>0</v>
      </c>
      <c r="O2144" t="s">
        <v>384</v>
      </c>
      <c r="P2144" s="368">
        <v>140</v>
      </c>
      <c r="Q2144" s="137">
        <v>0</v>
      </c>
      <c r="R2144" s="137">
        <v>6</v>
      </c>
      <c r="S2144" s="137">
        <v>1</v>
      </c>
      <c r="T2144" s="137">
        <v>100</v>
      </c>
      <c r="U2144" t="str">
        <f>VLOOKUP($B2144,Summary!$A:$C,3,0)</f>
        <v>Rushikesh Kale</v>
      </c>
      <c r="V2144" t="str">
        <f ca="1">VLOOKUP($B2144,Summary!$A:$E,5,0)</f>
        <v>More Than 1 Year</v>
      </c>
      <c r="W2144">
        <f t="shared" si="68"/>
        <v>10135447</v>
      </c>
    </row>
    <row r="2145" spans="1:23" s="8" customFormat="1">
      <c r="A2145" s="6">
        <v>45471</v>
      </c>
      <c r="B2145" s="209">
        <v>10156163</v>
      </c>
      <c r="C2145" s="7" t="str">
        <f t="shared" si="69"/>
        <v>ABHISHEK KUMAR</v>
      </c>
      <c r="D2145" t="s">
        <v>526</v>
      </c>
      <c r="E2145">
        <v>9967178792</v>
      </c>
      <c r="F2145" t="s">
        <v>386</v>
      </c>
      <c r="G2145">
        <v>3</v>
      </c>
      <c r="H2145">
        <v>0</v>
      </c>
      <c r="I2145">
        <v>0</v>
      </c>
      <c r="J2145">
        <v>3</v>
      </c>
      <c r="K2145">
        <v>1</v>
      </c>
      <c r="L2145">
        <v>2</v>
      </c>
      <c r="M2145">
        <v>0</v>
      </c>
      <c r="N2145">
        <v>0</v>
      </c>
      <c r="O2145" t="s">
        <v>384</v>
      </c>
      <c r="P2145" s="368">
        <v>75</v>
      </c>
      <c r="Q2145" s="137">
        <v>0</v>
      </c>
      <c r="R2145" s="137">
        <v>3</v>
      </c>
      <c r="S2145" s="137">
        <v>1</v>
      </c>
      <c r="T2145" s="137">
        <v>60</v>
      </c>
      <c r="U2145" t="str">
        <f>VLOOKUP($B2145,Summary!$A:$C,3,0)</f>
        <v>Avnind Singh</v>
      </c>
      <c r="V2145" t="str">
        <f ca="1">VLOOKUP($B2145,Summary!$A:$E,5,0)</f>
        <v>31 - 90</v>
      </c>
      <c r="W2145">
        <f t="shared" si="68"/>
        <v>10156163</v>
      </c>
    </row>
    <row r="2146" spans="1:23" s="8" customFormat="1">
      <c r="A2146" s="6">
        <v>45471</v>
      </c>
      <c r="B2146" s="209">
        <v>10147873</v>
      </c>
      <c r="C2146" s="7" t="str">
        <f t="shared" si="69"/>
        <v>PREM KUMAR VISHWAKARMA</v>
      </c>
      <c r="D2146" t="s">
        <v>409</v>
      </c>
      <c r="E2146">
        <v>9004761131</v>
      </c>
      <c r="F2146" t="s">
        <v>393</v>
      </c>
      <c r="G2146">
        <v>2</v>
      </c>
      <c r="H2146">
        <v>0</v>
      </c>
      <c r="I2146">
        <v>1</v>
      </c>
      <c r="J2146">
        <v>1</v>
      </c>
      <c r="K2146">
        <v>0</v>
      </c>
      <c r="L2146">
        <v>2</v>
      </c>
      <c r="M2146">
        <v>0</v>
      </c>
      <c r="N2146">
        <v>0</v>
      </c>
      <c r="O2146" t="s">
        <v>384</v>
      </c>
      <c r="P2146" s="368">
        <v>110</v>
      </c>
      <c r="Q2146" s="137">
        <v>2360</v>
      </c>
      <c r="R2146" s="137">
        <v>2</v>
      </c>
      <c r="S2146" s="137">
        <v>1</v>
      </c>
      <c r="T2146" s="137">
        <v>66.67</v>
      </c>
      <c r="U2146" t="str">
        <f>VLOOKUP($B2146,Summary!$A:$C,3,0)</f>
        <v>Avnind Singh</v>
      </c>
      <c r="V2146" t="str">
        <f ca="1">VLOOKUP($B2146,Summary!$A:$E,5,0)</f>
        <v>180 +</v>
      </c>
      <c r="W2146">
        <f t="shared" si="68"/>
        <v>10147873</v>
      </c>
    </row>
    <row r="2147" spans="1:23" s="8" customFormat="1">
      <c r="A2147" s="6">
        <v>45471</v>
      </c>
      <c r="B2147" s="209">
        <v>10144216</v>
      </c>
      <c r="C2147" s="7" t="str">
        <f t="shared" si="69"/>
        <v>GAURISHANKAR SHAMBHU MANDAL</v>
      </c>
      <c r="D2147" t="s">
        <v>578</v>
      </c>
      <c r="E2147">
        <v>8369893292</v>
      </c>
      <c r="F2147" t="s">
        <v>405</v>
      </c>
      <c r="G2147">
        <v>4</v>
      </c>
      <c r="H2147">
        <v>0</v>
      </c>
      <c r="I2147">
        <v>0</v>
      </c>
      <c r="J2147">
        <v>4</v>
      </c>
      <c r="K2147">
        <v>1</v>
      </c>
      <c r="L2147">
        <v>3</v>
      </c>
      <c r="M2147">
        <v>0</v>
      </c>
      <c r="N2147">
        <v>0</v>
      </c>
      <c r="O2147" t="s">
        <v>384</v>
      </c>
      <c r="P2147" s="368">
        <v>85</v>
      </c>
      <c r="Q2147" s="137">
        <v>0</v>
      </c>
      <c r="R2147" s="137">
        <v>4</v>
      </c>
      <c r="S2147" s="137">
        <v>1</v>
      </c>
      <c r="T2147" s="137">
        <v>100</v>
      </c>
      <c r="U2147" t="str">
        <f>VLOOKUP($B2147,Summary!$A:$C,3,0)</f>
        <v>Rushikesh Kale</v>
      </c>
      <c r="V2147" t="str">
        <f ca="1">VLOOKUP($B2147,Summary!$A:$E,5,0)</f>
        <v>180 +</v>
      </c>
      <c r="W2147">
        <f t="shared" si="68"/>
        <v>10144216</v>
      </c>
    </row>
    <row r="2148" spans="1:23" s="8" customFormat="1">
      <c r="A2148" s="6">
        <v>45471</v>
      </c>
      <c r="B2148" s="209">
        <v>10044507</v>
      </c>
      <c r="C2148" s="7" t="str">
        <f t="shared" si="69"/>
        <v>JAGANATH SABAT</v>
      </c>
      <c r="D2148" t="s">
        <v>412</v>
      </c>
      <c r="E2148">
        <v>9619119432</v>
      </c>
      <c r="F2148" t="s">
        <v>422</v>
      </c>
      <c r="G2148">
        <v>3</v>
      </c>
      <c r="H2148">
        <v>3</v>
      </c>
      <c r="I2148">
        <v>0</v>
      </c>
      <c r="J2148">
        <v>0</v>
      </c>
      <c r="K2148">
        <v>0</v>
      </c>
      <c r="L2148">
        <v>3</v>
      </c>
      <c r="M2148">
        <v>0</v>
      </c>
      <c r="N2148">
        <v>0</v>
      </c>
      <c r="O2148" t="s">
        <v>384</v>
      </c>
      <c r="P2148" s="368">
        <v>260</v>
      </c>
      <c r="Q2148" s="137">
        <v>141690</v>
      </c>
      <c r="R2148" s="137">
        <v>3</v>
      </c>
      <c r="S2148" s="137">
        <v>1</v>
      </c>
      <c r="T2148" s="137">
        <v>60</v>
      </c>
      <c r="U2148" t="str">
        <f>VLOOKUP($B2148,Summary!$A:$C,3,0)</f>
        <v>Rushikesh Kale</v>
      </c>
      <c r="V2148" t="str">
        <f ca="1">VLOOKUP($B2148,Summary!$A:$E,5,0)</f>
        <v>More Than 1 Year</v>
      </c>
      <c r="W2148">
        <f t="shared" si="68"/>
        <v>10044507</v>
      </c>
    </row>
    <row r="2149" spans="1:23" s="8" customFormat="1">
      <c r="A2149" s="6">
        <v>45471</v>
      </c>
      <c r="B2149" s="209">
        <v>10123047</v>
      </c>
      <c r="C2149" s="7" t="str">
        <f t="shared" si="69"/>
        <v>MUNAWAR WARISH HASHMI</v>
      </c>
      <c r="D2149" t="s">
        <v>442</v>
      </c>
      <c r="E2149">
        <v>9167670057</v>
      </c>
      <c r="F2149" t="s">
        <v>422</v>
      </c>
      <c r="G2149">
        <v>3</v>
      </c>
      <c r="H2149">
        <v>0</v>
      </c>
      <c r="I2149">
        <v>0</v>
      </c>
      <c r="J2149">
        <v>3</v>
      </c>
      <c r="K2149">
        <v>1</v>
      </c>
      <c r="L2149">
        <v>2</v>
      </c>
      <c r="M2149">
        <v>0</v>
      </c>
      <c r="N2149">
        <v>0</v>
      </c>
      <c r="O2149" t="s">
        <v>384</v>
      </c>
      <c r="P2149" s="368">
        <v>75</v>
      </c>
      <c r="Q2149" s="137">
        <v>0</v>
      </c>
      <c r="R2149" s="137">
        <v>3</v>
      </c>
      <c r="S2149" s="137">
        <v>1</v>
      </c>
      <c r="T2149" s="137">
        <v>100</v>
      </c>
      <c r="U2149" t="str">
        <f>VLOOKUP($B2149,Summary!$A:$C,3,0)</f>
        <v>Rushikesh Kale</v>
      </c>
      <c r="V2149" t="str">
        <f ca="1">VLOOKUP($B2149,Summary!$A:$E,5,0)</f>
        <v>More Than 1 Year</v>
      </c>
      <c r="W2149">
        <f t="shared" si="68"/>
        <v>10123047</v>
      </c>
    </row>
    <row r="2150" spans="1:23" s="8" customFormat="1">
      <c r="A2150" s="6">
        <v>45471</v>
      </c>
      <c r="B2150" s="209">
        <v>10067328</v>
      </c>
      <c r="C2150" s="7" t="str">
        <f t="shared" si="69"/>
        <v>SHEKH MOHAMMAD IMRAN</v>
      </c>
      <c r="D2150" t="s">
        <v>449</v>
      </c>
      <c r="E2150">
        <v>8291174466</v>
      </c>
      <c r="F2150" t="s">
        <v>431</v>
      </c>
      <c r="G2150">
        <v>2</v>
      </c>
      <c r="H2150">
        <v>1</v>
      </c>
      <c r="I2150">
        <v>0</v>
      </c>
      <c r="J2150">
        <v>1</v>
      </c>
      <c r="K2150">
        <v>0</v>
      </c>
      <c r="L2150">
        <v>2</v>
      </c>
      <c r="M2150">
        <v>0</v>
      </c>
      <c r="N2150">
        <v>0</v>
      </c>
      <c r="O2150" t="s">
        <v>384</v>
      </c>
      <c r="P2150" s="368">
        <v>105</v>
      </c>
      <c r="Q2150" s="137">
        <v>11800</v>
      </c>
      <c r="R2150" s="137">
        <v>2</v>
      </c>
      <c r="S2150" s="137">
        <v>1</v>
      </c>
      <c r="T2150" s="137">
        <v>40</v>
      </c>
      <c r="U2150" t="str">
        <f>VLOOKUP($B2150,Summary!$A:$C,3,0)</f>
        <v>Madhuri Joshi</v>
      </c>
      <c r="V2150" t="str">
        <f ca="1">VLOOKUP($B2150,Summary!$A:$E,5,0)</f>
        <v>More Than 1 Year</v>
      </c>
      <c r="W2150">
        <f t="shared" si="68"/>
        <v>10067328</v>
      </c>
    </row>
    <row r="2151" spans="1:23" s="8" customFormat="1">
      <c r="A2151" s="6">
        <v>45471</v>
      </c>
      <c r="B2151" s="209">
        <v>10158704</v>
      </c>
      <c r="C2151" s="7" t="str">
        <f t="shared" si="69"/>
        <v>VAIBHAV VISHNU PACHAKUDE</v>
      </c>
      <c r="D2151" t="s">
        <v>588</v>
      </c>
      <c r="E2151">
        <v>8779603782</v>
      </c>
      <c r="F2151" t="s">
        <v>405</v>
      </c>
      <c r="G2151">
        <v>5</v>
      </c>
      <c r="H2151">
        <v>0</v>
      </c>
      <c r="I2151">
        <v>0</v>
      </c>
      <c r="J2151">
        <v>5</v>
      </c>
      <c r="K2151">
        <v>0</v>
      </c>
      <c r="L2151">
        <v>5</v>
      </c>
      <c r="M2151">
        <v>0</v>
      </c>
      <c r="N2151">
        <v>0</v>
      </c>
      <c r="O2151" t="s">
        <v>384</v>
      </c>
      <c r="P2151" s="368">
        <v>125</v>
      </c>
      <c r="Q2151" s="137">
        <v>0</v>
      </c>
      <c r="R2151" s="137">
        <v>5</v>
      </c>
      <c r="S2151" s="137">
        <v>1</v>
      </c>
      <c r="T2151" s="137">
        <v>100</v>
      </c>
      <c r="U2151" t="str">
        <f>VLOOKUP($B2151,Summary!$A:$C,3,0)</f>
        <v>Rushikesh Kale</v>
      </c>
      <c r="V2151" t="str">
        <f ca="1">VLOOKUP($B2151,Summary!$A:$E,5,0)</f>
        <v>00 - 30</v>
      </c>
      <c r="W2151">
        <f t="shared" si="68"/>
        <v>10158704</v>
      </c>
    </row>
    <row r="2152" spans="1:23" s="8" customFormat="1">
      <c r="A2152" s="6">
        <v>45471</v>
      </c>
      <c r="B2152" s="209">
        <v>10155635</v>
      </c>
      <c r="C2152" s="7" t="str">
        <f t="shared" si="69"/>
        <v>RITIK PANKAJ CHAUBEY</v>
      </c>
      <c r="D2152" t="s">
        <v>500</v>
      </c>
      <c r="E2152">
        <v>8604838454</v>
      </c>
      <c r="F2152" t="s">
        <v>383</v>
      </c>
      <c r="G2152">
        <v>5</v>
      </c>
      <c r="H2152">
        <v>0</v>
      </c>
      <c r="I2152">
        <v>0</v>
      </c>
      <c r="J2152">
        <v>5</v>
      </c>
      <c r="K2152">
        <v>1</v>
      </c>
      <c r="L2152">
        <v>5</v>
      </c>
      <c r="M2152">
        <v>0</v>
      </c>
      <c r="N2152">
        <v>0</v>
      </c>
      <c r="O2152" t="s">
        <v>384</v>
      </c>
      <c r="P2152" s="368">
        <v>125</v>
      </c>
      <c r="Q2152" s="137">
        <v>0</v>
      </c>
      <c r="R2152" s="137">
        <v>5</v>
      </c>
      <c r="S2152" s="137">
        <v>1</v>
      </c>
      <c r="T2152" s="137">
        <v>100</v>
      </c>
      <c r="U2152" t="str">
        <f>VLOOKUP($B2152,Summary!$A:$C,3,0)</f>
        <v>Madhuri Joshi</v>
      </c>
      <c r="V2152" t="str">
        <f ca="1">VLOOKUP($B2152,Summary!$A:$E,5,0)</f>
        <v>31 - 90</v>
      </c>
      <c r="W2152">
        <f t="shared" si="68"/>
        <v>10155635</v>
      </c>
    </row>
    <row r="2153" spans="1:23" s="8" customFormat="1">
      <c r="A2153" s="6">
        <v>45471</v>
      </c>
      <c r="B2153" s="209">
        <v>10158402</v>
      </c>
      <c r="C2153" s="7" t="str">
        <f t="shared" si="69"/>
        <v>ABHISHEK RAJNARAYAN GUPTA</v>
      </c>
      <c r="D2153" t="s">
        <v>580</v>
      </c>
      <c r="E2153">
        <v>8454864050</v>
      </c>
      <c r="F2153" t="s">
        <v>503</v>
      </c>
      <c r="G2153">
        <v>4</v>
      </c>
      <c r="H2153">
        <v>0</v>
      </c>
      <c r="I2153">
        <v>0</v>
      </c>
      <c r="J2153">
        <v>4</v>
      </c>
      <c r="K2153">
        <v>1</v>
      </c>
      <c r="L2153">
        <v>3</v>
      </c>
      <c r="M2153">
        <v>0</v>
      </c>
      <c r="N2153">
        <v>0</v>
      </c>
      <c r="O2153" t="s">
        <v>384</v>
      </c>
      <c r="P2153" s="368">
        <v>90</v>
      </c>
      <c r="Q2153" s="137">
        <v>0</v>
      </c>
      <c r="R2153" s="137">
        <v>3</v>
      </c>
      <c r="S2153" s="137">
        <v>1</v>
      </c>
      <c r="T2153" s="137">
        <v>100</v>
      </c>
      <c r="U2153" t="str">
        <f>VLOOKUP($B2153,Summary!$A:$C,3,0)</f>
        <v>Dileep Sharma</v>
      </c>
      <c r="V2153" t="str">
        <f ca="1">VLOOKUP($B2153,Summary!$A:$E,5,0)</f>
        <v>00 - 30</v>
      </c>
      <c r="W2153">
        <f t="shared" si="68"/>
        <v>10158402</v>
      </c>
    </row>
    <row r="2154" spans="1:23" s="8" customFormat="1">
      <c r="A2154" s="6">
        <v>45471</v>
      </c>
      <c r="B2154" s="209">
        <v>10157455</v>
      </c>
      <c r="C2154" s="7" t="str">
        <f t="shared" si="69"/>
        <v>PRASHANT VISHRAM PATIL</v>
      </c>
      <c r="D2154" t="s">
        <v>552</v>
      </c>
      <c r="E2154">
        <v>7777088988</v>
      </c>
      <c r="F2154" t="s">
        <v>409</v>
      </c>
      <c r="G2154">
        <v>5</v>
      </c>
      <c r="H2154">
        <v>0</v>
      </c>
      <c r="I2154">
        <v>0</v>
      </c>
      <c r="J2154">
        <v>5</v>
      </c>
      <c r="K2154">
        <v>3</v>
      </c>
      <c r="L2154">
        <v>2</v>
      </c>
      <c r="M2154">
        <v>0</v>
      </c>
      <c r="N2154">
        <v>0</v>
      </c>
      <c r="O2154" t="s">
        <v>384</v>
      </c>
      <c r="P2154" s="368">
        <v>125</v>
      </c>
      <c r="Q2154" s="137">
        <v>0</v>
      </c>
      <c r="R2154" s="137">
        <v>5</v>
      </c>
      <c r="S2154" s="137">
        <v>1</v>
      </c>
      <c r="T2154" s="137">
        <v>100</v>
      </c>
      <c r="U2154" t="str">
        <f>VLOOKUP($B2154,Summary!$A:$C,3,0)</f>
        <v>Avnind Singh</v>
      </c>
      <c r="V2154" t="str">
        <f ca="1">VLOOKUP($B2154,Summary!$A:$E,5,0)</f>
        <v>31 - 90</v>
      </c>
      <c r="W2154">
        <f t="shared" si="68"/>
        <v>10157455</v>
      </c>
    </row>
    <row r="2155" spans="1:23" s="8" customFormat="1">
      <c r="A2155" s="6">
        <v>45471</v>
      </c>
      <c r="B2155" s="209">
        <v>10156403</v>
      </c>
      <c r="C2155" s="7" t="str">
        <f t="shared" si="69"/>
        <v>MOHAMMED SAJID TAK</v>
      </c>
      <c r="D2155" t="s">
        <v>541</v>
      </c>
      <c r="E2155">
        <v>9623733102</v>
      </c>
      <c r="F2155" t="s">
        <v>402</v>
      </c>
      <c r="G2155">
        <v>4</v>
      </c>
      <c r="H2155">
        <v>2</v>
      </c>
      <c r="I2155">
        <v>0</v>
      </c>
      <c r="J2155">
        <v>2</v>
      </c>
      <c r="K2155">
        <v>0</v>
      </c>
      <c r="L2155">
        <v>4</v>
      </c>
      <c r="M2155">
        <v>0</v>
      </c>
      <c r="N2155">
        <v>0</v>
      </c>
      <c r="O2155" t="s">
        <v>384</v>
      </c>
      <c r="P2155" s="368">
        <v>230</v>
      </c>
      <c r="Q2155" s="137">
        <v>36002</v>
      </c>
      <c r="R2155" s="137">
        <v>4</v>
      </c>
      <c r="S2155" s="137">
        <v>1</v>
      </c>
      <c r="T2155" s="137">
        <v>100</v>
      </c>
      <c r="U2155" t="str">
        <f>VLOOKUP($B2155,Summary!$A:$C,3,0)</f>
        <v>Intezar Sayed</v>
      </c>
      <c r="V2155" t="str">
        <f ca="1">VLOOKUP($B2155,Summary!$A:$E,5,0)</f>
        <v>31 - 90</v>
      </c>
      <c r="W2155">
        <f t="shared" si="68"/>
        <v>10156403</v>
      </c>
    </row>
    <row r="2156" spans="1:23" s="8" customFormat="1">
      <c r="A2156" s="6">
        <v>45471</v>
      </c>
      <c r="B2156" s="209">
        <v>10142058</v>
      </c>
      <c r="C2156" s="7" t="str">
        <f t="shared" si="69"/>
        <v>ANGAD RAMJI GUPTA</v>
      </c>
      <c r="D2156" t="s">
        <v>450</v>
      </c>
      <c r="E2156">
        <v>9820840706</v>
      </c>
      <c r="F2156" t="s">
        <v>405</v>
      </c>
      <c r="G2156">
        <v>7</v>
      </c>
      <c r="H2156">
        <v>1</v>
      </c>
      <c r="I2156">
        <v>0</v>
      </c>
      <c r="J2156">
        <v>6</v>
      </c>
      <c r="K2156">
        <v>0</v>
      </c>
      <c r="L2156">
        <v>7</v>
      </c>
      <c r="M2156">
        <v>0</v>
      </c>
      <c r="N2156">
        <v>0</v>
      </c>
      <c r="O2156" t="s">
        <v>384</v>
      </c>
      <c r="P2156" s="368">
        <v>240</v>
      </c>
      <c r="Q2156" s="137">
        <v>2360</v>
      </c>
      <c r="R2156" s="137">
        <v>7</v>
      </c>
      <c r="S2156" s="137">
        <v>1</v>
      </c>
      <c r="T2156" s="137">
        <v>100</v>
      </c>
      <c r="U2156" t="str">
        <f>VLOOKUP($B2156,Summary!$A:$C,3,0)</f>
        <v>Rushikesh Kale</v>
      </c>
      <c r="V2156" t="str">
        <f ca="1">VLOOKUP($B2156,Summary!$A:$E,5,0)</f>
        <v>More Than 1 Year</v>
      </c>
      <c r="W2156">
        <f t="shared" si="68"/>
        <v>10142058</v>
      </c>
    </row>
    <row r="2157" spans="1:23" s="8" customFormat="1">
      <c r="A2157" s="6">
        <v>45471</v>
      </c>
      <c r="B2157" s="209">
        <v>10154499</v>
      </c>
      <c r="C2157" s="7" t="str">
        <f t="shared" si="69"/>
        <v>SHIVAM PATHAK</v>
      </c>
      <c r="D2157" t="s">
        <v>478</v>
      </c>
      <c r="E2157">
        <v>9721050607</v>
      </c>
      <c r="F2157" t="s">
        <v>385</v>
      </c>
      <c r="G2157">
        <v>4</v>
      </c>
      <c r="H2157">
        <v>0</v>
      </c>
      <c r="I2157">
        <v>0</v>
      </c>
      <c r="J2157">
        <v>4</v>
      </c>
      <c r="K2157">
        <v>2</v>
      </c>
      <c r="L2157">
        <v>2</v>
      </c>
      <c r="M2157">
        <v>0</v>
      </c>
      <c r="N2157">
        <v>1</v>
      </c>
      <c r="O2157" t="s">
        <v>384</v>
      </c>
      <c r="P2157" s="368">
        <v>110</v>
      </c>
      <c r="Q2157" s="137">
        <v>0</v>
      </c>
      <c r="R2157" s="137">
        <v>4</v>
      </c>
      <c r="S2157" s="137">
        <v>1</v>
      </c>
      <c r="T2157" s="137">
        <v>80</v>
      </c>
      <c r="U2157" t="str">
        <f>VLOOKUP($B2157,Summary!$A:$C,3,0)</f>
        <v>Intezar Sayed</v>
      </c>
      <c r="V2157" t="str">
        <f ca="1">VLOOKUP($B2157,Summary!$A:$E,5,0)</f>
        <v>91 - 180</v>
      </c>
      <c r="W2157">
        <f t="shared" si="68"/>
        <v>10154499</v>
      </c>
    </row>
    <row r="2158" spans="1:23" s="8" customFormat="1">
      <c r="A2158" s="6">
        <v>45471</v>
      </c>
      <c r="B2158" s="209">
        <v>10152214</v>
      </c>
      <c r="C2158" s="7" t="str">
        <f t="shared" si="69"/>
        <v>VIKAS CHANDRABHAN MISHRA</v>
      </c>
      <c r="D2158" t="s">
        <v>445</v>
      </c>
      <c r="E2158">
        <v>8369541192</v>
      </c>
      <c r="F2158" t="s">
        <v>431</v>
      </c>
      <c r="G2158">
        <v>5</v>
      </c>
      <c r="H2158">
        <v>0</v>
      </c>
      <c r="I2158">
        <v>0</v>
      </c>
      <c r="J2158">
        <v>5</v>
      </c>
      <c r="K2158">
        <v>3</v>
      </c>
      <c r="L2158">
        <v>2</v>
      </c>
      <c r="M2158">
        <v>0</v>
      </c>
      <c r="N2158">
        <v>0</v>
      </c>
      <c r="O2158" t="s">
        <v>384</v>
      </c>
      <c r="P2158" s="368">
        <v>125</v>
      </c>
      <c r="Q2158" s="137">
        <v>0</v>
      </c>
      <c r="R2158" s="137">
        <v>5</v>
      </c>
      <c r="S2158" s="137">
        <v>1</v>
      </c>
      <c r="T2158" s="137">
        <v>100</v>
      </c>
      <c r="U2158" t="str">
        <f>VLOOKUP($B2158,Summary!$A:$C,3,0)</f>
        <v>Madhuri Joshi</v>
      </c>
      <c r="V2158" t="str">
        <f ca="1">VLOOKUP($B2158,Summary!$A:$E,5,0)</f>
        <v>91 - 180</v>
      </c>
      <c r="W2158">
        <f t="shared" si="68"/>
        <v>10152214</v>
      </c>
    </row>
    <row r="2159" spans="1:23" s="8" customFormat="1">
      <c r="A2159" s="6">
        <v>45471</v>
      </c>
      <c r="B2159" s="209">
        <v>10158408</v>
      </c>
      <c r="C2159" s="7" t="str">
        <f t="shared" si="69"/>
        <v>PRASHANT TUKARAM THOKALE</v>
      </c>
      <c r="D2159" t="s">
        <v>586</v>
      </c>
      <c r="E2159">
        <v>8779830559</v>
      </c>
      <c r="F2159" t="s">
        <v>471</v>
      </c>
      <c r="G2159">
        <v>5</v>
      </c>
      <c r="H2159">
        <v>0</v>
      </c>
      <c r="I2159">
        <v>0</v>
      </c>
      <c r="J2159">
        <v>5</v>
      </c>
      <c r="K2159">
        <v>1</v>
      </c>
      <c r="L2159">
        <v>4</v>
      </c>
      <c r="M2159">
        <v>0</v>
      </c>
      <c r="N2159">
        <v>0</v>
      </c>
      <c r="O2159" t="s">
        <v>384</v>
      </c>
      <c r="P2159" s="368">
        <v>125</v>
      </c>
      <c r="Q2159" s="137">
        <v>0</v>
      </c>
      <c r="R2159" s="137">
        <v>5</v>
      </c>
      <c r="S2159" s="137">
        <v>1</v>
      </c>
      <c r="T2159" s="137">
        <v>100</v>
      </c>
      <c r="U2159" t="str">
        <f>VLOOKUP($B2159,Summary!$A:$C,3,0)</f>
        <v>Dileep Sharma</v>
      </c>
      <c r="V2159" t="str">
        <f ca="1">VLOOKUP($B2159,Summary!$A:$E,5,0)</f>
        <v>00 - 30</v>
      </c>
      <c r="W2159">
        <f t="shared" si="68"/>
        <v>10158408</v>
      </c>
    </row>
    <row r="2160" spans="1:23" s="8" customFormat="1">
      <c r="A2160" s="6">
        <v>45471</v>
      </c>
      <c r="B2160" s="209">
        <v>10153333</v>
      </c>
      <c r="C2160" s="7" t="str">
        <f t="shared" si="69"/>
        <v>SUMIT KUMAR PARASNATH VERMA</v>
      </c>
      <c r="D2160" t="s">
        <v>546</v>
      </c>
      <c r="E2160">
        <v>7738531602</v>
      </c>
      <c r="F2160" t="s">
        <v>503</v>
      </c>
      <c r="G2160">
        <v>5</v>
      </c>
      <c r="H2160">
        <v>1</v>
      </c>
      <c r="I2160">
        <v>0</v>
      </c>
      <c r="J2160">
        <v>4</v>
      </c>
      <c r="K2160">
        <v>0</v>
      </c>
      <c r="L2160">
        <v>6</v>
      </c>
      <c r="M2160">
        <v>0</v>
      </c>
      <c r="N2160">
        <v>0</v>
      </c>
      <c r="O2160" t="s">
        <v>384</v>
      </c>
      <c r="P2160" s="368">
        <v>180</v>
      </c>
      <c r="Q2160" s="137">
        <v>22656</v>
      </c>
      <c r="R2160" s="137">
        <v>5</v>
      </c>
      <c r="S2160" s="137">
        <v>1</v>
      </c>
      <c r="T2160" s="137">
        <v>100</v>
      </c>
      <c r="U2160" t="str">
        <f>VLOOKUP($B2160,Summary!$A:$C,3,0)</f>
        <v>Dileep Sharma</v>
      </c>
      <c r="V2160" t="str">
        <f ca="1">VLOOKUP($B2160,Summary!$A:$E,5,0)</f>
        <v>91 - 180</v>
      </c>
      <c r="W2160">
        <f t="shared" si="68"/>
        <v>10153333</v>
      </c>
    </row>
    <row r="2161" spans="1:23" s="8" customFormat="1">
      <c r="A2161" s="6">
        <v>45471</v>
      </c>
      <c r="B2161" s="209">
        <v>10152292</v>
      </c>
      <c r="C2161" s="7" t="str">
        <f t="shared" si="69"/>
        <v>CHOUBEY ADITYA AJIT</v>
      </c>
      <c r="D2161" t="s">
        <v>404</v>
      </c>
      <c r="E2161">
        <v>7414955787</v>
      </c>
      <c r="F2161" t="s">
        <v>405</v>
      </c>
      <c r="G2161">
        <v>2</v>
      </c>
      <c r="H2161">
        <v>1</v>
      </c>
      <c r="I2161">
        <v>0</v>
      </c>
      <c r="J2161">
        <v>1</v>
      </c>
      <c r="K2161">
        <v>0</v>
      </c>
      <c r="L2161">
        <v>2</v>
      </c>
      <c r="M2161">
        <v>0</v>
      </c>
      <c r="N2161">
        <v>1</v>
      </c>
      <c r="O2161" t="s">
        <v>384</v>
      </c>
      <c r="P2161" s="368">
        <v>125</v>
      </c>
      <c r="Q2161" s="137">
        <v>46000</v>
      </c>
      <c r="R2161" s="137">
        <v>2</v>
      </c>
      <c r="S2161" s="137">
        <v>1</v>
      </c>
      <c r="T2161" s="137">
        <v>66.67</v>
      </c>
      <c r="U2161" t="str">
        <f>VLOOKUP($B2161,Summary!$A:$C,3,0)</f>
        <v>Rushikesh Kale</v>
      </c>
      <c r="V2161" t="str">
        <f ca="1">VLOOKUP($B2161,Summary!$A:$E,5,0)</f>
        <v>91 - 180</v>
      </c>
      <c r="W2161">
        <f t="shared" si="68"/>
        <v>10152292</v>
      </c>
    </row>
    <row r="2162" spans="1:23" s="8" customFormat="1">
      <c r="A2162" s="6">
        <v>45471</v>
      </c>
      <c r="B2162" s="209">
        <v>10052546</v>
      </c>
      <c r="C2162" s="7" t="str">
        <f t="shared" si="69"/>
        <v>MANISH LOLARAKH NATH DUBEY</v>
      </c>
      <c r="D2162" t="s">
        <v>383</v>
      </c>
      <c r="E2162">
        <v>7715928718</v>
      </c>
      <c r="F2162" t="s">
        <v>413</v>
      </c>
      <c r="G2162">
        <v>1</v>
      </c>
      <c r="H2162">
        <v>0</v>
      </c>
      <c r="I2162">
        <v>0</v>
      </c>
      <c r="J2162">
        <v>1</v>
      </c>
      <c r="K2162">
        <v>0</v>
      </c>
      <c r="L2162">
        <v>1</v>
      </c>
      <c r="M2162">
        <v>0</v>
      </c>
      <c r="N2162">
        <v>0</v>
      </c>
      <c r="O2162" t="s">
        <v>384</v>
      </c>
      <c r="P2162" s="368">
        <v>0</v>
      </c>
      <c r="Q2162" s="137">
        <v>0</v>
      </c>
      <c r="R2162" s="137">
        <v>0</v>
      </c>
      <c r="S2162" s="137">
        <v>1</v>
      </c>
      <c r="T2162" s="137">
        <v>0</v>
      </c>
      <c r="U2162" t="str">
        <f>VLOOKUP($B2162,Summary!$A:$C,3,0)</f>
        <v>Madhuri Joshi</v>
      </c>
      <c r="V2162" t="str">
        <f ca="1">VLOOKUP($B2162,Summary!$A:$E,5,0)</f>
        <v>More Than 1 Year</v>
      </c>
      <c r="W2162">
        <f t="shared" si="68"/>
        <v>10052546</v>
      </c>
    </row>
    <row r="2163" spans="1:23" s="8" customFormat="1">
      <c r="A2163" s="6">
        <v>45471</v>
      </c>
      <c r="B2163" s="209">
        <v>10155617</v>
      </c>
      <c r="C2163" s="7" t="str">
        <f t="shared" si="69"/>
        <v>NANDLAL RAJBHAR</v>
      </c>
      <c r="D2163" t="s">
        <v>504</v>
      </c>
      <c r="E2163">
        <v>9594189301</v>
      </c>
      <c r="F2163" t="s">
        <v>401</v>
      </c>
      <c r="G2163">
        <v>3</v>
      </c>
      <c r="H2163">
        <v>0</v>
      </c>
      <c r="I2163">
        <v>0</v>
      </c>
      <c r="J2163">
        <v>3</v>
      </c>
      <c r="K2163">
        <v>1</v>
      </c>
      <c r="L2163">
        <v>2</v>
      </c>
      <c r="M2163">
        <v>0</v>
      </c>
      <c r="N2163">
        <v>0</v>
      </c>
      <c r="O2163" t="s">
        <v>384</v>
      </c>
      <c r="P2163" s="368">
        <v>65</v>
      </c>
      <c r="Q2163" s="137">
        <v>0</v>
      </c>
      <c r="R2163" s="137">
        <v>3</v>
      </c>
      <c r="S2163" s="137">
        <v>1</v>
      </c>
      <c r="T2163" s="137">
        <v>60</v>
      </c>
      <c r="U2163" t="str">
        <f>VLOOKUP($B2163,Summary!$A:$C,3,0)</f>
        <v>Abhijit Khanvilkar</v>
      </c>
      <c r="V2163" t="str">
        <f ca="1">VLOOKUP($B2163,Summary!$A:$E,5,0)</f>
        <v>31 - 90</v>
      </c>
      <c r="W2163">
        <f t="shared" si="68"/>
        <v>10155617</v>
      </c>
    </row>
    <row r="2164" spans="1:23" s="8" customFormat="1">
      <c r="A2164" s="6">
        <v>45471</v>
      </c>
      <c r="B2164" s="209">
        <v>10155622</v>
      </c>
      <c r="C2164" s="7" t="str">
        <f t="shared" si="69"/>
        <v>SOFIYAN MOHAMMED UMAR ANSARI</v>
      </c>
      <c r="D2164" t="s">
        <v>498</v>
      </c>
      <c r="E2164">
        <v>7304151160</v>
      </c>
      <c r="F2164" t="s">
        <v>503</v>
      </c>
      <c r="G2164">
        <v>5</v>
      </c>
      <c r="H2164">
        <v>0</v>
      </c>
      <c r="I2164">
        <v>0</v>
      </c>
      <c r="J2164">
        <v>5</v>
      </c>
      <c r="K2164">
        <v>4</v>
      </c>
      <c r="L2164">
        <v>1</v>
      </c>
      <c r="M2164">
        <v>0</v>
      </c>
      <c r="N2164">
        <v>0</v>
      </c>
      <c r="O2164" t="s">
        <v>384</v>
      </c>
      <c r="P2164" s="368">
        <v>125</v>
      </c>
      <c r="Q2164" s="137">
        <v>0</v>
      </c>
      <c r="R2164" s="137">
        <v>5</v>
      </c>
      <c r="S2164" s="137">
        <v>1</v>
      </c>
      <c r="T2164" s="137">
        <v>100</v>
      </c>
      <c r="U2164" t="str">
        <f>VLOOKUP($B2164,Summary!$A:$C,3,0)</f>
        <v>Dileep Sharma</v>
      </c>
      <c r="V2164" t="str">
        <f ca="1">VLOOKUP($B2164,Summary!$A:$E,5,0)</f>
        <v>31 - 90</v>
      </c>
      <c r="W2164">
        <f t="shared" si="68"/>
        <v>10155622</v>
      </c>
    </row>
    <row r="2165" spans="1:23" s="8" customFormat="1">
      <c r="A2165" s="6">
        <v>45471</v>
      </c>
      <c r="B2165" s="209">
        <v>10158741</v>
      </c>
      <c r="C2165" s="7" t="str">
        <f t="shared" si="69"/>
        <v>SUBHAM YADAV</v>
      </c>
      <c r="D2165" t="s">
        <v>592</v>
      </c>
      <c r="E2165">
        <v>8429363770</v>
      </c>
      <c r="F2165" t="s">
        <v>461</v>
      </c>
      <c r="G2165">
        <v>5</v>
      </c>
      <c r="H2165">
        <v>0</v>
      </c>
      <c r="I2165">
        <v>0</v>
      </c>
      <c r="J2165">
        <v>5</v>
      </c>
      <c r="K2165">
        <v>3</v>
      </c>
      <c r="L2165">
        <v>2</v>
      </c>
      <c r="M2165">
        <v>0</v>
      </c>
      <c r="N2165">
        <v>0</v>
      </c>
      <c r="O2165" t="s">
        <v>384</v>
      </c>
      <c r="P2165" s="368">
        <v>125</v>
      </c>
      <c r="Q2165" s="137">
        <v>0</v>
      </c>
      <c r="R2165" s="137">
        <v>5</v>
      </c>
      <c r="S2165" s="137">
        <v>1</v>
      </c>
      <c r="T2165" s="137">
        <v>100</v>
      </c>
      <c r="U2165" t="str">
        <f>VLOOKUP($B2165,Summary!$A:$C,3,0)</f>
        <v>Avnind Singh</v>
      </c>
      <c r="V2165" t="str">
        <f ca="1">VLOOKUP($B2165,Summary!$A:$E,5,0)</f>
        <v>00 - 30</v>
      </c>
      <c r="W2165">
        <f t="shared" si="68"/>
        <v>10158741</v>
      </c>
    </row>
    <row r="2166" spans="1:23" s="8" customFormat="1">
      <c r="A2166" s="6">
        <v>45471</v>
      </c>
      <c r="B2166" s="209">
        <v>10062664</v>
      </c>
      <c r="C2166" s="7" t="str">
        <f t="shared" si="69"/>
        <v>NAVEEN TRIPATHI</v>
      </c>
      <c r="D2166" t="s">
        <v>433</v>
      </c>
      <c r="E2166">
        <v>8979086009</v>
      </c>
      <c r="F2166" t="s">
        <v>414</v>
      </c>
      <c r="G2166">
        <v>1</v>
      </c>
      <c r="H2166">
        <v>1</v>
      </c>
      <c r="I2166">
        <v>0</v>
      </c>
      <c r="J2166">
        <v>0</v>
      </c>
      <c r="K2166">
        <v>1</v>
      </c>
      <c r="L2166">
        <v>1</v>
      </c>
      <c r="M2166">
        <v>0</v>
      </c>
      <c r="N2166">
        <v>0</v>
      </c>
      <c r="O2166" t="s">
        <v>384</v>
      </c>
      <c r="P2166" s="368">
        <v>100</v>
      </c>
      <c r="Q2166" s="137">
        <v>9676</v>
      </c>
      <c r="R2166" s="137">
        <v>2</v>
      </c>
      <c r="S2166" s="137">
        <v>1</v>
      </c>
      <c r="T2166" s="137">
        <v>40</v>
      </c>
      <c r="U2166" t="str">
        <f>VLOOKUP($B2166,Summary!$A:$C,3,0)</f>
        <v>Intezar Sayed</v>
      </c>
      <c r="V2166" t="str">
        <f ca="1">VLOOKUP($B2166,Summary!$A:$E,5,0)</f>
        <v>More Than 1 Year</v>
      </c>
      <c r="W2166">
        <f t="shared" si="68"/>
        <v>10062664</v>
      </c>
    </row>
    <row r="2167" spans="1:23" s="8" customFormat="1">
      <c r="A2167" s="6">
        <v>45471</v>
      </c>
      <c r="B2167" s="209">
        <v>10051652</v>
      </c>
      <c r="C2167" s="7" t="str">
        <f t="shared" si="69"/>
        <v>DINESH GHODVINDE</v>
      </c>
      <c r="D2167" t="s">
        <v>444</v>
      </c>
      <c r="E2167">
        <v>7020949492</v>
      </c>
      <c r="F2167" t="s">
        <v>412</v>
      </c>
      <c r="G2167">
        <v>5</v>
      </c>
      <c r="H2167">
        <v>0</v>
      </c>
      <c r="I2167">
        <v>0</v>
      </c>
      <c r="J2167">
        <v>5</v>
      </c>
      <c r="K2167">
        <v>2</v>
      </c>
      <c r="L2167">
        <v>3</v>
      </c>
      <c r="M2167">
        <v>0</v>
      </c>
      <c r="N2167">
        <v>0</v>
      </c>
      <c r="O2167" t="s">
        <v>384</v>
      </c>
      <c r="P2167" s="368">
        <v>115</v>
      </c>
      <c r="Q2167" s="137">
        <v>0</v>
      </c>
      <c r="R2167" s="137">
        <v>5</v>
      </c>
      <c r="S2167" s="137">
        <v>1</v>
      </c>
      <c r="T2167" s="137">
        <v>100</v>
      </c>
      <c r="U2167" t="str">
        <f>VLOOKUP($B2167,Summary!$A:$C,3,0)</f>
        <v>Rushikesh Kale</v>
      </c>
      <c r="V2167" t="str">
        <f ca="1">VLOOKUP($B2167,Summary!$A:$E,5,0)</f>
        <v>More Than 1 Year</v>
      </c>
      <c r="W2167">
        <f t="shared" si="68"/>
        <v>10051652</v>
      </c>
    </row>
    <row r="2168" spans="1:23" s="8" customFormat="1">
      <c r="A2168" s="6">
        <v>45471</v>
      </c>
      <c r="B2168" s="209">
        <v>10152249</v>
      </c>
      <c r="C2168" s="7" t="str">
        <f t="shared" si="69"/>
        <v>HARIHAR SINGH</v>
      </c>
      <c r="D2168" t="s">
        <v>438</v>
      </c>
      <c r="E2168">
        <v>8149312014</v>
      </c>
      <c r="F2168" t="s">
        <v>385</v>
      </c>
      <c r="G2168">
        <v>3</v>
      </c>
      <c r="H2168">
        <v>0</v>
      </c>
      <c r="I2168">
        <v>0</v>
      </c>
      <c r="J2168">
        <v>3</v>
      </c>
      <c r="K2168">
        <v>0</v>
      </c>
      <c r="L2168">
        <v>3</v>
      </c>
      <c r="M2168">
        <v>0</v>
      </c>
      <c r="N2168">
        <v>0</v>
      </c>
      <c r="O2168" t="s">
        <v>384</v>
      </c>
      <c r="P2168" s="368">
        <v>70</v>
      </c>
      <c r="Q2168" s="137">
        <v>0</v>
      </c>
      <c r="R2168" s="137">
        <v>3</v>
      </c>
      <c r="S2168" s="137">
        <v>1</v>
      </c>
      <c r="T2168" s="137">
        <v>60</v>
      </c>
      <c r="U2168" t="str">
        <f>VLOOKUP($B2168,Summary!$A:$C,3,0)</f>
        <v>Intezar Sayed</v>
      </c>
      <c r="V2168" t="str">
        <f ca="1">VLOOKUP($B2168,Summary!$A:$E,5,0)</f>
        <v>91 - 180</v>
      </c>
      <c r="W2168">
        <f t="shared" si="68"/>
        <v>10152249</v>
      </c>
    </row>
    <row r="2169" spans="1:23" s="8" customFormat="1">
      <c r="A2169" s="6">
        <v>45471</v>
      </c>
      <c r="B2169" s="209">
        <v>10149232</v>
      </c>
      <c r="C2169" s="7" t="str">
        <f t="shared" si="69"/>
        <v>AKASH KUMAR JAISWAL</v>
      </c>
      <c r="D2169" t="s">
        <v>452</v>
      </c>
      <c r="E2169">
        <v>9984180596</v>
      </c>
      <c r="F2169" t="s">
        <v>497</v>
      </c>
      <c r="G2169">
        <v>2</v>
      </c>
      <c r="H2169">
        <v>0</v>
      </c>
      <c r="I2169">
        <v>0</v>
      </c>
      <c r="J2169">
        <v>2</v>
      </c>
      <c r="K2169">
        <v>1</v>
      </c>
      <c r="L2169">
        <v>1</v>
      </c>
      <c r="M2169">
        <v>0</v>
      </c>
      <c r="N2169">
        <v>0</v>
      </c>
      <c r="O2169" t="s">
        <v>384</v>
      </c>
      <c r="P2169" s="368">
        <v>40</v>
      </c>
      <c r="Q2169" s="137">
        <v>0</v>
      </c>
      <c r="R2169" s="137">
        <v>2</v>
      </c>
      <c r="S2169" s="137">
        <v>1</v>
      </c>
      <c r="T2169" s="137">
        <v>40</v>
      </c>
      <c r="U2169" t="str">
        <f>VLOOKUP($B2169,Summary!$A:$C,3,0)</f>
        <v>Dileep Sharma</v>
      </c>
      <c r="V2169" t="str">
        <f ca="1">VLOOKUP($B2169,Summary!$A:$E,5,0)</f>
        <v>180 +</v>
      </c>
      <c r="W2169">
        <f t="shared" si="68"/>
        <v>10149232</v>
      </c>
    </row>
    <row r="2170" spans="1:23" s="8" customFormat="1">
      <c r="A2170" s="6">
        <v>45471</v>
      </c>
      <c r="B2170" s="209">
        <v>10039145</v>
      </c>
      <c r="C2170" s="7" t="str">
        <f t="shared" si="69"/>
        <v>SUSHEEL DUBEY</v>
      </c>
      <c r="D2170" t="s">
        <v>395</v>
      </c>
      <c r="E2170">
        <v>9967423888</v>
      </c>
      <c r="F2170" t="s">
        <v>414</v>
      </c>
      <c r="G2170">
        <v>1</v>
      </c>
      <c r="H2170">
        <v>1</v>
      </c>
      <c r="I2170">
        <v>0</v>
      </c>
      <c r="J2170">
        <v>0</v>
      </c>
      <c r="K2170">
        <v>1</v>
      </c>
      <c r="L2170">
        <v>0</v>
      </c>
      <c r="M2170">
        <v>0</v>
      </c>
      <c r="N2170">
        <v>0</v>
      </c>
      <c r="O2170" t="s">
        <v>384</v>
      </c>
      <c r="P2170" s="368">
        <v>95</v>
      </c>
      <c r="Q2170" s="137">
        <v>3540</v>
      </c>
      <c r="R2170" s="137">
        <v>1</v>
      </c>
      <c r="S2170" s="137">
        <v>1</v>
      </c>
      <c r="T2170" s="137">
        <v>20</v>
      </c>
      <c r="U2170" t="str">
        <f>VLOOKUP($B2170,Summary!$A:$C,3,0)</f>
        <v>Intezar Sayed</v>
      </c>
      <c r="V2170" t="str">
        <f ca="1">VLOOKUP($B2170,Summary!$A:$E,5,0)</f>
        <v>More Than 1 Year</v>
      </c>
      <c r="W2170">
        <f t="shared" si="68"/>
        <v>10039145</v>
      </c>
    </row>
    <row r="2171" spans="1:23" s="8" customFormat="1">
      <c r="A2171" s="6">
        <v>45471</v>
      </c>
      <c r="B2171" s="209">
        <v>10145771</v>
      </c>
      <c r="C2171" s="7" t="str">
        <f t="shared" si="69"/>
        <v>RISHIKESH DUBEY</v>
      </c>
      <c r="D2171" t="s">
        <v>437</v>
      </c>
      <c r="E2171">
        <v>8369036235</v>
      </c>
      <c r="F2171" t="s">
        <v>433</v>
      </c>
      <c r="G2171">
        <v>3</v>
      </c>
      <c r="H2171">
        <v>0</v>
      </c>
      <c r="I2171">
        <v>0</v>
      </c>
      <c r="J2171">
        <v>3</v>
      </c>
      <c r="K2171">
        <v>0</v>
      </c>
      <c r="L2171">
        <v>3</v>
      </c>
      <c r="M2171">
        <v>0</v>
      </c>
      <c r="N2171">
        <v>0</v>
      </c>
      <c r="O2171" t="s">
        <v>384</v>
      </c>
      <c r="P2171" s="368">
        <v>70</v>
      </c>
      <c r="Q2171" s="137">
        <v>0</v>
      </c>
      <c r="R2171" s="137">
        <v>3</v>
      </c>
      <c r="S2171" s="137">
        <v>1</v>
      </c>
      <c r="T2171" s="137">
        <v>60</v>
      </c>
      <c r="U2171" t="str">
        <f>VLOOKUP($B2171,Summary!$A:$C,3,0)</f>
        <v>Intezar Sayed</v>
      </c>
      <c r="V2171" t="str">
        <f ca="1">VLOOKUP($B2171,Summary!$A:$E,5,0)</f>
        <v>180 +</v>
      </c>
      <c r="W2171">
        <f t="shared" si="68"/>
        <v>10145771</v>
      </c>
    </row>
    <row r="2172" spans="1:23" s="8" customFormat="1">
      <c r="A2172" s="6">
        <v>45471</v>
      </c>
      <c r="B2172" s="209">
        <v>10157723</v>
      </c>
      <c r="C2172" s="7" t="str">
        <f t="shared" si="69"/>
        <v>BITTU KUMAR</v>
      </c>
      <c r="D2172" t="s">
        <v>565</v>
      </c>
      <c r="E2172">
        <v>8709035770</v>
      </c>
      <c r="F2172" t="s">
        <v>387</v>
      </c>
      <c r="G2172">
        <v>5</v>
      </c>
      <c r="H2172">
        <v>0</v>
      </c>
      <c r="I2172">
        <v>0</v>
      </c>
      <c r="J2172">
        <v>5</v>
      </c>
      <c r="K2172">
        <v>0</v>
      </c>
      <c r="L2172">
        <v>5</v>
      </c>
      <c r="M2172">
        <v>0</v>
      </c>
      <c r="N2172">
        <v>0</v>
      </c>
      <c r="O2172" t="s">
        <v>384</v>
      </c>
      <c r="P2172" s="368">
        <v>125</v>
      </c>
      <c r="Q2172" s="137">
        <v>0</v>
      </c>
      <c r="R2172" s="137">
        <v>5</v>
      </c>
      <c r="S2172" s="137">
        <v>1</v>
      </c>
      <c r="T2172" s="137">
        <v>100</v>
      </c>
      <c r="U2172" t="str">
        <f>VLOOKUP($B2172,Summary!$A:$C,3,0)</f>
        <v>Abhijit Khanvilkar</v>
      </c>
      <c r="V2172" t="str">
        <f ca="1">VLOOKUP($B2172,Summary!$A:$E,5,0)</f>
        <v>31 - 90</v>
      </c>
      <c r="W2172">
        <f t="shared" si="68"/>
        <v>10157723</v>
      </c>
    </row>
    <row r="2173" spans="1:23" s="8" customFormat="1">
      <c r="A2173" s="6">
        <v>45471</v>
      </c>
      <c r="B2173" s="209">
        <v>10158787</v>
      </c>
      <c r="C2173" s="7" t="str">
        <f t="shared" si="69"/>
        <v>SHUBHAMRAJENDRAPRASADTIWARI</v>
      </c>
      <c r="D2173" t="s">
        <v>603</v>
      </c>
      <c r="E2173">
        <v>8928971698</v>
      </c>
      <c r="F2173" t="s">
        <v>433</v>
      </c>
      <c r="G2173">
        <v>4</v>
      </c>
      <c r="H2173">
        <v>0</v>
      </c>
      <c r="I2173">
        <v>0</v>
      </c>
      <c r="J2173">
        <v>4</v>
      </c>
      <c r="K2173">
        <v>3</v>
      </c>
      <c r="L2173">
        <v>1</v>
      </c>
      <c r="M2173">
        <v>0</v>
      </c>
      <c r="N2173">
        <v>0</v>
      </c>
      <c r="O2173" t="s">
        <v>384</v>
      </c>
      <c r="P2173" s="368">
        <v>95</v>
      </c>
      <c r="Q2173" s="137">
        <v>0</v>
      </c>
      <c r="R2173" s="137">
        <v>4</v>
      </c>
      <c r="S2173" s="137">
        <v>1</v>
      </c>
      <c r="T2173" s="137">
        <v>100</v>
      </c>
      <c r="U2173" t="str">
        <f>VLOOKUP($B2173,Summary!$A:$C,3,0)</f>
        <v>Intezar Sayed</v>
      </c>
      <c r="V2173" t="str">
        <f ca="1">VLOOKUP($B2173,Summary!$A:$E,5,0)</f>
        <v>00 - 30</v>
      </c>
      <c r="W2173">
        <f t="shared" si="68"/>
        <v>10158787</v>
      </c>
    </row>
    <row r="2174" spans="1:23" s="8" customFormat="1">
      <c r="A2174" s="6">
        <v>45471</v>
      </c>
      <c r="B2174" s="209">
        <v>10153637</v>
      </c>
      <c r="C2174" s="7" t="str">
        <f t="shared" si="69"/>
        <v>AKHILESH TIWARI</v>
      </c>
      <c r="D2174" t="s">
        <v>591</v>
      </c>
      <c r="E2174">
        <v>8452813371</v>
      </c>
      <c r="F2174" t="s">
        <v>412</v>
      </c>
      <c r="G2174">
        <v>7</v>
      </c>
      <c r="H2174">
        <v>0</v>
      </c>
      <c r="I2174">
        <v>0</v>
      </c>
      <c r="J2174">
        <v>7</v>
      </c>
      <c r="K2174">
        <v>3</v>
      </c>
      <c r="L2174">
        <v>4</v>
      </c>
      <c r="M2174">
        <v>0</v>
      </c>
      <c r="N2174">
        <v>0</v>
      </c>
      <c r="O2174" t="s">
        <v>384</v>
      </c>
      <c r="P2174" s="368">
        <v>135</v>
      </c>
      <c r="Q2174" s="137">
        <v>0</v>
      </c>
      <c r="R2174" s="137">
        <v>6</v>
      </c>
      <c r="S2174" s="137">
        <v>1</v>
      </c>
      <c r="T2174" s="137">
        <v>100</v>
      </c>
      <c r="U2174" t="str">
        <f>VLOOKUP($B2174,Summary!$A:$C,3,0)</f>
        <v>Rushikesh Kale</v>
      </c>
      <c r="V2174" t="str">
        <f ca="1">VLOOKUP($B2174,Summary!$A:$E,5,0)</f>
        <v>91 - 180</v>
      </c>
      <c r="W2174">
        <f t="shared" si="68"/>
        <v>10153637</v>
      </c>
    </row>
    <row r="2175" spans="1:23" s="8" customFormat="1">
      <c r="A2175" s="6">
        <v>45471</v>
      </c>
      <c r="B2175" s="209">
        <v>10142760</v>
      </c>
      <c r="C2175" s="7" t="str">
        <f t="shared" si="69"/>
        <v>SAW MRITUNJAY KUMAR PREMCHAND</v>
      </c>
      <c r="D2175" t="s">
        <v>542</v>
      </c>
      <c r="E2175">
        <v>8779615120</v>
      </c>
      <c r="F2175" t="s">
        <v>409</v>
      </c>
      <c r="G2175">
        <v>5</v>
      </c>
      <c r="H2175">
        <v>0</v>
      </c>
      <c r="I2175">
        <v>0</v>
      </c>
      <c r="J2175">
        <v>5</v>
      </c>
      <c r="K2175">
        <v>0</v>
      </c>
      <c r="L2175">
        <v>5</v>
      </c>
      <c r="M2175">
        <v>0</v>
      </c>
      <c r="N2175">
        <v>0</v>
      </c>
      <c r="O2175" t="s">
        <v>384</v>
      </c>
      <c r="P2175" s="368">
        <v>100</v>
      </c>
      <c r="Q2175" s="137">
        <v>0</v>
      </c>
      <c r="R2175" s="137">
        <v>4</v>
      </c>
      <c r="S2175" s="137">
        <v>1</v>
      </c>
      <c r="T2175" s="137">
        <v>80</v>
      </c>
      <c r="U2175" t="str">
        <f>VLOOKUP($B2175,Summary!$A:$C,3,0)</f>
        <v>Avnind Singh</v>
      </c>
      <c r="V2175" t="str">
        <f ca="1">VLOOKUP($B2175,Summary!$A:$E,5,0)</f>
        <v>More Than 1 Year</v>
      </c>
      <c r="W2175">
        <f t="shared" si="68"/>
        <v>10142760</v>
      </c>
    </row>
    <row r="2176" spans="1:23" s="8" customFormat="1">
      <c r="A2176" s="6">
        <v>45471</v>
      </c>
      <c r="B2176" s="209">
        <v>10149396</v>
      </c>
      <c r="C2176" s="7" t="str">
        <f t="shared" si="69"/>
        <v>AKASH NARAYAN RAWTE</v>
      </c>
      <c r="D2176" t="s">
        <v>453</v>
      </c>
      <c r="E2176">
        <v>9594529510</v>
      </c>
      <c r="F2176" t="s">
        <v>386</v>
      </c>
      <c r="G2176">
        <v>4</v>
      </c>
      <c r="H2176">
        <v>0</v>
      </c>
      <c r="I2176">
        <v>0</v>
      </c>
      <c r="J2176">
        <v>4</v>
      </c>
      <c r="K2176">
        <v>4</v>
      </c>
      <c r="L2176">
        <v>0</v>
      </c>
      <c r="M2176">
        <v>0</v>
      </c>
      <c r="N2176">
        <v>0</v>
      </c>
      <c r="O2176" t="s">
        <v>384</v>
      </c>
      <c r="P2176" s="368">
        <v>100</v>
      </c>
      <c r="Q2176" s="137">
        <v>0</v>
      </c>
      <c r="R2176" s="137">
        <v>4</v>
      </c>
      <c r="S2176" s="137">
        <v>1</v>
      </c>
      <c r="T2176" s="137">
        <v>80</v>
      </c>
      <c r="U2176" t="str">
        <f>VLOOKUP($B2176,Summary!$A:$C,3,0)</f>
        <v>Avnind Singh</v>
      </c>
      <c r="V2176" t="str">
        <f ca="1">VLOOKUP($B2176,Summary!$A:$E,5,0)</f>
        <v>180 +</v>
      </c>
      <c r="W2176">
        <f t="shared" si="68"/>
        <v>10149396</v>
      </c>
    </row>
    <row r="2177" spans="1:23" s="8" customFormat="1">
      <c r="A2177" s="6">
        <v>45471</v>
      </c>
      <c r="B2177" s="209">
        <v>10156140</v>
      </c>
      <c r="C2177" s="7" t="str">
        <f t="shared" si="69"/>
        <v>AMAN TRIPATHI</v>
      </c>
      <c r="D2177" t="s">
        <v>509</v>
      </c>
      <c r="E2177">
        <v>7393838072</v>
      </c>
      <c r="F2177" t="s">
        <v>412</v>
      </c>
      <c r="G2177">
        <v>5</v>
      </c>
      <c r="H2177">
        <v>0</v>
      </c>
      <c r="I2177">
        <v>0</v>
      </c>
      <c r="J2177">
        <v>5</v>
      </c>
      <c r="K2177">
        <v>1</v>
      </c>
      <c r="L2177">
        <v>4</v>
      </c>
      <c r="M2177">
        <v>0</v>
      </c>
      <c r="N2177">
        <v>0</v>
      </c>
      <c r="O2177" t="s">
        <v>384</v>
      </c>
      <c r="P2177" s="368">
        <v>125</v>
      </c>
      <c r="Q2177" s="137">
        <v>0</v>
      </c>
      <c r="R2177" s="137">
        <v>5</v>
      </c>
      <c r="S2177" s="137">
        <v>1</v>
      </c>
      <c r="T2177" s="137">
        <v>100</v>
      </c>
      <c r="U2177" t="str">
        <f>VLOOKUP($B2177,Summary!$A:$C,3,0)</f>
        <v>Rushikesh Kale</v>
      </c>
      <c r="V2177" t="str">
        <f ca="1">VLOOKUP($B2177,Summary!$A:$E,5,0)</f>
        <v>31 - 90</v>
      </c>
      <c r="W2177">
        <f t="shared" si="68"/>
        <v>10156140</v>
      </c>
    </row>
    <row r="2178" spans="1:23" s="8" customFormat="1">
      <c r="A2178" s="6">
        <v>45471</v>
      </c>
      <c r="B2178" s="209">
        <v>10154722</v>
      </c>
      <c r="C2178" s="7" t="str">
        <f t="shared" si="69"/>
        <v>ANIMESH KARMAKAR</v>
      </c>
      <c r="D2178" t="s">
        <v>492</v>
      </c>
      <c r="E2178">
        <v>6294590298</v>
      </c>
      <c r="F2178" t="s">
        <v>387</v>
      </c>
      <c r="G2178">
        <v>8</v>
      </c>
      <c r="H2178">
        <v>0</v>
      </c>
      <c r="I2178">
        <v>0</v>
      </c>
      <c r="J2178">
        <v>8</v>
      </c>
      <c r="K2178">
        <v>4</v>
      </c>
      <c r="L2178">
        <v>4</v>
      </c>
      <c r="M2178">
        <v>0</v>
      </c>
      <c r="N2178">
        <v>0</v>
      </c>
      <c r="O2178" t="s">
        <v>384</v>
      </c>
      <c r="P2178" s="368">
        <v>190</v>
      </c>
      <c r="Q2178" s="137">
        <v>0</v>
      </c>
      <c r="R2178" s="137">
        <v>8</v>
      </c>
      <c r="S2178" s="137">
        <v>1</v>
      </c>
      <c r="T2178" s="137">
        <v>100</v>
      </c>
      <c r="U2178" t="str">
        <f>VLOOKUP($B2178,Summary!$A:$C,3,0)</f>
        <v>Abhijit Khanvilkar</v>
      </c>
      <c r="V2178" t="str">
        <f ca="1">VLOOKUP($B2178,Summary!$A:$E,5,0)</f>
        <v>91 - 180</v>
      </c>
      <c r="W2178">
        <f t="shared" si="68"/>
        <v>10154722</v>
      </c>
    </row>
    <row r="2179" spans="1:23" s="8" customFormat="1">
      <c r="A2179" s="6">
        <v>45471</v>
      </c>
      <c r="B2179" s="209">
        <v>10151345</v>
      </c>
      <c r="C2179" s="7" t="str">
        <f t="shared" si="69"/>
        <v>NAGENDRA MISHRA</v>
      </c>
      <c r="D2179" t="s">
        <v>386</v>
      </c>
      <c r="E2179">
        <v>7049872363</v>
      </c>
      <c r="F2179" t="s">
        <v>448</v>
      </c>
      <c r="G2179">
        <v>2</v>
      </c>
      <c r="H2179">
        <v>0</v>
      </c>
      <c r="I2179">
        <v>0</v>
      </c>
      <c r="J2179">
        <v>2</v>
      </c>
      <c r="K2179">
        <v>1</v>
      </c>
      <c r="L2179">
        <v>1</v>
      </c>
      <c r="M2179">
        <v>0</v>
      </c>
      <c r="N2179">
        <v>0</v>
      </c>
      <c r="O2179" t="s">
        <v>384</v>
      </c>
      <c r="P2179" s="368">
        <v>50</v>
      </c>
      <c r="Q2179" s="137">
        <v>0</v>
      </c>
      <c r="R2179" s="137">
        <v>2</v>
      </c>
      <c r="S2179" s="137">
        <v>1</v>
      </c>
      <c r="T2179" s="137">
        <v>66.67</v>
      </c>
      <c r="U2179" t="str">
        <f>VLOOKUP($B2179,Summary!$A:$C,3,0)</f>
        <v>Avnind Singh</v>
      </c>
      <c r="V2179" t="str">
        <f ca="1">VLOOKUP($B2179,Summary!$A:$E,5,0)</f>
        <v>180 +</v>
      </c>
      <c r="W2179">
        <f t="shared" ref="W2179:W2242" si="70">B2179</f>
        <v>10151345</v>
      </c>
    </row>
    <row r="2180" spans="1:23" s="8" customFormat="1">
      <c r="A2180" s="6">
        <v>45471</v>
      </c>
      <c r="B2180" s="209">
        <v>10091881</v>
      </c>
      <c r="C2180" s="7" t="str">
        <f t="shared" si="69"/>
        <v>SUMIT SHARAD SANAS</v>
      </c>
      <c r="D2180" t="s">
        <v>427</v>
      </c>
      <c r="E2180">
        <v>8652573355</v>
      </c>
      <c r="F2180" t="s">
        <v>392</v>
      </c>
      <c r="G2180">
        <v>1</v>
      </c>
      <c r="H2180">
        <v>0</v>
      </c>
      <c r="I2180">
        <v>0</v>
      </c>
      <c r="J2180">
        <v>1</v>
      </c>
      <c r="K2180">
        <v>0</v>
      </c>
      <c r="L2180">
        <v>1</v>
      </c>
      <c r="M2180">
        <v>0</v>
      </c>
      <c r="N2180">
        <v>0</v>
      </c>
      <c r="O2180" t="s">
        <v>384</v>
      </c>
      <c r="P2180" s="368">
        <v>25</v>
      </c>
      <c r="Q2180" s="137">
        <v>0</v>
      </c>
      <c r="R2180" s="137">
        <v>1</v>
      </c>
      <c r="S2180" s="137">
        <v>1</v>
      </c>
      <c r="T2180" s="137">
        <v>20</v>
      </c>
      <c r="U2180" t="str">
        <f>VLOOKUP($B2180,Summary!$A:$C,3,0)</f>
        <v>Abhijit Khanvilkar</v>
      </c>
      <c r="V2180" t="str">
        <f ca="1">VLOOKUP($B2180,Summary!$A:$E,5,0)</f>
        <v>More Than 1 Year</v>
      </c>
      <c r="W2180">
        <f t="shared" si="70"/>
        <v>10091881</v>
      </c>
    </row>
    <row r="2181" spans="1:23" s="8" customFormat="1">
      <c r="A2181" s="6">
        <v>45471</v>
      </c>
      <c r="B2181" s="209">
        <v>10154719</v>
      </c>
      <c r="C2181" s="7" t="str">
        <f t="shared" si="69"/>
        <v>CHANDAN MISHRA</v>
      </c>
      <c r="D2181" t="s">
        <v>489</v>
      </c>
      <c r="E2181">
        <v>8433849596</v>
      </c>
      <c r="F2181" t="s">
        <v>471</v>
      </c>
      <c r="G2181">
        <v>5</v>
      </c>
      <c r="H2181">
        <v>0</v>
      </c>
      <c r="I2181">
        <v>0</v>
      </c>
      <c r="J2181">
        <v>5</v>
      </c>
      <c r="K2181">
        <v>1</v>
      </c>
      <c r="L2181">
        <v>4</v>
      </c>
      <c r="M2181">
        <v>0</v>
      </c>
      <c r="N2181">
        <v>0</v>
      </c>
      <c r="O2181" t="s">
        <v>384</v>
      </c>
      <c r="P2181" s="368">
        <v>115</v>
      </c>
      <c r="Q2181" s="137">
        <v>0</v>
      </c>
      <c r="R2181" s="137">
        <v>5</v>
      </c>
      <c r="S2181" s="137">
        <v>1</v>
      </c>
      <c r="T2181" s="137">
        <v>100</v>
      </c>
      <c r="U2181" t="str">
        <f>VLOOKUP($B2181,Summary!$A:$C,3,0)</f>
        <v>Dileep Sharma</v>
      </c>
      <c r="V2181" t="str">
        <f ca="1">VLOOKUP($B2181,Summary!$A:$E,5,0)</f>
        <v>91 - 180</v>
      </c>
      <c r="W2181">
        <f t="shared" si="70"/>
        <v>10154719</v>
      </c>
    </row>
    <row r="2182" spans="1:23" s="8" customFormat="1">
      <c r="A2182" s="6">
        <v>45471</v>
      </c>
      <c r="B2182" s="209">
        <v>10158405</v>
      </c>
      <c r="C2182" s="7" t="str">
        <f t="shared" si="69"/>
        <v>KAPIL</v>
      </c>
      <c r="D2182" t="s">
        <v>583</v>
      </c>
      <c r="E2182">
        <v>8295745494</v>
      </c>
      <c r="F2182" t="s">
        <v>397</v>
      </c>
      <c r="G2182">
        <v>3</v>
      </c>
      <c r="H2182">
        <v>1</v>
      </c>
      <c r="I2182">
        <v>0</v>
      </c>
      <c r="J2182">
        <v>2</v>
      </c>
      <c r="K2182">
        <v>3</v>
      </c>
      <c r="L2182">
        <v>0</v>
      </c>
      <c r="M2182">
        <v>0</v>
      </c>
      <c r="N2182">
        <v>1</v>
      </c>
      <c r="O2182" t="s">
        <v>384</v>
      </c>
      <c r="P2182" s="368">
        <v>160</v>
      </c>
      <c r="Q2182" s="137">
        <v>2360</v>
      </c>
      <c r="R2182" s="137">
        <v>3</v>
      </c>
      <c r="S2182" s="137">
        <v>1</v>
      </c>
      <c r="T2182" s="137">
        <v>100</v>
      </c>
      <c r="U2182" t="str">
        <f>VLOOKUP($B2182,Summary!$A:$C,3,0)</f>
        <v>Madhuri Joshi</v>
      </c>
      <c r="V2182" t="str">
        <f ca="1">VLOOKUP($B2182,Summary!$A:$E,5,0)</f>
        <v>00 - 30</v>
      </c>
      <c r="W2182">
        <f t="shared" si="70"/>
        <v>10158405</v>
      </c>
    </row>
    <row r="2183" spans="1:23" s="8" customFormat="1">
      <c r="A2183" s="6">
        <v>45471</v>
      </c>
      <c r="B2183" s="209">
        <v>10147962</v>
      </c>
      <c r="C2183" s="7" t="str">
        <f t="shared" si="69"/>
        <v>SIDDHANT RAJENDRA PAWAR</v>
      </c>
      <c r="D2183" t="s">
        <v>448</v>
      </c>
      <c r="E2183">
        <v>9372138716</v>
      </c>
      <c r="F2183" t="s">
        <v>479</v>
      </c>
      <c r="G2183">
        <v>1</v>
      </c>
      <c r="H2183">
        <v>1</v>
      </c>
      <c r="I2183">
        <v>0</v>
      </c>
      <c r="J2183">
        <v>0</v>
      </c>
      <c r="K2183">
        <v>0</v>
      </c>
      <c r="L2183">
        <v>1</v>
      </c>
      <c r="M2183">
        <v>0</v>
      </c>
      <c r="N2183">
        <v>0</v>
      </c>
      <c r="O2183" t="s">
        <v>384</v>
      </c>
      <c r="P2183" s="368">
        <v>85</v>
      </c>
      <c r="Q2183" s="137">
        <v>13098</v>
      </c>
      <c r="R2183" s="137">
        <v>1</v>
      </c>
      <c r="S2183" s="137">
        <v>1</v>
      </c>
      <c r="T2183" s="137">
        <v>20</v>
      </c>
      <c r="U2183" t="str">
        <f>VLOOKUP($B2183,Summary!$A:$C,3,0)</f>
        <v>Avnind Singh</v>
      </c>
      <c r="V2183" t="str">
        <f ca="1">VLOOKUP($B2183,Summary!$A:$E,5,0)</f>
        <v>180 +</v>
      </c>
      <c r="W2183">
        <f t="shared" si="70"/>
        <v>10147962</v>
      </c>
    </row>
    <row r="2184" spans="1:23" s="8" customFormat="1">
      <c r="A2184" s="6">
        <v>45471</v>
      </c>
      <c r="B2184" s="209">
        <v>10153331</v>
      </c>
      <c r="C2184" s="7" t="str">
        <f t="shared" si="69"/>
        <v>RAGHWENDRA KUMAR SINGH</v>
      </c>
      <c r="D2184" t="s">
        <v>460</v>
      </c>
      <c r="E2184">
        <v>8104389966</v>
      </c>
      <c r="F2184" t="s">
        <v>390</v>
      </c>
      <c r="G2184">
        <v>3</v>
      </c>
      <c r="H2184">
        <v>0</v>
      </c>
      <c r="I2184">
        <v>0</v>
      </c>
      <c r="J2184">
        <v>3</v>
      </c>
      <c r="K2184">
        <v>0</v>
      </c>
      <c r="L2184">
        <v>3</v>
      </c>
      <c r="M2184">
        <v>0</v>
      </c>
      <c r="N2184">
        <v>0</v>
      </c>
      <c r="O2184" t="s">
        <v>384</v>
      </c>
      <c r="P2184" s="368">
        <v>75</v>
      </c>
      <c r="Q2184" s="137">
        <v>0</v>
      </c>
      <c r="R2184" s="137">
        <v>3</v>
      </c>
      <c r="S2184" s="137">
        <v>1</v>
      </c>
      <c r="T2184" s="137">
        <v>100</v>
      </c>
      <c r="U2184" t="str">
        <f>VLOOKUP($B2184,Summary!$A:$C,3,0)</f>
        <v>Avnind Singh</v>
      </c>
      <c r="V2184" t="str">
        <f ca="1">VLOOKUP($B2184,Summary!$A:$E,5,0)</f>
        <v>91 - 180</v>
      </c>
      <c r="W2184">
        <f t="shared" si="70"/>
        <v>10153331</v>
      </c>
    </row>
    <row r="2185" spans="1:23" s="8" customFormat="1">
      <c r="A2185" s="6">
        <v>45471</v>
      </c>
      <c r="B2185" s="209">
        <v>10154482</v>
      </c>
      <c r="C2185" s="7" t="str">
        <f t="shared" si="69"/>
        <v>PRADEEP DEEPAK ANGRE</v>
      </c>
      <c r="D2185" t="s">
        <v>473</v>
      </c>
      <c r="E2185">
        <v>8879114532</v>
      </c>
      <c r="F2185" t="s">
        <v>412</v>
      </c>
      <c r="G2185">
        <v>5</v>
      </c>
      <c r="H2185">
        <v>0</v>
      </c>
      <c r="I2185">
        <v>0</v>
      </c>
      <c r="J2185">
        <v>5</v>
      </c>
      <c r="K2185">
        <v>0</v>
      </c>
      <c r="L2185">
        <v>5</v>
      </c>
      <c r="M2185">
        <v>0</v>
      </c>
      <c r="N2185">
        <v>0</v>
      </c>
      <c r="O2185" t="s">
        <v>384</v>
      </c>
      <c r="P2185" s="368">
        <v>105</v>
      </c>
      <c r="Q2185" s="137">
        <v>0</v>
      </c>
      <c r="R2185" s="137">
        <v>5</v>
      </c>
      <c r="S2185" s="137">
        <v>1</v>
      </c>
      <c r="T2185" s="137">
        <v>100</v>
      </c>
      <c r="U2185" t="str">
        <f>VLOOKUP($B2185,Summary!$A:$C,3,0)</f>
        <v>Rushikesh Kale</v>
      </c>
      <c r="V2185" t="str">
        <f ca="1">VLOOKUP($B2185,Summary!$A:$E,5,0)</f>
        <v>91 - 180</v>
      </c>
      <c r="W2185">
        <f t="shared" si="70"/>
        <v>10154482</v>
      </c>
    </row>
    <row r="2186" spans="1:23" s="8" customFormat="1">
      <c r="A2186" s="6">
        <v>45471</v>
      </c>
      <c r="B2186" s="209">
        <v>10152846</v>
      </c>
      <c r="C2186" s="7" t="str">
        <f t="shared" si="69"/>
        <v>SANDESH SAROJ MISHRA</v>
      </c>
      <c r="D2186" t="s">
        <v>394</v>
      </c>
      <c r="E2186">
        <v>9819648094</v>
      </c>
      <c r="F2186" t="s">
        <v>471</v>
      </c>
      <c r="G2186">
        <v>5</v>
      </c>
      <c r="H2186">
        <v>0</v>
      </c>
      <c r="I2186">
        <v>0</v>
      </c>
      <c r="J2186">
        <v>5</v>
      </c>
      <c r="K2186">
        <v>2</v>
      </c>
      <c r="L2186">
        <v>3</v>
      </c>
      <c r="M2186">
        <v>0</v>
      </c>
      <c r="N2186">
        <v>0</v>
      </c>
      <c r="O2186" t="s">
        <v>384</v>
      </c>
      <c r="P2186" s="368">
        <v>125</v>
      </c>
      <c r="Q2186" s="137">
        <v>0</v>
      </c>
      <c r="R2186" s="137">
        <v>5</v>
      </c>
      <c r="S2186" s="137">
        <v>1</v>
      </c>
      <c r="T2186" s="137">
        <v>100</v>
      </c>
      <c r="U2186" t="str">
        <f>VLOOKUP($B2186,Summary!$A:$C,3,0)</f>
        <v>Dileep Sharma</v>
      </c>
      <c r="V2186" t="str">
        <f ca="1">VLOOKUP($B2186,Summary!$A:$E,5,0)</f>
        <v>91 - 180</v>
      </c>
      <c r="W2186">
        <f t="shared" si="70"/>
        <v>10152846</v>
      </c>
    </row>
    <row r="2187" spans="1:23" s="8" customFormat="1">
      <c r="A2187" s="6">
        <v>45471</v>
      </c>
      <c r="B2187" s="209">
        <v>10127663</v>
      </c>
      <c r="C2187" s="7" t="str">
        <f t="shared" si="69"/>
        <v>IRFAN INNUS PATEL</v>
      </c>
      <c r="D2187" t="s">
        <v>402</v>
      </c>
      <c r="E2187">
        <v>8286441940</v>
      </c>
      <c r="F2187" t="s">
        <v>414</v>
      </c>
      <c r="G2187">
        <v>1</v>
      </c>
      <c r="H2187">
        <v>1</v>
      </c>
      <c r="I2187">
        <v>0</v>
      </c>
      <c r="J2187">
        <v>0</v>
      </c>
      <c r="K2187">
        <v>0</v>
      </c>
      <c r="L2187">
        <v>1</v>
      </c>
      <c r="M2187">
        <v>0</v>
      </c>
      <c r="N2187">
        <v>0</v>
      </c>
      <c r="O2187" t="s">
        <v>384</v>
      </c>
      <c r="P2187" s="368">
        <v>85</v>
      </c>
      <c r="Q2187" s="137">
        <v>42480</v>
      </c>
      <c r="R2187" s="137">
        <v>1</v>
      </c>
      <c r="S2187" s="137">
        <v>1</v>
      </c>
      <c r="T2187" s="137">
        <v>20</v>
      </c>
      <c r="U2187" t="str">
        <f>VLOOKUP($B2187,Summary!$A:$C,3,0)</f>
        <v>Intezar Sayed</v>
      </c>
      <c r="V2187" t="str">
        <f ca="1">VLOOKUP($B2187,Summary!$A:$E,5,0)</f>
        <v>More Than 1 Year</v>
      </c>
      <c r="W2187">
        <f t="shared" si="70"/>
        <v>10127663</v>
      </c>
    </row>
    <row r="2188" spans="1:23" s="8" customFormat="1">
      <c r="A2188" s="6">
        <v>45471</v>
      </c>
      <c r="B2188" s="209">
        <v>10146848</v>
      </c>
      <c r="C2188" s="7" t="str">
        <f t="shared" si="69"/>
        <v>KADAM RAVIRAJ NARAYAN</v>
      </c>
      <c r="D2188" t="s">
        <v>393</v>
      </c>
      <c r="E2188">
        <v>7066822779</v>
      </c>
      <c r="F2188" t="s">
        <v>479</v>
      </c>
      <c r="G2188">
        <v>1</v>
      </c>
      <c r="H2188">
        <v>0</v>
      </c>
      <c r="I2188">
        <v>0</v>
      </c>
      <c r="J2188">
        <v>1</v>
      </c>
      <c r="K2188">
        <v>1</v>
      </c>
      <c r="L2188">
        <v>0</v>
      </c>
      <c r="M2188">
        <v>0</v>
      </c>
      <c r="N2188">
        <v>0</v>
      </c>
      <c r="O2188" t="s">
        <v>384</v>
      </c>
      <c r="P2188" s="368">
        <v>25</v>
      </c>
      <c r="Q2188" s="137">
        <v>0</v>
      </c>
      <c r="R2188" s="137">
        <v>1</v>
      </c>
      <c r="S2188" s="137">
        <v>1</v>
      </c>
      <c r="T2188" s="137">
        <v>20</v>
      </c>
      <c r="U2188" t="str">
        <f>VLOOKUP($B2188,Summary!$A:$C,3,0)</f>
        <v>Avnind Singh</v>
      </c>
      <c r="V2188" t="str">
        <f ca="1">VLOOKUP($B2188,Summary!$A:$E,5,0)</f>
        <v>180 +</v>
      </c>
      <c r="W2188">
        <f t="shared" si="70"/>
        <v>10146848</v>
      </c>
    </row>
    <row r="2189" spans="1:23" s="8" customFormat="1">
      <c r="A2189" s="6">
        <v>45471</v>
      </c>
      <c r="B2189" s="209">
        <v>10153634</v>
      </c>
      <c r="C2189" s="7" t="str">
        <f t="shared" si="69"/>
        <v>LAXMI NARAYAN PANDEY</v>
      </c>
      <c r="D2189" t="s">
        <v>467</v>
      </c>
      <c r="E2189">
        <v>7208851513</v>
      </c>
      <c r="F2189" t="s">
        <v>387</v>
      </c>
      <c r="G2189">
        <v>4</v>
      </c>
      <c r="H2189">
        <v>0</v>
      </c>
      <c r="I2189">
        <v>0</v>
      </c>
      <c r="J2189">
        <v>4</v>
      </c>
      <c r="K2189">
        <v>0</v>
      </c>
      <c r="L2189">
        <v>4</v>
      </c>
      <c r="M2189">
        <v>0</v>
      </c>
      <c r="N2189">
        <v>0</v>
      </c>
      <c r="O2189" t="s">
        <v>384</v>
      </c>
      <c r="P2189" s="368">
        <v>90</v>
      </c>
      <c r="Q2189" s="137">
        <v>0</v>
      </c>
      <c r="R2189" s="137">
        <v>4</v>
      </c>
      <c r="S2189" s="137">
        <v>1</v>
      </c>
      <c r="T2189" s="137">
        <v>80</v>
      </c>
      <c r="U2189" t="str">
        <f>VLOOKUP($B2189,Summary!$A:$C,3,0)</f>
        <v>Abhijit Khanvilkar</v>
      </c>
      <c r="V2189" t="str">
        <f ca="1">VLOOKUP($B2189,Summary!$A:$E,5,0)</f>
        <v>91 - 180</v>
      </c>
      <c r="W2189">
        <f t="shared" si="70"/>
        <v>10153634</v>
      </c>
    </row>
    <row r="2190" spans="1:23" s="8" customFormat="1">
      <c r="A2190" s="6">
        <v>45471</v>
      </c>
      <c r="B2190" s="209">
        <v>10153342</v>
      </c>
      <c r="C2190" s="7" t="str">
        <f t="shared" si="69"/>
        <v>AKASH RAMRATAN JAISWAL</v>
      </c>
      <c r="D2190" t="s">
        <v>461</v>
      </c>
      <c r="E2190">
        <v>7977956010</v>
      </c>
      <c r="F2190" t="s">
        <v>390</v>
      </c>
      <c r="G2190">
        <v>1</v>
      </c>
      <c r="H2190">
        <v>0</v>
      </c>
      <c r="I2190">
        <v>0</v>
      </c>
      <c r="J2190">
        <v>1</v>
      </c>
      <c r="K2190">
        <v>0</v>
      </c>
      <c r="L2190">
        <v>1</v>
      </c>
      <c r="M2190">
        <v>0</v>
      </c>
      <c r="N2190">
        <v>0</v>
      </c>
      <c r="O2190" t="s">
        <v>384</v>
      </c>
      <c r="P2190" s="368">
        <v>25</v>
      </c>
      <c r="Q2190" s="137">
        <v>0</v>
      </c>
      <c r="R2190" s="137">
        <v>1</v>
      </c>
      <c r="S2190" s="137">
        <v>1</v>
      </c>
      <c r="T2190" s="137">
        <v>33.33</v>
      </c>
      <c r="U2190" t="str">
        <f>VLOOKUP($B2190,Summary!$A:$C,3,0)</f>
        <v>Avnind Singh</v>
      </c>
      <c r="V2190" t="str">
        <f ca="1">VLOOKUP($B2190,Summary!$A:$E,5,0)</f>
        <v>91 - 180</v>
      </c>
      <c r="W2190">
        <f t="shared" si="70"/>
        <v>10153342</v>
      </c>
    </row>
    <row r="2191" spans="1:23" s="8" customFormat="1">
      <c r="A2191" s="6">
        <v>45471</v>
      </c>
      <c r="B2191" s="209">
        <v>10154479</v>
      </c>
      <c r="C2191" s="7" t="str">
        <f t="shared" si="69"/>
        <v>VINOD KUMAR</v>
      </c>
      <c r="D2191" t="s">
        <v>477</v>
      </c>
      <c r="E2191">
        <v>7905193449</v>
      </c>
      <c r="F2191" t="s">
        <v>471</v>
      </c>
      <c r="G2191">
        <v>5</v>
      </c>
      <c r="H2191">
        <v>0</v>
      </c>
      <c r="I2191">
        <v>0</v>
      </c>
      <c r="J2191">
        <v>5</v>
      </c>
      <c r="K2191">
        <v>0</v>
      </c>
      <c r="L2191">
        <v>5</v>
      </c>
      <c r="M2191">
        <v>0</v>
      </c>
      <c r="N2191">
        <v>0</v>
      </c>
      <c r="O2191" t="s">
        <v>384</v>
      </c>
      <c r="P2191" s="368">
        <v>95</v>
      </c>
      <c r="Q2191" s="137">
        <v>0</v>
      </c>
      <c r="R2191" s="137">
        <v>4</v>
      </c>
      <c r="S2191" s="137">
        <v>1</v>
      </c>
      <c r="T2191" s="137">
        <v>80</v>
      </c>
      <c r="U2191" t="str">
        <f>VLOOKUP($B2191,Summary!$A:$C,3,0)</f>
        <v>Dileep Sharma</v>
      </c>
      <c r="V2191" t="str">
        <f ca="1">VLOOKUP($B2191,Summary!$A:$E,5,0)</f>
        <v>91 - 180</v>
      </c>
      <c r="W2191">
        <f t="shared" si="70"/>
        <v>10154479</v>
      </c>
    </row>
    <row r="2192" spans="1:23" s="8" customFormat="1">
      <c r="A2192" s="6">
        <v>45471</v>
      </c>
      <c r="B2192" s="209">
        <v>10147895</v>
      </c>
      <c r="C2192" s="7" t="str">
        <f t="shared" si="69"/>
        <v>RUSHIKESH DODHU JADHAV</v>
      </c>
      <c r="D2192" t="s">
        <v>389</v>
      </c>
      <c r="E2192">
        <v>9768269689</v>
      </c>
      <c r="F2192" t="s">
        <v>461</v>
      </c>
      <c r="G2192">
        <v>5</v>
      </c>
      <c r="H2192">
        <v>0</v>
      </c>
      <c r="I2192">
        <v>0</v>
      </c>
      <c r="J2192">
        <v>5</v>
      </c>
      <c r="K2192">
        <v>2</v>
      </c>
      <c r="L2192">
        <v>3</v>
      </c>
      <c r="M2192">
        <v>0</v>
      </c>
      <c r="N2192">
        <v>0</v>
      </c>
      <c r="O2192" t="s">
        <v>384</v>
      </c>
      <c r="P2192" s="368">
        <v>125</v>
      </c>
      <c r="Q2192" s="137">
        <v>0</v>
      </c>
      <c r="R2192" s="137">
        <v>5</v>
      </c>
      <c r="S2192" s="137">
        <v>1</v>
      </c>
      <c r="T2192" s="137">
        <v>100</v>
      </c>
      <c r="U2192" t="str">
        <f>VLOOKUP($B2192,Summary!$A:$C,3,0)</f>
        <v>Avnind Singh</v>
      </c>
      <c r="V2192" t="str">
        <f ca="1">VLOOKUP($B2192,Summary!$A:$E,5,0)</f>
        <v>180 +</v>
      </c>
      <c r="W2192">
        <f t="shared" si="70"/>
        <v>10147895</v>
      </c>
    </row>
    <row r="2193" spans="1:23" s="8" customFormat="1">
      <c r="A2193" s="6">
        <v>45471</v>
      </c>
      <c r="B2193" s="209">
        <v>10156402</v>
      </c>
      <c r="C2193" s="7" t="str">
        <f t="shared" si="69"/>
        <v>RANJEET UPENDRA SHARMA</v>
      </c>
      <c r="D2193" t="s">
        <v>529</v>
      </c>
      <c r="E2193">
        <v>7620769467</v>
      </c>
      <c r="F2193" t="s">
        <v>412</v>
      </c>
      <c r="G2193">
        <v>5</v>
      </c>
      <c r="H2193">
        <v>0</v>
      </c>
      <c r="I2193">
        <v>0</v>
      </c>
      <c r="J2193">
        <v>5</v>
      </c>
      <c r="K2193">
        <v>1</v>
      </c>
      <c r="L2193">
        <v>4</v>
      </c>
      <c r="M2193">
        <v>0</v>
      </c>
      <c r="N2193">
        <v>0</v>
      </c>
      <c r="O2193" t="s">
        <v>384</v>
      </c>
      <c r="P2193" s="368">
        <v>125</v>
      </c>
      <c r="Q2193" s="137">
        <v>0</v>
      </c>
      <c r="R2193" s="137">
        <v>4</v>
      </c>
      <c r="S2193" s="137">
        <v>1</v>
      </c>
      <c r="T2193" s="137">
        <v>80</v>
      </c>
      <c r="U2193" t="str">
        <f>VLOOKUP($B2193,Summary!$A:$C,3,0)</f>
        <v>Rushikesh Kale</v>
      </c>
      <c r="V2193" t="str">
        <f ca="1">VLOOKUP($B2193,Summary!$A:$E,5,0)</f>
        <v>31 - 90</v>
      </c>
      <c r="W2193">
        <f t="shared" si="70"/>
        <v>10156402</v>
      </c>
    </row>
    <row r="2194" spans="1:23" s="8" customFormat="1">
      <c r="A2194" s="6">
        <v>45471</v>
      </c>
      <c r="B2194" s="209">
        <v>10157451</v>
      </c>
      <c r="C2194" s="7" t="str">
        <f t="shared" si="69"/>
        <v>ATHARAV DASHRATH PAWAR</v>
      </c>
      <c r="D2194" t="s">
        <v>551</v>
      </c>
      <c r="E2194">
        <v>8655082048</v>
      </c>
      <c r="F2194" t="s">
        <v>387</v>
      </c>
      <c r="G2194">
        <v>3</v>
      </c>
      <c r="H2194">
        <v>0</v>
      </c>
      <c r="I2194">
        <v>0</v>
      </c>
      <c r="J2194">
        <v>3</v>
      </c>
      <c r="K2194">
        <v>3</v>
      </c>
      <c r="L2194">
        <v>0</v>
      </c>
      <c r="M2194">
        <v>0</v>
      </c>
      <c r="N2194">
        <v>0</v>
      </c>
      <c r="O2194" t="s">
        <v>384</v>
      </c>
      <c r="P2194" s="368">
        <v>75</v>
      </c>
      <c r="Q2194" s="137">
        <v>0</v>
      </c>
      <c r="R2194" s="137">
        <v>3</v>
      </c>
      <c r="S2194" s="137">
        <v>1</v>
      </c>
      <c r="T2194" s="137">
        <v>60</v>
      </c>
      <c r="U2194" t="str">
        <f>VLOOKUP($B2194,Summary!$A:$C,3,0)</f>
        <v>Abhijit Khanvilkar</v>
      </c>
      <c r="V2194" t="str">
        <f ca="1">VLOOKUP($B2194,Summary!$A:$E,5,0)</f>
        <v>31 - 90</v>
      </c>
      <c r="W2194">
        <f t="shared" si="70"/>
        <v>10157451</v>
      </c>
    </row>
    <row r="2195" spans="1:23" s="8" customFormat="1">
      <c r="A2195" s="6">
        <v>45471</v>
      </c>
      <c r="B2195" s="209">
        <v>10068735</v>
      </c>
      <c r="C2195" s="7" t="str">
        <f t="shared" si="69"/>
        <v>MOHAMMED MUNAWAR KHAN</v>
      </c>
      <c r="D2195" t="s">
        <v>398</v>
      </c>
      <c r="E2195">
        <v>8779346184</v>
      </c>
      <c r="F2195" t="s">
        <v>414</v>
      </c>
      <c r="G2195">
        <v>3</v>
      </c>
      <c r="H2195">
        <v>0</v>
      </c>
      <c r="I2195">
        <v>0</v>
      </c>
      <c r="J2195">
        <v>3</v>
      </c>
      <c r="K2195">
        <v>0</v>
      </c>
      <c r="L2195">
        <v>3</v>
      </c>
      <c r="M2195">
        <v>0</v>
      </c>
      <c r="N2195">
        <v>0</v>
      </c>
      <c r="O2195" t="s">
        <v>384</v>
      </c>
      <c r="P2195" s="368">
        <v>75</v>
      </c>
      <c r="Q2195" s="137">
        <v>0</v>
      </c>
      <c r="R2195" s="137">
        <v>3</v>
      </c>
      <c r="S2195" s="137">
        <v>1</v>
      </c>
      <c r="T2195" s="137">
        <v>100</v>
      </c>
      <c r="U2195" t="str">
        <f>VLOOKUP($B2195,Summary!$A:$C,3,0)</f>
        <v>Intezar Sayed</v>
      </c>
      <c r="V2195" t="str">
        <f ca="1">VLOOKUP($B2195,Summary!$A:$E,5,0)</f>
        <v>More Than 1 Year</v>
      </c>
      <c r="W2195">
        <f t="shared" si="70"/>
        <v>10068735</v>
      </c>
    </row>
    <row r="2196" spans="1:23" s="8" customFormat="1">
      <c r="A2196" s="6">
        <v>45471</v>
      </c>
      <c r="B2196" s="209">
        <v>10156139</v>
      </c>
      <c r="C2196" s="7" t="str">
        <f t="shared" si="69"/>
        <v>ASHISH SHUKLA</v>
      </c>
      <c r="D2196" t="s">
        <v>508</v>
      </c>
      <c r="E2196">
        <v>8879709699</v>
      </c>
      <c r="F2196" t="s">
        <v>387</v>
      </c>
      <c r="G2196">
        <v>4</v>
      </c>
      <c r="H2196">
        <v>0</v>
      </c>
      <c r="I2196">
        <v>0</v>
      </c>
      <c r="J2196">
        <v>4</v>
      </c>
      <c r="K2196">
        <v>1</v>
      </c>
      <c r="L2196">
        <v>3</v>
      </c>
      <c r="M2196">
        <v>0</v>
      </c>
      <c r="N2196">
        <v>0</v>
      </c>
      <c r="O2196" t="s">
        <v>384</v>
      </c>
      <c r="P2196" s="368">
        <v>90</v>
      </c>
      <c r="Q2196" s="137">
        <v>0</v>
      </c>
      <c r="R2196" s="137">
        <v>4</v>
      </c>
      <c r="S2196" s="137">
        <v>1</v>
      </c>
      <c r="T2196" s="137">
        <v>80</v>
      </c>
      <c r="U2196" t="str">
        <f>VLOOKUP($B2196,Summary!$A:$C,3,0)</f>
        <v>Abhijit Khanvilkar</v>
      </c>
      <c r="V2196" t="str">
        <f ca="1">VLOOKUP($B2196,Summary!$A:$E,5,0)</f>
        <v>31 - 90</v>
      </c>
      <c r="W2196">
        <f t="shared" si="70"/>
        <v>10156139</v>
      </c>
    </row>
    <row r="2197" spans="1:23" s="8" customFormat="1">
      <c r="A2197" s="6">
        <v>45471</v>
      </c>
      <c r="B2197" s="209">
        <v>10028593</v>
      </c>
      <c r="C2197" s="7" t="str">
        <f t="shared" si="69"/>
        <v>NANDAN SINGH</v>
      </c>
      <c r="D2197" t="s">
        <v>416</v>
      </c>
      <c r="E2197">
        <v>8655842601</v>
      </c>
      <c r="F2197" t="s">
        <v>387</v>
      </c>
      <c r="G2197">
        <v>2</v>
      </c>
      <c r="H2197">
        <v>1</v>
      </c>
      <c r="I2197">
        <v>0</v>
      </c>
      <c r="J2197">
        <v>1</v>
      </c>
      <c r="K2197">
        <v>0</v>
      </c>
      <c r="L2197">
        <v>2</v>
      </c>
      <c r="M2197">
        <v>0</v>
      </c>
      <c r="N2197">
        <v>0</v>
      </c>
      <c r="O2197" t="s">
        <v>384</v>
      </c>
      <c r="P2197" s="368">
        <v>110</v>
      </c>
      <c r="Q2197" s="137">
        <v>16520</v>
      </c>
      <c r="R2197" s="137">
        <v>2</v>
      </c>
      <c r="S2197" s="137">
        <v>1</v>
      </c>
      <c r="T2197" s="137">
        <v>40</v>
      </c>
      <c r="U2197" t="str">
        <f>VLOOKUP($B2197,Summary!$A:$C,3,0)</f>
        <v>Abhijit Khanvilkar</v>
      </c>
      <c r="V2197" t="str">
        <f ca="1">VLOOKUP($B2197,Summary!$A:$E,5,0)</f>
        <v>More Than 1 Year</v>
      </c>
      <c r="W2197">
        <f t="shared" si="70"/>
        <v>10028593</v>
      </c>
    </row>
    <row r="2198" spans="1:23" s="8" customFormat="1">
      <c r="A2198" s="6">
        <v>45471</v>
      </c>
      <c r="B2198" s="209">
        <v>10129842</v>
      </c>
      <c r="C2198" s="7" t="str">
        <f t="shared" si="69"/>
        <v>RANJIT REVNATH BOBHATE</v>
      </c>
      <c r="D2198" t="s">
        <v>428</v>
      </c>
      <c r="E2198">
        <v>9920240914</v>
      </c>
      <c r="F2198" t="s">
        <v>397</v>
      </c>
      <c r="G2198">
        <v>6</v>
      </c>
      <c r="H2198">
        <v>1</v>
      </c>
      <c r="I2198">
        <v>0</v>
      </c>
      <c r="J2198">
        <v>5</v>
      </c>
      <c r="K2198">
        <v>1</v>
      </c>
      <c r="L2198">
        <v>5</v>
      </c>
      <c r="M2198">
        <v>0</v>
      </c>
      <c r="N2198">
        <v>0</v>
      </c>
      <c r="O2198" t="s">
        <v>384</v>
      </c>
      <c r="P2198" s="368">
        <v>200</v>
      </c>
      <c r="Q2198" s="137">
        <v>11328</v>
      </c>
      <c r="R2198" s="137">
        <v>6</v>
      </c>
      <c r="S2198" s="137">
        <v>1</v>
      </c>
      <c r="T2198" s="137">
        <v>100</v>
      </c>
      <c r="U2198" t="str">
        <f>VLOOKUP($B2198,Summary!$A:$C,3,0)</f>
        <v>Madhuri Joshi</v>
      </c>
      <c r="V2198" t="str">
        <f ca="1">VLOOKUP($B2198,Summary!$A:$E,5,0)</f>
        <v>More Than 1 Year</v>
      </c>
      <c r="W2198">
        <f t="shared" si="70"/>
        <v>10129842</v>
      </c>
    </row>
    <row r="2199" spans="1:23" s="8" customFormat="1">
      <c r="A2199" s="6">
        <v>45471</v>
      </c>
      <c r="B2199" s="209">
        <v>10158407</v>
      </c>
      <c r="C2199" s="7" t="str">
        <f t="shared" si="69"/>
        <v>ADESH DUBEY</v>
      </c>
      <c r="D2199" t="s">
        <v>584</v>
      </c>
      <c r="E2199">
        <v>9369678516</v>
      </c>
      <c r="F2199" t="s">
        <v>397</v>
      </c>
      <c r="G2199">
        <v>2</v>
      </c>
      <c r="H2199">
        <v>0</v>
      </c>
      <c r="I2199">
        <v>0</v>
      </c>
      <c r="J2199">
        <v>2</v>
      </c>
      <c r="K2199">
        <v>1</v>
      </c>
      <c r="L2199">
        <v>1</v>
      </c>
      <c r="M2199">
        <v>0</v>
      </c>
      <c r="N2199">
        <v>0</v>
      </c>
      <c r="O2199" t="s">
        <v>384</v>
      </c>
      <c r="P2199" s="368">
        <v>40</v>
      </c>
      <c r="Q2199" s="137">
        <v>0</v>
      </c>
      <c r="R2199" s="137">
        <v>2</v>
      </c>
      <c r="S2199" s="137">
        <v>1</v>
      </c>
      <c r="T2199" s="137">
        <v>66.67</v>
      </c>
      <c r="U2199" t="str">
        <f>VLOOKUP($B2199,Summary!$A:$C,3,0)</f>
        <v>Madhuri Joshi</v>
      </c>
      <c r="V2199" t="str">
        <f ca="1">VLOOKUP($B2199,Summary!$A:$E,5,0)</f>
        <v>00 - 30</v>
      </c>
      <c r="W2199">
        <f t="shared" si="70"/>
        <v>10158407</v>
      </c>
    </row>
    <row r="2200" spans="1:23" s="8" customFormat="1">
      <c r="A2200" s="6">
        <v>45471</v>
      </c>
      <c r="B2200" s="209">
        <v>10062688</v>
      </c>
      <c r="C2200" s="7" t="str">
        <f t="shared" si="69"/>
        <v>CHANDRALOK GUPTA</v>
      </c>
      <c r="D2200" t="s">
        <v>405</v>
      </c>
      <c r="E2200">
        <v>8424058233</v>
      </c>
      <c r="F2200" t="s">
        <v>422</v>
      </c>
      <c r="G2200">
        <v>1</v>
      </c>
      <c r="H2200">
        <v>1</v>
      </c>
      <c r="I2200">
        <v>0</v>
      </c>
      <c r="J2200">
        <v>0</v>
      </c>
      <c r="K2200">
        <v>0</v>
      </c>
      <c r="L2200">
        <v>1</v>
      </c>
      <c r="M2200">
        <v>0</v>
      </c>
      <c r="N2200">
        <v>0</v>
      </c>
      <c r="O2200" t="s">
        <v>384</v>
      </c>
      <c r="P2200" s="368">
        <v>90</v>
      </c>
      <c r="Q2200" s="137">
        <v>21240</v>
      </c>
      <c r="R2200" s="137">
        <v>1</v>
      </c>
      <c r="S2200" s="137">
        <v>1</v>
      </c>
      <c r="T2200" s="137">
        <v>20</v>
      </c>
      <c r="U2200" t="str">
        <f>VLOOKUP($B2200,Summary!$A:$C,3,0)</f>
        <v>Rushikesh Kale</v>
      </c>
      <c r="V2200" t="str">
        <f ca="1">VLOOKUP($B2200,Summary!$A:$E,5,0)</f>
        <v>More Than 1 Year</v>
      </c>
      <c r="W2200">
        <f t="shared" si="70"/>
        <v>10062688</v>
      </c>
    </row>
    <row r="2201" spans="1:23" s="8" customFormat="1">
      <c r="A2201" s="6">
        <v>45471</v>
      </c>
      <c r="B2201" s="209">
        <v>10023038</v>
      </c>
      <c r="C2201" s="7" t="str">
        <f t="shared" si="69"/>
        <v>MOHAMMAD IMRAN ADIL</v>
      </c>
      <c r="D2201" t="s">
        <v>397</v>
      </c>
      <c r="E2201">
        <v>9967552214</v>
      </c>
      <c r="F2201" t="s">
        <v>413</v>
      </c>
      <c r="G2201">
        <v>3</v>
      </c>
      <c r="H2201">
        <v>3</v>
      </c>
      <c r="I2201">
        <v>0</v>
      </c>
      <c r="J2201">
        <v>0</v>
      </c>
      <c r="K2201">
        <v>2</v>
      </c>
      <c r="L2201">
        <v>1</v>
      </c>
      <c r="M2201">
        <v>0</v>
      </c>
      <c r="N2201">
        <v>1</v>
      </c>
      <c r="O2201" t="s">
        <v>384</v>
      </c>
      <c r="P2201" s="368">
        <v>295</v>
      </c>
      <c r="Q2201" s="137">
        <v>33984</v>
      </c>
      <c r="R2201" s="137">
        <v>3</v>
      </c>
      <c r="S2201" s="137">
        <v>1</v>
      </c>
      <c r="T2201" s="137">
        <v>60</v>
      </c>
      <c r="U2201" t="str">
        <f>VLOOKUP($B2201,Summary!$A:$C,3,0)</f>
        <v>Madhuri Joshi</v>
      </c>
      <c r="V2201" t="str">
        <f ca="1">VLOOKUP($B2201,Summary!$A:$E,5,0)</f>
        <v>More Than 1 Year</v>
      </c>
      <c r="W2201">
        <f t="shared" si="70"/>
        <v>10023038</v>
      </c>
    </row>
    <row r="2202" spans="1:23" s="8" customFormat="1">
      <c r="A2202" s="6">
        <v>45471</v>
      </c>
      <c r="B2202" s="209">
        <v>10156156</v>
      </c>
      <c r="C2202" s="7" t="str">
        <f t="shared" si="69"/>
        <v>AJAY KUMAR MISHRA</v>
      </c>
      <c r="D2202" t="s">
        <v>528</v>
      </c>
      <c r="E2202">
        <v>8009478116</v>
      </c>
      <c r="F2202" t="s">
        <v>386</v>
      </c>
      <c r="G2202">
        <v>5</v>
      </c>
      <c r="H2202">
        <v>0</v>
      </c>
      <c r="I2202">
        <v>0</v>
      </c>
      <c r="J2202">
        <v>5</v>
      </c>
      <c r="K2202">
        <v>5</v>
      </c>
      <c r="L2202">
        <v>0</v>
      </c>
      <c r="M2202">
        <v>0</v>
      </c>
      <c r="N2202">
        <v>0</v>
      </c>
      <c r="O2202" t="s">
        <v>384</v>
      </c>
      <c r="P2202" s="368">
        <v>125</v>
      </c>
      <c r="Q2202" s="137">
        <v>0</v>
      </c>
      <c r="R2202" s="137">
        <v>5</v>
      </c>
      <c r="S2202" s="137">
        <v>1</v>
      </c>
      <c r="T2202" s="137">
        <v>100</v>
      </c>
      <c r="U2202" t="str">
        <f>VLOOKUP($B2202,Summary!$A:$C,3,0)</f>
        <v>Avnind Singh</v>
      </c>
      <c r="V2202" t="str">
        <f ca="1">VLOOKUP($B2202,Summary!$A:$E,5,0)</f>
        <v>31 - 90</v>
      </c>
      <c r="W2202">
        <f t="shared" si="70"/>
        <v>10156156</v>
      </c>
    </row>
    <row r="2203" spans="1:23" s="8" customFormat="1">
      <c r="A2203" s="6">
        <v>45471</v>
      </c>
      <c r="B2203" s="209">
        <v>10081473</v>
      </c>
      <c r="C2203" s="7" t="str">
        <f t="shared" si="69"/>
        <v>ALOK NAKHDOO PAL</v>
      </c>
      <c r="D2203" t="s">
        <v>425</v>
      </c>
      <c r="E2203">
        <v>7385360866</v>
      </c>
      <c r="F2203" t="s">
        <v>405</v>
      </c>
      <c r="G2203">
        <v>4</v>
      </c>
      <c r="H2203">
        <v>0</v>
      </c>
      <c r="I2203">
        <v>1</v>
      </c>
      <c r="J2203">
        <v>3</v>
      </c>
      <c r="K2203">
        <v>0</v>
      </c>
      <c r="L2203">
        <v>4</v>
      </c>
      <c r="M2203">
        <v>0</v>
      </c>
      <c r="N2203">
        <v>0</v>
      </c>
      <c r="O2203" t="s">
        <v>384</v>
      </c>
      <c r="P2203" s="368">
        <v>150</v>
      </c>
      <c r="Q2203" s="137">
        <v>10002</v>
      </c>
      <c r="R2203" s="137">
        <v>4</v>
      </c>
      <c r="S2203" s="137">
        <v>1</v>
      </c>
      <c r="T2203" s="137">
        <v>80</v>
      </c>
      <c r="U2203" t="str">
        <f>VLOOKUP($B2203,Summary!$A:$C,3,0)</f>
        <v>Rushikesh Kale</v>
      </c>
      <c r="V2203" t="str">
        <f ca="1">VLOOKUP($B2203,Summary!$A:$E,5,0)</f>
        <v>More Than 1 Year</v>
      </c>
      <c r="W2203">
        <f t="shared" si="70"/>
        <v>10081473</v>
      </c>
    </row>
    <row r="2204" spans="1:23" s="8" customFormat="1">
      <c r="A2204" s="6">
        <v>45471</v>
      </c>
      <c r="B2204" s="209">
        <v>10152591</v>
      </c>
      <c r="C2204" s="7" t="str">
        <f t="shared" ref="C2204:C2267" si="71">D2204</f>
        <v>ARUN KUMAR SHUKLA</v>
      </c>
      <c r="D2204" t="s">
        <v>421</v>
      </c>
      <c r="E2204">
        <v>8928440955</v>
      </c>
      <c r="F2204" t="s">
        <v>405</v>
      </c>
      <c r="G2204">
        <v>7</v>
      </c>
      <c r="H2204">
        <v>0</v>
      </c>
      <c r="I2204">
        <v>0</v>
      </c>
      <c r="J2204">
        <v>7</v>
      </c>
      <c r="K2204">
        <v>1</v>
      </c>
      <c r="L2204">
        <v>6</v>
      </c>
      <c r="M2204">
        <v>0</v>
      </c>
      <c r="N2204">
        <v>0</v>
      </c>
      <c r="O2204" t="s">
        <v>384</v>
      </c>
      <c r="P2204" s="368">
        <v>155</v>
      </c>
      <c r="Q2204" s="137">
        <v>0</v>
      </c>
      <c r="R2204" s="137">
        <v>7</v>
      </c>
      <c r="S2204" s="137">
        <v>1</v>
      </c>
      <c r="T2204" s="137">
        <v>100</v>
      </c>
      <c r="U2204" t="str">
        <f>VLOOKUP($B2204,Summary!$A:$C,3,0)</f>
        <v>Rushikesh Kale</v>
      </c>
      <c r="V2204" t="str">
        <f ca="1">VLOOKUP($B2204,Summary!$A:$E,5,0)</f>
        <v>91 - 180</v>
      </c>
      <c r="W2204">
        <f t="shared" si="70"/>
        <v>10152591</v>
      </c>
    </row>
    <row r="2205" spans="1:23" s="8" customFormat="1">
      <c r="A2205" s="6">
        <v>45471</v>
      </c>
      <c r="B2205" s="209">
        <v>10154478</v>
      </c>
      <c r="C2205" s="7" t="str">
        <f t="shared" si="71"/>
        <v>AKSHAY YADAV</v>
      </c>
      <c r="D2205" t="s">
        <v>472</v>
      </c>
      <c r="E2205">
        <v>9920724076</v>
      </c>
      <c r="F2205" t="s">
        <v>460</v>
      </c>
      <c r="G2205">
        <v>5</v>
      </c>
      <c r="H2205">
        <v>0</v>
      </c>
      <c r="I2205">
        <v>0</v>
      </c>
      <c r="J2205">
        <v>5</v>
      </c>
      <c r="K2205">
        <v>4</v>
      </c>
      <c r="L2205">
        <v>1</v>
      </c>
      <c r="M2205">
        <v>0</v>
      </c>
      <c r="N2205">
        <v>0</v>
      </c>
      <c r="O2205" t="s">
        <v>384</v>
      </c>
      <c r="P2205" s="368">
        <v>125</v>
      </c>
      <c r="Q2205" s="137">
        <v>0</v>
      </c>
      <c r="R2205" s="137">
        <v>4</v>
      </c>
      <c r="S2205" s="137">
        <v>1</v>
      </c>
      <c r="T2205" s="137">
        <v>80</v>
      </c>
      <c r="U2205" t="str">
        <f>VLOOKUP($B2205,Summary!$A:$C,3,0)</f>
        <v>Avnind Singh</v>
      </c>
      <c r="V2205" t="str">
        <f ca="1">VLOOKUP($B2205,Summary!$A:$E,5,0)</f>
        <v>91 - 180</v>
      </c>
      <c r="W2205">
        <f t="shared" si="70"/>
        <v>10154478</v>
      </c>
    </row>
    <row r="2206" spans="1:23" s="8" customFormat="1">
      <c r="A2206" s="6">
        <v>45471</v>
      </c>
      <c r="B2206" s="209">
        <v>10130832</v>
      </c>
      <c r="C2206" s="7" t="str">
        <f t="shared" si="71"/>
        <v>MOHINI RAVIRAV YETEKAR</v>
      </c>
      <c r="D2206" t="s">
        <v>446</v>
      </c>
      <c r="E2206">
        <v>8850628737</v>
      </c>
      <c r="F2206" t="s">
        <v>383</v>
      </c>
      <c r="G2206">
        <v>2</v>
      </c>
      <c r="H2206">
        <v>2</v>
      </c>
      <c r="I2206">
        <v>0</v>
      </c>
      <c r="J2206">
        <v>0</v>
      </c>
      <c r="K2206">
        <v>1</v>
      </c>
      <c r="L2206">
        <v>1</v>
      </c>
      <c r="M2206">
        <v>0</v>
      </c>
      <c r="N2206">
        <v>0</v>
      </c>
      <c r="O2206" t="s">
        <v>384</v>
      </c>
      <c r="P2206" s="368">
        <v>165</v>
      </c>
      <c r="Q2206" s="137">
        <v>63142</v>
      </c>
      <c r="R2206" s="137">
        <v>2</v>
      </c>
      <c r="S2206" s="137">
        <v>1</v>
      </c>
      <c r="T2206" s="137">
        <v>40</v>
      </c>
      <c r="U2206" t="str">
        <f>VLOOKUP($B2206,Summary!$A:$C,3,0)</f>
        <v>Madhuri Joshi</v>
      </c>
      <c r="V2206" t="str">
        <f ca="1">VLOOKUP($B2206,Summary!$A:$E,5,0)</f>
        <v>More Than 1 Year</v>
      </c>
      <c r="W2206">
        <f t="shared" si="70"/>
        <v>10130832</v>
      </c>
    </row>
    <row r="2207" spans="1:23" s="8" customFormat="1">
      <c r="A2207" s="6">
        <v>45471</v>
      </c>
      <c r="B2207" s="209">
        <v>10031401</v>
      </c>
      <c r="C2207" s="7" t="str">
        <f t="shared" si="71"/>
        <v>KARIM JARIYA</v>
      </c>
      <c r="D2207" t="s">
        <v>403</v>
      </c>
      <c r="E2207">
        <v>9321734702</v>
      </c>
      <c r="F2207" t="s">
        <v>385</v>
      </c>
      <c r="G2207">
        <v>4</v>
      </c>
      <c r="H2207">
        <v>0</v>
      </c>
      <c r="I2207">
        <v>0</v>
      </c>
      <c r="J2207">
        <v>4</v>
      </c>
      <c r="K2207">
        <v>0</v>
      </c>
      <c r="L2207">
        <v>4</v>
      </c>
      <c r="M2207">
        <v>0</v>
      </c>
      <c r="N2207">
        <v>0</v>
      </c>
      <c r="O2207" t="s">
        <v>384</v>
      </c>
      <c r="P2207" s="368">
        <v>90</v>
      </c>
      <c r="Q2207" s="137">
        <v>0</v>
      </c>
      <c r="R2207" s="137">
        <v>4</v>
      </c>
      <c r="S2207" s="137">
        <v>1</v>
      </c>
      <c r="T2207" s="137">
        <v>80</v>
      </c>
      <c r="U2207" t="str">
        <f>VLOOKUP($B2207,Summary!$A:$C,3,0)</f>
        <v>Intezar Sayed</v>
      </c>
      <c r="V2207" t="str">
        <f ca="1">VLOOKUP($B2207,Summary!$A:$E,5,0)</f>
        <v>More Than 1 Year</v>
      </c>
      <c r="W2207">
        <f t="shared" si="70"/>
        <v>10031401</v>
      </c>
    </row>
    <row r="2208" spans="1:23" s="8" customFormat="1">
      <c r="A2208" s="6">
        <v>45471</v>
      </c>
      <c r="B2208" s="209">
        <v>10158393</v>
      </c>
      <c r="C2208" s="7" t="str">
        <f t="shared" si="71"/>
        <v>SURAJ CHHOTELAL GUPTA</v>
      </c>
      <c r="D2208" t="s">
        <v>581</v>
      </c>
      <c r="E2208">
        <v>9372641825</v>
      </c>
      <c r="F2208" t="s">
        <v>395</v>
      </c>
      <c r="G2208">
        <v>6</v>
      </c>
      <c r="H2208">
        <v>0</v>
      </c>
      <c r="I2208">
        <v>0</v>
      </c>
      <c r="J2208">
        <v>6</v>
      </c>
      <c r="K2208">
        <v>5</v>
      </c>
      <c r="L2208">
        <v>1</v>
      </c>
      <c r="M2208">
        <v>0</v>
      </c>
      <c r="N2208">
        <v>0</v>
      </c>
      <c r="O2208" t="s">
        <v>384</v>
      </c>
      <c r="P2208" s="368">
        <v>150</v>
      </c>
      <c r="Q2208" s="137">
        <v>0</v>
      </c>
      <c r="R2208" s="137">
        <v>6</v>
      </c>
      <c r="S2208" s="137">
        <v>1</v>
      </c>
      <c r="T2208" s="137">
        <v>100</v>
      </c>
      <c r="U2208" t="str">
        <f>VLOOKUP($B2208,Summary!$A:$C,3,0)</f>
        <v>Intezar Sayed</v>
      </c>
      <c r="V2208" t="str">
        <f ca="1">VLOOKUP($B2208,Summary!$A:$E,5,0)</f>
        <v>00 - 30</v>
      </c>
      <c r="W2208">
        <f t="shared" si="70"/>
        <v>10158393</v>
      </c>
    </row>
    <row r="2209" spans="1:23" s="8" customFormat="1">
      <c r="A2209" s="6">
        <v>45471</v>
      </c>
      <c r="B2209" s="209">
        <v>10157420</v>
      </c>
      <c r="C2209" s="7" t="str">
        <f t="shared" si="71"/>
        <v>VISHAL RAJENDRA UPADHYAY</v>
      </c>
      <c r="D2209" t="s">
        <v>554</v>
      </c>
      <c r="E2209">
        <v>9867075685</v>
      </c>
      <c r="F2209" t="s">
        <v>497</v>
      </c>
      <c r="G2209">
        <v>4</v>
      </c>
      <c r="H2209">
        <v>0</v>
      </c>
      <c r="I2209">
        <v>0</v>
      </c>
      <c r="J2209">
        <v>4</v>
      </c>
      <c r="K2209">
        <v>0</v>
      </c>
      <c r="L2209">
        <v>4</v>
      </c>
      <c r="M2209">
        <v>0</v>
      </c>
      <c r="N2209">
        <v>0</v>
      </c>
      <c r="O2209" t="s">
        <v>384</v>
      </c>
      <c r="P2209" s="368">
        <v>100</v>
      </c>
      <c r="Q2209" s="137">
        <v>0</v>
      </c>
      <c r="R2209" s="137">
        <v>4</v>
      </c>
      <c r="S2209" s="137">
        <v>1</v>
      </c>
      <c r="T2209" s="137">
        <v>80</v>
      </c>
      <c r="U2209" t="str">
        <f>VLOOKUP($B2209,Summary!$A:$C,3,0)</f>
        <v>Dileep Sharma</v>
      </c>
      <c r="V2209" t="str">
        <f ca="1">VLOOKUP($B2209,Summary!$A:$E,5,0)</f>
        <v>31 - 90</v>
      </c>
      <c r="W2209">
        <f t="shared" si="70"/>
        <v>10157420</v>
      </c>
    </row>
    <row r="2210" spans="1:23" s="8" customFormat="1">
      <c r="A2210" s="6">
        <v>45471</v>
      </c>
      <c r="B2210" s="209">
        <v>10158797</v>
      </c>
      <c r="C2210" s="7" t="str">
        <f t="shared" si="71"/>
        <v>SANKET SUNIL PARDESHI</v>
      </c>
      <c r="D2210" t="s">
        <v>587</v>
      </c>
      <c r="E2210">
        <v>9021593609</v>
      </c>
      <c r="F2210" t="s">
        <v>393</v>
      </c>
      <c r="G2210">
        <v>2</v>
      </c>
      <c r="H2210">
        <v>0</v>
      </c>
      <c r="I2210">
        <v>0</v>
      </c>
      <c r="J2210">
        <v>2</v>
      </c>
      <c r="K2210">
        <v>0</v>
      </c>
      <c r="L2210">
        <v>2</v>
      </c>
      <c r="M2210">
        <v>0</v>
      </c>
      <c r="N2210">
        <v>0</v>
      </c>
      <c r="O2210" t="s">
        <v>384</v>
      </c>
      <c r="P2210" s="368">
        <v>40</v>
      </c>
      <c r="Q2210" s="137">
        <v>0</v>
      </c>
      <c r="R2210" s="137">
        <v>2</v>
      </c>
      <c r="S2210" s="137">
        <v>1</v>
      </c>
      <c r="T2210" s="137">
        <v>66.67</v>
      </c>
      <c r="U2210" t="str">
        <f>VLOOKUP($B2210,Summary!$A:$C,3,0)</f>
        <v>Avnind Singh</v>
      </c>
      <c r="V2210" t="str">
        <f ca="1">VLOOKUP($B2210,Summary!$A:$E,5,0)</f>
        <v>00 - 30</v>
      </c>
      <c r="W2210">
        <f t="shared" si="70"/>
        <v>10158797</v>
      </c>
    </row>
    <row r="2211" spans="1:23" s="8" customFormat="1">
      <c r="A2211" s="6">
        <v>45471</v>
      </c>
      <c r="B2211" s="209">
        <v>10106261</v>
      </c>
      <c r="C2211" s="7" t="str">
        <f t="shared" si="71"/>
        <v>MOHD ANWAR</v>
      </c>
      <c r="D2211" t="s">
        <v>406</v>
      </c>
      <c r="E2211">
        <v>9699967378</v>
      </c>
      <c r="F2211" t="s">
        <v>397</v>
      </c>
      <c r="G2211">
        <v>5</v>
      </c>
      <c r="H2211">
        <v>1</v>
      </c>
      <c r="I2211">
        <v>0</v>
      </c>
      <c r="J2211">
        <v>4</v>
      </c>
      <c r="K2211">
        <v>0</v>
      </c>
      <c r="L2211">
        <v>5</v>
      </c>
      <c r="M2211">
        <v>0</v>
      </c>
      <c r="N2211">
        <v>0</v>
      </c>
      <c r="O2211" t="s">
        <v>384</v>
      </c>
      <c r="P2211" s="368">
        <v>190</v>
      </c>
      <c r="Q2211" s="137">
        <v>22656</v>
      </c>
      <c r="R2211" s="137">
        <v>5</v>
      </c>
      <c r="S2211" s="137">
        <v>1</v>
      </c>
      <c r="T2211" s="137">
        <v>100</v>
      </c>
      <c r="U2211" t="str">
        <f>VLOOKUP($B2211,Summary!$A:$C,3,0)</f>
        <v>Madhuri Joshi</v>
      </c>
      <c r="V2211" t="str">
        <f ca="1">VLOOKUP($B2211,Summary!$A:$E,5,0)</f>
        <v>More Than 1 Year</v>
      </c>
      <c r="W2211">
        <f t="shared" si="70"/>
        <v>10106261</v>
      </c>
    </row>
    <row r="2212" spans="1:23" s="8" customFormat="1">
      <c r="A2212" s="6">
        <v>45471</v>
      </c>
      <c r="B2212" s="209">
        <v>10149740</v>
      </c>
      <c r="C2212" s="7" t="str">
        <f t="shared" si="71"/>
        <v>MD SARFARAZ</v>
      </c>
      <c r="D2212" t="s">
        <v>420</v>
      </c>
      <c r="E2212">
        <v>8709965096</v>
      </c>
      <c r="F2212" t="s">
        <v>401</v>
      </c>
      <c r="G2212">
        <v>6</v>
      </c>
      <c r="H2212">
        <v>0</v>
      </c>
      <c r="I2212">
        <v>0</v>
      </c>
      <c r="J2212">
        <v>6</v>
      </c>
      <c r="K2212">
        <v>1</v>
      </c>
      <c r="L2212">
        <v>5</v>
      </c>
      <c r="M2212">
        <v>0</v>
      </c>
      <c r="N2212">
        <v>0</v>
      </c>
      <c r="O2212" t="s">
        <v>384</v>
      </c>
      <c r="P2212" s="368">
        <v>140</v>
      </c>
      <c r="Q2212" s="137">
        <v>0</v>
      </c>
      <c r="R2212" s="137">
        <v>5</v>
      </c>
      <c r="S2212" s="137">
        <v>1</v>
      </c>
      <c r="T2212" s="137">
        <v>100</v>
      </c>
      <c r="U2212" t="str">
        <f>VLOOKUP($B2212,Summary!$A:$C,3,0)</f>
        <v>Abhijit Khanvilkar</v>
      </c>
      <c r="V2212" t="str">
        <f ca="1">VLOOKUP($B2212,Summary!$A:$E,5,0)</f>
        <v>180 +</v>
      </c>
      <c r="W2212">
        <f t="shared" si="70"/>
        <v>10149740</v>
      </c>
    </row>
    <row r="2213" spans="1:23" s="8" customFormat="1">
      <c r="A2213" s="6">
        <v>45471</v>
      </c>
      <c r="B2213" s="209">
        <v>10158774</v>
      </c>
      <c r="C2213" s="7" t="str">
        <f t="shared" si="71"/>
        <v>BRIJESH SEMWAL</v>
      </c>
      <c r="D2213" t="s">
        <v>589</v>
      </c>
      <c r="E2213">
        <v>8279963730</v>
      </c>
      <c r="F2213" t="s">
        <v>397</v>
      </c>
      <c r="G2213">
        <v>5</v>
      </c>
      <c r="H2213">
        <v>0</v>
      </c>
      <c r="I2213">
        <v>0</v>
      </c>
      <c r="J2213">
        <v>5</v>
      </c>
      <c r="K2213">
        <v>2</v>
      </c>
      <c r="L2213">
        <v>3</v>
      </c>
      <c r="M2213">
        <v>0</v>
      </c>
      <c r="N2213">
        <v>0</v>
      </c>
      <c r="O2213" t="s">
        <v>384</v>
      </c>
      <c r="P2213" s="368">
        <v>125</v>
      </c>
      <c r="Q2213" s="137">
        <v>0</v>
      </c>
      <c r="R2213" s="137">
        <v>5</v>
      </c>
      <c r="S2213" s="137">
        <v>1</v>
      </c>
      <c r="T2213" s="137">
        <v>100</v>
      </c>
      <c r="U2213" t="str">
        <f>VLOOKUP($B2213,Summary!$A:$C,3,0)</f>
        <v>Madhuri Joshi</v>
      </c>
      <c r="V2213" t="str">
        <f ca="1">VLOOKUP($B2213,Summary!$A:$E,5,0)</f>
        <v>00 - 30</v>
      </c>
      <c r="W2213">
        <f t="shared" si="70"/>
        <v>10158774</v>
      </c>
    </row>
    <row r="2214" spans="1:23" s="8" customFormat="1">
      <c r="A2214" s="6">
        <v>45471</v>
      </c>
      <c r="B2214" s="209">
        <v>10158400</v>
      </c>
      <c r="C2214" s="7" t="str">
        <f t="shared" si="71"/>
        <v>APPASAHEB DHANAJI MASAL</v>
      </c>
      <c r="D2214" t="s">
        <v>579</v>
      </c>
      <c r="E2214">
        <v>9096490816</v>
      </c>
      <c r="F2214" t="s">
        <v>416</v>
      </c>
      <c r="G2214">
        <v>7</v>
      </c>
      <c r="H2214">
        <v>0</v>
      </c>
      <c r="I2214">
        <v>0</v>
      </c>
      <c r="J2214">
        <v>7</v>
      </c>
      <c r="K2214">
        <v>2</v>
      </c>
      <c r="L2214">
        <v>5</v>
      </c>
      <c r="M2214">
        <v>0</v>
      </c>
      <c r="N2214">
        <v>0</v>
      </c>
      <c r="O2214" t="s">
        <v>384</v>
      </c>
      <c r="P2214" s="368">
        <v>175</v>
      </c>
      <c r="Q2214" s="137">
        <v>0</v>
      </c>
      <c r="R2214" s="137">
        <v>7</v>
      </c>
      <c r="S2214" s="137">
        <v>1</v>
      </c>
      <c r="T2214" s="137">
        <v>100</v>
      </c>
      <c r="U2214" t="str">
        <f>VLOOKUP($B2214,Summary!$A:$C,3,0)</f>
        <v>Abhijit Khanvilkar</v>
      </c>
      <c r="V2214" t="str">
        <f ca="1">VLOOKUP($B2214,Summary!$A:$E,5,0)</f>
        <v>00 - 30</v>
      </c>
      <c r="W2214">
        <f t="shared" si="70"/>
        <v>10158400</v>
      </c>
    </row>
    <row r="2215" spans="1:23" s="8" customFormat="1">
      <c r="A2215" s="6">
        <v>45471</v>
      </c>
      <c r="B2215" s="209">
        <v>10155632</v>
      </c>
      <c r="C2215" s="7" t="str">
        <f t="shared" si="71"/>
        <v>ABHISHEK GUPTA</v>
      </c>
      <c r="D2215" t="s">
        <v>503</v>
      </c>
      <c r="E2215">
        <v>8354873086</v>
      </c>
      <c r="F2215" t="s">
        <v>497</v>
      </c>
      <c r="G2215">
        <v>3</v>
      </c>
      <c r="H2215">
        <v>0</v>
      </c>
      <c r="I2215">
        <v>0</v>
      </c>
      <c r="J2215">
        <v>3</v>
      </c>
      <c r="K2215">
        <v>2</v>
      </c>
      <c r="L2215">
        <v>1</v>
      </c>
      <c r="M2215">
        <v>0</v>
      </c>
      <c r="N2215">
        <v>0</v>
      </c>
      <c r="O2215" t="s">
        <v>384</v>
      </c>
      <c r="P2215" s="368">
        <v>65</v>
      </c>
      <c r="Q2215" s="137">
        <v>0</v>
      </c>
      <c r="R2215" s="137">
        <v>3</v>
      </c>
      <c r="S2215" s="137">
        <v>1</v>
      </c>
      <c r="T2215" s="137">
        <v>100</v>
      </c>
      <c r="U2215" t="str">
        <f>VLOOKUP($B2215,Summary!$A:$C,3,0)</f>
        <v>Dileep Sharma</v>
      </c>
      <c r="V2215" t="str">
        <f ca="1">VLOOKUP($B2215,Summary!$A:$E,5,0)</f>
        <v>31 - 90</v>
      </c>
      <c r="W2215">
        <f t="shared" si="70"/>
        <v>10155632</v>
      </c>
    </row>
    <row r="2216" spans="1:23" s="8" customFormat="1">
      <c r="A2216" s="6">
        <v>45471</v>
      </c>
      <c r="B2216" s="209">
        <v>10113592</v>
      </c>
      <c r="C2216" s="7" t="str">
        <f t="shared" si="71"/>
        <v>BANNOTH NARAYANASWAMY NAIK</v>
      </c>
      <c r="D2216" t="s">
        <v>443</v>
      </c>
      <c r="E2216">
        <v>9892353556</v>
      </c>
      <c r="F2216" t="s">
        <v>392</v>
      </c>
      <c r="G2216">
        <v>4</v>
      </c>
      <c r="H2216">
        <v>0</v>
      </c>
      <c r="I2216">
        <v>0</v>
      </c>
      <c r="J2216">
        <v>4</v>
      </c>
      <c r="K2216">
        <v>1</v>
      </c>
      <c r="L2216">
        <v>3</v>
      </c>
      <c r="M2216">
        <v>0</v>
      </c>
      <c r="N2216">
        <v>0</v>
      </c>
      <c r="O2216" t="s">
        <v>384</v>
      </c>
      <c r="P2216" s="368">
        <v>100</v>
      </c>
      <c r="Q2216" s="137">
        <v>0</v>
      </c>
      <c r="R2216" s="137">
        <v>4</v>
      </c>
      <c r="S2216" s="137">
        <v>1</v>
      </c>
      <c r="T2216" s="137">
        <v>80</v>
      </c>
      <c r="U2216" t="str">
        <f>VLOOKUP($B2216,Summary!$A:$C,3,0)</f>
        <v>Abhijit Khanvilkar</v>
      </c>
      <c r="V2216" t="str">
        <f ca="1">VLOOKUP($B2216,Summary!$A:$E,5,0)</f>
        <v>More Than 1 Year</v>
      </c>
      <c r="W2216">
        <f t="shared" si="70"/>
        <v>10113592</v>
      </c>
    </row>
    <row r="2217" spans="1:23" s="8" customFormat="1">
      <c r="A2217" s="6">
        <v>45471</v>
      </c>
      <c r="B2217" s="209">
        <v>10069714</v>
      </c>
      <c r="C2217" s="7" t="str">
        <f t="shared" si="71"/>
        <v>JUBAIR KHAN</v>
      </c>
      <c r="D2217" t="s">
        <v>396</v>
      </c>
      <c r="E2217">
        <v>9594708000</v>
      </c>
      <c r="F2217" t="s">
        <v>397</v>
      </c>
      <c r="G2217">
        <v>3</v>
      </c>
      <c r="H2217">
        <v>0</v>
      </c>
      <c r="I2217">
        <v>0</v>
      </c>
      <c r="J2217">
        <v>3</v>
      </c>
      <c r="K2217">
        <v>0</v>
      </c>
      <c r="L2217">
        <v>3</v>
      </c>
      <c r="M2217">
        <v>0</v>
      </c>
      <c r="N2217">
        <v>0</v>
      </c>
      <c r="O2217" t="s">
        <v>384</v>
      </c>
      <c r="P2217" s="368">
        <v>65</v>
      </c>
      <c r="Q2217" s="137">
        <v>0</v>
      </c>
      <c r="R2217" s="137">
        <v>3</v>
      </c>
      <c r="S2217" s="137">
        <v>1</v>
      </c>
      <c r="T2217" s="137">
        <v>100</v>
      </c>
      <c r="U2217" t="str">
        <f>VLOOKUP($B2217,Summary!$A:$C,3,0)</f>
        <v>Madhuri Joshi</v>
      </c>
      <c r="V2217" t="str">
        <f ca="1">VLOOKUP($B2217,Summary!$A:$E,5,0)</f>
        <v>More Than 1 Year</v>
      </c>
      <c r="W2217">
        <f t="shared" si="70"/>
        <v>10069714</v>
      </c>
    </row>
    <row r="2218" spans="1:23" s="8" customFormat="1">
      <c r="A2218" s="6">
        <v>45471</v>
      </c>
      <c r="B2218" s="209">
        <v>10057164</v>
      </c>
      <c r="C2218" s="7" t="str">
        <f t="shared" si="71"/>
        <v>PRAVIN MATAL</v>
      </c>
      <c r="D2218" t="s">
        <v>440</v>
      </c>
      <c r="E2218">
        <v>9867591635</v>
      </c>
      <c r="F2218" t="s">
        <v>383</v>
      </c>
      <c r="G2218">
        <v>5</v>
      </c>
      <c r="H2218">
        <v>0</v>
      </c>
      <c r="I2218">
        <v>0</v>
      </c>
      <c r="J2218">
        <v>5</v>
      </c>
      <c r="K2218">
        <v>1</v>
      </c>
      <c r="L2218">
        <v>4</v>
      </c>
      <c r="M2218">
        <v>0</v>
      </c>
      <c r="N2218">
        <v>0</v>
      </c>
      <c r="O2218" t="s">
        <v>384</v>
      </c>
      <c r="P2218" s="368">
        <v>125</v>
      </c>
      <c r="Q2218" s="137">
        <v>0</v>
      </c>
      <c r="R2218" s="137">
        <v>4</v>
      </c>
      <c r="S2218" s="137">
        <v>1</v>
      </c>
      <c r="T2218" s="137">
        <v>100</v>
      </c>
      <c r="U2218" t="str">
        <f>VLOOKUP($B2218,Summary!$A:$C,3,0)</f>
        <v>Madhuri Joshi</v>
      </c>
      <c r="V2218" t="str">
        <f ca="1">VLOOKUP($B2218,Summary!$A:$E,5,0)</f>
        <v>More Than 1 Year</v>
      </c>
      <c r="W2218">
        <f t="shared" si="70"/>
        <v>10057164</v>
      </c>
    </row>
    <row r="2219" spans="1:23" s="8" customFormat="1">
      <c r="A2219" s="6">
        <v>45471</v>
      </c>
      <c r="B2219" s="209">
        <v>10157283</v>
      </c>
      <c r="C2219" s="7" t="str">
        <f t="shared" si="71"/>
        <v>VINIT LAXMIKANT CHATURVEDI</v>
      </c>
      <c r="D2219" t="s">
        <v>549</v>
      </c>
      <c r="E2219">
        <v>9619167461</v>
      </c>
      <c r="F2219" t="s">
        <v>461</v>
      </c>
      <c r="G2219">
        <v>3</v>
      </c>
      <c r="H2219">
        <v>1</v>
      </c>
      <c r="I2219">
        <v>0</v>
      </c>
      <c r="J2219">
        <v>2</v>
      </c>
      <c r="K2219">
        <v>1</v>
      </c>
      <c r="L2219">
        <v>2</v>
      </c>
      <c r="M2219">
        <v>0</v>
      </c>
      <c r="N2219">
        <v>0</v>
      </c>
      <c r="O2219" t="s">
        <v>384</v>
      </c>
      <c r="P2219" s="368">
        <v>135</v>
      </c>
      <c r="Q2219" s="137">
        <v>4720</v>
      </c>
      <c r="R2219" s="137">
        <v>2</v>
      </c>
      <c r="S2219" s="137">
        <v>1</v>
      </c>
      <c r="T2219" s="137">
        <v>40</v>
      </c>
      <c r="U2219" t="str">
        <f>VLOOKUP($B2219,Summary!$A:$C,3,0)</f>
        <v>Avnind Singh</v>
      </c>
      <c r="V2219" t="str">
        <f ca="1">VLOOKUP($B2219,Summary!$A:$E,5,0)</f>
        <v>31 - 90</v>
      </c>
      <c r="W2219">
        <f t="shared" si="70"/>
        <v>10157283</v>
      </c>
    </row>
    <row r="2220" spans="1:23" s="8" customFormat="1">
      <c r="A2220" s="6">
        <v>45471</v>
      </c>
      <c r="B2220" s="209">
        <v>10094703</v>
      </c>
      <c r="C2220" s="7" t="str">
        <f t="shared" si="71"/>
        <v>ASHUTOSH MISHRA</v>
      </c>
      <c r="D2220" t="s">
        <v>447</v>
      </c>
      <c r="E2220">
        <v>9960834633</v>
      </c>
      <c r="F2220" t="s">
        <v>395</v>
      </c>
      <c r="G2220">
        <v>5</v>
      </c>
      <c r="H2220">
        <v>0</v>
      </c>
      <c r="I2220">
        <v>0</v>
      </c>
      <c r="J2220">
        <v>5</v>
      </c>
      <c r="K2220">
        <v>1</v>
      </c>
      <c r="L2220">
        <v>4</v>
      </c>
      <c r="M2220">
        <v>0</v>
      </c>
      <c r="N2220">
        <v>0</v>
      </c>
      <c r="O2220" t="s">
        <v>384</v>
      </c>
      <c r="P2220" s="368">
        <v>125</v>
      </c>
      <c r="Q2220" s="137">
        <v>0</v>
      </c>
      <c r="R2220" s="137">
        <v>5</v>
      </c>
      <c r="S2220" s="137">
        <v>1</v>
      </c>
      <c r="T2220" s="137">
        <v>100</v>
      </c>
      <c r="U2220" t="str">
        <f>VLOOKUP($B2220,Summary!$A:$C,3,0)</f>
        <v>Intezar Sayed</v>
      </c>
      <c r="V2220" t="str">
        <f ca="1">VLOOKUP($B2220,Summary!$A:$E,5,0)</f>
        <v>More Than 1 Year</v>
      </c>
      <c r="W2220">
        <f t="shared" si="70"/>
        <v>10094703</v>
      </c>
    </row>
    <row r="2221" spans="1:23" s="8" customFormat="1">
      <c r="A2221" s="6">
        <v>45472</v>
      </c>
      <c r="B2221" s="209">
        <v>10153331</v>
      </c>
      <c r="C2221" s="7" t="str">
        <f t="shared" si="71"/>
        <v>RAGHWENDRA KUMAR SINGH</v>
      </c>
      <c r="D2221" t="s">
        <v>460</v>
      </c>
      <c r="E2221">
        <v>8104389966</v>
      </c>
      <c r="F2221" t="s">
        <v>390</v>
      </c>
      <c r="G2221">
        <v>2</v>
      </c>
      <c r="H2221">
        <v>1</v>
      </c>
      <c r="I2221">
        <v>0</v>
      </c>
      <c r="J2221">
        <v>1</v>
      </c>
      <c r="K2221">
        <v>0</v>
      </c>
      <c r="L2221">
        <v>2</v>
      </c>
      <c r="M2221">
        <v>0</v>
      </c>
      <c r="N2221">
        <v>0</v>
      </c>
      <c r="O2221" t="s">
        <v>384</v>
      </c>
      <c r="P2221" s="368">
        <v>110</v>
      </c>
      <c r="Q2221" s="137">
        <v>11800</v>
      </c>
      <c r="R2221" s="137">
        <v>2</v>
      </c>
      <c r="S2221" s="137">
        <v>1</v>
      </c>
      <c r="T2221" s="137">
        <v>66.67</v>
      </c>
      <c r="U2221" t="str">
        <f>VLOOKUP($B2221,Summary!$A:$C,3,0)</f>
        <v>Avnind Singh</v>
      </c>
      <c r="V2221" t="str">
        <f ca="1">VLOOKUP($B2221,Summary!$A:$E,5,0)</f>
        <v>91 - 180</v>
      </c>
      <c r="W2221">
        <f t="shared" si="70"/>
        <v>10153331</v>
      </c>
    </row>
    <row r="2222" spans="1:23" s="8" customFormat="1">
      <c r="A2222" s="6">
        <v>45472</v>
      </c>
      <c r="B2222" s="209">
        <v>10151345</v>
      </c>
      <c r="C2222" s="7" t="str">
        <f t="shared" si="71"/>
        <v>NAGENDRA MISHRA</v>
      </c>
      <c r="D2222" t="s">
        <v>386</v>
      </c>
      <c r="E2222">
        <v>7049872363</v>
      </c>
      <c r="F2222" t="s">
        <v>448</v>
      </c>
      <c r="G2222">
        <v>4</v>
      </c>
      <c r="H2222">
        <v>1</v>
      </c>
      <c r="I2222">
        <v>0</v>
      </c>
      <c r="J2222">
        <v>3</v>
      </c>
      <c r="K2222">
        <v>1</v>
      </c>
      <c r="L2222">
        <v>4</v>
      </c>
      <c r="M2222">
        <v>0</v>
      </c>
      <c r="N2222">
        <v>0</v>
      </c>
      <c r="O2222" t="s">
        <v>384</v>
      </c>
      <c r="P2222" s="368">
        <v>165</v>
      </c>
      <c r="Q2222" s="137">
        <v>2360</v>
      </c>
      <c r="R2222" s="137">
        <v>5</v>
      </c>
      <c r="S2222" s="137">
        <v>1</v>
      </c>
      <c r="T2222" s="137">
        <v>100</v>
      </c>
      <c r="U2222" t="str">
        <f>VLOOKUP($B2222,Summary!$A:$C,3,0)</f>
        <v>Avnind Singh</v>
      </c>
      <c r="V2222" t="str">
        <f ca="1">VLOOKUP($B2222,Summary!$A:$E,5,0)</f>
        <v>180 +</v>
      </c>
      <c r="W2222">
        <f t="shared" si="70"/>
        <v>10151345</v>
      </c>
    </row>
    <row r="2223" spans="1:23" s="8" customFormat="1">
      <c r="A2223" s="6">
        <v>45472</v>
      </c>
      <c r="B2223" s="209">
        <v>10154722</v>
      </c>
      <c r="C2223" s="7" t="str">
        <f t="shared" si="71"/>
        <v>ANIMESH KARMAKAR</v>
      </c>
      <c r="D2223" t="s">
        <v>492</v>
      </c>
      <c r="E2223">
        <v>6294590298</v>
      </c>
      <c r="F2223" t="s">
        <v>387</v>
      </c>
      <c r="G2223">
        <v>5</v>
      </c>
      <c r="H2223">
        <v>0</v>
      </c>
      <c r="I2223">
        <v>0</v>
      </c>
      <c r="J2223">
        <v>5</v>
      </c>
      <c r="K2223">
        <v>2</v>
      </c>
      <c r="L2223">
        <v>3</v>
      </c>
      <c r="M2223">
        <v>0</v>
      </c>
      <c r="N2223">
        <v>0</v>
      </c>
      <c r="O2223" t="s">
        <v>384</v>
      </c>
      <c r="P2223" s="368">
        <v>125</v>
      </c>
      <c r="Q2223" s="137">
        <v>0</v>
      </c>
      <c r="R2223" s="137">
        <v>5</v>
      </c>
      <c r="S2223" s="137">
        <v>1</v>
      </c>
      <c r="T2223" s="137">
        <v>100</v>
      </c>
      <c r="U2223" t="str">
        <f>VLOOKUP($B2223,Summary!$A:$C,3,0)</f>
        <v>Abhijit Khanvilkar</v>
      </c>
      <c r="V2223" t="str">
        <f ca="1">VLOOKUP($B2223,Summary!$A:$E,5,0)</f>
        <v>91 - 180</v>
      </c>
      <c r="W2223">
        <f t="shared" si="70"/>
        <v>10154722</v>
      </c>
    </row>
    <row r="2224" spans="1:23" s="8" customFormat="1">
      <c r="A2224" s="6">
        <v>45472</v>
      </c>
      <c r="B2224" s="209">
        <v>10154482</v>
      </c>
      <c r="C2224" s="7" t="str">
        <f t="shared" si="71"/>
        <v>PRADEEP DEEPAK ANGRE</v>
      </c>
      <c r="D2224" t="s">
        <v>473</v>
      </c>
      <c r="E2224">
        <v>8879114532</v>
      </c>
      <c r="F2224" t="s">
        <v>412</v>
      </c>
      <c r="G2224">
        <v>6</v>
      </c>
      <c r="H2224">
        <v>0</v>
      </c>
      <c r="I2224">
        <v>0</v>
      </c>
      <c r="J2224">
        <v>6</v>
      </c>
      <c r="K2224">
        <v>0</v>
      </c>
      <c r="L2224">
        <v>6</v>
      </c>
      <c r="M2224">
        <v>0</v>
      </c>
      <c r="N2224">
        <v>0</v>
      </c>
      <c r="O2224" t="s">
        <v>384</v>
      </c>
      <c r="P2224" s="368">
        <v>130</v>
      </c>
      <c r="Q2224" s="137">
        <v>0</v>
      </c>
      <c r="R2224" s="137">
        <v>5</v>
      </c>
      <c r="S2224" s="137">
        <v>1</v>
      </c>
      <c r="T2224" s="137">
        <v>100</v>
      </c>
      <c r="U2224" t="str">
        <f>VLOOKUP($B2224,Summary!$A:$C,3,0)</f>
        <v>Rushikesh Kale</v>
      </c>
      <c r="V2224" t="str">
        <f ca="1">VLOOKUP($B2224,Summary!$A:$E,5,0)</f>
        <v>91 - 180</v>
      </c>
      <c r="W2224">
        <f t="shared" si="70"/>
        <v>10154482</v>
      </c>
    </row>
    <row r="2225" spans="1:23" s="8" customFormat="1">
      <c r="A2225" s="6">
        <v>45472</v>
      </c>
      <c r="B2225" s="209">
        <v>10091881</v>
      </c>
      <c r="C2225" s="7" t="str">
        <f t="shared" si="71"/>
        <v>SUMIT SHARAD SANAS</v>
      </c>
      <c r="D2225" t="s">
        <v>427</v>
      </c>
      <c r="E2225">
        <v>8652573355</v>
      </c>
      <c r="F2225" t="s">
        <v>392</v>
      </c>
      <c r="G2225">
        <v>3</v>
      </c>
      <c r="H2225">
        <v>0</v>
      </c>
      <c r="I2225">
        <v>0</v>
      </c>
      <c r="J2225">
        <v>3</v>
      </c>
      <c r="K2225">
        <v>1</v>
      </c>
      <c r="L2225">
        <v>2</v>
      </c>
      <c r="M2225">
        <v>0</v>
      </c>
      <c r="N2225">
        <v>0</v>
      </c>
      <c r="O2225" t="s">
        <v>384</v>
      </c>
      <c r="P2225" s="368">
        <v>75</v>
      </c>
      <c r="Q2225" s="137">
        <v>0</v>
      </c>
      <c r="R2225" s="137">
        <v>3</v>
      </c>
      <c r="S2225" s="137">
        <v>1</v>
      </c>
      <c r="T2225" s="137">
        <v>60</v>
      </c>
      <c r="U2225" t="str">
        <f>VLOOKUP($B2225,Summary!$A:$C,3,0)</f>
        <v>Abhijit Khanvilkar</v>
      </c>
      <c r="V2225" t="str">
        <f ca="1">VLOOKUP($B2225,Summary!$A:$E,5,0)</f>
        <v>More Than 1 Year</v>
      </c>
      <c r="W2225">
        <f t="shared" si="70"/>
        <v>10091881</v>
      </c>
    </row>
    <row r="2226" spans="1:23" s="8" customFormat="1">
      <c r="A2226" s="6">
        <v>45472</v>
      </c>
      <c r="B2226" s="209">
        <v>10154719</v>
      </c>
      <c r="C2226" s="7" t="str">
        <f t="shared" si="71"/>
        <v>CHANDAN MISHRA</v>
      </c>
      <c r="D2226" t="s">
        <v>489</v>
      </c>
      <c r="E2226">
        <v>8433849596</v>
      </c>
      <c r="F2226" t="s">
        <v>471</v>
      </c>
      <c r="G2226">
        <v>5</v>
      </c>
      <c r="H2226">
        <v>1</v>
      </c>
      <c r="I2226">
        <v>0</v>
      </c>
      <c r="J2226">
        <v>4</v>
      </c>
      <c r="K2226">
        <v>1</v>
      </c>
      <c r="L2226">
        <v>4</v>
      </c>
      <c r="M2226">
        <v>0</v>
      </c>
      <c r="N2226">
        <v>0</v>
      </c>
      <c r="O2226" t="s">
        <v>384</v>
      </c>
      <c r="P2226" s="368">
        <v>185</v>
      </c>
      <c r="Q2226" s="137">
        <v>2360</v>
      </c>
      <c r="R2226" s="137">
        <v>5</v>
      </c>
      <c r="S2226" s="137">
        <v>1</v>
      </c>
      <c r="T2226" s="137">
        <v>100</v>
      </c>
      <c r="U2226" t="str">
        <f>VLOOKUP($B2226,Summary!$A:$C,3,0)</f>
        <v>Dileep Sharma</v>
      </c>
      <c r="V2226" t="str">
        <f ca="1">VLOOKUP($B2226,Summary!$A:$E,5,0)</f>
        <v>91 - 180</v>
      </c>
      <c r="W2226">
        <f t="shared" si="70"/>
        <v>10154719</v>
      </c>
    </row>
    <row r="2227" spans="1:23" s="8" customFormat="1">
      <c r="A2227" s="6">
        <v>45472</v>
      </c>
      <c r="B2227" s="209">
        <v>10153342</v>
      </c>
      <c r="C2227" s="7" t="str">
        <f t="shared" si="71"/>
        <v>AKASH RAMRATAN JAISWAL</v>
      </c>
      <c r="D2227" t="s">
        <v>461</v>
      </c>
      <c r="E2227">
        <v>7977956010</v>
      </c>
      <c r="F2227" t="s">
        <v>390</v>
      </c>
      <c r="G2227">
        <v>1</v>
      </c>
      <c r="H2227">
        <v>0</v>
      </c>
      <c r="I2227">
        <v>0</v>
      </c>
      <c r="J2227">
        <v>1</v>
      </c>
      <c r="K2227">
        <v>0</v>
      </c>
      <c r="L2227">
        <v>1</v>
      </c>
      <c r="M2227">
        <v>0</v>
      </c>
      <c r="N2227">
        <v>0</v>
      </c>
      <c r="O2227" t="s">
        <v>384</v>
      </c>
      <c r="P2227" s="368">
        <v>25</v>
      </c>
      <c r="Q2227" s="137">
        <v>0</v>
      </c>
      <c r="R2227" s="137">
        <v>1</v>
      </c>
      <c r="S2227" s="137">
        <v>1</v>
      </c>
      <c r="T2227" s="137">
        <v>33.33</v>
      </c>
      <c r="U2227" t="str">
        <f>VLOOKUP($B2227,Summary!$A:$C,3,0)</f>
        <v>Avnind Singh</v>
      </c>
      <c r="V2227" t="str">
        <f ca="1">VLOOKUP($B2227,Summary!$A:$E,5,0)</f>
        <v>91 - 180</v>
      </c>
      <c r="W2227">
        <f t="shared" si="70"/>
        <v>10153342</v>
      </c>
    </row>
    <row r="2228" spans="1:23" s="8" customFormat="1">
      <c r="A2228" s="6">
        <v>45472</v>
      </c>
      <c r="B2228" s="209">
        <v>10154479</v>
      </c>
      <c r="C2228" s="7" t="str">
        <f t="shared" si="71"/>
        <v>VINOD KUMAR</v>
      </c>
      <c r="D2228" t="s">
        <v>477</v>
      </c>
      <c r="E2228">
        <v>7905193449</v>
      </c>
      <c r="F2228" t="s">
        <v>471</v>
      </c>
      <c r="G2228">
        <v>4</v>
      </c>
      <c r="H2228">
        <v>1</v>
      </c>
      <c r="I2228">
        <v>0</v>
      </c>
      <c r="J2228">
        <v>3</v>
      </c>
      <c r="K2228">
        <v>0</v>
      </c>
      <c r="L2228">
        <v>4</v>
      </c>
      <c r="M2228">
        <v>0</v>
      </c>
      <c r="N2228">
        <v>0</v>
      </c>
      <c r="O2228" t="s">
        <v>384</v>
      </c>
      <c r="P2228" s="368">
        <v>165</v>
      </c>
      <c r="Q2228" s="137">
        <v>7080</v>
      </c>
      <c r="R2228" s="137">
        <v>4</v>
      </c>
      <c r="S2228" s="137">
        <v>1</v>
      </c>
      <c r="T2228" s="137">
        <v>80</v>
      </c>
      <c r="U2228" t="str">
        <f>VLOOKUP($B2228,Summary!$A:$C,3,0)</f>
        <v>Dileep Sharma</v>
      </c>
      <c r="V2228" t="str">
        <f ca="1">VLOOKUP($B2228,Summary!$A:$E,5,0)</f>
        <v>91 - 180</v>
      </c>
      <c r="W2228">
        <f t="shared" si="70"/>
        <v>10154479</v>
      </c>
    </row>
    <row r="2229" spans="1:23" s="8" customFormat="1">
      <c r="A2229" s="6">
        <v>45472</v>
      </c>
      <c r="B2229" s="209">
        <v>10152846</v>
      </c>
      <c r="C2229" s="7" t="str">
        <f t="shared" si="71"/>
        <v>SANDESH SAROJ MISHRA</v>
      </c>
      <c r="D2229" t="s">
        <v>394</v>
      </c>
      <c r="E2229">
        <v>9819648094</v>
      </c>
      <c r="F2229" t="s">
        <v>471</v>
      </c>
      <c r="G2229">
        <v>5</v>
      </c>
      <c r="H2229">
        <v>1</v>
      </c>
      <c r="I2229">
        <v>0</v>
      </c>
      <c r="J2229">
        <v>4</v>
      </c>
      <c r="K2229">
        <v>3</v>
      </c>
      <c r="L2229">
        <v>3</v>
      </c>
      <c r="M2229">
        <v>0</v>
      </c>
      <c r="N2229">
        <v>0</v>
      </c>
      <c r="O2229" t="s">
        <v>384</v>
      </c>
      <c r="P2229" s="368">
        <v>170</v>
      </c>
      <c r="Q2229" s="137">
        <v>2360</v>
      </c>
      <c r="R2229" s="137">
        <v>5</v>
      </c>
      <c r="S2229" s="137">
        <v>1</v>
      </c>
      <c r="T2229" s="137">
        <v>100</v>
      </c>
      <c r="U2229" t="str">
        <f>VLOOKUP($B2229,Summary!$A:$C,3,0)</f>
        <v>Dileep Sharma</v>
      </c>
      <c r="V2229" t="str">
        <f ca="1">VLOOKUP($B2229,Summary!$A:$E,5,0)</f>
        <v>91 - 180</v>
      </c>
      <c r="W2229">
        <f t="shared" si="70"/>
        <v>10152846</v>
      </c>
    </row>
    <row r="2230" spans="1:23" s="8" customFormat="1">
      <c r="A2230" s="6">
        <v>45472</v>
      </c>
      <c r="B2230" s="209">
        <v>10153634</v>
      </c>
      <c r="C2230" s="7" t="str">
        <f t="shared" si="71"/>
        <v>LAXMI NARAYAN PANDEY</v>
      </c>
      <c r="D2230" t="s">
        <v>467</v>
      </c>
      <c r="E2230">
        <v>7208851513</v>
      </c>
      <c r="F2230" t="s">
        <v>387</v>
      </c>
      <c r="G2230">
        <v>5</v>
      </c>
      <c r="H2230">
        <v>0</v>
      </c>
      <c r="I2230">
        <v>0</v>
      </c>
      <c r="J2230">
        <v>5</v>
      </c>
      <c r="K2230">
        <v>1</v>
      </c>
      <c r="L2230">
        <v>4</v>
      </c>
      <c r="M2230">
        <v>0</v>
      </c>
      <c r="N2230">
        <v>0</v>
      </c>
      <c r="O2230" t="s">
        <v>384</v>
      </c>
      <c r="P2230" s="368">
        <v>115</v>
      </c>
      <c r="Q2230" s="137">
        <v>0</v>
      </c>
      <c r="R2230" s="137">
        <v>4</v>
      </c>
      <c r="S2230" s="137">
        <v>1</v>
      </c>
      <c r="T2230" s="137">
        <v>80</v>
      </c>
      <c r="U2230" t="str">
        <f>VLOOKUP($B2230,Summary!$A:$C,3,0)</f>
        <v>Abhijit Khanvilkar</v>
      </c>
      <c r="V2230" t="str">
        <f ca="1">VLOOKUP($B2230,Summary!$A:$E,5,0)</f>
        <v>91 - 180</v>
      </c>
      <c r="W2230">
        <f t="shared" si="70"/>
        <v>10153634</v>
      </c>
    </row>
    <row r="2231" spans="1:23" s="8" customFormat="1">
      <c r="A2231" s="6">
        <v>45472</v>
      </c>
      <c r="B2231" s="209">
        <v>10155617</v>
      </c>
      <c r="C2231" s="7" t="str">
        <f t="shared" si="71"/>
        <v>NANDLAL RAJBHAR</v>
      </c>
      <c r="D2231" t="s">
        <v>504</v>
      </c>
      <c r="E2231">
        <v>9594189301</v>
      </c>
      <c r="F2231" t="s">
        <v>401</v>
      </c>
      <c r="G2231">
        <v>7</v>
      </c>
      <c r="H2231">
        <v>0</v>
      </c>
      <c r="I2231">
        <v>0</v>
      </c>
      <c r="J2231">
        <v>7</v>
      </c>
      <c r="K2231">
        <v>4</v>
      </c>
      <c r="L2231">
        <v>3</v>
      </c>
      <c r="M2231">
        <v>0</v>
      </c>
      <c r="N2231">
        <v>0</v>
      </c>
      <c r="O2231" t="s">
        <v>384</v>
      </c>
      <c r="P2231" s="368">
        <v>175</v>
      </c>
      <c r="Q2231" s="137">
        <v>0</v>
      </c>
      <c r="R2231" s="137">
        <v>7</v>
      </c>
      <c r="S2231" s="137">
        <v>1</v>
      </c>
      <c r="T2231" s="137">
        <v>100</v>
      </c>
      <c r="U2231" t="str">
        <f>VLOOKUP($B2231,Summary!$A:$C,3,0)</f>
        <v>Abhijit Khanvilkar</v>
      </c>
      <c r="V2231" t="str">
        <f ca="1">VLOOKUP($B2231,Summary!$A:$E,5,0)</f>
        <v>31 - 90</v>
      </c>
      <c r="W2231">
        <f t="shared" si="70"/>
        <v>10155617</v>
      </c>
    </row>
    <row r="2232" spans="1:23" s="8" customFormat="1">
      <c r="A2232" s="6">
        <v>45472</v>
      </c>
      <c r="B2232" s="209">
        <v>10155622</v>
      </c>
      <c r="C2232" s="7" t="str">
        <f t="shared" si="71"/>
        <v>SOFIYAN MOHAMMED UMAR ANSARI</v>
      </c>
      <c r="D2232" t="s">
        <v>498</v>
      </c>
      <c r="E2232">
        <v>7304151160</v>
      </c>
      <c r="F2232" t="s">
        <v>503</v>
      </c>
      <c r="G2232">
        <v>5</v>
      </c>
      <c r="H2232">
        <v>0</v>
      </c>
      <c r="I2232">
        <v>0</v>
      </c>
      <c r="J2232">
        <v>5</v>
      </c>
      <c r="K2232">
        <v>2</v>
      </c>
      <c r="L2232">
        <v>3</v>
      </c>
      <c r="M2232">
        <v>0</v>
      </c>
      <c r="N2232">
        <v>0</v>
      </c>
      <c r="O2232" t="s">
        <v>384</v>
      </c>
      <c r="P2232" s="368">
        <v>105</v>
      </c>
      <c r="Q2232" s="137">
        <v>0</v>
      </c>
      <c r="R2232" s="137">
        <v>5</v>
      </c>
      <c r="S2232" s="137">
        <v>1</v>
      </c>
      <c r="T2232" s="137">
        <v>100</v>
      </c>
      <c r="U2232" t="str">
        <f>VLOOKUP($B2232,Summary!$A:$C,3,0)</f>
        <v>Dileep Sharma</v>
      </c>
      <c r="V2232" t="str">
        <f ca="1">VLOOKUP($B2232,Summary!$A:$E,5,0)</f>
        <v>31 - 90</v>
      </c>
      <c r="W2232">
        <f t="shared" si="70"/>
        <v>10155622</v>
      </c>
    </row>
    <row r="2233" spans="1:23" s="8" customFormat="1">
      <c r="A2233" s="6">
        <v>45472</v>
      </c>
      <c r="B2233" s="209">
        <v>10158741</v>
      </c>
      <c r="C2233" s="7" t="str">
        <f t="shared" si="71"/>
        <v>SUBHAM YADAV</v>
      </c>
      <c r="D2233" t="s">
        <v>592</v>
      </c>
      <c r="E2233">
        <v>8429363770</v>
      </c>
      <c r="F2233" t="s">
        <v>461</v>
      </c>
      <c r="G2233">
        <v>3</v>
      </c>
      <c r="H2233">
        <v>0</v>
      </c>
      <c r="I2233">
        <v>0</v>
      </c>
      <c r="J2233">
        <v>3</v>
      </c>
      <c r="K2233">
        <v>1</v>
      </c>
      <c r="L2233">
        <v>2</v>
      </c>
      <c r="M2233">
        <v>0</v>
      </c>
      <c r="N2233">
        <v>0</v>
      </c>
      <c r="O2233" t="s">
        <v>384</v>
      </c>
      <c r="P2233" s="368">
        <v>75</v>
      </c>
      <c r="Q2233" s="137">
        <v>0</v>
      </c>
      <c r="R2233" s="137">
        <v>3</v>
      </c>
      <c r="S2233" s="137">
        <v>1</v>
      </c>
      <c r="T2233" s="137">
        <v>100</v>
      </c>
      <c r="U2233" t="str">
        <f>VLOOKUP($B2233,Summary!$A:$C,3,0)</f>
        <v>Avnind Singh</v>
      </c>
      <c r="V2233" t="str">
        <f ca="1">VLOOKUP($B2233,Summary!$A:$E,5,0)</f>
        <v>00 - 30</v>
      </c>
      <c r="W2233">
        <f t="shared" si="70"/>
        <v>10158741</v>
      </c>
    </row>
    <row r="2234" spans="1:23" s="8" customFormat="1">
      <c r="A2234" s="6">
        <v>45472</v>
      </c>
      <c r="B2234" s="209">
        <v>10062664</v>
      </c>
      <c r="C2234" s="7" t="str">
        <f t="shared" si="71"/>
        <v>NAVEEN TRIPATHI</v>
      </c>
      <c r="D2234" t="s">
        <v>433</v>
      </c>
      <c r="E2234">
        <v>8979086009</v>
      </c>
      <c r="F2234" t="s">
        <v>414</v>
      </c>
      <c r="G2234">
        <v>1</v>
      </c>
      <c r="H2234">
        <v>1</v>
      </c>
      <c r="I2234">
        <v>0</v>
      </c>
      <c r="J2234">
        <v>0</v>
      </c>
      <c r="K2234">
        <v>0</v>
      </c>
      <c r="L2234">
        <v>2</v>
      </c>
      <c r="M2234">
        <v>0</v>
      </c>
      <c r="N2234">
        <v>0</v>
      </c>
      <c r="O2234" t="s">
        <v>384</v>
      </c>
      <c r="P2234" s="368">
        <v>100</v>
      </c>
      <c r="Q2234" s="137">
        <v>11334</v>
      </c>
      <c r="R2234" s="137">
        <v>2</v>
      </c>
      <c r="S2234" s="137">
        <v>1</v>
      </c>
      <c r="T2234" s="137">
        <v>40</v>
      </c>
      <c r="U2234" t="str">
        <f>VLOOKUP($B2234,Summary!$A:$C,3,0)</f>
        <v>Intezar Sayed</v>
      </c>
      <c r="V2234" t="str">
        <f ca="1">VLOOKUP($B2234,Summary!$A:$E,5,0)</f>
        <v>More Than 1 Year</v>
      </c>
      <c r="W2234">
        <f t="shared" si="70"/>
        <v>10062664</v>
      </c>
    </row>
    <row r="2235" spans="1:23" s="8" customFormat="1">
      <c r="A2235" s="6">
        <v>45472</v>
      </c>
      <c r="B2235" s="209">
        <v>10051652</v>
      </c>
      <c r="C2235" s="7" t="str">
        <f t="shared" si="71"/>
        <v>DINESH GHODVINDE</v>
      </c>
      <c r="D2235" t="s">
        <v>444</v>
      </c>
      <c r="E2235">
        <v>7020949492</v>
      </c>
      <c r="F2235" t="s">
        <v>412</v>
      </c>
      <c r="G2235">
        <v>7</v>
      </c>
      <c r="H2235">
        <v>1</v>
      </c>
      <c r="I2235">
        <v>0</v>
      </c>
      <c r="J2235">
        <v>6</v>
      </c>
      <c r="K2235">
        <v>1</v>
      </c>
      <c r="L2235">
        <v>7</v>
      </c>
      <c r="M2235">
        <v>0</v>
      </c>
      <c r="N2235">
        <v>0</v>
      </c>
      <c r="O2235" t="s">
        <v>384</v>
      </c>
      <c r="P2235" s="368">
        <v>150</v>
      </c>
      <c r="Q2235" s="137">
        <v>2950</v>
      </c>
      <c r="R2235" s="137">
        <v>4</v>
      </c>
      <c r="S2235" s="137">
        <v>1</v>
      </c>
      <c r="T2235" s="137">
        <v>100</v>
      </c>
      <c r="U2235" t="str">
        <f>VLOOKUP($B2235,Summary!$A:$C,3,0)</f>
        <v>Rushikesh Kale</v>
      </c>
      <c r="V2235" t="str">
        <f ca="1">VLOOKUP($B2235,Summary!$A:$E,5,0)</f>
        <v>More Than 1 Year</v>
      </c>
      <c r="W2235">
        <f t="shared" si="70"/>
        <v>10051652</v>
      </c>
    </row>
    <row r="2236" spans="1:23" s="8" customFormat="1">
      <c r="A2236" s="6">
        <v>45472</v>
      </c>
      <c r="B2236" s="209">
        <v>10152292</v>
      </c>
      <c r="C2236" s="7" t="str">
        <f t="shared" si="71"/>
        <v>CHOUBEY ADITYA AJIT</v>
      </c>
      <c r="D2236" t="s">
        <v>404</v>
      </c>
      <c r="E2236">
        <v>7414955787</v>
      </c>
      <c r="F2236" t="s">
        <v>405</v>
      </c>
      <c r="G2236">
        <v>3</v>
      </c>
      <c r="H2236">
        <v>1</v>
      </c>
      <c r="I2236">
        <v>0</v>
      </c>
      <c r="J2236">
        <v>2</v>
      </c>
      <c r="K2236">
        <v>1</v>
      </c>
      <c r="L2236">
        <v>2</v>
      </c>
      <c r="M2236">
        <v>0</v>
      </c>
      <c r="N2236">
        <v>1</v>
      </c>
      <c r="O2236" t="s">
        <v>384</v>
      </c>
      <c r="P2236" s="368">
        <v>145</v>
      </c>
      <c r="Q2236" s="137">
        <v>29736</v>
      </c>
      <c r="R2236" s="137">
        <v>2</v>
      </c>
      <c r="S2236" s="137">
        <v>1</v>
      </c>
      <c r="T2236" s="137">
        <v>66.67</v>
      </c>
      <c r="U2236" t="str">
        <f>VLOOKUP($B2236,Summary!$A:$C,3,0)</f>
        <v>Rushikesh Kale</v>
      </c>
      <c r="V2236" t="str">
        <f ca="1">VLOOKUP($B2236,Summary!$A:$E,5,0)</f>
        <v>91 - 180</v>
      </c>
      <c r="W2236">
        <f t="shared" si="70"/>
        <v>10152292</v>
      </c>
    </row>
    <row r="2237" spans="1:23" s="8" customFormat="1">
      <c r="A2237" s="6">
        <v>45472</v>
      </c>
      <c r="B2237" s="209">
        <v>10152249</v>
      </c>
      <c r="C2237" s="7" t="str">
        <f t="shared" si="71"/>
        <v>HARIHAR SINGH</v>
      </c>
      <c r="D2237" t="s">
        <v>438</v>
      </c>
      <c r="E2237">
        <v>8149312014</v>
      </c>
      <c r="F2237" t="s">
        <v>385</v>
      </c>
      <c r="G2237">
        <v>2</v>
      </c>
      <c r="H2237">
        <v>0</v>
      </c>
      <c r="I2237">
        <v>0</v>
      </c>
      <c r="J2237">
        <v>2</v>
      </c>
      <c r="K2237">
        <v>0</v>
      </c>
      <c r="L2237">
        <v>2</v>
      </c>
      <c r="M2237">
        <v>0</v>
      </c>
      <c r="N2237">
        <v>0</v>
      </c>
      <c r="O2237" t="s">
        <v>384</v>
      </c>
      <c r="P2237" s="368">
        <v>40</v>
      </c>
      <c r="Q2237" s="137">
        <v>0</v>
      </c>
      <c r="R2237" s="137">
        <v>2</v>
      </c>
      <c r="S2237" s="137">
        <v>1</v>
      </c>
      <c r="T2237" s="137">
        <v>40</v>
      </c>
      <c r="U2237" t="str">
        <f>VLOOKUP($B2237,Summary!$A:$C,3,0)</f>
        <v>Intezar Sayed</v>
      </c>
      <c r="V2237" t="str">
        <f ca="1">VLOOKUP($B2237,Summary!$A:$E,5,0)</f>
        <v>91 - 180</v>
      </c>
      <c r="W2237">
        <f t="shared" si="70"/>
        <v>10152249</v>
      </c>
    </row>
    <row r="2238" spans="1:23" s="8" customFormat="1">
      <c r="A2238" s="6">
        <v>45472</v>
      </c>
      <c r="B2238" s="209">
        <v>10052546</v>
      </c>
      <c r="C2238" s="7" t="str">
        <f t="shared" si="71"/>
        <v>MANISH LOLARAKH NATH DUBEY</v>
      </c>
      <c r="D2238" t="s">
        <v>383</v>
      </c>
      <c r="E2238">
        <v>7715928718</v>
      </c>
      <c r="F2238" t="s">
        <v>413</v>
      </c>
      <c r="G2238">
        <v>2</v>
      </c>
      <c r="H2238">
        <v>2</v>
      </c>
      <c r="I2238">
        <v>0</v>
      </c>
      <c r="J2238">
        <v>0</v>
      </c>
      <c r="K2238">
        <v>1</v>
      </c>
      <c r="L2238">
        <v>1</v>
      </c>
      <c r="M2238">
        <v>0</v>
      </c>
      <c r="N2238">
        <v>0</v>
      </c>
      <c r="O2238" t="s">
        <v>384</v>
      </c>
      <c r="P2238" s="368">
        <v>180</v>
      </c>
      <c r="Q2238" s="137">
        <v>64836</v>
      </c>
      <c r="R2238" s="137">
        <v>2</v>
      </c>
      <c r="S2238" s="137">
        <v>1</v>
      </c>
      <c r="T2238" s="137">
        <v>40</v>
      </c>
      <c r="U2238" t="str">
        <f>VLOOKUP($B2238,Summary!$A:$C,3,0)</f>
        <v>Madhuri Joshi</v>
      </c>
      <c r="V2238" t="str">
        <f ca="1">VLOOKUP($B2238,Summary!$A:$E,5,0)</f>
        <v>More Than 1 Year</v>
      </c>
      <c r="W2238">
        <f t="shared" si="70"/>
        <v>10052546</v>
      </c>
    </row>
    <row r="2239" spans="1:23" s="8" customFormat="1">
      <c r="A2239" s="6">
        <v>45472</v>
      </c>
      <c r="B2239" s="209">
        <v>10153637</v>
      </c>
      <c r="C2239" s="7" t="str">
        <f t="shared" si="71"/>
        <v>AKHILESH TIWARI</v>
      </c>
      <c r="D2239" t="s">
        <v>591</v>
      </c>
      <c r="E2239">
        <v>8452813371</v>
      </c>
      <c r="F2239" t="s">
        <v>412</v>
      </c>
      <c r="G2239">
        <v>7</v>
      </c>
      <c r="H2239">
        <v>0</v>
      </c>
      <c r="I2239">
        <v>0</v>
      </c>
      <c r="J2239">
        <v>7</v>
      </c>
      <c r="K2239">
        <v>0</v>
      </c>
      <c r="L2239">
        <v>7</v>
      </c>
      <c r="M2239">
        <v>0</v>
      </c>
      <c r="N2239">
        <v>0</v>
      </c>
      <c r="O2239" t="s">
        <v>384</v>
      </c>
      <c r="P2239" s="368">
        <v>175</v>
      </c>
      <c r="Q2239" s="137">
        <v>0</v>
      </c>
      <c r="R2239" s="137">
        <v>7</v>
      </c>
      <c r="S2239" s="137">
        <v>1</v>
      </c>
      <c r="T2239" s="137">
        <v>100</v>
      </c>
      <c r="U2239" t="str">
        <f>VLOOKUP($B2239,Summary!$A:$C,3,0)</f>
        <v>Rushikesh Kale</v>
      </c>
      <c r="V2239" t="str">
        <f ca="1">VLOOKUP($B2239,Summary!$A:$E,5,0)</f>
        <v>91 - 180</v>
      </c>
      <c r="W2239">
        <f t="shared" si="70"/>
        <v>10153637</v>
      </c>
    </row>
    <row r="2240" spans="1:23" s="8" customFormat="1">
      <c r="A2240" s="6">
        <v>45472</v>
      </c>
      <c r="B2240" s="209">
        <v>10142760</v>
      </c>
      <c r="C2240" s="7" t="str">
        <f t="shared" si="71"/>
        <v>SAW MRITUNJAY KUMAR PREMCHAND</v>
      </c>
      <c r="D2240" t="s">
        <v>542</v>
      </c>
      <c r="E2240">
        <v>8779615120</v>
      </c>
      <c r="F2240" t="s">
        <v>409</v>
      </c>
      <c r="G2240">
        <v>5</v>
      </c>
      <c r="H2240">
        <v>1</v>
      </c>
      <c r="I2240">
        <v>0</v>
      </c>
      <c r="J2240">
        <v>4</v>
      </c>
      <c r="K2240">
        <v>1</v>
      </c>
      <c r="L2240">
        <v>5</v>
      </c>
      <c r="M2240">
        <v>0</v>
      </c>
      <c r="N2240">
        <v>0</v>
      </c>
      <c r="O2240" t="s">
        <v>384</v>
      </c>
      <c r="P2240" s="368">
        <v>195</v>
      </c>
      <c r="Q2240" s="137">
        <v>11328</v>
      </c>
      <c r="R2240" s="137">
        <v>6</v>
      </c>
      <c r="S2240" s="137">
        <v>1</v>
      </c>
      <c r="T2240" s="137">
        <v>100</v>
      </c>
      <c r="U2240" t="str">
        <f>VLOOKUP($B2240,Summary!$A:$C,3,0)</f>
        <v>Avnind Singh</v>
      </c>
      <c r="V2240" t="str">
        <f ca="1">VLOOKUP($B2240,Summary!$A:$E,5,0)</f>
        <v>More Than 1 Year</v>
      </c>
      <c r="W2240">
        <f t="shared" si="70"/>
        <v>10142760</v>
      </c>
    </row>
    <row r="2241" spans="1:23" s="8" customFormat="1">
      <c r="A2241" s="6">
        <v>45472</v>
      </c>
      <c r="B2241" s="209">
        <v>10149396</v>
      </c>
      <c r="C2241" s="7" t="str">
        <f t="shared" si="71"/>
        <v>AKASH NARAYAN RAWTE</v>
      </c>
      <c r="D2241" t="s">
        <v>453</v>
      </c>
      <c r="E2241">
        <v>9594529510</v>
      </c>
      <c r="F2241" t="s">
        <v>386</v>
      </c>
      <c r="G2241">
        <v>4</v>
      </c>
      <c r="H2241">
        <v>0</v>
      </c>
      <c r="I2241">
        <v>0</v>
      </c>
      <c r="J2241">
        <v>4</v>
      </c>
      <c r="K2241">
        <v>1</v>
      </c>
      <c r="L2241">
        <v>3</v>
      </c>
      <c r="M2241">
        <v>0</v>
      </c>
      <c r="N2241">
        <v>0</v>
      </c>
      <c r="O2241" t="s">
        <v>384</v>
      </c>
      <c r="P2241" s="368">
        <v>100</v>
      </c>
      <c r="Q2241" s="137">
        <v>0</v>
      </c>
      <c r="R2241" s="137">
        <v>4</v>
      </c>
      <c r="S2241" s="137">
        <v>1</v>
      </c>
      <c r="T2241" s="137">
        <v>80</v>
      </c>
      <c r="U2241" t="str">
        <f>VLOOKUP($B2241,Summary!$A:$C,3,0)</f>
        <v>Avnind Singh</v>
      </c>
      <c r="V2241" t="str">
        <f ca="1">VLOOKUP($B2241,Summary!$A:$E,5,0)</f>
        <v>180 +</v>
      </c>
      <c r="W2241">
        <f t="shared" si="70"/>
        <v>10149396</v>
      </c>
    </row>
    <row r="2242" spans="1:23" s="8" customFormat="1">
      <c r="A2242" s="6">
        <v>45472</v>
      </c>
      <c r="B2242" s="209">
        <v>10156140</v>
      </c>
      <c r="C2242" s="7" t="str">
        <f t="shared" si="71"/>
        <v>AMAN TRIPATHI</v>
      </c>
      <c r="D2242" t="s">
        <v>509</v>
      </c>
      <c r="E2242">
        <v>7393838072</v>
      </c>
      <c r="F2242" t="s">
        <v>412</v>
      </c>
      <c r="G2242">
        <v>4</v>
      </c>
      <c r="H2242">
        <v>1</v>
      </c>
      <c r="I2242">
        <v>0</v>
      </c>
      <c r="J2242">
        <v>3</v>
      </c>
      <c r="K2242">
        <v>2</v>
      </c>
      <c r="L2242">
        <v>2</v>
      </c>
      <c r="M2242">
        <v>0</v>
      </c>
      <c r="N2242">
        <v>0</v>
      </c>
      <c r="O2242" t="s">
        <v>384</v>
      </c>
      <c r="P2242" s="368">
        <v>175</v>
      </c>
      <c r="Q2242" s="137">
        <v>6702</v>
      </c>
      <c r="R2242" s="137">
        <v>4</v>
      </c>
      <c r="S2242" s="137">
        <v>1</v>
      </c>
      <c r="T2242" s="137">
        <v>80</v>
      </c>
      <c r="U2242" t="str">
        <f>VLOOKUP($B2242,Summary!$A:$C,3,0)</f>
        <v>Rushikesh Kale</v>
      </c>
      <c r="V2242" t="str">
        <f ca="1">VLOOKUP($B2242,Summary!$A:$E,5,0)</f>
        <v>31 - 90</v>
      </c>
      <c r="W2242">
        <f t="shared" si="70"/>
        <v>10156140</v>
      </c>
    </row>
    <row r="2243" spans="1:23" s="8" customFormat="1">
      <c r="A2243" s="6">
        <v>45472</v>
      </c>
      <c r="B2243" s="209">
        <v>10149232</v>
      </c>
      <c r="C2243" s="7" t="str">
        <f t="shared" si="71"/>
        <v>AKASH KUMAR JAISWAL</v>
      </c>
      <c r="D2243" t="s">
        <v>452</v>
      </c>
      <c r="E2243">
        <v>9984180596</v>
      </c>
      <c r="F2243" t="s">
        <v>497</v>
      </c>
      <c r="G2243">
        <v>2</v>
      </c>
      <c r="H2243">
        <v>0</v>
      </c>
      <c r="I2243">
        <v>0</v>
      </c>
      <c r="J2243">
        <v>2</v>
      </c>
      <c r="K2243">
        <v>1</v>
      </c>
      <c r="L2243">
        <v>1</v>
      </c>
      <c r="M2243">
        <v>0</v>
      </c>
      <c r="N2243">
        <v>0</v>
      </c>
      <c r="O2243" t="s">
        <v>384</v>
      </c>
      <c r="P2243" s="368">
        <v>50</v>
      </c>
      <c r="Q2243" s="137">
        <v>0</v>
      </c>
      <c r="R2243" s="137">
        <v>2</v>
      </c>
      <c r="S2243" s="137">
        <v>1</v>
      </c>
      <c r="T2243" s="137">
        <v>40</v>
      </c>
      <c r="U2243" t="str">
        <f>VLOOKUP($B2243,Summary!$A:$C,3,0)</f>
        <v>Dileep Sharma</v>
      </c>
      <c r="V2243" t="str">
        <f ca="1">VLOOKUP($B2243,Summary!$A:$E,5,0)</f>
        <v>180 +</v>
      </c>
      <c r="W2243">
        <f t="shared" ref="W2243:W2306" si="72">B2243</f>
        <v>10149232</v>
      </c>
    </row>
    <row r="2244" spans="1:23" s="8" customFormat="1">
      <c r="A2244" s="6">
        <v>45472</v>
      </c>
      <c r="B2244" s="209">
        <v>10145771</v>
      </c>
      <c r="C2244" s="7" t="str">
        <f t="shared" si="71"/>
        <v>RISHIKESH DUBEY</v>
      </c>
      <c r="D2244" t="s">
        <v>437</v>
      </c>
      <c r="E2244">
        <v>8369036235</v>
      </c>
      <c r="F2244" t="s">
        <v>433</v>
      </c>
      <c r="G2244">
        <v>3</v>
      </c>
      <c r="H2244">
        <v>0</v>
      </c>
      <c r="I2244">
        <v>0</v>
      </c>
      <c r="J2244">
        <v>3</v>
      </c>
      <c r="K2244">
        <v>1</v>
      </c>
      <c r="L2244">
        <v>2</v>
      </c>
      <c r="M2244">
        <v>0</v>
      </c>
      <c r="N2244">
        <v>0</v>
      </c>
      <c r="O2244" t="s">
        <v>384</v>
      </c>
      <c r="P2244" s="368">
        <v>75</v>
      </c>
      <c r="Q2244" s="137">
        <v>0</v>
      </c>
      <c r="R2244" s="137">
        <v>3</v>
      </c>
      <c r="S2244" s="137">
        <v>1</v>
      </c>
      <c r="T2244" s="137">
        <v>60</v>
      </c>
      <c r="U2244" t="str">
        <f>VLOOKUP($B2244,Summary!$A:$C,3,0)</f>
        <v>Intezar Sayed</v>
      </c>
      <c r="V2244" t="str">
        <f ca="1">VLOOKUP($B2244,Summary!$A:$E,5,0)</f>
        <v>180 +</v>
      </c>
      <c r="W2244">
        <f t="shared" si="72"/>
        <v>10145771</v>
      </c>
    </row>
    <row r="2245" spans="1:23" s="8" customFormat="1">
      <c r="A2245" s="6">
        <v>45472</v>
      </c>
      <c r="B2245" s="209">
        <v>10157723</v>
      </c>
      <c r="C2245" s="7" t="str">
        <f t="shared" si="71"/>
        <v>BITTU KUMAR</v>
      </c>
      <c r="D2245" t="s">
        <v>565</v>
      </c>
      <c r="E2245">
        <v>8709035770</v>
      </c>
      <c r="F2245" t="s">
        <v>387</v>
      </c>
      <c r="G2245">
        <v>4</v>
      </c>
      <c r="H2245">
        <v>0</v>
      </c>
      <c r="I2245">
        <v>0</v>
      </c>
      <c r="J2245">
        <v>4</v>
      </c>
      <c r="K2245">
        <v>0</v>
      </c>
      <c r="L2245">
        <v>5</v>
      </c>
      <c r="M2245">
        <v>0</v>
      </c>
      <c r="N2245">
        <v>0</v>
      </c>
      <c r="O2245" t="s">
        <v>384</v>
      </c>
      <c r="P2245" s="368">
        <v>100</v>
      </c>
      <c r="Q2245" s="137">
        <v>0</v>
      </c>
      <c r="R2245" s="137">
        <v>4</v>
      </c>
      <c r="S2245" s="137">
        <v>1</v>
      </c>
      <c r="T2245" s="137">
        <v>80</v>
      </c>
      <c r="U2245" t="str">
        <f>VLOOKUP($B2245,Summary!$A:$C,3,0)</f>
        <v>Abhijit Khanvilkar</v>
      </c>
      <c r="V2245" t="str">
        <f ca="1">VLOOKUP($B2245,Summary!$A:$E,5,0)</f>
        <v>31 - 90</v>
      </c>
      <c r="W2245">
        <f t="shared" si="72"/>
        <v>10157723</v>
      </c>
    </row>
    <row r="2246" spans="1:23" s="8" customFormat="1">
      <c r="A2246" s="6">
        <v>45472</v>
      </c>
      <c r="B2246" s="209">
        <v>10158787</v>
      </c>
      <c r="C2246" s="7" t="str">
        <f t="shared" si="71"/>
        <v>SHUBHAMRAJENDRAPRASADTIWARI</v>
      </c>
      <c r="D2246" t="s">
        <v>603</v>
      </c>
      <c r="E2246">
        <v>8928971698</v>
      </c>
      <c r="F2246" t="s">
        <v>433</v>
      </c>
      <c r="G2246">
        <v>4</v>
      </c>
      <c r="H2246">
        <v>0</v>
      </c>
      <c r="I2246">
        <v>0</v>
      </c>
      <c r="J2246">
        <v>4</v>
      </c>
      <c r="K2246">
        <v>0</v>
      </c>
      <c r="L2246">
        <v>4</v>
      </c>
      <c r="M2246">
        <v>0</v>
      </c>
      <c r="N2246">
        <v>0</v>
      </c>
      <c r="O2246" t="s">
        <v>384</v>
      </c>
      <c r="P2246" s="368">
        <v>90</v>
      </c>
      <c r="Q2246" s="137">
        <v>0</v>
      </c>
      <c r="R2246" s="137">
        <v>4</v>
      </c>
      <c r="S2246" s="137">
        <v>1</v>
      </c>
      <c r="T2246" s="137">
        <v>100</v>
      </c>
      <c r="U2246" t="str">
        <f>VLOOKUP($B2246,Summary!$A:$C,3,0)</f>
        <v>Intezar Sayed</v>
      </c>
      <c r="V2246" t="str">
        <f ca="1">VLOOKUP($B2246,Summary!$A:$E,5,0)</f>
        <v>00 - 30</v>
      </c>
      <c r="W2246">
        <f t="shared" si="72"/>
        <v>10158787</v>
      </c>
    </row>
    <row r="2247" spans="1:23" s="8" customFormat="1">
      <c r="A2247" s="6">
        <v>45472</v>
      </c>
      <c r="B2247" s="209">
        <v>10158797</v>
      </c>
      <c r="C2247" s="7" t="str">
        <f t="shared" si="71"/>
        <v>SANKET SUNIL PARDESHI</v>
      </c>
      <c r="D2247" t="s">
        <v>587</v>
      </c>
      <c r="E2247">
        <v>9021593609</v>
      </c>
      <c r="F2247" t="s">
        <v>393</v>
      </c>
      <c r="G2247">
        <v>2</v>
      </c>
      <c r="H2247">
        <v>0</v>
      </c>
      <c r="I2247">
        <v>0</v>
      </c>
      <c r="J2247">
        <v>2</v>
      </c>
      <c r="K2247">
        <v>2</v>
      </c>
      <c r="L2247">
        <v>0</v>
      </c>
      <c r="M2247">
        <v>0</v>
      </c>
      <c r="N2247">
        <v>0</v>
      </c>
      <c r="O2247" t="s">
        <v>384</v>
      </c>
      <c r="P2247" s="368">
        <v>50</v>
      </c>
      <c r="Q2247" s="137">
        <v>0</v>
      </c>
      <c r="R2247" s="137">
        <v>2</v>
      </c>
      <c r="S2247" s="137">
        <v>1</v>
      </c>
      <c r="T2247" s="137">
        <v>66.67</v>
      </c>
      <c r="U2247" t="str">
        <f>VLOOKUP($B2247,Summary!$A:$C,3,0)</f>
        <v>Avnind Singh</v>
      </c>
      <c r="V2247" t="str">
        <f ca="1">VLOOKUP($B2247,Summary!$A:$E,5,0)</f>
        <v>00 - 30</v>
      </c>
      <c r="W2247">
        <f t="shared" si="72"/>
        <v>10158797</v>
      </c>
    </row>
    <row r="2248" spans="1:23" s="8" customFormat="1">
      <c r="A2248" s="6">
        <v>45472</v>
      </c>
      <c r="B2248" s="209">
        <v>10106261</v>
      </c>
      <c r="C2248" s="7" t="str">
        <f t="shared" si="71"/>
        <v>MOHD ANWAR</v>
      </c>
      <c r="D2248" t="s">
        <v>406</v>
      </c>
      <c r="E2248">
        <v>9699967378</v>
      </c>
      <c r="F2248" t="s">
        <v>397</v>
      </c>
      <c r="G2248">
        <v>4</v>
      </c>
      <c r="H2248">
        <v>0</v>
      </c>
      <c r="I2248">
        <v>0</v>
      </c>
      <c r="J2248">
        <v>4</v>
      </c>
      <c r="K2248">
        <v>0</v>
      </c>
      <c r="L2248">
        <v>4</v>
      </c>
      <c r="M2248">
        <v>0</v>
      </c>
      <c r="N2248">
        <v>0</v>
      </c>
      <c r="O2248" t="s">
        <v>384</v>
      </c>
      <c r="P2248" s="368">
        <v>95</v>
      </c>
      <c r="Q2248" s="137">
        <v>0</v>
      </c>
      <c r="R2248" s="137">
        <v>4</v>
      </c>
      <c r="S2248" s="137">
        <v>1</v>
      </c>
      <c r="T2248" s="137">
        <v>80</v>
      </c>
      <c r="U2248" t="str">
        <f>VLOOKUP($B2248,Summary!$A:$C,3,0)</f>
        <v>Madhuri Joshi</v>
      </c>
      <c r="V2248" t="str">
        <f ca="1">VLOOKUP($B2248,Summary!$A:$E,5,0)</f>
        <v>More Than 1 Year</v>
      </c>
      <c r="W2248">
        <f t="shared" si="72"/>
        <v>10106261</v>
      </c>
    </row>
    <row r="2249" spans="1:23" s="8" customFormat="1">
      <c r="A2249" s="6">
        <v>45472</v>
      </c>
      <c r="B2249" s="209">
        <v>10149740</v>
      </c>
      <c r="C2249" s="7" t="str">
        <f t="shared" si="71"/>
        <v>MD SARFARAZ</v>
      </c>
      <c r="D2249" t="s">
        <v>420</v>
      </c>
      <c r="E2249">
        <v>8709965096</v>
      </c>
      <c r="F2249" t="s">
        <v>401</v>
      </c>
      <c r="G2249">
        <v>6</v>
      </c>
      <c r="H2249">
        <v>0</v>
      </c>
      <c r="I2249">
        <v>0</v>
      </c>
      <c r="J2249">
        <v>6</v>
      </c>
      <c r="K2249">
        <v>1</v>
      </c>
      <c r="L2249">
        <v>5</v>
      </c>
      <c r="M2249">
        <v>0</v>
      </c>
      <c r="N2249">
        <v>0</v>
      </c>
      <c r="O2249" t="s">
        <v>384</v>
      </c>
      <c r="P2249" s="368">
        <v>150</v>
      </c>
      <c r="Q2249" s="137">
        <v>0</v>
      </c>
      <c r="R2249" s="137">
        <v>6</v>
      </c>
      <c r="S2249" s="137">
        <v>1</v>
      </c>
      <c r="T2249" s="137">
        <v>100</v>
      </c>
      <c r="U2249" t="str">
        <f>VLOOKUP($B2249,Summary!$A:$C,3,0)</f>
        <v>Abhijit Khanvilkar</v>
      </c>
      <c r="V2249" t="str">
        <f ca="1">VLOOKUP($B2249,Summary!$A:$E,5,0)</f>
        <v>180 +</v>
      </c>
      <c r="W2249">
        <f t="shared" si="72"/>
        <v>10149740</v>
      </c>
    </row>
    <row r="2250" spans="1:23" s="8" customFormat="1">
      <c r="A2250" s="6">
        <v>45472</v>
      </c>
      <c r="B2250" s="209">
        <v>10154478</v>
      </c>
      <c r="C2250" s="7" t="str">
        <f t="shared" si="71"/>
        <v>AKSHAY YADAV</v>
      </c>
      <c r="D2250" t="s">
        <v>472</v>
      </c>
      <c r="E2250">
        <v>9920724076</v>
      </c>
      <c r="F2250" t="s">
        <v>460</v>
      </c>
      <c r="G2250">
        <v>5</v>
      </c>
      <c r="H2250">
        <v>0</v>
      </c>
      <c r="I2250">
        <v>0</v>
      </c>
      <c r="J2250">
        <v>5</v>
      </c>
      <c r="K2250">
        <v>4</v>
      </c>
      <c r="L2250">
        <v>1</v>
      </c>
      <c r="M2250">
        <v>0</v>
      </c>
      <c r="N2250">
        <v>0</v>
      </c>
      <c r="O2250" t="s">
        <v>384</v>
      </c>
      <c r="P2250" s="368">
        <v>125</v>
      </c>
      <c r="Q2250" s="137">
        <v>0</v>
      </c>
      <c r="R2250" s="137">
        <v>5</v>
      </c>
      <c r="S2250" s="137">
        <v>1</v>
      </c>
      <c r="T2250" s="137">
        <v>100</v>
      </c>
      <c r="U2250" t="str">
        <f>VLOOKUP($B2250,Summary!$A:$C,3,0)</f>
        <v>Avnind Singh</v>
      </c>
      <c r="V2250" t="str">
        <f ca="1">VLOOKUP($B2250,Summary!$A:$E,5,0)</f>
        <v>91 - 180</v>
      </c>
      <c r="W2250">
        <f t="shared" si="72"/>
        <v>10154478</v>
      </c>
    </row>
    <row r="2251" spans="1:23" s="8" customFormat="1">
      <c r="A2251" s="6">
        <v>45472</v>
      </c>
      <c r="B2251" s="209">
        <v>10158774</v>
      </c>
      <c r="C2251" s="7" t="str">
        <f t="shared" si="71"/>
        <v>BRIJESH SEMWAL</v>
      </c>
      <c r="D2251" t="s">
        <v>589</v>
      </c>
      <c r="E2251">
        <v>8279963730</v>
      </c>
      <c r="F2251" t="s">
        <v>397</v>
      </c>
      <c r="G2251">
        <v>2</v>
      </c>
      <c r="H2251">
        <v>0</v>
      </c>
      <c r="I2251">
        <v>0</v>
      </c>
      <c r="J2251">
        <v>2</v>
      </c>
      <c r="K2251">
        <v>1</v>
      </c>
      <c r="L2251">
        <v>1</v>
      </c>
      <c r="M2251">
        <v>0</v>
      </c>
      <c r="N2251">
        <v>0</v>
      </c>
      <c r="O2251" t="s">
        <v>384</v>
      </c>
      <c r="P2251" s="368">
        <v>50</v>
      </c>
      <c r="Q2251" s="137">
        <v>0</v>
      </c>
      <c r="R2251" s="137">
        <v>2</v>
      </c>
      <c r="S2251" s="137">
        <v>1</v>
      </c>
      <c r="T2251" s="137">
        <v>66.67</v>
      </c>
      <c r="U2251" t="str">
        <f>VLOOKUP($B2251,Summary!$A:$C,3,0)</f>
        <v>Madhuri Joshi</v>
      </c>
      <c r="V2251" t="str">
        <f ca="1">VLOOKUP($B2251,Summary!$A:$E,5,0)</f>
        <v>00 - 30</v>
      </c>
      <c r="W2251">
        <f t="shared" si="72"/>
        <v>10158774</v>
      </c>
    </row>
    <row r="2252" spans="1:23" s="8" customFormat="1">
      <c r="A2252" s="6">
        <v>45472</v>
      </c>
      <c r="B2252" s="209">
        <v>10031401</v>
      </c>
      <c r="C2252" s="7" t="str">
        <f t="shared" si="71"/>
        <v>KARIM JARIYA</v>
      </c>
      <c r="D2252" t="s">
        <v>403</v>
      </c>
      <c r="E2252">
        <v>9321734702</v>
      </c>
      <c r="F2252" t="s">
        <v>385</v>
      </c>
      <c r="G2252">
        <v>5</v>
      </c>
      <c r="H2252">
        <v>1</v>
      </c>
      <c r="I2252">
        <v>0</v>
      </c>
      <c r="J2252">
        <v>4</v>
      </c>
      <c r="K2252">
        <v>1</v>
      </c>
      <c r="L2252">
        <v>4</v>
      </c>
      <c r="M2252">
        <v>0</v>
      </c>
      <c r="N2252">
        <v>0</v>
      </c>
      <c r="O2252" t="s">
        <v>384</v>
      </c>
      <c r="P2252" s="368">
        <v>185</v>
      </c>
      <c r="Q2252" s="137">
        <v>56640</v>
      </c>
      <c r="R2252" s="137">
        <v>5</v>
      </c>
      <c r="S2252" s="137">
        <v>1</v>
      </c>
      <c r="T2252" s="137">
        <v>100</v>
      </c>
      <c r="U2252" t="str">
        <f>VLOOKUP($B2252,Summary!$A:$C,3,0)</f>
        <v>Intezar Sayed</v>
      </c>
      <c r="V2252" t="str">
        <f ca="1">VLOOKUP($B2252,Summary!$A:$E,5,0)</f>
        <v>More Than 1 Year</v>
      </c>
      <c r="W2252">
        <f t="shared" si="72"/>
        <v>10031401</v>
      </c>
    </row>
    <row r="2253" spans="1:23" s="8" customFormat="1">
      <c r="A2253" s="6">
        <v>45472</v>
      </c>
      <c r="B2253" s="209">
        <v>10158393</v>
      </c>
      <c r="C2253" s="7" t="str">
        <f t="shared" si="71"/>
        <v>SURAJ CHHOTELAL GUPTA</v>
      </c>
      <c r="D2253" t="s">
        <v>581</v>
      </c>
      <c r="E2253">
        <v>9372641825</v>
      </c>
      <c r="F2253" t="s">
        <v>395</v>
      </c>
      <c r="G2253">
        <v>6</v>
      </c>
      <c r="H2253">
        <v>0</v>
      </c>
      <c r="I2253">
        <v>0</v>
      </c>
      <c r="J2253">
        <v>6</v>
      </c>
      <c r="K2253">
        <v>0</v>
      </c>
      <c r="L2253">
        <v>7</v>
      </c>
      <c r="M2253">
        <v>0</v>
      </c>
      <c r="N2253">
        <v>0</v>
      </c>
      <c r="O2253" t="s">
        <v>384</v>
      </c>
      <c r="P2253" s="368">
        <v>150</v>
      </c>
      <c r="Q2253" s="137">
        <v>0</v>
      </c>
      <c r="R2253" s="137">
        <v>6</v>
      </c>
      <c r="S2253" s="137">
        <v>1</v>
      </c>
      <c r="T2253" s="137">
        <v>100</v>
      </c>
      <c r="U2253" t="str">
        <f>VLOOKUP($B2253,Summary!$A:$C,3,0)</f>
        <v>Intezar Sayed</v>
      </c>
      <c r="V2253" t="str">
        <f ca="1">VLOOKUP($B2253,Summary!$A:$E,5,0)</f>
        <v>00 - 30</v>
      </c>
      <c r="W2253">
        <f t="shared" si="72"/>
        <v>10158393</v>
      </c>
    </row>
    <row r="2254" spans="1:23" s="8" customFormat="1">
      <c r="A2254" s="6">
        <v>45472</v>
      </c>
      <c r="B2254" s="209">
        <v>10157420</v>
      </c>
      <c r="C2254" s="7" t="str">
        <f t="shared" si="71"/>
        <v>VISHAL RAJENDRA UPADHYAY</v>
      </c>
      <c r="D2254" t="s">
        <v>554</v>
      </c>
      <c r="E2254">
        <v>9867075685</v>
      </c>
      <c r="F2254" t="s">
        <v>497</v>
      </c>
      <c r="G2254">
        <v>5</v>
      </c>
      <c r="H2254">
        <v>0</v>
      </c>
      <c r="I2254">
        <v>0</v>
      </c>
      <c r="J2254">
        <v>5</v>
      </c>
      <c r="K2254">
        <v>0</v>
      </c>
      <c r="L2254">
        <v>5</v>
      </c>
      <c r="M2254">
        <v>0</v>
      </c>
      <c r="N2254">
        <v>0</v>
      </c>
      <c r="O2254" t="s">
        <v>384</v>
      </c>
      <c r="P2254" s="368">
        <v>125</v>
      </c>
      <c r="Q2254" s="137">
        <v>0</v>
      </c>
      <c r="R2254" s="137">
        <v>5</v>
      </c>
      <c r="S2254" s="137">
        <v>1</v>
      </c>
      <c r="T2254" s="137">
        <v>100</v>
      </c>
      <c r="U2254" t="str">
        <f>VLOOKUP($B2254,Summary!$A:$C,3,0)</f>
        <v>Dileep Sharma</v>
      </c>
      <c r="V2254" t="str">
        <f ca="1">VLOOKUP($B2254,Summary!$A:$E,5,0)</f>
        <v>31 - 90</v>
      </c>
      <c r="W2254">
        <f t="shared" si="72"/>
        <v>10157420</v>
      </c>
    </row>
    <row r="2255" spans="1:23" s="8" customFormat="1">
      <c r="A2255" s="6">
        <v>45472</v>
      </c>
      <c r="B2255" s="209">
        <v>10057164</v>
      </c>
      <c r="C2255" s="7" t="str">
        <f t="shared" si="71"/>
        <v>PRAVIN MATAL</v>
      </c>
      <c r="D2255" t="s">
        <v>440</v>
      </c>
      <c r="E2255">
        <v>9867591635</v>
      </c>
      <c r="F2255" t="s">
        <v>383</v>
      </c>
      <c r="G2255">
        <v>5</v>
      </c>
      <c r="H2255">
        <v>0</v>
      </c>
      <c r="I2255">
        <v>0</v>
      </c>
      <c r="J2255">
        <v>5</v>
      </c>
      <c r="K2255">
        <v>0</v>
      </c>
      <c r="L2255">
        <v>5</v>
      </c>
      <c r="M2255">
        <v>0</v>
      </c>
      <c r="N2255">
        <v>0</v>
      </c>
      <c r="O2255" t="s">
        <v>384</v>
      </c>
      <c r="P2255" s="368">
        <v>105</v>
      </c>
      <c r="Q2255" s="137">
        <v>0</v>
      </c>
      <c r="R2255" s="137">
        <v>4</v>
      </c>
      <c r="S2255" s="137">
        <v>1</v>
      </c>
      <c r="T2255" s="137">
        <v>100</v>
      </c>
      <c r="U2255" t="str">
        <f>VLOOKUP($B2255,Summary!$A:$C,3,0)</f>
        <v>Madhuri Joshi</v>
      </c>
      <c r="V2255" t="str">
        <f ca="1">VLOOKUP($B2255,Summary!$A:$E,5,0)</f>
        <v>More Than 1 Year</v>
      </c>
      <c r="W2255">
        <f t="shared" si="72"/>
        <v>10057164</v>
      </c>
    </row>
    <row r="2256" spans="1:23" s="8" customFormat="1">
      <c r="A2256" s="6">
        <v>45472</v>
      </c>
      <c r="B2256" s="209">
        <v>10094703</v>
      </c>
      <c r="C2256" s="7" t="str">
        <f t="shared" si="71"/>
        <v>ASHUTOSH MISHRA</v>
      </c>
      <c r="D2256" t="s">
        <v>447</v>
      </c>
      <c r="E2256">
        <v>9960834633</v>
      </c>
      <c r="F2256" t="s">
        <v>395</v>
      </c>
      <c r="G2256">
        <v>5</v>
      </c>
      <c r="H2256">
        <v>0</v>
      </c>
      <c r="I2256">
        <v>0</v>
      </c>
      <c r="J2256">
        <v>5</v>
      </c>
      <c r="K2256">
        <v>2</v>
      </c>
      <c r="L2256">
        <v>3</v>
      </c>
      <c r="M2256">
        <v>0</v>
      </c>
      <c r="N2256">
        <v>0</v>
      </c>
      <c r="O2256" t="s">
        <v>384</v>
      </c>
      <c r="P2256" s="368">
        <v>125</v>
      </c>
      <c r="Q2256" s="137">
        <v>0</v>
      </c>
      <c r="R2256" s="137">
        <v>5</v>
      </c>
      <c r="S2256" s="137">
        <v>1</v>
      </c>
      <c r="T2256" s="137">
        <v>100</v>
      </c>
      <c r="U2256" t="str">
        <f>VLOOKUP($B2256,Summary!$A:$C,3,0)</f>
        <v>Intezar Sayed</v>
      </c>
      <c r="V2256" t="str">
        <f ca="1">VLOOKUP($B2256,Summary!$A:$E,5,0)</f>
        <v>More Than 1 Year</v>
      </c>
      <c r="W2256">
        <f t="shared" si="72"/>
        <v>10094703</v>
      </c>
    </row>
    <row r="2257" spans="1:23" s="8" customFormat="1">
      <c r="A2257" s="6">
        <v>45472</v>
      </c>
      <c r="B2257" s="209">
        <v>10157283</v>
      </c>
      <c r="C2257" s="7" t="str">
        <f t="shared" si="71"/>
        <v>VINIT LAXMIKANT CHATURVEDI</v>
      </c>
      <c r="D2257" t="s">
        <v>549</v>
      </c>
      <c r="E2257">
        <v>9619167461</v>
      </c>
      <c r="F2257" t="s">
        <v>461</v>
      </c>
      <c r="G2257">
        <v>4</v>
      </c>
      <c r="H2257">
        <v>0</v>
      </c>
      <c r="I2257">
        <v>0</v>
      </c>
      <c r="J2257">
        <v>4</v>
      </c>
      <c r="K2257">
        <v>2</v>
      </c>
      <c r="L2257">
        <v>2</v>
      </c>
      <c r="M2257">
        <v>0</v>
      </c>
      <c r="N2257">
        <v>0</v>
      </c>
      <c r="O2257" t="s">
        <v>384</v>
      </c>
      <c r="P2257" s="368">
        <v>80</v>
      </c>
      <c r="Q2257" s="137">
        <v>0</v>
      </c>
      <c r="R2257" s="137">
        <v>4</v>
      </c>
      <c r="S2257" s="137">
        <v>1</v>
      </c>
      <c r="T2257" s="137">
        <v>80</v>
      </c>
      <c r="U2257" t="str">
        <f>VLOOKUP($B2257,Summary!$A:$C,3,0)</f>
        <v>Avnind Singh</v>
      </c>
      <c r="V2257" t="str">
        <f ca="1">VLOOKUP($B2257,Summary!$A:$E,5,0)</f>
        <v>31 - 90</v>
      </c>
      <c r="W2257">
        <f t="shared" si="72"/>
        <v>10157283</v>
      </c>
    </row>
    <row r="2258" spans="1:23" s="8" customFormat="1">
      <c r="A2258" s="6">
        <v>45472</v>
      </c>
      <c r="B2258" s="209">
        <v>10155632</v>
      </c>
      <c r="C2258" s="7" t="str">
        <f t="shared" si="71"/>
        <v>ABHISHEK GUPTA</v>
      </c>
      <c r="D2258" t="s">
        <v>503</v>
      </c>
      <c r="E2258">
        <v>8354873086</v>
      </c>
      <c r="F2258" t="s">
        <v>497</v>
      </c>
      <c r="G2258">
        <v>3</v>
      </c>
      <c r="H2258">
        <v>0</v>
      </c>
      <c r="I2258">
        <v>0</v>
      </c>
      <c r="J2258">
        <v>3</v>
      </c>
      <c r="K2258">
        <v>2</v>
      </c>
      <c r="L2258">
        <v>1</v>
      </c>
      <c r="M2258">
        <v>0</v>
      </c>
      <c r="N2258">
        <v>0</v>
      </c>
      <c r="O2258" t="s">
        <v>384</v>
      </c>
      <c r="P2258" s="368">
        <v>75</v>
      </c>
      <c r="Q2258" s="137">
        <v>0</v>
      </c>
      <c r="R2258" s="137">
        <v>3</v>
      </c>
      <c r="S2258" s="137">
        <v>1</v>
      </c>
      <c r="T2258" s="137">
        <v>100</v>
      </c>
      <c r="U2258" t="str">
        <f>VLOOKUP($B2258,Summary!$A:$C,3,0)</f>
        <v>Dileep Sharma</v>
      </c>
      <c r="V2258" t="str">
        <f ca="1">VLOOKUP($B2258,Summary!$A:$E,5,0)</f>
        <v>31 - 90</v>
      </c>
      <c r="W2258">
        <f t="shared" si="72"/>
        <v>10155632</v>
      </c>
    </row>
    <row r="2259" spans="1:23" s="8" customFormat="1">
      <c r="A2259" s="6">
        <v>45472</v>
      </c>
      <c r="B2259" s="209">
        <v>10158400</v>
      </c>
      <c r="C2259" s="7" t="str">
        <f t="shared" si="71"/>
        <v>APPASAHEB DHANAJI MASAL</v>
      </c>
      <c r="D2259" t="s">
        <v>579</v>
      </c>
      <c r="E2259">
        <v>9096490816</v>
      </c>
      <c r="F2259" t="s">
        <v>416</v>
      </c>
      <c r="G2259">
        <v>6</v>
      </c>
      <c r="H2259">
        <v>0</v>
      </c>
      <c r="I2259">
        <v>0</v>
      </c>
      <c r="J2259">
        <v>6</v>
      </c>
      <c r="K2259">
        <v>1</v>
      </c>
      <c r="L2259">
        <v>5</v>
      </c>
      <c r="M2259">
        <v>0</v>
      </c>
      <c r="N2259">
        <v>0</v>
      </c>
      <c r="O2259" t="s">
        <v>384</v>
      </c>
      <c r="P2259" s="368">
        <v>140</v>
      </c>
      <c r="Q2259" s="137">
        <v>0</v>
      </c>
      <c r="R2259" s="137">
        <v>6</v>
      </c>
      <c r="S2259" s="137">
        <v>1</v>
      </c>
      <c r="T2259" s="137">
        <v>100</v>
      </c>
      <c r="U2259" t="str">
        <f>VLOOKUP($B2259,Summary!$A:$C,3,0)</f>
        <v>Abhijit Khanvilkar</v>
      </c>
      <c r="V2259" t="str">
        <f ca="1">VLOOKUP($B2259,Summary!$A:$E,5,0)</f>
        <v>00 - 30</v>
      </c>
      <c r="W2259">
        <f t="shared" si="72"/>
        <v>10158400</v>
      </c>
    </row>
    <row r="2260" spans="1:23" s="8" customFormat="1">
      <c r="A2260" s="6">
        <v>45472</v>
      </c>
      <c r="B2260" s="209">
        <v>10113592</v>
      </c>
      <c r="C2260" s="7" t="str">
        <f t="shared" si="71"/>
        <v>BANNOTH NARAYANASWAMY NAIK</v>
      </c>
      <c r="D2260" t="s">
        <v>443</v>
      </c>
      <c r="E2260">
        <v>9892353556</v>
      </c>
      <c r="F2260" t="s">
        <v>392</v>
      </c>
      <c r="G2260">
        <v>4</v>
      </c>
      <c r="H2260">
        <v>1</v>
      </c>
      <c r="I2260">
        <v>0</v>
      </c>
      <c r="J2260">
        <v>3</v>
      </c>
      <c r="K2260">
        <v>0</v>
      </c>
      <c r="L2260">
        <v>4</v>
      </c>
      <c r="M2260">
        <v>0</v>
      </c>
      <c r="N2260">
        <v>0</v>
      </c>
      <c r="O2260" t="s">
        <v>384</v>
      </c>
      <c r="P2260" s="368">
        <v>160</v>
      </c>
      <c r="Q2260" s="137">
        <v>53347</v>
      </c>
      <c r="R2260" s="137">
        <v>4</v>
      </c>
      <c r="S2260" s="137">
        <v>1</v>
      </c>
      <c r="T2260" s="137">
        <v>80</v>
      </c>
      <c r="U2260" t="str">
        <f>VLOOKUP($B2260,Summary!$A:$C,3,0)</f>
        <v>Abhijit Khanvilkar</v>
      </c>
      <c r="V2260" t="str">
        <f ca="1">VLOOKUP($B2260,Summary!$A:$E,5,0)</f>
        <v>More Than 1 Year</v>
      </c>
      <c r="W2260">
        <f t="shared" si="72"/>
        <v>10113592</v>
      </c>
    </row>
    <row r="2261" spans="1:23" s="8" customFormat="1">
      <c r="A2261" s="6">
        <v>45472</v>
      </c>
      <c r="B2261" s="209">
        <v>10069714</v>
      </c>
      <c r="C2261" s="7" t="str">
        <f t="shared" si="71"/>
        <v>JUBAIR KHAN</v>
      </c>
      <c r="D2261" t="s">
        <v>396</v>
      </c>
      <c r="E2261">
        <v>9594708000</v>
      </c>
      <c r="F2261" t="s">
        <v>397</v>
      </c>
      <c r="G2261">
        <v>3</v>
      </c>
      <c r="H2261">
        <v>0</v>
      </c>
      <c r="I2261">
        <v>0</v>
      </c>
      <c r="J2261">
        <v>3</v>
      </c>
      <c r="K2261">
        <v>0</v>
      </c>
      <c r="L2261">
        <v>3</v>
      </c>
      <c r="M2261">
        <v>0</v>
      </c>
      <c r="N2261">
        <v>0</v>
      </c>
      <c r="O2261" t="s">
        <v>384</v>
      </c>
      <c r="P2261" s="368">
        <v>65</v>
      </c>
      <c r="Q2261" s="137">
        <v>0</v>
      </c>
      <c r="R2261" s="137">
        <v>3</v>
      </c>
      <c r="S2261" s="137">
        <v>1</v>
      </c>
      <c r="T2261" s="137">
        <v>100</v>
      </c>
      <c r="U2261" t="str">
        <f>VLOOKUP($B2261,Summary!$A:$C,3,0)</f>
        <v>Madhuri Joshi</v>
      </c>
      <c r="V2261" t="str">
        <f ca="1">VLOOKUP($B2261,Summary!$A:$E,5,0)</f>
        <v>More Than 1 Year</v>
      </c>
      <c r="W2261">
        <f t="shared" si="72"/>
        <v>10069714</v>
      </c>
    </row>
    <row r="2262" spans="1:23" s="8" customFormat="1">
      <c r="A2262" s="6">
        <v>45472</v>
      </c>
      <c r="B2262" s="209">
        <v>10068735</v>
      </c>
      <c r="C2262" s="7" t="str">
        <f t="shared" si="71"/>
        <v>MOHAMMED MUNAWAR KHAN</v>
      </c>
      <c r="D2262" t="s">
        <v>398</v>
      </c>
      <c r="E2262">
        <v>8779346184</v>
      </c>
      <c r="F2262" t="s">
        <v>414</v>
      </c>
      <c r="G2262">
        <v>3</v>
      </c>
      <c r="H2262">
        <v>0</v>
      </c>
      <c r="I2262">
        <v>0</v>
      </c>
      <c r="J2262">
        <v>3</v>
      </c>
      <c r="K2262">
        <v>0</v>
      </c>
      <c r="L2262">
        <v>3</v>
      </c>
      <c r="M2262">
        <v>0</v>
      </c>
      <c r="N2262">
        <v>0</v>
      </c>
      <c r="O2262" t="s">
        <v>384</v>
      </c>
      <c r="P2262" s="368">
        <v>75</v>
      </c>
      <c r="Q2262" s="137">
        <v>0</v>
      </c>
      <c r="R2262" s="137">
        <v>2</v>
      </c>
      <c r="S2262" s="137">
        <v>1</v>
      </c>
      <c r="T2262" s="137">
        <v>66.67</v>
      </c>
      <c r="U2262" t="str">
        <f>VLOOKUP($B2262,Summary!$A:$C,3,0)</f>
        <v>Intezar Sayed</v>
      </c>
      <c r="V2262" t="str">
        <f ca="1">VLOOKUP($B2262,Summary!$A:$E,5,0)</f>
        <v>More Than 1 Year</v>
      </c>
      <c r="W2262">
        <f t="shared" si="72"/>
        <v>10068735</v>
      </c>
    </row>
    <row r="2263" spans="1:23" s="8" customFormat="1">
      <c r="A2263" s="6">
        <v>45472</v>
      </c>
      <c r="B2263" s="209">
        <v>10157451</v>
      </c>
      <c r="C2263" s="7" t="str">
        <f t="shared" si="71"/>
        <v>ATHARAV DASHRATH PAWAR</v>
      </c>
      <c r="D2263" t="s">
        <v>551</v>
      </c>
      <c r="E2263">
        <v>8655082048</v>
      </c>
      <c r="F2263" t="s">
        <v>387</v>
      </c>
      <c r="G2263">
        <v>6</v>
      </c>
      <c r="H2263">
        <v>0</v>
      </c>
      <c r="I2263">
        <v>0</v>
      </c>
      <c r="J2263">
        <v>6</v>
      </c>
      <c r="K2263">
        <v>5</v>
      </c>
      <c r="L2263">
        <v>1</v>
      </c>
      <c r="M2263">
        <v>0</v>
      </c>
      <c r="N2263">
        <v>0</v>
      </c>
      <c r="O2263" t="s">
        <v>384</v>
      </c>
      <c r="P2263" s="368">
        <v>140</v>
      </c>
      <c r="Q2263" s="137">
        <v>0</v>
      </c>
      <c r="R2263" s="137">
        <v>6</v>
      </c>
      <c r="S2263" s="137">
        <v>1</v>
      </c>
      <c r="T2263" s="137">
        <v>100</v>
      </c>
      <c r="U2263" t="str">
        <f>VLOOKUP($B2263,Summary!$A:$C,3,0)</f>
        <v>Abhijit Khanvilkar</v>
      </c>
      <c r="V2263" t="str">
        <f ca="1">VLOOKUP($B2263,Summary!$A:$E,5,0)</f>
        <v>31 - 90</v>
      </c>
      <c r="W2263">
        <f t="shared" si="72"/>
        <v>10157451</v>
      </c>
    </row>
    <row r="2264" spans="1:23" s="8" customFormat="1">
      <c r="A2264" s="6">
        <v>45472</v>
      </c>
      <c r="B2264" s="209">
        <v>10156139</v>
      </c>
      <c r="C2264" s="7" t="str">
        <f t="shared" si="71"/>
        <v>ASHISH SHUKLA</v>
      </c>
      <c r="D2264" t="s">
        <v>508</v>
      </c>
      <c r="E2264">
        <v>8879709699</v>
      </c>
      <c r="F2264" t="s">
        <v>387</v>
      </c>
      <c r="G2264">
        <v>6</v>
      </c>
      <c r="H2264">
        <v>0</v>
      </c>
      <c r="I2264">
        <v>0</v>
      </c>
      <c r="J2264">
        <v>6</v>
      </c>
      <c r="K2264">
        <v>2</v>
      </c>
      <c r="L2264">
        <v>4</v>
      </c>
      <c r="M2264">
        <v>0</v>
      </c>
      <c r="N2264">
        <v>0</v>
      </c>
      <c r="O2264" t="s">
        <v>384</v>
      </c>
      <c r="P2264" s="368">
        <v>150</v>
      </c>
      <c r="Q2264" s="137">
        <v>0</v>
      </c>
      <c r="R2264" s="137">
        <v>6</v>
      </c>
      <c r="S2264" s="137">
        <v>1</v>
      </c>
      <c r="T2264" s="137">
        <v>100</v>
      </c>
      <c r="U2264" t="str">
        <f>VLOOKUP($B2264,Summary!$A:$C,3,0)</f>
        <v>Abhijit Khanvilkar</v>
      </c>
      <c r="V2264" t="str">
        <f ca="1">VLOOKUP($B2264,Summary!$A:$E,5,0)</f>
        <v>31 - 90</v>
      </c>
      <c r="W2264">
        <f t="shared" si="72"/>
        <v>10156139</v>
      </c>
    </row>
    <row r="2265" spans="1:23" s="8" customFormat="1">
      <c r="A2265" s="6">
        <v>45472</v>
      </c>
      <c r="B2265" s="209">
        <v>10158803</v>
      </c>
      <c r="C2265" s="7" t="str">
        <f t="shared" si="71"/>
        <v>ROHIT ARUN PATEL</v>
      </c>
      <c r="D2265" t="s">
        <v>590</v>
      </c>
      <c r="E2265">
        <v>8928902294</v>
      </c>
      <c r="F2265" t="s">
        <v>431</v>
      </c>
      <c r="G2265">
        <v>5</v>
      </c>
      <c r="H2265">
        <v>0</v>
      </c>
      <c r="I2265">
        <v>0</v>
      </c>
      <c r="J2265">
        <v>5</v>
      </c>
      <c r="K2265">
        <v>3</v>
      </c>
      <c r="L2265">
        <v>2</v>
      </c>
      <c r="M2265">
        <v>0</v>
      </c>
      <c r="N2265">
        <v>0</v>
      </c>
      <c r="O2265" t="s">
        <v>384</v>
      </c>
      <c r="P2265" s="368">
        <v>115</v>
      </c>
      <c r="Q2265" s="137">
        <v>0</v>
      </c>
      <c r="R2265" s="137">
        <v>5</v>
      </c>
      <c r="S2265" s="137">
        <v>1</v>
      </c>
      <c r="T2265" s="137">
        <v>100</v>
      </c>
      <c r="U2265" t="str">
        <f>VLOOKUP($B2265,Summary!$A:$C,3,0)</f>
        <v>Madhuri Joshi</v>
      </c>
      <c r="V2265" t="str">
        <f ca="1">VLOOKUP($B2265,Summary!$A:$E,5,0)</f>
        <v>00 - 30</v>
      </c>
      <c r="W2265">
        <f t="shared" si="72"/>
        <v>10158803</v>
      </c>
    </row>
    <row r="2266" spans="1:23" s="8" customFormat="1">
      <c r="A2266" s="6">
        <v>45472</v>
      </c>
      <c r="B2266" s="209">
        <v>10147895</v>
      </c>
      <c r="C2266" s="7" t="str">
        <f t="shared" si="71"/>
        <v>RUSHIKESH DODHU JADHAV</v>
      </c>
      <c r="D2266" t="s">
        <v>389</v>
      </c>
      <c r="E2266">
        <v>9768269689</v>
      </c>
      <c r="F2266" t="s">
        <v>461</v>
      </c>
      <c r="G2266">
        <v>5</v>
      </c>
      <c r="H2266">
        <v>1</v>
      </c>
      <c r="I2266">
        <v>0</v>
      </c>
      <c r="J2266">
        <v>4</v>
      </c>
      <c r="K2266">
        <v>1</v>
      </c>
      <c r="L2266">
        <v>4</v>
      </c>
      <c r="M2266">
        <v>0</v>
      </c>
      <c r="N2266">
        <v>1</v>
      </c>
      <c r="O2266" t="s">
        <v>384</v>
      </c>
      <c r="P2266" s="368">
        <v>200</v>
      </c>
      <c r="Q2266" s="137">
        <v>2360</v>
      </c>
      <c r="R2266" s="137">
        <v>4</v>
      </c>
      <c r="S2266" s="137">
        <v>1</v>
      </c>
      <c r="T2266" s="137">
        <v>80</v>
      </c>
      <c r="U2266" t="str">
        <f>VLOOKUP($B2266,Summary!$A:$C,3,0)</f>
        <v>Avnind Singh</v>
      </c>
      <c r="V2266" t="str">
        <f ca="1">VLOOKUP($B2266,Summary!$A:$E,5,0)</f>
        <v>180 +</v>
      </c>
      <c r="W2266">
        <f t="shared" si="72"/>
        <v>10147895</v>
      </c>
    </row>
    <row r="2267" spans="1:23" s="8" customFormat="1">
      <c r="A2267" s="6">
        <v>45472</v>
      </c>
      <c r="B2267" s="209">
        <v>10156402</v>
      </c>
      <c r="C2267" s="7" t="str">
        <f t="shared" si="71"/>
        <v>RANJEET UPENDRA SHARMA</v>
      </c>
      <c r="D2267" t="s">
        <v>529</v>
      </c>
      <c r="E2267">
        <v>7620769467</v>
      </c>
      <c r="F2267" t="s">
        <v>412</v>
      </c>
      <c r="G2267">
        <v>4</v>
      </c>
      <c r="H2267">
        <v>0</v>
      </c>
      <c r="I2267">
        <v>0</v>
      </c>
      <c r="J2267">
        <v>4</v>
      </c>
      <c r="K2267">
        <v>0</v>
      </c>
      <c r="L2267">
        <v>4</v>
      </c>
      <c r="M2267">
        <v>0</v>
      </c>
      <c r="N2267">
        <v>0</v>
      </c>
      <c r="O2267" t="s">
        <v>384</v>
      </c>
      <c r="P2267" s="368">
        <v>100</v>
      </c>
      <c r="Q2267" s="137">
        <v>0</v>
      </c>
      <c r="R2267" s="137">
        <v>4</v>
      </c>
      <c r="S2267" s="137">
        <v>1</v>
      </c>
      <c r="T2267" s="137">
        <v>80</v>
      </c>
      <c r="U2267" t="str">
        <f>VLOOKUP($B2267,Summary!$A:$C,3,0)</f>
        <v>Rushikesh Kale</v>
      </c>
      <c r="V2267" t="str">
        <f ca="1">VLOOKUP($B2267,Summary!$A:$E,5,0)</f>
        <v>31 - 90</v>
      </c>
      <c r="W2267">
        <f t="shared" si="72"/>
        <v>10156402</v>
      </c>
    </row>
    <row r="2268" spans="1:23" s="8" customFormat="1">
      <c r="A2268" s="6">
        <v>45472</v>
      </c>
      <c r="B2268" s="209">
        <v>10156156</v>
      </c>
      <c r="C2268" s="7" t="str">
        <f t="shared" ref="C2268:C2322" si="73">D2268</f>
        <v>AJAY KUMAR MISHRA</v>
      </c>
      <c r="D2268" t="s">
        <v>528</v>
      </c>
      <c r="E2268">
        <v>8009478116</v>
      </c>
      <c r="F2268" t="s">
        <v>386</v>
      </c>
      <c r="G2268">
        <v>4</v>
      </c>
      <c r="H2268">
        <v>2</v>
      </c>
      <c r="I2268">
        <v>0</v>
      </c>
      <c r="J2268">
        <v>2</v>
      </c>
      <c r="K2268">
        <v>0</v>
      </c>
      <c r="L2268">
        <v>4</v>
      </c>
      <c r="M2268">
        <v>0</v>
      </c>
      <c r="N2268">
        <v>0</v>
      </c>
      <c r="O2268" t="s">
        <v>384</v>
      </c>
      <c r="P2268" s="368">
        <v>220</v>
      </c>
      <c r="Q2268" s="137">
        <v>5089</v>
      </c>
      <c r="R2268" s="137">
        <v>4</v>
      </c>
      <c r="S2268" s="137">
        <v>1</v>
      </c>
      <c r="T2268" s="137">
        <v>80</v>
      </c>
      <c r="U2268" t="str">
        <f>VLOOKUP($B2268,Summary!$A:$C,3,0)</f>
        <v>Avnind Singh</v>
      </c>
      <c r="V2268" t="str">
        <f ca="1">VLOOKUP($B2268,Summary!$A:$E,5,0)</f>
        <v>31 - 90</v>
      </c>
      <c r="W2268">
        <f t="shared" si="72"/>
        <v>10156156</v>
      </c>
    </row>
    <row r="2269" spans="1:23" s="8" customFormat="1">
      <c r="A2269" s="6">
        <v>45472</v>
      </c>
      <c r="B2269" s="209">
        <v>10081473</v>
      </c>
      <c r="C2269" s="7" t="str">
        <f t="shared" si="73"/>
        <v>ALOK NAKHDOO PAL</v>
      </c>
      <c r="D2269" t="s">
        <v>425</v>
      </c>
      <c r="E2269">
        <v>7385360866</v>
      </c>
      <c r="F2269" t="s">
        <v>405</v>
      </c>
      <c r="G2269">
        <v>1</v>
      </c>
      <c r="H2269">
        <v>0</v>
      </c>
      <c r="I2269">
        <v>0</v>
      </c>
      <c r="J2269">
        <v>1</v>
      </c>
      <c r="K2269">
        <v>0</v>
      </c>
      <c r="L2269">
        <v>1</v>
      </c>
      <c r="M2269">
        <v>0</v>
      </c>
      <c r="N2269">
        <v>0</v>
      </c>
      <c r="O2269" t="s">
        <v>384</v>
      </c>
      <c r="P2269" s="368">
        <v>25</v>
      </c>
      <c r="Q2269" s="137">
        <v>0</v>
      </c>
      <c r="R2269" s="137">
        <v>1</v>
      </c>
      <c r="S2269" s="137">
        <v>1</v>
      </c>
      <c r="T2269" s="137">
        <v>20</v>
      </c>
      <c r="U2269" t="str">
        <f>VLOOKUP($B2269,Summary!$A:$C,3,0)</f>
        <v>Rushikesh Kale</v>
      </c>
      <c r="V2269" t="str">
        <f ca="1">VLOOKUP($B2269,Summary!$A:$E,5,0)</f>
        <v>More Than 1 Year</v>
      </c>
      <c r="W2269">
        <f t="shared" si="72"/>
        <v>10081473</v>
      </c>
    </row>
    <row r="2270" spans="1:23" s="8" customFormat="1">
      <c r="A2270" s="6">
        <v>45472</v>
      </c>
      <c r="B2270" s="209">
        <v>10028593</v>
      </c>
      <c r="C2270" s="7" t="str">
        <f t="shared" si="73"/>
        <v>NANDAN SINGH</v>
      </c>
      <c r="D2270" t="s">
        <v>416</v>
      </c>
      <c r="E2270">
        <v>8655842601</v>
      </c>
      <c r="F2270" t="s">
        <v>387</v>
      </c>
      <c r="G2270">
        <v>1</v>
      </c>
      <c r="H2270">
        <v>0</v>
      </c>
      <c r="I2270">
        <v>0</v>
      </c>
      <c r="J2270">
        <v>1</v>
      </c>
      <c r="K2270">
        <v>0</v>
      </c>
      <c r="L2270">
        <v>1</v>
      </c>
      <c r="M2270">
        <v>0</v>
      </c>
      <c r="N2270">
        <v>0</v>
      </c>
      <c r="O2270" t="s">
        <v>384</v>
      </c>
      <c r="P2270" s="368">
        <v>25</v>
      </c>
      <c r="Q2270" s="137">
        <v>0</v>
      </c>
      <c r="R2270" s="137">
        <v>1</v>
      </c>
      <c r="S2270" s="137">
        <v>1</v>
      </c>
      <c r="T2270" s="137">
        <v>20</v>
      </c>
      <c r="U2270" t="str">
        <f>VLOOKUP($B2270,Summary!$A:$C,3,0)</f>
        <v>Abhijit Khanvilkar</v>
      </c>
      <c r="V2270" t="str">
        <f ca="1">VLOOKUP($B2270,Summary!$A:$E,5,0)</f>
        <v>More Than 1 Year</v>
      </c>
      <c r="W2270">
        <f t="shared" si="72"/>
        <v>10028593</v>
      </c>
    </row>
    <row r="2271" spans="1:23" s="8" customFormat="1">
      <c r="A2271" s="6">
        <v>45472</v>
      </c>
      <c r="B2271" s="209">
        <v>10129842</v>
      </c>
      <c r="C2271" s="7" t="str">
        <f t="shared" si="73"/>
        <v>RANJIT REVNATH BOBHATE</v>
      </c>
      <c r="D2271" t="s">
        <v>428</v>
      </c>
      <c r="E2271">
        <v>9920240914</v>
      </c>
      <c r="F2271" t="s">
        <v>397</v>
      </c>
      <c r="G2271">
        <v>2</v>
      </c>
      <c r="H2271">
        <v>0</v>
      </c>
      <c r="I2271">
        <v>0</v>
      </c>
      <c r="J2271">
        <v>2</v>
      </c>
      <c r="K2271">
        <v>0</v>
      </c>
      <c r="L2271">
        <v>2</v>
      </c>
      <c r="M2271">
        <v>0</v>
      </c>
      <c r="N2271">
        <v>0</v>
      </c>
      <c r="O2271" t="s">
        <v>384</v>
      </c>
      <c r="P2271" s="368">
        <v>50</v>
      </c>
      <c r="Q2271" s="137">
        <v>0</v>
      </c>
      <c r="R2271" s="137">
        <v>2</v>
      </c>
      <c r="S2271" s="137">
        <v>1</v>
      </c>
      <c r="T2271" s="137">
        <v>40</v>
      </c>
      <c r="U2271" t="str">
        <f>VLOOKUP($B2271,Summary!$A:$C,3,0)</f>
        <v>Madhuri Joshi</v>
      </c>
      <c r="V2271" t="str">
        <f ca="1">VLOOKUP($B2271,Summary!$A:$E,5,0)</f>
        <v>More Than 1 Year</v>
      </c>
      <c r="W2271">
        <f t="shared" si="72"/>
        <v>10129842</v>
      </c>
    </row>
    <row r="2272" spans="1:23" s="8" customFormat="1">
      <c r="A2272" s="6">
        <v>45472</v>
      </c>
      <c r="B2272" s="209">
        <v>10152591</v>
      </c>
      <c r="C2272" s="7" t="str">
        <f t="shared" si="73"/>
        <v>ARUN KUMAR SHUKLA</v>
      </c>
      <c r="D2272" t="s">
        <v>421</v>
      </c>
      <c r="E2272">
        <v>8928440955</v>
      </c>
      <c r="F2272" t="s">
        <v>405</v>
      </c>
      <c r="G2272">
        <v>7</v>
      </c>
      <c r="H2272">
        <v>0</v>
      </c>
      <c r="I2272">
        <v>0</v>
      </c>
      <c r="J2272">
        <v>7</v>
      </c>
      <c r="K2272">
        <v>0</v>
      </c>
      <c r="L2272">
        <v>7</v>
      </c>
      <c r="M2272">
        <v>0</v>
      </c>
      <c r="N2272">
        <v>0</v>
      </c>
      <c r="O2272" t="s">
        <v>384</v>
      </c>
      <c r="P2272" s="368">
        <v>165</v>
      </c>
      <c r="Q2272" s="137">
        <v>0</v>
      </c>
      <c r="R2272" s="137">
        <v>7</v>
      </c>
      <c r="S2272" s="137">
        <v>1</v>
      </c>
      <c r="T2272" s="137">
        <v>100</v>
      </c>
      <c r="U2272" t="str">
        <f>VLOOKUP($B2272,Summary!$A:$C,3,0)</f>
        <v>Rushikesh Kale</v>
      </c>
      <c r="V2272" t="str">
        <f ca="1">VLOOKUP($B2272,Summary!$A:$E,5,0)</f>
        <v>91 - 180</v>
      </c>
      <c r="W2272">
        <f t="shared" si="72"/>
        <v>10152591</v>
      </c>
    </row>
    <row r="2273" spans="1:23" s="8" customFormat="1">
      <c r="A2273" s="6">
        <v>45472</v>
      </c>
      <c r="B2273" s="209">
        <v>10158407</v>
      </c>
      <c r="C2273" s="7" t="str">
        <f t="shared" si="73"/>
        <v>ADESH DUBEY</v>
      </c>
      <c r="D2273" t="s">
        <v>584</v>
      </c>
      <c r="E2273">
        <v>9369678516</v>
      </c>
      <c r="F2273" t="s">
        <v>397</v>
      </c>
      <c r="G2273">
        <v>5</v>
      </c>
      <c r="H2273">
        <v>0</v>
      </c>
      <c r="I2273">
        <v>0</v>
      </c>
      <c r="J2273">
        <v>5</v>
      </c>
      <c r="K2273">
        <v>0</v>
      </c>
      <c r="L2273">
        <v>5</v>
      </c>
      <c r="M2273">
        <v>0</v>
      </c>
      <c r="N2273">
        <v>0</v>
      </c>
      <c r="O2273" t="s">
        <v>384</v>
      </c>
      <c r="P2273" s="368">
        <v>125</v>
      </c>
      <c r="Q2273" s="137">
        <v>0</v>
      </c>
      <c r="R2273" s="137">
        <v>5</v>
      </c>
      <c r="S2273" s="137">
        <v>1</v>
      </c>
      <c r="T2273" s="137">
        <v>100</v>
      </c>
      <c r="U2273" t="str">
        <f>VLOOKUP($B2273,Summary!$A:$C,3,0)</f>
        <v>Madhuri Joshi</v>
      </c>
      <c r="V2273" t="str">
        <f ca="1">VLOOKUP($B2273,Summary!$A:$E,5,0)</f>
        <v>00 - 30</v>
      </c>
      <c r="W2273">
        <f t="shared" si="72"/>
        <v>10158407</v>
      </c>
    </row>
    <row r="2274" spans="1:23" s="8" customFormat="1">
      <c r="A2274" s="6">
        <v>45472</v>
      </c>
      <c r="B2274" s="209">
        <v>10155631</v>
      </c>
      <c r="C2274" s="7" t="str">
        <f t="shared" si="73"/>
        <v>PRAFUL MUKUNDRAO TELANG</v>
      </c>
      <c r="D2274" t="s">
        <v>501</v>
      </c>
      <c r="E2274">
        <v>7769928826</v>
      </c>
      <c r="F2274" t="s">
        <v>409</v>
      </c>
      <c r="G2274">
        <v>4</v>
      </c>
      <c r="H2274">
        <v>0</v>
      </c>
      <c r="I2274">
        <v>0</v>
      </c>
      <c r="J2274">
        <v>4</v>
      </c>
      <c r="K2274">
        <v>3</v>
      </c>
      <c r="L2274">
        <v>1</v>
      </c>
      <c r="M2274">
        <v>0</v>
      </c>
      <c r="N2274">
        <v>0</v>
      </c>
      <c r="O2274" t="s">
        <v>384</v>
      </c>
      <c r="P2274" s="368">
        <v>100</v>
      </c>
      <c r="Q2274" s="137">
        <v>0</v>
      </c>
      <c r="R2274" s="137">
        <v>4</v>
      </c>
      <c r="S2274" s="137">
        <v>1</v>
      </c>
      <c r="T2274" s="137">
        <v>80</v>
      </c>
      <c r="U2274" t="str">
        <f>VLOOKUP($B2274,Summary!$A:$C,3,0)</f>
        <v>Avnind Singh</v>
      </c>
      <c r="V2274" t="str">
        <f ca="1">VLOOKUP($B2274,Summary!$A:$E,5,0)</f>
        <v>31 - 90</v>
      </c>
      <c r="W2274">
        <f t="shared" si="72"/>
        <v>10155631</v>
      </c>
    </row>
    <row r="2275" spans="1:23" s="8" customFormat="1">
      <c r="A2275" s="6">
        <v>45472</v>
      </c>
      <c r="B2275" s="209">
        <v>10158401</v>
      </c>
      <c r="C2275" s="7" t="str">
        <f t="shared" si="73"/>
        <v>KRISHNA TUKARAM SHELAR</v>
      </c>
      <c r="D2275" t="s">
        <v>585</v>
      </c>
      <c r="E2275">
        <v>9137512282</v>
      </c>
      <c r="F2275" t="s">
        <v>409</v>
      </c>
      <c r="G2275">
        <v>5</v>
      </c>
      <c r="H2275">
        <v>0</v>
      </c>
      <c r="I2275">
        <v>0</v>
      </c>
      <c r="J2275">
        <v>5</v>
      </c>
      <c r="K2275">
        <v>2</v>
      </c>
      <c r="L2275">
        <v>3</v>
      </c>
      <c r="M2275">
        <v>0</v>
      </c>
      <c r="N2275">
        <v>0</v>
      </c>
      <c r="O2275" t="s">
        <v>384</v>
      </c>
      <c r="P2275" s="368">
        <v>125</v>
      </c>
      <c r="Q2275" s="137">
        <v>0</v>
      </c>
      <c r="R2275" s="137">
        <v>4</v>
      </c>
      <c r="S2275" s="137">
        <v>1</v>
      </c>
      <c r="T2275" s="137">
        <v>100</v>
      </c>
      <c r="U2275" t="str">
        <f>VLOOKUP($B2275,Summary!$A:$C,3,0)</f>
        <v>Avnind Singh</v>
      </c>
      <c r="V2275" t="str">
        <f ca="1">VLOOKUP($B2275,Summary!$A:$E,5,0)</f>
        <v>00 - 30</v>
      </c>
      <c r="W2275">
        <f t="shared" si="72"/>
        <v>10158401</v>
      </c>
    </row>
    <row r="2276" spans="1:23" s="8" customFormat="1">
      <c r="A2276" s="6">
        <v>45472</v>
      </c>
      <c r="B2276" s="209">
        <v>10044903</v>
      </c>
      <c r="C2276" s="7" t="str">
        <f t="shared" si="73"/>
        <v>MD SANAUL MUSTUFA</v>
      </c>
      <c r="D2276" t="s">
        <v>401</v>
      </c>
      <c r="E2276">
        <v>9892999846</v>
      </c>
      <c r="F2276" t="s">
        <v>387</v>
      </c>
      <c r="G2276">
        <v>3</v>
      </c>
      <c r="H2276">
        <v>1</v>
      </c>
      <c r="I2276">
        <v>0</v>
      </c>
      <c r="J2276">
        <v>2</v>
      </c>
      <c r="K2276">
        <v>0</v>
      </c>
      <c r="L2276">
        <v>4</v>
      </c>
      <c r="M2276">
        <v>0</v>
      </c>
      <c r="N2276">
        <v>0</v>
      </c>
      <c r="O2276" t="s">
        <v>384</v>
      </c>
      <c r="P2276" s="368">
        <v>145</v>
      </c>
      <c r="Q2276" s="137">
        <v>11800</v>
      </c>
      <c r="R2276" s="137">
        <v>4</v>
      </c>
      <c r="S2276" s="137">
        <v>1</v>
      </c>
      <c r="T2276" s="137">
        <v>100</v>
      </c>
      <c r="U2276" t="str">
        <f>VLOOKUP($B2276,Summary!$A:$C,3,0)</f>
        <v>Abhijit Khanvilkar</v>
      </c>
      <c r="V2276" t="str">
        <f ca="1">VLOOKUP($B2276,Summary!$A:$E,5,0)</f>
        <v>More Than 1 Year</v>
      </c>
      <c r="W2276">
        <f t="shared" si="72"/>
        <v>10044903</v>
      </c>
    </row>
    <row r="2277" spans="1:23" s="8" customFormat="1">
      <c r="A2277" s="6">
        <v>45472</v>
      </c>
      <c r="B2277" s="209">
        <v>10158786</v>
      </c>
      <c r="C2277" s="7" t="str">
        <f t="shared" si="73"/>
        <v>SAURABH KUMAR AJAY KUMAR SINGH</v>
      </c>
      <c r="D2277" t="s">
        <v>595</v>
      </c>
      <c r="E2277">
        <v>9892506097</v>
      </c>
      <c r="F2277" t="s">
        <v>393</v>
      </c>
      <c r="G2277">
        <v>3</v>
      </c>
      <c r="H2277">
        <v>0</v>
      </c>
      <c r="I2277">
        <v>0</v>
      </c>
      <c r="J2277">
        <v>3</v>
      </c>
      <c r="K2277">
        <v>2</v>
      </c>
      <c r="L2277">
        <v>1</v>
      </c>
      <c r="M2277">
        <v>0</v>
      </c>
      <c r="N2277">
        <v>0</v>
      </c>
      <c r="O2277" t="s">
        <v>384</v>
      </c>
      <c r="P2277" s="368">
        <v>65</v>
      </c>
      <c r="Q2277" s="137">
        <v>0</v>
      </c>
      <c r="R2277" s="137">
        <v>3</v>
      </c>
      <c r="S2277" s="137">
        <v>1</v>
      </c>
      <c r="T2277" s="137">
        <v>100</v>
      </c>
      <c r="U2277" t="str">
        <f>VLOOKUP($B2277,Summary!$A:$C,3,0)</f>
        <v>Avnind Singh</v>
      </c>
      <c r="V2277" t="str">
        <f ca="1">VLOOKUP($B2277,Summary!$A:$E,5,0)</f>
        <v>00 - 30</v>
      </c>
      <c r="W2277">
        <f t="shared" si="72"/>
        <v>10158786</v>
      </c>
    </row>
    <row r="2278" spans="1:23" s="8" customFormat="1">
      <c r="A2278" s="6">
        <v>45472</v>
      </c>
      <c r="B2278" s="209">
        <v>10156155</v>
      </c>
      <c r="C2278" s="7" t="str">
        <f t="shared" si="73"/>
        <v>VIVEKANAND</v>
      </c>
      <c r="D2278" t="s">
        <v>543</v>
      </c>
      <c r="E2278">
        <v>9984546969</v>
      </c>
      <c r="F2278" t="s">
        <v>412</v>
      </c>
      <c r="G2278">
        <v>8</v>
      </c>
      <c r="H2278">
        <v>1</v>
      </c>
      <c r="I2278">
        <v>0</v>
      </c>
      <c r="J2278">
        <v>7</v>
      </c>
      <c r="K2278">
        <v>0</v>
      </c>
      <c r="L2278">
        <v>8</v>
      </c>
      <c r="M2278">
        <v>0</v>
      </c>
      <c r="N2278">
        <v>0</v>
      </c>
      <c r="O2278" t="s">
        <v>384</v>
      </c>
      <c r="P2278" s="368">
        <v>250</v>
      </c>
      <c r="Q2278" s="137">
        <v>2360</v>
      </c>
      <c r="R2278" s="137">
        <v>8</v>
      </c>
      <c r="S2278" s="137">
        <v>1</v>
      </c>
      <c r="T2278" s="137">
        <v>100</v>
      </c>
      <c r="U2278" t="str">
        <f>VLOOKUP($B2278,Summary!$A:$C,3,0)</f>
        <v>Rushikesh Kale</v>
      </c>
      <c r="V2278" t="str">
        <f ca="1">VLOOKUP($B2278,Summary!$A:$E,5,0)</f>
        <v>31 - 90</v>
      </c>
      <c r="W2278">
        <f t="shared" si="72"/>
        <v>10156155</v>
      </c>
    </row>
    <row r="2279" spans="1:23" s="8" customFormat="1">
      <c r="A2279" s="6">
        <v>45472</v>
      </c>
      <c r="B2279" s="209">
        <v>10148305</v>
      </c>
      <c r="C2279" s="7" t="str">
        <f t="shared" si="73"/>
        <v>SAMSUJJAMA</v>
      </c>
      <c r="D2279" t="s">
        <v>408</v>
      </c>
      <c r="E2279">
        <v>9628744894</v>
      </c>
      <c r="F2279" t="s">
        <v>409</v>
      </c>
      <c r="G2279">
        <v>5</v>
      </c>
      <c r="H2279">
        <v>0</v>
      </c>
      <c r="I2279">
        <v>0</v>
      </c>
      <c r="J2279">
        <v>5</v>
      </c>
      <c r="K2279">
        <v>1</v>
      </c>
      <c r="L2279">
        <v>5</v>
      </c>
      <c r="M2279">
        <v>0</v>
      </c>
      <c r="N2279">
        <v>0</v>
      </c>
      <c r="O2279" t="s">
        <v>384</v>
      </c>
      <c r="P2279" s="368">
        <v>125</v>
      </c>
      <c r="Q2279" s="137">
        <v>0</v>
      </c>
      <c r="R2279" s="137">
        <v>6</v>
      </c>
      <c r="S2279" s="137">
        <v>1</v>
      </c>
      <c r="T2279" s="137">
        <v>100</v>
      </c>
      <c r="U2279" t="str">
        <f>VLOOKUP($B2279,Summary!$A:$C,3,0)</f>
        <v>Avnind Singh</v>
      </c>
      <c r="V2279" t="str">
        <f ca="1">VLOOKUP($B2279,Summary!$A:$E,5,0)</f>
        <v>180 +</v>
      </c>
      <c r="W2279">
        <f t="shared" si="72"/>
        <v>10148305</v>
      </c>
    </row>
    <row r="2280" spans="1:23" s="8" customFormat="1">
      <c r="A2280" s="6">
        <v>45472</v>
      </c>
      <c r="B2280" s="209">
        <v>10057460</v>
      </c>
      <c r="C2280" s="7" t="str">
        <f t="shared" si="73"/>
        <v>GANGA SAGAR PANDEY</v>
      </c>
      <c r="D2280" t="s">
        <v>435</v>
      </c>
      <c r="E2280">
        <v>9696537480</v>
      </c>
      <c r="F2280" t="s">
        <v>412</v>
      </c>
      <c r="G2280">
        <v>5</v>
      </c>
      <c r="H2280">
        <v>1</v>
      </c>
      <c r="I2280">
        <v>0</v>
      </c>
      <c r="J2280">
        <v>4</v>
      </c>
      <c r="K2280">
        <v>1</v>
      </c>
      <c r="L2280">
        <v>7</v>
      </c>
      <c r="M2280">
        <v>0</v>
      </c>
      <c r="N2280">
        <v>0</v>
      </c>
      <c r="O2280" t="s">
        <v>384</v>
      </c>
      <c r="P2280" s="368">
        <v>200</v>
      </c>
      <c r="Q2280" s="137">
        <v>3540</v>
      </c>
      <c r="R2280" s="137">
        <v>6</v>
      </c>
      <c r="S2280" s="137">
        <v>1</v>
      </c>
      <c r="T2280" s="137">
        <v>100</v>
      </c>
      <c r="U2280" t="str">
        <f>VLOOKUP($B2280,Summary!$A:$C,3,0)</f>
        <v>Rushikesh Kale</v>
      </c>
      <c r="V2280" t="str">
        <f ca="1">VLOOKUP($B2280,Summary!$A:$E,5,0)</f>
        <v>More Than 1 Year</v>
      </c>
      <c r="W2280">
        <f t="shared" si="72"/>
        <v>10057460</v>
      </c>
    </row>
    <row r="2281" spans="1:23" s="8" customFormat="1">
      <c r="A2281" s="6">
        <v>45472</v>
      </c>
      <c r="B2281" s="209">
        <v>10154483</v>
      </c>
      <c r="C2281" s="7" t="str">
        <f t="shared" si="73"/>
        <v>JAYANT KUMAR</v>
      </c>
      <c r="D2281" t="s">
        <v>471</v>
      </c>
      <c r="E2281">
        <v>9304376328</v>
      </c>
      <c r="F2281" t="s">
        <v>497</v>
      </c>
      <c r="G2281">
        <v>3</v>
      </c>
      <c r="H2281">
        <v>0</v>
      </c>
      <c r="I2281">
        <v>0</v>
      </c>
      <c r="J2281">
        <v>3</v>
      </c>
      <c r="K2281">
        <v>2</v>
      </c>
      <c r="L2281">
        <v>1</v>
      </c>
      <c r="M2281">
        <v>0</v>
      </c>
      <c r="N2281">
        <v>0</v>
      </c>
      <c r="O2281" t="s">
        <v>384</v>
      </c>
      <c r="P2281" s="368">
        <v>75</v>
      </c>
      <c r="Q2281" s="137">
        <v>0</v>
      </c>
      <c r="R2281" s="137">
        <v>3</v>
      </c>
      <c r="S2281" s="137">
        <v>1</v>
      </c>
      <c r="T2281" s="137">
        <v>100</v>
      </c>
      <c r="U2281" t="str">
        <f>VLOOKUP($B2281,Summary!$A:$C,3,0)</f>
        <v>Dileep Sharma</v>
      </c>
      <c r="V2281" t="str">
        <f ca="1">VLOOKUP($B2281,Summary!$A:$E,5,0)</f>
        <v>91 - 180</v>
      </c>
      <c r="W2281">
        <f t="shared" si="72"/>
        <v>10154483</v>
      </c>
    </row>
    <row r="2282" spans="1:23" s="8" customFormat="1">
      <c r="A2282" s="6">
        <v>45472</v>
      </c>
      <c r="B2282" s="209">
        <v>10153648</v>
      </c>
      <c r="C2282" s="7" t="str">
        <f t="shared" si="73"/>
        <v>RAJKUMAR U SINGH</v>
      </c>
      <c r="D2282" t="s">
        <v>466</v>
      </c>
      <c r="E2282">
        <v>7058306032</v>
      </c>
      <c r="F2282" t="s">
        <v>385</v>
      </c>
      <c r="G2282">
        <v>4</v>
      </c>
      <c r="H2282">
        <v>0</v>
      </c>
      <c r="I2282">
        <v>0</v>
      </c>
      <c r="J2282">
        <v>4</v>
      </c>
      <c r="K2282">
        <v>1</v>
      </c>
      <c r="L2282">
        <v>3</v>
      </c>
      <c r="M2282">
        <v>0</v>
      </c>
      <c r="N2282">
        <v>0</v>
      </c>
      <c r="O2282" t="s">
        <v>384</v>
      </c>
      <c r="P2282" s="368">
        <v>100</v>
      </c>
      <c r="Q2282" s="137">
        <v>0</v>
      </c>
      <c r="R2282" s="137">
        <v>4</v>
      </c>
      <c r="S2282" s="137">
        <v>1</v>
      </c>
      <c r="T2282" s="137">
        <v>80</v>
      </c>
      <c r="U2282" t="str">
        <f>VLOOKUP($B2282,Summary!$A:$C,3,0)</f>
        <v>Intezar Sayed</v>
      </c>
      <c r="V2282" t="str">
        <f ca="1">VLOOKUP($B2282,Summary!$A:$E,5,0)</f>
        <v>91 - 180</v>
      </c>
      <c r="W2282">
        <f t="shared" si="72"/>
        <v>10153648</v>
      </c>
    </row>
    <row r="2283" spans="1:23" s="8" customFormat="1">
      <c r="A2283" s="6">
        <v>45472</v>
      </c>
      <c r="B2283" s="209">
        <v>10157449</v>
      </c>
      <c r="C2283" s="7" t="str">
        <f t="shared" si="73"/>
        <v>PRITAM SUNIL GAIKWAD</v>
      </c>
      <c r="D2283" t="s">
        <v>553</v>
      </c>
      <c r="E2283">
        <v>8169792854</v>
      </c>
      <c r="F2283" t="s">
        <v>431</v>
      </c>
      <c r="G2283">
        <v>4</v>
      </c>
      <c r="H2283">
        <v>0</v>
      </c>
      <c r="I2283">
        <v>0</v>
      </c>
      <c r="J2283">
        <v>4</v>
      </c>
      <c r="K2283">
        <v>2</v>
      </c>
      <c r="L2283">
        <v>2</v>
      </c>
      <c r="M2283">
        <v>0</v>
      </c>
      <c r="N2283">
        <v>0</v>
      </c>
      <c r="O2283" t="s">
        <v>384</v>
      </c>
      <c r="P2283" s="368">
        <v>80</v>
      </c>
      <c r="Q2283" s="137">
        <v>0</v>
      </c>
      <c r="R2283" s="137">
        <v>4</v>
      </c>
      <c r="S2283" s="137">
        <v>1</v>
      </c>
      <c r="T2283" s="137">
        <v>80</v>
      </c>
      <c r="U2283" t="str">
        <f>VLOOKUP($B2283,Summary!$A:$C,3,0)</f>
        <v>Madhuri Joshi</v>
      </c>
      <c r="V2283" t="str">
        <f ca="1">VLOOKUP($B2283,Summary!$A:$E,5,0)</f>
        <v>31 - 90</v>
      </c>
      <c r="W2283">
        <f t="shared" si="72"/>
        <v>10157449</v>
      </c>
    </row>
    <row r="2284" spans="1:23" s="8" customFormat="1">
      <c r="A2284" s="6">
        <v>45472</v>
      </c>
      <c r="B2284" s="209">
        <v>10154727</v>
      </c>
      <c r="C2284" s="7" t="str">
        <f t="shared" si="73"/>
        <v>SHUBHENDU PRAFULLA DASKABI</v>
      </c>
      <c r="D2284" t="s">
        <v>491</v>
      </c>
      <c r="E2284">
        <v>9372379791</v>
      </c>
      <c r="F2284" t="s">
        <v>471</v>
      </c>
      <c r="G2284">
        <v>5</v>
      </c>
      <c r="H2284">
        <v>1</v>
      </c>
      <c r="I2284">
        <v>0</v>
      </c>
      <c r="J2284">
        <v>4</v>
      </c>
      <c r="K2284">
        <v>3</v>
      </c>
      <c r="L2284">
        <v>2</v>
      </c>
      <c r="M2284">
        <v>0</v>
      </c>
      <c r="N2284">
        <v>0</v>
      </c>
      <c r="O2284" t="s">
        <v>384</v>
      </c>
      <c r="P2284" s="368">
        <v>190</v>
      </c>
      <c r="Q2284" s="137">
        <v>2360</v>
      </c>
      <c r="R2284" s="137">
        <v>5</v>
      </c>
      <c r="S2284" s="137">
        <v>1</v>
      </c>
      <c r="T2284" s="137">
        <v>100</v>
      </c>
      <c r="U2284" t="str">
        <f>VLOOKUP($B2284,Summary!$A:$C,3,0)</f>
        <v>Dileep Sharma</v>
      </c>
      <c r="V2284" t="str">
        <f ca="1">VLOOKUP($B2284,Summary!$A:$E,5,0)</f>
        <v>91 - 180</v>
      </c>
      <c r="W2284">
        <f t="shared" si="72"/>
        <v>10154727</v>
      </c>
    </row>
    <row r="2285" spans="1:23" s="8" customFormat="1">
      <c r="A2285" s="6">
        <v>45472</v>
      </c>
      <c r="B2285" s="209">
        <v>10083901</v>
      </c>
      <c r="C2285" s="7" t="str">
        <f t="shared" si="73"/>
        <v>BHAVESH VIVEK MHATRE</v>
      </c>
      <c r="D2285" t="s">
        <v>419</v>
      </c>
      <c r="E2285">
        <v>8668720253</v>
      </c>
      <c r="F2285" t="s">
        <v>418</v>
      </c>
      <c r="G2285">
        <v>4</v>
      </c>
      <c r="H2285">
        <v>1</v>
      </c>
      <c r="I2285">
        <v>0</v>
      </c>
      <c r="J2285">
        <v>3</v>
      </c>
      <c r="K2285">
        <v>0</v>
      </c>
      <c r="L2285">
        <v>5</v>
      </c>
      <c r="M2285">
        <v>0</v>
      </c>
      <c r="N2285">
        <v>0</v>
      </c>
      <c r="O2285" t="s">
        <v>384</v>
      </c>
      <c r="P2285" s="368">
        <v>140</v>
      </c>
      <c r="Q2285" s="137">
        <v>2360</v>
      </c>
      <c r="R2285" s="137">
        <v>3</v>
      </c>
      <c r="S2285" s="137">
        <v>1</v>
      </c>
      <c r="T2285" s="137">
        <v>60</v>
      </c>
      <c r="U2285" t="str">
        <f>VLOOKUP($B2285,Summary!$A:$C,3,0)</f>
        <v>Madhuri Joshi</v>
      </c>
      <c r="V2285" t="str">
        <f ca="1">VLOOKUP($B2285,Summary!$A:$E,5,0)</f>
        <v>More Than 1 Year</v>
      </c>
      <c r="W2285">
        <f t="shared" si="72"/>
        <v>10083901</v>
      </c>
    </row>
    <row r="2286" spans="1:23" s="8" customFormat="1">
      <c r="A2286" s="6">
        <v>45472</v>
      </c>
      <c r="B2286" s="209">
        <v>10157279</v>
      </c>
      <c r="C2286" s="7" t="str">
        <f t="shared" si="73"/>
        <v>ABDUL AHAD ANIS KHAN</v>
      </c>
      <c r="D2286" t="s">
        <v>547</v>
      </c>
      <c r="E2286">
        <v>7058620610</v>
      </c>
      <c r="F2286" t="s">
        <v>461</v>
      </c>
      <c r="G2286">
        <v>4</v>
      </c>
      <c r="H2286">
        <v>0</v>
      </c>
      <c r="I2286">
        <v>0</v>
      </c>
      <c r="J2286">
        <v>4</v>
      </c>
      <c r="K2286">
        <v>3</v>
      </c>
      <c r="L2286">
        <v>1</v>
      </c>
      <c r="M2286">
        <v>0</v>
      </c>
      <c r="N2286">
        <v>0</v>
      </c>
      <c r="O2286" t="s">
        <v>384</v>
      </c>
      <c r="P2286" s="368">
        <v>100</v>
      </c>
      <c r="Q2286" s="137">
        <v>0</v>
      </c>
      <c r="R2286" s="137">
        <v>4</v>
      </c>
      <c r="S2286" s="137">
        <v>1</v>
      </c>
      <c r="T2286" s="137">
        <v>80</v>
      </c>
      <c r="U2286" t="str">
        <f>VLOOKUP($B2286,Summary!$A:$C,3,0)</f>
        <v>Avnind Singh</v>
      </c>
      <c r="V2286" t="str">
        <f ca="1">VLOOKUP($B2286,Summary!$A:$E,5,0)</f>
        <v>31 - 90</v>
      </c>
      <c r="W2286">
        <f t="shared" si="72"/>
        <v>10157279</v>
      </c>
    </row>
    <row r="2287" spans="1:23" s="8" customFormat="1">
      <c r="A2287" s="6">
        <v>45472</v>
      </c>
      <c r="B2287" s="209">
        <v>10153105</v>
      </c>
      <c r="C2287" s="7" t="str">
        <f t="shared" si="73"/>
        <v>SUDHEER PANKAJ PANDEY</v>
      </c>
      <c r="D2287" t="s">
        <v>457</v>
      </c>
      <c r="E2287">
        <v>8953258991</v>
      </c>
      <c r="F2287" t="s">
        <v>460</v>
      </c>
      <c r="G2287">
        <v>5</v>
      </c>
      <c r="H2287">
        <v>0</v>
      </c>
      <c r="I2287">
        <v>0</v>
      </c>
      <c r="J2287">
        <v>5</v>
      </c>
      <c r="K2287">
        <v>2</v>
      </c>
      <c r="L2287">
        <v>3</v>
      </c>
      <c r="M2287">
        <v>0</v>
      </c>
      <c r="N2287">
        <v>0</v>
      </c>
      <c r="O2287" t="s">
        <v>384</v>
      </c>
      <c r="P2287" s="368">
        <v>125</v>
      </c>
      <c r="Q2287" s="137">
        <v>0</v>
      </c>
      <c r="R2287" s="137">
        <v>5</v>
      </c>
      <c r="S2287" s="137">
        <v>1</v>
      </c>
      <c r="T2287" s="137">
        <v>100</v>
      </c>
      <c r="U2287" t="str">
        <f>VLOOKUP($B2287,Summary!$A:$C,3,0)</f>
        <v>Avnind Singh</v>
      </c>
      <c r="V2287" t="str">
        <f ca="1">VLOOKUP($B2287,Summary!$A:$E,5,0)</f>
        <v>91 - 180</v>
      </c>
      <c r="W2287">
        <f t="shared" si="72"/>
        <v>10153105</v>
      </c>
    </row>
    <row r="2288" spans="1:23" s="8" customFormat="1">
      <c r="A2288" s="6">
        <v>45472</v>
      </c>
      <c r="B2288" s="209">
        <v>10154505</v>
      </c>
      <c r="C2288" s="7" t="str">
        <f t="shared" si="73"/>
        <v>KRISHNA GYANDEV PANDEY</v>
      </c>
      <c r="D2288" t="s">
        <v>475</v>
      </c>
      <c r="E2288">
        <v>9372324244</v>
      </c>
      <c r="F2288" t="s">
        <v>460</v>
      </c>
      <c r="G2288">
        <v>3</v>
      </c>
      <c r="H2288">
        <v>0</v>
      </c>
      <c r="I2288">
        <v>0</v>
      </c>
      <c r="J2288">
        <v>3</v>
      </c>
      <c r="K2288">
        <v>2</v>
      </c>
      <c r="L2288">
        <v>1</v>
      </c>
      <c r="M2288">
        <v>0</v>
      </c>
      <c r="N2288">
        <v>0</v>
      </c>
      <c r="O2288" t="s">
        <v>384</v>
      </c>
      <c r="P2288" s="368">
        <v>75</v>
      </c>
      <c r="Q2288" s="137">
        <v>0</v>
      </c>
      <c r="R2288" s="137">
        <v>2</v>
      </c>
      <c r="S2288" s="137">
        <v>1</v>
      </c>
      <c r="T2288" s="137">
        <v>40</v>
      </c>
      <c r="U2288" t="str">
        <f>VLOOKUP($B2288,Summary!$A:$C,3,0)</f>
        <v>Avnind Singh</v>
      </c>
      <c r="V2288" t="str">
        <f ca="1">VLOOKUP($B2288,Summary!$A:$E,5,0)</f>
        <v>91 - 180</v>
      </c>
      <c r="W2288">
        <f t="shared" si="72"/>
        <v>10154505</v>
      </c>
    </row>
    <row r="2289" spans="1:23" s="8" customFormat="1">
      <c r="A2289" s="6">
        <v>45472</v>
      </c>
      <c r="B2289" s="209">
        <v>10153321</v>
      </c>
      <c r="C2289" s="7" t="str">
        <f t="shared" si="73"/>
        <v>ZOAIB MAINUDDIN PALEKAR</v>
      </c>
      <c r="D2289" t="s">
        <v>459</v>
      </c>
      <c r="E2289">
        <v>7020908214</v>
      </c>
      <c r="F2289" t="s">
        <v>461</v>
      </c>
      <c r="G2289">
        <v>1</v>
      </c>
      <c r="H2289">
        <v>0</v>
      </c>
      <c r="I2289">
        <v>0</v>
      </c>
      <c r="J2289">
        <v>1</v>
      </c>
      <c r="K2289">
        <v>0</v>
      </c>
      <c r="L2289">
        <v>1</v>
      </c>
      <c r="M2289">
        <v>0</v>
      </c>
      <c r="N2289">
        <v>0</v>
      </c>
      <c r="O2289" t="s">
        <v>384</v>
      </c>
      <c r="P2289" s="368">
        <v>25</v>
      </c>
      <c r="Q2289" s="137">
        <v>0</v>
      </c>
      <c r="R2289" s="137">
        <v>1</v>
      </c>
      <c r="S2289" s="137">
        <v>1</v>
      </c>
      <c r="T2289" s="137">
        <v>20</v>
      </c>
      <c r="U2289" t="str">
        <f>VLOOKUP($B2289,Summary!$A:$C,3,0)</f>
        <v>Avnind Singh</v>
      </c>
      <c r="V2289" t="str">
        <f ca="1">VLOOKUP($B2289,Summary!$A:$E,5,0)</f>
        <v>91 - 180</v>
      </c>
      <c r="W2289">
        <f t="shared" si="72"/>
        <v>10153321</v>
      </c>
    </row>
    <row r="2290" spans="1:23" s="8" customFormat="1">
      <c r="A2290" s="6">
        <v>45472</v>
      </c>
      <c r="B2290" s="209">
        <v>10023014</v>
      </c>
      <c r="C2290" s="7" t="str">
        <f t="shared" si="73"/>
        <v>AJAY KUMAR VERMA</v>
      </c>
      <c r="D2290" t="s">
        <v>385</v>
      </c>
      <c r="E2290">
        <v>9867318030</v>
      </c>
      <c r="F2290" t="s">
        <v>414</v>
      </c>
      <c r="G2290">
        <v>1</v>
      </c>
      <c r="H2290">
        <v>1</v>
      </c>
      <c r="I2290">
        <v>0</v>
      </c>
      <c r="J2290">
        <v>0</v>
      </c>
      <c r="K2290">
        <v>0</v>
      </c>
      <c r="L2290">
        <v>1</v>
      </c>
      <c r="M2290">
        <v>0</v>
      </c>
      <c r="N2290">
        <v>0</v>
      </c>
      <c r="O2290" t="s">
        <v>384</v>
      </c>
      <c r="P2290" s="368">
        <v>85</v>
      </c>
      <c r="Q2290" s="137">
        <v>11800</v>
      </c>
      <c r="R2290" s="137">
        <v>1</v>
      </c>
      <c r="S2290" s="137">
        <v>1</v>
      </c>
      <c r="T2290" s="137">
        <v>20</v>
      </c>
      <c r="U2290" t="str">
        <f>VLOOKUP($B2290,Summary!$A:$C,3,0)</f>
        <v>Intezar Sayed</v>
      </c>
      <c r="V2290" t="str">
        <f ca="1">VLOOKUP($B2290,Summary!$A:$E,5,0)</f>
        <v>More Than 1 Year</v>
      </c>
      <c r="W2290">
        <f t="shared" si="72"/>
        <v>10023014</v>
      </c>
    </row>
    <row r="2291" spans="1:23" s="8" customFormat="1">
      <c r="A2291" s="6">
        <v>45472</v>
      </c>
      <c r="B2291" s="209">
        <v>10056963</v>
      </c>
      <c r="C2291" s="7" t="str">
        <f t="shared" si="73"/>
        <v>MOHD IJHAR SHAIKH</v>
      </c>
      <c r="D2291" t="s">
        <v>410</v>
      </c>
      <c r="E2291">
        <v>9004616230</v>
      </c>
      <c r="F2291" t="s">
        <v>414</v>
      </c>
      <c r="G2291">
        <v>5</v>
      </c>
      <c r="H2291">
        <v>1</v>
      </c>
      <c r="I2291">
        <v>0</v>
      </c>
      <c r="J2291">
        <v>4</v>
      </c>
      <c r="K2291">
        <v>0</v>
      </c>
      <c r="L2291">
        <v>5</v>
      </c>
      <c r="M2291">
        <v>0</v>
      </c>
      <c r="N2291">
        <v>1</v>
      </c>
      <c r="O2291" t="s">
        <v>384</v>
      </c>
      <c r="P2291" s="368">
        <v>180</v>
      </c>
      <c r="Q2291" s="137">
        <v>35400</v>
      </c>
      <c r="R2291" s="137">
        <v>4</v>
      </c>
      <c r="S2291" s="137">
        <v>1</v>
      </c>
      <c r="T2291" s="137">
        <v>80</v>
      </c>
      <c r="U2291" t="str">
        <f>VLOOKUP($B2291,Summary!$A:$C,3,0)</f>
        <v>Intezar Sayed</v>
      </c>
      <c r="V2291" t="str">
        <f ca="1">VLOOKUP($B2291,Summary!$A:$E,5,0)</f>
        <v>More Than 1 Year</v>
      </c>
      <c r="W2291">
        <f t="shared" si="72"/>
        <v>10056963</v>
      </c>
    </row>
    <row r="2292" spans="1:23" s="8" customFormat="1">
      <c r="A2292" s="6">
        <v>45472</v>
      </c>
      <c r="B2292" s="209">
        <v>10151965</v>
      </c>
      <c r="C2292" s="7" t="str">
        <f t="shared" si="73"/>
        <v>VIJAYKUMAR DINESH PARCHE</v>
      </c>
      <c r="D2292" t="s">
        <v>441</v>
      </c>
      <c r="E2292">
        <v>7558284024</v>
      </c>
      <c r="F2292" t="s">
        <v>442</v>
      </c>
      <c r="G2292">
        <v>4</v>
      </c>
      <c r="H2292">
        <v>0</v>
      </c>
      <c r="I2292">
        <v>0</v>
      </c>
      <c r="J2292">
        <v>4</v>
      </c>
      <c r="K2292">
        <v>1</v>
      </c>
      <c r="L2292">
        <v>3</v>
      </c>
      <c r="M2292">
        <v>0</v>
      </c>
      <c r="N2292">
        <v>0</v>
      </c>
      <c r="O2292" t="s">
        <v>384</v>
      </c>
      <c r="P2292" s="368">
        <v>100</v>
      </c>
      <c r="Q2292" s="137">
        <v>0</v>
      </c>
      <c r="R2292" s="137">
        <v>4</v>
      </c>
      <c r="S2292" s="137">
        <v>1</v>
      </c>
      <c r="T2292" s="137">
        <v>80</v>
      </c>
      <c r="U2292" t="str">
        <f>VLOOKUP($B2292,Summary!$A:$C,3,0)</f>
        <v>Rushikesh Kale</v>
      </c>
      <c r="V2292" t="str">
        <f ca="1">VLOOKUP($B2292,Summary!$A:$E,5,0)</f>
        <v>180 +</v>
      </c>
      <c r="W2292">
        <f t="shared" si="72"/>
        <v>10151965</v>
      </c>
    </row>
    <row r="2293" spans="1:23" s="8" customFormat="1">
      <c r="A2293" s="6">
        <v>45472</v>
      </c>
      <c r="B2293" s="209">
        <v>10150180</v>
      </c>
      <c r="C2293" s="7" t="str">
        <f t="shared" si="73"/>
        <v>YASH SABHA SHANKAR TIWARI</v>
      </c>
      <c r="D2293" t="s">
        <v>423</v>
      </c>
      <c r="E2293">
        <v>9594587271</v>
      </c>
      <c r="F2293" t="s">
        <v>387</v>
      </c>
      <c r="G2293">
        <v>2</v>
      </c>
      <c r="H2293">
        <v>0</v>
      </c>
      <c r="I2293">
        <v>1</v>
      </c>
      <c r="J2293">
        <v>1</v>
      </c>
      <c r="K2293">
        <v>0</v>
      </c>
      <c r="L2293">
        <v>2</v>
      </c>
      <c r="M2293">
        <v>0</v>
      </c>
      <c r="N2293">
        <v>0</v>
      </c>
      <c r="O2293" t="s">
        <v>384</v>
      </c>
      <c r="P2293" s="368">
        <v>115</v>
      </c>
      <c r="Q2293" s="137">
        <v>11328</v>
      </c>
      <c r="R2293" s="137">
        <v>2</v>
      </c>
      <c r="S2293" s="137">
        <v>1</v>
      </c>
      <c r="T2293" s="137">
        <v>40</v>
      </c>
      <c r="U2293" t="str">
        <f>VLOOKUP($B2293,Summary!$A:$C,3,0)</f>
        <v>Abhijit Khanvilkar</v>
      </c>
      <c r="V2293" t="str">
        <f ca="1">VLOOKUP($B2293,Summary!$A:$E,5,0)</f>
        <v>180 +</v>
      </c>
      <c r="W2293">
        <f t="shared" si="72"/>
        <v>10150180</v>
      </c>
    </row>
    <row r="2294" spans="1:23" s="8" customFormat="1">
      <c r="A2294" s="6">
        <v>45472</v>
      </c>
      <c r="B2294" s="209">
        <v>10012025</v>
      </c>
      <c r="C2294" s="7" t="str">
        <f t="shared" si="73"/>
        <v>SURAJ PAWAR</v>
      </c>
      <c r="D2294" t="s">
        <v>418</v>
      </c>
      <c r="E2294">
        <v>8446578718</v>
      </c>
      <c r="F2294" t="s">
        <v>413</v>
      </c>
      <c r="G2294">
        <v>1</v>
      </c>
      <c r="H2294">
        <v>0</v>
      </c>
      <c r="I2294">
        <v>0</v>
      </c>
      <c r="J2294">
        <v>1</v>
      </c>
      <c r="K2294">
        <v>0</v>
      </c>
      <c r="L2294">
        <v>1</v>
      </c>
      <c r="M2294">
        <v>0</v>
      </c>
      <c r="N2294">
        <v>0</v>
      </c>
      <c r="O2294" t="s">
        <v>384</v>
      </c>
      <c r="P2294" s="368">
        <v>25</v>
      </c>
      <c r="Q2294" s="137">
        <v>0</v>
      </c>
      <c r="R2294" s="137">
        <v>1</v>
      </c>
      <c r="S2294" s="137">
        <v>1</v>
      </c>
      <c r="T2294" s="137">
        <v>33.33</v>
      </c>
      <c r="U2294" t="str">
        <f>VLOOKUP($B2294,Summary!$A:$C,3,0)</f>
        <v>Madhuri Joshi</v>
      </c>
      <c r="V2294" t="str">
        <f ca="1">VLOOKUP($B2294,Summary!$A:$E,5,0)</f>
        <v>More Than 1 Year</v>
      </c>
      <c r="W2294">
        <f t="shared" si="72"/>
        <v>10012025</v>
      </c>
    </row>
    <row r="2295" spans="1:23" s="8" customFormat="1">
      <c r="A2295" s="6">
        <v>45472</v>
      </c>
      <c r="B2295" s="209">
        <v>10102541</v>
      </c>
      <c r="C2295" s="7" t="str">
        <f t="shared" si="73"/>
        <v>JAYESH MANOHARLAL VATANI</v>
      </c>
      <c r="D2295" t="s">
        <v>411</v>
      </c>
      <c r="E2295">
        <v>9730838322</v>
      </c>
      <c r="F2295" t="s">
        <v>412</v>
      </c>
      <c r="G2295">
        <v>2</v>
      </c>
      <c r="H2295">
        <v>0</v>
      </c>
      <c r="I2295">
        <v>0</v>
      </c>
      <c r="J2295">
        <v>2</v>
      </c>
      <c r="K2295">
        <v>0</v>
      </c>
      <c r="L2295">
        <v>2</v>
      </c>
      <c r="M2295">
        <v>0</v>
      </c>
      <c r="N2295">
        <v>0</v>
      </c>
      <c r="O2295" t="s">
        <v>384</v>
      </c>
      <c r="P2295" s="368">
        <v>40</v>
      </c>
      <c r="Q2295" s="137">
        <v>0</v>
      </c>
      <c r="R2295" s="137">
        <v>2</v>
      </c>
      <c r="S2295" s="137">
        <v>1</v>
      </c>
      <c r="T2295" s="137">
        <v>40</v>
      </c>
      <c r="U2295" t="str">
        <f>VLOOKUP($B2295,Summary!$A:$C,3,0)</f>
        <v>Rushikesh Kale</v>
      </c>
      <c r="V2295" t="str">
        <f ca="1">VLOOKUP($B2295,Summary!$A:$E,5,0)</f>
        <v>More Than 1 Year</v>
      </c>
      <c r="W2295">
        <f t="shared" si="72"/>
        <v>10102541</v>
      </c>
    </row>
    <row r="2296" spans="1:23" s="8" customFormat="1">
      <c r="A2296" s="6">
        <v>45472</v>
      </c>
      <c r="B2296" s="209">
        <v>10158406</v>
      </c>
      <c r="C2296" s="7" t="str">
        <f t="shared" si="73"/>
        <v>MOHAMMAD HASEEN</v>
      </c>
      <c r="D2296" t="s">
        <v>582</v>
      </c>
      <c r="E2296">
        <v>8565899473</v>
      </c>
      <c r="F2296" t="s">
        <v>431</v>
      </c>
      <c r="G2296">
        <v>5</v>
      </c>
      <c r="H2296">
        <v>0</v>
      </c>
      <c r="I2296">
        <v>0</v>
      </c>
      <c r="J2296">
        <v>5</v>
      </c>
      <c r="K2296">
        <v>2</v>
      </c>
      <c r="L2296">
        <v>3</v>
      </c>
      <c r="M2296">
        <v>0</v>
      </c>
      <c r="N2296">
        <v>0</v>
      </c>
      <c r="O2296" t="s">
        <v>384</v>
      </c>
      <c r="P2296" s="368">
        <v>125</v>
      </c>
      <c r="Q2296" s="137">
        <v>0</v>
      </c>
      <c r="R2296" s="137">
        <v>4</v>
      </c>
      <c r="S2296" s="137">
        <v>1</v>
      </c>
      <c r="T2296" s="137">
        <v>100</v>
      </c>
      <c r="U2296" t="str">
        <f>VLOOKUP($B2296,Summary!$A:$C,3,0)</f>
        <v>Madhuri Joshi</v>
      </c>
      <c r="V2296" t="str">
        <f ca="1">VLOOKUP($B2296,Summary!$A:$E,5,0)</f>
        <v>00 - 30</v>
      </c>
      <c r="W2296">
        <f t="shared" si="72"/>
        <v>10158406</v>
      </c>
    </row>
    <row r="2297" spans="1:23" s="8" customFormat="1">
      <c r="A2297" s="6">
        <v>45472</v>
      </c>
      <c r="B2297" s="209">
        <v>10061244</v>
      </c>
      <c r="C2297" s="7" t="str">
        <f t="shared" si="73"/>
        <v>MANISH PANDEY</v>
      </c>
      <c r="D2297" t="s">
        <v>424</v>
      </c>
      <c r="E2297">
        <v>8655267737</v>
      </c>
      <c r="F2297" t="s">
        <v>385</v>
      </c>
      <c r="G2297">
        <v>3</v>
      </c>
      <c r="H2297">
        <v>1</v>
      </c>
      <c r="I2297">
        <v>0</v>
      </c>
      <c r="J2297">
        <v>2</v>
      </c>
      <c r="K2297">
        <v>1</v>
      </c>
      <c r="L2297">
        <v>2</v>
      </c>
      <c r="M2297">
        <v>0</v>
      </c>
      <c r="N2297">
        <v>0</v>
      </c>
      <c r="O2297" t="s">
        <v>384</v>
      </c>
      <c r="P2297" s="368">
        <v>145</v>
      </c>
      <c r="Q2297" s="137">
        <v>4720</v>
      </c>
      <c r="R2297" s="137">
        <v>3</v>
      </c>
      <c r="S2297" s="137">
        <v>1</v>
      </c>
      <c r="T2297" s="137">
        <v>100</v>
      </c>
      <c r="U2297" t="str">
        <f>VLOOKUP($B2297,Summary!$A:$C,3,0)</f>
        <v>Intezar Sayed</v>
      </c>
      <c r="V2297" t="str">
        <f ca="1">VLOOKUP($B2297,Summary!$A:$E,5,0)</f>
        <v>More Than 1 Year</v>
      </c>
      <c r="W2297">
        <f t="shared" si="72"/>
        <v>10061244</v>
      </c>
    </row>
    <row r="2298" spans="1:23" s="8" customFormat="1">
      <c r="A2298" s="6">
        <v>45472</v>
      </c>
      <c r="B2298" s="209">
        <v>10154490</v>
      </c>
      <c r="C2298" s="7" t="str">
        <f t="shared" si="73"/>
        <v>SIRAJ RAIS KHAN</v>
      </c>
      <c r="D2298" t="s">
        <v>474</v>
      </c>
      <c r="E2298">
        <v>7738084089</v>
      </c>
      <c r="F2298" t="s">
        <v>402</v>
      </c>
      <c r="G2298">
        <v>5</v>
      </c>
      <c r="H2298">
        <v>0</v>
      </c>
      <c r="I2298">
        <v>0</v>
      </c>
      <c r="J2298">
        <v>5</v>
      </c>
      <c r="K2298">
        <v>1</v>
      </c>
      <c r="L2298">
        <v>4</v>
      </c>
      <c r="M2298">
        <v>0</v>
      </c>
      <c r="N2298">
        <v>0</v>
      </c>
      <c r="O2298" t="s">
        <v>384</v>
      </c>
      <c r="P2298" s="368">
        <v>115</v>
      </c>
      <c r="Q2298" s="137">
        <v>0</v>
      </c>
      <c r="R2298" s="137">
        <v>5</v>
      </c>
      <c r="S2298" s="137">
        <v>1</v>
      </c>
      <c r="T2298" s="137">
        <v>100</v>
      </c>
      <c r="U2298" t="str">
        <f>VLOOKUP($B2298,Summary!$A:$C,3,0)</f>
        <v>Intezar Sayed</v>
      </c>
      <c r="V2298" t="str">
        <f ca="1">VLOOKUP($B2298,Summary!$A:$E,5,0)</f>
        <v>91 - 180</v>
      </c>
      <c r="W2298">
        <f t="shared" si="72"/>
        <v>10154490</v>
      </c>
    </row>
    <row r="2299" spans="1:23" s="8" customFormat="1">
      <c r="A2299" s="6">
        <v>45472</v>
      </c>
      <c r="B2299" s="209">
        <v>10067328</v>
      </c>
      <c r="C2299" s="7" t="str">
        <f t="shared" si="73"/>
        <v>SHEKH MOHAMMAD IMRAN</v>
      </c>
      <c r="D2299" t="s">
        <v>449</v>
      </c>
      <c r="E2299">
        <v>8291174466</v>
      </c>
      <c r="F2299" t="s">
        <v>431</v>
      </c>
      <c r="G2299">
        <v>5</v>
      </c>
      <c r="H2299">
        <v>0</v>
      </c>
      <c r="I2299">
        <v>0</v>
      </c>
      <c r="J2299">
        <v>5</v>
      </c>
      <c r="K2299">
        <v>0</v>
      </c>
      <c r="L2299">
        <v>5</v>
      </c>
      <c r="M2299">
        <v>0</v>
      </c>
      <c r="N2299">
        <v>0</v>
      </c>
      <c r="O2299" t="s">
        <v>384</v>
      </c>
      <c r="P2299" s="368">
        <v>105</v>
      </c>
      <c r="Q2299" s="137">
        <v>0</v>
      </c>
      <c r="R2299" s="137">
        <v>5</v>
      </c>
      <c r="S2299" s="137">
        <v>1</v>
      </c>
      <c r="T2299" s="137">
        <v>100</v>
      </c>
      <c r="U2299" t="str">
        <f>VLOOKUP($B2299,Summary!$A:$C,3,0)</f>
        <v>Madhuri Joshi</v>
      </c>
      <c r="V2299" t="str">
        <f ca="1">VLOOKUP($B2299,Summary!$A:$E,5,0)</f>
        <v>More Than 1 Year</v>
      </c>
      <c r="W2299">
        <f t="shared" si="72"/>
        <v>10067328</v>
      </c>
    </row>
    <row r="2300" spans="1:23" s="8" customFormat="1">
      <c r="A2300" s="6">
        <v>45472</v>
      </c>
      <c r="B2300" s="209">
        <v>10155635</v>
      </c>
      <c r="C2300" s="7" t="str">
        <f t="shared" si="73"/>
        <v>RITIK PANKAJ CHAUBEY</v>
      </c>
      <c r="D2300" t="s">
        <v>500</v>
      </c>
      <c r="E2300">
        <v>8604838454</v>
      </c>
      <c r="F2300" t="s">
        <v>383</v>
      </c>
      <c r="G2300">
        <v>6</v>
      </c>
      <c r="H2300">
        <v>0</v>
      </c>
      <c r="I2300">
        <v>0</v>
      </c>
      <c r="J2300">
        <v>6</v>
      </c>
      <c r="K2300">
        <v>2</v>
      </c>
      <c r="L2300">
        <v>4</v>
      </c>
      <c r="M2300">
        <v>0</v>
      </c>
      <c r="N2300">
        <v>0</v>
      </c>
      <c r="O2300" t="s">
        <v>384</v>
      </c>
      <c r="P2300" s="368">
        <v>140</v>
      </c>
      <c r="Q2300" s="137">
        <v>0</v>
      </c>
      <c r="R2300" s="137">
        <v>6</v>
      </c>
      <c r="S2300" s="137">
        <v>1</v>
      </c>
      <c r="T2300" s="137">
        <v>100</v>
      </c>
      <c r="U2300" t="str">
        <f>VLOOKUP($B2300,Summary!$A:$C,3,0)</f>
        <v>Madhuri Joshi</v>
      </c>
      <c r="V2300" t="str">
        <f ca="1">VLOOKUP($B2300,Summary!$A:$E,5,0)</f>
        <v>31 - 90</v>
      </c>
      <c r="W2300">
        <f t="shared" si="72"/>
        <v>10155635</v>
      </c>
    </row>
    <row r="2301" spans="1:23" s="8" customFormat="1">
      <c r="A2301" s="6">
        <v>45472</v>
      </c>
      <c r="B2301" s="209">
        <v>10147873</v>
      </c>
      <c r="C2301" s="7" t="str">
        <f t="shared" si="73"/>
        <v>PREM KUMAR VISHWAKARMA</v>
      </c>
      <c r="D2301" t="s">
        <v>409</v>
      </c>
      <c r="E2301">
        <v>9004761131</v>
      </c>
      <c r="F2301" t="s">
        <v>393</v>
      </c>
      <c r="G2301">
        <v>3</v>
      </c>
      <c r="H2301">
        <v>0</v>
      </c>
      <c r="I2301">
        <v>0</v>
      </c>
      <c r="J2301">
        <v>3</v>
      </c>
      <c r="K2301">
        <v>0</v>
      </c>
      <c r="L2301">
        <v>3</v>
      </c>
      <c r="M2301">
        <v>0</v>
      </c>
      <c r="N2301">
        <v>0</v>
      </c>
      <c r="O2301" t="s">
        <v>384</v>
      </c>
      <c r="P2301" s="368">
        <v>50</v>
      </c>
      <c r="Q2301" s="137">
        <v>0</v>
      </c>
      <c r="R2301" s="137">
        <v>2</v>
      </c>
      <c r="S2301" s="137">
        <v>1</v>
      </c>
      <c r="T2301" s="137">
        <v>66.67</v>
      </c>
      <c r="U2301" t="str">
        <f>VLOOKUP($B2301,Summary!$A:$C,3,0)</f>
        <v>Avnind Singh</v>
      </c>
      <c r="V2301" t="str">
        <f ca="1">VLOOKUP($B2301,Summary!$A:$E,5,0)</f>
        <v>180 +</v>
      </c>
      <c r="W2301">
        <f t="shared" si="72"/>
        <v>10147873</v>
      </c>
    </row>
    <row r="2302" spans="1:23" s="8" customFormat="1">
      <c r="A2302" s="6">
        <v>45472</v>
      </c>
      <c r="B2302" s="209">
        <v>10144216</v>
      </c>
      <c r="C2302" s="7" t="str">
        <f t="shared" si="73"/>
        <v>GAURISHANKAR SHAMBHU MANDAL</v>
      </c>
      <c r="D2302" t="s">
        <v>578</v>
      </c>
      <c r="E2302">
        <v>8369893292</v>
      </c>
      <c r="F2302" t="s">
        <v>405</v>
      </c>
      <c r="G2302">
        <v>7</v>
      </c>
      <c r="H2302">
        <v>0</v>
      </c>
      <c r="I2302">
        <v>0</v>
      </c>
      <c r="J2302">
        <v>7</v>
      </c>
      <c r="K2302">
        <v>0</v>
      </c>
      <c r="L2302">
        <v>7</v>
      </c>
      <c r="M2302">
        <v>0</v>
      </c>
      <c r="N2302">
        <v>0</v>
      </c>
      <c r="O2302" t="s">
        <v>384</v>
      </c>
      <c r="P2302" s="368">
        <v>175</v>
      </c>
      <c r="Q2302" s="137">
        <v>0</v>
      </c>
      <c r="R2302" s="137">
        <v>7</v>
      </c>
      <c r="S2302" s="137">
        <v>1</v>
      </c>
      <c r="T2302" s="137">
        <v>100</v>
      </c>
      <c r="U2302" t="str">
        <f>VLOOKUP($B2302,Summary!$A:$C,3,0)</f>
        <v>Rushikesh Kale</v>
      </c>
      <c r="V2302" t="str">
        <f ca="1">VLOOKUP($B2302,Summary!$A:$E,5,0)</f>
        <v>180 +</v>
      </c>
      <c r="W2302">
        <f t="shared" si="72"/>
        <v>10144216</v>
      </c>
    </row>
    <row r="2303" spans="1:23" s="8" customFormat="1">
      <c r="A2303" s="6">
        <v>45472</v>
      </c>
      <c r="B2303" s="209">
        <v>10123047</v>
      </c>
      <c r="C2303" s="7" t="str">
        <f t="shared" si="73"/>
        <v>MUNAWAR WARISH HASHMI</v>
      </c>
      <c r="D2303" t="s">
        <v>442</v>
      </c>
      <c r="E2303">
        <v>9167670057</v>
      </c>
      <c r="F2303" t="s">
        <v>422</v>
      </c>
      <c r="G2303">
        <v>3</v>
      </c>
      <c r="H2303">
        <v>0</v>
      </c>
      <c r="I2303">
        <v>0</v>
      </c>
      <c r="J2303">
        <v>3</v>
      </c>
      <c r="K2303">
        <v>0</v>
      </c>
      <c r="L2303">
        <v>3</v>
      </c>
      <c r="M2303">
        <v>0</v>
      </c>
      <c r="N2303">
        <v>0</v>
      </c>
      <c r="O2303" t="s">
        <v>384</v>
      </c>
      <c r="P2303" s="368">
        <v>70</v>
      </c>
      <c r="Q2303" s="137">
        <v>0</v>
      </c>
      <c r="R2303" s="137">
        <v>3</v>
      </c>
      <c r="S2303" s="137">
        <v>1</v>
      </c>
      <c r="T2303" s="137">
        <v>100</v>
      </c>
      <c r="U2303" t="str">
        <f>VLOOKUP($B2303,Summary!$A:$C,3,0)</f>
        <v>Rushikesh Kale</v>
      </c>
      <c r="V2303" t="str">
        <f ca="1">VLOOKUP($B2303,Summary!$A:$E,5,0)</f>
        <v>More Than 1 Year</v>
      </c>
      <c r="W2303">
        <f t="shared" si="72"/>
        <v>10123047</v>
      </c>
    </row>
    <row r="2304" spans="1:23" s="8" customFormat="1">
      <c r="A2304" s="6">
        <v>45472</v>
      </c>
      <c r="B2304" s="209">
        <v>10152214</v>
      </c>
      <c r="C2304" s="7" t="str">
        <f t="shared" si="73"/>
        <v>VIKAS CHANDRABHAN MISHRA</v>
      </c>
      <c r="D2304" t="s">
        <v>445</v>
      </c>
      <c r="E2304">
        <v>8369541192</v>
      </c>
      <c r="F2304" t="s">
        <v>431</v>
      </c>
      <c r="G2304">
        <v>5</v>
      </c>
      <c r="H2304">
        <v>0</v>
      </c>
      <c r="I2304">
        <v>0</v>
      </c>
      <c r="J2304">
        <v>5</v>
      </c>
      <c r="K2304">
        <v>2</v>
      </c>
      <c r="L2304">
        <v>3</v>
      </c>
      <c r="M2304">
        <v>0</v>
      </c>
      <c r="N2304">
        <v>0</v>
      </c>
      <c r="O2304" t="s">
        <v>384</v>
      </c>
      <c r="P2304" s="368">
        <v>115</v>
      </c>
      <c r="Q2304" s="137">
        <v>0</v>
      </c>
      <c r="R2304" s="137">
        <v>4</v>
      </c>
      <c r="S2304" s="137">
        <v>1</v>
      </c>
      <c r="T2304" s="137">
        <v>80</v>
      </c>
      <c r="U2304" t="str">
        <f>VLOOKUP($B2304,Summary!$A:$C,3,0)</f>
        <v>Madhuri Joshi</v>
      </c>
      <c r="V2304" t="str">
        <f ca="1">VLOOKUP($B2304,Summary!$A:$E,5,0)</f>
        <v>91 - 180</v>
      </c>
      <c r="W2304">
        <f t="shared" si="72"/>
        <v>10152214</v>
      </c>
    </row>
    <row r="2305" spans="1:23" s="8" customFormat="1">
      <c r="A2305" s="6">
        <v>45472</v>
      </c>
      <c r="B2305" s="209">
        <v>10153333</v>
      </c>
      <c r="C2305" s="7" t="str">
        <f t="shared" si="73"/>
        <v>SUMIT KUMAR PARASNATH VERMA</v>
      </c>
      <c r="D2305" t="s">
        <v>546</v>
      </c>
      <c r="E2305">
        <v>7738531602</v>
      </c>
      <c r="F2305" t="s">
        <v>503</v>
      </c>
      <c r="G2305">
        <v>5</v>
      </c>
      <c r="H2305">
        <v>0</v>
      </c>
      <c r="I2305">
        <v>0</v>
      </c>
      <c r="J2305">
        <v>5</v>
      </c>
      <c r="K2305">
        <v>2</v>
      </c>
      <c r="L2305">
        <v>3</v>
      </c>
      <c r="M2305">
        <v>0</v>
      </c>
      <c r="N2305">
        <v>0</v>
      </c>
      <c r="O2305" t="s">
        <v>384</v>
      </c>
      <c r="P2305" s="368">
        <v>115</v>
      </c>
      <c r="Q2305" s="137">
        <v>0</v>
      </c>
      <c r="R2305" s="137">
        <v>5</v>
      </c>
      <c r="S2305" s="137">
        <v>1</v>
      </c>
      <c r="T2305" s="137">
        <v>100</v>
      </c>
      <c r="U2305" t="str">
        <f>VLOOKUP($B2305,Summary!$A:$C,3,0)</f>
        <v>Dileep Sharma</v>
      </c>
      <c r="V2305" t="str">
        <f ca="1">VLOOKUP($B2305,Summary!$A:$E,5,0)</f>
        <v>91 - 180</v>
      </c>
      <c r="W2305">
        <f t="shared" si="72"/>
        <v>10153333</v>
      </c>
    </row>
    <row r="2306" spans="1:23" s="8" customFormat="1">
      <c r="A2306" s="6">
        <v>45472</v>
      </c>
      <c r="B2306" s="209">
        <v>10158402</v>
      </c>
      <c r="C2306" s="7" t="str">
        <f t="shared" si="73"/>
        <v>ABHISHEK RAJNARAYAN GUPTA</v>
      </c>
      <c r="D2306" t="s">
        <v>580</v>
      </c>
      <c r="E2306">
        <v>8454864050</v>
      </c>
      <c r="F2306" t="s">
        <v>503</v>
      </c>
      <c r="G2306">
        <v>5</v>
      </c>
      <c r="H2306">
        <v>0</v>
      </c>
      <c r="I2306">
        <v>0</v>
      </c>
      <c r="J2306">
        <v>5</v>
      </c>
      <c r="K2306">
        <v>1</v>
      </c>
      <c r="L2306">
        <v>4</v>
      </c>
      <c r="M2306">
        <v>0</v>
      </c>
      <c r="N2306">
        <v>0</v>
      </c>
      <c r="O2306" t="s">
        <v>384</v>
      </c>
      <c r="P2306" s="368">
        <v>115</v>
      </c>
      <c r="Q2306" s="137">
        <v>0</v>
      </c>
      <c r="R2306" s="137">
        <v>4</v>
      </c>
      <c r="S2306" s="137">
        <v>1</v>
      </c>
      <c r="T2306" s="137">
        <v>100</v>
      </c>
      <c r="U2306" t="str">
        <f>VLOOKUP($B2306,Summary!$A:$C,3,0)</f>
        <v>Dileep Sharma</v>
      </c>
      <c r="V2306" t="str">
        <f ca="1">VLOOKUP($B2306,Summary!$A:$E,5,0)</f>
        <v>00 - 30</v>
      </c>
      <c r="W2306">
        <f t="shared" si="72"/>
        <v>10158402</v>
      </c>
    </row>
    <row r="2307" spans="1:23" s="8" customFormat="1">
      <c r="A2307" s="6">
        <v>45472</v>
      </c>
      <c r="B2307" s="209">
        <v>10157455</v>
      </c>
      <c r="C2307" s="7" t="str">
        <f t="shared" si="73"/>
        <v>PRASHANT VISHRAM PATIL</v>
      </c>
      <c r="D2307" t="s">
        <v>552</v>
      </c>
      <c r="E2307">
        <v>7777088988</v>
      </c>
      <c r="F2307" t="s">
        <v>409</v>
      </c>
      <c r="G2307">
        <v>5</v>
      </c>
      <c r="H2307">
        <v>0</v>
      </c>
      <c r="I2307">
        <v>0</v>
      </c>
      <c r="J2307">
        <v>5</v>
      </c>
      <c r="K2307">
        <v>4</v>
      </c>
      <c r="L2307">
        <v>1</v>
      </c>
      <c r="M2307">
        <v>0</v>
      </c>
      <c r="N2307">
        <v>0</v>
      </c>
      <c r="O2307" t="s">
        <v>384</v>
      </c>
      <c r="P2307" s="368">
        <v>105</v>
      </c>
      <c r="Q2307" s="137">
        <v>0</v>
      </c>
      <c r="R2307" s="137">
        <v>5</v>
      </c>
      <c r="S2307" s="137">
        <v>1</v>
      </c>
      <c r="T2307" s="137">
        <v>100</v>
      </c>
      <c r="U2307" t="str">
        <f>VLOOKUP($B2307,Summary!$A:$C,3,0)</f>
        <v>Avnind Singh</v>
      </c>
      <c r="V2307" t="str">
        <f ca="1">VLOOKUP($B2307,Summary!$A:$E,5,0)</f>
        <v>31 - 90</v>
      </c>
      <c r="W2307">
        <f t="shared" ref="W2307:W2322" si="74">B2307</f>
        <v>10157455</v>
      </c>
    </row>
    <row r="2308" spans="1:23" s="8" customFormat="1">
      <c r="A2308" s="6">
        <v>45472</v>
      </c>
      <c r="B2308" s="209">
        <v>10142058</v>
      </c>
      <c r="C2308" s="7" t="str">
        <f t="shared" si="73"/>
        <v>ANGAD RAMJI GUPTA</v>
      </c>
      <c r="D2308" t="s">
        <v>450</v>
      </c>
      <c r="E2308">
        <v>9820840706</v>
      </c>
      <c r="F2308" t="s">
        <v>405</v>
      </c>
      <c r="G2308">
        <v>7</v>
      </c>
      <c r="H2308">
        <v>0</v>
      </c>
      <c r="I2308">
        <v>0</v>
      </c>
      <c r="J2308">
        <v>7</v>
      </c>
      <c r="K2308">
        <v>0</v>
      </c>
      <c r="L2308">
        <v>7</v>
      </c>
      <c r="M2308">
        <v>0</v>
      </c>
      <c r="N2308">
        <v>0</v>
      </c>
      <c r="O2308" t="s">
        <v>384</v>
      </c>
      <c r="P2308" s="368">
        <v>175</v>
      </c>
      <c r="Q2308" s="137">
        <v>0</v>
      </c>
      <c r="R2308" s="137">
        <v>7</v>
      </c>
      <c r="S2308" s="137">
        <v>1</v>
      </c>
      <c r="T2308" s="137">
        <v>100</v>
      </c>
      <c r="U2308" t="str">
        <f>VLOOKUP($B2308,Summary!$A:$C,3,0)</f>
        <v>Rushikesh Kale</v>
      </c>
      <c r="V2308" t="str">
        <f ca="1">VLOOKUP($B2308,Summary!$A:$E,5,0)</f>
        <v>More Than 1 Year</v>
      </c>
      <c r="W2308">
        <f t="shared" si="74"/>
        <v>10142058</v>
      </c>
    </row>
    <row r="2309" spans="1:23" s="8" customFormat="1">
      <c r="A2309" s="6">
        <v>45472</v>
      </c>
      <c r="B2309" s="209">
        <v>10156403</v>
      </c>
      <c r="C2309" s="7" t="str">
        <f t="shared" si="73"/>
        <v>MOHAMMED SAJID TAK</v>
      </c>
      <c r="D2309" t="s">
        <v>541</v>
      </c>
      <c r="E2309">
        <v>9623733102</v>
      </c>
      <c r="F2309" t="s">
        <v>402</v>
      </c>
      <c r="G2309">
        <v>4</v>
      </c>
      <c r="H2309">
        <v>1</v>
      </c>
      <c r="I2309">
        <v>0</v>
      </c>
      <c r="J2309">
        <v>3</v>
      </c>
      <c r="K2309">
        <v>0</v>
      </c>
      <c r="L2309">
        <v>4</v>
      </c>
      <c r="M2309">
        <v>0</v>
      </c>
      <c r="N2309">
        <v>0</v>
      </c>
      <c r="O2309" t="s">
        <v>384</v>
      </c>
      <c r="P2309" s="368">
        <v>165</v>
      </c>
      <c r="Q2309" s="137">
        <v>20060</v>
      </c>
      <c r="R2309" s="137">
        <v>4</v>
      </c>
      <c r="S2309" s="137">
        <v>1</v>
      </c>
      <c r="T2309" s="137">
        <v>100</v>
      </c>
      <c r="U2309" t="str">
        <f>VLOOKUP($B2309,Summary!$A:$C,3,0)</f>
        <v>Intezar Sayed</v>
      </c>
      <c r="V2309" t="str">
        <f ca="1">VLOOKUP($B2309,Summary!$A:$E,5,0)</f>
        <v>31 - 90</v>
      </c>
      <c r="W2309">
        <f t="shared" si="74"/>
        <v>10156403</v>
      </c>
    </row>
    <row r="2310" spans="1:23" s="8" customFormat="1">
      <c r="A2310" s="6">
        <v>45472</v>
      </c>
      <c r="B2310" s="209">
        <v>10154499</v>
      </c>
      <c r="C2310" s="7" t="str">
        <f t="shared" si="73"/>
        <v>SHIVAM PATHAK</v>
      </c>
      <c r="D2310" t="s">
        <v>478</v>
      </c>
      <c r="E2310">
        <v>9721050607</v>
      </c>
      <c r="F2310" t="s">
        <v>385</v>
      </c>
      <c r="G2310">
        <v>5</v>
      </c>
      <c r="H2310">
        <v>0</v>
      </c>
      <c r="I2310">
        <v>0</v>
      </c>
      <c r="J2310">
        <v>5</v>
      </c>
      <c r="K2310">
        <v>2</v>
      </c>
      <c r="L2310">
        <v>3</v>
      </c>
      <c r="M2310">
        <v>0</v>
      </c>
      <c r="N2310">
        <v>1</v>
      </c>
      <c r="O2310" t="s">
        <v>384</v>
      </c>
      <c r="P2310" s="368">
        <v>135</v>
      </c>
      <c r="Q2310" s="137">
        <v>0</v>
      </c>
      <c r="R2310" s="137">
        <v>5</v>
      </c>
      <c r="S2310" s="137">
        <v>1</v>
      </c>
      <c r="T2310" s="137">
        <v>100</v>
      </c>
      <c r="U2310" t="str">
        <f>VLOOKUP($B2310,Summary!$A:$C,3,0)</f>
        <v>Intezar Sayed</v>
      </c>
      <c r="V2310" t="str">
        <f ca="1">VLOOKUP($B2310,Summary!$A:$E,5,0)</f>
        <v>91 - 180</v>
      </c>
      <c r="W2310">
        <f t="shared" si="74"/>
        <v>10154499</v>
      </c>
    </row>
    <row r="2311" spans="1:23" s="8" customFormat="1">
      <c r="A2311" s="6">
        <v>45472</v>
      </c>
      <c r="B2311" s="209">
        <v>10068212</v>
      </c>
      <c r="C2311" s="7" t="str">
        <f t="shared" si="73"/>
        <v>WASIM KAZI</v>
      </c>
      <c r="D2311" t="s">
        <v>436</v>
      </c>
      <c r="E2311">
        <v>9702808599</v>
      </c>
      <c r="F2311" t="s">
        <v>431</v>
      </c>
      <c r="G2311">
        <v>5</v>
      </c>
      <c r="H2311">
        <v>0</v>
      </c>
      <c r="I2311">
        <v>0</v>
      </c>
      <c r="J2311">
        <v>5</v>
      </c>
      <c r="K2311">
        <v>0</v>
      </c>
      <c r="L2311">
        <v>5</v>
      </c>
      <c r="M2311">
        <v>0</v>
      </c>
      <c r="N2311">
        <v>0</v>
      </c>
      <c r="O2311" t="s">
        <v>384</v>
      </c>
      <c r="P2311" s="368">
        <v>115</v>
      </c>
      <c r="Q2311" s="137">
        <v>0</v>
      </c>
      <c r="R2311" s="137">
        <v>5</v>
      </c>
      <c r="S2311" s="137">
        <v>1</v>
      </c>
      <c r="T2311" s="137">
        <v>100</v>
      </c>
      <c r="U2311" t="str">
        <f>VLOOKUP($B2311,Summary!$A:$C,3,0)</f>
        <v>Madhuri Joshi</v>
      </c>
      <c r="V2311" t="str">
        <f ca="1">VLOOKUP($B2311,Summary!$A:$E,5,0)</f>
        <v>More Than 1 Year</v>
      </c>
      <c r="W2311">
        <f t="shared" si="74"/>
        <v>10068212</v>
      </c>
    </row>
    <row r="2312" spans="1:23" s="8" customFormat="1">
      <c r="A2312" s="6">
        <v>45472</v>
      </c>
      <c r="B2312" s="209">
        <v>10158408</v>
      </c>
      <c r="C2312" s="7" t="str">
        <f t="shared" si="73"/>
        <v>PRASHANT TUKARAM THOKALE</v>
      </c>
      <c r="D2312" t="s">
        <v>586</v>
      </c>
      <c r="E2312">
        <v>8779830559</v>
      </c>
      <c r="F2312" t="s">
        <v>471</v>
      </c>
      <c r="G2312">
        <v>5</v>
      </c>
      <c r="H2312">
        <v>0</v>
      </c>
      <c r="I2312">
        <v>0</v>
      </c>
      <c r="J2312">
        <v>5</v>
      </c>
      <c r="K2312">
        <v>1</v>
      </c>
      <c r="L2312">
        <v>4</v>
      </c>
      <c r="M2312">
        <v>0</v>
      </c>
      <c r="N2312">
        <v>0</v>
      </c>
      <c r="O2312" t="s">
        <v>384</v>
      </c>
      <c r="P2312" s="368">
        <v>115</v>
      </c>
      <c r="Q2312" s="137">
        <v>0</v>
      </c>
      <c r="R2312" s="137">
        <v>4</v>
      </c>
      <c r="S2312" s="137">
        <v>1</v>
      </c>
      <c r="T2312" s="137">
        <v>100</v>
      </c>
      <c r="U2312" t="str">
        <f>VLOOKUP($B2312,Summary!$A:$C,3,0)</f>
        <v>Dileep Sharma</v>
      </c>
      <c r="V2312" t="str">
        <f ca="1">VLOOKUP($B2312,Summary!$A:$E,5,0)</f>
        <v>00 - 30</v>
      </c>
      <c r="W2312">
        <f t="shared" si="74"/>
        <v>10158408</v>
      </c>
    </row>
    <row r="2313" spans="1:23" s="8" customFormat="1">
      <c r="A2313" s="6">
        <v>45472</v>
      </c>
      <c r="B2313" s="209">
        <v>10068280</v>
      </c>
      <c r="C2313" s="7" t="str">
        <f t="shared" si="73"/>
        <v>ARCHANA KAKADE</v>
      </c>
      <c r="D2313" t="s">
        <v>434</v>
      </c>
      <c r="E2313">
        <v>7208149618</v>
      </c>
      <c r="F2313" t="s">
        <v>416</v>
      </c>
      <c r="G2313">
        <v>2</v>
      </c>
      <c r="H2313">
        <v>0</v>
      </c>
      <c r="I2313">
        <v>0</v>
      </c>
      <c r="J2313">
        <v>2</v>
      </c>
      <c r="K2313">
        <v>1</v>
      </c>
      <c r="L2313">
        <v>1</v>
      </c>
      <c r="M2313">
        <v>0</v>
      </c>
      <c r="N2313">
        <v>0</v>
      </c>
      <c r="O2313" t="s">
        <v>384</v>
      </c>
      <c r="P2313" s="368">
        <v>40</v>
      </c>
      <c r="Q2313" s="137">
        <v>0</v>
      </c>
      <c r="R2313" s="137">
        <v>2</v>
      </c>
      <c r="S2313" s="137">
        <v>1</v>
      </c>
      <c r="T2313" s="137">
        <v>66.67</v>
      </c>
      <c r="U2313" t="str">
        <f>VLOOKUP($B2313,Summary!$A:$C,3,0)</f>
        <v>Abhijit Khanvilkar</v>
      </c>
      <c r="V2313" t="str">
        <f ca="1">VLOOKUP($B2313,Summary!$A:$E,5,0)</f>
        <v>More Than 1 Year</v>
      </c>
      <c r="W2313">
        <f t="shared" si="74"/>
        <v>10068280</v>
      </c>
    </row>
    <row r="2314" spans="1:23" s="8" customFormat="1">
      <c r="A2314" s="6">
        <v>45472</v>
      </c>
      <c r="B2314" s="209">
        <v>10154507</v>
      </c>
      <c r="C2314" s="7" t="str">
        <f t="shared" si="73"/>
        <v>MOHIT UPADHYAY</v>
      </c>
      <c r="D2314" t="s">
        <v>476</v>
      </c>
      <c r="E2314">
        <v>9372906600</v>
      </c>
      <c r="F2314" t="s">
        <v>461</v>
      </c>
      <c r="G2314">
        <v>2</v>
      </c>
      <c r="H2314">
        <v>1</v>
      </c>
      <c r="I2314">
        <v>0</v>
      </c>
      <c r="J2314">
        <v>1</v>
      </c>
      <c r="K2314">
        <v>0</v>
      </c>
      <c r="L2314">
        <v>2</v>
      </c>
      <c r="M2314">
        <v>0</v>
      </c>
      <c r="N2314">
        <v>0</v>
      </c>
      <c r="O2314" t="s">
        <v>384</v>
      </c>
      <c r="P2314" s="368">
        <v>115</v>
      </c>
      <c r="Q2314" s="137">
        <v>11800</v>
      </c>
      <c r="R2314" s="137">
        <v>2</v>
      </c>
      <c r="S2314" s="137">
        <v>1</v>
      </c>
      <c r="T2314" s="137">
        <v>40</v>
      </c>
      <c r="U2314" t="str">
        <f>VLOOKUP($B2314,Summary!$A:$C,3,0)</f>
        <v>Avnind Singh</v>
      </c>
      <c r="V2314" t="str">
        <f ca="1">VLOOKUP($B2314,Summary!$A:$E,5,0)</f>
        <v>91 - 180</v>
      </c>
      <c r="W2314">
        <f t="shared" si="74"/>
        <v>10154507</v>
      </c>
    </row>
    <row r="2315" spans="1:23" s="8" customFormat="1">
      <c r="A2315" s="6">
        <v>45472</v>
      </c>
      <c r="B2315" s="209">
        <v>10014784</v>
      </c>
      <c r="C2315" s="7" t="str">
        <f t="shared" si="73"/>
        <v>PRASHANT LAD</v>
      </c>
      <c r="D2315" t="s">
        <v>407</v>
      </c>
      <c r="E2315">
        <v>9833647618</v>
      </c>
      <c r="F2315" t="s">
        <v>431</v>
      </c>
      <c r="G2315">
        <v>3</v>
      </c>
      <c r="H2315">
        <v>0</v>
      </c>
      <c r="I2315">
        <v>0</v>
      </c>
      <c r="J2315">
        <v>3</v>
      </c>
      <c r="K2315">
        <v>1</v>
      </c>
      <c r="L2315">
        <v>2</v>
      </c>
      <c r="M2315">
        <v>0</v>
      </c>
      <c r="N2315">
        <v>0</v>
      </c>
      <c r="O2315" t="s">
        <v>384</v>
      </c>
      <c r="P2315" s="368">
        <v>75</v>
      </c>
      <c r="Q2315" s="137">
        <v>0</v>
      </c>
      <c r="R2315" s="137">
        <v>3</v>
      </c>
      <c r="S2315" s="137">
        <v>1</v>
      </c>
      <c r="T2315" s="137">
        <v>100</v>
      </c>
      <c r="U2315" t="str">
        <f>VLOOKUP($B2315,Summary!$A:$C,3,0)</f>
        <v>Madhuri Joshi</v>
      </c>
      <c r="V2315" t="str">
        <f ca="1">VLOOKUP($B2315,Summary!$A:$E,5,0)</f>
        <v>More Than 1 Year</v>
      </c>
      <c r="W2315">
        <f t="shared" si="74"/>
        <v>10014784</v>
      </c>
    </row>
    <row r="2316" spans="1:23" s="8" customFormat="1">
      <c r="A2316" s="6">
        <v>45472</v>
      </c>
      <c r="B2316" s="209">
        <v>10155619</v>
      </c>
      <c r="C2316" s="7" t="str">
        <f t="shared" si="73"/>
        <v>AJAY BALU LONDHE</v>
      </c>
      <c r="D2316" t="s">
        <v>502</v>
      </c>
      <c r="E2316">
        <v>8369610661</v>
      </c>
      <c r="F2316" t="s">
        <v>416</v>
      </c>
      <c r="G2316">
        <v>3</v>
      </c>
      <c r="H2316">
        <v>1</v>
      </c>
      <c r="I2316">
        <v>0</v>
      </c>
      <c r="J2316">
        <v>2</v>
      </c>
      <c r="K2316">
        <v>0</v>
      </c>
      <c r="L2316">
        <v>4</v>
      </c>
      <c r="M2316">
        <v>0</v>
      </c>
      <c r="N2316">
        <v>1</v>
      </c>
      <c r="O2316" t="s">
        <v>384</v>
      </c>
      <c r="P2316" s="368">
        <v>150</v>
      </c>
      <c r="Q2316" s="137">
        <v>11328</v>
      </c>
      <c r="R2316" s="137">
        <v>4</v>
      </c>
      <c r="S2316" s="137">
        <v>1</v>
      </c>
      <c r="T2316" s="137">
        <v>80</v>
      </c>
      <c r="U2316" t="str">
        <f>VLOOKUP($B2316,Summary!$A:$C,3,0)</f>
        <v>Abhijit Khanvilkar</v>
      </c>
      <c r="V2316" t="str">
        <f ca="1">VLOOKUP($B2316,Summary!$A:$E,5,0)</f>
        <v>31 - 90</v>
      </c>
      <c r="W2316">
        <f t="shared" si="74"/>
        <v>10155619</v>
      </c>
    </row>
    <row r="2317" spans="1:23" s="8" customFormat="1">
      <c r="A2317" s="6">
        <v>45472</v>
      </c>
      <c r="B2317" s="209">
        <v>10157722</v>
      </c>
      <c r="C2317" s="7" t="str">
        <f t="shared" si="73"/>
        <v>SACHIN KUMAR</v>
      </c>
      <c r="D2317" t="s">
        <v>561</v>
      </c>
      <c r="E2317">
        <v>8825131086</v>
      </c>
      <c r="F2317" t="s">
        <v>387</v>
      </c>
      <c r="G2317">
        <v>3</v>
      </c>
      <c r="H2317">
        <v>0</v>
      </c>
      <c r="I2317">
        <v>0</v>
      </c>
      <c r="J2317">
        <v>3</v>
      </c>
      <c r="K2317">
        <v>2</v>
      </c>
      <c r="L2317">
        <v>1</v>
      </c>
      <c r="M2317">
        <v>0</v>
      </c>
      <c r="N2317">
        <v>0</v>
      </c>
      <c r="O2317" t="s">
        <v>384</v>
      </c>
      <c r="P2317" s="368">
        <v>55</v>
      </c>
      <c r="Q2317" s="137">
        <v>0</v>
      </c>
      <c r="R2317" s="137">
        <v>3</v>
      </c>
      <c r="S2317" s="137">
        <v>1</v>
      </c>
      <c r="T2317" s="137">
        <v>60</v>
      </c>
      <c r="U2317" t="str">
        <f>VLOOKUP($B2317,Summary!$A:$C,3,0)</f>
        <v>Abhijit Khanvilkar</v>
      </c>
      <c r="V2317" t="str">
        <f ca="1">VLOOKUP($B2317,Summary!$A:$E,5,0)</f>
        <v>31 - 90</v>
      </c>
      <c r="W2317">
        <f t="shared" si="74"/>
        <v>10157722</v>
      </c>
    </row>
    <row r="2318" spans="1:23" s="8" customFormat="1">
      <c r="A2318" s="6">
        <v>45472</v>
      </c>
      <c r="B2318" s="209">
        <v>10158732</v>
      </c>
      <c r="C2318" s="7" t="str">
        <f t="shared" si="73"/>
        <v>TANAY KIRIT  SHAH</v>
      </c>
      <c r="D2318" t="s">
        <v>593</v>
      </c>
      <c r="E2318">
        <v>9833376425</v>
      </c>
      <c r="F2318" t="s">
        <v>383</v>
      </c>
      <c r="G2318">
        <v>5</v>
      </c>
      <c r="H2318">
        <v>0</v>
      </c>
      <c r="I2318">
        <v>0</v>
      </c>
      <c r="J2318">
        <v>5</v>
      </c>
      <c r="K2318">
        <v>3</v>
      </c>
      <c r="L2318">
        <v>2</v>
      </c>
      <c r="M2318">
        <v>0</v>
      </c>
      <c r="N2318">
        <v>0</v>
      </c>
      <c r="O2318" t="s">
        <v>384</v>
      </c>
      <c r="P2318" s="368">
        <v>125</v>
      </c>
      <c r="Q2318" s="137">
        <v>0</v>
      </c>
      <c r="R2318" s="137">
        <v>5</v>
      </c>
      <c r="S2318" s="137">
        <v>1</v>
      </c>
      <c r="T2318" s="137">
        <v>100</v>
      </c>
      <c r="U2318" t="str">
        <f>VLOOKUP($B2318,Summary!$A:$C,3,0)</f>
        <v>Madhuri Joshi</v>
      </c>
      <c r="V2318" t="str">
        <f ca="1">VLOOKUP($B2318,Summary!$A:$E,5,0)</f>
        <v>00 - 30</v>
      </c>
      <c r="W2318">
        <f t="shared" si="74"/>
        <v>10158732</v>
      </c>
    </row>
    <row r="2319" spans="1:23" s="8" customFormat="1">
      <c r="A2319" s="6">
        <v>45472</v>
      </c>
      <c r="B2319" s="209">
        <v>10157721</v>
      </c>
      <c r="C2319" s="7" t="str">
        <f t="shared" si="73"/>
        <v>NITISH KUMAR</v>
      </c>
      <c r="D2319" t="s">
        <v>562</v>
      </c>
      <c r="E2319">
        <v>8692826180</v>
      </c>
      <c r="F2319" t="s">
        <v>387</v>
      </c>
      <c r="G2319">
        <v>4</v>
      </c>
      <c r="H2319">
        <v>0</v>
      </c>
      <c r="I2319">
        <v>0</v>
      </c>
      <c r="J2319">
        <v>4</v>
      </c>
      <c r="K2319">
        <v>1</v>
      </c>
      <c r="L2319">
        <v>3</v>
      </c>
      <c r="M2319">
        <v>0</v>
      </c>
      <c r="N2319">
        <v>1</v>
      </c>
      <c r="O2319" t="s">
        <v>384</v>
      </c>
      <c r="P2319" s="368">
        <v>100</v>
      </c>
      <c r="Q2319" s="137">
        <v>0</v>
      </c>
      <c r="R2319" s="137">
        <v>3</v>
      </c>
      <c r="S2319" s="137">
        <v>1</v>
      </c>
      <c r="T2319" s="137">
        <v>60</v>
      </c>
      <c r="U2319" t="str">
        <f>VLOOKUP($B2319,Summary!$A:$C,3,0)</f>
        <v>Abhijit Khanvilkar</v>
      </c>
      <c r="V2319" t="str">
        <f ca="1">VLOOKUP($B2319,Summary!$A:$E,5,0)</f>
        <v>31 - 90</v>
      </c>
      <c r="W2319">
        <f t="shared" si="74"/>
        <v>10157721</v>
      </c>
    </row>
    <row r="2320" spans="1:23" s="8" customFormat="1">
      <c r="A2320" s="6">
        <v>45472</v>
      </c>
      <c r="B2320" s="209">
        <v>10156163</v>
      </c>
      <c r="C2320" s="7" t="str">
        <f t="shared" si="73"/>
        <v>ABHISHEK KUMAR</v>
      </c>
      <c r="D2320" t="s">
        <v>526</v>
      </c>
      <c r="E2320">
        <v>9967178792</v>
      </c>
      <c r="F2320" t="s">
        <v>386</v>
      </c>
      <c r="G2320">
        <v>4</v>
      </c>
      <c r="H2320">
        <v>0</v>
      </c>
      <c r="I2320">
        <v>0</v>
      </c>
      <c r="J2320">
        <v>4</v>
      </c>
      <c r="K2320">
        <v>1</v>
      </c>
      <c r="L2320">
        <v>3</v>
      </c>
      <c r="M2320">
        <v>0</v>
      </c>
      <c r="N2320">
        <v>0</v>
      </c>
      <c r="O2320" t="s">
        <v>384</v>
      </c>
      <c r="P2320" s="368">
        <v>90</v>
      </c>
      <c r="Q2320" s="137">
        <v>0</v>
      </c>
      <c r="R2320" s="137">
        <v>4</v>
      </c>
      <c r="S2320" s="137">
        <v>1</v>
      </c>
      <c r="T2320" s="137">
        <v>80</v>
      </c>
      <c r="U2320" t="str">
        <f>VLOOKUP($B2320,Summary!$A:$C,3,0)</f>
        <v>Avnind Singh</v>
      </c>
      <c r="V2320" t="str">
        <f ca="1">VLOOKUP($B2320,Summary!$A:$E,5,0)</f>
        <v>31 - 90</v>
      </c>
      <c r="W2320">
        <f t="shared" si="74"/>
        <v>10156163</v>
      </c>
    </row>
    <row r="2321" spans="1:23" s="8" customFormat="1">
      <c r="A2321" s="6">
        <v>45472</v>
      </c>
      <c r="B2321" s="209">
        <v>10135447</v>
      </c>
      <c r="C2321" s="7" t="str">
        <f t="shared" si="73"/>
        <v>ANKIT VILAS BORSE</v>
      </c>
      <c r="D2321" t="s">
        <v>429</v>
      </c>
      <c r="E2321">
        <v>8655594978</v>
      </c>
      <c r="F2321" t="s">
        <v>412</v>
      </c>
      <c r="G2321">
        <v>5</v>
      </c>
      <c r="H2321">
        <v>0</v>
      </c>
      <c r="I2321">
        <v>0</v>
      </c>
      <c r="J2321">
        <v>5</v>
      </c>
      <c r="K2321">
        <v>1</v>
      </c>
      <c r="L2321">
        <v>4</v>
      </c>
      <c r="M2321">
        <v>0</v>
      </c>
      <c r="N2321">
        <v>1</v>
      </c>
      <c r="O2321" t="s">
        <v>384</v>
      </c>
      <c r="P2321" s="368">
        <v>135</v>
      </c>
      <c r="Q2321" s="137">
        <v>0</v>
      </c>
      <c r="R2321" s="137">
        <v>5</v>
      </c>
      <c r="S2321" s="137">
        <v>1</v>
      </c>
      <c r="T2321" s="137">
        <v>100</v>
      </c>
      <c r="U2321" t="str">
        <f>VLOOKUP($B2321,Summary!$A:$C,3,0)</f>
        <v>Rushikesh Kale</v>
      </c>
      <c r="V2321" t="str">
        <f ca="1">VLOOKUP($B2321,Summary!$A:$E,5,0)</f>
        <v>More Than 1 Year</v>
      </c>
      <c r="W2321">
        <f t="shared" si="74"/>
        <v>10135447</v>
      </c>
    </row>
    <row r="2322" spans="1:23" s="8" customFormat="1">
      <c r="A2322" s="6">
        <v>45472</v>
      </c>
      <c r="B2322" s="209">
        <v>10155616</v>
      </c>
      <c r="C2322" s="7" t="str">
        <f t="shared" si="73"/>
        <v>DHIRAJKUMAR L MISHRA</v>
      </c>
      <c r="D2322" t="s">
        <v>506</v>
      </c>
      <c r="E2322">
        <v>9370908992</v>
      </c>
      <c r="F2322" t="s">
        <v>442</v>
      </c>
      <c r="G2322">
        <v>6</v>
      </c>
      <c r="H2322">
        <v>0</v>
      </c>
      <c r="I2322">
        <v>0</v>
      </c>
      <c r="J2322">
        <v>6</v>
      </c>
      <c r="K2322">
        <v>1</v>
      </c>
      <c r="L2322">
        <v>5</v>
      </c>
      <c r="M2322">
        <v>0</v>
      </c>
      <c r="N2322">
        <v>0</v>
      </c>
      <c r="O2322" t="s">
        <v>384</v>
      </c>
      <c r="P2322" s="368">
        <v>150</v>
      </c>
      <c r="Q2322" s="137">
        <v>0</v>
      </c>
      <c r="R2322" s="137">
        <v>6</v>
      </c>
      <c r="S2322" s="137">
        <v>1</v>
      </c>
      <c r="T2322" s="137">
        <v>100</v>
      </c>
      <c r="U2322" t="str">
        <f>VLOOKUP($B2322,Summary!$A:$C,3,0)</f>
        <v>Rushikesh Kale</v>
      </c>
      <c r="V2322" t="str">
        <f ca="1">VLOOKUP($B2322,Summary!$A:$E,5,0)</f>
        <v>31 - 90</v>
      </c>
      <c r="W2322">
        <f t="shared" si="74"/>
        <v>10155616</v>
      </c>
    </row>
    <row r="2323" spans="1:23" s="8" customFormat="1">
      <c r="A2323" s="6"/>
      <c r="B2323" s="209"/>
      <c r="C2323" s="7"/>
      <c r="D2323"/>
      <c r="E2323"/>
      <c r="F2323"/>
      <c r="G2323"/>
      <c r="H2323"/>
      <c r="I2323"/>
      <c r="J2323"/>
      <c r="K2323"/>
      <c r="L2323"/>
      <c r="M2323"/>
      <c r="N2323"/>
      <c r="O2323"/>
      <c r="P2323" s="368"/>
      <c r="Q2323" s="137"/>
      <c r="R2323" s="137"/>
      <c r="S2323" s="137"/>
      <c r="T2323" s="137"/>
      <c r="U2323"/>
      <c r="V2323"/>
      <c r="W2323"/>
    </row>
    <row r="2324" spans="1:23" s="8" customFormat="1">
      <c r="A2324" s="6"/>
      <c r="B2324" s="209"/>
      <c r="C2324" s="7"/>
      <c r="D2324"/>
      <c r="E2324"/>
      <c r="F2324"/>
      <c r="G2324"/>
      <c r="H2324"/>
      <c r="I2324"/>
      <c r="J2324"/>
      <c r="K2324"/>
      <c r="L2324"/>
      <c r="M2324"/>
      <c r="N2324"/>
      <c r="O2324"/>
      <c r="P2324" s="368"/>
      <c r="Q2324" s="137"/>
      <c r="R2324" s="137"/>
      <c r="S2324" s="137"/>
      <c r="T2324" s="137"/>
      <c r="U2324"/>
      <c r="V2324"/>
      <c r="W2324"/>
    </row>
    <row r="2325" spans="1:23" s="8" customFormat="1">
      <c r="A2325" s="6"/>
      <c r="B2325" s="209"/>
      <c r="C2325" s="7"/>
      <c r="D2325"/>
      <c r="E2325"/>
      <c r="F2325"/>
      <c r="G2325"/>
      <c r="H2325"/>
      <c r="I2325"/>
      <c r="J2325"/>
      <c r="K2325"/>
      <c r="L2325"/>
      <c r="M2325"/>
      <c r="N2325"/>
      <c r="O2325"/>
      <c r="P2325" s="368"/>
      <c r="Q2325" s="137"/>
      <c r="R2325" s="137"/>
      <c r="S2325" s="137"/>
      <c r="T2325" s="137"/>
      <c r="U2325"/>
      <c r="V2325"/>
      <c r="W2325"/>
    </row>
    <row r="2326" spans="1:23" s="8" customFormat="1">
      <c r="A2326" s="6"/>
      <c r="B2326" s="209"/>
      <c r="C2326" s="7"/>
      <c r="D2326"/>
      <c r="E2326"/>
      <c r="F2326"/>
      <c r="G2326"/>
      <c r="H2326"/>
      <c r="I2326"/>
      <c r="J2326"/>
      <c r="K2326"/>
      <c r="L2326"/>
      <c r="M2326"/>
      <c r="N2326"/>
      <c r="O2326"/>
      <c r="P2326" s="368"/>
      <c r="Q2326" s="137"/>
      <c r="R2326" s="137"/>
      <c r="S2326" s="137"/>
      <c r="T2326" s="137"/>
      <c r="U2326"/>
      <c r="V2326"/>
      <c r="W2326"/>
    </row>
    <row r="2327" spans="1:23" s="8" customFormat="1">
      <c r="A2327" s="6"/>
      <c r="B2327" s="209"/>
      <c r="C2327" s="7"/>
      <c r="D2327"/>
      <c r="E2327"/>
      <c r="F2327"/>
      <c r="G2327"/>
      <c r="H2327"/>
      <c r="I2327"/>
      <c r="J2327"/>
      <c r="K2327"/>
      <c r="L2327"/>
      <c r="M2327"/>
      <c r="N2327"/>
      <c r="O2327"/>
      <c r="P2327" s="368"/>
      <c r="Q2327" s="137"/>
      <c r="R2327" s="137"/>
      <c r="S2327" s="137"/>
      <c r="T2327" s="137"/>
      <c r="U2327"/>
      <c r="V2327"/>
      <c r="W2327"/>
    </row>
    <row r="2328" spans="1:23" s="8" customFormat="1">
      <c r="A2328" s="6"/>
      <c r="B2328" s="209"/>
      <c r="C2328" s="7"/>
      <c r="D2328"/>
      <c r="E2328"/>
      <c r="F2328"/>
      <c r="G2328"/>
      <c r="H2328"/>
      <c r="I2328"/>
      <c r="J2328"/>
      <c r="K2328"/>
      <c r="L2328"/>
      <c r="M2328"/>
      <c r="N2328"/>
      <c r="O2328"/>
      <c r="P2328" s="368"/>
      <c r="Q2328" s="137"/>
      <c r="R2328" s="137"/>
      <c r="S2328" s="137"/>
      <c r="T2328" s="137"/>
      <c r="U2328"/>
      <c r="V2328"/>
      <c r="W2328"/>
    </row>
    <row r="2329" spans="1:23" s="8" customFormat="1">
      <c r="A2329" s="6"/>
      <c r="B2329" s="209"/>
      <c r="C2329" s="7"/>
      <c r="D2329"/>
      <c r="E2329"/>
      <c r="F2329"/>
      <c r="G2329"/>
      <c r="H2329"/>
      <c r="I2329"/>
      <c r="J2329"/>
      <c r="K2329"/>
      <c r="L2329"/>
      <c r="M2329"/>
      <c r="N2329"/>
      <c r="O2329"/>
      <c r="P2329" s="368"/>
      <c r="Q2329" s="137"/>
      <c r="R2329" s="137"/>
      <c r="S2329" s="137"/>
      <c r="T2329" s="137"/>
      <c r="U2329"/>
      <c r="V2329"/>
      <c r="W2329"/>
    </row>
    <row r="2330" spans="1:23" s="8" customFormat="1">
      <c r="A2330" s="6"/>
      <c r="B2330" s="209"/>
      <c r="C2330" s="7"/>
      <c r="D2330"/>
      <c r="E2330"/>
      <c r="F2330"/>
      <c r="G2330"/>
      <c r="H2330"/>
      <c r="I2330"/>
      <c r="J2330"/>
      <c r="K2330"/>
      <c r="L2330"/>
      <c r="M2330"/>
      <c r="N2330"/>
      <c r="O2330"/>
      <c r="P2330" s="368"/>
      <c r="Q2330" s="137"/>
      <c r="R2330" s="137"/>
      <c r="S2330" s="137"/>
      <c r="T2330" s="137"/>
      <c r="U2330"/>
      <c r="V2330"/>
      <c r="W2330"/>
    </row>
    <row r="2331" spans="1:23" s="8" customFormat="1">
      <c r="A2331" s="6"/>
      <c r="B2331" s="209"/>
      <c r="C2331" s="7"/>
      <c r="D2331"/>
      <c r="E2331"/>
      <c r="F2331"/>
      <c r="G2331"/>
      <c r="H2331"/>
      <c r="I2331"/>
      <c r="J2331"/>
      <c r="K2331"/>
      <c r="L2331"/>
      <c r="M2331"/>
      <c r="N2331"/>
      <c r="O2331"/>
      <c r="P2331" s="368"/>
      <c r="Q2331" s="137"/>
      <c r="R2331" s="137"/>
      <c r="S2331" s="137"/>
      <c r="T2331" s="137"/>
      <c r="U2331"/>
      <c r="V2331"/>
      <c r="W2331"/>
    </row>
    <row r="2332" spans="1:23" s="8" customFormat="1">
      <c r="A2332" s="6"/>
      <c r="B2332" s="209"/>
      <c r="C2332" s="7"/>
      <c r="D2332"/>
      <c r="E2332"/>
      <c r="F2332"/>
      <c r="G2332"/>
      <c r="H2332"/>
      <c r="I2332"/>
      <c r="J2332"/>
      <c r="K2332"/>
      <c r="L2332"/>
      <c r="M2332"/>
      <c r="N2332"/>
      <c r="O2332"/>
      <c r="P2332" s="368"/>
      <c r="Q2332" s="137"/>
      <c r="R2332" s="137"/>
      <c r="S2332" s="137"/>
      <c r="T2332" s="137"/>
      <c r="U2332"/>
      <c r="V2332"/>
      <c r="W2332"/>
    </row>
    <row r="2333" spans="1:23" s="8" customFormat="1">
      <c r="A2333" s="6"/>
      <c r="B2333" s="209"/>
      <c r="C2333" s="7"/>
      <c r="D2333"/>
      <c r="E2333"/>
      <c r="F2333"/>
      <c r="G2333"/>
      <c r="H2333"/>
      <c r="I2333"/>
      <c r="J2333"/>
      <c r="K2333"/>
      <c r="L2333"/>
      <c r="M2333"/>
      <c r="N2333"/>
      <c r="O2333"/>
      <c r="P2333" s="368"/>
      <c r="Q2333" s="137"/>
      <c r="R2333" s="137"/>
      <c r="S2333" s="137"/>
      <c r="T2333" s="137"/>
      <c r="U2333"/>
      <c r="V2333"/>
      <c r="W2333"/>
    </row>
    <row r="2334" spans="1:23" s="8" customFormat="1">
      <c r="A2334" s="6"/>
      <c r="B2334" s="209"/>
      <c r="C2334" s="7"/>
      <c r="D2334"/>
      <c r="E2334"/>
      <c r="F2334"/>
      <c r="G2334"/>
      <c r="H2334"/>
      <c r="I2334"/>
      <c r="J2334"/>
      <c r="K2334"/>
      <c r="L2334"/>
      <c r="M2334"/>
      <c r="N2334"/>
      <c r="O2334"/>
      <c r="P2334" s="368"/>
      <c r="Q2334" s="137"/>
      <c r="R2334" s="137"/>
      <c r="S2334" s="137"/>
      <c r="T2334" s="137"/>
      <c r="U2334"/>
      <c r="V2334"/>
      <c r="W2334"/>
    </row>
    <row r="2335" spans="1:23" s="8" customFormat="1">
      <c r="A2335" s="6"/>
      <c r="B2335" s="209"/>
      <c r="C2335" s="7"/>
      <c r="D2335"/>
      <c r="E2335"/>
      <c r="F2335"/>
      <c r="G2335"/>
      <c r="H2335"/>
      <c r="I2335"/>
      <c r="J2335"/>
      <c r="K2335"/>
      <c r="L2335"/>
      <c r="M2335"/>
      <c r="N2335"/>
      <c r="O2335"/>
      <c r="P2335" s="368"/>
      <c r="Q2335" s="137"/>
      <c r="R2335" s="137"/>
      <c r="S2335" s="137"/>
      <c r="T2335" s="137"/>
      <c r="U2335"/>
      <c r="V2335"/>
      <c r="W2335"/>
    </row>
    <row r="2336" spans="1:23" s="8" customFormat="1">
      <c r="A2336" s="6"/>
      <c r="B2336" s="209"/>
      <c r="C2336" s="7"/>
      <c r="D2336"/>
      <c r="E2336"/>
      <c r="F2336"/>
      <c r="G2336"/>
      <c r="H2336"/>
      <c r="I2336"/>
      <c r="J2336"/>
      <c r="K2336"/>
      <c r="L2336"/>
      <c r="M2336"/>
      <c r="N2336"/>
      <c r="O2336"/>
      <c r="P2336" s="368"/>
      <c r="Q2336" s="137"/>
      <c r="R2336" s="137"/>
      <c r="S2336" s="137"/>
      <c r="T2336" s="137"/>
      <c r="U2336"/>
      <c r="V2336"/>
      <c r="W2336"/>
    </row>
    <row r="2337" spans="1:23" s="8" customFormat="1">
      <c r="A2337" s="6"/>
      <c r="B2337" s="209"/>
      <c r="C2337" s="7"/>
      <c r="D2337"/>
      <c r="E2337"/>
      <c r="F2337"/>
      <c r="G2337"/>
      <c r="H2337"/>
      <c r="I2337"/>
      <c r="J2337"/>
      <c r="K2337"/>
      <c r="L2337"/>
      <c r="M2337"/>
      <c r="N2337"/>
      <c r="O2337"/>
      <c r="P2337" s="368"/>
      <c r="Q2337" s="137"/>
      <c r="R2337" s="137"/>
      <c r="S2337" s="137"/>
      <c r="T2337" s="137"/>
      <c r="U2337"/>
      <c r="V2337"/>
      <c r="W2337"/>
    </row>
    <row r="2338" spans="1:23" s="8" customFormat="1">
      <c r="A2338" s="6"/>
      <c r="B2338" s="209"/>
      <c r="C2338" s="7"/>
      <c r="D2338"/>
      <c r="E2338"/>
      <c r="F2338"/>
      <c r="G2338"/>
      <c r="H2338"/>
      <c r="I2338"/>
      <c r="J2338"/>
      <c r="K2338"/>
      <c r="L2338"/>
      <c r="M2338"/>
      <c r="N2338"/>
      <c r="O2338"/>
      <c r="P2338" s="368"/>
      <c r="Q2338" s="137"/>
      <c r="R2338" s="137"/>
      <c r="S2338" s="137"/>
      <c r="T2338" s="137"/>
      <c r="U2338"/>
      <c r="V2338"/>
      <c r="W2338"/>
    </row>
    <row r="2339" spans="1:23" s="8" customFormat="1">
      <c r="A2339" s="6"/>
      <c r="B2339" s="209"/>
      <c r="C2339" s="7"/>
      <c r="D2339"/>
      <c r="E2339"/>
      <c r="F2339"/>
      <c r="G2339"/>
      <c r="H2339"/>
      <c r="I2339"/>
      <c r="J2339"/>
      <c r="K2339"/>
      <c r="L2339"/>
      <c r="M2339"/>
      <c r="N2339"/>
      <c r="O2339"/>
      <c r="P2339" s="368"/>
      <c r="Q2339" s="137"/>
      <c r="R2339" s="137"/>
      <c r="S2339" s="137"/>
      <c r="T2339" s="137"/>
      <c r="U2339"/>
      <c r="V2339"/>
      <c r="W2339"/>
    </row>
    <row r="2340" spans="1:23" s="8" customFormat="1">
      <c r="A2340" s="6"/>
      <c r="B2340" s="209"/>
      <c r="C2340" s="7"/>
      <c r="D2340"/>
      <c r="E2340"/>
      <c r="F2340"/>
      <c r="G2340"/>
      <c r="H2340"/>
      <c r="I2340"/>
      <c r="J2340"/>
      <c r="K2340"/>
      <c r="L2340"/>
      <c r="M2340"/>
      <c r="N2340"/>
      <c r="O2340"/>
      <c r="P2340" s="368"/>
      <c r="Q2340" s="137"/>
      <c r="R2340" s="137"/>
      <c r="S2340" s="137"/>
      <c r="T2340" s="137"/>
      <c r="U2340"/>
      <c r="V2340"/>
      <c r="W2340"/>
    </row>
    <row r="2341" spans="1:23" s="8" customFormat="1">
      <c r="A2341" s="6"/>
      <c r="B2341" s="209"/>
      <c r="C2341" s="7"/>
      <c r="D2341"/>
      <c r="E2341"/>
      <c r="F2341"/>
      <c r="G2341"/>
      <c r="H2341"/>
      <c r="I2341"/>
      <c r="J2341"/>
      <c r="K2341"/>
      <c r="L2341"/>
      <c r="M2341"/>
      <c r="N2341"/>
      <c r="O2341"/>
      <c r="P2341" s="368"/>
      <c r="Q2341" s="137"/>
      <c r="R2341" s="137"/>
      <c r="S2341" s="137"/>
      <c r="T2341" s="137"/>
      <c r="U2341"/>
      <c r="V2341"/>
      <c r="W2341"/>
    </row>
    <row r="2342" spans="1:23" s="8" customFormat="1">
      <c r="A2342" s="6"/>
      <c r="B2342" s="209"/>
      <c r="C2342" s="7"/>
      <c r="D2342"/>
      <c r="E2342"/>
      <c r="F2342"/>
      <c r="G2342"/>
      <c r="H2342"/>
      <c r="I2342"/>
      <c r="J2342"/>
      <c r="K2342"/>
      <c r="L2342"/>
      <c r="M2342"/>
      <c r="N2342"/>
      <c r="O2342"/>
      <c r="P2342" s="368"/>
      <c r="Q2342" s="137"/>
      <c r="R2342" s="137"/>
      <c r="S2342" s="137"/>
      <c r="T2342" s="137"/>
      <c r="U2342"/>
      <c r="V2342"/>
      <c r="W2342"/>
    </row>
    <row r="2343" spans="1:23" s="8" customFormat="1">
      <c r="A2343" s="6"/>
      <c r="B2343" s="209"/>
      <c r="C2343" s="7"/>
      <c r="D2343"/>
      <c r="E2343"/>
      <c r="F2343"/>
      <c r="G2343"/>
      <c r="H2343"/>
      <c r="I2343"/>
      <c r="J2343"/>
      <c r="K2343"/>
      <c r="L2343"/>
      <c r="M2343"/>
      <c r="N2343"/>
      <c r="O2343"/>
      <c r="P2343" s="368"/>
      <c r="Q2343" s="137"/>
      <c r="R2343" s="137"/>
      <c r="S2343" s="137"/>
      <c r="T2343" s="137"/>
      <c r="U2343"/>
      <c r="V2343"/>
      <c r="W2343"/>
    </row>
    <row r="2344" spans="1:23" s="8" customFormat="1">
      <c r="A2344" s="6"/>
      <c r="B2344" s="209"/>
      <c r="C2344" s="7"/>
      <c r="D2344"/>
      <c r="E2344"/>
      <c r="F2344"/>
      <c r="G2344"/>
      <c r="H2344"/>
      <c r="I2344"/>
      <c r="J2344"/>
      <c r="K2344"/>
      <c r="L2344"/>
      <c r="M2344"/>
      <c r="N2344"/>
      <c r="O2344"/>
      <c r="P2344" s="368"/>
      <c r="Q2344" s="137"/>
      <c r="R2344" s="137"/>
      <c r="S2344" s="137"/>
      <c r="T2344" s="137"/>
      <c r="U2344"/>
      <c r="V2344"/>
      <c r="W2344"/>
    </row>
    <row r="2345" spans="1:23" s="8" customFormat="1">
      <c r="A2345" s="6"/>
      <c r="B2345" s="209"/>
      <c r="C2345" s="7"/>
      <c r="D2345"/>
      <c r="E2345"/>
      <c r="F2345"/>
      <c r="G2345"/>
      <c r="H2345"/>
      <c r="I2345"/>
      <c r="J2345"/>
      <c r="K2345"/>
      <c r="L2345"/>
      <c r="M2345"/>
      <c r="N2345"/>
      <c r="O2345"/>
      <c r="P2345" s="368"/>
      <c r="Q2345" s="137"/>
      <c r="R2345" s="137"/>
      <c r="S2345" s="137"/>
      <c r="T2345" s="137"/>
      <c r="U2345"/>
      <c r="V2345"/>
      <c r="W2345"/>
    </row>
    <row r="2346" spans="1:23" s="8" customFormat="1">
      <c r="A2346" s="6"/>
      <c r="B2346" s="209"/>
      <c r="C2346" s="7"/>
      <c r="D2346"/>
      <c r="E2346"/>
      <c r="F2346"/>
      <c r="G2346"/>
      <c r="H2346"/>
      <c r="I2346"/>
      <c r="J2346"/>
      <c r="K2346"/>
      <c r="L2346"/>
      <c r="M2346"/>
      <c r="N2346"/>
      <c r="O2346"/>
      <c r="P2346" s="368"/>
      <c r="Q2346" s="137"/>
      <c r="R2346" s="137"/>
      <c r="S2346" s="137"/>
      <c r="T2346" s="137"/>
      <c r="U2346"/>
      <c r="V2346"/>
      <c r="W2346"/>
    </row>
    <row r="2347" spans="1:23" s="8" customFormat="1">
      <c r="A2347" s="6"/>
      <c r="B2347" s="209"/>
      <c r="C2347" s="7"/>
      <c r="D2347"/>
      <c r="E2347"/>
      <c r="F2347"/>
      <c r="G2347"/>
      <c r="H2347"/>
      <c r="I2347"/>
      <c r="J2347"/>
      <c r="K2347"/>
      <c r="L2347"/>
      <c r="M2347"/>
      <c r="N2347"/>
      <c r="O2347"/>
      <c r="P2347" s="368"/>
      <c r="Q2347" s="137"/>
      <c r="R2347" s="137"/>
      <c r="S2347" s="137"/>
      <c r="T2347" s="137"/>
      <c r="U2347"/>
      <c r="V2347"/>
      <c r="W2347"/>
    </row>
    <row r="2348" spans="1:23" s="8" customFormat="1">
      <c r="A2348" s="6"/>
      <c r="B2348" s="209"/>
      <c r="C2348" s="7"/>
      <c r="D2348"/>
      <c r="E2348"/>
      <c r="F2348"/>
      <c r="G2348"/>
      <c r="H2348"/>
      <c r="I2348"/>
      <c r="J2348"/>
      <c r="K2348"/>
      <c r="L2348"/>
      <c r="M2348"/>
      <c r="N2348"/>
      <c r="O2348"/>
      <c r="P2348" s="368"/>
      <c r="Q2348" s="137"/>
      <c r="R2348" s="137"/>
      <c r="S2348" s="137"/>
      <c r="T2348" s="137"/>
      <c r="U2348"/>
      <c r="V2348"/>
      <c r="W2348"/>
    </row>
    <row r="2349" spans="1:23" s="8" customFormat="1">
      <c r="A2349" s="6"/>
      <c r="B2349" s="209"/>
      <c r="C2349" s="7"/>
      <c r="D2349"/>
      <c r="E2349"/>
      <c r="F2349"/>
      <c r="G2349"/>
      <c r="H2349"/>
      <c r="I2349"/>
      <c r="J2349"/>
      <c r="K2349"/>
      <c r="L2349"/>
      <c r="M2349"/>
      <c r="N2349"/>
      <c r="O2349"/>
      <c r="P2349" s="368"/>
      <c r="Q2349" s="137"/>
      <c r="R2349" s="137"/>
      <c r="S2349" s="137"/>
      <c r="T2349" s="137"/>
      <c r="U2349"/>
      <c r="V2349"/>
      <c r="W2349"/>
    </row>
    <row r="2350" spans="1:23" s="8" customFormat="1">
      <c r="A2350" s="6"/>
      <c r="B2350" s="209"/>
      <c r="C2350" s="7"/>
      <c r="D2350"/>
      <c r="E2350"/>
      <c r="F2350"/>
      <c r="G2350"/>
      <c r="H2350"/>
      <c r="I2350"/>
      <c r="J2350"/>
      <c r="K2350"/>
      <c r="L2350"/>
      <c r="M2350"/>
      <c r="N2350"/>
      <c r="O2350"/>
      <c r="P2350" s="368"/>
      <c r="Q2350" s="137"/>
      <c r="R2350" s="137"/>
      <c r="S2350" s="137"/>
      <c r="T2350" s="137"/>
      <c r="U2350"/>
      <c r="V2350"/>
      <c r="W2350"/>
    </row>
    <row r="2351" spans="1:23" s="8" customFormat="1">
      <c r="A2351" s="6"/>
      <c r="B2351" s="209"/>
      <c r="C2351" s="7"/>
      <c r="D2351"/>
      <c r="E2351"/>
      <c r="F2351"/>
      <c r="G2351"/>
      <c r="H2351"/>
      <c r="I2351"/>
      <c r="J2351"/>
      <c r="K2351"/>
      <c r="L2351"/>
      <c r="M2351"/>
      <c r="N2351"/>
      <c r="O2351"/>
      <c r="P2351" s="368"/>
      <c r="Q2351" s="137"/>
      <c r="R2351" s="137"/>
      <c r="S2351" s="137"/>
      <c r="T2351" s="137"/>
      <c r="U2351"/>
      <c r="V2351"/>
      <c r="W2351"/>
    </row>
    <row r="2352" spans="1:23" s="8" customFormat="1">
      <c r="A2352" s="6"/>
      <c r="B2352" s="209"/>
      <c r="C2352" s="7"/>
      <c r="D2352"/>
      <c r="E2352"/>
      <c r="F2352"/>
      <c r="G2352"/>
      <c r="H2352"/>
      <c r="I2352"/>
      <c r="J2352"/>
      <c r="K2352"/>
      <c r="L2352"/>
      <c r="M2352"/>
      <c r="N2352"/>
      <c r="O2352"/>
      <c r="P2352" s="368"/>
      <c r="Q2352" s="137"/>
      <c r="R2352" s="137"/>
      <c r="S2352" s="137"/>
      <c r="T2352" s="137"/>
      <c r="U2352"/>
      <c r="V2352"/>
      <c r="W2352"/>
    </row>
    <row r="2353" spans="1:23" s="8" customFormat="1">
      <c r="A2353" s="6"/>
      <c r="B2353" s="209"/>
      <c r="C2353" s="7"/>
      <c r="D2353"/>
      <c r="E2353"/>
      <c r="F2353"/>
      <c r="G2353"/>
      <c r="H2353"/>
      <c r="I2353"/>
      <c r="J2353"/>
      <c r="K2353"/>
      <c r="L2353"/>
      <c r="M2353"/>
      <c r="N2353"/>
      <c r="O2353"/>
      <c r="P2353" s="368"/>
      <c r="Q2353" s="137"/>
      <c r="R2353" s="137"/>
      <c r="S2353" s="137"/>
      <c r="T2353" s="137"/>
      <c r="U2353"/>
      <c r="V2353"/>
      <c r="W2353"/>
    </row>
    <row r="2354" spans="1:23" s="8" customFormat="1">
      <c r="A2354" s="6"/>
      <c r="B2354" s="209"/>
      <c r="C2354" s="7"/>
      <c r="D2354"/>
      <c r="E2354"/>
      <c r="F2354"/>
      <c r="G2354"/>
      <c r="H2354"/>
      <c r="I2354"/>
      <c r="J2354"/>
      <c r="K2354"/>
      <c r="L2354"/>
      <c r="M2354"/>
      <c r="N2354"/>
      <c r="O2354"/>
      <c r="P2354" s="368"/>
      <c r="Q2354" s="137"/>
      <c r="R2354" s="137"/>
      <c r="S2354" s="137"/>
      <c r="T2354" s="137"/>
      <c r="U2354"/>
      <c r="V2354"/>
      <c r="W2354"/>
    </row>
    <row r="2355" spans="1:23" s="8" customFormat="1">
      <c r="A2355" s="6"/>
      <c r="B2355" s="209"/>
      <c r="C2355" s="7"/>
      <c r="D2355"/>
      <c r="E2355"/>
      <c r="F2355"/>
      <c r="G2355"/>
      <c r="H2355"/>
      <c r="I2355"/>
      <c r="J2355"/>
      <c r="K2355"/>
      <c r="L2355"/>
      <c r="M2355"/>
      <c r="N2355"/>
      <c r="O2355"/>
      <c r="P2355" s="368"/>
      <c r="Q2355" s="137"/>
      <c r="R2355" s="137"/>
      <c r="S2355" s="137"/>
      <c r="T2355" s="137"/>
      <c r="U2355"/>
      <c r="V2355"/>
      <c r="W2355"/>
    </row>
    <row r="2356" spans="1:23" s="8" customFormat="1">
      <c r="A2356" s="6"/>
      <c r="B2356" s="209"/>
      <c r="C2356" s="7"/>
      <c r="D2356"/>
      <c r="E2356"/>
      <c r="F2356"/>
      <c r="G2356"/>
      <c r="H2356"/>
      <c r="I2356"/>
      <c r="J2356"/>
      <c r="K2356"/>
      <c r="L2356"/>
      <c r="M2356"/>
      <c r="N2356"/>
      <c r="O2356"/>
      <c r="P2356" s="368"/>
      <c r="Q2356" s="137"/>
      <c r="R2356" s="137"/>
      <c r="S2356" s="137"/>
      <c r="T2356" s="137"/>
      <c r="U2356"/>
      <c r="V2356"/>
      <c r="W2356"/>
    </row>
    <row r="2357" spans="1:23" s="8" customFormat="1">
      <c r="A2357" s="6"/>
      <c r="B2357" s="209"/>
      <c r="C2357" s="7"/>
      <c r="D2357"/>
      <c r="E2357"/>
      <c r="F2357"/>
      <c r="G2357"/>
      <c r="H2357"/>
      <c r="I2357"/>
      <c r="J2357"/>
      <c r="K2357"/>
      <c r="L2357"/>
      <c r="M2357"/>
      <c r="N2357"/>
      <c r="O2357"/>
      <c r="P2357" s="368"/>
      <c r="Q2357" s="137"/>
      <c r="R2357" s="137"/>
      <c r="S2357" s="137"/>
      <c r="T2357" s="137"/>
      <c r="U2357"/>
      <c r="V2357"/>
      <c r="W2357"/>
    </row>
    <row r="2358" spans="1:23" s="8" customFormat="1">
      <c r="A2358" s="6"/>
      <c r="B2358" s="209"/>
      <c r="C2358" s="7"/>
      <c r="D2358"/>
      <c r="E2358"/>
      <c r="F2358"/>
      <c r="G2358"/>
      <c r="H2358"/>
      <c r="I2358"/>
      <c r="J2358"/>
      <c r="K2358"/>
      <c r="L2358"/>
      <c r="M2358"/>
      <c r="N2358"/>
      <c r="O2358"/>
      <c r="P2358" s="368"/>
      <c r="Q2358" s="137"/>
      <c r="R2358" s="137"/>
      <c r="S2358" s="137"/>
      <c r="T2358" s="137"/>
      <c r="U2358"/>
      <c r="V2358"/>
      <c r="W2358"/>
    </row>
    <row r="2359" spans="1:23" s="8" customFormat="1">
      <c r="A2359" s="6"/>
      <c r="B2359" s="209"/>
      <c r="C2359" s="7"/>
      <c r="D2359"/>
      <c r="E2359"/>
      <c r="F2359"/>
      <c r="G2359"/>
      <c r="H2359"/>
      <c r="I2359"/>
      <c r="J2359"/>
      <c r="K2359"/>
      <c r="L2359"/>
      <c r="M2359"/>
      <c r="N2359"/>
      <c r="O2359"/>
      <c r="P2359" s="368"/>
      <c r="Q2359" s="137"/>
      <c r="R2359" s="137"/>
      <c r="S2359" s="137"/>
      <c r="T2359" s="137"/>
      <c r="U2359"/>
      <c r="V2359"/>
      <c r="W2359"/>
    </row>
    <row r="2360" spans="1:23" s="8" customFormat="1">
      <c r="A2360" s="6"/>
      <c r="B2360" s="209"/>
      <c r="C2360" s="7"/>
      <c r="D2360"/>
      <c r="E2360"/>
      <c r="F2360"/>
      <c r="G2360"/>
      <c r="H2360"/>
      <c r="I2360"/>
      <c r="J2360"/>
      <c r="K2360"/>
      <c r="L2360"/>
      <c r="M2360"/>
      <c r="N2360"/>
      <c r="O2360"/>
      <c r="P2360" s="368"/>
      <c r="Q2360" s="137"/>
      <c r="R2360" s="137"/>
      <c r="S2360" s="137"/>
      <c r="T2360" s="137"/>
      <c r="U2360"/>
      <c r="V2360"/>
      <c r="W2360"/>
    </row>
    <row r="2361" spans="1:23" s="8" customFormat="1">
      <c r="A2361" s="6"/>
      <c r="B2361" s="209"/>
      <c r="C2361" s="7"/>
      <c r="D2361"/>
      <c r="E2361"/>
      <c r="F2361"/>
      <c r="G2361"/>
      <c r="H2361"/>
      <c r="I2361"/>
      <c r="J2361"/>
      <c r="K2361"/>
      <c r="L2361"/>
      <c r="M2361"/>
      <c r="N2361"/>
      <c r="O2361"/>
      <c r="P2361" s="368"/>
      <c r="Q2361" s="137"/>
      <c r="R2361" s="137"/>
      <c r="S2361" s="137"/>
      <c r="T2361" s="137"/>
      <c r="U2361"/>
      <c r="V2361"/>
      <c r="W2361"/>
    </row>
    <row r="2362" spans="1:23" s="8" customFormat="1">
      <c r="A2362" s="6"/>
      <c r="B2362" s="209"/>
      <c r="C2362" s="7"/>
      <c r="D2362"/>
      <c r="E2362"/>
      <c r="F2362"/>
      <c r="G2362"/>
      <c r="H2362"/>
      <c r="I2362"/>
      <c r="J2362"/>
      <c r="K2362"/>
      <c r="L2362"/>
      <c r="M2362"/>
      <c r="N2362"/>
      <c r="O2362"/>
      <c r="P2362" s="368"/>
      <c r="Q2362" s="137"/>
      <c r="R2362" s="137"/>
      <c r="S2362" s="137"/>
      <c r="T2362" s="137"/>
      <c r="U2362"/>
      <c r="V2362"/>
      <c r="W2362"/>
    </row>
    <row r="2363" spans="1:23" s="8" customFormat="1">
      <c r="A2363" s="6"/>
      <c r="B2363" s="209"/>
      <c r="C2363" s="7"/>
      <c r="D2363"/>
      <c r="E2363"/>
      <c r="F2363"/>
      <c r="G2363"/>
      <c r="H2363"/>
      <c r="I2363"/>
      <c r="J2363"/>
      <c r="K2363"/>
      <c r="L2363"/>
      <c r="M2363"/>
      <c r="N2363"/>
      <c r="O2363"/>
      <c r="P2363" s="368"/>
      <c r="Q2363" s="137"/>
      <c r="R2363" s="137"/>
      <c r="S2363" s="137"/>
      <c r="T2363" s="137"/>
      <c r="U2363"/>
      <c r="V2363"/>
      <c r="W2363"/>
    </row>
    <row r="2364" spans="1:23" s="8" customFormat="1">
      <c r="A2364" s="6"/>
      <c r="B2364" s="209"/>
      <c r="C2364" s="7"/>
      <c r="D2364"/>
      <c r="E2364"/>
      <c r="F2364"/>
      <c r="G2364"/>
      <c r="H2364"/>
      <c r="I2364"/>
      <c r="J2364"/>
      <c r="K2364"/>
      <c r="L2364"/>
      <c r="M2364"/>
      <c r="N2364"/>
      <c r="O2364"/>
      <c r="P2364" s="368"/>
      <c r="Q2364" s="137"/>
      <c r="R2364" s="137"/>
      <c r="S2364" s="137"/>
      <c r="T2364" s="137"/>
      <c r="U2364"/>
      <c r="V2364"/>
      <c r="W2364"/>
    </row>
    <row r="2365" spans="1:23" s="8" customFormat="1">
      <c r="A2365" s="6"/>
      <c r="B2365" s="209"/>
      <c r="C2365" s="7"/>
      <c r="D2365"/>
      <c r="E2365"/>
      <c r="F2365"/>
      <c r="G2365"/>
      <c r="H2365"/>
      <c r="I2365"/>
      <c r="J2365"/>
      <c r="K2365"/>
      <c r="L2365"/>
      <c r="M2365"/>
      <c r="N2365"/>
      <c r="O2365"/>
      <c r="P2365" s="368"/>
      <c r="Q2365" s="137"/>
      <c r="R2365" s="137"/>
      <c r="S2365" s="137"/>
      <c r="T2365" s="137"/>
      <c r="U2365"/>
      <c r="V2365"/>
      <c r="W2365"/>
    </row>
    <row r="2366" spans="1:23" s="8" customFormat="1">
      <c r="A2366" s="6"/>
      <c r="B2366" s="209"/>
      <c r="C2366" s="7"/>
      <c r="D2366"/>
      <c r="E2366"/>
      <c r="F2366"/>
      <c r="G2366"/>
      <c r="H2366"/>
      <c r="I2366"/>
      <c r="J2366"/>
      <c r="K2366"/>
      <c r="L2366"/>
      <c r="M2366"/>
      <c r="N2366"/>
      <c r="O2366"/>
      <c r="P2366" s="368"/>
      <c r="Q2366" s="137"/>
      <c r="R2366" s="137"/>
      <c r="S2366" s="137"/>
      <c r="T2366" s="137"/>
      <c r="U2366"/>
      <c r="V2366"/>
      <c r="W2366"/>
    </row>
    <row r="2367" spans="1:23" s="8" customFormat="1">
      <c r="A2367" s="6"/>
      <c r="B2367" s="209"/>
      <c r="C2367" s="7"/>
      <c r="D2367"/>
      <c r="E2367"/>
      <c r="F2367"/>
      <c r="G2367"/>
      <c r="H2367"/>
      <c r="I2367"/>
      <c r="J2367"/>
      <c r="K2367"/>
      <c r="L2367"/>
      <c r="M2367"/>
      <c r="N2367"/>
      <c r="O2367"/>
      <c r="P2367" s="368"/>
      <c r="Q2367" s="137"/>
      <c r="R2367" s="137"/>
      <c r="S2367" s="137"/>
      <c r="T2367" s="137"/>
      <c r="U2367"/>
      <c r="V2367"/>
      <c r="W2367"/>
    </row>
    <row r="2368" spans="1:23" s="8" customFormat="1">
      <c r="A2368" s="6"/>
      <c r="B2368" s="209"/>
      <c r="C2368" s="7"/>
      <c r="D2368"/>
      <c r="E2368"/>
      <c r="F2368"/>
      <c r="G2368"/>
      <c r="H2368"/>
      <c r="I2368"/>
      <c r="J2368"/>
      <c r="K2368"/>
      <c r="L2368"/>
      <c r="M2368"/>
      <c r="N2368"/>
      <c r="O2368"/>
      <c r="P2368" s="368"/>
      <c r="Q2368" s="137"/>
      <c r="R2368" s="137"/>
      <c r="S2368" s="137"/>
      <c r="T2368" s="137"/>
      <c r="U2368"/>
      <c r="V2368"/>
      <c r="W2368"/>
    </row>
    <row r="2369" spans="1:23" s="8" customFormat="1">
      <c r="A2369" s="6"/>
      <c r="B2369" s="209"/>
      <c r="C2369" s="7"/>
      <c r="D2369"/>
      <c r="E2369"/>
      <c r="F2369"/>
      <c r="G2369"/>
      <c r="H2369"/>
      <c r="I2369"/>
      <c r="J2369"/>
      <c r="K2369"/>
      <c r="L2369"/>
      <c r="M2369"/>
      <c r="N2369"/>
      <c r="O2369"/>
      <c r="P2369" s="368"/>
      <c r="Q2369" s="137"/>
      <c r="R2369" s="137"/>
      <c r="S2369" s="137"/>
      <c r="T2369" s="137"/>
      <c r="U2369"/>
      <c r="V2369"/>
      <c r="W2369"/>
    </row>
    <row r="2370" spans="1:23" s="8" customFormat="1">
      <c r="A2370" s="6"/>
      <c r="B2370" s="209"/>
      <c r="C2370" s="7"/>
      <c r="D2370"/>
      <c r="E2370"/>
      <c r="F2370"/>
      <c r="G2370"/>
      <c r="H2370"/>
      <c r="I2370"/>
      <c r="J2370"/>
      <c r="K2370"/>
      <c r="L2370"/>
      <c r="M2370"/>
      <c r="N2370"/>
      <c r="O2370"/>
      <c r="P2370" s="368"/>
      <c r="Q2370" s="137"/>
      <c r="R2370" s="137"/>
      <c r="S2370" s="137"/>
      <c r="T2370" s="137"/>
      <c r="U2370"/>
      <c r="V2370"/>
      <c r="W2370"/>
    </row>
    <row r="2371" spans="1:23" s="8" customFormat="1">
      <c r="A2371" s="6"/>
      <c r="B2371" s="209"/>
      <c r="C2371" s="7"/>
      <c r="D2371"/>
      <c r="E2371"/>
      <c r="F2371"/>
      <c r="G2371"/>
      <c r="H2371"/>
      <c r="I2371"/>
      <c r="J2371"/>
      <c r="K2371"/>
      <c r="L2371"/>
      <c r="M2371"/>
      <c r="N2371"/>
      <c r="O2371"/>
      <c r="P2371" s="368"/>
      <c r="Q2371" s="137"/>
      <c r="R2371" s="137"/>
      <c r="S2371" s="137"/>
      <c r="T2371" s="137"/>
      <c r="U2371"/>
      <c r="V2371"/>
      <c r="W2371"/>
    </row>
    <row r="2372" spans="1:23" s="8" customFormat="1">
      <c r="A2372" s="6"/>
      <c r="B2372" s="209"/>
      <c r="C2372" s="7"/>
      <c r="D2372"/>
      <c r="E2372"/>
      <c r="F2372"/>
      <c r="G2372"/>
      <c r="H2372"/>
      <c r="I2372"/>
      <c r="J2372"/>
      <c r="K2372"/>
      <c r="L2372"/>
      <c r="M2372"/>
      <c r="N2372"/>
      <c r="O2372"/>
      <c r="P2372" s="368"/>
      <c r="Q2372" s="137"/>
      <c r="R2372" s="137"/>
      <c r="S2372" s="137"/>
      <c r="T2372" s="137"/>
      <c r="U2372"/>
      <c r="V2372"/>
      <c r="W2372"/>
    </row>
    <row r="2373" spans="1:23" s="8" customFormat="1">
      <c r="A2373" s="6"/>
      <c r="B2373" s="209"/>
      <c r="C2373" s="7"/>
      <c r="D2373"/>
      <c r="E2373"/>
      <c r="F2373"/>
      <c r="G2373"/>
      <c r="H2373"/>
      <c r="I2373"/>
      <c r="J2373"/>
      <c r="K2373"/>
      <c r="L2373"/>
      <c r="M2373"/>
      <c r="N2373"/>
      <c r="O2373"/>
      <c r="P2373" s="368"/>
      <c r="Q2373" s="137"/>
      <c r="R2373" s="137"/>
      <c r="S2373" s="137"/>
      <c r="T2373" s="137"/>
      <c r="U2373"/>
      <c r="V2373"/>
      <c r="W2373"/>
    </row>
    <row r="2374" spans="1:23" s="8" customFormat="1">
      <c r="A2374" s="6"/>
      <c r="B2374" s="209"/>
      <c r="C2374" s="7"/>
      <c r="D2374"/>
      <c r="E2374"/>
      <c r="F2374"/>
      <c r="G2374"/>
      <c r="H2374"/>
      <c r="I2374"/>
      <c r="J2374"/>
      <c r="K2374"/>
      <c r="L2374"/>
      <c r="M2374"/>
      <c r="N2374"/>
      <c r="O2374"/>
      <c r="P2374" s="368"/>
      <c r="Q2374" s="137"/>
      <c r="R2374" s="137"/>
      <c r="S2374" s="137"/>
      <c r="T2374" s="137"/>
      <c r="U2374"/>
      <c r="V2374"/>
      <c r="W2374"/>
    </row>
    <row r="2375" spans="1:23" s="8" customFormat="1">
      <c r="A2375" s="6"/>
      <c r="B2375" s="209"/>
      <c r="C2375" s="7"/>
      <c r="D2375"/>
      <c r="E2375"/>
      <c r="F2375"/>
      <c r="G2375"/>
      <c r="H2375"/>
      <c r="I2375"/>
      <c r="J2375"/>
      <c r="K2375"/>
      <c r="L2375"/>
      <c r="M2375"/>
      <c r="N2375"/>
      <c r="O2375"/>
      <c r="P2375" s="368"/>
      <c r="Q2375" s="137"/>
      <c r="R2375" s="137"/>
      <c r="S2375" s="137"/>
      <c r="T2375" s="137"/>
      <c r="U2375"/>
      <c r="V2375"/>
      <c r="W2375"/>
    </row>
    <row r="2376" spans="1:23" s="8" customFormat="1">
      <c r="A2376" s="6"/>
      <c r="B2376" s="209"/>
      <c r="C2376" s="7"/>
      <c r="D2376"/>
      <c r="E2376"/>
      <c r="F2376"/>
      <c r="G2376"/>
      <c r="H2376"/>
      <c r="I2376"/>
      <c r="J2376"/>
      <c r="K2376"/>
      <c r="L2376"/>
      <c r="M2376"/>
      <c r="N2376"/>
      <c r="O2376"/>
      <c r="P2376" s="368"/>
      <c r="Q2376" s="137"/>
      <c r="R2376" s="137"/>
      <c r="S2376" s="137"/>
      <c r="T2376" s="137"/>
      <c r="U2376"/>
      <c r="V2376"/>
      <c r="W2376"/>
    </row>
    <row r="2377" spans="1:23" s="8" customFormat="1">
      <c r="A2377" s="6"/>
      <c r="B2377" s="209"/>
      <c r="C2377" s="7"/>
      <c r="D2377"/>
      <c r="E2377"/>
      <c r="F2377"/>
      <c r="G2377"/>
      <c r="H2377"/>
      <c r="I2377"/>
      <c r="J2377"/>
      <c r="K2377"/>
      <c r="L2377"/>
      <c r="M2377"/>
      <c r="N2377"/>
      <c r="O2377"/>
      <c r="P2377" s="368"/>
      <c r="Q2377" s="137"/>
      <c r="R2377" s="137"/>
      <c r="S2377" s="137"/>
      <c r="T2377" s="137"/>
      <c r="U2377"/>
      <c r="V2377"/>
      <c r="W2377"/>
    </row>
    <row r="2378" spans="1:23" s="8" customFormat="1">
      <c r="A2378" s="6"/>
      <c r="B2378" s="209"/>
      <c r="C2378" s="7"/>
      <c r="D2378"/>
      <c r="E2378"/>
      <c r="F2378"/>
      <c r="G2378"/>
      <c r="H2378"/>
      <c r="I2378"/>
      <c r="J2378"/>
      <c r="K2378"/>
      <c r="L2378"/>
      <c r="M2378"/>
      <c r="N2378"/>
      <c r="O2378"/>
      <c r="P2378" s="368"/>
      <c r="Q2378" s="137"/>
      <c r="R2378" s="137"/>
      <c r="S2378" s="137"/>
      <c r="T2378" s="137"/>
      <c r="U2378"/>
      <c r="V2378"/>
      <c r="W2378"/>
    </row>
    <row r="2379" spans="1:23" s="8" customFormat="1">
      <c r="A2379" s="6"/>
      <c r="B2379" s="209"/>
      <c r="C2379" s="7"/>
      <c r="D2379"/>
      <c r="E2379"/>
      <c r="F2379"/>
      <c r="G2379"/>
      <c r="H2379"/>
      <c r="I2379"/>
      <c r="J2379"/>
      <c r="K2379"/>
      <c r="L2379"/>
      <c r="M2379"/>
      <c r="N2379"/>
      <c r="O2379"/>
      <c r="P2379" s="368"/>
      <c r="Q2379" s="137"/>
      <c r="R2379" s="137"/>
      <c r="S2379" s="137"/>
      <c r="T2379" s="137"/>
      <c r="U2379"/>
      <c r="V2379"/>
      <c r="W2379"/>
    </row>
    <row r="2380" spans="1:23" s="8" customFormat="1">
      <c r="A2380" s="6"/>
      <c r="B2380" s="209"/>
      <c r="C2380" s="7"/>
      <c r="D2380"/>
      <c r="E2380"/>
      <c r="F2380"/>
      <c r="G2380"/>
      <c r="H2380"/>
      <c r="I2380"/>
      <c r="J2380"/>
      <c r="K2380"/>
      <c r="L2380"/>
      <c r="M2380"/>
      <c r="N2380"/>
      <c r="O2380"/>
      <c r="P2380" s="368"/>
      <c r="Q2380" s="137"/>
      <c r="R2380" s="137"/>
      <c r="S2380" s="137"/>
      <c r="T2380" s="137"/>
      <c r="U2380"/>
      <c r="V2380"/>
      <c r="W2380"/>
    </row>
    <row r="2381" spans="1:23" s="8" customFormat="1">
      <c r="A2381" s="6"/>
      <c r="B2381" s="209"/>
      <c r="C2381" s="7"/>
      <c r="D2381"/>
      <c r="E2381"/>
      <c r="F2381"/>
      <c r="G2381"/>
      <c r="H2381"/>
      <c r="I2381"/>
      <c r="J2381"/>
      <c r="K2381"/>
      <c r="L2381"/>
      <c r="M2381"/>
      <c r="N2381"/>
      <c r="O2381"/>
      <c r="P2381" s="368"/>
      <c r="Q2381" s="137"/>
      <c r="R2381" s="137"/>
      <c r="S2381" s="137"/>
      <c r="T2381" s="137"/>
      <c r="U2381"/>
      <c r="V2381"/>
      <c r="W2381"/>
    </row>
    <row r="2382" spans="1:23" s="8" customFormat="1">
      <c r="A2382" s="6"/>
      <c r="B2382" s="209"/>
      <c r="C2382" s="7"/>
      <c r="D2382"/>
      <c r="E2382"/>
      <c r="F2382"/>
      <c r="G2382"/>
      <c r="H2382"/>
      <c r="I2382"/>
      <c r="J2382"/>
      <c r="K2382"/>
      <c r="L2382"/>
      <c r="M2382"/>
      <c r="N2382"/>
      <c r="O2382"/>
      <c r="P2382" s="368"/>
      <c r="Q2382" s="137"/>
      <c r="R2382" s="137"/>
      <c r="S2382" s="137"/>
      <c r="T2382" s="137"/>
      <c r="U2382"/>
      <c r="V2382"/>
      <c r="W2382"/>
    </row>
    <row r="2383" spans="1:23" s="8" customFormat="1">
      <c r="A2383" s="6"/>
      <c r="B2383" s="209"/>
      <c r="C2383" s="7"/>
      <c r="D2383"/>
      <c r="E2383"/>
      <c r="F2383"/>
      <c r="G2383"/>
      <c r="H2383"/>
      <c r="I2383"/>
      <c r="J2383"/>
      <c r="K2383"/>
      <c r="L2383"/>
      <c r="M2383"/>
      <c r="N2383"/>
      <c r="O2383"/>
      <c r="P2383" s="368"/>
      <c r="Q2383" s="137"/>
      <c r="R2383" s="137"/>
      <c r="S2383" s="137"/>
      <c r="T2383" s="137"/>
      <c r="U2383"/>
      <c r="V2383"/>
      <c r="W2383"/>
    </row>
    <row r="2384" spans="1:23" s="8" customFormat="1">
      <c r="A2384" s="6"/>
      <c r="B2384" s="209"/>
      <c r="C2384" s="7"/>
      <c r="D2384"/>
      <c r="E2384"/>
      <c r="F2384"/>
      <c r="G2384"/>
      <c r="H2384"/>
      <c r="I2384"/>
      <c r="J2384"/>
      <c r="K2384"/>
      <c r="L2384"/>
      <c r="M2384"/>
      <c r="N2384"/>
      <c r="O2384"/>
      <c r="P2384" s="368"/>
      <c r="Q2384" s="137"/>
      <c r="R2384" s="137"/>
      <c r="S2384" s="137"/>
      <c r="T2384" s="137"/>
      <c r="U2384"/>
      <c r="V2384"/>
      <c r="W2384"/>
    </row>
    <row r="2385" spans="1:23" s="8" customFormat="1">
      <c r="A2385" s="6"/>
      <c r="B2385" s="209"/>
      <c r="C2385" s="7"/>
      <c r="D2385"/>
      <c r="E2385"/>
      <c r="F2385"/>
      <c r="G2385"/>
      <c r="H2385"/>
      <c r="I2385"/>
      <c r="J2385"/>
      <c r="K2385"/>
      <c r="L2385"/>
      <c r="M2385"/>
      <c r="N2385"/>
      <c r="O2385"/>
      <c r="P2385" s="368"/>
      <c r="Q2385" s="137"/>
      <c r="R2385" s="137"/>
      <c r="S2385" s="137"/>
      <c r="T2385" s="137"/>
      <c r="U2385"/>
      <c r="V2385"/>
      <c r="W2385"/>
    </row>
    <row r="2386" spans="1:23" s="8" customFormat="1">
      <c r="A2386" s="6"/>
      <c r="B2386" s="209"/>
      <c r="C2386" s="7"/>
      <c r="D2386"/>
      <c r="E2386"/>
      <c r="F2386"/>
      <c r="G2386"/>
      <c r="H2386"/>
      <c r="I2386"/>
      <c r="J2386"/>
      <c r="K2386"/>
      <c r="L2386"/>
      <c r="M2386"/>
      <c r="N2386"/>
      <c r="O2386"/>
      <c r="P2386" s="368"/>
      <c r="Q2386" s="137"/>
      <c r="R2386" s="137"/>
      <c r="S2386" s="137"/>
      <c r="T2386" s="137"/>
      <c r="U2386"/>
      <c r="V2386"/>
      <c r="W2386"/>
    </row>
    <row r="2387" spans="1:23" s="8" customFormat="1">
      <c r="A2387" s="6"/>
      <c r="B2387" s="209"/>
      <c r="C2387" s="7"/>
      <c r="D2387"/>
      <c r="E2387"/>
      <c r="F2387"/>
      <c r="G2387"/>
      <c r="H2387"/>
      <c r="I2387"/>
      <c r="J2387"/>
      <c r="K2387"/>
      <c r="L2387"/>
      <c r="M2387"/>
      <c r="N2387"/>
      <c r="O2387"/>
      <c r="P2387" s="368"/>
      <c r="Q2387" s="137"/>
      <c r="R2387" s="137"/>
      <c r="S2387" s="137"/>
      <c r="T2387" s="137"/>
      <c r="U2387"/>
      <c r="V2387"/>
      <c r="W2387"/>
    </row>
    <row r="2388" spans="1:23" s="8" customFormat="1">
      <c r="A2388" s="6"/>
      <c r="B2388" s="209"/>
      <c r="C2388" s="7"/>
      <c r="D2388"/>
      <c r="E2388"/>
      <c r="F2388"/>
      <c r="G2388"/>
      <c r="H2388"/>
      <c r="I2388"/>
      <c r="J2388"/>
      <c r="K2388"/>
      <c r="L2388"/>
      <c r="M2388"/>
      <c r="N2388"/>
      <c r="O2388"/>
      <c r="P2388" s="368"/>
      <c r="Q2388" s="137"/>
      <c r="R2388" s="137"/>
      <c r="S2388" s="137"/>
      <c r="T2388" s="137"/>
      <c r="U2388"/>
      <c r="V2388"/>
      <c r="W2388"/>
    </row>
    <row r="2389" spans="1:23" s="8" customFormat="1">
      <c r="A2389" s="6"/>
      <c r="B2389" s="209"/>
      <c r="C2389" s="7"/>
      <c r="D2389"/>
      <c r="E2389"/>
      <c r="F2389"/>
      <c r="G2389"/>
      <c r="H2389"/>
      <c r="I2389"/>
      <c r="J2389"/>
      <c r="K2389"/>
      <c r="L2389"/>
      <c r="M2389"/>
      <c r="N2389"/>
      <c r="O2389"/>
      <c r="P2389" s="368"/>
      <c r="Q2389" s="137"/>
      <c r="R2389" s="137"/>
      <c r="S2389" s="137"/>
      <c r="T2389" s="137"/>
      <c r="U2389"/>
      <c r="V2389"/>
      <c r="W2389"/>
    </row>
    <row r="2390" spans="1:23" s="8" customFormat="1">
      <c r="A2390" s="6"/>
      <c r="B2390" s="209"/>
      <c r="C2390" s="7"/>
      <c r="D2390"/>
      <c r="E2390"/>
      <c r="F2390"/>
      <c r="G2390"/>
      <c r="H2390"/>
      <c r="I2390"/>
      <c r="J2390"/>
      <c r="K2390"/>
      <c r="L2390"/>
      <c r="M2390"/>
      <c r="N2390"/>
      <c r="O2390"/>
      <c r="P2390" s="368"/>
      <c r="Q2390" s="137"/>
      <c r="R2390" s="137"/>
      <c r="S2390" s="137"/>
      <c r="T2390" s="137"/>
      <c r="U2390"/>
      <c r="V2390"/>
      <c r="W2390"/>
    </row>
    <row r="2391" spans="1:23" s="8" customFormat="1">
      <c r="A2391" s="6"/>
      <c r="B2391" s="209"/>
      <c r="C2391" s="7"/>
      <c r="D2391"/>
      <c r="E2391"/>
      <c r="F2391"/>
      <c r="G2391"/>
      <c r="H2391"/>
      <c r="I2391"/>
      <c r="J2391"/>
      <c r="K2391"/>
      <c r="L2391"/>
      <c r="M2391"/>
      <c r="N2391"/>
      <c r="O2391"/>
      <c r="P2391" s="368"/>
      <c r="Q2391" s="137"/>
      <c r="R2391" s="137"/>
      <c r="S2391" s="137"/>
      <c r="T2391" s="137"/>
      <c r="U2391"/>
      <c r="V2391"/>
      <c r="W2391"/>
    </row>
    <row r="2392" spans="1:23" s="8" customFormat="1">
      <c r="A2392" s="6"/>
      <c r="B2392" s="209"/>
      <c r="C2392" s="7"/>
      <c r="D2392"/>
      <c r="E2392"/>
      <c r="F2392"/>
      <c r="G2392"/>
      <c r="H2392"/>
      <c r="I2392"/>
      <c r="J2392"/>
      <c r="K2392"/>
      <c r="L2392"/>
      <c r="M2392"/>
      <c r="N2392"/>
      <c r="O2392"/>
      <c r="P2392" s="368"/>
      <c r="Q2392" s="137"/>
      <c r="R2392" s="137"/>
      <c r="S2392" s="137"/>
      <c r="T2392" s="137"/>
      <c r="U2392"/>
      <c r="V2392"/>
      <c r="W2392"/>
    </row>
    <row r="2393" spans="1:23" s="8" customFormat="1">
      <c r="A2393" s="6"/>
      <c r="B2393" s="209"/>
      <c r="C2393" s="7"/>
      <c r="D2393"/>
      <c r="E2393"/>
      <c r="F2393"/>
      <c r="G2393"/>
      <c r="H2393"/>
      <c r="I2393"/>
      <c r="J2393"/>
      <c r="K2393"/>
      <c r="L2393"/>
      <c r="M2393"/>
      <c r="N2393"/>
      <c r="O2393"/>
      <c r="P2393" s="368"/>
      <c r="Q2393" s="137"/>
      <c r="R2393" s="137"/>
      <c r="S2393" s="137"/>
      <c r="T2393" s="137"/>
      <c r="U2393"/>
      <c r="V2393"/>
      <c r="W2393"/>
    </row>
    <row r="2394" spans="1:23" s="8" customFormat="1">
      <c r="A2394" s="6"/>
      <c r="B2394" s="209"/>
      <c r="C2394" s="7"/>
      <c r="D2394"/>
      <c r="E2394"/>
      <c r="F2394"/>
      <c r="G2394"/>
      <c r="H2394"/>
      <c r="I2394"/>
      <c r="J2394"/>
      <c r="K2394"/>
      <c r="L2394"/>
      <c r="M2394"/>
      <c r="N2394"/>
      <c r="O2394"/>
      <c r="P2394" s="368"/>
      <c r="Q2394" s="137"/>
      <c r="R2394" s="137"/>
      <c r="S2394" s="137"/>
      <c r="T2394" s="137"/>
      <c r="U2394"/>
      <c r="V2394"/>
      <c r="W2394"/>
    </row>
    <row r="2395" spans="1:23" s="8" customFormat="1">
      <c r="A2395" s="6"/>
      <c r="B2395" s="209"/>
      <c r="C2395" s="7"/>
      <c r="D2395"/>
      <c r="E2395"/>
      <c r="F2395"/>
      <c r="G2395"/>
      <c r="H2395"/>
      <c r="I2395"/>
      <c r="J2395"/>
      <c r="K2395"/>
      <c r="L2395"/>
      <c r="M2395"/>
      <c r="N2395"/>
      <c r="O2395"/>
      <c r="P2395" s="368"/>
      <c r="Q2395" s="137"/>
      <c r="R2395" s="137"/>
      <c r="S2395" s="137"/>
      <c r="T2395" s="137"/>
      <c r="U2395"/>
      <c r="V2395"/>
      <c r="W2395"/>
    </row>
    <row r="2396" spans="1:23" s="8" customFormat="1">
      <c r="A2396" s="6"/>
      <c r="B2396" s="209"/>
      <c r="C2396" s="7"/>
      <c r="D2396"/>
      <c r="E2396"/>
      <c r="F2396"/>
      <c r="G2396"/>
      <c r="H2396"/>
      <c r="I2396"/>
      <c r="J2396"/>
      <c r="K2396"/>
      <c r="L2396"/>
      <c r="M2396"/>
      <c r="N2396"/>
      <c r="O2396"/>
      <c r="P2396" s="368"/>
      <c r="Q2396" s="137"/>
      <c r="R2396" s="137"/>
      <c r="S2396" s="137"/>
      <c r="T2396" s="137"/>
      <c r="U2396"/>
      <c r="V2396"/>
      <c r="W2396"/>
    </row>
    <row r="2397" spans="1:23" s="8" customFormat="1">
      <c r="A2397" s="6"/>
      <c r="B2397" s="209"/>
      <c r="C2397" s="7"/>
      <c r="D2397"/>
      <c r="E2397"/>
      <c r="F2397"/>
      <c r="G2397"/>
      <c r="H2397"/>
      <c r="I2397"/>
      <c r="J2397"/>
      <c r="K2397"/>
      <c r="L2397"/>
      <c r="M2397"/>
      <c r="N2397"/>
      <c r="O2397"/>
      <c r="P2397" s="368"/>
      <c r="Q2397" s="137"/>
      <c r="R2397" s="137"/>
      <c r="S2397" s="137"/>
      <c r="T2397" s="137"/>
      <c r="U2397"/>
      <c r="V2397"/>
      <c r="W2397"/>
    </row>
    <row r="2398" spans="1:23" s="8" customFormat="1">
      <c r="A2398" s="6"/>
      <c r="B2398" s="209"/>
      <c r="C2398" s="7"/>
      <c r="D2398"/>
      <c r="E2398"/>
      <c r="F2398"/>
      <c r="G2398"/>
      <c r="H2398"/>
      <c r="I2398"/>
      <c r="J2398"/>
      <c r="K2398"/>
      <c r="L2398"/>
      <c r="M2398"/>
      <c r="N2398"/>
      <c r="O2398"/>
      <c r="P2398" s="368"/>
      <c r="Q2398" s="137"/>
      <c r="R2398" s="137"/>
      <c r="S2398" s="137"/>
      <c r="T2398" s="137"/>
      <c r="U2398"/>
      <c r="V2398"/>
      <c r="W2398"/>
    </row>
    <row r="2399" spans="1:23" s="8" customFormat="1">
      <c r="A2399" s="6"/>
      <c r="B2399" s="209"/>
      <c r="C2399" s="7"/>
      <c r="D2399"/>
      <c r="E2399"/>
      <c r="F2399"/>
      <c r="G2399"/>
      <c r="H2399"/>
      <c r="I2399"/>
      <c r="J2399"/>
      <c r="K2399"/>
      <c r="L2399"/>
      <c r="M2399"/>
      <c r="N2399"/>
      <c r="O2399"/>
      <c r="P2399" s="368"/>
      <c r="Q2399" s="137"/>
      <c r="R2399" s="137"/>
      <c r="S2399" s="137"/>
      <c r="T2399" s="137"/>
      <c r="U2399"/>
      <c r="V2399"/>
      <c r="W2399"/>
    </row>
    <row r="2400" spans="1:23" s="8" customFormat="1">
      <c r="A2400" s="6"/>
      <c r="B2400" s="209"/>
      <c r="C2400" s="7"/>
      <c r="D2400"/>
      <c r="E2400"/>
      <c r="F2400"/>
      <c r="G2400"/>
      <c r="H2400"/>
      <c r="I2400"/>
      <c r="J2400"/>
      <c r="K2400"/>
      <c r="L2400"/>
      <c r="M2400"/>
      <c r="N2400"/>
      <c r="O2400"/>
      <c r="P2400" s="368"/>
      <c r="Q2400" s="137"/>
      <c r="R2400" s="137"/>
      <c r="S2400" s="137"/>
      <c r="T2400" s="137"/>
      <c r="U2400"/>
      <c r="V2400"/>
      <c r="W2400"/>
    </row>
    <row r="2401" spans="1:23" s="8" customFormat="1">
      <c r="A2401" s="6"/>
      <c r="B2401" s="209"/>
      <c r="C2401" s="7"/>
      <c r="D2401"/>
      <c r="E2401"/>
      <c r="F2401"/>
      <c r="G2401"/>
      <c r="H2401"/>
      <c r="I2401"/>
      <c r="J2401"/>
      <c r="K2401"/>
      <c r="L2401"/>
      <c r="M2401"/>
      <c r="N2401"/>
      <c r="O2401"/>
      <c r="P2401" s="368"/>
      <c r="Q2401" s="137"/>
      <c r="R2401" s="137"/>
      <c r="S2401" s="137"/>
      <c r="T2401" s="137"/>
      <c r="U2401"/>
      <c r="V2401"/>
      <c r="W2401"/>
    </row>
    <row r="2402" spans="1:23" s="8" customFormat="1">
      <c r="A2402" s="6"/>
      <c r="B2402" s="209"/>
      <c r="C2402" s="7"/>
      <c r="D2402"/>
      <c r="E2402"/>
      <c r="F2402"/>
      <c r="G2402"/>
      <c r="H2402"/>
      <c r="I2402"/>
      <c r="J2402"/>
      <c r="K2402"/>
      <c r="L2402"/>
      <c r="M2402"/>
      <c r="N2402"/>
      <c r="O2402"/>
      <c r="P2402" s="368"/>
      <c r="Q2402" s="137"/>
      <c r="R2402" s="137"/>
      <c r="S2402" s="137"/>
      <c r="T2402" s="137"/>
      <c r="U2402"/>
      <c r="V2402"/>
      <c r="W2402"/>
    </row>
    <row r="2403" spans="1:23" s="8" customFormat="1">
      <c r="A2403" s="6"/>
      <c r="B2403" s="209"/>
      <c r="C2403" s="7"/>
      <c r="D2403"/>
      <c r="E2403"/>
      <c r="F2403"/>
      <c r="G2403"/>
      <c r="H2403"/>
      <c r="I2403"/>
      <c r="J2403"/>
      <c r="K2403"/>
      <c r="L2403"/>
      <c r="M2403"/>
      <c r="N2403"/>
      <c r="O2403"/>
      <c r="P2403" s="368"/>
      <c r="Q2403" s="137"/>
      <c r="R2403" s="137"/>
      <c r="S2403" s="137"/>
      <c r="T2403" s="137"/>
      <c r="U2403"/>
      <c r="V2403"/>
      <c r="W2403"/>
    </row>
    <row r="2404" spans="1:23" s="8" customFormat="1">
      <c r="A2404" s="6"/>
      <c r="B2404" s="209"/>
      <c r="C2404" s="7"/>
      <c r="D2404"/>
      <c r="E2404"/>
      <c r="F2404"/>
      <c r="G2404"/>
      <c r="H2404"/>
      <c r="I2404"/>
      <c r="J2404"/>
      <c r="K2404"/>
      <c r="L2404"/>
      <c r="M2404"/>
      <c r="N2404"/>
      <c r="O2404"/>
      <c r="P2404" s="368"/>
      <c r="Q2404" s="137"/>
      <c r="R2404" s="137"/>
      <c r="S2404" s="137"/>
      <c r="T2404" s="137"/>
      <c r="U2404"/>
      <c r="V2404"/>
      <c r="W2404"/>
    </row>
    <row r="2405" spans="1:23" s="8" customFormat="1">
      <c r="A2405" s="6"/>
      <c r="B2405" s="209"/>
      <c r="C2405" s="7"/>
      <c r="D2405"/>
      <c r="E2405"/>
      <c r="F2405"/>
      <c r="G2405"/>
      <c r="H2405"/>
      <c r="I2405"/>
      <c r="J2405"/>
      <c r="K2405"/>
      <c r="L2405"/>
      <c r="M2405"/>
      <c r="N2405"/>
      <c r="O2405"/>
      <c r="P2405" s="368"/>
      <c r="Q2405" s="137"/>
      <c r="R2405" s="137"/>
      <c r="S2405" s="137"/>
      <c r="T2405" s="137"/>
      <c r="U2405"/>
      <c r="V2405"/>
      <c r="W2405"/>
    </row>
    <row r="2406" spans="1:23" s="8" customFormat="1">
      <c r="A2406" s="6"/>
      <c r="B2406" s="209"/>
      <c r="C2406" s="7"/>
      <c r="D2406"/>
      <c r="E2406"/>
      <c r="F2406"/>
      <c r="G2406"/>
      <c r="H2406"/>
      <c r="I2406"/>
      <c r="J2406"/>
      <c r="K2406"/>
      <c r="L2406"/>
      <c r="M2406"/>
      <c r="N2406"/>
      <c r="O2406"/>
      <c r="P2406" s="368"/>
      <c r="Q2406" s="137"/>
      <c r="R2406" s="137"/>
      <c r="S2406" s="137"/>
      <c r="T2406" s="137"/>
      <c r="U2406"/>
      <c r="V2406"/>
      <c r="W2406"/>
    </row>
    <row r="2407" spans="1:23" s="8" customFormat="1">
      <c r="A2407" s="6"/>
      <c r="B2407" s="209"/>
      <c r="C2407" s="7"/>
      <c r="D2407"/>
      <c r="E2407"/>
      <c r="F2407"/>
      <c r="G2407"/>
      <c r="H2407"/>
      <c r="I2407"/>
      <c r="J2407"/>
      <c r="K2407"/>
      <c r="L2407"/>
      <c r="M2407"/>
      <c r="N2407"/>
      <c r="O2407"/>
      <c r="P2407" s="368"/>
      <c r="Q2407" s="137"/>
      <c r="R2407" s="137"/>
      <c r="S2407" s="137"/>
      <c r="T2407" s="137"/>
      <c r="U2407"/>
      <c r="V2407"/>
      <c r="W2407"/>
    </row>
    <row r="2408" spans="1:23" s="8" customFormat="1">
      <c r="A2408" s="6"/>
      <c r="B2408" s="209"/>
      <c r="C2408" s="7"/>
      <c r="D2408"/>
      <c r="E2408"/>
      <c r="F2408"/>
      <c r="G2408"/>
      <c r="H2408"/>
      <c r="I2408"/>
      <c r="J2408"/>
      <c r="K2408"/>
      <c r="L2408"/>
      <c r="M2408"/>
      <c r="N2408"/>
      <c r="O2408"/>
      <c r="P2408" s="368"/>
      <c r="Q2408" s="137"/>
      <c r="R2408" s="137"/>
      <c r="S2408" s="137"/>
      <c r="T2408" s="137"/>
      <c r="U2408"/>
      <c r="V2408"/>
      <c r="W2408"/>
    </row>
    <row r="2409" spans="1:23" s="8" customFormat="1">
      <c r="A2409" s="6"/>
      <c r="B2409" s="209"/>
      <c r="C2409" s="7"/>
      <c r="D2409"/>
      <c r="E2409"/>
      <c r="F2409"/>
      <c r="G2409"/>
      <c r="H2409"/>
      <c r="I2409"/>
      <c r="J2409"/>
      <c r="K2409"/>
      <c r="L2409"/>
      <c r="M2409"/>
      <c r="N2409"/>
      <c r="O2409"/>
      <c r="P2409" s="368"/>
      <c r="Q2409" s="137"/>
      <c r="R2409" s="137"/>
      <c r="S2409" s="137"/>
      <c r="T2409" s="137"/>
      <c r="U2409"/>
      <c r="V2409"/>
      <c r="W2409"/>
    </row>
    <row r="2410" spans="1:23" s="8" customFormat="1">
      <c r="A2410" s="6"/>
      <c r="B2410" s="209"/>
      <c r="C2410" s="7"/>
      <c r="D2410"/>
      <c r="E2410"/>
      <c r="F2410"/>
      <c r="G2410"/>
      <c r="H2410"/>
      <c r="I2410"/>
      <c r="J2410"/>
      <c r="K2410"/>
      <c r="L2410"/>
      <c r="M2410"/>
      <c r="N2410"/>
      <c r="O2410"/>
      <c r="P2410" s="368"/>
      <c r="Q2410" s="137"/>
      <c r="R2410" s="137"/>
      <c r="S2410" s="137"/>
      <c r="T2410" s="137"/>
      <c r="U2410"/>
      <c r="V2410"/>
      <c r="W2410"/>
    </row>
    <row r="2411" spans="1:23" s="8" customFormat="1">
      <c r="A2411" s="6"/>
      <c r="B2411" s="209"/>
      <c r="C2411" s="7"/>
      <c r="D2411"/>
      <c r="E2411"/>
      <c r="F2411"/>
      <c r="G2411"/>
      <c r="H2411"/>
      <c r="I2411"/>
      <c r="J2411"/>
      <c r="K2411"/>
      <c r="L2411"/>
      <c r="M2411"/>
      <c r="N2411"/>
      <c r="O2411"/>
      <c r="P2411" s="368"/>
      <c r="Q2411" s="137"/>
      <c r="R2411" s="137"/>
      <c r="S2411" s="137"/>
      <c r="T2411" s="137"/>
      <c r="U2411"/>
      <c r="V2411"/>
      <c r="W2411"/>
    </row>
    <row r="2412" spans="1:23" s="8" customFormat="1">
      <c r="A2412" s="6"/>
      <c r="B2412" s="209"/>
      <c r="C2412" s="7"/>
      <c r="D2412"/>
      <c r="E2412"/>
      <c r="F2412"/>
      <c r="G2412"/>
      <c r="H2412"/>
      <c r="I2412"/>
      <c r="J2412"/>
      <c r="K2412"/>
      <c r="L2412"/>
      <c r="M2412"/>
      <c r="N2412"/>
      <c r="O2412"/>
      <c r="P2412" s="368"/>
      <c r="Q2412" s="137"/>
      <c r="R2412" s="137"/>
      <c r="S2412" s="137"/>
      <c r="T2412" s="137"/>
      <c r="U2412"/>
      <c r="V2412"/>
      <c r="W2412"/>
    </row>
    <row r="2413" spans="1:23" s="8" customFormat="1">
      <c r="A2413" s="6"/>
      <c r="B2413" s="209"/>
      <c r="C2413" s="7"/>
      <c r="D2413"/>
      <c r="E2413"/>
      <c r="F2413"/>
      <c r="G2413"/>
      <c r="H2413"/>
      <c r="I2413"/>
      <c r="J2413"/>
      <c r="K2413"/>
      <c r="L2413"/>
      <c r="M2413"/>
      <c r="N2413"/>
      <c r="O2413"/>
      <c r="P2413" s="368"/>
      <c r="Q2413" s="137"/>
      <c r="R2413" s="137"/>
      <c r="S2413" s="137"/>
      <c r="T2413" s="137"/>
      <c r="U2413"/>
      <c r="V2413"/>
      <c r="W2413"/>
    </row>
    <row r="2414" spans="1:23" s="8" customFormat="1">
      <c r="A2414" s="6"/>
      <c r="B2414" s="209"/>
      <c r="C2414" s="7"/>
      <c r="D2414"/>
      <c r="E2414"/>
      <c r="F2414"/>
      <c r="G2414"/>
      <c r="H2414"/>
      <c r="I2414"/>
      <c r="J2414"/>
      <c r="K2414"/>
      <c r="L2414"/>
      <c r="M2414"/>
      <c r="N2414"/>
      <c r="O2414"/>
      <c r="P2414" s="368"/>
      <c r="Q2414" s="137"/>
      <c r="R2414" s="137"/>
      <c r="S2414" s="137"/>
      <c r="T2414" s="137"/>
      <c r="U2414"/>
      <c r="V2414"/>
      <c r="W2414"/>
    </row>
    <row r="2415" spans="1:23" s="8" customFormat="1">
      <c r="A2415" s="6"/>
      <c r="B2415" s="209"/>
      <c r="C2415" s="7"/>
      <c r="D2415"/>
      <c r="E2415"/>
      <c r="F2415"/>
      <c r="G2415"/>
      <c r="H2415"/>
      <c r="I2415"/>
      <c r="J2415"/>
      <c r="K2415"/>
      <c r="L2415"/>
      <c r="M2415"/>
      <c r="N2415"/>
      <c r="O2415"/>
      <c r="P2415" s="368"/>
      <c r="Q2415" s="137"/>
      <c r="R2415" s="137"/>
      <c r="S2415" s="137"/>
      <c r="T2415" s="137"/>
      <c r="U2415"/>
      <c r="V2415"/>
      <c r="W2415"/>
    </row>
    <row r="2416" spans="1:23" s="8" customFormat="1">
      <c r="A2416" s="6"/>
      <c r="B2416" s="209"/>
      <c r="C2416" s="7"/>
      <c r="D2416"/>
      <c r="E2416"/>
      <c r="F2416"/>
      <c r="G2416"/>
      <c r="H2416"/>
      <c r="I2416"/>
      <c r="J2416"/>
      <c r="K2416"/>
      <c r="L2416"/>
      <c r="M2416"/>
      <c r="N2416"/>
      <c r="O2416"/>
      <c r="P2416" s="368"/>
      <c r="Q2416" s="137"/>
      <c r="R2416" s="137"/>
      <c r="S2416" s="137"/>
      <c r="T2416" s="137"/>
      <c r="U2416"/>
      <c r="V2416"/>
      <c r="W2416"/>
    </row>
    <row r="2417" spans="1:23" s="8" customFormat="1">
      <c r="A2417" s="6"/>
      <c r="B2417" s="209"/>
      <c r="C2417" s="7"/>
      <c r="D2417"/>
      <c r="E2417"/>
      <c r="F2417"/>
      <c r="G2417"/>
      <c r="H2417"/>
      <c r="I2417"/>
      <c r="J2417"/>
      <c r="K2417"/>
      <c r="L2417"/>
      <c r="M2417"/>
      <c r="N2417"/>
      <c r="O2417"/>
      <c r="P2417" s="368"/>
      <c r="Q2417" s="137"/>
      <c r="R2417" s="137"/>
      <c r="S2417" s="137"/>
      <c r="T2417" s="137"/>
      <c r="U2417"/>
      <c r="V2417"/>
      <c r="W2417"/>
    </row>
    <row r="2418" spans="1:23" s="8" customFormat="1">
      <c r="A2418" s="6"/>
      <c r="B2418" s="209"/>
      <c r="C2418" s="7"/>
      <c r="D2418"/>
      <c r="E2418"/>
      <c r="F2418"/>
      <c r="G2418"/>
      <c r="H2418"/>
      <c r="I2418"/>
      <c r="J2418"/>
      <c r="K2418"/>
      <c r="L2418"/>
      <c r="M2418"/>
      <c r="N2418"/>
      <c r="O2418"/>
      <c r="P2418" s="368"/>
      <c r="Q2418" s="137"/>
      <c r="R2418" s="137"/>
      <c r="S2418" s="137"/>
      <c r="T2418" s="137"/>
      <c r="U2418"/>
      <c r="V2418"/>
      <c r="W2418"/>
    </row>
    <row r="2419" spans="1:23" s="8" customFormat="1">
      <c r="A2419" s="6"/>
      <c r="B2419" s="209"/>
      <c r="C2419" s="7"/>
      <c r="D2419"/>
      <c r="E2419"/>
      <c r="F2419"/>
      <c r="G2419"/>
      <c r="H2419"/>
      <c r="I2419"/>
      <c r="J2419"/>
      <c r="K2419"/>
      <c r="L2419"/>
      <c r="M2419"/>
      <c r="N2419"/>
      <c r="O2419"/>
      <c r="P2419" s="368"/>
      <c r="Q2419" s="137"/>
      <c r="R2419" s="137"/>
      <c r="S2419" s="137"/>
      <c r="T2419" s="137"/>
      <c r="U2419"/>
      <c r="V2419"/>
      <c r="W2419"/>
    </row>
    <row r="2420" spans="1:23" s="8" customFormat="1">
      <c r="A2420" s="6"/>
      <c r="B2420" s="209"/>
      <c r="C2420" s="7"/>
      <c r="D2420"/>
      <c r="E2420"/>
      <c r="F2420"/>
      <c r="G2420"/>
      <c r="H2420"/>
      <c r="I2420"/>
      <c r="J2420"/>
      <c r="K2420"/>
      <c r="L2420"/>
      <c r="M2420"/>
      <c r="N2420"/>
      <c r="O2420"/>
      <c r="P2420" s="368"/>
      <c r="Q2420" s="137"/>
      <c r="R2420" s="137"/>
      <c r="S2420" s="137"/>
      <c r="T2420" s="137"/>
      <c r="U2420"/>
      <c r="V2420"/>
      <c r="W2420"/>
    </row>
    <row r="2421" spans="1:23" s="8" customFormat="1">
      <c r="A2421" s="6"/>
      <c r="B2421" s="209"/>
      <c r="C2421" s="7"/>
      <c r="D2421"/>
      <c r="E2421"/>
      <c r="F2421"/>
      <c r="G2421"/>
      <c r="H2421"/>
      <c r="I2421"/>
      <c r="J2421"/>
      <c r="K2421"/>
      <c r="L2421"/>
      <c r="M2421"/>
      <c r="N2421"/>
      <c r="O2421"/>
      <c r="P2421" s="368"/>
      <c r="Q2421" s="137"/>
      <c r="R2421" s="137"/>
      <c r="S2421" s="137"/>
      <c r="T2421" s="137"/>
      <c r="U2421"/>
      <c r="V2421"/>
      <c r="W2421"/>
    </row>
    <row r="2422" spans="1:23" s="8" customFormat="1">
      <c r="A2422" s="6"/>
      <c r="B2422" s="209"/>
      <c r="C2422" s="7"/>
      <c r="D2422"/>
      <c r="E2422"/>
      <c r="F2422"/>
      <c r="G2422"/>
      <c r="H2422"/>
      <c r="I2422"/>
      <c r="J2422"/>
      <c r="K2422"/>
      <c r="L2422"/>
      <c r="M2422"/>
      <c r="N2422"/>
      <c r="O2422"/>
      <c r="P2422" s="368"/>
      <c r="Q2422" s="137"/>
      <c r="R2422" s="137"/>
      <c r="S2422" s="137"/>
      <c r="T2422" s="137"/>
      <c r="U2422"/>
      <c r="V2422"/>
      <c r="W2422"/>
    </row>
    <row r="2423" spans="1:23" s="8" customFormat="1">
      <c r="A2423" s="6"/>
      <c r="B2423" s="209"/>
      <c r="C2423" s="7"/>
      <c r="D2423"/>
      <c r="E2423"/>
      <c r="F2423"/>
      <c r="G2423"/>
      <c r="H2423"/>
      <c r="I2423"/>
      <c r="J2423"/>
      <c r="K2423"/>
      <c r="L2423"/>
      <c r="M2423"/>
      <c r="N2423"/>
      <c r="O2423"/>
      <c r="P2423" s="368"/>
      <c r="Q2423" s="137"/>
      <c r="R2423" s="137"/>
      <c r="S2423" s="137"/>
      <c r="T2423" s="137"/>
      <c r="U2423"/>
      <c r="V2423"/>
      <c r="W2423"/>
    </row>
    <row r="2424" spans="1:23" s="8" customFormat="1">
      <c r="A2424" s="6"/>
      <c r="B2424" s="209"/>
      <c r="C2424" s="7"/>
      <c r="D2424"/>
      <c r="E2424"/>
      <c r="F2424"/>
      <c r="G2424"/>
      <c r="H2424"/>
      <c r="I2424"/>
      <c r="J2424"/>
      <c r="K2424"/>
      <c r="L2424"/>
      <c r="M2424"/>
      <c r="N2424"/>
      <c r="O2424"/>
      <c r="P2424" s="368"/>
      <c r="Q2424" s="137"/>
      <c r="R2424" s="137"/>
      <c r="S2424" s="137"/>
      <c r="T2424" s="137"/>
      <c r="U2424"/>
      <c r="V2424"/>
      <c r="W2424"/>
    </row>
    <row r="2425" spans="1:23" s="8" customFormat="1">
      <c r="A2425" s="6"/>
      <c r="B2425" s="209"/>
      <c r="C2425" s="7"/>
      <c r="D2425"/>
      <c r="E2425"/>
      <c r="F2425"/>
      <c r="G2425"/>
      <c r="H2425"/>
      <c r="I2425"/>
      <c r="J2425"/>
      <c r="K2425"/>
      <c r="L2425"/>
      <c r="M2425"/>
      <c r="N2425"/>
      <c r="O2425"/>
      <c r="P2425" s="368"/>
      <c r="Q2425" s="137"/>
      <c r="R2425" s="137"/>
      <c r="S2425" s="137"/>
      <c r="T2425" s="137"/>
      <c r="U2425"/>
      <c r="V2425"/>
      <c r="W2425"/>
    </row>
    <row r="2426" spans="1:23" s="8" customFormat="1">
      <c r="A2426" s="6"/>
      <c r="B2426" s="209"/>
      <c r="C2426" s="7"/>
      <c r="D2426"/>
      <c r="E2426"/>
      <c r="F2426"/>
      <c r="G2426"/>
      <c r="H2426"/>
      <c r="I2426"/>
      <c r="J2426"/>
      <c r="K2426"/>
      <c r="L2426"/>
      <c r="M2426"/>
      <c r="N2426"/>
      <c r="O2426"/>
      <c r="P2426" s="368"/>
      <c r="Q2426" s="137"/>
      <c r="R2426" s="137"/>
      <c r="S2426" s="137"/>
      <c r="T2426" s="137"/>
      <c r="U2426"/>
      <c r="V2426"/>
      <c r="W2426"/>
    </row>
    <row r="2427" spans="1:23" s="8" customFormat="1">
      <c r="A2427" s="6"/>
      <c r="B2427" s="209"/>
      <c r="C2427" s="7"/>
      <c r="D2427"/>
      <c r="E2427"/>
      <c r="F2427"/>
      <c r="G2427"/>
      <c r="H2427"/>
      <c r="I2427"/>
      <c r="J2427"/>
      <c r="K2427"/>
      <c r="L2427"/>
      <c r="M2427"/>
      <c r="N2427"/>
      <c r="O2427"/>
      <c r="P2427" s="368"/>
      <c r="Q2427" s="137"/>
      <c r="R2427" s="137"/>
      <c r="S2427" s="137"/>
      <c r="T2427" s="137"/>
      <c r="U2427"/>
      <c r="V2427"/>
      <c r="W2427"/>
    </row>
    <row r="2428" spans="1:23" s="8" customFormat="1">
      <c r="A2428" s="6"/>
      <c r="B2428" s="209"/>
      <c r="C2428" s="7"/>
      <c r="D2428"/>
      <c r="E2428"/>
      <c r="F2428"/>
      <c r="G2428"/>
      <c r="H2428"/>
      <c r="I2428"/>
      <c r="J2428"/>
      <c r="K2428"/>
      <c r="L2428"/>
      <c r="M2428"/>
      <c r="N2428"/>
      <c r="O2428"/>
      <c r="P2428" s="368"/>
      <c r="Q2428" s="137"/>
      <c r="R2428" s="137"/>
      <c r="S2428" s="137"/>
      <c r="T2428" s="137"/>
      <c r="U2428"/>
      <c r="V2428"/>
      <c r="W2428"/>
    </row>
    <row r="2429" spans="1:23" s="8" customFormat="1">
      <c r="A2429" s="6"/>
      <c r="B2429" s="209"/>
      <c r="C2429" s="7"/>
      <c r="D2429"/>
      <c r="E2429"/>
      <c r="F2429"/>
      <c r="G2429"/>
      <c r="H2429"/>
      <c r="I2429"/>
      <c r="J2429"/>
      <c r="K2429"/>
      <c r="L2429"/>
      <c r="M2429"/>
      <c r="N2429"/>
      <c r="O2429"/>
      <c r="P2429" s="368"/>
      <c r="Q2429" s="137"/>
      <c r="R2429" s="137"/>
      <c r="S2429" s="137"/>
      <c r="T2429" s="137"/>
      <c r="U2429"/>
      <c r="V2429"/>
      <c r="W2429"/>
    </row>
    <row r="2430" spans="1:23" s="8" customFormat="1">
      <c r="A2430" s="6"/>
      <c r="B2430" s="209"/>
      <c r="C2430" s="7"/>
      <c r="D2430"/>
      <c r="E2430"/>
      <c r="F2430"/>
      <c r="G2430"/>
      <c r="H2430"/>
      <c r="I2430"/>
      <c r="J2430"/>
      <c r="K2430"/>
      <c r="L2430"/>
      <c r="M2430"/>
      <c r="N2430"/>
      <c r="O2430"/>
      <c r="P2430" s="368"/>
      <c r="Q2430" s="137"/>
      <c r="R2430" s="137"/>
      <c r="S2430" s="137"/>
      <c r="T2430" s="137"/>
      <c r="U2430"/>
      <c r="V2430"/>
      <c r="W2430"/>
    </row>
    <row r="2431" spans="1:23" s="8" customFormat="1">
      <c r="A2431" s="6"/>
      <c r="B2431" s="209"/>
      <c r="C2431" s="7"/>
      <c r="D2431"/>
      <c r="E2431"/>
      <c r="F2431"/>
      <c r="G2431"/>
      <c r="H2431"/>
      <c r="I2431"/>
      <c r="J2431"/>
      <c r="K2431"/>
      <c r="L2431"/>
      <c r="M2431"/>
      <c r="N2431"/>
      <c r="O2431"/>
      <c r="P2431" s="368"/>
      <c r="Q2431" s="137"/>
      <c r="R2431" s="137"/>
      <c r="S2431" s="137"/>
      <c r="T2431" s="137"/>
      <c r="U2431"/>
      <c r="V2431"/>
      <c r="W2431"/>
    </row>
    <row r="2432" spans="1:23" s="8" customFormat="1">
      <c r="A2432" s="6"/>
      <c r="B2432" s="209"/>
      <c r="C2432" s="7"/>
      <c r="D2432"/>
      <c r="E2432"/>
      <c r="F2432"/>
      <c r="G2432"/>
      <c r="H2432"/>
      <c r="I2432"/>
      <c r="J2432"/>
      <c r="K2432"/>
      <c r="L2432"/>
      <c r="M2432"/>
      <c r="N2432"/>
      <c r="O2432"/>
      <c r="P2432" s="368"/>
      <c r="Q2432" s="137"/>
      <c r="R2432" s="137"/>
      <c r="S2432" s="137"/>
      <c r="T2432" s="137"/>
      <c r="U2432"/>
      <c r="V2432"/>
      <c r="W2432"/>
    </row>
    <row r="2433" spans="1:23" s="8" customFormat="1">
      <c r="A2433" s="6"/>
      <c r="B2433" s="209"/>
      <c r="C2433" s="7"/>
      <c r="D2433"/>
      <c r="E2433"/>
      <c r="F2433"/>
      <c r="G2433"/>
      <c r="H2433"/>
      <c r="I2433"/>
      <c r="J2433"/>
      <c r="K2433"/>
      <c r="L2433"/>
      <c r="M2433"/>
      <c r="N2433"/>
      <c r="O2433"/>
      <c r="P2433" s="368"/>
      <c r="Q2433" s="137"/>
      <c r="R2433" s="137"/>
      <c r="S2433" s="137"/>
      <c r="T2433" s="137"/>
      <c r="U2433"/>
      <c r="V2433"/>
      <c r="W2433"/>
    </row>
    <row r="2434" spans="1:23" s="8" customFormat="1">
      <c r="A2434" s="6"/>
      <c r="B2434" s="209"/>
      <c r="C2434" s="7"/>
      <c r="D2434"/>
      <c r="E2434"/>
      <c r="F2434"/>
      <c r="G2434"/>
      <c r="H2434"/>
      <c r="I2434"/>
      <c r="J2434"/>
      <c r="K2434"/>
      <c r="L2434"/>
      <c r="M2434"/>
      <c r="N2434"/>
      <c r="O2434"/>
      <c r="P2434" s="368"/>
      <c r="Q2434" s="137"/>
      <c r="R2434" s="137"/>
      <c r="S2434" s="137"/>
      <c r="T2434" s="137"/>
      <c r="U2434"/>
      <c r="V2434"/>
      <c r="W2434"/>
    </row>
    <row r="2435" spans="1:23" s="8" customFormat="1">
      <c r="A2435" s="6"/>
      <c r="B2435" s="209"/>
      <c r="C2435" s="7"/>
      <c r="D2435"/>
      <c r="E2435"/>
      <c r="F2435"/>
      <c r="G2435"/>
      <c r="H2435"/>
      <c r="I2435"/>
      <c r="J2435"/>
      <c r="K2435"/>
      <c r="L2435"/>
      <c r="M2435"/>
      <c r="N2435"/>
      <c r="O2435"/>
      <c r="P2435" s="368"/>
      <c r="Q2435" s="137"/>
      <c r="R2435" s="137"/>
      <c r="S2435" s="137"/>
      <c r="T2435" s="137"/>
      <c r="U2435"/>
      <c r="V2435"/>
      <c r="W2435"/>
    </row>
    <row r="2436" spans="1:23" s="8" customFormat="1">
      <c r="A2436" s="6"/>
      <c r="B2436" s="209"/>
      <c r="C2436" s="7"/>
      <c r="D2436"/>
      <c r="E2436"/>
      <c r="F2436"/>
      <c r="G2436"/>
      <c r="H2436"/>
      <c r="I2436"/>
      <c r="J2436"/>
      <c r="K2436"/>
      <c r="L2436"/>
      <c r="M2436"/>
      <c r="N2436"/>
      <c r="O2436"/>
      <c r="P2436" s="368"/>
      <c r="Q2436" s="137"/>
      <c r="R2436" s="137"/>
      <c r="S2436" s="137"/>
      <c r="T2436" s="137"/>
      <c r="U2436"/>
      <c r="V2436"/>
      <c r="W2436"/>
    </row>
    <row r="2437" spans="1:23" s="8" customFormat="1">
      <c r="A2437" s="6"/>
      <c r="B2437" s="209"/>
      <c r="C2437" s="7"/>
      <c r="D2437"/>
      <c r="E2437"/>
      <c r="F2437"/>
      <c r="G2437"/>
      <c r="H2437"/>
      <c r="I2437"/>
      <c r="J2437"/>
      <c r="K2437"/>
      <c r="L2437"/>
      <c r="M2437"/>
      <c r="N2437"/>
      <c r="O2437"/>
      <c r="P2437" s="368"/>
      <c r="Q2437" s="137"/>
      <c r="R2437" s="137"/>
      <c r="S2437" s="137"/>
      <c r="T2437" s="137"/>
      <c r="U2437"/>
      <c r="V2437"/>
      <c r="W2437"/>
    </row>
    <row r="2438" spans="1:23" s="8" customFormat="1">
      <c r="A2438" s="6"/>
      <c r="B2438" s="209"/>
      <c r="C2438" s="7"/>
      <c r="D2438"/>
      <c r="E2438"/>
      <c r="F2438"/>
      <c r="G2438"/>
      <c r="H2438"/>
      <c r="I2438"/>
      <c r="J2438"/>
      <c r="K2438"/>
      <c r="L2438"/>
      <c r="M2438"/>
      <c r="N2438"/>
      <c r="O2438"/>
      <c r="P2438" s="368"/>
      <c r="Q2438" s="137"/>
      <c r="R2438" s="137"/>
      <c r="S2438" s="137"/>
      <c r="T2438" s="137"/>
      <c r="U2438"/>
      <c r="V2438"/>
      <c r="W2438"/>
    </row>
    <row r="2439" spans="1:23" s="8" customFormat="1">
      <c r="A2439" s="6"/>
      <c r="B2439" s="209"/>
      <c r="C2439" s="7"/>
      <c r="D2439"/>
      <c r="E2439"/>
      <c r="F2439"/>
      <c r="G2439"/>
      <c r="H2439"/>
      <c r="I2439"/>
      <c r="J2439"/>
      <c r="K2439"/>
      <c r="L2439"/>
      <c r="M2439"/>
      <c r="N2439"/>
      <c r="O2439"/>
      <c r="P2439" s="368"/>
      <c r="Q2439" s="137"/>
      <c r="R2439" s="137"/>
      <c r="S2439" s="137"/>
      <c r="T2439" s="137"/>
      <c r="U2439"/>
      <c r="V2439"/>
      <c r="W2439"/>
    </row>
    <row r="2440" spans="1:23" s="8" customFormat="1">
      <c r="A2440" s="6"/>
      <c r="B2440" s="209"/>
      <c r="C2440" s="7"/>
      <c r="D2440"/>
      <c r="E2440"/>
      <c r="F2440"/>
      <c r="G2440"/>
      <c r="H2440"/>
      <c r="I2440"/>
      <c r="J2440"/>
      <c r="K2440"/>
      <c r="L2440"/>
      <c r="M2440"/>
      <c r="N2440"/>
      <c r="O2440"/>
      <c r="P2440" s="368"/>
      <c r="Q2440" s="137"/>
      <c r="R2440" s="137"/>
      <c r="S2440" s="137"/>
      <c r="T2440" s="137"/>
      <c r="U2440"/>
      <c r="V2440"/>
      <c r="W2440"/>
    </row>
    <row r="2441" spans="1:23" s="8" customFormat="1">
      <c r="A2441" s="6"/>
      <c r="B2441" s="209"/>
      <c r="C2441" s="7"/>
      <c r="D2441"/>
      <c r="E2441"/>
      <c r="F2441"/>
      <c r="G2441"/>
      <c r="H2441"/>
      <c r="I2441"/>
      <c r="J2441"/>
      <c r="K2441"/>
      <c r="L2441"/>
      <c r="M2441"/>
      <c r="N2441"/>
      <c r="O2441"/>
      <c r="P2441" s="368"/>
      <c r="Q2441" s="137"/>
      <c r="R2441" s="137"/>
      <c r="S2441" s="137"/>
      <c r="T2441" s="137"/>
      <c r="U2441"/>
      <c r="V2441"/>
      <c r="W2441"/>
    </row>
    <row r="2442" spans="1:23" s="8" customFormat="1">
      <c r="A2442" s="6"/>
      <c r="B2442" s="209"/>
      <c r="C2442" s="7"/>
      <c r="D2442"/>
      <c r="E2442"/>
      <c r="F2442"/>
      <c r="G2442"/>
      <c r="H2442"/>
      <c r="I2442"/>
      <c r="J2442"/>
      <c r="K2442"/>
      <c r="L2442"/>
      <c r="M2442"/>
      <c r="N2442"/>
      <c r="O2442"/>
      <c r="P2442" s="368"/>
      <c r="Q2442" s="137"/>
      <c r="R2442" s="137"/>
      <c r="S2442" s="137"/>
      <c r="T2442" s="137"/>
      <c r="U2442"/>
      <c r="V2442"/>
      <c r="W2442"/>
    </row>
    <row r="2443" spans="1:23" s="8" customFormat="1">
      <c r="A2443" s="6"/>
      <c r="B2443" s="209"/>
      <c r="C2443" s="7"/>
      <c r="D2443"/>
      <c r="E2443"/>
      <c r="F2443"/>
      <c r="G2443"/>
      <c r="H2443"/>
      <c r="I2443"/>
      <c r="J2443"/>
      <c r="K2443"/>
      <c r="L2443"/>
      <c r="M2443"/>
      <c r="N2443"/>
      <c r="O2443"/>
      <c r="P2443" s="368"/>
      <c r="Q2443" s="137"/>
      <c r="R2443" s="137"/>
      <c r="S2443" s="137"/>
      <c r="T2443" s="137"/>
      <c r="U2443"/>
      <c r="V2443"/>
      <c r="W2443"/>
    </row>
    <row r="2444" spans="1:23" s="8" customFormat="1">
      <c r="A2444" s="6"/>
      <c r="B2444" s="209"/>
      <c r="C2444" s="7"/>
      <c r="D2444"/>
      <c r="E2444"/>
      <c r="F2444"/>
      <c r="G2444"/>
      <c r="H2444"/>
      <c r="I2444"/>
      <c r="J2444"/>
      <c r="K2444"/>
      <c r="L2444"/>
      <c r="M2444"/>
      <c r="N2444"/>
      <c r="O2444"/>
      <c r="P2444" s="368"/>
      <c r="Q2444" s="137"/>
      <c r="R2444" s="137"/>
      <c r="S2444" s="137"/>
      <c r="T2444" s="137"/>
      <c r="U2444"/>
      <c r="V2444"/>
      <c r="W2444"/>
    </row>
    <row r="2445" spans="1:23" s="8" customFormat="1">
      <c r="A2445" s="6"/>
      <c r="B2445" s="209"/>
      <c r="C2445" s="7"/>
      <c r="D2445"/>
      <c r="E2445"/>
      <c r="F2445"/>
      <c r="G2445"/>
      <c r="H2445"/>
      <c r="I2445"/>
      <c r="J2445"/>
      <c r="K2445"/>
      <c r="L2445"/>
      <c r="M2445"/>
      <c r="N2445"/>
      <c r="O2445"/>
      <c r="P2445" s="368"/>
      <c r="Q2445" s="137"/>
      <c r="R2445" s="137"/>
      <c r="S2445" s="137"/>
      <c r="T2445" s="137"/>
      <c r="U2445"/>
      <c r="V2445"/>
      <c r="W2445"/>
    </row>
    <row r="2446" spans="1:23" s="8" customFormat="1">
      <c r="A2446" s="6"/>
      <c r="B2446" s="209"/>
      <c r="C2446" s="7"/>
      <c r="D2446"/>
      <c r="E2446"/>
      <c r="F2446"/>
      <c r="G2446"/>
      <c r="H2446"/>
      <c r="I2446"/>
      <c r="J2446"/>
      <c r="K2446"/>
      <c r="L2446"/>
      <c r="M2446"/>
      <c r="N2446"/>
      <c r="O2446"/>
      <c r="P2446" s="368"/>
      <c r="Q2446" s="137"/>
      <c r="R2446" s="137"/>
      <c r="S2446" s="137"/>
      <c r="T2446" s="137"/>
      <c r="U2446"/>
      <c r="V2446"/>
      <c r="W2446"/>
    </row>
    <row r="2447" spans="1:23" s="8" customFormat="1">
      <c r="A2447" s="6"/>
      <c r="B2447" s="209"/>
      <c r="C2447" s="7"/>
      <c r="D2447"/>
      <c r="E2447"/>
      <c r="F2447"/>
      <c r="G2447"/>
      <c r="H2447"/>
      <c r="I2447"/>
      <c r="J2447"/>
      <c r="K2447"/>
      <c r="L2447"/>
      <c r="M2447"/>
      <c r="N2447"/>
      <c r="O2447"/>
      <c r="P2447" s="368"/>
      <c r="Q2447" s="137"/>
      <c r="R2447" s="137"/>
      <c r="S2447" s="137"/>
      <c r="T2447" s="137"/>
      <c r="U2447"/>
      <c r="V2447"/>
      <c r="W2447"/>
    </row>
    <row r="2448" spans="1:23" s="8" customFormat="1">
      <c r="A2448" s="6"/>
      <c r="B2448" s="209"/>
      <c r="C2448" s="7"/>
      <c r="D2448"/>
      <c r="E2448"/>
      <c r="F2448"/>
      <c r="G2448"/>
      <c r="H2448"/>
      <c r="I2448"/>
      <c r="J2448"/>
      <c r="K2448"/>
      <c r="L2448"/>
      <c r="M2448"/>
      <c r="N2448"/>
      <c r="O2448"/>
      <c r="P2448" s="368"/>
      <c r="Q2448" s="137"/>
      <c r="R2448" s="137"/>
      <c r="S2448" s="137"/>
      <c r="T2448" s="137"/>
      <c r="U2448"/>
      <c r="V2448"/>
      <c r="W2448"/>
    </row>
    <row r="2449" spans="1:23" s="8" customFormat="1">
      <c r="A2449" s="6"/>
      <c r="B2449" s="209"/>
      <c r="C2449" s="7"/>
      <c r="D2449"/>
      <c r="E2449"/>
      <c r="F2449"/>
      <c r="G2449"/>
      <c r="H2449"/>
      <c r="I2449"/>
      <c r="J2449"/>
      <c r="K2449"/>
      <c r="L2449"/>
      <c r="M2449"/>
      <c r="N2449"/>
      <c r="O2449"/>
      <c r="P2449" s="368"/>
      <c r="Q2449" s="137"/>
      <c r="R2449" s="137"/>
      <c r="S2449" s="137"/>
      <c r="T2449" s="137"/>
      <c r="U2449"/>
      <c r="V2449"/>
      <c r="W2449"/>
    </row>
    <row r="2450" spans="1:23" s="8" customFormat="1">
      <c r="A2450" s="6"/>
      <c r="B2450" s="209"/>
      <c r="C2450" s="7"/>
      <c r="D2450"/>
      <c r="E2450"/>
      <c r="F2450"/>
      <c r="G2450"/>
      <c r="H2450"/>
      <c r="I2450"/>
      <c r="J2450"/>
      <c r="K2450"/>
      <c r="L2450"/>
      <c r="M2450"/>
      <c r="N2450"/>
      <c r="O2450"/>
      <c r="P2450" s="368"/>
      <c r="Q2450" s="137"/>
      <c r="R2450" s="137"/>
      <c r="S2450" s="137"/>
      <c r="T2450" s="137"/>
      <c r="U2450"/>
      <c r="V2450"/>
      <c r="W2450"/>
    </row>
    <row r="2451" spans="1:23" s="8" customFormat="1">
      <c r="A2451" s="6"/>
      <c r="B2451" s="209"/>
      <c r="C2451" s="7"/>
      <c r="D2451"/>
      <c r="E2451"/>
      <c r="F2451"/>
      <c r="G2451"/>
      <c r="H2451"/>
      <c r="I2451"/>
      <c r="J2451"/>
      <c r="K2451"/>
      <c r="L2451"/>
      <c r="M2451"/>
      <c r="N2451"/>
      <c r="O2451"/>
      <c r="P2451" s="368"/>
      <c r="Q2451" s="137"/>
      <c r="R2451" s="137"/>
      <c r="S2451" s="137"/>
      <c r="T2451" s="137"/>
      <c r="U2451"/>
      <c r="V2451"/>
      <c r="W2451"/>
    </row>
    <row r="2452" spans="1:23" s="8" customFormat="1">
      <c r="A2452" s="6"/>
      <c r="B2452" s="209"/>
      <c r="C2452" s="7"/>
      <c r="D2452"/>
      <c r="E2452"/>
      <c r="F2452"/>
      <c r="G2452"/>
      <c r="H2452"/>
      <c r="I2452"/>
      <c r="J2452"/>
      <c r="K2452"/>
      <c r="L2452"/>
      <c r="M2452"/>
      <c r="N2452"/>
      <c r="O2452"/>
      <c r="P2452" s="368"/>
      <c r="Q2452" s="137"/>
      <c r="R2452" s="137"/>
      <c r="S2452" s="137"/>
      <c r="T2452" s="137"/>
      <c r="U2452"/>
      <c r="V2452"/>
      <c r="W2452"/>
    </row>
    <row r="2453" spans="1:23" s="8" customFormat="1">
      <c r="A2453" s="6"/>
      <c r="B2453" s="209"/>
      <c r="C2453" s="7"/>
      <c r="D2453"/>
      <c r="E2453"/>
      <c r="F2453"/>
      <c r="G2453"/>
      <c r="H2453"/>
      <c r="I2453"/>
      <c r="J2453"/>
      <c r="K2453"/>
      <c r="L2453"/>
      <c r="M2453"/>
      <c r="N2453"/>
      <c r="O2453"/>
      <c r="P2453" s="368"/>
      <c r="Q2453" s="137"/>
      <c r="R2453" s="137"/>
      <c r="S2453" s="137"/>
      <c r="T2453" s="137"/>
      <c r="U2453"/>
      <c r="V2453"/>
      <c r="W2453"/>
    </row>
    <row r="2454" spans="1:23" s="8" customFormat="1">
      <c r="A2454" s="6"/>
      <c r="B2454" s="209"/>
      <c r="C2454" s="7"/>
      <c r="D2454"/>
      <c r="E2454"/>
      <c r="F2454"/>
      <c r="G2454"/>
      <c r="H2454"/>
      <c r="I2454"/>
      <c r="J2454"/>
      <c r="K2454"/>
      <c r="L2454"/>
      <c r="M2454"/>
      <c r="N2454"/>
      <c r="O2454"/>
      <c r="P2454" s="368"/>
      <c r="Q2454" s="137"/>
      <c r="R2454" s="137"/>
      <c r="S2454" s="137"/>
      <c r="T2454" s="137"/>
      <c r="U2454"/>
      <c r="V2454"/>
      <c r="W2454"/>
    </row>
    <row r="2455" spans="1:23" s="8" customFormat="1">
      <c r="A2455" s="6"/>
      <c r="B2455" s="209"/>
      <c r="C2455" s="7"/>
      <c r="D2455"/>
      <c r="E2455"/>
      <c r="F2455"/>
      <c r="G2455"/>
      <c r="H2455"/>
      <c r="I2455"/>
      <c r="J2455"/>
      <c r="K2455"/>
      <c r="L2455"/>
      <c r="M2455"/>
      <c r="N2455"/>
      <c r="O2455"/>
      <c r="P2455" s="368"/>
      <c r="Q2455" s="137"/>
      <c r="R2455" s="137"/>
      <c r="S2455" s="137"/>
      <c r="T2455" s="137"/>
      <c r="U2455"/>
      <c r="V2455"/>
      <c r="W2455"/>
    </row>
    <row r="2456" spans="1:23" s="8" customFormat="1">
      <c r="A2456" s="6"/>
      <c r="B2456" s="209"/>
      <c r="C2456" s="7"/>
      <c r="D2456"/>
      <c r="E2456"/>
      <c r="F2456"/>
      <c r="G2456"/>
      <c r="H2456"/>
      <c r="I2456"/>
      <c r="J2456"/>
      <c r="K2456"/>
      <c r="L2456"/>
      <c r="M2456"/>
      <c r="N2456"/>
      <c r="O2456"/>
      <c r="P2456" s="368"/>
      <c r="Q2456" s="137"/>
      <c r="R2456" s="137"/>
      <c r="S2456" s="137"/>
      <c r="T2456" s="137"/>
      <c r="U2456"/>
      <c r="V2456"/>
      <c r="W2456"/>
    </row>
    <row r="2457" spans="1:23" s="8" customFormat="1">
      <c r="A2457" s="6"/>
      <c r="B2457" s="209"/>
      <c r="C2457" s="7"/>
      <c r="D2457"/>
      <c r="E2457"/>
      <c r="F2457"/>
      <c r="G2457"/>
      <c r="H2457"/>
      <c r="I2457"/>
      <c r="J2457"/>
      <c r="K2457"/>
      <c r="L2457"/>
      <c r="M2457"/>
      <c r="N2457"/>
      <c r="O2457"/>
      <c r="P2457" s="368"/>
      <c r="Q2457" s="137"/>
      <c r="R2457" s="137"/>
      <c r="S2457" s="137"/>
      <c r="T2457" s="137"/>
      <c r="U2457"/>
      <c r="V2457"/>
      <c r="W2457"/>
    </row>
    <row r="2458" spans="1:23" s="8" customFormat="1">
      <c r="A2458" s="6"/>
      <c r="B2458" s="209"/>
      <c r="C2458" s="7"/>
      <c r="D2458"/>
      <c r="E2458"/>
      <c r="F2458"/>
      <c r="G2458"/>
      <c r="H2458"/>
      <c r="I2458"/>
      <c r="J2458"/>
      <c r="K2458"/>
      <c r="L2458"/>
      <c r="M2458"/>
      <c r="N2458"/>
      <c r="O2458"/>
      <c r="P2458" s="368"/>
      <c r="Q2458" s="137"/>
      <c r="R2458" s="137"/>
      <c r="S2458" s="137"/>
      <c r="T2458" s="137"/>
      <c r="U2458"/>
      <c r="V2458"/>
      <c r="W2458"/>
    </row>
    <row r="2459" spans="1:23" s="8" customFormat="1">
      <c r="A2459" s="6"/>
      <c r="B2459" s="209"/>
      <c r="C2459" s="7"/>
      <c r="D2459"/>
      <c r="E2459"/>
      <c r="F2459"/>
      <c r="G2459"/>
      <c r="H2459"/>
      <c r="I2459"/>
      <c r="J2459"/>
      <c r="K2459"/>
      <c r="L2459"/>
      <c r="M2459"/>
      <c r="N2459"/>
      <c r="O2459"/>
      <c r="P2459" s="368"/>
      <c r="Q2459" s="137"/>
      <c r="R2459" s="137"/>
      <c r="S2459" s="137"/>
      <c r="T2459" s="137"/>
      <c r="U2459"/>
      <c r="V2459"/>
      <c r="W2459"/>
    </row>
    <row r="2460" spans="1:23" s="8" customFormat="1">
      <c r="A2460" s="6"/>
      <c r="B2460" s="209"/>
      <c r="C2460" s="7"/>
      <c r="D2460"/>
      <c r="E2460"/>
      <c r="F2460"/>
      <c r="G2460"/>
      <c r="H2460"/>
      <c r="I2460"/>
      <c r="J2460"/>
      <c r="K2460"/>
      <c r="L2460"/>
      <c r="M2460"/>
      <c r="N2460"/>
      <c r="O2460"/>
      <c r="P2460" s="368"/>
      <c r="Q2460" s="137"/>
      <c r="R2460" s="137"/>
      <c r="S2460" s="137"/>
      <c r="T2460" s="137"/>
      <c r="U2460"/>
      <c r="V2460"/>
      <c r="W2460"/>
    </row>
    <row r="2461" spans="1:23" s="8" customFormat="1">
      <c r="A2461" s="6"/>
      <c r="B2461" s="209"/>
      <c r="C2461" s="7"/>
      <c r="D2461"/>
      <c r="E2461"/>
      <c r="F2461"/>
      <c r="G2461"/>
      <c r="H2461"/>
      <c r="I2461"/>
      <c r="J2461"/>
      <c r="K2461"/>
      <c r="L2461"/>
      <c r="M2461"/>
      <c r="N2461"/>
      <c r="O2461"/>
      <c r="P2461" s="368"/>
      <c r="Q2461" s="137"/>
      <c r="R2461" s="137"/>
      <c r="S2461" s="137"/>
      <c r="T2461" s="137"/>
      <c r="U2461"/>
      <c r="V2461"/>
      <c r="W2461"/>
    </row>
    <row r="2462" spans="1:23" s="8" customFormat="1">
      <c r="A2462" s="6"/>
      <c r="B2462" s="209"/>
      <c r="C2462" s="7"/>
      <c r="D2462"/>
      <c r="E2462"/>
      <c r="F2462"/>
      <c r="G2462"/>
      <c r="H2462"/>
      <c r="I2462"/>
      <c r="J2462"/>
      <c r="K2462"/>
      <c r="L2462"/>
      <c r="M2462"/>
      <c r="N2462"/>
      <c r="O2462"/>
      <c r="P2462" s="368"/>
      <c r="Q2462" s="137"/>
      <c r="R2462" s="137"/>
      <c r="S2462" s="137"/>
      <c r="T2462" s="137"/>
      <c r="U2462"/>
      <c r="V2462"/>
      <c r="W2462"/>
    </row>
    <row r="2463" spans="1:23" s="8" customFormat="1">
      <c r="A2463" s="6"/>
      <c r="B2463" s="209"/>
      <c r="C2463" s="7"/>
      <c r="D2463"/>
      <c r="E2463"/>
      <c r="F2463"/>
      <c r="G2463"/>
      <c r="H2463"/>
      <c r="I2463"/>
      <c r="J2463"/>
      <c r="K2463"/>
      <c r="L2463"/>
      <c r="M2463"/>
      <c r="N2463"/>
      <c r="O2463"/>
      <c r="P2463" s="368"/>
      <c r="Q2463" s="137"/>
      <c r="R2463" s="137"/>
      <c r="S2463" s="137"/>
      <c r="T2463" s="137"/>
      <c r="U2463"/>
      <c r="V2463"/>
      <c r="W2463"/>
    </row>
    <row r="2464" spans="1:23" s="8" customFormat="1">
      <c r="A2464" s="6"/>
      <c r="B2464" s="209"/>
      <c r="C2464" s="7"/>
      <c r="D2464"/>
      <c r="E2464"/>
      <c r="F2464"/>
      <c r="G2464"/>
      <c r="H2464"/>
      <c r="I2464"/>
      <c r="J2464"/>
      <c r="K2464"/>
      <c r="L2464"/>
      <c r="M2464"/>
      <c r="N2464"/>
      <c r="O2464"/>
      <c r="P2464" s="368"/>
      <c r="Q2464" s="137"/>
      <c r="R2464" s="137"/>
      <c r="S2464" s="137"/>
      <c r="T2464" s="137"/>
      <c r="U2464"/>
      <c r="V2464"/>
      <c r="W2464"/>
    </row>
    <row r="2465" spans="1:23" s="8" customFormat="1">
      <c r="A2465" s="6"/>
      <c r="B2465" s="209"/>
      <c r="C2465" s="7"/>
      <c r="D2465"/>
      <c r="E2465"/>
      <c r="F2465"/>
      <c r="G2465"/>
      <c r="H2465"/>
      <c r="I2465"/>
      <c r="J2465"/>
      <c r="K2465"/>
      <c r="L2465"/>
      <c r="M2465"/>
      <c r="N2465"/>
      <c r="O2465"/>
      <c r="P2465" s="368"/>
      <c r="Q2465" s="137"/>
      <c r="R2465" s="137"/>
      <c r="S2465" s="137"/>
      <c r="T2465" s="137"/>
      <c r="U2465"/>
      <c r="V2465"/>
      <c r="W2465"/>
    </row>
    <row r="2466" spans="1:23" s="8" customFormat="1">
      <c r="A2466" s="6"/>
      <c r="B2466" s="209"/>
      <c r="C2466" s="7"/>
      <c r="D2466"/>
      <c r="E2466"/>
      <c r="F2466"/>
      <c r="G2466"/>
      <c r="H2466"/>
      <c r="I2466"/>
      <c r="J2466"/>
      <c r="K2466"/>
      <c r="L2466"/>
      <c r="M2466"/>
      <c r="N2466"/>
      <c r="O2466"/>
      <c r="P2466" s="368"/>
      <c r="Q2466" s="137"/>
      <c r="R2466" s="137"/>
      <c r="S2466" s="137"/>
      <c r="T2466" s="137"/>
      <c r="U2466"/>
      <c r="V2466"/>
      <c r="W2466"/>
    </row>
    <row r="2467" spans="1:23" s="8" customFormat="1">
      <c r="A2467" s="6"/>
      <c r="B2467" s="209"/>
      <c r="C2467" s="7"/>
      <c r="D2467"/>
      <c r="E2467"/>
      <c r="F2467"/>
      <c r="G2467"/>
      <c r="H2467"/>
      <c r="I2467"/>
      <c r="J2467"/>
      <c r="K2467"/>
      <c r="L2467"/>
      <c r="M2467"/>
      <c r="N2467"/>
      <c r="O2467"/>
      <c r="P2467" s="368"/>
      <c r="Q2467" s="137"/>
      <c r="R2467" s="137"/>
      <c r="S2467" s="137"/>
      <c r="T2467" s="137"/>
      <c r="U2467"/>
      <c r="V2467"/>
      <c r="W2467"/>
    </row>
    <row r="2468" spans="1:23" s="8" customFormat="1">
      <c r="A2468" s="6"/>
      <c r="B2468" s="209"/>
      <c r="C2468" s="7"/>
      <c r="D2468"/>
      <c r="E2468"/>
      <c r="F2468"/>
      <c r="G2468"/>
      <c r="H2468"/>
      <c r="I2468"/>
      <c r="J2468"/>
      <c r="K2468"/>
      <c r="L2468"/>
      <c r="M2468"/>
      <c r="N2468"/>
      <c r="O2468"/>
      <c r="P2468" s="368"/>
      <c r="Q2468" s="137"/>
      <c r="R2468" s="137"/>
      <c r="S2468" s="137"/>
      <c r="T2468" s="137"/>
      <c r="U2468"/>
      <c r="V2468"/>
      <c r="W2468"/>
    </row>
    <row r="2469" spans="1:23" s="8" customFormat="1">
      <c r="A2469" s="6"/>
      <c r="B2469" s="209"/>
      <c r="C2469" s="7"/>
      <c r="D2469"/>
      <c r="E2469"/>
      <c r="F2469"/>
      <c r="G2469"/>
      <c r="H2469"/>
      <c r="I2469"/>
      <c r="J2469"/>
      <c r="K2469"/>
      <c r="L2469"/>
      <c r="M2469"/>
      <c r="N2469"/>
      <c r="O2469"/>
      <c r="P2469" s="368"/>
      <c r="Q2469" s="137"/>
      <c r="R2469" s="137"/>
      <c r="S2469" s="137"/>
      <c r="T2469" s="137"/>
      <c r="U2469"/>
      <c r="V2469"/>
      <c r="W2469"/>
    </row>
    <row r="2470" spans="1:23" s="8" customFormat="1">
      <c r="A2470" s="6"/>
      <c r="B2470" s="209"/>
      <c r="C2470" s="7"/>
      <c r="D2470"/>
      <c r="E2470"/>
      <c r="F2470"/>
      <c r="G2470"/>
      <c r="H2470"/>
      <c r="I2470"/>
      <c r="J2470"/>
      <c r="K2470"/>
      <c r="L2470"/>
      <c r="M2470"/>
      <c r="N2470"/>
      <c r="O2470"/>
      <c r="P2470" s="368"/>
      <c r="Q2470" s="137"/>
      <c r="R2470" s="137"/>
      <c r="S2470" s="137"/>
      <c r="T2470" s="137"/>
      <c r="U2470"/>
      <c r="V2470"/>
      <c r="W2470"/>
    </row>
    <row r="2471" spans="1:23" s="8" customFormat="1">
      <c r="A2471" s="6"/>
      <c r="B2471" s="209"/>
      <c r="C2471" s="7"/>
      <c r="D2471"/>
      <c r="E2471"/>
      <c r="F2471"/>
      <c r="G2471"/>
      <c r="H2471"/>
      <c r="I2471"/>
      <c r="J2471"/>
      <c r="K2471"/>
      <c r="L2471"/>
      <c r="M2471"/>
      <c r="N2471"/>
      <c r="O2471"/>
      <c r="P2471" s="368"/>
      <c r="Q2471" s="137"/>
      <c r="R2471" s="137"/>
      <c r="S2471" s="137"/>
      <c r="T2471" s="137"/>
      <c r="U2471"/>
      <c r="V2471"/>
      <c r="W2471"/>
    </row>
    <row r="2472" spans="1:23" s="8" customFormat="1">
      <c r="A2472" s="6"/>
      <c r="B2472" s="209"/>
      <c r="C2472" s="7"/>
      <c r="D2472"/>
      <c r="E2472"/>
      <c r="F2472"/>
      <c r="G2472"/>
      <c r="H2472"/>
      <c r="I2472"/>
      <c r="J2472"/>
      <c r="K2472"/>
      <c r="L2472"/>
      <c r="M2472"/>
      <c r="N2472"/>
      <c r="O2472"/>
      <c r="P2472" s="368"/>
      <c r="Q2472" s="137"/>
      <c r="R2472" s="137"/>
      <c r="S2472" s="137"/>
      <c r="T2472" s="137"/>
      <c r="U2472"/>
      <c r="V2472"/>
      <c r="W2472"/>
    </row>
    <row r="2473" spans="1:23" s="8" customFormat="1">
      <c r="A2473" s="6"/>
      <c r="B2473" s="209"/>
      <c r="C2473" s="7"/>
      <c r="D2473"/>
      <c r="E2473"/>
      <c r="F2473"/>
      <c r="G2473"/>
      <c r="H2473"/>
      <c r="I2473"/>
      <c r="J2473"/>
      <c r="K2473"/>
      <c r="L2473"/>
      <c r="M2473"/>
      <c r="N2473"/>
      <c r="O2473"/>
      <c r="P2473" s="368"/>
      <c r="Q2473" s="137"/>
      <c r="R2473" s="137"/>
      <c r="S2473" s="137"/>
      <c r="T2473" s="137"/>
      <c r="U2473"/>
      <c r="V2473"/>
      <c r="W2473"/>
    </row>
    <row r="2474" spans="1:23" s="8" customFormat="1">
      <c r="A2474" s="6"/>
      <c r="B2474" s="209"/>
      <c r="C2474" s="7"/>
      <c r="D2474"/>
      <c r="E2474"/>
      <c r="F2474"/>
      <c r="G2474"/>
      <c r="H2474"/>
      <c r="I2474"/>
      <c r="J2474"/>
      <c r="K2474"/>
      <c r="L2474"/>
      <c r="M2474"/>
      <c r="N2474"/>
      <c r="O2474"/>
      <c r="P2474" s="368"/>
      <c r="Q2474" s="137"/>
      <c r="R2474" s="137"/>
      <c r="S2474" s="137"/>
      <c r="T2474" s="137"/>
      <c r="U2474"/>
      <c r="V2474"/>
      <c r="W2474"/>
    </row>
    <row r="2475" spans="1:23" s="8" customFormat="1">
      <c r="A2475" s="6"/>
      <c r="B2475" s="209"/>
      <c r="C2475" s="7"/>
      <c r="D2475"/>
      <c r="E2475"/>
      <c r="F2475"/>
      <c r="G2475"/>
      <c r="H2475"/>
      <c r="I2475"/>
      <c r="J2475"/>
      <c r="K2475"/>
      <c r="L2475"/>
      <c r="M2475"/>
      <c r="N2475"/>
      <c r="O2475"/>
      <c r="P2475" s="368"/>
      <c r="Q2475" s="137"/>
      <c r="R2475" s="137"/>
      <c r="S2475" s="137"/>
      <c r="T2475" s="137"/>
      <c r="U2475"/>
      <c r="V2475"/>
      <c r="W2475"/>
    </row>
    <row r="2476" spans="1:23" s="8" customFormat="1">
      <c r="A2476" s="6"/>
      <c r="B2476" s="209"/>
      <c r="C2476" s="7"/>
      <c r="D2476"/>
      <c r="E2476"/>
      <c r="F2476"/>
      <c r="G2476"/>
      <c r="H2476"/>
      <c r="I2476"/>
      <c r="J2476"/>
      <c r="K2476"/>
      <c r="L2476"/>
      <c r="M2476"/>
      <c r="N2476"/>
      <c r="O2476"/>
      <c r="P2476" s="368"/>
      <c r="Q2476" s="137"/>
      <c r="R2476" s="137"/>
      <c r="S2476" s="137"/>
      <c r="T2476" s="137"/>
      <c r="U2476"/>
      <c r="V2476"/>
      <c r="W2476"/>
    </row>
    <row r="2477" spans="1:23" s="8" customFormat="1">
      <c r="A2477" s="6"/>
      <c r="B2477" s="209"/>
      <c r="C2477" s="7"/>
      <c r="D2477"/>
      <c r="E2477"/>
      <c r="F2477"/>
      <c r="G2477"/>
      <c r="H2477"/>
      <c r="I2477"/>
      <c r="J2477"/>
      <c r="K2477"/>
      <c r="L2477"/>
      <c r="M2477"/>
      <c r="N2477"/>
      <c r="O2477"/>
      <c r="P2477" s="368"/>
      <c r="Q2477" s="137"/>
      <c r="R2477" s="137"/>
      <c r="S2477" s="137"/>
      <c r="T2477" s="137"/>
      <c r="U2477"/>
      <c r="V2477"/>
      <c r="W2477"/>
    </row>
    <row r="2478" spans="1:23" s="8" customFormat="1">
      <c r="A2478" s="6"/>
      <c r="B2478" s="209"/>
      <c r="C2478" s="7"/>
      <c r="D2478"/>
      <c r="E2478"/>
      <c r="F2478"/>
      <c r="G2478"/>
      <c r="H2478"/>
      <c r="I2478"/>
      <c r="J2478"/>
      <c r="K2478"/>
      <c r="L2478"/>
      <c r="M2478"/>
      <c r="N2478"/>
      <c r="O2478"/>
      <c r="P2478" s="368"/>
      <c r="Q2478" s="137"/>
      <c r="R2478" s="137"/>
      <c r="S2478" s="137"/>
      <c r="T2478" s="137"/>
      <c r="U2478"/>
      <c r="V2478"/>
      <c r="W2478"/>
    </row>
    <row r="2479" spans="1:23" s="8" customFormat="1">
      <c r="A2479" s="6"/>
      <c r="B2479" s="209"/>
      <c r="C2479" s="7"/>
      <c r="D2479"/>
      <c r="E2479"/>
      <c r="F2479"/>
      <c r="G2479"/>
      <c r="H2479"/>
      <c r="I2479"/>
      <c r="J2479"/>
      <c r="K2479"/>
      <c r="L2479"/>
      <c r="M2479"/>
      <c r="N2479"/>
      <c r="O2479"/>
      <c r="P2479" s="368"/>
      <c r="Q2479" s="137"/>
      <c r="R2479" s="137"/>
      <c r="S2479" s="137"/>
      <c r="T2479" s="137"/>
      <c r="U2479"/>
      <c r="V2479"/>
      <c r="W2479"/>
    </row>
    <row r="2480" spans="1:23" s="8" customFormat="1">
      <c r="A2480" s="6"/>
      <c r="B2480" s="209"/>
      <c r="C2480" s="7"/>
      <c r="D2480"/>
      <c r="E2480"/>
      <c r="F2480"/>
      <c r="G2480"/>
      <c r="H2480"/>
      <c r="I2480"/>
      <c r="J2480"/>
      <c r="K2480"/>
      <c r="L2480"/>
      <c r="M2480"/>
      <c r="N2480"/>
      <c r="O2480"/>
      <c r="P2480" s="368"/>
      <c r="Q2480" s="137"/>
      <c r="R2480" s="137"/>
      <c r="S2480" s="137"/>
      <c r="T2480" s="137"/>
      <c r="U2480"/>
      <c r="V2480"/>
      <c r="W2480"/>
    </row>
    <row r="2481" spans="1:23" s="8" customFormat="1">
      <c r="A2481" s="6"/>
      <c r="B2481" s="209"/>
      <c r="C2481" s="7"/>
      <c r="D2481"/>
      <c r="E2481"/>
      <c r="F2481"/>
      <c r="G2481"/>
      <c r="H2481"/>
      <c r="I2481"/>
      <c r="J2481"/>
      <c r="K2481"/>
      <c r="L2481"/>
      <c r="M2481"/>
      <c r="N2481"/>
      <c r="O2481"/>
      <c r="P2481" s="368"/>
      <c r="Q2481" s="137"/>
      <c r="R2481" s="137"/>
      <c r="S2481" s="137"/>
      <c r="T2481" s="137"/>
      <c r="U2481"/>
      <c r="V2481"/>
      <c r="W2481"/>
    </row>
    <row r="2482" spans="1:23" s="8" customFormat="1">
      <c r="A2482" s="6"/>
      <c r="B2482" s="209"/>
      <c r="C2482" s="7"/>
      <c r="D2482"/>
      <c r="E2482"/>
      <c r="F2482"/>
      <c r="G2482"/>
      <c r="H2482"/>
      <c r="I2482"/>
      <c r="J2482"/>
      <c r="K2482"/>
      <c r="L2482"/>
      <c r="M2482"/>
      <c r="N2482"/>
      <c r="O2482"/>
      <c r="P2482" s="368"/>
      <c r="Q2482" s="137"/>
      <c r="R2482" s="137"/>
      <c r="S2482" s="137"/>
      <c r="T2482" s="137"/>
      <c r="U2482"/>
      <c r="V2482"/>
      <c r="W2482"/>
    </row>
    <row r="2483" spans="1:23" s="8" customFormat="1">
      <c r="A2483" s="6"/>
      <c r="B2483"/>
      <c r="C2483" s="7"/>
      <c r="D2483"/>
      <c r="E2483"/>
      <c r="F2483"/>
      <c r="G2483"/>
      <c r="H2483"/>
      <c r="I2483"/>
      <c r="J2483"/>
      <c r="K2483"/>
      <c r="L2483"/>
      <c r="M2483"/>
      <c r="N2483"/>
      <c r="O2483"/>
      <c r="P2483"/>
      <c r="Q2483"/>
      <c r="R2483"/>
      <c r="S2483"/>
      <c r="T2483"/>
      <c r="U2483"/>
      <c r="V2483"/>
      <c r="W2483"/>
    </row>
    <row r="2484" spans="1:23" s="8" customFormat="1">
      <c r="A2484" s="6"/>
      <c r="B2484"/>
      <c r="C2484" s="7"/>
      <c r="D2484"/>
      <c r="E2484"/>
      <c r="F2484"/>
      <c r="G2484"/>
      <c r="H2484"/>
      <c r="I2484"/>
      <c r="J2484"/>
      <c r="K2484"/>
      <c r="L2484"/>
      <c r="M2484"/>
      <c r="N2484"/>
      <c r="O2484"/>
      <c r="P2484"/>
      <c r="Q2484"/>
      <c r="R2484"/>
      <c r="S2484"/>
      <c r="T2484"/>
      <c r="U2484"/>
      <c r="V2484"/>
      <c r="W2484"/>
    </row>
    <row r="2485" spans="1:23" s="8" customFormat="1">
      <c r="A2485" s="6"/>
      <c r="B2485"/>
      <c r="C2485" s="7"/>
      <c r="D2485"/>
      <c r="E2485"/>
      <c r="F2485"/>
      <c r="G2485"/>
      <c r="H2485"/>
      <c r="I2485"/>
      <c r="J2485"/>
      <c r="K2485"/>
      <c r="L2485"/>
      <c r="M2485"/>
      <c r="N2485"/>
      <c r="O2485"/>
      <c r="P2485"/>
      <c r="Q2485"/>
      <c r="R2485"/>
      <c r="S2485"/>
      <c r="T2485"/>
      <c r="U2485"/>
      <c r="V2485"/>
      <c r="W2485"/>
    </row>
    <row r="2486" spans="1:23" s="8" customFormat="1">
      <c r="A2486" s="6"/>
      <c r="B2486"/>
      <c r="C2486" s="7"/>
      <c r="D2486"/>
      <c r="E2486"/>
      <c r="F2486"/>
      <c r="G2486"/>
      <c r="H2486"/>
      <c r="I2486"/>
      <c r="J2486"/>
      <c r="K2486"/>
      <c r="L2486"/>
      <c r="M2486"/>
      <c r="N2486"/>
      <c r="O2486"/>
      <c r="P2486"/>
      <c r="Q2486"/>
      <c r="R2486"/>
      <c r="S2486"/>
      <c r="T2486"/>
      <c r="U2486"/>
      <c r="V2486"/>
      <c r="W2486"/>
    </row>
    <row r="2487" spans="1:23" s="8" customFormat="1">
      <c r="A2487" s="6"/>
      <c r="B2487"/>
      <c r="C2487" s="7"/>
      <c r="D2487"/>
      <c r="E2487"/>
      <c r="F2487"/>
      <c r="G2487"/>
      <c r="H2487"/>
      <c r="I2487"/>
      <c r="J2487"/>
      <c r="K2487"/>
      <c r="L2487"/>
      <c r="M2487"/>
      <c r="N2487"/>
      <c r="O2487"/>
      <c r="P2487"/>
      <c r="Q2487"/>
      <c r="R2487"/>
      <c r="S2487"/>
      <c r="T2487"/>
      <c r="U2487"/>
      <c r="V2487"/>
      <c r="W2487"/>
    </row>
    <row r="2488" spans="1:23" s="8" customFormat="1">
      <c r="A2488" s="6"/>
      <c r="B2488"/>
      <c r="C2488" s="7"/>
      <c r="D2488"/>
      <c r="E2488"/>
      <c r="F2488"/>
      <c r="G2488"/>
      <c r="H2488"/>
      <c r="I2488"/>
      <c r="J2488"/>
      <c r="K2488"/>
      <c r="L2488"/>
      <c r="M2488"/>
      <c r="N2488"/>
      <c r="O2488"/>
      <c r="P2488"/>
      <c r="Q2488"/>
      <c r="R2488"/>
      <c r="S2488"/>
      <c r="T2488"/>
      <c r="U2488"/>
      <c r="V2488"/>
      <c r="W2488"/>
    </row>
    <row r="2489" spans="1:23" s="8" customFormat="1">
      <c r="A2489" s="6"/>
      <c r="B2489"/>
      <c r="C2489" s="7"/>
      <c r="D2489"/>
      <c r="E2489"/>
      <c r="F2489"/>
      <c r="G2489"/>
      <c r="H2489"/>
      <c r="I2489"/>
      <c r="J2489"/>
      <c r="K2489"/>
      <c r="L2489"/>
      <c r="M2489"/>
      <c r="N2489"/>
      <c r="O2489"/>
      <c r="P2489"/>
      <c r="Q2489"/>
      <c r="R2489"/>
      <c r="S2489"/>
      <c r="T2489"/>
      <c r="U2489"/>
      <c r="V2489"/>
      <c r="W2489"/>
    </row>
    <row r="2490" spans="1:23" s="8" customFormat="1">
      <c r="A2490" s="6"/>
      <c r="B2490"/>
      <c r="C2490" s="7"/>
      <c r="D2490"/>
      <c r="E2490"/>
      <c r="F2490"/>
      <c r="G2490"/>
      <c r="H2490"/>
      <c r="I2490"/>
      <c r="J2490"/>
      <c r="K2490"/>
      <c r="L2490"/>
      <c r="M2490"/>
      <c r="N2490"/>
      <c r="O2490"/>
      <c r="P2490"/>
      <c r="Q2490"/>
      <c r="R2490"/>
      <c r="S2490"/>
      <c r="T2490"/>
      <c r="U2490"/>
      <c r="V2490"/>
      <c r="W2490"/>
    </row>
    <row r="2491" spans="1:23" s="8" customFormat="1">
      <c r="A2491" s="6"/>
      <c r="B2491"/>
      <c r="C2491" s="7"/>
      <c r="D2491"/>
      <c r="E2491"/>
      <c r="F2491"/>
      <c r="G2491"/>
      <c r="H2491"/>
      <c r="I2491"/>
      <c r="J2491"/>
      <c r="K2491"/>
      <c r="L2491"/>
      <c r="M2491"/>
      <c r="N2491"/>
      <c r="O2491"/>
      <c r="P2491"/>
      <c r="Q2491"/>
      <c r="R2491"/>
      <c r="S2491"/>
      <c r="T2491"/>
      <c r="U2491"/>
      <c r="V2491"/>
      <c r="W2491"/>
    </row>
    <row r="2492" spans="1:23" s="8" customFormat="1">
      <c r="A2492" s="6"/>
      <c r="B2492"/>
      <c r="C2492" s="7"/>
      <c r="D2492"/>
      <c r="E2492"/>
      <c r="F2492"/>
      <c r="G2492"/>
      <c r="H2492"/>
      <c r="I2492"/>
      <c r="J2492"/>
      <c r="K2492"/>
      <c r="L2492"/>
      <c r="M2492"/>
      <c r="N2492"/>
      <c r="O2492"/>
      <c r="P2492"/>
      <c r="Q2492"/>
      <c r="R2492"/>
      <c r="S2492"/>
      <c r="T2492"/>
      <c r="U2492"/>
      <c r="V2492"/>
      <c r="W2492"/>
    </row>
    <row r="2493" spans="1:23" s="8" customFormat="1">
      <c r="A2493" s="6"/>
      <c r="B2493"/>
      <c r="C2493" s="7"/>
      <c r="D2493"/>
      <c r="E2493"/>
      <c r="F2493"/>
      <c r="G2493"/>
      <c r="H2493"/>
      <c r="I2493"/>
      <c r="J2493"/>
      <c r="K2493"/>
      <c r="L2493"/>
      <c r="M2493"/>
      <c r="N2493"/>
      <c r="O2493"/>
      <c r="P2493"/>
      <c r="Q2493"/>
      <c r="R2493"/>
      <c r="S2493"/>
      <c r="T2493"/>
      <c r="U2493"/>
      <c r="V2493"/>
      <c r="W2493"/>
    </row>
    <row r="2494" spans="1:23" s="8" customFormat="1">
      <c r="A2494" s="6"/>
      <c r="B2494"/>
      <c r="C2494" s="7"/>
      <c r="D2494"/>
      <c r="E2494"/>
      <c r="F2494"/>
      <c r="G2494"/>
      <c r="H2494"/>
      <c r="I2494"/>
      <c r="J2494"/>
      <c r="K2494"/>
      <c r="L2494"/>
      <c r="M2494"/>
      <c r="N2494"/>
      <c r="O2494"/>
      <c r="P2494"/>
      <c r="Q2494"/>
      <c r="R2494"/>
      <c r="S2494"/>
      <c r="T2494"/>
      <c r="U2494"/>
      <c r="V2494"/>
      <c r="W2494"/>
    </row>
    <row r="2495" spans="1:23" s="8" customFormat="1">
      <c r="A2495" s="6"/>
      <c r="B2495"/>
      <c r="C2495" s="7"/>
      <c r="D2495"/>
      <c r="E2495"/>
      <c r="F2495"/>
      <c r="G2495"/>
      <c r="H2495"/>
      <c r="I2495"/>
      <c r="J2495"/>
      <c r="K2495"/>
      <c r="L2495"/>
      <c r="M2495"/>
      <c r="N2495"/>
      <c r="O2495"/>
      <c r="P2495"/>
      <c r="Q2495"/>
      <c r="R2495"/>
      <c r="S2495"/>
      <c r="T2495"/>
      <c r="U2495"/>
      <c r="V2495"/>
      <c r="W2495"/>
    </row>
    <row r="2496" spans="1:23" s="8" customFormat="1">
      <c r="A2496" s="6"/>
      <c r="B2496"/>
      <c r="C2496" s="7"/>
      <c r="D2496"/>
      <c r="E2496"/>
      <c r="F2496"/>
      <c r="G2496"/>
      <c r="H2496"/>
      <c r="I2496"/>
      <c r="J2496"/>
      <c r="K2496"/>
      <c r="L2496"/>
      <c r="M2496"/>
      <c r="N2496"/>
      <c r="O2496"/>
      <c r="P2496"/>
      <c r="Q2496"/>
      <c r="R2496"/>
      <c r="S2496"/>
      <c r="T2496"/>
      <c r="U2496"/>
      <c r="V2496"/>
      <c r="W2496"/>
    </row>
    <row r="2497" spans="1:23" s="8" customFormat="1">
      <c r="A2497" s="6"/>
      <c r="B2497"/>
      <c r="C2497" s="7"/>
      <c r="D2497"/>
      <c r="E2497"/>
      <c r="F2497"/>
      <c r="G2497"/>
      <c r="H2497"/>
      <c r="I2497"/>
      <c r="J2497"/>
      <c r="K2497"/>
      <c r="L2497"/>
      <c r="M2497"/>
      <c r="N2497"/>
      <c r="O2497"/>
      <c r="P2497"/>
      <c r="Q2497"/>
      <c r="R2497"/>
      <c r="S2497"/>
      <c r="T2497"/>
      <c r="U2497"/>
      <c r="V2497"/>
      <c r="W2497"/>
    </row>
    <row r="2498" spans="1:23" s="8" customFormat="1">
      <c r="A2498" s="6"/>
      <c r="B2498"/>
      <c r="C2498" s="7"/>
      <c r="D2498"/>
      <c r="E2498"/>
      <c r="F2498"/>
      <c r="G2498"/>
      <c r="H2498"/>
      <c r="I2498"/>
      <c r="J2498"/>
      <c r="K2498"/>
      <c r="L2498"/>
      <c r="M2498"/>
      <c r="N2498"/>
      <c r="O2498"/>
      <c r="P2498"/>
      <c r="Q2498"/>
      <c r="R2498"/>
      <c r="S2498"/>
      <c r="T2498"/>
      <c r="U2498"/>
      <c r="V2498"/>
      <c r="W2498"/>
    </row>
    <row r="2499" spans="1:23" s="8" customFormat="1">
      <c r="A2499" s="6"/>
      <c r="B2499"/>
      <c r="C2499" s="7"/>
      <c r="D2499"/>
      <c r="E2499"/>
      <c r="F2499"/>
      <c r="G2499"/>
      <c r="H2499"/>
      <c r="I2499"/>
      <c r="J2499"/>
      <c r="K2499"/>
      <c r="L2499"/>
      <c r="M2499"/>
      <c r="N2499"/>
      <c r="O2499"/>
      <c r="P2499"/>
      <c r="Q2499"/>
      <c r="R2499"/>
      <c r="S2499"/>
      <c r="T2499"/>
      <c r="U2499"/>
      <c r="V2499"/>
      <c r="W2499"/>
    </row>
    <row r="2500" spans="1:23" s="8" customFormat="1">
      <c r="A2500" s="6"/>
      <c r="B2500"/>
      <c r="C2500" s="7"/>
      <c r="D2500"/>
      <c r="E2500"/>
      <c r="F2500"/>
      <c r="G2500"/>
      <c r="H2500"/>
      <c r="I2500"/>
      <c r="J2500"/>
      <c r="K2500"/>
      <c r="L2500"/>
      <c r="M2500"/>
      <c r="N2500"/>
      <c r="O2500"/>
      <c r="P2500"/>
      <c r="Q2500"/>
      <c r="R2500"/>
      <c r="S2500"/>
      <c r="T2500"/>
      <c r="U2500"/>
      <c r="V2500"/>
      <c r="W2500"/>
    </row>
    <row r="2501" spans="1:23" s="8" customFormat="1">
      <c r="A2501" s="6"/>
      <c r="B2501"/>
      <c r="C2501" s="7"/>
      <c r="D2501"/>
      <c r="E2501"/>
      <c r="F2501"/>
      <c r="G2501"/>
      <c r="H2501"/>
      <c r="I2501"/>
      <c r="J2501"/>
      <c r="K2501"/>
      <c r="L2501"/>
      <c r="M2501"/>
      <c r="N2501"/>
      <c r="O2501"/>
      <c r="P2501"/>
      <c r="Q2501"/>
      <c r="R2501"/>
      <c r="S2501"/>
      <c r="T2501"/>
      <c r="U2501"/>
      <c r="V2501"/>
      <c r="W2501"/>
    </row>
    <row r="2502" spans="1:23" s="8" customFormat="1">
      <c r="A2502" s="6"/>
      <c r="B2502"/>
      <c r="C2502" s="7"/>
      <c r="D2502"/>
      <c r="E2502"/>
      <c r="F2502"/>
      <c r="G2502"/>
      <c r="H2502"/>
      <c r="I2502"/>
      <c r="J2502"/>
      <c r="K2502"/>
      <c r="L2502"/>
      <c r="M2502"/>
      <c r="N2502"/>
      <c r="O2502"/>
      <c r="P2502"/>
      <c r="Q2502"/>
      <c r="R2502"/>
      <c r="S2502"/>
      <c r="T2502"/>
      <c r="U2502"/>
      <c r="V2502"/>
      <c r="W2502"/>
    </row>
    <row r="2503" spans="1:23" s="8" customFormat="1">
      <c r="A2503" s="6"/>
      <c r="B2503"/>
      <c r="C2503" s="7"/>
      <c r="D2503"/>
      <c r="E2503"/>
      <c r="F2503"/>
      <c r="G2503"/>
      <c r="H2503"/>
      <c r="I2503"/>
      <c r="J2503"/>
      <c r="K2503"/>
      <c r="L2503"/>
      <c r="M2503"/>
      <c r="N2503"/>
      <c r="O2503"/>
      <c r="P2503"/>
      <c r="Q2503"/>
      <c r="R2503"/>
      <c r="S2503"/>
      <c r="T2503"/>
      <c r="U2503"/>
      <c r="V2503"/>
      <c r="W2503"/>
    </row>
    <row r="2504" spans="1:23" s="8" customFormat="1">
      <c r="A2504" s="6"/>
      <c r="B2504"/>
      <c r="C2504" s="7"/>
      <c r="D2504"/>
      <c r="E2504"/>
      <c r="F2504"/>
      <c r="G2504"/>
      <c r="H2504"/>
      <c r="I2504"/>
      <c r="J2504"/>
      <c r="K2504"/>
      <c r="L2504"/>
      <c r="M2504"/>
      <c r="N2504"/>
      <c r="O2504"/>
      <c r="P2504"/>
      <c r="Q2504"/>
      <c r="R2504"/>
      <c r="S2504"/>
      <c r="T2504"/>
      <c r="U2504"/>
      <c r="V2504"/>
      <c r="W2504"/>
    </row>
    <row r="2505" spans="1:23" s="8" customFormat="1">
      <c r="A2505" s="6"/>
      <c r="B2505"/>
      <c r="C2505" s="7"/>
      <c r="D2505"/>
      <c r="E2505"/>
      <c r="F2505"/>
      <c r="G2505"/>
      <c r="H2505"/>
      <c r="I2505"/>
      <c r="J2505"/>
      <c r="K2505"/>
      <c r="L2505"/>
      <c r="M2505"/>
      <c r="N2505"/>
      <c r="O2505"/>
      <c r="P2505"/>
      <c r="Q2505"/>
      <c r="R2505"/>
      <c r="S2505"/>
      <c r="T2505"/>
      <c r="U2505"/>
      <c r="V2505"/>
      <c r="W2505"/>
    </row>
    <row r="2506" spans="1:23" s="8" customFormat="1">
      <c r="A2506" s="6"/>
      <c r="B2506"/>
      <c r="C2506" s="7"/>
      <c r="D2506"/>
      <c r="E2506"/>
      <c r="F2506"/>
      <c r="G2506"/>
      <c r="H2506"/>
      <c r="I2506"/>
      <c r="J2506"/>
      <c r="K2506"/>
      <c r="L2506"/>
      <c r="M2506"/>
      <c r="N2506"/>
      <c r="O2506"/>
      <c r="P2506"/>
      <c r="Q2506"/>
      <c r="R2506"/>
      <c r="S2506"/>
      <c r="T2506"/>
      <c r="U2506"/>
      <c r="V2506"/>
      <c r="W2506"/>
    </row>
    <row r="2507" spans="1:23">
      <c r="A2507" s="6"/>
      <c r="C2507" s="7"/>
    </row>
    <row r="2508" spans="1:23">
      <c r="A2508" s="6"/>
      <c r="C2508" s="7"/>
    </row>
    <row r="2509" spans="1:23">
      <c r="A2509" s="6"/>
      <c r="C2509" s="7"/>
    </row>
    <row r="2510" spans="1:23">
      <c r="A2510" s="6"/>
      <c r="C2510" s="7"/>
    </row>
    <row r="2511" spans="1:23">
      <c r="A2511" s="6"/>
      <c r="C2511" s="7"/>
    </row>
    <row r="2512" spans="1:23">
      <c r="A2512" s="6"/>
      <c r="C2512" s="7"/>
    </row>
    <row r="2513" spans="1:3">
      <c r="A2513" s="6"/>
      <c r="C2513" s="7"/>
    </row>
    <row r="2514" spans="1:3">
      <c r="A2514" s="6"/>
      <c r="C2514" s="7"/>
    </row>
    <row r="2515" spans="1:3">
      <c r="A2515" s="6"/>
      <c r="C2515" s="7"/>
    </row>
    <row r="2516" spans="1:3">
      <c r="A2516" s="6"/>
      <c r="C2516" s="7"/>
    </row>
    <row r="2517" spans="1:3">
      <c r="A2517" s="6"/>
      <c r="C2517" s="7"/>
    </row>
    <row r="2518" spans="1:3">
      <c r="A2518" s="6"/>
      <c r="C2518" s="7"/>
    </row>
    <row r="2519" spans="1:3">
      <c r="A2519" s="6"/>
      <c r="C2519" s="7"/>
    </row>
    <row r="2520" spans="1:3">
      <c r="A2520" s="6"/>
      <c r="C2520" s="7"/>
    </row>
    <row r="2521" spans="1:3">
      <c r="A2521" s="6"/>
      <c r="C2521" s="7"/>
    </row>
    <row r="2522" spans="1:3">
      <c r="A2522" s="6"/>
      <c r="C2522" s="7"/>
    </row>
    <row r="2523" spans="1:3">
      <c r="A2523" s="6"/>
      <c r="C2523" s="7"/>
    </row>
    <row r="2524" spans="1:3">
      <c r="A2524" s="6"/>
      <c r="C2524" s="7"/>
    </row>
    <row r="2525" spans="1:3">
      <c r="A2525" s="6"/>
      <c r="C2525" s="7"/>
    </row>
    <row r="2526" spans="1:3">
      <c r="A2526" s="6"/>
      <c r="C2526" s="7"/>
    </row>
    <row r="2527" spans="1:3">
      <c r="A2527" s="6"/>
      <c r="C2527" s="7"/>
    </row>
    <row r="2528" spans="1:3">
      <c r="A2528" s="6"/>
      <c r="C2528" s="7"/>
    </row>
    <row r="2529" spans="1:3">
      <c r="A2529" s="6"/>
      <c r="C2529" s="7"/>
    </row>
    <row r="2530" spans="1:3">
      <c r="A2530" s="6"/>
      <c r="C2530" s="7"/>
    </row>
    <row r="2531" spans="1:3">
      <c r="A2531" s="6"/>
      <c r="C2531" s="7"/>
    </row>
    <row r="2532" spans="1:3">
      <c r="A2532" s="6"/>
      <c r="C2532" s="7"/>
    </row>
    <row r="2533" spans="1:3">
      <c r="A2533" s="6"/>
      <c r="C2533" s="7"/>
    </row>
    <row r="2534" spans="1:3">
      <c r="A2534" s="6"/>
      <c r="C2534" s="7"/>
    </row>
    <row r="2535" spans="1:3">
      <c r="A2535" s="6"/>
      <c r="C2535" s="7"/>
    </row>
    <row r="2536" spans="1:3">
      <c r="A2536" s="6"/>
      <c r="C2536" s="7"/>
    </row>
    <row r="2537" spans="1:3">
      <c r="A2537" s="6"/>
      <c r="C2537" s="7"/>
    </row>
    <row r="2538" spans="1:3">
      <c r="A2538" s="6"/>
      <c r="C2538" s="7"/>
    </row>
    <row r="2539" spans="1:3">
      <c r="A2539" s="6"/>
      <c r="C2539" s="7"/>
    </row>
    <row r="2540" spans="1:3">
      <c r="A2540" s="6"/>
      <c r="C2540" s="7"/>
    </row>
    <row r="2541" spans="1:3">
      <c r="A2541" s="6"/>
      <c r="C2541" s="7"/>
    </row>
    <row r="2542" spans="1:3">
      <c r="A2542" s="6"/>
      <c r="C2542" s="7"/>
    </row>
    <row r="2543" spans="1:3">
      <c r="A2543" s="6"/>
      <c r="C2543" s="7"/>
    </row>
    <row r="2544" spans="1:3">
      <c r="A2544" s="6"/>
      <c r="C2544" s="7"/>
    </row>
    <row r="2545" spans="1:3">
      <c r="A2545" s="6"/>
      <c r="C2545" s="7"/>
    </row>
    <row r="2546" spans="1:3">
      <c r="A2546" s="6"/>
      <c r="C2546" s="7"/>
    </row>
    <row r="2547" spans="1:3">
      <c r="A2547" s="6"/>
      <c r="C2547" s="7"/>
    </row>
    <row r="2548" spans="1:3">
      <c r="A2548" s="6"/>
      <c r="C2548" s="7"/>
    </row>
    <row r="2549" spans="1:3">
      <c r="A2549" s="6"/>
      <c r="C2549" s="7"/>
    </row>
    <row r="2550" spans="1:3">
      <c r="A2550" s="6"/>
      <c r="C2550" s="7"/>
    </row>
    <row r="2551" spans="1:3">
      <c r="A2551" s="6"/>
      <c r="C2551" s="7"/>
    </row>
    <row r="2552" spans="1:3">
      <c r="A2552" s="6"/>
      <c r="C2552" s="7"/>
    </row>
    <row r="2553" spans="1:3">
      <c r="A2553" s="6"/>
      <c r="C2553" s="7"/>
    </row>
    <row r="2554" spans="1:3">
      <c r="A2554" s="6"/>
      <c r="C2554" s="7"/>
    </row>
    <row r="2555" spans="1:3">
      <c r="A2555" s="6"/>
      <c r="C2555" s="7"/>
    </row>
    <row r="2556" spans="1:3">
      <c r="A2556" s="6"/>
      <c r="C2556" s="7"/>
    </row>
    <row r="2557" spans="1:3">
      <c r="A2557" s="6"/>
      <c r="C2557" s="7"/>
    </row>
    <row r="2558" spans="1:3">
      <c r="A2558" s="6"/>
      <c r="C2558" s="7"/>
    </row>
    <row r="2559" spans="1:3">
      <c r="A2559" s="6"/>
      <c r="C2559" s="7"/>
    </row>
    <row r="2560" spans="1:3">
      <c r="A2560" s="6"/>
      <c r="C2560" s="7"/>
    </row>
    <row r="2561" spans="1:3">
      <c r="A2561" s="6"/>
      <c r="C2561" s="7"/>
    </row>
    <row r="2562" spans="1:3">
      <c r="A2562" s="6"/>
      <c r="C2562" s="7"/>
    </row>
    <row r="2563" spans="1:3">
      <c r="A2563" s="6"/>
      <c r="C2563" s="7"/>
    </row>
    <row r="2564" spans="1:3">
      <c r="A2564" s="6"/>
      <c r="C2564" s="7"/>
    </row>
    <row r="2565" spans="1:3">
      <c r="A2565" s="6"/>
      <c r="C2565" s="7"/>
    </row>
    <row r="2566" spans="1:3">
      <c r="A2566" s="6"/>
      <c r="C2566" s="7"/>
    </row>
    <row r="2567" spans="1:3">
      <c r="A2567" s="6"/>
      <c r="C2567" s="7"/>
    </row>
    <row r="2568" spans="1:3">
      <c r="A2568" s="6"/>
      <c r="C2568" s="7"/>
    </row>
    <row r="2569" spans="1:3">
      <c r="A2569" s="6"/>
      <c r="C2569" s="7"/>
    </row>
    <row r="2570" spans="1:3">
      <c r="A2570" s="6"/>
      <c r="C2570" s="7"/>
    </row>
    <row r="2571" spans="1:3">
      <c r="A2571" s="6"/>
      <c r="C2571" s="7"/>
    </row>
    <row r="2572" spans="1:3">
      <c r="A2572" s="6"/>
      <c r="C2572" s="7"/>
    </row>
    <row r="2573" spans="1:3">
      <c r="A2573" s="6"/>
      <c r="C2573" s="7"/>
    </row>
    <row r="2574" spans="1:3">
      <c r="A2574" s="6"/>
      <c r="C2574" s="7"/>
    </row>
    <row r="2575" spans="1:3">
      <c r="A2575" s="6"/>
      <c r="C2575" s="7"/>
    </row>
    <row r="2576" spans="1:3">
      <c r="A2576" s="6"/>
      <c r="C2576" s="7"/>
    </row>
    <row r="2577" spans="1:3">
      <c r="A2577" s="6"/>
      <c r="C2577" s="7"/>
    </row>
    <row r="2578" spans="1:3">
      <c r="A2578" s="6"/>
      <c r="C2578" s="7"/>
    </row>
    <row r="2579" spans="1:3">
      <c r="A2579" s="6"/>
      <c r="C2579" s="7"/>
    </row>
    <row r="2580" spans="1:3">
      <c r="A2580" s="6"/>
      <c r="C2580" s="7"/>
    </row>
    <row r="2581" spans="1:3">
      <c r="A2581" s="6"/>
      <c r="C2581" s="7"/>
    </row>
    <row r="2582" spans="1:3">
      <c r="A2582" s="6"/>
      <c r="C2582" s="7"/>
    </row>
    <row r="2583" spans="1:3">
      <c r="A2583" s="6"/>
      <c r="C2583" s="7"/>
    </row>
    <row r="2584" spans="1:3">
      <c r="A2584" s="6"/>
      <c r="C2584" s="7"/>
    </row>
    <row r="2585" spans="1:3">
      <c r="A2585" s="6"/>
      <c r="C2585" s="7"/>
    </row>
    <row r="2586" spans="1:3">
      <c r="A2586" s="6"/>
      <c r="C2586" s="7"/>
    </row>
    <row r="2587" spans="1:3">
      <c r="A2587" s="6"/>
      <c r="C2587" s="7"/>
    </row>
    <row r="2588" spans="1:3">
      <c r="A2588" s="6"/>
      <c r="C2588" s="7"/>
    </row>
    <row r="2589" spans="1:3">
      <c r="A2589" s="6"/>
      <c r="C2589" s="7"/>
    </row>
    <row r="2590" spans="1:3">
      <c r="A2590" s="6"/>
      <c r="C2590" s="7"/>
    </row>
    <row r="2591" spans="1:3">
      <c r="A2591" s="6"/>
      <c r="C2591" s="7"/>
    </row>
    <row r="2592" spans="1:3">
      <c r="A2592" s="6"/>
      <c r="C2592" s="7"/>
    </row>
    <row r="2593" spans="1:3">
      <c r="A2593" s="6"/>
      <c r="C2593" s="7"/>
    </row>
    <row r="2594" spans="1:3">
      <c r="A2594" s="6"/>
      <c r="C2594" s="7"/>
    </row>
    <row r="2595" spans="1:3">
      <c r="A2595" s="6"/>
      <c r="C2595" s="7"/>
    </row>
    <row r="2596" spans="1:3">
      <c r="A2596" s="6"/>
      <c r="C2596" s="7"/>
    </row>
    <row r="2597" spans="1:3">
      <c r="A2597" s="6"/>
      <c r="C2597" s="7"/>
    </row>
    <row r="2598" spans="1:3">
      <c r="A2598" s="6"/>
      <c r="C2598" s="7"/>
    </row>
    <row r="2599" spans="1:3">
      <c r="A2599" s="6"/>
      <c r="C2599" s="7"/>
    </row>
    <row r="2600" spans="1:3">
      <c r="A2600" s="6"/>
      <c r="C2600" s="7"/>
    </row>
    <row r="2601" spans="1:3">
      <c r="A2601" s="6"/>
      <c r="C2601" s="7"/>
    </row>
    <row r="2602" spans="1:3">
      <c r="A2602" s="6"/>
      <c r="C2602" s="7"/>
    </row>
    <row r="2603" spans="1:3">
      <c r="A2603" s="6"/>
      <c r="C2603" s="7"/>
    </row>
    <row r="2604" spans="1:3">
      <c r="A2604" s="6"/>
      <c r="C2604" s="7"/>
    </row>
    <row r="2605" spans="1:3">
      <c r="A2605" s="6"/>
      <c r="C2605" s="7"/>
    </row>
    <row r="2606" spans="1:3">
      <c r="A2606" s="6"/>
      <c r="C2606" s="7"/>
    </row>
    <row r="2607" spans="1:3">
      <c r="A2607" s="6"/>
      <c r="C2607" s="7"/>
    </row>
    <row r="2608" spans="1:3">
      <c r="A2608" s="6"/>
      <c r="C2608" s="7"/>
    </row>
    <row r="2609" spans="1:3">
      <c r="A2609" s="6"/>
      <c r="C2609" s="7"/>
    </row>
    <row r="2610" spans="1:3">
      <c r="A2610" s="6"/>
      <c r="C2610" s="7"/>
    </row>
    <row r="2611" spans="1:3">
      <c r="A2611" s="6"/>
      <c r="C2611" s="7"/>
    </row>
    <row r="2612" spans="1:3">
      <c r="A2612" s="6"/>
      <c r="C2612" s="7"/>
    </row>
    <row r="2613" spans="1:3">
      <c r="A2613" s="6"/>
      <c r="C2613" s="7"/>
    </row>
    <row r="2614" spans="1:3">
      <c r="A2614" s="6"/>
      <c r="C2614" s="7"/>
    </row>
    <row r="2615" spans="1:3">
      <c r="A2615" s="6"/>
      <c r="C2615" s="7"/>
    </row>
    <row r="2616" spans="1:3">
      <c r="A2616" s="6"/>
      <c r="C2616" s="7"/>
    </row>
    <row r="2617" spans="1:3">
      <c r="A2617" s="6"/>
      <c r="C2617" s="7"/>
    </row>
    <row r="2618" spans="1:3">
      <c r="A2618" s="6"/>
      <c r="C2618" s="7"/>
    </row>
    <row r="2619" spans="1:3">
      <c r="A2619" s="6"/>
      <c r="C2619" s="7"/>
    </row>
    <row r="2620" spans="1:3">
      <c r="A2620" s="6"/>
      <c r="C2620" s="7"/>
    </row>
    <row r="2621" spans="1:3">
      <c r="A2621" s="6"/>
      <c r="C2621" s="7"/>
    </row>
    <row r="2622" spans="1:3">
      <c r="A2622" s="6"/>
      <c r="C2622" s="7"/>
    </row>
    <row r="2623" spans="1:3">
      <c r="A2623" s="6"/>
      <c r="C2623" s="7"/>
    </row>
    <row r="2624" spans="1:3">
      <c r="A2624" s="6"/>
      <c r="C2624" s="7"/>
    </row>
    <row r="2625" spans="1:3">
      <c r="A2625" s="6"/>
      <c r="C2625" s="7"/>
    </row>
    <row r="2626" spans="1:3">
      <c r="A2626" s="6"/>
      <c r="C2626" s="7"/>
    </row>
    <row r="2627" spans="1:3">
      <c r="A2627" s="6"/>
      <c r="C2627" s="7"/>
    </row>
    <row r="2628" spans="1:3">
      <c r="A2628" s="6"/>
      <c r="C2628" s="7"/>
    </row>
    <row r="2629" spans="1:3">
      <c r="A2629" s="6"/>
      <c r="C2629" s="7"/>
    </row>
    <row r="2630" spans="1:3">
      <c r="A2630" s="6"/>
      <c r="C2630" s="7"/>
    </row>
    <row r="2631" spans="1:3">
      <c r="A2631" s="6"/>
      <c r="C2631" s="7"/>
    </row>
    <row r="2632" spans="1:3">
      <c r="A2632" s="6"/>
      <c r="C2632" s="7"/>
    </row>
    <row r="2633" spans="1:3">
      <c r="A2633" s="6"/>
      <c r="C2633" s="7"/>
    </row>
    <row r="2634" spans="1:3">
      <c r="A2634" s="6"/>
      <c r="C2634" s="7"/>
    </row>
    <row r="2635" spans="1:3">
      <c r="A2635" s="6"/>
      <c r="C2635" s="7"/>
    </row>
    <row r="2636" spans="1:3">
      <c r="A2636" s="6"/>
      <c r="C2636" s="7"/>
    </row>
    <row r="2637" spans="1:3">
      <c r="A2637" s="6"/>
      <c r="C2637" s="7"/>
    </row>
    <row r="2638" spans="1:3">
      <c r="A2638" s="6"/>
      <c r="C2638" s="7"/>
    </row>
    <row r="2639" spans="1:3">
      <c r="A2639" s="6"/>
      <c r="C2639" s="7"/>
    </row>
    <row r="2640" spans="1:3">
      <c r="A2640" s="6"/>
      <c r="C2640" s="7"/>
    </row>
    <row r="2641" spans="1:3">
      <c r="A2641" s="6"/>
      <c r="C2641" s="7"/>
    </row>
    <row r="2642" spans="1:3">
      <c r="A2642" s="6"/>
      <c r="C2642" s="7"/>
    </row>
    <row r="2643" spans="1:3">
      <c r="A2643" s="6"/>
      <c r="C2643" s="7"/>
    </row>
    <row r="2644" spans="1:3">
      <c r="A2644" s="6"/>
      <c r="C2644" s="7"/>
    </row>
    <row r="2645" spans="1:3">
      <c r="A2645" s="6"/>
      <c r="C2645" s="7"/>
    </row>
    <row r="2646" spans="1:3">
      <c r="A2646" s="6"/>
      <c r="C2646" s="7"/>
    </row>
    <row r="2647" spans="1:3">
      <c r="A2647" s="6"/>
      <c r="C2647" s="7"/>
    </row>
    <row r="2648" spans="1:3">
      <c r="A2648" s="6"/>
      <c r="C2648" s="7"/>
    </row>
    <row r="2649" spans="1:3">
      <c r="A2649" s="6"/>
      <c r="C2649" s="7"/>
    </row>
    <row r="2650" spans="1:3">
      <c r="A2650" s="6"/>
      <c r="C2650" s="7"/>
    </row>
    <row r="2651" spans="1:3">
      <c r="A2651" s="6"/>
      <c r="C2651" s="7"/>
    </row>
    <row r="2652" spans="1:3">
      <c r="A2652" s="6"/>
      <c r="C2652" s="7"/>
    </row>
    <row r="2653" spans="1:3">
      <c r="A2653" s="6"/>
      <c r="C2653" s="7"/>
    </row>
    <row r="2654" spans="1:3">
      <c r="A2654" s="6"/>
      <c r="C2654" s="7"/>
    </row>
    <row r="2655" spans="1:3">
      <c r="A2655" s="6"/>
      <c r="C2655" s="7"/>
    </row>
    <row r="2656" spans="1:3">
      <c r="A2656" s="6"/>
      <c r="C2656" s="7"/>
    </row>
    <row r="2657" spans="1:3">
      <c r="A2657" s="6"/>
      <c r="C2657" s="7"/>
    </row>
    <row r="2658" spans="1:3">
      <c r="A2658" s="6"/>
      <c r="C2658" s="7"/>
    </row>
    <row r="2659" spans="1:3">
      <c r="A2659" s="6"/>
      <c r="C2659" s="7"/>
    </row>
    <row r="2660" spans="1:3">
      <c r="A2660" s="6"/>
      <c r="C2660" s="7"/>
    </row>
    <row r="2661" spans="1:3">
      <c r="A2661" s="6"/>
      <c r="C2661" s="7"/>
    </row>
    <row r="2662" spans="1:3">
      <c r="A2662" s="6"/>
      <c r="C2662" s="7"/>
    </row>
    <row r="2663" spans="1:3">
      <c r="A2663" s="6"/>
      <c r="C2663" s="7"/>
    </row>
    <row r="2664" spans="1:3">
      <c r="A2664" s="6"/>
      <c r="C2664" s="7"/>
    </row>
    <row r="2665" spans="1:3">
      <c r="A2665" s="6"/>
      <c r="C2665" s="7"/>
    </row>
    <row r="2666" spans="1:3">
      <c r="A2666" s="6"/>
      <c r="C2666" s="7"/>
    </row>
    <row r="2667" spans="1:3">
      <c r="A2667" s="6"/>
      <c r="C2667" s="7"/>
    </row>
    <row r="2668" spans="1:3">
      <c r="A2668" s="6"/>
      <c r="C2668" s="7"/>
    </row>
    <row r="2669" spans="1:3">
      <c r="A2669" s="6"/>
      <c r="C2669" s="7"/>
    </row>
    <row r="2670" spans="1:3">
      <c r="A2670" s="6"/>
      <c r="C2670" s="7"/>
    </row>
    <row r="2671" spans="1:3">
      <c r="A2671" s="6"/>
      <c r="C2671" s="7"/>
    </row>
    <row r="2672" spans="1:3">
      <c r="A2672" s="6"/>
      <c r="C2672" s="7"/>
    </row>
    <row r="2673" spans="1:3">
      <c r="A2673" s="6"/>
      <c r="C2673" s="7"/>
    </row>
    <row r="2674" spans="1:3">
      <c r="A2674" s="6"/>
      <c r="C2674" s="7"/>
    </row>
    <row r="2675" spans="1:3">
      <c r="A2675" s="6"/>
      <c r="C2675" s="7"/>
    </row>
    <row r="2676" spans="1:3">
      <c r="A2676" s="6"/>
      <c r="C2676" s="7"/>
    </row>
    <row r="2677" spans="1:3">
      <c r="A2677" s="6"/>
      <c r="C2677" s="7"/>
    </row>
    <row r="2678" spans="1:3">
      <c r="A2678" s="6"/>
      <c r="C2678" s="7"/>
    </row>
    <row r="2679" spans="1:3">
      <c r="A2679" s="6"/>
      <c r="C2679" s="7"/>
    </row>
    <row r="2680" spans="1:3">
      <c r="A2680" s="6"/>
      <c r="C2680" s="7"/>
    </row>
    <row r="2681" spans="1:3">
      <c r="A2681" s="6"/>
      <c r="C2681" s="7"/>
    </row>
    <row r="2682" spans="1:3">
      <c r="A2682" s="6"/>
      <c r="C2682" s="7"/>
    </row>
    <row r="2683" spans="1:3">
      <c r="A2683" s="6"/>
      <c r="C2683" s="7"/>
    </row>
    <row r="2684" spans="1:3">
      <c r="A2684" s="6"/>
      <c r="C2684" s="7"/>
    </row>
    <row r="2685" spans="1:3">
      <c r="A2685" s="6"/>
      <c r="C2685" s="7"/>
    </row>
    <row r="2686" spans="1:3">
      <c r="A2686" s="6"/>
      <c r="C2686" s="7"/>
    </row>
    <row r="2687" spans="1:3">
      <c r="A2687" s="6"/>
      <c r="C2687" s="7"/>
    </row>
    <row r="2688" spans="1:3">
      <c r="A2688" s="6"/>
      <c r="C2688" s="7"/>
    </row>
    <row r="2689" spans="1:3">
      <c r="A2689" s="6"/>
      <c r="C2689" s="7"/>
    </row>
    <row r="2690" spans="1:3">
      <c r="A2690" s="6"/>
      <c r="C2690" s="7"/>
    </row>
    <row r="2691" spans="1:3">
      <c r="A2691" s="6"/>
      <c r="C2691" s="7"/>
    </row>
    <row r="2692" spans="1:3">
      <c r="A2692" s="6"/>
      <c r="C2692" s="7"/>
    </row>
    <row r="2693" spans="1:3">
      <c r="A2693" s="6"/>
      <c r="C2693" s="7"/>
    </row>
    <row r="2694" spans="1:3">
      <c r="A2694" s="6"/>
      <c r="C2694" s="7"/>
    </row>
    <row r="2695" spans="1:3">
      <c r="A2695" s="6"/>
      <c r="C2695" s="7"/>
    </row>
    <row r="2696" spans="1:3">
      <c r="A2696" s="6"/>
      <c r="C2696" s="7"/>
    </row>
    <row r="2697" spans="1:3">
      <c r="A2697" s="6"/>
      <c r="C2697" s="7"/>
    </row>
    <row r="2698" spans="1:3">
      <c r="A2698" s="6"/>
      <c r="C2698" s="7"/>
    </row>
    <row r="2699" spans="1:3">
      <c r="A2699" s="6"/>
      <c r="C2699" s="7"/>
    </row>
    <row r="2700" spans="1:3">
      <c r="A2700" s="6"/>
      <c r="C2700" s="7"/>
    </row>
    <row r="2701" spans="1:3">
      <c r="A2701" s="6"/>
      <c r="C2701" s="7"/>
    </row>
    <row r="2702" spans="1:3">
      <c r="A2702" s="6"/>
      <c r="C2702" s="7"/>
    </row>
    <row r="2703" spans="1:3">
      <c r="A2703" s="6"/>
      <c r="C2703" s="7"/>
    </row>
    <row r="2704" spans="1:3">
      <c r="A2704" s="6"/>
      <c r="C2704" s="7"/>
    </row>
    <row r="2705" spans="1:3">
      <c r="A2705" s="6"/>
      <c r="C2705" s="7"/>
    </row>
    <row r="2706" spans="1:3">
      <c r="A2706" s="6"/>
      <c r="C2706" s="7"/>
    </row>
    <row r="2707" spans="1:3">
      <c r="A2707" s="6"/>
      <c r="C2707" s="7"/>
    </row>
    <row r="2708" spans="1:3">
      <c r="A2708" s="6"/>
      <c r="C2708" s="7"/>
    </row>
    <row r="2709" spans="1:3">
      <c r="A2709" s="6"/>
      <c r="C2709" s="7"/>
    </row>
    <row r="2710" spans="1:3">
      <c r="A2710" s="6"/>
      <c r="C2710" s="7"/>
    </row>
    <row r="2711" spans="1:3">
      <c r="A2711" s="6"/>
      <c r="C2711" s="7"/>
    </row>
    <row r="2712" spans="1:3">
      <c r="A2712" s="6"/>
      <c r="C2712" s="7"/>
    </row>
    <row r="2713" spans="1:3">
      <c r="A2713" s="6"/>
      <c r="C2713" s="7"/>
    </row>
    <row r="2714" spans="1:3">
      <c r="A2714" s="6"/>
      <c r="C2714" s="7"/>
    </row>
    <row r="2715" spans="1:3">
      <c r="A2715" s="6"/>
      <c r="C2715" s="7"/>
    </row>
    <row r="2716" spans="1:3">
      <c r="A2716" s="6"/>
      <c r="C2716" s="7"/>
    </row>
    <row r="2717" spans="1:3">
      <c r="A2717" s="6"/>
      <c r="C2717" s="7"/>
    </row>
    <row r="2718" spans="1:3">
      <c r="A2718" s="6"/>
      <c r="C2718" s="7"/>
    </row>
    <row r="2719" spans="1:3">
      <c r="A2719" s="6"/>
      <c r="C2719" s="7"/>
    </row>
    <row r="2720" spans="1:3">
      <c r="A2720" s="6"/>
      <c r="C2720" s="7"/>
    </row>
    <row r="2721" spans="1:3">
      <c r="A2721" s="6"/>
      <c r="C2721" s="7"/>
    </row>
    <row r="2722" spans="1:3">
      <c r="A2722" s="6"/>
      <c r="C2722" s="7"/>
    </row>
    <row r="2723" spans="1:3">
      <c r="A2723" s="6"/>
      <c r="C2723" s="7"/>
    </row>
    <row r="2724" spans="1:3">
      <c r="A2724" s="6"/>
      <c r="C2724" s="7"/>
    </row>
    <row r="2725" spans="1:3">
      <c r="A2725" s="6"/>
      <c r="C2725" s="7"/>
    </row>
    <row r="2726" spans="1:3">
      <c r="A2726" s="6"/>
      <c r="C2726" s="7"/>
    </row>
    <row r="2727" spans="1:3">
      <c r="A2727" s="6"/>
      <c r="C2727" s="7"/>
    </row>
    <row r="2728" spans="1:3">
      <c r="A2728" s="6"/>
      <c r="C2728" s="7"/>
    </row>
    <row r="2729" spans="1:3">
      <c r="A2729" s="6"/>
      <c r="C2729" s="7"/>
    </row>
    <row r="2730" spans="1:3">
      <c r="A2730" s="6"/>
      <c r="C2730" s="7"/>
    </row>
    <row r="2731" spans="1:3">
      <c r="A2731" s="6"/>
      <c r="C2731" s="7"/>
    </row>
    <row r="2732" spans="1:3">
      <c r="A2732" s="6"/>
      <c r="C2732" s="7"/>
    </row>
    <row r="2733" spans="1:3">
      <c r="A2733" s="6"/>
      <c r="C2733" s="7"/>
    </row>
    <row r="2734" spans="1:3">
      <c r="A2734" s="6"/>
      <c r="C2734" s="7"/>
    </row>
    <row r="2735" spans="1:3">
      <c r="A2735" s="6"/>
      <c r="C2735" s="7"/>
    </row>
    <row r="2736" spans="1:3">
      <c r="A2736" s="6"/>
      <c r="C2736" s="7"/>
    </row>
    <row r="2737" spans="1:3">
      <c r="A2737" s="6"/>
      <c r="C2737" s="7"/>
    </row>
    <row r="2738" spans="1:3">
      <c r="A2738" s="6"/>
      <c r="C2738" s="7"/>
    </row>
    <row r="2739" spans="1:3">
      <c r="A2739" s="6"/>
      <c r="C2739" s="7"/>
    </row>
    <row r="2740" spans="1:3">
      <c r="A2740" s="6"/>
      <c r="C2740" s="7"/>
    </row>
    <row r="2741" spans="1:3">
      <c r="A2741" s="6"/>
      <c r="C2741" s="7"/>
    </row>
    <row r="2742" spans="1:3">
      <c r="A2742" s="6"/>
      <c r="C2742" s="7"/>
    </row>
    <row r="2743" spans="1:3">
      <c r="A2743" s="6"/>
      <c r="C2743" s="7"/>
    </row>
    <row r="2744" spans="1:3">
      <c r="A2744" s="6"/>
      <c r="C2744" s="7"/>
    </row>
    <row r="2745" spans="1:3">
      <c r="A2745" s="6"/>
      <c r="C2745" s="7"/>
    </row>
    <row r="2746" spans="1:3">
      <c r="A2746" s="6"/>
      <c r="C2746" s="7"/>
    </row>
    <row r="2747" spans="1:3">
      <c r="A2747" s="6"/>
      <c r="C2747" s="7"/>
    </row>
    <row r="2748" spans="1:3">
      <c r="A2748" s="6"/>
      <c r="C2748" s="7"/>
    </row>
    <row r="2749" spans="1:3">
      <c r="A2749" s="6"/>
      <c r="C2749" s="7"/>
    </row>
    <row r="2750" spans="1:3">
      <c r="A2750" s="6"/>
      <c r="C2750" s="7"/>
    </row>
    <row r="2751" spans="1:3">
      <c r="A2751" s="6"/>
      <c r="C2751" s="7"/>
    </row>
    <row r="2752" spans="1:3">
      <c r="A2752" s="6"/>
      <c r="C2752" s="7"/>
    </row>
    <row r="2753" spans="1:23">
      <c r="A2753" s="6"/>
      <c r="C2753" s="7"/>
    </row>
    <row r="2754" spans="1:23">
      <c r="A2754" s="6"/>
      <c r="C2754" s="7"/>
    </row>
    <row r="2755" spans="1:23">
      <c r="A2755" s="6"/>
      <c r="C2755" s="7"/>
    </row>
    <row r="2756" spans="1:23">
      <c r="A2756" s="6"/>
      <c r="C2756" s="7"/>
    </row>
    <row r="2757" spans="1:23">
      <c r="A2757" s="6"/>
      <c r="C2757" s="7"/>
    </row>
    <row r="2758" spans="1:23">
      <c r="A2758" s="6"/>
      <c r="C2758" s="7"/>
      <c r="U2758" t="e">
        <f>VLOOKUP($B2758,Summary!$A:$C,3,0)</f>
        <v>#N/A</v>
      </c>
      <c r="V2758" t="e">
        <f>VLOOKUP($B2758,Summary!$A:$E,5,0)</f>
        <v>#N/A</v>
      </c>
      <c r="W2758">
        <f t="shared" ref="W2758:W2776" si="75">B2758</f>
        <v>0</v>
      </c>
    </row>
    <row r="2759" spans="1:23">
      <c r="A2759" s="6"/>
      <c r="C2759" s="7"/>
      <c r="U2759" t="e">
        <f>VLOOKUP($B2759,Summary!$A:$C,3,0)</f>
        <v>#N/A</v>
      </c>
      <c r="V2759" t="e">
        <f>VLOOKUP($B2759,Summary!$A:$E,5,0)</f>
        <v>#N/A</v>
      </c>
      <c r="W2759">
        <f t="shared" si="75"/>
        <v>0</v>
      </c>
    </row>
    <row r="2760" spans="1:23">
      <c r="A2760" s="6"/>
      <c r="C2760" s="7"/>
      <c r="U2760" t="e">
        <f>VLOOKUP($B2760,Summary!$A:$C,3,0)</f>
        <v>#N/A</v>
      </c>
      <c r="V2760" t="e">
        <f>VLOOKUP($B2760,Summary!$A:$E,5,0)</f>
        <v>#N/A</v>
      </c>
      <c r="W2760">
        <f t="shared" si="75"/>
        <v>0</v>
      </c>
    </row>
    <row r="2761" spans="1:23">
      <c r="A2761" s="6"/>
      <c r="C2761" s="7"/>
      <c r="U2761" t="e">
        <f>VLOOKUP($B2761,Summary!$A:$C,3,0)</f>
        <v>#N/A</v>
      </c>
      <c r="V2761" t="e">
        <f>VLOOKUP($B2761,Summary!$A:$E,5,0)</f>
        <v>#N/A</v>
      </c>
      <c r="W2761">
        <f t="shared" si="75"/>
        <v>0</v>
      </c>
    </row>
    <row r="2762" spans="1:23">
      <c r="A2762" s="6"/>
      <c r="C2762" s="7"/>
      <c r="U2762" t="e">
        <f>VLOOKUP($B2762,Summary!$A:$C,3,0)</f>
        <v>#N/A</v>
      </c>
      <c r="V2762" t="e">
        <f>VLOOKUP($B2762,Summary!$A:$E,5,0)</f>
        <v>#N/A</v>
      </c>
      <c r="W2762">
        <f t="shared" si="75"/>
        <v>0</v>
      </c>
    </row>
    <row r="2763" spans="1:23">
      <c r="A2763" s="6"/>
      <c r="C2763" s="7"/>
      <c r="U2763" t="e">
        <f>VLOOKUP($B2763,Summary!$A:$C,3,0)</f>
        <v>#N/A</v>
      </c>
      <c r="V2763" t="e">
        <f>VLOOKUP($B2763,Summary!$A:$E,5,0)</f>
        <v>#N/A</v>
      </c>
      <c r="W2763">
        <f t="shared" si="75"/>
        <v>0</v>
      </c>
    </row>
    <row r="2764" spans="1:23">
      <c r="A2764" s="6"/>
      <c r="C2764" s="7"/>
      <c r="U2764" t="e">
        <f>VLOOKUP($B2764,Summary!$A:$C,3,0)</f>
        <v>#N/A</v>
      </c>
      <c r="V2764" t="e">
        <f>VLOOKUP($B2764,Summary!$A:$E,5,0)</f>
        <v>#N/A</v>
      </c>
      <c r="W2764">
        <f t="shared" si="75"/>
        <v>0</v>
      </c>
    </row>
    <row r="2765" spans="1:23">
      <c r="A2765" s="6"/>
      <c r="C2765" s="7"/>
      <c r="U2765" t="e">
        <f>VLOOKUP($B2765,Summary!$A:$C,3,0)</f>
        <v>#N/A</v>
      </c>
      <c r="V2765" t="e">
        <f>VLOOKUP($B2765,Summary!$A:$E,5,0)</f>
        <v>#N/A</v>
      </c>
      <c r="W2765">
        <f t="shared" si="75"/>
        <v>0</v>
      </c>
    </row>
    <row r="2766" spans="1:23">
      <c r="A2766" s="6"/>
      <c r="C2766" s="7"/>
      <c r="U2766" t="e">
        <f>VLOOKUP($B2766,Summary!$A:$C,3,0)</f>
        <v>#N/A</v>
      </c>
      <c r="V2766" t="e">
        <f>VLOOKUP($B2766,Summary!$A:$E,5,0)</f>
        <v>#N/A</v>
      </c>
      <c r="W2766">
        <f t="shared" si="75"/>
        <v>0</v>
      </c>
    </row>
    <row r="2767" spans="1:23">
      <c r="A2767" s="6"/>
      <c r="C2767" s="7"/>
      <c r="U2767" t="e">
        <f>VLOOKUP($B2767,Summary!$A:$C,3,0)</f>
        <v>#N/A</v>
      </c>
      <c r="V2767" t="e">
        <f>VLOOKUP($B2767,Summary!$A:$E,5,0)</f>
        <v>#N/A</v>
      </c>
      <c r="W2767">
        <f t="shared" si="75"/>
        <v>0</v>
      </c>
    </row>
    <row r="2768" spans="1:23">
      <c r="A2768" s="6"/>
      <c r="C2768" s="7"/>
      <c r="U2768" t="e">
        <f>VLOOKUP($B2768,Summary!$A:$C,3,0)</f>
        <v>#N/A</v>
      </c>
      <c r="V2768" t="e">
        <f>VLOOKUP($B2768,Summary!$A:$E,5,0)</f>
        <v>#N/A</v>
      </c>
      <c r="W2768">
        <f t="shared" si="75"/>
        <v>0</v>
      </c>
    </row>
    <row r="2769" spans="1:23">
      <c r="A2769" s="6"/>
      <c r="C2769" s="7"/>
      <c r="U2769" t="e">
        <f>VLOOKUP($B2769,Summary!$A:$C,3,0)</f>
        <v>#N/A</v>
      </c>
      <c r="V2769" t="e">
        <f>VLOOKUP($B2769,Summary!$A:$E,5,0)</f>
        <v>#N/A</v>
      </c>
      <c r="W2769">
        <f t="shared" si="75"/>
        <v>0</v>
      </c>
    </row>
    <row r="2770" spans="1:23">
      <c r="A2770" s="6"/>
      <c r="C2770" s="7"/>
      <c r="U2770" t="e">
        <f>VLOOKUP($B2770,Summary!$A:$C,3,0)</f>
        <v>#N/A</v>
      </c>
      <c r="V2770" t="e">
        <f>VLOOKUP($B2770,Summary!$A:$E,5,0)</f>
        <v>#N/A</v>
      </c>
      <c r="W2770">
        <f t="shared" si="75"/>
        <v>0</v>
      </c>
    </row>
    <row r="2771" spans="1:23">
      <c r="A2771" s="6"/>
      <c r="C2771" s="7"/>
      <c r="U2771" t="e">
        <f>VLOOKUP($B2771,Summary!$A:$C,3,0)</f>
        <v>#N/A</v>
      </c>
      <c r="V2771" t="e">
        <f>VLOOKUP($B2771,Summary!$A:$E,5,0)</f>
        <v>#N/A</v>
      </c>
      <c r="W2771">
        <f t="shared" si="75"/>
        <v>0</v>
      </c>
    </row>
    <row r="2772" spans="1:23">
      <c r="A2772" s="6"/>
      <c r="C2772" s="7"/>
      <c r="U2772" t="e">
        <f>VLOOKUP($B2772,Summary!$A:$C,3,0)</f>
        <v>#N/A</v>
      </c>
      <c r="V2772" t="e">
        <f>VLOOKUP($B2772,Summary!$A:$E,5,0)</f>
        <v>#N/A</v>
      </c>
      <c r="W2772">
        <f t="shared" si="75"/>
        <v>0</v>
      </c>
    </row>
    <row r="2773" spans="1:23">
      <c r="A2773" s="6"/>
      <c r="C2773" s="7"/>
      <c r="U2773" t="e">
        <f>VLOOKUP($B2773,Summary!$A:$C,3,0)</f>
        <v>#N/A</v>
      </c>
      <c r="V2773" t="e">
        <f>VLOOKUP($B2773,Summary!$A:$E,5,0)</f>
        <v>#N/A</v>
      </c>
      <c r="W2773">
        <f t="shared" si="75"/>
        <v>0</v>
      </c>
    </row>
    <row r="2774" spans="1:23">
      <c r="A2774" s="6"/>
      <c r="C2774" s="7"/>
      <c r="U2774" t="e">
        <f>VLOOKUP($B2774,Summary!$A:$C,3,0)</f>
        <v>#N/A</v>
      </c>
      <c r="V2774" t="e">
        <f>VLOOKUP($B2774,Summary!$A:$E,5,0)</f>
        <v>#N/A</v>
      </c>
      <c r="W2774">
        <f t="shared" si="75"/>
        <v>0</v>
      </c>
    </row>
    <row r="2775" spans="1:23">
      <c r="A2775" s="6"/>
      <c r="C2775" s="7"/>
      <c r="U2775" t="e">
        <f>VLOOKUP($B2775,Summary!$A:$C,3,0)</f>
        <v>#N/A</v>
      </c>
      <c r="V2775" t="e">
        <f>VLOOKUP($B2775,Summary!$A:$E,5,0)</f>
        <v>#N/A</v>
      </c>
      <c r="W2775">
        <f t="shared" si="75"/>
        <v>0</v>
      </c>
    </row>
    <row r="2776" spans="1:23">
      <c r="A2776" s="6"/>
      <c r="C2776" s="7"/>
      <c r="U2776" t="e">
        <f>VLOOKUP($B2776,Summary!$A:$C,3,0)</f>
        <v>#N/A</v>
      </c>
      <c r="V2776" t="e">
        <f>VLOOKUP($B2776,Summary!$A:$E,5,0)</f>
        <v>#N/A</v>
      </c>
      <c r="W2776">
        <f t="shared" si="75"/>
        <v>0</v>
      </c>
    </row>
    <row r="2777" spans="1:23">
      <c r="A2777" s="6"/>
      <c r="C2777" s="7"/>
      <c r="U2777" t="e">
        <f>VLOOKUP($B2777,Summary!$A:$C,3,0)</f>
        <v>#N/A</v>
      </c>
      <c r="V2777" t="e">
        <f>VLOOKUP($B2777,Summary!$A:$E,5,0)</f>
        <v>#N/A</v>
      </c>
      <c r="W2777">
        <f t="shared" ref="W2777:W2840" si="76">B2777</f>
        <v>0</v>
      </c>
    </row>
    <row r="2778" spans="1:23">
      <c r="A2778" s="6"/>
      <c r="C2778" s="7"/>
      <c r="U2778" t="e">
        <f>VLOOKUP($B2778,Summary!$A:$C,3,0)</f>
        <v>#N/A</v>
      </c>
      <c r="V2778" t="e">
        <f>VLOOKUP($B2778,Summary!$A:$E,5,0)</f>
        <v>#N/A</v>
      </c>
      <c r="W2778">
        <f t="shared" si="76"/>
        <v>0</v>
      </c>
    </row>
    <row r="2779" spans="1:23">
      <c r="A2779" s="6"/>
      <c r="C2779" s="7"/>
      <c r="U2779" t="e">
        <f>VLOOKUP($B2779,Summary!$A:$C,3,0)</f>
        <v>#N/A</v>
      </c>
      <c r="V2779" t="e">
        <f>VLOOKUP($B2779,Summary!$A:$E,5,0)</f>
        <v>#N/A</v>
      </c>
      <c r="W2779">
        <f t="shared" si="76"/>
        <v>0</v>
      </c>
    </row>
    <row r="2780" spans="1:23">
      <c r="A2780" s="6"/>
      <c r="C2780" s="7"/>
      <c r="U2780" t="e">
        <f>VLOOKUP($B2780,Summary!$A:$C,3,0)</f>
        <v>#N/A</v>
      </c>
      <c r="V2780" t="e">
        <f>VLOOKUP($B2780,Summary!$A:$E,5,0)</f>
        <v>#N/A</v>
      </c>
      <c r="W2780">
        <f t="shared" si="76"/>
        <v>0</v>
      </c>
    </row>
    <row r="2781" spans="1:23">
      <c r="A2781" s="6"/>
      <c r="C2781" s="7"/>
      <c r="U2781" t="e">
        <f>VLOOKUP($B2781,Summary!$A:$C,3,0)</f>
        <v>#N/A</v>
      </c>
      <c r="V2781" t="e">
        <f>VLOOKUP($B2781,Summary!$A:$E,5,0)</f>
        <v>#N/A</v>
      </c>
      <c r="W2781">
        <f t="shared" si="76"/>
        <v>0</v>
      </c>
    </row>
    <row r="2782" spans="1:23">
      <c r="A2782" s="6"/>
      <c r="C2782" s="7"/>
      <c r="U2782" t="e">
        <f>VLOOKUP($B2782,Summary!$A:$C,3,0)</f>
        <v>#N/A</v>
      </c>
      <c r="V2782" t="e">
        <f>VLOOKUP($B2782,Summary!$A:$E,5,0)</f>
        <v>#N/A</v>
      </c>
      <c r="W2782">
        <f t="shared" si="76"/>
        <v>0</v>
      </c>
    </row>
    <row r="2783" spans="1:23">
      <c r="A2783" s="6"/>
      <c r="C2783" s="7"/>
      <c r="U2783" t="e">
        <f>VLOOKUP($B2783,Summary!$A:$C,3,0)</f>
        <v>#N/A</v>
      </c>
      <c r="V2783" t="e">
        <f>VLOOKUP($B2783,Summary!$A:$E,5,0)</f>
        <v>#N/A</v>
      </c>
      <c r="W2783">
        <f t="shared" si="76"/>
        <v>0</v>
      </c>
    </row>
    <row r="2784" spans="1:23">
      <c r="A2784" s="6"/>
      <c r="C2784" s="7"/>
      <c r="U2784" t="e">
        <f>VLOOKUP($B2784,Summary!$A:$C,3,0)</f>
        <v>#N/A</v>
      </c>
      <c r="V2784" t="e">
        <f>VLOOKUP($B2784,Summary!$A:$E,5,0)</f>
        <v>#N/A</v>
      </c>
      <c r="W2784">
        <f t="shared" si="76"/>
        <v>0</v>
      </c>
    </row>
    <row r="2785" spans="1:23">
      <c r="A2785" s="6"/>
      <c r="C2785" s="7"/>
      <c r="U2785" t="e">
        <f>VLOOKUP($B2785,Summary!$A:$C,3,0)</f>
        <v>#N/A</v>
      </c>
      <c r="V2785" t="e">
        <f>VLOOKUP($B2785,Summary!$A:$E,5,0)</f>
        <v>#N/A</v>
      </c>
      <c r="W2785">
        <f t="shared" si="76"/>
        <v>0</v>
      </c>
    </row>
    <row r="2786" spans="1:23">
      <c r="A2786" s="6"/>
      <c r="C2786" s="7"/>
      <c r="U2786" t="e">
        <f>VLOOKUP($B2786,Summary!$A:$C,3,0)</f>
        <v>#N/A</v>
      </c>
      <c r="V2786" t="e">
        <f>VLOOKUP($B2786,Summary!$A:$E,5,0)</f>
        <v>#N/A</v>
      </c>
      <c r="W2786">
        <f t="shared" si="76"/>
        <v>0</v>
      </c>
    </row>
    <row r="2787" spans="1:23">
      <c r="A2787" s="6"/>
      <c r="C2787" s="7"/>
      <c r="U2787" t="e">
        <f>VLOOKUP($B2787,Summary!$A:$C,3,0)</f>
        <v>#N/A</v>
      </c>
      <c r="V2787" t="e">
        <f>VLOOKUP($B2787,Summary!$A:$E,5,0)</f>
        <v>#N/A</v>
      </c>
      <c r="W2787">
        <f t="shared" si="76"/>
        <v>0</v>
      </c>
    </row>
    <row r="2788" spans="1:23">
      <c r="A2788" s="6"/>
      <c r="C2788" s="7"/>
      <c r="U2788" t="e">
        <f>VLOOKUP($B2788,Summary!$A:$C,3,0)</f>
        <v>#N/A</v>
      </c>
      <c r="V2788" t="e">
        <f>VLOOKUP($B2788,Summary!$A:$E,5,0)</f>
        <v>#N/A</v>
      </c>
      <c r="W2788">
        <f t="shared" si="76"/>
        <v>0</v>
      </c>
    </row>
    <row r="2789" spans="1:23">
      <c r="A2789" s="6"/>
      <c r="C2789" s="7"/>
      <c r="U2789" t="e">
        <f>VLOOKUP($B2789,Summary!$A:$C,3,0)</f>
        <v>#N/A</v>
      </c>
      <c r="V2789" t="e">
        <f>VLOOKUP($B2789,Summary!$A:$E,5,0)</f>
        <v>#N/A</v>
      </c>
      <c r="W2789">
        <f t="shared" si="76"/>
        <v>0</v>
      </c>
    </row>
    <row r="2790" spans="1:23">
      <c r="A2790" s="6"/>
      <c r="C2790" s="7"/>
      <c r="U2790" t="e">
        <f>VLOOKUP($B2790,Summary!$A:$C,3,0)</f>
        <v>#N/A</v>
      </c>
      <c r="V2790" t="e">
        <f>VLOOKUP($B2790,Summary!$A:$E,5,0)</f>
        <v>#N/A</v>
      </c>
      <c r="W2790">
        <f t="shared" si="76"/>
        <v>0</v>
      </c>
    </row>
    <row r="2791" spans="1:23">
      <c r="A2791" s="6"/>
      <c r="C2791" s="7"/>
      <c r="U2791" t="e">
        <f>VLOOKUP($B2791,Summary!$A:$C,3,0)</f>
        <v>#N/A</v>
      </c>
      <c r="V2791" t="e">
        <f>VLOOKUP($B2791,Summary!$A:$E,5,0)</f>
        <v>#N/A</v>
      </c>
      <c r="W2791">
        <f t="shared" si="76"/>
        <v>0</v>
      </c>
    </row>
    <row r="2792" spans="1:23">
      <c r="A2792" s="6"/>
      <c r="C2792" s="7"/>
      <c r="U2792" t="e">
        <f>VLOOKUP($B2792,Summary!$A:$C,3,0)</f>
        <v>#N/A</v>
      </c>
      <c r="V2792" t="e">
        <f>VLOOKUP($B2792,Summary!$A:$E,5,0)</f>
        <v>#N/A</v>
      </c>
      <c r="W2792">
        <f t="shared" si="76"/>
        <v>0</v>
      </c>
    </row>
    <row r="2793" spans="1:23">
      <c r="A2793" s="6"/>
      <c r="C2793" s="7"/>
      <c r="U2793" t="e">
        <f>VLOOKUP($B2793,Summary!$A:$C,3,0)</f>
        <v>#N/A</v>
      </c>
      <c r="V2793" t="e">
        <f>VLOOKUP($B2793,Summary!$A:$E,5,0)</f>
        <v>#N/A</v>
      </c>
      <c r="W2793">
        <f t="shared" si="76"/>
        <v>0</v>
      </c>
    </row>
    <row r="2794" spans="1:23">
      <c r="A2794" s="6"/>
      <c r="C2794" s="7"/>
      <c r="U2794" t="e">
        <f>VLOOKUP($B2794,Summary!$A:$C,3,0)</f>
        <v>#N/A</v>
      </c>
      <c r="V2794" t="e">
        <f>VLOOKUP($B2794,Summary!$A:$E,5,0)</f>
        <v>#N/A</v>
      </c>
      <c r="W2794">
        <f t="shared" si="76"/>
        <v>0</v>
      </c>
    </row>
    <row r="2795" spans="1:23">
      <c r="A2795" s="6"/>
      <c r="C2795" s="7"/>
      <c r="U2795" t="e">
        <f>VLOOKUP($B2795,Summary!$A:$C,3,0)</f>
        <v>#N/A</v>
      </c>
      <c r="V2795" t="e">
        <f>VLOOKUP($B2795,Summary!$A:$E,5,0)</f>
        <v>#N/A</v>
      </c>
      <c r="W2795">
        <f t="shared" si="76"/>
        <v>0</v>
      </c>
    </row>
    <row r="2796" spans="1:23">
      <c r="A2796" s="6"/>
      <c r="C2796" s="7"/>
      <c r="U2796" t="e">
        <f>VLOOKUP($B2796,Summary!$A:$C,3,0)</f>
        <v>#N/A</v>
      </c>
      <c r="V2796" t="e">
        <f>VLOOKUP($B2796,Summary!$A:$E,5,0)</f>
        <v>#N/A</v>
      </c>
      <c r="W2796">
        <f t="shared" si="76"/>
        <v>0</v>
      </c>
    </row>
    <row r="2797" spans="1:23">
      <c r="A2797" s="6"/>
      <c r="C2797" s="7"/>
      <c r="U2797" t="e">
        <f>VLOOKUP($B2797,Summary!$A:$C,3,0)</f>
        <v>#N/A</v>
      </c>
      <c r="V2797" t="e">
        <f>VLOOKUP($B2797,Summary!$A:$E,5,0)</f>
        <v>#N/A</v>
      </c>
      <c r="W2797">
        <f t="shared" si="76"/>
        <v>0</v>
      </c>
    </row>
    <row r="2798" spans="1:23">
      <c r="A2798" s="6"/>
      <c r="C2798" s="7"/>
      <c r="U2798" t="e">
        <f>VLOOKUP($B2798,Summary!$A:$C,3,0)</f>
        <v>#N/A</v>
      </c>
      <c r="V2798" t="e">
        <f>VLOOKUP($B2798,Summary!$A:$E,5,0)</f>
        <v>#N/A</v>
      </c>
      <c r="W2798">
        <f t="shared" si="76"/>
        <v>0</v>
      </c>
    </row>
    <row r="2799" spans="1:23">
      <c r="A2799" s="6"/>
      <c r="C2799" s="7"/>
      <c r="U2799" t="e">
        <f>VLOOKUP($B2799,Summary!$A:$C,3,0)</f>
        <v>#N/A</v>
      </c>
      <c r="V2799" t="e">
        <f>VLOOKUP($B2799,Summary!$A:$E,5,0)</f>
        <v>#N/A</v>
      </c>
      <c r="W2799">
        <f t="shared" si="76"/>
        <v>0</v>
      </c>
    </row>
    <row r="2800" spans="1:23">
      <c r="A2800" s="6"/>
      <c r="C2800" s="7"/>
      <c r="U2800" t="e">
        <f>VLOOKUP($B2800,Summary!$A:$C,3,0)</f>
        <v>#N/A</v>
      </c>
      <c r="V2800" t="e">
        <f>VLOOKUP($B2800,Summary!$A:$E,5,0)</f>
        <v>#N/A</v>
      </c>
      <c r="W2800">
        <f t="shared" si="76"/>
        <v>0</v>
      </c>
    </row>
    <row r="2801" spans="1:23">
      <c r="A2801" s="6"/>
      <c r="C2801" s="7"/>
      <c r="U2801" t="e">
        <f>VLOOKUP($B2801,Summary!$A:$C,3,0)</f>
        <v>#N/A</v>
      </c>
      <c r="V2801" t="e">
        <f>VLOOKUP($B2801,Summary!$A:$E,5,0)</f>
        <v>#N/A</v>
      </c>
      <c r="W2801">
        <f t="shared" si="76"/>
        <v>0</v>
      </c>
    </row>
    <row r="2802" spans="1:23">
      <c r="A2802" s="6"/>
      <c r="C2802" s="7"/>
      <c r="U2802" t="e">
        <f>VLOOKUP($B2802,Summary!$A:$C,3,0)</f>
        <v>#N/A</v>
      </c>
      <c r="V2802" t="e">
        <f>VLOOKUP($B2802,Summary!$A:$E,5,0)</f>
        <v>#N/A</v>
      </c>
      <c r="W2802">
        <f t="shared" si="76"/>
        <v>0</v>
      </c>
    </row>
    <row r="2803" spans="1:23">
      <c r="A2803" s="6"/>
      <c r="C2803" s="7"/>
      <c r="U2803" t="e">
        <f>VLOOKUP($B2803,Summary!$A:$C,3,0)</f>
        <v>#N/A</v>
      </c>
      <c r="V2803" t="e">
        <f>VLOOKUP($B2803,Summary!$A:$E,5,0)</f>
        <v>#N/A</v>
      </c>
      <c r="W2803">
        <f t="shared" si="76"/>
        <v>0</v>
      </c>
    </row>
    <row r="2804" spans="1:23">
      <c r="A2804" s="6"/>
      <c r="C2804" s="7"/>
      <c r="U2804" t="e">
        <f>VLOOKUP($B2804,Summary!$A:$C,3,0)</f>
        <v>#N/A</v>
      </c>
      <c r="V2804" t="e">
        <f>VLOOKUP($B2804,Summary!$A:$E,5,0)</f>
        <v>#N/A</v>
      </c>
      <c r="W2804">
        <f t="shared" si="76"/>
        <v>0</v>
      </c>
    </row>
    <row r="2805" spans="1:23">
      <c r="A2805" s="6"/>
      <c r="C2805" s="7"/>
      <c r="U2805" t="e">
        <f>VLOOKUP($B2805,Summary!$A:$C,3,0)</f>
        <v>#N/A</v>
      </c>
      <c r="V2805" t="e">
        <f>VLOOKUP($B2805,Summary!$A:$E,5,0)</f>
        <v>#N/A</v>
      </c>
      <c r="W2805">
        <f t="shared" si="76"/>
        <v>0</v>
      </c>
    </row>
    <row r="2806" spans="1:23">
      <c r="A2806" s="6"/>
      <c r="C2806" s="7"/>
      <c r="U2806" t="e">
        <f>VLOOKUP($B2806,Summary!$A:$C,3,0)</f>
        <v>#N/A</v>
      </c>
      <c r="V2806" t="e">
        <f>VLOOKUP($B2806,Summary!$A:$E,5,0)</f>
        <v>#N/A</v>
      </c>
      <c r="W2806">
        <f t="shared" si="76"/>
        <v>0</v>
      </c>
    </row>
    <row r="2807" spans="1:23">
      <c r="A2807" s="6"/>
      <c r="C2807" s="7"/>
      <c r="U2807" t="e">
        <f>VLOOKUP($B2807,Summary!$A:$C,3,0)</f>
        <v>#N/A</v>
      </c>
      <c r="V2807" t="e">
        <f>VLOOKUP($B2807,Summary!$A:$E,5,0)</f>
        <v>#N/A</v>
      </c>
      <c r="W2807">
        <f t="shared" si="76"/>
        <v>0</v>
      </c>
    </row>
    <row r="2808" spans="1:23">
      <c r="A2808" s="6"/>
      <c r="C2808" s="7"/>
      <c r="U2808" t="e">
        <f>VLOOKUP($B2808,Summary!$A:$C,3,0)</f>
        <v>#N/A</v>
      </c>
      <c r="V2808" t="e">
        <f>VLOOKUP($B2808,Summary!$A:$E,5,0)</f>
        <v>#N/A</v>
      </c>
      <c r="W2808">
        <f t="shared" si="76"/>
        <v>0</v>
      </c>
    </row>
    <row r="2809" spans="1:23">
      <c r="A2809" s="6"/>
      <c r="C2809" s="7"/>
      <c r="U2809" t="e">
        <f>VLOOKUP($B2809,Summary!$A:$C,3,0)</f>
        <v>#N/A</v>
      </c>
      <c r="V2809" t="e">
        <f>VLOOKUP($B2809,Summary!$A:$E,5,0)</f>
        <v>#N/A</v>
      </c>
      <c r="W2809">
        <f t="shared" si="76"/>
        <v>0</v>
      </c>
    </row>
    <row r="2810" spans="1:23">
      <c r="A2810" s="6"/>
      <c r="C2810" s="7"/>
      <c r="U2810" t="e">
        <f>VLOOKUP($B2810,Summary!$A:$C,3,0)</f>
        <v>#N/A</v>
      </c>
      <c r="V2810" t="e">
        <f>VLOOKUP($B2810,Summary!$A:$E,5,0)</f>
        <v>#N/A</v>
      </c>
      <c r="W2810">
        <f t="shared" si="76"/>
        <v>0</v>
      </c>
    </row>
    <row r="2811" spans="1:23">
      <c r="A2811" s="6"/>
      <c r="C2811" s="7"/>
      <c r="U2811" t="e">
        <f>VLOOKUP($B2811,Summary!$A:$C,3,0)</f>
        <v>#N/A</v>
      </c>
      <c r="V2811" t="e">
        <f>VLOOKUP($B2811,Summary!$A:$E,5,0)</f>
        <v>#N/A</v>
      </c>
      <c r="W2811">
        <f t="shared" si="76"/>
        <v>0</v>
      </c>
    </row>
    <row r="2812" spans="1:23">
      <c r="A2812" s="6"/>
      <c r="C2812" s="7"/>
      <c r="U2812" t="e">
        <f>VLOOKUP($B2812,Summary!$A:$C,3,0)</f>
        <v>#N/A</v>
      </c>
      <c r="V2812" t="e">
        <f>VLOOKUP($B2812,Summary!$A:$E,5,0)</f>
        <v>#N/A</v>
      </c>
      <c r="W2812">
        <f t="shared" si="76"/>
        <v>0</v>
      </c>
    </row>
    <row r="2813" spans="1:23">
      <c r="A2813" s="6"/>
      <c r="C2813" s="7"/>
      <c r="U2813" t="e">
        <f>VLOOKUP($B2813,Summary!$A:$C,3,0)</f>
        <v>#N/A</v>
      </c>
      <c r="V2813" t="e">
        <f>VLOOKUP($B2813,Summary!$A:$E,5,0)</f>
        <v>#N/A</v>
      </c>
      <c r="W2813">
        <f t="shared" si="76"/>
        <v>0</v>
      </c>
    </row>
    <row r="2814" spans="1:23">
      <c r="A2814" s="6"/>
      <c r="C2814" s="7"/>
      <c r="U2814" t="e">
        <f>VLOOKUP($B2814,Summary!$A:$C,3,0)</f>
        <v>#N/A</v>
      </c>
      <c r="V2814" t="e">
        <f>VLOOKUP($B2814,Summary!$A:$E,5,0)</f>
        <v>#N/A</v>
      </c>
      <c r="W2814">
        <f t="shared" si="76"/>
        <v>0</v>
      </c>
    </row>
    <row r="2815" spans="1:23">
      <c r="A2815" s="6"/>
      <c r="C2815" s="7"/>
      <c r="U2815" t="e">
        <f>VLOOKUP($B2815,Summary!$A:$C,3,0)</f>
        <v>#N/A</v>
      </c>
      <c r="V2815" t="e">
        <f>VLOOKUP($B2815,Summary!$A:$E,5,0)</f>
        <v>#N/A</v>
      </c>
      <c r="W2815">
        <f t="shared" si="76"/>
        <v>0</v>
      </c>
    </row>
    <row r="2816" spans="1:23">
      <c r="A2816" s="6"/>
      <c r="C2816" s="7"/>
      <c r="U2816" t="e">
        <f>VLOOKUP($B2816,Summary!$A:$C,3,0)</f>
        <v>#N/A</v>
      </c>
      <c r="V2816" t="e">
        <f>VLOOKUP($B2816,Summary!$A:$E,5,0)</f>
        <v>#N/A</v>
      </c>
      <c r="W2816">
        <f t="shared" si="76"/>
        <v>0</v>
      </c>
    </row>
    <row r="2817" spans="1:23">
      <c r="A2817" s="6"/>
      <c r="C2817" s="7"/>
      <c r="U2817" t="e">
        <f>VLOOKUP($B2817,Summary!$A:$C,3,0)</f>
        <v>#N/A</v>
      </c>
      <c r="V2817" t="e">
        <f>VLOOKUP($B2817,Summary!$A:$E,5,0)</f>
        <v>#N/A</v>
      </c>
      <c r="W2817">
        <f t="shared" si="76"/>
        <v>0</v>
      </c>
    </row>
    <row r="2818" spans="1:23">
      <c r="A2818" s="6"/>
      <c r="C2818" s="7"/>
      <c r="U2818" t="e">
        <f>VLOOKUP($B2818,Summary!$A:$C,3,0)</f>
        <v>#N/A</v>
      </c>
      <c r="V2818" t="e">
        <f>VLOOKUP($B2818,Summary!$A:$E,5,0)</f>
        <v>#N/A</v>
      </c>
      <c r="W2818">
        <f t="shared" si="76"/>
        <v>0</v>
      </c>
    </row>
    <row r="2819" spans="1:23">
      <c r="A2819" s="6"/>
      <c r="C2819" s="7"/>
      <c r="U2819" t="e">
        <f>VLOOKUP($B2819,Summary!$A:$C,3,0)</f>
        <v>#N/A</v>
      </c>
      <c r="V2819" t="e">
        <f>VLOOKUP($B2819,Summary!$A:$E,5,0)</f>
        <v>#N/A</v>
      </c>
      <c r="W2819">
        <f t="shared" si="76"/>
        <v>0</v>
      </c>
    </row>
    <row r="2820" spans="1:23">
      <c r="A2820" s="6"/>
      <c r="C2820" s="7"/>
      <c r="U2820" t="e">
        <f>VLOOKUP($B2820,Summary!$A:$C,3,0)</f>
        <v>#N/A</v>
      </c>
      <c r="V2820" t="e">
        <f>VLOOKUP($B2820,Summary!$A:$E,5,0)</f>
        <v>#N/A</v>
      </c>
      <c r="W2820">
        <f t="shared" si="76"/>
        <v>0</v>
      </c>
    </row>
    <row r="2821" spans="1:23">
      <c r="A2821" s="6"/>
      <c r="C2821" s="7"/>
      <c r="U2821" t="e">
        <f>VLOOKUP($B2821,Summary!$A:$C,3,0)</f>
        <v>#N/A</v>
      </c>
      <c r="V2821" t="e">
        <f>VLOOKUP($B2821,Summary!$A:$E,5,0)</f>
        <v>#N/A</v>
      </c>
      <c r="W2821">
        <f t="shared" si="76"/>
        <v>0</v>
      </c>
    </row>
    <row r="2822" spans="1:23">
      <c r="A2822" s="6"/>
      <c r="C2822" s="7"/>
      <c r="U2822" t="e">
        <f>VLOOKUP($B2822,Summary!$A:$C,3,0)</f>
        <v>#N/A</v>
      </c>
      <c r="V2822" t="e">
        <f>VLOOKUP($B2822,Summary!$A:$E,5,0)</f>
        <v>#N/A</v>
      </c>
      <c r="W2822">
        <f t="shared" si="76"/>
        <v>0</v>
      </c>
    </row>
    <row r="2823" spans="1:23">
      <c r="A2823" s="6"/>
      <c r="C2823" s="7"/>
      <c r="U2823" t="e">
        <f>VLOOKUP($B2823,Summary!$A:$C,3,0)</f>
        <v>#N/A</v>
      </c>
      <c r="V2823" t="e">
        <f>VLOOKUP($B2823,Summary!$A:$E,5,0)</f>
        <v>#N/A</v>
      </c>
      <c r="W2823">
        <f t="shared" si="76"/>
        <v>0</v>
      </c>
    </row>
    <row r="2824" spans="1:23">
      <c r="A2824" s="6"/>
      <c r="C2824" s="7"/>
      <c r="U2824" t="e">
        <f>VLOOKUP($B2824,Summary!$A:$C,3,0)</f>
        <v>#N/A</v>
      </c>
      <c r="V2824" t="e">
        <f>VLOOKUP($B2824,Summary!$A:$E,5,0)</f>
        <v>#N/A</v>
      </c>
      <c r="W2824">
        <f t="shared" si="76"/>
        <v>0</v>
      </c>
    </row>
    <row r="2825" spans="1:23">
      <c r="A2825" s="6"/>
      <c r="C2825" s="7"/>
      <c r="U2825" t="e">
        <f>VLOOKUP($B2825,Summary!$A:$C,3,0)</f>
        <v>#N/A</v>
      </c>
      <c r="V2825" t="e">
        <f>VLOOKUP($B2825,Summary!$A:$E,5,0)</f>
        <v>#N/A</v>
      </c>
      <c r="W2825">
        <f t="shared" si="76"/>
        <v>0</v>
      </c>
    </row>
    <row r="2826" spans="1:23">
      <c r="A2826" s="6"/>
      <c r="C2826" s="7"/>
      <c r="U2826" t="e">
        <f>VLOOKUP($B2826,Summary!$A:$C,3,0)</f>
        <v>#N/A</v>
      </c>
      <c r="V2826" t="e">
        <f>VLOOKUP($B2826,Summary!$A:$E,5,0)</f>
        <v>#N/A</v>
      </c>
      <c r="W2826">
        <f t="shared" si="76"/>
        <v>0</v>
      </c>
    </row>
    <row r="2827" spans="1:23">
      <c r="A2827" s="6"/>
      <c r="C2827" s="7"/>
      <c r="U2827" t="e">
        <f>VLOOKUP($B2827,Summary!$A:$C,3,0)</f>
        <v>#N/A</v>
      </c>
      <c r="V2827" t="e">
        <f>VLOOKUP($B2827,Summary!$A:$E,5,0)</f>
        <v>#N/A</v>
      </c>
      <c r="W2827">
        <f t="shared" si="76"/>
        <v>0</v>
      </c>
    </row>
    <row r="2828" spans="1:23">
      <c r="A2828" s="6"/>
      <c r="C2828" s="7"/>
      <c r="U2828" t="e">
        <f>VLOOKUP($B2828,Summary!$A:$C,3,0)</f>
        <v>#N/A</v>
      </c>
      <c r="V2828" t="e">
        <f>VLOOKUP($B2828,Summary!$A:$E,5,0)</f>
        <v>#N/A</v>
      </c>
      <c r="W2828">
        <f t="shared" si="76"/>
        <v>0</v>
      </c>
    </row>
    <row r="2829" spans="1:23">
      <c r="A2829" s="6"/>
      <c r="C2829" s="7"/>
      <c r="U2829" t="e">
        <f>VLOOKUP($B2829,Summary!$A:$C,3,0)</f>
        <v>#N/A</v>
      </c>
      <c r="V2829" t="e">
        <f>VLOOKUP($B2829,Summary!$A:$E,5,0)</f>
        <v>#N/A</v>
      </c>
      <c r="W2829">
        <f t="shared" si="76"/>
        <v>0</v>
      </c>
    </row>
    <row r="2830" spans="1:23">
      <c r="A2830" s="6"/>
      <c r="C2830" s="7"/>
      <c r="U2830" t="e">
        <f>VLOOKUP($B2830,Summary!$A:$C,3,0)</f>
        <v>#N/A</v>
      </c>
      <c r="V2830" t="e">
        <f>VLOOKUP($B2830,Summary!$A:$E,5,0)</f>
        <v>#N/A</v>
      </c>
      <c r="W2830">
        <f t="shared" si="76"/>
        <v>0</v>
      </c>
    </row>
    <row r="2831" spans="1:23">
      <c r="A2831" s="6"/>
      <c r="C2831" s="7"/>
      <c r="U2831" t="e">
        <f>VLOOKUP($B2831,Summary!$A:$C,3,0)</f>
        <v>#N/A</v>
      </c>
      <c r="V2831" t="e">
        <f>VLOOKUP($B2831,Summary!$A:$E,5,0)</f>
        <v>#N/A</v>
      </c>
      <c r="W2831">
        <f t="shared" si="76"/>
        <v>0</v>
      </c>
    </row>
    <row r="2832" spans="1:23">
      <c r="A2832" s="6"/>
      <c r="C2832" s="7"/>
      <c r="U2832" t="e">
        <f>VLOOKUP($B2832,Summary!$A:$C,3,0)</f>
        <v>#N/A</v>
      </c>
      <c r="V2832" t="e">
        <f>VLOOKUP($B2832,Summary!$A:$E,5,0)</f>
        <v>#N/A</v>
      </c>
      <c r="W2832">
        <f t="shared" si="76"/>
        <v>0</v>
      </c>
    </row>
    <row r="2833" spans="1:23">
      <c r="A2833" s="6"/>
      <c r="C2833" s="7"/>
      <c r="U2833" t="e">
        <f>VLOOKUP($B2833,Summary!$A:$C,3,0)</f>
        <v>#N/A</v>
      </c>
      <c r="V2833" t="e">
        <f>VLOOKUP($B2833,Summary!$A:$E,5,0)</f>
        <v>#N/A</v>
      </c>
      <c r="W2833">
        <f t="shared" si="76"/>
        <v>0</v>
      </c>
    </row>
    <row r="2834" spans="1:23">
      <c r="A2834" s="6"/>
      <c r="C2834" s="7"/>
      <c r="U2834" t="e">
        <f>VLOOKUP($B2834,Summary!$A:$C,3,0)</f>
        <v>#N/A</v>
      </c>
      <c r="V2834" t="e">
        <f>VLOOKUP($B2834,Summary!$A:$E,5,0)</f>
        <v>#N/A</v>
      </c>
      <c r="W2834">
        <f t="shared" si="76"/>
        <v>0</v>
      </c>
    </row>
    <row r="2835" spans="1:23">
      <c r="A2835" s="6"/>
      <c r="C2835" s="7"/>
      <c r="U2835" t="e">
        <f>VLOOKUP($B2835,Summary!$A:$C,3,0)</f>
        <v>#N/A</v>
      </c>
      <c r="V2835" t="e">
        <f>VLOOKUP($B2835,Summary!$A:$E,5,0)</f>
        <v>#N/A</v>
      </c>
      <c r="W2835">
        <f t="shared" si="76"/>
        <v>0</v>
      </c>
    </row>
    <row r="2836" spans="1:23">
      <c r="A2836" s="6"/>
      <c r="C2836" s="7"/>
      <c r="U2836" t="e">
        <f>VLOOKUP($B2836,Summary!$A:$C,3,0)</f>
        <v>#N/A</v>
      </c>
      <c r="V2836" t="e">
        <f>VLOOKUP($B2836,Summary!$A:$E,5,0)</f>
        <v>#N/A</v>
      </c>
      <c r="W2836">
        <f t="shared" si="76"/>
        <v>0</v>
      </c>
    </row>
    <row r="2837" spans="1:23">
      <c r="A2837" s="6"/>
      <c r="C2837" s="7"/>
      <c r="U2837" t="e">
        <f>VLOOKUP($B2837,Summary!$A:$C,3,0)</f>
        <v>#N/A</v>
      </c>
      <c r="V2837" t="e">
        <f>VLOOKUP($B2837,Summary!$A:$E,5,0)</f>
        <v>#N/A</v>
      </c>
      <c r="W2837">
        <f t="shared" si="76"/>
        <v>0</v>
      </c>
    </row>
    <row r="2838" spans="1:23">
      <c r="A2838" s="6"/>
      <c r="C2838" s="7"/>
      <c r="U2838" t="e">
        <f>VLOOKUP($B2838,Summary!$A:$C,3,0)</f>
        <v>#N/A</v>
      </c>
      <c r="V2838" t="e">
        <f>VLOOKUP($B2838,Summary!$A:$E,5,0)</f>
        <v>#N/A</v>
      </c>
      <c r="W2838">
        <f t="shared" si="76"/>
        <v>0</v>
      </c>
    </row>
    <row r="2839" spans="1:23">
      <c r="A2839" s="6"/>
      <c r="C2839" s="7"/>
      <c r="U2839" t="e">
        <f>VLOOKUP($B2839,Summary!$A:$C,3,0)</f>
        <v>#N/A</v>
      </c>
      <c r="V2839" t="e">
        <f>VLOOKUP($B2839,Summary!$A:$E,5,0)</f>
        <v>#N/A</v>
      </c>
      <c r="W2839">
        <f t="shared" si="76"/>
        <v>0</v>
      </c>
    </row>
    <row r="2840" spans="1:23">
      <c r="A2840" s="6"/>
      <c r="C2840" s="7"/>
      <c r="U2840" t="e">
        <f>VLOOKUP($B2840,Summary!$A:$C,3,0)</f>
        <v>#N/A</v>
      </c>
      <c r="V2840" t="e">
        <f>VLOOKUP($B2840,Summary!$A:$E,5,0)</f>
        <v>#N/A</v>
      </c>
      <c r="W2840">
        <f t="shared" si="76"/>
        <v>0</v>
      </c>
    </row>
    <row r="2841" spans="1:23">
      <c r="A2841" s="6"/>
      <c r="C2841" s="7"/>
      <c r="U2841" t="e">
        <f>VLOOKUP($B2841,Summary!$A:$C,3,0)</f>
        <v>#N/A</v>
      </c>
      <c r="V2841" t="e">
        <f>VLOOKUP($B2841,Summary!$A:$E,5,0)</f>
        <v>#N/A</v>
      </c>
      <c r="W2841">
        <f t="shared" ref="W2841:W2904" si="77">B2841</f>
        <v>0</v>
      </c>
    </row>
    <row r="2842" spans="1:23">
      <c r="A2842" s="6"/>
      <c r="C2842" s="7"/>
      <c r="U2842" t="e">
        <f>VLOOKUP($B2842,Summary!$A:$C,3,0)</f>
        <v>#N/A</v>
      </c>
      <c r="V2842" t="e">
        <f>VLOOKUP($B2842,Summary!$A:$E,5,0)</f>
        <v>#N/A</v>
      </c>
      <c r="W2842">
        <f t="shared" si="77"/>
        <v>0</v>
      </c>
    </row>
    <row r="2843" spans="1:23">
      <c r="A2843" s="6"/>
      <c r="C2843" s="7"/>
      <c r="U2843" t="e">
        <f>VLOOKUP($B2843,Summary!$A:$C,3,0)</f>
        <v>#N/A</v>
      </c>
      <c r="V2843" t="e">
        <f>VLOOKUP($B2843,Summary!$A:$E,5,0)</f>
        <v>#N/A</v>
      </c>
      <c r="W2843">
        <f t="shared" si="77"/>
        <v>0</v>
      </c>
    </row>
    <row r="2844" spans="1:23">
      <c r="A2844" s="6"/>
      <c r="C2844" s="7"/>
      <c r="U2844" t="e">
        <f>VLOOKUP($B2844,Summary!$A:$C,3,0)</f>
        <v>#N/A</v>
      </c>
      <c r="V2844" t="e">
        <f>VLOOKUP($B2844,Summary!$A:$E,5,0)</f>
        <v>#N/A</v>
      </c>
      <c r="W2844">
        <f t="shared" si="77"/>
        <v>0</v>
      </c>
    </row>
    <row r="2845" spans="1:23">
      <c r="A2845" s="6"/>
      <c r="C2845" s="7"/>
      <c r="U2845" t="e">
        <f>VLOOKUP($B2845,Summary!$A:$C,3,0)</f>
        <v>#N/A</v>
      </c>
      <c r="V2845" t="e">
        <f>VLOOKUP($B2845,Summary!$A:$E,5,0)</f>
        <v>#N/A</v>
      </c>
      <c r="W2845">
        <f t="shared" si="77"/>
        <v>0</v>
      </c>
    </row>
    <row r="2846" spans="1:23">
      <c r="A2846" s="6"/>
      <c r="C2846" s="7"/>
      <c r="U2846" t="e">
        <f>VLOOKUP($B2846,Summary!$A:$C,3,0)</f>
        <v>#N/A</v>
      </c>
      <c r="V2846" t="e">
        <f>VLOOKUP($B2846,Summary!$A:$E,5,0)</f>
        <v>#N/A</v>
      </c>
      <c r="W2846">
        <f t="shared" si="77"/>
        <v>0</v>
      </c>
    </row>
    <row r="2847" spans="1:23">
      <c r="A2847" s="6"/>
      <c r="C2847" s="7"/>
      <c r="U2847" t="e">
        <f>VLOOKUP($B2847,Summary!$A:$C,3,0)</f>
        <v>#N/A</v>
      </c>
      <c r="V2847" t="e">
        <f>VLOOKUP($B2847,Summary!$A:$E,5,0)</f>
        <v>#N/A</v>
      </c>
      <c r="W2847">
        <f t="shared" si="77"/>
        <v>0</v>
      </c>
    </row>
    <row r="2848" spans="1:23">
      <c r="A2848" s="6"/>
      <c r="C2848" s="7"/>
      <c r="U2848" t="e">
        <f>VLOOKUP($B2848,Summary!$A:$C,3,0)</f>
        <v>#N/A</v>
      </c>
      <c r="V2848" t="e">
        <f>VLOOKUP($B2848,Summary!$A:$E,5,0)</f>
        <v>#N/A</v>
      </c>
      <c r="W2848">
        <f t="shared" si="77"/>
        <v>0</v>
      </c>
    </row>
    <row r="2849" spans="1:23">
      <c r="A2849" s="6"/>
      <c r="C2849" s="7"/>
      <c r="U2849" t="e">
        <f>VLOOKUP($B2849,Summary!$A:$C,3,0)</f>
        <v>#N/A</v>
      </c>
      <c r="V2849" t="e">
        <f>VLOOKUP($B2849,Summary!$A:$E,5,0)</f>
        <v>#N/A</v>
      </c>
      <c r="W2849">
        <f t="shared" si="77"/>
        <v>0</v>
      </c>
    </row>
    <row r="2850" spans="1:23">
      <c r="A2850" s="6"/>
      <c r="C2850" s="7"/>
      <c r="U2850" t="e">
        <f>VLOOKUP($B2850,Summary!$A:$C,3,0)</f>
        <v>#N/A</v>
      </c>
      <c r="V2850" t="e">
        <f>VLOOKUP($B2850,Summary!$A:$E,5,0)</f>
        <v>#N/A</v>
      </c>
      <c r="W2850">
        <f t="shared" si="77"/>
        <v>0</v>
      </c>
    </row>
    <row r="2851" spans="1:23">
      <c r="A2851" s="6"/>
      <c r="C2851" s="7"/>
      <c r="U2851" t="e">
        <f>VLOOKUP($B2851,Summary!$A:$C,3,0)</f>
        <v>#N/A</v>
      </c>
      <c r="V2851" t="e">
        <f>VLOOKUP($B2851,Summary!$A:$E,5,0)</f>
        <v>#N/A</v>
      </c>
      <c r="W2851">
        <f t="shared" si="77"/>
        <v>0</v>
      </c>
    </row>
    <row r="2852" spans="1:23">
      <c r="A2852" s="6"/>
      <c r="C2852" s="7"/>
      <c r="U2852" t="e">
        <f>VLOOKUP($B2852,Summary!$A:$C,3,0)</f>
        <v>#N/A</v>
      </c>
      <c r="V2852" t="e">
        <f>VLOOKUP($B2852,Summary!$A:$E,5,0)</f>
        <v>#N/A</v>
      </c>
      <c r="W2852">
        <f t="shared" si="77"/>
        <v>0</v>
      </c>
    </row>
    <row r="2853" spans="1:23">
      <c r="A2853" s="6"/>
      <c r="C2853" s="7"/>
      <c r="U2853" t="e">
        <f>VLOOKUP($B2853,Summary!$A:$C,3,0)</f>
        <v>#N/A</v>
      </c>
      <c r="V2853" t="e">
        <f>VLOOKUP($B2853,Summary!$A:$E,5,0)</f>
        <v>#N/A</v>
      </c>
      <c r="W2853">
        <f t="shared" si="77"/>
        <v>0</v>
      </c>
    </row>
    <row r="2854" spans="1:23">
      <c r="A2854" s="6"/>
      <c r="C2854" s="7"/>
      <c r="U2854" t="e">
        <f>VLOOKUP($B2854,Summary!$A:$C,3,0)</f>
        <v>#N/A</v>
      </c>
      <c r="V2854" t="e">
        <f>VLOOKUP($B2854,Summary!$A:$E,5,0)</f>
        <v>#N/A</v>
      </c>
      <c r="W2854">
        <f t="shared" si="77"/>
        <v>0</v>
      </c>
    </row>
    <row r="2855" spans="1:23">
      <c r="A2855" s="6"/>
      <c r="C2855" s="7"/>
      <c r="U2855" t="e">
        <f>VLOOKUP($B2855,Summary!$A:$C,3,0)</f>
        <v>#N/A</v>
      </c>
      <c r="V2855" t="e">
        <f>VLOOKUP($B2855,Summary!$A:$E,5,0)</f>
        <v>#N/A</v>
      </c>
      <c r="W2855">
        <f t="shared" si="77"/>
        <v>0</v>
      </c>
    </row>
    <row r="2856" spans="1:23">
      <c r="A2856" s="6"/>
      <c r="C2856" s="7"/>
      <c r="U2856" t="e">
        <f>VLOOKUP($B2856,Summary!$A:$C,3,0)</f>
        <v>#N/A</v>
      </c>
      <c r="V2856" t="e">
        <f>VLOOKUP($B2856,Summary!$A:$E,5,0)</f>
        <v>#N/A</v>
      </c>
      <c r="W2856">
        <f t="shared" si="77"/>
        <v>0</v>
      </c>
    </row>
    <row r="2857" spans="1:23">
      <c r="A2857" s="6"/>
      <c r="C2857" s="7"/>
      <c r="U2857" t="e">
        <f>VLOOKUP($B2857,Summary!$A:$C,3,0)</f>
        <v>#N/A</v>
      </c>
      <c r="V2857" t="e">
        <f>VLOOKUP($B2857,Summary!$A:$E,5,0)</f>
        <v>#N/A</v>
      </c>
      <c r="W2857">
        <f t="shared" si="77"/>
        <v>0</v>
      </c>
    </row>
    <row r="2858" spans="1:23">
      <c r="A2858" s="6"/>
      <c r="C2858" s="7"/>
      <c r="U2858" t="e">
        <f>VLOOKUP($B2858,Summary!$A:$C,3,0)</f>
        <v>#N/A</v>
      </c>
      <c r="V2858" t="e">
        <f>VLOOKUP($B2858,Summary!$A:$E,5,0)</f>
        <v>#N/A</v>
      </c>
      <c r="W2858">
        <f t="shared" si="77"/>
        <v>0</v>
      </c>
    </row>
    <row r="2859" spans="1:23">
      <c r="A2859" s="6"/>
      <c r="C2859" s="7"/>
      <c r="U2859" t="e">
        <f>VLOOKUP($B2859,Summary!$A:$C,3,0)</f>
        <v>#N/A</v>
      </c>
      <c r="V2859" t="e">
        <f>VLOOKUP($B2859,Summary!$A:$E,5,0)</f>
        <v>#N/A</v>
      </c>
      <c r="W2859">
        <f t="shared" si="77"/>
        <v>0</v>
      </c>
    </row>
    <row r="2860" spans="1:23">
      <c r="A2860" s="6"/>
      <c r="C2860" s="7"/>
      <c r="U2860" t="e">
        <f>VLOOKUP($B2860,Summary!$A:$C,3,0)</f>
        <v>#N/A</v>
      </c>
      <c r="V2860" t="e">
        <f>VLOOKUP($B2860,Summary!$A:$E,5,0)</f>
        <v>#N/A</v>
      </c>
      <c r="W2860">
        <f t="shared" si="77"/>
        <v>0</v>
      </c>
    </row>
    <row r="2861" spans="1:23">
      <c r="A2861" s="6"/>
      <c r="C2861" s="7"/>
      <c r="U2861" t="e">
        <f>VLOOKUP($B2861,Summary!$A:$C,3,0)</f>
        <v>#N/A</v>
      </c>
      <c r="V2861" t="e">
        <f>VLOOKUP($B2861,Summary!$A:$E,5,0)</f>
        <v>#N/A</v>
      </c>
      <c r="W2861">
        <f t="shared" si="77"/>
        <v>0</v>
      </c>
    </row>
    <row r="2862" spans="1:23">
      <c r="A2862" s="6"/>
      <c r="C2862" s="7"/>
      <c r="U2862" t="e">
        <f>VLOOKUP($B2862,Summary!$A:$C,3,0)</f>
        <v>#N/A</v>
      </c>
      <c r="V2862" t="e">
        <f>VLOOKUP($B2862,Summary!$A:$E,5,0)</f>
        <v>#N/A</v>
      </c>
      <c r="W2862">
        <f t="shared" si="77"/>
        <v>0</v>
      </c>
    </row>
    <row r="2863" spans="1:23">
      <c r="A2863" s="6"/>
      <c r="C2863" s="7"/>
      <c r="U2863" t="e">
        <f>VLOOKUP($B2863,Summary!$A:$C,3,0)</f>
        <v>#N/A</v>
      </c>
      <c r="V2863" t="e">
        <f>VLOOKUP($B2863,Summary!$A:$E,5,0)</f>
        <v>#N/A</v>
      </c>
      <c r="W2863">
        <f t="shared" si="77"/>
        <v>0</v>
      </c>
    </row>
    <row r="2864" spans="1:23">
      <c r="A2864" s="6"/>
      <c r="C2864" s="7"/>
      <c r="U2864" t="e">
        <f>VLOOKUP($B2864,Summary!$A:$C,3,0)</f>
        <v>#N/A</v>
      </c>
      <c r="V2864" t="e">
        <f>VLOOKUP($B2864,Summary!$A:$E,5,0)</f>
        <v>#N/A</v>
      </c>
      <c r="W2864">
        <f t="shared" si="77"/>
        <v>0</v>
      </c>
    </row>
    <row r="2865" spans="1:23">
      <c r="A2865" s="6"/>
      <c r="C2865" s="7"/>
      <c r="U2865" t="e">
        <f>VLOOKUP($B2865,Summary!$A:$C,3,0)</f>
        <v>#N/A</v>
      </c>
      <c r="V2865" t="e">
        <f>VLOOKUP($B2865,Summary!$A:$E,5,0)</f>
        <v>#N/A</v>
      </c>
      <c r="W2865">
        <f t="shared" si="77"/>
        <v>0</v>
      </c>
    </row>
    <row r="2866" spans="1:23">
      <c r="A2866" s="6"/>
      <c r="C2866" s="7"/>
      <c r="U2866" t="e">
        <f>VLOOKUP($B2866,Summary!$A:$C,3,0)</f>
        <v>#N/A</v>
      </c>
      <c r="V2866" t="e">
        <f>VLOOKUP($B2866,Summary!$A:$E,5,0)</f>
        <v>#N/A</v>
      </c>
      <c r="W2866">
        <f t="shared" si="77"/>
        <v>0</v>
      </c>
    </row>
    <row r="2867" spans="1:23">
      <c r="A2867" s="6"/>
      <c r="C2867" s="7"/>
      <c r="U2867" t="e">
        <f>VLOOKUP($B2867,Summary!$A:$C,3,0)</f>
        <v>#N/A</v>
      </c>
      <c r="V2867" t="e">
        <f>VLOOKUP($B2867,Summary!$A:$E,5,0)</f>
        <v>#N/A</v>
      </c>
      <c r="W2867">
        <f t="shared" si="77"/>
        <v>0</v>
      </c>
    </row>
    <row r="2868" spans="1:23">
      <c r="A2868" s="6"/>
      <c r="C2868" s="7"/>
      <c r="U2868" t="e">
        <f>VLOOKUP($B2868,Summary!$A:$C,3,0)</f>
        <v>#N/A</v>
      </c>
      <c r="V2868" t="e">
        <f>VLOOKUP($B2868,Summary!$A:$E,5,0)</f>
        <v>#N/A</v>
      </c>
      <c r="W2868">
        <f t="shared" si="77"/>
        <v>0</v>
      </c>
    </row>
    <row r="2869" spans="1:23">
      <c r="A2869" s="6"/>
      <c r="C2869" s="7"/>
      <c r="U2869" t="e">
        <f>VLOOKUP($B2869,Summary!$A:$C,3,0)</f>
        <v>#N/A</v>
      </c>
      <c r="V2869" t="e">
        <f>VLOOKUP($B2869,Summary!$A:$E,5,0)</f>
        <v>#N/A</v>
      </c>
      <c r="W2869">
        <f t="shared" si="77"/>
        <v>0</v>
      </c>
    </row>
    <row r="2870" spans="1:23">
      <c r="A2870" s="6"/>
      <c r="C2870" s="7"/>
      <c r="U2870" t="e">
        <f>VLOOKUP($B2870,Summary!$A:$C,3,0)</f>
        <v>#N/A</v>
      </c>
      <c r="V2870" t="e">
        <f>VLOOKUP($B2870,Summary!$A:$E,5,0)</f>
        <v>#N/A</v>
      </c>
      <c r="W2870">
        <f t="shared" si="77"/>
        <v>0</v>
      </c>
    </row>
    <row r="2871" spans="1:23">
      <c r="A2871" s="6"/>
      <c r="C2871" s="7"/>
      <c r="U2871" t="e">
        <f>VLOOKUP($B2871,Summary!$A:$C,3,0)</f>
        <v>#N/A</v>
      </c>
      <c r="V2871" t="e">
        <f>VLOOKUP($B2871,Summary!$A:$E,5,0)</f>
        <v>#N/A</v>
      </c>
      <c r="W2871">
        <f t="shared" si="77"/>
        <v>0</v>
      </c>
    </row>
    <row r="2872" spans="1:23">
      <c r="A2872" s="6"/>
      <c r="C2872" s="7"/>
      <c r="U2872" t="e">
        <f>VLOOKUP($B2872,Summary!$A:$C,3,0)</f>
        <v>#N/A</v>
      </c>
      <c r="V2872" t="e">
        <f>VLOOKUP($B2872,Summary!$A:$E,5,0)</f>
        <v>#N/A</v>
      </c>
      <c r="W2872">
        <f t="shared" si="77"/>
        <v>0</v>
      </c>
    </row>
    <row r="2873" spans="1:23">
      <c r="A2873" s="6"/>
      <c r="C2873" s="7"/>
      <c r="U2873" t="e">
        <f>VLOOKUP($B2873,Summary!$A:$C,3,0)</f>
        <v>#N/A</v>
      </c>
      <c r="V2873" t="e">
        <f>VLOOKUP($B2873,Summary!$A:$E,5,0)</f>
        <v>#N/A</v>
      </c>
      <c r="W2873">
        <f t="shared" si="77"/>
        <v>0</v>
      </c>
    </row>
    <row r="2874" spans="1:23">
      <c r="A2874" s="6"/>
      <c r="C2874" s="7"/>
      <c r="U2874" t="e">
        <f>VLOOKUP($B2874,Summary!$A:$C,3,0)</f>
        <v>#N/A</v>
      </c>
      <c r="V2874" t="e">
        <f>VLOOKUP($B2874,Summary!$A:$E,5,0)</f>
        <v>#N/A</v>
      </c>
      <c r="W2874">
        <f t="shared" si="77"/>
        <v>0</v>
      </c>
    </row>
    <row r="2875" spans="1:23">
      <c r="A2875" s="6"/>
      <c r="C2875" s="7"/>
      <c r="U2875" t="e">
        <f>VLOOKUP($B2875,Summary!$A:$C,3,0)</f>
        <v>#N/A</v>
      </c>
      <c r="V2875" t="e">
        <f>VLOOKUP($B2875,Summary!$A:$E,5,0)</f>
        <v>#N/A</v>
      </c>
      <c r="W2875">
        <f t="shared" si="77"/>
        <v>0</v>
      </c>
    </row>
    <row r="2876" spans="1:23">
      <c r="A2876" s="6"/>
      <c r="C2876" s="7"/>
      <c r="U2876" t="e">
        <f>VLOOKUP($B2876,Summary!$A:$C,3,0)</f>
        <v>#N/A</v>
      </c>
      <c r="V2876" t="e">
        <f>VLOOKUP($B2876,Summary!$A:$E,5,0)</f>
        <v>#N/A</v>
      </c>
      <c r="W2876">
        <f t="shared" si="77"/>
        <v>0</v>
      </c>
    </row>
    <row r="2877" spans="1:23">
      <c r="A2877" s="6"/>
      <c r="C2877" s="7"/>
      <c r="U2877" t="e">
        <f>VLOOKUP($B2877,Summary!$A:$C,3,0)</f>
        <v>#N/A</v>
      </c>
      <c r="V2877" t="e">
        <f>VLOOKUP($B2877,Summary!$A:$E,5,0)</f>
        <v>#N/A</v>
      </c>
      <c r="W2877">
        <f t="shared" si="77"/>
        <v>0</v>
      </c>
    </row>
    <row r="2878" spans="1:23">
      <c r="A2878" s="6"/>
      <c r="C2878" s="7"/>
      <c r="U2878" t="e">
        <f>VLOOKUP($B2878,Summary!$A:$C,3,0)</f>
        <v>#N/A</v>
      </c>
      <c r="V2878" t="e">
        <f>VLOOKUP($B2878,Summary!$A:$E,5,0)</f>
        <v>#N/A</v>
      </c>
      <c r="W2878">
        <f t="shared" si="77"/>
        <v>0</v>
      </c>
    </row>
    <row r="2879" spans="1:23">
      <c r="A2879" s="6"/>
      <c r="C2879" s="7"/>
      <c r="U2879" t="e">
        <f>VLOOKUP($B2879,Summary!$A:$C,3,0)</f>
        <v>#N/A</v>
      </c>
      <c r="V2879" t="e">
        <f>VLOOKUP($B2879,Summary!$A:$E,5,0)</f>
        <v>#N/A</v>
      </c>
      <c r="W2879">
        <f t="shared" si="77"/>
        <v>0</v>
      </c>
    </row>
    <row r="2880" spans="1:23">
      <c r="A2880" s="6"/>
      <c r="C2880" s="7"/>
      <c r="U2880" t="e">
        <f>VLOOKUP($B2880,Summary!$A:$C,3,0)</f>
        <v>#N/A</v>
      </c>
      <c r="V2880" t="e">
        <f>VLOOKUP($B2880,Summary!$A:$E,5,0)</f>
        <v>#N/A</v>
      </c>
      <c r="W2880">
        <f t="shared" si="77"/>
        <v>0</v>
      </c>
    </row>
    <row r="2881" spans="1:23">
      <c r="A2881" s="6"/>
      <c r="C2881" s="7"/>
      <c r="U2881" t="e">
        <f>VLOOKUP($B2881,Summary!$A:$C,3,0)</f>
        <v>#N/A</v>
      </c>
      <c r="V2881" t="e">
        <f>VLOOKUP($B2881,Summary!$A:$E,5,0)</f>
        <v>#N/A</v>
      </c>
      <c r="W2881">
        <f t="shared" si="77"/>
        <v>0</v>
      </c>
    </row>
    <row r="2882" spans="1:23">
      <c r="A2882" s="6"/>
      <c r="C2882" s="7"/>
      <c r="U2882" t="e">
        <f>VLOOKUP($B2882,Summary!$A:$C,3,0)</f>
        <v>#N/A</v>
      </c>
      <c r="V2882" t="e">
        <f>VLOOKUP($B2882,Summary!$A:$E,5,0)</f>
        <v>#N/A</v>
      </c>
      <c r="W2882">
        <f t="shared" si="77"/>
        <v>0</v>
      </c>
    </row>
    <row r="2883" spans="1:23">
      <c r="A2883" s="6"/>
      <c r="C2883" s="7"/>
      <c r="U2883" t="e">
        <f>VLOOKUP($B2883,Summary!$A:$C,3,0)</f>
        <v>#N/A</v>
      </c>
      <c r="V2883" t="e">
        <f>VLOOKUP($B2883,Summary!$A:$E,5,0)</f>
        <v>#N/A</v>
      </c>
      <c r="W2883">
        <f t="shared" si="77"/>
        <v>0</v>
      </c>
    </row>
    <row r="2884" spans="1:23">
      <c r="A2884" s="6"/>
      <c r="C2884" s="7"/>
      <c r="U2884" t="e">
        <f>VLOOKUP($B2884,Summary!$A:$C,3,0)</f>
        <v>#N/A</v>
      </c>
      <c r="V2884" t="e">
        <f>VLOOKUP($B2884,Summary!$A:$E,5,0)</f>
        <v>#N/A</v>
      </c>
      <c r="W2884">
        <f t="shared" si="77"/>
        <v>0</v>
      </c>
    </row>
    <row r="2885" spans="1:23">
      <c r="A2885" s="6"/>
      <c r="C2885" s="7"/>
      <c r="U2885" t="e">
        <f>VLOOKUP($B2885,Summary!$A:$C,3,0)</f>
        <v>#N/A</v>
      </c>
      <c r="V2885" t="e">
        <f>VLOOKUP($B2885,Summary!$A:$E,5,0)</f>
        <v>#N/A</v>
      </c>
      <c r="W2885">
        <f t="shared" si="77"/>
        <v>0</v>
      </c>
    </row>
    <row r="2886" spans="1:23">
      <c r="A2886" s="6"/>
      <c r="C2886" s="7"/>
      <c r="U2886" t="e">
        <f>VLOOKUP($B2886,Summary!$A:$C,3,0)</f>
        <v>#N/A</v>
      </c>
      <c r="V2886" t="e">
        <f>VLOOKUP($B2886,Summary!$A:$E,5,0)</f>
        <v>#N/A</v>
      </c>
      <c r="W2886">
        <f t="shared" si="77"/>
        <v>0</v>
      </c>
    </row>
    <row r="2887" spans="1:23">
      <c r="A2887" s="6"/>
      <c r="C2887" s="7"/>
      <c r="U2887" t="e">
        <f>VLOOKUP($B2887,Summary!$A:$C,3,0)</f>
        <v>#N/A</v>
      </c>
      <c r="V2887" t="e">
        <f>VLOOKUP($B2887,Summary!$A:$E,5,0)</f>
        <v>#N/A</v>
      </c>
      <c r="W2887">
        <f t="shared" si="77"/>
        <v>0</v>
      </c>
    </row>
    <row r="2888" spans="1:23">
      <c r="A2888" s="6"/>
      <c r="C2888" s="7"/>
      <c r="U2888" t="e">
        <f>VLOOKUP($B2888,Summary!$A:$C,3,0)</f>
        <v>#N/A</v>
      </c>
      <c r="V2888" t="e">
        <f>VLOOKUP($B2888,Summary!$A:$E,5,0)</f>
        <v>#N/A</v>
      </c>
      <c r="W2888">
        <f t="shared" si="77"/>
        <v>0</v>
      </c>
    </row>
    <row r="2889" spans="1:23">
      <c r="A2889" s="6"/>
      <c r="C2889" s="7"/>
      <c r="U2889" t="e">
        <f>VLOOKUP($B2889,Summary!$A:$C,3,0)</f>
        <v>#N/A</v>
      </c>
      <c r="V2889" t="e">
        <f>VLOOKUP($B2889,Summary!$A:$E,5,0)</f>
        <v>#N/A</v>
      </c>
      <c r="W2889">
        <f t="shared" si="77"/>
        <v>0</v>
      </c>
    </row>
    <row r="2890" spans="1:23">
      <c r="A2890" s="6"/>
      <c r="C2890" s="7"/>
      <c r="U2890" t="e">
        <f>VLOOKUP($B2890,Summary!$A:$C,3,0)</f>
        <v>#N/A</v>
      </c>
      <c r="V2890" t="e">
        <f>VLOOKUP($B2890,Summary!$A:$E,5,0)</f>
        <v>#N/A</v>
      </c>
      <c r="W2890">
        <f t="shared" si="77"/>
        <v>0</v>
      </c>
    </row>
    <row r="2891" spans="1:23">
      <c r="A2891" s="6"/>
      <c r="C2891" s="7"/>
      <c r="U2891" t="e">
        <f>VLOOKUP($B2891,Summary!$A:$C,3,0)</f>
        <v>#N/A</v>
      </c>
      <c r="V2891" t="e">
        <f>VLOOKUP($B2891,Summary!$A:$E,5,0)</f>
        <v>#N/A</v>
      </c>
      <c r="W2891">
        <f t="shared" si="77"/>
        <v>0</v>
      </c>
    </row>
    <row r="2892" spans="1:23">
      <c r="A2892" s="6"/>
      <c r="C2892" s="7"/>
      <c r="U2892" t="e">
        <f>VLOOKUP($B2892,Summary!$A:$C,3,0)</f>
        <v>#N/A</v>
      </c>
      <c r="V2892" t="e">
        <f>VLOOKUP($B2892,Summary!$A:$E,5,0)</f>
        <v>#N/A</v>
      </c>
      <c r="W2892">
        <f t="shared" si="77"/>
        <v>0</v>
      </c>
    </row>
    <row r="2893" spans="1:23">
      <c r="A2893" s="6"/>
      <c r="C2893" s="7"/>
      <c r="U2893" t="e">
        <f>VLOOKUP($B2893,Summary!$A:$C,3,0)</f>
        <v>#N/A</v>
      </c>
      <c r="V2893" t="e">
        <f>VLOOKUP($B2893,Summary!$A:$E,5,0)</f>
        <v>#N/A</v>
      </c>
      <c r="W2893">
        <f t="shared" si="77"/>
        <v>0</v>
      </c>
    </row>
    <row r="2894" spans="1:23">
      <c r="A2894" s="6"/>
      <c r="C2894" s="7"/>
      <c r="U2894" t="e">
        <f>VLOOKUP($B2894,Summary!$A:$C,3,0)</f>
        <v>#N/A</v>
      </c>
      <c r="V2894" t="e">
        <f>VLOOKUP($B2894,Summary!$A:$E,5,0)</f>
        <v>#N/A</v>
      </c>
      <c r="W2894">
        <f t="shared" si="77"/>
        <v>0</v>
      </c>
    </row>
    <row r="2895" spans="1:23">
      <c r="A2895" s="6"/>
      <c r="C2895" s="7"/>
      <c r="U2895" t="e">
        <f>VLOOKUP($B2895,Summary!$A:$C,3,0)</f>
        <v>#N/A</v>
      </c>
      <c r="V2895" t="e">
        <f>VLOOKUP($B2895,Summary!$A:$E,5,0)</f>
        <v>#N/A</v>
      </c>
      <c r="W2895">
        <f t="shared" si="77"/>
        <v>0</v>
      </c>
    </row>
    <row r="2896" spans="1:23">
      <c r="A2896" s="6"/>
      <c r="C2896" s="7"/>
      <c r="U2896" t="e">
        <f>VLOOKUP($B2896,Summary!$A:$C,3,0)</f>
        <v>#N/A</v>
      </c>
      <c r="V2896" t="e">
        <f>VLOOKUP($B2896,Summary!$A:$E,5,0)</f>
        <v>#N/A</v>
      </c>
      <c r="W2896">
        <f t="shared" si="77"/>
        <v>0</v>
      </c>
    </row>
    <row r="2897" spans="1:23">
      <c r="A2897" s="6"/>
      <c r="C2897" s="7"/>
      <c r="U2897" t="e">
        <f>VLOOKUP($B2897,Summary!$A:$C,3,0)</f>
        <v>#N/A</v>
      </c>
      <c r="V2897" t="e">
        <f>VLOOKUP($B2897,Summary!$A:$E,5,0)</f>
        <v>#N/A</v>
      </c>
      <c r="W2897">
        <f t="shared" si="77"/>
        <v>0</v>
      </c>
    </row>
    <row r="2898" spans="1:23">
      <c r="A2898" s="6"/>
      <c r="C2898" s="7"/>
      <c r="U2898" t="e">
        <f>VLOOKUP($B2898,Summary!$A:$C,3,0)</f>
        <v>#N/A</v>
      </c>
      <c r="V2898" t="e">
        <f>VLOOKUP($B2898,Summary!$A:$E,5,0)</f>
        <v>#N/A</v>
      </c>
      <c r="W2898">
        <f t="shared" si="77"/>
        <v>0</v>
      </c>
    </row>
    <row r="2899" spans="1:23">
      <c r="A2899" s="6"/>
      <c r="C2899" s="7"/>
      <c r="U2899" t="e">
        <f>VLOOKUP($B2899,Summary!$A:$C,3,0)</f>
        <v>#N/A</v>
      </c>
      <c r="V2899" t="e">
        <f>VLOOKUP($B2899,Summary!$A:$E,5,0)</f>
        <v>#N/A</v>
      </c>
      <c r="W2899">
        <f t="shared" si="77"/>
        <v>0</v>
      </c>
    </row>
    <row r="2900" spans="1:23">
      <c r="A2900" s="6"/>
      <c r="C2900" s="7"/>
      <c r="U2900" t="e">
        <f>VLOOKUP($B2900,Summary!$A:$C,3,0)</f>
        <v>#N/A</v>
      </c>
      <c r="V2900" t="e">
        <f>VLOOKUP($B2900,Summary!$A:$E,5,0)</f>
        <v>#N/A</v>
      </c>
      <c r="W2900">
        <f t="shared" si="77"/>
        <v>0</v>
      </c>
    </row>
    <row r="2901" spans="1:23">
      <c r="A2901" s="6"/>
      <c r="C2901" s="7"/>
      <c r="U2901" t="e">
        <f>VLOOKUP($B2901,Summary!$A:$C,3,0)</f>
        <v>#N/A</v>
      </c>
      <c r="V2901" t="e">
        <f>VLOOKUP($B2901,Summary!$A:$E,5,0)</f>
        <v>#N/A</v>
      </c>
      <c r="W2901">
        <f t="shared" si="77"/>
        <v>0</v>
      </c>
    </row>
    <row r="2902" spans="1:23">
      <c r="A2902" s="6"/>
      <c r="C2902" s="7"/>
      <c r="U2902" t="e">
        <f>VLOOKUP($B2902,Summary!$A:$C,3,0)</f>
        <v>#N/A</v>
      </c>
      <c r="V2902" t="e">
        <f>VLOOKUP($B2902,Summary!$A:$E,5,0)</f>
        <v>#N/A</v>
      </c>
      <c r="W2902">
        <f t="shared" si="77"/>
        <v>0</v>
      </c>
    </row>
    <row r="2903" spans="1:23">
      <c r="A2903" s="6"/>
      <c r="C2903" s="7"/>
      <c r="U2903" t="e">
        <f>VLOOKUP($B2903,Summary!$A:$C,3,0)</f>
        <v>#N/A</v>
      </c>
      <c r="V2903" t="e">
        <f>VLOOKUP($B2903,Summary!$A:$E,5,0)</f>
        <v>#N/A</v>
      </c>
      <c r="W2903">
        <f t="shared" si="77"/>
        <v>0</v>
      </c>
    </row>
    <row r="2904" spans="1:23">
      <c r="A2904" s="6"/>
      <c r="C2904" s="7"/>
      <c r="U2904" t="e">
        <f>VLOOKUP($B2904,Summary!$A:$C,3,0)</f>
        <v>#N/A</v>
      </c>
      <c r="V2904" t="e">
        <f>VLOOKUP($B2904,Summary!$A:$E,5,0)</f>
        <v>#N/A</v>
      </c>
      <c r="W2904">
        <f t="shared" si="77"/>
        <v>0</v>
      </c>
    </row>
    <row r="2905" spans="1:23">
      <c r="A2905" s="6"/>
      <c r="C2905" s="7"/>
      <c r="U2905" t="e">
        <f>VLOOKUP($B2905,Summary!$A:$C,3,0)</f>
        <v>#N/A</v>
      </c>
      <c r="V2905" t="e">
        <f>VLOOKUP($B2905,Summary!$A:$E,5,0)</f>
        <v>#N/A</v>
      </c>
      <c r="W2905">
        <f t="shared" ref="W2905:W2968" si="78">B2905</f>
        <v>0</v>
      </c>
    </row>
    <row r="2906" spans="1:23">
      <c r="A2906" s="6"/>
      <c r="C2906" s="7"/>
      <c r="U2906" t="e">
        <f>VLOOKUP($B2906,Summary!$A:$C,3,0)</f>
        <v>#N/A</v>
      </c>
      <c r="V2906" t="e">
        <f>VLOOKUP($B2906,Summary!$A:$E,5,0)</f>
        <v>#N/A</v>
      </c>
      <c r="W2906">
        <f t="shared" si="78"/>
        <v>0</v>
      </c>
    </row>
    <row r="2907" spans="1:23">
      <c r="A2907" s="6"/>
      <c r="C2907" s="7"/>
      <c r="U2907" t="e">
        <f>VLOOKUP($B2907,Summary!$A:$C,3,0)</f>
        <v>#N/A</v>
      </c>
      <c r="V2907" t="e">
        <f>VLOOKUP($B2907,Summary!$A:$E,5,0)</f>
        <v>#N/A</v>
      </c>
      <c r="W2907">
        <f t="shared" si="78"/>
        <v>0</v>
      </c>
    </row>
    <row r="2908" spans="1:23">
      <c r="A2908" s="6"/>
      <c r="C2908" s="7"/>
      <c r="U2908" t="e">
        <f>VLOOKUP($B2908,Summary!$A:$C,3,0)</f>
        <v>#N/A</v>
      </c>
      <c r="V2908" t="e">
        <f>VLOOKUP($B2908,Summary!$A:$E,5,0)</f>
        <v>#N/A</v>
      </c>
      <c r="W2908">
        <f t="shared" si="78"/>
        <v>0</v>
      </c>
    </row>
    <row r="2909" spans="1:23">
      <c r="A2909" s="6"/>
      <c r="C2909" s="7"/>
      <c r="U2909" t="e">
        <f>VLOOKUP($B2909,Summary!$A:$C,3,0)</f>
        <v>#N/A</v>
      </c>
      <c r="V2909" t="e">
        <f>VLOOKUP($B2909,Summary!$A:$E,5,0)</f>
        <v>#N/A</v>
      </c>
      <c r="W2909">
        <f t="shared" si="78"/>
        <v>0</v>
      </c>
    </row>
    <row r="2910" spans="1:23">
      <c r="A2910" s="6"/>
      <c r="C2910" s="7"/>
      <c r="U2910" t="e">
        <f>VLOOKUP($B2910,Summary!$A:$C,3,0)</f>
        <v>#N/A</v>
      </c>
      <c r="V2910" t="e">
        <f>VLOOKUP($B2910,Summary!$A:$E,5,0)</f>
        <v>#N/A</v>
      </c>
      <c r="W2910">
        <f t="shared" si="78"/>
        <v>0</v>
      </c>
    </row>
    <row r="2911" spans="1:23">
      <c r="A2911" s="6"/>
      <c r="C2911" s="7"/>
      <c r="U2911" t="e">
        <f>VLOOKUP($B2911,Summary!$A:$C,3,0)</f>
        <v>#N/A</v>
      </c>
      <c r="V2911" t="e">
        <f>VLOOKUP($B2911,Summary!$A:$E,5,0)</f>
        <v>#N/A</v>
      </c>
      <c r="W2911">
        <f t="shared" si="78"/>
        <v>0</v>
      </c>
    </row>
    <row r="2912" spans="1:23">
      <c r="A2912" s="6"/>
      <c r="C2912" s="7"/>
      <c r="U2912" t="e">
        <f>VLOOKUP($B2912,Summary!$A:$C,3,0)</f>
        <v>#N/A</v>
      </c>
      <c r="V2912" t="e">
        <f>VLOOKUP($B2912,Summary!$A:$E,5,0)</f>
        <v>#N/A</v>
      </c>
      <c r="W2912">
        <f t="shared" si="78"/>
        <v>0</v>
      </c>
    </row>
    <row r="2913" spans="1:23">
      <c r="A2913" s="6"/>
      <c r="C2913" s="7"/>
      <c r="U2913" t="e">
        <f>VLOOKUP($B2913,Summary!$A:$C,3,0)</f>
        <v>#N/A</v>
      </c>
      <c r="V2913" t="e">
        <f>VLOOKUP($B2913,Summary!$A:$E,5,0)</f>
        <v>#N/A</v>
      </c>
      <c r="W2913">
        <f t="shared" si="78"/>
        <v>0</v>
      </c>
    </row>
    <row r="2914" spans="1:23">
      <c r="A2914" s="6"/>
      <c r="C2914" s="7"/>
      <c r="U2914" t="e">
        <f>VLOOKUP($B2914,Summary!$A:$C,3,0)</f>
        <v>#N/A</v>
      </c>
      <c r="V2914" t="e">
        <f>VLOOKUP($B2914,Summary!$A:$E,5,0)</f>
        <v>#N/A</v>
      </c>
      <c r="W2914">
        <f t="shared" si="78"/>
        <v>0</v>
      </c>
    </row>
    <row r="2915" spans="1:23">
      <c r="A2915" s="6"/>
      <c r="C2915" s="7"/>
      <c r="U2915" t="e">
        <f>VLOOKUP($B2915,Summary!$A:$C,3,0)</f>
        <v>#N/A</v>
      </c>
      <c r="V2915" t="e">
        <f>VLOOKUP($B2915,Summary!$A:$E,5,0)</f>
        <v>#N/A</v>
      </c>
      <c r="W2915">
        <f t="shared" si="78"/>
        <v>0</v>
      </c>
    </row>
    <row r="2916" spans="1:23">
      <c r="A2916" s="6"/>
      <c r="C2916" s="7"/>
      <c r="U2916" t="e">
        <f>VLOOKUP($B2916,Summary!$A:$C,3,0)</f>
        <v>#N/A</v>
      </c>
      <c r="V2916" t="e">
        <f>VLOOKUP($B2916,Summary!$A:$E,5,0)</f>
        <v>#N/A</v>
      </c>
      <c r="W2916">
        <f t="shared" si="78"/>
        <v>0</v>
      </c>
    </row>
    <row r="2917" spans="1:23">
      <c r="A2917" s="6"/>
      <c r="C2917" s="7"/>
      <c r="U2917" t="e">
        <f>VLOOKUP($B2917,Summary!$A:$C,3,0)</f>
        <v>#N/A</v>
      </c>
      <c r="V2917" t="e">
        <f>VLOOKUP($B2917,Summary!$A:$E,5,0)</f>
        <v>#N/A</v>
      </c>
      <c r="W2917">
        <f t="shared" si="78"/>
        <v>0</v>
      </c>
    </row>
    <row r="2918" spans="1:23">
      <c r="A2918" s="6"/>
      <c r="C2918" s="7"/>
      <c r="U2918" t="e">
        <f>VLOOKUP($B2918,Summary!$A:$C,3,0)</f>
        <v>#N/A</v>
      </c>
      <c r="V2918" t="e">
        <f>VLOOKUP($B2918,Summary!$A:$E,5,0)</f>
        <v>#N/A</v>
      </c>
      <c r="W2918">
        <f t="shared" si="78"/>
        <v>0</v>
      </c>
    </row>
    <row r="2919" spans="1:23">
      <c r="A2919" s="6"/>
      <c r="C2919" s="7"/>
      <c r="U2919" t="e">
        <f>VLOOKUP($B2919,Summary!$A:$C,3,0)</f>
        <v>#N/A</v>
      </c>
      <c r="V2919" t="e">
        <f>VLOOKUP($B2919,Summary!$A:$E,5,0)</f>
        <v>#N/A</v>
      </c>
      <c r="W2919">
        <f t="shared" si="78"/>
        <v>0</v>
      </c>
    </row>
    <row r="2920" spans="1:23">
      <c r="A2920" s="6"/>
      <c r="C2920" s="7"/>
      <c r="U2920" t="e">
        <f>VLOOKUP($B2920,Summary!$A:$C,3,0)</f>
        <v>#N/A</v>
      </c>
      <c r="V2920" t="e">
        <f>VLOOKUP($B2920,Summary!$A:$E,5,0)</f>
        <v>#N/A</v>
      </c>
      <c r="W2920">
        <f t="shared" si="78"/>
        <v>0</v>
      </c>
    </row>
    <row r="2921" spans="1:23">
      <c r="A2921" s="6"/>
      <c r="C2921" s="7"/>
      <c r="U2921" t="e">
        <f>VLOOKUP($B2921,Summary!$A:$C,3,0)</f>
        <v>#N/A</v>
      </c>
      <c r="V2921" t="e">
        <f>VLOOKUP($B2921,Summary!$A:$E,5,0)</f>
        <v>#N/A</v>
      </c>
      <c r="W2921">
        <f t="shared" si="78"/>
        <v>0</v>
      </c>
    </row>
    <row r="2922" spans="1:23">
      <c r="A2922" s="6"/>
      <c r="C2922" s="7"/>
      <c r="U2922" t="e">
        <f>VLOOKUP($B2922,Summary!$A:$C,3,0)</f>
        <v>#N/A</v>
      </c>
      <c r="V2922" t="e">
        <f>VLOOKUP($B2922,Summary!$A:$E,5,0)</f>
        <v>#N/A</v>
      </c>
      <c r="W2922">
        <f t="shared" si="78"/>
        <v>0</v>
      </c>
    </row>
    <row r="2923" spans="1:23">
      <c r="A2923" s="6"/>
      <c r="C2923" s="7"/>
      <c r="U2923" t="e">
        <f>VLOOKUP($B2923,Summary!$A:$C,3,0)</f>
        <v>#N/A</v>
      </c>
      <c r="V2923" t="e">
        <f>VLOOKUP($B2923,Summary!$A:$E,5,0)</f>
        <v>#N/A</v>
      </c>
      <c r="W2923">
        <f t="shared" si="78"/>
        <v>0</v>
      </c>
    </row>
    <row r="2924" spans="1:23">
      <c r="A2924" s="6"/>
      <c r="C2924" s="7"/>
      <c r="U2924" t="e">
        <f>VLOOKUP($B2924,Summary!$A:$C,3,0)</f>
        <v>#N/A</v>
      </c>
      <c r="V2924" t="e">
        <f>VLOOKUP($B2924,Summary!$A:$E,5,0)</f>
        <v>#N/A</v>
      </c>
      <c r="W2924">
        <f t="shared" si="78"/>
        <v>0</v>
      </c>
    </row>
    <row r="2925" spans="1:23">
      <c r="A2925" s="6"/>
      <c r="C2925" s="7"/>
      <c r="U2925" t="e">
        <f>VLOOKUP($B2925,Summary!$A:$C,3,0)</f>
        <v>#N/A</v>
      </c>
      <c r="V2925" t="e">
        <f>VLOOKUP($B2925,Summary!$A:$E,5,0)</f>
        <v>#N/A</v>
      </c>
      <c r="W2925">
        <f t="shared" si="78"/>
        <v>0</v>
      </c>
    </row>
    <row r="2926" spans="1:23">
      <c r="A2926" s="6"/>
      <c r="C2926" s="7"/>
      <c r="U2926" t="e">
        <f>VLOOKUP($B2926,Summary!$A:$C,3,0)</f>
        <v>#N/A</v>
      </c>
      <c r="V2926" t="e">
        <f>VLOOKUP($B2926,Summary!$A:$E,5,0)</f>
        <v>#N/A</v>
      </c>
      <c r="W2926">
        <f t="shared" si="78"/>
        <v>0</v>
      </c>
    </row>
    <row r="2927" spans="1:23">
      <c r="A2927" s="6"/>
      <c r="C2927" s="7"/>
      <c r="U2927" t="e">
        <f>VLOOKUP($B2927,Summary!$A:$C,3,0)</f>
        <v>#N/A</v>
      </c>
      <c r="V2927" t="e">
        <f>VLOOKUP($B2927,Summary!$A:$E,5,0)</f>
        <v>#N/A</v>
      </c>
      <c r="W2927">
        <f t="shared" si="78"/>
        <v>0</v>
      </c>
    </row>
    <row r="2928" spans="1:23">
      <c r="A2928" s="6"/>
      <c r="C2928" s="7"/>
      <c r="U2928" t="e">
        <f>VLOOKUP($B2928,Summary!$A:$C,3,0)</f>
        <v>#N/A</v>
      </c>
      <c r="V2928" t="e">
        <f>VLOOKUP($B2928,Summary!$A:$E,5,0)</f>
        <v>#N/A</v>
      </c>
      <c r="W2928">
        <f t="shared" si="78"/>
        <v>0</v>
      </c>
    </row>
    <row r="2929" spans="1:23">
      <c r="A2929" s="6"/>
      <c r="C2929" s="7"/>
      <c r="U2929" t="e">
        <f>VLOOKUP($B2929,Summary!$A:$C,3,0)</f>
        <v>#N/A</v>
      </c>
      <c r="V2929" t="e">
        <f>VLOOKUP($B2929,Summary!$A:$E,5,0)</f>
        <v>#N/A</v>
      </c>
      <c r="W2929">
        <f t="shared" si="78"/>
        <v>0</v>
      </c>
    </row>
    <row r="2930" spans="1:23">
      <c r="A2930" s="6"/>
      <c r="C2930" s="7"/>
      <c r="U2930" t="e">
        <f>VLOOKUP($B2930,Summary!$A:$C,3,0)</f>
        <v>#N/A</v>
      </c>
      <c r="V2930" t="e">
        <f>VLOOKUP($B2930,Summary!$A:$E,5,0)</f>
        <v>#N/A</v>
      </c>
      <c r="W2930">
        <f t="shared" si="78"/>
        <v>0</v>
      </c>
    </row>
    <row r="2931" spans="1:23">
      <c r="A2931" s="6"/>
      <c r="C2931" s="7"/>
      <c r="U2931" t="e">
        <f>VLOOKUP($B2931,Summary!$A:$C,3,0)</f>
        <v>#N/A</v>
      </c>
      <c r="V2931" t="e">
        <f>VLOOKUP($B2931,Summary!$A:$E,5,0)</f>
        <v>#N/A</v>
      </c>
      <c r="W2931">
        <f t="shared" si="78"/>
        <v>0</v>
      </c>
    </row>
    <row r="2932" spans="1:23">
      <c r="A2932" s="6"/>
      <c r="C2932" s="7"/>
      <c r="U2932" t="e">
        <f>VLOOKUP($B2932,Summary!$A:$C,3,0)</f>
        <v>#N/A</v>
      </c>
      <c r="V2932" t="e">
        <f>VLOOKUP($B2932,Summary!$A:$E,5,0)</f>
        <v>#N/A</v>
      </c>
      <c r="W2932">
        <f t="shared" si="78"/>
        <v>0</v>
      </c>
    </row>
    <row r="2933" spans="1:23">
      <c r="A2933" s="6"/>
      <c r="C2933" s="7"/>
      <c r="U2933" t="e">
        <f>VLOOKUP($B2933,Summary!$A:$C,3,0)</f>
        <v>#N/A</v>
      </c>
      <c r="V2933" t="e">
        <f>VLOOKUP($B2933,Summary!$A:$E,5,0)</f>
        <v>#N/A</v>
      </c>
      <c r="W2933">
        <f t="shared" si="78"/>
        <v>0</v>
      </c>
    </row>
    <row r="2934" spans="1:23">
      <c r="A2934" s="6"/>
      <c r="C2934" s="7"/>
      <c r="U2934" t="e">
        <f>VLOOKUP($B2934,Summary!$A:$C,3,0)</f>
        <v>#N/A</v>
      </c>
      <c r="V2934" t="e">
        <f>VLOOKUP($B2934,Summary!$A:$E,5,0)</f>
        <v>#N/A</v>
      </c>
      <c r="W2934">
        <f t="shared" si="78"/>
        <v>0</v>
      </c>
    </row>
    <row r="2935" spans="1:23">
      <c r="A2935" s="6"/>
      <c r="C2935" s="7"/>
      <c r="U2935" t="e">
        <f>VLOOKUP($B2935,Summary!$A:$C,3,0)</f>
        <v>#N/A</v>
      </c>
      <c r="V2935" t="e">
        <f>VLOOKUP($B2935,Summary!$A:$E,5,0)</f>
        <v>#N/A</v>
      </c>
      <c r="W2935">
        <f t="shared" si="78"/>
        <v>0</v>
      </c>
    </row>
    <row r="2936" spans="1:23">
      <c r="A2936" s="6"/>
      <c r="C2936" s="7"/>
      <c r="U2936" t="e">
        <f>VLOOKUP($B2936,Summary!$A:$C,3,0)</f>
        <v>#N/A</v>
      </c>
      <c r="V2936" t="e">
        <f>VLOOKUP($B2936,Summary!$A:$E,5,0)</f>
        <v>#N/A</v>
      </c>
      <c r="W2936">
        <f t="shared" si="78"/>
        <v>0</v>
      </c>
    </row>
    <row r="2937" spans="1:23">
      <c r="A2937" s="6"/>
      <c r="C2937" s="7"/>
      <c r="U2937" t="e">
        <f>VLOOKUP($B2937,Summary!$A:$C,3,0)</f>
        <v>#N/A</v>
      </c>
      <c r="V2937" t="e">
        <f>VLOOKUP($B2937,Summary!$A:$E,5,0)</f>
        <v>#N/A</v>
      </c>
      <c r="W2937">
        <f t="shared" si="78"/>
        <v>0</v>
      </c>
    </row>
    <row r="2938" spans="1:23">
      <c r="A2938" s="6"/>
      <c r="C2938" s="7"/>
      <c r="U2938" t="e">
        <f>VLOOKUP($B2938,Summary!$A:$C,3,0)</f>
        <v>#N/A</v>
      </c>
      <c r="V2938" t="e">
        <f>VLOOKUP($B2938,Summary!$A:$E,5,0)</f>
        <v>#N/A</v>
      </c>
      <c r="W2938">
        <f t="shared" si="78"/>
        <v>0</v>
      </c>
    </row>
    <row r="2939" spans="1:23">
      <c r="A2939" s="6"/>
      <c r="C2939" s="7"/>
      <c r="U2939" t="e">
        <f>VLOOKUP($B2939,Summary!$A:$C,3,0)</f>
        <v>#N/A</v>
      </c>
      <c r="V2939" t="e">
        <f>VLOOKUP($B2939,Summary!$A:$E,5,0)</f>
        <v>#N/A</v>
      </c>
      <c r="W2939">
        <f t="shared" si="78"/>
        <v>0</v>
      </c>
    </row>
    <row r="2940" spans="1:23">
      <c r="A2940" s="6"/>
      <c r="C2940" s="7"/>
      <c r="U2940" t="e">
        <f>VLOOKUP($B2940,Summary!$A:$C,3,0)</f>
        <v>#N/A</v>
      </c>
      <c r="V2940" t="e">
        <f>VLOOKUP($B2940,Summary!$A:$E,5,0)</f>
        <v>#N/A</v>
      </c>
      <c r="W2940">
        <f t="shared" si="78"/>
        <v>0</v>
      </c>
    </row>
    <row r="2941" spans="1:23">
      <c r="A2941" s="6"/>
      <c r="C2941" s="7"/>
      <c r="U2941" t="e">
        <f>VLOOKUP($B2941,Summary!$A:$C,3,0)</f>
        <v>#N/A</v>
      </c>
      <c r="V2941" t="e">
        <f>VLOOKUP($B2941,Summary!$A:$E,5,0)</f>
        <v>#N/A</v>
      </c>
      <c r="W2941">
        <f t="shared" si="78"/>
        <v>0</v>
      </c>
    </row>
    <row r="2942" spans="1:23">
      <c r="A2942" s="6"/>
      <c r="C2942" s="7"/>
      <c r="U2942" t="e">
        <f>VLOOKUP($B2942,Summary!$A:$C,3,0)</f>
        <v>#N/A</v>
      </c>
      <c r="V2942" t="e">
        <f>VLOOKUP($B2942,Summary!$A:$E,5,0)</f>
        <v>#N/A</v>
      </c>
      <c r="W2942">
        <f t="shared" si="78"/>
        <v>0</v>
      </c>
    </row>
    <row r="2943" spans="1:23">
      <c r="A2943" s="6"/>
      <c r="C2943" s="7"/>
      <c r="U2943" t="e">
        <f>VLOOKUP($B2943,Summary!$A:$C,3,0)</f>
        <v>#N/A</v>
      </c>
      <c r="V2943" t="e">
        <f>VLOOKUP($B2943,Summary!$A:$E,5,0)</f>
        <v>#N/A</v>
      </c>
      <c r="W2943">
        <f t="shared" si="78"/>
        <v>0</v>
      </c>
    </row>
    <row r="2944" spans="1:23">
      <c r="A2944" s="6"/>
      <c r="C2944" s="7"/>
      <c r="U2944" t="e">
        <f>VLOOKUP($B2944,Summary!$A:$C,3,0)</f>
        <v>#N/A</v>
      </c>
      <c r="V2944" t="e">
        <f>VLOOKUP($B2944,Summary!$A:$E,5,0)</f>
        <v>#N/A</v>
      </c>
      <c r="W2944">
        <f t="shared" si="78"/>
        <v>0</v>
      </c>
    </row>
    <row r="2945" spans="1:23">
      <c r="A2945" s="6"/>
      <c r="C2945" s="7"/>
      <c r="U2945" t="e">
        <f>VLOOKUP($B2945,Summary!$A:$C,3,0)</f>
        <v>#N/A</v>
      </c>
      <c r="V2945" t="e">
        <f>VLOOKUP($B2945,Summary!$A:$E,5,0)</f>
        <v>#N/A</v>
      </c>
      <c r="W2945">
        <f t="shared" si="78"/>
        <v>0</v>
      </c>
    </row>
    <row r="2946" spans="1:23">
      <c r="A2946" s="6"/>
      <c r="C2946" s="7"/>
      <c r="U2946" t="e">
        <f>VLOOKUP($B2946,Summary!$A:$C,3,0)</f>
        <v>#N/A</v>
      </c>
      <c r="V2946" t="e">
        <f>VLOOKUP($B2946,Summary!$A:$E,5,0)</f>
        <v>#N/A</v>
      </c>
      <c r="W2946">
        <f t="shared" si="78"/>
        <v>0</v>
      </c>
    </row>
    <row r="2947" spans="1:23">
      <c r="A2947" s="6"/>
      <c r="C2947" s="7"/>
      <c r="U2947" t="e">
        <f>VLOOKUP($B2947,Summary!$A:$C,3,0)</f>
        <v>#N/A</v>
      </c>
      <c r="V2947" t="e">
        <f>VLOOKUP($B2947,Summary!$A:$E,5,0)</f>
        <v>#N/A</v>
      </c>
      <c r="W2947">
        <f t="shared" si="78"/>
        <v>0</v>
      </c>
    </row>
    <row r="2948" spans="1:23">
      <c r="A2948" s="6"/>
      <c r="C2948" s="7"/>
      <c r="U2948" t="e">
        <f>VLOOKUP($B2948,Summary!$A:$C,3,0)</f>
        <v>#N/A</v>
      </c>
      <c r="V2948" t="e">
        <f>VLOOKUP($B2948,Summary!$A:$E,5,0)</f>
        <v>#N/A</v>
      </c>
      <c r="W2948">
        <f t="shared" si="78"/>
        <v>0</v>
      </c>
    </row>
    <row r="2949" spans="1:23">
      <c r="A2949" s="6"/>
      <c r="C2949" s="7"/>
      <c r="U2949" t="e">
        <f>VLOOKUP($B2949,Summary!$A:$C,3,0)</f>
        <v>#N/A</v>
      </c>
      <c r="V2949" t="e">
        <f>VLOOKUP($B2949,Summary!$A:$E,5,0)</f>
        <v>#N/A</v>
      </c>
      <c r="W2949">
        <f t="shared" si="78"/>
        <v>0</v>
      </c>
    </row>
    <row r="2950" spans="1:23">
      <c r="A2950" s="6"/>
      <c r="C2950" s="7"/>
      <c r="U2950" t="e">
        <f>VLOOKUP($B2950,Summary!$A:$C,3,0)</f>
        <v>#N/A</v>
      </c>
      <c r="V2950" t="e">
        <f>VLOOKUP($B2950,Summary!$A:$E,5,0)</f>
        <v>#N/A</v>
      </c>
      <c r="W2950">
        <f t="shared" si="78"/>
        <v>0</v>
      </c>
    </row>
    <row r="2951" spans="1:23">
      <c r="A2951" s="6"/>
      <c r="C2951" s="7"/>
      <c r="U2951" t="e">
        <f>VLOOKUP($B2951,Summary!$A:$C,3,0)</f>
        <v>#N/A</v>
      </c>
      <c r="V2951" t="e">
        <f>VLOOKUP($B2951,Summary!$A:$E,5,0)</f>
        <v>#N/A</v>
      </c>
      <c r="W2951">
        <f t="shared" si="78"/>
        <v>0</v>
      </c>
    </row>
    <row r="2952" spans="1:23">
      <c r="A2952" s="6"/>
      <c r="C2952" s="7"/>
      <c r="U2952" t="e">
        <f>VLOOKUP($B2952,Summary!$A:$C,3,0)</f>
        <v>#N/A</v>
      </c>
      <c r="V2952" t="e">
        <f>VLOOKUP($B2952,Summary!$A:$E,5,0)</f>
        <v>#N/A</v>
      </c>
      <c r="W2952">
        <f t="shared" si="78"/>
        <v>0</v>
      </c>
    </row>
    <row r="2953" spans="1:23">
      <c r="A2953" s="6"/>
      <c r="C2953" s="7"/>
      <c r="U2953" t="e">
        <f>VLOOKUP($B2953,Summary!$A:$C,3,0)</f>
        <v>#N/A</v>
      </c>
      <c r="V2953" t="e">
        <f>VLOOKUP($B2953,Summary!$A:$E,5,0)</f>
        <v>#N/A</v>
      </c>
      <c r="W2953">
        <f t="shared" si="78"/>
        <v>0</v>
      </c>
    </row>
    <row r="2954" spans="1:23">
      <c r="A2954" s="6"/>
      <c r="C2954" s="7"/>
      <c r="U2954" t="e">
        <f>VLOOKUP($B2954,Summary!$A:$C,3,0)</f>
        <v>#N/A</v>
      </c>
      <c r="V2954" t="e">
        <f>VLOOKUP($B2954,Summary!$A:$E,5,0)</f>
        <v>#N/A</v>
      </c>
      <c r="W2954">
        <f t="shared" si="78"/>
        <v>0</v>
      </c>
    </row>
    <row r="2955" spans="1:23">
      <c r="A2955" s="6"/>
      <c r="C2955" s="7"/>
      <c r="U2955" t="e">
        <f>VLOOKUP($B2955,Summary!$A:$C,3,0)</f>
        <v>#N/A</v>
      </c>
      <c r="V2955" t="e">
        <f>VLOOKUP($B2955,Summary!$A:$E,5,0)</f>
        <v>#N/A</v>
      </c>
      <c r="W2955">
        <f t="shared" si="78"/>
        <v>0</v>
      </c>
    </row>
    <row r="2956" spans="1:23">
      <c r="A2956" s="6"/>
      <c r="C2956" s="7"/>
      <c r="U2956" t="e">
        <f>VLOOKUP($B2956,Summary!$A:$C,3,0)</f>
        <v>#N/A</v>
      </c>
      <c r="V2956" t="e">
        <f>VLOOKUP($B2956,Summary!$A:$E,5,0)</f>
        <v>#N/A</v>
      </c>
      <c r="W2956">
        <f t="shared" si="78"/>
        <v>0</v>
      </c>
    </row>
    <row r="2957" spans="1:23">
      <c r="A2957" s="6"/>
      <c r="C2957" s="7"/>
      <c r="U2957" t="e">
        <f>VLOOKUP($B2957,Summary!$A:$C,3,0)</f>
        <v>#N/A</v>
      </c>
      <c r="V2957" t="e">
        <f>VLOOKUP($B2957,Summary!$A:$E,5,0)</f>
        <v>#N/A</v>
      </c>
      <c r="W2957">
        <f t="shared" si="78"/>
        <v>0</v>
      </c>
    </row>
    <row r="2958" spans="1:23">
      <c r="A2958" s="6"/>
      <c r="C2958" s="7"/>
      <c r="U2958" t="e">
        <f>VLOOKUP($B2958,Summary!$A:$C,3,0)</f>
        <v>#N/A</v>
      </c>
      <c r="V2958" t="e">
        <f>VLOOKUP($B2958,Summary!$A:$E,5,0)</f>
        <v>#N/A</v>
      </c>
      <c r="W2958">
        <f t="shared" si="78"/>
        <v>0</v>
      </c>
    </row>
    <row r="2959" spans="1:23">
      <c r="A2959" s="6"/>
      <c r="C2959" s="7"/>
      <c r="U2959" t="e">
        <f>VLOOKUP($B2959,Summary!$A:$C,3,0)</f>
        <v>#N/A</v>
      </c>
      <c r="V2959" t="e">
        <f>VLOOKUP($B2959,Summary!$A:$E,5,0)</f>
        <v>#N/A</v>
      </c>
      <c r="W2959">
        <f t="shared" si="78"/>
        <v>0</v>
      </c>
    </row>
    <row r="2960" spans="1:23">
      <c r="A2960" s="6"/>
      <c r="C2960" s="7"/>
      <c r="U2960" t="e">
        <f>VLOOKUP($B2960,Summary!$A:$C,3,0)</f>
        <v>#N/A</v>
      </c>
      <c r="V2960" t="e">
        <f>VLOOKUP($B2960,Summary!$A:$E,5,0)</f>
        <v>#N/A</v>
      </c>
      <c r="W2960">
        <f t="shared" si="78"/>
        <v>0</v>
      </c>
    </row>
    <row r="2961" spans="1:23">
      <c r="A2961" s="6"/>
      <c r="C2961" s="7"/>
      <c r="U2961" t="e">
        <f>VLOOKUP($B2961,Summary!$A:$C,3,0)</f>
        <v>#N/A</v>
      </c>
      <c r="V2961" t="e">
        <f>VLOOKUP($B2961,Summary!$A:$E,5,0)</f>
        <v>#N/A</v>
      </c>
      <c r="W2961">
        <f t="shared" si="78"/>
        <v>0</v>
      </c>
    </row>
    <row r="2962" spans="1:23">
      <c r="A2962" s="6"/>
      <c r="C2962" s="7"/>
      <c r="U2962" t="e">
        <f>VLOOKUP($B2962,Summary!$A:$C,3,0)</f>
        <v>#N/A</v>
      </c>
      <c r="V2962" t="e">
        <f>VLOOKUP($B2962,Summary!$A:$E,5,0)</f>
        <v>#N/A</v>
      </c>
      <c r="W2962">
        <f t="shared" si="78"/>
        <v>0</v>
      </c>
    </row>
    <row r="2963" spans="1:23">
      <c r="A2963" s="6"/>
      <c r="C2963" s="7"/>
      <c r="U2963" t="e">
        <f>VLOOKUP($B2963,Summary!$A:$C,3,0)</f>
        <v>#N/A</v>
      </c>
      <c r="V2963" t="e">
        <f>VLOOKUP($B2963,Summary!$A:$E,5,0)</f>
        <v>#N/A</v>
      </c>
      <c r="W2963">
        <f t="shared" si="78"/>
        <v>0</v>
      </c>
    </row>
    <row r="2964" spans="1:23">
      <c r="A2964" s="6"/>
      <c r="C2964" s="7"/>
      <c r="U2964" t="e">
        <f>VLOOKUP($B2964,Summary!$A:$C,3,0)</f>
        <v>#N/A</v>
      </c>
      <c r="V2964" t="e">
        <f>VLOOKUP($B2964,Summary!$A:$E,5,0)</f>
        <v>#N/A</v>
      </c>
      <c r="W2964">
        <f t="shared" si="78"/>
        <v>0</v>
      </c>
    </row>
    <row r="2965" spans="1:23">
      <c r="A2965" s="6"/>
      <c r="C2965" s="7"/>
      <c r="U2965" t="e">
        <f>VLOOKUP($B2965,Summary!$A:$C,3,0)</f>
        <v>#N/A</v>
      </c>
      <c r="V2965" t="e">
        <f>VLOOKUP($B2965,Summary!$A:$E,5,0)</f>
        <v>#N/A</v>
      </c>
      <c r="W2965">
        <f t="shared" si="78"/>
        <v>0</v>
      </c>
    </row>
    <row r="2966" spans="1:23">
      <c r="A2966" s="6"/>
      <c r="C2966" s="7"/>
      <c r="U2966" t="e">
        <f>VLOOKUP($B2966,Summary!$A:$C,3,0)</f>
        <v>#N/A</v>
      </c>
      <c r="V2966" t="e">
        <f>VLOOKUP($B2966,Summary!$A:$E,5,0)</f>
        <v>#N/A</v>
      </c>
      <c r="W2966">
        <f t="shared" si="78"/>
        <v>0</v>
      </c>
    </row>
    <row r="2967" spans="1:23">
      <c r="A2967" s="6"/>
      <c r="C2967" s="7"/>
      <c r="U2967" t="e">
        <f>VLOOKUP($B2967,Summary!$A:$C,3,0)</f>
        <v>#N/A</v>
      </c>
      <c r="V2967" t="e">
        <f>VLOOKUP($B2967,Summary!$A:$E,5,0)</f>
        <v>#N/A</v>
      </c>
      <c r="W2967">
        <f t="shared" si="78"/>
        <v>0</v>
      </c>
    </row>
    <row r="2968" spans="1:23">
      <c r="A2968" s="6"/>
      <c r="C2968" s="7"/>
      <c r="U2968" t="e">
        <f>VLOOKUP($B2968,Summary!$A:$C,3,0)</f>
        <v>#N/A</v>
      </c>
      <c r="V2968" t="e">
        <f>VLOOKUP($B2968,Summary!$A:$E,5,0)</f>
        <v>#N/A</v>
      </c>
      <c r="W2968">
        <f t="shared" si="78"/>
        <v>0</v>
      </c>
    </row>
    <row r="2969" spans="1:23">
      <c r="A2969" s="6"/>
      <c r="C2969" s="7"/>
      <c r="U2969" t="e">
        <f>VLOOKUP($B2969,Summary!$A:$C,3,0)</f>
        <v>#N/A</v>
      </c>
      <c r="V2969" t="e">
        <f>VLOOKUP($B2969,Summary!$A:$E,5,0)</f>
        <v>#N/A</v>
      </c>
      <c r="W2969">
        <f t="shared" ref="W2969:W3032" si="79">B2969</f>
        <v>0</v>
      </c>
    </row>
    <row r="2970" spans="1:23">
      <c r="A2970" s="6"/>
      <c r="C2970" s="7"/>
      <c r="U2970" t="e">
        <f>VLOOKUP($B2970,Summary!$A:$C,3,0)</f>
        <v>#N/A</v>
      </c>
      <c r="V2970" t="e">
        <f>VLOOKUP($B2970,Summary!$A:$E,5,0)</f>
        <v>#N/A</v>
      </c>
      <c r="W2970">
        <f t="shared" si="79"/>
        <v>0</v>
      </c>
    </row>
    <row r="2971" spans="1:23">
      <c r="A2971" s="6"/>
      <c r="C2971" s="7"/>
      <c r="U2971" t="e">
        <f>VLOOKUP($B2971,Summary!$A:$C,3,0)</f>
        <v>#N/A</v>
      </c>
      <c r="V2971" t="e">
        <f>VLOOKUP($B2971,Summary!$A:$E,5,0)</f>
        <v>#N/A</v>
      </c>
      <c r="W2971">
        <f t="shared" si="79"/>
        <v>0</v>
      </c>
    </row>
    <row r="2972" spans="1:23">
      <c r="A2972" s="6"/>
      <c r="C2972" s="7"/>
      <c r="U2972" t="e">
        <f>VLOOKUP($B2972,Summary!$A:$C,3,0)</f>
        <v>#N/A</v>
      </c>
      <c r="V2972" t="e">
        <f>VLOOKUP($B2972,Summary!$A:$E,5,0)</f>
        <v>#N/A</v>
      </c>
      <c r="W2972">
        <f t="shared" si="79"/>
        <v>0</v>
      </c>
    </row>
    <row r="2973" spans="1:23">
      <c r="A2973" s="6"/>
      <c r="C2973" s="7"/>
      <c r="U2973" t="e">
        <f>VLOOKUP($B2973,Summary!$A:$C,3,0)</f>
        <v>#N/A</v>
      </c>
      <c r="V2973" t="e">
        <f>VLOOKUP($B2973,Summary!$A:$E,5,0)</f>
        <v>#N/A</v>
      </c>
      <c r="W2973">
        <f t="shared" si="79"/>
        <v>0</v>
      </c>
    </row>
    <row r="2974" spans="1:23">
      <c r="A2974" s="6"/>
      <c r="C2974" s="7"/>
      <c r="U2974" t="e">
        <f>VLOOKUP($B2974,Summary!$A:$C,3,0)</f>
        <v>#N/A</v>
      </c>
      <c r="V2974" t="e">
        <f>VLOOKUP($B2974,Summary!$A:$E,5,0)</f>
        <v>#N/A</v>
      </c>
      <c r="W2974">
        <f t="shared" si="79"/>
        <v>0</v>
      </c>
    </row>
    <row r="2975" spans="1:23">
      <c r="A2975" s="6"/>
      <c r="C2975" s="7"/>
      <c r="U2975" t="e">
        <f>VLOOKUP($B2975,Summary!$A:$C,3,0)</f>
        <v>#N/A</v>
      </c>
      <c r="V2975" t="e">
        <f>VLOOKUP($B2975,Summary!$A:$E,5,0)</f>
        <v>#N/A</v>
      </c>
      <c r="W2975">
        <f t="shared" si="79"/>
        <v>0</v>
      </c>
    </row>
    <row r="2976" spans="1:23">
      <c r="A2976" s="6"/>
      <c r="C2976" s="7"/>
      <c r="U2976" t="e">
        <f>VLOOKUP($B2976,Summary!$A:$C,3,0)</f>
        <v>#N/A</v>
      </c>
      <c r="V2976" t="e">
        <f>VLOOKUP($B2976,Summary!$A:$E,5,0)</f>
        <v>#N/A</v>
      </c>
      <c r="W2976">
        <f t="shared" si="79"/>
        <v>0</v>
      </c>
    </row>
    <row r="2977" spans="1:23">
      <c r="A2977" s="6"/>
      <c r="C2977" s="7"/>
      <c r="U2977" t="e">
        <f>VLOOKUP($B2977,Summary!$A:$C,3,0)</f>
        <v>#N/A</v>
      </c>
      <c r="V2977" t="e">
        <f>VLOOKUP($B2977,Summary!$A:$E,5,0)</f>
        <v>#N/A</v>
      </c>
      <c r="W2977">
        <f t="shared" si="79"/>
        <v>0</v>
      </c>
    </row>
    <row r="2978" spans="1:23">
      <c r="A2978" s="6"/>
      <c r="C2978" s="7"/>
      <c r="U2978" t="e">
        <f>VLOOKUP($B2978,Summary!$A:$C,3,0)</f>
        <v>#N/A</v>
      </c>
      <c r="V2978" t="e">
        <f>VLOOKUP($B2978,Summary!$A:$E,5,0)</f>
        <v>#N/A</v>
      </c>
      <c r="W2978">
        <f t="shared" si="79"/>
        <v>0</v>
      </c>
    </row>
    <row r="2979" spans="1:23">
      <c r="A2979" s="6"/>
      <c r="C2979" s="7"/>
      <c r="U2979" t="e">
        <f>VLOOKUP($B2979,Summary!$A:$C,3,0)</f>
        <v>#N/A</v>
      </c>
      <c r="V2979" t="e">
        <f>VLOOKUP($B2979,Summary!$A:$E,5,0)</f>
        <v>#N/A</v>
      </c>
      <c r="W2979">
        <f t="shared" si="79"/>
        <v>0</v>
      </c>
    </row>
    <row r="2980" spans="1:23">
      <c r="A2980" s="6"/>
      <c r="C2980" s="7"/>
      <c r="U2980" t="e">
        <f>VLOOKUP($B2980,Summary!$A:$C,3,0)</f>
        <v>#N/A</v>
      </c>
      <c r="V2980" t="e">
        <f>VLOOKUP($B2980,Summary!$A:$E,5,0)</f>
        <v>#N/A</v>
      </c>
      <c r="W2980">
        <f t="shared" si="79"/>
        <v>0</v>
      </c>
    </row>
    <row r="2981" spans="1:23">
      <c r="A2981" s="6"/>
      <c r="C2981" s="7"/>
      <c r="U2981" t="e">
        <f>VLOOKUP($B2981,Summary!$A:$C,3,0)</f>
        <v>#N/A</v>
      </c>
      <c r="V2981" t="e">
        <f>VLOOKUP($B2981,Summary!$A:$E,5,0)</f>
        <v>#N/A</v>
      </c>
      <c r="W2981">
        <f t="shared" si="79"/>
        <v>0</v>
      </c>
    </row>
    <row r="2982" spans="1:23">
      <c r="A2982" s="6"/>
      <c r="C2982" s="7"/>
      <c r="U2982" t="e">
        <f>VLOOKUP($B2982,Summary!$A:$C,3,0)</f>
        <v>#N/A</v>
      </c>
      <c r="V2982" t="e">
        <f>VLOOKUP($B2982,Summary!$A:$E,5,0)</f>
        <v>#N/A</v>
      </c>
      <c r="W2982">
        <f t="shared" si="79"/>
        <v>0</v>
      </c>
    </row>
    <row r="2983" spans="1:23">
      <c r="A2983" s="6"/>
      <c r="C2983" s="7"/>
      <c r="U2983" t="e">
        <f>VLOOKUP($B2983,Summary!$A:$C,3,0)</f>
        <v>#N/A</v>
      </c>
      <c r="V2983" t="e">
        <f>VLOOKUP($B2983,Summary!$A:$E,5,0)</f>
        <v>#N/A</v>
      </c>
      <c r="W2983">
        <f t="shared" si="79"/>
        <v>0</v>
      </c>
    </row>
    <row r="2984" spans="1:23">
      <c r="A2984" s="6"/>
      <c r="C2984" s="7"/>
      <c r="U2984" t="e">
        <f>VLOOKUP($B2984,Summary!$A:$C,3,0)</f>
        <v>#N/A</v>
      </c>
      <c r="V2984" t="e">
        <f>VLOOKUP($B2984,Summary!$A:$E,5,0)</f>
        <v>#N/A</v>
      </c>
      <c r="W2984">
        <f t="shared" si="79"/>
        <v>0</v>
      </c>
    </row>
    <row r="2985" spans="1:23">
      <c r="A2985" s="6"/>
      <c r="C2985" s="7"/>
      <c r="U2985" t="e">
        <f>VLOOKUP($B2985,Summary!$A:$C,3,0)</f>
        <v>#N/A</v>
      </c>
      <c r="V2985" t="e">
        <f>VLOOKUP($B2985,Summary!$A:$E,5,0)</f>
        <v>#N/A</v>
      </c>
      <c r="W2985">
        <f t="shared" si="79"/>
        <v>0</v>
      </c>
    </row>
    <row r="2986" spans="1:23">
      <c r="A2986" s="6"/>
      <c r="C2986" s="7"/>
      <c r="U2986" t="e">
        <f>VLOOKUP($B2986,Summary!$A:$C,3,0)</f>
        <v>#N/A</v>
      </c>
      <c r="V2986" t="e">
        <f>VLOOKUP($B2986,Summary!$A:$E,5,0)</f>
        <v>#N/A</v>
      </c>
      <c r="W2986">
        <f t="shared" si="79"/>
        <v>0</v>
      </c>
    </row>
    <row r="2987" spans="1:23">
      <c r="A2987" s="6"/>
      <c r="C2987" s="7"/>
      <c r="U2987" t="e">
        <f>VLOOKUP($B2987,Summary!$A:$C,3,0)</f>
        <v>#N/A</v>
      </c>
      <c r="V2987" t="e">
        <f>VLOOKUP($B2987,Summary!$A:$E,5,0)</f>
        <v>#N/A</v>
      </c>
      <c r="W2987">
        <f t="shared" si="79"/>
        <v>0</v>
      </c>
    </row>
    <row r="2988" spans="1:23">
      <c r="A2988" s="6"/>
      <c r="C2988" s="7"/>
      <c r="U2988" t="e">
        <f>VLOOKUP($B2988,Summary!$A:$C,3,0)</f>
        <v>#N/A</v>
      </c>
      <c r="V2988" t="e">
        <f>VLOOKUP($B2988,Summary!$A:$E,5,0)</f>
        <v>#N/A</v>
      </c>
      <c r="W2988">
        <f t="shared" si="79"/>
        <v>0</v>
      </c>
    </row>
    <row r="2989" spans="1:23">
      <c r="A2989" s="6"/>
      <c r="C2989" s="7"/>
      <c r="U2989" t="e">
        <f>VLOOKUP($B2989,Summary!$A:$C,3,0)</f>
        <v>#N/A</v>
      </c>
      <c r="V2989" t="e">
        <f>VLOOKUP($B2989,Summary!$A:$E,5,0)</f>
        <v>#N/A</v>
      </c>
      <c r="W2989">
        <f t="shared" si="79"/>
        <v>0</v>
      </c>
    </row>
    <row r="2990" spans="1:23">
      <c r="A2990" s="6"/>
      <c r="C2990" s="7"/>
      <c r="U2990" t="e">
        <f>VLOOKUP($B2990,Summary!$A:$C,3,0)</f>
        <v>#N/A</v>
      </c>
      <c r="V2990" t="e">
        <f>VLOOKUP($B2990,Summary!$A:$E,5,0)</f>
        <v>#N/A</v>
      </c>
      <c r="W2990">
        <f t="shared" si="79"/>
        <v>0</v>
      </c>
    </row>
    <row r="2991" spans="1:23">
      <c r="A2991" s="6"/>
      <c r="C2991" s="7"/>
      <c r="U2991" t="e">
        <f>VLOOKUP($B2991,Summary!$A:$C,3,0)</f>
        <v>#N/A</v>
      </c>
      <c r="V2991" t="e">
        <f>VLOOKUP($B2991,Summary!$A:$E,5,0)</f>
        <v>#N/A</v>
      </c>
      <c r="W2991">
        <f t="shared" si="79"/>
        <v>0</v>
      </c>
    </row>
    <row r="2992" spans="1:23">
      <c r="A2992" s="6"/>
      <c r="C2992" s="7"/>
      <c r="U2992" t="e">
        <f>VLOOKUP($B2992,Summary!$A:$C,3,0)</f>
        <v>#N/A</v>
      </c>
      <c r="V2992" t="e">
        <f>VLOOKUP($B2992,Summary!$A:$E,5,0)</f>
        <v>#N/A</v>
      </c>
      <c r="W2992">
        <f t="shared" si="79"/>
        <v>0</v>
      </c>
    </row>
    <row r="2993" spans="1:23">
      <c r="A2993" s="6"/>
      <c r="C2993" s="7"/>
      <c r="U2993" t="e">
        <f>VLOOKUP($B2993,Summary!$A:$C,3,0)</f>
        <v>#N/A</v>
      </c>
      <c r="V2993" t="e">
        <f>VLOOKUP($B2993,Summary!$A:$E,5,0)</f>
        <v>#N/A</v>
      </c>
      <c r="W2993">
        <f t="shared" si="79"/>
        <v>0</v>
      </c>
    </row>
    <row r="2994" spans="1:23">
      <c r="A2994" s="6"/>
      <c r="C2994" s="7"/>
      <c r="U2994" t="e">
        <f>VLOOKUP($B2994,Summary!$A:$C,3,0)</f>
        <v>#N/A</v>
      </c>
      <c r="V2994" t="e">
        <f>VLOOKUP($B2994,Summary!$A:$E,5,0)</f>
        <v>#N/A</v>
      </c>
      <c r="W2994">
        <f t="shared" si="79"/>
        <v>0</v>
      </c>
    </row>
    <row r="2995" spans="1:23">
      <c r="A2995" s="6"/>
      <c r="C2995" s="7"/>
      <c r="U2995" t="e">
        <f>VLOOKUP($B2995,Summary!$A:$C,3,0)</f>
        <v>#N/A</v>
      </c>
      <c r="V2995" t="e">
        <f>VLOOKUP($B2995,Summary!$A:$E,5,0)</f>
        <v>#N/A</v>
      </c>
      <c r="W2995">
        <f t="shared" si="79"/>
        <v>0</v>
      </c>
    </row>
    <row r="2996" spans="1:23">
      <c r="A2996" s="6"/>
      <c r="C2996" s="7"/>
      <c r="U2996" t="e">
        <f>VLOOKUP($B2996,Summary!$A:$C,3,0)</f>
        <v>#N/A</v>
      </c>
      <c r="V2996" t="e">
        <f>VLOOKUP($B2996,Summary!$A:$E,5,0)</f>
        <v>#N/A</v>
      </c>
      <c r="W2996">
        <f t="shared" si="79"/>
        <v>0</v>
      </c>
    </row>
    <row r="2997" spans="1:23">
      <c r="A2997" s="6"/>
      <c r="C2997" s="7"/>
      <c r="U2997" t="e">
        <f>VLOOKUP($B2997,Summary!$A:$C,3,0)</f>
        <v>#N/A</v>
      </c>
      <c r="V2997" t="e">
        <f>VLOOKUP($B2997,Summary!$A:$E,5,0)</f>
        <v>#N/A</v>
      </c>
      <c r="W2997">
        <f t="shared" si="79"/>
        <v>0</v>
      </c>
    </row>
    <row r="2998" spans="1:23">
      <c r="A2998" s="6"/>
      <c r="C2998" s="7"/>
      <c r="U2998" t="e">
        <f>VLOOKUP($B2998,Summary!$A:$C,3,0)</f>
        <v>#N/A</v>
      </c>
      <c r="V2998" t="e">
        <f>VLOOKUP($B2998,Summary!$A:$E,5,0)</f>
        <v>#N/A</v>
      </c>
      <c r="W2998">
        <f t="shared" si="79"/>
        <v>0</v>
      </c>
    </row>
    <row r="2999" spans="1:23">
      <c r="A2999" s="6"/>
      <c r="C2999" s="7"/>
      <c r="U2999" t="e">
        <f>VLOOKUP($B2999,Summary!$A:$C,3,0)</f>
        <v>#N/A</v>
      </c>
      <c r="V2999" t="e">
        <f>VLOOKUP($B2999,Summary!$A:$E,5,0)</f>
        <v>#N/A</v>
      </c>
      <c r="W2999">
        <f t="shared" si="79"/>
        <v>0</v>
      </c>
    </row>
    <row r="3000" spans="1:23">
      <c r="A3000" s="6"/>
      <c r="C3000" s="7"/>
      <c r="U3000" t="e">
        <f>VLOOKUP($B3000,Summary!$A:$C,3,0)</f>
        <v>#N/A</v>
      </c>
      <c r="V3000" t="e">
        <f>VLOOKUP($B3000,Summary!$A:$E,5,0)</f>
        <v>#N/A</v>
      </c>
      <c r="W3000">
        <f t="shared" si="79"/>
        <v>0</v>
      </c>
    </row>
    <row r="3001" spans="1:23">
      <c r="A3001" s="6"/>
      <c r="C3001" s="7"/>
      <c r="U3001" t="e">
        <f>VLOOKUP($B3001,Summary!$A:$C,3,0)</f>
        <v>#N/A</v>
      </c>
      <c r="V3001" t="e">
        <f>VLOOKUP($B3001,Summary!$A:$E,5,0)</f>
        <v>#N/A</v>
      </c>
      <c r="W3001">
        <f t="shared" si="79"/>
        <v>0</v>
      </c>
    </row>
    <row r="3002" spans="1:23">
      <c r="A3002" s="6"/>
      <c r="C3002" s="7"/>
      <c r="U3002" t="e">
        <f>VLOOKUP($B3002,Summary!$A:$C,3,0)</f>
        <v>#N/A</v>
      </c>
      <c r="V3002" t="e">
        <f>VLOOKUP($B3002,Summary!$A:$E,5,0)</f>
        <v>#N/A</v>
      </c>
      <c r="W3002">
        <f t="shared" si="79"/>
        <v>0</v>
      </c>
    </row>
    <row r="3003" spans="1:23">
      <c r="A3003" s="6"/>
      <c r="C3003" s="7"/>
      <c r="U3003" t="e">
        <f>VLOOKUP($B3003,Summary!$A:$C,3,0)</f>
        <v>#N/A</v>
      </c>
      <c r="V3003" t="e">
        <f>VLOOKUP($B3003,Summary!$A:$E,5,0)</f>
        <v>#N/A</v>
      </c>
      <c r="W3003">
        <f t="shared" si="79"/>
        <v>0</v>
      </c>
    </row>
    <row r="3004" spans="1:23">
      <c r="A3004" s="6"/>
      <c r="C3004" s="7"/>
      <c r="U3004" t="e">
        <f>VLOOKUP($B3004,Summary!$A:$C,3,0)</f>
        <v>#N/A</v>
      </c>
      <c r="V3004" t="e">
        <f>VLOOKUP($B3004,Summary!$A:$E,5,0)</f>
        <v>#N/A</v>
      </c>
      <c r="W3004">
        <f t="shared" si="79"/>
        <v>0</v>
      </c>
    </row>
    <row r="3005" spans="1:23">
      <c r="A3005" s="6"/>
      <c r="C3005" s="7"/>
      <c r="U3005" t="e">
        <f>VLOOKUP($B3005,Summary!$A:$C,3,0)</f>
        <v>#N/A</v>
      </c>
      <c r="V3005" t="e">
        <f>VLOOKUP($B3005,Summary!$A:$E,5,0)</f>
        <v>#N/A</v>
      </c>
      <c r="W3005">
        <f t="shared" si="79"/>
        <v>0</v>
      </c>
    </row>
    <row r="3006" spans="1:23">
      <c r="A3006" s="6"/>
      <c r="C3006" s="7"/>
      <c r="U3006" t="e">
        <f>VLOOKUP($B3006,Summary!$A:$C,3,0)</f>
        <v>#N/A</v>
      </c>
      <c r="V3006" t="e">
        <f>VLOOKUP($B3006,Summary!$A:$E,5,0)</f>
        <v>#N/A</v>
      </c>
      <c r="W3006">
        <f t="shared" si="79"/>
        <v>0</v>
      </c>
    </row>
    <row r="3007" spans="1:23">
      <c r="A3007" s="6"/>
      <c r="C3007" s="7"/>
      <c r="U3007" t="e">
        <f>VLOOKUP($B3007,Summary!$A:$C,3,0)</f>
        <v>#N/A</v>
      </c>
      <c r="V3007" t="e">
        <f>VLOOKUP($B3007,Summary!$A:$E,5,0)</f>
        <v>#N/A</v>
      </c>
      <c r="W3007">
        <f t="shared" si="79"/>
        <v>0</v>
      </c>
    </row>
    <row r="3008" spans="1:23">
      <c r="A3008" s="6"/>
      <c r="C3008" s="7"/>
      <c r="U3008" t="e">
        <f>VLOOKUP($B3008,Summary!$A:$C,3,0)</f>
        <v>#N/A</v>
      </c>
      <c r="V3008" t="e">
        <f>VLOOKUP($B3008,Summary!$A:$E,5,0)</f>
        <v>#N/A</v>
      </c>
      <c r="W3008">
        <f t="shared" si="79"/>
        <v>0</v>
      </c>
    </row>
    <row r="3009" spans="1:23">
      <c r="A3009" s="6"/>
      <c r="C3009" s="7"/>
      <c r="U3009" t="e">
        <f>VLOOKUP($B3009,Summary!$A:$C,3,0)</f>
        <v>#N/A</v>
      </c>
      <c r="V3009" t="e">
        <f>VLOOKUP($B3009,Summary!$A:$E,5,0)</f>
        <v>#N/A</v>
      </c>
      <c r="W3009">
        <f t="shared" si="79"/>
        <v>0</v>
      </c>
    </row>
    <row r="3010" spans="1:23">
      <c r="A3010" s="6"/>
      <c r="C3010" s="7"/>
      <c r="U3010" t="e">
        <f>VLOOKUP($B3010,Summary!$A:$C,3,0)</f>
        <v>#N/A</v>
      </c>
      <c r="V3010" t="e">
        <f>VLOOKUP($B3010,Summary!$A:$E,5,0)</f>
        <v>#N/A</v>
      </c>
      <c r="W3010">
        <f t="shared" si="79"/>
        <v>0</v>
      </c>
    </row>
    <row r="3011" spans="1:23">
      <c r="A3011" s="6"/>
      <c r="C3011" s="7"/>
      <c r="U3011" t="e">
        <f>VLOOKUP($B3011,Summary!$A:$C,3,0)</f>
        <v>#N/A</v>
      </c>
      <c r="V3011" t="e">
        <f>VLOOKUP($B3011,Summary!$A:$E,5,0)</f>
        <v>#N/A</v>
      </c>
      <c r="W3011">
        <f t="shared" si="79"/>
        <v>0</v>
      </c>
    </row>
    <row r="3012" spans="1:23">
      <c r="A3012" s="6"/>
      <c r="C3012" s="7"/>
      <c r="U3012" t="e">
        <f>VLOOKUP($B3012,Summary!$A:$C,3,0)</f>
        <v>#N/A</v>
      </c>
      <c r="V3012" t="e">
        <f>VLOOKUP($B3012,Summary!$A:$E,5,0)</f>
        <v>#N/A</v>
      </c>
      <c r="W3012">
        <f t="shared" si="79"/>
        <v>0</v>
      </c>
    </row>
    <row r="3013" spans="1:23">
      <c r="A3013" s="6"/>
      <c r="C3013" s="7"/>
      <c r="U3013" t="e">
        <f>VLOOKUP($B3013,Summary!$A:$C,3,0)</f>
        <v>#N/A</v>
      </c>
      <c r="V3013" t="e">
        <f>VLOOKUP($B3013,Summary!$A:$E,5,0)</f>
        <v>#N/A</v>
      </c>
      <c r="W3013">
        <f t="shared" si="79"/>
        <v>0</v>
      </c>
    </row>
    <row r="3014" spans="1:23">
      <c r="A3014" s="6"/>
      <c r="C3014" s="7"/>
      <c r="U3014" t="e">
        <f>VLOOKUP($B3014,Summary!$A:$C,3,0)</f>
        <v>#N/A</v>
      </c>
      <c r="V3014" t="e">
        <f>VLOOKUP($B3014,Summary!$A:$E,5,0)</f>
        <v>#N/A</v>
      </c>
      <c r="W3014">
        <f t="shared" si="79"/>
        <v>0</v>
      </c>
    </row>
    <row r="3015" spans="1:23">
      <c r="A3015" s="6"/>
      <c r="C3015" s="7"/>
      <c r="U3015" t="e">
        <f>VLOOKUP($B3015,Summary!$A:$C,3,0)</f>
        <v>#N/A</v>
      </c>
      <c r="V3015" t="e">
        <f>VLOOKUP($B3015,Summary!$A:$E,5,0)</f>
        <v>#N/A</v>
      </c>
      <c r="W3015">
        <f t="shared" si="79"/>
        <v>0</v>
      </c>
    </row>
    <row r="3016" spans="1:23">
      <c r="A3016" s="6"/>
      <c r="C3016" s="7"/>
      <c r="U3016" t="e">
        <f>VLOOKUP($B3016,Summary!$A:$C,3,0)</f>
        <v>#N/A</v>
      </c>
      <c r="V3016" t="e">
        <f>VLOOKUP($B3016,Summary!$A:$E,5,0)</f>
        <v>#N/A</v>
      </c>
      <c r="W3016">
        <f t="shared" si="79"/>
        <v>0</v>
      </c>
    </row>
    <row r="3017" spans="1:23">
      <c r="A3017" s="6"/>
      <c r="C3017" s="7"/>
      <c r="U3017" t="e">
        <f>VLOOKUP($B3017,Summary!$A:$C,3,0)</f>
        <v>#N/A</v>
      </c>
      <c r="V3017" t="e">
        <f>VLOOKUP($B3017,Summary!$A:$E,5,0)</f>
        <v>#N/A</v>
      </c>
      <c r="W3017">
        <f t="shared" si="79"/>
        <v>0</v>
      </c>
    </row>
    <row r="3018" spans="1:23">
      <c r="A3018" s="6"/>
      <c r="C3018" s="7"/>
      <c r="U3018" t="e">
        <f>VLOOKUP($B3018,Summary!$A:$C,3,0)</f>
        <v>#N/A</v>
      </c>
      <c r="V3018" t="e">
        <f>VLOOKUP($B3018,Summary!$A:$E,5,0)</f>
        <v>#N/A</v>
      </c>
      <c r="W3018">
        <f t="shared" si="79"/>
        <v>0</v>
      </c>
    </row>
    <row r="3019" spans="1:23">
      <c r="A3019" s="6"/>
      <c r="C3019" s="7"/>
      <c r="U3019" t="e">
        <f>VLOOKUP($B3019,Summary!$A:$C,3,0)</f>
        <v>#N/A</v>
      </c>
      <c r="V3019" t="e">
        <f>VLOOKUP($B3019,Summary!$A:$E,5,0)</f>
        <v>#N/A</v>
      </c>
      <c r="W3019">
        <f t="shared" si="79"/>
        <v>0</v>
      </c>
    </row>
    <row r="3020" spans="1:23">
      <c r="A3020" s="6"/>
      <c r="C3020" s="7"/>
      <c r="U3020" t="e">
        <f>VLOOKUP($B3020,Summary!$A:$C,3,0)</f>
        <v>#N/A</v>
      </c>
      <c r="V3020" t="e">
        <f>VLOOKUP($B3020,Summary!$A:$E,5,0)</f>
        <v>#N/A</v>
      </c>
      <c r="W3020">
        <f t="shared" si="79"/>
        <v>0</v>
      </c>
    </row>
    <row r="3021" spans="1:23">
      <c r="A3021" s="6"/>
      <c r="C3021" s="7"/>
      <c r="U3021" t="e">
        <f>VLOOKUP($B3021,Summary!$A:$C,3,0)</f>
        <v>#N/A</v>
      </c>
      <c r="V3021" t="e">
        <f>VLOOKUP($B3021,Summary!$A:$E,5,0)</f>
        <v>#N/A</v>
      </c>
      <c r="W3021">
        <f t="shared" si="79"/>
        <v>0</v>
      </c>
    </row>
    <row r="3022" spans="1:23">
      <c r="A3022" s="6"/>
      <c r="C3022" s="7"/>
      <c r="U3022" t="e">
        <f>VLOOKUP($B3022,Summary!$A:$C,3,0)</f>
        <v>#N/A</v>
      </c>
      <c r="V3022" t="e">
        <f>VLOOKUP($B3022,Summary!$A:$E,5,0)</f>
        <v>#N/A</v>
      </c>
      <c r="W3022">
        <f t="shared" si="79"/>
        <v>0</v>
      </c>
    </row>
    <row r="3023" spans="1:23">
      <c r="A3023" s="6"/>
      <c r="C3023" s="7"/>
      <c r="U3023" t="e">
        <f>VLOOKUP($B3023,Summary!$A:$C,3,0)</f>
        <v>#N/A</v>
      </c>
      <c r="V3023" t="e">
        <f>VLOOKUP($B3023,Summary!$A:$E,5,0)</f>
        <v>#N/A</v>
      </c>
      <c r="W3023">
        <f t="shared" si="79"/>
        <v>0</v>
      </c>
    </row>
    <row r="3024" spans="1:23">
      <c r="A3024" s="6"/>
      <c r="C3024" s="7"/>
      <c r="U3024" t="e">
        <f>VLOOKUP($B3024,Summary!$A:$C,3,0)</f>
        <v>#N/A</v>
      </c>
      <c r="V3024" t="e">
        <f>VLOOKUP($B3024,Summary!$A:$E,5,0)</f>
        <v>#N/A</v>
      </c>
      <c r="W3024">
        <f t="shared" si="79"/>
        <v>0</v>
      </c>
    </row>
    <row r="3025" spans="1:23">
      <c r="A3025" s="6"/>
      <c r="C3025" s="7"/>
      <c r="U3025" t="e">
        <f>VLOOKUP($B3025,Summary!$A:$C,3,0)</f>
        <v>#N/A</v>
      </c>
      <c r="V3025" t="e">
        <f>VLOOKUP($B3025,Summary!$A:$E,5,0)</f>
        <v>#N/A</v>
      </c>
      <c r="W3025">
        <f t="shared" si="79"/>
        <v>0</v>
      </c>
    </row>
    <row r="3026" spans="1:23">
      <c r="A3026" s="6"/>
      <c r="C3026" s="7"/>
      <c r="U3026" t="e">
        <f>VLOOKUP($B3026,Summary!$A:$C,3,0)</f>
        <v>#N/A</v>
      </c>
      <c r="V3026" t="e">
        <f>VLOOKUP($B3026,Summary!$A:$E,5,0)</f>
        <v>#N/A</v>
      </c>
      <c r="W3026">
        <f t="shared" si="79"/>
        <v>0</v>
      </c>
    </row>
    <row r="3027" spans="1:23">
      <c r="A3027" s="6"/>
      <c r="C3027" s="7"/>
      <c r="U3027" t="e">
        <f>VLOOKUP($B3027,Summary!$A:$C,3,0)</f>
        <v>#N/A</v>
      </c>
      <c r="V3027" t="e">
        <f>VLOOKUP($B3027,Summary!$A:$E,5,0)</f>
        <v>#N/A</v>
      </c>
      <c r="W3027">
        <f t="shared" si="79"/>
        <v>0</v>
      </c>
    </row>
    <row r="3028" spans="1:23">
      <c r="A3028" s="6"/>
      <c r="C3028" s="7"/>
      <c r="U3028" t="e">
        <f>VLOOKUP($B3028,Summary!$A:$C,3,0)</f>
        <v>#N/A</v>
      </c>
      <c r="V3028" t="e">
        <f>VLOOKUP($B3028,Summary!$A:$E,5,0)</f>
        <v>#N/A</v>
      </c>
      <c r="W3028">
        <f t="shared" si="79"/>
        <v>0</v>
      </c>
    </row>
    <row r="3029" spans="1:23">
      <c r="A3029" s="6"/>
      <c r="C3029" s="7"/>
      <c r="U3029" t="e">
        <f>VLOOKUP($B3029,Summary!$A:$C,3,0)</f>
        <v>#N/A</v>
      </c>
      <c r="V3029" t="e">
        <f>VLOOKUP($B3029,Summary!$A:$E,5,0)</f>
        <v>#N/A</v>
      </c>
      <c r="W3029">
        <f t="shared" si="79"/>
        <v>0</v>
      </c>
    </row>
    <row r="3030" spans="1:23">
      <c r="A3030" s="6"/>
      <c r="C3030" s="7"/>
      <c r="U3030" t="e">
        <f>VLOOKUP($B3030,Summary!$A:$C,3,0)</f>
        <v>#N/A</v>
      </c>
      <c r="V3030" t="e">
        <f>VLOOKUP($B3030,Summary!$A:$E,5,0)</f>
        <v>#N/A</v>
      </c>
      <c r="W3030">
        <f t="shared" si="79"/>
        <v>0</v>
      </c>
    </row>
    <row r="3031" spans="1:23">
      <c r="A3031" s="6"/>
      <c r="C3031" s="7"/>
      <c r="U3031" t="e">
        <f>VLOOKUP($B3031,Summary!$A:$C,3,0)</f>
        <v>#N/A</v>
      </c>
      <c r="V3031" t="e">
        <f>VLOOKUP($B3031,Summary!$A:$E,5,0)</f>
        <v>#N/A</v>
      </c>
      <c r="W3031">
        <f t="shared" si="79"/>
        <v>0</v>
      </c>
    </row>
    <row r="3032" spans="1:23">
      <c r="A3032" s="6"/>
      <c r="C3032" s="7"/>
      <c r="U3032" t="e">
        <f>VLOOKUP($B3032,Summary!$A:$C,3,0)</f>
        <v>#N/A</v>
      </c>
      <c r="V3032" t="e">
        <f>VLOOKUP($B3032,Summary!$A:$E,5,0)</f>
        <v>#N/A</v>
      </c>
      <c r="W3032">
        <f t="shared" si="79"/>
        <v>0</v>
      </c>
    </row>
    <row r="3033" spans="1:23">
      <c r="A3033" s="6"/>
      <c r="C3033" s="7"/>
      <c r="U3033" t="e">
        <f>VLOOKUP($B3033,Summary!$A:$C,3,0)</f>
        <v>#N/A</v>
      </c>
      <c r="V3033" t="e">
        <f>VLOOKUP($B3033,Summary!$A:$E,5,0)</f>
        <v>#N/A</v>
      </c>
      <c r="W3033">
        <f t="shared" ref="W3033:W3096" si="80">B3033</f>
        <v>0</v>
      </c>
    </row>
    <row r="3034" spans="1:23">
      <c r="A3034" s="6"/>
      <c r="C3034" s="7"/>
      <c r="U3034" t="e">
        <f>VLOOKUP($B3034,Summary!$A:$C,3,0)</f>
        <v>#N/A</v>
      </c>
      <c r="V3034" t="e">
        <f>VLOOKUP($B3034,Summary!$A:$E,5,0)</f>
        <v>#N/A</v>
      </c>
      <c r="W3034">
        <f t="shared" si="80"/>
        <v>0</v>
      </c>
    </row>
    <row r="3035" spans="1:23">
      <c r="A3035" s="6"/>
      <c r="C3035" s="7"/>
      <c r="U3035" t="e">
        <f>VLOOKUP($B3035,Summary!$A:$C,3,0)</f>
        <v>#N/A</v>
      </c>
      <c r="V3035" t="e">
        <f>VLOOKUP($B3035,Summary!$A:$E,5,0)</f>
        <v>#N/A</v>
      </c>
      <c r="W3035">
        <f t="shared" si="80"/>
        <v>0</v>
      </c>
    </row>
    <row r="3036" spans="1:23">
      <c r="A3036" s="6"/>
      <c r="C3036" s="7"/>
      <c r="U3036" t="e">
        <f>VLOOKUP($B3036,Summary!$A:$C,3,0)</f>
        <v>#N/A</v>
      </c>
      <c r="V3036" t="e">
        <f>VLOOKUP($B3036,Summary!$A:$E,5,0)</f>
        <v>#N/A</v>
      </c>
      <c r="W3036">
        <f t="shared" si="80"/>
        <v>0</v>
      </c>
    </row>
    <row r="3037" spans="1:23">
      <c r="A3037" s="6"/>
      <c r="C3037" s="7"/>
      <c r="U3037" t="e">
        <f>VLOOKUP($B3037,Summary!$A:$C,3,0)</f>
        <v>#N/A</v>
      </c>
      <c r="V3037" t="e">
        <f>VLOOKUP($B3037,Summary!$A:$E,5,0)</f>
        <v>#N/A</v>
      </c>
      <c r="W3037">
        <f t="shared" si="80"/>
        <v>0</v>
      </c>
    </row>
    <row r="3038" spans="1:23">
      <c r="A3038" s="6"/>
      <c r="C3038" s="7"/>
      <c r="U3038" t="e">
        <f>VLOOKUP($B3038,Summary!$A:$C,3,0)</f>
        <v>#N/A</v>
      </c>
      <c r="V3038" t="e">
        <f>VLOOKUP($B3038,Summary!$A:$E,5,0)</f>
        <v>#N/A</v>
      </c>
      <c r="W3038">
        <f t="shared" si="80"/>
        <v>0</v>
      </c>
    </row>
    <row r="3039" spans="1:23">
      <c r="A3039" s="6"/>
      <c r="C3039" s="7"/>
      <c r="U3039" t="e">
        <f>VLOOKUP($B3039,Summary!$A:$C,3,0)</f>
        <v>#N/A</v>
      </c>
      <c r="V3039" t="e">
        <f>VLOOKUP($B3039,Summary!$A:$E,5,0)</f>
        <v>#N/A</v>
      </c>
      <c r="W3039">
        <f t="shared" si="80"/>
        <v>0</v>
      </c>
    </row>
    <row r="3040" spans="1:23">
      <c r="A3040" s="6"/>
      <c r="C3040" s="7"/>
      <c r="U3040" t="e">
        <f>VLOOKUP($B3040,Summary!$A:$C,3,0)</f>
        <v>#N/A</v>
      </c>
      <c r="V3040" t="e">
        <f>VLOOKUP($B3040,Summary!$A:$E,5,0)</f>
        <v>#N/A</v>
      </c>
      <c r="W3040">
        <f t="shared" si="80"/>
        <v>0</v>
      </c>
    </row>
    <row r="3041" spans="1:23">
      <c r="A3041" s="6"/>
      <c r="C3041" s="7"/>
      <c r="U3041" t="e">
        <f>VLOOKUP($B3041,Summary!$A:$C,3,0)</f>
        <v>#N/A</v>
      </c>
      <c r="V3041" t="e">
        <f>VLOOKUP($B3041,Summary!$A:$E,5,0)</f>
        <v>#N/A</v>
      </c>
      <c r="W3041">
        <f t="shared" si="80"/>
        <v>0</v>
      </c>
    </row>
    <row r="3042" spans="1:23">
      <c r="A3042" s="6"/>
      <c r="C3042" s="7"/>
      <c r="U3042" t="e">
        <f>VLOOKUP($B3042,Summary!$A:$C,3,0)</f>
        <v>#N/A</v>
      </c>
      <c r="V3042" t="e">
        <f>VLOOKUP($B3042,Summary!$A:$E,5,0)</f>
        <v>#N/A</v>
      </c>
      <c r="W3042">
        <f t="shared" si="80"/>
        <v>0</v>
      </c>
    </row>
    <row r="3043" spans="1:23">
      <c r="A3043" s="6"/>
      <c r="C3043" s="7"/>
      <c r="U3043" t="e">
        <f>VLOOKUP($B3043,Summary!$A:$C,3,0)</f>
        <v>#N/A</v>
      </c>
      <c r="V3043" t="e">
        <f>VLOOKUP($B3043,Summary!$A:$E,5,0)</f>
        <v>#N/A</v>
      </c>
      <c r="W3043">
        <f t="shared" si="80"/>
        <v>0</v>
      </c>
    </row>
    <row r="3044" spans="1:23">
      <c r="A3044" s="6"/>
      <c r="C3044" s="7"/>
      <c r="U3044" t="e">
        <f>VLOOKUP($B3044,Summary!$A:$C,3,0)</f>
        <v>#N/A</v>
      </c>
      <c r="V3044" t="e">
        <f>VLOOKUP($B3044,Summary!$A:$E,5,0)</f>
        <v>#N/A</v>
      </c>
      <c r="W3044">
        <f t="shared" si="80"/>
        <v>0</v>
      </c>
    </row>
    <row r="3045" spans="1:23">
      <c r="A3045" s="6"/>
      <c r="C3045" s="7"/>
      <c r="U3045" t="e">
        <f>VLOOKUP($B3045,Summary!$A:$C,3,0)</f>
        <v>#N/A</v>
      </c>
      <c r="V3045" t="e">
        <f>VLOOKUP($B3045,Summary!$A:$E,5,0)</f>
        <v>#N/A</v>
      </c>
      <c r="W3045">
        <f t="shared" si="80"/>
        <v>0</v>
      </c>
    </row>
    <row r="3046" spans="1:23">
      <c r="A3046" s="6"/>
      <c r="C3046" s="7"/>
      <c r="U3046" t="e">
        <f>VLOOKUP($B3046,Summary!$A:$C,3,0)</f>
        <v>#N/A</v>
      </c>
      <c r="V3046" t="e">
        <f>VLOOKUP($B3046,Summary!$A:$E,5,0)</f>
        <v>#N/A</v>
      </c>
      <c r="W3046">
        <f t="shared" si="80"/>
        <v>0</v>
      </c>
    </row>
    <row r="3047" spans="1:23">
      <c r="A3047" s="6"/>
      <c r="C3047" s="7"/>
      <c r="U3047" t="e">
        <f>VLOOKUP($B3047,Summary!$A:$C,3,0)</f>
        <v>#N/A</v>
      </c>
      <c r="V3047" t="e">
        <f>VLOOKUP($B3047,Summary!$A:$E,5,0)</f>
        <v>#N/A</v>
      </c>
      <c r="W3047">
        <f t="shared" si="80"/>
        <v>0</v>
      </c>
    </row>
    <row r="3048" spans="1:23">
      <c r="A3048" s="6"/>
      <c r="C3048" s="7"/>
      <c r="U3048" t="e">
        <f>VLOOKUP($B3048,Summary!$A:$C,3,0)</f>
        <v>#N/A</v>
      </c>
      <c r="V3048" t="e">
        <f>VLOOKUP($B3048,Summary!$A:$E,5,0)</f>
        <v>#N/A</v>
      </c>
      <c r="W3048">
        <f t="shared" si="80"/>
        <v>0</v>
      </c>
    </row>
    <row r="3049" spans="1:23">
      <c r="A3049" s="6"/>
      <c r="C3049" s="7"/>
      <c r="U3049" t="e">
        <f>VLOOKUP($B3049,Summary!$A:$C,3,0)</f>
        <v>#N/A</v>
      </c>
      <c r="V3049" t="e">
        <f>VLOOKUP($B3049,Summary!$A:$E,5,0)</f>
        <v>#N/A</v>
      </c>
      <c r="W3049">
        <f t="shared" si="80"/>
        <v>0</v>
      </c>
    </row>
    <row r="3050" spans="1:23">
      <c r="A3050" s="6"/>
      <c r="C3050" s="7"/>
      <c r="U3050" t="e">
        <f>VLOOKUP($B3050,Summary!$A:$C,3,0)</f>
        <v>#N/A</v>
      </c>
      <c r="V3050" t="e">
        <f>VLOOKUP($B3050,Summary!$A:$E,5,0)</f>
        <v>#N/A</v>
      </c>
      <c r="W3050">
        <f t="shared" si="80"/>
        <v>0</v>
      </c>
    </row>
    <row r="3051" spans="1:23">
      <c r="A3051" s="6"/>
      <c r="C3051" s="7"/>
      <c r="U3051" t="e">
        <f>VLOOKUP($B3051,Summary!$A:$C,3,0)</f>
        <v>#N/A</v>
      </c>
      <c r="V3051" t="e">
        <f>VLOOKUP($B3051,Summary!$A:$E,5,0)</f>
        <v>#N/A</v>
      </c>
      <c r="W3051">
        <f t="shared" si="80"/>
        <v>0</v>
      </c>
    </row>
    <row r="3052" spans="1:23">
      <c r="A3052" s="6"/>
      <c r="C3052" s="7"/>
      <c r="U3052" t="e">
        <f>VLOOKUP($B3052,Summary!$A:$C,3,0)</f>
        <v>#N/A</v>
      </c>
      <c r="V3052" t="e">
        <f>VLOOKUP($B3052,Summary!$A:$E,5,0)</f>
        <v>#N/A</v>
      </c>
      <c r="W3052">
        <f t="shared" si="80"/>
        <v>0</v>
      </c>
    </row>
    <row r="3053" spans="1:23">
      <c r="A3053" s="6"/>
      <c r="C3053" s="7"/>
      <c r="U3053" t="e">
        <f>VLOOKUP($B3053,Summary!$A:$C,3,0)</f>
        <v>#N/A</v>
      </c>
      <c r="V3053" t="e">
        <f>VLOOKUP($B3053,Summary!$A:$E,5,0)</f>
        <v>#N/A</v>
      </c>
      <c r="W3053">
        <f t="shared" si="80"/>
        <v>0</v>
      </c>
    </row>
    <row r="3054" spans="1:23">
      <c r="A3054" s="6"/>
      <c r="C3054" s="7"/>
      <c r="U3054" t="e">
        <f>VLOOKUP($B3054,Summary!$A:$C,3,0)</f>
        <v>#N/A</v>
      </c>
      <c r="V3054" t="e">
        <f>VLOOKUP($B3054,Summary!$A:$E,5,0)</f>
        <v>#N/A</v>
      </c>
      <c r="W3054">
        <f t="shared" si="80"/>
        <v>0</v>
      </c>
    </row>
    <row r="3055" spans="1:23">
      <c r="A3055" s="6"/>
      <c r="C3055" s="7"/>
      <c r="U3055" t="e">
        <f>VLOOKUP($B3055,Summary!$A:$C,3,0)</f>
        <v>#N/A</v>
      </c>
      <c r="V3055" t="e">
        <f>VLOOKUP($B3055,Summary!$A:$E,5,0)</f>
        <v>#N/A</v>
      </c>
      <c r="W3055">
        <f t="shared" si="80"/>
        <v>0</v>
      </c>
    </row>
    <row r="3056" spans="1:23">
      <c r="A3056" s="6"/>
      <c r="C3056" s="7"/>
      <c r="U3056" t="e">
        <f>VLOOKUP($B3056,Summary!$A:$C,3,0)</f>
        <v>#N/A</v>
      </c>
      <c r="V3056" t="e">
        <f>VLOOKUP($B3056,Summary!$A:$E,5,0)</f>
        <v>#N/A</v>
      </c>
      <c r="W3056">
        <f t="shared" si="80"/>
        <v>0</v>
      </c>
    </row>
    <row r="3057" spans="1:23">
      <c r="A3057" s="6"/>
      <c r="C3057" s="7"/>
      <c r="U3057" t="e">
        <f>VLOOKUP($B3057,Summary!$A:$C,3,0)</f>
        <v>#N/A</v>
      </c>
      <c r="V3057" t="e">
        <f>VLOOKUP($B3057,Summary!$A:$E,5,0)</f>
        <v>#N/A</v>
      </c>
      <c r="W3057">
        <f t="shared" si="80"/>
        <v>0</v>
      </c>
    </row>
    <row r="3058" spans="1:23">
      <c r="A3058" s="6"/>
      <c r="C3058" s="7"/>
      <c r="U3058" t="e">
        <f>VLOOKUP($B3058,Summary!$A:$C,3,0)</f>
        <v>#N/A</v>
      </c>
      <c r="V3058" t="e">
        <f>VLOOKUP($B3058,Summary!$A:$E,5,0)</f>
        <v>#N/A</v>
      </c>
      <c r="W3058">
        <f t="shared" si="80"/>
        <v>0</v>
      </c>
    </row>
    <row r="3059" spans="1:23">
      <c r="A3059" s="6"/>
      <c r="C3059" s="7"/>
      <c r="U3059" t="e">
        <f>VLOOKUP($B3059,Summary!$A:$C,3,0)</f>
        <v>#N/A</v>
      </c>
      <c r="V3059" t="e">
        <f>VLOOKUP($B3059,Summary!$A:$E,5,0)</f>
        <v>#N/A</v>
      </c>
      <c r="W3059">
        <f t="shared" si="80"/>
        <v>0</v>
      </c>
    </row>
    <row r="3060" spans="1:23">
      <c r="A3060" s="6"/>
      <c r="C3060" s="7"/>
      <c r="U3060" t="e">
        <f>VLOOKUP($B3060,Summary!$A:$C,3,0)</f>
        <v>#N/A</v>
      </c>
      <c r="V3060" t="e">
        <f>VLOOKUP($B3060,Summary!$A:$E,5,0)</f>
        <v>#N/A</v>
      </c>
      <c r="W3060">
        <f t="shared" si="80"/>
        <v>0</v>
      </c>
    </row>
    <row r="3061" spans="1:23">
      <c r="A3061" s="6"/>
      <c r="C3061" s="7"/>
      <c r="U3061" t="e">
        <f>VLOOKUP($B3061,Summary!$A:$C,3,0)</f>
        <v>#N/A</v>
      </c>
      <c r="V3061" t="e">
        <f>VLOOKUP($B3061,Summary!$A:$E,5,0)</f>
        <v>#N/A</v>
      </c>
      <c r="W3061">
        <f t="shared" si="80"/>
        <v>0</v>
      </c>
    </row>
    <row r="3062" spans="1:23">
      <c r="A3062" s="6"/>
      <c r="C3062" s="7"/>
      <c r="U3062" t="e">
        <f>VLOOKUP($B3062,Summary!$A:$C,3,0)</f>
        <v>#N/A</v>
      </c>
      <c r="V3062" t="e">
        <f>VLOOKUP($B3062,Summary!$A:$E,5,0)</f>
        <v>#N/A</v>
      </c>
      <c r="W3062">
        <f t="shared" si="80"/>
        <v>0</v>
      </c>
    </row>
    <row r="3063" spans="1:23">
      <c r="A3063" s="6"/>
      <c r="C3063" s="7"/>
      <c r="U3063" t="e">
        <f>VLOOKUP($B3063,Summary!$A:$C,3,0)</f>
        <v>#N/A</v>
      </c>
      <c r="V3063" t="e">
        <f>VLOOKUP($B3063,Summary!$A:$E,5,0)</f>
        <v>#N/A</v>
      </c>
      <c r="W3063">
        <f t="shared" si="80"/>
        <v>0</v>
      </c>
    </row>
    <row r="3064" spans="1:23">
      <c r="A3064" s="6"/>
      <c r="C3064" s="7"/>
      <c r="U3064" t="e">
        <f>VLOOKUP($B3064,Summary!$A:$C,3,0)</f>
        <v>#N/A</v>
      </c>
      <c r="V3064" t="e">
        <f>VLOOKUP($B3064,Summary!$A:$E,5,0)</f>
        <v>#N/A</v>
      </c>
      <c r="W3064">
        <f t="shared" si="80"/>
        <v>0</v>
      </c>
    </row>
    <row r="3065" spans="1:23">
      <c r="A3065" s="6"/>
      <c r="C3065" s="7"/>
      <c r="U3065" t="e">
        <f>VLOOKUP($B3065,Summary!$A:$C,3,0)</f>
        <v>#N/A</v>
      </c>
      <c r="V3065" t="e">
        <f>VLOOKUP($B3065,Summary!$A:$E,5,0)</f>
        <v>#N/A</v>
      </c>
      <c r="W3065">
        <f t="shared" si="80"/>
        <v>0</v>
      </c>
    </row>
    <row r="3066" spans="1:23">
      <c r="A3066" s="6"/>
      <c r="C3066" s="7"/>
      <c r="U3066" t="e">
        <f>VLOOKUP($B3066,Summary!$A:$C,3,0)</f>
        <v>#N/A</v>
      </c>
      <c r="V3066" t="e">
        <f>VLOOKUP($B3066,Summary!$A:$E,5,0)</f>
        <v>#N/A</v>
      </c>
      <c r="W3066">
        <f t="shared" si="80"/>
        <v>0</v>
      </c>
    </row>
    <row r="3067" spans="1:23">
      <c r="A3067" s="6"/>
      <c r="C3067" s="7"/>
      <c r="U3067" t="e">
        <f>VLOOKUP($B3067,Summary!$A:$C,3,0)</f>
        <v>#N/A</v>
      </c>
      <c r="V3067" t="e">
        <f>VLOOKUP($B3067,Summary!$A:$E,5,0)</f>
        <v>#N/A</v>
      </c>
      <c r="W3067">
        <f t="shared" si="80"/>
        <v>0</v>
      </c>
    </row>
    <row r="3068" spans="1:23">
      <c r="A3068" s="6"/>
      <c r="C3068" s="7"/>
      <c r="U3068" t="e">
        <f>VLOOKUP($B3068,Summary!$A:$C,3,0)</f>
        <v>#N/A</v>
      </c>
      <c r="V3068" t="e">
        <f>VLOOKUP($B3068,Summary!$A:$E,5,0)</f>
        <v>#N/A</v>
      </c>
      <c r="W3068">
        <f t="shared" si="80"/>
        <v>0</v>
      </c>
    </row>
    <row r="3069" spans="1:23">
      <c r="A3069" s="6"/>
      <c r="C3069" s="7"/>
      <c r="U3069" t="e">
        <f>VLOOKUP($B3069,Summary!$A:$C,3,0)</f>
        <v>#N/A</v>
      </c>
      <c r="V3069" t="e">
        <f>VLOOKUP($B3069,Summary!$A:$E,5,0)</f>
        <v>#N/A</v>
      </c>
      <c r="W3069">
        <f t="shared" si="80"/>
        <v>0</v>
      </c>
    </row>
    <row r="3070" spans="1:23">
      <c r="A3070" s="6"/>
      <c r="C3070" s="7"/>
      <c r="U3070" t="e">
        <f>VLOOKUP($B3070,Summary!$A:$C,3,0)</f>
        <v>#N/A</v>
      </c>
      <c r="V3070" t="e">
        <f>VLOOKUP($B3070,Summary!$A:$E,5,0)</f>
        <v>#N/A</v>
      </c>
      <c r="W3070">
        <f t="shared" si="80"/>
        <v>0</v>
      </c>
    </row>
    <row r="3071" spans="1:23">
      <c r="A3071" s="6"/>
      <c r="C3071" s="7"/>
      <c r="U3071" t="e">
        <f>VLOOKUP($B3071,Summary!$A:$C,3,0)</f>
        <v>#N/A</v>
      </c>
      <c r="V3071" t="e">
        <f>VLOOKUP($B3071,Summary!$A:$E,5,0)</f>
        <v>#N/A</v>
      </c>
      <c r="W3071">
        <f t="shared" si="80"/>
        <v>0</v>
      </c>
    </row>
    <row r="3072" spans="1:23">
      <c r="A3072" s="6"/>
      <c r="C3072" s="7"/>
      <c r="U3072" t="e">
        <f>VLOOKUP($B3072,Summary!$A:$C,3,0)</f>
        <v>#N/A</v>
      </c>
      <c r="V3072" t="e">
        <f>VLOOKUP($B3072,Summary!$A:$E,5,0)</f>
        <v>#N/A</v>
      </c>
      <c r="W3072">
        <f t="shared" si="80"/>
        <v>0</v>
      </c>
    </row>
    <row r="3073" spans="1:23">
      <c r="A3073" s="6"/>
      <c r="C3073" s="7"/>
      <c r="U3073" t="e">
        <f>VLOOKUP($B3073,Summary!$A:$C,3,0)</f>
        <v>#N/A</v>
      </c>
      <c r="V3073" t="e">
        <f>VLOOKUP($B3073,Summary!$A:$E,5,0)</f>
        <v>#N/A</v>
      </c>
      <c r="W3073">
        <f t="shared" si="80"/>
        <v>0</v>
      </c>
    </row>
    <row r="3074" spans="1:23">
      <c r="A3074" s="6"/>
      <c r="C3074" s="7"/>
      <c r="U3074" t="e">
        <f>VLOOKUP($B3074,Summary!$A:$C,3,0)</f>
        <v>#N/A</v>
      </c>
      <c r="V3074" t="e">
        <f>VLOOKUP($B3074,Summary!$A:$E,5,0)</f>
        <v>#N/A</v>
      </c>
      <c r="W3074">
        <f t="shared" si="80"/>
        <v>0</v>
      </c>
    </row>
    <row r="3075" spans="1:23">
      <c r="A3075" s="6"/>
      <c r="C3075" s="7"/>
      <c r="U3075" t="e">
        <f>VLOOKUP($B3075,Summary!$A:$C,3,0)</f>
        <v>#N/A</v>
      </c>
      <c r="V3075" t="e">
        <f>VLOOKUP($B3075,Summary!$A:$E,5,0)</f>
        <v>#N/A</v>
      </c>
      <c r="W3075">
        <f t="shared" si="80"/>
        <v>0</v>
      </c>
    </row>
    <row r="3076" spans="1:23">
      <c r="A3076" s="6"/>
      <c r="C3076" s="7"/>
      <c r="U3076" t="e">
        <f>VLOOKUP($B3076,Summary!$A:$C,3,0)</f>
        <v>#N/A</v>
      </c>
      <c r="V3076" t="e">
        <f>VLOOKUP($B3076,Summary!$A:$E,5,0)</f>
        <v>#N/A</v>
      </c>
      <c r="W3076">
        <f t="shared" si="80"/>
        <v>0</v>
      </c>
    </row>
    <row r="3077" spans="1:23">
      <c r="A3077" s="6"/>
      <c r="C3077" s="7"/>
      <c r="U3077" t="e">
        <f>VLOOKUP($B3077,Summary!$A:$C,3,0)</f>
        <v>#N/A</v>
      </c>
      <c r="V3077" t="e">
        <f>VLOOKUP($B3077,Summary!$A:$E,5,0)</f>
        <v>#N/A</v>
      </c>
      <c r="W3077">
        <f t="shared" si="80"/>
        <v>0</v>
      </c>
    </row>
    <row r="3078" spans="1:23">
      <c r="A3078" s="6"/>
      <c r="C3078" s="7"/>
      <c r="U3078" t="e">
        <f>VLOOKUP($B3078,Summary!$A:$C,3,0)</f>
        <v>#N/A</v>
      </c>
      <c r="V3078" t="e">
        <f>VLOOKUP($B3078,Summary!$A:$E,5,0)</f>
        <v>#N/A</v>
      </c>
      <c r="W3078">
        <f t="shared" si="80"/>
        <v>0</v>
      </c>
    </row>
    <row r="3079" spans="1:23">
      <c r="A3079" s="6"/>
      <c r="C3079" s="7"/>
      <c r="U3079" t="e">
        <f>VLOOKUP($B3079,Summary!$A:$C,3,0)</f>
        <v>#N/A</v>
      </c>
      <c r="V3079" t="e">
        <f>VLOOKUP($B3079,Summary!$A:$E,5,0)</f>
        <v>#N/A</v>
      </c>
      <c r="W3079">
        <f t="shared" si="80"/>
        <v>0</v>
      </c>
    </row>
    <row r="3080" spans="1:23">
      <c r="A3080" s="6"/>
      <c r="C3080" s="7"/>
      <c r="U3080" t="e">
        <f>VLOOKUP($B3080,Summary!$A:$C,3,0)</f>
        <v>#N/A</v>
      </c>
      <c r="V3080" t="e">
        <f>VLOOKUP($B3080,Summary!$A:$E,5,0)</f>
        <v>#N/A</v>
      </c>
      <c r="W3080">
        <f t="shared" si="80"/>
        <v>0</v>
      </c>
    </row>
    <row r="3081" spans="1:23">
      <c r="A3081" s="6"/>
      <c r="C3081" s="7"/>
      <c r="U3081" t="e">
        <f>VLOOKUP($B3081,Summary!$A:$C,3,0)</f>
        <v>#N/A</v>
      </c>
      <c r="V3081" t="e">
        <f>VLOOKUP($B3081,Summary!$A:$E,5,0)</f>
        <v>#N/A</v>
      </c>
      <c r="W3081">
        <f t="shared" si="80"/>
        <v>0</v>
      </c>
    </row>
    <row r="3082" spans="1:23">
      <c r="A3082" s="6"/>
      <c r="C3082" s="7"/>
      <c r="U3082" t="e">
        <f>VLOOKUP($B3082,Summary!$A:$C,3,0)</f>
        <v>#N/A</v>
      </c>
      <c r="V3082" t="e">
        <f>VLOOKUP($B3082,Summary!$A:$E,5,0)</f>
        <v>#N/A</v>
      </c>
      <c r="W3082">
        <f t="shared" si="80"/>
        <v>0</v>
      </c>
    </row>
    <row r="3083" spans="1:23">
      <c r="A3083" s="6"/>
      <c r="C3083" s="7"/>
      <c r="U3083" t="e">
        <f>VLOOKUP($B3083,Summary!$A:$C,3,0)</f>
        <v>#N/A</v>
      </c>
      <c r="V3083" t="e">
        <f>VLOOKUP($B3083,Summary!$A:$E,5,0)</f>
        <v>#N/A</v>
      </c>
      <c r="W3083">
        <f t="shared" si="80"/>
        <v>0</v>
      </c>
    </row>
    <row r="3084" spans="1:23">
      <c r="A3084" s="6"/>
      <c r="C3084" s="7"/>
      <c r="U3084" t="e">
        <f>VLOOKUP($B3084,Summary!$A:$C,3,0)</f>
        <v>#N/A</v>
      </c>
      <c r="V3084" t="e">
        <f>VLOOKUP($B3084,Summary!$A:$E,5,0)</f>
        <v>#N/A</v>
      </c>
      <c r="W3084">
        <f t="shared" si="80"/>
        <v>0</v>
      </c>
    </row>
    <row r="3085" spans="1:23">
      <c r="A3085" s="6"/>
      <c r="C3085" s="7"/>
      <c r="U3085" t="e">
        <f>VLOOKUP($B3085,Summary!$A:$C,3,0)</f>
        <v>#N/A</v>
      </c>
      <c r="V3085" t="e">
        <f>VLOOKUP($B3085,Summary!$A:$E,5,0)</f>
        <v>#N/A</v>
      </c>
      <c r="W3085">
        <f t="shared" si="80"/>
        <v>0</v>
      </c>
    </row>
    <row r="3086" spans="1:23">
      <c r="A3086" s="6"/>
      <c r="C3086" s="7"/>
      <c r="U3086" t="e">
        <f>VLOOKUP($B3086,Summary!$A:$C,3,0)</f>
        <v>#N/A</v>
      </c>
      <c r="V3086" t="e">
        <f>VLOOKUP($B3086,Summary!$A:$E,5,0)</f>
        <v>#N/A</v>
      </c>
      <c r="W3086">
        <f t="shared" si="80"/>
        <v>0</v>
      </c>
    </row>
    <row r="3087" spans="1:23">
      <c r="A3087" s="6"/>
      <c r="C3087" s="7"/>
      <c r="U3087" t="e">
        <f>VLOOKUP($B3087,Summary!$A:$C,3,0)</f>
        <v>#N/A</v>
      </c>
      <c r="V3087" t="e">
        <f>VLOOKUP($B3087,Summary!$A:$E,5,0)</f>
        <v>#N/A</v>
      </c>
      <c r="W3087">
        <f t="shared" si="80"/>
        <v>0</v>
      </c>
    </row>
    <row r="3088" spans="1:23">
      <c r="A3088" s="6"/>
      <c r="C3088" s="7"/>
      <c r="U3088" t="e">
        <f>VLOOKUP($B3088,Summary!$A:$C,3,0)</f>
        <v>#N/A</v>
      </c>
      <c r="V3088" t="e">
        <f>VLOOKUP($B3088,Summary!$A:$E,5,0)</f>
        <v>#N/A</v>
      </c>
      <c r="W3088">
        <f t="shared" si="80"/>
        <v>0</v>
      </c>
    </row>
    <row r="3089" spans="1:23">
      <c r="A3089" s="6"/>
      <c r="C3089" s="7"/>
      <c r="U3089" t="e">
        <f>VLOOKUP($B3089,Summary!$A:$C,3,0)</f>
        <v>#N/A</v>
      </c>
      <c r="V3089" t="e">
        <f>VLOOKUP($B3089,Summary!$A:$E,5,0)</f>
        <v>#N/A</v>
      </c>
      <c r="W3089">
        <f t="shared" si="80"/>
        <v>0</v>
      </c>
    </row>
    <row r="3090" spans="1:23">
      <c r="A3090" s="6"/>
      <c r="C3090" s="7"/>
      <c r="U3090" t="e">
        <f>VLOOKUP($B3090,Summary!$A:$C,3,0)</f>
        <v>#N/A</v>
      </c>
      <c r="V3090" t="e">
        <f>VLOOKUP($B3090,Summary!$A:$E,5,0)</f>
        <v>#N/A</v>
      </c>
      <c r="W3090">
        <f t="shared" si="80"/>
        <v>0</v>
      </c>
    </row>
    <row r="3091" spans="1:23">
      <c r="A3091" s="6"/>
      <c r="C3091" s="7"/>
      <c r="U3091" t="e">
        <f>VLOOKUP($B3091,Summary!$A:$C,3,0)</f>
        <v>#N/A</v>
      </c>
      <c r="V3091" t="e">
        <f>VLOOKUP($B3091,Summary!$A:$E,5,0)</f>
        <v>#N/A</v>
      </c>
      <c r="W3091">
        <f t="shared" si="80"/>
        <v>0</v>
      </c>
    </row>
    <row r="3092" spans="1:23">
      <c r="A3092" s="6"/>
      <c r="C3092" s="7"/>
      <c r="U3092" t="e">
        <f>VLOOKUP($B3092,Summary!$A:$C,3,0)</f>
        <v>#N/A</v>
      </c>
      <c r="V3092" t="e">
        <f>VLOOKUP($B3092,Summary!$A:$E,5,0)</f>
        <v>#N/A</v>
      </c>
      <c r="W3092">
        <f t="shared" si="80"/>
        <v>0</v>
      </c>
    </row>
    <row r="3093" spans="1:23">
      <c r="A3093" s="6"/>
      <c r="C3093" s="7"/>
      <c r="U3093" t="e">
        <f>VLOOKUP($B3093,Summary!$A:$C,3,0)</f>
        <v>#N/A</v>
      </c>
      <c r="V3093" t="e">
        <f>VLOOKUP($B3093,Summary!$A:$E,5,0)</f>
        <v>#N/A</v>
      </c>
      <c r="W3093">
        <f t="shared" si="80"/>
        <v>0</v>
      </c>
    </row>
    <row r="3094" spans="1:23">
      <c r="A3094" s="6"/>
      <c r="C3094" s="7"/>
      <c r="U3094" t="e">
        <f>VLOOKUP($B3094,Summary!$A:$C,3,0)</f>
        <v>#N/A</v>
      </c>
      <c r="V3094" t="e">
        <f>VLOOKUP($B3094,Summary!$A:$E,5,0)</f>
        <v>#N/A</v>
      </c>
      <c r="W3094">
        <f t="shared" si="80"/>
        <v>0</v>
      </c>
    </row>
    <row r="3095" spans="1:23">
      <c r="A3095" s="6"/>
      <c r="C3095" s="7"/>
      <c r="U3095" t="e">
        <f>VLOOKUP($B3095,Summary!$A:$C,3,0)</f>
        <v>#N/A</v>
      </c>
      <c r="V3095" t="e">
        <f>VLOOKUP($B3095,Summary!$A:$E,5,0)</f>
        <v>#N/A</v>
      </c>
      <c r="W3095">
        <f t="shared" si="80"/>
        <v>0</v>
      </c>
    </row>
    <row r="3096" spans="1:23">
      <c r="A3096" s="6"/>
      <c r="C3096" s="7"/>
      <c r="U3096" t="e">
        <f>VLOOKUP($B3096,Summary!$A:$C,3,0)</f>
        <v>#N/A</v>
      </c>
      <c r="V3096" t="e">
        <f>VLOOKUP($B3096,Summary!$A:$E,5,0)</f>
        <v>#N/A</v>
      </c>
      <c r="W3096">
        <f t="shared" si="80"/>
        <v>0</v>
      </c>
    </row>
    <row r="3097" spans="1:23">
      <c r="A3097" s="6"/>
      <c r="C3097" s="7"/>
      <c r="U3097" t="e">
        <f>VLOOKUP($B3097,Summary!$A:$C,3,0)</f>
        <v>#N/A</v>
      </c>
      <c r="V3097" t="e">
        <f>VLOOKUP($B3097,Summary!$A:$E,5,0)</f>
        <v>#N/A</v>
      </c>
      <c r="W3097">
        <f t="shared" ref="W3097:W3160" si="81">B3097</f>
        <v>0</v>
      </c>
    </row>
    <row r="3098" spans="1:23">
      <c r="A3098" s="6"/>
      <c r="C3098" s="7"/>
      <c r="U3098" t="e">
        <f>VLOOKUP($B3098,Summary!$A:$C,3,0)</f>
        <v>#N/A</v>
      </c>
      <c r="V3098" t="e">
        <f>VLOOKUP($B3098,Summary!$A:$E,5,0)</f>
        <v>#N/A</v>
      </c>
      <c r="W3098">
        <f t="shared" si="81"/>
        <v>0</v>
      </c>
    </row>
    <row r="3099" spans="1:23">
      <c r="A3099" s="6"/>
      <c r="C3099" s="7"/>
      <c r="U3099" t="e">
        <f>VLOOKUP($B3099,Summary!$A:$C,3,0)</f>
        <v>#N/A</v>
      </c>
      <c r="V3099" t="e">
        <f>VLOOKUP($B3099,Summary!$A:$E,5,0)</f>
        <v>#N/A</v>
      </c>
      <c r="W3099">
        <f t="shared" si="81"/>
        <v>0</v>
      </c>
    </row>
    <row r="3100" spans="1:23">
      <c r="A3100" s="6"/>
      <c r="C3100" s="7"/>
      <c r="U3100" t="e">
        <f>VLOOKUP($B3100,Summary!$A:$C,3,0)</f>
        <v>#N/A</v>
      </c>
      <c r="V3100" t="e">
        <f>VLOOKUP($B3100,Summary!$A:$E,5,0)</f>
        <v>#N/A</v>
      </c>
      <c r="W3100">
        <f t="shared" si="81"/>
        <v>0</v>
      </c>
    </row>
    <row r="3101" spans="1:23">
      <c r="A3101" s="6"/>
      <c r="C3101" s="7"/>
      <c r="U3101" t="e">
        <f>VLOOKUP($B3101,Summary!$A:$C,3,0)</f>
        <v>#N/A</v>
      </c>
      <c r="V3101" t="e">
        <f>VLOOKUP($B3101,Summary!$A:$E,5,0)</f>
        <v>#N/A</v>
      </c>
      <c r="W3101">
        <f t="shared" si="81"/>
        <v>0</v>
      </c>
    </row>
    <row r="3102" spans="1:23">
      <c r="A3102" s="6"/>
      <c r="C3102" s="7"/>
      <c r="U3102" t="e">
        <f>VLOOKUP($B3102,Summary!$A:$C,3,0)</f>
        <v>#N/A</v>
      </c>
      <c r="V3102" t="e">
        <f>VLOOKUP($B3102,Summary!$A:$E,5,0)</f>
        <v>#N/A</v>
      </c>
      <c r="W3102">
        <f t="shared" si="81"/>
        <v>0</v>
      </c>
    </row>
    <row r="3103" spans="1:23">
      <c r="A3103" s="6"/>
      <c r="C3103" s="7"/>
      <c r="U3103" t="e">
        <f>VLOOKUP($B3103,Summary!$A:$C,3,0)</f>
        <v>#N/A</v>
      </c>
      <c r="V3103" t="e">
        <f>VLOOKUP($B3103,Summary!$A:$E,5,0)</f>
        <v>#N/A</v>
      </c>
      <c r="W3103">
        <f t="shared" si="81"/>
        <v>0</v>
      </c>
    </row>
    <row r="3104" spans="1:23">
      <c r="A3104" s="6"/>
      <c r="C3104" s="7"/>
      <c r="U3104" t="e">
        <f>VLOOKUP($B3104,Summary!$A:$C,3,0)</f>
        <v>#N/A</v>
      </c>
      <c r="V3104" t="e">
        <f>VLOOKUP($B3104,Summary!$A:$E,5,0)</f>
        <v>#N/A</v>
      </c>
      <c r="W3104">
        <f t="shared" si="81"/>
        <v>0</v>
      </c>
    </row>
    <row r="3105" spans="1:23">
      <c r="A3105" s="6"/>
      <c r="C3105" s="7"/>
      <c r="U3105" t="e">
        <f>VLOOKUP($B3105,Summary!$A:$C,3,0)</f>
        <v>#N/A</v>
      </c>
      <c r="V3105" t="e">
        <f>VLOOKUP($B3105,Summary!$A:$E,5,0)</f>
        <v>#N/A</v>
      </c>
      <c r="W3105">
        <f t="shared" si="81"/>
        <v>0</v>
      </c>
    </row>
    <row r="3106" spans="1:23">
      <c r="A3106" s="6"/>
      <c r="C3106" s="7"/>
      <c r="U3106" t="e">
        <f>VLOOKUP($B3106,Summary!$A:$C,3,0)</f>
        <v>#N/A</v>
      </c>
      <c r="V3106" t="e">
        <f>VLOOKUP($B3106,Summary!$A:$E,5,0)</f>
        <v>#N/A</v>
      </c>
      <c r="W3106">
        <f t="shared" si="81"/>
        <v>0</v>
      </c>
    </row>
    <row r="3107" spans="1:23">
      <c r="A3107" s="6"/>
      <c r="C3107" s="7"/>
      <c r="U3107" t="e">
        <f>VLOOKUP($B3107,Summary!$A:$C,3,0)</f>
        <v>#N/A</v>
      </c>
      <c r="V3107" t="e">
        <f>VLOOKUP($B3107,Summary!$A:$E,5,0)</f>
        <v>#N/A</v>
      </c>
      <c r="W3107">
        <f t="shared" si="81"/>
        <v>0</v>
      </c>
    </row>
    <row r="3108" spans="1:23">
      <c r="A3108" s="6"/>
      <c r="C3108" s="7"/>
      <c r="U3108" t="e">
        <f>VLOOKUP($B3108,Summary!$A:$C,3,0)</f>
        <v>#N/A</v>
      </c>
      <c r="V3108" t="e">
        <f>VLOOKUP($B3108,Summary!$A:$E,5,0)</f>
        <v>#N/A</v>
      </c>
      <c r="W3108">
        <f t="shared" si="81"/>
        <v>0</v>
      </c>
    </row>
    <row r="3109" spans="1:23">
      <c r="A3109" s="6"/>
      <c r="C3109" s="7"/>
      <c r="U3109" t="e">
        <f>VLOOKUP($B3109,Summary!$A:$C,3,0)</f>
        <v>#N/A</v>
      </c>
      <c r="V3109" t="e">
        <f>VLOOKUP($B3109,Summary!$A:$E,5,0)</f>
        <v>#N/A</v>
      </c>
      <c r="W3109">
        <f t="shared" si="81"/>
        <v>0</v>
      </c>
    </row>
    <row r="3110" spans="1:23">
      <c r="A3110" s="6"/>
      <c r="C3110" s="7"/>
      <c r="U3110" t="e">
        <f>VLOOKUP($B3110,Summary!$A:$C,3,0)</f>
        <v>#N/A</v>
      </c>
      <c r="V3110" t="e">
        <f>VLOOKUP($B3110,Summary!$A:$E,5,0)</f>
        <v>#N/A</v>
      </c>
      <c r="W3110">
        <f t="shared" si="81"/>
        <v>0</v>
      </c>
    </row>
    <row r="3111" spans="1:23">
      <c r="A3111" s="6"/>
      <c r="C3111" s="7"/>
      <c r="U3111" t="e">
        <f>VLOOKUP($B3111,Summary!$A:$C,3,0)</f>
        <v>#N/A</v>
      </c>
      <c r="V3111" t="e">
        <f>VLOOKUP($B3111,Summary!$A:$E,5,0)</f>
        <v>#N/A</v>
      </c>
      <c r="W3111">
        <f t="shared" si="81"/>
        <v>0</v>
      </c>
    </row>
    <row r="3112" spans="1:23">
      <c r="A3112" s="6"/>
      <c r="C3112" s="7"/>
      <c r="U3112" t="e">
        <f>VLOOKUP($B3112,Summary!$A:$C,3,0)</f>
        <v>#N/A</v>
      </c>
      <c r="V3112" t="e">
        <f>VLOOKUP($B3112,Summary!$A:$E,5,0)</f>
        <v>#N/A</v>
      </c>
      <c r="W3112">
        <f t="shared" si="81"/>
        <v>0</v>
      </c>
    </row>
    <row r="3113" spans="1:23">
      <c r="A3113" s="6"/>
      <c r="C3113" s="7"/>
      <c r="U3113" t="e">
        <f>VLOOKUP($B3113,Summary!$A:$C,3,0)</f>
        <v>#N/A</v>
      </c>
      <c r="V3113" t="e">
        <f>VLOOKUP($B3113,Summary!$A:$E,5,0)</f>
        <v>#N/A</v>
      </c>
      <c r="W3113">
        <f t="shared" si="81"/>
        <v>0</v>
      </c>
    </row>
    <row r="3114" spans="1:23">
      <c r="A3114" s="6"/>
      <c r="C3114" s="7"/>
      <c r="U3114" t="e">
        <f>VLOOKUP($B3114,Summary!$A:$C,3,0)</f>
        <v>#N/A</v>
      </c>
      <c r="V3114" t="e">
        <f>VLOOKUP($B3114,Summary!$A:$E,5,0)</f>
        <v>#N/A</v>
      </c>
      <c r="W3114">
        <f t="shared" si="81"/>
        <v>0</v>
      </c>
    </row>
    <row r="3115" spans="1:23">
      <c r="A3115" s="6"/>
      <c r="C3115" s="7"/>
      <c r="U3115" t="e">
        <f>VLOOKUP($B3115,Summary!$A:$C,3,0)</f>
        <v>#N/A</v>
      </c>
      <c r="V3115" t="e">
        <f>VLOOKUP($B3115,Summary!$A:$E,5,0)</f>
        <v>#N/A</v>
      </c>
      <c r="W3115">
        <f t="shared" si="81"/>
        <v>0</v>
      </c>
    </row>
    <row r="3116" spans="1:23">
      <c r="A3116" s="6"/>
      <c r="C3116" s="7"/>
      <c r="U3116" t="e">
        <f>VLOOKUP($B3116,Summary!$A:$C,3,0)</f>
        <v>#N/A</v>
      </c>
      <c r="V3116" t="e">
        <f>VLOOKUP($B3116,Summary!$A:$E,5,0)</f>
        <v>#N/A</v>
      </c>
      <c r="W3116">
        <f t="shared" si="81"/>
        <v>0</v>
      </c>
    </row>
    <row r="3117" spans="1:23">
      <c r="A3117" s="6"/>
      <c r="C3117" s="7"/>
      <c r="U3117" t="e">
        <f>VLOOKUP($B3117,Summary!$A:$C,3,0)</f>
        <v>#N/A</v>
      </c>
      <c r="V3117" t="e">
        <f>VLOOKUP($B3117,Summary!$A:$E,5,0)</f>
        <v>#N/A</v>
      </c>
      <c r="W3117">
        <f t="shared" si="81"/>
        <v>0</v>
      </c>
    </row>
    <row r="3118" spans="1:23">
      <c r="A3118" s="6"/>
      <c r="C3118" s="7"/>
      <c r="U3118" t="e">
        <f>VLOOKUP($B3118,Summary!$A:$C,3,0)</f>
        <v>#N/A</v>
      </c>
      <c r="V3118" t="e">
        <f>VLOOKUP($B3118,Summary!$A:$E,5,0)</f>
        <v>#N/A</v>
      </c>
      <c r="W3118">
        <f t="shared" si="81"/>
        <v>0</v>
      </c>
    </row>
    <row r="3119" spans="1:23">
      <c r="A3119" s="6"/>
      <c r="C3119" s="7"/>
      <c r="U3119" t="e">
        <f>VLOOKUP($B3119,Summary!$A:$C,3,0)</f>
        <v>#N/A</v>
      </c>
      <c r="V3119" t="e">
        <f>VLOOKUP($B3119,Summary!$A:$E,5,0)</f>
        <v>#N/A</v>
      </c>
      <c r="W3119">
        <f t="shared" si="81"/>
        <v>0</v>
      </c>
    </row>
    <row r="3120" spans="1:23">
      <c r="A3120" s="6"/>
      <c r="C3120" s="7"/>
      <c r="U3120" t="e">
        <f>VLOOKUP($B3120,Summary!$A:$C,3,0)</f>
        <v>#N/A</v>
      </c>
      <c r="V3120" t="e">
        <f>VLOOKUP($B3120,Summary!$A:$E,5,0)</f>
        <v>#N/A</v>
      </c>
      <c r="W3120">
        <f t="shared" si="81"/>
        <v>0</v>
      </c>
    </row>
    <row r="3121" spans="1:23">
      <c r="A3121" s="6"/>
      <c r="C3121" s="7"/>
      <c r="U3121" t="e">
        <f>VLOOKUP($B3121,Summary!$A:$C,3,0)</f>
        <v>#N/A</v>
      </c>
      <c r="V3121" t="e">
        <f>VLOOKUP($B3121,Summary!$A:$E,5,0)</f>
        <v>#N/A</v>
      </c>
      <c r="W3121">
        <f t="shared" si="81"/>
        <v>0</v>
      </c>
    </row>
    <row r="3122" spans="1:23">
      <c r="A3122" s="6"/>
      <c r="C3122" s="7"/>
      <c r="U3122" t="e">
        <f>VLOOKUP($B3122,Summary!$A:$C,3,0)</f>
        <v>#N/A</v>
      </c>
      <c r="V3122" t="e">
        <f>VLOOKUP($B3122,Summary!$A:$E,5,0)</f>
        <v>#N/A</v>
      </c>
      <c r="W3122">
        <f t="shared" si="81"/>
        <v>0</v>
      </c>
    </row>
    <row r="3123" spans="1:23">
      <c r="A3123" s="6"/>
      <c r="C3123" s="7"/>
      <c r="U3123" t="e">
        <f>VLOOKUP($B3123,Summary!$A:$C,3,0)</f>
        <v>#N/A</v>
      </c>
      <c r="V3123" t="e">
        <f>VLOOKUP($B3123,Summary!$A:$E,5,0)</f>
        <v>#N/A</v>
      </c>
      <c r="W3123">
        <f t="shared" si="81"/>
        <v>0</v>
      </c>
    </row>
    <row r="3124" spans="1:23">
      <c r="A3124" s="6"/>
      <c r="C3124" s="7"/>
      <c r="U3124" t="e">
        <f>VLOOKUP($B3124,Summary!$A:$C,3,0)</f>
        <v>#N/A</v>
      </c>
      <c r="V3124" t="e">
        <f>VLOOKUP($B3124,Summary!$A:$E,5,0)</f>
        <v>#N/A</v>
      </c>
      <c r="W3124">
        <f t="shared" si="81"/>
        <v>0</v>
      </c>
    </row>
    <row r="3125" spans="1:23">
      <c r="A3125" s="6"/>
      <c r="C3125" s="7"/>
      <c r="U3125" t="e">
        <f>VLOOKUP($B3125,Summary!$A:$C,3,0)</f>
        <v>#N/A</v>
      </c>
      <c r="V3125" t="e">
        <f>VLOOKUP($B3125,Summary!$A:$E,5,0)</f>
        <v>#N/A</v>
      </c>
      <c r="W3125">
        <f t="shared" si="81"/>
        <v>0</v>
      </c>
    </row>
    <row r="3126" spans="1:23">
      <c r="A3126" s="6"/>
      <c r="C3126" s="7"/>
      <c r="U3126" t="e">
        <f>VLOOKUP($B3126,Summary!$A:$C,3,0)</f>
        <v>#N/A</v>
      </c>
      <c r="V3126" t="e">
        <f>VLOOKUP($B3126,Summary!$A:$E,5,0)</f>
        <v>#N/A</v>
      </c>
      <c r="W3126">
        <f t="shared" si="81"/>
        <v>0</v>
      </c>
    </row>
    <row r="3127" spans="1:23">
      <c r="A3127" s="6"/>
      <c r="C3127" s="7"/>
      <c r="U3127" t="e">
        <f>VLOOKUP($B3127,Summary!$A:$C,3,0)</f>
        <v>#N/A</v>
      </c>
      <c r="V3127" t="e">
        <f>VLOOKUP($B3127,Summary!$A:$E,5,0)</f>
        <v>#N/A</v>
      </c>
      <c r="W3127">
        <f t="shared" si="81"/>
        <v>0</v>
      </c>
    </row>
    <row r="3128" spans="1:23">
      <c r="A3128" s="6"/>
      <c r="C3128" s="7"/>
      <c r="U3128" t="e">
        <f>VLOOKUP($B3128,Summary!$A:$C,3,0)</f>
        <v>#N/A</v>
      </c>
      <c r="V3128" t="e">
        <f>VLOOKUP($B3128,Summary!$A:$E,5,0)</f>
        <v>#N/A</v>
      </c>
      <c r="W3128">
        <f t="shared" si="81"/>
        <v>0</v>
      </c>
    </row>
    <row r="3129" spans="1:23">
      <c r="A3129" s="6"/>
      <c r="C3129" s="7"/>
      <c r="U3129" t="e">
        <f>VLOOKUP($B3129,Summary!$A:$C,3,0)</f>
        <v>#N/A</v>
      </c>
      <c r="V3129" t="e">
        <f>VLOOKUP($B3129,Summary!$A:$E,5,0)</f>
        <v>#N/A</v>
      </c>
      <c r="W3129">
        <f t="shared" si="81"/>
        <v>0</v>
      </c>
    </row>
    <row r="3130" spans="1:23">
      <c r="A3130" s="6"/>
      <c r="C3130" s="7"/>
      <c r="U3130" t="e">
        <f>VLOOKUP($B3130,Summary!$A:$C,3,0)</f>
        <v>#N/A</v>
      </c>
      <c r="V3130" t="e">
        <f>VLOOKUP($B3130,Summary!$A:$E,5,0)</f>
        <v>#N/A</v>
      </c>
      <c r="W3130">
        <f t="shared" si="81"/>
        <v>0</v>
      </c>
    </row>
    <row r="3131" spans="1:23">
      <c r="A3131" s="6"/>
      <c r="C3131" s="7"/>
      <c r="U3131" t="e">
        <f>VLOOKUP($B3131,Summary!$A:$C,3,0)</f>
        <v>#N/A</v>
      </c>
      <c r="V3131" t="e">
        <f>VLOOKUP($B3131,Summary!$A:$E,5,0)</f>
        <v>#N/A</v>
      </c>
      <c r="W3131">
        <f t="shared" si="81"/>
        <v>0</v>
      </c>
    </row>
    <row r="3132" spans="1:23">
      <c r="A3132" s="6"/>
      <c r="C3132" s="7"/>
      <c r="U3132" t="e">
        <f>VLOOKUP($B3132,Summary!$A:$C,3,0)</f>
        <v>#N/A</v>
      </c>
      <c r="V3132" t="e">
        <f>VLOOKUP($B3132,Summary!$A:$E,5,0)</f>
        <v>#N/A</v>
      </c>
      <c r="W3132">
        <f t="shared" si="81"/>
        <v>0</v>
      </c>
    </row>
    <row r="3133" spans="1:23">
      <c r="A3133" s="6"/>
      <c r="C3133" s="7"/>
      <c r="U3133" t="e">
        <f>VLOOKUP($B3133,Summary!$A:$C,3,0)</f>
        <v>#N/A</v>
      </c>
      <c r="V3133" t="e">
        <f>VLOOKUP($B3133,Summary!$A:$E,5,0)</f>
        <v>#N/A</v>
      </c>
      <c r="W3133">
        <f t="shared" si="81"/>
        <v>0</v>
      </c>
    </row>
    <row r="3134" spans="1:23">
      <c r="A3134" s="6"/>
      <c r="C3134" s="7"/>
      <c r="U3134" t="e">
        <f>VLOOKUP($B3134,Summary!$A:$C,3,0)</f>
        <v>#N/A</v>
      </c>
      <c r="V3134" t="e">
        <f>VLOOKUP($B3134,Summary!$A:$E,5,0)</f>
        <v>#N/A</v>
      </c>
      <c r="W3134">
        <f t="shared" si="81"/>
        <v>0</v>
      </c>
    </row>
    <row r="3135" spans="1:23">
      <c r="A3135" s="6"/>
      <c r="C3135" s="7"/>
      <c r="U3135" t="e">
        <f>VLOOKUP($B3135,Summary!$A:$C,3,0)</f>
        <v>#N/A</v>
      </c>
      <c r="V3135" t="e">
        <f>VLOOKUP($B3135,Summary!$A:$E,5,0)</f>
        <v>#N/A</v>
      </c>
      <c r="W3135">
        <f t="shared" si="81"/>
        <v>0</v>
      </c>
    </row>
    <row r="3136" spans="1:23">
      <c r="A3136" s="6"/>
      <c r="C3136" s="7"/>
      <c r="U3136" t="e">
        <f>VLOOKUP($B3136,Summary!$A:$C,3,0)</f>
        <v>#N/A</v>
      </c>
      <c r="V3136" t="e">
        <f>VLOOKUP($B3136,Summary!$A:$E,5,0)</f>
        <v>#N/A</v>
      </c>
      <c r="W3136">
        <f t="shared" si="81"/>
        <v>0</v>
      </c>
    </row>
    <row r="3137" spans="1:23">
      <c r="A3137" s="6"/>
      <c r="C3137" s="7"/>
      <c r="U3137" t="e">
        <f>VLOOKUP($B3137,Summary!$A:$C,3,0)</f>
        <v>#N/A</v>
      </c>
      <c r="V3137" t="e">
        <f>VLOOKUP($B3137,Summary!$A:$E,5,0)</f>
        <v>#N/A</v>
      </c>
      <c r="W3137">
        <f t="shared" si="81"/>
        <v>0</v>
      </c>
    </row>
    <row r="3138" spans="1:23">
      <c r="A3138" s="6"/>
      <c r="C3138" s="7"/>
      <c r="U3138" t="e">
        <f>VLOOKUP($B3138,Summary!$A:$C,3,0)</f>
        <v>#N/A</v>
      </c>
      <c r="V3138" t="e">
        <f>VLOOKUP($B3138,Summary!$A:$E,5,0)</f>
        <v>#N/A</v>
      </c>
      <c r="W3138">
        <f t="shared" si="81"/>
        <v>0</v>
      </c>
    </row>
    <row r="3139" spans="1:23">
      <c r="A3139" s="6"/>
      <c r="C3139" s="7"/>
      <c r="U3139" t="e">
        <f>VLOOKUP($B3139,Summary!$A:$C,3,0)</f>
        <v>#N/A</v>
      </c>
      <c r="V3139" t="e">
        <f>VLOOKUP($B3139,Summary!$A:$E,5,0)</f>
        <v>#N/A</v>
      </c>
      <c r="W3139">
        <f t="shared" si="81"/>
        <v>0</v>
      </c>
    </row>
    <row r="3140" spans="1:23">
      <c r="A3140" s="6"/>
      <c r="C3140" s="7"/>
      <c r="U3140" t="e">
        <f>VLOOKUP($B3140,Summary!$A:$C,3,0)</f>
        <v>#N/A</v>
      </c>
      <c r="V3140" t="e">
        <f>VLOOKUP($B3140,Summary!$A:$E,5,0)</f>
        <v>#N/A</v>
      </c>
      <c r="W3140">
        <f t="shared" si="81"/>
        <v>0</v>
      </c>
    </row>
    <row r="3141" spans="1:23">
      <c r="A3141" s="6"/>
      <c r="C3141" s="7"/>
      <c r="U3141" t="e">
        <f>VLOOKUP($B3141,Summary!$A:$C,3,0)</f>
        <v>#N/A</v>
      </c>
      <c r="V3141" t="e">
        <f>VLOOKUP($B3141,Summary!$A:$E,5,0)</f>
        <v>#N/A</v>
      </c>
      <c r="W3141">
        <f t="shared" si="81"/>
        <v>0</v>
      </c>
    </row>
    <row r="3142" spans="1:23">
      <c r="A3142" s="6"/>
      <c r="C3142" s="7"/>
      <c r="U3142" t="e">
        <f>VLOOKUP($B3142,Summary!$A:$C,3,0)</f>
        <v>#N/A</v>
      </c>
      <c r="V3142" t="e">
        <f>VLOOKUP($B3142,Summary!$A:$E,5,0)</f>
        <v>#N/A</v>
      </c>
      <c r="W3142">
        <f t="shared" si="81"/>
        <v>0</v>
      </c>
    </row>
    <row r="3143" spans="1:23">
      <c r="A3143" s="6"/>
      <c r="C3143" s="7"/>
      <c r="U3143" t="e">
        <f>VLOOKUP($B3143,Summary!$A:$C,3,0)</f>
        <v>#N/A</v>
      </c>
      <c r="V3143" t="e">
        <f>VLOOKUP($B3143,Summary!$A:$E,5,0)</f>
        <v>#N/A</v>
      </c>
      <c r="W3143">
        <f t="shared" si="81"/>
        <v>0</v>
      </c>
    </row>
    <row r="3144" spans="1:23">
      <c r="A3144" s="6"/>
      <c r="C3144" s="7"/>
      <c r="U3144" t="e">
        <f>VLOOKUP($B3144,Summary!$A:$C,3,0)</f>
        <v>#N/A</v>
      </c>
      <c r="V3144" t="e">
        <f>VLOOKUP($B3144,Summary!$A:$E,5,0)</f>
        <v>#N/A</v>
      </c>
      <c r="W3144">
        <f t="shared" si="81"/>
        <v>0</v>
      </c>
    </row>
    <row r="3145" spans="1:23">
      <c r="A3145" s="6"/>
      <c r="C3145" s="7"/>
      <c r="U3145" t="e">
        <f>VLOOKUP($B3145,Summary!$A:$C,3,0)</f>
        <v>#N/A</v>
      </c>
      <c r="V3145" t="e">
        <f>VLOOKUP($B3145,Summary!$A:$E,5,0)</f>
        <v>#N/A</v>
      </c>
      <c r="W3145">
        <f t="shared" si="81"/>
        <v>0</v>
      </c>
    </row>
    <row r="3146" spans="1:23">
      <c r="A3146" s="6"/>
      <c r="C3146" s="7"/>
      <c r="U3146" t="e">
        <f>VLOOKUP($B3146,Summary!$A:$C,3,0)</f>
        <v>#N/A</v>
      </c>
      <c r="V3146" t="e">
        <f>VLOOKUP($B3146,Summary!$A:$E,5,0)</f>
        <v>#N/A</v>
      </c>
      <c r="W3146">
        <f t="shared" si="81"/>
        <v>0</v>
      </c>
    </row>
    <row r="3147" spans="1:23">
      <c r="A3147" s="6"/>
      <c r="C3147" s="7"/>
      <c r="U3147" t="e">
        <f>VLOOKUP($B3147,Summary!$A:$C,3,0)</f>
        <v>#N/A</v>
      </c>
      <c r="V3147" t="e">
        <f>VLOOKUP($B3147,Summary!$A:$E,5,0)</f>
        <v>#N/A</v>
      </c>
      <c r="W3147">
        <f t="shared" si="81"/>
        <v>0</v>
      </c>
    </row>
    <row r="3148" spans="1:23">
      <c r="A3148" s="6"/>
      <c r="C3148" s="7"/>
      <c r="U3148" t="e">
        <f>VLOOKUP($B3148,Summary!$A:$C,3,0)</f>
        <v>#N/A</v>
      </c>
      <c r="V3148" t="e">
        <f>VLOOKUP($B3148,Summary!$A:$E,5,0)</f>
        <v>#N/A</v>
      </c>
      <c r="W3148">
        <f t="shared" si="81"/>
        <v>0</v>
      </c>
    </row>
    <row r="3149" spans="1:23">
      <c r="A3149" s="6"/>
      <c r="C3149" s="7"/>
      <c r="U3149" t="e">
        <f>VLOOKUP($B3149,Summary!$A:$C,3,0)</f>
        <v>#N/A</v>
      </c>
      <c r="V3149" t="e">
        <f>VLOOKUP($B3149,Summary!$A:$E,5,0)</f>
        <v>#N/A</v>
      </c>
      <c r="W3149">
        <f t="shared" si="81"/>
        <v>0</v>
      </c>
    </row>
    <row r="3150" spans="1:23">
      <c r="A3150" s="6"/>
      <c r="C3150" s="7"/>
      <c r="U3150" t="e">
        <f>VLOOKUP($B3150,Summary!$A:$C,3,0)</f>
        <v>#N/A</v>
      </c>
      <c r="V3150" t="e">
        <f>VLOOKUP($B3150,Summary!$A:$E,5,0)</f>
        <v>#N/A</v>
      </c>
      <c r="W3150">
        <f t="shared" si="81"/>
        <v>0</v>
      </c>
    </row>
    <row r="3151" spans="1:23">
      <c r="A3151" s="6"/>
      <c r="C3151" s="7"/>
      <c r="U3151" t="e">
        <f>VLOOKUP($B3151,Summary!$A:$C,3,0)</f>
        <v>#N/A</v>
      </c>
      <c r="V3151" t="e">
        <f>VLOOKUP($B3151,Summary!$A:$E,5,0)</f>
        <v>#N/A</v>
      </c>
      <c r="W3151">
        <f t="shared" si="81"/>
        <v>0</v>
      </c>
    </row>
    <row r="3152" spans="1:23">
      <c r="A3152" s="6"/>
      <c r="C3152" s="7"/>
      <c r="U3152" t="e">
        <f>VLOOKUP($B3152,Summary!$A:$C,3,0)</f>
        <v>#N/A</v>
      </c>
      <c r="V3152" t="e">
        <f>VLOOKUP($B3152,Summary!$A:$E,5,0)</f>
        <v>#N/A</v>
      </c>
      <c r="W3152">
        <f t="shared" si="81"/>
        <v>0</v>
      </c>
    </row>
    <row r="3153" spans="1:23">
      <c r="A3153" s="6"/>
      <c r="C3153" s="7"/>
      <c r="U3153" t="e">
        <f>VLOOKUP($B3153,Summary!$A:$C,3,0)</f>
        <v>#N/A</v>
      </c>
      <c r="V3153" t="e">
        <f>VLOOKUP($B3153,Summary!$A:$E,5,0)</f>
        <v>#N/A</v>
      </c>
      <c r="W3153">
        <f t="shared" si="81"/>
        <v>0</v>
      </c>
    </row>
    <row r="3154" spans="1:23">
      <c r="A3154" s="6"/>
      <c r="C3154" s="7"/>
      <c r="U3154" t="e">
        <f>VLOOKUP($B3154,Summary!$A:$C,3,0)</f>
        <v>#N/A</v>
      </c>
      <c r="V3154" t="e">
        <f>VLOOKUP($B3154,Summary!$A:$E,5,0)</f>
        <v>#N/A</v>
      </c>
      <c r="W3154">
        <f t="shared" si="81"/>
        <v>0</v>
      </c>
    </row>
    <row r="3155" spans="1:23">
      <c r="A3155" s="6"/>
      <c r="C3155" s="7"/>
      <c r="U3155" t="e">
        <f>VLOOKUP($B3155,Summary!$A:$C,3,0)</f>
        <v>#N/A</v>
      </c>
      <c r="V3155" t="e">
        <f>VLOOKUP($B3155,Summary!$A:$E,5,0)</f>
        <v>#N/A</v>
      </c>
      <c r="W3155">
        <f t="shared" si="81"/>
        <v>0</v>
      </c>
    </row>
    <row r="3156" spans="1:23">
      <c r="A3156" s="6"/>
      <c r="C3156" s="7"/>
      <c r="U3156" t="e">
        <f>VLOOKUP($B3156,Summary!$A:$C,3,0)</f>
        <v>#N/A</v>
      </c>
      <c r="V3156" t="e">
        <f>VLOOKUP($B3156,Summary!$A:$E,5,0)</f>
        <v>#N/A</v>
      </c>
      <c r="W3156">
        <f t="shared" si="81"/>
        <v>0</v>
      </c>
    </row>
    <row r="3157" spans="1:23">
      <c r="A3157" s="6"/>
      <c r="C3157" s="7"/>
      <c r="U3157" t="e">
        <f>VLOOKUP($B3157,Summary!$A:$C,3,0)</f>
        <v>#N/A</v>
      </c>
      <c r="V3157" t="e">
        <f>VLOOKUP($B3157,Summary!$A:$E,5,0)</f>
        <v>#N/A</v>
      </c>
      <c r="W3157">
        <f t="shared" si="81"/>
        <v>0</v>
      </c>
    </row>
    <row r="3158" spans="1:23">
      <c r="A3158" s="6"/>
      <c r="C3158" s="7"/>
      <c r="U3158" t="e">
        <f>VLOOKUP($B3158,Summary!$A:$C,3,0)</f>
        <v>#N/A</v>
      </c>
      <c r="V3158" t="e">
        <f>VLOOKUP($B3158,Summary!$A:$E,5,0)</f>
        <v>#N/A</v>
      </c>
      <c r="W3158">
        <f t="shared" si="81"/>
        <v>0</v>
      </c>
    </row>
    <row r="3159" spans="1:23">
      <c r="A3159" s="6"/>
      <c r="C3159" s="7"/>
      <c r="U3159" t="e">
        <f>VLOOKUP($B3159,Summary!$A:$C,3,0)</f>
        <v>#N/A</v>
      </c>
      <c r="V3159" t="e">
        <f>VLOOKUP($B3159,Summary!$A:$E,5,0)</f>
        <v>#N/A</v>
      </c>
      <c r="W3159">
        <f t="shared" si="81"/>
        <v>0</v>
      </c>
    </row>
    <row r="3160" spans="1:23">
      <c r="A3160" s="6"/>
      <c r="C3160" s="7"/>
      <c r="U3160" t="e">
        <f>VLOOKUP($B3160,Summary!$A:$C,3,0)</f>
        <v>#N/A</v>
      </c>
      <c r="V3160" t="e">
        <f>VLOOKUP($B3160,Summary!$A:$E,5,0)</f>
        <v>#N/A</v>
      </c>
      <c r="W3160">
        <f t="shared" si="81"/>
        <v>0</v>
      </c>
    </row>
    <row r="3161" spans="1:23">
      <c r="A3161" s="6"/>
      <c r="C3161" s="7"/>
      <c r="U3161" t="e">
        <f>VLOOKUP($B3161,Summary!$A:$C,3,0)</f>
        <v>#N/A</v>
      </c>
      <c r="V3161" t="e">
        <f>VLOOKUP($B3161,Summary!$A:$E,5,0)</f>
        <v>#N/A</v>
      </c>
      <c r="W3161">
        <f t="shared" ref="W3161:W3224" si="82">B3161</f>
        <v>0</v>
      </c>
    </row>
    <row r="3162" spans="1:23">
      <c r="A3162" s="6"/>
      <c r="C3162" s="7"/>
      <c r="U3162" t="e">
        <f>VLOOKUP($B3162,Summary!$A:$C,3,0)</f>
        <v>#N/A</v>
      </c>
      <c r="V3162" t="e">
        <f>VLOOKUP($B3162,Summary!$A:$E,5,0)</f>
        <v>#N/A</v>
      </c>
      <c r="W3162">
        <f t="shared" si="82"/>
        <v>0</v>
      </c>
    </row>
    <row r="3163" spans="1:23">
      <c r="A3163" s="6"/>
      <c r="C3163" s="7"/>
      <c r="U3163" t="e">
        <f>VLOOKUP($B3163,Summary!$A:$C,3,0)</f>
        <v>#N/A</v>
      </c>
      <c r="V3163" t="e">
        <f>VLOOKUP($B3163,Summary!$A:$E,5,0)</f>
        <v>#N/A</v>
      </c>
      <c r="W3163">
        <f t="shared" si="82"/>
        <v>0</v>
      </c>
    </row>
    <row r="3164" spans="1:23">
      <c r="A3164" s="6"/>
      <c r="C3164" s="7"/>
      <c r="U3164" t="e">
        <f>VLOOKUP($B3164,Summary!$A:$C,3,0)</f>
        <v>#N/A</v>
      </c>
      <c r="V3164" t="e">
        <f>VLOOKUP($B3164,Summary!$A:$E,5,0)</f>
        <v>#N/A</v>
      </c>
      <c r="W3164">
        <f t="shared" si="82"/>
        <v>0</v>
      </c>
    </row>
    <row r="3165" spans="1:23">
      <c r="A3165" s="6"/>
      <c r="C3165" s="7"/>
      <c r="U3165" t="e">
        <f>VLOOKUP($B3165,Summary!$A:$C,3,0)</f>
        <v>#N/A</v>
      </c>
      <c r="V3165" t="e">
        <f>VLOOKUP($B3165,Summary!$A:$E,5,0)</f>
        <v>#N/A</v>
      </c>
      <c r="W3165">
        <f t="shared" si="82"/>
        <v>0</v>
      </c>
    </row>
    <row r="3166" spans="1:23">
      <c r="A3166" s="6"/>
      <c r="C3166" s="7"/>
      <c r="U3166" t="e">
        <f>VLOOKUP($B3166,Summary!$A:$C,3,0)</f>
        <v>#N/A</v>
      </c>
      <c r="V3166" t="e">
        <f>VLOOKUP($B3166,Summary!$A:$E,5,0)</f>
        <v>#N/A</v>
      </c>
      <c r="W3166">
        <f t="shared" si="82"/>
        <v>0</v>
      </c>
    </row>
    <row r="3167" spans="1:23">
      <c r="A3167" s="6"/>
      <c r="C3167" s="7"/>
      <c r="U3167" t="e">
        <f>VLOOKUP($B3167,Summary!$A:$C,3,0)</f>
        <v>#N/A</v>
      </c>
      <c r="V3167" t="e">
        <f>VLOOKUP($B3167,Summary!$A:$E,5,0)</f>
        <v>#N/A</v>
      </c>
      <c r="W3167">
        <f t="shared" si="82"/>
        <v>0</v>
      </c>
    </row>
    <row r="3168" spans="1:23">
      <c r="A3168" s="6"/>
      <c r="C3168" s="7"/>
      <c r="U3168" t="e">
        <f>VLOOKUP($B3168,Summary!$A:$C,3,0)</f>
        <v>#N/A</v>
      </c>
      <c r="V3168" t="e">
        <f>VLOOKUP($B3168,Summary!$A:$E,5,0)</f>
        <v>#N/A</v>
      </c>
      <c r="W3168">
        <f t="shared" si="82"/>
        <v>0</v>
      </c>
    </row>
    <row r="3169" spans="1:23">
      <c r="A3169" s="6"/>
      <c r="C3169" s="7"/>
      <c r="U3169" t="e">
        <f>VLOOKUP($B3169,Summary!$A:$C,3,0)</f>
        <v>#N/A</v>
      </c>
      <c r="V3169" t="e">
        <f>VLOOKUP($B3169,Summary!$A:$E,5,0)</f>
        <v>#N/A</v>
      </c>
      <c r="W3169">
        <f t="shared" si="82"/>
        <v>0</v>
      </c>
    </row>
    <row r="3170" spans="1:23">
      <c r="A3170" s="6"/>
      <c r="C3170" s="7"/>
      <c r="U3170" t="e">
        <f>VLOOKUP($B3170,Summary!$A:$C,3,0)</f>
        <v>#N/A</v>
      </c>
      <c r="V3170" t="e">
        <f>VLOOKUP($B3170,Summary!$A:$E,5,0)</f>
        <v>#N/A</v>
      </c>
      <c r="W3170">
        <f t="shared" si="82"/>
        <v>0</v>
      </c>
    </row>
    <row r="3171" spans="1:23">
      <c r="A3171" s="6"/>
      <c r="C3171" s="7"/>
      <c r="U3171" t="e">
        <f>VLOOKUP($B3171,Summary!$A:$C,3,0)</f>
        <v>#N/A</v>
      </c>
      <c r="V3171" t="e">
        <f>VLOOKUP($B3171,Summary!$A:$E,5,0)</f>
        <v>#N/A</v>
      </c>
      <c r="W3171">
        <f t="shared" si="82"/>
        <v>0</v>
      </c>
    </row>
    <row r="3172" spans="1:23">
      <c r="A3172" s="6"/>
      <c r="C3172" s="7"/>
      <c r="U3172" t="e">
        <f>VLOOKUP($B3172,Summary!$A:$C,3,0)</f>
        <v>#N/A</v>
      </c>
      <c r="V3172" t="e">
        <f>VLOOKUP($B3172,Summary!$A:$E,5,0)</f>
        <v>#N/A</v>
      </c>
      <c r="W3172">
        <f t="shared" si="82"/>
        <v>0</v>
      </c>
    </row>
    <row r="3173" spans="1:23">
      <c r="A3173" s="6"/>
      <c r="C3173" s="7"/>
      <c r="U3173" t="e">
        <f>VLOOKUP($B3173,Summary!$A:$C,3,0)</f>
        <v>#N/A</v>
      </c>
      <c r="V3173" t="e">
        <f>VLOOKUP($B3173,Summary!$A:$E,5,0)</f>
        <v>#N/A</v>
      </c>
      <c r="W3173">
        <f t="shared" si="82"/>
        <v>0</v>
      </c>
    </row>
    <row r="3174" spans="1:23">
      <c r="A3174" s="6"/>
      <c r="C3174" s="7"/>
      <c r="U3174" t="e">
        <f>VLOOKUP($B3174,Summary!$A:$C,3,0)</f>
        <v>#N/A</v>
      </c>
      <c r="V3174" t="e">
        <f>VLOOKUP($B3174,Summary!$A:$E,5,0)</f>
        <v>#N/A</v>
      </c>
      <c r="W3174">
        <f t="shared" si="82"/>
        <v>0</v>
      </c>
    </row>
    <row r="3175" spans="1:23">
      <c r="A3175" s="6"/>
      <c r="C3175" s="7"/>
      <c r="U3175" t="e">
        <f>VLOOKUP($B3175,Summary!$A:$C,3,0)</f>
        <v>#N/A</v>
      </c>
      <c r="V3175" t="e">
        <f>VLOOKUP($B3175,Summary!$A:$E,5,0)</f>
        <v>#N/A</v>
      </c>
      <c r="W3175">
        <f t="shared" si="82"/>
        <v>0</v>
      </c>
    </row>
    <row r="3176" spans="1:23">
      <c r="A3176" s="6"/>
      <c r="C3176" s="7"/>
      <c r="U3176" t="e">
        <f>VLOOKUP($B3176,Summary!$A:$C,3,0)</f>
        <v>#N/A</v>
      </c>
      <c r="V3176" t="e">
        <f>VLOOKUP($B3176,Summary!$A:$E,5,0)</f>
        <v>#N/A</v>
      </c>
      <c r="W3176">
        <f t="shared" si="82"/>
        <v>0</v>
      </c>
    </row>
    <row r="3177" spans="1:23">
      <c r="A3177" s="6"/>
      <c r="C3177" s="7"/>
      <c r="U3177" t="e">
        <f>VLOOKUP($B3177,Summary!$A:$C,3,0)</f>
        <v>#N/A</v>
      </c>
      <c r="V3177" t="e">
        <f>VLOOKUP($B3177,Summary!$A:$E,5,0)</f>
        <v>#N/A</v>
      </c>
      <c r="W3177">
        <f t="shared" si="82"/>
        <v>0</v>
      </c>
    </row>
    <row r="3178" spans="1:23">
      <c r="A3178" s="6"/>
      <c r="C3178" s="7"/>
      <c r="U3178" t="e">
        <f>VLOOKUP($B3178,Summary!$A:$C,3,0)</f>
        <v>#N/A</v>
      </c>
      <c r="V3178" t="e">
        <f>VLOOKUP($B3178,Summary!$A:$E,5,0)</f>
        <v>#N/A</v>
      </c>
      <c r="W3178">
        <f t="shared" si="82"/>
        <v>0</v>
      </c>
    </row>
    <row r="3179" spans="1:23">
      <c r="A3179" s="6"/>
      <c r="C3179" s="7"/>
      <c r="U3179" t="e">
        <f>VLOOKUP($B3179,Summary!$A:$C,3,0)</f>
        <v>#N/A</v>
      </c>
      <c r="V3179" t="e">
        <f>VLOOKUP($B3179,Summary!$A:$E,5,0)</f>
        <v>#N/A</v>
      </c>
      <c r="W3179">
        <f t="shared" si="82"/>
        <v>0</v>
      </c>
    </row>
    <row r="3180" spans="1:23">
      <c r="A3180" s="6"/>
      <c r="C3180" s="7"/>
      <c r="U3180" t="e">
        <f>VLOOKUP($B3180,Summary!$A:$C,3,0)</f>
        <v>#N/A</v>
      </c>
      <c r="V3180" t="e">
        <f>VLOOKUP($B3180,Summary!$A:$E,5,0)</f>
        <v>#N/A</v>
      </c>
      <c r="W3180">
        <f t="shared" si="82"/>
        <v>0</v>
      </c>
    </row>
    <row r="3181" spans="1:23">
      <c r="A3181" s="6"/>
      <c r="C3181" s="7"/>
      <c r="U3181" t="e">
        <f>VLOOKUP($B3181,Summary!$A:$C,3,0)</f>
        <v>#N/A</v>
      </c>
      <c r="V3181" t="e">
        <f>VLOOKUP($B3181,Summary!$A:$E,5,0)</f>
        <v>#N/A</v>
      </c>
      <c r="W3181">
        <f t="shared" si="82"/>
        <v>0</v>
      </c>
    </row>
    <row r="3182" spans="1:23">
      <c r="A3182" s="6"/>
      <c r="C3182" s="7"/>
      <c r="U3182" t="e">
        <f>VLOOKUP($B3182,Summary!$A:$C,3,0)</f>
        <v>#N/A</v>
      </c>
      <c r="V3182" t="e">
        <f>VLOOKUP($B3182,Summary!$A:$E,5,0)</f>
        <v>#N/A</v>
      </c>
      <c r="W3182">
        <f t="shared" si="82"/>
        <v>0</v>
      </c>
    </row>
    <row r="3183" spans="1:23">
      <c r="A3183" s="6"/>
      <c r="C3183" s="7"/>
      <c r="U3183" t="e">
        <f>VLOOKUP($B3183,Summary!$A:$C,3,0)</f>
        <v>#N/A</v>
      </c>
      <c r="V3183" t="e">
        <f>VLOOKUP($B3183,Summary!$A:$E,5,0)</f>
        <v>#N/A</v>
      </c>
      <c r="W3183">
        <f t="shared" si="82"/>
        <v>0</v>
      </c>
    </row>
    <row r="3184" spans="1:23">
      <c r="A3184" s="6"/>
      <c r="C3184" s="7"/>
      <c r="U3184" t="e">
        <f>VLOOKUP($B3184,Summary!$A:$C,3,0)</f>
        <v>#N/A</v>
      </c>
      <c r="V3184" t="e">
        <f>VLOOKUP($B3184,Summary!$A:$E,5,0)</f>
        <v>#N/A</v>
      </c>
      <c r="W3184">
        <f t="shared" si="82"/>
        <v>0</v>
      </c>
    </row>
    <row r="3185" spans="1:23">
      <c r="A3185" s="6"/>
      <c r="C3185" s="7"/>
      <c r="U3185" t="e">
        <f>VLOOKUP($B3185,Summary!$A:$C,3,0)</f>
        <v>#N/A</v>
      </c>
      <c r="V3185" t="e">
        <f>VLOOKUP($B3185,Summary!$A:$E,5,0)</f>
        <v>#N/A</v>
      </c>
      <c r="W3185">
        <f t="shared" si="82"/>
        <v>0</v>
      </c>
    </row>
    <row r="3186" spans="1:23">
      <c r="A3186" s="6"/>
      <c r="C3186" s="7"/>
      <c r="U3186" t="e">
        <f>VLOOKUP($B3186,Summary!$A:$C,3,0)</f>
        <v>#N/A</v>
      </c>
      <c r="V3186" t="e">
        <f>VLOOKUP($B3186,Summary!$A:$E,5,0)</f>
        <v>#N/A</v>
      </c>
      <c r="W3186">
        <f t="shared" si="82"/>
        <v>0</v>
      </c>
    </row>
    <row r="3187" spans="1:23">
      <c r="A3187" s="6"/>
      <c r="C3187" s="7"/>
      <c r="U3187" t="e">
        <f>VLOOKUP($B3187,Summary!$A:$C,3,0)</f>
        <v>#N/A</v>
      </c>
      <c r="V3187" t="e">
        <f>VLOOKUP($B3187,Summary!$A:$E,5,0)</f>
        <v>#N/A</v>
      </c>
      <c r="W3187">
        <f t="shared" si="82"/>
        <v>0</v>
      </c>
    </row>
    <row r="3188" spans="1:23">
      <c r="A3188" s="6"/>
      <c r="C3188" s="7"/>
      <c r="U3188" t="e">
        <f>VLOOKUP($B3188,Summary!$A:$C,3,0)</f>
        <v>#N/A</v>
      </c>
      <c r="V3188" t="e">
        <f>VLOOKUP($B3188,Summary!$A:$E,5,0)</f>
        <v>#N/A</v>
      </c>
      <c r="W3188">
        <f t="shared" si="82"/>
        <v>0</v>
      </c>
    </row>
    <row r="3189" spans="1:23">
      <c r="A3189" s="6"/>
      <c r="C3189" s="7"/>
      <c r="U3189" t="e">
        <f>VLOOKUP($B3189,Summary!$A:$C,3,0)</f>
        <v>#N/A</v>
      </c>
      <c r="V3189" t="e">
        <f>VLOOKUP($B3189,Summary!$A:$E,5,0)</f>
        <v>#N/A</v>
      </c>
      <c r="W3189">
        <f t="shared" si="82"/>
        <v>0</v>
      </c>
    </row>
    <row r="3190" spans="1:23">
      <c r="A3190" s="6"/>
      <c r="C3190" s="7"/>
      <c r="U3190" t="e">
        <f>VLOOKUP($B3190,Summary!$A:$C,3,0)</f>
        <v>#N/A</v>
      </c>
      <c r="V3190" t="e">
        <f>VLOOKUP($B3190,Summary!$A:$E,5,0)</f>
        <v>#N/A</v>
      </c>
      <c r="W3190">
        <f t="shared" si="82"/>
        <v>0</v>
      </c>
    </row>
    <row r="3191" spans="1:23">
      <c r="A3191" s="6"/>
      <c r="C3191" s="7"/>
      <c r="U3191" t="e">
        <f>VLOOKUP($B3191,Summary!$A:$C,3,0)</f>
        <v>#N/A</v>
      </c>
      <c r="V3191" t="e">
        <f>VLOOKUP($B3191,Summary!$A:$E,5,0)</f>
        <v>#N/A</v>
      </c>
      <c r="W3191">
        <f t="shared" si="82"/>
        <v>0</v>
      </c>
    </row>
    <row r="3192" spans="1:23">
      <c r="A3192" s="6"/>
      <c r="C3192" s="7"/>
      <c r="U3192" t="e">
        <f>VLOOKUP($B3192,Summary!$A:$C,3,0)</f>
        <v>#N/A</v>
      </c>
      <c r="V3192" t="e">
        <f>VLOOKUP($B3192,Summary!$A:$E,5,0)</f>
        <v>#N/A</v>
      </c>
      <c r="W3192">
        <f t="shared" si="82"/>
        <v>0</v>
      </c>
    </row>
    <row r="3193" spans="1:23">
      <c r="A3193" s="6"/>
      <c r="C3193" s="7"/>
      <c r="U3193" t="e">
        <f>VLOOKUP($B3193,Summary!$A:$C,3,0)</f>
        <v>#N/A</v>
      </c>
      <c r="V3193" t="e">
        <f>VLOOKUP($B3193,Summary!$A:$E,5,0)</f>
        <v>#N/A</v>
      </c>
      <c r="W3193">
        <f t="shared" si="82"/>
        <v>0</v>
      </c>
    </row>
    <row r="3194" spans="1:23">
      <c r="A3194" s="6"/>
      <c r="C3194" s="7"/>
      <c r="U3194" t="e">
        <f>VLOOKUP($B3194,Summary!$A:$C,3,0)</f>
        <v>#N/A</v>
      </c>
      <c r="V3194" t="e">
        <f>VLOOKUP($B3194,Summary!$A:$E,5,0)</f>
        <v>#N/A</v>
      </c>
      <c r="W3194">
        <f t="shared" si="82"/>
        <v>0</v>
      </c>
    </row>
    <row r="3195" spans="1:23">
      <c r="A3195" s="6"/>
      <c r="C3195" s="7"/>
      <c r="U3195" t="e">
        <f>VLOOKUP($B3195,Summary!$A:$C,3,0)</f>
        <v>#N/A</v>
      </c>
      <c r="V3195" t="e">
        <f>VLOOKUP($B3195,Summary!$A:$E,5,0)</f>
        <v>#N/A</v>
      </c>
      <c r="W3195">
        <f t="shared" si="82"/>
        <v>0</v>
      </c>
    </row>
    <row r="3196" spans="1:23">
      <c r="A3196" s="6"/>
      <c r="C3196" s="7"/>
      <c r="U3196" t="e">
        <f>VLOOKUP($B3196,Summary!$A:$C,3,0)</f>
        <v>#N/A</v>
      </c>
      <c r="V3196" t="e">
        <f>VLOOKUP($B3196,Summary!$A:$E,5,0)</f>
        <v>#N/A</v>
      </c>
      <c r="W3196">
        <f t="shared" si="82"/>
        <v>0</v>
      </c>
    </row>
    <row r="3197" spans="1:23">
      <c r="A3197" s="6"/>
      <c r="C3197" s="7"/>
      <c r="U3197" t="e">
        <f>VLOOKUP($B3197,Summary!$A:$C,3,0)</f>
        <v>#N/A</v>
      </c>
      <c r="V3197" t="e">
        <f>VLOOKUP($B3197,Summary!$A:$E,5,0)</f>
        <v>#N/A</v>
      </c>
      <c r="W3197">
        <f t="shared" si="82"/>
        <v>0</v>
      </c>
    </row>
    <row r="3198" spans="1:23">
      <c r="A3198" s="6"/>
      <c r="C3198" s="7"/>
      <c r="U3198" t="e">
        <f>VLOOKUP($B3198,Summary!$A:$C,3,0)</f>
        <v>#N/A</v>
      </c>
      <c r="V3198" t="e">
        <f>VLOOKUP($B3198,Summary!$A:$E,5,0)</f>
        <v>#N/A</v>
      </c>
      <c r="W3198">
        <f t="shared" si="82"/>
        <v>0</v>
      </c>
    </row>
    <row r="3199" spans="1:23">
      <c r="A3199" s="6"/>
      <c r="C3199" s="7"/>
      <c r="U3199" t="e">
        <f>VLOOKUP($B3199,Summary!$A:$C,3,0)</f>
        <v>#N/A</v>
      </c>
      <c r="V3199" t="e">
        <f>VLOOKUP($B3199,Summary!$A:$E,5,0)</f>
        <v>#N/A</v>
      </c>
      <c r="W3199">
        <f t="shared" si="82"/>
        <v>0</v>
      </c>
    </row>
    <row r="3200" spans="1:23">
      <c r="A3200" s="6"/>
      <c r="C3200" s="7"/>
      <c r="U3200" t="e">
        <f>VLOOKUP($B3200,Summary!$A:$C,3,0)</f>
        <v>#N/A</v>
      </c>
      <c r="V3200" t="e">
        <f>VLOOKUP($B3200,Summary!$A:$E,5,0)</f>
        <v>#N/A</v>
      </c>
      <c r="W3200">
        <f t="shared" si="82"/>
        <v>0</v>
      </c>
    </row>
    <row r="3201" spans="1:23">
      <c r="A3201" s="6"/>
      <c r="C3201" s="7"/>
      <c r="U3201" t="e">
        <f>VLOOKUP($B3201,Summary!$A:$C,3,0)</f>
        <v>#N/A</v>
      </c>
      <c r="V3201" t="e">
        <f>VLOOKUP($B3201,Summary!$A:$E,5,0)</f>
        <v>#N/A</v>
      </c>
      <c r="W3201">
        <f t="shared" si="82"/>
        <v>0</v>
      </c>
    </row>
    <row r="3202" spans="1:23">
      <c r="A3202" s="6"/>
      <c r="C3202" s="7"/>
      <c r="U3202" t="e">
        <f>VLOOKUP($B3202,Summary!$A:$C,3,0)</f>
        <v>#N/A</v>
      </c>
      <c r="V3202" t="e">
        <f>VLOOKUP($B3202,Summary!$A:$E,5,0)</f>
        <v>#N/A</v>
      </c>
      <c r="W3202">
        <f t="shared" si="82"/>
        <v>0</v>
      </c>
    </row>
    <row r="3203" spans="1:23">
      <c r="A3203" s="6"/>
      <c r="C3203" s="7"/>
      <c r="U3203" t="e">
        <f>VLOOKUP($B3203,Summary!$A:$C,3,0)</f>
        <v>#N/A</v>
      </c>
      <c r="V3203" t="e">
        <f>VLOOKUP($B3203,Summary!$A:$E,5,0)</f>
        <v>#N/A</v>
      </c>
      <c r="W3203">
        <f t="shared" si="82"/>
        <v>0</v>
      </c>
    </row>
    <row r="3204" spans="1:23">
      <c r="A3204" s="6"/>
      <c r="C3204" s="7"/>
      <c r="U3204" t="e">
        <f>VLOOKUP($B3204,Summary!$A:$C,3,0)</f>
        <v>#N/A</v>
      </c>
      <c r="V3204" t="e">
        <f>VLOOKUP($B3204,Summary!$A:$E,5,0)</f>
        <v>#N/A</v>
      </c>
      <c r="W3204">
        <f t="shared" si="82"/>
        <v>0</v>
      </c>
    </row>
    <row r="3205" spans="1:23">
      <c r="A3205" s="6"/>
      <c r="C3205" s="7"/>
      <c r="U3205" t="e">
        <f>VLOOKUP($B3205,Summary!$A:$C,3,0)</f>
        <v>#N/A</v>
      </c>
      <c r="V3205" t="e">
        <f>VLOOKUP($B3205,Summary!$A:$E,5,0)</f>
        <v>#N/A</v>
      </c>
      <c r="W3205">
        <f t="shared" si="82"/>
        <v>0</v>
      </c>
    </row>
    <row r="3206" spans="1:23">
      <c r="A3206" s="6"/>
      <c r="C3206" s="7"/>
      <c r="U3206" t="e">
        <f>VLOOKUP($B3206,Summary!$A:$C,3,0)</f>
        <v>#N/A</v>
      </c>
      <c r="V3206" t="e">
        <f>VLOOKUP($B3206,Summary!$A:$E,5,0)</f>
        <v>#N/A</v>
      </c>
      <c r="W3206">
        <f t="shared" si="82"/>
        <v>0</v>
      </c>
    </row>
    <row r="3207" spans="1:23">
      <c r="A3207" s="6"/>
      <c r="C3207" s="7"/>
      <c r="U3207" t="e">
        <f>VLOOKUP($B3207,Summary!$A:$C,3,0)</f>
        <v>#N/A</v>
      </c>
      <c r="V3207" t="e">
        <f>VLOOKUP($B3207,Summary!$A:$E,5,0)</f>
        <v>#N/A</v>
      </c>
      <c r="W3207">
        <f t="shared" si="82"/>
        <v>0</v>
      </c>
    </row>
    <row r="3208" spans="1:23">
      <c r="A3208" s="6"/>
      <c r="C3208" s="7"/>
      <c r="U3208" t="e">
        <f>VLOOKUP($B3208,Summary!$A:$C,3,0)</f>
        <v>#N/A</v>
      </c>
      <c r="V3208" t="e">
        <f>VLOOKUP($B3208,Summary!$A:$E,5,0)</f>
        <v>#N/A</v>
      </c>
      <c r="W3208">
        <f t="shared" si="82"/>
        <v>0</v>
      </c>
    </row>
    <row r="3209" spans="1:23">
      <c r="A3209" s="6"/>
      <c r="C3209" s="7"/>
      <c r="U3209" t="e">
        <f>VLOOKUP($B3209,Summary!$A:$C,3,0)</f>
        <v>#N/A</v>
      </c>
      <c r="V3209" t="e">
        <f>VLOOKUP($B3209,Summary!$A:$E,5,0)</f>
        <v>#N/A</v>
      </c>
      <c r="W3209">
        <f t="shared" si="82"/>
        <v>0</v>
      </c>
    </row>
    <row r="3210" spans="1:23">
      <c r="A3210" s="6"/>
      <c r="C3210" s="7"/>
      <c r="U3210" t="e">
        <f>VLOOKUP($B3210,Summary!$A:$C,3,0)</f>
        <v>#N/A</v>
      </c>
      <c r="V3210" t="e">
        <f>VLOOKUP($B3210,Summary!$A:$E,5,0)</f>
        <v>#N/A</v>
      </c>
      <c r="W3210">
        <f t="shared" si="82"/>
        <v>0</v>
      </c>
    </row>
    <row r="3211" spans="1:23">
      <c r="A3211" s="6"/>
      <c r="C3211" s="7"/>
      <c r="U3211" t="e">
        <f>VLOOKUP($B3211,Summary!$A:$C,3,0)</f>
        <v>#N/A</v>
      </c>
      <c r="V3211" t="e">
        <f>VLOOKUP($B3211,Summary!$A:$E,5,0)</f>
        <v>#N/A</v>
      </c>
      <c r="W3211">
        <f t="shared" si="82"/>
        <v>0</v>
      </c>
    </row>
    <row r="3212" spans="1:23">
      <c r="A3212" s="6"/>
      <c r="C3212" s="7"/>
      <c r="U3212" t="e">
        <f>VLOOKUP($B3212,Summary!$A:$C,3,0)</f>
        <v>#N/A</v>
      </c>
      <c r="V3212" t="e">
        <f>VLOOKUP($B3212,Summary!$A:$E,5,0)</f>
        <v>#N/A</v>
      </c>
      <c r="W3212">
        <f t="shared" si="82"/>
        <v>0</v>
      </c>
    </row>
    <row r="3213" spans="1:23">
      <c r="A3213" s="6"/>
      <c r="C3213" s="7"/>
      <c r="U3213" t="e">
        <f>VLOOKUP($B3213,Summary!$A:$C,3,0)</f>
        <v>#N/A</v>
      </c>
      <c r="V3213" t="e">
        <f>VLOOKUP($B3213,Summary!$A:$E,5,0)</f>
        <v>#N/A</v>
      </c>
      <c r="W3213">
        <f t="shared" si="82"/>
        <v>0</v>
      </c>
    </row>
    <row r="3214" spans="1:23">
      <c r="A3214" s="6"/>
      <c r="C3214" s="7"/>
      <c r="U3214" t="e">
        <f>VLOOKUP($B3214,Summary!$A:$C,3,0)</f>
        <v>#N/A</v>
      </c>
      <c r="V3214" t="e">
        <f>VLOOKUP($B3214,Summary!$A:$E,5,0)</f>
        <v>#N/A</v>
      </c>
      <c r="W3214">
        <f t="shared" si="82"/>
        <v>0</v>
      </c>
    </row>
    <row r="3215" spans="1:23">
      <c r="A3215" s="6"/>
      <c r="C3215" s="7"/>
      <c r="U3215" t="e">
        <f>VLOOKUP($B3215,Summary!$A:$C,3,0)</f>
        <v>#N/A</v>
      </c>
      <c r="V3215" t="e">
        <f>VLOOKUP($B3215,Summary!$A:$E,5,0)</f>
        <v>#N/A</v>
      </c>
      <c r="W3215">
        <f t="shared" si="82"/>
        <v>0</v>
      </c>
    </row>
    <row r="3216" spans="1:23">
      <c r="A3216" s="6"/>
      <c r="C3216" s="7"/>
      <c r="U3216" t="e">
        <f>VLOOKUP($B3216,Summary!$A:$C,3,0)</f>
        <v>#N/A</v>
      </c>
      <c r="V3216" t="e">
        <f>VLOOKUP($B3216,Summary!$A:$E,5,0)</f>
        <v>#N/A</v>
      </c>
      <c r="W3216">
        <f t="shared" si="82"/>
        <v>0</v>
      </c>
    </row>
    <row r="3217" spans="1:23">
      <c r="A3217" s="6"/>
      <c r="C3217" s="7"/>
      <c r="U3217" t="e">
        <f>VLOOKUP($B3217,Summary!$A:$C,3,0)</f>
        <v>#N/A</v>
      </c>
      <c r="V3217" t="e">
        <f>VLOOKUP($B3217,Summary!$A:$E,5,0)</f>
        <v>#N/A</v>
      </c>
      <c r="W3217">
        <f t="shared" si="82"/>
        <v>0</v>
      </c>
    </row>
    <row r="3218" spans="1:23">
      <c r="A3218" s="6"/>
      <c r="C3218" s="7"/>
      <c r="U3218" t="e">
        <f>VLOOKUP($B3218,Summary!$A:$C,3,0)</f>
        <v>#N/A</v>
      </c>
      <c r="V3218" t="e">
        <f>VLOOKUP($B3218,Summary!$A:$E,5,0)</f>
        <v>#N/A</v>
      </c>
      <c r="W3218">
        <f t="shared" si="82"/>
        <v>0</v>
      </c>
    </row>
    <row r="3219" spans="1:23">
      <c r="A3219" s="6"/>
      <c r="C3219" s="7"/>
      <c r="U3219" t="e">
        <f>VLOOKUP($B3219,Summary!$A:$C,3,0)</f>
        <v>#N/A</v>
      </c>
      <c r="V3219" t="e">
        <f>VLOOKUP($B3219,Summary!$A:$E,5,0)</f>
        <v>#N/A</v>
      </c>
      <c r="W3219">
        <f t="shared" si="82"/>
        <v>0</v>
      </c>
    </row>
    <row r="3220" spans="1:23">
      <c r="A3220" s="6"/>
      <c r="C3220" s="7"/>
      <c r="U3220" t="e">
        <f>VLOOKUP($B3220,Summary!$A:$C,3,0)</f>
        <v>#N/A</v>
      </c>
      <c r="V3220" t="e">
        <f>VLOOKUP($B3220,Summary!$A:$E,5,0)</f>
        <v>#N/A</v>
      </c>
      <c r="W3220">
        <f t="shared" si="82"/>
        <v>0</v>
      </c>
    </row>
    <row r="3221" spans="1:23">
      <c r="A3221" s="6"/>
      <c r="C3221" s="7"/>
      <c r="U3221" t="e">
        <f>VLOOKUP($B3221,Summary!$A:$C,3,0)</f>
        <v>#N/A</v>
      </c>
      <c r="V3221" t="e">
        <f>VLOOKUP($B3221,Summary!$A:$E,5,0)</f>
        <v>#N/A</v>
      </c>
      <c r="W3221">
        <f t="shared" si="82"/>
        <v>0</v>
      </c>
    </row>
    <row r="3222" spans="1:23">
      <c r="A3222" s="6"/>
      <c r="C3222" s="7"/>
      <c r="U3222" t="e">
        <f>VLOOKUP($B3222,Summary!$A:$C,3,0)</f>
        <v>#N/A</v>
      </c>
      <c r="V3222" t="e">
        <f>VLOOKUP($B3222,Summary!$A:$E,5,0)</f>
        <v>#N/A</v>
      </c>
      <c r="W3222">
        <f t="shared" si="82"/>
        <v>0</v>
      </c>
    </row>
    <row r="3223" spans="1:23">
      <c r="A3223" s="6"/>
      <c r="C3223" s="7"/>
      <c r="U3223" t="e">
        <f>VLOOKUP($B3223,Summary!$A:$C,3,0)</f>
        <v>#N/A</v>
      </c>
      <c r="V3223" t="e">
        <f>VLOOKUP($B3223,Summary!$A:$E,5,0)</f>
        <v>#N/A</v>
      </c>
      <c r="W3223">
        <f t="shared" si="82"/>
        <v>0</v>
      </c>
    </row>
    <row r="3224" spans="1:23">
      <c r="A3224" s="6"/>
      <c r="C3224" s="7"/>
      <c r="U3224" t="e">
        <f>VLOOKUP($B3224,Summary!$A:$C,3,0)</f>
        <v>#N/A</v>
      </c>
      <c r="V3224" t="e">
        <f>VLOOKUP($B3224,Summary!$A:$E,5,0)</f>
        <v>#N/A</v>
      </c>
      <c r="W3224">
        <f t="shared" si="82"/>
        <v>0</v>
      </c>
    </row>
    <row r="3225" spans="1:23">
      <c r="A3225" s="6"/>
      <c r="C3225" s="7"/>
      <c r="U3225" t="e">
        <f>VLOOKUP($B3225,Summary!$A:$C,3,0)</f>
        <v>#N/A</v>
      </c>
      <c r="V3225" t="e">
        <f>VLOOKUP($B3225,Summary!$A:$E,5,0)</f>
        <v>#N/A</v>
      </c>
      <c r="W3225">
        <f t="shared" ref="W3225:W3288" si="83">B3225</f>
        <v>0</v>
      </c>
    </row>
    <row r="3226" spans="1:23">
      <c r="A3226" s="6"/>
      <c r="C3226" s="7"/>
      <c r="U3226" t="e">
        <f>VLOOKUP($B3226,Summary!$A:$C,3,0)</f>
        <v>#N/A</v>
      </c>
      <c r="V3226" t="e">
        <f>VLOOKUP($B3226,Summary!$A:$E,5,0)</f>
        <v>#N/A</v>
      </c>
      <c r="W3226">
        <f t="shared" si="83"/>
        <v>0</v>
      </c>
    </row>
    <row r="3227" spans="1:23">
      <c r="A3227" s="6"/>
      <c r="C3227" s="7"/>
      <c r="U3227" t="e">
        <f>VLOOKUP($B3227,Summary!$A:$C,3,0)</f>
        <v>#N/A</v>
      </c>
      <c r="V3227" t="e">
        <f>VLOOKUP($B3227,Summary!$A:$E,5,0)</f>
        <v>#N/A</v>
      </c>
      <c r="W3227">
        <f t="shared" si="83"/>
        <v>0</v>
      </c>
    </row>
    <row r="3228" spans="1:23">
      <c r="A3228" s="6"/>
      <c r="C3228" s="7"/>
      <c r="U3228" t="e">
        <f>VLOOKUP($B3228,Summary!$A:$C,3,0)</f>
        <v>#N/A</v>
      </c>
      <c r="V3228" t="e">
        <f>VLOOKUP($B3228,Summary!$A:$E,5,0)</f>
        <v>#N/A</v>
      </c>
      <c r="W3228">
        <f t="shared" si="83"/>
        <v>0</v>
      </c>
    </row>
    <row r="3229" spans="1:23">
      <c r="A3229" s="6"/>
      <c r="C3229" s="7"/>
      <c r="U3229" t="e">
        <f>VLOOKUP($B3229,Summary!$A:$C,3,0)</f>
        <v>#N/A</v>
      </c>
      <c r="V3229" t="e">
        <f>VLOOKUP($B3229,Summary!$A:$E,5,0)</f>
        <v>#N/A</v>
      </c>
      <c r="W3229">
        <f t="shared" si="83"/>
        <v>0</v>
      </c>
    </row>
    <row r="3230" spans="1:23">
      <c r="A3230" s="6"/>
      <c r="C3230" s="7"/>
      <c r="U3230" t="e">
        <f>VLOOKUP($B3230,Summary!$A:$C,3,0)</f>
        <v>#N/A</v>
      </c>
      <c r="V3230" t="e">
        <f>VLOOKUP($B3230,Summary!$A:$E,5,0)</f>
        <v>#N/A</v>
      </c>
      <c r="W3230">
        <f t="shared" si="83"/>
        <v>0</v>
      </c>
    </row>
    <row r="3231" spans="1:23">
      <c r="A3231" s="6"/>
      <c r="C3231" s="7"/>
      <c r="U3231" t="e">
        <f>VLOOKUP($B3231,Summary!$A:$C,3,0)</f>
        <v>#N/A</v>
      </c>
      <c r="V3231" t="e">
        <f>VLOOKUP($B3231,Summary!$A:$E,5,0)</f>
        <v>#N/A</v>
      </c>
      <c r="W3231">
        <f t="shared" si="83"/>
        <v>0</v>
      </c>
    </row>
    <row r="3232" spans="1:23">
      <c r="A3232" s="6"/>
      <c r="C3232" s="7"/>
      <c r="U3232" t="e">
        <f>VLOOKUP($B3232,Summary!$A:$C,3,0)</f>
        <v>#N/A</v>
      </c>
      <c r="V3232" t="e">
        <f>VLOOKUP($B3232,Summary!$A:$E,5,0)</f>
        <v>#N/A</v>
      </c>
      <c r="W3232">
        <f t="shared" si="83"/>
        <v>0</v>
      </c>
    </row>
    <row r="3233" spans="1:23">
      <c r="A3233" s="6"/>
      <c r="C3233" s="7"/>
      <c r="U3233" t="e">
        <f>VLOOKUP($B3233,Summary!$A:$C,3,0)</f>
        <v>#N/A</v>
      </c>
      <c r="V3233" t="e">
        <f>VLOOKUP($B3233,Summary!$A:$E,5,0)</f>
        <v>#N/A</v>
      </c>
      <c r="W3233">
        <f t="shared" si="83"/>
        <v>0</v>
      </c>
    </row>
    <row r="3234" spans="1:23">
      <c r="A3234" s="6"/>
      <c r="C3234" s="7"/>
      <c r="U3234" t="e">
        <f>VLOOKUP($B3234,Summary!$A:$C,3,0)</f>
        <v>#N/A</v>
      </c>
      <c r="V3234" t="e">
        <f>VLOOKUP($B3234,Summary!$A:$E,5,0)</f>
        <v>#N/A</v>
      </c>
      <c r="W3234">
        <f t="shared" si="83"/>
        <v>0</v>
      </c>
    </row>
    <row r="3235" spans="1:23">
      <c r="A3235" s="6"/>
      <c r="C3235" s="7"/>
      <c r="U3235" t="e">
        <f>VLOOKUP($B3235,Summary!$A:$C,3,0)</f>
        <v>#N/A</v>
      </c>
      <c r="V3235" t="e">
        <f>VLOOKUP($B3235,Summary!$A:$E,5,0)</f>
        <v>#N/A</v>
      </c>
      <c r="W3235">
        <f t="shared" si="83"/>
        <v>0</v>
      </c>
    </row>
    <row r="3236" spans="1:23">
      <c r="A3236" s="6"/>
      <c r="C3236" s="7"/>
      <c r="U3236" t="e">
        <f>VLOOKUP($B3236,Summary!$A:$C,3,0)</f>
        <v>#N/A</v>
      </c>
      <c r="V3236" t="e">
        <f>VLOOKUP($B3236,Summary!$A:$E,5,0)</f>
        <v>#N/A</v>
      </c>
      <c r="W3236">
        <f t="shared" si="83"/>
        <v>0</v>
      </c>
    </row>
    <row r="3237" spans="1:23">
      <c r="A3237" s="6"/>
      <c r="C3237" s="7"/>
      <c r="U3237" t="e">
        <f>VLOOKUP($B3237,Summary!$A:$C,3,0)</f>
        <v>#N/A</v>
      </c>
      <c r="V3237" t="e">
        <f>VLOOKUP($B3237,Summary!$A:$E,5,0)</f>
        <v>#N/A</v>
      </c>
      <c r="W3237">
        <f t="shared" si="83"/>
        <v>0</v>
      </c>
    </row>
    <row r="3238" spans="1:23">
      <c r="A3238" s="6"/>
      <c r="C3238" s="7"/>
      <c r="U3238" t="e">
        <f>VLOOKUP($B3238,Summary!$A:$C,3,0)</f>
        <v>#N/A</v>
      </c>
      <c r="V3238" t="e">
        <f>VLOOKUP($B3238,Summary!$A:$E,5,0)</f>
        <v>#N/A</v>
      </c>
      <c r="W3238">
        <f t="shared" si="83"/>
        <v>0</v>
      </c>
    </row>
    <row r="3239" spans="1:23">
      <c r="A3239" s="6"/>
      <c r="C3239" s="7"/>
      <c r="U3239" t="e">
        <f>VLOOKUP($B3239,Summary!$A:$C,3,0)</f>
        <v>#N/A</v>
      </c>
      <c r="V3239" t="e">
        <f>VLOOKUP($B3239,Summary!$A:$E,5,0)</f>
        <v>#N/A</v>
      </c>
      <c r="W3239">
        <f t="shared" si="83"/>
        <v>0</v>
      </c>
    </row>
    <row r="3240" spans="1:23">
      <c r="A3240" s="6"/>
      <c r="C3240" s="7"/>
      <c r="U3240" t="e">
        <f>VLOOKUP($B3240,Summary!$A:$C,3,0)</f>
        <v>#N/A</v>
      </c>
      <c r="V3240" t="e">
        <f>VLOOKUP($B3240,Summary!$A:$E,5,0)</f>
        <v>#N/A</v>
      </c>
      <c r="W3240">
        <f t="shared" si="83"/>
        <v>0</v>
      </c>
    </row>
    <row r="3241" spans="1:23">
      <c r="A3241" s="6"/>
      <c r="C3241" s="7"/>
      <c r="U3241" t="e">
        <f>VLOOKUP($B3241,Summary!$A:$C,3,0)</f>
        <v>#N/A</v>
      </c>
      <c r="V3241" t="e">
        <f>VLOOKUP($B3241,Summary!$A:$E,5,0)</f>
        <v>#N/A</v>
      </c>
      <c r="W3241">
        <f t="shared" si="83"/>
        <v>0</v>
      </c>
    </row>
    <row r="3242" spans="1:23">
      <c r="A3242" s="6"/>
      <c r="C3242" s="7"/>
      <c r="U3242" t="e">
        <f>VLOOKUP($B3242,Summary!$A:$C,3,0)</f>
        <v>#N/A</v>
      </c>
      <c r="V3242" t="e">
        <f>VLOOKUP($B3242,Summary!$A:$E,5,0)</f>
        <v>#N/A</v>
      </c>
      <c r="W3242">
        <f t="shared" si="83"/>
        <v>0</v>
      </c>
    </row>
    <row r="3243" spans="1:23">
      <c r="A3243" s="6"/>
      <c r="C3243" s="7"/>
      <c r="U3243" t="e">
        <f>VLOOKUP($B3243,Summary!$A:$C,3,0)</f>
        <v>#N/A</v>
      </c>
      <c r="V3243" t="e">
        <f>VLOOKUP($B3243,Summary!$A:$E,5,0)</f>
        <v>#N/A</v>
      </c>
      <c r="W3243">
        <f t="shared" si="83"/>
        <v>0</v>
      </c>
    </row>
    <row r="3244" spans="1:23">
      <c r="A3244" s="6"/>
      <c r="C3244" s="7"/>
      <c r="U3244" t="e">
        <f>VLOOKUP($B3244,Summary!$A:$C,3,0)</f>
        <v>#N/A</v>
      </c>
      <c r="V3244" t="e">
        <f>VLOOKUP($B3244,Summary!$A:$E,5,0)</f>
        <v>#N/A</v>
      </c>
      <c r="W3244">
        <f t="shared" si="83"/>
        <v>0</v>
      </c>
    </row>
    <row r="3245" spans="1:23">
      <c r="A3245" s="6"/>
      <c r="C3245" s="7"/>
      <c r="U3245" t="e">
        <f>VLOOKUP($B3245,Summary!$A:$C,3,0)</f>
        <v>#N/A</v>
      </c>
      <c r="V3245" t="e">
        <f>VLOOKUP($B3245,Summary!$A:$E,5,0)</f>
        <v>#N/A</v>
      </c>
      <c r="W3245">
        <f t="shared" si="83"/>
        <v>0</v>
      </c>
    </row>
    <row r="3246" spans="1:23">
      <c r="A3246" s="6"/>
      <c r="C3246" s="7"/>
      <c r="U3246" t="e">
        <f>VLOOKUP($B3246,Summary!$A:$C,3,0)</f>
        <v>#N/A</v>
      </c>
      <c r="V3246" t="e">
        <f>VLOOKUP($B3246,Summary!$A:$E,5,0)</f>
        <v>#N/A</v>
      </c>
      <c r="W3246">
        <f t="shared" si="83"/>
        <v>0</v>
      </c>
    </row>
    <row r="3247" spans="1:23">
      <c r="A3247" s="6"/>
      <c r="C3247" s="7"/>
      <c r="U3247" t="e">
        <f>VLOOKUP($B3247,Summary!$A:$C,3,0)</f>
        <v>#N/A</v>
      </c>
      <c r="V3247" t="e">
        <f>VLOOKUP($B3247,Summary!$A:$E,5,0)</f>
        <v>#N/A</v>
      </c>
      <c r="W3247">
        <f t="shared" si="83"/>
        <v>0</v>
      </c>
    </row>
    <row r="3248" spans="1:23">
      <c r="A3248" s="6"/>
      <c r="C3248" s="7"/>
      <c r="U3248" t="e">
        <f>VLOOKUP($B3248,Summary!$A:$C,3,0)</f>
        <v>#N/A</v>
      </c>
      <c r="V3248" t="e">
        <f>VLOOKUP($B3248,Summary!$A:$E,5,0)</f>
        <v>#N/A</v>
      </c>
      <c r="W3248">
        <f t="shared" si="83"/>
        <v>0</v>
      </c>
    </row>
    <row r="3249" spans="1:23">
      <c r="A3249" s="6"/>
      <c r="C3249" s="7"/>
      <c r="U3249" t="e">
        <f>VLOOKUP($B3249,Summary!$A:$C,3,0)</f>
        <v>#N/A</v>
      </c>
      <c r="V3249" t="e">
        <f>VLOOKUP($B3249,Summary!$A:$E,5,0)</f>
        <v>#N/A</v>
      </c>
      <c r="W3249">
        <f t="shared" si="83"/>
        <v>0</v>
      </c>
    </row>
    <row r="3250" spans="1:23">
      <c r="A3250" s="6"/>
      <c r="C3250" s="7"/>
      <c r="U3250" t="e">
        <f>VLOOKUP($B3250,Summary!$A:$C,3,0)</f>
        <v>#N/A</v>
      </c>
      <c r="V3250" t="e">
        <f>VLOOKUP($B3250,Summary!$A:$E,5,0)</f>
        <v>#N/A</v>
      </c>
      <c r="W3250">
        <f t="shared" si="83"/>
        <v>0</v>
      </c>
    </row>
    <row r="3251" spans="1:23">
      <c r="A3251" s="6"/>
      <c r="C3251" s="7"/>
      <c r="U3251" t="e">
        <f>VLOOKUP($B3251,Summary!$A:$C,3,0)</f>
        <v>#N/A</v>
      </c>
      <c r="V3251" t="e">
        <f>VLOOKUP($B3251,Summary!$A:$E,5,0)</f>
        <v>#N/A</v>
      </c>
      <c r="W3251">
        <f t="shared" si="83"/>
        <v>0</v>
      </c>
    </row>
    <row r="3252" spans="1:23">
      <c r="A3252" s="6"/>
      <c r="C3252" s="7"/>
      <c r="U3252" t="e">
        <f>VLOOKUP($B3252,Summary!$A:$C,3,0)</f>
        <v>#N/A</v>
      </c>
      <c r="V3252" t="e">
        <f>VLOOKUP($B3252,Summary!$A:$E,5,0)</f>
        <v>#N/A</v>
      </c>
      <c r="W3252">
        <f t="shared" si="83"/>
        <v>0</v>
      </c>
    </row>
    <row r="3253" spans="1:23">
      <c r="A3253" s="6"/>
      <c r="C3253" s="7"/>
      <c r="U3253" t="e">
        <f>VLOOKUP($B3253,Summary!$A:$C,3,0)</f>
        <v>#N/A</v>
      </c>
      <c r="V3253" t="e">
        <f>VLOOKUP($B3253,Summary!$A:$E,5,0)</f>
        <v>#N/A</v>
      </c>
      <c r="W3253">
        <f t="shared" si="83"/>
        <v>0</v>
      </c>
    </row>
    <row r="3254" spans="1:23">
      <c r="A3254" s="6"/>
      <c r="C3254" s="7"/>
      <c r="U3254" t="e">
        <f>VLOOKUP($B3254,Summary!$A:$C,3,0)</f>
        <v>#N/A</v>
      </c>
      <c r="V3254" t="e">
        <f>VLOOKUP($B3254,Summary!$A:$E,5,0)</f>
        <v>#N/A</v>
      </c>
      <c r="W3254">
        <f t="shared" si="83"/>
        <v>0</v>
      </c>
    </row>
    <row r="3255" spans="1:23">
      <c r="A3255" s="6"/>
      <c r="C3255" s="7"/>
      <c r="U3255" t="e">
        <f>VLOOKUP($B3255,Summary!$A:$C,3,0)</f>
        <v>#N/A</v>
      </c>
      <c r="V3255" t="e">
        <f>VLOOKUP($B3255,Summary!$A:$E,5,0)</f>
        <v>#N/A</v>
      </c>
      <c r="W3255">
        <f t="shared" si="83"/>
        <v>0</v>
      </c>
    </row>
    <row r="3256" spans="1:23">
      <c r="A3256" s="6"/>
      <c r="C3256" s="7"/>
      <c r="U3256" t="e">
        <f>VLOOKUP($B3256,Summary!$A:$C,3,0)</f>
        <v>#N/A</v>
      </c>
      <c r="V3256" t="e">
        <f>VLOOKUP($B3256,Summary!$A:$E,5,0)</f>
        <v>#N/A</v>
      </c>
      <c r="W3256">
        <f t="shared" si="83"/>
        <v>0</v>
      </c>
    </row>
    <row r="3257" spans="1:23">
      <c r="A3257" s="6"/>
      <c r="C3257" s="7"/>
      <c r="U3257" t="e">
        <f>VLOOKUP($B3257,Summary!$A:$C,3,0)</f>
        <v>#N/A</v>
      </c>
      <c r="V3257" t="e">
        <f>VLOOKUP($B3257,Summary!$A:$E,5,0)</f>
        <v>#N/A</v>
      </c>
      <c r="W3257">
        <f t="shared" si="83"/>
        <v>0</v>
      </c>
    </row>
    <row r="3258" spans="1:23">
      <c r="A3258" s="6"/>
      <c r="C3258" s="7"/>
      <c r="U3258" t="e">
        <f>VLOOKUP($B3258,Summary!$A:$C,3,0)</f>
        <v>#N/A</v>
      </c>
      <c r="V3258" t="e">
        <f>VLOOKUP($B3258,Summary!$A:$E,5,0)</f>
        <v>#N/A</v>
      </c>
      <c r="W3258">
        <f t="shared" si="83"/>
        <v>0</v>
      </c>
    </row>
    <row r="3259" spans="1:23">
      <c r="A3259" s="6"/>
      <c r="C3259" s="7"/>
      <c r="U3259" t="e">
        <f>VLOOKUP($B3259,Summary!$A:$C,3,0)</f>
        <v>#N/A</v>
      </c>
      <c r="V3259" t="e">
        <f>VLOOKUP($B3259,Summary!$A:$E,5,0)</f>
        <v>#N/A</v>
      </c>
      <c r="W3259">
        <f t="shared" si="83"/>
        <v>0</v>
      </c>
    </row>
    <row r="3260" spans="1:23">
      <c r="A3260" s="6"/>
      <c r="C3260" s="7"/>
      <c r="U3260" t="e">
        <f>VLOOKUP($B3260,Summary!$A:$C,3,0)</f>
        <v>#N/A</v>
      </c>
      <c r="V3260" t="e">
        <f>VLOOKUP($B3260,Summary!$A:$E,5,0)</f>
        <v>#N/A</v>
      </c>
      <c r="W3260">
        <f t="shared" si="83"/>
        <v>0</v>
      </c>
    </row>
    <row r="3261" spans="1:23">
      <c r="A3261" s="6"/>
      <c r="C3261" s="7"/>
      <c r="U3261" t="e">
        <f>VLOOKUP($B3261,Summary!$A:$C,3,0)</f>
        <v>#N/A</v>
      </c>
      <c r="V3261" t="e">
        <f>VLOOKUP($B3261,Summary!$A:$E,5,0)</f>
        <v>#N/A</v>
      </c>
      <c r="W3261">
        <f t="shared" si="83"/>
        <v>0</v>
      </c>
    </row>
    <row r="3262" spans="1:23">
      <c r="A3262" s="6"/>
      <c r="C3262" s="7"/>
      <c r="U3262" t="e">
        <f>VLOOKUP($B3262,Summary!$A:$C,3,0)</f>
        <v>#N/A</v>
      </c>
      <c r="V3262" t="e">
        <f>VLOOKUP($B3262,Summary!$A:$E,5,0)</f>
        <v>#N/A</v>
      </c>
      <c r="W3262">
        <f t="shared" si="83"/>
        <v>0</v>
      </c>
    </row>
    <row r="3263" spans="1:23">
      <c r="A3263" s="6"/>
      <c r="C3263" s="7"/>
      <c r="U3263" t="e">
        <f>VLOOKUP($B3263,Summary!$A:$C,3,0)</f>
        <v>#N/A</v>
      </c>
      <c r="V3263" t="e">
        <f>VLOOKUP($B3263,Summary!$A:$E,5,0)</f>
        <v>#N/A</v>
      </c>
      <c r="W3263">
        <f t="shared" si="83"/>
        <v>0</v>
      </c>
    </row>
    <row r="3264" spans="1:23">
      <c r="A3264" s="6"/>
      <c r="C3264" s="7"/>
      <c r="U3264" t="e">
        <f>VLOOKUP($B3264,Summary!$A:$C,3,0)</f>
        <v>#N/A</v>
      </c>
      <c r="V3264" t="e">
        <f>VLOOKUP($B3264,Summary!$A:$E,5,0)</f>
        <v>#N/A</v>
      </c>
      <c r="W3264">
        <f t="shared" si="83"/>
        <v>0</v>
      </c>
    </row>
    <row r="3265" spans="1:23">
      <c r="A3265" s="6"/>
      <c r="C3265" s="7"/>
      <c r="U3265" t="e">
        <f>VLOOKUP($B3265,Summary!$A:$C,3,0)</f>
        <v>#N/A</v>
      </c>
      <c r="V3265" t="e">
        <f>VLOOKUP($B3265,Summary!$A:$E,5,0)</f>
        <v>#N/A</v>
      </c>
      <c r="W3265">
        <f t="shared" si="83"/>
        <v>0</v>
      </c>
    </row>
    <row r="3266" spans="1:23">
      <c r="A3266" s="6"/>
      <c r="C3266" s="7"/>
      <c r="U3266" t="e">
        <f>VLOOKUP($B3266,Summary!$A:$C,3,0)</f>
        <v>#N/A</v>
      </c>
      <c r="V3266" t="e">
        <f>VLOOKUP($B3266,Summary!$A:$E,5,0)</f>
        <v>#N/A</v>
      </c>
      <c r="W3266">
        <f t="shared" si="83"/>
        <v>0</v>
      </c>
    </row>
    <row r="3267" spans="1:23">
      <c r="A3267" s="6"/>
      <c r="C3267" s="7"/>
      <c r="U3267" t="e">
        <f>VLOOKUP($B3267,Summary!$A:$C,3,0)</f>
        <v>#N/A</v>
      </c>
      <c r="V3267" t="e">
        <f>VLOOKUP($B3267,Summary!$A:$E,5,0)</f>
        <v>#N/A</v>
      </c>
      <c r="W3267">
        <f t="shared" si="83"/>
        <v>0</v>
      </c>
    </row>
    <row r="3268" spans="1:23">
      <c r="A3268" s="6"/>
      <c r="C3268" s="7"/>
      <c r="U3268" t="e">
        <f>VLOOKUP($B3268,Summary!$A:$C,3,0)</f>
        <v>#N/A</v>
      </c>
      <c r="V3268" t="e">
        <f>VLOOKUP($B3268,Summary!$A:$E,5,0)</f>
        <v>#N/A</v>
      </c>
      <c r="W3268">
        <f t="shared" si="83"/>
        <v>0</v>
      </c>
    </row>
    <row r="3269" spans="1:23">
      <c r="A3269" s="6"/>
      <c r="C3269" s="7"/>
      <c r="U3269" t="e">
        <f>VLOOKUP($B3269,Summary!$A:$C,3,0)</f>
        <v>#N/A</v>
      </c>
      <c r="V3269" t="e">
        <f>VLOOKUP($B3269,Summary!$A:$E,5,0)</f>
        <v>#N/A</v>
      </c>
      <c r="W3269">
        <f t="shared" si="83"/>
        <v>0</v>
      </c>
    </row>
    <row r="3270" spans="1:23">
      <c r="A3270" s="6"/>
      <c r="C3270" s="7"/>
      <c r="U3270" t="e">
        <f>VLOOKUP($B3270,Summary!$A:$C,3,0)</f>
        <v>#N/A</v>
      </c>
      <c r="V3270" t="e">
        <f>VLOOKUP($B3270,Summary!$A:$E,5,0)</f>
        <v>#N/A</v>
      </c>
      <c r="W3270">
        <f t="shared" si="83"/>
        <v>0</v>
      </c>
    </row>
    <row r="3271" spans="1:23">
      <c r="A3271" s="6"/>
      <c r="C3271" s="7"/>
      <c r="U3271" t="e">
        <f>VLOOKUP($B3271,Summary!$A:$C,3,0)</f>
        <v>#N/A</v>
      </c>
      <c r="V3271" t="e">
        <f>VLOOKUP($B3271,Summary!$A:$E,5,0)</f>
        <v>#N/A</v>
      </c>
      <c r="W3271">
        <f t="shared" si="83"/>
        <v>0</v>
      </c>
    </row>
    <row r="3272" spans="1:23">
      <c r="A3272" s="6"/>
      <c r="C3272" s="7"/>
      <c r="U3272" t="e">
        <f>VLOOKUP($B3272,Summary!$A:$C,3,0)</f>
        <v>#N/A</v>
      </c>
      <c r="V3272" t="e">
        <f>VLOOKUP($B3272,Summary!$A:$E,5,0)</f>
        <v>#N/A</v>
      </c>
      <c r="W3272">
        <f t="shared" si="83"/>
        <v>0</v>
      </c>
    </row>
    <row r="3273" spans="1:23">
      <c r="A3273" s="6"/>
      <c r="C3273" s="7"/>
      <c r="U3273" t="e">
        <f>VLOOKUP($B3273,Summary!$A:$C,3,0)</f>
        <v>#N/A</v>
      </c>
      <c r="V3273" t="e">
        <f>VLOOKUP($B3273,Summary!$A:$E,5,0)</f>
        <v>#N/A</v>
      </c>
      <c r="W3273">
        <f t="shared" si="83"/>
        <v>0</v>
      </c>
    </row>
    <row r="3274" spans="1:23">
      <c r="A3274" s="6"/>
      <c r="C3274" s="7"/>
      <c r="U3274" t="e">
        <f>VLOOKUP($B3274,Summary!$A:$C,3,0)</f>
        <v>#N/A</v>
      </c>
      <c r="V3274" t="e">
        <f>VLOOKUP($B3274,Summary!$A:$E,5,0)</f>
        <v>#N/A</v>
      </c>
      <c r="W3274">
        <f t="shared" si="83"/>
        <v>0</v>
      </c>
    </row>
    <row r="3275" spans="1:23">
      <c r="A3275" s="6"/>
      <c r="C3275" s="7"/>
      <c r="U3275" t="e">
        <f>VLOOKUP($B3275,Summary!$A:$C,3,0)</f>
        <v>#N/A</v>
      </c>
      <c r="V3275" t="e">
        <f>VLOOKUP($B3275,Summary!$A:$E,5,0)</f>
        <v>#N/A</v>
      </c>
      <c r="W3275">
        <f t="shared" si="83"/>
        <v>0</v>
      </c>
    </row>
    <row r="3276" spans="1:23">
      <c r="A3276" s="6"/>
      <c r="C3276" s="7"/>
      <c r="U3276" t="e">
        <f>VLOOKUP($B3276,Summary!$A:$C,3,0)</f>
        <v>#N/A</v>
      </c>
      <c r="V3276" t="e">
        <f>VLOOKUP($B3276,Summary!$A:$E,5,0)</f>
        <v>#N/A</v>
      </c>
      <c r="W3276">
        <f t="shared" si="83"/>
        <v>0</v>
      </c>
    </row>
    <row r="3277" spans="1:23">
      <c r="A3277" s="6"/>
      <c r="C3277" s="7"/>
      <c r="U3277" t="e">
        <f>VLOOKUP($B3277,Summary!$A:$C,3,0)</f>
        <v>#N/A</v>
      </c>
      <c r="V3277" t="e">
        <f>VLOOKUP($B3277,Summary!$A:$E,5,0)</f>
        <v>#N/A</v>
      </c>
      <c r="W3277">
        <f t="shared" si="83"/>
        <v>0</v>
      </c>
    </row>
    <row r="3278" spans="1:23">
      <c r="A3278" s="6"/>
      <c r="C3278" s="7"/>
      <c r="U3278" t="e">
        <f>VLOOKUP($B3278,Summary!$A:$C,3,0)</f>
        <v>#N/A</v>
      </c>
      <c r="V3278" t="e">
        <f>VLOOKUP($B3278,Summary!$A:$E,5,0)</f>
        <v>#N/A</v>
      </c>
      <c r="W3278">
        <f t="shared" si="83"/>
        <v>0</v>
      </c>
    </row>
    <row r="3279" spans="1:23">
      <c r="A3279" s="6"/>
      <c r="C3279" s="7"/>
      <c r="U3279" t="e">
        <f>VLOOKUP($B3279,Summary!$A:$C,3,0)</f>
        <v>#N/A</v>
      </c>
      <c r="V3279" t="e">
        <f>VLOOKUP($B3279,Summary!$A:$E,5,0)</f>
        <v>#N/A</v>
      </c>
      <c r="W3279">
        <f t="shared" si="83"/>
        <v>0</v>
      </c>
    </row>
    <row r="3280" spans="1:23">
      <c r="A3280" s="6"/>
      <c r="C3280" s="7"/>
      <c r="U3280" t="e">
        <f>VLOOKUP($B3280,Summary!$A:$C,3,0)</f>
        <v>#N/A</v>
      </c>
      <c r="V3280" t="e">
        <f>VLOOKUP($B3280,Summary!$A:$E,5,0)</f>
        <v>#N/A</v>
      </c>
      <c r="W3280">
        <f t="shared" si="83"/>
        <v>0</v>
      </c>
    </row>
    <row r="3281" spans="1:23">
      <c r="A3281" s="6"/>
      <c r="C3281" s="7"/>
      <c r="U3281" t="e">
        <f>VLOOKUP($B3281,Summary!$A:$C,3,0)</f>
        <v>#N/A</v>
      </c>
      <c r="V3281" t="e">
        <f>VLOOKUP($B3281,Summary!$A:$E,5,0)</f>
        <v>#N/A</v>
      </c>
      <c r="W3281">
        <f t="shared" si="83"/>
        <v>0</v>
      </c>
    </row>
    <row r="3282" spans="1:23">
      <c r="A3282" s="6"/>
      <c r="C3282" s="7"/>
      <c r="U3282" t="e">
        <f>VLOOKUP($B3282,Summary!$A:$C,3,0)</f>
        <v>#N/A</v>
      </c>
      <c r="V3282" t="e">
        <f>VLOOKUP($B3282,Summary!$A:$E,5,0)</f>
        <v>#N/A</v>
      </c>
      <c r="W3282">
        <f t="shared" si="83"/>
        <v>0</v>
      </c>
    </row>
    <row r="3283" spans="1:23">
      <c r="A3283" s="6"/>
      <c r="C3283" s="7"/>
      <c r="U3283" t="e">
        <f>VLOOKUP($B3283,Summary!$A:$C,3,0)</f>
        <v>#N/A</v>
      </c>
      <c r="V3283" t="e">
        <f>VLOOKUP($B3283,Summary!$A:$E,5,0)</f>
        <v>#N/A</v>
      </c>
      <c r="W3283">
        <f t="shared" si="83"/>
        <v>0</v>
      </c>
    </row>
    <row r="3284" spans="1:23">
      <c r="A3284" s="6"/>
      <c r="C3284" s="7"/>
      <c r="U3284" t="e">
        <f>VLOOKUP($B3284,Summary!$A:$C,3,0)</f>
        <v>#N/A</v>
      </c>
      <c r="V3284" t="e">
        <f>VLOOKUP($B3284,Summary!$A:$E,5,0)</f>
        <v>#N/A</v>
      </c>
      <c r="W3284">
        <f t="shared" si="83"/>
        <v>0</v>
      </c>
    </row>
    <row r="3285" spans="1:23">
      <c r="A3285" s="6"/>
      <c r="C3285" s="7"/>
      <c r="U3285" t="e">
        <f>VLOOKUP($B3285,Summary!$A:$C,3,0)</f>
        <v>#N/A</v>
      </c>
      <c r="V3285" t="e">
        <f>VLOOKUP($B3285,Summary!$A:$E,5,0)</f>
        <v>#N/A</v>
      </c>
      <c r="W3285">
        <f t="shared" si="83"/>
        <v>0</v>
      </c>
    </row>
    <row r="3286" spans="1:23">
      <c r="A3286" s="6"/>
      <c r="C3286" s="7"/>
      <c r="U3286" t="e">
        <f>VLOOKUP($B3286,Summary!$A:$C,3,0)</f>
        <v>#N/A</v>
      </c>
      <c r="V3286" t="e">
        <f>VLOOKUP($B3286,Summary!$A:$E,5,0)</f>
        <v>#N/A</v>
      </c>
      <c r="W3286">
        <f t="shared" si="83"/>
        <v>0</v>
      </c>
    </row>
    <row r="3287" spans="1:23">
      <c r="A3287" s="375"/>
      <c r="C3287" s="7"/>
      <c r="U3287" t="e">
        <f>VLOOKUP($B3287,Summary!$A:$C,3,0)</f>
        <v>#N/A</v>
      </c>
      <c r="V3287" t="e">
        <f>VLOOKUP($B3287,Summary!$A:$E,5,0)</f>
        <v>#N/A</v>
      </c>
      <c r="W3287">
        <f t="shared" si="83"/>
        <v>0</v>
      </c>
    </row>
    <row r="3288" spans="1:23">
      <c r="A3288" s="375"/>
      <c r="C3288" s="7"/>
      <c r="U3288" t="e">
        <f>VLOOKUP($B3288,Summary!$A:$C,3,0)</f>
        <v>#N/A</v>
      </c>
      <c r="V3288" t="e">
        <f>VLOOKUP($B3288,Summary!$A:$E,5,0)</f>
        <v>#N/A</v>
      </c>
      <c r="W3288">
        <f t="shared" si="83"/>
        <v>0</v>
      </c>
    </row>
    <row r="3289" spans="1:23">
      <c r="A3289" s="375"/>
      <c r="C3289" s="7"/>
      <c r="U3289" t="e">
        <f>VLOOKUP($B3289,Summary!$A:$C,3,0)</f>
        <v>#N/A</v>
      </c>
      <c r="V3289" t="e">
        <f>VLOOKUP($B3289,Summary!$A:$E,5,0)</f>
        <v>#N/A</v>
      </c>
      <c r="W3289">
        <f t="shared" ref="W3289:W3352" si="84">B3289</f>
        <v>0</v>
      </c>
    </row>
    <row r="3290" spans="1:23">
      <c r="A3290" s="375"/>
      <c r="C3290" s="7"/>
      <c r="U3290" t="e">
        <f>VLOOKUP($B3290,Summary!$A:$C,3,0)</f>
        <v>#N/A</v>
      </c>
      <c r="V3290" t="e">
        <f>VLOOKUP($B3290,Summary!$A:$E,5,0)</f>
        <v>#N/A</v>
      </c>
      <c r="W3290">
        <f t="shared" si="84"/>
        <v>0</v>
      </c>
    </row>
    <row r="3291" spans="1:23">
      <c r="A3291" s="375"/>
      <c r="C3291" s="7"/>
      <c r="U3291" t="e">
        <f>VLOOKUP($B3291,Summary!$A:$C,3,0)</f>
        <v>#N/A</v>
      </c>
      <c r="V3291" t="e">
        <f>VLOOKUP($B3291,Summary!$A:$E,5,0)</f>
        <v>#N/A</v>
      </c>
      <c r="W3291">
        <f t="shared" si="84"/>
        <v>0</v>
      </c>
    </row>
    <row r="3292" spans="1:23">
      <c r="A3292" s="375"/>
      <c r="C3292" s="7"/>
      <c r="U3292" t="e">
        <f>VLOOKUP($B3292,Summary!$A:$C,3,0)</f>
        <v>#N/A</v>
      </c>
      <c r="V3292" t="e">
        <f>VLOOKUP($B3292,Summary!$A:$E,5,0)</f>
        <v>#N/A</v>
      </c>
      <c r="W3292">
        <f t="shared" si="84"/>
        <v>0</v>
      </c>
    </row>
    <row r="3293" spans="1:23">
      <c r="A3293" s="375"/>
      <c r="C3293" s="7"/>
      <c r="U3293" t="e">
        <f>VLOOKUP($B3293,Summary!$A:$C,3,0)</f>
        <v>#N/A</v>
      </c>
      <c r="V3293" t="e">
        <f>VLOOKUP($B3293,Summary!$A:$E,5,0)</f>
        <v>#N/A</v>
      </c>
      <c r="W3293">
        <f t="shared" si="84"/>
        <v>0</v>
      </c>
    </row>
    <row r="3294" spans="1:23">
      <c r="A3294" s="375"/>
      <c r="C3294" s="7"/>
      <c r="U3294" t="e">
        <f>VLOOKUP($B3294,Summary!$A:$C,3,0)</f>
        <v>#N/A</v>
      </c>
      <c r="V3294" t="e">
        <f>VLOOKUP($B3294,Summary!$A:$E,5,0)</f>
        <v>#N/A</v>
      </c>
      <c r="W3294">
        <f t="shared" si="84"/>
        <v>0</v>
      </c>
    </row>
    <row r="3295" spans="1:23">
      <c r="A3295" s="375"/>
      <c r="C3295" s="7"/>
      <c r="U3295" t="e">
        <f>VLOOKUP($B3295,Summary!$A:$C,3,0)</f>
        <v>#N/A</v>
      </c>
      <c r="V3295" t="e">
        <f>VLOOKUP($B3295,Summary!$A:$E,5,0)</f>
        <v>#N/A</v>
      </c>
      <c r="W3295">
        <f t="shared" si="84"/>
        <v>0</v>
      </c>
    </row>
    <row r="3296" spans="1:23">
      <c r="A3296" s="375"/>
      <c r="C3296" s="7"/>
      <c r="U3296" t="e">
        <f>VLOOKUP($B3296,Summary!$A:$C,3,0)</f>
        <v>#N/A</v>
      </c>
      <c r="V3296" t="e">
        <f>VLOOKUP($B3296,Summary!$A:$E,5,0)</f>
        <v>#N/A</v>
      </c>
      <c r="W3296">
        <f t="shared" si="84"/>
        <v>0</v>
      </c>
    </row>
    <row r="3297" spans="1:23">
      <c r="A3297" s="375"/>
      <c r="C3297" s="7"/>
      <c r="U3297" t="e">
        <f>VLOOKUP($B3297,Summary!$A:$C,3,0)</f>
        <v>#N/A</v>
      </c>
      <c r="V3297" t="e">
        <f>VLOOKUP($B3297,Summary!$A:$E,5,0)</f>
        <v>#N/A</v>
      </c>
      <c r="W3297">
        <f t="shared" si="84"/>
        <v>0</v>
      </c>
    </row>
    <row r="3298" spans="1:23">
      <c r="A3298" s="375"/>
      <c r="C3298" s="7"/>
      <c r="U3298" t="e">
        <f>VLOOKUP($B3298,Summary!$A:$C,3,0)</f>
        <v>#N/A</v>
      </c>
      <c r="V3298" t="e">
        <f>VLOOKUP($B3298,Summary!$A:$E,5,0)</f>
        <v>#N/A</v>
      </c>
      <c r="W3298">
        <f t="shared" si="84"/>
        <v>0</v>
      </c>
    </row>
    <row r="3299" spans="1:23">
      <c r="A3299" s="375"/>
      <c r="C3299" s="7"/>
      <c r="U3299" t="e">
        <f>VLOOKUP($B3299,Summary!$A:$C,3,0)</f>
        <v>#N/A</v>
      </c>
      <c r="V3299" t="e">
        <f>VLOOKUP($B3299,Summary!$A:$E,5,0)</f>
        <v>#N/A</v>
      </c>
      <c r="W3299">
        <f t="shared" si="84"/>
        <v>0</v>
      </c>
    </row>
    <row r="3300" spans="1:23">
      <c r="A3300" s="375"/>
      <c r="C3300" s="7"/>
      <c r="U3300" t="e">
        <f>VLOOKUP($B3300,Summary!$A:$C,3,0)</f>
        <v>#N/A</v>
      </c>
      <c r="V3300" t="e">
        <f>VLOOKUP($B3300,Summary!$A:$E,5,0)</f>
        <v>#N/A</v>
      </c>
      <c r="W3300">
        <f t="shared" si="84"/>
        <v>0</v>
      </c>
    </row>
    <row r="3301" spans="1:23">
      <c r="A3301" s="375"/>
      <c r="C3301" s="7"/>
      <c r="U3301" t="e">
        <f>VLOOKUP($B3301,Summary!$A:$C,3,0)</f>
        <v>#N/A</v>
      </c>
      <c r="V3301" t="e">
        <f>VLOOKUP($B3301,Summary!$A:$E,5,0)</f>
        <v>#N/A</v>
      </c>
      <c r="W3301">
        <f t="shared" si="84"/>
        <v>0</v>
      </c>
    </row>
    <row r="3302" spans="1:23">
      <c r="A3302" s="375"/>
      <c r="C3302" s="7"/>
      <c r="U3302" t="e">
        <f>VLOOKUP($B3302,Summary!$A:$C,3,0)</f>
        <v>#N/A</v>
      </c>
      <c r="V3302" t="e">
        <f>VLOOKUP($B3302,Summary!$A:$E,5,0)</f>
        <v>#N/A</v>
      </c>
      <c r="W3302">
        <f t="shared" si="84"/>
        <v>0</v>
      </c>
    </row>
    <row r="3303" spans="1:23">
      <c r="A3303" s="375"/>
      <c r="C3303" s="7"/>
      <c r="U3303" t="e">
        <f>VLOOKUP($B3303,Summary!$A:$C,3,0)</f>
        <v>#N/A</v>
      </c>
      <c r="V3303" t="e">
        <f>VLOOKUP($B3303,Summary!$A:$E,5,0)</f>
        <v>#N/A</v>
      </c>
      <c r="W3303">
        <f t="shared" si="84"/>
        <v>0</v>
      </c>
    </row>
    <row r="3304" spans="1:23">
      <c r="A3304" s="375"/>
      <c r="C3304" s="7"/>
      <c r="U3304" t="e">
        <f>VLOOKUP($B3304,Summary!$A:$C,3,0)</f>
        <v>#N/A</v>
      </c>
      <c r="V3304" t="e">
        <f>VLOOKUP($B3304,Summary!$A:$E,5,0)</f>
        <v>#N/A</v>
      </c>
      <c r="W3304">
        <f t="shared" si="84"/>
        <v>0</v>
      </c>
    </row>
    <row r="3305" spans="1:23">
      <c r="A3305" s="375"/>
      <c r="C3305" s="7"/>
      <c r="U3305" t="e">
        <f>VLOOKUP($B3305,Summary!$A:$C,3,0)</f>
        <v>#N/A</v>
      </c>
      <c r="V3305" t="e">
        <f>VLOOKUP($B3305,Summary!$A:$E,5,0)</f>
        <v>#N/A</v>
      </c>
      <c r="W3305">
        <f t="shared" si="84"/>
        <v>0</v>
      </c>
    </row>
    <row r="3306" spans="1:23">
      <c r="A3306" s="375"/>
      <c r="C3306" s="7"/>
      <c r="U3306" t="e">
        <f>VLOOKUP($B3306,Summary!$A:$C,3,0)</f>
        <v>#N/A</v>
      </c>
      <c r="V3306" t="e">
        <f>VLOOKUP($B3306,Summary!$A:$E,5,0)</f>
        <v>#N/A</v>
      </c>
      <c r="W3306">
        <f t="shared" si="84"/>
        <v>0</v>
      </c>
    </row>
    <row r="3307" spans="1:23">
      <c r="A3307" s="375"/>
      <c r="C3307" s="7"/>
      <c r="U3307" t="e">
        <f>VLOOKUP($B3307,Summary!$A:$C,3,0)</f>
        <v>#N/A</v>
      </c>
      <c r="V3307" t="e">
        <f>VLOOKUP($B3307,Summary!$A:$E,5,0)</f>
        <v>#N/A</v>
      </c>
      <c r="W3307">
        <f t="shared" si="84"/>
        <v>0</v>
      </c>
    </row>
    <row r="3308" spans="1:23">
      <c r="A3308" s="375"/>
      <c r="C3308" s="7"/>
      <c r="U3308" t="e">
        <f>VLOOKUP($B3308,Summary!$A:$C,3,0)</f>
        <v>#N/A</v>
      </c>
      <c r="V3308" t="e">
        <f>VLOOKUP($B3308,Summary!$A:$E,5,0)</f>
        <v>#N/A</v>
      </c>
      <c r="W3308">
        <f t="shared" si="84"/>
        <v>0</v>
      </c>
    </row>
    <row r="3309" spans="1:23">
      <c r="A3309" s="375"/>
      <c r="C3309" s="7"/>
      <c r="U3309" t="e">
        <f>VLOOKUP($B3309,Summary!$A:$C,3,0)</f>
        <v>#N/A</v>
      </c>
      <c r="V3309" t="e">
        <f>VLOOKUP($B3309,Summary!$A:$E,5,0)</f>
        <v>#N/A</v>
      </c>
      <c r="W3309">
        <f t="shared" si="84"/>
        <v>0</v>
      </c>
    </row>
    <row r="3310" spans="1:23">
      <c r="A3310" s="375"/>
      <c r="C3310" s="7"/>
      <c r="U3310" t="e">
        <f>VLOOKUP($B3310,Summary!$A:$C,3,0)</f>
        <v>#N/A</v>
      </c>
      <c r="V3310" t="e">
        <f>VLOOKUP($B3310,Summary!$A:$E,5,0)</f>
        <v>#N/A</v>
      </c>
      <c r="W3310">
        <f t="shared" si="84"/>
        <v>0</v>
      </c>
    </row>
    <row r="3311" spans="1:23">
      <c r="A3311" s="375"/>
      <c r="C3311" s="7"/>
      <c r="U3311" t="e">
        <f>VLOOKUP($B3311,Summary!$A:$C,3,0)</f>
        <v>#N/A</v>
      </c>
      <c r="V3311" t="e">
        <f>VLOOKUP($B3311,Summary!$A:$E,5,0)</f>
        <v>#N/A</v>
      </c>
      <c r="W3311">
        <f t="shared" si="84"/>
        <v>0</v>
      </c>
    </row>
    <row r="3312" spans="1:23">
      <c r="A3312" s="375"/>
      <c r="C3312" s="7"/>
      <c r="U3312" t="e">
        <f>VLOOKUP($B3312,Summary!$A:$C,3,0)</f>
        <v>#N/A</v>
      </c>
      <c r="V3312" t="e">
        <f>VLOOKUP($B3312,Summary!$A:$E,5,0)</f>
        <v>#N/A</v>
      </c>
      <c r="W3312">
        <f t="shared" si="84"/>
        <v>0</v>
      </c>
    </row>
    <row r="3313" spans="1:23">
      <c r="A3313" s="375"/>
      <c r="C3313" s="7"/>
      <c r="U3313" t="e">
        <f>VLOOKUP($B3313,Summary!$A:$C,3,0)</f>
        <v>#N/A</v>
      </c>
      <c r="V3313" t="e">
        <f>VLOOKUP($B3313,Summary!$A:$E,5,0)</f>
        <v>#N/A</v>
      </c>
      <c r="W3313">
        <f t="shared" si="84"/>
        <v>0</v>
      </c>
    </row>
    <row r="3314" spans="1:23">
      <c r="A3314" s="375"/>
      <c r="C3314" s="7"/>
      <c r="U3314" t="e">
        <f>VLOOKUP($B3314,Summary!$A:$C,3,0)</f>
        <v>#N/A</v>
      </c>
      <c r="V3314" t="e">
        <f>VLOOKUP($B3314,Summary!$A:$E,5,0)</f>
        <v>#N/A</v>
      </c>
      <c r="W3314">
        <f t="shared" si="84"/>
        <v>0</v>
      </c>
    </row>
    <row r="3315" spans="1:23">
      <c r="A3315" s="375"/>
      <c r="C3315" s="7"/>
      <c r="U3315" t="e">
        <f>VLOOKUP($B3315,Summary!$A:$C,3,0)</f>
        <v>#N/A</v>
      </c>
      <c r="V3315" t="e">
        <f>VLOOKUP($B3315,Summary!$A:$E,5,0)</f>
        <v>#N/A</v>
      </c>
      <c r="W3315">
        <f t="shared" si="84"/>
        <v>0</v>
      </c>
    </row>
    <row r="3316" spans="1:23">
      <c r="A3316" s="375"/>
      <c r="C3316" s="7"/>
      <c r="U3316" t="e">
        <f>VLOOKUP($B3316,Summary!$A:$C,3,0)</f>
        <v>#N/A</v>
      </c>
      <c r="V3316" t="e">
        <f>VLOOKUP($B3316,Summary!$A:$E,5,0)</f>
        <v>#N/A</v>
      </c>
      <c r="W3316">
        <f t="shared" si="84"/>
        <v>0</v>
      </c>
    </row>
    <row r="3317" spans="1:23">
      <c r="A3317" s="375"/>
      <c r="C3317" s="7"/>
      <c r="U3317" t="e">
        <f>VLOOKUP($B3317,Summary!$A:$C,3,0)</f>
        <v>#N/A</v>
      </c>
      <c r="V3317" t="e">
        <f>VLOOKUP($B3317,Summary!$A:$E,5,0)</f>
        <v>#N/A</v>
      </c>
      <c r="W3317">
        <f t="shared" si="84"/>
        <v>0</v>
      </c>
    </row>
    <row r="3318" spans="1:23">
      <c r="A3318" s="375"/>
      <c r="C3318" s="7"/>
      <c r="U3318" t="e">
        <f>VLOOKUP($B3318,Summary!$A:$C,3,0)</f>
        <v>#N/A</v>
      </c>
      <c r="V3318" t="e">
        <f>VLOOKUP($B3318,Summary!$A:$E,5,0)</f>
        <v>#N/A</v>
      </c>
      <c r="W3318">
        <f t="shared" si="84"/>
        <v>0</v>
      </c>
    </row>
    <row r="3319" spans="1:23">
      <c r="A3319" s="375"/>
      <c r="C3319" s="7"/>
      <c r="U3319" t="e">
        <f>VLOOKUP($B3319,Summary!$A:$C,3,0)</f>
        <v>#N/A</v>
      </c>
      <c r="V3319" t="e">
        <f>VLOOKUP($B3319,Summary!$A:$E,5,0)</f>
        <v>#N/A</v>
      </c>
      <c r="W3319">
        <f t="shared" si="84"/>
        <v>0</v>
      </c>
    </row>
    <row r="3320" spans="1:23">
      <c r="A3320" s="375"/>
      <c r="C3320" s="7"/>
      <c r="U3320" t="e">
        <f>VLOOKUP($B3320,Summary!$A:$C,3,0)</f>
        <v>#N/A</v>
      </c>
      <c r="V3320" t="e">
        <f>VLOOKUP($B3320,Summary!$A:$E,5,0)</f>
        <v>#N/A</v>
      </c>
      <c r="W3320">
        <f t="shared" si="84"/>
        <v>0</v>
      </c>
    </row>
    <row r="3321" spans="1:23">
      <c r="A3321" s="375"/>
      <c r="C3321" s="7"/>
      <c r="U3321" t="e">
        <f>VLOOKUP($B3321,Summary!$A:$C,3,0)</f>
        <v>#N/A</v>
      </c>
      <c r="V3321" t="e">
        <f>VLOOKUP($B3321,Summary!$A:$E,5,0)</f>
        <v>#N/A</v>
      </c>
      <c r="W3321">
        <f t="shared" si="84"/>
        <v>0</v>
      </c>
    </row>
    <row r="3322" spans="1:23">
      <c r="A3322" s="375"/>
      <c r="C3322" s="7"/>
      <c r="U3322" t="e">
        <f>VLOOKUP($B3322,Summary!$A:$C,3,0)</f>
        <v>#N/A</v>
      </c>
      <c r="V3322" t="e">
        <f>VLOOKUP($B3322,Summary!$A:$E,5,0)</f>
        <v>#N/A</v>
      </c>
      <c r="W3322">
        <f t="shared" si="84"/>
        <v>0</v>
      </c>
    </row>
    <row r="3323" spans="1:23">
      <c r="A3323" s="375"/>
      <c r="C3323" s="7"/>
      <c r="U3323" t="e">
        <f>VLOOKUP($B3323,Summary!$A:$C,3,0)</f>
        <v>#N/A</v>
      </c>
      <c r="V3323" t="e">
        <f>VLOOKUP($B3323,Summary!$A:$E,5,0)</f>
        <v>#N/A</v>
      </c>
      <c r="W3323">
        <f t="shared" si="84"/>
        <v>0</v>
      </c>
    </row>
    <row r="3324" spans="1:23">
      <c r="A3324" s="375"/>
      <c r="C3324" s="7"/>
      <c r="U3324" t="e">
        <f>VLOOKUP($B3324,Summary!$A:$C,3,0)</f>
        <v>#N/A</v>
      </c>
      <c r="V3324" t="e">
        <f>VLOOKUP($B3324,Summary!$A:$E,5,0)</f>
        <v>#N/A</v>
      </c>
      <c r="W3324">
        <f t="shared" si="84"/>
        <v>0</v>
      </c>
    </row>
    <row r="3325" spans="1:23">
      <c r="A3325" s="375"/>
      <c r="C3325" s="7"/>
      <c r="U3325" t="e">
        <f>VLOOKUP($B3325,Summary!$A:$C,3,0)</f>
        <v>#N/A</v>
      </c>
      <c r="V3325" t="e">
        <f>VLOOKUP($B3325,Summary!$A:$E,5,0)</f>
        <v>#N/A</v>
      </c>
      <c r="W3325">
        <f t="shared" si="84"/>
        <v>0</v>
      </c>
    </row>
    <row r="3326" spans="1:23">
      <c r="A3326" s="375"/>
      <c r="C3326" s="7"/>
      <c r="U3326" t="e">
        <f>VLOOKUP($B3326,Summary!$A:$C,3,0)</f>
        <v>#N/A</v>
      </c>
      <c r="V3326" t="e">
        <f>VLOOKUP($B3326,Summary!$A:$E,5,0)</f>
        <v>#N/A</v>
      </c>
      <c r="W3326">
        <f t="shared" si="84"/>
        <v>0</v>
      </c>
    </row>
    <row r="3327" spans="1:23">
      <c r="A3327" s="375"/>
      <c r="C3327" s="7"/>
      <c r="U3327" t="e">
        <f>VLOOKUP($B3327,Summary!$A:$C,3,0)</f>
        <v>#N/A</v>
      </c>
      <c r="V3327" t="e">
        <f>VLOOKUP($B3327,Summary!$A:$E,5,0)</f>
        <v>#N/A</v>
      </c>
      <c r="W3327">
        <f t="shared" si="84"/>
        <v>0</v>
      </c>
    </row>
    <row r="3328" spans="1:23">
      <c r="A3328" s="375"/>
      <c r="C3328" s="7"/>
      <c r="U3328" t="e">
        <f>VLOOKUP($B3328,Summary!$A:$C,3,0)</f>
        <v>#N/A</v>
      </c>
      <c r="V3328" t="e">
        <f>VLOOKUP($B3328,Summary!$A:$E,5,0)</f>
        <v>#N/A</v>
      </c>
      <c r="W3328">
        <f t="shared" si="84"/>
        <v>0</v>
      </c>
    </row>
    <row r="3329" spans="1:23">
      <c r="A3329" s="375"/>
      <c r="C3329" s="7"/>
      <c r="U3329" t="e">
        <f>VLOOKUP($B3329,Summary!$A:$C,3,0)</f>
        <v>#N/A</v>
      </c>
      <c r="V3329" t="e">
        <f>VLOOKUP($B3329,Summary!$A:$E,5,0)</f>
        <v>#N/A</v>
      </c>
      <c r="W3329">
        <f t="shared" si="84"/>
        <v>0</v>
      </c>
    </row>
    <row r="3330" spans="1:23">
      <c r="A3330" s="375"/>
      <c r="C3330" s="7"/>
      <c r="U3330" t="e">
        <f>VLOOKUP($B3330,Summary!$A:$C,3,0)</f>
        <v>#N/A</v>
      </c>
      <c r="V3330" t="e">
        <f>VLOOKUP($B3330,Summary!$A:$E,5,0)</f>
        <v>#N/A</v>
      </c>
      <c r="W3330">
        <f t="shared" si="84"/>
        <v>0</v>
      </c>
    </row>
    <row r="3331" spans="1:23">
      <c r="A3331" s="375"/>
      <c r="C3331" s="7"/>
      <c r="U3331" t="e">
        <f>VLOOKUP($B3331,Summary!$A:$C,3,0)</f>
        <v>#N/A</v>
      </c>
      <c r="V3331" t="e">
        <f>VLOOKUP($B3331,Summary!$A:$E,5,0)</f>
        <v>#N/A</v>
      </c>
      <c r="W3331">
        <f t="shared" si="84"/>
        <v>0</v>
      </c>
    </row>
    <row r="3332" spans="1:23">
      <c r="A3332" s="375"/>
      <c r="C3332" s="7"/>
      <c r="U3332" t="e">
        <f>VLOOKUP($B3332,Summary!$A:$C,3,0)</f>
        <v>#N/A</v>
      </c>
      <c r="V3332" t="e">
        <f>VLOOKUP($B3332,Summary!$A:$E,5,0)</f>
        <v>#N/A</v>
      </c>
      <c r="W3332">
        <f t="shared" si="84"/>
        <v>0</v>
      </c>
    </row>
    <row r="3333" spans="1:23">
      <c r="A3333" s="375"/>
      <c r="C3333" s="7"/>
      <c r="U3333" t="e">
        <f>VLOOKUP($B3333,Summary!$A:$C,3,0)</f>
        <v>#N/A</v>
      </c>
      <c r="V3333" t="e">
        <f>VLOOKUP($B3333,Summary!$A:$E,5,0)</f>
        <v>#N/A</v>
      </c>
      <c r="W3333">
        <f t="shared" si="84"/>
        <v>0</v>
      </c>
    </row>
    <row r="3334" spans="1:23">
      <c r="A3334" s="375"/>
      <c r="C3334" s="7"/>
      <c r="U3334" t="e">
        <f>VLOOKUP($B3334,Summary!$A:$C,3,0)</f>
        <v>#N/A</v>
      </c>
      <c r="V3334" t="e">
        <f>VLOOKUP($B3334,Summary!$A:$E,5,0)</f>
        <v>#N/A</v>
      </c>
      <c r="W3334">
        <f t="shared" si="84"/>
        <v>0</v>
      </c>
    </row>
    <row r="3335" spans="1:23">
      <c r="A3335" s="375"/>
      <c r="C3335" s="7"/>
      <c r="U3335" t="e">
        <f>VLOOKUP($B3335,Summary!$A:$C,3,0)</f>
        <v>#N/A</v>
      </c>
      <c r="V3335" t="e">
        <f>VLOOKUP($B3335,Summary!$A:$E,5,0)</f>
        <v>#N/A</v>
      </c>
      <c r="W3335">
        <f t="shared" si="84"/>
        <v>0</v>
      </c>
    </row>
    <row r="3336" spans="1:23">
      <c r="A3336" s="375"/>
      <c r="C3336" s="7"/>
      <c r="U3336" t="e">
        <f>VLOOKUP($B3336,Summary!$A:$C,3,0)</f>
        <v>#N/A</v>
      </c>
      <c r="V3336" t="e">
        <f>VLOOKUP($B3336,Summary!$A:$E,5,0)</f>
        <v>#N/A</v>
      </c>
      <c r="W3336">
        <f t="shared" si="84"/>
        <v>0</v>
      </c>
    </row>
    <row r="3337" spans="1:23">
      <c r="A3337" s="375"/>
      <c r="C3337" s="7"/>
      <c r="U3337" t="e">
        <f>VLOOKUP($B3337,Summary!$A:$C,3,0)</f>
        <v>#N/A</v>
      </c>
      <c r="V3337" t="e">
        <f>VLOOKUP($B3337,Summary!$A:$E,5,0)</f>
        <v>#N/A</v>
      </c>
      <c r="W3337">
        <f t="shared" si="84"/>
        <v>0</v>
      </c>
    </row>
    <row r="3338" spans="1:23">
      <c r="A3338" s="375"/>
      <c r="C3338" s="7"/>
      <c r="U3338" t="e">
        <f>VLOOKUP($B3338,Summary!$A:$C,3,0)</f>
        <v>#N/A</v>
      </c>
      <c r="V3338" t="e">
        <f>VLOOKUP($B3338,Summary!$A:$E,5,0)</f>
        <v>#N/A</v>
      </c>
      <c r="W3338">
        <f t="shared" si="84"/>
        <v>0</v>
      </c>
    </row>
    <row r="3339" spans="1:23">
      <c r="A3339" s="375"/>
      <c r="C3339" s="7"/>
      <c r="U3339" t="e">
        <f>VLOOKUP($B3339,Summary!$A:$C,3,0)</f>
        <v>#N/A</v>
      </c>
      <c r="V3339" t="e">
        <f>VLOOKUP($B3339,Summary!$A:$E,5,0)</f>
        <v>#N/A</v>
      </c>
      <c r="W3339">
        <f t="shared" si="84"/>
        <v>0</v>
      </c>
    </row>
    <row r="3340" spans="1:23">
      <c r="A3340" s="375"/>
      <c r="C3340" s="7"/>
      <c r="U3340" t="e">
        <f>VLOOKUP($B3340,Summary!$A:$C,3,0)</f>
        <v>#N/A</v>
      </c>
      <c r="V3340" t="e">
        <f>VLOOKUP($B3340,Summary!$A:$E,5,0)</f>
        <v>#N/A</v>
      </c>
      <c r="W3340">
        <f t="shared" si="84"/>
        <v>0</v>
      </c>
    </row>
    <row r="3341" spans="1:23">
      <c r="A3341" s="375"/>
      <c r="C3341" s="7"/>
      <c r="U3341" t="e">
        <f>VLOOKUP($B3341,Summary!$A:$C,3,0)</f>
        <v>#N/A</v>
      </c>
      <c r="V3341" t="e">
        <f>VLOOKUP($B3341,Summary!$A:$E,5,0)</f>
        <v>#N/A</v>
      </c>
      <c r="W3341">
        <f t="shared" si="84"/>
        <v>0</v>
      </c>
    </row>
    <row r="3342" spans="1:23">
      <c r="A3342" s="375"/>
      <c r="C3342" s="7"/>
      <c r="U3342" t="e">
        <f>VLOOKUP($B3342,Summary!$A:$C,3,0)</f>
        <v>#N/A</v>
      </c>
      <c r="V3342" t="e">
        <f>VLOOKUP($B3342,Summary!$A:$E,5,0)</f>
        <v>#N/A</v>
      </c>
      <c r="W3342">
        <f t="shared" si="84"/>
        <v>0</v>
      </c>
    </row>
    <row r="3343" spans="1:23">
      <c r="A3343" s="375"/>
      <c r="C3343" s="7"/>
      <c r="U3343" t="e">
        <f>VLOOKUP($B3343,Summary!$A:$C,3,0)</f>
        <v>#N/A</v>
      </c>
      <c r="V3343" t="e">
        <f>VLOOKUP($B3343,Summary!$A:$E,5,0)</f>
        <v>#N/A</v>
      </c>
      <c r="W3343">
        <f t="shared" si="84"/>
        <v>0</v>
      </c>
    </row>
    <row r="3344" spans="1:23">
      <c r="A3344" s="375"/>
      <c r="C3344" s="7"/>
      <c r="U3344" t="e">
        <f>VLOOKUP($B3344,Summary!$A:$C,3,0)</f>
        <v>#N/A</v>
      </c>
      <c r="V3344" t="e">
        <f>VLOOKUP($B3344,Summary!$A:$E,5,0)</f>
        <v>#N/A</v>
      </c>
      <c r="W3344">
        <f t="shared" si="84"/>
        <v>0</v>
      </c>
    </row>
    <row r="3345" spans="1:23">
      <c r="A3345" s="375"/>
      <c r="C3345" s="7"/>
      <c r="U3345" t="e">
        <f>VLOOKUP($B3345,Summary!$A:$C,3,0)</f>
        <v>#N/A</v>
      </c>
      <c r="V3345" t="e">
        <f>VLOOKUP($B3345,Summary!$A:$E,5,0)</f>
        <v>#N/A</v>
      </c>
      <c r="W3345">
        <f t="shared" si="84"/>
        <v>0</v>
      </c>
    </row>
    <row r="3346" spans="1:23">
      <c r="A3346" s="375"/>
      <c r="C3346" s="7"/>
      <c r="U3346" t="e">
        <f>VLOOKUP($B3346,Summary!$A:$C,3,0)</f>
        <v>#N/A</v>
      </c>
      <c r="V3346" t="e">
        <f>VLOOKUP($B3346,Summary!$A:$E,5,0)</f>
        <v>#N/A</v>
      </c>
      <c r="W3346">
        <f t="shared" si="84"/>
        <v>0</v>
      </c>
    </row>
    <row r="3347" spans="1:23">
      <c r="A3347" s="375"/>
      <c r="C3347" s="7"/>
      <c r="U3347" t="e">
        <f>VLOOKUP($B3347,Summary!$A:$C,3,0)</f>
        <v>#N/A</v>
      </c>
      <c r="V3347" t="e">
        <f>VLOOKUP($B3347,Summary!$A:$E,5,0)</f>
        <v>#N/A</v>
      </c>
      <c r="W3347">
        <f t="shared" si="84"/>
        <v>0</v>
      </c>
    </row>
    <row r="3348" spans="1:23">
      <c r="A3348" s="375"/>
      <c r="C3348" s="7"/>
      <c r="U3348" t="e">
        <f>VLOOKUP($B3348,Summary!$A:$C,3,0)</f>
        <v>#N/A</v>
      </c>
      <c r="V3348" t="e">
        <f>VLOOKUP($B3348,Summary!$A:$E,5,0)</f>
        <v>#N/A</v>
      </c>
      <c r="W3348">
        <f t="shared" si="84"/>
        <v>0</v>
      </c>
    </row>
    <row r="3349" spans="1:23">
      <c r="A3349" s="375"/>
      <c r="C3349" s="7"/>
      <c r="U3349" t="e">
        <f>VLOOKUP($B3349,Summary!$A:$C,3,0)</f>
        <v>#N/A</v>
      </c>
      <c r="V3349" t="e">
        <f>VLOOKUP($B3349,Summary!$A:$E,5,0)</f>
        <v>#N/A</v>
      </c>
      <c r="W3349">
        <f t="shared" si="84"/>
        <v>0</v>
      </c>
    </row>
    <row r="3350" spans="1:23">
      <c r="A3350" s="375"/>
      <c r="C3350" s="7"/>
      <c r="U3350" t="e">
        <f>VLOOKUP($B3350,Summary!$A:$C,3,0)</f>
        <v>#N/A</v>
      </c>
      <c r="V3350" t="e">
        <f>VLOOKUP($B3350,Summary!$A:$E,5,0)</f>
        <v>#N/A</v>
      </c>
      <c r="W3350">
        <f t="shared" si="84"/>
        <v>0</v>
      </c>
    </row>
    <row r="3351" spans="1:23">
      <c r="A3351" s="375"/>
      <c r="C3351" s="7"/>
      <c r="U3351" t="e">
        <f>VLOOKUP($B3351,Summary!$A:$C,3,0)</f>
        <v>#N/A</v>
      </c>
      <c r="V3351" t="e">
        <f>VLOOKUP($B3351,Summary!$A:$E,5,0)</f>
        <v>#N/A</v>
      </c>
      <c r="W3351">
        <f t="shared" si="84"/>
        <v>0</v>
      </c>
    </row>
    <row r="3352" spans="1:23">
      <c r="A3352" s="375"/>
      <c r="C3352" s="7"/>
      <c r="U3352" t="e">
        <f>VLOOKUP($B3352,Summary!$A:$C,3,0)</f>
        <v>#N/A</v>
      </c>
      <c r="V3352" t="e">
        <f>VLOOKUP($B3352,Summary!$A:$E,5,0)</f>
        <v>#N/A</v>
      </c>
      <c r="W3352">
        <f t="shared" si="84"/>
        <v>0</v>
      </c>
    </row>
    <row r="3353" spans="1:23">
      <c r="A3353" s="375"/>
      <c r="C3353" s="7"/>
      <c r="U3353" t="e">
        <f>VLOOKUP($B3353,Summary!$A:$C,3,0)</f>
        <v>#N/A</v>
      </c>
      <c r="V3353" t="e">
        <f>VLOOKUP($B3353,Summary!$A:$E,5,0)</f>
        <v>#N/A</v>
      </c>
      <c r="W3353">
        <f t="shared" ref="W3353:W3416" si="85">B3353</f>
        <v>0</v>
      </c>
    </row>
    <row r="3354" spans="1:23">
      <c r="A3354" s="375"/>
      <c r="C3354" s="7"/>
      <c r="U3354" t="e">
        <f>VLOOKUP($B3354,Summary!$A:$C,3,0)</f>
        <v>#N/A</v>
      </c>
      <c r="V3354" t="e">
        <f>VLOOKUP($B3354,Summary!$A:$E,5,0)</f>
        <v>#N/A</v>
      </c>
      <c r="W3354">
        <f t="shared" si="85"/>
        <v>0</v>
      </c>
    </row>
    <row r="3355" spans="1:23">
      <c r="A3355" s="375"/>
      <c r="C3355" s="7"/>
      <c r="U3355" t="e">
        <f>VLOOKUP($B3355,Summary!$A:$C,3,0)</f>
        <v>#N/A</v>
      </c>
      <c r="V3355" t="e">
        <f>VLOOKUP($B3355,Summary!$A:$E,5,0)</f>
        <v>#N/A</v>
      </c>
      <c r="W3355">
        <f t="shared" si="85"/>
        <v>0</v>
      </c>
    </row>
    <row r="3356" spans="1:23">
      <c r="A3356" s="375"/>
      <c r="C3356" s="7"/>
      <c r="U3356" t="e">
        <f>VLOOKUP($B3356,Summary!$A:$C,3,0)</f>
        <v>#N/A</v>
      </c>
      <c r="V3356" t="e">
        <f>VLOOKUP($B3356,Summary!$A:$E,5,0)</f>
        <v>#N/A</v>
      </c>
      <c r="W3356">
        <f t="shared" si="85"/>
        <v>0</v>
      </c>
    </row>
    <row r="3357" spans="1:23">
      <c r="A3357" s="375"/>
      <c r="C3357" s="7"/>
      <c r="U3357" t="e">
        <f>VLOOKUP($B3357,Summary!$A:$C,3,0)</f>
        <v>#N/A</v>
      </c>
      <c r="V3357" t="e">
        <f>VLOOKUP($B3357,Summary!$A:$E,5,0)</f>
        <v>#N/A</v>
      </c>
      <c r="W3357">
        <f t="shared" si="85"/>
        <v>0</v>
      </c>
    </row>
    <row r="3358" spans="1:23">
      <c r="A3358" s="375"/>
      <c r="C3358" s="7"/>
      <c r="U3358" t="e">
        <f>VLOOKUP($B3358,Summary!$A:$C,3,0)</f>
        <v>#N/A</v>
      </c>
      <c r="V3358" t="e">
        <f>VLOOKUP($B3358,Summary!$A:$E,5,0)</f>
        <v>#N/A</v>
      </c>
      <c r="W3358">
        <f t="shared" si="85"/>
        <v>0</v>
      </c>
    </row>
    <row r="3359" spans="1:23">
      <c r="A3359" s="375"/>
      <c r="C3359" s="7"/>
      <c r="U3359" t="e">
        <f>VLOOKUP($B3359,Summary!$A:$C,3,0)</f>
        <v>#N/A</v>
      </c>
      <c r="V3359" t="e">
        <f>VLOOKUP($B3359,Summary!$A:$E,5,0)</f>
        <v>#N/A</v>
      </c>
      <c r="W3359">
        <f t="shared" si="85"/>
        <v>0</v>
      </c>
    </row>
    <row r="3360" spans="1:23">
      <c r="A3360" s="375"/>
      <c r="C3360" s="7"/>
      <c r="U3360" t="e">
        <f>VLOOKUP($B3360,Summary!$A:$C,3,0)</f>
        <v>#N/A</v>
      </c>
      <c r="V3360" t="e">
        <f>VLOOKUP($B3360,Summary!$A:$E,5,0)</f>
        <v>#N/A</v>
      </c>
      <c r="W3360">
        <f t="shared" si="85"/>
        <v>0</v>
      </c>
    </row>
    <row r="3361" spans="1:23">
      <c r="A3361" s="375"/>
      <c r="C3361" s="7"/>
      <c r="U3361" t="e">
        <f>VLOOKUP($B3361,Summary!$A:$C,3,0)</f>
        <v>#N/A</v>
      </c>
      <c r="V3361" t="e">
        <f>VLOOKUP($B3361,Summary!$A:$E,5,0)</f>
        <v>#N/A</v>
      </c>
      <c r="W3361">
        <f t="shared" si="85"/>
        <v>0</v>
      </c>
    </row>
    <row r="3362" spans="1:23">
      <c r="A3362" s="375"/>
      <c r="C3362" s="7"/>
      <c r="U3362" t="e">
        <f>VLOOKUP($B3362,Summary!$A:$C,3,0)</f>
        <v>#N/A</v>
      </c>
      <c r="V3362" t="e">
        <f>VLOOKUP($B3362,Summary!$A:$E,5,0)</f>
        <v>#N/A</v>
      </c>
      <c r="W3362">
        <f t="shared" si="85"/>
        <v>0</v>
      </c>
    </row>
    <row r="3363" spans="1:23">
      <c r="A3363" s="375"/>
      <c r="C3363" s="7"/>
      <c r="U3363" t="e">
        <f>VLOOKUP($B3363,Summary!$A:$C,3,0)</f>
        <v>#N/A</v>
      </c>
      <c r="V3363" t="e">
        <f>VLOOKUP($B3363,Summary!$A:$E,5,0)</f>
        <v>#N/A</v>
      </c>
      <c r="W3363">
        <f t="shared" si="85"/>
        <v>0</v>
      </c>
    </row>
    <row r="3364" spans="1:23">
      <c r="A3364" s="375"/>
      <c r="C3364" s="7"/>
      <c r="U3364" t="e">
        <f>VLOOKUP($B3364,Summary!$A:$C,3,0)</f>
        <v>#N/A</v>
      </c>
      <c r="V3364" t="e">
        <f>VLOOKUP($B3364,Summary!$A:$E,5,0)</f>
        <v>#N/A</v>
      </c>
      <c r="W3364">
        <f t="shared" si="85"/>
        <v>0</v>
      </c>
    </row>
    <row r="3365" spans="1:23">
      <c r="A3365" s="375"/>
      <c r="C3365" s="7"/>
      <c r="U3365" t="e">
        <f>VLOOKUP($B3365,Summary!$A:$C,3,0)</f>
        <v>#N/A</v>
      </c>
      <c r="V3365" t="e">
        <f>VLOOKUP($B3365,Summary!$A:$E,5,0)</f>
        <v>#N/A</v>
      </c>
      <c r="W3365">
        <f t="shared" si="85"/>
        <v>0</v>
      </c>
    </row>
    <row r="3366" spans="1:23">
      <c r="A3366" s="375"/>
      <c r="C3366" s="7"/>
      <c r="U3366" t="e">
        <f>VLOOKUP($B3366,Summary!$A:$C,3,0)</f>
        <v>#N/A</v>
      </c>
      <c r="V3366" t="e">
        <f>VLOOKUP($B3366,Summary!$A:$E,5,0)</f>
        <v>#N/A</v>
      </c>
      <c r="W3366">
        <f t="shared" si="85"/>
        <v>0</v>
      </c>
    </row>
    <row r="3367" spans="1:23">
      <c r="A3367" s="375"/>
      <c r="C3367" s="7"/>
      <c r="U3367" t="e">
        <f>VLOOKUP($B3367,Summary!$A:$C,3,0)</f>
        <v>#N/A</v>
      </c>
      <c r="V3367" t="e">
        <f>VLOOKUP($B3367,Summary!$A:$E,5,0)</f>
        <v>#N/A</v>
      </c>
      <c r="W3367">
        <f t="shared" si="85"/>
        <v>0</v>
      </c>
    </row>
    <row r="3368" spans="1:23">
      <c r="A3368" s="375"/>
      <c r="C3368" s="7"/>
      <c r="U3368" t="e">
        <f>VLOOKUP($B3368,Summary!$A:$C,3,0)</f>
        <v>#N/A</v>
      </c>
      <c r="V3368" t="e">
        <f>VLOOKUP($B3368,Summary!$A:$E,5,0)</f>
        <v>#N/A</v>
      </c>
      <c r="W3368">
        <f t="shared" si="85"/>
        <v>0</v>
      </c>
    </row>
    <row r="3369" spans="1:23">
      <c r="A3369" s="375"/>
      <c r="C3369" s="7"/>
      <c r="U3369" t="e">
        <f>VLOOKUP($B3369,Summary!$A:$C,3,0)</f>
        <v>#N/A</v>
      </c>
      <c r="V3369" t="e">
        <f>VLOOKUP($B3369,Summary!$A:$E,5,0)</f>
        <v>#N/A</v>
      </c>
      <c r="W3369">
        <f t="shared" si="85"/>
        <v>0</v>
      </c>
    </row>
    <row r="3370" spans="1:23">
      <c r="A3370" s="375"/>
      <c r="C3370" s="7"/>
      <c r="U3370" t="e">
        <f>VLOOKUP($B3370,Summary!$A:$C,3,0)</f>
        <v>#N/A</v>
      </c>
      <c r="V3370" t="e">
        <f>VLOOKUP($B3370,Summary!$A:$E,5,0)</f>
        <v>#N/A</v>
      </c>
      <c r="W3370">
        <f t="shared" si="85"/>
        <v>0</v>
      </c>
    </row>
    <row r="3371" spans="1:23">
      <c r="A3371" s="375"/>
      <c r="C3371" s="7"/>
      <c r="U3371" t="e">
        <f>VLOOKUP($B3371,Summary!$A:$C,3,0)</f>
        <v>#N/A</v>
      </c>
      <c r="V3371" t="e">
        <f>VLOOKUP($B3371,Summary!$A:$E,5,0)</f>
        <v>#N/A</v>
      </c>
      <c r="W3371">
        <f t="shared" si="85"/>
        <v>0</v>
      </c>
    </row>
    <row r="3372" spans="1:23">
      <c r="A3372" s="375"/>
      <c r="C3372" s="7"/>
      <c r="U3372" t="e">
        <f>VLOOKUP($B3372,Summary!$A:$C,3,0)</f>
        <v>#N/A</v>
      </c>
      <c r="V3372" t="e">
        <f>VLOOKUP($B3372,Summary!$A:$E,5,0)</f>
        <v>#N/A</v>
      </c>
      <c r="W3372">
        <f t="shared" si="85"/>
        <v>0</v>
      </c>
    </row>
    <row r="3373" spans="1:23">
      <c r="A3373" s="375"/>
      <c r="C3373" s="7"/>
      <c r="U3373" t="e">
        <f>VLOOKUP($B3373,Summary!$A:$C,3,0)</f>
        <v>#N/A</v>
      </c>
      <c r="V3373" t="e">
        <f>VLOOKUP($B3373,Summary!$A:$E,5,0)</f>
        <v>#N/A</v>
      </c>
      <c r="W3373">
        <f t="shared" si="85"/>
        <v>0</v>
      </c>
    </row>
    <row r="3374" spans="1:23">
      <c r="A3374" s="375"/>
      <c r="C3374" s="7"/>
      <c r="U3374" t="e">
        <f>VLOOKUP($B3374,Summary!$A:$C,3,0)</f>
        <v>#N/A</v>
      </c>
      <c r="V3374" t="e">
        <f>VLOOKUP($B3374,Summary!$A:$E,5,0)</f>
        <v>#N/A</v>
      </c>
      <c r="W3374">
        <f t="shared" si="85"/>
        <v>0</v>
      </c>
    </row>
    <row r="3375" spans="1:23">
      <c r="A3375" s="375"/>
      <c r="C3375" s="7"/>
      <c r="U3375" t="e">
        <f>VLOOKUP($B3375,Summary!$A:$C,3,0)</f>
        <v>#N/A</v>
      </c>
      <c r="V3375" t="e">
        <f>VLOOKUP($B3375,Summary!$A:$E,5,0)</f>
        <v>#N/A</v>
      </c>
      <c r="W3375">
        <f t="shared" si="85"/>
        <v>0</v>
      </c>
    </row>
    <row r="3376" spans="1:23">
      <c r="A3376" s="375"/>
      <c r="C3376" s="7"/>
      <c r="U3376" t="e">
        <f>VLOOKUP($B3376,Summary!$A:$C,3,0)</f>
        <v>#N/A</v>
      </c>
      <c r="V3376" t="e">
        <f>VLOOKUP($B3376,Summary!$A:$E,5,0)</f>
        <v>#N/A</v>
      </c>
      <c r="W3376">
        <f t="shared" si="85"/>
        <v>0</v>
      </c>
    </row>
    <row r="3377" spans="1:23">
      <c r="A3377" s="375"/>
      <c r="C3377" s="7"/>
      <c r="U3377" t="e">
        <f>VLOOKUP($B3377,Summary!$A:$C,3,0)</f>
        <v>#N/A</v>
      </c>
      <c r="V3377" t="e">
        <f>VLOOKUP($B3377,Summary!$A:$E,5,0)</f>
        <v>#N/A</v>
      </c>
      <c r="W3377">
        <f t="shared" si="85"/>
        <v>0</v>
      </c>
    </row>
    <row r="3378" spans="1:23">
      <c r="A3378" s="375"/>
      <c r="C3378" s="7"/>
      <c r="U3378" t="e">
        <f>VLOOKUP($B3378,Summary!$A:$C,3,0)</f>
        <v>#N/A</v>
      </c>
      <c r="V3378" t="e">
        <f>VLOOKUP($B3378,Summary!$A:$E,5,0)</f>
        <v>#N/A</v>
      </c>
      <c r="W3378">
        <f t="shared" si="85"/>
        <v>0</v>
      </c>
    </row>
    <row r="3379" spans="1:23">
      <c r="A3379" s="375"/>
      <c r="C3379" s="7"/>
      <c r="U3379" t="e">
        <f>VLOOKUP($B3379,Summary!$A:$C,3,0)</f>
        <v>#N/A</v>
      </c>
      <c r="V3379" t="e">
        <f>VLOOKUP($B3379,Summary!$A:$E,5,0)</f>
        <v>#N/A</v>
      </c>
      <c r="W3379">
        <f t="shared" si="85"/>
        <v>0</v>
      </c>
    </row>
    <row r="3380" spans="1:23">
      <c r="A3380" s="375"/>
      <c r="C3380" s="7"/>
      <c r="U3380" t="e">
        <f>VLOOKUP($B3380,Summary!$A:$C,3,0)</f>
        <v>#N/A</v>
      </c>
      <c r="V3380" t="e">
        <f>VLOOKUP($B3380,Summary!$A:$E,5,0)</f>
        <v>#N/A</v>
      </c>
      <c r="W3380">
        <f t="shared" si="85"/>
        <v>0</v>
      </c>
    </row>
    <row r="3381" spans="1:23">
      <c r="A3381" s="375"/>
      <c r="C3381" s="7"/>
      <c r="U3381" t="e">
        <f>VLOOKUP($B3381,Summary!$A:$C,3,0)</f>
        <v>#N/A</v>
      </c>
      <c r="V3381" t="e">
        <f>VLOOKUP($B3381,Summary!$A:$E,5,0)</f>
        <v>#N/A</v>
      </c>
      <c r="W3381">
        <f t="shared" si="85"/>
        <v>0</v>
      </c>
    </row>
    <row r="3382" spans="1:23">
      <c r="A3382" s="375"/>
      <c r="C3382" s="7"/>
      <c r="U3382" t="e">
        <f>VLOOKUP($B3382,Summary!$A:$C,3,0)</f>
        <v>#N/A</v>
      </c>
      <c r="V3382" t="e">
        <f>VLOOKUP($B3382,Summary!$A:$E,5,0)</f>
        <v>#N/A</v>
      </c>
      <c r="W3382">
        <f t="shared" si="85"/>
        <v>0</v>
      </c>
    </row>
    <row r="3383" spans="1:23">
      <c r="A3383" s="375"/>
      <c r="C3383" s="7"/>
      <c r="U3383" t="e">
        <f>VLOOKUP($B3383,Summary!$A:$C,3,0)</f>
        <v>#N/A</v>
      </c>
      <c r="V3383" t="e">
        <f>VLOOKUP($B3383,Summary!$A:$E,5,0)</f>
        <v>#N/A</v>
      </c>
      <c r="W3383">
        <f t="shared" si="85"/>
        <v>0</v>
      </c>
    </row>
    <row r="3384" spans="1:23">
      <c r="A3384" s="375"/>
      <c r="C3384" s="7"/>
      <c r="U3384" t="e">
        <f>VLOOKUP($B3384,Summary!$A:$C,3,0)</f>
        <v>#N/A</v>
      </c>
      <c r="V3384" t="e">
        <f>VLOOKUP($B3384,Summary!$A:$E,5,0)</f>
        <v>#N/A</v>
      </c>
      <c r="W3384">
        <f t="shared" si="85"/>
        <v>0</v>
      </c>
    </row>
    <row r="3385" spans="1:23">
      <c r="A3385" s="375"/>
      <c r="C3385" s="7"/>
      <c r="U3385" t="e">
        <f>VLOOKUP($B3385,Summary!$A:$C,3,0)</f>
        <v>#N/A</v>
      </c>
      <c r="V3385" t="e">
        <f>VLOOKUP($B3385,Summary!$A:$E,5,0)</f>
        <v>#N/A</v>
      </c>
      <c r="W3385">
        <f t="shared" si="85"/>
        <v>0</v>
      </c>
    </row>
    <row r="3386" spans="1:23">
      <c r="A3386" s="375"/>
      <c r="C3386" s="7"/>
      <c r="U3386" t="e">
        <f>VLOOKUP($B3386,Summary!$A:$C,3,0)</f>
        <v>#N/A</v>
      </c>
      <c r="V3386" t="e">
        <f>VLOOKUP($B3386,Summary!$A:$E,5,0)</f>
        <v>#N/A</v>
      </c>
      <c r="W3386">
        <f t="shared" si="85"/>
        <v>0</v>
      </c>
    </row>
    <row r="3387" spans="1:23">
      <c r="A3387" s="375"/>
      <c r="C3387" s="7"/>
      <c r="U3387" t="e">
        <f>VLOOKUP($B3387,Summary!$A:$C,3,0)</f>
        <v>#N/A</v>
      </c>
      <c r="V3387" t="e">
        <f>VLOOKUP($B3387,Summary!$A:$E,5,0)</f>
        <v>#N/A</v>
      </c>
      <c r="W3387">
        <f t="shared" si="85"/>
        <v>0</v>
      </c>
    </row>
    <row r="3388" spans="1:23">
      <c r="A3388" s="375"/>
      <c r="C3388" s="7"/>
      <c r="U3388" t="e">
        <f>VLOOKUP($B3388,Summary!$A:$C,3,0)</f>
        <v>#N/A</v>
      </c>
      <c r="V3388" t="e">
        <f>VLOOKUP($B3388,Summary!$A:$E,5,0)</f>
        <v>#N/A</v>
      </c>
      <c r="W3388">
        <f t="shared" si="85"/>
        <v>0</v>
      </c>
    </row>
    <row r="3389" spans="1:23">
      <c r="A3389" s="375"/>
      <c r="C3389" s="7"/>
      <c r="U3389" t="e">
        <f>VLOOKUP($B3389,Summary!$A:$C,3,0)</f>
        <v>#N/A</v>
      </c>
      <c r="V3389" t="e">
        <f>VLOOKUP($B3389,Summary!$A:$E,5,0)</f>
        <v>#N/A</v>
      </c>
      <c r="W3389">
        <f t="shared" si="85"/>
        <v>0</v>
      </c>
    </row>
    <row r="3390" spans="1:23">
      <c r="A3390" s="375"/>
      <c r="C3390" s="7"/>
      <c r="U3390" t="e">
        <f>VLOOKUP($B3390,Summary!$A:$C,3,0)</f>
        <v>#N/A</v>
      </c>
      <c r="V3390" t="e">
        <f>VLOOKUP($B3390,Summary!$A:$E,5,0)</f>
        <v>#N/A</v>
      </c>
      <c r="W3390">
        <f t="shared" si="85"/>
        <v>0</v>
      </c>
    </row>
    <row r="3391" spans="1:23">
      <c r="A3391" s="375"/>
      <c r="C3391" s="7"/>
      <c r="U3391" t="e">
        <f>VLOOKUP($B3391,Summary!$A:$C,3,0)</f>
        <v>#N/A</v>
      </c>
      <c r="V3391" t="e">
        <f>VLOOKUP($B3391,Summary!$A:$E,5,0)</f>
        <v>#N/A</v>
      </c>
      <c r="W3391">
        <f t="shared" si="85"/>
        <v>0</v>
      </c>
    </row>
    <row r="3392" spans="1:23">
      <c r="A3392" s="375"/>
      <c r="C3392" s="7"/>
      <c r="U3392" t="e">
        <f>VLOOKUP($B3392,Summary!$A:$C,3,0)</f>
        <v>#N/A</v>
      </c>
      <c r="V3392" t="e">
        <f>VLOOKUP($B3392,Summary!$A:$E,5,0)</f>
        <v>#N/A</v>
      </c>
      <c r="W3392">
        <f t="shared" si="85"/>
        <v>0</v>
      </c>
    </row>
    <row r="3393" spans="1:23">
      <c r="A3393" s="375"/>
      <c r="C3393" s="7"/>
      <c r="U3393" t="e">
        <f>VLOOKUP($B3393,Summary!$A:$C,3,0)</f>
        <v>#N/A</v>
      </c>
      <c r="V3393" t="e">
        <f>VLOOKUP($B3393,Summary!$A:$E,5,0)</f>
        <v>#N/A</v>
      </c>
      <c r="W3393">
        <f t="shared" si="85"/>
        <v>0</v>
      </c>
    </row>
    <row r="3394" spans="1:23">
      <c r="A3394" s="375"/>
      <c r="C3394" s="7"/>
      <c r="U3394" t="e">
        <f>VLOOKUP($B3394,Summary!$A:$C,3,0)</f>
        <v>#N/A</v>
      </c>
      <c r="V3394" t="e">
        <f>VLOOKUP($B3394,Summary!$A:$E,5,0)</f>
        <v>#N/A</v>
      </c>
      <c r="W3394">
        <f t="shared" si="85"/>
        <v>0</v>
      </c>
    </row>
    <row r="3395" spans="1:23">
      <c r="A3395" s="375"/>
      <c r="C3395" s="7"/>
      <c r="U3395" t="e">
        <f>VLOOKUP($B3395,Summary!$A:$C,3,0)</f>
        <v>#N/A</v>
      </c>
      <c r="V3395" t="e">
        <f>VLOOKUP($B3395,Summary!$A:$E,5,0)</f>
        <v>#N/A</v>
      </c>
      <c r="W3395">
        <f t="shared" si="85"/>
        <v>0</v>
      </c>
    </row>
    <row r="3396" spans="1:23">
      <c r="A3396" s="375"/>
      <c r="C3396" s="7"/>
      <c r="U3396" t="e">
        <f>VLOOKUP($B3396,Summary!$A:$C,3,0)</f>
        <v>#N/A</v>
      </c>
      <c r="V3396" t="e">
        <f>VLOOKUP($B3396,Summary!$A:$E,5,0)</f>
        <v>#N/A</v>
      </c>
      <c r="W3396">
        <f t="shared" si="85"/>
        <v>0</v>
      </c>
    </row>
    <row r="3397" spans="1:23">
      <c r="A3397" s="375"/>
      <c r="C3397" s="7"/>
      <c r="U3397" t="e">
        <f>VLOOKUP($B3397,Summary!$A:$C,3,0)</f>
        <v>#N/A</v>
      </c>
      <c r="V3397" t="e">
        <f>VLOOKUP($B3397,Summary!$A:$E,5,0)</f>
        <v>#N/A</v>
      </c>
      <c r="W3397">
        <f t="shared" si="85"/>
        <v>0</v>
      </c>
    </row>
    <row r="3398" spans="1:23">
      <c r="A3398" s="375"/>
      <c r="C3398" s="7"/>
      <c r="U3398" t="e">
        <f>VLOOKUP($B3398,Summary!$A:$C,3,0)</f>
        <v>#N/A</v>
      </c>
      <c r="V3398" t="e">
        <f>VLOOKUP($B3398,Summary!$A:$E,5,0)</f>
        <v>#N/A</v>
      </c>
      <c r="W3398">
        <f t="shared" si="85"/>
        <v>0</v>
      </c>
    </row>
    <row r="3399" spans="1:23">
      <c r="A3399" s="375"/>
      <c r="C3399" s="7"/>
      <c r="U3399" t="e">
        <f>VLOOKUP($B3399,Summary!$A:$C,3,0)</f>
        <v>#N/A</v>
      </c>
      <c r="V3399" t="e">
        <f>VLOOKUP($B3399,Summary!$A:$E,5,0)</f>
        <v>#N/A</v>
      </c>
      <c r="W3399">
        <f t="shared" si="85"/>
        <v>0</v>
      </c>
    </row>
    <row r="3400" spans="1:23">
      <c r="A3400" s="375"/>
      <c r="C3400" s="7"/>
      <c r="U3400" t="e">
        <f>VLOOKUP($B3400,Summary!$A:$C,3,0)</f>
        <v>#N/A</v>
      </c>
      <c r="V3400" t="e">
        <f>VLOOKUP($B3400,Summary!$A:$E,5,0)</f>
        <v>#N/A</v>
      </c>
      <c r="W3400">
        <f t="shared" si="85"/>
        <v>0</v>
      </c>
    </row>
    <row r="3401" spans="1:23">
      <c r="A3401" s="375"/>
      <c r="C3401" s="7"/>
      <c r="U3401" t="e">
        <f>VLOOKUP($B3401,Summary!$A:$C,3,0)</f>
        <v>#N/A</v>
      </c>
      <c r="V3401" t="e">
        <f>VLOOKUP($B3401,Summary!$A:$E,5,0)</f>
        <v>#N/A</v>
      </c>
      <c r="W3401">
        <f t="shared" si="85"/>
        <v>0</v>
      </c>
    </row>
    <row r="3402" spans="1:23">
      <c r="A3402" s="375"/>
      <c r="C3402" s="7"/>
      <c r="U3402" t="e">
        <f>VLOOKUP($B3402,Summary!$A:$C,3,0)</f>
        <v>#N/A</v>
      </c>
      <c r="V3402" t="e">
        <f>VLOOKUP($B3402,Summary!$A:$E,5,0)</f>
        <v>#N/A</v>
      </c>
      <c r="W3402">
        <f t="shared" si="85"/>
        <v>0</v>
      </c>
    </row>
    <row r="3403" spans="1:23">
      <c r="A3403" s="375"/>
      <c r="C3403" s="7"/>
      <c r="U3403" t="e">
        <f>VLOOKUP($B3403,Summary!$A:$C,3,0)</f>
        <v>#N/A</v>
      </c>
      <c r="V3403" t="e">
        <f>VLOOKUP($B3403,Summary!$A:$E,5,0)</f>
        <v>#N/A</v>
      </c>
      <c r="W3403">
        <f t="shared" si="85"/>
        <v>0</v>
      </c>
    </row>
    <row r="3404" spans="1:23">
      <c r="A3404" s="375"/>
      <c r="C3404" s="7"/>
      <c r="U3404" t="e">
        <f>VLOOKUP($B3404,Summary!$A:$C,3,0)</f>
        <v>#N/A</v>
      </c>
      <c r="V3404" t="e">
        <f>VLOOKUP($B3404,Summary!$A:$E,5,0)</f>
        <v>#N/A</v>
      </c>
      <c r="W3404">
        <f t="shared" si="85"/>
        <v>0</v>
      </c>
    </row>
    <row r="3405" spans="1:23">
      <c r="A3405" s="375"/>
      <c r="C3405" s="7"/>
      <c r="U3405" t="e">
        <f>VLOOKUP($B3405,Summary!$A:$C,3,0)</f>
        <v>#N/A</v>
      </c>
      <c r="V3405" t="e">
        <f>VLOOKUP($B3405,Summary!$A:$E,5,0)</f>
        <v>#N/A</v>
      </c>
      <c r="W3405">
        <f t="shared" si="85"/>
        <v>0</v>
      </c>
    </row>
    <row r="3406" spans="1:23">
      <c r="A3406" s="375"/>
      <c r="C3406" s="7"/>
      <c r="U3406" t="e">
        <f>VLOOKUP($B3406,Summary!$A:$C,3,0)</f>
        <v>#N/A</v>
      </c>
      <c r="V3406" t="e">
        <f>VLOOKUP($B3406,Summary!$A:$E,5,0)</f>
        <v>#N/A</v>
      </c>
      <c r="W3406">
        <f t="shared" si="85"/>
        <v>0</v>
      </c>
    </row>
    <row r="3407" spans="1:23">
      <c r="A3407" s="375"/>
      <c r="C3407" s="7"/>
      <c r="U3407" t="e">
        <f>VLOOKUP($B3407,Summary!$A:$C,3,0)</f>
        <v>#N/A</v>
      </c>
      <c r="V3407" t="e">
        <f>VLOOKUP($B3407,Summary!$A:$E,5,0)</f>
        <v>#N/A</v>
      </c>
      <c r="W3407">
        <f t="shared" si="85"/>
        <v>0</v>
      </c>
    </row>
    <row r="3408" spans="1:23">
      <c r="A3408" s="375"/>
      <c r="C3408" s="7"/>
      <c r="U3408" t="e">
        <f>VLOOKUP($B3408,Summary!$A:$C,3,0)</f>
        <v>#N/A</v>
      </c>
      <c r="V3408" t="e">
        <f>VLOOKUP($B3408,Summary!$A:$E,5,0)</f>
        <v>#N/A</v>
      </c>
      <c r="W3408">
        <f t="shared" si="85"/>
        <v>0</v>
      </c>
    </row>
    <row r="3409" spans="1:23">
      <c r="A3409" s="375"/>
      <c r="C3409" s="7"/>
      <c r="U3409" t="e">
        <f>VLOOKUP($B3409,Summary!$A:$C,3,0)</f>
        <v>#N/A</v>
      </c>
      <c r="V3409" t="e">
        <f>VLOOKUP($B3409,Summary!$A:$E,5,0)</f>
        <v>#N/A</v>
      </c>
      <c r="W3409">
        <f t="shared" si="85"/>
        <v>0</v>
      </c>
    </row>
    <row r="3410" spans="1:23">
      <c r="A3410" s="375"/>
      <c r="C3410" s="7"/>
      <c r="U3410" t="e">
        <f>VLOOKUP($B3410,Summary!$A:$C,3,0)</f>
        <v>#N/A</v>
      </c>
      <c r="V3410" t="e">
        <f>VLOOKUP($B3410,Summary!$A:$E,5,0)</f>
        <v>#N/A</v>
      </c>
      <c r="W3410">
        <f t="shared" si="85"/>
        <v>0</v>
      </c>
    </row>
    <row r="3411" spans="1:23">
      <c r="A3411" s="375"/>
      <c r="C3411" s="7"/>
      <c r="U3411" t="e">
        <f>VLOOKUP($B3411,Summary!$A:$C,3,0)</f>
        <v>#N/A</v>
      </c>
      <c r="V3411" t="e">
        <f>VLOOKUP($B3411,Summary!$A:$E,5,0)</f>
        <v>#N/A</v>
      </c>
      <c r="W3411">
        <f t="shared" si="85"/>
        <v>0</v>
      </c>
    </row>
    <row r="3412" spans="1:23">
      <c r="A3412" s="375"/>
      <c r="C3412" s="7"/>
      <c r="U3412" t="e">
        <f>VLOOKUP($B3412,Summary!$A:$C,3,0)</f>
        <v>#N/A</v>
      </c>
      <c r="V3412" t="e">
        <f>VLOOKUP($B3412,Summary!$A:$E,5,0)</f>
        <v>#N/A</v>
      </c>
      <c r="W3412">
        <f t="shared" si="85"/>
        <v>0</v>
      </c>
    </row>
    <row r="3413" spans="1:23">
      <c r="A3413" s="375"/>
      <c r="C3413" s="7"/>
      <c r="U3413" t="e">
        <f>VLOOKUP($B3413,Summary!$A:$C,3,0)</f>
        <v>#N/A</v>
      </c>
      <c r="V3413" t="e">
        <f>VLOOKUP($B3413,Summary!$A:$E,5,0)</f>
        <v>#N/A</v>
      </c>
      <c r="W3413">
        <f t="shared" si="85"/>
        <v>0</v>
      </c>
    </row>
    <row r="3414" spans="1:23">
      <c r="A3414" s="375"/>
      <c r="C3414" s="7"/>
      <c r="U3414" t="e">
        <f>VLOOKUP($B3414,Summary!$A:$C,3,0)</f>
        <v>#N/A</v>
      </c>
      <c r="V3414" t="e">
        <f>VLOOKUP($B3414,Summary!$A:$E,5,0)</f>
        <v>#N/A</v>
      </c>
      <c r="W3414">
        <f t="shared" si="85"/>
        <v>0</v>
      </c>
    </row>
    <row r="3415" spans="1:23">
      <c r="A3415" s="375"/>
      <c r="C3415" s="7"/>
      <c r="U3415" t="e">
        <f>VLOOKUP($B3415,Summary!$A:$C,3,0)</f>
        <v>#N/A</v>
      </c>
      <c r="V3415" t="e">
        <f>VLOOKUP($B3415,Summary!$A:$E,5,0)</f>
        <v>#N/A</v>
      </c>
      <c r="W3415">
        <f t="shared" si="85"/>
        <v>0</v>
      </c>
    </row>
    <row r="3416" spans="1:23">
      <c r="A3416" s="375"/>
      <c r="C3416" s="7"/>
      <c r="U3416" t="e">
        <f>VLOOKUP($B3416,Summary!$A:$C,3,0)</f>
        <v>#N/A</v>
      </c>
      <c r="V3416" t="e">
        <f>VLOOKUP($B3416,Summary!$A:$E,5,0)</f>
        <v>#N/A</v>
      </c>
      <c r="W3416">
        <f t="shared" si="85"/>
        <v>0</v>
      </c>
    </row>
    <row r="3417" spans="1:23">
      <c r="A3417" s="375"/>
      <c r="C3417" s="7"/>
      <c r="U3417" t="e">
        <f>VLOOKUP($B3417,Summary!$A:$C,3,0)</f>
        <v>#N/A</v>
      </c>
      <c r="V3417" t="e">
        <f>VLOOKUP($B3417,Summary!$A:$E,5,0)</f>
        <v>#N/A</v>
      </c>
      <c r="W3417">
        <f t="shared" ref="W3417:W3480" si="86">B3417</f>
        <v>0</v>
      </c>
    </row>
    <row r="3418" spans="1:23">
      <c r="A3418" s="375"/>
      <c r="C3418" s="7"/>
      <c r="U3418" t="e">
        <f>VLOOKUP($B3418,Summary!$A:$C,3,0)</f>
        <v>#N/A</v>
      </c>
      <c r="V3418" t="e">
        <f>VLOOKUP($B3418,Summary!$A:$E,5,0)</f>
        <v>#N/A</v>
      </c>
      <c r="W3418">
        <f t="shared" si="86"/>
        <v>0</v>
      </c>
    </row>
    <row r="3419" spans="1:23">
      <c r="A3419" s="375"/>
      <c r="C3419" s="7"/>
      <c r="U3419" t="e">
        <f>VLOOKUP($B3419,Summary!$A:$C,3,0)</f>
        <v>#N/A</v>
      </c>
      <c r="V3419" t="e">
        <f>VLOOKUP($B3419,Summary!$A:$E,5,0)</f>
        <v>#N/A</v>
      </c>
      <c r="W3419">
        <f t="shared" si="86"/>
        <v>0</v>
      </c>
    </row>
    <row r="3420" spans="1:23">
      <c r="A3420" s="375"/>
      <c r="C3420" s="7"/>
      <c r="U3420" t="e">
        <f>VLOOKUP($B3420,Summary!$A:$C,3,0)</f>
        <v>#N/A</v>
      </c>
      <c r="V3420" t="e">
        <f>VLOOKUP($B3420,Summary!$A:$E,5,0)</f>
        <v>#N/A</v>
      </c>
      <c r="W3420">
        <f t="shared" si="86"/>
        <v>0</v>
      </c>
    </row>
    <row r="3421" spans="1:23">
      <c r="A3421" s="375"/>
      <c r="C3421" s="7"/>
      <c r="U3421" t="e">
        <f>VLOOKUP($B3421,Summary!$A:$C,3,0)</f>
        <v>#N/A</v>
      </c>
      <c r="V3421" t="e">
        <f>VLOOKUP($B3421,Summary!$A:$E,5,0)</f>
        <v>#N/A</v>
      </c>
      <c r="W3421">
        <f t="shared" si="86"/>
        <v>0</v>
      </c>
    </row>
    <row r="3422" spans="1:23">
      <c r="A3422" s="375"/>
      <c r="C3422" s="7"/>
      <c r="U3422" t="e">
        <f>VLOOKUP($B3422,Summary!$A:$C,3,0)</f>
        <v>#N/A</v>
      </c>
      <c r="V3422" t="e">
        <f>VLOOKUP($B3422,Summary!$A:$E,5,0)</f>
        <v>#N/A</v>
      </c>
      <c r="W3422">
        <f t="shared" si="86"/>
        <v>0</v>
      </c>
    </row>
    <row r="3423" spans="1:23">
      <c r="A3423" s="375"/>
      <c r="C3423" s="7"/>
      <c r="U3423" t="e">
        <f>VLOOKUP($B3423,Summary!$A:$C,3,0)</f>
        <v>#N/A</v>
      </c>
      <c r="V3423" t="e">
        <f>VLOOKUP($B3423,Summary!$A:$E,5,0)</f>
        <v>#N/A</v>
      </c>
      <c r="W3423">
        <f t="shared" si="86"/>
        <v>0</v>
      </c>
    </row>
    <row r="3424" spans="1:23">
      <c r="A3424" s="375"/>
      <c r="C3424" s="7"/>
      <c r="U3424" t="e">
        <f>VLOOKUP($B3424,Summary!$A:$C,3,0)</f>
        <v>#N/A</v>
      </c>
      <c r="V3424" t="e">
        <f>VLOOKUP($B3424,Summary!$A:$E,5,0)</f>
        <v>#N/A</v>
      </c>
      <c r="W3424">
        <f t="shared" si="86"/>
        <v>0</v>
      </c>
    </row>
    <row r="3425" spans="1:23">
      <c r="A3425" s="375"/>
      <c r="C3425" s="7"/>
      <c r="U3425" t="e">
        <f>VLOOKUP($B3425,Summary!$A:$C,3,0)</f>
        <v>#N/A</v>
      </c>
      <c r="V3425" t="e">
        <f>VLOOKUP($B3425,Summary!$A:$E,5,0)</f>
        <v>#N/A</v>
      </c>
      <c r="W3425">
        <f t="shared" si="86"/>
        <v>0</v>
      </c>
    </row>
    <row r="3426" spans="1:23">
      <c r="A3426" s="375"/>
      <c r="C3426" s="7"/>
      <c r="U3426" t="e">
        <f>VLOOKUP($B3426,Summary!$A:$C,3,0)</f>
        <v>#N/A</v>
      </c>
      <c r="V3426" t="e">
        <f>VLOOKUP($B3426,Summary!$A:$E,5,0)</f>
        <v>#N/A</v>
      </c>
      <c r="W3426">
        <f t="shared" si="86"/>
        <v>0</v>
      </c>
    </row>
    <row r="3427" spans="1:23">
      <c r="A3427" s="375"/>
      <c r="C3427" s="7"/>
      <c r="U3427" t="e">
        <f>VLOOKUP($B3427,Summary!$A:$C,3,0)</f>
        <v>#N/A</v>
      </c>
      <c r="V3427" t="e">
        <f>VLOOKUP($B3427,Summary!$A:$E,5,0)</f>
        <v>#N/A</v>
      </c>
      <c r="W3427">
        <f t="shared" si="86"/>
        <v>0</v>
      </c>
    </row>
    <row r="3428" spans="1:23">
      <c r="A3428" s="375"/>
      <c r="C3428" s="7"/>
      <c r="U3428" t="e">
        <f>VLOOKUP($B3428,Summary!$A:$C,3,0)</f>
        <v>#N/A</v>
      </c>
      <c r="V3428" t="e">
        <f>VLOOKUP($B3428,Summary!$A:$E,5,0)</f>
        <v>#N/A</v>
      </c>
      <c r="W3428">
        <f t="shared" si="86"/>
        <v>0</v>
      </c>
    </row>
    <row r="3429" spans="1:23">
      <c r="A3429" s="375"/>
      <c r="C3429" s="7"/>
      <c r="U3429" t="e">
        <f>VLOOKUP($B3429,Summary!$A:$C,3,0)</f>
        <v>#N/A</v>
      </c>
      <c r="V3429" t="e">
        <f>VLOOKUP($B3429,Summary!$A:$E,5,0)</f>
        <v>#N/A</v>
      </c>
      <c r="W3429">
        <f t="shared" si="86"/>
        <v>0</v>
      </c>
    </row>
    <row r="3430" spans="1:23">
      <c r="A3430" s="375"/>
      <c r="C3430" s="7"/>
      <c r="U3430" t="e">
        <f>VLOOKUP($B3430,Summary!$A:$C,3,0)</f>
        <v>#N/A</v>
      </c>
      <c r="V3430" t="e">
        <f>VLOOKUP($B3430,Summary!$A:$E,5,0)</f>
        <v>#N/A</v>
      </c>
      <c r="W3430">
        <f t="shared" si="86"/>
        <v>0</v>
      </c>
    </row>
    <row r="3431" spans="1:23">
      <c r="A3431" s="375"/>
      <c r="C3431" s="7"/>
      <c r="U3431" t="e">
        <f>VLOOKUP($B3431,Summary!$A:$C,3,0)</f>
        <v>#N/A</v>
      </c>
      <c r="V3431" t="e">
        <f>VLOOKUP($B3431,Summary!$A:$E,5,0)</f>
        <v>#N/A</v>
      </c>
      <c r="W3431">
        <f t="shared" si="86"/>
        <v>0</v>
      </c>
    </row>
    <row r="3432" spans="1:23">
      <c r="A3432" s="375"/>
      <c r="C3432" s="7"/>
      <c r="U3432" t="e">
        <f>VLOOKUP($B3432,Summary!$A:$C,3,0)</f>
        <v>#N/A</v>
      </c>
      <c r="V3432" t="e">
        <f>VLOOKUP($B3432,Summary!$A:$E,5,0)</f>
        <v>#N/A</v>
      </c>
      <c r="W3432">
        <f t="shared" si="86"/>
        <v>0</v>
      </c>
    </row>
    <row r="3433" spans="1:23">
      <c r="A3433" s="375"/>
      <c r="C3433" s="7"/>
      <c r="U3433" t="e">
        <f>VLOOKUP($B3433,Summary!$A:$C,3,0)</f>
        <v>#N/A</v>
      </c>
      <c r="V3433" t="e">
        <f>VLOOKUP($B3433,Summary!$A:$E,5,0)</f>
        <v>#N/A</v>
      </c>
      <c r="W3433">
        <f t="shared" si="86"/>
        <v>0</v>
      </c>
    </row>
    <row r="3434" spans="1:23">
      <c r="A3434" s="375"/>
      <c r="C3434" s="7"/>
      <c r="U3434" t="e">
        <f>VLOOKUP($B3434,Summary!$A:$C,3,0)</f>
        <v>#N/A</v>
      </c>
      <c r="V3434" t="e">
        <f>VLOOKUP($B3434,Summary!$A:$E,5,0)</f>
        <v>#N/A</v>
      </c>
      <c r="W3434">
        <f t="shared" si="86"/>
        <v>0</v>
      </c>
    </row>
    <row r="3435" spans="1:23">
      <c r="A3435" s="375"/>
      <c r="C3435" s="7"/>
      <c r="U3435" t="e">
        <f>VLOOKUP($B3435,Summary!$A:$C,3,0)</f>
        <v>#N/A</v>
      </c>
      <c r="V3435" t="e">
        <f>VLOOKUP($B3435,Summary!$A:$E,5,0)</f>
        <v>#N/A</v>
      </c>
      <c r="W3435">
        <f t="shared" si="86"/>
        <v>0</v>
      </c>
    </row>
    <row r="3436" spans="1:23">
      <c r="A3436" s="375"/>
      <c r="C3436" s="7"/>
      <c r="U3436" t="e">
        <f>VLOOKUP($B3436,Summary!$A:$C,3,0)</f>
        <v>#N/A</v>
      </c>
      <c r="V3436" t="e">
        <f>VLOOKUP($B3436,Summary!$A:$E,5,0)</f>
        <v>#N/A</v>
      </c>
      <c r="W3436">
        <f t="shared" si="86"/>
        <v>0</v>
      </c>
    </row>
    <row r="3437" spans="1:23">
      <c r="A3437" s="375"/>
      <c r="C3437" s="7"/>
      <c r="U3437" t="e">
        <f>VLOOKUP($B3437,Summary!$A:$C,3,0)</f>
        <v>#N/A</v>
      </c>
      <c r="V3437" t="e">
        <f>VLOOKUP($B3437,Summary!$A:$E,5,0)</f>
        <v>#N/A</v>
      </c>
      <c r="W3437">
        <f t="shared" si="86"/>
        <v>0</v>
      </c>
    </row>
    <row r="3438" spans="1:23">
      <c r="A3438" s="375"/>
      <c r="C3438" s="7"/>
      <c r="U3438" t="e">
        <f>VLOOKUP($B3438,Summary!$A:$C,3,0)</f>
        <v>#N/A</v>
      </c>
      <c r="V3438" t="e">
        <f>VLOOKUP($B3438,Summary!$A:$E,5,0)</f>
        <v>#N/A</v>
      </c>
      <c r="W3438">
        <f t="shared" si="86"/>
        <v>0</v>
      </c>
    </row>
    <row r="3439" spans="1:23">
      <c r="A3439" s="375"/>
      <c r="C3439" s="7"/>
      <c r="U3439" t="e">
        <f>VLOOKUP($B3439,Summary!$A:$C,3,0)</f>
        <v>#N/A</v>
      </c>
      <c r="V3439" t="e">
        <f>VLOOKUP($B3439,Summary!$A:$E,5,0)</f>
        <v>#N/A</v>
      </c>
      <c r="W3439">
        <f t="shared" si="86"/>
        <v>0</v>
      </c>
    </row>
    <row r="3440" spans="1:23">
      <c r="A3440" s="375"/>
      <c r="C3440" s="7"/>
      <c r="U3440" t="e">
        <f>VLOOKUP($B3440,Summary!$A:$C,3,0)</f>
        <v>#N/A</v>
      </c>
      <c r="V3440" t="e">
        <f>VLOOKUP($B3440,Summary!$A:$E,5,0)</f>
        <v>#N/A</v>
      </c>
      <c r="W3440">
        <f t="shared" si="86"/>
        <v>0</v>
      </c>
    </row>
    <row r="3441" spans="1:23">
      <c r="A3441" s="375"/>
      <c r="C3441" s="7"/>
      <c r="U3441" t="e">
        <f>VLOOKUP($B3441,Summary!$A:$C,3,0)</f>
        <v>#N/A</v>
      </c>
      <c r="V3441" t="e">
        <f>VLOOKUP($B3441,Summary!$A:$E,5,0)</f>
        <v>#N/A</v>
      </c>
      <c r="W3441">
        <f t="shared" si="86"/>
        <v>0</v>
      </c>
    </row>
    <row r="3442" spans="1:23">
      <c r="A3442" s="375"/>
      <c r="C3442" s="7"/>
      <c r="U3442" t="e">
        <f>VLOOKUP($B3442,Summary!$A:$C,3,0)</f>
        <v>#N/A</v>
      </c>
      <c r="V3442" t="e">
        <f>VLOOKUP($B3442,Summary!$A:$E,5,0)</f>
        <v>#N/A</v>
      </c>
      <c r="W3442">
        <f t="shared" si="86"/>
        <v>0</v>
      </c>
    </row>
    <row r="3443" spans="1:23">
      <c r="A3443" s="375"/>
      <c r="C3443" s="7"/>
      <c r="U3443" t="e">
        <f>VLOOKUP($B3443,Summary!$A:$C,3,0)</f>
        <v>#N/A</v>
      </c>
      <c r="V3443" t="e">
        <f>VLOOKUP($B3443,Summary!$A:$E,5,0)</f>
        <v>#N/A</v>
      </c>
      <c r="W3443">
        <f t="shared" si="86"/>
        <v>0</v>
      </c>
    </row>
    <row r="3444" spans="1:23">
      <c r="A3444" s="375"/>
      <c r="C3444" s="7"/>
      <c r="U3444" t="e">
        <f>VLOOKUP($B3444,Summary!$A:$C,3,0)</f>
        <v>#N/A</v>
      </c>
      <c r="V3444" t="e">
        <f>VLOOKUP($B3444,Summary!$A:$E,5,0)</f>
        <v>#N/A</v>
      </c>
      <c r="W3444">
        <f t="shared" si="86"/>
        <v>0</v>
      </c>
    </row>
    <row r="3445" spans="1:23">
      <c r="A3445" s="375"/>
      <c r="C3445" s="7"/>
      <c r="U3445" t="e">
        <f>VLOOKUP($B3445,Summary!$A:$C,3,0)</f>
        <v>#N/A</v>
      </c>
      <c r="V3445" t="e">
        <f>VLOOKUP($B3445,Summary!$A:$E,5,0)</f>
        <v>#N/A</v>
      </c>
      <c r="W3445">
        <f t="shared" si="86"/>
        <v>0</v>
      </c>
    </row>
    <row r="3446" spans="1:23">
      <c r="A3446" s="375"/>
      <c r="C3446" s="7"/>
      <c r="U3446" t="e">
        <f>VLOOKUP($B3446,Summary!$A:$C,3,0)</f>
        <v>#N/A</v>
      </c>
      <c r="V3446" t="e">
        <f>VLOOKUP($B3446,Summary!$A:$E,5,0)</f>
        <v>#N/A</v>
      </c>
      <c r="W3446">
        <f t="shared" si="86"/>
        <v>0</v>
      </c>
    </row>
    <row r="3447" spans="1:23">
      <c r="A3447" s="375"/>
      <c r="C3447" s="7"/>
      <c r="U3447" t="e">
        <f>VLOOKUP($B3447,Summary!$A:$C,3,0)</f>
        <v>#N/A</v>
      </c>
      <c r="V3447" t="e">
        <f>VLOOKUP($B3447,Summary!$A:$E,5,0)</f>
        <v>#N/A</v>
      </c>
      <c r="W3447">
        <f t="shared" si="86"/>
        <v>0</v>
      </c>
    </row>
    <row r="3448" spans="1:23">
      <c r="A3448" s="375"/>
      <c r="C3448" s="7"/>
      <c r="U3448" t="e">
        <f>VLOOKUP($B3448,Summary!$A:$C,3,0)</f>
        <v>#N/A</v>
      </c>
      <c r="V3448" t="e">
        <f>VLOOKUP($B3448,Summary!$A:$E,5,0)</f>
        <v>#N/A</v>
      </c>
      <c r="W3448">
        <f t="shared" si="86"/>
        <v>0</v>
      </c>
    </row>
    <row r="3449" spans="1:23">
      <c r="A3449" s="375"/>
      <c r="C3449" s="7"/>
      <c r="U3449" t="e">
        <f>VLOOKUP($B3449,Summary!$A:$C,3,0)</f>
        <v>#N/A</v>
      </c>
      <c r="V3449" t="e">
        <f>VLOOKUP($B3449,Summary!$A:$E,5,0)</f>
        <v>#N/A</v>
      </c>
      <c r="W3449">
        <f t="shared" si="86"/>
        <v>0</v>
      </c>
    </row>
    <row r="3450" spans="1:23">
      <c r="A3450" s="375"/>
      <c r="C3450" s="7"/>
      <c r="U3450" t="e">
        <f>VLOOKUP($B3450,Summary!$A:$C,3,0)</f>
        <v>#N/A</v>
      </c>
      <c r="V3450" t="e">
        <f>VLOOKUP($B3450,Summary!$A:$E,5,0)</f>
        <v>#N/A</v>
      </c>
      <c r="W3450">
        <f t="shared" si="86"/>
        <v>0</v>
      </c>
    </row>
    <row r="3451" spans="1:23">
      <c r="A3451" s="375"/>
      <c r="C3451" s="7"/>
      <c r="U3451" t="e">
        <f>VLOOKUP($B3451,Summary!$A:$C,3,0)</f>
        <v>#N/A</v>
      </c>
      <c r="V3451" t="e">
        <f>VLOOKUP($B3451,Summary!$A:$E,5,0)</f>
        <v>#N/A</v>
      </c>
      <c r="W3451">
        <f t="shared" si="86"/>
        <v>0</v>
      </c>
    </row>
    <row r="3452" spans="1:23">
      <c r="A3452" s="375"/>
      <c r="C3452" s="7"/>
      <c r="U3452" t="e">
        <f>VLOOKUP($B3452,Summary!$A:$C,3,0)</f>
        <v>#N/A</v>
      </c>
      <c r="V3452" t="e">
        <f>VLOOKUP($B3452,Summary!$A:$E,5,0)</f>
        <v>#N/A</v>
      </c>
      <c r="W3452">
        <f t="shared" si="86"/>
        <v>0</v>
      </c>
    </row>
    <row r="3453" spans="1:23">
      <c r="A3453" s="375"/>
      <c r="C3453" s="7"/>
      <c r="U3453" t="e">
        <f>VLOOKUP($B3453,Summary!$A:$C,3,0)</f>
        <v>#N/A</v>
      </c>
      <c r="V3453" t="e">
        <f>VLOOKUP($B3453,Summary!$A:$E,5,0)</f>
        <v>#N/A</v>
      </c>
      <c r="W3453">
        <f t="shared" si="86"/>
        <v>0</v>
      </c>
    </row>
    <row r="3454" spans="1:23">
      <c r="A3454" s="375"/>
      <c r="C3454" s="7"/>
      <c r="U3454" t="e">
        <f>VLOOKUP($B3454,Summary!$A:$C,3,0)</f>
        <v>#N/A</v>
      </c>
      <c r="V3454" t="e">
        <f>VLOOKUP($B3454,Summary!$A:$E,5,0)</f>
        <v>#N/A</v>
      </c>
      <c r="W3454">
        <f t="shared" si="86"/>
        <v>0</v>
      </c>
    </row>
    <row r="3455" spans="1:23">
      <c r="A3455" s="375"/>
      <c r="C3455" s="7"/>
      <c r="U3455" t="e">
        <f>VLOOKUP($B3455,Summary!$A:$C,3,0)</f>
        <v>#N/A</v>
      </c>
      <c r="V3455" t="e">
        <f>VLOOKUP($B3455,Summary!$A:$E,5,0)</f>
        <v>#N/A</v>
      </c>
      <c r="W3455">
        <f t="shared" si="86"/>
        <v>0</v>
      </c>
    </row>
    <row r="3456" spans="1:23">
      <c r="A3456" s="375"/>
      <c r="C3456" s="7"/>
      <c r="U3456" t="e">
        <f>VLOOKUP($B3456,Summary!$A:$C,3,0)</f>
        <v>#N/A</v>
      </c>
      <c r="V3456" t="e">
        <f>VLOOKUP($B3456,Summary!$A:$E,5,0)</f>
        <v>#N/A</v>
      </c>
      <c r="W3456">
        <f t="shared" si="86"/>
        <v>0</v>
      </c>
    </row>
    <row r="3457" spans="1:23">
      <c r="A3457" s="375"/>
      <c r="C3457" s="7"/>
      <c r="U3457" t="e">
        <f>VLOOKUP($B3457,Summary!$A:$C,3,0)</f>
        <v>#N/A</v>
      </c>
      <c r="V3457" t="e">
        <f>VLOOKUP($B3457,Summary!$A:$E,5,0)</f>
        <v>#N/A</v>
      </c>
      <c r="W3457">
        <f t="shared" si="86"/>
        <v>0</v>
      </c>
    </row>
    <row r="3458" spans="1:23">
      <c r="A3458" s="375"/>
      <c r="C3458" s="7"/>
      <c r="U3458" t="e">
        <f>VLOOKUP($B3458,Summary!$A:$C,3,0)</f>
        <v>#N/A</v>
      </c>
      <c r="V3458" t="e">
        <f>VLOOKUP($B3458,Summary!$A:$E,5,0)</f>
        <v>#N/A</v>
      </c>
      <c r="W3458">
        <f t="shared" si="86"/>
        <v>0</v>
      </c>
    </row>
    <row r="3459" spans="1:23">
      <c r="A3459" s="375"/>
      <c r="C3459" s="7"/>
      <c r="U3459" t="e">
        <f>VLOOKUP($B3459,Summary!$A:$C,3,0)</f>
        <v>#N/A</v>
      </c>
      <c r="V3459" t="e">
        <f>VLOOKUP($B3459,Summary!$A:$E,5,0)</f>
        <v>#N/A</v>
      </c>
      <c r="W3459">
        <f t="shared" si="86"/>
        <v>0</v>
      </c>
    </row>
    <row r="3460" spans="1:23">
      <c r="A3460" s="375"/>
      <c r="C3460" s="7"/>
      <c r="U3460" t="e">
        <f>VLOOKUP($B3460,Summary!$A:$C,3,0)</f>
        <v>#N/A</v>
      </c>
      <c r="V3460" t="e">
        <f>VLOOKUP($B3460,Summary!$A:$E,5,0)</f>
        <v>#N/A</v>
      </c>
      <c r="W3460">
        <f t="shared" si="86"/>
        <v>0</v>
      </c>
    </row>
    <row r="3461" spans="1:23">
      <c r="A3461" s="375"/>
      <c r="C3461" s="7"/>
      <c r="U3461" t="e">
        <f>VLOOKUP($B3461,Summary!$A:$C,3,0)</f>
        <v>#N/A</v>
      </c>
      <c r="V3461" t="e">
        <f>VLOOKUP($B3461,Summary!$A:$E,5,0)</f>
        <v>#N/A</v>
      </c>
      <c r="W3461">
        <f t="shared" si="86"/>
        <v>0</v>
      </c>
    </row>
    <row r="3462" spans="1:23">
      <c r="A3462" s="375"/>
      <c r="C3462" s="7"/>
      <c r="U3462" t="e">
        <f>VLOOKUP($B3462,Summary!$A:$C,3,0)</f>
        <v>#N/A</v>
      </c>
      <c r="V3462" t="e">
        <f>VLOOKUP($B3462,Summary!$A:$E,5,0)</f>
        <v>#N/A</v>
      </c>
      <c r="W3462">
        <f t="shared" si="86"/>
        <v>0</v>
      </c>
    </row>
    <row r="3463" spans="1:23">
      <c r="A3463" s="375"/>
      <c r="C3463" s="7"/>
      <c r="U3463" t="e">
        <f>VLOOKUP($B3463,Summary!$A:$C,3,0)</f>
        <v>#N/A</v>
      </c>
      <c r="V3463" t="e">
        <f>VLOOKUP($B3463,Summary!$A:$E,5,0)</f>
        <v>#N/A</v>
      </c>
      <c r="W3463">
        <f t="shared" si="86"/>
        <v>0</v>
      </c>
    </row>
    <row r="3464" spans="1:23">
      <c r="A3464" s="375"/>
      <c r="C3464" s="7"/>
      <c r="U3464" t="e">
        <f>VLOOKUP($B3464,Summary!$A:$C,3,0)</f>
        <v>#N/A</v>
      </c>
      <c r="V3464" t="e">
        <f>VLOOKUP($B3464,Summary!$A:$E,5,0)</f>
        <v>#N/A</v>
      </c>
      <c r="W3464">
        <f t="shared" si="86"/>
        <v>0</v>
      </c>
    </row>
    <row r="3465" spans="1:23">
      <c r="A3465" s="375"/>
      <c r="C3465" s="7"/>
      <c r="U3465" t="e">
        <f>VLOOKUP($B3465,Summary!$A:$C,3,0)</f>
        <v>#N/A</v>
      </c>
      <c r="V3465" t="e">
        <f>VLOOKUP($B3465,Summary!$A:$E,5,0)</f>
        <v>#N/A</v>
      </c>
      <c r="W3465">
        <f t="shared" si="86"/>
        <v>0</v>
      </c>
    </row>
    <row r="3466" spans="1:23">
      <c r="A3466" s="375"/>
      <c r="C3466" s="7"/>
      <c r="U3466" t="e">
        <f>VLOOKUP($B3466,Summary!$A:$C,3,0)</f>
        <v>#N/A</v>
      </c>
      <c r="V3466" t="e">
        <f>VLOOKUP($B3466,Summary!$A:$E,5,0)</f>
        <v>#N/A</v>
      </c>
      <c r="W3466">
        <f t="shared" si="86"/>
        <v>0</v>
      </c>
    </row>
    <row r="3467" spans="1:23">
      <c r="A3467" s="375"/>
      <c r="C3467" s="7"/>
      <c r="U3467" t="e">
        <f>VLOOKUP($B3467,Summary!$A:$C,3,0)</f>
        <v>#N/A</v>
      </c>
      <c r="V3467" t="e">
        <f>VLOOKUP($B3467,Summary!$A:$E,5,0)</f>
        <v>#N/A</v>
      </c>
      <c r="W3467">
        <f t="shared" si="86"/>
        <v>0</v>
      </c>
    </row>
    <row r="3468" spans="1:23">
      <c r="A3468" s="375"/>
      <c r="C3468" s="7"/>
      <c r="U3468" t="e">
        <f>VLOOKUP($B3468,Summary!$A:$C,3,0)</f>
        <v>#N/A</v>
      </c>
      <c r="V3468" t="e">
        <f>VLOOKUP($B3468,Summary!$A:$E,5,0)</f>
        <v>#N/A</v>
      </c>
      <c r="W3468">
        <f t="shared" si="86"/>
        <v>0</v>
      </c>
    </row>
    <row r="3469" spans="1:23">
      <c r="A3469" s="375"/>
      <c r="C3469" s="7"/>
      <c r="U3469" t="e">
        <f>VLOOKUP($B3469,Summary!$A:$C,3,0)</f>
        <v>#N/A</v>
      </c>
      <c r="V3469" t="e">
        <f>VLOOKUP($B3469,Summary!$A:$E,5,0)</f>
        <v>#N/A</v>
      </c>
      <c r="W3469">
        <f t="shared" si="86"/>
        <v>0</v>
      </c>
    </row>
    <row r="3470" spans="1:23">
      <c r="A3470" s="375"/>
      <c r="C3470" s="7"/>
      <c r="U3470" t="e">
        <f>VLOOKUP($B3470,Summary!$A:$C,3,0)</f>
        <v>#N/A</v>
      </c>
      <c r="V3470" t="e">
        <f>VLOOKUP($B3470,Summary!$A:$E,5,0)</f>
        <v>#N/A</v>
      </c>
      <c r="W3470">
        <f t="shared" si="86"/>
        <v>0</v>
      </c>
    </row>
    <row r="3471" spans="1:23">
      <c r="A3471" s="375"/>
      <c r="C3471" s="7"/>
      <c r="U3471" t="e">
        <f>VLOOKUP($B3471,Summary!$A:$C,3,0)</f>
        <v>#N/A</v>
      </c>
      <c r="V3471" t="e">
        <f>VLOOKUP($B3471,Summary!$A:$E,5,0)</f>
        <v>#N/A</v>
      </c>
      <c r="W3471">
        <f t="shared" si="86"/>
        <v>0</v>
      </c>
    </row>
    <row r="3472" spans="1:23">
      <c r="A3472" s="375"/>
      <c r="C3472" s="7"/>
      <c r="U3472" t="e">
        <f>VLOOKUP($B3472,Summary!$A:$C,3,0)</f>
        <v>#N/A</v>
      </c>
      <c r="V3472" t="e">
        <f>VLOOKUP($B3472,Summary!$A:$E,5,0)</f>
        <v>#N/A</v>
      </c>
      <c r="W3472">
        <f t="shared" si="86"/>
        <v>0</v>
      </c>
    </row>
    <row r="3473" spans="1:23">
      <c r="A3473" s="375"/>
      <c r="C3473" s="7"/>
      <c r="U3473" t="e">
        <f>VLOOKUP($B3473,Summary!$A:$C,3,0)</f>
        <v>#N/A</v>
      </c>
      <c r="V3473" t="e">
        <f>VLOOKUP($B3473,Summary!$A:$E,5,0)</f>
        <v>#N/A</v>
      </c>
      <c r="W3473">
        <f t="shared" si="86"/>
        <v>0</v>
      </c>
    </row>
    <row r="3474" spans="1:23">
      <c r="A3474" s="375"/>
      <c r="C3474" s="7"/>
      <c r="U3474" t="e">
        <f>VLOOKUP($B3474,Summary!$A:$C,3,0)</f>
        <v>#N/A</v>
      </c>
      <c r="V3474" t="e">
        <f>VLOOKUP($B3474,Summary!$A:$E,5,0)</f>
        <v>#N/A</v>
      </c>
      <c r="W3474">
        <f t="shared" si="86"/>
        <v>0</v>
      </c>
    </row>
    <row r="3475" spans="1:23">
      <c r="A3475" s="375"/>
      <c r="C3475" s="7"/>
      <c r="U3475" t="e">
        <f>VLOOKUP($B3475,Summary!$A:$C,3,0)</f>
        <v>#N/A</v>
      </c>
      <c r="V3475" t="e">
        <f>VLOOKUP($B3475,Summary!$A:$E,5,0)</f>
        <v>#N/A</v>
      </c>
      <c r="W3475">
        <f t="shared" si="86"/>
        <v>0</v>
      </c>
    </row>
    <row r="3476" spans="1:23">
      <c r="A3476" s="375"/>
      <c r="C3476" s="7"/>
      <c r="U3476" t="e">
        <f>VLOOKUP($B3476,Summary!$A:$C,3,0)</f>
        <v>#N/A</v>
      </c>
      <c r="V3476" t="e">
        <f>VLOOKUP($B3476,Summary!$A:$E,5,0)</f>
        <v>#N/A</v>
      </c>
      <c r="W3476">
        <f t="shared" si="86"/>
        <v>0</v>
      </c>
    </row>
    <row r="3477" spans="1:23">
      <c r="A3477" s="375"/>
      <c r="C3477" s="7"/>
      <c r="U3477" t="e">
        <f>VLOOKUP($B3477,Summary!$A:$C,3,0)</f>
        <v>#N/A</v>
      </c>
      <c r="V3477" t="e">
        <f>VLOOKUP($B3477,Summary!$A:$E,5,0)</f>
        <v>#N/A</v>
      </c>
      <c r="W3477">
        <f t="shared" si="86"/>
        <v>0</v>
      </c>
    </row>
    <row r="3478" spans="1:23">
      <c r="A3478" s="375"/>
      <c r="C3478" s="7"/>
      <c r="U3478" t="e">
        <f>VLOOKUP($B3478,Summary!$A:$C,3,0)</f>
        <v>#N/A</v>
      </c>
      <c r="V3478" t="e">
        <f>VLOOKUP($B3478,Summary!$A:$E,5,0)</f>
        <v>#N/A</v>
      </c>
      <c r="W3478">
        <f t="shared" si="86"/>
        <v>0</v>
      </c>
    </row>
    <row r="3479" spans="1:23">
      <c r="A3479" s="375"/>
      <c r="C3479" s="7"/>
      <c r="U3479" t="e">
        <f>VLOOKUP($B3479,Summary!$A:$C,3,0)</f>
        <v>#N/A</v>
      </c>
      <c r="V3479" t="e">
        <f>VLOOKUP($B3479,Summary!$A:$E,5,0)</f>
        <v>#N/A</v>
      </c>
      <c r="W3479">
        <f t="shared" si="86"/>
        <v>0</v>
      </c>
    </row>
    <row r="3480" spans="1:23">
      <c r="A3480" s="375"/>
      <c r="C3480" s="7"/>
      <c r="U3480" t="e">
        <f>VLOOKUP($B3480,Summary!$A:$C,3,0)</f>
        <v>#N/A</v>
      </c>
      <c r="V3480" t="e">
        <f>VLOOKUP($B3480,Summary!$A:$E,5,0)</f>
        <v>#N/A</v>
      </c>
      <c r="W3480">
        <f t="shared" si="86"/>
        <v>0</v>
      </c>
    </row>
    <row r="3481" spans="1:23">
      <c r="A3481" s="375"/>
      <c r="C3481" s="7"/>
      <c r="U3481" t="e">
        <f>VLOOKUP($B3481,Summary!$A:$C,3,0)</f>
        <v>#N/A</v>
      </c>
      <c r="V3481" t="e">
        <f>VLOOKUP($B3481,Summary!$A:$E,5,0)</f>
        <v>#N/A</v>
      </c>
      <c r="W3481">
        <f t="shared" ref="W3481:W3544" si="87">B3481</f>
        <v>0</v>
      </c>
    </row>
    <row r="3482" spans="1:23">
      <c r="A3482" s="375"/>
      <c r="C3482" s="7"/>
      <c r="U3482" t="e">
        <f>VLOOKUP($B3482,Summary!$A:$C,3,0)</f>
        <v>#N/A</v>
      </c>
      <c r="V3482" t="e">
        <f>VLOOKUP($B3482,Summary!$A:$E,5,0)</f>
        <v>#N/A</v>
      </c>
      <c r="W3482">
        <f t="shared" si="87"/>
        <v>0</v>
      </c>
    </row>
    <row r="3483" spans="1:23">
      <c r="A3483" s="375"/>
      <c r="C3483" s="7"/>
      <c r="U3483" t="e">
        <f>VLOOKUP($B3483,Summary!$A:$C,3,0)</f>
        <v>#N/A</v>
      </c>
      <c r="V3483" t="e">
        <f>VLOOKUP($B3483,Summary!$A:$E,5,0)</f>
        <v>#N/A</v>
      </c>
      <c r="W3483">
        <f t="shared" si="87"/>
        <v>0</v>
      </c>
    </row>
    <row r="3484" spans="1:23">
      <c r="A3484" s="375"/>
      <c r="C3484" s="7"/>
      <c r="U3484" t="e">
        <f>VLOOKUP($B3484,Summary!$A:$C,3,0)</f>
        <v>#N/A</v>
      </c>
      <c r="V3484" t="e">
        <f>VLOOKUP($B3484,Summary!$A:$E,5,0)</f>
        <v>#N/A</v>
      </c>
      <c r="W3484">
        <f t="shared" si="87"/>
        <v>0</v>
      </c>
    </row>
    <row r="3485" spans="1:23">
      <c r="A3485" s="375"/>
      <c r="C3485" s="7"/>
      <c r="U3485" t="e">
        <f>VLOOKUP($B3485,Summary!$A:$C,3,0)</f>
        <v>#N/A</v>
      </c>
      <c r="V3485" t="e">
        <f>VLOOKUP($B3485,Summary!$A:$E,5,0)</f>
        <v>#N/A</v>
      </c>
      <c r="W3485">
        <f t="shared" si="87"/>
        <v>0</v>
      </c>
    </row>
    <row r="3486" spans="1:23">
      <c r="A3486" s="375"/>
      <c r="C3486" s="7"/>
      <c r="U3486" t="e">
        <f>VLOOKUP($B3486,Summary!$A:$C,3,0)</f>
        <v>#N/A</v>
      </c>
      <c r="V3486" t="e">
        <f>VLOOKUP($B3486,Summary!$A:$E,5,0)</f>
        <v>#N/A</v>
      </c>
      <c r="W3486">
        <f t="shared" si="87"/>
        <v>0</v>
      </c>
    </row>
    <row r="3487" spans="1:23">
      <c r="A3487" s="375"/>
      <c r="C3487" s="7"/>
      <c r="U3487" t="e">
        <f>VLOOKUP($B3487,Summary!$A:$C,3,0)</f>
        <v>#N/A</v>
      </c>
      <c r="V3487" t="e">
        <f>VLOOKUP($B3487,Summary!$A:$E,5,0)</f>
        <v>#N/A</v>
      </c>
      <c r="W3487">
        <f t="shared" si="87"/>
        <v>0</v>
      </c>
    </row>
    <row r="3488" spans="1:23">
      <c r="A3488" s="375"/>
      <c r="C3488" s="7"/>
      <c r="U3488" t="e">
        <f>VLOOKUP($B3488,Summary!$A:$C,3,0)</f>
        <v>#N/A</v>
      </c>
      <c r="V3488" t="e">
        <f>VLOOKUP($B3488,Summary!$A:$E,5,0)</f>
        <v>#N/A</v>
      </c>
      <c r="W3488">
        <f t="shared" si="87"/>
        <v>0</v>
      </c>
    </row>
    <row r="3489" spans="1:23">
      <c r="A3489" s="375"/>
      <c r="C3489" s="7"/>
      <c r="U3489" t="e">
        <f>VLOOKUP($B3489,Summary!$A:$C,3,0)</f>
        <v>#N/A</v>
      </c>
      <c r="V3489" t="e">
        <f>VLOOKUP($B3489,Summary!$A:$E,5,0)</f>
        <v>#N/A</v>
      </c>
      <c r="W3489">
        <f t="shared" si="87"/>
        <v>0</v>
      </c>
    </row>
    <row r="3490" spans="1:23">
      <c r="A3490" s="375"/>
      <c r="C3490" s="7"/>
      <c r="U3490" t="e">
        <f>VLOOKUP($B3490,Summary!$A:$C,3,0)</f>
        <v>#N/A</v>
      </c>
      <c r="V3490" t="e">
        <f>VLOOKUP($B3490,Summary!$A:$E,5,0)</f>
        <v>#N/A</v>
      </c>
      <c r="W3490">
        <f t="shared" si="87"/>
        <v>0</v>
      </c>
    </row>
    <row r="3491" spans="1:23">
      <c r="A3491" s="375"/>
      <c r="C3491" s="7"/>
      <c r="U3491" t="e">
        <f>VLOOKUP($B3491,Summary!$A:$C,3,0)</f>
        <v>#N/A</v>
      </c>
      <c r="V3491" t="e">
        <f>VLOOKUP($B3491,Summary!$A:$E,5,0)</f>
        <v>#N/A</v>
      </c>
      <c r="W3491">
        <f t="shared" si="87"/>
        <v>0</v>
      </c>
    </row>
    <row r="3492" spans="1:23">
      <c r="A3492" s="375"/>
      <c r="C3492" s="7"/>
      <c r="U3492" t="e">
        <f>VLOOKUP($B3492,Summary!$A:$C,3,0)</f>
        <v>#N/A</v>
      </c>
      <c r="V3492" t="e">
        <f>VLOOKUP($B3492,Summary!$A:$E,5,0)</f>
        <v>#N/A</v>
      </c>
      <c r="W3492">
        <f t="shared" si="87"/>
        <v>0</v>
      </c>
    </row>
    <row r="3493" spans="1:23">
      <c r="A3493" s="375"/>
      <c r="C3493" s="7"/>
      <c r="U3493" t="e">
        <f>VLOOKUP($B3493,Summary!$A:$C,3,0)</f>
        <v>#N/A</v>
      </c>
      <c r="V3493" t="e">
        <f>VLOOKUP($B3493,Summary!$A:$E,5,0)</f>
        <v>#N/A</v>
      </c>
      <c r="W3493">
        <f t="shared" si="87"/>
        <v>0</v>
      </c>
    </row>
    <row r="3494" spans="1:23">
      <c r="A3494" s="375"/>
      <c r="C3494" s="7"/>
      <c r="U3494" t="e">
        <f>VLOOKUP($B3494,Summary!$A:$C,3,0)</f>
        <v>#N/A</v>
      </c>
      <c r="V3494" t="e">
        <f>VLOOKUP($B3494,Summary!$A:$E,5,0)</f>
        <v>#N/A</v>
      </c>
      <c r="W3494">
        <f t="shared" si="87"/>
        <v>0</v>
      </c>
    </row>
    <row r="3495" spans="1:23">
      <c r="A3495" s="375"/>
      <c r="C3495" s="7"/>
      <c r="U3495" t="e">
        <f>VLOOKUP($B3495,Summary!$A:$C,3,0)</f>
        <v>#N/A</v>
      </c>
      <c r="V3495" t="e">
        <f>VLOOKUP($B3495,Summary!$A:$E,5,0)</f>
        <v>#N/A</v>
      </c>
      <c r="W3495">
        <f t="shared" si="87"/>
        <v>0</v>
      </c>
    </row>
    <row r="3496" spans="1:23">
      <c r="A3496" s="375"/>
      <c r="C3496" s="7"/>
      <c r="U3496" t="e">
        <f>VLOOKUP($B3496,Summary!$A:$C,3,0)</f>
        <v>#N/A</v>
      </c>
      <c r="V3496" t="e">
        <f>VLOOKUP($B3496,Summary!$A:$E,5,0)</f>
        <v>#N/A</v>
      </c>
      <c r="W3496">
        <f t="shared" si="87"/>
        <v>0</v>
      </c>
    </row>
    <row r="3497" spans="1:23">
      <c r="A3497" s="375"/>
      <c r="C3497" s="7"/>
      <c r="U3497" t="e">
        <f>VLOOKUP($B3497,Summary!$A:$C,3,0)</f>
        <v>#N/A</v>
      </c>
      <c r="V3497" t="e">
        <f>VLOOKUP($B3497,Summary!$A:$E,5,0)</f>
        <v>#N/A</v>
      </c>
      <c r="W3497">
        <f t="shared" si="87"/>
        <v>0</v>
      </c>
    </row>
    <row r="3498" spans="1:23">
      <c r="A3498" s="375"/>
      <c r="C3498" s="7"/>
      <c r="U3498" t="e">
        <f>VLOOKUP($B3498,Summary!$A:$C,3,0)</f>
        <v>#N/A</v>
      </c>
      <c r="V3498" t="e">
        <f>VLOOKUP($B3498,Summary!$A:$E,5,0)</f>
        <v>#N/A</v>
      </c>
      <c r="W3498">
        <f t="shared" si="87"/>
        <v>0</v>
      </c>
    </row>
    <row r="3499" spans="1:23">
      <c r="A3499" s="375"/>
      <c r="C3499" s="7"/>
      <c r="U3499" t="e">
        <f>VLOOKUP($B3499,Summary!$A:$C,3,0)</f>
        <v>#N/A</v>
      </c>
      <c r="V3499" t="e">
        <f>VLOOKUP($B3499,Summary!$A:$E,5,0)</f>
        <v>#N/A</v>
      </c>
      <c r="W3499">
        <f t="shared" si="87"/>
        <v>0</v>
      </c>
    </row>
    <row r="3500" spans="1:23">
      <c r="A3500" s="375"/>
      <c r="C3500" s="7"/>
      <c r="U3500" t="e">
        <f>VLOOKUP($B3500,Summary!$A:$C,3,0)</f>
        <v>#N/A</v>
      </c>
      <c r="V3500" t="e">
        <f>VLOOKUP($B3500,Summary!$A:$E,5,0)</f>
        <v>#N/A</v>
      </c>
      <c r="W3500">
        <f t="shared" si="87"/>
        <v>0</v>
      </c>
    </row>
    <row r="3501" spans="1:23">
      <c r="A3501" s="375"/>
      <c r="C3501" s="7"/>
      <c r="U3501" t="e">
        <f>VLOOKUP($B3501,Summary!$A:$C,3,0)</f>
        <v>#N/A</v>
      </c>
      <c r="V3501" t="e">
        <f>VLOOKUP($B3501,Summary!$A:$E,5,0)</f>
        <v>#N/A</v>
      </c>
      <c r="W3501">
        <f t="shared" si="87"/>
        <v>0</v>
      </c>
    </row>
    <row r="3502" spans="1:23">
      <c r="A3502" s="375"/>
      <c r="C3502" s="7"/>
      <c r="U3502" t="e">
        <f>VLOOKUP($B3502,Summary!$A:$C,3,0)</f>
        <v>#N/A</v>
      </c>
      <c r="V3502" t="e">
        <f>VLOOKUP($B3502,Summary!$A:$E,5,0)</f>
        <v>#N/A</v>
      </c>
      <c r="W3502">
        <f t="shared" si="87"/>
        <v>0</v>
      </c>
    </row>
    <row r="3503" spans="1:23">
      <c r="A3503" s="375"/>
      <c r="C3503" s="7"/>
      <c r="U3503" t="e">
        <f>VLOOKUP($B3503,Summary!$A:$C,3,0)</f>
        <v>#N/A</v>
      </c>
      <c r="V3503" t="e">
        <f>VLOOKUP($B3503,Summary!$A:$E,5,0)</f>
        <v>#N/A</v>
      </c>
      <c r="W3503">
        <f t="shared" si="87"/>
        <v>0</v>
      </c>
    </row>
    <row r="3504" spans="1:23">
      <c r="A3504" s="375"/>
      <c r="C3504" s="7"/>
      <c r="U3504" t="e">
        <f>VLOOKUP($B3504,Summary!$A:$C,3,0)</f>
        <v>#N/A</v>
      </c>
      <c r="V3504" t="e">
        <f>VLOOKUP($B3504,Summary!$A:$E,5,0)</f>
        <v>#N/A</v>
      </c>
      <c r="W3504">
        <f t="shared" si="87"/>
        <v>0</v>
      </c>
    </row>
    <row r="3505" spans="1:23">
      <c r="A3505" s="375"/>
      <c r="C3505" s="7"/>
      <c r="U3505" t="e">
        <f>VLOOKUP($B3505,Summary!$A:$C,3,0)</f>
        <v>#N/A</v>
      </c>
      <c r="V3505" t="e">
        <f>VLOOKUP($B3505,Summary!$A:$E,5,0)</f>
        <v>#N/A</v>
      </c>
      <c r="W3505">
        <f t="shared" si="87"/>
        <v>0</v>
      </c>
    </row>
    <row r="3506" spans="1:23">
      <c r="A3506" s="375"/>
      <c r="C3506" s="7"/>
      <c r="U3506" t="e">
        <f>VLOOKUP($B3506,Summary!$A:$C,3,0)</f>
        <v>#N/A</v>
      </c>
      <c r="V3506" t="e">
        <f>VLOOKUP($B3506,Summary!$A:$E,5,0)</f>
        <v>#N/A</v>
      </c>
      <c r="W3506">
        <f t="shared" si="87"/>
        <v>0</v>
      </c>
    </row>
    <row r="3507" spans="1:23">
      <c r="A3507" s="375"/>
      <c r="C3507" s="7"/>
      <c r="U3507" t="e">
        <f>VLOOKUP($B3507,Summary!$A:$C,3,0)</f>
        <v>#N/A</v>
      </c>
      <c r="V3507" t="e">
        <f>VLOOKUP($B3507,Summary!$A:$E,5,0)</f>
        <v>#N/A</v>
      </c>
      <c r="W3507">
        <f t="shared" si="87"/>
        <v>0</v>
      </c>
    </row>
    <row r="3508" spans="1:23">
      <c r="A3508" s="375"/>
      <c r="C3508" s="7"/>
      <c r="U3508" t="e">
        <f>VLOOKUP($B3508,Summary!$A:$C,3,0)</f>
        <v>#N/A</v>
      </c>
      <c r="V3508" t="e">
        <f>VLOOKUP($B3508,Summary!$A:$E,5,0)</f>
        <v>#N/A</v>
      </c>
      <c r="W3508">
        <f t="shared" si="87"/>
        <v>0</v>
      </c>
    </row>
    <row r="3509" spans="1:23">
      <c r="A3509" s="375"/>
      <c r="C3509" s="7"/>
      <c r="U3509" t="e">
        <f>VLOOKUP($B3509,Summary!$A:$C,3,0)</f>
        <v>#N/A</v>
      </c>
      <c r="V3509" t="e">
        <f>VLOOKUP($B3509,Summary!$A:$E,5,0)</f>
        <v>#N/A</v>
      </c>
      <c r="W3509">
        <f t="shared" si="87"/>
        <v>0</v>
      </c>
    </row>
    <row r="3510" spans="1:23">
      <c r="A3510" s="375"/>
      <c r="C3510" s="7"/>
      <c r="U3510" t="e">
        <f>VLOOKUP($B3510,Summary!$A:$C,3,0)</f>
        <v>#N/A</v>
      </c>
      <c r="V3510" t="e">
        <f>VLOOKUP($B3510,Summary!$A:$E,5,0)</f>
        <v>#N/A</v>
      </c>
      <c r="W3510">
        <f t="shared" si="87"/>
        <v>0</v>
      </c>
    </row>
    <row r="3511" spans="1:23">
      <c r="A3511" s="375"/>
      <c r="C3511" s="7"/>
      <c r="U3511" t="e">
        <f>VLOOKUP($B3511,Summary!$A:$C,3,0)</f>
        <v>#N/A</v>
      </c>
      <c r="V3511" t="e">
        <f>VLOOKUP($B3511,Summary!$A:$E,5,0)</f>
        <v>#N/A</v>
      </c>
      <c r="W3511">
        <f t="shared" si="87"/>
        <v>0</v>
      </c>
    </row>
    <row r="3512" spans="1:23">
      <c r="A3512" s="375"/>
      <c r="C3512" s="7"/>
      <c r="U3512" t="e">
        <f>VLOOKUP($B3512,Summary!$A:$C,3,0)</f>
        <v>#N/A</v>
      </c>
      <c r="V3512" t="e">
        <f>VLOOKUP($B3512,Summary!$A:$E,5,0)</f>
        <v>#N/A</v>
      </c>
      <c r="W3512">
        <f t="shared" si="87"/>
        <v>0</v>
      </c>
    </row>
    <row r="3513" spans="1:23">
      <c r="A3513" s="375"/>
      <c r="C3513" s="7"/>
      <c r="U3513" t="e">
        <f>VLOOKUP($B3513,Summary!$A:$C,3,0)</f>
        <v>#N/A</v>
      </c>
      <c r="V3513" t="e">
        <f>VLOOKUP($B3513,Summary!$A:$E,5,0)</f>
        <v>#N/A</v>
      </c>
      <c r="W3513">
        <f t="shared" si="87"/>
        <v>0</v>
      </c>
    </row>
    <row r="3514" spans="1:23">
      <c r="A3514" s="375"/>
      <c r="C3514" s="7"/>
      <c r="U3514" t="e">
        <f>VLOOKUP($B3514,Summary!$A:$C,3,0)</f>
        <v>#N/A</v>
      </c>
      <c r="V3514" t="e">
        <f>VLOOKUP($B3514,Summary!$A:$E,5,0)</f>
        <v>#N/A</v>
      </c>
      <c r="W3514">
        <f t="shared" si="87"/>
        <v>0</v>
      </c>
    </row>
    <row r="3515" spans="1:23">
      <c r="A3515" s="375"/>
      <c r="C3515" s="7"/>
      <c r="U3515" t="e">
        <f>VLOOKUP($B3515,Summary!$A:$C,3,0)</f>
        <v>#N/A</v>
      </c>
      <c r="V3515" t="e">
        <f>VLOOKUP($B3515,Summary!$A:$E,5,0)</f>
        <v>#N/A</v>
      </c>
      <c r="W3515">
        <f t="shared" si="87"/>
        <v>0</v>
      </c>
    </row>
    <row r="3516" spans="1:23">
      <c r="A3516" s="375"/>
      <c r="C3516" s="7"/>
      <c r="U3516" t="e">
        <f>VLOOKUP($B3516,Summary!$A:$C,3,0)</f>
        <v>#N/A</v>
      </c>
      <c r="V3516" t="e">
        <f>VLOOKUP($B3516,Summary!$A:$E,5,0)</f>
        <v>#N/A</v>
      </c>
      <c r="W3516">
        <f t="shared" si="87"/>
        <v>0</v>
      </c>
    </row>
    <row r="3517" spans="1:23">
      <c r="A3517" s="375"/>
      <c r="C3517" s="7"/>
      <c r="U3517" t="e">
        <f>VLOOKUP($B3517,Summary!$A:$C,3,0)</f>
        <v>#N/A</v>
      </c>
      <c r="V3517" t="e">
        <f>VLOOKUP($B3517,Summary!$A:$E,5,0)</f>
        <v>#N/A</v>
      </c>
      <c r="W3517">
        <f t="shared" si="87"/>
        <v>0</v>
      </c>
    </row>
    <row r="3518" spans="1:23">
      <c r="A3518" s="375"/>
      <c r="C3518" s="7"/>
      <c r="U3518" t="e">
        <f>VLOOKUP($B3518,Summary!$A:$C,3,0)</f>
        <v>#N/A</v>
      </c>
      <c r="V3518" t="e">
        <f>VLOOKUP($B3518,Summary!$A:$E,5,0)</f>
        <v>#N/A</v>
      </c>
      <c r="W3518">
        <f t="shared" si="87"/>
        <v>0</v>
      </c>
    </row>
    <row r="3519" spans="1:23">
      <c r="A3519" s="375"/>
      <c r="C3519" s="7"/>
      <c r="U3519" t="e">
        <f>VLOOKUP($B3519,Summary!$A:$C,3,0)</f>
        <v>#N/A</v>
      </c>
      <c r="V3519" t="e">
        <f>VLOOKUP($B3519,Summary!$A:$E,5,0)</f>
        <v>#N/A</v>
      </c>
      <c r="W3519">
        <f t="shared" si="87"/>
        <v>0</v>
      </c>
    </row>
    <row r="3520" spans="1:23">
      <c r="A3520" s="375"/>
      <c r="C3520" s="7"/>
      <c r="U3520" t="e">
        <f>VLOOKUP($B3520,Summary!$A:$C,3,0)</f>
        <v>#N/A</v>
      </c>
      <c r="V3520" t="e">
        <f>VLOOKUP($B3520,Summary!$A:$E,5,0)</f>
        <v>#N/A</v>
      </c>
      <c r="W3520">
        <f t="shared" si="87"/>
        <v>0</v>
      </c>
    </row>
    <row r="3521" spans="1:23">
      <c r="A3521" s="375"/>
      <c r="C3521" s="7"/>
      <c r="U3521" t="e">
        <f>VLOOKUP($B3521,Summary!$A:$C,3,0)</f>
        <v>#N/A</v>
      </c>
      <c r="V3521" t="e">
        <f>VLOOKUP($B3521,Summary!$A:$E,5,0)</f>
        <v>#N/A</v>
      </c>
      <c r="W3521">
        <f t="shared" si="87"/>
        <v>0</v>
      </c>
    </row>
    <row r="3522" spans="1:23">
      <c r="A3522" s="375"/>
      <c r="C3522" s="7"/>
      <c r="U3522" t="e">
        <f>VLOOKUP($B3522,Summary!$A:$C,3,0)</f>
        <v>#N/A</v>
      </c>
      <c r="V3522" t="e">
        <f>VLOOKUP($B3522,Summary!$A:$E,5,0)</f>
        <v>#N/A</v>
      </c>
      <c r="W3522">
        <f t="shared" si="87"/>
        <v>0</v>
      </c>
    </row>
    <row r="3523" spans="1:23">
      <c r="A3523" s="375"/>
      <c r="C3523" s="7"/>
      <c r="U3523" t="e">
        <f>VLOOKUP($B3523,Summary!$A:$C,3,0)</f>
        <v>#N/A</v>
      </c>
      <c r="V3523" t="e">
        <f>VLOOKUP($B3523,Summary!$A:$E,5,0)</f>
        <v>#N/A</v>
      </c>
      <c r="W3523">
        <f t="shared" si="87"/>
        <v>0</v>
      </c>
    </row>
    <row r="3524" spans="1:23">
      <c r="A3524" s="375"/>
      <c r="C3524" s="7"/>
      <c r="U3524" t="e">
        <f>VLOOKUP($B3524,Summary!$A:$C,3,0)</f>
        <v>#N/A</v>
      </c>
      <c r="V3524" t="e">
        <f>VLOOKUP($B3524,Summary!$A:$E,5,0)</f>
        <v>#N/A</v>
      </c>
      <c r="W3524">
        <f t="shared" si="87"/>
        <v>0</v>
      </c>
    </row>
    <row r="3525" spans="1:23">
      <c r="A3525" s="375"/>
      <c r="C3525" s="7"/>
      <c r="U3525" t="e">
        <f>VLOOKUP($B3525,Summary!$A:$C,3,0)</f>
        <v>#N/A</v>
      </c>
      <c r="V3525" t="e">
        <f>VLOOKUP($B3525,Summary!$A:$E,5,0)</f>
        <v>#N/A</v>
      </c>
      <c r="W3525">
        <f t="shared" si="87"/>
        <v>0</v>
      </c>
    </row>
    <row r="3526" spans="1:23">
      <c r="A3526" s="375"/>
      <c r="C3526" s="7"/>
      <c r="U3526" t="e">
        <f>VLOOKUP($B3526,Summary!$A:$C,3,0)</f>
        <v>#N/A</v>
      </c>
      <c r="V3526" t="e">
        <f>VLOOKUP($B3526,Summary!$A:$E,5,0)</f>
        <v>#N/A</v>
      </c>
      <c r="W3526">
        <f t="shared" si="87"/>
        <v>0</v>
      </c>
    </row>
    <row r="3527" spans="1:23">
      <c r="A3527" s="375"/>
      <c r="C3527" s="7"/>
      <c r="U3527" t="e">
        <f>VLOOKUP($B3527,Summary!$A:$C,3,0)</f>
        <v>#N/A</v>
      </c>
      <c r="V3527" t="e">
        <f>VLOOKUP($B3527,Summary!$A:$E,5,0)</f>
        <v>#N/A</v>
      </c>
      <c r="W3527">
        <f t="shared" si="87"/>
        <v>0</v>
      </c>
    </row>
    <row r="3528" spans="1:23">
      <c r="A3528" s="375"/>
      <c r="C3528" s="7"/>
      <c r="U3528" t="e">
        <f>VLOOKUP($B3528,Summary!$A:$C,3,0)</f>
        <v>#N/A</v>
      </c>
      <c r="V3528" t="e">
        <f>VLOOKUP($B3528,Summary!$A:$E,5,0)</f>
        <v>#N/A</v>
      </c>
      <c r="W3528">
        <f t="shared" si="87"/>
        <v>0</v>
      </c>
    </row>
    <row r="3529" spans="1:23">
      <c r="A3529" s="375"/>
      <c r="C3529" s="7"/>
      <c r="U3529" t="e">
        <f>VLOOKUP($B3529,Summary!$A:$C,3,0)</f>
        <v>#N/A</v>
      </c>
      <c r="V3529" t="e">
        <f>VLOOKUP($B3529,Summary!$A:$E,5,0)</f>
        <v>#N/A</v>
      </c>
      <c r="W3529">
        <f t="shared" si="87"/>
        <v>0</v>
      </c>
    </row>
    <row r="3530" spans="1:23">
      <c r="A3530" s="375"/>
      <c r="C3530" s="7"/>
      <c r="U3530" t="e">
        <f>VLOOKUP($B3530,Summary!$A:$C,3,0)</f>
        <v>#N/A</v>
      </c>
      <c r="V3530" t="e">
        <f>VLOOKUP($B3530,Summary!$A:$E,5,0)</f>
        <v>#N/A</v>
      </c>
      <c r="W3530">
        <f t="shared" si="87"/>
        <v>0</v>
      </c>
    </row>
    <row r="3531" spans="1:23">
      <c r="A3531" s="375"/>
      <c r="C3531" s="7"/>
      <c r="U3531" t="e">
        <f>VLOOKUP($B3531,Summary!$A:$C,3,0)</f>
        <v>#N/A</v>
      </c>
      <c r="V3531" t="e">
        <f>VLOOKUP($B3531,Summary!$A:$E,5,0)</f>
        <v>#N/A</v>
      </c>
      <c r="W3531">
        <f t="shared" si="87"/>
        <v>0</v>
      </c>
    </row>
    <row r="3532" spans="1:23">
      <c r="A3532" s="375"/>
      <c r="C3532" s="7"/>
      <c r="U3532" t="e">
        <f>VLOOKUP($B3532,Summary!$A:$C,3,0)</f>
        <v>#N/A</v>
      </c>
      <c r="V3532" t="e">
        <f>VLOOKUP($B3532,Summary!$A:$E,5,0)</f>
        <v>#N/A</v>
      </c>
      <c r="W3532">
        <f t="shared" si="87"/>
        <v>0</v>
      </c>
    </row>
    <row r="3533" spans="1:23">
      <c r="A3533" s="375"/>
      <c r="C3533" s="7"/>
      <c r="U3533" t="e">
        <f>VLOOKUP($B3533,Summary!$A:$C,3,0)</f>
        <v>#N/A</v>
      </c>
      <c r="V3533" t="e">
        <f>VLOOKUP($B3533,Summary!$A:$E,5,0)</f>
        <v>#N/A</v>
      </c>
      <c r="W3533">
        <f t="shared" si="87"/>
        <v>0</v>
      </c>
    </row>
    <row r="3534" spans="1:23">
      <c r="A3534" s="375"/>
      <c r="C3534" s="7"/>
      <c r="U3534" t="e">
        <f>VLOOKUP($B3534,Summary!$A:$C,3,0)</f>
        <v>#N/A</v>
      </c>
      <c r="V3534" t="e">
        <f>VLOOKUP($B3534,Summary!$A:$E,5,0)</f>
        <v>#N/A</v>
      </c>
      <c r="W3534">
        <f t="shared" si="87"/>
        <v>0</v>
      </c>
    </row>
    <row r="3535" spans="1:23">
      <c r="A3535" s="375"/>
      <c r="C3535" s="7"/>
      <c r="U3535" t="e">
        <f>VLOOKUP($B3535,Summary!$A:$C,3,0)</f>
        <v>#N/A</v>
      </c>
      <c r="V3535" t="e">
        <f>VLOOKUP($B3535,Summary!$A:$E,5,0)</f>
        <v>#N/A</v>
      </c>
      <c r="W3535">
        <f t="shared" si="87"/>
        <v>0</v>
      </c>
    </row>
    <row r="3536" spans="1:23">
      <c r="A3536" s="375"/>
      <c r="C3536" s="7"/>
      <c r="U3536" t="e">
        <f>VLOOKUP($B3536,Summary!$A:$C,3,0)</f>
        <v>#N/A</v>
      </c>
      <c r="V3536" t="e">
        <f>VLOOKUP($B3536,Summary!$A:$E,5,0)</f>
        <v>#N/A</v>
      </c>
      <c r="W3536">
        <f t="shared" si="87"/>
        <v>0</v>
      </c>
    </row>
    <row r="3537" spans="1:23">
      <c r="A3537" s="375"/>
      <c r="C3537" s="7"/>
      <c r="U3537" t="e">
        <f>VLOOKUP($B3537,Summary!$A:$C,3,0)</f>
        <v>#N/A</v>
      </c>
      <c r="V3537" t="e">
        <f>VLOOKUP($B3537,Summary!$A:$E,5,0)</f>
        <v>#N/A</v>
      </c>
      <c r="W3537">
        <f t="shared" si="87"/>
        <v>0</v>
      </c>
    </row>
    <row r="3538" spans="1:23">
      <c r="A3538" s="375"/>
      <c r="C3538" s="7"/>
      <c r="U3538" t="e">
        <f>VLOOKUP($B3538,Summary!$A:$C,3,0)</f>
        <v>#N/A</v>
      </c>
      <c r="V3538" t="e">
        <f>VLOOKUP($B3538,Summary!$A:$E,5,0)</f>
        <v>#N/A</v>
      </c>
      <c r="W3538">
        <f t="shared" si="87"/>
        <v>0</v>
      </c>
    </row>
    <row r="3539" spans="1:23">
      <c r="A3539" s="375"/>
      <c r="C3539" s="7"/>
      <c r="U3539" t="e">
        <f>VLOOKUP($B3539,Summary!$A:$C,3,0)</f>
        <v>#N/A</v>
      </c>
      <c r="V3539" t="e">
        <f>VLOOKUP($B3539,Summary!$A:$E,5,0)</f>
        <v>#N/A</v>
      </c>
      <c r="W3539">
        <f t="shared" si="87"/>
        <v>0</v>
      </c>
    </row>
    <row r="3540" spans="1:23">
      <c r="A3540" s="375"/>
      <c r="C3540" s="7"/>
      <c r="U3540" t="e">
        <f>VLOOKUP($B3540,Summary!$A:$C,3,0)</f>
        <v>#N/A</v>
      </c>
      <c r="V3540" t="e">
        <f>VLOOKUP($B3540,Summary!$A:$E,5,0)</f>
        <v>#N/A</v>
      </c>
      <c r="W3540">
        <f t="shared" si="87"/>
        <v>0</v>
      </c>
    </row>
    <row r="3541" spans="1:23">
      <c r="A3541" s="375"/>
      <c r="C3541" s="7"/>
      <c r="U3541" t="e">
        <f>VLOOKUP($B3541,Summary!$A:$C,3,0)</f>
        <v>#N/A</v>
      </c>
      <c r="V3541" t="e">
        <f>VLOOKUP($B3541,Summary!$A:$E,5,0)</f>
        <v>#N/A</v>
      </c>
      <c r="W3541">
        <f t="shared" si="87"/>
        <v>0</v>
      </c>
    </row>
    <row r="3542" spans="1:23">
      <c r="A3542" s="375"/>
      <c r="C3542" s="7"/>
      <c r="U3542" t="e">
        <f>VLOOKUP($B3542,Summary!$A:$C,3,0)</f>
        <v>#N/A</v>
      </c>
      <c r="V3542" t="e">
        <f>VLOOKUP($B3542,Summary!$A:$E,5,0)</f>
        <v>#N/A</v>
      </c>
      <c r="W3542">
        <f t="shared" si="87"/>
        <v>0</v>
      </c>
    </row>
    <row r="3543" spans="1:23">
      <c r="A3543" s="375"/>
      <c r="C3543" s="7"/>
      <c r="U3543" t="e">
        <f>VLOOKUP($B3543,Summary!$A:$C,3,0)</f>
        <v>#N/A</v>
      </c>
      <c r="V3543" t="e">
        <f>VLOOKUP($B3543,Summary!$A:$E,5,0)</f>
        <v>#N/A</v>
      </c>
      <c r="W3543">
        <f t="shared" si="87"/>
        <v>0</v>
      </c>
    </row>
    <row r="3544" spans="1:23">
      <c r="A3544" s="375"/>
      <c r="C3544" s="7"/>
      <c r="U3544" t="e">
        <f>VLOOKUP($B3544,Summary!$A:$C,3,0)</f>
        <v>#N/A</v>
      </c>
      <c r="V3544" t="e">
        <f>VLOOKUP($B3544,Summary!$A:$E,5,0)</f>
        <v>#N/A</v>
      </c>
      <c r="W3544">
        <f t="shared" si="87"/>
        <v>0</v>
      </c>
    </row>
    <row r="3545" spans="1:23">
      <c r="A3545" s="375"/>
      <c r="C3545" s="7"/>
      <c r="U3545" t="e">
        <f>VLOOKUP($B3545,Summary!$A:$C,3,0)</f>
        <v>#N/A</v>
      </c>
      <c r="V3545" t="e">
        <f>VLOOKUP($B3545,Summary!$A:$E,5,0)</f>
        <v>#N/A</v>
      </c>
      <c r="W3545">
        <f t="shared" ref="W3545:W3608" si="88">B3545</f>
        <v>0</v>
      </c>
    </row>
    <row r="3546" spans="1:23">
      <c r="A3546" s="375"/>
      <c r="C3546" s="7"/>
      <c r="U3546" t="e">
        <f>VLOOKUP($B3546,Summary!$A:$C,3,0)</f>
        <v>#N/A</v>
      </c>
      <c r="V3546" t="e">
        <f>VLOOKUP($B3546,Summary!$A:$E,5,0)</f>
        <v>#N/A</v>
      </c>
      <c r="W3546">
        <f t="shared" si="88"/>
        <v>0</v>
      </c>
    </row>
    <row r="3547" spans="1:23">
      <c r="A3547" s="375"/>
      <c r="C3547" s="7"/>
      <c r="U3547" t="e">
        <f>VLOOKUP($B3547,Summary!$A:$C,3,0)</f>
        <v>#N/A</v>
      </c>
      <c r="V3547" t="e">
        <f>VLOOKUP($B3547,Summary!$A:$E,5,0)</f>
        <v>#N/A</v>
      </c>
      <c r="W3547">
        <f t="shared" si="88"/>
        <v>0</v>
      </c>
    </row>
    <row r="3548" spans="1:23">
      <c r="A3548" s="375"/>
      <c r="C3548" s="7"/>
      <c r="U3548" t="e">
        <f>VLOOKUP($B3548,Summary!$A:$C,3,0)</f>
        <v>#N/A</v>
      </c>
      <c r="V3548" t="e">
        <f>VLOOKUP($B3548,Summary!$A:$E,5,0)</f>
        <v>#N/A</v>
      </c>
      <c r="W3548">
        <f t="shared" si="88"/>
        <v>0</v>
      </c>
    </row>
    <row r="3549" spans="1:23">
      <c r="A3549" s="375"/>
      <c r="C3549" s="7"/>
      <c r="U3549" t="e">
        <f>VLOOKUP($B3549,Summary!$A:$C,3,0)</f>
        <v>#N/A</v>
      </c>
      <c r="V3549" t="e">
        <f>VLOOKUP($B3549,Summary!$A:$E,5,0)</f>
        <v>#N/A</v>
      </c>
      <c r="W3549">
        <f t="shared" si="88"/>
        <v>0</v>
      </c>
    </row>
    <row r="3550" spans="1:23">
      <c r="A3550" s="375"/>
      <c r="C3550" s="7"/>
      <c r="U3550" t="e">
        <f>VLOOKUP($B3550,Summary!$A:$C,3,0)</f>
        <v>#N/A</v>
      </c>
      <c r="V3550" t="e">
        <f>VLOOKUP($B3550,Summary!$A:$E,5,0)</f>
        <v>#N/A</v>
      </c>
      <c r="W3550">
        <f t="shared" si="88"/>
        <v>0</v>
      </c>
    </row>
    <row r="3551" spans="1:23">
      <c r="A3551" s="375"/>
      <c r="C3551" s="7"/>
      <c r="U3551" t="e">
        <f>VLOOKUP($B3551,Summary!$A:$C,3,0)</f>
        <v>#N/A</v>
      </c>
      <c r="V3551" t="e">
        <f>VLOOKUP($B3551,Summary!$A:$E,5,0)</f>
        <v>#N/A</v>
      </c>
      <c r="W3551">
        <f t="shared" si="88"/>
        <v>0</v>
      </c>
    </row>
    <row r="3552" spans="1:23">
      <c r="A3552" s="375"/>
      <c r="C3552" s="7"/>
      <c r="U3552" t="e">
        <f>VLOOKUP($B3552,Summary!$A:$C,3,0)</f>
        <v>#N/A</v>
      </c>
      <c r="V3552" t="e">
        <f>VLOOKUP($B3552,Summary!$A:$E,5,0)</f>
        <v>#N/A</v>
      </c>
      <c r="W3552">
        <f t="shared" si="88"/>
        <v>0</v>
      </c>
    </row>
    <row r="3553" spans="1:23">
      <c r="A3553" s="375"/>
      <c r="C3553" s="7"/>
      <c r="U3553" t="e">
        <f>VLOOKUP($B3553,Summary!$A:$C,3,0)</f>
        <v>#N/A</v>
      </c>
      <c r="V3553" t="e">
        <f>VLOOKUP($B3553,Summary!$A:$E,5,0)</f>
        <v>#N/A</v>
      </c>
      <c r="W3553">
        <f t="shared" si="88"/>
        <v>0</v>
      </c>
    </row>
    <row r="3554" spans="1:23">
      <c r="A3554" s="375"/>
      <c r="C3554" s="7"/>
      <c r="U3554" t="e">
        <f>VLOOKUP($B3554,Summary!$A:$C,3,0)</f>
        <v>#N/A</v>
      </c>
      <c r="V3554" t="e">
        <f>VLOOKUP($B3554,Summary!$A:$E,5,0)</f>
        <v>#N/A</v>
      </c>
      <c r="W3554">
        <f t="shared" si="88"/>
        <v>0</v>
      </c>
    </row>
    <row r="3555" spans="1:23">
      <c r="A3555" s="375"/>
      <c r="C3555" s="7"/>
      <c r="U3555" t="e">
        <f>VLOOKUP($B3555,Summary!$A:$C,3,0)</f>
        <v>#N/A</v>
      </c>
      <c r="V3555" t="e">
        <f>VLOOKUP($B3555,Summary!$A:$E,5,0)</f>
        <v>#N/A</v>
      </c>
      <c r="W3555">
        <f t="shared" si="88"/>
        <v>0</v>
      </c>
    </row>
    <row r="3556" spans="1:23">
      <c r="A3556" s="375"/>
      <c r="C3556" s="7"/>
      <c r="U3556" t="e">
        <f>VLOOKUP($B3556,Summary!$A:$C,3,0)</f>
        <v>#N/A</v>
      </c>
      <c r="V3556" t="e">
        <f>VLOOKUP($B3556,Summary!$A:$E,5,0)</f>
        <v>#N/A</v>
      </c>
      <c r="W3556">
        <f t="shared" si="88"/>
        <v>0</v>
      </c>
    </row>
    <row r="3557" spans="1:23">
      <c r="A3557" s="375"/>
      <c r="C3557" s="7"/>
      <c r="U3557" t="e">
        <f>VLOOKUP($B3557,Summary!$A:$C,3,0)</f>
        <v>#N/A</v>
      </c>
      <c r="V3557" t="e">
        <f>VLOOKUP($B3557,Summary!$A:$E,5,0)</f>
        <v>#N/A</v>
      </c>
      <c r="W3557">
        <f t="shared" si="88"/>
        <v>0</v>
      </c>
    </row>
    <row r="3558" spans="1:23">
      <c r="A3558" s="375"/>
      <c r="C3558" s="7"/>
      <c r="U3558" t="e">
        <f>VLOOKUP($B3558,Summary!$A:$C,3,0)</f>
        <v>#N/A</v>
      </c>
      <c r="V3558" t="e">
        <f>VLOOKUP($B3558,Summary!$A:$E,5,0)</f>
        <v>#N/A</v>
      </c>
      <c r="W3558">
        <f t="shared" si="88"/>
        <v>0</v>
      </c>
    </row>
    <row r="3559" spans="1:23">
      <c r="A3559" s="375"/>
      <c r="C3559" s="7"/>
      <c r="U3559" t="e">
        <f>VLOOKUP($B3559,Summary!$A:$C,3,0)</f>
        <v>#N/A</v>
      </c>
      <c r="V3559" t="e">
        <f>VLOOKUP($B3559,Summary!$A:$E,5,0)</f>
        <v>#N/A</v>
      </c>
      <c r="W3559">
        <f t="shared" si="88"/>
        <v>0</v>
      </c>
    </row>
    <row r="3560" spans="1:23">
      <c r="A3560" s="375"/>
      <c r="C3560" s="7"/>
      <c r="U3560" t="e">
        <f>VLOOKUP($B3560,Summary!$A:$C,3,0)</f>
        <v>#N/A</v>
      </c>
      <c r="V3560" t="e">
        <f>VLOOKUP($B3560,Summary!$A:$E,5,0)</f>
        <v>#N/A</v>
      </c>
      <c r="W3560">
        <f t="shared" si="88"/>
        <v>0</v>
      </c>
    </row>
    <row r="3561" spans="1:23">
      <c r="A3561" s="375"/>
      <c r="C3561" s="7"/>
      <c r="U3561" t="e">
        <f>VLOOKUP($B3561,Summary!$A:$C,3,0)</f>
        <v>#N/A</v>
      </c>
      <c r="V3561" t="e">
        <f>VLOOKUP($B3561,Summary!$A:$E,5,0)</f>
        <v>#N/A</v>
      </c>
      <c r="W3561">
        <f t="shared" si="88"/>
        <v>0</v>
      </c>
    </row>
    <row r="3562" spans="1:23">
      <c r="A3562" s="375"/>
      <c r="C3562" s="7"/>
      <c r="U3562" t="e">
        <f>VLOOKUP($B3562,Summary!$A:$C,3,0)</f>
        <v>#N/A</v>
      </c>
      <c r="V3562" t="e">
        <f>VLOOKUP($B3562,Summary!$A:$E,5,0)</f>
        <v>#N/A</v>
      </c>
      <c r="W3562">
        <f t="shared" si="88"/>
        <v>0</v>
      </c>
    </row>
    <row r="3563" spans="1:23">
      <c r="A3563" s="375"/>
      <c r="C3563" s="7"/>
      <c r="U3563" t="e">
        <f>VLOOKUP($B3563,Summary!$A:$C,3,0)</f>
        <v>#N/A</v>
      </c>
      <c r="V3563" t="e">
        <f>VLOOKUP($B3563,Summary!$A:$E,5,0)</f>
        <v>#N/A</v>
      </c>
      <c r="W3563">
        <f t="shared" si="88"/>
        <v>0</v>
      </c>
    </row>
    <row r="3564" spans="1:23">
      <c r="A3564" s="375"/>
      <c r="C3564" s="7"/>
      <c r="U3564" t="e">
        <f>VLOOKUP($B3564,Summary!$A:$C,3,0)</f>
        <v>#N/A</v>
      </c>
      <c r="V3564" t="e">
        <f>VLOOKUP($B3564,Summary!$A:$E,5,0)</f>
        <v>#N/A</v>
      </c>
      <c r="W3564">
        <f t="shared" si="88"/>
        <v>0</v>
      </c>
    </row>
    <row r="3565" spans="1:23">
      <c r="A3565" s="375"/>
      <c r="C3565" s="7"/>
      <c r="U3565" t="e">
        <f>VLOOKUP($B3565,Summary!$A:$C,3,0)</f>
        <v>#N/A</v>
      </c>
      <c r="V3565" t="e">
        <f>VLOOKUP($B3565,Summary!$A:$E,5,0)</f>
        <v>#N/A</v>
      </c>
      <c r="W3565">
        <f t="shared" si="88"/>
        <v>0</v>
      </c>
    </row>
    <row r="3566" spans="1:23">
      <c r="A3566" s="375"/>
      <c r="C3566" s="7"/>
      <c r="U3566" t="e">
        <f>VLOOKUP($B3566,Summary!$A:$C,3,0)</f>
        <v>#N/A</v>
      </c>
      <c r="V3566" t="e">
        <f>VLOOKUP($B3566,Summary!$A:$E,5,0)</f>
        <v>#N/A</v>
      </c>
      <c r="W3566">
        <f t="shared" si="88"/>
        <v>0</v>
      </c>
    </row>
    <row r="3567" spans="1:23">
      <c r="A3567" s="375"/>
      <c r="C3567" s="7"/>
      <c r="U3567" t="e">
        <f>VLOOKUP($B3567,Summary!$A:$C,3,0)</f>
        <v>#N/A</v>
      </c>
      <c r="V3567" t="e">
        <f>VLOOKUP($B3567,Summary!$A:$E,5,0)</f>
        <v>#N/A</v>
      </c>
      <c r="W3567">
        <f t="shared" si="88"/>
        <v>0</v>
      </c>
    </row>
    <row r="3568" spans="1:23">
      <c r="A3568" s="375"/>
      <c r="C3568" s="7"/>
      <c r="U3568" t="e">
        <f>VLOOKUP($B3568,Summary!$A:$C,3,0)</f>
        <v>#N/A</v>
      </c>
      <c r="V3568" t="e">
        <f>VLOOKUP($B3568,Summary!$A:$E,5,0)</f>
        <v>#N/A</v>
      </c>
      <c r="W3568">
        <f t="shared" si="88"/>
        <v>0</v>
      </c>
    </row>
    <row r="3569" spans="1:23">
      <c r="A3569" s="375"/>
      <c r="C3569" s="7"/>
      <c r="U3569" t="e">
        <f>VLOOKUP($B3569,Summary!$A:$C,3,0)</f>
        <v>#N/A</v>
      </c>
      <c r="V3569" t="e">
        <f>VLOOKUP($B3569,Summary!$A:$E,5,0)</f>
        <v>#N/A</v>
      </c>
      <c r="W3569">
        <f t="shared" si="88"/>
        <v>0</v>
      </c>
    </row>
    <row r="3570" spans="1:23">
      <c r="A3570" s="375"/>
      <c r="C3570" s="7"/>
      <c r="U3570" t="e">
        <f>VLOOKUP($B3570,Summary!$A:$C,3,0)</f>
        <v>#N/A</v>
      </c>
      <c r="V3570" t="e">
        <f>VLOOKUP($B3570,Summary!$A:$E,5,0)</f>
        <v>#N/A</v>
      </c>
      <c r="W3570">
        <f t="shared" si="88"/>
        <v>0</v>
      </c>
    </row>
    <row r="3571" spans="1:23">
      <c r="A3571" s="375"/>
      <c r="C3571" s="7"/>
      <c r="U3571" t="e">
        <f>VLOOKUP($B3571,Summary!$A:$C,3,0)</f>
        <v>#N/A</v>
      </c>
      <c r="V3571" t="e">
        <f>VLOOKUP($B3571,Summary!$A:$E,5,0)</f>
        <v>#N/A</v>
      </c>
      <c r="W3571">
        <f t="shared" si="88"/>
        <v>0</v>
      </c>
    </row>
    <row r="3572" spans="1:23">
      <c r="A3572" s="375"/>
      <c r="C3572" s="7"/>
      <c r="U3572" t="e">
        <f>VLOOKUP($B3572,Summary!$A:$C,3,0)</f>
        <v>#N/A</v>
      </c>
      <c r="V3572" t="e">
        <f>VLOOKUP($B3572,Summary!$A:$E,5,0)</f>
        <v>#N/A</v>
      </c>
      <c r="W3572">
        <f t="shared" si="88"/>
        <v>0</v>
      </c>
    </row>
    <row r="3573" spans="1:23">
      <c r="A3573" s="375"/>
      <c r="C3573" s="7"/>
      <c r="U3573" t="e">
        <f>VLOOKUP($B3573,Summary!$A:$C,3,0)</f>
        <v>#N/A</v>
      </c>
      <c r="V3573" t="e">
        <f>VLOOKUP($B3573,Summary!$A:$E,5,0)</f>
        <v>#N/A</v>
      </c>
      <c r="W3573">
        <f t="shared" si="88"/>
        <v>0</v>
      </c>
    </row>
    <row r="3574" spans="1:23">
      <c r="A3574" s="375"/>
      <c r="C3574" s="7"/>
      <c r="U3574" t="e">
        <f>VLOOKUP($B3574,Summary!$A:$C,3,0)</f>
        <v>#N/A</v>
      </c>
      <c r="V3574" t="e">
        <f>VLOOKUP($B3574,Summary!$A:$E,5,0)</f>
        <v>#N/A</v>
      </c>
      <c r="W3574">
        <f t="shared" si="88"/>
        <v>0</v>
      </c>
    </row>
    <row r="3575" spans="1:23">
      <c r="A3575" s="375"/>
      <c r="C3575" s="7"/>
      <c r="U3575" t="e">
        <f>VLOOKUP($B3575,Summary!$A:$C,3,0)</f>
        <v>#N/A</v>
      </c>
      <c r="V3575" t="e">
        <f>VLOOKUP($B3575,Summary!$A:$E,5,0)</f>
        <v>#N/A</v>
      </c>
      <c r="W3575">
        <f t="shared" si="88"/>
        <v>0</v>
      </c>
    </row>
    <row r="3576" spans="1:23">
      <c r="A3576" s="375"/>
      <c r="C3576" s="7"/>
      <c r="U3576" t="e">
        <f>VLOOKUP($B3576,Summary!$A:$C,3,0)</f>
        <v>#N/A</v>
      </c>
      <c r="V3576" t="e">
        <f>VLOOKUP($B3576,Summary!$A:$E,5,0)</f>
        <v>#N/A</v>
      </c>
      <c r="W3576">
        <f t="shared" si="88"/>
        <v>0</v>
      </c>
    </row>
    <row r="3577" spans="1:23">
      <c r="A3577" s="375"/>
      <c r="C3577" s="7"/>
      <c r="U3577" t="e">
        <f>VLOOKUP($B3577,Summary!$A:$C,3,0)</f>
        <v>#N/A</v>
      </c>
      <c r="V3577" t="e">
        <f>VLOOKUP($B3577,Summary!$A:$E,5,0)</f>
        <v>#N/A</v>
      </c>
      <c r="W3577">
        <f t="shared" si="88"/>
        <v>0</v>
      </c>
    </row>
    <row r="3578" spans="1:23">
      <c r="A3578" s="375"/>
      <c r="C3578" s="7"/>
      <c r="U3578" t="e">
        <f>VLOOKUP($B3578,Summary!$A:$C,3,0)</f>
        <v>#N/A</v>
      </c>
      <c r="V3578" t="e">
        <f>VLOOKUP($B3578,Summary!$A:$E,5,0)</f>
        <v>#N/A</v>
      </c>
      <c r="W3578">
        <f t="shared" si="88"/>
        <v>0</v>
      </c>
    </row>
    <row r="3579" spans="1:23">
      <c r="A3579" s="375"/>
      <c r="C3579" s="7"/>
      <c r="U3579" t="e">
        <f>VLOOKUP($B3579,Summary!$A:$C,3,0)</f>
        <v>#N/A</v>
      </c>
      <c r="V3579" t="e">
        <f>VLOOKUP($B3579,Summary!$A:$E,5,0)</f>
        <v>#N/A</v>
      </c>
      <c r="W3579">
        <f t="shared" si="88"/>
        <v>0</v>
      </c>
    </row>
    <row r="3580" spans="1:23">
      <c r="A3580" s="375"/>
      <c r="C3580" s="7"/>
      <c r="U3580" t="e">
        <f>VLOOKUP($B3580,Summary!$A:$C,3,0)</f>
        <v>#N/A</v>
      </c>
      <c r="V3580" t="e">
        <f>VLOOKUP($B3580,Summary!$A:$E,5,0)</f>
        <v>#N/A</v>
      </c>
      <c r="W3580">
        <f t="shared" si="88"/>
        <v>0</v>
      </c>
    </row>
    <row r="3581" spans="1:23">
      <c r="A3581" s="375"/>
      <c r="C3581" s="7"/>
      <c r="U3581" t="e">
        <f>VLOOKUP($B3581,Summary!$A:$C,3,0)</f>
        <v>#N/A</v>
      </c>
      <c r="V3581" t="e">
        <f>VLOOKUP($B3581,Summary!$A:$E,5,0)</f>
        <v>#N/A</v>
      </c>
      <c r="W3581">
        <f t="shared" si="88"/>
        <v>0</v>
      </c>
    </row>
    <row r="3582" spans="1:23">
      <c r="A3582" s="375"/>
      <c r="C3582" s="7"/>
      <c r="U3582" t="e">
        <f>VLOOKUP($B3582,Summary!$A:$C,3,0)</f>
        <v>#N/A</v>
      </c>
      <c r="V3582" t="e">
        <f>VLOOKUP($B3582,Summary!$A:$E,5,0)</f>
        <v>#N/A</v>
      </c>
      <c r="W3582">
        <f t="shared" si="88"/>
        <v>0</v>
      </c>
    </row>
    <row r="3583" spans="1:23">
      <c r="A3583" s="375"/>
      <c r="C3583" s="7"/>
      <c r="U3583" t="e">
        <f>VLOOKUP($B3583,Summary!$A:$C,3,0)</f>
        <v>#N/A</v>
      </c>
      <c r="V3583" t="e">
        <f>VLOOKUP($B3583,Summary!$A:$E,5,0)</f>
        <v>#N/A</v>
      </c>
      <c r="W3583">
        <f t="shared" si="88"/>
        <v>0</v>
      </c>
    </row>
    <row r="3584" spans="1:23">
      <c r="A3584" s="375"/>
      <c r="C3584" s="7"/>
      <c r="U3584" t="e">
        <f>VLOOKUP($B3584,Summary!$A:$C,3,0)</f>
        <v>#N/A</v>
      </c>
      <c r="V3584" t="e">
        <f>VLOOKUP($B3584,Summary!$A:$E,5,0)</f>
        <v>#N/A</v>
      </c>
      <c r="W3584">
        <f t="shared" si="88"/>
        <v>0</v>
      </c>
    </row>
    <row r="3585" spans="1:23">
      <c r="A3585" s="375"/>
      <c r="C3585" s="7"/>
      <c r="U3585" t="e">
        <f>VLOOKUP($B3585,Summary!$A:$C,3,0)</f>
        <v>#N/A</v>
      </c>
      <c r="V3585" t="e">
        <f>VLOOKUP($B3585,Summary!$A:$E,5,0)</f>
        <v>#N/A</v>
      </c>
      <c r="W3585">
        <f t="shared" si="88"/>
        <v>0</v>
      </c>
    </row>
    <row r="3586" spans="1:23">
      <c r="A3586" s="375"/>
      <c r="C3586" s="7"/>
      <c r="U3586" t="e">
        <f>VLOOKUP($B3586,Summary!$A:$C,3,0)</f>
        <v>#N/A</v>
      </c>
      <c r="V3586" t="e">
        <f>VLOOKUP($B3586,Summary!$A:$E,5,0)</f>
        <v>#N/A</v>
      </c>
      <c r="W3586">
        <f t="shared" si="88"/>
        <v>0</v>
      </c>
    </row>
    <row r="3587" spans="1:23">
      <c r="A3587" s="375"/>
      <c r="C3587" s="7"/>
      <c r="U3587" t="e">
        <f>VLOOKUP($B3587,Summary!$A:$C,3,0)</f>
        <v>#N/A</v>
      </c>
      <c r="V3587" t="e">
        <f>VLOOKUP($B3587,Summary!$A:$E,5,0)</f>
        <v>#N/A</v>
      </c>
      <c r="W3587">
        <f t="shared" si="88"/>
        <v>0</v>
      </c>
    </row>
    <row r="3588" spans="1:23">
      <c r="A3588" s="375"/>
      <c r="C3588" s="7"/>
      <c r="U3588" t="e">
        <f>VLOOKUP($B3588,Summary!$A:$C,3,0)</f>
        <v>#N/A</v>
      </c>
      <c r="V3588" t="e">
        <f>VLOOKUP($B3588,Summary!$A:$E,5,0)</f>
        <v>#N/A</v>
      </c>
      <c r="W3588">
        <f t="shared" si="88"/>
        <v>0</v>
      </c>
    </row>
    <row r="3589" spans="1:23">
      <c r="A3589" s="375"/>
      <c r="C3589" s="7"/>
      <c r="U3589" t="e">
        <f>VLOOKUP($B3589,Summary!$A:$C,3,0)</f>
        <v>#N/A</v>
      </c>
      <c r="V3589" t="e">
        <f>VLOOKUP($B3589,Summary!$A:$E,5,0)</f>
        <v>#N/A</v>
      </c>
      <c r="W3589">
        <f t="shared" si="88"/>
        <v>0</v>
      </c>
    </row>
    <row r="3590" spans="1:23">
      <c r="A3590" s="375"/>
      <c r="C3590" s="7"/>
      <c r="U3590" t="e">
        <f>VLOOKUP($B3590,Summary!$A:$C,3,0)</f>
        <v>#N/A</v>
      </c>
      <c r="V3590" t="e">
        <f>VLOOKUP($B3590,Summary!$A:$E,5,0)</f>
        <v>#N/A</v>
      </c>
      <c r="W3590">
        <f t="shared" si="88"/>
        <v>0</v>
      </c>
    </row>
    <row r="3591" spans="1:23">
      <c r="A3591" s="375"/>
      <c r="C3591" s="7"/>
      <c r="U3591" t="e">
        <f>VLOOKUP($B3591,Summary!$A:$C,3,0)</f>
        <v>#N/A</v>
      </c>
      <c r="V3591" t="e">
        <f>VLOOKUP($B3591,Summary!$A:$E,5,0)</f>
        <v>#N/A</v>
      </c>
      <c r="W3591">
        <f t="shared" si="88"/>
        <v>0</v>
      </c>
    </row>
    <row r="3592" spans="1:23">
      <c r="A3592" s="375"/>
      <c r="C3592" s="7"/>
      <c r="U3592" t="e">
        <f>VLOOKUP($B3592,Summary!$A:$C,3,0)</f>
        <v>#N/A</v>
      </c>
      <c r="V3592" t="e">
        <f>VLOOKUP($B3592,Summary!$A:$E,5,0)</f>
        <v>#N/A</v>
      </c>
      <c r="W3592">
        <f t="shared" si="88"/>
        <v>0</v>
      </c>
    </row>
    <row r="3593" spans="1:23">
      <c r="A3593" s="375"/>
      <c r="C3593" s="7"/>
      <c r="U3593" t="e">
        <f>VLOOKUP($B3593,Summary!$A:$C,3,0)</f>
        <v>#N/A</v>
      </c>
      <c r="V3593" t="e">
        <f>VLOOKUP($B3593,Summary!$A:$E,5,0)</f>
        <v>#N/A</v>
      </c>
      <c r="W3593">
        <f t="shared" si="88"/>
        <v>0</v>
      </c>
    </row>
    <row r="3594" spans="1:23">
      <c r="A3594" s="375"/>
      <c r="C3594" s="7"/>
      <c r="U3594" t="e">
        <f>VLOOKUP($B3594,Summary!$A:$C,3,0)</f>
        <v>#N/A</v>
      </c>
      <c r="V3594" t="e">
        <f>VLOOKUP($B3594,Summary!$A:$E,5,0)</f>
        <v>#N/A</v>
      </c>
      <c r="W3594">
        <f t="shared" si="88"/>
        <v>0</v>
      </c>
    </row>
    <row r="3595" spans="1:23">
      <c r="A3595" s="375"/>
      <c r="C3595" s="7"/>
      <c r="U3595" t="e">
        <f>VLOOKUP($B3595,Summary!$A:$C,3,0)</f>
        <v>#N/A</v>
      </c>
      <c r="V3595" t="e">
        <f>VLOOKUP($B3595,Summary!$A:$E,5,0)</f>
        <v>#N/A</v>
      </c>
      <c r="W3595">
        <f t="shared" si="88"/>
        <v>0</v>
      </c>
    </row>
    <row r="3596" spans="1:23">
      <c r="A3596" s="375"/>
      <c r="C3596" s="7"/>
      <c r="U3596" t="e">
        <f>VLOOKUP($B3596,Summary!$A:$C,3,0)</f>
        <v>#N/A</v>
      </c>
      <c r="V3596" t="e">
        <f>VLOOKUP($B3596,Summary!$A:$E,5,0)</f>
        <v>#N/A</v>
      </c>
      <c r="W3596">
        <f t="shared" si="88"/>
        <v>0</v>
      </c>
    </row>
    <row r="3597" spans="1:23">
      <c r="A3597" s="375"/>
      <c r="C3597" s="7"/>
      <c r="U3597" t="e">
        <f>VLOOKUP($B3597,Summary!$A:$C,3,0)</f>
        <v>#N/A</v>
      </c>
      <c r="V3597" t="e">
        <f>VLOOKUP($B3597,Summary!$A:$E,5,0)</f>
        <v>#N/A</v>
      </c>
      <c r="W3597">
        <f t="shared" si="88"/>
        <v>0</v>
      </c>
    </row>
    <row r="3598" spans="1:23">
      <c r="A3598" s="375"/>
      <c r="C3598" s="7"/>
      <c r="U3598" t="e">
        <f>VLOOKUP($B3598,Summary!$A:$C,3,0)</f>
        <v>#N/A</v>
      </c>
      <c r="V3598" t="e">
        <f>VLOOKUP($B3598,Summary!$A:$E,5,0)</f>
        <v>#N/A</v>
      </c>
      <c r="W3598">
        <f t="shared" si="88"/>
        <v>0</v>
      </c>
    </row>
    <row r="3599" spans="1:23">
      <c r="A3599" s="375"/>
      <c r="C3599" s="7"/>
      <c r="U3599" t="e">
        <f>VLOOKUP($B3599,Summary!$A:$C,3,0)</f>
        <v>#N/A</v>
      </c>
      <c r="V3599" t="e">
        <f>VLOOKUP($B3599,Summary!$A:$E,5,0)</f>
        <v>#N/A</v>
      </c>
      <c r="W3599">
        <f t="shared" si="88"/>
        <v>0</v>
      </c>
    </row>
    <row r="3600" spans="1:23">
      <c r="A3600" s="375"/>
      <c r="C3600" s="7"/>
      <c r="U3600" t="e">
        <f>VLOOKUP($B3600,Summary!$A:$C,3,0)</f>
        <v>#N/A</v>
      </c>
      <c r="V3600" t="e">
        <f>VLOOKUP($B3600,Summary!$A:$E,5,0)</f>
        <v>#N/A</v>
      </c>
      <c r="W3600">
        <f t="shared" si="88"/>
        <v>0</v>
      </c>
    </row>
    <row r="3601" spans="1:23">
      <c r="A3601" s="375"/>
      <c r="C3601" s="7"/>
      <c r="U3601" t="e">
        <f>VLOOKUP($B3601,Summary!$A:$C,3,0)</f>
        <v>#N/A</v>
      </c>
      <c r="V3601" t="e">
        <f>VLOOKUP($B3601,Summary!$A:$E,5,0)</f>
        <v>#N/A</v>
      </c>
      <c r="W3601">
        <f t="shared" si="88"/>
        <v>0</v>
      </c>
    </row>
    <row r="3602" spans="1:23">
      <c r="A3602" s="375"/>
      <c r="C3602" s="7"/>
      <c r="U3602" t="e">
        <f>VLOOKUP($B3602,Summary!$A:$C,3,0)</f>
        <v>#N/A</v>
      </c>
      <c r="V3602" t="e">
        <f>VLOOKUP($B3602,Summary!$A:$E,5,0)</f>
        <v>#N/A</v>
      </c>
      <c r="W3602">
        <f t="shared" si="88"/>
        <v>0</v>
      </c>
    </row>
    <row r="3603" spans="1:23">
      <c r="A3603" s="375"/>
      <c r="C3603" s="7"/>
      <c r="U3603" t="e">
        <f>VLOOKUP($B3603,Summary!$A:$C,3,0)</f>
        <v>#N/A</v>
      </c>
      <c r="V3603" t="e">
        <f>VLOOKUP($B3603,Summary!$A:$E,5,0)</f>
        <v>#N/A</v>
      </c>
      <c r="W3603">
        <f t="shared" si="88"/>
        <v>0</v>
      </c>
    </row>
    <row r="3604" spans="1:23">
      <c r="A3604" s="375"/>
      <c r="C3604" s="7"/>
      <c r="U3604" t="e">
        <f>VLOOKUP($B3604,Summary!$A:$C,3,0)</f>
        <v>#N/A</v>
      </c>
      <c r="V3604" t="e">
        <f>VLOOKUP($B3604,Summary!$A:$E,5,0)</f>
        <v>#N/A</v>
      </c>
      <c r="W3604">
        <f t="shared" si="88"/>
        <v>0</v>
      </c>
    </row>
    <row r="3605" spans="1:23">
      <c r="A3605" s="375"/>
      <c r="C3605" s="7"/>
      <c r="U3605" t="e">
        <f>VLOOKUP($B3605,Summary!$A:$C,3,0)</f>
        <v>#N/A</v>
      </c>
      <c r="V3605" t="e">
        <f>VLOOKUP($B3605,Summary!$A:$E,5,0)</f>
        <v>#N/A</v>
      </c>
      <c r="W3605">
        <f t="shared" si="88"/>
        <v>0</v>
      </c>
    </row>
    <row r="3606" spans="1:23">
      <c r="A3606" s="375"/>
      <c r="C3606" s="7"/>
      <c r="U3606" t="e">
        <f>VLOOKUP($B3606,Summary!$A:$C,3,0)</f>
        <v>#N/A</v>
      </c>
      <c r="V3606" t="e">
        <f>VLOOKUP($B3606,Summary!$A:$E,5,0)</f>
        <v>#N/A</v>
      </c>
      <c r="W3606">
        <f t="shared" si="88"/>
        <v>0</v>
      </c>
    </row>
    <row r="3607" spans="1:23">
      <c r="A3607" s="375"/>
      <c r="C3607" s="7"/>
      <c r="U3607" t="e">
        <f>VLOOKUP($B3607,Summary!$A:$C,3,0)</f>
        <v>#N/A</v>
      </c>
      <c r="V3607" t="e">
        <f>VLOOKUP($B3607,Summary!$A:$E,5,0)</f>
        <v>#N/A</v>
      </c>
      <c r="W3607">
        <f t="shared" si="88"/>
        <v>0</v>
      </c>
    </row>
    <row r="3608" spans="1:23">
      <c r="A3608" s="375"/>
      <c r="C3608" s="7"/>
      <c r="U3608" t="e">
        <f>VLOOKUP($B3608,Summary!$A:$C,3,0)</f>
        <v>#N/A</v>
      </c>
      <c r="V3608" t="e">
        <f>VLOOKUP($B3608,Summary!$A:$E,5,0)</f>
        <v>#N/A</v>
      </c>
      <c r="W3608">
        <f t="shared" si="88"/>
        <v>0</v>
      </c>
    </row>
    <row r="3609" spans="1:23">
      <c r="A3609" s="375"/>
      <c r="C3609" s="7"/>
      <c r="U3609" t="e">
        <f>VLOOKUP($B3609,Summary!$A:$C,3,0)</f>
        <v>#N/A</v>
      </c>
      <c r="V3609" t="e">
        <f>VLOOKUP($B3609,Summary!$A:$E,5,0)</f>
        <v>#N/A</v>
      </c>
      <c r="W3609">
        <f t="shared" ref="W3609:W3672" si="89">B3609</f>
        <v>0</v>
      </c>
    </row>
    <row r="3610" spans="1:23">
      <c r="A3610" s="375"/>
      <c r="C3610" s="7"/>
      <c r="U3610" t="e">
        <f>VLOOKUP($B3610,Summary!$A:$C,3,0)</f>
        <v>#N/A</v>
      </c>
      <c r="V3610" t="e">
        <f>VLOOKUP($B3610,Summary!$A:$E,5,0)</f>
        <v>#N/A</v>
      </c>
      <c r="W3610">
        <f t="shared" si="89"/>
        <v>0</v>
      </c>
    </row>
    <row r="3611" spans="1:23">
      <c r="A3611" s="375"/>
      <c r="C3611" s="7"/>
      <c r="U3611" t="e">
        <f>VLOOKUP($B3611,Summary!$A:$C,3,0)</f>
        <v>#N/A</v>
      </c>
      <c r="V3611" t="e">
        <f>VLOOKUP($B3611,Summary!$A:$E,5,0)</f>
        <v>#N/A</v>
      </c>
      <c r="W3611">
        <f t="shared" si="89"/>
        <v>0</v>
      </c>
    </row>
    <row r="3612" spans="1:23">
      <c r="A3612" s="375"/>
      <c r="C3612" s="7"/>
      <c r="U3612" t="e">
        <f>VLOOKUP($B3612,Summary!$A:$C,3,0)</f>
        <v>#N/A</v>
      </c>
      <c r="V3612" t="e">
        <f>VLOOKUP($B3612,Summary!$A:$E,5,0)</f>
        <v>#N/A</v>
      </c>
      <c r="W3612">
        <f t="shared" si="89"/>
        <v>0</v>
      </c>
    </row>
    <row r="3613" spans="1:23">
      <c r="A3613" s="375"/>
      <c r="C3613" s="7"/>
      <c r="U3613" t="e">
        <f>VLOOKUP($B3613,Summary!$A:$C,3,0)</f>
        <v>#N/A</v>
      </c>
      <c r="V3613" t="e">
        <f>VLOOKUP($B3613,Summary!$A:$E,5,0)</f>
        <v>#N/A</v>
      </c>
      <c r="W3613">
        <f t="shared" si="89"/>
        <v>0</v>
      </c>
    </row>
    <row r="3614" spans="1:23">
      <c r="A3614" s="375"/>
      <c r="C3614" s="7"/>
      <c r="U3614" t="e">
        <f>VLOOKUP($B3614,Summary!$A:$C,3,0)</f>
        <v>#N/A</v>
      </c>
      <c r="V3614" t="e">
        <f>VLOOKUP($B3614,Summary!$A:$E,5,0)</f>
        <v>#N/A</v>
      </c>
      <c r="W3614">
        <f t="shared" si="89"/>
        <v>0</v>
      </c>
    </row>
    <row r="3615" spans="1:23">
      <c r="A3615" s="375"/>
      <c r="C3615" s="7"/>
      <c r="U3615" t="e">
        <f>VLOOKUP($B3615,Summary!$A:$C,3,0)</f>
        <v>#N/A</v>
      </c>
      <c r="V3615" t="e">
        <f>VLOOKUP($B3615,Summary!$A:$E,5,0)</f>
        <v>#N/A</v>
      </c>
      <c r="W3615">
        <f t="shared" si="89"/>
        <v>0</v>
      </c>
    </row>
    <row r="3616" spans="1:23">
      <c r="A3616" s="375"/>
      <c r="C3616" s="7"/>
      <c r="U3616" t="e">
        <f>VLOOKUP($B3616,Summary!$A:$C,3,0)</f>
        <v>#N/A</v>
      </c>
      <c r="V3616" t="e">
        <f>VLOOKUP($B3616,Summary!$A:$E,5,0)</f>
        <v>#N/A</v>
      </c>
      <c r="W3616">
        <f t="shared" si="89"/>
        <v>0</v>
      </c>
    </row>
    <row r="3617" spans="1:23">
      <c r="A3617" s="375"/>
      <c r="C3617" s="7"/>
      <c r="U3617" t="e">
        <f>VLOOKUP($B3617,Summary!$A:$C,3,0)</f>
        <v>#N/A</v>
      </c>
      <c r="V3617" t="e">
        <f>VLOOKUP($B3617,Summary!$A:$E,5,0)</f>
        <v>#N/A</v>
      </c>
      <c r="W3617">
        <f t="shared" si="89"/>
        <v>0</v>
      </c>
    </row>
    <row r="3618" spans="1:23">
      <c r="A3618" s="375"/>
      <c r="C3618" s="7"/>
      <c r="U3618" t="e">
        <f>VLOOKUP($B3618,Summary!$A:$C,3,0)</f>
        <v>#N/A</v>
      </c>
      <c r="V3618" t="e">
        <f>VLOOKUP($B3618,Summary!$A:$E,5,0)</f>
        <v>#N/A</v>
      </c>
      <c r="W3618">
        <f t="shared" si="89"/>
        <v>0</v>
      </c>
    </row>
    <row r="3619" spans="1:23">
      <c r="A3619" s="375"/>
      <c r="C3619" s="7"/>
      <c r="U3619" t="e">
        <f>VLOOKUP($B3619,Summary!$A:$C,3,0)</f>
        <v>#N/A</v>
      </c>
      <c r="V3619" t="e">
        <f>VLOOKUP($B3619,Summary!$A:$E,5,0)</f>
        <v>#N/A</v>
      </c>
      <c r="W3619">
        <f t="shared" si="89"/>
        <v>0</v>
      </c>
    </row>
    <row r="3620" spans="1:23">
      <c r="A3620" s="375"/>
      <c r="C3620" s="7"/>
      <c r="U3620" t="e">
        <f>VLOOKUP($B3620,Summary!$A:$C,3,0)</f>
        <v>#N/A</v>
      </c>
      <c r="V3620" t="e">
        <f>VLOOKUP($B3620,Summary!$A:$E,5,0)</f>
        <v>#N/A</v>
      </c>
      <c r="W3620">
        <f t="shared" si="89"/>
        <v>0</v>
      </c>
    </row>
    <row r="3621" spans="1:23">
      <c r="A3621" s="375"/>
      <c r="C3621" s="7"/>
      <c r="U3621" t="e">
        <f>VLOOKUP($B3621,Summary!$A:$C,3,0)</f>
        <v>#N/A</v>
      </c>
      <c r="V3621" t="e">
        <f>VLOOKUP($B3621,Summary!$A:$E,5,0)</f>
        <v>#N/A</v>
      </c>
      <c r="W3621">
        <f t="shared" si="89"/>
        <v>0</v>
      </c>
    </row>
    <row r="3622" spans="1:23">
      <c r="A3622" s="375"/>
      <c r="C3622" s="7"/>
      <c r="U3622" t="e">
        <f>VLOOKUP($B3622,Summary!$A:$C,3,0)</f>
        <v>#N/A</v>
      </c>
      <c r="V3622" t="e">
        <f>VLOOKUP($B3622,Summary!$A:$E,5,0)</f>
        <v>#N/A</v>
      </c>
      <c r="W3622">
        <f t="shared" si="89"/>
        <v>0</v>
      </c>
    </row>
    <row r="3623" spans="1:23">
      <c r="A3623" s="375"/>
      <c r="C3623" s="7"/>
      <c r="U3623" t="e">
        <f>VLOOKUP($B3623,Summary!$A:$C,3,0)</f>
        <v>#N/A</v>
      </c>
      <c r="V3623" t="e">
        <f>VLOOKUP($B3623,Summary!$A:$E,5,0)</f>
        <v>#N/A</v>
      </c>
      <c r="W3623">
        <f t="shared" si="89"/>
        <v>0</v>
      </c>
    </row>
    <row r="3624" spans="1:23">
      <c r="A3624" s="375"/>
      <c r="C3624" s="7"/>
      <c r="U3624" t="e">
        <f>VLOOKUP($B3624,Summary!$A:$C,3,0)</f>
        <v>#N/A</v>
      </c>
      <c r="V3624" t="e">
        <f>VLOOKUP($B3624,Summary!$A:$E,5,0)</f>
        <v>#N/A</v>
      </c>
      <c r="W3624">
        <f t="shared" si="89"/>
        <v>0</v>
      </c>
    </row>
    <row r="3625" spans="1:23">
      <c r="A3625" s="375"/>
      <c r="C3625" s="7"/>
      <c r="U3625" t="e">
        <f>VLOOKUP($B3625,Summary!$A:$C,3,0)</f>
        <v>#N/A</v>
      </c>
      <c r="V3625" t="e">
        <f>VLOOKUP($B3625,Summary!$A:$E,5,0)</f>
        <v>#N/A</v>
      </c>
      <c r="W3625">
        <f t="shared" si="89"/>
        <v>0</v>
      </c>
    </row>
    <row r="3626" spans="1:23">
      <c r="A3626" s="375"/>
      <c r="C3626" s="7"/>
      <c r="U3626" t="e">
        <f>VLOOKUP($B3626,Summary!$A:$C,3,0)</f>
        <v>#N/A</v>
      </c>
      <c r="V3626" t="e">
        <f>VLOOKUP($B3626,Summary!$A:$E,5,0)</f>
        <v>#N/A</v>
      </c>
      <c r="W3626">
        <f t="shared" si="89"/>
        <v>0</v>
      </c>
    </row>
    <row r="3627" spans="1:23">
      <c r="A3627" s="375"/>
      <c r="C3627" s="7"/>
      <c r="U3627" t="e">
        <f>VLOOKUP($B3627,Summary!$A:$C,3,0)</f>
        <v>#N/A</v>
      </c>
      <c r="V3627" t="e">
        <f>VLOOKUP($B3627,Summary!$A:$E,5,0)</f>
        <v>#N/A</v>
      </c>
      <c r="W3627">
        <f t="shared" si="89"/>
        <v>0</v>
      </c>
    </row>
    <row r="3628" spans="1:23">
      <c r="A3628" s="375"/>
      <c r="C3628" s="7"/>
      <c r="U3628" t="e">
        <f>VLOOKUP($B3628,Summary!$A:$C,3,0)</f>
        <v>#N/A</v>
      </c>
      <c r="V3628" t="e">
        <f>VLOOKUP($B3628,Summary!$A:$E,5,0)</f>
        <v>#N/A</v>
      </c>
      <c r="W3628">
        <f t="shared" si="89"/>
        <v>0</v>
      </c>
    </row>
    <row r="3629" spans="1:23">
      <c r="A3629" s="375"/>
      <c r="C3629" s="7"/>
      <c r="U3629" t="e">
        <f>VLOOKUP($B3629,Summary!$A:$C,3,0)</f>
        <v>#N/A</v>
      </c>
      <c r="V3629" t="e">
        <f>VLOOKUP($B3629,Summary!$A:$E,5,0)</f>
        <v>#N/A</v>
      </c>
      <c r="W3629">
        <f t="shared" si="89"/>
        <v>0</v>
      </c>
    </row>
    <row r="3630" spans="1:23">
      <c r="A3630" s="375"/>
      <c r="C3630" s="7"/>
      <c r="U3630" t="e">
        <f>VLOOKUP($B3630,Summary!$A:$C,3,0)</f>
        <v>#N/A</v>
      </c>
      <c r="V3630" t="e">
        <f>VLOOKUP($B3630,Summary!$A:$E,5,0)</f>
        <v>#N/A</v>
      </c>
      <c r="W3630">
        <f t="shared" si="89"/>
        <v>0</v>
      </c>
    </row>
    <row r="3631" spans="1:23">
      <c r="A3631" s="375"/>
      <c r="C3631" s="7"/>
      <c r="U3631" t="e">
        <f>VLOOKUP($B3631,Summary!$A:$C,3,0)</f>
        <v>#N/A</v>
      </c>
      <c r="V3631" t="e">
        <f>VLOOKUP($B3631,Summary!$A:$E,5,0)</f>
        <v>#N/A</v>
      </c>
      <c r="W3631">
        <f t="shared" si="89"/>
        <v>0</v>
      </c>
    </row>
    <row r="3632" spans="1:23">
      <c r="A3632" s="375"/>
      <c r="C3632" s="7"/>
      <c r="U3632" t="e">
        <f>VLOOKUP($B3632,Summary!$A:$C,3,0)</f>
        <v>#N/A</v>
      </c>
      <c r="V3632" t="e">
        <f>VLOOKUP($B3632,Summary!$A:$E,5,0)</f>
        <v>#N/A</v>
      </c>
      <c r="W3632">
        <f t="shared" si="89"/>
        <v>0</v>
      </c>
    </row>
    <row r="3633" spans="1:23">
      <c r="A3633" s="375"/>
      <c r="C3633" s="7"/>
      <c r="U3633" t="e">
        <f>VLOOKUP($B3633,Summary!$A:$C,3,0)</f>
        <v>#N/A</v>
      </c>
      <c r="V3633" t="e">
        <f>VLOOKUP($B3633,Summary!$A:$E,5,0)</f>
        <v>#N/A</v>
      </c>
      <c r="W3633">
        <f t="shared" si="89"/>
        <v>0</v>
      </c>
    </row>
    <row r="3634" spans="1:23">
      <c r="A3634" s="375"/>
      <c r="C3634" s="7"/>
      <c r="U3634" t="e">
        <f>VLOOKUP($B3634,Summary!$A:$C,3,0)</f>
        <v>#N/A</v>
      </c>
      <c r="V3634" t="e">
        <f>VLOOKUP($B3634,Summary!$A:$E,5,0)</f>
        <v>#N/A</v>
      </c>
      <c r="W3634">
        <f t="shared" si="89"/>
        <v>0</v>
      </c>
    </row>
    <row r="3635" spans="1:23">
      <c r="A3635" s="375"/>
      <c r="C3635" s="7"/>
      <c r="U3635" t="e">
        <f>VLOOKUP($B3635,Summary!$A:$C,3,0)</f>
        <v>#N/A</v>
      </c>
      <c r="V3635" t="e">
        <f>VLOOKUP($B3635,Summary!$A:$E,5,0)</f>
        <v>#N/A</v>
      </c>
      <c r="W3635">
        <f t="shared" si="89"/>
        <v>0</v>
      </c>
    </row>
    <row r="3636" spans="1:23">
      <c r="A3636" s="375"/>
      <c r="C3636" s="7"/>
      <c r="U3636" t="e">
        <f>VLOOKUP($B3636,Summary!$A:$C,3,0)</f>
        <v>#N/A</v>
      </c>
      <c r="V3636" t="e">
        <f>VLOOKUP($B3636,Summary!$A:$E,5,0)</f>
        <v>#N/A</v>
      </c>
      <c r="W3636">
        <f t="shared" si="89"/>
        <v>0</v>
      </c>
    </row>
    <row r="3637" spans="1:23">
      <c r="A3637" s="375"/>
      <c r="C3637" s="7"/>
      <c r="U3637" t="e">
        <f>VLOOKUP($B3637,Summary!$A:$C,3,0)</f>
        <v>#N/A</v>
      </c>
      <c r="V3637" t="e">
        <f>VLOOKUP($B3637,Summary!$A:$E,5,0)</f>
        <v>#N/A</v>
      </c>
      <c r="W3637">
        <f t="shared" si="89"/>
        <v>0</v>
      </c>
    </row>
    <row r="3638" spans="1:23">
      <c r="A3638" s="375"/>
      <c r="C3638" s="7"/>
      <c r="U3638" t="e">
        <f>VLOOKUP($B3638,Summary!$A:$C,3,0)</f>
        <v>#N/A</v>
      </c>
      <c r="V3638" t="e">
        <f>VLOOKUP($B3638,Summary!$A:$E,5,0)</f>
        <v>#N/A</v>
      </c>
      <c r="W3638">
        <f t="shared" si="89"/>
        <v>0</v>
      </c>
    </row>
    <row r="3639" spans="1:23">
      <c r="A3639" s="375"/>
      <c r="C3639" s="7"/>
      <c r="U3639" t="e">
        <f>VLOOKUP($B3639,Summary!$A:$C,3,0)</f>
        <v>#N/A</v>
      </c>
      <c r="V3639" t="e">
        <f>VLOOKUP($B3639,Summary!$A:$E,5,0)</f>
        <v>#N/A</v>
      </c>
      <c r="W3639">
        <f t="shared" si="89"/>
        <v>0</v>
      </c>
    </row>
    <row r="3640" spans="1:23">
      <c r="A3640" s="375"/>
      <c r="C3640" s="7"/>
      <c r="U3640" t="e">
        <f>VLOOKUP($B3640,Summary!$A:$C,3,0)</f>
        <v>#N/A</v>
      </c>
      <c r="V3640" t="e">
        <f>VLOOKUP($B3640,Summary!$A:$E,5,0)</f>
        <v>#N/A</v>
      </c>
      <c r="W3640">
        <f t="shared" si="89"/>
        <v>0</v>
      </c>
    </row>
    <row r="3641" spans="1:23">
      <c r="A3641" s="375"/>
      <c r="C3641" s="7"/>
      <c r="U3641" t="e">
        <f>VLOOKUP($B3641,Summary!$A:$C,3,0)</f>
        <v>#N/A</v>
      </c>
      <c r="V3641" t="e">
        <f>VLOOKUP($B3641,Summary!$A:$E,5,0)</f>
        <v>#N/A</v>
      </c>
      <c r="W3641">
        <f t="shared" si="89"/>
        <v>0</v>
      </c>
    </row>
    <row r="3642" spans="1:23">
      <c r="A3642" s="375"/>
      <c r="C3642" s="7"/>
      <c r="U3642" t="e">
        <f>VLOOKUP($B3642,Summary!$A:$C,3,0)</f>
        <v>#N/A</v>
      </c>
      <c r="V3642" t="e">
        <f>VLOOKUP($B3642,Summary!$A:$E,5,0)</f>
        <v>#N/A</v>
      </c>
      <c r="W3642">
        <f t="shared" si="89"/>
        <v>0</v>
      </c>
    </row>
    <row r="3643" spans="1:23">
      <c r="A3643" s="375"/>
      <c r="C3643" s="7"/>
      <c r="U3643" t="e">
        <f>VLOOKUP($B3643,Summary!$A:$C,3,0)</f>
        <v>#N/A</v>
      </c>
      <c r="V3643" t="e">
        <f>VLOOKUP($B3643,Summary!$A:$E,5,0)</f>
        <v>#N/A</v>
      </c>
      <c r="W3643">
        <f t="shared" si="89"/>
        <v>0</v>
      </c>
    </row>
    <row r="3644" spans="1:23">
      <c r="A3644" s="375"/>
      <c r="C3644" s="7"/>
      <c r="U3644" t="e">
        <f>VLOOKUP($B3644,Summary!$A:$C,3,0)</f>
        <v>#N/A</v>
      </c>
      <c r="V3644" t="e">
        <f>VLOOKUP($B3644,Summary!$A:$E,5,0)</f>
        <v>#N/A</v>
      </c>
      <c r="W3644">
        <f t="shared" si="89"/>
        <v>0</v>
      </c>
    </row>
    <row r="3645" spans="1:23">
      <c r="A3645" s="375"/>
      <c r="C3645" s="7"/>
      <c r="U3645" t="e">
        <f>VLOOKUP($B3645,Summary!$A:$C,3,0)</f>
        <v>#N/A</v>
      </c>
      <c r="V3645" t="e">
        <f>VLOOKUP($B3645,Summary!$A:$E,5,0)</f>
        <v>#N/A</v>
      </c>
      <c r="W3645">
        <f t="shared" si="89"/>
        <v>0</v>
      </c>
    </row>
    <row r="3646" spans="1:23">
      <c r="A3646" s="375"/>
      <c r="C3646" s="7"/>
      <c r="U3646" t="e">
        <f>VLOOKUP($B3646,Summary!$A:$C,3,0)</f>
        <v>#N/A</v>
      </c>
      <c r="V3646" t="e">
        <f>VLOOKUP($B3646,Summary!$A:$E,5,0)</f>
        <v>#N/A</v>
      </c>
      <c r="W3646">
        <f t="shared" si="89"/>
        <v>0</v>
      </c>
    </row>
    <row r="3647" spans="1:23">
      <c r="A3647" s="375"/>
      <c r="C3647" s="7"/>
      <c r="U3647" t="e">
        <f>VLOOKUP($B3647,Summary!$A:$C,3,0)</f>
        <v>#N/A</v>
      </c>
      <c r="V3647" t="e">
        <f>VLOOKUP($B3647,Summary!$A:$E,5,0)</f>
        <v>#N/A</v>
      </c>
      <c r="W3647">
        <f t="shared" si="89"/>
        <v>0</v>
      </c>
    </row>
    <row r="3648" spans="1:23">
      <c r="A3648" s="375"/>
      <c r="C3648" s="7"/>
      <c r="U3648" t="e">
        <f>VLOOKUP($B3648,Summary!$A:$C,3,0)</f>
        <v>#N/A</v>
      </c>
      <c r="V3648" t="e">
        <f>VLOOKUP($B3648,Summary!$A:$E,5,0)</f>
        <v>#N/A</v>
      </c>
      <c r="W3648">
        <f t="shared" si="89"/>
        <v>0</v>
      </c>
    </row>
    <row r="3649" spans="1:23">
      <c r="A3649" s="375"/>
      <c r="C3649" s="7"/>
      <c r="U3649" t="e">
        <f>VLOOKUP($B3649,Summary!$A:$C,3,0)</f>
        <v>#N/A</v>
      </c>
      <c r="V3649" t="e">
        <f>VLOOKUP($B3649,Summary!$A:$E,5,0)</f>
        <v>#N/A</v>
      </c>
      <c r="W3649">
        <f t="shared" si="89"/>
        <v>0</v>
      </c>
    </row>
    <row r="3650" spans="1:23">
      <c r="A3650" s="375"/>
      <c r="C3650" s="7"/>
      <c r="U3650" t="e">
        <f>VLOOKUP($B3650,Summary!$A:$C,3,0)</f>
        <v>#N/A</v>
      </c>
      <c r="V3650" t="e">
        <f>VLOOKUP($B3650,Summary!$A:$E,5,0)</f>
        <v>#N/A</v>
      </c>
      <c r="W3650">
        <f t="shared" si="89"/>
        <v>0</v>
      </c>
    </row>
    <row r="3651" spans="1:23">
      <c r="A3651" s="375"/>
      <c r="C3651" s="7"/>
      <c r="U3651" t="e">
        <f>VLOOKUP($B3651,Summary!$A:$C,3,0)</f>
        <v>#N/A</v>
      </c>
      <c r="V3651" t="e">
        <f>VLOOKUP($B3651,Summary!$A:$E,5,0)</f>
        <v>#N/A</v>
      </c>
      <c r="W3651">
        <f t="shared" si="89"/>
        <v>0</v>
      </c>
    </row>
    <row r="3652" spans="1:23">
      <c r="A3652" s="375"/>
      <c r="C3652" s="7"/>
      <c r="U3652" t="e">
        <f>VLOOKUP($B3652,Summary!$A:$C,3,0)</f>
        <v>#N/A</v>
      </c>
      <c r="V3652" t="e">
        <f>VLOOKUP($B3652,Summary!$A:$E,5,0)</f>
        <v>#N/A</v>
      </c>
      <c r="W3652">
        <f t="shared" si="89"/>
        <v>0</v>
      </c>
    </row>
    <row r="3653" spans="1:23">
      <c r="A3653" s="375"/>
      <c r="C3653" s="7"/>
      <c r="U3653" t="e">
        <f>VLOOKUP($B3653,Summary!$A:$C,3,0)</f>
        <v>#N/A</v>
      </c>
      <c r="V3653" t="e">
        <f>VLOOKUP($B3653,Summary!$A:$E,5,0)</f>
        <v>#N/A</v>
      </c>
      <c r="W3653">
        <f t="shared" si="89"/>
        <v>0</v>
      </c>
    </row>
    <row r="3654" spans="1:23">
      <c r="A3654" s="375"/>
      <c r="C3654" s="7"/>
      <c r="U3654" t="e">
        <f>VLOOKUP($B3654,Summary!$A:$C,3,0)</f>
        <v>#N/A</v>
      </c>
      <c r="V3654" t="e">
        <f>VLOOKUP($B3654,Summary!$A:$E,5,0)</f>
        <v>#N/A</v>
      </c>
      <c r="W3654">
        <f t="shared" si="89"/>
        <v>0</v>
      </c>
    </row>
    <row r="3655" spans="1:23">
      <c r="A3655" s="375"/>
      <c r="C3655" s="7"/>
      <c r="U3655" t="e">
        <f>VLOOKUP($B3655,Summary!$A:$C,3,0)</f>
        <v>#N/A</v>
      </c>
      <c r="V3655" t="e">
        <f>VLOOKUP($B3655,Summary!$A:$E,5,0)</f>
        <v>#N/A</v>
      </c>
      <c r="W3655">
        <f t="shared" si="89"/>
        <v>0</v>
      </c>
    </row>
    <row r="3656" spans="1:23">
      <c r="A3656" s="375"/>
      <c r="C3656" s="7"/>
      <c r="U3656" t="e">
        <f>VLOOKUP($B3656,Summary!$A:$C,3,0)</f>
        <v>#N/A</v>
      </c>
      <c r="V3656" t="e">
        <f>VLOOKUP($B3656,Summary!$A:$E,5,0)</f>
        <v>#N/A</v>
      </c>
      <c r="W3656">
        <f t="shared" si="89"/>
        <v>0</v>
      </c>
    </row>
    <row r="3657" spans="1:23">
      <c r="A3657" s="375"/>
      <c r="C3657" s="7"/>
      <c r="U3657" t="e">
        <f>VLOOKUP($B3657,Summary!$A:$C,3,0)</f>
        <v>#N/A</v>
      </c>
      <c r="V3657" t="e">
        <f>VLOOKUP($B3657,Summary!$A:$E,5,0)</f>
        <v>#N/A</v>
      </c>
      <c r="W3657">
        <f t="shared" si="89"/>
        <v>0</v>
      </c>
    </row>
    <row r="3658" spans="1:23">
      <c r="A3658" s="375"/>
      <c r="C3658" s="7"/>
      <c r="U3658" t="e">
        <f>VLOOKUP($B3658,Summary!$A:$C,3,0)</f>
        <v>#N/A</v>
      </c>
      <c r="V3658" t="e">
        <f>VLOOKUP($B3658,Summary!$A:$E,5,0)</f>
        <v>#N/A</v>
      </c>
      <c r="W3658">
        <f t="shared" si="89"/>
        <v>0</v>
      </c>
    </row>
    <row r="3659" spans="1:23">
      <c r="A3659" s="375"/>
      <c r="C3659" s="7"/>
      <c r="U3659" t="e">
        <f>VLOOKUP($B3659,Summary!$A:$C,3,0)</f>
        <v>#N/A</v>
      </c>
      <c r="V3659" t="e">
        <f>VLOOKUP($B3659,Summary!$A:$E,5,0)</f>
        <v>#N/A</v>
      </c>
      <c r="W3659">
        <f t="shared" si="89"/>
        <v>0</v>
      </c>
    </row>
    <row r="3660" spans="1:23">
      <c r="A3660" s="375"/>
      <c r="C3660" s="7"/>
      <c r="U3660" t="e">
        <f>VLOOKUP($B3660,Summary!$A:$C,3,0)</f>
        <v>#N/A</v>
      </c>
      <c r="V3660" t="e">
        <f>VLOOKUP($B3660,Summary!$A:$E,5,0)</f>
        <v>#N/A</v>
      </c>
      <c r="W3660">
        <f t="shared" si="89"/>
        <v>0</v>
      </c>
    </row>
    <row r="3661" spans="1:23">
      <c r="A3661" s="375"/>
      <c r="C3661" s="7"/>
      <c r="U3661" t="e">
        <f>VLOOKUP($B3661,Summary!$A:$C,3,0)</f>
        <v>#N/A</v>
      </c>
      <c r="V3661" t="e">
        <f>VLOOKUP($B3661,Summary!$A:$E,5,0)</f>
        <v>#N/A</v>
      </c>
      <c r="W3661">
        <f t="shared" si="89"/>
        <v>0</v>
      </c>
    </row>
    <row r="3662" spans="1:23">
      <c r="A3662" s="375"/>
      <c r="C3662" s="7"/>
      <c r="U3662" t="e">
        <f>VLOOKUP($B3662,Summary!$A:$C,3,0)</f>
        <v>#N/A</v>
      </c>
      <c r="V3662" t="e">
        <f>VLOOKUP($B3662,Summary!$A:$E,5,0)</f>
        <v>#N/A</v>
      </c>
      <c r="W3662">
        <f t="shared" si="89"/>
        <v>0</v>
      </c>
    </row>
    <row r="3663" spans="1:23">
      <c r="A3663" s="375"/>
      <c r="C3663" s="7"/>
      <c r="U3663" t="e">
        <f>VLOOKUP($B3663,Summary!$A:$C,3,0)</f>
        <v>#N/A</v>
      </c>
      <c r="V3663" t="e">
        <f>VLOOKUP($B3663,Summary!$A:$E,5,0)</f>
        <v>#N/A</v>
      </c>
      <c r="W3663">
        <f t="shared" si="89"/>
        <v>0</v>
      </c>
    </row>
    <row r="3664" spans="1:23">
      <c r="A3664" s="375"/>
      <c r="C3664" s="7"/>
      <c r="U3664" t="e">
        <f>VLOOKUP($B3664,Summary!$A:$C,3,0)</f>
        <v>#N/A</v>
      </c>
      <c r="V3664" t="e">
        <f>VLOOKUP($B3664,Summary!$A:$E,5,0)</f>
        <v>#N/A</v>
      </c>
      <c r="W3664">
        <f t="shared" si="89"/>
        <v>0</v>
      </c>
    </row>
    <row r="3665" spans="1:23">
      <c r="A3665" s="375"/>
      <c r="C3665" s="7"/>
      <c r="U3665" t="e">
        <f>VLOOKUP($B3665,Summary!$A:$C,3,0)</f>
        <v>#N/A</v>
      </c>
      <c r="V3665" t="e">
        <f>VLOOKUP($B3665,Summary!$A:$E,5,0)</f>
        <v>#N/A</v>
      </c>
      <c r="W3665">
        <f t="shared" si="89"/>
        <v>0</v>
      </c>
    </row>
    <row r="3666" spans="1:23">
      <c r="A3666" s="375"/>
      <c r="C3666" s="7"/>
      <c r="U3666" t="e">
        <f>VLOOKUP($B3666,Summary!$A:$C,3,0)</f>
        <v>#N/A</v>
      </c>
      <c r="V3666" t="e">
        <f>VLOOKUP($B3666,Summary!$A:$E,5,0)</f>
        <v>#N/A</v>
      </c>
      <c r="W3666">
        <f t="shared" si="89"/>
        <v>0</v>
      </c>
    </row>
    <row r="3667" spans="1:23">
      <c r="A3667" s="375"/>
      <c r="C3667" s="7"/>
      <c r="U3667" t="e">
        <f>VLOOKUP($B3667,Summary!$A:$C,3,0)</f>
        <v>#N/A</v>
      </c>
      <c r="V3667" t="e">
        <f>VLOOKUP($B3667,Summary!$A:$E,5,0)</f>
        <v>#N/A</v>
      </c>
      <c r="W3667">
        <f t="shared" si="89"/>
        <v>0</v>
      </c>
    </row>
    <row r="3668" spans="1:23">
      <c r="A3668" s="375"/>
      <c r="C3668" s="7"/>
      <c r="U3668" t="e">
        <f>VLOOKUP($B3668,Summary!$A:$C,3,0)</f>
        <v>#N/A</v>
      </c>
      <c r="V3668" t="e">
        <f>VLOOKUP($B3668,Summary!$A:$E,5,0)</f>
        <v>#N/A</v>
      </c>
      <c r="W3668">
        <f t="shared" si="89"/>
        <v>0</v>
      </c>
    </row>
    <row r="3669" spans="1:23">
      <c r="A3669" s="375"/>
      <c r="C3669" s="7"/>
      <c r="U3669" t="e">
        <f>VLOOKUP($B3669,Summary!$A:$C,3,0)</f>
        <v>#N/A</v>
      </c>
      <c r="V3669" t="e">
        <f>VLOOKUP($B3669,Summary!$A:$E,5,0)</f>
        <v>#N/A</v>
      </c>
      <c r="W3669">
        <f t="shared" si="89"/>
        <v>0</v>
      </c>
    </row>
    <row r="3670" spans="1:23">
      <c r="A3670" s="375"/>
      <c r="C3670" s="7"/>
      <c r="U3670" t="e">
        <f>VLOOKUP($B3670,Summary!$A:$C,3,0)</f>
        <v>#N/A</v>
      </c>
      <c r="V3670" t="e">
        <f>VLOOKUP($B3670,Summary!$A:$E,5,0)</f>
        <v>#N/A</v>
      </c>
      <c r="W3670">
        <f t="shared" si="89"/>
        <v>0</v>
      </c>
    </row>
    <row r="3671" spans="1:23">
      <c r="A3671" s="375"/>
      <c r="C3671" s="7"/>
      <c r="U3671" t="e">
        <f>VLOOKUP($B3671,Summary!$A:$C,3,0)</f>
        <v>#N/A</v>
      </c>
      <c r="V3671" t="e">
        <f>VLOOKUP($B3671,Summary!$A:$E,5,0)</f>
        <v>#N/A</v>
      </c>
      <c r="W3671">
        <f t="shared" si="89"/>
        <v>0</v>
      </c>
    </row>
    <row r="3672" spans="1:23">
      <c r="A3672" s="375"/>
      <c r="C3672" s="7"/>
      <c r="U3672" t="e">
        <f>VLOOKUP($B3672,Summary!$A:$C,3,0)</f>
        <v>#N/A</v>
      </c>
      <c r="V3672" t="e">
        <f>VLOOKUP($B3672,Summary!$A:$E,5,0)</f>
        <v>#N/A</v>
      </c>
      <c r="W3672">
        <f t="shared" si="89"/>
        <v>0</v>
      </c>
    </row>
    <row r="3673" spans="1:23">
      <c r="A3673" s="375"/>
      <c r="C3673" s="7"/>
      <c r="U3673" t="e">
        <f>VLOOKUP($B3673,Summary!$A:$C,3,0)</f>
        <v>#N/A</v>
      </c>
      <c r="V3673" t="e">
        <f>VLOOKUP($B3673,Summary!$A:$E,5,0)</f>
        <v>#N/A</v>
      </c>
      <c r="W3673">
        <f t="shared" ref="W3673:W3736" si="90">B3673</f>
        <v>0</v>
      </c>
    </row>
    <row r="3674" spans="1:23">
      <c r="A3674" s="375"/>
      <c r="C3674" s="7"/>
      <c r="U3674" t="e">
        <f>VLOOKUP($B3674,Summary!$A:$C,3,0)</f>
        <v>#N/A</v>
      </c>
      <c r="V3674" t="e">
        <f>VLOOKUP($B3674,Summary!$A:$E,5,0)</f>
        <v>#N/A</v>
      </c>
      <c r="W3674">
        <f t="shared" si="90"/>
        <v>0</v>
      </c>
    </row>
    <row r="3675" spans="1:23">
      <c r="A3675" s="375"/>
      <c r="C3675" s="7"/>
      <c r="U3675" t="e">
        <f>VLOOKUP($B3675,Summary!$A:$C,3,0)</f>
        <v>#N/A</v>
      </c>
      <c r="V3675" t="e">
        <f>VLOOKUP($B3675,Summary!$A:$E,5,0)</f>
        <v>#N/A</v>
      </c>
      <c r="W3675">
        <f t="shared" si="90"/>
        <v>0</v>
      </c>
    </row>
    <row r="3676" spans="1:23">
      <c r="A3676" s="375"/>
      <c r="C3676" s="7"/>
      <c r="U3676" t="e">
        <f>VLOOKUP($B3676,Summary!$A:$C,3,0)</f>
        <v>#N/A</v>
      </c>
      <c r="V3676" t="e">
        <f>VLOOKUP($B3676,Summary!$A:$E,5,0)</f>
        <v>#N/A</v>
      </c>
      <c r="W3676">
        <f t="shared" si="90"/>
        <v>0</v>
      </c>
    </row>
    <row r="3677" spans="1:23">
      <c r="A3677" s="375"/>
      <c r="C3677" s="7"/>
      <c r="U3677" t="e">
        <f>VLOOKUP($B3677,Summary!$A:$C,3,0)</f>
        <v>#N/A</v>
      </c>
      <c r="V3677" t="e">
        <f>VLOOKUP($B3677,Summary!$A:$E,5,0)</f>
        <v>#N/A</v>
      </c>
      <c r="W3677">
        <f t="shared" si="90"/>
        <v>0</v>
      </c>
    </row>
    <row r="3678" spans="1:23">
      <c r="A3678" s="375"/>
      <c r="C3678" s="7"/>
      <c r="U3678" t="e">
        <f>VLOOKUP($B3678,Summary!$A:$C,3,0)</f>
        <v>#N/A</v>
      </c>
      <c r="V3678" t="e">
        <f>VLOOKUP($B3678,Summary!$A:$E,5,0)</f>
        <v>#N/A</v>
      </c>
      <c r="W3678">
        <f t="shared" si="90"/>
        <v>0</v>
      </c>
    </row>
    <row r="3679" spans="1:23">
      <c r="A3679" s="375"/>
      <c r="C3679" s="7"/>
      <c r="U3679" t="e">
        <f>VLOOKUP($B3679,Summary!$A:$C,3,0)</f>
        <v>#N/A</v>
      </c>
      <c r="V3679" t="e">
        <f>VLOOKUP($B3679,Summary!$A:$E,5,0)</f>
        <v>#N/A</v>
      </c>
      <c r="W3679">
        <f t="shared" si="90"/>
        <v>0</v>
      </c>
    </row>
    <row r="3680" spans="1:23">
      <c r="A3680" s="375"/>
      <c r="C3680" s="7"/>
      <c r="U3680" t="e">
        <f>VLOOKUP($B3680,Summary!$A:$C,3,0)</f>
        <v>#N/A</v>
      </c>
      <c r="V3680" t="e">
        <f>VLOOKUP($B3680,Summary!$A:$E,5,0)</f>
        <v>#N/A</v>
      </c>
      <c r="W3680">
        <f t="shared" si="90"/>
        <v>0</v>
      </c>
    </row>
    <row r="3681" spans="1:23">
      <c r="A3681" s="375"/>
      <c r="C3681" s="7"/>
      <c r="U3681" t="e">
        <f>VLOOKUP($B3681,Summary!$A:$C,3,0)</f>
        <v>#N/A</v>
      </c>
      <c r="V3681" t="e">
        <f>VLOOKUP($B3681,Summary!$A:$E,5,0)</f>
        <v>#N/A</v>
      </c>
      <c r="W3681">
        <f t="shared" si="90"/>
        <v>0</v>
      </c>
    </row>
    <row r="3682" spans="1:23">
      <c r="A3682" s="375"/>
      <c r="C3682" s="7"/>
      <c r="U3682" t="e">
        <f>VLOOKUP($B3682,Summary!$A:$C,3,0)</f>
        <v>#N/A</v>
      </c>
      <c r="V3682" t="e">
        <f>VLOOKUP($B3682,Summary!$A:$E,5,0)</f>
        <v>#N/A</v>
      </c>
      <c r="W3682">
        <f t="shared" si="90"/>
        <v>0</v>
      </c>
    </row>
    <row r="3683" spans="1:23">
      <c r="A3683" s="375"/>
      <c r="C3683" s="7"/>
      <c r="U3683" t="e">
        <f>VLOOKUP($B3683,Summary!$A:$C,3,0)</f>
        <v>#N/A</v>
      </c>
      <c r="V3683" t="e">
        <f>VLOOKUP($B3683,Summary!$A:$E,5,0)</f>
        <v>#N/A</v>
      </c>
      <c r="W3683">
        <f t="shared" si="90"/>
        <v>0</v>
      </c>
    </row>
    <row r="3684" spans="1:23">
      <c r="A3684" s="375"/>
      <c r="C3684" s="7"/>
      <c r="U3684" t="e">
        <f>VLOOKUP($B3684,Summary!$A:$C,3,0)</f>
        <v>#N/A</v>
      </c>
      <c r="V3684" t="e">
        <f>VLOOKUP($B3684,Summary!$A:$E,5,0)</f>
        <v>#N/A</v>
      </c>
      <c r="W3684">
        <f t="shared" si="90"/>
        <v>0</v>
      </c>
    </row>
    <row r="3685" spans="1:23">
      <c r="A3685" s="375"/>
      <c r="C3685" s="7"/>
      <c r="U3685" t="e">
        <f>VLOOKUP($B3685,Summary!$A:$C,3,0)</f>
        <v>#N/A</v>
      </c>
      <c r="V3685" t="e">
        <f>VLOOKUP($B3685,Summary!$A:$E,5,0)</f>
        <v>#N/A</v>
      </c>
      <c r="W3685">
        <f t="shared" si="90"/>
        <v>0</v>
      </c>
    </row>
    <row r="3686" spans="1:23">
      <c r="A3686" s="375"/>
      <c r="C3686" s="7"/>
      <c r="U3686" t="e">
        <f>VLOOKUP($B3686,Summary!$A:$C,3,0)</f>
        <v>#N/A</v>
      </c>
      <c r="V3686" t="e">
        <f>VLOOKUP($B3686,Summary!$A:$E,5,0)</f>
        <v>#N/A</v>
      </c>
      <c r="W3686">
        <f t="shared" si="90"/>
        <v>0</v>
      </c>
    </row>
    <row r="3687" spans="1:23">
      <c r="A3687" s="375"/>
      <c r="C3687" s="7"/>
      <c r="U3687" t="e">
        <f>VLOOKUP($B3687,Summary!$A:$C,3,0)</f>
        <v>#N/A</v>
      </c>
      <c r="V3687" t="e">
        <f>VLOOKUP($B3687,Summary!$A:$E,5,0)</f>
        <v>#N/A</v>
      </c>
      <c r="W3687">
        <f t="shared" si="90"/>
        <v>0</v>
      </c>
    </row>
    <row r="3688" spans="1:23">
      <c r="A3688" s="375"/>
      <c r="C3688" s="7"/>
      <c r="U3688" t="e">
        <f>VLOOKUP($B3688,Summary!$A:$C,3,0)</f>
        <v>#N/A</v>
      </c>
      <c r="V3688" t="e">
        <f>VLOOKUP($B3688,Summary!$A:$E,5,0)</f>
        <v>#N/A</v>
      </c>
      <c r="W3688">
        <f t="shared" si="90"/>
        <v>0</v>
      </c>
    </row>
    <row r="3689" spans="1:23">
      <c r="A3689" s="375"/>
      <c r="C3689" s="7"/>
      <c r="U3689" t="e">
        <f>VLOOKUP($B3689,Summary!$A:$C,3,0)</f>
        <v>#N/A</v>
      </c>
      <c r="V3689" t="e">
        <f>VLOOKUP($B3689,Summary!$A:$E,5,0)</f>
        <v>#N/A</v>
      </c>
      <c r="W3689">
        <f t="shared" si="90"/>
        <v>0</v>
      </c>
    </row>
    <row r="3690" spans="1:23">
      <c r="A3690" s="375"/>
      <c r="C3690" s="7"/>
      <c r="U3690" t="e">
        <f>VLOOKUP($B3690,Summary!$A:$C,3,0)</f>
        <v>#N/A</v>
      </c>
      <c r="V3690" t="e">
        <f>VLOOKUP($B3690,Summary!$A:$E,5,0)</f>
        <v>#N/A</v>
      </c>
      <c r="W3690">
        <f t="shared" si="90"/>
        <v>0</v>
      </c>
    </row>
    <row r="3691" spans="1:23">
      <c r="A3691" s="375"/>
      <c r="C3691" s="7"/>
      <c r="U3691" t="e">
        <f>VLOOKUP($B3691,Summary!$A:$C,3,0)</f>
        <v>#N/A</v>
      </c>
      <c r="V3691" t="e">
        <f>VLOOKUP($B3691,Summary!$A:$E,5,0)</f>
        <v>#N/A</v>
      </c>
      <c r="W3691">
        <f t="shared" si="90"/>
        <v>0</v>
      </c>
    </row>
    <row r="3692" spans="1:23">
      <c r="A3692" s="375"/>
      <c r="C3692" s="7"/>
      <c r="U3692" t="e">
        <f>VLOOKUP($B3692,Summary!$A:$C,3,0)</f>
        <v>#N/A</v>
      </c>
      <c r="V3692" t="e">
        <f>VLOOKUP($B3692,Summary!$A:$E,5,0)</f>
        <v>#N/A</v>
      </c>
      <c r="W3692">
        <f t="shared" si="90"/>
        <v>0</v>
      </c>
    </row>
    <row r="3693" spans="1:23">
      <c r="A3693" s="375"/>
      <c r="C3693" s="7"/>
      <c r="U3693" t="e">
        <f>VLOOKUP($B3693,Summary!$A:$C,3,0)</f>
        <v>#N/A</v>
      </c>
      <c r="V3693" t="e">
        <f>VLOOKUP($B3693,Summary!$A:$E,5,0)</f>
        <v>#N/A</v>
      </c>
      <c r="W3693">
        <f t="shared" si="90"/>
        <v>0</v>
      </c>
    </row>
    <row r="3694" spans="1:23">
      <c r="A3694" s="375"/>
      <c r="C3694" s="7"/>
      <c r="U3694" t="e">
        <f>VLOOKUP($B3694,Summary!$A:$C,3,0)</f>
        <v>#N/A</v>
      </c>
      <c r="V3694" t="e">
        <f>VLOOKUP($B3694,Summary!$A:$E,5,0)</f>
        <v>#N/A</v>
      </c>
      <c r="W3694">
        <f t="shared" si="90"/>
        <v>0</v>
      </c>
    </row>
    <row r="3695" spans="1:23">
      <c r="A3695" s="375"/>
      <c r="C3695" s="7"/>
      <c r="U3695" t="e">
        <f>VLOOKUP($B3695,Summary!$A:$C,3,0)</f>
        <v>#N/A</v>
      </c>
      <c r="V3695" t="e">
        <f>VLOOKUP($B3695,Summary!$A:$E,5,0)</f>
        <v>#N/A</v>
      </c>
      <c r="W3695">
        <f t="shared" si="90"/>
        <v>0</v>
      </c>
    </row>
    <row r="3696" spans="1:23">
      <c r="A3696" s="375"/>
      <c r="C3696" s="7"/>
      <c r="U3696" t="e">
        <f>VLOOKUP($B3696,Summary!$A:$C,3,0)</f>
        <v>#N/A</v>
      </c>
      <c r="V3696" t="e">
        <f>VLOOKUP($B3696,Summary!$A:$E,5,0)</f>
        <v>#N/A</v>
      </c>
      <c r="W3696">
        <f t="shared" si="90"/>
        <v>0</v>
      </c>
    </row>
    <row r="3697" spans="1:23">
      <c r="A3697" s="375"/>
      <c r="C3697" s="7"/>
      <c r="U3697" t="e">
        <f>VLOOKUP($B3697,Summary!$A:$C,3,0)</f>
        <v>#N/A</v>
      </c>
      <c r="V3697" t="e">
        <f>VLOOKUP($B3697,Summary!$A:$E,5,0)</f>
        <v>#N/A</v>
      </c>
      <c r="W3697">
        <f t="shared" si="90"/>
        <v>0</v>
      </c>
    </row>
    <row r="3698" spans="1:23">
      <c r="A3698" s="375"/>
      <c r="C3698" s="7"/>
      <c r="U3698" t="e">
        <f>VLOOKUP($B3698,Summary!$A:$C,3,0)</f>
        <v>#N/A</v>
      </c>
      <c r="V3698" t="e">
        <f>VLOOKUP($B3698,Summary!$A:$E,5,0)</f>
        <v>#N/A</v>
      </c>
      <c r="W3698">
        <f t="shared" si="90"/>
        <v>0</v>
      </c>
    </row>
    <row r="3699" spans="1:23">
      <c r="A3699" s="375"/>
      <c r="C3699" s="7"/>
      <c r="U3699" t="e">
        <f>VLOOKUP($B3699,Summary!$A:$C,3,0)</f>
        <v>#N/A</v>
      </c>
      <c r="V3699" t="e">
        <f>VLOOKUP($B3699,Summary!$A:$E,5,0)</f>
        <v>#N/A</v>
      </c>
      <c r="W3699">
        <f t="shared" si="90"/>
        <v>0</v>
      </c>
    </row>
    <row r="3700" spans="1:23">
      <c r="A3700" s="375"/>
      <c r="C3700" s="7"/>
      <c r="U3700" t="e">
        <f>VLOOKUP($B3700,Summary!$A:$C,3,0)</f>
        <v>#N/A</v>
      </c>
      <c r="V3700" t="e">
        <f>VLOOKUP($B3700,Summary!$A:$E,5,0)</f>
        <v>#N/A</v>
      </c>
      <c r="W3700">
        <f t="shared" si="90"/>
        <v>0</v>
      </c>
    </row>
    <row r="3701" spans="1:23">
      <c r="A3701" s="375"/>
      <c r="C3701" s="7"/>
      <c r="U3701" t="e">
        <f>VLOOKUP($B3701,Summary!$A:$C,3,0)</f>
        <v>#N/A</v>
      </c>
      <c r="V3701" t="e">
        <f>VLOOKUP($B3701,Summary!$A:$E,5,0)</f>
        <v>#N/A</v>
      </c>
      <c r="W3701">
        <f t="shared" si="90"/>
        <v>0</v>
      </c>
    </row>
    <row r="3702" spans="1:23">
      <c r="A3702" s="375"/>
      <c r="C3702" s="7"/>
      <c r="U3702" t="e">
        <f>VLOOKUP($B3702,Summary!$A:$C,3,0)</f>
        <v>#N/A</v>
      </c>
      <c r="V3702" t="e">
        <f>VLOOKUP($B3702,Summary!$A:$E,5,0)</f>
        <v>#N/A</v>
      </c>
      <c r="W3702">
        <f t="shared" si="90"/>
        <v>0</v>
      </c>
    </row>
    <row r="3703" spans="1:23">
      <c r="A3703" s="375"/>
      <c r="C3703" s="7"/>
      <c r="U3703" t="e">
        <f>VLOOKUP($B3703,Summary!$A:$C,3,0)</f>
        <v>#N/A</v>
      </c>
      <c r="V3703" t="e">
        <f>VLOOKUP($B3703,Summary!$A:$E,5,0)</f>
        <v>#N/A</v>
      </c>
      <c r="W3703">
        <f t="shared" si="90"/>
        <v>0</v>
      </c>
    </row>
    <row r="3704" spans="1:23">
      <c r="A3704" s="375"/>
      <c r="C3704" s="7"/>
      <c r="U3704" t="e">
        <f>VLOOKUP($B3704,Summary!$A:$C,3,0)</f>
        <v>#N/A</v>
      </c>
      <c r="V3704" t="e">
        <f>VLOOKUP($B3704,Summary!$A:$E,5,0)</f>
        <v>#N/A</v>
      </c>
      <c r="W3704">
        <f t="shared" si="90"/>
        <v>0</v>
      </c>
    </row>
    <row r="3705" spans="1:23">
      <c r="A3705" s="375"/>
      <c r="C3705" s="7"/>
      <c r="U3705" t="e">
        <f>VLOOKUP($B3705,Summary!$A:$C,3,0)</f>
        <v>#N/A</v>
      </c>
      <c r="V3705" t="e">
        <f>VLOOKUP($B3705,Summary!$A:$E,5,0)</f>
        <v>#N/A</v>
      </c>
      <c r="W3705">
        <f t="shared" si="90"/>
        <v>0</v>
      </c>
    </row>
    <row r="3706" spans="1:23">
      <c r="A3706" s="375"/>
      <c r="C3706" s="7"/>
      <c r="U3706" t="e">
        <f>VLOOKUP($B3706,Summary!$A:$C,3,0)</f>
        <v>#N/A</v>
      </c>
      <c r="V3706" t="e">
        <f>VLOOKUP($B3706,Summary!$A:$E,5,0)</f>
        <v>#N/A</v>
      </c>
      <c r="W3706">
        <f t="shared" si="90"/>
        <v>0</v>
      </c>
    </row>
    <row r="3707" spans="1:23">
      <c r="A3707" s="375"/>
      <c r="C3707" s="7"/>
      <c r="U3707" t="e">
        <f>VLOOKUP($B3707,Summary!$A:$C,3,0)</f>
        <v>#N/A</v>
      </c>
      <c r="V3707" t="e">
        <f>VLOOKUP($B3707,Summary!$A:$E,5,0)</f>
        <v>#N/A</v>
      </c>
      <c r="W3707">
        <f t="shared" si="90"/>
        <v>0</v>
      </c>
    </row>
    <row r="3708" spans="1:23">
      <c r="A3708" s="375"/>
      <c r="C3708" s="7"/>
      <c r="U3708" t="e">
        <f>VLOOKUP($B3708,Summary!$A:$C,3,0)</f>
        <v>#N/A</v>
      </c>
      <c r="V3708" t="e">
        <f>VLOOKUP($B3708,Summary!$A:$E,5,0)</f>
        <v>#N/A</v>
      </c>
      <c r="W3708">
        <f t="shared" si="90"/>
        <v>0</v>
      </c>
    </row>
    <row r="3709" spans="1:23">
      <c r="A3709" s="375"/>
      <c r="C3709" s="7"/>
      <c r="U3709" t="e">
        <f>VLOOKUP($B3709,Summary!$A:$C,3,0)</f>
        <v>#N/A</v>
      </c>
      <c r="V3709" t="e">
        <f>VLOOKUP($B3709,Summary!$A:$E,5,0)</f>
        <v>#N/A</v>
      </c>
      <c r="W3709">
        <f t="shared" si="90"/>
        <v>0</v>
      </c>
    </row>
    <row r="3710" spans="1:23">
      <c r="A3710" s="375"/>
      <c r="C3710" s="7"/>
      <c r="U3710" t="e">
        <f>VLOOKUP($B3710,Summary!$A:$C,3,0)</f>
        <v>#N/A</v>
      </c>
      <c r="V3710" t="e">
        <f>VLOOKUP($B3710,Summary!$A:$E,5,0)</f>
        <v>#N/A</v>
      </c>
      <c r="W3710">
        <f t="shared" si="90"/>
        <v>0</v>
      </c>
    </row>
    <row r="3711" spans="1:23">
      <c r="A3711" s="375"/>
      <c r="C3711" s="7"/>
      <c r="U3711" t="e">
        <f>VLOOKUP($B3711,Summary!$A:$C,3,0)</f>
        <v>#N/A</v>
      </c>
      <c r="V3711" t="e">
        <f>VLOOKUP($B3711,Summary!$A:$E,5,0)</f>
        <v>#N/A</v>
      </c>
      <c r="W3711">
        <f t="shared" si="90"/>
        <v>0</v>
      </c>
    </row>
    <row r="3712" spans="1:23">
      <c r="A3712" s="375"/>
      <c r="C3712" s="7"/>
      <c r="U3712" t="e">
        <f>VLOOKUP($B3712,Summary!$A:$C,3,0)</f>
        <v>#N/A</v>
      </c>
      <c r="V3712" t="e">
        <f>VLOOKUP($B3712,Summary!$A:$E,5,0)</f>
        <v>#N/A</v>
      </c>
      <c r="W3712">
        <f t="shared" si="90"/>
        <v>0</v>
      </c>
    </row>
    <row r="3713" spans="1:23">
      <c r="A3713" s="375"/>
      <c r="C3713" s="7"/>
      <c r="U3713" t="e">
        <f>VLOOKUP($B3713,Summary!$A:$C,3,0)</f>
        <v>#N/A</v>
      </c>
      <c r="V3713" t="e">
        <f>VLOOKUP($B3713,Summary!$A:$E,5,0)</f>
        <v>#N/A</v>
      </c>
      <c r="W3713">
        <f t="shared" si="90"/>
        <v>0</v>
      </c>
    </row>
    <row r="3714" spans="1:23">
      <c r="A3714" s="375"/>
      <c r="C3714" s="7"/>
      <c r="U3714" t="e">
        <f>VLOOKUP($B3714,Summary!$A:$C,3,0)</f>
        <v>#N/A</v>
      </c>
      <c r="V3714" t="e">
        <f>VLOOKUP($B3714,Summary!$A:$E,5,0)</f>
        <v>#N/A</v>
      </c>
      <c r="W3714">
        <f t="shared" si="90"/>
        <v>0</v>
      </c>
    </row>
    <row r="3715" spans="1:23">
      <c r="A3715" s="375"/>
      <c r="C3715" s="7"/>
      <c r="U3715" t="e">
        <f>VLOOKUP($B3715,Summary!$A:$C,3,0)</f>
        <v>#N/A</v>
      </c>
      <c r="V3715" t="e">
        <f>VLOOKUP($B3715,Summary!$A:$E,5,0)</f>
        <v>#N/A</v>
      </c>
      <c r="W3715">
        <f t="shared" si="90"/>
        <v>0</v>
      </c>
    </row>
    <row r="3716" spans="1:23">
      <c r="A3716" s="375"/>
      <c r="C3716" s="7"/>
      <c r="U3716" t="e">
        <f>VLOOKUP($B3716,Summary!$A:$C,3,0)</f>
        <v>#N/A</v>
      </c>
      <c r="V3716" t="e">
        <f>VLOOKUP($B3716,Summary!$A:$E,5,0)</f>
        <v>#N/A</v>
      </c>
      <c r="W3716">
        <f t="shared" si="90"/>
        <v>0</v>
      </c>
    </row>
    <row r="3717" spans="1:23">
      <c r="A3717" s="375"/>
      <c r="C3717" s="7"/>
      <c r="U3717" t="e">
        <f>VLOOKUP($B3717,Summary!$A:$C,3,0)</f>
        <v>#N/A</v>
      </c>
      <c r="V3717" t="e">
        <f>VLOOKUP($B3717,Summary!$A:$E,5,0)</f>
        <v>#N/A</v>
      </c>
      <c r="W3717">
        <f t="shared" si="90"/>
        <v>0</v>
      </c>
    </row>
    <row r="3718" spans="1:23">
      <c r="A3718" s="375"/>
      <c r="C3718" s="7"/>
      <c r="U3718" t="e">
        <f>VLOOKUP($B3718,Summary!$A:$C,3,0)</f>
        <v>#N/A</v>
      </c>
      <c r="V3718" t="e">
        <f>VLOOKUP($B3718,Summary!$A:$E,5,0)</f>
        <v>#N/A</v>
      </c>
      <c r="W3718">
        <f t="shared" si="90"/>
        <v>0</v>
      </c>
    </row>
    <row r="3719" spans="1:23">
      <c r="A3719" s="375"/>
      <c r="C3719" s="7"/>
      <c r="U3719" t="e">
        <f>VLOOKUP($B3719,Summary!$A:$C,3,0)</f>
        <v>#N/A</v>
      </c>
      <c r="V3719" t="e">
        <f>VLOOKUP($B3719,Summary!$A:$E,5,0)</f>
        <v>#N/A</v>
      </c>
      <c r="W3719">
        <f t="shared" si="90"/>
        <v>0</v>
      </c>
    </row>
    <row r="3720" spans="1:23">
      <c r="A3720" s="375"/>
      <c r="C3720" s="7"/>
      <c r="U3720" t="e">
        <f>VLOOKUP($B3720,Summary!$A:$C,3,0)</f>
        <v>#N/A</v>
      </c>
      <c r="V3720" t="e">
        <f>VLOOKUP($B3720,Summary!$A:$E,5,0)</f>
        <v>#N/A</v>
      </c>
      <c r="W3720">
        <f t="shared" si="90"/>
        <v>0</v>
      </c>
    </row>
    <row r="3721" spans="1:23">
      <c r="A3721" s="375"/>
      <c r="C3721" s="7"/>
      <c r="U3721" t="e">
        <f>VLOOKUP($B3721,Summary!$A:$C,3,0)</f>
        <v>#N/A</v>
      </c>
      <c r="V3721" t="e">
        <f>VLOOKUP($B3721,Summary!$A:$E,5,0)</f>
        <v>#N/A</v>
      </c>
      <c r="W3721">
        <f t="shared" si="90"/>
        <v>0</v>
      </c>
    </row>
    <row r="3722" spans="1:23">
      <c r="A3722" s="375"/>
      <c r="C3722" s="7"/>
      <c r="U3722" t="e">
        <f>VLOOKUP($B3722,Summary!$A:$C,3,0)</f>
        <v>#N/A</v>
      </c>
      <c r="V3722" t="e">
        <f>VLOOKUP($B3722,Summary!$A:$E,5,0)</f>
        <v>#N/A</v>
      </c>
      <c r="W3722">
        <f t="shared" si="90"/>
        <v>0</v>
      </c>
    </row>
    <row r="3723" spans="1:23">
      <c r="A3723" s="375"/>
      <c r="C3723" s="7"/>
      <c r="U3723" t="e">
        <f>VLOOKUP($B3723,Summary!$A:$C,3,0)</f>
        <v>#N/A</v>
      </c>
      <c r="V3723" t="e">
        <f>VLOOKUP($B3723,Summary!$A:$E,5,0)</f>
        <v>#N/A</v>
      </c>
      <c r="W3723">
        <f t="shared" si="90"/>
        <v>0</v>
      </c>
    </row>
    <row r="3724" spans="1:23">
      <c r="A3724" s="375"/>
      <c r="C3724" s="7"/>
      <c r="U3724" t="e">
        <f>VLOOKUP($B3724,Summary!$A:$C,3,0)</f>
        <v>#N/A</v>
      </c>
      <c r="V3724" t="e">
        <f>VLOOKUP($B3724,Summary!$A:$E,5,0)</f>
        <v>#N/A</v>
      </c>
      <c r="W3724">
        <f t="shared" si="90"/>
        <v>0</v>
      </c>
    </row>
    <row r="3725" spans="1:23">
      <c r="A3725" s="375"/>
      <c r="C3725" s="7"/>
      <c r="U3725" t="e">
        <f>VLOOKUP($B3725,Summary!$A:$C,3,0)</f>
        <v>#N/A</v>
      </c>
      <c r="V3725" t="e">
        <f>VLOOKUP($B3725,Summary!$A:$E,5,0)</f>
        <v>#N/A</v>
      </c>
      <c r="W3725">
        <f t="shared" si="90"/>
        <v>0</v>
      </c>
    </row>
    <row r="3726" spans="1:23">
      <c r="A3726" s="375"/>
      <c r="C3726" s="7"/>
      <c r="U3726" t="e">
        <f>VLOOKUP($B3726,Summary!$A:$C,3,0)</f>
        <v>#N/A</v>
      </c>
      <c r="V3726" t="e">
        <f>VLOOKUP($B3726,Summary!$A:$E,5,0)</f>
        <v>#N/A</v>
      </c>
      <c r="W3726">
        <f t="shared" si="90"/>
        <v>0</v>
      </c>
    </row>
    <row r="3727" spans="1:23">
      <c r="A3727" s="375"/>
      <c r="C3727" s="7"/>
      <c r="U3727" t="e">
        <f>VLOOKUP($B3727,Summary!$A:$C,3,0)</f>
        <v>#N/A</v>
      </c>
      <c r="V3727" t="e">
        <f>VLOOKUP($B3727,Summary!$A:$E,5,0)</f>
        <v>#N/A</v>
      </c>
      <c r="W3727">
        <f t="shared" si="90"/>
        <v>0</v>
      </c>
    </row>
    <row r="3728" spans="1:23">
      <c r="A3728" s="375"/>
      <c r="C3728" s="7"/>
      <c r="U3728" t="e">
        <f>VLOOKUP($B3728,Summary!$A:$C,3,0)</f>
        <v>#N/A</v>
      </c>
      <c r="V3728" t="e">
        <f>VLOOKUP($B3728,Summary!$A:$E,5,0)</f>
        <v>#N/A</v>
      </c>
      <c r="W3728">
        <f t="shared" si="90"/>
        <v>0</v>
      </c>
    </row>
    <row r="3729" spans="1:23">
      <c r="A3729" s="375"/>
      <c r="C3729" s="7"/>
      <c r="U3729" t="e">
        <f>VLOOKUP($B3729,Summary!$A:$C,3,0)</f>
        <v>#N/A</v>
      </c>
      <c r="V3729" t="e">
        <f>VLOOKUP($B3729,Summary!$A:$E,5,0)</f>
        <v>#N/A</v>
      </c>
      <c r="W3729">
        <f t="shared" si="90"/>
        <v>0</v>
      </c>
    </row>
    <row r="3730" spans="1:23">
      <c r="A3730" s="375"/>
      <c r="C3730" s="7"/>
      <c r="U3730" t="e">
        <f>VLOOKUP($B3730,Summary!$A:$C,3,0)</f>
        <v>#N/A</v>
      </c>
      <c r="V3730" t="e">
        <f>VLOOKUP($B3730,Summary!$A:$E,5,0)</f>
        <v>#N/A</v>
      </c>
      <c r="W3730">
        <f t="shared" si="90"/>
        <v>0</v>
      </c>
    </row>
    <row r="3731" spans="1:23">
      <c r="A3731" s="375"/>
      <c r="C3731" s="7"/>
      <c r="U3731" t="e">
        <f>VLOOKUP($B3731,Summary!$A:$C,3,0)</f>
        <v>#N/A</v>
      </c>
      <c r="V3731" t="e">
        <f>VLOOKUP($B3731,Summary!$A:$E,5,0)</f>
        <v>#N/A</v>
      </c>
      <c r="W3731">
        <f t="shared" si="90"/>
        <v>0</v>
      </c>
    </row>
    <row r="3732" spans="1:23">
      <c r="A3732" s="375"/>
      <c r="C3732" s="7"/>
      <c r="U3732" t="e">
        <f>VLOOKUP($B3732,Summary!$A:$C,3,0)</f>
        <v>#N/A</v>
      </c>
      <c r="V3732" t="e">
        <f>VLOOKUP($B3732,Summary!$A:$E,5,0)</f>
        <v>#N/A</v>
      </c>
      <c r="W3732">
        <f t="shared" si="90"/>
        <v>0</v>
      </c>
    </row>
    <row r="3733" spans="1:23">
      <c r="A3733" s="375"/>
      <c r="C3733" s="7"/>
      <c r="U3733" t="e">
        <f>VLOOKUP($B3733,Summary!$A:$C,3,0)</f>
        <v>#N/A</v>
      </c>
      <c r="V3733" t="e">
        <f>VLOOKUP($B3733,Summary!$A:$E,5,0)</f>
        <v>#N/A</v>
      </c>
      <c r="W3733">
        <f t="shared" si="90"/>
        <v>0</v>
      </c>
    </row>
    <row r="3734" spans="1:23">
      <c r="A3734" s="375"/>
      <c r="C3734" s="7"/>
      <c r="U3734" t="e">
        <f>VLOOKUP($B3734,Summary!$A:$C,3,0)</f>
        <v>#N/A</v>
      </c>
      <c r="V3734" t="e">
        <f>VLOOKUP($B3734,Summary!$A:$E,5,0)</f>
        <v>#N/A</v>
      </c>
      <c r="W3734">
        <f t="shared" si="90"/>
        <v>0</v>
      </c>
    </row>
    <row r="3735" spans="1:23">
      <c r="A3735" s="375"/>
      <c r="C3735" s="7"/>
      <c r="U3735" t="e">
        <f>VLOOKUP($B3735,Summary!$A:$C,3,0)</f>
        <v>#N/A</v>
      </c>
      <c r="V3735" t="e">
        <f>VLOOKUP($B3735,Summary!$A:$E,5,0)</f>
        <v>#N/A</v>
      </c>
      <c r="W3735">
        <f t="shared" si="90"/>
        <v>0</v>
      </c>
    </row>
    <row r="3736" spans="1:23">
      <c r="A3736" s="375"/>
      <c r="C3736" s="7"/>
      <c r="U3736" t="e">
        <f>VLOOKUP($B3736,Summary!$A:$C,3,0)</f>
        <v>#N/A</v>
      </c>
      <c r="V3736" t="e">
        <f>VLOOKUP($B3736,Summary!$A:$E,5,0)</f>
        <v>#N/A</v>
      </c>
      <c r="W3736">
        <f t="shared" si="90"/>
        <v>0</v>
      </c>
    </row>
    <row r="3737" spans="1:23">
      <c r="A3737" s="375"/>
      <c r="C3737" s="7"/>
      <c r="U3737" t="e">
        <f>VLOOKUP($B3737,Summary!$A:$C,3,0)</f>
        <v>#N/A</v>
      </c>
      <c r="V3737" t="e">
        <f>VLOOKUP($B3737,Summary!$A:$E,5,0)</f>
        <v>#N/A</v>
      </c>
      <c r="W3737">
        <f t="shared" ref="W3737:W3800" si="91">B3737</f>
        <v>0</v>
      </c>
    </row>
    <row r="3738" spans="1:23">
      <c r="A3738" s="375"/>
      <c r="C3738" s="7"/>
      <c r="U3738" t="e">
        <f>VLOOKUP($B3738,Summary!$A:$C,3,0)</f>
        <v>#N/A</v>
      </c>
      <c r="V3738" t="e">
        <f>VLOOKUP($B3738,Summary!$A:$E,5,0)</f>
        <v>#N/A</v>
      </c>
      <c r="W3738">
        <f t="shared" si="91"/>
        <v>0</v>
      </c>
    </row>
    <row r="3739" spans="1:23">
      <c r="A3739" s="375"/>
      <c r="C3739" s="7"/>
      <c r="U3739" t="e">
        <f>VLOOKUP($B3739,Summary!$A:$C,3,0)</f>
        <v>#N/A</v>
      </c>
      <c r="V3739" t="e">
        <f>VLOOKUP($B3739,Summary!$A:$E,5,0)</f>
        <v>#N/A</v>
      </c>
      <c r="W3739">
        <f t="shared" si="91"/>
        <v>0</v>
      </c>
    </row>
    <row r="3740" spans="1:23">
      <c r="A3740" s="375"/>
      <c r="C3740" s="7"/>
      <c r="U3740" t="e">
        <f>VLOOKUP($B3740,Summary!$A:$C,3,0)</f>
        <v>#N/A</v>
      </c>
      <c r="V3740" t="e">
        <f>VLOOKUP($B3740,Summary!$A:$E,5,0)</f>
        <v>#N/A</v>
      </c>
      <c r="W3740">
        <f t="shared" si="91"/>
        <v>0</v>
      </c>
    </row>
    <row r="3741" spans="1:23">
      <c r="A3741" s="375"/>
      <c r="C3741" s="7"/>
      <c r="U3741" t="e">
        <f>VLOOKUP($B3741,Summary!$A:$C,3,0)</f>
        <v>#N/A</v>
      </c>
      <c r="V3741" t="e">
        <f>VLOOKUP($B3741,Summary!$A:$E,5,0)</f>
        <v>#N/A</v>
      </c>
      <c r="W3741">
        <f t="shared" si="91"/>
        <v>0</v>
      </c>
    </row>
    <row r="3742" spans="1:23">
      <c r="A3742" s="375"/>
      <c r="C3742" s="7"/>
      <c r="U3742" t="e">
        <f>VLOOKUP($B3742,Summary!$A:$C,3,0)</f>
        <v>#N/A</v>
      </c>
      <c r="V3742" t="e">
        <f>VLOOKUP($B3742,Summary!$A:$E,5,0)</f>
        <v>#N/A</v>
      </c>
      <c r="W3742">
        <f t="shared" si="91"/>
        <v>0</v>
      </c>
    </row>
    <row r="3743" spans="1:23">
      <c r="A3743" s="375"/>
      <c r="C3743" s="7"/>
      <c r="U3743" t="e">
        <f>VLOOKUP($B3743,Summary!$A:$C,3,0)</f>
        <v>#N/A</v>
      </c>
      <c r="V3743" t="e">
        <f>VLOOKUP($B3743,Summary!$A:$E,5,0)</f>
        <v>#N/A</v>
      </c>
      <c r="W3743">
        <f t="shared" si="91"/>
        <v>0</v>
      </c>
    </row>
    <row r="3744" spans="1:23">
      <c r="A3744" s="375"/>
      <c r="C3744" s="7"/>
      <c r="U3744" t="e">
        <f>VLOOKUP($B3744,Summary!$A:$C,3,0)</f>
        <v>#N/A</v>
      </c>
      <c r="V3744" t="e">
        <f>VLOOKUP($B3744,Summary!$A:$E,5,0)</f>
        <v>#N/A</v>
      </c>
      <c r="W3744">
        <f t="shared" si="91"/>
        <v>0</v>
      </c>
    </row>
    <row r="3745" spans="1:23">
      <c r="A3745" s="375"/>
      <c r="C3745" s="7"/>
      <c r="U3745" t="e">
        <f>VLOOKUP($B3745,Summary!$A:$C,3,0)</f>
        <v>#N/A</v>
      </c>
      <c r="V3745" t="e">
        <f>VLOOKUP($B3745,Summary!$A:$E,5,0)</f>
        <v>#N/A</v>
      </c>
      <c r="W3745">
        <f t="shared" si="91"/>
        <v>0</v>
      </c>
    </row>
    <row r="3746" spans="1:23">
      <c r="A3746" s="375"/>
      <c r="C3746" s="7"/>
      <c r="U3746" t="e">
        <f>VLOOKUP($B3746,Summary!$A:$C,3,0)</f>
        <v>#N/A</v>
      </c>
      <c r="V3746" t="e">
        <f>VLOOKUP($B3746,Summary!$A:$E,5,0)</f>
        <v>#N/A</v>
      </c>
      <c r="W3746">
        <f t="shared" si="91"/>
        <v>0</v>
      </c>
    </row>
    <row r="3747" spans="1:23">
      <c r="A3747" s="375"/>
      <c r="C3747" s="7"/>
      <c r="U3747" t="e">
        <f>VLOOKUP($B3747,Summary!$A:$C,3,0)</f>
        <v>#N/A</v>
      </c>
      <c r="V3747" t="e">
        <f>VLOOKUP($B3747,Summary!$A:$E,5,0)</f>
        <v>#N/A</v>
      </c>
      <c r="W3747">
        <f t="shared" si="91"/>
        <v>0</v>
      </c>
    </row>
    <row r="3748" spans="1:23">
      <c r="A3748" s="375"/>
      <c r="C3748" s="7"/>
      <c r="U3748" t="e">
        <f>VLOOKUP($B3748,Summary!$A:$C,3,0)</f>
        <v>#N/A</v>
      </c>
      <c r="V3748" t="e">
        <f>VLOOKUP($B3748,Summary!$A:$E,5,0)</f>
        <v>#N/A</v>
      </c>
      <c r="W3748">
        <f t="shared" si="91"/>
        <v>0</v>
      </c>
    </row>
    <row r="3749" spans="1:23">
      <c r="A3749" s="375"/>
      <c r="C3749" s="7"/>
      <c r="U3749" t="e">
        <f>VLOOKUP($B3749,Summary!$A:$C,3,0)</f>
        <v>#N/A</v>
      </c>
      <c r="V3749" t="e">
        <f>VLOOKUP($B3749,Summary!$A:$E,5,0)</f>
        <v>#N/A</v>
      </c>
      <c r="W3749">
        <f t="shared" si="91"/>
        <v>0</v>
      </c>
    </row>
    <row r="3750" spans="1:23">
      <c r="A3750" s="375"/>
      <c r="C3750" s="7"/>
      <c r="U3750" t="e">
        <f>VLOOKUP($B3750,Summary!$A:$C,3,0)</f>
        <v>#N/A</v>
      </c>
      <c r="V3750" t="e">
        <f>VLOOKUP($B3750,Summary!$A:$E,5,0)</f>
        <v>#N/A</v>
      </c>
      <c r="W3750">
        <f t="shared" si="91"/>
        <v>0</v>
      </c>
    </row>
    <row r="3751" spans="1:23">
      <c r="A3751" s="375"/>
      <c r="C3751" s="7"/>
      <c r="U3751" t="e">
        <f>VLOOKUP($B3751,Summary!$A:$C,3,0)</f>
        <v>#N/A</v>
      </c>
      <c r="V3751" t="e">
        <f>VLOOKUP($B3751,Summary!$A:$E,5,0)</f>
        <v>#N/A</v>
      </c>
      <c r="W3751">
        <f t="shared" si="91"/>
        <v>0</v>
      </c>
    </row>
    <row r="3752" spans="1:23">
      <c r="A3752" s="375"/>
      <c r="C3752" s="7"/>
      <c r="U3752" t="e">
        <f>VLOOKUP($B3752,Summary!$A:$C,3,0)</f>
        <v>#N/A</v>
      </c>
      <c r="V3752" t="e">
        <f>VLOOKUP($B3752,Summary!$A:$E,5,0)</f>
        <v>#N/A</v>
      </c>
      <c r="W3752">
        <f t="shared" si="91"/>
        <v>0</v>
      </c>
    </row>
    <row r="3753" spans="1:23">
      <c r="A3753" s="375"/>
      <c r="C3753" s="7"/>
      <c r="U3753" t="e">
        <f>VLOOKUP($B3753,Summary!$A:$C,3,0)</f>
        <v>#N/A</v>
      </c>
      <c r="V3753" t="e">
        <f>VLOOKUP($B3753,Summary!$A:$E,5,0)</f>
        <v>#N/A</v>
      </c>
      <c r="W3753">
        <f t="shared" si="91"/>
        <v>0</v>
      </c>
    </row>
    <row r="3754" spans="1:23">
      <c r="A3754" s="375"/>
      <c r="C3754" s="7"/>
      <c r="U3754" t="e">
        <f>VLOOKUP($B3754,Summary!$A:$C,3,0)</f>
        <v>#N/A</v>
      </c>
      <c r="V3754" t="e">
        <f>VLOOKUP($B3754,Summary!$A:$E,5,0)</f>
        <v>#N/A</v>
      </c>
      <c r="W3754">
        <f t="shared" si="91"/>
        <v>0</v>
      </c>
    </row>
    <row r="3755" spans="1:23">
      <c r="A3755" s="375"/>
      <c r="C3755" s="7"/>
      <c r="U3755" t="e">
        <f>VLOOKUP($B3755,Summary!$A:$C,3,0)</f>
        <v>#N/A</v>
      </c>
      <c r="V3755" t="e">
        <f>VLOOKUP($B3755,Summary!$A:$E,5,0)</f>
        <v>#N/A</v>
      </c>
      <c r="W3755">
        <f t="shared" si="91"/>
        <v>0</v>
      </c>
    </row>
    <row r="3756" spans="1:23">
      <c r="A3756" s="375"/>
      <c r="C3756" s="7"/>
      <c r="U3756" t="e">
        <f>VLOOKUP($B3756,Summary!$A:$C,3,0)</f>
        <v>#N/A</v>
      </c>
      <c r="V3756" t="e">
        <f>VLOOKUP($B3756,Summary!$A:$E,5,0)</f>
        <v>#N/A</v>
      </c>
      <c r="W3756">
        <f t="shared" si="91"/>
        <v>0</v>
      </c>
    </row>
    <row r="3757" spans="1:23">
      <c r="A3757" s="375"/>
      <c r="C3757" s="7"/>
      <c r="U3757" t="e">
        <f>VLOOKUP($B3757,Summary!$A:$C,3,0)</f>
        <v>#N/A</v>
      </c>
      <c r="V3757" t="e">
        <f>VLOOKUP($B3757,Summary!$A:$E,5,0)</f>
        <v>#N/A</v>
      </c>
      <c r="W3757">
        <f t="shared" si="91"/>
        <v>0</v>
      </c>
    </row>
    <row r="3758" spans="1:23">
      <c r="A3758" s="375"/>
      <c r="C3758" s="7"/>
      <c r="U3758" t="e">
        <f>VLOOKUP($B3758,Summary!$A:$C,3,0)</f>
        <v>#N/A</v>
      </c>
      <c r="V3758" t="e">
        <f>VLOOKUP($B3758,Summary!$A:$E,5,0)</f>
        <v>#N/A</v>
      </c>
      <c r="W3758">
        <f t="shared" si="91"/>
        <v>0</v>
      </c>
    </row>
    <row r="3759" spans="1:23">
      <c r="A3759" s="375"/>
      <c r="C3759" s="7"/>
      <c r="U3759" t="e">
        <f>VLOOKUP($B3759,Summary!$A:$C,3,0)</f>
        <v>#N/A</v>
      </c>
      <c r="V3759" t="e">
        <f>VLOOKUP($B3759,Summary!$A:$E,5,0)</f>
        <v>#N/A</v>
      </c>
      <c r="W3759">
        <f t="shared" si="91"/>
        <v>0</v>
      </c>
    </row>
    <row r="3760" spans="1:23">
      <c r="A3760" s="375"/>
      <c r="C3760" s="7"/>
      <c r="U3760" t="e">
        <f>VLOOKUP($B3760,Summary!$A:$C,3,0)</f>
        <v>#N/A</v>
      </c>
      <c r="V3760" t="e">
        <f>VLOOKUP($B3760,Summary!$A:$E,5,0)</f>
        <v>#N/A</v>
      </c>
      <c r="W3760">
        <f t="shared" si="91"/>
        <v>0</v>
      </c>
    </row>
    <row r="3761" spans="1:23">
      <c r="A3761" s="375"/>
      <c r="C3761" s="7"/>
      <c r="U3761" t="e">
        <f>VLOOKUP($B3761,Summary!$A:$C,3,0)</f>
        <v>#N/A</v>
      </c>
      <c r="V3761" t="e">
        <f>VLOOKUP($B3761,Summary!$A:$E,5,0)</f>
        <v>#N/A</v>
      </c>
      <c r="W3761">
        <f t="shared" si="91"/>
        <v>0</v>
      </c>
    </row>
    <row r="3762" spans="1:23">
      <c r="A3762" s="375"/>
      <c r="C3762" s="7"/>
      <c r="U3762" t="e">
        <f>VLOOKUP($B3762,Summary!$A:$C,3,0)</f>
        <v>#N/A</v>
      </c>
      <c r="V3762" t="e">
        <f>VLOOKUP($B3762,Summary!$A:$E,5,0)</f>
        <v>#N/A</v>
      </c>
      <c r="W3762">
        <f t="shared" si="91"/>
        <v>0</v>
      </c>
    </row>
    <row r="3763" spans="1:23">
      <c r="A3763" s="375"/>
      <c r="C3763" s="7"/>
      <c r="U3763" t="e">
        <f>VLOOKUP($B3763,Summary!$A:$C,3,0)</f>
        <v>#N/A</v>
      </c>
      <c r="V3763" t="e">
        <f>VLOOKUP($B3763,Summary!$A:$E,5,0)</f>
        <v>#N/A</v>
      </c>
      <c r="W3763">
        <f t="shared" si="91"/>
        <v>0</v>
      </c>
    </row>
    <row r="3764" spans="1:23">
      <c r="A3764" s="375"/>
      <c r="C3764" s="7"/>
      <c r="U3764" t="e">
        <f>VLOOKUP($B3764,Summary!$A:$C,3,0)</f>
        <v>#N/A</v>
      </c>
      <c r="V3764" t="e">
        <f>VLOOKUP($B3764,Summary!$A:$E,5,0)</f>
        <v>#N/A</v>
      </c>
      <c r="W3764">
        <f t="shared" si="91"/>
        <v>0</v>
      </c>
    </row>
    <row r="3765" spans="1:23">
      <c r="A3765" s="375"/>
      <c r="C3765" s="7"/>
      <c r="U3765" t="e">
        <f>VLOOKUP($B3765,Summary!$A:$C,3,0)</f>
        <v>#N/A</v>
      </c>
      <c r="V3765" t="e">
        <f>VLOOKUP($B3765,Summary!$A:$E,5,0)</f>
        <v>#N/A</v>
      </c>
      <c r="W3765">
        <f t="shared" si="91"/>
        <v>0</v>
      </c>
    </row>
    <row r="3766" spans="1:23">
      <c r="A3766" s="375"/>
      <c r="C3766" s="7"/>
      <c r="U3766" t="e">
        <f>VLOOKUP($B3766,Summary!$A:$C,3,0)</f>
        <v>#N/A</v>
      </c>
      <c r="V3766" t="e">
        <f>VLOOKUP($B3766,Summary!$A:$E,5,0)</f>
        <v>#N/A</v>
      </c>
      <c r="W3766">
        <f t="shared" si="91"/>
        <v>0</v>
      </c>
    </row>
    <row r="3767" spans="1:23">
      <c r="A3767" s="375"/>
      <c r="C3767" s="7"/>
      <c r="U3767" t="e">
        <f>VLOOKUP($B3767,Summary!$A:$C,3,0)</f>
        <v>#N/A</v>
      </c>
      <c r="V3767" t="e">
        <f>VLOOKUP($B3767,Summary!$A:$E,5,0)</f>
        <v>#N/A</v>
      </c>
      <c r="W3767">
        <f t="shared" si="91"/>
        <v>0</v>
      </c>
    </row>
    <row r="3768" spans="1:23">
      <c r="A3768" s="375"/>
      <c r="C3768" s="7"/>
      <c r="U3768" t="e">
        <f>VLOOKUP($B3768,Summary!$A:$C,3,0)</f>
        <v>#N/A</v>
      </c>
      <c r="V3768" t="e">
        <f>VLOOKUP($B3768,Summary!$A:$E,5,0)</f>
        <v>#N/A</v>
      </c>
      <c r="W3768">
        <f t="shared" si="91"/>
        <v>0</v>
      </c>
    </row>
    <row r="3769" spans="1:23">
      <c r="A3769" s="375"/>
      <c r="C3769" s="7"/>
      <c r="U3769" t="e">
        <f>VLOOKUP($B3769,Summary!$A:$C,3,0)</f>
        <v>#N/A</v>
      </c>
      <c r="V3769" t="e">
        <f>VLOOKUP($B3769,Summary!$A:$E,5,0)</f>
        <v>#N/A</v>
      </c>
      <c r="W3769">
        <f t="shared" si="91"/>
        <v>0</v>
      </c>
    </row>
    <row r="3770" spans="1:23">
      <c r="A3770" s="375"/>
      <c r="C3770" s="7"/>
      <c r="U3770" t="e">
        <f>VLOOKUP($B3770,Summary!$A:$C,3,0)</f>
        <v>#N/A</v>
      </c>
      <c r="V3770" t="e">
        <f>VLOOKUP($B3770,Summary!$A:$E,5,0)</f>
        <v>#N/A</v>
      </c>
      <c r="W3770">
        <f t="shared" si="91"/>
        <v>0</v>
      </c>
    </row>
    <row r="3771" spans="1:23">
      <c r="A3771" s="375"/>
      <c r="C3771" s="7"/>
      <c r="U3771" t="e">
        <f>VLOOKUP($B3771,Summary!$A:$C,3,0)</f>
        <v>#N/A</v>
      </c>
      <c r="V3771" t="e">
        <f>VLOOKUP($B3771,Summary!$A:$E,5,0)</f>
        <v>#N/A</v>
      </c>
      <c r="W3771">
        <f t="shared" si="91"/>
        <v>0</v>
      </c>
    </row>
    <row r="3772" spans="1:23">
      <c r="A3772" s="375"/>
      <c r="C3772" s="7"/>
      <c r="U3772" t="e">
        <f>VLOOKUP($B3772,Summary!$A:$C,3,0)</f>
        <v>#N/A</v>
      </c>
      <c r="V3772" t="e">
        <f>VLOOKUP($B3772,Summary!$A:$E,5,0)</f>
        <v>#N/A</v>
      </c>
      <c r="W3772">
        <f t="shared" si="91"/>
        <v>0</v>
      </c>
    </row>
    <row r="3773" spans="1:23">
      <c r="A3773" s="375"/>
      <c r="C3773" s="7"/>
      <c r="U3773" t="e">
        <f>VLOOKUP($B3773,Summary!$A:$C,3,0)</f>
        <v>#N/A</v>
      </c>
      <c r="V3773" t="e">
        <f>VLOOKUP($B3773,Summary!$A:$E,5,0)</f>
        <v>#N/A</v>
      </c>
      <c r="W3773">
        <f t="shared" si="91"/>
        <v>0</v>
      </c>
    </row>
    <row r="3774" spans="1:23">
      <c r="A3774" s="375"/>
      <c r="C3774" s="7"/>
      <c r="U3774" t="e">
        <f>VLOOKUP($B3774,Summary!$A:$C,3,0)</f>
        <v>#N/A</v>
      </c>
      <c r="V3774" t="e">
        <f>VLOOKUP($B3774,Summary!$A:$E,5,0)</f>
        <v>#N/A</v>
      </c>
      <c r="W3774">
        <f t="shared" si="91"/>
        <v>0</v>
      </c>
    </row>
    <row r="3775" spans="1:23">
      <c r="A3775" s="375"/>
      <c r="C3775" s="7"/>
      <c r="U3775" t="e">
        <f>VLOOKUP($B3775,Summary!$A:$C,3,0)</f>
        <v>#N/A</v>
      </c>
      <c r="V3775" t="e">
        <f>VLOOKUP($B3775,Summary!$A:$E,5,0)</f>
        <v>#N/A</v>
      </c>
      <c r="W3775">
        <f t="shared" si="91"/>
        <v>0</v>
      </c>
    </row>
    <row r="3776" spans="1:23">
      <c r="A3776" s="375"/>
      <c r="C3776" s="7"/>
      <c r="U3776" t="e">
        <f>VLOOKUP($B3776,Summary!$A:$C,3,0)</f>
        <v>#N/A</v>
      </c>
      <c r="V3776" t="e">
        <f>VLOOKUP($B3776,Summary!$A:$E,5,0)</f>
        <v>#N/A</v>
      </c>
      <c r="W3776">
        <f t="shared" si="91"/>
        <v>0</v>
      </c>
    </row>
    <row r="3777" spans="1:23">
      <c r="A3777" s="375"/>
      <c r="C3777" s="7"/>
      <c r="U3777" t="e">
        <f>VLOOKUP($B3777,Summary!$A:$C,3,0)</f>
        <v>#N/A</v>
      </c>
      <c r="V3777" t="e">
        <f>VLOOKUP($B3777,Summary!$A:$E,5,0)</f>
        <v>#N/A</v>
      </c>
      <c r="W3777">
        <f t="shared" si="91"/>
        <v>0</v>
      </c>
    </row>
    <row r="3778" spans="1:23">
      <c r="A3778" s="375"/>
      <c r="C3778" s="7"/>
      <c r="U3778" t="e">
        <f>VLOOKUP($B3778,Summary!$A:$C,3,0)</f>
        <v>#N/A</v>
      </c>
      <c r="V3778" t="e">
        <f>VLOOKUP($B3778,Summary!$A:$E,5,0)</f>
        <v>#N/A</v>
      </c>
      <c r="W3778">
        <f t="shared" si="91"/>
        <v>0</v>
      </c>
    </row>
    <row r="3779" spans="1:23">
      <c r="A3779" s="375"/>
      <c r="C3779" s="7"/>
      <c r="U3779" t="e">
        <f>VLOOKUP($B3779,Summary!$A:$C,3,0)</f>
        <v>#N/A</v>
      </c>
      <c r="V3779" t="e">
        <f>VLOOKUP($B3779,Summary!$A:$E,5,0)</f>
        <v>#N/A</v>
      </c>
      <c r="W3779">
        <f t="shared" si="91"/>
        <v>0</v>
      </c>
    </row>
    <row r="3780" spans="1:23">
      <c r="A3780" s="375"/>
      <c r="C3780" s="7"/>
      <c r="U3780" t="e">
        <f>VLOOKUP($B3780,Summary!$A:$C,3,0)</f>
        <v>#N/A</v>
      </c>
      <c r="V3780" t="e">
        <f>VLOOKUP($B3780,Summary!$A:$E,5,0)</f>
        <v>#N/A</v>
      </c>
      <c r="W3780">
        <f t="shared" si="91"/>
        <v>0</v>
      </c>
    </row>
    <row r="3781" spans="1:23">
      <c r="A3781" s="375"/>
      <c r="C3781" s="7"/>
      <c r="U3781" t="e">
        <f>VLOOKUP($B3781,Summary!$A:$C,3,0)</f>
        <v>#N/A</v>
      </c>
      <c r="V3781" t="e">
        <f>VLOOKUP($B3781,Summary!$A:$E,5,0)</f>
        <v>#N/A</v>
      </c>
      <c r="W3781">
        <f t="shared" si="91"/>
        <v>0</v>
      </c>
    </row>
    <row r="3782" spans="1:23">
      <c r="A3782" s="375"/>
      <c r="C3782" s="7"/>
      <c r="U3782" t="e">
        <f>VLOOKUP($B3782,Summary!$A:$C,3,0)</f>
        <v>#N/A</v>
      </c>
      <c r="V3782" t="e">
        <f>VLOOKUP($B3782,Summary!$A:$E,5,0)</f>
        <v>#N/A</v>
      </c>
      <c r="W3782">
        <f t="shared" si="91"/>
        <v>0</v>
      </c>
    </row>
    <row r="3783" spans="1:23">
      <c r="A3783" s="375"/>
      <c r="C3783" s="7"/>
      <c r="U3783" t="e">
        <f>VLOOKUP($B3783,Summary!$A:$C,3,0)</f>
        <v>#N/A</v>
      </c>
      <c r="V3783" t="e">
        <f>VLOOKUP($B3783,Summary!$A:$E,5,0)</f>
        <v>#N/A</v>
      </c>
      <c r="W3783">
        <f t="shared" si="91"/>
        <v>0</v>
      </c>
    </row>
    <row r="3784" spans="1:23">
      <c r="A3784" s="375"/>
      <c r="C3784" s="7"/>
      <c r="U3784" t="e">
        <f>VLOOKUP($B3784,Summary!$A:$C,3,0)</f>
        <v>#N/A</v>
      </c>
      <c r="V3784" t="e">
        <f>VLOOKUP($B3784,Summary!$A:$E,5,0)</f>
        <v>#N/A</v>
      </c>
      <c r="W3784">
        <f t="shared" si="91"/>
        <v>0</v>
      </c>
    </row>
    <row r="3785" spans="1:23">
      <c r="A3785" s="375"/>
      <c r="C3785" s="7"/>
      <c r="U3785" t="e">
        <f>VLOOKUP($B3785,Summary!$A:$C,3,0)</f>
        <v>#N/A</v>
      </c>
      <c r="V3785" t="e">
        <f>VLOOKUP($B3785,Summary!$A:$E,5,0)</f>
        <v>#N/A</v>
      </c>
      <c r="W3785">
        <f t="shared" si="91"/>
        <v>0</v>
      </c>
    </row>
    <row r="3786" spans="1:23">
      <c r="A3786" s="375"/>
      <c r="C3786" s="7"/>
      <c r="U3786" t="e">
        <f>VLOOKUP($B3786,Summary!$A:$C,3,0)</f>
        <v>#N/A</v>
      </c>
      <c r="V3786" t="e">
        <f>VLOOKUP($B3786,Summary!$A:$E,5,0)</f>
        <v>#N/A</v>
      </c>
      <c r="W3786">
        <f t="shared" si="91"/>
        <v>0</v>
      </c>
    </row>
    <row r="3787" spans="1:23">
      <c r="A3787" s="375"/>
      <c r="C3787" s="7"/>
      <c r="U3787" t="e">
        <f>VLOOKUP($B3787,Summary!$A:$C,3,0)</f>
        <v>#N/A</v>
      </c>
      <c r="V3787" t="e">
        <f>VLOOKUP($B3787,Summary!$A:$E,5,0)</f>
        <v>#N/A</v>
      </c>
      <c r="W3787">
        <f t="shared" si="91"/>
        <v>0</v>
      </c>
    </row>
    <row r="3788" spans="1:23">
      <c r="A3788" s="375"/>
      <c r="C3788" s="7"/>
      <c r="U3788" t="e">
        <f>VLOOKUP($B3788,Summary!$A:$C,3,0)</f>
        <v>#N/A</v>
      </c>
      <c r="V3788" t="e">
        <f>VLOOKUP($B3788,Summary!$A:$E,5,0)</f>
        <v>#N/A</v>
      </c>
      <c r="W3788">
        <f t="shared" si="91"/>
        <v>0</v>
      </c>
    </row>
    <row r="3789" spans="1:23">
      <c r="A3789" s="375"/>
      <c r="C3789" s="7"/>
      <c r="U3789" t="e">
        <f>VLOOKUP($B3789,Summary!$A:$C,3,0)</f>
        <v>#N/A</v>
      </c>
      <c r="V3789" t="e">
        <f>VLOOKUP($B3789,Summary!$A:$E,5,0)</f>
        <v>#N/A</v>
      </c>
      <c r="W3789">
        <f t="shared" si="91"/>
        <v>0</v>
      </c>
    </row>
    <row r="3790" spans="1:23">
      <c r="A3790" s="375"/>
      <c r="C3790" s="7"/>
      <c r="U3790" t="e">
        <f>VLOOKUP($B3790,Summary!$A:$C,3,0)</f>
        <v>#N/A</v>
      </c>
      <c r="V3790" t="e">
        <f>VLOOKUP($B3790,Summary!$A:$E,5,0)</f>
        <v>#N/A</v>
      </c>
      <c r="W3790">
        <f t="shared" si="91"/>
        <v>0</v>
      </c>
    </row>
    <row r="3791" spans="1:23">
      <c r="A3791" s="375"/>
      <c r="C3791" s="7"/>
      <c r="U3791" t="e">
        <f>VLOOKUP($B3791,Summary!$A:$C,3,0)</f>
        <v>#N/A</v>
      </c>
      <c r="V3791" t="e">
        <f>VLOOKUP($B3791,Summary!$A:$E,5,0)</f>
        <v>#N/A</v>
      </c>
      <c r="W3791">
        <f t="shared" si="91"/>
        <v>0</v>
      </c>
    </row>
    <row r="3792" spans="1:23">
      <c r="A3792" s="375"/>
      <c r="C3792" s="7"/>
      <c r="U3792" t="e">
        <f>VLOOKUP($B3792,Summary!$A:$C,3,0)</f>
        <v>#N/A</v>
      </c>
      <c r="V3792" t="e">
        <f>VLOOKUP($B3792,Summary!$A:$E,5,0)</f>
        <v>#N/A</v>
      </c>
      <c r="W3792">
        <f t="shared" si="91"/>
        <v>0</v>
      </c>
    </row>
    <row r="3793" spans="1:23">
      <c r="A3793" s="375"/>
      <c r="C3793" s="7"/>
      <c r="U3793" t="e">
        <f>VLOOKUP($B3793,Summary!$A:$C,3,0)</f>
        <v>#N/A</v>
      </c>
      <c r="V3793" t="e">
        <f>VLOOKUP($B3793,Summary!$A:$E,5,0)</f>
        <v>#N/A</v>
      </c>
      <c r="W3793">
        <f t="shared" si="91"/>
        <v>0</v>
      </c>
    </row>
    <row r="3794" spans="1:23">
      <c r="A3794" s="375"/>
      <c r="C3794" s="7"/>
      <c r="U3794" t="e">
        <f>VLOOKUP($B3794,Summary!$A:$C,3,0)</f>
        <v>#N/A</v>
      </c>
      <c r="V3794" t="e">
        <f>VLOOKUP($B3794,Summary!$A:$E,5,0)</f>
        <v>#N/A</v>
      </c>
      <c r="W3794">
        <f t="shared" si="91"/>
        <v>0</v>
      </c>
    </row>
    <row r="3795" spans="1:23">
      <c r="A3795" s="375"/>
      <c r="C3795" s="7"/>
      <c r="U3795" t="e">
        <f>VLOOKUP($B3795,Summary!$A:$C,3,0)</f>
        <v>#N/A</v>
      </c>
      <c r="V3795" t="e">
        <f>VLOOKUP($B3795,Summary!$A:$E,5,0)</f>
        <v>#N/A</v>
      </c>
      <c r="W3795">
        <f t="shared" si="91"/>
        <v>0</v>
      </c>
    </row>
    <row r="3796" spans="1:23">
      <c r="A3796" s="375"/>
      <c r="C3796" s="7"/>
      <c r="U3796" t="e">
        <f>VLOOKUP($B3796,Summary!$A:$C,3,0)</f>
        <v>#N/A</v>
      </c>
      <c r="V3796" t="e">
        <f>VLOOKUP($B3796,Summary!$A:$E,5,0)</f>
        <v>#N/A</v>
      </c>
      <c r="W3796">
        <f t="shared" si="91"/>
        <v>0</v>
      </c>
    </row>
    <row r="3797" spans="1:23">
      <c r="A3797" s="375"/>
      <c r="C3797" s="7"/>
      <c r="U3797" t="e">
        <f>VLOOKUP($B3797,Summary!$A:$C,3,0)</f>
        <v>#N/A</v>
      </c>
      <c r="V3797" t="e">
        <f>VLOOKUP($B3797,Summary!$A:$E,5,0)</f>
        <v>#N/A</v>
      </c>
      <c r="W3797">
        <f t="shared" si="91"/>
        <v>0</v>
      </c>
    </row>
    <row r="3798" spans="1:23">
      <c r="A3798" s="375"/>
      <c r="C3798" s="7"/>
      <c r="U3798" t="e">
        <f>VLOOKUP($B3798,Summary!$A:$C,3,0)</f>
        <v>#N/A</v>
      </c>
      <c r="V3798" t="e">
        <f>VLOOKUP($B3798,Summary!$A:$E,5,0)</f>
        <v>#N/A</v>
      </c>
      <c r="W3798">
        <f t="shared" si="91"/>
        <v>0</v>
      </c>
    </row>
    <row r="3799" spans="1:23">
      <c r="A3799" s="375"/>
      <c r="C3799" s="7"/>
      <c r="U3799" t="e">
        <f>VLOOKUP($B3799,Summary!$A:$C,3,0)</f>
        <v>#N/A</v>
      </c>
      <c r="V3799" t="e">
        <f>VLOOKUP($B3799,Summary!$A:$E,5,0)</f>
        <v>#N/A</v>
      </c>
      <c r="W3799">
        <f t="shared" si="91"/>
        <v>0</v>
      </c>
    </row>
    <row r="3800" spans="1:23">
      <c r="A3800" s="375"/>
      <c r="C3800" s="7"/>
      <c r="U3800" t="e">
        <f>VLOOKUP($B3800,Summary!$A:$C,3,0)</f>
        <v>#N/A</v>
      </c>
      <c r="V3800" t="e">
        <f>VLOOKUP($B3800,Summary!$A:$E,5,0)</f>
        <v>#N/A</v>
      </c>
      <c r="W3800">
        <f t="shared" si="91"/>
        <v>0</v>
      </c>
    </row>
    <row r="3801" spans="1:23">
      <c r="A3801" s="375"/>
      <c r="C3801" s="7"/>
      <c r="U3801" t="e">
        <f>VLOOKUP($B3801,Summary!$A:$C,3,0)</f>
        <v>#N/A</v>
      </c>
      <c r="V3801" t="e">
        <f>VLOOKUP($B3801,Summary!$A:$E,5,0)</f>
        <v>#N/A</v>
      </c>
      <c r="W3801">
        <f t="shared" ref="W3801:W3864" si="92">B3801</f>
        <v>0</v>
      </c>
    </row>
    <row r="3802" spans="1:23">
      <c r="A3802" s="375"/>
      <c r="C3802" s="7"/>
      <c r="U3802" t="e">
        <f>VLOOKUP($B3802,Summary!$A:$C,3,0)</f>
        <v>#N/A</v>
      </c>
      <c r="V3802" t="e">
        <f>VLOOKUP($B3802,Summary!$A:$E,5,0)</f>
        <v>#N/A</v>
      </c>
      <c r="W3802">
        <f t="shared" si="92"/>
        <v>0</v>
      </c>
    </row>
    <row r="3803" spans="1:23">
      <c r="A3803" s="375"/>
      <c r="C3803" s="7"/>
      <c r="U3803" t="e">
        <f>VLOOKUP($B3803,Summary!$A:$C,3,0)</f>
        <v>#N/A</v>
      </c>
      <c r="V3803" t="e">
        <f>VLOOKUP($B3803,Summary!$A:$E,5,0)</f>
        <v>#N/A</v>
      </c>
      <c r="W3803">
        <f t="shared" si="92"/>
        <v>0</v>
      </c>
    </row>
    <row r="3804" spans="1:23">
      <c r="A3804" s="375"/>
      <c r="C3804" s="7"/>
      <c r="U3804" t="e">
        <f>VLOOKUP($B3804,Summary!$A:$C,3,0)</f>
        <v>#N/A</v>
      </c>
      <c r="V3804" t="e">
        <f>VLOOKUP($B3804,Summary!$A:$E,5,0)</f>
        <v>#N/A</v>
      </c>
      <c r="W3804">
        <f t="shared" si="92"/>
        <v>0</v>
      </c>
    </row>
    <row r="3805" spans="1:23">
      <c r="A3805" s="375"/>
      <c r="C3805" s="7"/>
      <c r="U3805" t="e">
        <f>VLOOKUP($B3805,Summary!$A:$C,3,0)</f>
        <v>#N/A</v>
      </c>
      <c r="V3805" t="e">
        <f>VLOOKUP($B3805,Summary!$A:$E,5,0)</f>
        <v>#N/A</v>
      </c>
      <c r="W3805">
        <f t="shared" si="92"/>
        <v>0</v>
      </c>
    </row>
    <row r="3806" spans="1:23">
      <c r="A3806" s="375"/>
      <c r="C3806" s="7"/>
      <c r="U3806" t="e">
        <f>VLOOKUP($B3806,Summary!$A:$C,3,0)</f>
        <v>#N/A</v>
      </c>
      <c r="V3806" t="e">
        <f>VLOOKUP($B3806,Summary!$A:$E,5,0)</f>
        <v>#N/A</v>
      </c>
      <c r="W3806">
        <f t="shared" si="92"/>
        <v>0</v>
      </c>
    </row>
    <row r="3807" spans="1:23">
      <c r="A3807" s="375"/>
      <c r="C3807" s="7"/>
      <c r="U3807" t="e">
        <f>VLOOKUP($B3807,Summary!$A:$C,3,0)</f>
        <v>#N/A</v>
      </c>
      <c r="V3807" t="e">
        <f>VLOOKUP($B3807,Summary!$A:$E,5,0)</f>
        <v>#N/A</v>
      </c>
      <c r="W3807">
        <f t="shared" si="92"/>
        <v>0</v>
      </c>
    </row>
    <row r="3808" spans="1:23">
      <c r="A3808" s="375"/>
      <c r="C3808" s="7"/>
      <c r="U3808" t="e">
        <f>VLOOKUP($B3808,Summary!$A:$C,3,0)</f>
        <v>#N/A</v>
      </c>
      <c r="V3808" t="e">
        <f>VLOOKUP($B3808,Summary!$A:$E,5,0)</f>
        <v>#N/A</v>
      </c>
      <c r="W3808">
        <f t="shared" si="92"/>
        <v>0</v>
      </c>
    </row>
    <row r="3809" spans="1:23">
      <c r="A3809" s="375"/>
      <c r="C3809" s="7"/>
      <c r="U3809" t="e">
        <f>VLOOKUP($B3809,Summary!$A:$C,3,0)</f>
        <v>#N/A</v>
      </c>
      <c r="V3809" t="e">
        <f>VLOOKUP($B3809,Summary!$A:$E,5,0)</f>
        <v>#N/A</v>
      </c>
      <c r="W3809">
        <f t="shared" si="92"/>
        <v>0</v>
      </c>
    </row>
    <row r="3810" spans="1:23">
      <c r="A3810" s="375"/>
      <c r="C3810" s="7"/>
      <c r="U3810" t="e">
        <f>VLOOKUP($B3810,Summary!$A:$C,3,0)</f>
        <v>#N/A</v>
      </c>
      <c r="V3810" t="e">
        <f>VLOOKUP($B3810,Summary!$A:$E,5,0)</f>
        <v>#N/A</v>
      </c>
      <c r="W3810">
        <f t="shared" si="92"/>
        <v>0</v>
      </c>
    </row>
    <row r="3811" spans="1:23">
      <c r="A3811" s="375"/>
      <c r="C3811" s="7"/>
      <c r="U3811" t="e">
        <f>VLOOKUP($B3811,Summary!$A:$C,3,0)</f>
        <v>#N/A</v>
      </c>
      <c r="V3811" t="e">
        <f>VLOOKUP($B3811,Summary!$A:$E,5,0)</f>
        <v>#N/A</v>
      </c>
      <c r="W3811">
        <f t="shared" si="92"/>
        <v>0</v>
      </c>
    </row>
    <row r="3812" spans="1:23">
      <c r="A3812" s="375"/>
      <c r="C3812" s="7"/>
      <c r="U3812" t="e">
        <f>VLOOKUP($B3812,Summary!$A:$C,3,0)</f>
        <v>#N/A</v>
      </c>
      <c r="V3812" t="e">
        <f>VLOOKUP($B3812,Summary!$A:$E,5,0)</f>
        <v>#N/A</v>
      </c>
      <c r="W3812">
        <f t="shared" si="92"/>
        <v>0</v>
      </c>
    </row>
    <row r="3813" spans="1:23">
      <c r="A3813" s="375"/>
      <c r="C3813" s="7"/>
      <c r="U3813" t="e">
        <f>VLOOKUP($B3813,Summary!$A:$C,3,0)</f>
        <v>#N/A</v>
      </c>
      <c r="V3813" t="e">
        <f>VLOOKUP($B3813,Summary!$A:$E,5,0)</f>
        <v>#N/A</v>
      </c>
      <c r="W3813">
        <f t="shared" si="92"/>
        <v>0</v>
      </c>
    </row>
    <row r="3814" spans="1:23">
      <c r="A3814" s="375"/>
      <c r="C3814" s="7"/>
      <c r="U3814" t="e">
        <f>VLOOKUP($B3814,Summary!$A:$C,3,0)</f>
        <v>#N/A</v>
      </c>
      <c r="V3814" t="e">
        <f>VLOOKUP($B3814,Summary!$A:$E,5,0)</f>
        <v>#N/A</v>
      </c>
      <c r="W3814">
        <f t="shared" si="92"/>
        <v>0</v>
      </c>
    </row>
    <row r="3815" spans="1:23">
      <c r="A3815" s="375"/>
      <c r="C3815" s="7"/>
      <c r="U3815" t="e">
        <f>VLOOKUP($B3815,Summary!$A:$C,3,0)</f>
        <v>#N/A</v>
      </c>
      <c r="V3815" t="e">
        <f>VLOOKUP($B3815,Summary!$A:$E,5,0)</f>
        <v>#N/A</v>
      </c>
      <c r="W3815">
        <f t="shared" si="92"/>
        <v>0</v>
      </c>
    </row>
    <row r="3816" spans="1:23">
      <c r="A3816" s="375"/>
      <c r="C3816" s="7"/>
      <c r="U3816" t="e">
        <f>VLOOKUP($B3816,Summary!$A:$C,3,0)</f>
        <v>#N/A</v>
      </c>
      <c r="V3816" t="e">
        <f>VLOOKUP($B3816,Summary!$A:$E,5,0)</f>
        <v>#N/A</v>
      </c>
      <c r="W3816">
        <f t="shared" si="92"/>
        <v>0</v>
      </c>
    </row>
    <row r="3817" spans="1:23">
      <c r="A3817" s="375"/>
      <c r="C3817" s="7"/>
      <c r="U3817" t="e">
        <f>VLOOKUP($B3817,Summary!$A:$C,3,0)</f>
        <v>#N/A</v>
      </c>
      <c r="V3817" t="e">
        <f>VLOOKUP($B3817,Summary!$A:$E,5,0)</f>
        <v>#N/A</v>
      </c>
      <c r="W3817">
        <f t="shared" si="92"/>
        <v>0</v>
      </c>
    </row>
    <row r="3818" spans="1:23">
      <c r="A3818" s="375"/>
      <c r="C3818" s="7"/>
      <c r="U3818" t="e">
        <f>VLOOKUP($B3818,Summary!$A:$C,3,0)</f>
        <v>#N/A</v>
      </c>
      <c r="V3818" t="e">
        <f>VLOOKUP($B3818,Summary!$A:$E,5,0)</f>
        <v>#N/A</v>
      </c>
      <c r="W3818">
        <f t="shared" si="92"/>
        <v>0</v>
      </c>
    </row>
    <row r="3819" spans="1:23">
      <c r="A3819" s="375"/>
      <c r="C3819" s="7"/>
      <c r="U3819" t="e">
        <f>VLOOKUP($B3819,Summary!$A:$C,3,0)</f>
        <v>#N/A</v>
      </c>
      <c r="V3819" t="e">
        <f>VLOOKUP($B3819,Summary!$A:$E,5,0)</f>
        <v>#N/A</v>
      </c>
      <c r="W3819">
        <f t="shared" si="92"/>
        <v>0</v>
      </c>
    </row>
    <row r="3820" spans="1:23">
      <c r="A3820" s="375"/>
      <c r="C3820" s="7"/>
      <c r="U3820" t="e">
        <f>VLOOKUP($B3820,Summary!$A:$C,3,0)</f>
        <v>#N/A</v>
      </c>
      <c r="V3820" t="e">
        <f>VLOOKUP($B3820,Summary!$A:$E,5,0)</f>
        <v>#N/A</v>
      </c>
      <c r="W3820">
        <f t="shared" si="92"/>
        <v>0</v>
      </c>
    </row>
    <row r="3821" spans="1:23">
      <c r="A3821" s="375"/>
      <c r="C3821" s="7"/>
      <c r="U3821" t="e">
        <f>VLOOKUP($B3821,Summary!$A:$C,3,0)</f>
        <v>#N/A</v>
      </c>
      <c r="V3821" t="e">
        <f>VLOOKUP($B3821,Summary!$A:$E,5,0)</f>
        <v>#N/A</v>
      </c>
      <c r="W3821">
        <f t="shared" si="92"/>
        <v>0</v>
      </c>
    </row>
    <row r="3822" spans="1:23">
      <c r="A3822" s="375"/>
      <c r="C3822" s="7"/>
      <c r="U3822" t="e">
        <f>VLOOKUP($B3822,Summary!$A:$C,3,0)</f>
        <v>#N/A</v>
      </c>
      <c r="V3822" t="e">
        <f>VLOOKUP($B3822,Summary!$A:$E,5,0)</f>
        <v>#N/A</v>
      </c>
      <c r="W3822">
        <f t="shared" si="92"/>
        <v>0</v>
      </c>
    </row>
    <row r="3823" spans="1:23">
      <c r="A3823" s="375"/>
      <c r="C3823" s="7"/>
      <c r="U3823" t="e">
        <f>VLOOKUP($B3823,Summary!$A:$C,3,0)</f>
        <v>#N/A</v>
      </c>
      <c r="V3823" t="e">
        <f>VLOOKUP($B3823,Summary!$A:$E,5,0)</f>
        <v>#N/A</v>
      </c>
      <c r="W3823">
        <f t="shared" si="92"/>
        <v>0</v>
      </c>
    </row>
    <row r="3824" spans="1:23">
      <c r="A3824" s="375"/>
      <c r="C3824" s="7"/>
      <c r="U3824" t="e">
        <f>VLOOKUP($B3824,Summary!$A:$C,3,0)</f>
        <v>#N/A</v>
      </c>
      <c r="V3824" t="e">
        <f>VLOOKUP($B3824,Summary!$A:$E,5,0)</f>
        <v>#N/A</v>
      </c>
      <c r="W3824">
        <f t="shared" si="92"/>
        <v>0</v>
      </c>
    </row>
    <row r="3825" spans="1:23">
      <c r="A3825" s="375"/>
      <c r="C3825" s="7"/>
      <c r="U3825" t="e">
        <f>VLOOKUP($B3825,Summary!$A:$C,3,0)</f>
        <v>#N/A</v>
      </c>
      <c r="V3825" t="e">
        <f>VLOOKUP($B3825,Summary!$A:$E,5,0)</f>
        <v>#N/A</v>
      </c>
      <c r="W3825">
        <f t="shared" si="92"/>
        <v>0</v>
      </c>
    </row>
    <row r="3826" spans="1:23">
      <c r="A3826" s="375"/>
      <c r="C3826" s="7"/>
      <c r="U3826" t="e">
        <f>VLOOKUP($B3826,Summary!$A:$C,3,0)</f>
        <v>#N/A</v>
      </c>
      <c r="V3826" t="e">
        <f>VLOOKUP($B3826,Summary!$A:$E,5,0)</f>
        <v>#N/A</v>
      </c>
      <c r="W3826">
        <f t="shared" si="92"/>
        <v>0</v>
      </c>
    </row>
    <row r="3827" spans="1:23">
      <c r="A3827" s="375"/>
      <c r="C3827" s="7"/>
      <c r="U3827" t="e">
        <f>VLOOKUP($B3827,Summary!$A:$C,3,0)</f>
        <v>#N/A</v>
      </c>
      <c r="V3827" t="e">
        <f>VLOOKUP($B3827,Summary!$A:$E,5,0)</f>
        <v>#N/A</v>
      </c>
      <c r="W3827">
        <f t="shared" si="92"/>
        <v>0</v>
      </c>
    </row>
    <row r="3828" spans="1:23">
      <c r="A3828" s="375"/>
      <c r="C3828" s="7"/>
      <c r="U3828" t="e">
        <f>VLOOKUP($B3828,Summary!$A:$C,3,0)</f>
        <v>#N/A</v>
      </c>
      <c r="V3828" t="e">
        <f>VLOOKUP($B3828,Summary!$A:$E,5,0)</f>
        <v>#N/A</v>
      </c>
      <c r="W3828">
        <f t="shared" si="92"/>
        <v>0</v>
      </c>
    </row>
    <row r="3829" spans="1:23">
      <c r="A3829" s="375"/>
      <c r="C3829" s="7"/>
      <c r="U3829" t="e">
        <f>VLOOKUP($B3829,Summary!$A:$C,3,0)</f>
        <v>#N/A</v>
      </c>
      <c r="V3829" t="e">
        <f>VLOOKUP($B3829,Summary!$A:$E,5,0)</f>
        <v>#N/A</v>
      </c>
      <c r="W3829">
        <f t="shared" si="92"/>
        <v>0</v>
      </c>
    </row>
    <row r="3830" spans="1:23">
      <c r="A3830" s="375"/>
      <c r="C3830" s="7"/>
      <c r="U3830" t="e">
        <f>VLOOKUP($B3830,Summary!$A:$C,3,0)</f>
        <v>#N/A</v>
      </c>
      <c r="V3830" t="e">
        <f>VLOOKUP($B3830,Summary!$A:$E,5,0)</f>
        <v>#N/A</v>
      </c>
      <c r="W3830">
        <f t="shared" si="92"/>
        <v>0</v>
      </c>
    </row>
    <row r="3831" spans="1:23">
      <c r="A3831" s="375"/>
      <c r="C3831" s="7"/>
      <c r="U3831" t="e">
        <f>VLOOKUP($B3831,Summary!$A:$C,3,0)</f>
        <v>#N/A</v>
      </c>
      <c r="V3831" t="e">
        <f>VLOOKUP($B3831,Summary!$A:$E,5,0)</f>
        <v>#N/A</v>
      </c>
      <c r="W3831">
        <f t="shared" si="92"/>
        <v>0</v>
      </c>
    </row>
    <row r="3832" spans="1:23">
      <c r="A3832" s="375"/>
      <c r="C3832" s="7"/>
      <c r="U3832" t="e">
        <f>VLOOKUP($B3832,Summary!$A:$C,3,0)</f>
        <v>#N/A</v>
      </c>
      <c r="V3832" t="e">
        <f>VLOOKUP($B3832,Summary!$A:$E,5,0)</f>
        <v>#N/A</v>
      </c>
      <c r="W3832">
        <f t="shared" si="92"/>
        <v>0</v>
      </c>
    </row>
    <row r="3833" spans="1:23">
      <c r="A3833" s="375"/>
      <c r="C3833" s="7"/>
      <c r="U3833" t="e">
        <f>VLOOKUP($B3833,Summary!$A:$C,3,0)</f>
        <v>#N/A</v>
      </c>
      <c r="V3833" t="e">
        <f>VLOOKUP($B3833,Summary!$A:$E,5,0)</f>
        <v>#N/A</v>
      </c>
      <c r="W3833">
        <f t="shared" si="92"/>
        <v>0</v>
      </c>
    </row>
    <row r="3834" spans="1:23">
      <c r="A3834" s="375"/>
      <c r="C3834" s="7"/>
      <c r="U3834" t="e">
        <f>VLOOKUP($B3834,Summary!$A:$C,3,0)</f>
        <v>#N/A</v>
      </c>
      <c r="V3834" t="e">
        <f>VLOOKUP($B3834,Summary!$A:$E,5,0)</f>
        <v>#N/A</v>
      </c>
      <c r="W3834">
        <f t="shared" si="92"/>
        <v>0</v>
      </c>
    </row>
    <row r="3835" spans="1:23">
      <c r="A3835" s="375"/>
      <c r="C3835" s="7"/>
      <c r="U3835" t="e">
        <f>VLOOKUP($B3835,Summary!$A:$C,3,0)</f>
        <v>#N/A</v>
      </c>
      <c r="V3835" t="e">
        <f>VLOOKUP($B3835,Summary!$A:$E,5,0)</f>
        <v>#N/A</v>
      </c>
      <c r="W3835">
        <f t="shared" si="92"/>
        <v>0</v>
      </c>
    </row>
    <row r="3836" spans="1:23">
      <c r="A3836" s="375"/>
      <c r="C3836" s="7"/>
      <c r="U3836" t="e">
        <f>VLOOKUP($B3836,Summary!$A:$C,3,0)</f>
        <v>#N/A</v>
      </c>
      <c r="V3836" t="e">
        <f>VLOOKUP($B3836,Summary!$A:$E,5,0)</f>
        <v>#N/A</v>
      </c>
      <c r="W3836">
        <f t="shared" si="92"/>
        <v>0</v>
      </c>
    </row>
    <row r="3837" spans="1:23">
      <c r="A3837" s="375"/>
      <c r="C3837" s="7"/>
      <c r="U3837" t="e">
        <f>VLOOKUP($B3837,Summary!$A:$C,3,0)</f>
        <v>#N/A</v>
      </c>
      <c r="V3837" t="e">
        <f>VLOOKUP($B3837,Summary!$A:$E,5,0)</f>
        <v>#N/A</v>
      </c>
      <c r="W3837">
        <f t="shared" si="92"/>
        <v>0</v>
      </c>
    </row>
    <row r="3838" spans="1:23">
      <c r="A3838" s="375"/>
      <c r="C3838" s="7"/>
      <c r="U3838" t="e">
        <f>VLOOKUP($B3838,Summary!$A:$C,3,0)</f>
        <v>#N/A</v>
      </c>
      <c r="V3838" t="e">
        <f>VLOOKUP($B3838,Summary!$A:$E,5,0)</f>
        <v>#N/A</v>
      </c>
      <c r="W3838">
        <f t="shared" si="92"/>
        <v>0</v>
      </c>
    </row>
    <row r="3839" spans="1:23">
      <c r="A3839" s="375"/>
      <c r="C3839" s="7"/>
      <c r="U3839" t="e">
        <f>VLOOKUP($B3839,Summary!$A:$C,3,0)</f>
        <v>#N/A</v>
      </c>
      <c r="V3839" t="e">
        <f>VLOOKUP($B3839,Summary!$A:$E,5,0)</f>
        <v>#N/A</v>
      </c>
      <c r="W3839">
        <f t="shared" si="92"/>
        <v>0</v>
      </c>
    </row>
    <row r="3840" spans="1:23">
      <c r="A3840" s="375"/>
      <c r="C3840" s="7"/>
      <c r="U3840" t="e">
        <f>VLOOKUP($B3840,Summary!$A:$C,3,0)</f>
        <v>#N/A</v>
      </c>
      <c r="V3840" t="e">
        <f>VLOOKUP($B3840,Summary!$A:$E,5,0)</f>
        <v>#N/A</v>
      </c>
      <c r="W3840">
        <f t="shared" si="92"/>
        <v>0</v>
      </c>
    </row>
    <row r="3841" spans="1:23">
      <c r="A3841" s="375"/>
      <c r="C3841" s="7"/>
      <c r="U3841" t="e">
        <f>VLOOKUP($B3841,Summary!$A:$C,3,0)</f>
        <v>#N/A</v>
      </c>
      <c r="V3841" t="e">
        <f>VLOOKUP($B3841,Summary!$A:$E,5,0)</f>
        <v>#N/A</v>
      </c>
      <c r="W3841">
        <f t="shared" si="92"/>
        <v>0</v>
      </c>
    </row>
    <row r="3842" spans="1:23">
      <c r="A3842" s="375"/>
      <c r="C3842" s="7"/>
      <c r="U3842" t="e">
        <f>VLOOKUP($B3842,Summary!$A:$C,3,0)</f>
        <v>#N/A</v>
      </c>
      <c r="V3842" t="e">
        <f>VLOOKUP($B3842,Summary!$A:$E,5,0)</f>
        <v>#N/A</v>
      </c>
      <c r="W3842">
        <f t="shared" si="92"/>
        <v>0</v>
      </c>
    </row>
    <row r="3843" spans="1:23">
      <c r="A3843" s="375"/>
      <c r="C3843" s="7"/>
      <c r="U3843" t="e">
        <f>VLOOKUP($B3843,Summary!$A:$C,3,0)</f>
        <v>#N/A</v>
      </c>
      <c r="V3843" t="e">
        <f>VLOOKUP($B3843,Summary!$A:$E,5,0)</f>
        <v>#N/A</v>
      </c>
      <c r="W3843">
        <f t="shared" si="92"/>
        <v>0</v>
      </c>
    </row>
    <row r="3844" spans="1:23">
      <c r="A3844" s="375"/>
      <c r="C3844" s="7"/>
      <c r="U3844" t="e">
        <f>VLOOKUP($B3844,Summary!$A:$C,3,0)</f>
        <v>#N/A</v>
      </c>
      <c r="V3844" t="e">
        <f>VLOOKUP($B3844,Summary!$A:$E,5,0)</f>
        <v>#N/A</v>
      </c>
      <c r="W3844">
        <f t="shared" si="92"/>
        <v>0</v>
      </c>
    </row>
    <row r="3845" spans="1:23">
      <c r="A3845" s="375"/>
      <c r="C3845" s="7"/>
      <c r="U3845" t="e">
        <f>VLOOKUP($B3845,Summary!$A:$C,3,0)</f>
        <v>#N/A</v>
      </c>
      <c r="V3845" t="e">
        <f>VLOOKUP($B3845,Summary!$A:$E,5,0)</f>
        <v>#N/A</v>
      </c>
      <c r="W3845">
        <f t="shared" si="92"/>
        <v>0</v>
      </c>
    </row>
    <row r="3846" spans="1:23">
      <c r="A3846" s="375"/>
      <c r="C3846" s="7"/>
      <c r="U3846" t="e">
        <f>VLOOKUP($B3846,Summary!$A:$C,3,0)</f>
        <v>#N/A</v>
      </c>
      <c r="V3846" t="e">
        <f>VLOOKUP($B3846,Summary!$A:$E,5,0)</f>
        <v>#N/A</v>
      </c>
      <c r="W3846">
        <f t="shared" si="92"/>
        <v>0</v>
      </c>
    </row>
    <row r="3847" spans="1:23">
      <c r="A3847" s="375"/>
      <c r="C3847" s="7"/>
      <c r="U3847" t="e">
        <f>VLOOKUP($B3847,Summary!$A:$C,3,0)</f>
        <v>#N/A</v>
      </c>
      <c r="V3847" t="e">
        <f>VLOOKUP($B3847,Summary!$A:$E,5,0)</f>
        <v>#N/A</v>
      </c>
      <c r="W3847">
        <f t="shared" si="92"/>
        <v>0</v>
      </c>
    </row>
    <row r="3848" spans="1:23">
      <c r="A3848" s="375"/>
      <c r="C3848" s="7"/>
      <c r="U3848" t="e">
        <f>VLOOKUP($B3848,Summary!$A:$C,3,0)</f>
        <v>#N/A</v>
      </c>
      <c r="V3848" t="e">
        <f>VLOOKUP($B3848,Summary!$A:$E,5,0)</f>
        <v>#N/A</v>
      </c>
      <c r="W3848">
        <f t="shared" si="92"/>
        <v>0</v>
      </c>
    </row>
    <row r="3849" spans="1:23">
      <c r="A3849" s="375"/>
      <c r="C3849" s="7"/>
      <c r="U3849" t="e">
        <f>VLOOKUP($B3849,Summary!$A:$C,3,0)</f>
        <v>#N/A</v>
      </c>
      <c r="V3849" t="e">
        <f>VLOOKUP($B3849,Summary!$A:$E,5,0)</f>
        <v>#N/A</v>
      </c>
      <c r="W3849">
        <f t="shared" si="92"/>
        <v>0</v>
      </c>
    </row>
    <row r="3850" spans="1:23">
      <c r="A3850" s="375"/>
      <c r="C3850" s="7"/>
      <c r="U3850" t="e">
        <f>VLOOKUP($B3850,Summary!$A:$C,3,0)</f>
        <v>#N/A</v>
      </c>
      <c r="V3850" t="e">
        <f>VLOOKUP($B3850,Summary!$A:$E,5,0)</f>
        <v>#N/A</v>
      </c>
      <c r="W3850">
        <f t="shared" si="92"/>
        <v>0</v>
      </c>
    </row>
    <row r="3851" spans="1:23">
      <c r="A3851" s="375"/>
      <c r="C3851" s="7"/>
      <c r="U3851" t="e">
        <f>VLOOKUP($B3851,Summary!$A:$C,3,0)</f>
        <v>#N/A</v>
      </c>
      <c r="V3851" t="e">
        <f>VLOOKUP($B3851,Summary!$A:$E,5,0)</f>
        <v>#N/A</v>
      </c>
      <c r="W3851">
        <f t="shared" si="92"/>
        <v>0</v>
      </c>
    </row>
    <row r="3852" spans="1:23">
      <c r="A3852" s="375"/>
      <c r="C3852" s="7"/>
      <c r="U3852" t="e">
        <f>VLOOKUP($B3852,Summary!$A:$C,3,0)</f>
        <v>#N/A</v>
      </c>
      <c r="V3852" t="e">
        <f>VLOOKUP($B3852,Summary!$A:$E,5,0)</f>
        <v>#N/A</v>
      </c>
      <c r="W3852">
        <f t="shared" si="92"/>
        <v>0</v>
      </c>
    </row>
    <row r="3853" spans="1:23">
      <c r="A3853" s="375"/>
      <c r="C3853" s="7"/>
      <c r="U3853" t="e">
        <f>VLOOKUP($B3853,Summary!$A:$C,3,0)</f>
        <v>#N/A</v>
      </c>
      <c r="V3853" t="e">
        <f>VLOOKUP($B3853,Summary!$A:$E,5,0)</f>
        <v>#N/A</v>
      </c>
      <c r="W3853">
        <f t="shared" si="92"/>
        <v>0</v>
      </c>
    </row>
    <row r="3854" spans="1:23">
      <c r="A3854" s="375"/>
      <c r="C3854" s="7"/>
      <c r="U3854" t="e">
        <f>VLOOKUP($B3854,Summary!$A:$C,3,0)</f>
        <v>#N/A</v>
      </c>
      <c r="V3854" t="e">
        <f>VLOOKUP($B3854,Summary!$A:$E,5,0)</f>
        <v>#N/A</v>
      </c>
      <c r="W3854">
        <f t="shared" si="92"/>
        <v>0</v>
      </c>
    </row>
    <row r="3855" spans="1:23">
      <c r="A3855" s="375"/>
      <c r="C3855" s="7"/>
      <c r="U3855" t="e">
        <f>VLOOKUP($B3855,Summary!$A:$C,3,0)</f>
        <v>#N/A</v>
      </c>
      <c r="V3855" t="e">
        <f>VLOOKUP($B3855,Summary!$A:$E,5,0)</f>
        <v>#N/A</v>
      </c>
      <c r="W3855">
        <f t="shared" si="92"/>
        <v>0</v>
      </c>
    </row>
    <row r="3856" spans="1:23">
      <c r="A3856" s="375"/>
      <c r="C3856" s="7"/>
      <c r="U3856" t="e">
        <f>VLOOKUP($B3856,Summary!$A:$C,3,0)</f>
        <v>#N/A</v>
      </c>
      <c r="V3856" t="e">
        <f>VLOOKUP($B3856,Summary!$A:$E,5,0)</f>
        <v>#N/A</v>
      </c>
      <c r="W3856">
        <f t="shared" si="92"/>
        <v>0</v>
      </c>
    </row>
    <row r="3857" spans="1:23">
      <c r="A3857" s="375"/>
      <c r="C3857" s="7"/>
      <c r="U3857" t="e">
        <f>VLOOKUP($B3857,Summary!$A:$C,3,0)</f>
        <v>#N/A</v>
      </c>
      <c r="V3857" t="e">
        <f>VLOOKUP($B3857,Summary!$A:$E,5,0)</f>
        <v>#N/A</v>
      </c>
      <c r="W3857">
        <f t="shared" si="92"/>
        <v>0</v>
      </c>
    </row>
    <row r="3858" spans="1:23">
      <c r="A3858" s="375"/>
      <c r="C3858" s="7"/>
      <c r="U3858" t="e">
        <f>VLOOKUP($B3858,Summary!$A:$C,3,0)</f>
        <v>#N/A</v>
      </c>
      <c r="V3858" t="e">
        <f>VLOOKUP($B3858,Summary!$A:$E,5,0)</f>
        <v>#N/A</v>
      </c>
      <c r="W3858">
        <f t="shared" si="92"/>
        <v>0</v>
      </c>
    </row>
    <row r="3859" spans="1:23">
      <c r="A3859" s="375"/>
      <c r="C3859" s="7"/>
      <c r="U3859" t="e">
        <f>VLOOKUP($B3859,Summary!$A:$C,3,0)</f>
        <v>#N/A</v>
      </c>
      <c r="V3859" t="e">
        <f>VLOOKUP($B3859,Summary!$A:$E,5,0)</f>
        <v>#N/A</v>
      </c>
      <c r="W3859">
        <f t="shared" si="92"/>
        <v>0</v>
      </c>
    </row>
    <row r="3860" spans="1:23">
      <c r="A3860" s="375"/>
      <c r="C3860" s="7"/>
      <c r="U3860" t="e">
        <f>VLOOKUP($B3860,Summary!$A:$C,3,0)</f>
        <v>#N/A</v>
      </c>
      <c r="V3860" t="e">
        <f>VLOOKUP($B3860,Summary!$A:$E,5,0)</f>
        <v>#N/A</v>
      </c>
      <c r="W3860">
        <f t="shared" si="92"/>
        <v>0</v>
      </c>
    </row>
    <row r="3861" spans="1:23">
      <c r="A3861" s="375"/>
      <c r="C3861" s="7"/>
      <c r="U3861" t="e">
        <f>VLOOKUP($B3861,Summary!$A:$C,3,0)</f>
        <v>#N/A</v>
      </c>
      <c r="V3861" t="e">
        <f>VLOOKUP($B3861,Summary!$A:$E,5,0)</f>
        <v>#N/A</v>
      </c>
      <c r="W3861">
        <f t="shared" si="92"/>
        <v>0</v>
      </c>
    </row>
    <row r="3862" spans="1:23">
      <c r="A3862" s="375"/>
      <c r="C3862" s="7"/>
      <c r="U3862" t="e">
        <f>VLOOKUP($B3862,Summary!$A:$C,3,0)</f>
        <v>#N/A</v>
      </c>
      <c r="V3862" t="e">
        <f>VLOOKUP($B3862,Summary!$A:$E,5,0)</f>
        <v>#N/A</v>
      </c>
      <c r="W3862">
        <f t="shared" si="92"/>
        <v>0</v>
      </c>
    </row>
    <row r="3863" spans="1:23">
      <c r="A3863" s="375"/>
      <c r="C3863" s="7"/>
      <c r="U3863" t="e">
        <f>VLOOKUP($B3863,Summary!$A:$C,3,0)</f>
        <v>#N/A</v>
      </c>
      <c r="V3863" t="e">
        <f>VLOOKUP($B3863,Summary!$A:$E,5,0)</f>
        <v>#N/A</v>
      </c>
      <c r="W3863">
        <f t="shared" si="92"/>
        <v>0</v>
      </c>
    </row>
    <row r="3864" spans="1:23">
      <c r="A3864" s="375"/>
      <c r="C3864" s="7"/>
      <c r="U3864" t="e">
        <f>VLOOKUP($B3864,Summary!$A:$C,3,0)</f>
        <v>#N/A</v>
      </c>
      <c r="V3864" t="e">
        <f>VLOOKUP($B3864,Summary!$A:$E,5,0)</f>
        <v>#N/A</v>
      </c>
      <c r="W3864">
        <f t="shared" si="92"/>
        <v>0</v>
      </c>
    </row>
    <row r="3865" spans="1:23">
      <c r="A3865" s="375"/>
      <c r="C3865" s="7"/>
      <c r="U3865" t="e">
        <f>VLOOKUP($B3865,Summary!$A:$C,3,0)</f>
        <v>#N/A</v>
      </c>
      <c r="V3865" t="e">
        <f>VLOOKUP($B3865,Summary!$A:$E,5,0)</f>
        <v>#N/A</v>
      </c>
      <c r="W3865">
        <f t="shared" ref="W3865:W3909" si="93">B3865</f>
        <v>0</v>
      </c>
    </row>
    <row r="3866" spans="1:23">
      <c r="A3866" s="375"/>
      <c r="C3866" s="7"/>
      <c r="U3866" t="e">
        <f>VLOOKUP($B3866,Summary!$A:$C,3,0)</f>
        <v>#N/A</v>
      </c>
      <c r="V3866" t="e">
        <f>VLOOKUP($B3866,Summary!$A:$E,5,0)</f>
        <v>#N/A</v>
      </c>
      <c r="W3866">
        <f t="shared" si="93"/>
        <v>0</v>
      </c>
    </row>
    <row r="3867" spans="1:23">
      <c r="A3867" s="375"/>
      <c r="C3867" s="7"/>
      <c r="U3867" t="e">
        <f>VLOOKUP($B3867,Summary!$A:$C,3,0)</f>
        <v>#N/A</v>
      </c>
      <c r="V3867" t="e">
        <f>VLOOKUP($B3867,Summary!$A:$E,5,0)</f>
        <v>#N/A</v>
      </c>
      <c r="W3867">
        <f t="shared" si="93"/>
        <v>0</v>
      </c>
    </row>
    <row r="3868" spans="1:23">
      <c r="A3868" s="375"/>
      <c r="C3868" s="7"/>
      <c r="U3868" t="e">
        <f>VLOOKUP($B3868,Summary!$A:$C,3,0)</f>
        <v>#N/A</v>
      </c>
      <c r="V3868" t="e">
        <f>VLOOKUP($B3868,Summary!$A:$E,5,0)</f>
        <v>#N/A</v>
      </c>
      <c r="W3868">
        <f t="shared" si="93"/>
        <v>0</v>
      </c>
    </row>
    <row r="3869" spans="1:23">
      <c r="A3869" s="375"/>
      <c r="C3869" s="7"/>
      <c r="U3869" t="e">
        <f>VLOOKUP($B3869,Summary!$A:$C,3,0)</f>
        <v>#N/A</v>
      </c>
      <c r="V3869" t="e">
        <f>VLOOKUP($B3869,Summary!$A:$E,5,0)</f>
        <v>#N/A</v>
      </c>
      <c r="W3869">
        <f t="shared" si="93"/>
        <v>0</v>
      </c>
    </row>
    <row r="3870" spans="1:23">
      <c r="A3870" s="375"/>
      <c r="C3870" s="7"/>
      <c r="U3870" t="e">
        <f>VLOOKUP($B3870,Summary!$A:$C,3,0)</f>
        <v>#N/A</v>
      </c>
      <c r="V3870" t="e">
        <f>VLOOKUP($B3870,Summary!$A:$E,5,0)</f>
        <v>#N/A</v>
      </c>
      <c r="W3870">
        <f t="shared" si="93"/>
        <v>0</v>
      </c>
    </row>
    <row r="3871" spans="1:23">
      <c r="A3871" s="375"/>
      <c r="C3871" s="7"/>
      <c r="U3871" t="e">
        <f>VLOOKUP($B3871,Summary!$A:$C,3,0)</f>
        <v>#N/A</v>
      </c>
      <c r="V3871" t="e">
        <f>VLOOKUP($B3871,Summary!$A:$E,5,0)</f>
        <v>#N/A</v>
      </c>
      <c r="W3871">
        <f t="shared" si="93"/>
        <v>0</v>
      </c>
    </row>
    <row r="3872" spans="1:23">
      <c r="A3872" s="375"/>
      <c r="C3872" s="7"/>
      <c r="U3872" t="e">
        <f>VLOOKUP($B3872,Summary!$A:$C,3,0)</f>
        <v>#N/A</v>
      </c>
      <c r="V3872" t="e">
        <f>VLOOKUP($B3872,Summary!$A:$E,5,0)</f>
        <v>#N/A</v>
      </c>
      <c r="W3872">
        <f t="shared" si="93"/>
        <v>0</v>
      </c>
    </row>
    <row r="3873" spans="1:23">
      <c r="A3873" s="375"/>
      <c r="C3873" s="7"/>
      <c r="U3873" t="e">
        <f>VLOOKUP($B3873,Summary!$A:$C,3,0)</f>
        <v>#N/A</v>
      </c>
      <c r="V3873" t="e">
        <f>VLOOKUP($B3873,Summary!$A:$E,5,0)</f>
        <v>#N/A</v>
      </c>
      <c r="W3873">
        <f t="shared" si="93"/>
        <v>0</v>
      </c>
    </row>
    <row r="3874" spans="1:23">
      <c r="A3874" s="375"/>
      <c r="C3874" s="7"/>
      <c r="U3874" t="e">
        <f>VLOOKUP($B3874,Summary!$A:$C,3,0)</f>
        <v>#N/A</v>
      </c>
      <c r="V3874" t="e">
        <f>VLOOKUP($B3874,Summary!$A:$E,5,0)</f>
        <v>#N/A</v>
      </c>
      <c r="W3874">
        <f t="shared" si="93"/>
        <v>0</v>
      </c>
    </row>
    <row r="3875" spans="1:23">
      <c r="A3875" s="375"/>
      <c r="C3875" s="7"/>
      <c r="U3875" t="e">
        <f>VLOOKUP($B3875,Summary!$A:$C,3,0)</f>
        <v>#N/A</v>
      </c>
      <c r="V3875" t="e">
        <f>VLOOKUP($B3875,Summary!$A:$E,5,0)</f>
        <v>#N/A</v>
      </c>
      <c r="W3875">
        <f t="shared" si="93"/>
        <v>0</v>
      </c>
    </row>
    <row r="3876" spans="1:23">
      <c r="A3876" s="375"/>
      <c r="C3876" s="7"/>
      <c r="U3876" t="e">
        <f>VLOOKUP($B3876,Summary!$A:$C,3,0)</f>
        <v>#N/A</v>
      </c>
      <c r="V3876" t="e">
        <f>VLOOKUP($B3876,Summary!$A:$E,5,0)</f>
        <v>#N/A</v>
      </c>
      <c r="W3876">
        <f t="shared" si="93"/>
        <v>0</v>
      </c>
    </row>
    <row r="3877" spans="1:23">
      <c r="A3877" s="375"/>
      <c r="C3877" s="7"/>
      <c r="U3877" t="e">
        <f>VLOOKUP($B3877,Summary!$A:$C,3,0)</f>
        <v>#N/A</v>
      </c>
      <c r="V3877" t="e">
        <f>VLOOKUP($B3877,Summary!$A:$E,5,0)</f>
        <v>#N/A</v>
      </c>
      <c r="W3877">
        <f t="shared" si="93"/>
        <v>0</v>
      </c>
    </row>
    <row r="3878" spans="1:23">
      <c r="A3878" s="375"/>
      <c r="C3878" s="7"/>
      <c r="U3878" t="e">
        <f>VLOOKUP($B3878,Summary!$A:$C,3,0)</f>
        <v>#N/A</v>
      </c>
      <c r="V3878" t="e">
        <f>VLOOKUP($B3878,Summary!$A:$E,5,0)</f>
        <v>#N/A</v>
      </c>
      <c r="W3878">
        <f t="shared" si="93"/>
        <v>0</v>
      </c>
    </row>
    <row r="3879" spans="1:23">
      <c r="A3879" s="375"/>
      <c r="C3879" s="7"/>
      <c r="U3879" t="e">
        <f>VLOOKUP($B3879,Summary!$A:$C,3,0)</f>
        <v>#N/A</v>
      </c>
      <c r="V3879" t="e">
        <f>VLOOKUP($B3879,Summary!$A:$E,5,0)</f>
        <v>#N/A</v>
      </c>
      <c r="W3879">
        <f t="shared" si="93"/>
        <v>0</v>
      </c>
    </row>
    <row r="3880" spans="1:23">
      <c r="A3880" s="375"/>
      <c r="C3880" s="7"/>
      <c r="U3880" t="e">
        <f>VLOOKUP($B3880,Summary!$A:$C,3,0)</f>
        <v>#N/A</v>
      </c>
      <c r="V3880" t="e">
        <f>VLOOKUP($B3880,Summary!$A:$E,5,0)</f>
        <v>#N/A</v>
      </c>
      <c r="W3880">
        <f t="shared" si="93"/>
        <v>0</v>
      </c>
    </row>
    <row r="3881" spans="1:23">
      <c r="A3881" s="375"/>
      <c r="C3881" s="7"/>
      <c r="U3881" t="e">
        <f>VLOOKUP($B3881,Summary!$A:$C,3,0)</f>
        <v>#N/A</v>
      </c>
      <c r="V3881" t="e">
        <f>VLOOKUP($B3881,Summary!$A:$E,5,0)</f>
        <v>#N/A</v>
      </c>
      <c r="W3881">
        <f t="shared" si="93"/>
        <v>0</v>
      </c>
    </row>
    <row r="3882" spans="1:23">
      <c r="A3882" s="375"/>
      <c r="C3882" s="7"/>
      <c r="U3882" t="e">
        <f>VLOOKUP($B3882,Summary!$A:$C,3,0)</f>
        <v>#N/A</v>
      </c>
      <c r="V3882" t="e">
        <f>VLOOKUP($B3882,Summary!$A:$E,5,0)</f>
        <v>#N/A</v>
      </c>
      <c r="W3882">
        <f t="shared" si="93"/>
        <v>0</v>
      </c>
    </row>
    <row r="3883" spans="1:23">
      <c r="A3883" s="375"/>
      <c r="C3883" s="7"/>
      <c r="U3883" t="e">
        <f>VLOOKUP($B3883,Summary!$A:$C,3,0)</f>
        <v>#N/A</v>
      </c>
      <c r="V3883" t="e">
        <f>VLOOKUP($B3883,Summary!$A:$E,5,0)</f>
        <v>#N/A</v>
      </c>
      <c r="W3883">
        <f t="shared" si="93"/>
        <v>0</v>
      </c>
    </row>
    <row r="3884" spans="1:23">
      <c r="A3884" s="375"/>
      <c r="C3884" s="7"/>
      <c r="U3884" t="e">
        <f>VLOOKUP($B3884,Summary!$A:$C,3,0)</f>
        <v>#N/A</v>
      </c>
      <c r="V3884" t="e">
        <f>VLOOKUP($B3884,Summary!$A:$E,5,0)</f>
        <v>#N/A</v>
      </c>
      <c r="W3884">
        <f t="shared" si="93"/>
        <v>0</v>
      </c>
    </row>
    <row r="3885" spans="1:23">
      <c r="A3885" s="375"/>
      <c r="C3885" s="7"/>
      <c r="U3885" t="e">
        <f>VLOOKUP($B3885,Summary!$A:$C,3,0)</f>
        <v>#N/A</v>
      </c>
      <c r="V3885" t="e">
        <f>VLOOKUP($B3885,Summary!$A:$E,5,0)</f>
        <v>#N/A</v>
      </c>
      <c r="W3885">
        <f t="shared" si="93"/>
        <v>0</v>
      </c>
    </row>
    <row r="3886" spans="1:23">
      <c r="A3886" s="375"/>
      <c r="C3886" s="7"/>
      <c r="U3886" t="e">
        <f>VLOOKUP($B3886,Summary!$A:$C,3,0)</f>
        <v>#N/A</v>
      </c>
      <c r="V3886" t="e">
        <f>VLOOKUP($B3886,Summary!$A:$E,5,0)</f>
        <v>#N/A</v>
      </c>
      <c r="W3886">
        <f t="shared" si="93"/>
        <v>0</v>
      </c>
    </row>
    <row r="3887" spans="1:23">
      <c r="A3887" s="375"/>
      <c r="C3887" s="7"/>
      <c r="U3887" t="e">
        <f>VLOOKUP($B3887,Summary!$A:$C,3,0)</f>
        <v>#N/A</v>
      </c>
      <c r="V3887" t="e">
        <f>VLOOKUP($B3887,Summary!$A:$E,5,0)</f>
        <v>#N/A</v>
      </c>
      <c r="W3887">
        <f t="shared" si="93"/>
        <v>0</v>
      </c>
    </row>
    <row r="3888" spans="1:23">
      <c r="A3888" s="375"/>
      <c r="C3888" s="7"/>
      <c r="U3888" t="e">
        <f>VLOOKUP($B3888,Summary!$A:$C,3,0)</f>
        <v>#N/A</v>
      </c>
      <c r="V3888" t="e">
        <f>VLOOKUP($B3888,Summary!$A:$E,5,0)</f>
        <v>#N/A</v>
      </c>
      <c r="W3888">
        <f t="shared" si="93"/>
        <v>0</v>
      </c>
    </row>
    <row r="3889" spans="1:23">
      <c r="A3889" s="375"/>
      <c r="C3889" s="7"/>
      <c r="U3889" t="e">
        <f>VLOOKUP($B3889,Summary!$A:$C,3,0)</f>
        <v>#N/A</v>
      </c>
      <c r="V3889" t="e">
        <f>VLOOKUP($B3889,Summary!$A:$E,5,0)</f>
        <v>#N/A</v>
      </c>
      <c r="W3889">
        <f t="shared" si="93"/>
        <v>0</v>
      </c>
    </row>
    <row r="3890" spans="1:23">
      <c r="A3890" s="375"/>
      <c r="C3890" s="7"/>
      <c r="U3890" t="e">
        <f>VLOOKUP($B3890,Summary!$A:$C,3,0)</f>
        <v>#N/A</v>
      </c>
      <c r="V3890" t="e">
        <f>VLOOKUP($B3890,Summary!$A:$E,5,0)</f>
        <v>#N/A</v>
      </c>
      <c r="W3890">
        <f t="shared" si="93"/>
        <v>0</v>
      </c>
    </row>
    <row r="3891" spans="1:23">
      <c r="A3891" s="375"/>
      <c r="C3891" s="7"/>
      <c r="U3891" t="e">
        <f>VLOOKUP($B3891,Summary!$A:$C,3,0)</f>
        <v>#N/A</v>
      </c>
      <c r="V3891" t="e">
        <f>VLOOKUP($B3891,Summary!$A:$E,5,0)</f>
        <v>#N/A</v>
      </c>
      <c r="W3891">
        <f t="shared" si="93"/>
        <v>0</v>
      </c>
    </row>
    <row r="3892" spans="1:23">
      <c r="A3892" s="375"/>
      <c r="C3892" s="7"/>
      <c r="U3892" t="e">
        <f>VLOOKUP($B3892,Summary!$A:$C,3,0)</f>
        <v>#N/A</v>
      </c>
      <c r="V3892" t="e">
        <f>VLOOKUP($B3892,Summary!$A:$E,5,0)</f>
        <v>#N/A</v>
      </c>
      <c r="W3892">
        <f t="shared" si="93"/>
        <v>0</v>
      </c>
    </row>
    <row r="3893" spans="1:23">
      <c r="A3893" s="375"/>
      <c r="C3893" s="7"/>
      <c r="U3893" t="e">
        <f>VLOOKUP($B3893,Summary!$A:$C,3,0)</f>
        <v>#N/A</v>
      </c>
      <c r="V3893" t="e">
        <f>VLOOKUP($B3893,Summary!$A:$E,5,0)</f>
        <v>#N/A</v>
      </c>
      <c r="W3893">
        <f t="shared" si="93"/>
        <v>0</v>
      </c>
    </row>
    <row r="3894" spans="1:23">
      <c r="A3894" s="375"/>
      <c r="C3894" s="7"/>
      <c r="U3894" t="e">
        <f>VLOOKUP($B3894,Summary!$A:$C,3,0)</f>
        <v>#N/A</v>
      </c>
      <c r="V3894" t="e">
        <f>VLOOKUP($B3894,Summary!$A:$E,5,0)</f>
        <v>#N/A</v>
      </c>
      <c r="W3894">
        <f t="shared" si="93"/>
        <v>0</v>
      </c>
    </row>
    <row r="3895" spans="1:23">
      <c r="A3895" s="375"/>
      <c r="C3895" s="7"/>
      <c r="U3895" t="e">
        <f>VLOOKUP($B3895,Summary!$A:$C,3,0)</f>
        <v>#N/A</v>
      </c>
      <c r="V3895" t="e">
        <f>VLOOKUP($B3895,Summary!$A:$E,5,0)</f>
        <v>#N/A</v>
      </c>
      <c r="W3895">
        <f t="shared" si="93"/>
        <v>0</v>
      </c>
    </row>
    <row r="3896" spans="1:23">
      <c r="A3896" s="375"/>
      <c r="C3896" s="7"/>
      <c r="U3896" t="e">
        <f>VLOOKUP($B3896,Summary!$A:$C,3,0)</f>
        <v>#N/A</v>
      </c>
      <c r="V3896" t="e">
        <f>VLOOKUP($B3896,Summary!$A:$E,5,0)</f>
        <v>#N/A</v>
      </c>
      <c r="W3896">
        <f t="shared" si="93"/>
        <v>0</v>
      </c>
    </row>
    <row r="3897" spans="1:23">
      <c r="A3897" s="375"/>
      <c r="C3897" s="7"/>
      <c r="U3897" t="e">
        <f>VLOOKUP($B3897,Summary!$A:$C,3,0)</f>
        <v>#N/A</v>
      </c>
      <c r="V3897" t="e">
        <f>VLOOKUP($B3897,Summary!$A:$E,5,0)</f>
        <v>#N/A</v>
      </c>
      <c r="W3897">
        <f t="shared" si="93"/>
        <v>0</v>
      </c>
    </row>
    <row r="3898" spans="1:23">
      <c r="A3898" s="375"/>
      <c r="C3898" s="7"/>
      <c r="U3898" t="e">
        <f>VLOOKUP($B3898,Summary!$A:$C,3,0)</f>
        <v>#N/A</v>
      </c>
      <c r="V3898" t="e">
        <f>VLOOKUP($B3898,Summary!$A:$E,5,0)</f>
        <v>#N/A</v>
      </c>
      <c r="W3898">
        <f t="shared" si="93"/>
        <v>0</v>
      </c>
    </row>
    <row r="3899" spans="1:23">
      <c r="A3899" s="375"/>
      <c r="C3899" s="7"/>
      <c r="U3899" t="e">
        <f>VLOOKUP($B3899,Summary!$A:$C,3,0)</f>
        <v>#N/A</v>
      </c>
      <c r="V3899" t="e">
        <f>VLOOKUP($B3899,Summary!$A:$E,5,0)</f>
        <v>#N/A</v>
      </c>
      <c r="W3899">
        <f t="shared" si="93"/>
        <v>0</v>
      </c>
    </row>
    <row r="3900" spans="1:23">
      <c r="A3900" s="375"/>
      <c r="C3900" s="7"/>
      <c r="U3900" t="e">
        <f>VLOOKUP($B3900,Summary!$A:$C,3,0)</f>
        <v>#N/A</v>
      </c>
      <c r="V3900" t="e">
        <f>VLOOKUP($B3900,Summary!$A:$E,5,0)</f>
        <v>#N/A</v>
      </c>
      <c r="W3900">
        <f t="shared" si="93"/>
        <v>0</v>
      </c>
    </row>
    <row r="3901" spans="1:23">
      <c r="A3901" s="375"/>
      <c r="C3901" s="7"/>
      <c r="U3901" t="e">
        <f>VLOOKUP($B3901,Summary!$A:$C,3,0)</f>
        <v>#N/A</v>
      </c>
      <c r="V3901" t="e">
        <f>VLOOKUP($B3901,Summary!$A:$E,5,0)</f>
        <v>#N/A</v>
      </c>
      <c r="W3901">
        <f t="shared" si="93"/>
        <v>0</v>
      </c>
    </row>
    <row r="3902" spans="1:23">
      <c r="A3902" s="375"/>
      <c r="C3902" s="7"/>
      <c r="U3902" t="e">
        <f>VLOOKUP($B3902,Summary!$A:$C,3,0)</f>
        <v>#N/A</v>
      </c>
      <c r="V3902" t="e">
        <f>VLOOKUP($B3902,Summary!$A:$E,5,0)</f>
        <v>#N/A</v>
      </c>
      <c r="W3902">
        <f t="shared" si="93"/>
        <v>0</v>
      </c>
    </row>
    <row r="3903" spans="1:23">
      <c r="A3903" s="375"/>
      <c r="C3903" s="7"/>
      <c r="U3903" t="e">
        <f>VLOOKUP($B3903,Summary!$A:$C,3,0)</f>
        <v>#N/A</v>
      </c>
      <c r="V3903" t="e">
        <f>VLOOKUP($B3903,Summary!$A:$E,5,0)</f>
        <v>#N/A</v>
      </c>
      <c r="W3903">
        <f t="shared" si="93"/>
        <v>0</v>
      </c>
    </row>
    <row r="3904" spans="1:23">
      <c r="A3904" s="375"/>
      <c r="C3904" s="7"/>
      <c r="U3904" t="e">
        <f>VLOOKUP($B3904,Summary!$A:$C,3,0)</f>
        <v>#N/A</v>
      </c>
      <c r="V3904" t="e">
        <f>VLOOKUP($B3904,Summary!$A:$E,5,0)</f>
        <v>#N/A</v>
      </c>
      <c r="W3904">
        <f t="shared" si="93"/>
        <v>0</v>
      </c>
    </row>
    <row r="3905" spans="1:23">
      <c r="A3905" s="375"/>
      <c r="C3905" s="7"/>
      <c r="U3905" t="e">
        <f>VLOOKUP($B3905,Summary!$A:$C,3,0)</f>
        <v>#N/A</v>
      </c>
      <c r="V3905" t="e">
        <f>VLOOKUP($B3905,Summary!$A:$E,5,0)</f>
        <v>#N/A</v>
      </c>
      <c r="W3905">
        <f t="shared" si="93"/>
        <v>0</v>
      </c>
    </row>
    <row r="3906" spans="1:23">
      <c r="A3906" s="375"/>
      <c r="C3906" s="7"/>
      <c r="U3906" t="e">
        <f>VLOOKUP($B3906,Summary!$A:$C,3,0)</f>
        <v>#N/A</v>
      </c>
      <c r="V3906" t="e">
        <f>VLOOKUP($B3906,Summary!$A:$E,5,0)</f>
        <v>#N/A</v>
      </c>
      <c r="W3906">
        <f t="shared" si="93"/>
        <v>0</v>
      </c>
    </row>
    <row r="3907" spans="1:23">
      <c r="A3907" s="375"/>
      <c r="C3907" s="7"/>
      <c r="U3907" t="e">
        <f>VLOOKUP($B3907,Summary!$A:$C,3,0)</f>
        <v>#N/A</v>
      </c>
      <c r="V3907" t="e">
        <f>VLOOKUP($B3907,Summary!$A:$E,5,0)</f>
        <v>#N/A</v>
      </c>
      <c r="W3907">
        <f t="shared" si="93"/>
        <v>0</v>
      </c>
    </row>
    <row r="3908" spans="1:23">
      <c r="A3908" s="375"/>
      <c r="C3908" s="7"/>
      <c r="U3908" t="e">
        <f>VLOOKUP($B3908,Summary!$A:$C,3,0)</f>
        <v>#N/A</v>
      </c>
      <c r="V3908" t="e">
        <f>VLOOKUP($B3908,Summary!$A:$E,5,0)</f>
        <v>#N/A</v>
      </c>
      <c r="W3908">
        <f t="shared" si="93"/>
        <v>0</v>
      </c>
    </row>
    <row r="3909" spans="1:23">
      <c r="A3909" s="375"/>
      <c r="C3909" s="7"/>
      <c r="U3909" t="e">
        <f>VLOOKUP($B3909,Summary!$A:$C,3,0)</f>
        <v>#N/A</v>
      </c>
      <c r="V3909" t="e">
        <f>VLOOKUP($B3909,Summary!$A:$E,5,0)</f>
        <v>#N/A</v>
      </c>
      <c r="W3909">
        <f t="shared" si="93"/>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A1:M12"/>
  <sheetViews>
    <sheetView showGridLines="0" zoomScale="90" zoomScaleNormal="90" workbookViewId="0"/>
  </sheetViews>
  <sheetFormatPr defaultRowHeight="15"/>
  <cols>
    <col min="1" max="1" width="16.85546875" bestFit="1" customWidth="1"/>
    <col min="2" max="2" width="17.85546875" bestFit="1" customWidth="1"/>
    <col min="3" max="3" width="5.7109375" bestFit="1" customWidth="1"/>
    <col min="4" max="4" width="9.28515625" bestFit="1" customWidth="1"/>
    <col min="5" max="5" width="5.7109375" bestFit="1" customWidth="1"/>
    <col min="6" max="6" width="9.28515625" bestFit="1" customWidth="1"/>
    <col min="7" max="7" width="5.7109375" bestFit="1" customWidth="1"/>
    <col min="8" max="8" width="9.28515625" bestFit="1" customWidth="1"/>
    <col min="9" max="9" width="5.7109375" bestFit="1" customWidth="1"/>
    <col min="10" max="10" width="9.28515625" bestFit="1" customWidth="1"/>
    <col min="11" max="11" width="5.7109375" bestFit="1" customWidth="1"/>
    <col min="12" max="12" width="14.28515625" bestFit="1" customWidth="1"/>
    <col min="13" max="13" width="10.5703125" bestFit="1" customWidth="1"/>
    <col min="14" max="14" width="14.28515625" bestFit="1" customWidth="1"/>
    <col min="15" max="15" width="10.5703125" bestFit="1" customWidth="1"/>
    <col min="16" max="16" width="14.28515625" bestFit="1" customWidth="1"/>
    <col min="17" max="17" width="10.5703125" bestFit="1" customWidth="1"/>
  </cols>
  <sheetData>
    <row r="1" spans="1:13">
      <c r="A1" s="9" t="s">
        <v>9</v>
      </c>
      <c r="B1" t="s">
        <v>263</v>
      </c>
    </row>
    <row r="3" spans="1:13">
      <c r="B3" s="9" t="s">
        <v>82</v>
      </c>
    </row>
    <row r="4" spans="1:13">
      <c r="B4" t="s">
        <v>90</v>
      </c>
      <c r="D4" t="s">
        <v>144</v>
      </c>
      <c r="F4" t="s">
        <v>281</v>
      </c>
      <c r="H4" t="s">
        <v>280</v>
      </c>
      <c r="J4" t="s">
        <v>143</v>
      </c>
      <c r="L4" t="s">
        <v>53</v>
      </c>
      <c r="M4" t="s">
        <v>83</v>
      </c>
    </row>
    <row r="5" spans="1:13">
      <c r="A5" s="9" t="s">
        <v>11</v>
      </c>
      <c r="B5" t="s">
        <v>84</v>
      </c>
      <c r="C5" t="s">
        <v>303</v>
      </c>
      <c r="D5" t="s">
        <v>84</v>
      </c>
      <c r="E5" t="s">
        <v>303</v>
      </c>
      <c r="F5" t="s">
        <v>84</v>
      </c>
      <c r="G5" t="s">
        <v>303</v>
      </c>
      <c r="H5" t="s">
        <v>84</v>
      </c>
      <c r="I5" t="s">
        <v>303</v>
      </c>
      <c r="J5" t="s">
        <v>84</v>
      </c>
      <c r="K5" t="s">
        <v>303</v>
      </c>
    </row>
    <row r="6" spans="1:13">
      <c r="A6" s="10" t="s">
        <v>123</v>
      </c>
      <c r="B6" s="11">
        <v>37</v>
      </c>
      <c r="C6" s="11">
        <v>105</v>
      </c>
      <c r="D6" s="11">
        <v>7</v>
      </c>
      <c r="E6" s="11">
        <v>59</v>
      </c>
      <c r="F6" s="11">
        <v>8</v>
      </c>
      <c r="G6" s="11">
        <v>56</v>
      </c>
      <c r="H6" s="11">
        <v>7</v>
      </c>
      <c r="I6" s="11">
        <v>169</v>
      </c>
      <c r="J6" s="11">
        <v>0</v>
      </c>
      <c r="K6" s="11">
        <v>11</v>
      </c>
      <c r="L6" s="11">
        <v>59</v>
      </c>
      <c r="M6" s="11">
        <v>400</v>
      </c>
    </row>
    <row r="7" spans="1:13">
      <c r="A7" s="10" t="s">
        <v>350</v>
      </c>
      <c r="B7" s="11">
        <v>10</v>
      </c>
      <c r="C7" s="11">
        <v>45</v>
      </c>
      <c r="D7" s="11">
        <v>22</v>
      </c>
      <c r="E7" s="11">
        <v>131</v>
      </c>
      <c r="F7" s="11">
        <v>19</v>
      </c>
      <c r="G7" s="11">
        <v>150</v>
      </c>
      <c r="H7" s="11">
        <v>12</v>
      </c>
      <c r="I7" s="11">
        <v>148</v>
      </c>
      <c r="J7" s="11">
        <v>1</v>
      </c>
      <c r="K7" s="11">
        <v>26</v>
      </c>
      <c r="L7" s="11">
        <v>64</v>
      </c>
      <c r="M7" s="11">
        <v>500</v>
      </c>
    </row>
    <row r="8" spans="1:13">
      <c r="A8" s="10" t="s">
        <v>361</v>
      </c>
      <c r="B8" s="11"/>
      <c r="C8" s="11"/>
      <c r="D8" s="11">
        <v>3</v>
      </c>
      <c r="E8" s="11">
        <v>21</v>
      </c>
      <c r="F8" s="11">
        <v>15</v>
      </c>
      <c r="G8" s="11">
        <v>143</v>
      </c>
      <c r="H8" s="11">
        <v>4</v>
      </c>
      <c r="I8" s="11">
        <v>76</v>
      </c>
      <c r="J8" s="11">
        <v>0</v>
      </c>
      <c r="K8" s="11">
        <v>22</v>
      </c>
      <c r="L8" s="11">
        <v>22</v>
      </c>
      <c r="M8" s="11">
        <v>262</v>
      </c>
    </row>
    <row r="9" spans="1:13">
      <c r="A9" s="10" t="s">
        <v>121</v>
      </c>
      <c r="B9" s="11">
        <v>56</v>
      </c>
      <c r="C9" s="11">
        <v>144</v>
      </c>
      <c r="D9" s="11">
        <v>4</v>
      </c>
      <c r="E9" s="11">
        <v>25</v>
      </c>
      <c r="F9" s="11">
        <v>8</v>
      </c>
      <c r="G9" s="11">
        <v>94</v>
      </c>
      <c r="H9" s="11">
        <v>7</v>
      </c>
      <c r="I9" s="11">
        <v>60</v>
      </c>
      <c r="J9" s="11">
        <v>0</v>
      </c>
      <c r="K9" s="11">
        <v>16</v>
      </c>
      <c r="L9" s="11">
        <v>75</v>
      </c>
      <c r="M9" s="11">
        <v>339</v>
      </c>
    </row>
    <row r="10" spans="1:13">
      <c r="A10" s="10" t="s">
        <v>138</v>
      </c>
      <c r="B10" s="11">
        <v>87</v>
      </c>
      <c r="C10" s="11">
        <v>271</v>
      </c>
      <c r="D10" s="11">
        <v>0</v>
      </c>
      <c r="E10" s="11">
        <v>8</v>
      </c>
      <c r="F10" s="11">
        <v>3</v>
      </c>
      <c r="G10" s="11">
        <v>25</v>
      </c>
      <c r="H10" s="11">
        <v>3</v>
      </c>
      <c r="I10" s="11">
        <v>47</v>
      </c>
      <c r="J10" s="11">
        <v>1</v>
      </c>
      <c r="K10" s="11">
        <v>46</v>
      </c>
      <c r="L10" s="11">
        <v>94</v>
      </c>
      <c r="M10" s="11">
        <v>397</v>
      </c>
    </row>
    <row r="11" spans="1:13">
      <c r="A11" s="10" t="s">
        <v>137</v>
      </c>
      <c r="B11" s="11">
        <v>63</v>
      </c>
      <c r="C11" s="11">
        <v>192</v>
      </c>
      <c r="D11" s="11">
        <v>0</v>
      </c>
      <c r="E11" s="11">
        <v>17</v>
      </c>
      <c r="F11" s="11">
        <v>16</v>
      </c>
      <c r="G11" s="11">
        <v>98</v>
      </c>
      <c r="H11" s="11">
        <v>16</v>
      </c>
      <c r="I11" s="11">
        <v>107</v>
      </c>
      <c r="J11" s="11">
        <v>0</v>
      </c>
      <c r="K11" s="11">
        <v>9</v>
      </c>
      <c r="L11" s="11">
        <v>95</v>
      </c>
      <c r="M11" s="11">
        <v>423</v>
      </c>
    </row>
    <row r="12" spans="1:13">
      <c r="A12" s="10" t="s">
        <v>12</v>
      </c>
      <c r="B12" s="11">
        <v>253</v>
      </c>
      <c r="C12" s="11">
        <v>757</v>
      </c>
      <c r="D12" s="11">
        <v>36</v>
      </c>
      <c r="E12" s="11">
        <v>261</v>
      </c>
      <c r="F12" s="11">
        <v>69</v>
      </c>
      <c r="G12" s="11">
        <v>566</v>
      </c>
      <c r="H12" s="11">
        <v>49</v>
      </c>
      <c r="I12" s="11">
        <v>607</v>
      </c>
      <c r="J12" s="11">
        <v>2</v>
      </c>
      <c r="K12" s="11">
        <v>130</v>
      </c>
      <c r="L12" s="11">
        <v>409</v>
      </c>
      <c r="M12" s="11">
        <v>2321</v>
      </c>
    </row>
  </sheetData>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J34"/>
  <sheetViews>
    <sheetView showGridLines="0" workbookViewId="0"/>
  </sheetViews>
  <sheetFormatPr defaultRowHeight="15"/>
  <cols>
    <col min="1" max="1" width="27.85546875" bestFit="1" customWidth="1"/>
    <col min="2" max="2" width="9.28515625" bestFit="1" customWidth="1"/>
    <col min="3" max="3" width="8.85546875" bestFit="1" customWidth="1"/>
    <col min="4" max="4" width="11.7109375" bestFit="1" customWidth="1"/>
    <col min="7" max="7" width="11.7109375" bestFit="1" customWidth="1"/>
    <col min="10" max="10" width="11.7109375" bestFit="1" customWidth="1"/>
    <col min="11" max="16384" width="9.140625" style="221"/>
  </cols>
  <sheetData>
    <row r="1" spans="1:10">
      <c r="A1" s="125" t="s">
        <v>2</v>
      </c>
      <c r="B1" s="390" t="str">
        <f>Pivot_1!B4</f>
        <v>More Than 1 Year</v>
      </c>
      <c r="C1" s="390"/>
      <c r="D1" s="390"/>
      <c r="E1" s="391" t="str">
        <f>Pivot_1!D4</f>
        <v>180 +</v>
      </c>
      <c r="F1" s="391"/>
      <c r="G1" s="391"/>
      <c r="H1" s="392" t="str">
        <f>Pivot_1!F4</f>
        <v>91 - 180</v>
      </c>
      <c r="I1" s="392"/>
      <c r="J1" s="392"/>
    </row>
    <row r="2" spans="1:10">
      <c r="A2" s="125" t="s">
        <v>7</v>
      </c>
      <c r="B2" s="113" t="s">
        <v>84</v>
      </c>
      <c r="C2" s="113" t="s">
        <v>20</v>
      </c>
      <c r="D2" s="113" t="s">
        <v>3</v>
      </c>
      <c r="E2" s="117" t="s">
        <v>84</v>
      </c>
      <c r="F2" s="117" t="s">
        <v>20</v>
      </c>
      <c r="G2" s="117" t="s">
        <v>3</v>
      </c>
      <c r="H2" s="115" t="s">
        <v>84</v>
      </c>
      <c r="I2" s="115" t="s">
        <v>20</v>
      </c>
      <c r="J2" s="115" t="s">
        <v>3</v>
      </c>
    </row>
    <row r="3" spans="1:10">
      <c r="A3" s="125" t="str">
        <f>Pivot_1!A6</f>
        <v>Abhijit Khanvilkar</v>
      </c>
      <c r="B3" s="113">
        <f>Pivot_1!B6</f>
        <v>37</v>
      </c>
      <c r="C3" s="113">
        <f>Pivot_1!C6</f>
        <v>105</v>
      </c>
      <c r="D3" s="114">
        <f>IF(ISERROR(B3/C3="True"),0,B3/C3)</f>
        <v>0.35238095238095241</v>
      </c>
      <c r="E3" s="117">
        <f>Pivot_1!D6</f>
        <v>7</v>
      </c>
      <c r="F3" s="117">
        <f>Pivot_1!E6</f>
        <v>59</v>
      </c>
      <c r="G3" s="118">
        <f>IF(ISERROR(E3/F3="True"),0,E3/F3)</f>
        <v>0.11864406779661017</v>
      </c>
      <c r="H3" s="115">
        <f>Pivot_1!F6</f>
        <v>8</v>
      </c>
      <c r="I3" s="115">
        <f>Pivot_1!G6</f>
        <v>56</v>
      </c>
      <c r="J3" s="116">
        <f>IF(ISERROR(H3/I3="True"),0,H3/I3)</f>
        <v>0.14285714285714285</v>
      </c>
    </row>
    <row r="4" spans="1:10">
      <c r="A4" s="125" t="str">
        <f>Pivot_1!A7</f>
        <v>Avnind Singh</v>
      </c>
      <c r="B4" s="113">
        <f>Pivot_1!B7</f>
        <v>10</v>
      </c>
      <c r="C4" s="113">
        <f>Pivot_1!C7</f>
        <v>45</v>
      </c>
      <c r="D4" s="114">
        <f>IF(ISERROR(B4/C4="True"),0,B4/C4)</f>
        <v>0.22222222222222221</v>
      </c>
      <c r="E4" s="117">
        <f>Pivot_1!D7</f>
        <v>22</v>
      </c>
      <c r="F4" s="117">
        <f>Pivot_1!E7</f>
        <v>131</v>
      </c>
      <c r="G4" s="118">
        <f>IF(ISERROR(E4/F4="True"),0,E4/F4)</f>
        <v>0.16793893129770993</v>
      </c>
      <c r="H4" s="115">
        <f>Pivot_1!F7</f>
        <v>19</v>
      </c>
      <c r="I4" s="115">
        <f>Pivot_1!G7</f>
        <v>150</v>
      </c>
      <c r="J4" s="116">
        <f>IF(ISERROR(H4/I4="True"),0,H4/I4)</f>
        <v>0.12666666666666668</v>
      </c>
    </row>
    <row r="5" spans="1:10">
      <c r="A5" s="125" t="str">
        <f>Pivot_1!A8</f>
        <v>Dileep Sharma</v>
      </c>
      <c r="B5" s="214">
        <f>Pivot_1!B8</f>
        <v>0</v>
      </c>
      <c r="C5" s="214">
        <f>Pivot_1!C8</f>
        <v>0</v>
      </c>
      <c r="D5" s="114">
        <f>IF(ISERROR(B5/C5="True"),0,B5/C5)</f>
        <v>0</v>
      </c>
      <c r="E5" s="215">
        <f>Pivot_1!D8</f>
        <v>3</v>
      </c>
      <c r="F5" s="215">
        <f>Pivot_1!E8</f>
        <v>21</v>
      </c>
      <c r="G5" s="118">
        <f>IF(ISERROR(E5/F5="True"),0,E5/F5)</f>
        <v>0.14285714285714285</v>
      </c>
      <c r="H5" s="216">
        <f>Pivot_1!F8</f>
        <v>15</v>
      </c>
      <c r="I5" s="216">
        <f>Pivot_1!G8</f>
        <v>143</v>
      </c>
      <c r="J5" s="116">
        <f>IF(ISERROR(H5/I5="True"),0,H5/I5)</f>
        <v>0.1048951048951049</v>
      </c>
    </row>
    <row r="6" spans="1:10">
      <c r="A6" s="125" t="str">
        <f>Pivot_1!A9</f>
        <v>Intezar Sayed</v>
      </c>
      <c r="B6" s="214">
        <f>Pivot_1!B9</f>
        <v>56</v>
      </c>
      <c r="C6" s="214">
        <f>Pivot_1!C9</f>
        <v>144</v>
      </c>
      <c r="D6" s="114">
        <f t="shared" ref="D6:D12" si="0">IF(ISERROR(B6/C6="True"),0,B6/C6)</f>
        <v>0.3888888888888889</v>
      </c>
      <c r="E6" s="215">
        <f>Pivot_1!D9</f>
        <v>4</v>
      </c>
      <c r="F6" s="215">
        <f>Pivot_1!E9</f>
        <v>25</v>
      </c>
      <c r="G6" s="118">
        <f t="shared" ref="G6:G12" si="1">IF(ISERROR(E6/F6="True"),0,E6/F6)</f>
        <v>0.16</v>
      </c>
      <c r="H6" s="216">
        <f>Pivot_1!F9</f>
        <v>8</v>
      </c>
      <c r="I6" s="216">
        <f>Pivot_1!G9</f>
        <v>94</v>
      </c>
      <c r="J6" s="116">
        <f t="shared" ref="J6:J12" si="2">IF(ISERROR(H6/I6="True"),0,H6/I6)</f>
        <v>8.5106382978723402E-2</v>
      </c>
    </row>
    <row r="7" spans="1:10">
      <c r="A7" s="125" t="str">
        <f>Pivot_1!A10</f>
        <v>Madhuri Joshi</v>
      </c>
      <c r="B7" s="214">
        <f>Pivot_1!B10</f>
        <v>87</v>
      </c>
      <c r="C7" s="214">
        <f>Pivot_1!C10</f>
        <v>271</v>
      </c>
      <c r="D7" s="114">
        <f t="shared" si="0"/>
        <v>0.3210332103321033</v>
      </c>
      <c r="E7" s="215">
        <f>Pivot_1!D10</f>
        <v>0</v>
      </c>
      <c r="F7" s="215">
        <f>Pivot_1!E10</f>
        <v>8</v>
      </c>
      <c r="G7" s="118">
        <f t="shared" si="1"/>
        <v>0</v>
      </c>
      <c r="H7" s="216">
        <f>Pivot_1!F10</f>
        <v>3</v>
      </c>
      <c r="I7" s="216">
        <f>Pivot_1!G10</f>
        <v>25</v>
      </c>
      <c r="J7" s="116">
        <f t="shared" si="2"/>
        <v>0.12</v>
      </c>
    </row>
    <row r="8" spans="1:10">
      <c r="A8" s="125" t="str">
        <f>Pivot_1!A11</f>
        <v>Rushikesh Kale</v>
      </c>
      <c r="B8" s="214">
        <f>Pivot_1!B11</f>
        <v>63</v>
      </c>
      <c r="C8" s="214">
        <f>Pivot_1!C11</f>
        <v>192</v>
      </c>
      <c r="D8" s="114">
        <f t="shared" si="0"/>
        <v>0.328125</v>
      </c>
      <c r="E8" s="215">
        <f>Pivot_1!D11</f>
        <v>0</v>
      </c>
      <c r="F8" s="215">
        <f>Pivot_1!E11</f>
        <v>17</v>
      </c>
      <c r="G8" s="118">
        <f t="shared" si="1"/>
        <v>0</v>
      </c>
      <c r="H8" s="216">
        <f>Pivot_1!F11</f>
        <v>16</v>
      </c>
      <c r="I8" s="216">
        <f>Pivot_1!G11</f>
        <v>98</v>
      </c>
      <c r="J8" s="116">
        <f t="shared" si="2"/>
        <v>0.16326530612244897</v>
      </c>
    </row>
    <row r="9" spans="1:10">
      <c r="A9" s="125" t="str">
        <f>Pivot_1!A12</f>
        <v>Grand Total</v>
      </c>
      <c r="B9" s="214">
        <f>Pivot_1!B12</f>
        <v>253</v>
      </c>
      <c r="C9" s="214">
        <f>Pivot_1!C12</f>
        <v>757</v>
      </c>
      <c r="D9" s="114">
        <f t="shared" si="0"/>
        <v>0.3342140026420079</v>
      </c>
      <c r="E9" s="215">
        <f>Pivot_1!D12</f>
        <v>36</v>
      </c>
      <c r="F9" s="215">
        <f>Pivot_1!E12</f>
        <v>261</v>
      </c>
      <c r="G9" s="118">
        <f t="shared" si="1"/>
        <v>0.13793103448275862</v>
      </c>
      <c r="H9" s="216">
        <f>Pivot_1!F12</f>
        <v>69</v>
      </c>
      <c r="I9" s="216">
        <f>Pivot_1!G12</f>
        <v>566</v>
      </c>
      <c r="J9" s="116">
        <f t="shared" si="2"/>
        <v>0.12190812720848057</v>
      </c>
    </row>
    <row r="10" spans="1:10" hidden="1">
      <c r="A10" s="125">
        <f>Pivot_1!A13</f>
        <v>0</v>
      </c>
      <c r="B10" s="214">
        <f>Pivot_1!B13</f>
        <v>0</v>
      </c>
      <c r="C10" s="214">
        <f>Pivot_1!C13</f>
        <v>0</v>
      </c>
      <c r="D10" s="114">
        <f t="shared" si="0"/>
        <v>0</v>
      </c>
      <c r="E10" s="215">
        <f>Pivot_1!D13</f>
        <v>0</v>
      </c>
      <c r="F10" s="215">
        <f>Pivot_1!E13</f>
        <v>0</v>
      </c>
      <c r="G10" s="118">
        <f t="shared" si="1"/>
        <v>0</v>
      </c>
      <c r="H10" s="216">
        <f>Pivot_1!F13</f>
        <v>0</v>
      </c>
      <c r="I10" s="216">
        <f>Pivot_1!G13</f>
        <v>0</v>
      </c>
      <c r="J10" s="116">
        <f t="shared" si="2"/>
        <v>0</v>
      </c>
    </row>
    <row r="11" spans="1:10" hidden="1">
      <c r="A11" s="125">
        <f>Pivot_1!A14</f>
        <v>0</v>
      </c>
      <c r="B11" s="214">
        <f>Pivot_1!B14</f>
        <v>0</v>
      </c>
      <c r="C11" s="214">
        <f>Pivot_1!C14</f>
        <v>0</v>
      </c>
      <c r="D11" s="114">
        <f t="shared" si="0"/>
        <v>0</v>
      </c>
      <c r="E11" s="215">
        <f>Pivot_1!D14</f>
        <v>0</v>
      </c>
      <c r="F11" s="215">
        <f>Pivot_1!E14</f>
        <v>0</v>
      </c>
      <c r="G11" s="118">
        <f t="shared" si="1"/>
        <v>0</v>
      </c>
      <c r="H11" s="216">
        <f>Pivot_1!F14</f>
        <v>0</v>
      </c>
      <c r="I11" s="216">
        <f>Pivot_1!G14</f>
        <v>0</v>
      </c>
      <c r="J11" s="116">
        <f t="shared" si="2"/>
        <v>0</v>
      </c>
    </row>
    <row r="12" spans="1:10" hidden="1">
      <c r="A12" s="125">
        <f>Pivot_1!A15</f>
        <v>0</v>
      </c>
      <c r="B12" s="214">
        <f>Pivot_1!B15</f>
        <v>0</v>
      </c>
      <c r="C12" s="214">
        <f>Pivot_1!C15</f>
        <v>0</v>
      </c>
      <c r="D12" s="114">
        <f t="shared" si="0"/>
        <v>0</v>
      </c>
      <c r="E12" s="215">
        <f>Pivot_1!D15</f>
        <v>0</v>
      </c>
      <c r="F12" s="215">
        <f>Pivot_1!E15</f>
        <v>0</v>
      </c>
      <c r="G12" s="118">
        <f t="shared" si="1"/>
        <v>0</v>
      </c>
      <c r="H12" s="216">
        <f>Pivot_1!F15</f>
        <v>0</v>
      </c>
      <c r="I12" s="216">
        <f>Pivot_1!G15</f>
        <v>0</v>
      </c>
      <c r="J12" s="116">
        <f t="shared" si="2"/>
        <v>0</v>
      </c>
    </row>
    <row r="13" spans="1:10" hidden="1">
      <c r="A13" s="125">
        <f>Pivot_1!A16</f>
        <v>0</v>
      </c>
      <c r="B13" s="214">
        <f>Pivot_1!B16</f>
        <v>0</v>
      </c>
      <c r="C13" s="214">
        <f>Pivot_1!C16</f>
        <v>0</v>
      </c>
      <c r="D13" s="114">
        <f>IF(ISERROR(B13/C13="True"),0,B13/C13)</f>
        <v>0</v>
      </c>
      <c r="E13" s="215">
        <f>Pivot_1!D16</f>
        <v>0</v>
      </c>
      <c r="F13" s="215">
        <f>Pivot_1!E16</f>
        <v>0</v>
      </c>
      <c r="G13" s="118">
        <f>IF(ISERROR(E13/F13="True"),0,E13/F13)</f>
        <v>0</v>
      </c>
      <c r="H13" s="216">
        <f>Pivot_1!F16</f>
        <v>0</v>
      </c>
      <c r="I13" s="216">
        <f>Pivot_1!G16</f>
        <v>0</v>
      </c>
      <c r="J13" s="116">
        <f>IF(ISERROR(H13/I13="True"),0,H13/I13)</f>
        <v>0</v>
      </c>
    </row>
    <row r="14" spans="1:10" hidden="1">
      <c r="A14" s="125">
        <f>Pivot_1!A17</f>
        <v>0</v>
      </c>
      <c r="B14" s="317">
        <f>Pivot_1!B17</f>
        <v>0</v>
      </c>
      <c r="C14" s="317">
        <f>Pivot_1!C17</f>
        <v>0</v>
      </c>
      <c r="D14" s="114">
        <f t="shared" ref="D14:D15" si="3">IF(ISERROR(B14/C14="True"),0,B14/C14)</f>
        <v>0</v>
      </c>
      <c r="E14" s="318">
        <f>Pivot_1!D17</f>
        <v>0</v>
      </c>
      <c r="F14" s="318">
        <f>Pivot_1!E17</f>
        <v>0</v>
      </c>
      <c r="G14" s="118">
        <f t="shared" ref="G14:G15" si="4">IF(ISERROR(E14/F14="True"),0,E14/F14)</f>
        <v>0</v>
      </c>
      <c r="H14" s="319">
        <f>Pivot_1!F17</f>
        <v>0</v>
      </c>
      <c r="I14" s="319">
        <f>Pivot_1!G17</f>
        <v>0</v>
      </c>
      <c r="J14" s="116">
        <f t="shared" ref="J14:J15" si="5">IF(ISERROR(H14/I14="True"),0,H14/I14)</f>
        <v>0</v>
      </c>
    </row>
    <row r="15" spans="1:10" hidden="1">
      <c r="A15" s="125">
        <f>Pivot_1!A18</f>
        <v>0</v>
      </c>
      <c r="B15" s="317">
        <f>Pivot_1!B18</f>
        <v>0</v>
      </c>
      <c r="C15" s="317">
        <f>Pivot_1!C18</f>
        <v>0</v>
      </c>
      <c r="D15" s="114">
        <f t="shared" si="3"/>
        <v>0</v>
      </c>
      <c r="E15" s="318">
        <f>Pivot_1!D18</f>
        <v>0</v>
      </c>
      <c r="F15" s="318">
        <f>Pivot_1!E18</f>
        <v>0</v>
      </c>
      <c r="G15" s="118">
        <f t="shared" si="4"/>
        <v>0</v>
      </c>
      <c r="H15" s="319">
        <f>Pivot_1!F18</f>
        <v>0</v>
      </c>
      <c r="I15" s="319">
        <f>Pivot_1!G18</f>
        <v>0</v>
      </c>
      <c r="J15" s="116">
        <f t="shared" si="5"/>
        <v>0</v>
      </c>
    </row>
    <row r="16" spans="1:10" hidden="1">
      <c r="A16" s="125">
        <f>Pivot_1!A19</f>
        <v>0</v>
      </c>
      <c r="B16" s="317">
        <f>Pivot_1!B19</f>
        <v>0</v>
      </c>
      <c r="C16" s="317">
        <f>Pivot_1!C19</f>
        <v>0</v>
      </c>
      <c r="D16" s="114">
        <f t="shared" ref="D16" si="6">IF(ISERROR(B16/C16="True"),0,B16/C16)</f>
        <v>0</v>
      </c>
      <c r="E16" s="318">
        <f>Pivot_1!D19</f>
        <v>0</v>
      </c>
      <c r="F16" s="318">
        <f>Pivot_1!E19</f>
        <v>0</v>
      </c>
      <c r="G16" s="118">
        <f t="shared" ref="G16" si="7">IF(ISERROR(E16/F16="True"),0,E16/F16)</f>
        <v>0</v>
      </c>
      <c r="H16" s="319">
        <f>Pivot_1!F19</f>
        <v>0</v>
      </c>
      <c r="I16" s="319">
        <f>Pivot_1!G19</f>
        <v>0</v>
      </c>
      <c r="J16" s="116">
        <f t="shared" ref="J16" si="8">IF(ISERROR(H16/I16="True"),0,H16/I16)</f>
        <v>0</v>
      </c>
    </row>
    <row r="17" spans="1:10" s="220" customFormat="1"/>
    <row r="18" spans="1:10" s="220" customFormat="1"/>
    <row r="19" spans="1:10">
      <c r="A19" s="125" t="s">
        <v>2</v>
      </c>
      <c r="B19" s="393" t="str">
        <f>Pivot_1!H4</f>
        <v>31 - 90</v>
      </c>
      <c r="C19" s="393"/>
      <c r="D19" s="393"/>
      <c r="E19" s="394" t="str">
        <f>Pivot_1!J4</f>
        <v>00 - 30</v>
      </c>
      <c r="F19" s="394"/>
      <c r="G19" s="394"/>
      <c r="H19" s="395" t="s">
        <v>85</v>
      </c>
      <c r="I19" s="395"/>
      <c r="J19" s="395"/>
    </row>
    <row r="20" spans="1:10">
      <c r="A20" s="125" t="s">
        <v>7</v>
      </c>
      <c r="B20" s="119" t="s">
        <v>84</v>
      </c>
      <c r="C20" s="119" t="s">
        <v>20</v>
      </c>
      <c r="D20" s="119" t="s">
        <v>3</v>
      </c>
      <c r="E20" s="121" t="s">
        <v>84</v>
      </c>
      <c r="F20" s="121" t="s">
        <v>20</v>
      </c>
      <c r="G20" s="121" t="s">
        <v>3</v>
      </c>
      <c r="H20" s="123" t="s">
        <v>84</v>
      </c>
      <c r="I20" s="123" t="s">
        <v>20</v>
      </c>
      <c r="J20" s="123" t="s">
        <v>3</v>
      </c>
    </row>
    <row r="21" spans="1:10">
      <c r="A21" s="125" t="str">
        <f>Pivot_1!A6</f>
        <v>Abhijit Khanvilkar</v>
      </c>
      <c r="B21" s="119">
        <f>Pivot_1!H6</f>
        <v>7</v>
      </c>
      <c r="C21" s="119">
        <f>Pivot_1!I6</f>
        <v>169</v>
      </c>
      <c r="D21" s="120">
        <f>IF(ISERROR(B21/C21="True"),0,B21/C21)</f>
        <v>4.142011834319527E-2</v>
      </c>
      <c r="E21" s="121">
        <f>Pivot_1!J6</f>
        <v>0</v>
      </c>
      <c r="F21" s="121">
        <f>Pivot_1!K6</f>
        <v>11</v>
      </c>
      <c r="G21" s="122">
        <f>IF(ISERROR(E21/F21="True"),0,E21/F21)</f>
        <v>0</v>
      </c>
      <c r="H21" s="123">
        <f>Pivot_1!L6</f>
        <v>59</v>
      </c>
      <c r="I21" s="123">
        <f>Pivot_1!M6</f>
        <v>400</v>
      </c>
      <c r="J21" s="124">
        <f>IF(ISERROR(H21/I21="True"),0,H21/I21)</f>
        <v>0.14749999999999999</v>
      </c>
    </row>
    <row r="22" spans="1:10">
      <c r="A22" s="125" t="str">
        <f>Pivot_1!A7</f>
        <v>Avnind Singh</v>
      </c>
      <c r="B22" s="119">
        <f>Pivot_1!H7</f>
        <v>12</v>
      </c>
      <c r="C22" s="119">
        <f>Pivot_1!I7</f>
        <v>148</v>
      </c>
      <c r="D22" s="120">
        <f>IF(ISERROR(B22/C22="True"),0,B22/C22)</f>
        <v>8.1081081081081086E-2</v>
      </c>
      <c r="E22" s="121">
        <f>Pivot_1!J7</f>
        <v>1</v>
      </c>
      <c r="F22" s="121">
        <f>Pivot_1!K7</f>
        <v>26</v>
      </c>
      <c r="G22" s="122">
        <f>IF(ISERROR(E22/F22="True"),0,E22/F22)</f>
        <v>3.8461538461538464E-2</v>
      </c>
      <c r="H22" s="123">
        <f>Pivot_1!L7</f>
        <v>64</v>
      </c>
      <c r="I22" s="123">
        <f>Pivot_1!M7</f>
        <v>500</v>
      </c>
      <c r="J22" s="124">
        <f>IF(ISERROR(H22/I22="True"),0,H22/I22)</f>
        <v>0.128</v>
      </c>
    </row>
    <row r="23" spans="1:10">
      <c r="A23" s="125" t="str">
        <f>Pivot_1!A8</f>
        <v>Dileep Sharma</v>
      </c>
      <c r="B23" s="119">
        <f>Pivot_1!H8</f>
        <v>4</v>
      </c>
      <c r="C23" s="119">
        <f>Pivot_1!I8</f>
        <v>76</v>
      </c>
      <c r="D23" s="120">
        <f>IF(ISERROR(B23/C23="True"),0,B23/C23)</f>
        <v>5.2631578947368418E-2</v>
      </c>
      <c r="E23" s="121">
        <f>Pivot_1!J8</f>
        <v>0</v>
      </c>
      <c r="F23" s="121">
        <f>Pivot_1!K8</f>
        <v>22</v>
      </c>
      <c r="G23" s="122">
        <f>IF(ISERROR(E23/F23="True"),0,E23/F23)</f>
        <v>0</v>
      </c>
      <c r="H23" s="123">
        <f>Pivot_1!L8</f>
        <v>22</v>
      </c>
      <c r="I23" s="123">
        <f>Pivot_1!M8</f>
        <v>262</v>
      </c>
      <c r="J23" s="124">
        <f>IF(ISERROR(H23/I23="True"),0,H23/I23)</f>
        <v>8.3969465648854963E-2</v>
      </c>
    </row>
    <row r="24" spans="1:10">
      <c r="A24" s="125" t="str">
        <f>Pivot_1!A9</f>
        <v>Intezar Sayed</v>
      </c>
      <c r="B24" s="217">
        <f>Pivot_1!H9</f>
        <v>7</v>
      </c>
      <c r="C24" s="217">
        <f>Pivot_1!I9</f>
        <v>60</v>
      </c>
      <c r="D24" s="120">
        <f t="shared" ref="D24:D30" si="9">IF(ISERROR(B24/C24="True"),0,B24/C24)</f>
        <v>0.11666666666666667</v>
      </c>
      <c r="E24" s="218">
        <f>Pivot_1!J9</f>
        <v>0</v>
      </c>
      <c r="F24" s="218">
        <f>Pivot_1!K9</f>
        <v>16</v>
      </c>
      <c r="G24" s="122">
        <f t="shared" ref="G24:G30" si="10">IF(ISERROR(E24/F24="True"),0,E24/F24)</f>
        <v>0</v>
      </c>
      <c r="H24" s="219">
        <f>Pivot_1!L9</f>
        <v>75</v>
      </c>
      <c r="I24" s="219">
        <f>Pivot_1!M9</f>
        <v>339</v>
      </c>
      <c r="J24" s="124">
        <f t="shared" ref="J24:J30" si="11">IF(ISERROR(H24/I24="True"),0,H24/I24)</f>
        <v>0.22123893805309736</v>
      </c>
    </row>
    <row r="25" spans="1:10">
      <c r="A25" s="125" t="str">
        <f>Pivot_1!A10</f>
        <v>Madhuri Joshi</v>
      </c>
      <c r="B25" s="217">
        <f>Pivot_1!H10</f>
        <v>3</v>
      </c>
      <c r="C25" s="217">
        <f>Pivot_1!I10</f>
        <v>47</v>
      </c>
      <c r="D25" s="120">
        <f t="shared" si="9"/>
        <v>6.3829787234042548E-2</v>
      </c>
      <c r="E25" s="218">
        <f>Pivot_1!J10</f>
        <v>1</v>
      </c>
      <c r="F25" s="218">
        <f>Pivot_1!K10</f>
        <v>46</v>
      </c>
      <c r="G25" s="122">
        <f t="shared" si="10"/>
        <v>2.1739130434782608E-2</v>
      </c>
      <c r="H25" s="219">
        <f>Pivot_1!L10</f>
        <v>94</v>
      </c>
      <c r="I25" s="219">
        <f>Pivot_1!M10</f>
        <v>397</v>
      </c>
      <c r="J25" s="124">
        <f t="shared" si="11"/>
        <v>0.23677581863979849</v>
      </c>
    </row>
    <row r="26" spans="1:10">
      <c r="A26" s="125" t="str">
        <f>Pivot_1!A11</f>
        <v>Rushikesh Kale</v>
      </c>
      <c r="B26" s="217">
        <f>Pivot_1!H11</f>
        <v>16</v>
      </c>
      <c r="C26" s="217">
        <f>Pivot_1!I11</f>
        <v>107</v>
      </c>
      <c r="D26" s="120">
        <f t="shared" si="9"/>
        <v>0.14953271028037382</v>
      </c>
      <c r="E26" s="218">
        <f>Pivot_1!J11</f>
        <v>0</v>
      </c>
      <c r="F26" s="218">
        <f>Pivot_1!K11</f>
        <v>9</v>
      </c>
      <c r="G26" s="122">
        <f t="shared" si="10"/>
        <v>0</v>
      </c>
      <c r="H26" s="219">
        <f>Pivot_1!L11</f>
        <v>95</v>
      </c>
      <c r="I26" s="219">
        <f>Pivot_1!M11</f>
        <v>423</v>
      </c>
      <c r="J26" s="124">
        <f t="shared" si="11"/>
        <v>0.22458628841607564</v>
      </c>
    </row>
    <row r="27" spans="1:10">
      <c r="A27" s="125" t="str">
        <f>Pivot_1!A12</f>
        <v>Grand Total</v>
      </c>
      <c r="B27" s="217">
        <f>Pivot_1!H12</f>
        <v>49</v>
      </c>
      <c r="C27" s="217">
        <f>Pivot_1!I12</f>
        <v>607</v>
      </c>
      <c r="D27" s="120">
        <f t="shared" si="9"/>
        <v>8.0724876441515644E-2</v>
      </c>
      <c r="E27" s="218">
        <f>Pivot_1!J12</f>
        <v>2</v>
      </c>
      <c r="F27" s="218">
        <f>Pivot_1!K12</f>
        <v>130</v>
      </c>
      <c r="G27" s="122">
        <f t="shared" si="10"/>
        <v>1.5384615384615385E-2</v>
      </c>
      <c r="H27" s="219">
        <f>Pivot_1!L12</f>
        <v>409</v>
      </c>
      <c r="I27" s="219">
        <f>Pivot_1!M12</f>
        <v>2321</v>
      </c>
      <c r="J27" s="124">
        <f t="shared" si="11"/>
        <v>0.17621714778112882</v>
      </c>
    </row>
    <row r="28" spans="1:10" hidden="1">
      <c r="A28" s="125">
        <f>Pivot_1!A13</f>
        <v>0</v>
      </c>
      <c r="B28" s="217">
        <f>Pivot_1!H13</f>
        <v>0</v>
      </c>
      <c r="C28" s="217">
        <f>Pivot_1!I13</f>
        <v>0</v>
      </c>
      <c r="D28" s="120">
        <f t="shared" si="9"/>
        <v>0</v>
      </c>
      <c r="E28" s="218">
        <f>Pivot_1!J13</f>
        <v>0</v>
      </c>
      <c r="F28" s="218">
        <f>Pivot_1!K13</f>
        <v>0</v>
      </c>
      <c r="G28" s="122">
        <f t="shared" si="10"/>
        <v>0</v>
      </c>
      <c r="H28" s="219">
        <f>Pivot_1!L13</f>
        <v>0</v>
      </c>
      <c r="I28" s="219">
        <f>Pivot_1!M13</f>
        <v>0</v>
      </c>
      <c r="J28" s="124">
        <f t="shared" si="11"/>
        <v>0</v>
      </c>
    </row>
    <row r="29" spans="1:10" hidden="1">
      <c r="A29" s="125">
        <f>Pivot_1!A14</f>
        <v>0</v>
      </c>
      <c r="B29" s="217">
        <f>Pivot_1!H14</f>
        <v>0</v>
      </c>
      <c r="C29" s="217">
        <f>Pivot_1!I14</f>
        <v>0</v>
      </c>
      <c r="D29" s="120">
        <f t="shared" si="9"/>
        <v>0</v>
      </c>
      <c r="E29" s="218">
        <f>Pivot_1!J14</f>
        <v>0</v>
      </c>
      <c r="F29" s="218">
        <f>Pivot_1!K14</f>
        <v>0</v>
      </c>
      <c r="G29" s="122">
        <f t="shared" si="10"/>
        <v>0</v>
      </c>
      <c r="H29" s="219">
        <f>Pivot_1!L14</f>
        <v>0</v>
      </c>
      <c r="I29" s="219">
        <f>Pivot_1!M14</f>
        <v>0</v>
      </c>
      <c r="J29" s="124">
        <f t="shared" si="11"/>
        <v>0</v>
      </c>
    </row>
    <row r="30" spans="1:10" hidden="1">
      <c r="A30" s="125">
        <f>Pivot_1!A15</f>
        <v>0</v>
      </c>
      <c r="B30" s="217">
        <f>Pivot_1!H15</f>
        <v>0</v>
      </c>
      <c r="C30" s="217">
        <f>Pivot_1!I15</f>
        <v>0</v>
      </c>
      <c r="D30" s="120">
        <f t="shared" si="9"/>
        <v>0</v>
      </c>
      <c r="E30" s="218">
        <f>Pivot_1!J15</f>
        <v>0</v>
      </c>
      <c r="F30" s="218">
        <f>Pivot_1!K15</f>
        <v>0</v>
      </c>
      <c r="G30" s="122">
        <f t="shared" si="10"/>
        <v>0</v>
      </c>
      <c r="H30" s="219">
        <f>Pivot_1!L15</f>
        <v>0</v>
      </c>
      <c r="I30" s="219">
        <f>Pivot_1!M15</f>
        <v>0</v>
      </c>
      <c r="J30" s="124">
        <f t="shared" si="11"/>
        <v>0</v>
      </c>
    </row>
    <row r="31" spans="1:10" hidden="1">
      <c r="A31" s="125">
        <f>Pivot_1!A16</f>
        <v>0</v>
      </c>
      <c r="B31" s="217">
        <f>Pivot_1!H16</f>
        <v>0</v>
      </c>
      <c r="C31" s="217">
        <f>Pivot_1!I16</f>
        <v>0</v>
      </c>
      <c r="D31" s="120">
        <f>IF(ISERROR(B31/C31="True"),0,B31/C31)</f>
        <v>0</v>
      </c>
      <c r="E31" s="218">
        <f>Pivot_1!J16</f>
        <v>0</v>
      </c>
      <c r="F31" s="218">
        <f>Pivot_1!K16</f>
        <v>0</v>
      </c>
      <c r="G31" s="122">
        <f>IF(ISERROR(E31/F31="True"),0,E31/F31)</f>
        <v>0</v>
      </c>
      <c r="H31" s="219">
        <f>Pivot_1!L16</f>
        <v>0</v>
      </c>
      <c r="I31" s="219">
        <f>Pivot_1!M16</f>
        <v>0</v>
      </c>
      <c r="J31" s="124">
        <f>IF(ISERROR(H31/I31="True"),0,H31/I31)</f>
        <v>0</v>
      </c>
    </row>
    <row r="32" spans="1:10" hidden="1">
      <c r="A32" s="125">
        <f>Pivot_1!A17</f>
        <v>0</v>
      </c>
      <c r="B32" s="320">
        <f>Pivot_1!H17</f>
        <v>0</v>
      </c>
      <c r="C32" s="320">
        <f>Pivot_1!I17</f>
        <v>0</v>
      </c>
      <c r="D32" s="120">
        <f t="shared" ref="D32:D34" si="12">IF(ISERROR(B32/C32="True"),0,B32/C32)</f>
        <v>0</v>
      </c>
      <c r="E32" s="321">
        <f>Pivot_1!J17</f>
        <v>0</v>
      </c>
      <c r="F32" s="321">
        <f>Pivot_1!K17</f>
        <v>0</v>
      </c>
      <c r="G32" s="122">
        <f t="shared" ref="G32:G34" si="13">IF(ISERROR(E32/F32="True"),0,E32/F32)</f>
        <v>0</v>
      </c>
      <c r="H32" s="322">
        <f>Pivot_1!L17</f>
        <v>0</v>
      </c>
      <c r="I32" s="322">
        <f>Pivot_1!M17</f>
        <v>0</v>
      </c>
      <c r="J32" s="124">
        <f t="shared" ref="J32:J34" si="14">IF(ISERROR(H32/I32="True"),0,H32/I32)</f>
        <v>0</v>
      </c>
    </row>
    <row r="33" spans="1:10" hidden="1">
      <c r="A33" s="125">
        <f>Pivot_1!A18</f>
        <v>0</v>
      </c>
      <c r="B33" s="320">
        <f>Pivot_1!H18</f>
        <v>0</v>
      </c>
      <c r="C33" s="320">
        <f>Pivot_1!I18</f>
        <v>0</v>
      </c>
      <c r="D33" s="120">
        <f t="shared" si="12"/>
        <v>0</v>
      </c>
      <c r="E33" s="321">
        <f>Pivot_1!J18</f>
        <v>0</v>
      </c>
      <c r="F33" s="321">
        <f>Pivot_1!K18</f>
        <v>0</v>
      </c>
      <c r="G33" s="122">
        <f t="shared" si="13"/>
        <v>0</v>
      </c>
      <c r="H33" s="322">
        <f>Pivot_1!L18</f>
        <v>0</v>
      </c>
      <c r="I33" s="322">
        <f>Pivot_1!M18</f>
        <v>0</v>
      </c>
      <c r="J33" s="124">
        <f t="shared" si="14"/>
        <v>0</v>
      </c>
    </row>
    <row r="34" spans="1:10" hidden="1">
      <c r="A34" s="125">
        <f>Pivot_1!A19</f>
        <v>0</v>
      </c>
      <c r="B34" s="320">
        <f>Pivot_1!H19</f>
        <v>0</v>
      </c>
      <c r="C34" s="320">
        <f>Pivot_1!I19</f>
        <v>0</v>
      </c>
      <c r="D34" s="120">
        <f t="shared" si="12"/>
        <v>0</v>
      </c>
      <c r="E34" s="321">
        <f>Pivot_1!J19</f>
        <v>0</v>
      </c>
      <c r="F34" s="321">
        <f>Pivot_1!K19</f>
        <v>0</v>
      </c>
      <c r="G34" s="122">
        <f t="shared" si="13"/>
        <v>0</v>
      </c>
      <c r="H34" s="322">
        <f>Pivot_1!L19</f>
        <v>0</v>
      </c>
      <c r="I34" s="322">
        <f>Pivot_1!M19</f>
        <v>0</v>
      </c>
      <c r="J34" s="124">
        <f t="shared" si="14"/>
        <v>0</v>
      </c>
    </row>
  </sheetData>
  <mergeCells count="6">
    <mergeCell ref="B1:D1"/>
    <mergeCell ref="E1:G1"/>
    <mergeCell ref="H1:J1"/>
    <mergeCell ref="B19:D19"/>
    <mergeCell ref="E19:G19"/>
    <mergeCell ref="H19:J19"/>
  </mergeCells>
  <pageMargins left="0.7" right="0.7" top="0.75" bottom="0.75" header="0.3" footer="0.3"/>
  <pageSetup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0"/>
  </sheetPr>
  <dimension ref="A1:BH93"/>
  <sheetViews>
    <sheetView showGridLines="0" zoomScale="85" zoomScaleNormal="85" workbookViewId="0">
      <pane xSplit="1" ySplit="5" topLeftCell="B6" activePane="bottomRight" state="frozen"/>
      <selection activeCell="B25" sqref="B25"/>
      <selection pane="topRight" activeCell="B25" sqref="B25"/>
      <selection pane="bottomLeft" activeCell="B25" sqref="B25"/>
      <selection pane="bottomRight" activeCell="A4" sqref="A4"/>
    </sheetView>
  </sheetViews>
  <sheetFormatPr defaultRowHeight="15"/>
  <cols>
    <col min="1" max="1" width="33.140625" style="159" bestFit="1" customWidth="1"/>
    <col min="2" max="2" width="12.140625" style="143" bestFit="1" customWidth="1"/>
    <col min="3" max="3" width="11" style="143" customWidth="1"/>
    <col min="4" max="4" width="11.28515625" style="143" customWidth="1"/>
    <col min="5" max="5" width="11.85546875" style="143" customWidth="1"/>
    <col min="6" max="6" width="13.7109375" style="143" customWidth="1"/>
    <col min="7" max="7" width="14.140625" style="143" customWidth="1"/>
    <col min="8" max="8" width="13.5703125" style="143" hidden="1" customWidth="1"/>
    <col min="9" max="9" width="10.85546875" style="143" hidden="1" customWidth="1"/>
    <col min="10" max="10" width="11" style="143" hidden="1" customWidth="1"/>
    <col min="11" max="11" width="13.28515625" style="143" hidden="1" customWidth="1"/>
    <col min="12" max="12" width="12.28515625" style="143" hidden="1" customWidth="1"/>
    <col min="13" max="13" width="15" style="143" hidden="1" customWidth="1"/>
    <col min="14" max="14" width="12.42578125" style="143" hidden="1" customWidth="1"/>
    <col min="15" max="15" width="12.5703125" style="143" hidden="1" customWidth="1"/>
    <col min="16" max="16" width="13.28515625" style="143" hidden="1" customWidth="1"/>
    <col min="17" max="17" width="12.42578125" style="143" hidden="1" customWidth="1"/>
    <col min="18" max="18" width="14.28515625" style="143" hidden="1" customWidth="1"/>
    <col min="19" max="19" width="12.85546875" style="143" hidden="1" customWidth="1"/>
    <col min="20" max="20" width="13.5703125" style="143" hidden="1" customWidth="1"/>
    <col min="21" max="21" width="14.28515625" style="143" hidden="1" customWidth="1"/>
    <col min="22" max="22" width="11.42578125" style="143" hidden="1" customWidth="1"/>
    <col min="23" max="23" width="11" style="143" hidden="1" customWidth="1"/>
    <col min="24" max="25" width="12.5703125" style="143" hidden="1" customWidth="1"/>
    <col min="26" max="28" width="11" style="143" hidden="1" customWidth="1"/>
    <col min="29" max="29" width="12.7109375" style="143" hidden="1" customWidth="1"/>
    <col min="30" max="34" width="11" style="143" hidden="1" customWidth="1"/>
    <col min="35" max="35" width="13.28515625" style="143" hidden="1" customWidth="1"/>
    <col min="36" max="36" width="2.5703125" style="143" hidden="1" customWidth="1"/>
    <col min="37" max="52" width="13.28515625" style="143" hidden="1" customWidth="1"/>
    <col min="53" max="53" width="11.42578125" style="143" hidden="1" customWidth="1"/>
    <col min="54" max="57" width="10.5703125" style="143" hidden="1" customWidth="1"/>
    <col min="58" max="58" width="10.85546875" style="143" hidden="1" customWidth="1"/>
    <col min="59" max="59" width="9.140625" style="143" hidden="1" customWidth="1"/>
    <col min="60" max="16384" width="9.140625" style="143"/>
  </cols>
  <sheetData>
    <row r="1" spans="1:60" hidden="1"/>
    <row r="2" spans="1:60">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37"/>
      <c r="AI2" s="137"/>
      <c r="AK2" s="137"/>
      <c r="AL2" s="137"/>
      <c r="AM2" s="137"/>
      <c r="AN2" s="137"/>
      <c r="AO2" s="137"/>
      <c r="AP2" s="137"/>
      <c r="AQ2" s="137"/>
      <c r="AR2" s="137"/>
      <c r="AS2" s="137"/>
      <c r="AT2" s="137"/>
      <c r="AU2" s="137"/>
      <c r="AV2" s="137"/>
      <c r="AW2" s="137"/>
      <c r="AX2" s="137"/>
      <c r="AY2" s="137"/>
      <c r="AZ2" s="137"/>
      <c r="BA2" s="137"/>
      <c r="BB2" s="137"/>
      <c r="BC2" s="137"/>
      <c r="BD2" s="137"/>
      <c r="BE2" s="137"/>
      <c r="BF2" s="137"/>
    </row>
    <row r="4" spans="1:60" ht="48.75" customHeight="1">
      <c r="A4" s="162" t="s">
        <v>91</v>
      </c>
      <c r="B4" s="163" t="s">
        <v>35</v>
      </c>
      <c r="C4" s="163" t="s">
        <v>183</v>
      </c>
      <c r="D4" s="163" t="s">
        <v>258</v>
      </c>
      <c r="E4" s="163" t="s">
        <v>259</v>
      </c>
      <c r="F4" s="163" t="s">
        <v>142</v>
      </c>
      <c r="G4" s="163" t="s">
        <v>125</v>
      </c>
      <c r="H4" s="163">
        <v>111</v>
      </c>
      <c r="I4" s="163">
        <v>111</v>
      </c>
      <c r="J4" s="163">
        <v>111</v>
      </c>
      <c r="K4" s="163">
        <v>111</v>
      </c>
      <c r="L4" s="163">
        <v>111</v>
      </c>
      <c r="M4" s="163">
        <v>111</v>
      </c>
      <c r="N4" s="163">
        <v>111</v>
      </c>
      <c r="O4" s="163">
        <v>111</v>
      </c>
      <c r="P4" s="163">
        <v>111</v>
      </c>
      <c r="Q4" s="163">
        <v>111</v>
      </c>
      <c r="R4" s="163">
        <v>111</v>
      </c>
      <c r="S4" s="163">
        <v>111</v>
      </c>
      <c r="T4" s="163">
        <v>111</v>
      </c>
      <c r="U4" s="163">
        <v>111</v>
      </c>
      <c r="V4" s="163">
        <v>111</v>
      </c>
      <c r="W4" s="163">
        <v>111</v>
      </c>
      <c r="X4" s="163">
        <v>111</v>
      </c>
      <c r="Y4" s="163">
        <v>111</v>
      </c>
      <c r="Z4" s="163">
        <v>111</v>
      </c>
      <c r="AA4" s="163">
        <v>111</v>
      </c>
      <c r="AB4" s="163">
        <v>111</v>
      </c>
      <c r="AC4" s="163">
        <v>11</v>
      </c>
      <c r="AD4" s="163">
        <v>11</v>
      </c>
      <c r="AE4" s="163">
        <v>11</v>
      </c>
      <c r="AF4" s="163">
        <v>121</v>
      </c>
      <c r="AG4" s="163">
        <v>121</v>
      </c>
      <c r="AH4" s="163">
        <v>121</v>
      </c>
      <c r="AI4" s="163">
        <v>2121</v>
      </c>
      <c r="AK4" s="163">
        <v>1111</v>
      </c>
      <c r="AL4" s="163">
        <v>111</v>
      </c>
      <c r="AM4" s="163">
        <v>111</v>
      </c>
      <c r="AN4" s="163">
        <v>111</v>
      </c>
      <c r="AO4" s="163">
        <v>111</v>
      </c>
      <c r="AP4" s="163">
        <v>111</v>
      </c>
      <c r="AQ4" s="163">
        <v>111</v>
      </c>
      <c r="AR4" s="163">
        <v>1111</v>
      </c>
      <c r="AS4" s="163">
        <v>1111</v>
      </c>
      <c r="AT4" s="163">
        <v>1111</v>
      </c>
      <c r="AU4" s="163">
        <v>1111</v>
      </c>
      <c r="AV4" s="163">
        <v>1111</v>
      </c>
      <c r="AW4" s="163">
        <v>1111</v>
      </c>
      <c r="AX4" s="163">
        <v>1111</v>
      </c>
      <c r="AY4" s="163">
        <v>1111</v>
      </c>
      <c r="AZ4" s="163">
        <v>1111</v>
      </c>
      <c r="BA4" s="163">
        <v>1111</v>
      </c>
      <c r="BB4" s="163">
        <v>1111</v>
      </c>
      <c r="BC4" s="163">
        <v>1111</v>
      </c>
      <c r="BD4" s="163">
        <v>1111</v>
      </c>
      <c r="BE4" s="163">
        <v>1111</v>
      </c>
      <c r="BF4" s="163">
        <v>1111</v>
      </c>
      <c r="BG4" s="163">
        <v>1111</v>
      </c>
      <c r="BH4" s="160">
        <v>1</v>
      </c>
    </row>
    <row r="5" spans="1:60">
      <c r="A5" s="164" t="s">
        <v>28</v>
      </c>
      <c r="B5" s="58">
        <f>'Tenurewise KPI'!A3</f>
        <v>25</v>
      </c>
      <c r="C5" s="58">
        <f>B5</f>
        <v>25</v>
      </c>
      <c r="D5" s="58">
        <f>C5</f>
        <v>25</v>
      </c>
      <c r="E5" s="58">
        <f>D5</f>
        <v>25</v>
      </c>
      <c r="F5" s="58">
        <f>E5</f>
        <v>25</v>
      </c>
      <c r="G5" s="58">
        <f>C5</f>
        <v>25</v>
      </c>
      <c r="H5" s="58">
        <f>D5</f>
        <v>25</v>
      </c>
      <c r="I5" s="58">
        <f t="shared" ref="I5:Q5" si="0">B5</f>
        <v>25</v>
      </c>
      <c r="J5" s="58">
        <f t="shared" si="0"/>
        <v>25</v>
      </c>
      <c r="K5" s="58">
        <f t="shared" si="0"/>
        <v>25</v>
      </c>
      <c r="L5" s="58">
        <f t="shared" si="0"/>
        <v>25</v>
      </c>
      <c r="M5" s="58">
        <f t="shared" si="0"/>
        <v>25</v>
      </c>
      <c r="N5" s="58">
        <f t="shared" si="0"/>
        <v>25</v>
      </c>
      <c r="O5" s="58">
        <f t="shared" si="0"/>
        <v>25</v>
      </c>
      <c r="P5" s="58">
        <f t="shared" si="0"/>
        <v>25</v>
      </c>
      <c r="Q5" s="58">
        <f t="shared" si="0"/>
        <v>25</v>
      </c>
      <c r="R5" s="58">
        <f t="shared" ref="R5:AG5" si="1">E5</f>
        <v>25</v>
      </c>
      <c r="S5" s="58">
        <f t="shared" si="1"/>
        <v>25</v>
      </c>
      <c r="T5" s="58">
        <f t="shared" si="1"/>
        <v>25</v>
      </c>
      <c r="U5" s="58">
        <f t="shared" si="1"/>
        <v>25</v>
      </c>
      <c r="V5" s="58">
        <f t="shared" si="1"/>
        <v>25</v>
      </c>
      <c r="W5" s="58">
        <f t="shared" si="1"/>
        <v>25</v>
      </c>
      <c r="X5" s="58">
        <f t="shared" si="1"/>
        <v>25</v>
      </c>
      <c r="Y5" s="58">
        <f t="shared" si="1"/>
        <v>25</v>
      </c>
      <c r="Z5" s="58">
        <f t="shared" si="1"/>
        <v>25</v>
      </c>
      <c r="AA5" s="58">
        <f t="shared" si="1"/>
        <v>25</v>
      </c>
      <c r="AB5" s="58">
        <f t="shared" si="1"/>
        <v>25</v>
      </c>
      <c r="AC5" s="58">
        <f t="shared" si="1"/>
        <v>25</v>
      </c>
      <c r="AD5" s="58">
        <f t="shared" si="1"/>
        <v>25</v>
      </c>
      <c r="AE5" s="58">
        <f t="shared" si="1"/>
        <v>25</v>
      </c>
      <c r="AF5" s="58">
        <f t="shared" si="1"/>
        <v>25</v>
      </c>
      <c r="AG5" s="58">
        <f t="shared" si="1"/>
        <v>25</v>
      </c>
      <c r="AH5" s="58">
        <f t="shared" ref="AH5:AI5" si="2">T5</f>
        <v>25</v>
      </c>
      <c r="AI5" s="58">
        <f t="shared" si="2"/>
        <v>25</v>
      </c>
      <c r="AK5" s="58">
        <f>AI5</f>
        <v>25</v>
      </c>
      <c r="AL5" s="58">
        <f t="shared" ref="AL5:BF5" si="3">AK5</f>
        <v>25</v>
      </c>
      <c r="AM5" s="58">
        <f t="shared" si="3"/>
        <v>25</v>
      </c>
      <c r="AN5" s="58">
        <f t="shared" si="3"/>
        <v>25</v>
      </c>
      <c r="AO5" s="58">
        <f t="shared" si="3"/>
        <v>25</v>
      </c>
      <c r="AP5" s="58">
        <f t="shared" si="3"/>
        <v>25</v>
      </c>
      <c r="AQ5" s="58">
        <f t="shared" si="3"/>
        <v>25</v>
      </c>
      <c r="AR5" s="58">
        <f t="shared" si="3"/>
        <v>25</v>
      </c>
      <c r="AS5" s="58">
        <f t="shared" si="3"/>
        <v>25</v>
      </c>
      <c r="AT5" s="58">
        <f t="shared" si="3"/>
        <v>25</v>
      </c>
      <c r="AU5" s="58">
        <f t="shared" si="3"/>
        <v>25</v>
      </c>
      <c r="AV5" s="58">
        <f t="shared" si="3"/>
        <v>25</v>
      </c>
      <c r="AW5" s="58">
        <f t="shared" si="3"/>
        <v>25</v>
      </c>
      <c r="AX5" s="58">
        <f t="shared" si="3"/>
        <v>25</v>
      </c>
      <c r="AY5" s="58">
        <f t="shared" si="3"/>
        <v>25</v>
      </c>
      <c r="AZ5" s="58">
        <f t="shared" si="3"/>
        <v>25</v>
      </c>
      <c r="BA5" s="58">
        <f t="shared" si="3"/>
        <v>25</v>
      </c>
      <c r="BB5" s="58">
        <f t="shared" si="3"/>
        <v>25</v>
      </c>
      <c r="BC5" s="58">
        <f t="shared" si="3"/>
        <v>25</v>
      </c>
      <c r="BD5" s="58">
        <f t="shared" si="3"/>
        <v>25</v>
      </c>
      <c r="BE5" s="58">
        <f>BD5</f>
        <v>25</v>
      </c>
      <c r="BF5" s="58">
        <f t="shared" si="3"/>
        <v>25</v>
      </c>
      <c r="BG5" s="58">
        <f>BF5</f>
        <v>25</v>
      </c>
      <c r="BH5" s="8">
        <v>1</v>
      </c>
    </row>
    <row r="6" spans="1:60">
      <c r="A6" s="165" t="s">
        <v>29</v>
      </c>
    </row>
    <row r="7" spans="1:60">
      <c r="A7" s="166" t="s">
        <v>30</v>
      </c>
      <c r="B7" s="161">
        <f>SUM(C7:BG7)</f>
        <v>0</v>
      </c>
      <c r="C7" s="22">
        <f>COUNTIFS(Summary!$BD:$BD,'Captain Wse '!C$4,Summary!$AT:$AT,"Active")</f>
        <v>0</v>
      </c>
      <c r="D7" s="22">
        <f>COUNTIFS(Summary!$BD:$BD,'Captain Wse '!D$4,Summary!$AT:$AT,"Active")</f>
        <v>0</v>
      </c>
      <c r="E7" s="22">
        <f>COUNTIFS(Summary!$BD:$BD,'Captain Wse '!E$4,Summary!$AT:$AT,"Active")</f>
        <v>0</v>
      </c>
      <c r="F7" s="22">
        <f>COUNTIFS(Summary!$BD:$BD,'Captain Wse '!F$4,Summary!$AT:$AT,"Active")</f>
        <v>0</v>
      </c>
      <c r="G7" s="22">
        <f>COUNTIFS(Summary!$BD:$BD,'Captain Wse '!G$4,Summary!$AT:$AT,"Active")</f>
        <v>0</v>
      </c>
      <c r="H7" s="22">
        <f>COUNTIFS(Summary!$BD:$BD,'Captain Wse '!H$4,Summary!$AT:$AT,"Active")</f>
        <v>0</v>
      </c>
      <c r="I7" s="22">
        <f>COUNTIFS(Summary!$BD:$BD,'Captain Wse '!I$4,Summary!$AT:$AT,"Active")</f>
        <v>0</v>
      </c>
      <c r="J7" s="22">
        <f>COUNTIFS(Summary!$AR:$AR,'Captain Wse '!J$4,Summary!$AT:$AT,"Active")</f>
        <v>0</v>
      </c>
      <c r="K7" s="22">
        <f>COUNTIFS(Summary!$AR:$AR,'Captain Wse '!K$4,Summary!$AT:$AT,"Active")</f>
        <v>0</v>
      </c>
      <c r="L7" s="22">
        <f>COUNTIFS(Summary!$AR:$AR,'Captain Wse '!L$4,Summary!$AT:$AT,"Active")</f>
        <v>0</v>
      </c>
      <c r="M7" s="22">
        <f>COUNTIFS(Summary!$AR:$AR,'Captain Wse '!M$4,Summary!$AT:$AT,"Active")</f>
        <v>0</v>
      </c>
      <c r="N7" s="22">
        <f>COUNTIFS(Summary!$AR:$AR,'Captain Wse '!N$4,Summary!$AT:$AT,"Active")</f>
        <v>0</v>
      </c>
      <c r="O7" s="22">
        <f>COUNTIFS(Summary!$AR:$AR,'Captain Wse '!O$4,Summary!$AT:$AT,"Active")</f>
        <v>0</v>
      </c>
      <c r="P7" s="22">
        <f>COUNTIFS(Summary!$AR:$AR,'Captain Wse '!P$4,Summary!$AT:$AT,"Active")</f>
        <v>0</v>
      </c>
      <c r="Q7" s="22">
        <f>COUNTIFS(Summary!$AR:$AR,'Captain Wse '!Q$4,Summary!$AT:$AT,"Active")</f>
        <v>0</v>
      </c>
      <c r="R7" s="22">
        <f>COUNTIFS(Summary!$AR:$AR,'Captain Wse '!R$4,Summary!$AT:$AT,"Active")</f>
        <v>0</v>
      </c>
      <c r="S7" s="22">
        <f>COUNTIFS(Summary!$AR:$AR,'Captain Wse '!S$4,Summary!$AT:$AT,"Active")</f>
        <v>0</v>
      </c>
      <c r="T7" s="22">
        <f>COUNTIFS(Summary!$AR:$AR,'Captain Wse '!T$4,Summary!$AT:$AT,"Active")</f>
        <v>0</v>
      </c>
      <c r="U7" s="22">
        <f>COUNTIFS(Summary!$AR:$AR,'Captain Wse '!U$4,Summary!$AT:$AT,"Active")</f>
        <v>0</v>
      </c>
      <c r="V7" s="22">
        <f>COUNTIFS(Summary!$AR:$AR,'Captain Wse '!V$4,Summary!$AT:$AT,"Active")</f>
        <v>0</v>
      </c>
      <c r="W7" s="22">
        <f>COUNTIFS(Summary!$AR:$AR,'Captain Wse '!W$4,Summary!$AT:$AT,"Active")</f>
        <v>0</v>
      </c>
      <c r="X7" s="22">
        <f>COUNTIFS(Summary!$AR:$AR,'Captain Wse '!X$4,Summary!$AT:$AT,"Active")</f>
        <v>0</v>
      </c>
      <c r="Y7" s="22">
        <f>COUNTIFS(Summary!$AR:$AR,'Captain Wse '!Y$4,Summary!$AT:$AT,"Active")</f>
        <v>0</v>
      </c>
      <c r="Z7" s="22">
        <f>COUNTIFS(Summary!$AR:$AR,'Captain Wse '!Z$4,Summary!$AT:$AT,"Active")</f>
        <v>0</v>
      </c>
      <c r="AA7" s="22">
        <f>COUNTIFS(Summary!$AR:$AR,'Captain Wse '!AA$4,Summary!$AT:$AT,"Active")</f>
        <v>0</v>
      </c>
      <c r="AB7" s="22">
        <f>COUNTIFS(Summary!$AR:$AR,'Captain Wse '!AB$4,Summary!$AT:$AT,"Active")</f>
        <v>0</v>
      </c>
      <c r="AC7" s="22">
        <f>COUNTIFS(Summary!$AR:$AR,'Captain Wse '!AC$4,Summary!$AT:$AT,"Active")</f>
        <v>0</v>
      </c>
      <c r="AD7" s="22">
        <f>COUNTIFS(Summary!$AR:$AR,'Captain Wse '!AD$4,Summary!$AT:$AT,"Active")</f>
        <v>0</v>
      </c>
      <c r="AE7" s="22">
        <f>COUNTIFS(Summary!$AR:$AR,'Captain Wse '!AE$4,Summary!$AT:$AT,"Active")</f>
        <v>0</v>
      </c>
      <c r="AF7" s="22">
        <f>COUNTIFS(Summary!$AR:$AR,'Captain Wse '!AF$4,Summary!$AT:$AT,"Active")</f>
        <v>0</v>
      </c>
      <c r="AG7" s="22">
        <f>COUNTIFS(Summary!$AR:$AR,'Captain Wse '!AG$4,Summary!$AT:$AT,"Active")</f>
        <v>0</v>
      </c>
      <c r="AH7" s="22">
        <f>COUNTIFS(Summary!$AR:$AR,'Captain Wse '!AH$4,Summary!$AT:$AT,"Active")</f>
        <v>0</v>
      </c>
      <c r="AI7" s="22">
        <f>COUNTIFS(Summary!$AR:$AR,'Captain Wse '!AI$4,Summary!$AT:$AT,"Active")</f>
        <v>0</v>
      </c>
      <c r="AK7" s="22">
        <f>COUNTIFS(Summary!$AR:$AR,'Captain Wse '!AK$4,Summary!$AT:$AT,"Active")</f>
        <v>0</v>
      </c>
      <c r="AL7" s="22">
        <f>COUNTIFS(Summary!$AR:$AR,'Captain Wse '!AL$4,Summary!$AT:$AT,"Active")</f>
        <v>0</v>
      </c>
      <c r="AM7" s="22">
        <f>COUNTIFS(Summary!$AR:$AR,'Captain Wse '!AM$4,Summary!$AT:$AT,"Active")</f>
        <v>0</v>
      </c>
      <c r="AN7" s="22">
        <f>COUNTIFS(Summary!$AR:$AR,'Captain Wse '!AN$4,Summary!$AT:$AT,"Active")</f>
        <v>0</v>
      </c>
      <c r="AO7" s="22">
        <f>COUNTIFS(Summary!$AR:$AR,'Captain Wse '!AO$4,Summary!$AT:$AT,"Active")</f>
        <v>0</v>
      </c>
      <c r="AP7" s="22">
        <f>COUNTIFS(Summary!$AR:$AR,'Captain Wse '!AP$4,Summary!$AT:$AT,"Active")</f>
        <v>0</v>
      </c>
      <c r="AQ7" s="22">
        <f>COUNTIFS(Summary!$AR:$AR,'Captain Wse '!AQ$4,Summary!$AT:$AT,"Active")</f>
        <v>0</v>
      </c>
      <c r="AR7" s="22">
        <f>COUNTIFS(Summary!$AR:$AR,'Captain Wse '!AR$4,Summary!$AT:$AT,"Active")</f>
        <v>0</v>
      </c>
      <c r="AS7" s="22">
        <f>COUNTIFS(Summary!$AR:$AR,'Captain Wse '!AS$4,Summary!$AT:$AT,"Active")</f>
        <v>0</v>
      </c>
      <c r="AT7" s="22">
        <f>COUNTIFS(Summary!$AR:$AR,'Captain Wse '!AT$4,Summary!$AT:$AT,"Active")</f>
        <v>0</v>
      </c>
      <c r="AU7" s="22">
        <f>COUNTIFS(Summary!$AR:$AR,'Captain Wse '!AU$4,Summary!$AT:$AT,"Active")</f>
        <v>0</v>
      </c>
      <c r="AV7" s="22">
        <f>COUNTIFS(Summary!$AR:$AR,'Captain Wse '!AV$4,Summary!$AT:$AT,"Active")</f>
        <v>0</v>
      </c>
      <c r="AW7" s="22">
        <f>COUNTIFS(Summary!$AR:$AR,'Captain Wse '!AW$4,Summary!$AT:$AT,"Active")</f>
        <v>0</v>
      </c>
      <c r="AX7" s="22">
        <f>COUNTIFS(Summary!$AR:$AR,'Captain Wse '!AX$4,Summary!$AT:$AT,"Active")</f>
        <v>0</v>
      </c>
      <c r="AY7" s="22">
        <f>COUNTIFS(Summary!$AR:$AR,'Captain Wse '!AY$4,Summary!$AT:$AT,"Active")</f>
        <v>0</v>
      </c>
      <c r="AZ7" s="22">
        <f>COUNTIFS(Summary!$AR:$AR,'Captain Wse '!AZ$4,Summary!$AT:$AT,"Active")</f>
        <v>0</v>
      </c>
      <c r="BA7" s="22">
        <f>COUNTIFS(Summary!$AR:$AR,'Captain Wse '!BA$4,Summary!$AT:$AT,"Active")</f>
        <v>0</v>
      </c>
      <c r="BB7" s="22">
        <f>COUNTIFS(Summary!$AR:$AR,'Captain Wse '!BB$4,Summary!$AT:$AT,"Active")</f>
        <v>0</v>
      </c>
      <c r="BC7" s="22">
        <f>COUNTIFS(Summary!$AR:$AR,'Captain Wse '!BC$4,Summary!$AT:$AT,"Active")</f>
        <v>0</v>
      </c>
      <c r="BD7" s="22">
        <f>COUNTIFS(Summary!$AR:$AR,'Captain Wse '!BD$4,Summary!$AT:$AT,"Active")</f>
        <v>0</v>
      </c>
      <c r="BE7" s="22">
        <f>COUNTIFS(Summary!$AR:$AR,'Captain Wse '!BE$4,Summary!$AT:$AT,"Active")</f>
        <v>0</v>
      </c>
      <c r="BF7" s="22">
        <f>COUNTIF(Summary!$AR:$AR,'Captain Wse '!BF4)</f>
        <v>0</v>
      </c>
      <c r="BG7" s="22">
        <f>COUNTIF(Summary!$AR:$AR,'Captain Wse '!BG4)</f>
        <v>0</v>
      </c>
      <c r="BH7" s="143">
        <v>1</v>
      </c>
    </row>
    <row r="8" spans="1:60">
      <c r="A8" s="166" t="s">
        <v>36</v>
      </c>
      <c r="B8" s="161">
        <f>SUM(C8:BG8)</f>
        <v>0</v>
      </c>
      <c r="C8" s="22">
        <f>SUMIF(Summary!$BD:$BD,'Captain Wse '!C4,Summary!$F:$F)/C5</f>
        <v>0</v>
      </c>
      <c r="D8" s="22">
        <f>SUMIF(Summary!$BD:$BD,'Captain Wse '!D4,Summary!$F:$F)/D5</f>
        <v>0</v>
      </c>
      <c r="E8" s="22">
        <f>SUMIF(Summary!$BD:$BD,'Captain Wse '!E4,Summary!$F:$F)/E5</f>
        <v>0</v>
      </c>
      <c r="F8" s="22">
        <f>SUMIF(Summary!$BD:$BD,'Captain Wse '!F4,Summary!$F:$F)/F5</f>
        <v>0</v>
      </c>
      <c r="G8" s="22">
        <f>SUMIF(Summary!$BD:$BD,'Captain Wse '!G4,Summary!$F:$F)/G5</f>
        <v>0</v>
      </c>
      <c r="H8" s="22">
        <f>SUMIF(Summary!$BD:$BD,'Captain Wse '!H4,Summary!$F:$F)/H5</f>
        <v>0</v>
      </c>
      <c r="I8" s="22">
        <f>SUMIF(Summary!$BD:$BD,'Captain Wse '!I4,Summary!$F:$F)/I5</f>
        <v>0</v>
      </c>
      <c r="J8" s="22">
        <f>SUMIF(Summary!$AR:$AR,'Captain Wse '!J4,Summary!$F:$F)/J5</f>
        <v>0</v>
      </c>
      <c r="K8" s="22">
        <f>SUMIF(Summary!$AR:$AR,'Captain Wse '!K4,Summary!$F:$F)/K5</f>
        <v>0</v>
      </c>
      <c r="L8" s="22">
        <f>SUMIF(Summary!$AR:$AR,'Captain Wse '!L4,Summary!$F:$F)/L5</f>
        <v>0</v>
      </c>
      <c r="M8" s="22">
        <f>SUMIF(Summary!$AR:$AR,'Captain Wse '!M4,Summary!$F:$F)/M5</f>
        <v>0</v>
      </c>
      <c r="N8" s="22">
        <f>SUMIF(Summary!$AR:$AR,'Captain Wse '!N4,Summary!$F:$F)/N5</f>
        <v>0</v>
      </c>
      <c r="O8" s="22">
        <f>SUMIF(Summary!$AR:$AR,'Captain Wse '!O4,Summary!$F:$F)/O5</f>
        <v>0</v>
      </c>
      <c r="P8" s="22">
        <f>SUMIF(Summary!$AR:$AR,'Captain Wse '!P4,Summary!$F:$F)/P5</f>
        <v>0</v>
      </c>
      <c r="Q8" s="22">
        <f>SUMIF(Summary!$AR:$AR,'Captain Wse '!Q4,Summary!$F:$F)/Q5</f>
        <v>0</v>
      </c>
      <c r="R8" s="22">
        <f>SUMIF(Summary!$AR:$AR,'Captain Wse '!R4,Summary!$F:$F)/R5</f>
        <v>0</v>
      </c>
      <c r="S8" s="22">
        <f>SUMIF(Summary!$AR:$AR,'Captain Wse '!S4,Summary!$F:$F)/S5</f>
        <v>0</v>
      </c>
      <c r="T8" s="22">
        <f>SUMIF(Summary!$AR:$AR,'Captain Wse '!T4,Summary!$F:$F)/T5</f>
        <v>0</v>
      </c>
      <c r="U8" s="22">
        <f>SUMIF(Summary!$AR:$AR,'Captain Wse '!U4,Summary!$F:$F)/U5</f>
        <v>0</v>
      </c>
      <c r="V8" s="22">
        <f>SUMIF(Summary!$AR:$AR,'Captain Wse '!V4,Summary!$F:$F)/V5</f>
        <v>0</v>
      </c>
      <c r="W8" s="22">
        <f>SUMIF(Summary!$AR:$AR,'Captain Wse '!W4,Summary!$F:$F)/W5</f>
        <v>0</v>
      </c>
      <c r="X8" s="22">
        <f>SUMIF(Summary!$AR:$AR,'Captain Wse '!X4,Summary!$F:$F)/X5</f>
        <v>0</v>
      </c>
      <c r="Y8" s="22">
        <f>SUMIF(Summary!$AR:$AR,'Captain Wse '!Y4,Summary!$F:$F)/Y5</f>
        <v>0</v>
      </c>
      <c r="Z8" s="22">
        <f>SUMIF(Summary!$AR:$AR,'Captain Wse '!Z4,Summary!$F:$F)/Z5</f>
        <v>0</v>
      </c>
      <c r="AA8" s="22">
        <f>SUMIF(Summary!$AR:$AR,'Captain Wse '!AA4,Summary!$F:$F)/AA5</f>
        <v>0</v>
      </c>
      <c r="AB8" s="22">
        <f>SUMIF(Summary!$AR:$AR,'Captain Wse '!AB4,Summary!$F:$F)/AB5</f>
        <v>0</v>
      </c>
      <c r="AC8" s="22">
        <f>SUMIF(Summary!$AR:$AR,'Captain Wse '!AC4,Summary!$F:$F)/AC5</f>
        <v>0</v>
      </c>
      <c r="AD8" s="22">
        <f>SUMIF(Summary!$AR:$AR,'Captain Wse '!AD4,Summary!$F:$F)/AD5</f>
        <v>0</v>
      </c>
      <c r="AE8" s="22">
        <f>SUMIF(Summary!$AR:$AR,'Captain Wse '!AE4,Summary!$F:$F)/AE5</f>
        <v>0</v>
      </c>
      <c r="AF8" s="22">
        <f>SUMIF(Summary!$AR:$AR,'Captain Wse '!AF4,Summary!$F:$F)/AF5</f>
        <v>0</v>
      </c>
      <c r="AG8" s="22">
        <f>SUMIF(Summary!$AR:$AR,'Captain Wse '!AG4,Summary!$F:$F)/AG5</f>
        <v>0</v>
      </c>
      <c r="AH8" s="22">
        <f>SUMIF(Summary!$AR:$AR,'Captain Wse '!AH4,Summary!$F:$F)/AH5</f>
        <v>0</v>
      </c>
      <c r="AI8" s="22">
        <f>SUMIF(Summary!$AR:$AR,'Captain Wse '!AI4,Summary!$F:$F)/AI5</f>
        <v>0</v>
      </c>
      <c r="AK8" s="22">
        <f>SUMIF(Summary!$AR:$AR,'Captain Wse '!AK4,Summary!$F:$F)/AK5</f>
        <v>0</v>
      </c>
      <c r="AL8" s="22">
        <f>SUMIF(Summary!$AR:$AR,'Captain Wse '!AL4,Summary!$F:$F)/AL5</f>
        <v>0</v>
      </c>
      <c r="AM8" s="22">
        <f>SUMIF(Summary!$AR:$AR,'Captain Wse '!AM4,Summary!$F:$F)/AM5</f>
        <v>0</v>
      </c>
      <c r="AN8" s="22">
        <f>SUMIF(Summary!$AR:$AR,'Captain Wse '!AN4,Summary!$F:$F)/AN5</f>
        <v>0</v>
      </c>
      <c r="AO8" s="22">
        <f>SUMIF(Summary!$AR:$AR,'Captain Wse '!AO4,Summary!$F:$F)/AO5</f>
        <v>0</v>
      </c>
      <c r="AP8" s="22">
        <f>SUMIF(Summary!$AR:$AR,'Captain Wse '!AP4,Summary!$F:$F)/AP5</f>
        <v>0</v>
      </c>
      <c r="AQ8" s="22">
        <f>SUMIF(Summary!$AR:$AR,'Captain Wse '!AQ4,Summary!$F:$F)/AQ5</f>
        <v>0</v>
      </c>
      <c r="AR8" s="22">
        <f>SUMIF(Summary!$AR:$AR,'Captain Wse '!AR4,Summary!$F:$F)/AR5</f>
        <v>0</v>
      </c>
      <c r="AS8" s="22">
        <f>SUMIF(Summary!$AR:$AR,'Captain Wse '!AS4,Summary!$F:$F)/AS5</f>
        <v>0</v>
      </c>
      <c r="AT8" s="22">
        <f>SUMIF(Summary!$AR:$AR,'Captain Wse '!AT4,Summary!$F:$F)/AT5</f>
        <v>0</v>
      </c>
      <c r="AU8" s="22">
        <f>SUMIF(Summary!$AR:$AR,'Captain Wse '!AU4,Summary!$F:$F)/AU5</f>
        <v>0</v>
      </c>
      <c r="AV8" s="22">
        <f>SUMIF(Summary!$AR:$AR,'Captain Wse '!AV4,Summary!$F:$F)/AV5</f>
        <v>0</v>
      </c>
      <c r="AW8" s="22">
        <f>SUMIF(Summary!$AR:$AR,'Captain Wse '!AW4,Summary!$F:$F)/AW5</f>
        <v>0</v>
      </c>
      <c r="AX8" s="22">
        <f>SUMIF(Summary!$AR:$AR,'Captain Wse '!AX4,Summary!$F:$F)/AX5</f>
        <v>0</v>
      </c>
      <c r="AY8" s="22">
        <f>SUMIF(Summary!$AR:$AR,'Captain Wse '!AY4,Summary!$F:$F)/AY5</f>
        <v>0</v>
      </c>
      <c r="AZ8" s="22">
        <f>SUMIF(Summary!$AR:$AR,'Captain Wse '!AZ4,Summary!$F:$F)/AZ5</f>
        <v>0</v>
      </c>
      <c r="BA8" s="22">
        <f>SUMIF(Summary!$AR:$AR,'Captain Wse '!BA4,Summary!$F:$F)/BA5</f>
        <v>0</v>
      </c>
      <c r="BB8" s="22">
        <f>SUMIF(Summary!$AR:$AR,'Captain Wse '!BB4,Summary!$F:$F)/BB5</f>
        <v>0</v>
      </c>
      <c r="BC8" s="22">
        <f>SUMIF(Summary!$AR:$AR,'Captain Wse '!BC4,Summary!$F:$F)/BC5</f>
        <v>0</v>
      </c>
      <c r="BD8" s="22">
        <f>SUMIF(Summary!$AR:$AR,'Captain Wse '!BD4,Summary!$F:$F)/BD5</f>
        <v>0</v>
      </c>
      <c r="BE8" s="22">
        <f>SUMIF(Summary!$AR:$AR,'Captain Wse '!BE4,Summary!$F:$F)/BE5</f>
        <v>0</v>
      </c>
      <c r="BF8" s="22">
        <f>SUMIF(Summary!$AR:$AR,'Captain Wse '!BF4,Summary!$F:$F)/BF5</f>
        <v>0</v>
      </c>
      <c r="BG8" s="22">
        <f>SUMIF(Summary!$AR:$AR,'Captain Wse '!BG4,Summary!$F:$F)/BG5</f>
        <v>0</v>
      </c>
      <c r="BH8" s="143">
        <v>1</v>
      </c>
    </row>
    <row r="9" spans="1:60">
      <c r="A9" s="166" t="s">
        <v>31</v>
      </c>
      <c r="B9" s="161">
        <f>SUM(C9:BG9)</f>
        <v>0</v>
      </c>
      <c r="C9" s="22">
        <f>SUMIF(Summary!$BD:$BD,'Captain Wse '!C4,Summary!$AE:$AE)/C5</f>
        <v>0</v>
      </c>
      <c r="D9" s="22">
        <f>SUMIF(Summary!$BD:$BD,'Captain Wse '!D4,Summary!$AE:$AE)/D5</f>
        <v>0</v>
      </c>
      <c r="E9" s="22">
        <f>SUMIF(Summary!$BD:$BD,'Captain Wse '!E4,Summary!$AE:$AE)/E5</f>
        <v>0</v>
      </c>
      <c r="F9" s="22">
        <f>SUMIF(Summary!$BD:$BD,'Captain Wse '!F4,Summary!$AE:$AE)/F5</f>
        <v>0</v>
      </c>
      <c r="G9" s="22">
        <f>SUMIF(Summary!$BD:$BD,'Captain Wse '!G4,Summary!$AE:$AE)/G5</f>
        <v>0</v>
      </c>
      <c r="H9" s="22">
        <f>SUMIF(Summary!$BD:$BD,'Captain Wse '!H4,Summary!$AE:$AE)/H5</f>
        <v>0</v>
      </c>
      <c r="I9" s="22">
        <f>SUMIF(Summary!$BD:$BD,'Captain Wse '!I4,Summary!$AE:$AE)/I5</f>
        <v>0</v>
      </c>
      <c r="J9" s="22">
        <f>SUMIF(Summary!$AR:$AR,'Captain Wse '!J4,Summary!$AE:$AE)/J5</f>
        <v>0</v>
      </c>
      <c r="K9" s="22">
        <f>SUMIF(Summary!$AR:$AR,'Captain Wse '!K4,Summary!$AE:$AE)/K5</f>
        <v>0</v>
      </c>
      <c r="L9" s="22">
        <f>SUMIF(Summary!$AR:$AR,'Captain Wse '!L4,Summary!$AE:$AE)/L5</f>
        <v>0</v>
      </c>
      <c r="M9" s="22">
        <f>SUMIF(Summary!$AR:$AR,'Captain Wse '!M4,Summary!$AE:$AE)/M5</f>
        <v>0</v>
      </c>
      <c r="N9" s="22">
        <f>SUMIF(Summary!$AR:$AR,'Captain Wse '!N4,Summary!$AE:$AE)/N5</f>
        <v>0</v>
      </c>
      <c r="O9" s="22">
        <f>SUMIF(Summary!$AR:$AR,'Captain Wse '!O4,Summary!$AE:$AE)/O5</f>
        <v>0</v>
      </c>
      <c r="P9" s="22">
        <f>SUMIF(Summary!$AR:$AR,'Captain Wse '!P4,Summary!$AE:$AE)/P5</f>
        <v>0</v>
      </c>
      <c r="Q9" s="22">
        <f>SUMIF(Summary!$AR:$AR,'Captain Wse '!Q4,Summary!$AE:$AE)/Q5</f>
        <v>0</v>
      </c>
      <c r="R9" s="22">
        <f>SUMIF(Summary!$AR:$AR,'Captain Wse '!R4,Summary!$AE:$AE)/R5</f>
        <v>0</v>
      </c>
      <c r="S9" s="22">
        <f>SUMIF(Summary!$AR:$AR,'Captain Wse '!S4,Summary!$AE:$AE)/S5</f>
        <v>0</v>
      </c>
      <c r="T9" s="22">
        <f>SUMIF(Summary!$AR:$AR,'Captain Wse '!T4,Summary!$AE:$AE)/T5</f>
        <v>0</v>
      </c>
      <c r="U9" s="22">
        <f>SUMIF(Summary!$AR:$AR,'Captain Wse '!U4,Summary!$AE:$AE)/U5</f>
        <v>0</v>
      </c>
      <c r="V9" s="22">
        <f>SUMIF(Summary!$AR:$AR,'Captain Wse '!V4,Summary!$AE:$AE)/V5</f>
        <v>0</v>
      </c>
      <c r="W9" s="22">
        <f>SUMIF(Summary!$AR:$AR,'Captain Wse '!W4,Summary!$AE:$AE)/W5</f>
        <v>0</v>
      </c>
      <c r="X9" s="22">
        <f>SUMIF(Summary!$AR:$AR,'Captain Wse '!X4,Summary!$AE:$AE)/X5</f>
        <v>0</v>
      </c>
      <c r="Y9" s="22">
        <f>SUMIF(Summary!$AR:$AR,'Captain Wse '!Y4,Summary!$AE:$AE)/Y5</f>
        <v>0</v>
      </c>
      <c r="Z9" s="22">
        <f>SUMIF(Summary!$AR:$AR,'Captain Wse '!Z4,Summary!$AE:$AE)/Z5</f>
        <v>0</v>
      </c>
      <c r="AA9" s="22">
        <f>SUMIF(Summary!$AR:$AR,'Captain Wse '!AA4,Summary!$AE:$AE)/AA5</f>
        <v>0</v>
      </c>
      <c r="AB9" s="22">
        <f>SUMIF(Summary!$AR:$AR,'Captain Wse '!AB4,Summary!$AE:$AE)/AB5</f>
        <v>0</v>
      </c>
      <c r="AC9" s="22">
        <f>SUMIF(Summary!$AR:$AR,'Captain Wse '!AC4,Summary!$AE:$AE)/AC5</f>
        <v>0</v>
      </c>
      <c r="AD9" s="22">
        <f>SUMIF(Summary!$AR:$AR,'Captain Wse '!AD4,Summary!$AE:$AE)/AD5</f>
        <v>0</v>
      </c>
      <c r="AE9" s="22">
        <f>SUMIF(Summary!$AR:$AR,'Captain Wse '!AE4,Summary!$AE:$AE)/AE5</f>
        <v>0</v>
      </c>
      <c r="AF9" s="22">
        <f>SUMIF(Summary!$AR:$AR,'Captain Wse '!AF4,Summary!$AE:$AE)/AF5</f>
        <v>0</v>
      </c>
      <c r="AG9" s="22">
        <f>SUMIF(Summary!$AR:$AR,'Captain Wse '!AG4,Summary!$AE:$AE)/AG5</f>
        <v>0</v>
      </c>
      <c r="AH9" s="22">
        <f>SUMIF(Summary!$AR:$AR,'Captain Wse '!AH4,Summary!$AE:$AE)/AH5</f>
        <v>0</v>
      </c>
      <c r="AI9" s="22">
        <f>SUMIF(Summary!$AR:$AR,'Captain Wse '!AI4,Summary!$AE:$AE)/AI5</f>
        <v>0</v>
      </c>
      <c r="AK9" s="22">
        <f>SUMIF(Summary!$AR:$AR,'Captain Wse '!AK4,Summary!$AE:$AE)/AK5</f>
        <v>0</v>
      </c>
      <c r="AL9" s="22">
        <f>SUMIF(Summary!$AR:$AR,'Captain Wse '!AL4,Summary!$AE:$AE)/AL5</f>
        <v>0</v>
      </c>
      <c r="AM9" s="22">
        <f>SUMIF(Summary!$AR:$AR,'Captain Wse '!AM4,Summary!$AE:$AE)/AM5</f>
        <v>0</v>
      </c>
      <c r="AN9" s="22">
        <f>SUMIF(Summary!$AR:$AR,'Captain Wse '!AN4,Summary!$AE:$AE)/AN5</f>
        <v>0</v>
      </c>
      <c r="AO9" s="22">
        <f>SUMIF(Summary!$AR:$AR,'Captain Wse '!AO4,Summary!$AE:$AE)/AO5</f>
        <v>0</v>
      </c>
      <c r="AP9" s="22">
        <f>SUMIF(Summary!$AR:$AR,'Captain Wse '!AP4,Summary!$AE:$AE)/AP5</f>
        <v>0</v>
      </c>
      <c r="AQ9" s="22">
        <f>SUMIF(Summary!$AR:$AR,'Captain Wse '!AQ4,Summary!$AE:$AE)/AQ5</f>
        <v>0</v>
      </c>
      <c r="AR9" s="22">
        <f>SUMIF(Summary!$AR:$AR,'Captain Wse '!AR4,Summary!$AE:$AE)/AR5</f>
        <v>0</v>
      </c>
      <c r="AS9" s="22">
        <f>SUMIF(Summary!$AR:$AR,'Captain Wse '!AS4,Summary!$AE:$AE)/AS5</f>
        <v>0</v>
      </c>
      <c r="AT9" s="22">
        <f>SUMIF(Summary!$AR:$AR,'Captain Wse '!AT4,Summary!$AE:$AE)/AT5</f>
        <v>0</v>
      </c>
      <c r="AU9" s="22">
        <f>SUMIF(Summary!$AR:$AR,'Captain Wse '!AU4,Summary!$AE:$AE)/AU5</f>
        <v>0</v>
      </c>
      <c r="AV9" s="22">
        <f>SUMIF(Summary!$AR:$AR,'Captain Wse '!AV4,Summary!$AE:$AE)/AV5</f>
        <v>0</v>
      </c>
      <c r="AW9" s="22">
        <f>SUMIF(Summary!$AR:$AR,'Captain Wse '!AW4,Summary!$AE:$AE)/AW5</f>
        <v>0</v>
      </c>
      <c r="AX9" s="22">
        <f>SUMIF(Summary!$AR:$AR,'Captain Wse '!AX4,Summary!$AE:$AE)/AX5</f>
        <v>0</v>
      </c>
      <c r="AY9" s="22">
        <f>SUMIF(Summary!$AR:$AR,'Captain Wse '!AY4,Summary!$AE:$AE)/AY5</f>
        <v>0</v>
      </c>
      <c r="AZ9" s="22">
        <f>SUMIF(Summary!$AR:$AR,'Captain Wse '!AZ4,Summary!$AE:$AE)/AZ5</f>
        <v>0</v>
      </c>
      <c r="BA9" s="22">
        <f>SUMIF(Summary!$AR:$AR,'Captain Wse '!BA4,Summary!$AE:$AE)/BA5</f>
        <v>0</v>
      </c>
      <c r="BB9" s="22">
        <f>SUMIF(Summary!$AR:$AR,'Captain Wse '!BB4,Summary!$AE:$AE)/BB5</f>
        <v>0</v>
      </c>
      <c r="BC9" s="22">
        <f>SUMIF(Summary!$AR:$AR,'Captain Wse '!BC4,Summary!$AE:$AE)/BC5</f>
        <v>0</v>
      </c>
      <c r="BD9" s="22">
        <f>SUMIF(Summary!$AR:$AR,'Captain Wse '!BD4,Summary!$AE:$AE)/BD5</f>
        <v>0</v>
      </c>
      <c r="BE9" s="22">
        <f>SUMIF(Summary!$AR:$AR,'Captain Wse '!BE4,Summary!$AE:$AE)/BE5</f>
        <v>0</v>
      </c>
      <c r="BF9" s="22">
        <f>SUMIF(Summary!$AR:$AR,'Captain Wse '!BF4,Summary!$AE:$AE)/BF5</f>
        <v>0</v>
      </c>
      <c r="BG9" s="22">
        <f>SUMIF(Summary!$AR:$AR,'Captain Wse '!BG4,Summary!$AE:$AE)/BG5</f>
        <v>0</v>
      </c>
      <c r="BH9" s="143">
        <v>1</v>
      </c>
    </row>
    <row r="10" spans="1:60">
      <c r="A10" s="167" t="s">
        <v>32</v>
      </c>
      <c r="B10" s="23" t="e">
        <f t="shared" ref="B10:AI10" si="4">1-B9/B8</f>
        <v>#DIV/0!</v>
      </c>
      <c r="C10" s="23" t="e">
        <f t="shared" si="4"/>
        <v>#DIV/0!</v>
      </c>
      <c r="D10" s="23" t="e">
        <f t="shared" ref="D10:I10" si="5">1-D9/D8</f>
        <v>#DIV/0!</v>
      </c>
      <c r="E10" s="23" t="e">
        <f t="shared" si="5"/>
        <v>#DIV/0!</v>
      </c>
      <c r="F10" s="23" t="e">
        <f t="shared" si="5"/>
        <v>#DIV/0!</v>
      </c>
      <c r="G10" s="23" t="e">
        <f t="shared" si="5"/>
        <v>#DIV/0!</v>
      </c>
      <c r="H10" s="23" t="e">
        <f t="shared" si="5"/>
        <v>#DIV/0!</v>
      </c>
      <c r="I10" s="23" t="e">
        <f t="shared" si="5"/>
        <v>#DIV/0!</v>
      </c>
      <c r="J10" s="23" t="e">
        <f t="shared" si="4"/>
        <v>#DIV/0!</v>
      </c>
      <c r="K10" s="23" t="e">
        <f t="shared" si="4"/>
        <v>#DIV/0!</v>
      </c>
      <c r="L10" s="23" t="e">
        <f t="shared" si="4"/>
        <v>#DIV/0!</v>
      </c>
      <c r="M10" s="23" t="e">
        <f t="shared" si="4"/>
        <v>#DIV/0!</v>
      </c>
      <c r="N10" s="23" t="e">
        <f t="shared" si="4"/>
        <v>#DIV/0!</v>
      </c>
      <c r="O10" s="23" t="e">
        <f t="shared" si="4"/>
        <v>#DIV/0!</v>
      </c>
      <c r="P10" s="23" t="e">
        <f t="shared" si="4"/>
        <v>#DIV/0!</v>
      </c>
      <c r="Q10" s="23" t="e">
        <f t="shared" si="4"/>
        <v>#DIV/0!</v>
      </c>
      <c r="R10" s="23" t="e">
        <f t="shared" si="4"/>
        <v>#DIV/0!</v>
      </c>
      <c r="S10" s="23" t="e">
        <f t="shared" si="4"/>
        <v>#DIV/0!</v>
      </c>
      <c r="T10" s="23" t="e">
        <f t="shared" si="4"/>
        <v>#DIV/0!</v>
      </c>
      <c r="U10" s="23" t="e">
        <f t="shared" si="4"/>
        <v>#DIV/0!</v>
      </c>
      <c r="V10" s="23" t="e">
        <f t="shared" si="4"/>
        <v>#DIV/0!</v>
      </c>
      <c r="W10" s="23" t="e">
        <f t="shared" si="4"/>
        <v>#DIV/0!</v>
      </c>
      <c r="X10" s="23" t="e">
        <f t="shared" si="4"/>
        <v>#DIV/0!</v>
      </c>
      <c r="Y10" s="23" t="e">
        <f t="shared" si="4"/>
        <v>#DIV/0!</v>
      </c>
      <c r="Z10" s="23" t="e">
        <f t="shared" si="4"/>
        <v>#DIV/0!</v>
      </c>
      <c r="AA10" s="23" t="e">
        <f t="shared" si="4"/>
        <v>#DIV/0!</v>
      </c>
      <c r="AB10" s="23" t="e">
        <f t="shared" si="4"/>
        <v>#DIV/0!</v>
      </c>
      <c r="AC10" s="23" t="e">
        <f t="shared" si="4"/>
        <v>#DIV/0!</v>
      </c>
      <c r="AD10" s="23" t="e">
        <f t="shared" si="4"/>
        <v>#DIV/0!</v>
      </c>
      <c r="AE10" s="23" t="e">
        <f t="shared" si="4"/>
        <v>#DIV/0!</v>
      </c>
      <c r="AF10" s="23" t="e">
        <f t="shared" si="4"/>
        <v>#DIV/0!</v>
      </c>
      <c r="AG10" s="23" t="e">
        <f t="shared" si="4"/>
        <v>#DIV/0!</v>
      </c>
      <c r="AH10" s="23" t="e">
        <f t="shared" si="4"/>
        <v>#DIV/0!</v>
      </c>
      <c r="AI10" s="23" t="e">
        <f t="shared" si="4"/>
        <v>#DIV/0!</v>
      </c>
      <c r="AK10" s="23" t="e">
        <f t="shared" ref="AK10:BG10" si="6">1-AK9/AK8</f>
        <v>#DIV/0!</v>
      </c>
      <c r="AL10" s="23" t="e">
        <f t="shared" si="6"/>
        <v>#DIV/0!</v>
      </c>
      <c r="AM10" s="23" t="e">
        <f t="shared" si="6"/>
        <v>#DIV/0!</v>
      </c>
      <c r="AN10" s="23" t="e">
        <f t="shared" si="6"/>
        <v>#DIV/0!</v>
      </c>
      <c r="AO10" s="23" t="e">
        <f t="shared" si="6"/>
        <v>#DIV/0!</v>
      </c>
      <c r="AP10" s="23" t="e">
        <f t="shared" si="6"/>
        <v>#DIV/0!</v>
      </c>
      <c r="AQ10" s="23" t="e">
        <f t="shared" si="6"/>
        <v>#DIV/0!</v>
      </c>
      <c r="AR10" s="23" t="e">
        <f t="shared" si="6"/>
        <v>#DIV/0!</v>
      </c>
      <c r="AS10" s="23" t="e">
        <f t="shared" si="6"/>
        <v>#DIV/0!</v>
      </c>
      <c r="AT10" s="23" t="e">
        <f t="shared" si="6"/>
        <v>#DIV/0!</v>
      </c>
      <c r="AU10" s="23" t="e">
        <f t="shared" si="6"/>
        <v>#DIV/0!</v>
      </c>
      <c r="AV10" s="23" t="e">
        <f t="shared" si="6"/>
        <v>#DIV/0!</v>
      </c>
      <c r="AW10" s="23" t="e">
        <f t="shared" si="6"/>
        <v>#DIV/0!</v>
      </c>
      <c r="AX10" s="23" t="e">
        <f t="shared" si="6"/>
        <v>#DIV/0!</v>
      </c>
      <c r="AY10" s="23" t="e">
        <f t="shared" si="6"/>
        <v>#DIV/0!</v>
      </c>
      <c r="AZ10" s="23" t="e">
        <f t="shared" si="6"/>
        <v>#DIV/0!</v>
      </c>
      <c r="BA10" s="23" t="e">
        <f t="shared" si="6"/>
        <v>#DIV/0!</v>
      </c>
      <c r="BB10" s="23" t="e">
        <f t="shared" si="6"/>
        <v>#DIV/0!</v>
      </c>
      <c r="BC10" s="23" t="e">
        <f t="shared" si="6"/>
        <v>#DIV/0!</v>
      </c>
      <c r="BD10" s="23" t="e">
        <f t="shared" si="6"/>
        <v>#DIV/0!</v>
      </c>
      <c r="BE10" s="23" t="e">
        <f t="shared" si="6"/>
        <v>#DIV/0!</v>
      </c>
      <c r="BF10" s="23" t="e">
        <f t="shared" si="6"/>
        <v>#DIV/0!</v>
      </c>
      <c r="BG10" s="23" t="e">
        <f t="shared" si="6"/>
        <v>#DIV/0!</v>
      </c>
      <c r="BH10" s="143">
        <v>1</v>
      </c>
    </row>
    <row r="11" spans="1:60" hidden="1">
      <c r="A11" s="168"/>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K11" s="17"/>
      <c r="AL11" s="17"/>
      <c r="AM11" s="17"/>
      <c r="AN11" s="17"/>
      <c r="AO11" s="17"/>
      <c r="AP11" s="17"/>
      <c r="AQ11" s="17"/>
      <c r="AR11" s="17"/>
      <c r="AS11" s="17"/>
      <c r="AT11" s="17"/>
      <c r="AU11" s="17"/>
      <c r="AV11" s="17"/>
      <c r="AW11" s="17"/>
      <c r="AX11" s="17"/>
      <c r="AY11" s="17"/>
      <c r="AZ11" s="18"/>
      <c r="BA11" s="17"/>
      <c r="BB11" s="17"/>
      <c r="BC11" s="17"/>
      <c r="BD11" s="17"/>
      <c r="BE11" s="17"/>
      <c r="BF11" s="17"/>
      <c r="BG11" s="17"/>
      <c r="BH11" s="143">
        <v>1</v>
      </c>
    </row>
    <row r="12" spans="1:60" hidden="1">
      <c r="A12" s="176"/>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row>
    <row r="13" spans="1:60" hidden="1">
      <c r="A13" s="177"/>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row>
    <row r="14" spans="1:60">
      <c r="A14" s="178"/>
    </row>
    <row r="15" spans="1:60">
      <c r="A15" s="179" t="s">
        <v>37</v>
      </c>
      <c r="B15" s="42">
        <f>SUM(C15:BG15)</f>
        <v>0</v>
      </c>
      <c r="C15" s="43">
        <f>SUMIF(Summary!$BD:$BD,'Captain Wse '!C4,Summary!$AI:$AI)</f>
        <v>0</v>
      </c>
      <c r="D15" s="43">
        <f>SUMIF(Summary!$BD:$BD,'Captain Wse '!D4,Summary!$AI:$AI)</f>
        <v>0</v>
      </c>
      <c r="E15" s="43">
        <f>SUMIF(Summary!$BD:$BD,'Captain Wse '!E4,Summary!$AI:$AI)</f>
        <v>0</v>
      </c>
      <c r="F15" s="43">
        <f>SUMIF(Summary!$BD:$BD,'Captain Wse '!F4,Summary!$AI:$AI)</f>
        <v>0</v>
      </c>
      <c r="G15" s="43">
        <f>SUMIF(Summary!$BD:$BD,'Captain Wse '!G4,Summary!$AI:$AI)</f>
        <v>0</v>
      </c>
      <c r="H15" s="43">
        <f>SUMIF(Summary!$BD:$BD,'Captain Wse '!H4,Summary!$AI:$AI)</f>
        <v>0</v>
      </c>
      <c r="I15" s="43">
        <f>SUMIF(Summary!$BD:$BD,'Captain Wse '!I4,Summary!$AI:$AI)</f>
        <v>0</v>
      </c>
      <c r="J15" s="43">
        <f>SUMIF(Summary!$AR:$AR,'Captain Wse '!J4,Summary!$AI:$AI)</f>
        <v>0</v>
      </c>
      <c r="K15" s="43">
        <f>SUMIF(Summary!$AR:$AR,'Captain Wse '!K4,Summary!$AI:$AI)</f>
        <v>0</v>
      </c>
      <c r="L15" s="43">
        <f>SUMIF(Summary!$AR:$AR,'Captain Wse '!L4,Summary!$AI:$AI)</f>
        <v>0</v>
      </c>
      <c r="M15" s="43">
        <f>SUMIF(Summary!$AR:$AR,'Captain Wse '!M4,Summary!$AI:$AI)</f>
        <v>0</v>
      </c>
      <c r="N15" s="43">
        <f>SUMIF(Summary!$AR:$AR,'Captain Wse '!N4,Summary!$AI:$AI)</f>
        <v>0</v>
      </c>
      <c r="O15" s="43">
        <f>SUMIF(Summary!$AR:$AR,'Captain Wse '!O4,Summary!$AI:$AI)</f>
        <v>0</v>
      </c>
      <c r="P15" s="43">
        <f>SUMIF(Summary!$AR:$AR,'Captain Wse '!P4,Summary!$AI:$AI)</f>
        <v>0</v>
      </c>
      <c r="Q15" s="43">
        <f>SUMIF(Summary!$AR:$AR,'Captain Wse '!Q4,Summary!$AI:$AI)</f>
        <v>0</v>
      </c>
      <c r="R15" s="43">
        <f>SUMIF(Summary!$AR:$AR,'Captain Wse '!R4,Summary!$AI:$AI)</f>
        <v>0</v>
      </c>
      <c r="S15" s="43">
        <f>SUMIF(Summary!$AR:$AR,'Captain Wse '!S4,Summary!$AI:$AI)</f>
        <v>0</v>
      </c>
      <c r="T15" s="43">
        <f>SUMIF(Summary!$AR:$AR,'Captain Wse '!T4,Summary!$AI:$AI)</f>
        <v>0</v>
      </c>
      <c r="U15" s="43">
        <f>SUMIF(Summary!$AR:$AR,'Captain Wse '!U4,Summary!$AI:$AI)</f>
        <v>0</v>
      </c>
      <c r="V15" s="43">
        <f>SUMIF(Summary!$AR:$AR,'Captain Wse '!V4,Summary!$AI:$AI)</f>
        <v>0</v>
      </c>
      <c r="W15" s="43">
        <f>SUMIF(Summary!$AR:$AR,'Captain Wse '!W4,Summary!$AI:$AI)</f>
        <v>0</v>
      </c>
      <c r="X15" s="43">
        <f>SUMIF(Summary!$AR:$AR,'Captain Wse '!X4,Summary!$AI:$AI)</f>
        <v>0</v>
      </c>
      <c r="Y15" s="43">
        <f>SUMIF(Summary!$AR:$AR,'Captain Wse '!Y4,Summary!$AI:$AI)</f>
        <v>0</v>
      </c>
      <c r="Z15" s="43">
        <f>SUMIF(Summary!$AR:$AR,'Captain Wse '!Z4,Summary!$AI:$AI)</f>
        <v>0</v>
      </c>
      <c r="AA15" s="43">
        <f>SUMIF(Summary!$AR:$AR,'Captain Wse '!AA4,Summary!$AI:$AI)</f>
        <v>0</v>
      </c>
      <c r="AB15" s="43">
        <f>SUMIF(Summary!$AR:$AR,'Captain Wse '!AB4,Summary!$AI:$AI)</f>
        <v>0</v>
      </c>
      <c r="AC15" s="43">
        <f>SUMIF(Summary!$AR:$AR,'Captain Wse '!AC4,Summary!$AI:$AI)</f>
        <v>0</v>
      </c>
      <c r="AD15" s="43">
        <f>SUMIF(Summary!$AR:$AR,'Captain Wse '!AD4,Summary!$AI:$AI)</f>
        <v>0</v>
      </c>
      <c r="AE15" s="43">
        <f>SUMIF(Summary!$AR:$AR,'Captain Wse '!AE4,Summary!$AI:$AI)</f>
        <v>0</v>
      </c>
      <c r="AF15" s="43">
        <f>SUMIF(Summary!$AR:$AR,'Captain Wse '!AF4,Summary!$AI:$AI)</f>
        <v>0</v>
      </c>
      <c r="AG15" s="43">
        <f>SUMIF(Summary!$AR:$AR,'Captain Wse '!AG4,Summary!$AI:$AI)</f>
        <v>0</v>
      </c>
      <c r="AH15" s="43">
        <f>SUMIF(Summary!$AR:$AR,'Captain Wse '!AH4,Summary!$AI:$AI)</f>
        <v>0</v>
      </c>
      <c r="AI15" s="43">
        <f>SUMIF(Summary!$AR:$AR,'Captain Wse '!AI4,Summary!$AI:$AI)</f>
        <v>0</v>
      </c>
      <c r="AK15" s="43">
        <f>SUMIF(Summary!$AR:$AR,'Captain Wse '!AK4,Summary!$AI:$AI)</f>
        <v>0</v>
      </c>
      <c r="AL15" s="43">
        <f>SUMIF(Summary!$AR:$AR,'Captain Wse '!AL4,Summary!$AI:$AI)</f>
        <v>0</v>
      </c>
      <c r="AM15" s="43">
        <f>SUMIF(Summary!$AR:$AR,'Captain Wse '!AM4,Summary!$AI:$AI)</f>
        <v>0</v>
      </c>
      <c r="AN15" s="43">
        <f>SUMIF(Summary!$AR:$AR,'Captain Wse '!AN4,Summary!$AI:$AI)</f>
        <v>0</v>
      </c>
      <c r="AO15" s="43">
        <f>SUMIF(Summary!$AR:$AR,'Captain Wse '!AO4,Summary!$AI:$AI)</f>
        <v>0</v>
      </c>
      <c r="AP15" s="43">
        <f>SUMIF(Summary!$AR:$AR,'Captain Wse '!AP4,Summary!$AI:$AI)</f>
        <v>0</v>
      </c>
      <c r="AQ15" s="43">
        <f>SUMIF(Summary!$AR:$AR,'Captain Wse '!AQ4,Summary!$AI:$AI)</f>
        <v>0</v>
      </c>
      <c r="AR15" s="43">
        <f>SUMIF(Summary!$AR:$AR,'Captain Wse '!AR4,Summary!$AI:$AI)</f>
        <v>0</v>
      </c>
      <c r="AS15" s="43">
        <f>SUMIF(Summary!$AR:$AR,'Captain Wse '!AS4,Summary!$AI:$AI)</f>
        <v>0</v>
      </c>
      <c r="AT15" s="43">
        <f>SUMIF(Summary!$AR:$AR,'Captain Wse '!AT4,Summary!$AI:$AI)</f>
        <v>0</v>
      </c>
      <c r="AU15" s="43">
        <f>SUMIF(Summary!$AR:$AR,'Captain Wse '!AU4,Summary!$AI:$AI)</f>
        <v>0</v>
      </c>
      <c r="AV15" s="43">
        <f>SUMIF(Summary!$AR:$AR,'Captain Wse '!AV4,Summary!$AI:$AI)</f>
        <v>0</v>
      </c>
      <c r="AW15" s="43">
        <f>SUMIF(Summary!$AR:$AR,'Captain Wse '!AW4,Summary!$AI:$AI)</f>
        <v>0</v>
      </c>
      <c r="AX15" s="43">
        <f>SUMIF(Summary!$AR:$AR,'Captain Wse '!AX4,Summary!$AI:$AI)</f>
        <v>0</v>
      </c>
      <c r="AY15" s="43">
        <f>SUMIF(Summary!$AR:$AR,'Captain Wse '!AY4,Summary!$AI:$AI)</f>
        <v>0</v>
      </c>
      <c r="AZ15" s="43">
        <f>SUMIF(Summary!$AR:$AR,'Captain Wse '!AZ4,Summary!$AI:$AI)</f>
        <v>0</v>
      </c>
      <c r="BA15" s="43">
        <f>SUMIF(Summary!$AR:$AR,'Captain Wse '!BA4,Summary!$AI:$AI)</f>
        <v>0</v>
      </c>
      <c r="BB15" s="43">
        <f>SUMIF(Summary!$AR:$AR,'Captain Wse '!BB4,Summary!$AI:$AI)</f>
        <v>0</v>
      </c>
      <c r="BC15" s="43">
        <f>SUMIF(Summary!$AR:$AR,'Captain Wse '!BC4,Summary!$AI:$AI)</f>
        <v>0</v>
      </c>
      <c r="BD15" s="43">
        <f>SUMIF(Summary!$AR:$AR,'Captain Wse '!BD4,Summary!$AI:$AI)</f>
        <v>0</v>
      </c>
      <c r="BE15" s="43">
        <f>SUMIF(Summary!$AR:$AR,'Captain Wse '!BE4,Summary!$AI:$AI)</f>
        <v>0</v>
      </c>
      <c r="BF15" s="43">
        <f>SUMIF(Summary!$AR:$AR,'Captain Wse '!BF4,Summary!$AI:$AI)</f>
        <v>0</v>
      </c>
      <c r="BG15" s="43">
        <f>SUMIF(Summary!$AR:$AR,'Captain Wse '!BG4,Summary!$AI:$AI)</f>
        <v>0</v>
      </c>
      <c r="BH15" s="143">
        <v>1</v>
      </c>
    </row>
    <row r="16" spans="1:60">
      <c r="A16" s="179" t="s">
        <v>103</v>
      </c>
      <c r="B16" s="51">
        <f>SUM(C16:BG16)</f>
        <v>0</v>
      </c>
      <c r="C16" s="44">
        <f t="shared" ref="C16:AI16" si="7">C15/C5</f>
        <v>0</v>
      </c>
      <c r="D16" s="44">
        <f t="shared" ref="D16:I16" si="8">D15/D5</f>
        <v>0</v>
      </c>
      <c r="E16" s="44">
        <f t="shared" si="8"/>
        <v>0</v>
      </c>
      <c r="F16" s="44">
        <f t="shared" si="8"/>
        <v>0</v>
      </c>
      <c r="G16" s="44">
        <f t="shared" si="8"/>
        <v>0</v>
      </c>
      <c r="H16" s="44">
        <f t="shared" si="8"/>
        <v>0</v>
      </c>
      <c r="I16" s="44">
        <f t="shared" si="8"/>
        <v>0</v>
      </c>
      <c r="J16" s="44">
        <f t="shared" si="7"/>
        <v>0</v>
      </c>
      <c r="K16" s="44">
        <f t="shared" si="7"/>
        <v>0</v>
      </c>
      <c r="L16" s="44">
        <f t="shared" si="7"/>
        <v>0</v>
      </c>
      <c r="M16" s="44">
        <f t="shared" si="7"/>
        <v>0</v>
      </c>
      <c r="N16" s="44">
        <f t="shared" si="7"/>
        <v>0</v>
      </c>
      <c r="O16" s="44">
        <f t="shared" si="7"/>
        <v>0</v>
      </c>
      <c r="P16" s="44">
        <f t="shared" si="7"/>
        <v>0</v>
      </c>
      <c r="Q16" s="44">
        <f t="shared" si="7"/>
        <v>0</v>
      </c>
      <c r="R16" s="44">
        <f t="shared" si="7"/>
        <v>0</v>
      </c>
      <c r="S16" s="44">
        <f t="shared" si="7"/>
        <v>0</v>
      </c>
      <c r="T16" s="44">
        <f t="shared" si="7"/>
        <v>0</v>
      </c>
      <c r="U16" s="44">
        <f t="shared" si="7"/>
        <v>0</v>
      </c>
      <c r="V16" s="44">
        <f t="shared" si="7"/>
        <v>0</v>
      </c>
      <c r="W16" s="44">
        <f t="shared" si="7"/>
        <v>0</v>
      </c>
      <c r="X16" s="44">
        <f t="shared" si="7"/>
        <v>0</v>
      </c>
      <c r="Y16" s="44">
        <f t="shared" si="7"/>
        <v>0</v>
      </c>
      <c r="Z16" s="44">
        <f t="shared" si="7"/>
        <v>0</v>
      </c>
      <c r="AA16" s="44">
        <f t="shared" si="7"/>
        <v>0</v>
      </c>
      <c r="AB16" s="44">
        <f t="shared" si="7"/>
        <v>0</v>
      </c>
      <c r="AC16" s="44">
        <f t="shared" si="7"/>
        <v>0</v>
      </c>
      <c r="AD16" s="44">
        <f t="shared" si="7"/>
        <v>0</v>
      </c>
      <c r="AE16" s="44">
        <f t="shared" si="7"/>
        <v>0</v>
      </c>
      <c r="AF16" s="44">
        <f t="shared" si="7"/>
        <v>0</v>
      </c>
      <c r="AG16" s="44">
        <f t="shared" si="7"/>
        <v>0</v>
      </c>
      <c r="AH16" s="44">
        <f t="shared" si="7"/>
        <v>0</v>
      </c>
      <c r="AI16" s="44">
        <f t="shared" si="7"/>
        <v>0</v>
      </c>
      <c r="AK16" s="44">
        <f t="shared" ref="AK16:BG16" si="9">AK15/AK5</f>
        <v>0</v>
      </c>
      <c r="AL16" s="44">
        <f>AL15/AL5</f>
        <v>0</v>
      </c>
      <c r="AM16" s="44">
        <f t="shared" si="9"/>
        <v>0</v>
      </c>
      <c r="AN16" s="44">
        <f t="shared" si="9"/>
        <v>0</v>
      </c>
      <c r="AO16" s="44">
        <f t="shared" si="9"/>
        <v>0</v>
      </c>
      <c r="AP16" s="44">
        <f t="shared" si="9"/>
        <v>0</v>
      </c>
      <c r="AQ16" s="44">
        <f t="shared" si="9"/>
        <v>0</v>
      </c>
      <c r="AR16" s="44">
        <f t="shared" si="9"/>
        <v>0</v>
      </c>
      <c r="AS16" s="44">
        <f t="shared" si="9"/>
        <v>0</v>
      </c>
      <c r="AT16" s="44">
        <f t="shared" si="9"/>
        <v>0</v>
      </c>
      <c r="AU16" s="44">
        <f t="shared" si="9"/>
        <v>0</v>
      </c>
      <c r="AV16" s="44">
        <f t="shared" si="9"/>
        <v>0</v>
      </c>
      <c r="AW16" s="44">
        <f t="shared" si="9"/>
        <v>0</v>
      </c>
      <c r="AX16" s="44">
        <f t="shared" si="9"/>
        <v>0</v>
      </c>
      <c r="AY16" s="44">
        <f t="shared" si="9"/>
        <v>0</v>
      </c>
      <c r="AZ16" s="44">
        <f t="shared" si="9"/>
        <v>0</v>
      </c>
      <c r="BA16" s="44">
        <f t="shared" si="9"/>
        <v>0</v>
      </c>
      <c r="BB16" s="44">
        <f>BB15/BB5</f>
        <v>0</v>
      </c>
      <c r="BC16" s="44">
        <f>BC15/BC5</f>
        <v>0</v>
      </c>
      <c r="BD16" s="44">
        <f>BD15/BD5</f>
        <v>0</v>
      </c>
      <c r="BE16" s="44">
        <f t="shared" si="9"/>
        <v>0</v>
      </c>
      <c r="BF16" s="44">
        <f t="shared" si="9"/>
        <v>0</v>
      </c>
      <c r="BG16" s="44">
        <f t="shared" si="9"/>
        <v>0</v>
      </c>
      <c r="BH16" s="143">
        <v>1</v>
      </c>
    </row>
    <row r="17" spans="1:60">
      <c r="A17" s="179" t="s">
        <v>104</v>
      </c>
      <c r="B17" s="51" t="e">
        <f t="shared" ref="B17:AI17" si="10">B16/B9</f>
        <v>#DIV/0!</v>
      </c>
      <c r="C17" s="51" t="e">
        <f t="shared" si="10"/>
        <v>#DIV/0!</v>
      </c>
      <c r="D17" s="51" t="e">
        <f t="shared" ref="D17:I17" si="11">D16/D9</f>
        <v>#DIV/0!</v>
      </c>
      <c r="E17" s="51" t="e">
        <f t="shared" si="11"/>
        <v>#DIV/0!</v>
      </c>
      <c r="F17" s="51" t="e">
        <f t="shared" si="11"/>
        <v>#DIV/0!</v>
      </c>
      <c r="G17" s="51" t="e">
        <f t="shared" si="11"/>
        <v>#DIV/0!</v>
      </c>
      <c r="H17" s="51" t="e">
        <f t="shared" si="11"/>
        <v>#DIV/0!</v>
      </c>
      <c r="I17" s="51" t="e">
        <f t="shared" si="11"/>
        <v>#DIV/0!</v>
      </c>
      <c r="J17" s="51" t="e">
        <f t="shared" si="10"/>
        <v>#DIV/0!</v>
      </c>
      <c r="K17" s="51" t="e">
        <f t="shared" si="10"/>
        <v>#DIV/0!</v>
      </c>
      <c r="L17" s="51" t="e">
        <f t="shared" si="10"/>
        <v>#DIV/0!</v>
      </c>
      <c r="M17" s="51" t="e">
        <f t="shared" si="10"/>
        <v>#DIV/0!</v>
      </c>
      <c r="N17" s="51" t="e">
        <f t="shared" si="10"/>
        <v>#DIV/0!</v>
      </c>
      <c r="O17" s="51" t="e">
        <f t="shared" si="10"/>
        <v>#DIV/0!</v>
      </c>
      <c r="P17" s="51" t="e">
        <f t="shared" si="10"/>
        <v>#DIV/0!</v>
      </c>
      <c r="Q17" s="51" t="e">
        <f t="shared" si="10"/>
        <v>#DIV/0!</v>
      </c>
      <c r="R17" s="51" t="e">
        <f t="shared" si="10"/>
        <v>#DIV/0!</v>
      </c>
      <c r="S17" s="51" t="e">
        <f t="shared" si="10"/>
        <v>#DIV/0!</v>
      </c>
      <c r="T17" s="51" t="e">
        <f t="shared" si="10"/>
        <v>#DIV/0!</v>
      </c>
      <c r="U17" s="51" t="e">
        <f t="shared" si="10"/>
        <v>#DIV/0!</v>
      </c>
      <c r="V17" s="51" t="e">
        <f t="shared" si="10"/>
        <v>#DIV/0!</v>
      </c>
      <c r="W17" s="51" t="e">
        <f t="shared" si="10"/>
        <v>#DIV/0!</v>
      </c>
      <c r="X17" s="51" t="e">
        <f t="shared" si="10"/>
        <v>#DIV/0!</v>
      </c>
      <c r="Y17" s="51" t="e">
        <f t="shared" si="10"/>
        <v>#DIV/0!</v>
      </c>
      <c r="Z17" s="51" t="e">
        <f t="shared" si="10"/>
        <v>#DIV/0!</v>
      </c>
      <c r="AA17" s="51" t="e">
        <f t="shared" si="10"/>
        <v>#DIV/0!</v>
      </c>
      <c r="AB17" s="51" t="e">
        <f t="shared" si="10"/>
        <v>#DIV/0!</v>
      </c>
      <c r="AC17" s="51" t="e">
        <f t="shared" si="10"/>
        <v>#DIV/0!</v>
      </c>
      <c r="AD17" s="51" t="e">
        <f t="shared" si="10"/>
        <v>#DIV/0!</v>
      </c>
      <c r="AE17" s="51" t="e">
        <f t="shared" si="10"/>
        <v>#DIV/0!</v>
      </c>
      <c r="AF17" s="51" t="e">
        <f t="shared" si="10"/>
        <v>#DIV/0!</v>
      </c>
      <c r="AG17" s="51" t="e">
        <f t="shared" si="10"/>
        <v>#DIV/0!</v>
      </c>
      <c r="AH17" s="51" t="e">
        <f t="shared" si="10"/>
        <v>#DIV/0!</v>
      </c>
      <c r="AI17" s="51" t="e">
        <f t="shared" si="10"/>
        <v>#DIV/0!</v>
      </c>
      <c r="AK17" s="51" t="e">
        <f t="shared" ref="AK17:BG17" si="12">AK16/AK9</f>
        <v>#DIV/0!</v>
      </c>
      <c r="AL17" s="51" t="e">
        <f t="shared" si="12"/>
        <v>#DIV/0!</v>
      </c>
      <c r="AM17" s="51" t="e">
        <f t="shared" si="12"/>
        <v>#DIV/0!</v>
      </c>
      <c r="AN17" s="51" t="e">
        <f t="shared" si="12"/>
        <v>#DIV/0!</v>
      </c>
      <c r="AO17" s="51" t="e">
        <f t="shared" si="12"/>
        <v>#DIV/0!</v>
      </c>
      <c r="AP17" s="51" t="e">
        <f t="shared" si="12"/>
        <v>#DIV/0!</v>
      </c>
      <c r="AQ17" s="51" t="e">
        <f t="shared" si="12"/>
        <v>#DIV/0!</v>
      </c>
      <c r="AR17" s="51" t="e">
        <f t="shared" si="12"/>
        <v>#DIV/0!</v>
      </c>
      <c r="AS17" s="51" t="e">
        <f t="shared" si="12"/>
        <v>#DIV/0!</v>
      </c>
      <c r="AT17" s="51" t="e">
        <f t="shared" si="12"/>
        <v>#DIV/0!</v>
      </c>
      <c r="AU17" s="51" t="e">
        <f t="shared" si="12"/>
        <v>#DIV/0!</v>
      </c>
      <c r="AV17" s="51" t="e">
        <f t="shared" si="12"/>
        <v>#DIV/0!</v>
      </c>
      <c r="AW17" s="51" t="e">
        <f t="shared" si="12"/>
        <v>#DIV/0!</v>
      </c>
      <c r="AX17" s="51" t="e">
        <f t="shared" si="12"/>
        <v>#DIV/0!</v>
      </c>
      <c r="AY17" s="51" t="e">
        <f t="shared" si="12"/>
        <v>#DIV/0!</v>
      </c>
      <c r="AZ17" s="51" t="e">
        <f t="shared" si="12"/>
        <v>#DIV/0!</v>
      </c>
      <c r="BA17" s="51" t="e">
        <f t="shared" si="12"/>
        <v>#DIV/0!</v>
      </c>
      <c r="BB17" s="51" t="e">
        <f t="shared" si="12"/>
        <v>#DIV/0!</v>
      </c>
      <c r="BC17" s="51" t="e">
        <f t="shared" si="12"/>
        <v>#DIV/0!</v>
      </c>
      <c r="BD17" s="51" t="e">
        <f t="shared" si="12"/>
        <v>#DIV/0!</v>
      </c>
      <c r="BE17" s="51" t="e">
        <f t="shared" si="12"/>
        <v>#DIV/0!</v>
      </c>
      <c r="BF17" s="51" t="e">
        <f t="shared" si="12"/>
        <v>#DIV/0!</v>
      </c>
      <c r="BG17" s="51" t="e">
        <f t="shared" si="12"/>
        <v>#DIV/0!</v>
      </c>
      <c r="BH17" s="143">
        <v>1</v>
      </c>
    </row>
    <row r="18" spans="1:60">
      <c r="A18" s="179" t="s">
        <v>105</v>
      </c>
      <c r="B18" s="52" t="e">
        <f t="shared" ref="B18:AI18" si="13">B29/B17</f>
        <v>#DIV/0!</v>
      </c>
      <c r="C18" s="52" t="e">
        <f t="shared" si="13"/>
        <v>#DIV/0!</v>
      </c>
      <c r="D18" s="52" t="e">
        <f t="shared" ref="D18:I18" si="14">D29/D17</f>
        <v>#DIV/0!</v>
      </c>
      <c r="E18" s="52" t="e">
        <f t="shared" si="14"/>
        <v>#DIV/0!</v>
      </c>
      <c r="F18" s="52" t="e">
        <f t="shared" si="14"/>
        <v>#DIV/0!</v>
      </c>
      <c r="G18" s="52" t="e">
        <f t="shared" si="14"/>
        <v>#DIV/0!</v>
      </c>
      <c r="H18" s="52" t="e">
        <f t="shared" si="14"/>
        <v>#DIV/0!</v>
      </c>
      <c r="I18" s="52" t="e">
        <f t="shared" si="14"/>
        <v>#DIV/0!</v>
      </c>
      <c r="J18" s="52" t="e">
        <f t="shared" si="13"/>
        <v>#DIV/0!</v>
      </c>
      <c r="K18" s="52" t="e">
        <f t="shared" si="13"/>
        <v>#DIV/0!</v>
      </c>
      <c r="L18" s="52" t="e">
        <f t="shared" si="13"/>
        <v>#DIV/0!</v>
      </c>
      <c r="M18" s="52" t="e">
        <f t="shared" si="13"/>
        <v>#DIV/0!</v>
      </c>
      <c r="N18" s="52" t="e">
        <f t="shared" si="13"/>
        <v>#DIV/0!</v>
      </c>
      <c r="O18" s="52" t="e">
        <f t="shared" si="13"/>
        <v>#DIV/0!</v>
      </c>
      <c r="P18" s="52" t="e">
        <f t="shared" si="13"/>
        <v>#DIV/0!</v>
      </c>
      <c r="Q18" s="52" t="e">
        <f t="shared" si="13"/>
        <v>#DIV/0!</v>
      </c>
      <c r="R18" s="52" t="e">
        <f t="shared" si="13"/>
        <v>#DIV/0!</v>
      </c>
      <c r="S18" s="52" t="e">
        <f t="shared" si="13"/>
        <v>#DIV/0!</v>
      </c>
      <c r="T18" s="52" t="e">
        <f t="shared" si="13"/>
        <v>#DIV/0!</v>
      </c>
      <c r="U18" s="52" t="e">
        <f t="shared" si="13"/>
        <v>#DIV/0!</v>
      </c>
      <c r="V18" s="52" t="e">
        <f t="shared" si="13"/>
        <v>#DIV/0!</v>
      </c>
      <c r="W18" s="52" t="e">
        <f t="shared" si="13"/>
        <v>#DIV/0!</v>
      </c>
      <c r="X18" s="52" t="e">
        <f t="shared" si="13"/>
        <v>#DIV/0!</v>
      </c>
      <c r="Y18" s="52" t="e">
        <f t="shared" si="13"/>
        <v>#DIV/0!</v>
      </c>
      <c r="Z18" s="52" t="e">
        <f t="shared" si="13"/>
        <v>#DIV/0!</v>
      </c>
      <c r="AA18" s="52" t="e">
        <f t="shared" si="13"/>
        <v>#DIV/0!</v>
      </c>
      <c r="AB18" s="52" t="e">
        <f t="shared" si="13"/>
        <v>#DIV/0!</v>
      </c>
      <c r="AC18" s="52" t="e">
        <f t="shared" si="13"/>
        <v>#DIV/0!</v>
      </c>
      <c r="AD18" s="52" t="e">
        <f t="shared" si="13"/>
        <v>#DIV/0!</v>
      </c>
      <c r="AE18" s="52" t="e">
        <f t="shared" si="13"/>
        <v>#DIV/0!</v>
      </c>
      <c r="AF18" s="52" t="e">
        <f t="shared" si="13"/>
        <v>#DIV/0!</v>
      </c>
      <c r="AG18" s="52" t="e">
        <f t="shared" si="13"/>
        <v>#DIV/0!</v>
      </c>
      <c r="AH18" s="52" t="e">
        <f t="shared" si="13"/>
        <v>#DIV/0!</v>
      </c>
      <c r="AI18" s="52" t="e">
        <f t="shared" si="13"/>
        <v>#DIV/0!</v>
      </c>
      <c r="AK18" s="52" t="e">
        <f t="shared" ref="AK18:BG18" si="15">AK29/AK17</f>
        <v>#DIV/0!</v>
      </c>
      <c r="AL18" s="52" t="e">
        <f t="shared" si="15"/>
        <v>#DIV/0!</v>
      </c>
      <c r="AM18" s="52" t="e">
        <f t="shared" si="15"/>
        <v>#DIV/0!</v>
      </c>
      <c r="AN18" s="52" t="e">
        <f t="shared" si="15"/>
        <v>#DIV/0!</v>
      </c>
      <c r="AO18" s="52" t="e">
        <f t="shared" si="15"/>
        <v>#DIV/0!</v>
      </c>
      <c r="AP18" s="52" t="e">
        <f t="shared" si="15"/>
        <v>#DIV/0!</v>
      </c>
      <c r="AQ18" s="52" t="e">
        <f t="shared" si="15"/>
        <v>#DIV/0!</v>
      </c>
      <c r="AR18" s="52" t="e">
        <f t="shared" si="15"/>
        <v>#DIV/0!</v>
      </c>
      <c r="AS18" s="52" t="e">
        <f t="shared" si="15"/>
        <v>#DIV/0!</v>
      </c>
      <c r="AT18" s="52" t="e">
        <f t="shared" si="15"/>
        <v>#DIV/0!</v>
      </c>
      <c r="AU18" s="52" t="e">
        <f t="shared" si="15"/>
        <v>#DIV/0!</v>
      </c>
      <c r="AV18" s="52" t="e">
        <f t="shared" si="15"/>
        <v>#DIV/0!</v>
      </c>
      <c r="AW18" s="52" t="e">
        <f t="shared" si="15"/>
        <v>#DIV/0!</v>
      </c>
      <c r="AX18" s="52" t="e">
        <f t="shared" si="15"/>
        <v>#DIV/0!</v>
      </c>
      <c r="AY18" s="52" t="e">
        <f t="shared" si="15"/>
        <v>#DIV/0!</v>
      </c>
      <c r="AZ18" s="52" t="e">
        <f t="shared" si="15"/>
        <v>#DIV/0!</v>
      </c>
      <c r="BA18" s="52" t="e">
        <f t="shared" si="15"/>
        <v>#DIV/0!</v>
      </c>
      <c r="BB18" s="52" t="e">
        <f t="shared" si="15"/>
        <v>#DIV/0!</v>
      </c>
      <c r="BC18" s="52" t="e">
        <f t="shared" si="15"/>
        <v>#DIV/0!</v>
      </c>
      <c r="BD18" s="52" t="e">
        <f t="shared" si="15"/>
        <v>#DIV/0!</v>
      </c>
      <c r="BE18" s="52" t="e">
        <f t="shared" si="15"/>
        <v>#DIV/0!</v>
      </c>
      <c r="BF18" s="52" t="e">
        <f t="shared" si="15"/>
        <v>#DIV/0!</v>
      </c>
      <c r="BG18" s="52" t="e">
        <f t="shared" si="15"/>
        <v>#DIV/0!</v>
      </c>
      <c r="BH18" s="143">
        <v>1</v>
      </c>
    </row>
    <row r="19" spans="1:60" hidden="1">
      <c r="A19" s="180"/>
      <c r="BH19" s="143">
        <v>1</v>
      </c>
    </row>
    <row r="20" spans="1:60">
      <c r="A20" s="181"/>
    </row>
    <row r="21" spans="1:60">
      <c r="A21" s="182" t="s">
        <v>38</v>
      </c>
      <c r="B21" s="169">
        <f>SUM(C21:BG21)</f>
        <v>0</v>
      </c>
      <c r="C21" s="29">
        <f>SUMIF(Summary!$BD:$BD,'Captain Wse '!C4,Summary!$J:$J)/C5</f>
        <v>0</v>
      </c>
      <c r="D21" s="29">
        <f>SUMIF(Summary!$BD:$BD,'Captain Wse '!D4,Summary!$J:$J)/D5</f>
        <v>0</v>
      </c>
      <c r="E21" s="29">
        <f>SUMIF(Summary!$BD:$BD,'Captain Wse '!E4,Summary!$J:$J)/E5</f>
        <v>0</v>
      </c>
      <c r="F21" s="29">
        <f>SUMIF(Summary!$BD:$BD,'Captain Wse '!F4,Summary!$J:$J)/F5</f>
        <v>0</v>
      </c>
      <c r="G21" s="29">
        <f>SUMIF(Summary!$BD:$BD,'Captain Wse '!G4,Summary!$J:$J)/G5</f>
        <v>0</v>
      </c>
      <c r="H21" s="29">
        <f>SUMIF(Summary!$BD:$BD,'Captain Wse '!H4,Summary!$J:$J)/H5</f>
        <v>0</v>
      </c>
      <c r="I21" s="29">
        <f>SUMIF(Summary!$BD:$BD,'Captain Wse '!I4,Summary!$J:$J)/I5</f>
        <v>0</v>
      </c>
      <c r="J21" s="29">
        <f>SUMIF(Summary!$AR:$AR,'Captain Wse '!J4,Summary!$J:$J)/J5</f>
        <v>0</v>
      </c>
      <c r="K21" s="29">
        <f>SUMIF(Summary!$AR:$AR,'Captain Wse '!K4,Summary!$J:$J)/K5</f>
        <v>0</v>
      </c>
      <c r="L21" s="29">
        <f>SUMIF(Summary!$AR:$AR,'Captain Wse '!L4,Summary!$J:$J)/L5</f>
        <v>0</v>
      </c>
      <c r="M21" s="29">
        <f>SUMIF(Summary!$AR:$AR,'Captain Wse '!M4,Summary!$J:$J)/M5</f>
        <v>0</v>
      </c>
      <c r="N21" s="29">
        <f>SUMIF(Summary!$AR:$AR,'Captain Wse '!N4,Summary!$J:$J)/N5</f>
        <v>0</v>
      </c>
      <c r="O21" s="29">
        <f>SUMIF(Summary!$AR:$AR,'Captain Wse '!O4,Summary!$J:$J)/O5</f>
        <v>0</v>
      </c>
      <c r="P21" s="29">
        <f>SUMIF(Summary!$AR:$AR,'Captain Wse '!P4,Summary!$J:$J)/P5</f>
        <v>0</v>
      </c>
      <c r="Q21" s="29">
        <f>SUMIF(Summary!$AR:$AR,'Captain Wse '!Q4,Summary!$J:$J)/Q5</f>
        <v>0</v>
      </c>
      <c r="R21" s="29">
        <f>SUMIF(Summary!$AR:$AR,'Captain Wse '!R4,Summary!$J:$J)/R5</f>
        <v>0</v>
      </c>
      <c r="S21" s="29">
        <f>SUMIF(Summary!$AR:$AR,'Captain Wse '!S4,Summary!$J:$J)/S5</f>
        <v>0</v>
      </c>
      <c r="T21" s="29">
        <f>SUMIF(Summary!$AR:$AR,'Captain Wse '!T4,Summary!$J:$J)/T5</f>
        <v>0</v>
      </c>
      <c r="U21" s="29">
        <f>SUMIF(Summary!$AR:$AR,'Captain Wse '!U4,Summary!$J:$J)/U5</f>
        <v>0</v>
      </c>
      <c r="V21" s="29">
        <f>SUMIF(Summary!$AR:$AR,'Captain Wse '!V4,Summary!$J:$J)/V5</f>
        <v>0</v>
      </c>
      <c r="W21" s="29">
        <f>SUMIF(Summary!$AR:$AR,'Captain Wse '!W4,Summary!$J:$J)/W5</f>
        <v>0</v>
      </c>
      <c r="X21" s="29">
        <f>SUMIF(Summary!$AR:$AR,'Captain Wse '!X4,Summary!$J:$J)/X5</f>
        <v>0</v>
      </c>
      <c r="Y21" s="29">
        <f>SUMIF(Summary!$AR:$AR,'Captain Wse '!Y4,Summary!$J:$J)/Y5</f>
        <v>0</v>
      </c>
      <c r="Z21" s="29">
        <f>SUMIF(Summary!$AR:$AR,'Captain Wse '!Z4,Summary!$J:$J)/Z5</f>
        <v>0</v>
      </c>
      <c r="AA21" s="29">
        <f>SUMIF(Summary!$AR:$AR,'Captain Wse '!AA4,Summary!$J:$J)/AA5</f>
        <v>0</v>
      </c>
      <c r="AB21" s="29">
        <f>SUMIF(Summary!$AR:$AR,'Captain Wse '!AB4,Summary!$J:$J)/AB5</f>
        <v>0</v>
      </c>
      <c r="AC21" s="29">
        <f>SUMIF(Summary!$AR:$AR,'Captain Wse '!AC4,Summary!$J:$J)/AC5</f>
        <v>0</v>
      </c>
      <c r="AD21" s="29">
        <f>SUMIF(Summary!$AR:$AR,'Captain Wse '!AD4,Summary!$J:$J)/AD5</f>
        <v>0</v>
      </c>
      <c r="AE21" s="29">
        <f>SUMIF(Summary!$AR:$AR,'Captain Wse '!AE4,Summary!$J:$J)/AE5</f>
        <v>0</v>
      </c>
      <c r="AF21" s="29">
        <f>SUMIF(Summary!$AR:$AR,'Captain Wse '!AF4,Summary!$J:$J)/AF5</f>
        <v>0</v>
      </c>
      <c r="AG21" s="29">
        <f>SUMIF(Summary!$AR:$AR,'Captain Wse '!AG4,Summary!$J:$J)/AG5</f>
        <v>0</v>
      </c>
      <c r="AH21" s="29">
        <f>SUMIF(Summary!$AR:$AR,'Captain Wse '!AH4,Summary!$J:$J)/AH5</f>
        <v>0</v>
      </c>
      <c r="AI21" s="29">
        <f>SUMIF(Summary!$AR:$AR,'Captain Wse '!AI4,Summary!$J:$J)/AI5</f>
        <v>0</v>
      </c>
      <c r="AK21" s="29">
        <f>SUMIF(Summary!$AR:$AR,'Captain Wse '!AK4,Summary!$J:$J)/AK5</f>
        <v>0</v>
      </c>
      <c r="AL21" s="29">
        <f>SUMIF(Summary!$AR:$AR,'Captain Wse '!AL4,Summary!$J:$J)/AL5</f>
        <v>0</v>
      </c>
      <c r="AM21" s="29">
        <f>SUMIF(Summary!$AR:$AR,'Captain Wse '!AM4,Summary!$J:$J)/AM5</f>
        <v>0</v>
      </c>
      <c r="AN21" s="29">
        <f>SUMIF(Summary!$AR:$AR,'Captain Wse '!AN4,Summary!$J:$J)/AN5</f>
        <v>0</v>
      </c>
      <c r="AO21" s="29">
        <f>SUMIF(Summary!$AR:$AR,'Captain Wse '!AO4,Summary!$J:$J)/AO5</f>
        <v>0</v>
      </c>
      <c r="AP21" s="29">
        <f>SUMIF(Summary!$AR:$AR,'Captain Wse '!AP4,Summary!$J:$J)/AP5</f>
        <v>0</v>
      </c>
      <c r="AQ21" s="29">
        <f>SUMIF(Summary!$AR:$AR,'Captain Wse '!AQ4,Summary!$J:$J)/AQ5</f>
        <v>0</v>
      </c>
      <c r="AR21" s="29">
        <f>SUMIF(Summary!$AR:$AR,'Captain Wse '!AR4,Summary!$J:$J)/AR5</f>
        <v>0</v>
      </c>
      <c r="AS21" s="29">
        <f>SUMIF(Summary!$AR:$AR,'Captain Wse '!AS4,Summary!$J:$J)/AS5</f>
        <v>0</v>
      </c>
      <c r="AT21" s="29">
        <f>SUMIF(Summary!$AR:$AR,'Captain Wse '!AT4,Summary!$J:$J)/AT5</f>
        <v>0</v>
      </c>
      <c r="AU21" s="29">
        <f>SUMIF(Summary!$AR:$AR,'Captain Wse '!AU4,Summary!$J:$J)/AU5</f>
        <v>0</v>
      </c>
      <c r="AV21" s="29">
        <f>SUMIF(Summary!$AR:$AR,'Captain Wse '!AV4,Summary!$J:$J)/AV5</f>
        <v>0</v>
      </c>
      <c r="AW21" s="29">
        <f>SUMIF(Summary!$AR:$AR,'Captain Wse '!AW4,Summary!$J:$J)/AW5</f>
        <v>0</v>
      </c>
      <c r="AX21" s="29">
        <f>SUMIF(Summary!$AR:$AR,'Captain Wse '!AX4,Summary!$J:$J)/AX5</f>
        <v>0</v>
      </c>
      <c r="AY21" s="29">
        <f>SUMIF(Summary!$AR:$AR,'Captain Wse '!AY4,Summary!$J:$J)/AY5</f>
        <v>0</v>
      </c>
      <c r="AZ21" s="29">
        <f>SUMIF(Summary!$AR:$AR,'Captain Wse '!AZ4,Summary!$J:$J)/AZ5</f>
        <v>0</v>
      </c>
      <c r="BA21" s="29">
        <f>SUMIF(Summary!$AR:$AR,'Captain Wse '!BA4,Summary!$J:$J)/BA5</f>
        <v>0</v>
      </c>
      <c r="BB21" s="29">
        <f>SUMIF(Summary!$AR:$AR,'Captain Wse '!BB4,Summary!$J:$J)/BB5</f>
        <v>0</v>
      </c>
      <c r="BC21" s="29">
        <f>SUMIF(Summary!$AR:$AR,'Captain Wse '!BC4,Summary!$J:$J)/BC5</f>
        <v>0</v>
      </c>
      <c r="BD21" s="29">
        <f>SUMIF(Summary!$AR:$AR,'Captain Wse '!BD4,Summary!$J:$J)/BD5</f>
        <v>0</v>
      </c>
      <c r="BE21" s="29">
        <f>SUMIF(Summary!$AR:$AR,'Captain Wse '!BE4,Summary!$J:$J)/BE5</f>
        <v>0</v>
      </c>
      <c r="BF21" s="29">
        <f>SUMIF(Summary!$AR:$AR,'Captain Wse '!BF4,Summary!$J:$J)/BF5</f>
        <v>0</v>
      </c>
      <c r="BG21" s="29">
        <f>SUMIF(Summary!$AR:$AR,'Captain Wse '!BG4,Summary!$J:$J)/BG5</f>
        <v>0</v>
      </c>
      <c r="BH21" s="143">
        <v>1</v>
      </c>
    </row>
    <row r="22" spans="1:60">
      <c r="A22" s="182" t="s">
        <v>39</v>
      </c>
      <c r="B22" s="169">
        <f>SUM(C22:BG22)</f>
        <v>0</v>
      </c>
      <c r="C22" s="29">
        <f>SUMIF(Summary!$BD:$BD,'Captain Wse '!C4,Summary!$I:$I)/C5</f>
        <v>0</v>
      </c>
      <c r="D22" s="29">
        <f>SUMIF(Summary!$BD:$BD,'Captain Wse '!D4,Summary!$I:$I)/D5</f>
        <v>0</v>
      </c>
      <c r="E22" s="29">
        <f>SUMIF(Summary!$BD:$BD,'Captain Wse '!E4,Summary!$I:$I)/E5</f>
        <v>0</v>
      </c>
      <c r="F22" s="29">
        <f>SUMIF(Summary!$BD:$BD,'Captain Wse '!F4,Summary!$I:$I)/F5</f>
        <v>0</v>
      </c>
      <c r="G22" s="29">
        <f>SUMIF(Summary!$BD:$BD,'Captain Wse '!G4,Summary!$I:$I)/G5</f>
        <v>0</v>
      </c>
      <c r="H22" s="29">
        <f>SUMIF(Summary!$BD:$BD,'Captain Wse '!H4,Summary!$I:$I)/H5</f>
        <v>0</v>
      </c>
      <c r="I22" s="29">
        <f>SUMIF(Summary!$BD:$BD,'Captain Wse '!I4,Summary!$I:$I)/I5</f>
        <v>0</v>
      </c>
      <c r="J22" s="29">
        <f>SUMIF(Summary!$AR:$AR,'Captain Wse '!J4,Summary!$I:$I)/J5</f>
        <v>0</v>
      </c>
      <c r="K22" s="29">
        <f>SUMIF(Summary!$AR:$AR,'Captain Wse '!K4,Summary!$I:$I)/K5</f>
        <v>0</v>
      </c>
      <c r="L22" s="29">
        <f>SUMIF(Summary!$AR:$AR,'Captain Wse '!L4,Summary!$I:$I)/L5</f>
        <v>0</v>
      </c>
      <c r="M22" s="29">
        <f>SUMIF(Summary!$AR:$AR,'Captain Wse '!M4,Summary!$I:$I)/M5</f>
        <v>0</v>
      </c>
      <c r="N22" s="29">
        <f>SUMIF(Summary!$AR:$AR,'Captain Wse '!N4,Summary!$I:$I)/N5</f>
        <v>0</v>
      </c>
      <c r="O22" s="29">
        <f>SUMIF(Summary!$AR:$AR,'Captain Wse '!O4,Summary!$I:$I)/O5</f>
        <v>0</v>
      </c>
      <c r="P22" s="29">
        <f>SUMIF(Summary!$AR:$AR,'Captain Wse '!P4,Summary!$I:$I)/P5</f>
        <v>0</v>
      </c>
      <c r="Q22" s="29">
        <f>SUMIF(Summary!$AR:$AR,'Captain Wse '!Q4,Summary!$I:$I)/Q5</f>
        <v>0</v>
      </c>
      <c r="R22" s="29">
        <f>SUMIF(Summary!$AR:$AR,'Captain Wse '!R4,Summary!$I:$I)/R5</f>
        <v>0</v>
      </c>
      <c r="S22" s="29">
        <f>SUMIF(Summary!$AR:$AR,'Captain Wse '!S4,Summary!$I:$I)/S5</f>
        <v>0</v>
      </c>
      <c r="T22" s="29">
        <f>SUMIF(Summary!$AR:$AR,'Captain Wse '!T4,Summary!$I:$I)/T5</f>
        <v>0</v>
      </c>
      <c r="U22" s="29">
        <f>SUMIF(Summary!$AR:$AR,'Captain Wse '!U4,Summary!$I:$I)/U5</f>
        <v>0</v>
      </c>
      <c r="V22" s="29">
        <f>SUMIF(Summary!$AR:$AR,'Captain Wse '!V4,Summary!$I:$I)/V5</f>
        <v>0</v>
      </c>
      <c r="W22" s="29">
        <f>SUMIF(Summary!$AR:$AR,'Captain Wse '!W4,Summary!$I:$I)/W5</f>
        <v>0</v>
      </c>
      <c r="X22" s="29">
        <f>SUMIF(Summary!$AR:$AR,'Captain Wse '!X4,Summary!$I:$I)/X5</f>
        <v>0</v>
      </c>
      <c r="Y22" s="29">
        <f>SUMIF(Summary!$AR:$AR,'Captain Wse '!Y4,Summary!$I:$I)/Y5</f>
        <v>0</v>
      </c>
      <c r="Z22" s="29">
        <f>SUMIF(Summary!$AR:$AR,'Captain Wse '!Z4,Summary!$I:$I)/Z5</f>
        <v>0</v>
      </c>
      <c r="AA22" s="29">
        <f>SUMIF(Summary!$AR:$AR,'Captain Wse '!AA4,Summary!$I:$I)/AA5</f>
        <v>0</v>
      </c>
      <c r="AB22" s="29">
        <f>SUMIF(Summary!$AR:$AR,'Captain Wse '!AB4,Summary!$I:$I)/AB5</f>
        <v>0</v>
      </c>
      <c r="AC22" s="29">
        <f>SUMIF(Summary!$AR:$AR,'Captain Wse '!AC4,Summary!$I:$I)/AC5</f>
        <v>0</v>
      </c>
      <c r="AD22" s="29">
        <f>SUMIF(Summary!$AR:$AR,'Captain Wse '!AD4,Summary!$I:$I)/AD5</f>
        <v>0</v>
      </c>
      <c r="AE22" s="29">
        <f>SUMIF(Summary!$AR:$AR,'Captain Wse '!AE4,Summary!$I:$I)/AE5</f>
        <v>0</v>
      </c>
      <c r="AF22" s="29">
        <f>SUMIF(Summary!$AR:$AR,'Captain Wse '!AF4,Summary!$I:$I)/AF5</f>
        <v>0</v>
      </c>
      <c r="AG22" s="29">
        <f>SUMIF(Summary!$AR:$AR,'Captain Wse '!AG4,Summary!$I:$I)/AG5</f>
        <v>0</v>
      </c>
      <c r="AH22" s="29">
        <f>SUMIF(Summary!$AR:$AR,'Captain Wse '!AH4,Summary!$I:$I)/AH5</f>
        <v>0</v>
      </c>
      <c r="AI22" s="29">
        <f>SUMIF(Summary!$AR:$AR,'Captain Wse '!AI4,Summary!$I:$I)/AI5</f>
        <v>0</v>
      </c>
      <c r="AK22" s="29">
        <f>SUMIF(Summary!$AR:$AR,'Captain Wse '!AK4,Summary!$I:$I)/AK5</f>
        <v>0</v>
      </c>
      <c r="AL22" s="29">
        <f>SUMIF(Summary!$AR:$AR,'Captain Wse '!AL4,Summary!$I:$I)/AL5</f>
        <v>0</v>
      </c>
      <c r="AM22" s="29">
        <f>SUMIF(Summary!$AR:$AR,'Captain Wse '!AM4,Summary!$I:$I)/AM5</f>
        <v>0</v>
      </c>
      <c r="AN22" s="29">
        <f>SUMIF(Summary!$AR:$AR,'Captain Wse '!AN4,Summary!$I:$I)/AN5</f>
        <v>0</v>
      </c>
      <c r="AO22" s="29">
        <f>SUMIF(Summary!$AR:$AR,'Captain Wse '!AO4,Summary!$I:$I)/AO5</f>
        <v>0</v>
      </c>
      <c r="AP22" s="29">
        <f>SUMIF(Summary!$AR:$AR,'Captain Wse '!AP4,Summary!$I:$I)/AP5</f>
        <v>0</v>
      </c>
      <c r="AQ22" s="29">
        <f>SUMIF(Summary!$AR:$AR,'Captain Wse '!AQ4,Summary!$I:$I)/AQ5</f>
        <v>0</v>
      </c>
      <c r="AR22" s="29">
        <f>SUMIF(Summary!$AR:$AR,'Captain Wse '!AR4,Summary!$I:$I)/AR5</f>
        <v>0</v>
      </c>
      <c r="AS22" s="29">
        <f>SUMIF(Summary!$AR:$AR,'Captain Wse '!AS4,Summary!$I:$I)/AS5</f>
        <v>0</v>
      </c>
      <c r="AT22" s="29">
        <f>SUMIF(Summary!$AR:$AR,'Captain Wse '!AT4,Summary!$I:$I)/AT5</f>
        <v>0</v>
      </c>
      <c r="AU22" s="29">
        <f>SUMIF(Summary!$AR:$AR,'Captain Wse '!AU4,Summary!$I:$I)/AU5</f>
        <v>0</v>
      </c>
      <c r="AV22" s="29">
        <f>SUMIF(Summary!$AR:$AR,'Captain Wse '!AV4,Summary!$I:$I)/AV5</f>
        <v>0</v>
      </c>
      <c r="AW22" s="29">
        <f>SUMIF(Summary!$AR:$AR,'Captain Wse '!AW4,Summary!$I:$I)/AW5</f>
        <v>0</v>
      </c>
      <c r="AX22" s="29">
        <f>SUMIF(Summary!$AR:$AR,'Captain Wse '!AX4,Summary!$I:$I)/AX5</f>
        <v>0</v>
      </c>
      <c r="AY22" s="29">
        <f>SUMIF(Summary!$AR:$AR,'Captain Wse '!AY4,Summary!$I:$I)/AY5</f>
        <v>0</v>
      </c>
      <c r="AZ22" s="29">
        <f>SUMIF(Summary!$AR:$AR,'Captain Wse '!AZ4,Summary!$I:$I)/AZ5</f>
        <v>0</v>
      </c>
      <c r="BA22" s="29">
        <f>SUMIF(Summary!$AR:$AR,'Captain Wse '!BA4,Summary!$I:$I)/BA5</f>
        <v>0</v>
      </c>
      <c r="BB22" s="29">
        <f>SUMIF(Summary!$AR:$AR,'Captain Wse '!BB4,Summary!$I:$I)/BB5</f>
        <v>0</v>
      </c>
      <c r="BC22" s="29">
        <f>SUMIF(Summary!$AR:$AR,'Captain Wse '!BC4,Summary!$I:$I)/BC5</f>
        <v>0</v>
      </c>
      <c r="BD22" s="29">
        <f>SUMIF(Summary!$AR:$AR,'Captain Wse '!BD4,Summary!$I:$I)/BD5</f>
        <v>0</v>
      </c>
      <c r="BE22" s="29">
        <f>SUMIF(Summary!$AR:$AR,'Captain Wse '!BE4,Summary!$I:$I)/BE5</f>
        <v>0</v>
      </c>
      <c r="BF22" s="29">
        <f>SUMIF(Summary!$AR:$AR,'Captain Wse '!BF4,Summary!$I:$I)/BF5</f>
        <v>0</v>
      </c>
      <c r="BG22" s="29">
        <f>SUMIF(Summary!$AR:$AR,'Captain Wse '!BG4,Summary!$I:$I)/BG5</f>
        <v>0</v>
      </c>
      <c r="BH22" s="143">
        <v>1</v>
      </c>
    </row>
    <row r="23" spans="1:60">
      <c r="A23" s="182" t="s">
        <v>40</v>
      </c>
      <c r="B23" s="169">
        <f>SUM(C23:BG23)</f>
        <v>0</v>
      </c>
      <c r="C23" s="29">
        <f>SUMIF(Summary!$BD:$BD,'Captain Wse '!C4,Summary!$AF:$AF)/C5</f>
        <v>0</v>
      </c>
      <c r="D23" s="29">
        <f>SUMIF(Summary!$BD:$BD,'Captain Wse '!D4,Summary!$AF:$AF)/D5</f>
        <v>0</v>
      </c>
      <c r="E23" s="29">
        <f>SUMIF(Summary!$BD:$BD,'Captain Wse '!E4,Summary!$AF:$AF)/E5</f>
        <v>0</v>
      </c>
      <c r="F23" s="29">
        <f>SUMIF(Summary!$BD:$BD,'Captain Wse '!F4,Summary!$AF:$AF)/F5</f>
        <v>0</v>
      </c>
      <c r="G23" s="29">
        <f>SUMIF(Summary!$BD:$BD,'Captain Wse '!G4,Summary!$AF:$AF)/G5</f>
        <v>0</v>
      </c>
      <c r="H23" s="29">
        <f>SUMIF(Summary!$BD:$BD,'Captain Wse '!H4,Summary!$AF:$AF)/H5</f>
        <v>0</v>
      </c>
      <c r="I23" s="29">
        <f>SUMIF(Summary!$BD:$BD,'Captain Wse '!I4,Summary!$AF:$AF)/I5</f>
        <v>0</v>
      </c>
      <c r="J23" s="29">
        <f>SUMIF(Summary!$AR:$AR,'Captain Wse '!J4,Summary!$AF:$AF)/J5</f>
        <v>0</v>
      </c>
      <c r="K23" s="29">
        <f>SUMIF(Summary!$AR:$AR,'Captain Wse '!K4,Summary!$AF:$AF)/K5</f>
        <v>0</v>
      </c>
      <c r="L23" s="29">
        <f>SUMIF(Summary!$AR:$AR,'Captain Wse '!L4,Summary!$AF:$AF)/L5</f>
        <v>0</v>
      </c>
      <c r="M23" s="29">
        <f>SUMIF(Summary!$AR:$AR,'Captain Wse '!M4,Summary!$AF:$AF)/M5</f>
        <v>0</v>
      </c>
      <c r="N23" s="29">
        <f>SUMIF(Summary!$AR:$AR,'Captain Wse '!N4,Summary!$AF:$AF)/N5</f>
        <v>0</v>
      </c>
      <c r="O23" s="29">
        <f>SUMIF(Summary!$AR:$AR,'Captain Wse '!O4,Summary!$AF:$AF)/O5</f>
        <v>0</v>
      </c>
      <c r="P23" s="29">
        <f>SUMIF(Summary!$AR:$AR,'Captain Wse '!P4,Summary!$AF:$AF)/P5</f>
        <v>0</v>
      </c>
      <c r="Q23" s="29">
        <f>SUMIF(Summary!$AR:$AR,'Captain Wse '!Q4,Summary!$AF:$AF)/Q5</f>
        <v>0</v>
      </c>
      <c r="R23" s="29">
        <f>SUMIF(Summary!$AR:$AR,'Captain Wse '!R4,Summary!$AF:$AF)/R5</f>
        <v>0</v>
      </c>
      <c r="S23" s="29">
        <f>SUMIF(Summary!$AR:$AR,'Captain Wse '!S4,Summary!$AF:$AF)/S5</f>
        <v>0</v>
      </c>
      <c r="T23" s="29">
        <f>SUMIF(Summary!$AR:$AR,'Captain Wse '!T4,Summary!$AF:$AF)/T5</f>
        <v>0</v>
      </c>
      <c r="U23" s="29">
        <f>SUMIF(Summary!$AR:$AR,'Captain Wse '!U4,Summary!$AF:$AF)/U5</f>
        <v>0</v>
      </c>
      <c r="V23" s="29">
        <f>SUMIF(Summary!$AR:$AR,'Captain Wse '!V4,Summary!$AF:$AF)/V5</f>
        <v>0</v>
      </c>
      <c r="W23" s="29">
        <f>SUMIF(Summary!$AR:$AR,'Captain Wse '!W4,Summary!$AF:$AF)/W5</f>
        <v>0</v>
      </c>
      <c r="X23" s="29">
        <f>SUMIF(Summary!$AR:$AR,'Captain Wse '!X4,Summary!$AF:$AF)/X5</f>
        <v>0</v>
      </c>
      <c r="Y23" s="29">
        <f>SUMIF(Summary!$AR:$AR,'Captain Wse '!Y4,Summary!$AF:$AF)/Y5</f>
        <v>0</v>
      </c>
      <c r="Z23" s="29">
        <f>SUMIF(Summary!$AR:$AR,'Captain Wse '!Z4,Summary!$AF:$AF)/Z5</f>
        <v>0</v>
      </c>
      <c r="AA23" s="29">
        <f>SUMIF(Summary!$AR:$AR,'Captain Wse '!AA4,Summary!$AF:$AF)/AA5</f>
        <v>0</v>
      </c>
      <c r="AB23" s="29">
        <f>SUMIF(Summary!$AR:$AR,'Captain Wse '!AB4,Summary!$AF:$AF)/AB5</f>
        <v>0</v>
      </c>
      <c r="AC23" s="29">
        <f>SUMIF(Summary!$AR:$AR,'Captain Wse '!AC4,Summary!$AF:$AF)/AC5</f>
        <v>0</v>
      </c>
      <c r="AD23" s="29">
        <f>SUMIF(Summary!$AR:$AR,'Captain Wse '!AD4,Summary!$AF:$AF)/AD5</f>
        <v>0</v>
      </c>
      <c r="AE23" s="29">
        <f>SUMIF(Summary!$AR:$AR,'Captain Wse '!AE4,Summary!$AF:$AF)/AE5</f>
        <v>0</v>
      </c>
      <c r="AF23" s="29">
        <f>SUMIF(Summary!$AR:$AR,'Captain Wse '!AF4,Summary!$AF:$AF)/AF5</f>
        <v>0</v>
      </c>
      <c r="AG23" s="29">
        <f>SUMIF(Summary!$AR:$AR,'Captain Wse '!AG4,Summary!$AF:$AF)/AG5</f>
        <v>0</v>
      </c>
      <c r="AH23" s="29">
        <f>SUMIF(Summary!$AR:$AR,'Captain Wse '!AH4,Summary!$AF:$AF)/AH5</f>
        <v>0</v>
      </c>
      <c r="AI23" s="29">
        <f>SUMIF(Summary!$AR:$AR,'Captain Wse '!AI4,Summary!$AF:$AF)/AI5</f>
        <v>0</v>
      </c>
      <c r="AK23" s="29">
        <f>SUMIF(Summary!$AR:$AR,'Captain Wse '!AK4,Summary!$AF:$AF)/AK5</f>
        <v>0</v>
      </c>
      <c r="AL23" s="29">
        <f>SUMIF(Summary!$AR:$AR,'Captain Wse '!AL4,Summary!$AF:$AF)/AL5</f>
        <v>0</v>
      </c>
      <c r="AM23" s="29">
        <f>SUMIF(Summary!$AR:$AR,'Captain Wse '!AM4,Summary!$AF:$AF)/AM5</f>
        <v>0</v>
      </c>
      <c r="AN23" s="29">
        <f>SUMIF(Summary!$AR:$AR,'Captain Wse '!AN4,Summary!$AF:$AF)/AN5</f>
        <v>0</v>
      </c>
      <c r="AO23" s="29">
        <f>SUMIF(Summary!$AR:$AR,'Captain Wse '!AO4,Summary!$AF:$AF)/AO5</f>
        <v>0</v>
      </c>
      <c r="AP23" s="29">
        <f>SUMIF(Summary!$AR:$AR,'Captain Wse '!AP4,Summary!$AF:$AF)/AP5</f>
        <v>0</v>
      </c>
      <c r="AQ23" s="29">
        <f>SUMIF(Summary!$AR:$AR,'Captain Wse '!AQ4,Summary!$AF:$AF)/AQ5</f>
        <v>0</v>
      </c>
      <c r="AR23" s="29">
        <f>SUMIF(Summary!$AR:$AR,'Captain Wse '!AR4,Summary!$AF:$AF)/AR5</f>
        <v>0</v>
      </c>
      <c r="AS23" s="29">
        <f>SUMIF(Summary!$AR:$AR,'Captain Wse '!AS4,Summary!$AF:$AF)/AS5</f>
        <v>0</v>
      </c>
      <c r="AT23" s="29">
        <f>SUMIF(Summary!$AR:$AR,'Captain Wse '!AT4,Summary!$AF:$AF)/AT5</f>
        <v>0</v>
      </c>
      <c r="AU23" s="29">
        <f>SUMIF(Summary!$AR:$AR,'Captain Wse '!AU4,Summary!$AF:$AF)/AU5</f>
        <v>0</v>
      </c>
      <c r="AV23" s="29">
        <f>SUMIF(Summary!$AR:$AR,'Captain Wse '!AV4,Summary!$AF:$AF)/AV5</f>
        <v>0</v>
      </c>
      <c r="AW23" s="29">
        <f>SUMIF(Summary!$AR:$AR,'Captain Wse '!AW4,Summary!$AF:$AF)/AW5</f>
        <v>0</v>
      </c>
      <c r="AX23" s="29">
        <f>SUMIF(Summary!$AR:$AR,'Captain Wse '!AX4,Summary!$AF:$AF)/AX5</f>
        <v>0</v>
      </c>
      <c r="AY23" s="29">
        <f>SUMIF(Summary!$AR:$AR,'Captain Wse '!AY4,Summary!$AF:$AF)/AY5</f>
        <v>0</v>
      </c>
      <c r="AZ23" s="29">
        <f>SUMIF(Summary!$AR:$AR,'Captain Wse '!AZ4,Summary!$AF:$AF)/AZ5</f>
        <v>0</v>
      </c>
      <c r="BA23" s="29">
        <f>SUMIF(Summary!$AR:$AR,'Captain Wse '!BA4,Summary!$AF:$AF)/BA5</f>
        <v>0</v>
      </c>
      <c r="BB23" s="29">
        <f>SUMIF(Summary!$AR:$AR,'Captain Wse '!BB4,Summary!$AF:$AF)/BB5</f>
        <v>0</v>
      </c>
      <c r="BC23" s="29">
        <f>SUMIF(Summary!$AR:$AR,'Captain Wse '!BC4,Summary!$AF:$AF)/BC5</f>
        <v>0</v>
      </c>
      <c r="BD23" s="29">
        <f>SUMIF(Summary!$AR:$AR,'Captain Wse '!BD4,Summary!$AF:$AF)/BD5</f>
        <v>0</v>
      </c>
      <c r="BE23" s="29">
        <f>SUMIF(Summary!$AR:$AR,'Captain Wse '!BE4,Summary!$AF:$AF)/BE5</f>
        <v>0</v>
      </c>
      <c r="BF23" s="29">
        <f>SUMIF(Summary!$AR:$AR,'Captain Wse '!BF4,Summary!$AF:$AF)/BF5</f>
        <v>0</v>
      </c>
      <c r="BG23" s="29">
        <f>SUMIF(Summary!$AR:$AR,'Captain Wse '!BG4,Summary!$AF:$AF)/BG5</f>
        <v>0</v>
      </c>
      <c r="BH23" s="143">
        <v>1</v>
      </c>
    </row>
    <row r="24" spans="1:60">
      <c r="A24" s="183" t="s">
        <v>64</v>
      </c>
      <c r="B24" s="30" t="e">
        <f t="shared" ref="B24:AI24" si="16">B58/B8</f>
        <v>#DIV/0!</v>
      </c>
      <c r="C24" s="30" t="e">
        <f t="shared" si="16"/>
        <v>#DIV/0!</v>
      </c>
      <c r="D24" s="30" t="e">
        <f t="shared" ref="D24:I24" si="17">D58/D8</f>
        <v>#DIV/0!</v>
      </c>
      <c r="E24" s="30" t="e">
        <f t="shared" si="17"/>
        <v>#DIV/0!</v>
      </c>
      <c r="F24" s="30" t="e">
        <f t="shared" si="17"/>
        <v>#DIV/0!</v>
      </c>
      <c r="G24" s="30" t="e">
        <f t="shared" si="17"/>
        <v>#DIV/0!</v>
      </c>
      <c r="H24" s="30" t="e">
        <f t="shared" si="17"/>
        <v>#DIV/0!</v>
      </c>
      <c r="I24" s="30" t="e">
        <f t="shared" si="17"/>
        <v>#DIV/0!</v>
      </c>
      <c r="J24" s="30" t="e">
        <f t="shared" si="16"/>
        <v>#DIV/0!</v>
      </c>
      <c r="K24" s="30" t="e">
        <f t="shared" si="16"/>
        <v>#DIV/0!</v>
      </c>
      <c r="L24" s="30" t="e">
        <f t="shared" si="16"/>
        <v>#DIV/0!</v>
      </c>
      <c r="M24" s="30" t="e">
        <f t="shared" si="16"/>
        <v>#DIV/0!</v>
      </c>
      <c r="N24" s="30" t="e">
        <f t="shared" si="16"/>
        <v>#DIV/0!</v>
      </c>
      <c r="O24" s="30" t="e">
        <f t="shared" si="16"/>
        <v>#DIV/0!</v>
      </c>
      <c r="P24" s="30" t="e">
        <f t="shared" si="16"/>
        <v>#DIV/0!</v>
      </c>
      <c r="Q24" s="30" t="e">
        <f t="shared" si="16"/>
        <v>#DIV/0!</v>
      </c>
      <c r="R24" s="30" t="e">
        <f t="shared" si="16"/>
        <v>#DIV/0!</v>
      </c>
      <c r="S24" s="30" t="e">
        <f t="shared" si="16"/>
        <v>#DIV/0!</v>
      </c>
      <c r="T24" s="30" t="e">
        <f t="shared" si="16"/>
        <v>#DIV/0!</v>
      </c>
      <c r="U24" s="30" t="e">
        <f t="shared" si="16"/>
        <v>#DIV/0!</v>
      </c>
      <c r="V24" s="30" t="e">
        <f t="shared" si="16"/>
        <v>#DIV/0!</v>
      </c>
      <c r="W24" s="30" t="e">
        <f t="shared" si="16"/>
        <v>#DIV/0!</v>
      </c>
      <c r="X24" s="30" t="e">
        <f t="shared" si="16"/>
        <v>#DIV/0!</v>
      </c>
      <c r="Y24" s="30" t="e">
        <f t="shared" si="16"/>
        <v>#DIV/0!</v>
      </c>
      <c r="Z24" s="30" t="e">
        <f t="shared" si="16"/>
        <v>#DIV/0!</v>
      </c>
      <c r="AA24" s="30" t="e">
        <f t="shared" si="16"/>
        <v>#DIV/0!</v>
      </c>
      <c r="AB24" s="30" t="e">
        <f t="shared" si="16"/>
        <v>#DIV/0!</v>
      </c>
      <c r="AC24" s="30" t="e">
        <f t="shared" si="16"/>
        <v>#DIV/0!</v>
      </c>
      <c r="AD24" s="30" t="e">
        <f t="shared" si="16"/>
        <v>#DIV/0!</v>
      </c>
      <c r="AE24" s="30" t="e">
        <f t="shared" si="16"/>
        <v>#DIV/0!</v>
      </c>
      <c r="AF24" s="30" t="e">
        <f t="shared" si="16"/>
        <v>#DIV/0!</v>
      </c>
      <c r="AG24" s="30" t="e">
        <f t="shared" si="16"/>
        <v>#DIV/0!</v>
      </c>
      <c r="AH24" s="30" t="e">
        <f t="shared" si="16"/>
        <v>#DIV/0!</v>
      </c>
      <c r="AI24" s="30" t="e">
        <f t="shared" si="16"/>
        <v>#DIV/0!</v>
      </c>
      <c r="AK24" s="30" t="e">
        <f t="shared" ref="AK24:BG24" si="18">AK58/AK8</f>
        <v>#DIV/0!</v>
      </c>
      <c r="AL24" s="30" t="e">
        <f t="shared" si="18"/>
        <v>#DIV/0!</v>
      </c>
      <c r="AM24" s="30" t="e">
        <f t="shared" si="18"/>
        <v>#DIV/0!</v>
      </c>
      <c r="AN24" s="30" t="e">
        <f t="shared" si="18"/>
        <v>#DIV/0!</v>
      </c>
      <c r="AO24" s="30" t="e">
        <f t="shared" si="18"/>
        <v>#DIV/0!</v>
      </c>
      <c r="AP24" s="30" t="e">
        <f t="shared" si="18"/>
        <v>#DIV/0!</v>
      </c>
      <c r="AQ24" s="30" t="e">
        <f t="shared" si="18"/>
        <v>#DIV/0!</v>
      </c>
      <c r="AR24" s="30" t="e">
        <f t="shared" si="18"/>
        <v>#DIV/0!</v>
      </c>
      <c r="AS24" s="30" t="e">
        <f t="shared" si="18"/>
        <v>#DIV/0!</v>
      </c>
      <c r="AT24" s="30" t="e">
        <f t="shared" si="18"/>
        <v>#DIV/0!</v>
      </c>
      <c r="AU24" s="30" t="e">
        <f t="shared" si="18"/>
        <v>#DIV/0!</v>
      </c>
      <c r="AV24" s="30" t="e">
        <f t="shared" si="18"/>
        <v>#DIV/0!</v>
      </c>
      <c r="AW24" s="30" t="e">
        <f t="shared" si="18"/>
        <v>#DIV/0!</v>
      </c>
      <c r="AX24" s="30" t="e">
        <f t="shared" si="18"/>
        <v>#DIV/0!</v>
      </c>
      <c r="AY24" s="30" t="e">
        <f t="shared" si="18"/>
        <v>#DIV/0!</v>
      </c>
      <c r="AZ24" s="30" t="e">
        <f t="shared" si="18"/>
        <v>#DIV/0!</v>
      </c>
      <c r="BA24" s="30" t="e">
        <f t="shared" si="18"/>
        <v>#DIV/0!</v>
      </c>
      <c r="BB24" s="30" t="e">
        <f t="shared" si="18"/>
        <v>#DIV/0!</v>
      </c>
      <c r="BC24" s="30" t="e">
        <f t="shared" si="18"/>
        <v>#DIV/0!</v>
      </c>
      <c r="BD24" s="30" t="e">
        <f t="shared" si="18"/>
        <v>#DIV/0!</v>
      </c>
      <c r="BE24" s="30" t="e">
        <f t="shared" si="18"/>
        <v>#DIV/0!</v>
      </c>
      <c r="BF24" s="30" t="e">
        <f t="shared" si="18"/>
        <v>#DIV/0!</v>
      </c>
      <c r="BG24" s="30" t="e">
        <f t="shared" si="18"/>
        <v>#DIV/0!</v>
      </c>
      <c r="BH24" s="143">
        <v>1</v>
      </c>
    </row>
    <row r="25" spans="1:60">
      <c r="A25" s="180"/>
      <c r="BH25" s="143">
        <v>1</v>
      </c>
    </row>
    <row r="26" spans="1:60">
      <c r="A26" s="181"/>
    </row>
    <row r="27" spans="1:60">
      <c r="A27" s="184" t="s">
        <v>65</v>
      </c>
      <c r="B27" s="32" t="e">
        <f t="shared" ref="B27:AI27" si="19">B21/B9</f>
        <v>#DIV/0!</v>
      </c>
      <c r="C27" s="32" t="e">
        <f t="shared" si="19"/>
        <v>#DIV/0!</v>
      </c>
      <c r="D27" s="32" t="e">
        <f t="shared" ref="D27:I27" si="20">D21/D9</f>
        <v>#DIV/0!</v>
      </c>
      <c r="E27" s="32" t="e">
        <f t="shared" si="20"/>
        <v>#DIV/0!</v>
      </c>
      <c r="F27" s="32" t="e">
        <f t="shared" si="20"/>
        <v>#DIV/0!</v>
      </c>
      <c r="G27" s="32" t="e">
        <f t="shared" si="20"/>
        <v>#DIV/0!</v>
      </c>
      <c r="H27" s="32" t="e">
        <f t="shared" si="20"/>
        <v>#DIV/0!</v>
      </c>
      <c r="I27" s="32" t="e">
        <f t="shared" si="20"/>
        <v>#DIV/0!</v>
      </c>
      <c r="J27" s="32" t="e">
        <f t="shared" si="19"/>
        <v>#DIV/0!</v>
      </c>
      <c r="K27" s="32" t="e">
        <f t="shared" si="19"/>
        <v>#DIV/0!</v>
      </c>
      <c r="L27" s="32" t="e">
        <f t="shared" si="19"/>
        <v>#DIV/0!</v>
      </c>
      <c r="M27" s="32" t="e">
        <f t="shared" si="19"/>
        <v>#DIV/0!</v>
      </c>
      <c r="N27" s="32" t="e">
        <f t="shared" si="19"/>
        <v>#DIV/0!</v>
      </c>
      <c r="O27" s="32" t="e">
        <f t="shared" si="19"/>
        <v>#DIV/0!</v>
      </c>
      <c r="P27" s="32" t="e">
        <f t="shared" si="19"/>
        <v>#DIV/0!</v>
      </c>
      <c r="Q27" s="32" t="e">
        <f t="shared" si="19"/>
        <v>#DIV/0!</v>
      </c>
      <c r="R27" s="32" t="e">
        <f t="shared" si="19"/>
        <v>#DIV/0!</v>
      </c>
      <c r="S27" s="32" t="e">
        <f t="shared" si="19"/>
        <v>#DIV/0!</v>
      </c>
      <c r="T27" s="32" t="e">
        <f t="shared" si="19"/>
        <v>#DIV/0!</v>
      </c>
      <c r="U27" s="32" t="e">
        <f t="shared" si="19"/>
        <v>#DIV/0!</v>
      </c>
      <c r="V27" s="32" t="e">
        <f t="shared" si="19"/>
        <v>#DIV/0!</v>
      </c>
      <c r="W27" s="32" t="e">
        <f t="shared" si="19"/>
        <v>#DIV/0!</v>
      </c>
      <c r="X27" s="32" t="e">
        <f t="shared" si="19"/>
        <v>#DIV/0!</v>
      </c>
      <c r="Y27" s="32" t="e">
        <f t="shared" si="19"/>
        <v>#DIV/0!</v>
      </c>
      <c r="Z27" s="32" t="e">
        <f t="shared" si="19"/>
        <v>#DIV/0!</v>
      </c>
      <c r="AA27" s="32" t="e">
        <f t="shared" si="19"/>
        <v>#DIV/0!</v>
      </c>
      <c r="AB27" s="32" t="e">
        <f t="shared" si="19"/>
        <v>#DIV/0!</v>
      </c>
      <c r="AC27" s="32" t="e">
        <f t="shared" si="19"/>
        <v>#DIV/0!</v>
      </c>
      <c r="AD27" s="32" t="e">
        <f t="shared" si="19"/>
        <v>#DIV/0!</v>
      </c>
      <c r="AE27" s="32" t="e">
        <f t="shared" si="19"/>
        <v>#DIV/0!</v>
      </c>
      <c r="AF27" s="32" t="e">
        <f t="shared" si="19"/>
        <v>#DIV/0!</v>
      </c>
      <c r="AG27" s="32" t="e">
        <f t="shared" si="19"/>
        <v>#DIV/0!</v>
      </c>
      <c r="AH27" s="32" t="e">
        <f t="shared" si="19"/>
        <v>#DIV/0!</v>
      </c>
      <c r="AI27" s="32" t="e">
        <f t="shared" si="19"/>
        <v>#DIV/0!</v>
      </c>
      <c r="AK27" s="32" t="e">
        <f t="shared" ref="AK27:BG27" si="21">AK21/AK9</f>
        <v>#DIV/0!</v>
      </c>
      <c r="AL27" s="32" t="e">
        <f t="shared" si="21"/>
        <v>#DIV/0!</v>
      </c>
      <c r="AM27" s="32" t="e">
        <f t="shared" si="21"/>
        <v>#DIV/0!</v>
      </c>
      <c r="AN27" s="32" t="e">
        <f t="shared" si="21"/>
        <v>#DIV/0!</v>
      </c>
      <c r="AO27" s="32" t="e">
        <f t="shared" si="21"/>
        <v>#DIV/0!</v>
      </c>
      <c r="AP27" s="32" t="e">
        <f t="shared" si="21"/>
        <v>#DIV/0!</v>
      </c>
      <c r="AQ27" s="32" t="e">
        <f t="shared" si="21"/>
        <v>#DIV/0!</v>
      </c>
      <c r="AR27" s="32" t="e">
        <f t="shared" si="21"/>
        <v>#DIV/0!</v>
      </c>
      <c r="AS27" s="32" t="e">
        <f t="shared" si="21"/>
        <v>#DIV/0!</v>
      </c>
      <c r="AT27" s="32" t="e">
        <f t="shared" si="21"/>
        <v>#DIV/0!</v>
      </c>
      <c r="AU27" s="32" t="e">
        <f t="shared" si="21"/>
        <v>#DIV/0!</v>
      </c>
      <c r="AV27" s="32" t="e">
        <f t="shared" si="21"/>
        <v>#DIV/0!</v>
      </c>
      <c r="AW27" s="32" t="e">
        <f t="shared" si="21"/>
        <v>#DIV/0!</v>
      </c>
      <c r="AX27" s="32" t="e">
        <f t="shared" si="21"/>
        <v>#DIV/0!</v>
      </c>
      <c r="AY27" s="32" t="e">
        <f t="shared" si="21"/>
        <v>#DIV/0!</v>
      </c>
      <c r="AZ27" s="32" t="e">
        <f t="shared" si="21"/>
        <v>#DIV/0!</v>
      </c>
      <c r="BA27" s="32" t="e">
        <f t="shared" si="21"/>
        <v>#DIV/0!</v>
      </c>
      <c r="BB27" s="32" t="e">
        <f t="shared" si="21"/>
        <v>#DIV/0!</v>
      </c>
      <c r="BC27" s="32" t="e">
        <f t="shared" si="21"/>
        <v>#DIV/0!</v>
      </c>
      <c r="BD27" s="32" t="e">
        <f t="shared" si="21"/>
        <v>#DIV/0!</v>
      </c>
      <c r="BE27" s="32" t="e">
        <f t="shared" si="21"/>
        <v>#DIV/0!</v>
      </c>
      <c r="BF27" s="32" t="e">
        <f t="shared" si="21"/>
        <v>#DIV/0!</v>
      </c>
      <c r="BG27" s="32" t="e">
        <f t="shared" si="21"/>
        <v>#DIV/0!</v>
      </c>
      <c r="BH27" s="143">
        <v>1</v>
      </c>
    </row>
    <row r="28" spans="1:60">
      <c r="A28" s="184" t="s">
        <v>41</v>
      </c>
      <c r="B28" s="32" t="e">
        <f t="shared" ref="B28:AI28" si="22">B22/B9</f>
        <v>#DIV/0!</v>
      </c>
      <c r="C28" s="32" t="e">
        <f t="shared" si="22"/>
        <v>#DIV/0!</v>
      </c>
      <c r="D28" s="32" t="e">
        <f t="shared" ref="D28:I28" si="23">D22/D9</f>
        <v>#DIV/0!</v>
      </c>
      <c r="E28" s="32" t="e">
        <f t="shared" si="23"/>
        <v>#DIV/0!</v>
      </c>
      <c r="F28" s="32" t="e">
        <f t="shared" si="23"/>
        <v>#DIV/0!</v>
      </c>
      <c r="G28" s="32" t="e">
        <f t="shared" si="23"/>
        <v>#DIV/0!</v>
      </c>
      <c r="H28" s="32" t="e">
        <f t="shared" si="23"/>
        <v>#DIV/0!</v>
      </c>
      <c r="I28" s="32" t="e">
        <f t="shared" si="23"/>
        <v>#DIV/0!</v>
      </c>
      <c r="J28" s="32" t="e">
        <f t="shared" si="22"/>
        <v>#DIV/0!</v>
      </c>
      <c r="K28" s="32" t="e">
        <f t="shared" si="22"/>
        <v>#DIV/0!</v>
      </c>
      <c r="L28" s="32" t="e">
        <f t="shared" si="22"/>
        <v>#DIV/0!</v>
      </c>
      <c r="M28" s="32" t="e">
        <f t="shared" si="22"/>
        <v>#DIV/0!</v>
      </c>
      <c r="N28" s="32" t="e">
        <f t="shared" si="22"/>
        <v>#DIV/0!</v>
      </c>
      <c r="O28" s="32" t="e">
        <f t="shared" si="22"/>
        <v>#DIV/0!</v>
      </c>
      <c r="P28" s="32" t="e">
        <f t="shared" si="22"/>
        <v>#DIV/0!</v>
      </c>
      <c r="Q28" s="32" t="e">
        <f t="shared" si="22"/>
        <v>#DIV/0!</v>
      </c>
      <c r="R28" s="32" t="e">
        <f t="shared" si="22"/>
        <v>#DIV/0!</v>
      </c>
      <c r="S28" s="32" t="e">
        <f t="shared" si="22"/>
        <v>#DIV/0!</v>
      </c>
      <c r="T28" s="32" t="e">
        <f t="shared" si="22"/>
        <v>#DIV/0!</v>
      </c>
      <c r="U28" s="32" t="e">
        <f t="shared" si="22"/>
        <v>#DIV/0!</v>
      </c>
      <c r="V28" s="32" t="e">
        <f t="shared" si="22"/>
        <v>#DIV/0!</v>
      </c>
      <c r="W28" s="32" t="e">
        <f t="shared" si="22"/>
        <v>#DIV/0!</v>
      </c>
      <c r="X28" s="32" t="e">
        <f t="shared" si="22"/>
        <v>#DIV/0!</v>
      </c>
      <c r="Y28" s="32" t="e">
        <f t="shared" si="22"/>
        <v>#DIV/0!</v>
      </c>
      <c r="Z28" s="32" t="e">
        <f t="shared" si="22"/>
        <v>#DIV/0!</v>
      </c>
      <c r="AA28" s="32" t="e">
        <f t="shared" si="22"/>
        <v>#DIV/0!</v>
      </c>
      <c r="AB28" s="32" t="e">
        <f t="shared" si="22"/>
        <v>#DIV/0!</v>
      </c>
      <c r="AC28" s="32" t="e">
        <f t="shared" si="22"/>
        <v>#DIV/0!</v>
      </c>
      <c r="AD28" s="32" t="e">
        <f t="shared" si="22"/>
        <v>#DIV/0!</v>
      </c>
      <c r="AE28" s="32" t="e">
        <f t="shared" si="22"/>
        <v>#DIV/0!</v>
      </c>
      <c r="AF28" s="32" t="e">
        <f t="shared" si="22"/>
        <v>#DIV/0!</v>
      </c>
      <c r="AG28" s="32" t="e">
        <f t="shared" si="22"/>
        <v>#DIV/0!</v>
      </c>
      <c r="AH28" s="32" t="e">
        <f t="shared" si="22"/>
        <v>#DIV/0!</v>
      </c>
      <c r="AI28" s="32" t="e">
        <f t="shared" si="22"/>
        <v>#DIV/0!</v>
      </c>
      <c r="AK28" s="32" t="e">
        <f t="shared" ref="AK28:BG28" si="24">AK22/AK9</f>
        <v>#DIV/0!</v>
      </c>
      <c r="AL28" s="32" t="e">
        <f t="shared" si="24"/>
        <v>#DIV/0!</v>
      </c>
      <c r="AM28" s="32" t="e">
        <f t="shared" si="24"/>
        <v>#DIV/0!</v>
      </c>
      <c r="AN28" s="32" t="e">
        <f t="shared" si="24"/>
        <v>#DIV/0!</v>
      </c>
      <c r="AO28" s="32" t="e">
        <f t="shared" si="24"/>
        <v>#DIV/0!</v>
      </c>
      <c r="AP28" s="32" t="e">
        <f t="shared" si="24"/>
        <v>#DIV/0!</v>
      </c>
      <c r="AQ28" s="32" t="e">
        <f t="shared" si="24"/>
        <v>#DIV/0!</v>
      </c>
      <c r="AR28" s="32" t="e">
        <f t="shared" si="24"/>
        <v>#DIV/0!</v>
      </c>
      <c r="AS28" s="32" t="e">
        <f t="shared" si="24"/>
        <v>#DIV/0!</v>
      </c>
      <c r="AT28" s="32" t="e">
        <f t="shared" si="24"/>
        <v>#DIV/0!</v>
      </c>
      <c r="AU28" s="32" t="e">
        <f t="shared" si="24"/>
        <v>#DIV/0!</v>
      </c>
      <c r="AV28" s="32" t="e">
        <f t="shared" si="24"/>
        <v>#DIV/0!</v>
      </c>
      <c r="AW28" s="32" t="e">
        <f t="shared" si="24"/>
        <v>#DIV/0!</v>
      </c>
      <c r="AX28" s="32" t="e">
        <f t="shared" si="24"/>
        <v>#DIV/0!</v>
      </c>
      <c r="AY28" s="32" t="e">
        <f t="shared" si="24"/>
        <v>#DIV/0!</v>
      </c>
      <c r="AZ28" s="32" t="e">
        <f t="shared" si="24"/>
        <v>#DIV/0!</v>
      </c>
      <c r="BA28" s="32" t="e">
        <f t="shared" si="24"/>
        <v>#DIV/0!</v>
      </c>
      <c r="BB28" s="32" t="e">
        <f t="shared" si="24"/>
        <v>#DIV/0!</v>
      </c>
      <c r="BC28" s="32" t="e">
        <f t="shared" si="24"/>
        <v>#DIV/0!</v>
      </c>
      <c r="BD28" s="32" t="e">
        <f t="shared" si="24"/>
        <v>#DIV/0!</v>
      </c>
      <c r="BE28" s="32" t="e">
        <f t="shared" si="24"/>
        <v>#DIV/0!</v>
      </c>
      <c r="BF28" s="32" t="e">
        <f t="shared" si="24"/>
        <v>#DIV/0!</v>
      </c>
      <c r="BG28" s="32" t="e">
        <f t="shared" si="24"/>
        <v>#DIV/0!</v>
      </c>
      <c r="BH28" s="143">
        <v>1</v>
      </c>
    </row>
    <row r="29" spans="1:60">
      <c r="A29" s="185" t="s">
        <v>89</v>
      </c>
      <c r="B29" s="53" t="e">
        <f t="shared" ref="B29:AI29" si="25">B23/B9</f>
        <v>#DIV/0!</v>
      </c>
      <c r="C29" s="53" t="e">
        <f t="shared" si="25"/>
        <v>#DIV/0!</v>
      </c>
      <c r="D29" s="53" t="e">
        <f t="shared" ref="D29:I29" si="26">D23/D9</f>
        <v>#DIV/0!</v>
      </c>
      <c r="E29" s="53" t="e">
        <f t="shared" si="26"/>
        <v>#DIV/0!</v>
      </c>
      <c r="F29" s="53" t="e">
        <f t="shared" si="26"/>
        <v>#DIV/0!</v>
      </c>
      <c r="G29" s="53" t="e">
        <f t="shared" si="26"/>
        <v>#DIV/0!</v>
      </c>
      <c r="H29" s="53" t="e">
        <f t="shared" si="26"/>
        <v>#DIV/0!</v>
      </c>
      <c r="I29" s="53" t="e">
        <f t="shared" si="26"/>
        <v>#DIV/0!</v>
      </c>
      <c r="J29" s="53" t="e">
        <f t="shared" si="25"/>
        <v>#DIV/0!</v>
      </c>
      <c r="K29" s="53" t="e">
        <f t="shared" si="25"/>
        <v>#DIV/0!</v>
      </c>
      <c r="L29" s="53" t="e">
        <f t="shared" si="25"/>
        <v>#DIV/0!</v>
      </c>
      <c r="M29" s="53" t="e">
        <f t="shared" si="25"/>
        <v>#DIV/0!</v>
      </c>
      <c r="N29" s="53" t="e">
        <f t="shared" si="25"/>
        <v>#DIV/0!</v>
      </c>
      <c r="O29" s="53" t="e">
        <f t="shared" si="25"/>
        <v>#DIV/0!</v>
      </c>
      <c r="P29" s="53" t="e">
        <f t="shared" si="25"/>
        <v>#DIV/0!</v>
      </c>
      <c r="Q29" s="53" t="e">
        <f t="shared" si="25"/>
        <v>#DIV/0!</v>
      </c>
      <c r="R29" s="53" t="e">
        <f t="shared" si="25"/>
        <v>#DIV/0!</v>
      </c>
      <c r="S29" s="53" t="e">
        <f t="shared" si="25"/>
        <v>#DIV/0!</v>
      </c>
      <c r="T29" s="53" t="e">
        <f t="shared" si="25"/>
        <v>#DIV/0!</v>
      </c>
      <c r="U29" s="53" t="e">
        <f t="shared" si="25"/>
        <v>#DIV/0!</v>
      </c>
      <c r="V29" s="53" t="e">
        <f t="shared" si="25"/>
        <v>#DIV/0!</v>
      </c>
      <c r="W29" s="53" t="e">
        <f t="shared" si="25"/>
        <v>#DIV/0!</v>
      </c>
      <c r="X29" s="53" t="e">
        <f t="shared" si="25"/>
        <v>#DIV/0!</v>
      </c>
      <c r="Y29" s="53" t="e">
        <f t="shared" si="25"/>
        <v>#DIV/0!</v>
      </c>
      <c r="Z29" s="53" t="e">
        <f t="shared" si="25"/>
        <v>#DIV/0!</v>
      </c>
      <c r="AA29" s="53" t="e">
        <f t="shared" si="25"/>
        <v>#DIV/0!</v>
      </c>
      <c r="AB29" s="53" t="e">
        <f t="shared" si="25"/>
        <v>#DIV/0!</v>
      </c>
      <c r="AC29" s="53" t="e">
        <f t="shared" si="25"/>
        <v>#DIV/0!</v>
      </c>
      <c r="AD29" s="53" t="e">
        <f t="shared" si="25"/>
        <v>#DIV/0!</v>
      </c>
      <c r="AE29" s="53" t="e">
        <f t="shared" si="25"/>
        <v>#DIV/0!</v>
      </c>
      <c r="AF29" s="53" t="e">
        <f t="shared" si="25"/>
        <v>#DIV/0!</v>
      </c>
      <c r="AG29" s="53" t="e">
        <f t="shared" si="25"/>
        <v>#DIV/0!</v>
      </c>
      <c r="AH29" s="53" t="e">
        <f t="shared" si="25"/>
        <v>#DIV/0!</v>
      </c>
      <c r="AI29" s="53" t="e">
        <f t="shared" si="25"/>
        <v>#DIV/0!</v>
      </c>
      <c r="AK29" s="53" t="e">
        <f t="shared" ref="AK29:BG29" si="27">AK23/AK9</f>
        <v>#DIV/0!</v>
      </c>
      <c r="AL29" s="53" t="e">
        <f t="shared" si="27"/>
        <v>#DIV/0!</v>
      </c>
      <c r="AM29" s="53" t="e">
        <f t="shared" si="27"/>
        <v>#DIV/0!</v>
      </c>
      <c r="AN29" s="53" t="e">
        <f t="shared" si="27"/>
        <v>#DIV/0!</v>
      </c>
      <c r="AO29" s="53" t="e">
        <f t="shared" si="27"/>
        <v>#DIV/0!</v>
      </c>
      <c r="AP29" s="53" t="e">
        <f t="shared" si="27"/>
        <v>#DIV/0!</v>
      </c>
      <c r="AQ29" s="53" t="e">
        <f t="shared" si="27"/>
        <v>#DIV/0!</v>
      </c>
      <c r="AR29" s="53" t="e">
        <f t="shared" si="27"/>
        <v>#DIV/0!</v>
      </c>
      <c r="AS29" s="53" t="e">
        <f t="shared" si="27"/>
        <v>#DIV/0!</v>
      </c>
      <c r="AT29" s="53" t="e">
        <f t="shared" si="27"/>
        <v>#DIV/0!</v>
      </c>
      <c r="AU29" s="53" t="e">
        <f t="shared" si="27"/>
        <v>#DIV/0!</v>
      </c>
      <c r="AV29" s="53" t="e">
        <f t="shared" si="27"/>
        <v>#DIV/0!</v>
      </c>
      <c r="AW29" s="53" t="e">
        <f t="shared" si="27"/>
        <v>#DIV/0!</v>
      </c>
      <c r="AX29" s="53" t="e">
        <f t="shared" si="27"/>
        <v>#DIV/0!</v>
      </c>
      <c r="AY29" s="53" t="e">
        <f t="shared" si="27"/>
        <v>#DIV/0!</v>
      </c>
      <c r="AZ29" s="53" t="e">
        <f t="shared" si="27"/>
        <v>#DIV/0!</v>
      </c>
      <c r="BA29" s="53" t="e">
        <f t="shared" si="27"/>
        <v>#DIV/0!</v>
      </c>
      <c r="BB29" s="53" t="e">
        <f t="shared" si="27"/>
        <v>#DIV/0!</v>
      </c>
      <c r="BC29" s="53" t="e">
        <f t="shared" si="27"/>
        <v>#DIV/0!</v>
      </c>
      <c r="BD29" s="53" t="e">
        <f t="shared" si="27"/>
        <v>#DIV/0!</v>
      </c>
      <c r="BE29" s="53" t="e">
        <f t="shared" si="27"/>
        <v>#DIV/0!</v>
      </c>
      <c r="BF29" s="53" t="e">
        <f t="shared" si="27"/>
        <v>#DIV/0!</v>
      </c>
      <c r="BG29" s="53" t="e">
        <f t="shared" si="27"/>
        <v>#DIV/0!</v>
      </c>
      <c r="BH29" s="143">
        <v>1</v>
      </c>
    </row>
    <row r="30" spans="1:60">
      <c r="A30" s="185" t="s">
        <v>42</v>
      </c>
      <c r="B30" s="53" t="e">
        <f t="shared" ref="B30:AI30" si="28">B23/B8</f>
        <v>#DIV/0!</v>
      </c>
      <c r="C30" s="53" t="e">
        <f t="shared" si="28"/>
        <v>#DIV/0!</v>
      </c>
      <c r="D30" s="53" t="e">
        <f t="shared" ref="D30:I30" si="29">D23/D8</f>
        <v>#DIV/0!</v>
      </c>
      <c r="E30" s="53" t="e">
        <f t="shared" si="29"/>
        <v>#DIV/0!</v>
      </c>
      <c r="F30" s="53" t="e">
        <f t="shared" si="29"/>
        <v>#DIV/0!</v>
      </c>
      <c r="G30" s="53" t="e">
        <f t="shared" si="29"/>
        <v>#DIV/0!</v>
      </c>
      <c r="H30" s="53" t="e">
        <f t="shared" si="29"/>
        <v>#DIV/0!</v>
      </c>
      <c r="I30" s="53" t="e">
        <f t="shared" si="29"/>
        <v>#DIV/0!</v>
      </c>
      <c r="J30" s="53" t="e">
        <f t="shared" si="28"/>
        <v>#DIV/0!</v>
      </c>
      <c r="K30" s="53" t="e">
        <f t="shared" si="28"/>
        <v>#DIV/0!</v>
      </c>
      <c r="L30" s="53" t="e">
        <f t="shared" si="28"/>
        <v>#DIV/0!</v>
      </c>
      <c r="M30" s="53" t="e">
        <f t="shared" si="28"/>
        <v>#DIV/0!</v>
      </c>
      <c r="N30" s="53" t="e">
        <f t="shared" si="28"/>
        <v>#DIV/0!</v>
      </c>
      <c r="O30" s="53" t="e">
        <f t="shared" si="28"/>
        <v>#DIV/0!</v>
      </c>
      <c r="P30" s="53" t="e">
        <f t="shared" si="28"/>
        <v>#DIV/0!</v>
      </c>
      <c r="Q30" s="53" t="e">
        <f t="shared" si="28"/>
        <v>#DIV/0!</v>
      </c>
      <c r="R30" s="53" t="e">
        <f t="shared" si="28"/>
        <v>#DIV/0!</v>
      </c>
      <c r="S30" s="53" t="e">
        <f t="shared" si="28"/>
        <v>#DIV/0!</v>
      </c>
      <c r="T30" s="53" t="e">
        <f t="shared" si="28"/>
        <v>#DIV/0!</v>
      </c>
      <c r="U30" s="53" t="e">
        <f t="shared" si="28"/>
        <v>#DIV/0!</v>
      </c>
      <c r="V30" s="53" t="e">
        <f t="shared" si="28"/>
        <v>#DIV/0!</v>
      </c>
      <c r="W30" s="53" t="e">
        <f t="shared" si="28"/>
        <v>#DIV/0!</v>
      </c>
      <c r="X30" s="53" t="e">
        <f t="shared" si="28"/>
        <v>#DIV/0!</v>
      </c>
      <c r="Y30" s="53" t="e">
        <f t="shared" si="28"/>
        <v>#DIV/0!</v>
      </c>
      <c r="Z30" s="53" t="e">
        <f t="shared" si="28"/>
        <v>#DIV/0!</v>
      </c>
      <c r="AA30" s="53" t="e">
        <f t="shared" si="28"/>
        <v>#DIV/0!</v>
      </c>
      <c r="AB30" s="53" t="e">
        <f t="shared" si="28"/>
        <v>#DIV/0!</v>
      </c>
      <c r="AC30" s="53" t="e">
        <f t="shared" si="28"/>
        <v>#DIV/0!</v>
      </c>
      <c r="AD30" s="53" t="e">
        <f t="shared" si="28"/>
        <v>#DIV/0!</v>
      </c>
      <c r="AE30" s="53" t="e">
        <f t="shared" si="28"/>
        <v>#DIV/0!</v>
      </c>
      <c r="AF30" s="53" t="e">
        <f t="shared" si="28"/>
        <v>#DIV/0!</v>
      </c>
      <c r="AG30" s="53" t="e">
        <f t="shared" si="28"/>
        <v>#DIV/0!</v>
      </c>
      <c r="AH30" s="53" t="e">
        <f t="shared" si="28"/>
        <v>#DIV/0!</v>
      </c>
      <c r="AI30" s="53" t="e">
        <f t="shared" si="28"/>
        <v>#DIV/0!</v>
      </c>
      <c r="AK30" s="53" t="e">
        <f t="shared" ref="AK30:BG30" si="30">AK23/AK8</f>
        <v>#DIV/0!</v>
      </c>
      <c r="AL30" s="53" t="e">
        <f t="shared" si="30"/>
        <v>#DIV/0!</v>
      </c>
      <c r="AM30" s="53" t="e">
        <f t="shared" si="30"/>
        <v>#DIV/0!</v>
      </c>
      <c r="AN30" s="53" t="e">
        <f t="shared" si="30"/>
        <v>#DIV/0!</v>
      </c>
      <c r="AO30" s="53" t="e">
        <f t="shared" si="30"/>
        <v>#DIV/0!</v>
      </c>
      <c r="AP30" s="53" t="e">
        <f t="shared" si="30"/>
        <v>#DIV/0!</v>
      </c>
      <c r="AQ30" s="53" t="e">
        <f t="shared" si="30"/>
        <v>#DIV/0!</v>
      </c>
      <c r="AR30" s="53" t="e">
        <f t="shared" si="30"/>
        <v>#DIV/0!</v>
      </c>
      <c r="AS30" s="53" t="e">
        <f t="shared" si="30"/>
        <v>#DIV/0!</v>
      </c>
      <c r="AT30" s="53" t="e">
        <f t="shared" si="30"/>
        <v>#DIV/0!</v>
      </c>
      <c r="AU30" s="53" t="e">
        <f t="shared" si="30"/>
        <v>#DIV/0!</v>
      </c>
      <c r="AV30" s="53" t="e">
        <f t="shared" si="30"/>
        <v>#DIV/0!</v>
      </c>
      <c r="AW30" s="53" t="e">
        <f t="shared" si="30"/>
        <v>#DIV/0!</v>
      </c>
      <c r="AX30" s="53" t="e">
        <f t="shared" si="30"/>
        <v>#DIV/0!</v>
      </c>
      <c r="AY30" s="53" t="e">
        <f t="shared" si="30"/>
        <v>#DIV/0!</v>
      </c>
      <c r="AZ30" s="53" t="e">
        <f t="shared" si="30"/>
        <v>#DIV/0!</v>
      </c>
      <c r="BA30" s="53" t="e">
        <f t="shared" si="30"/>
        <v>#DIV/0!</v>
      </c>
      <c r="BB30" s="53" t="e">
        <f t="shared" si="30"/>
        <v>#DIV/0!</v>
      </c>
      <c r="BC30" s="53" t="e">
        <f t="shared" si="30"/>
        <v>#DIV/0!</v>
      </c>
      <c r="BD30" s="53" t="e">
        <f t="shared" si="30"/>
        <v>#DIV/0!</v>
      </c>
      <c r="BE30" s="53" t="e">
        <f t="shared" si="30"/>
        <v>#DIV/0!</v>
      </c>
      <c r="BF30" s="53" t="e">
        <f t="shared" si="30"/>
        <v>#DIV/0!</v>
      </c>
      <c r="BG30" s="53" t="e">
        <f t="shared" si="30"/>
        <v>#DIV/0!</v>
      </c>
      <c r="BH30" s="143">
        <v>1</v>
      </c>
    </row>
    <row r="31" spans="1:60">
      <c r="A31" s="186"/>
      <c r="BH31" s="143">
        <v>1</v>
      </c>
    </row>
    <row r="32" spans="1:60">
      <c r="A32" s="179" t="s">
        <v>43</v>
      </c>
      <c r="B32" s="42">
        <f>SUM(C32:BG32)</f>
        <v>0</v>
      </c>
      <c r="C32" s="42">
        <f t="shared" ref="C32:AI32" si="31">C33+C35+C37+C39+C41</f>
        <v>0</v>
      </c>
      <c r="D32" s="42">
        <f t="shared" ref="D32:I32" si="32">D33+D35+D37+D39+D41</f>
        <v>0</v>
      </c>
      <c r="E32" s="42">
        <f t="shared" si="32"/>
        <v>0</v>
      </c>
      <c r="F32" s="42">
        <f t="shared" si="32"/>
        <v>0</v>
      </c>
      <c r="G32" s="42">
        <f t="shared" si="32"/>
        <v>0</v>
      </c>
      <c r="H32" s="42">
        <f t="shared" si="32"/>
        <v>0</v>
      </c>
      <c r="I32" s="42">
        <f t="shared" si="32"/>
        <v>0</v>
      </c>
      <c r="J32" s="42">
        <f t="shared" si="31"/>
        <v>0</v>
      </c>
      <c r="K32" s="42">
        <f t="shared" si="31"/>
        <v>0</v>
      </c>
      <c r="L32" s="42">
        <f t="shared" si="31"/>
        <v>0</v>
      </c>
      <c r="M32" s="42">
        <f t="shared" si="31"/>
        <v>0</v>
      </c>
      <c r="N32" s="42">
        <f t="shared" si="31"/>
        <v>0</v>
      </c>
      <c r="O32" s="42">
        <f t="shared" si="31"/>
        <v>0</v>
      </c>
      <c r="P32" s="42">
        <f t="shared" si="31"/>
        <v>0</v>
      </c>
      <c r="Q32" s="42">
        <f t="shared" si="31"/>
        <v>0</v>
      </c>
      <c r="R32" s="42">
        <f t="shared" si="31"/>
        <v>0</v>
      </c>
      <c r="S32" s="42">
        <f t="shared" si="31"/>
        <v>0</v>
      </c>
      <c r="T32" s="42">
        <f t="shared" si="31"/>
        <v>0</v>
      </c>
      <c r="U32" s="42">
        <f t="shared" si="31"/>
        <v>0</v>
      </c>
      <c r="V32" s="42">
        <f t="shared" si="31"/>
        <v>0</v>
      </c>
      <c r="W32" s="42">
        <f t="shared" si="31"/>
        <v>0</v>
      </c>
      <c r="X32" s="42">
        <f t="shared" si="31"/>
        <v>0</v>
      </c>
      <c r="Y32" s="42">
        <f t="shared" si="31"/>
        <v>0</v>
      </c>
      <c r="Z32" s="42">
        <f t="shared" si="31"/>
        <v>0</v>
      </c>
      <c r="AA32" s="42">
        <f t="shared" si="31"/>
        <v>0</v>
      </c>
      <c r="AB32" s="42">
        <f t="shared" si="31"/>
        <v>0</v>
      </c>
      <c r="AC32" s="42">
        <f t="shared" si="31"/>
        <v>0</v>
      </c>
      <c r="AD32" s="42">
        <f t="shared" si="31"/>
        <v>0</v>
      </c>
      <c r="AE32" s="42">
        <f t="shared" si="31"/>
        <v>0</v>
      </c>
      <c r="AF32" s="42">
        <f t="shared" si="31"/>
        <v>0</v>
      </c>
      <c r="AG32" s="42">
        <f t="shared" si="31"/>
        <v>0</v>
      </c>
      <c r="AH32" s="42">
        <f t="shared" si="31"/>
        <v>0</v>
      </c>
      <c r="AI32" s="42">
        <f t="shared" si="31"/>
        <v>0</v>
      </c>
      <c r="AK32" s="42">
        <f t="shared" ref="AK32:BG32" si="33">AK33+AK35+AK37+AK39+AK41</f>
        <v>0</v>
      </c>
      <c r="AL32" s="42">
        <f t="shared" si="33"/>
        <v>0</v>
      </c>
      <c r="AM32" s="42">
        <f t="shared" si="33"/>
        <v>0</v>
      </c>
      <c r="AN32" s="42">
        <f t="shared" si="33"/>
        <v>0</v>
      </c>
      <c r="AO32" s="42">
        <f t="shared" si="33"/>
        <v>0</v>
      </c>
      <c r="AP32" s="42">
        <f t="shared" si="33"/>
        <v>0</v>
      </c>
      <c r="AQ32" s="42">
        <f t="shared" si="33"/>
        <v>0</v>
      </c>
      <c r="AR32" s="42">
        <f t="shared" si="33"/>
        <v>0</v>
      </c>
      <c r="AS32" s="42">
        <f t="shared" si="33"/>
        <v>0</v>
      </c>
      <c r="AT32" s="42">
        <f t="shared" si="33"/>
        <v>0</v>
      </c>
      <c r="AU32" s="42">
        <f t="shared" si="33"/>
        <v>0</v>
      </c>
      <c r="AV32" s="42">
        <f t="shared" si="33"/>
        <v>0</v>
      </c>
      <c r="AW32" s="42">
        <f t="shared" si="33"/>
        <v>0</v>
      </c>
      <c r="AX32" s="42">
        <f t="shared" si="33"/>
        <v>0</v>
      </c>
      <c r="AY32" s="42">
        <f t="shared" si="33"/>
        <v>0</v>
      </c>
      <c r="AZ32" s="42">
        <f t="shared" si="33"/>
        <v>0</v>
      </c>
      <c r="BA32" s="42">
        <f t="shared" si="33"/>
        <v>0</v>
      </c>
      <c r="BB32" s="42">
        <f t="shared" si="33"/>
        <v>0</v>
      </c>
      <c r="BC32" s="42">
        <f t="shared" si="33"/>
        <v>0</v>
      </c>
      <c r="BD32" s="42">
        <f t="shared" si="33"/>
        <v>0</v>
      </c>
      <c r="BE32" s="42">
        <f t="shared" si="33"/>
        <v>0</v>
      </c>
      <c r="BF32" s="42">
        <f t="shared" si="33"/>
        <v>0</v>
      </c>
      <c r="BG32" s="42">
        <f t="shared" si="33"/>
        <v>0</v>
      </c>
      <c r="BH32" s="143">
        <v>1</v>
      </c>
    </row>
    <row r="33" spans="1:60">
      <c r="A33" s="187" t="s">
        <v>44</v>
      </c>
      <c r="B33" s="170">
        <f>SUM(C33:BG33)</f>
        <v>0</v>
      </c>
      <c r="C33" s="36">
        <f>SUMIF(Summary!$BD:$BD,'Captain Wse '!C4,Summary!$L:$L)</f>
        <v>0</v>
      </c>
      <c r="D33" s="36">
        <f>SUMIF(Summary!$BD:$BD,'Captain Wse '!D4,Summary!$L:$L)</f>
        <v>0</v>
      </c>
      <c r="E33" s="36">
        <f>SUMIF(Summary!$BD:$BD,'Captain Wse '!E4,Summary!$L:$L)</f>
        <v>0</v>
      </c>
      <c r="F33" s="36">
        <f>SUMIF(Summary!$BD:$BD,'Captain Wse '!F4,Summary!$L:$L)</f>
        <v>0</v>
      </c>
      <c r="G33" s="36">
        <f>SUMIF(Summary!$BD:$BD,'Captain Wse '!G4,Summary!$L:$L)</f>
        <v>0</v>
      </c>
      <c r="H33" s="36">
        <f>SUMIF(Summary!$BD:$BD,'Captain Wse '!H4,Summary!$L:$L)</f>
        <v>0</v>
      </c>
      <c r="I33" s="36">
        <f>SUMIF(Summary!$BD:$BD,'Captain Wse '!I4,Summary!$L:$L)</f>
        <v>0</v>
      </c>
      <c r="J33" s="36">
        <f>SUMIF(Summary!$AR:$AR,'Captain Wse '!J4,Summary!$L:$L)</f>
        <v>0</v>
      </c>
      <c r="K33" s="36">
        <f>SUMIF(Summary!$AR:$AR,'Captain Wse '!K4,Summary!$L:$L)</f>
        <v>0</v>
      </c>
      <c r="L33" s="36">
        <f>SUMIF(Summary!$AR:$AR,'Captain Wse '!L4,Summary!$L:$L)</f>
        <v>0</v>
      </c>
      <c r="M33" s="36">
        <f>SUMIF(Summary!$AR:$AR,'Captain Wse '!M4,Summary!$L:$L)</f>
        <v>0</v>
      </c>
      <c r="N33" s="36">
        <f>SUMIF(Summary!$AR:$AR,'Captain Wse '!N4,Summary!$L:$L)</f>
        <v>0</v>
      </c>
      <c r="O33" s="36">
        <f>SUMIF(Summary!$AR:$AR,'Captain Wse '!O4,Summary!$L:$L)</f>
        <v>0</v>
      </c>
      <c r="P33" s="36">
        <f>SUMIF(Summary!$AR:$AR,'Captain Wse '!P4,Summary!$L:$L)</f>
        <v>0</v>
      </c>
      <c r="Q33" s="36">
        <f>SUMIF(Summary!$AR:$AR,'Captain Wse '!Q4,Summary!$L:$L)</f>
        <v>0</v>
      </c>
      <c r="R33" s="36">
        <f>SUMIF(Summary!$AR:$AR,'Captain Wse '!R4,Summary!$L:$L)</f>
        <v>0</v>
      </c>
      <c r="S33" s="36">
        <f>SUMIF(Summary!$AR:$AR,'Captain Wse '!S4,Summary!$L:$L)</f>
        <v>0</v>
      </c>
      <c r="T33" s="36">
        <f>SUMIF(Summary!$AR:$AR,'Captain Wse '!T4,Summary!$L:$L)</f>
        <v>0</v>
      </c>
      <c r="U33" s="36">
        <f>SUMIF(Summary!$AR:$AR,'Captain Wse '!U4,Summary!$L:$L)</f>
        <v>0</v>
      </c>
      <c r="V33" s="36">
        <f>SUMIF(Summary!$AR:$AR,'Captain Wse '!V4,Summary!$L:$L)</f>
        <v>0</v>
      </c>
      <c r="W33" s="36">
        <f>SUMIF(Summary!$AR:$AR,'Captain Wse '!W4,Summary!$L:$L)</f>
        <v>0</v>
      </c>
      <c r="X33" s="36">
        <f>SUMIF(Summary!$AR:$AR,'Captain Wse '!X4,Summary!$L:$L)</f>
        <v>0</v>
      </c>
      <c r="Y33" s="36">
        <f>SUMIF(Summary!$AR:$AR,'Captain Wse '!Y4,Summary!$L:$L)</f>
        <v>0</v>
      </c>
      <c r="Z33" s="36">
        <f>SUMIF(Summary!$AR:$AR,'Captain Wse '!Z4,Summary!$L:$L)</f>
        <v>0</v>
      </c>
      <c r="AA33" s="36">
        <f>SUMIF(Summary!$AR:$AR,'Captain Wse '!AA4,Summary!$L:$L)</f>
        <v>0</v>
      </c>
      <c r="AB33" s="36">
        <f>SUMIF(Summary!$AR:$AR,'Captain Wse '!AB4,Summary!$L:$L)</f>
        <v>0</v>
      </c>
      <c r="AC33" s="36">
        <f>SUMIF(Summary!$AR:$AR,'Captain Wse '!AC4,Summary!$L:$L)</f>
        <v>0</v>
      </c>
      <c r="AD33" s="36">
        <f>SUMIF(Summary!$AR:$AR,'Captain Wse '!AD4,Summary!$L:$L)</f>
        <v>0</v>
      </c>
      <c r="AE33" s="36">
        <f>SUMIF(Summary!$AR:$AR,'Captain Wse '!AE4,Summary!$L:$L)</f>
        <v>0</v>
      </c>
      <c r="AF33" s="36">
        <f>SUMIF(Summary!$AR:$AR,'Captain Wse '!AF4,Summary!$L:$L)</f>
        <v>0</v>
      </c>
      <c r="AG33" s="36">
        <f>SUMIF(Summary!$AR:$AR,'Captain Wse '!AG4,Summary!$L:$L)</f>
        <v>0</v>
      </c>
      <c r="AH33" s="36">
        <f>SUMIF(Summary!$AR:$AR,'Captain Wse '!AH4,Summary!$L:$L)</f>
        <v>0</v>
      </c>
      <c r="AI33" s="36">
        <f>SUMIF(Summary!$AR:$AR,'Captain Wse '!AI4,Summary!$L:$L)</f>
        <v>0</v>
      </c>
      <c r="AK33" s="36">
        <f>SUMIF(Summary!$AR:$AR,'Captain Wse '!AK4,Summary!$L:$L)</f>
        <v>0</v>
      </c>
      <c r="AL33" s="36">
        <f>SUMIF(Summary!$AR:$AR,'Captain Wse '!AL4,Summary!$L:$L)</f>
        <v>0</v>
      </c>
      <c r="AM33" s="36">
        <f>SUMIF(Summary!$AR:$AR,'Captain Wse '!AM4,Summary!$L:$L)</f>
        <v>0</v>
      </c>
      <c r="AN33" s="36">
        <f>SUMIF(Summary!$AR:$AR,'Captain Wse '!AN4,Summary!$L:$L)</f>
        <v>0</v>
      </c>
      <c r="AO33" s="36">
        <f>SUMIF(Summary!$AR:$AR,'Captain Wse '!AO4,Summary!$L:$L)</f>
        <v>0</v>
      </c>
      <c r="AP33" s="36">
        <f>SUMIF(Summary!$AR:$AR,'Captain Wse '!AP4,Summary!$L:$L)</f>
        <v>0</v>
      </c>
      <c r="AQ33" s="36">
        <f>SUMIF(Summary!$AR:$AR,'Captain Wse '!AQ4,Summary!$L:$L)</f>
        <v>0</v>
      </c>
      <c r="AR33" s="36">
        <f>SUMIF(Summary!$AR:$AR,'Captain Wse '!AR4,Summary!$L:$L)</f>
        <v>0</v>
      </c>
      <c r="AS33" s="36">
        <f>SUMIF(Summary!$AR:$AR,'Captain Wse '!AS4,Summary!$L:$L)</f>
        <v>0</v>
      </c>
      <c r="AT33" s="36">
        <f>SUMIF(Summary!$AR:$AR,'Captain Wse '!AT4,Summary!$L:$L)</f>
        <v>0</v>
      </c>
      <c r="AU33" s="36">
        <f>SUMIF(Summary!$AR:$AR,'Captain Wse '!AU4,Summary!$L:$L)</f>
        <v>0</v>
      </c>
      <c r="AV33" s="36">
        <f>SUMIF(Summary!$AR:$AR,'Captain Wse '!AV4,Summary!$L:$L)</f>
        <v>0</v>
      </c>
      <c r="AW33" s="36">
        <f>SUMIF(Summary!$AR:$AR,'Captain Wse '!AW4,Summary!$L:$L)</f>
        <v>0</v>
      </c>
      <c r="AX33" s="36">
        <f>SUMIF(Summary!$AR:$AR,'Captain Wse '!AX4,Summary!$L:$L)</f>
        <v>0</v>
      </c>
      <c r="AY33" s="36">
        <f>SUMIF(Summary!$AR:$AR,'Captain Wse '!AY4,Summary!$L:$L)</f>
        <v>0</v>
      </c>
      <c r="AZ33" s="36">
        <f>SUMIF(Summary!$AR:$AR,'Captain Wse '!AZ4,Summary!$L:$L)</f>
        <v>0</v>
      </c>
      <c r="BA33" s="36">
        <f>SUMIF(Summary!$AR:$AR,'Captain Wse '!BA4,Summary!$L:$L)</f>
        <v>0</v>
      </c>
      <c r="BB33" s="36">
        <f>SUMIF(Summary!$AR:$AR,'Captain Wse '!BB4,Summary!$L:$L)</f>
        <v>0</v>
      </c>
      <c r="BC33" s="36">
        <f>SUMIF(Summary!$AR:$AR,'Captain Wse '!BC4,Summary!$L:$L)</f>
        <v>0</v>
      </c>
      <c r="BD33" s="36">
        <f>SUMIF(Summary!$AR:$AR,'Captain Wse '!BD4,Summary!$L:$L)</f>
        <v>0</v>
      </c>
      <c r="BE33" s="36">
        <f>SUMIF(Summary!$AR:$AR,'Captain Wse '!BE4,Summary!$L:$L)</f>
        <v>0</v>
      </c>
      <c r="BF33" s="36">
        <f>SUMIF(Summary!$AR:$AR,'Captain Wse '!BF4,Summary!$L:$L)</f>
        <v>0</v>
      </c>
      <c r="BG33" s="36">
        <f>SUMIF(Summary!$AR:$AR,'Captain Wse '!BG4,Summary!$L:$L)</f>
        <v>0</v>
      </c>
      <c r="BH33" s="143">
        <v>1</v>
      </c>
    </row>
    <row r="34" spans="1:60">
      <c r="A34" s="188" t="s">
        <v>33</v>
      </c>
      <c r="B34" s="37" t="e">
        <f t="shared" ref="B34:AI34" si="34">B33/B$32</f>
        <v>#DIV/0!</v>
      </c>
      <c r="C34" s="37" t="e">
        <f t="shared" si="34"/>
        <v>#DIV/0!</v>
      </c>
      <c r="D34" s="37" t="e">
        <f t="shared" ref="D34:I34" si="35">D33/D$32</f>
        <v>#DIV/0!</v>
      </c>
      <c r="E34" s="37" t="e">
        <f t="shared" si="35"/>
        <v>#DIV/0!</v>
      </c>
      <c r="F34" s="37" t="e">
        <f t="shared" si="35"/>
        <v>#DIV/0!</v>
      </c>
      <c r="G34" s="37" t="e">
        <f t="shared" si="35"/>
        <v>#DIV/0!</v>
      </c>
      <c r="H34" s="37" t="e">
        <f t="shared" si="35"/>
        <v>#DIV/0!</v>
      </c>
      <c r="I34" s="37" t="e">
        <f t="shared" si="35"/>
        <v>#DIV/0!</v>
      </c>
      <c r="J34" s="37" t="e">
        <f t="shared" si="34"/>
        <v>#DIV/0!</v>
      </c>
      <c r="K34" s="37" t="e">
        <f t="shared" si="34"/>
        <v>#DIV/0!</v>
      </c>
      <c r="L34" s="37" t="e">
        <f t="shared" si="34"/>
        <v>#DIV/0!</v>
      </c>
      <c r="M34" s="37" t="e">
        <f t="shared" si="34"/>
        <v>#DIV/0!</v>
      </c>
      <c r="N34" s="37" t="e">
        <f t="shared" si="34"/>
        <v>#DIV/0!</v>
      </c>
      <c r="O34" s="37" t="e">
        <f t="shared" si="34"/>
        <v>#DIV/0!</v>
      </c>
      <c r="P34" s="37" t="e">
        <f t="shared" si="34"/>
        <v>#DIV/0!</v>
      </c>
      <c r="Q34" s="37" t="e">
        <f t="shared" si="34"/>
        <v>#DIV/0!</v>
      </c>
      <c r="R34" s="37" t="e">
        <f t="shared" si="34"/>
        <v>#DIV/0!</v>
      </c>
      <c r="S34" s="37" t="e">
        <f t="shared" si="34"/>
        <v>#DIV/0!</v>
      </c>
      <c r="T34" s="37" t="e">
        <f t="shared" si="34"/>
        <v>#DIV/0!</v>
      </c>
      <c r="U34" s="37" t="e">
        <f t="shared" si="34"/>
        <v>#DIV/0!</v>
      </c>
      <c r="V34" s="37" t="e">
        <f t="shared" si="34"/>
        <v>#DIV/0!</v>
      </c>
      <c r="W34" s="37" t="e">
        <f t="shared" si="34"/>
        <v>#DIV/0!</v>
      </c>
      <c r="X34" s="37" t="e">
        <f t="shared" si="34"/>
        <v>#DIV/0!</v>
      </c>
      <c r="Y34" s="37" t="e">
        <f t="shared" si="34"/>
        <v>#DIV/0!</v>
      </c>
      <c r="Z34" s="37" t="e">
        <f t="shared" si="34"/>
        <v>#DIV/0!</v>
      </c>
      <c r="AA34" s="37" t="e">
        <f t="shared" si="34"/>
        <v>#DIV/0!</v>
      </c>
      <c r="AB34" s="37" t="e">
        <f t="shared" si="34"/>
        <v>#DIV/0!</v>
      </c>
      <c r="AC34" s="37" t="e">
        <f t="shared" si="34"/>
        <v>#DIV/0!</v>
      </c>
      <c r="AD34" s="37" t="e">
        <f t="shared" si="34"/>
        <v>#DIV/0!</v>
      </c>
      <c r="AE34" s="37" t="e">
        <f t="shared" si="34"/>
        <v>#DIV/0!</v>
      </c>
      <c r="AF34" s="37" t="e">
        <f t="shared" si="34"/>
        <v>#DIV/0!</v>
      </c>
      <c r="AG34" s="37" t="e">
        <f t="shared" si="34"/>
        <v>#DIV/0!</v>
      </c>
      <c r="AH34" s="37" t="e">
        <f t="shared" si="34"/>
        <v>#DIV/0!</v>
      </c>
      <c r="AI34" s="37" t="e">
        <f t="shared" si="34"/>
        <v>#DIV/0!</v>
      </c>
      <c r="AK34" s="37" t="e">
        <f t="shared" ref="AK34:BG34" si="36">AK33/AK$32</f>
        <v>#DIV/0!</v>
      </c>
      <c r="AL34" s="37" t="e">
        <f t="shared" si="36"/>
        <v>#DIV/0!</v>
      </c>
      <c r="AM34" s="37" t="e">
        <f t="shared" si="36"/>
        <v>#DIV/0!</v>
      </c>
      <c r="AN34" s="37" t="e">
        <f t="shared" si="36"/>
        <v>#DIV/0!</v>
      </c>
      <c r="AO34" s="37" t="e">
        <f t="shared" si="36"/>
        <v>#DIV/0!</v>
      </c>
      <c r="AP34" s="37" t="e">
        <f t="shared" si="36"/>
        <v>#DIV/0!</v>
      </c>
      <c r="AQ34" s="37" t="e">
        <f t="shared" si="36"/>
        <v>#DIV/0!</v>
      </c>
      <c r="AR34" s="37" t="e">
        <f t="shared" si="36"/>
        <v>#DIV/0!</v>
      </c>
      <c r="AS34" s="37" t="e">
        <f t="shared" si="36"/>
        <v>#DIV/0!</v>
      </c>
      <c r="AT34" s="37" t="e">
        <f t="shared" si="36"/>
        <v>#DIV/0!</v>
      </c>
      <c r="AU34" s="37" t="e">
        <f t="shared" si="36"/>
        <v>#DIV/0!</v>
      </c>
      <c r="AV34" s="37" t="e">
        <f t="shared" si="36"/>
        <v>#DIV/0!</v>
      </c>
      <c r="AW34" s="37" t="e">
        <f t="shared" si="36"/>
        <v>#DIV/0!</v>
      </c>
      <c r="AX34" s="37" t="e">
        <f t="shared" si="36"/>
        <v>#DIV/0!</v>
      </c>
      <c r="AY34" s="37" t="e">
        <f t="shared" si="36"/>
        <v>#DIV/0!</v>
      </c>
      <c r="AZ34" s="37" t="e">
        <f t="shared" si="36"/>
        <v>#DIV/0!</v>
      </c>
      <c r="BA34" s="37" t="e">
        <f t="shared" si="36"/>
        <v>#DIV/0!</v>
      </c>
      <c r="BB34" s="37" t="e">
        <f t="shared" si="36"/>
        <v>#DIV/0!</v>
      </c>
      <c r="BC34" s="37" t="e">
        <f t="shared" si="36"/>
        <v>#DIV/0!</v>
      </c>
      <c r="BD34" s="37" t="e">
        <f t="shared" si="36"/>
        <v>#DIV/0!</v>
      </c>
      <c r="BE34" s="37" t="e">
        <f t="shared" si="36"/>
        <v>#DIV/0!</v>
      </c>
      <c r="BF34" s="37" t="e">
        <f t="shared" si="36"/>
        <v>#DIV/0!</v>
      </c>
      <c r="BG34" s="37" t="e">
        <f t="shared" si="36"/>
        <v>#DIV/0!</v>
      </c>
      <c r="BH34" s="143">
        <v>1</v>
      </c>
    </row>
    <row r="35" spans="1:60">
      <c r="A35" s="187" t="s">
        <v>45</v>
      </c>
      <c r="B35" s="170">
        <f>SUM(C35:BG35)</f>
        <v>0</v>
      </c>
      <c r="C35" s="36">
        <f>SUMIF(Summary!$BD:$BD,'Captain Wse '!C4,Summary!$O:$O)</f>
        <v>0</v>
      </c>
      <c r="D35" s="36">
        <f>SUMIF(Summary!$BD:$BD,'Captain Wse '!D4,Summary!$O:$O)</f>
        <v>0</v>
      </c>
      <c r="E35" s="36">
        <f>SUMIF(Summary!$BD:$BD,'Captain Wse '!E4,Summary!$O:$O)</f>
        <v>0</v>
      </c>
      <c r="F35" s="36">
        <f>SUMIF(Summary!$BD:$BD,'Captain Wse '!F4,Summary!$O:$O)</f>
        <v>0</v>
      </c>
      <c r="G35" s="36">
        <f>SUMIF(Summary!$BD:$BD,'Captain Wse '!G4,Summary!$O:$O)</f>
        <v>0</v>
      </c>
      <c r="H35" s="36">
        <f>SUMIF(Summary!$BD:$BD,'Captain Wse '!H4,Summary!$O:$O)</f>
        <v>0</v>
      </c>
      <c r="I35" s="36">
        <f>SUMIF(Summary!$BD:$BD,'Captain Wse '!I4,Summary!$O:$O)</f>
        <v>0</v>
      </c>
      <c r="J35" s="36">
        <f>SUMIF(Summary!$AR:$AR,'Captain Wse '!J4,Summary!$O:$O)</f>
        <v>0</v>
      </c>
      <c r="K35" s="36">
        <f>SUMIF(Summary!$AR:$AR,'Captain Wse '!K4,Summary!$O:$O)</f>
        <v>0</v>
      </c>
      <c r="L35" s="36">
        <f>SUMIF(Summary!$AR:$AR,'Captain Wse '!L4,Summary!$O:$O)</f>
        <v>0</v>
      </c>
      <c r="M35" s="36">
        <f>SUMIF(Summary!$AR:$AR,'Captain Wse '!M4,Summary!$O:$O)</f>
        <v>0</v>
      </c>
      <c r="N35" s="36">
        <f>SUMIF(Summary!$AR:$AR,'Captain Wse '!N4,Summary!$O:$O)</f>
        <v>0</v>
      </c>
      <c r="O35" s="36">
        <f>SUMIF(Summary!$AR:$AR,'Captain Wse '!O4,Summary!$O:$O)</f>
        <v>0</v>
      </c>
      <c r="P35" s="36">
        <f>SUMIF(Summary!$AR:$AR,'Captain Wse '!P4,Summary!$O:$O)</f>
        <v>0</v>
      </c>
      <c r="Q35" s="36">
        <f>SUMIF(Summary!$AR:$AR,'Captain Wse '!Q4,Summary!$O:$O)</f>
        <v>0</v>
      </c>
      <c r="R35" s="36">
        <f>SUMIF(Summary!$AR:$AR,'Captain Wse '!R4,Summary!$O:$O)</f>
        <v>0</v>
      </c>
      <c r="S35" s="36">
        <f>SUMIF(Summary!$AR:$AR,'Captain Wse '!S4,Summary!$O:$O)</f>
        <v>0</v>
      </c>
      <c r="T35" s="36">
        <f>SUMIF(Summary!$AR:$AR,'Captain Wse '!T4,Summary!$O:$O)</f>
        <v>0</v>
      </c>
      <c r="U35" s="36">
        <f>SUMIF(Summary!$AR:$AR,'Captain Wse '!U4,Summary!$O:$O)</f>
        <v>0</v>
      </c>
      <c r="V35" s="36">
        <f>SUMIF(Summary!$AR:$AR,'Captain Wse '!V4,Summary!$O:$O)</f>
        <v>0</v>
      </c>
      <c r="W35" s="36">
        <f>SUMIF(Summary!$AR:$AR,'Captain Wse '!W4,Summary!$O:$O)</f>
        <v>0</v>
      </c>
      <c r="X35" s="36">
        <f>SUMIF(Summary!$AR:$AR,'Captain Wse '!X4,Summary!$O:$O)</f>
        <v>0</v>
      </c>
      <c r="Y35" s="36">
        <f>SUMIF(Summary!$AR:$AR,'Captain Wse '!Y4,Summary!$O:$O)</f>
        <v>0</v>
      </c>
      <c r="Z35" s="36">
        <f>SUMIF(Summary!$AR:$AR,'Captain Wse '!Z4,Summary!$O:$O)</f>
        <v>0</v>
      </c>
      <c r="AA35" s="36">
        <f>SUMIF(Summary!$AR:$AR,'Captain Wse '!AA4,Summary!$O:$O)</f>
        <v>0</v>
      </c>
      <c r="AB35" s="36">
        <f>SUMIF(Summary!$AR:$AR,'Captain Wse '!AB4,Summary!$O:$O)</f>
        <v>0</v>
      </c>
      <c r="AC35" s="36">
        <f>SUMIF(Summary!$AR:$AR,'Captain Wse '!AC4,Summary!$O:$O)</f>
        <v>0</v>
      </c>
      <c r="AD35" s="36">
        <f>SUMIF(Summary!$AR:$AR,'Captain Wse '!AD4,Summary!$O:$O)</f>
        <v>0</v>
      </c>
      <c r="AE35" s="36">
        <f>SUMIF(Summary!$AR:$AR,'Captain Wse '!AE4,Summary!$O:$O)</f>
        <v>0</v>
      </c>
      <c r="AF35" s="36">
        <f>SUMIF(Summary!$AR:$AR,'Captain Wse '!AF4,Summary!$O:$O)</f>
        <v>0</v>
      </c>
      <c r="AG35" s="36">
        <f>SUMIF(Summary!$AR:$AR,'Captain Wse '!AG4,Summary!$O:$O)</f>
        <v>0</v>
      </c>
      <c r="AH35" s="36">
        <f>SUMIF(Summary!$AR:$AR,'Captain Wse '!AH4,Summary!$O:$O)</f>
        <v>0</v>
      </c>
      <c r="AI35" s="36">
        <f>SUMIF(Summary!$AR:$AR,'Captain Wse '!AI4,Summary!$O:$O)</f>
        <v>0</v>
      </c>
      <c r="AK35" s="36">
        <f>SUMIF(Summary!$AR:$AR,'Captain Wse '!AK4,Summary!$O:$O)</f>
        <v>0</v>
      </c>
      <c r="AL35" s="36">
        <f>SUMIF(Summary!$AR:$AR,'Captain Wse '!AL4,Summary!$O:$O)</f>
        <v>0</v>
      </c>
      <c r="AM35" s="36">
        <f>SUMIF(Summary!$AR:$AR,'Captain Wse '!AM4,Summary!$O:$O)</f>
        <v>0</v>
      </c>
      <c r="AN35" s="36">
        <f>SUMIF(Summary!$AR:$AR,'Captain Wse '!AN4,Summary!$O:$O)</f>
        <v>0</v>
      </c>
      <c r="AO35" s="36">
        <f>SUMIF(Summary!$AR:$AR,'Captain Wse '!AO4,Summary!$O:$O)</f>
        <v>0</v>
      </c>
      <c r="AP35" s="36">
        <f>SUMIF(Summary!$AR:$AR,'Captain Wse '!AP4,Summary!$O:$O)</f>
        <v>0</v>
      </c>
      <c r="AQ35" s="36">
        <f>SUMIF(Summary!$AR:$AR,'Captain Wse '!AQ4,Summary!$O:$O)</f>
        <v>0</v>
      </c>
      <c r="AR35" s="36">
        <f>SUMIF(Summary!$AR:$AR,'Captain Wse '!AR4,Summary!$O:$O)</f>
        <v>0</v>
      </c>
      <c r="AS35" s="36">
        <f>SUMIF(Summary!$AR:$AR,'Captain Wse '!AS4,Summary!$O:$O)</f>
        <v>0</v>
      </c>
      <c r="AT35" s="36">
        <f>SUMIF(Summary!$AR:$AR,'Captain Wse '!AT4,Summary!$O:$O)</f>
        <v>0</v>
      </c>
      <c r="AU35" s="36">
        <f>SUMIF(Summary!$AR:$AR,'Captain Wse '!AU4,Summary!$O:$O)</f>
        <v>0</v>
      </c>
      <c r="AV35" s="36">
        <f>SUMIF(Summary!$AR:$AR,'Captain Wse '!AV4,Summary!$O:$O)</f>
        <v>0</v>
      </c>
      <c r="AW35" s="36">
        <f>SUMIF(Summary!$AR:$AR,'Captain Wse '!AW4,Summary!$O:$O)</f>
        <v>0</v>
      </c>
      <c r="AX35" s="36">
        <f>SUMIF(Summary!$AR:$AR,'Captain Wse '!AX4,Summary!$O:$O)</f>
        <v>0</v>
      </c>
      <c r="AY35" s="36">
        <f>SUMIF(Summary!$AR:$AR,'Captain Wse '!AY4,Summary!$O:$O)</f>
        <v>0</v>
      </c>
      <c r="AZ35" s="36">
        <f>SUMIF(Summary!$AR:$AR,'Captain Wse '!AZ4,Summary!$O:$O)</f>
        <v>0</v>
      </c>
      <c r="BA35" s="36">
        <f>SUMIF(Summary!$AR:$AR,'Captain Wse '!BA4,Summary!$O:$O)</f>
        <v>0</v>
      </c>
      <c r="BB35" s="36">
        <f>SUMIF(Summary!$AR:$AR,'Captain Wse '!BB4,Summary!$O:$O)</f>
        <v>0</v>
      </c>
      <c r="BC35" s="36">
        <f>SUMIF(Summary!$AR:$AR,'Captain Wse '!BC4,Summary!$O:$O)</f>
        <v>0</v>
      </c>
      <c r="BD35" s="36">
        <f>SUMIF(Summary!$AR:$AR,'Captain Wse '!BD4,Summary!$O:$O)</f>
        <v>0</v>
      </c>
      <c r="BE35" s="36">
        <f>SUMIF(Summary!$AR:$AR,'Captain Wse '!BE4,Summary!$O:$O)</f>
        <v>0</v>
      </c>
      <c r="BF35" s="36">
        <f>SUMIF(Summary!$AR:$AR,'Captain Wse '!BF4,Summary!$O:$O)</f>
        <v>0</v>
      </c>
      <c r="BG35" s="36">
        <f>SUMIF(Summary!$AR:$AR,'Captain Wse '!BG4,Summary!$O:$O)</f>
        <v>0</v>
      </c>
      <c r="BH35" s="143">
        <v>1</v>
      </c>
    </row>
    <row r="36" spans="1:60">
      <c r="A36" s="188" t="s">
        <v>33</v>
      </c>
      <c r="B36" s="37" t="e">
        <f t="shared" ref="B36:AI36" si="37">B35/B$32</f>
        <v>#DIV/0!</v>
      </c>
      <c r="C36" s="37" t="e">
        <f t="shared" si="37"/>
        <v>#DIV/0!</v>
      </c>
      <c r="D36" s="37" t="e">
        <f t="shared" ref="D36:I36" si="38">D35/D$32</f>
        <v>#DIV/0!</v>
      </c>
      <c r="E36" s="37" t="e">
        <f t="shared" si="38"/>
        <v>#DIV/0!</v>
      </c>
      <c r="F36" s="37" t="e">
        <f t="shared" si="38"/>
        <v>#DIV/0!</v>
      </c>
      <c r="G36" s="37" t="e">
        <f t="shared" si="38"/>
        <v>#DIV/0!</v>
      </c>
      <c r="H36" s="37" t="e">
        <f t="shared" si="38"/>
        <v>#DIV/0!</v>
      </c>
      <c r="I36" s="37" t="e">
        <f t="shared" si="38"/>
        <v>#DIV/0!</v>
      </c>
      <c r="J36" s="37" t="e">
        <f t="shared" si="37"/>
        <v>#DIV/0!</v>
      </c>
      <c r="K36" s="37" t="e">
        <f t="shared" si="37"/>
        <v>#DIV/0!</v>
      </c>
      <c r="L36" s="37" t="e">
        <f t="shared" si="37"/>
        <v>#DIV/0!</v>
      </c>
      <c r="M36" s="37" t="e">
        <f t="shared" si="37"/>
        <v>#DIV/0!</v>
      </c>
      <c r="N36" s="37" t="e">
        <f t="shared" si="37"/>
        <v>#DIV/0!</v>
      </c>
      <c r="O36" s="37" t="e">
        <f t="shared" si="37"/>
        <v>#DIV/0!</v>
      </c>
      <c r="P36" s="37" t="e">
        <f t="shared" si="37"/>
        <v>#DIV/0!</v>
      </c>
      <c r="Q36" s="37" t="e">
        <f t="shared" si="37"/>
        <v>#DIV/0!</v>
      </c>
      <c r="R36" s="37" t="e">
        <f t="shared" si="37"/>
        <v>#DIV/0!</v>
      </c>
      <c r="S36" s="37" t="e">
        <f t="shared" si="37"/>
        <v>#DIV/0!</v>
      </c>
      <c r="T36" s="37" t="e">
        <f t="shared" si="37"/>
        <v>#DIV/0!</v>
      </c>
      <c r="U36" s="37" t="e">
        <f t="shared" si="37"/>
        <v>#DIV/0!</v>
      </c>
      <c r="V36" s="37" t="e">
        <f t="shared" si="37"/>
        <v>#DIV/0!</v>
      </c>
      <c r="W36" s="37" t="e">
        <f t="shared" si="37"/>
        <v>#DIV/0!</v>
      </c>
      <c r="X36" s="37" t="e">
        <f t="shared" si="37"/>
        <v>#DIV/0!</v>
      </c>
      <c r="Y36" s="37" t="e">
        <f t="shared" si="37"/>
        <v>#DIV/0!</v>
      </c>
      <c r="Z36" s="37" t="e">
        <f t="shared" si="37"/>
        <v>#DIV/0!</v>
      </c>
      <c r="AA36" s="37" t="e">
        <f t="shared" si="37"/>
        <v>#DIV/0!</v>
      </c>
      <c r="AB36" s="37" t="e">
        <f t="shared" si="37"/>
        <v>#DIV/0!</v>
      </c>
      <c r="AC36" s="37" t="e">
        <f t="shared" si="37"/>
        <v>#DIV/0!</v>
      </c>
      <c r="AD36" s="37" t="e">
        <f t="shared" si="37"/>
        <v>#DIV/0!</v>
      </c>
      <c r="AE36" s="37" t="e">
        <f t="shared" si="37"/>
        <v>#DIV/0!</v>
      </c>
      <c r="AF36" s="37" t="e">
        <f t="shared" si="37"/>
        <v>#DIV/0!</v>
      </c>
      <c r="AG36" s="37" t="e">
        <f t="shared" si="37"/>
        <v>#DIV/0!</v>
      </c>
      <c r="AH36" s="37" t="e">
        <f t="shared" si="37"/>
        <v>#DIV/0!</v>
      </c>
      <c r="AI36" s="37" t="e">
        <f t="shared" si="37"/>
        <v>#DIV/0!</v>
      </c>
      <c r="AK36" s="37" t="e">
        <f t="shared" ref="AK36:BG36" si="39">AK35/AK$32</f>
        <v>#DIV/0!</v>
      </c>
      <c r="AL36" s="37" t="e">
        <f t="shared" si="39"/>
        <v>#DIV/0!</v>
      </c>
      <c r="AM36" s="37" t="e">
        <f t="shared" si="39"/>
        <v>#DIV/0!</v>
      </c>
      <c r="AN36" s="37" t="e">
        <f t="shared" si="39"/>
        <v>#DIV/0!</v>
      </c>
      <c r="AO36" s="37" t="e">
        <f t="shared" si="39"/>
        <v>#DIV/0!</v>
      </c>
      <c r="AP36" s="37" t="e">
        <f t="shared" si="39"/>
        <v>#DIV/0!</v>
      </c>
      <c r="AQ36" s="37" t="e">
        <f t="shared" si="39"/>
        <v>#DIV/0!</v>
      </c>
      <c r="AR36" s="37" t="e">
        <f t="shared" si="39"/>
        <v>#DIV/0!</v>
      </c>
      <c r="AS36" s="37" t="e">
        <f t="shared" si="39"/>
        <v>#DIV/0!</v>
      </c>
      <c r="AT36" s="37" t="e">
        <f t="shared" si="39"/>
        <v>#DIV/0!</v>
      </c>
      <c r="AU36" s="37" t="e">
        <f t="shared" si="39"/>
        <v>#DIV/0!</v>
      </c>
      <c r="AV36" s="37" t="e">
        <f t="shared" si="39"/>
        <v>#DIV/0!</v>
      </c>
      <c r="AW36" s="37" t="e">
        <f t="shared" si="39"/>
        <v>#DIV/0!</v>
      </c>
      <c r="AX36" s="37" t="e">
        <f t="shared" si="39"/>
        <v>#DIV/0!</v>
      </c>
      <c r="AY36" s="37" t="e">
        <f t="shared" si="39"/>
        <v>#DIV/0!</v>
      </c>
      <c r="AZ36" s="37" t="e">
        <f t="shared" si="39"/>
        <v>#DIV/0!</v>
      </c>
      <c r="BA36" s="37" t="e">
        <f t="shared" si="39"/>
        <v>#DIV/0!</v>
      </c>
      <c r="BB36" s="37" t="e">
        <f t="shared" si="39"/>
        <v>#DIV/0!</v>
      </c>
      <c r="BC36" s="37" t="e">
        <f t="shared" si="39"/>
        <v>#DIV/0!</v>
      </c>
      <c r="BD36" s="37" t="e">
        <f t="shared" si="39"/>
        <v>#DIV/0!</v>
      </c>
      <c r="BE36" s="37" t="e">
        <f t="shared" si="39"/>
        <v>#DIV/0!</v>
      </c>
      <c r="BF36" s="37" t="e">
        <f t="shared" si="39"/>
        <v>#DIV/0!</v>
      </c>
      <c r="BG36" s="37" t="e">
        <f t="shared" si="39"/>
        <v>#DIV/0!</v>
      </c>
      <c r="BH36" s="143">
        <v>1</v>
      </c>
    </row>
    <row r="37" spans="1:60">
      <c r="A37" s="187" t="s">
        <v>46</v>
      </c>
      <c r="B37" s="170">
        <f>SUM(C37:BG37)</f>
        <v>0</v>
      </c>
      <c r="C37" s="36">
        <f>SUMIF(Summary!$BD:$BD,'Captain Wse '!C4,Summary!$R:$R)</f>
        <v>0</v>
      </c>
      <c r="D37" s="36">
        <f>SUMIF(Summary!$BD:$BD,'Captain Wse '!D4,Summary!$R:$R)</f>
        <v>0</v>
      </c>
      <c r="E37" s="36">
        <f>SUMIF(Summary!$BD:$BD,'Captain Wse '!E4,Summary!$R:$R)</f>
        <v>0</v>
      </c>
      <c r="F37" s="36">
        <f>SUMIF(Summary!$BD:$BD,'Captain Wse '!F4,Summary!$R:$R)</f>
        <v>0</v>
      </c>
      <c r="G37" s="36">
        <f>SUMIF(Summary!$BD:$BD,'Captain Wse '!G4,Summary!$R:$R)</f>
        <v>0</v>
      </c>
      <c r="H37" s="36">
        <f>SUMIF(Summary!$BD:$BD,'Captain Wse '!H4,Summary!$R:$R)</f>
        <v>0</v>
      </c>
      <c r="I37" s="36">
        <f>SUMIF(Summary!$BD:$BD,'Captain Wse '!I4,Summary!$R:$R)</f>
        <v>0</v>
      </c>
      <c r="J37" s="36">
        <f>SUMIF(Summary!$AR:$AR,'Captain Wse '!J4,Summary!$R:$R)</f>
        <v>0</v>
      </c>
      <c r="K37" s="36">
        <f>SUMIF(Summary!$AR:$AR,'Captain Wse '!K4,Summary!$R:$R)</f>
        <v>0</v>
      </c>
      <c r="L37" s="36">
        <f>SUMIF(Summary!$AR:$AR,'Captain Wse '!L4,Summary!$R:$R)</f>
        <v>0</v>
      </c>
      <c r="M37" s="36">
        <f>SUMIF(Summary!$AR:$AR,'Captain Wse '!M4,Summary!$R:$R)</f>
        <v>0</v>
      </c>
      <c r="N37" s="36">
        <f>SUMIF(Summary!$AR:$AR,'Captain Wse '!N4,Summary!$R:$R)</f>
        <v>0</v>
      </c>
      <c r="O37" s="36">
        <f>SUMIF(Summary!$AR:$AR,'Captain Wse '!O4,Summary!$R:$R)</f>
        <v>0</v>
      </c>
      <c r="P37" s="36">
        <f>SUMIF(Summary!$AR:$AR,'Captain Wse '!P4,Summary!$R:$R)</f>
        <v>0</v>
      </c>
      <c r="Q37" s="36">
        <f>SUMIF(Summary!$AR:$AR,'Captain Wse '!Q4,Summary!$R:$R)</f>
        <v>0</v>
      </c>
      <c r="R37" s="36">
        <f>SUMIF(Summary!$AR:$AR,'Captain Wse '!R4,Summary!$R:$R)</f>
        <v>0</v>
      </c>
      <c r="S37" s="36">
        <f>SUMIF(Summary!$AR:$AR,'Captain Wse '!S4,Summary!$R:$R)</f>
        <v>0</v>
      </c>
      <c r="T37" s="36">
        <f>SUMIF(Summary!$AR:$AR,'Captain Wse '!T4,Summary!$R:$R)</f>
        <v>0</v>
      </c>
      <c r="U37" s="36">
        <f>SUMIF(Summary!$AR:$AR,'Captain Wse '!U4,Summary!$R:$R)</f>
        <v>0</v>
      </c>
      <c r="V37" s="36">
        <f>SUMIF(Summary!$AR:$AR,'Captain Wse '!V4,Summary!$R:$R)</f>
        <v>0</v>
      </c>
      <c r="W37" s="36">
        <f>SUMIF(Summary!$AR:$AR,'Captain Wse '!W4,Summary!$R:$R)</f>
        <v>0</v>
      </c>
      <c r="X37" s="36">
        <f>SUMIF(Summary!$AR:$AR,'Captain Wse '!X4,Summary!$R:$R)</f>
        <v>0</v>
      </c>
      <c r="Y37" s="36">
        <f>SUMIF(Summary!$AR:$AR,'Captain Wse '!Y4,Summary!$R:$R)</f>
        <v>0</v>
      </c>
      <c r="Z37" s="36">
        <f>SUMIF(Summary!$AR:$AR,'Captain Wse '!Z4,Summary!$R:$R)</f>
        <v>0</v>
      </c>
      <c r="AA37" s="36">
        <f>SUMIF(Summary!$AR:$AR,'Captain Wse '!AA4,Summary!$R:$R)</f>
        <v>0</v>
      </c>
      <c r="AB37" s="36">
        <f>SUMIF(Summary!$AR:$AR,'Captain Wse '!AB4,Summary!$R:$R)</f>
        <v>0</v>
      </c>
      <c r="AC37" s="36">
        <f>SUMIF(Summary!$AR:$AR,'Captain Wse '!AC4,Summary!$R:$R)</f>
        <v>0</v>
      </c>
      <c r="AD37" s="36">
        <f>SUMIF(Summary!$AR:$AR,'Captain Wse '!AD4,Summary!$R:$R)</f>
        <v>0</v>
      </c>
      <c r="AE37" s="36">
        <f>SUMIF(Summary!$AR:$AR,'Captain Wse '!AE4,Summary!$R:$R)</f>
        <v>0</v>
      </c>
      <c r="AF37" s="36">
        <f>SUMIF(Summary!$AR:$AR,'Captain Wse '!AF4,Summary!$R:$R)</f>
        <v>0</v>
      </c>
      <c r="AG37" s="36">
        <f>SUMIF(Summary!$AR:$AR,'Captain Wse '!AG4,Summary!$R:$R)</f>
        <v>0</v>
      </c>
      <c r="AH37" s="36">
        <f>SUMIF(Summary!$AR:$AR,'Captain Wse '!AH4,Summary!$R:$R)</f>
        <v>0</v>
      </c>
      <c r="AI37" s="36">
        <f>SUMIF(Summary!$AR:$AR,'Captain Wse '!AI4,Summary!$R:$R)</f>
        <v>0</v>
      </c>
      <c r="AK37" s="36">
        <f>SUMIF(Summary!$AR:$AR,'Captain Wse '!AK4,Summary!$R:$R)</f>
        <v>0</v>
      </c>
      <c r="AL37" s="36">
        <f>SUMIF(Summary!$AR:$AR,'Captain Wse '!AL4,Summary!$R:$R)</f>
        <v>0</v>
      </c>
      <c r="AM37" s="36">
        <f>SUMIF(Summary!$AR:$AR,'Captain Wse '!AM4,Summary!$R:$R)</f>
        <v>0</v>
      </c>
      <c r="AN37" s="36">
        <f>SUMIF(Summary!$AR:$AR,'Captain Wse '!AN4,Summary!$R:$R)</f>
        <v>0</v>
      </c>
      <c r="AO37" s="36">
        <f>SUMIF(Summary!$AR:$AR,'Captain Wse '!AO4,Summary!$R:$R)</f>
        <v>0</v>
      </c>
      <c r="AP37" s="36">
        <f>SUMIF(Summary!$AR:$AR,'Captain Wse '!AP4,Summary!$R:$R)</f>
        <v>0</v>
      </c>
      <c r="AQ37" s="36">
        <f>SUMIF(Summary!$AR:$AR,'Captain Wse '!AQ4,Summary!$R:$R)</f>
        <v>0</v>
      </c>
      <c r="AR37" s="36">
        <f>SUMIF(Summary!$AR:$AR,'Captain Wse '!AR4,Summary!$R:$R)</f>
        <v>0</v>
      </c>
      <c r="AS37" s="36">
        <f>SUMIF(Summary!$AR:$AR,'Captain Wse '!AS4,Summary!$R:$R)</f>
        <v>0</v>
      </c>
      <c r="AT37" s="36">
        <f>SUMIF(Summary!$AR:$AR,'Captain Wse '!AT4,Summary!$R:$R)</f>
        <v>0</v>
      </c>
      <c r="AU37" s="36">
        <f>SUMIF(Summary!$AR:$AR,'Captain Wse '!AU4,Summary!$R:$R)</f>
        <v>0</v>
      </c>
      <c r="AV37" s="36">
        <f>SUMIF(Summary!$AR:$AR,'Captain Wse '!AV4,Summary!$R:$R)</f>
        <v>0</v>
      </c>
      <c r="AW37" s="36">
        <f>SUMIF(Summary!$AR:$AR,'Captain Wse '!AW4,Summary!$R:$R)</f>
        <v>0</v>
      </c>
      <c r="AX37" s="36">
        <f>SUMIF(Summary!$AR:$AR,'Captain Wse '!AX4,Summary!$R:$R)</f>
        <v>0</v>
      </c>
      <c r="AY37" s="36">
        <f>SUMIF(Summary!$AR:$AR,'Captain Wse '!AY4,Summary!$R:$R)</f>
        <v>0</v>
      </c>
      <c r="AZ37" s="36">
        <f>SUMIF(Summary!$AR:$AR,'Captain Wse '!AZ4,Summary!$R:$R)</f>
        <v>0</v>
      </c>
      <c r="BA37" s="36">
        <f>SUMIF(Summary!$AR:$AR,'Captain Wse '!BA4,Summary!$R:$R)</f>
        <v>0</v>
      </c>
      <c r="BB37" s="36">
        <f>SUMIF(Summary!$AR:$AR,'Captain Wse '!BB4,Summary!$R:$R)</f>
        <v>0</v>
      </c>
      <c r="BC37" s="36">
        <f>SUMIF(Summary!$AR:$AR,'Captain Wse '!BC4,Summary!$R:$R)</f>
        <v>0</v>
      </c>
      <c r="BD37" s="36">
        <f>SUMIF(Summary!$AR:$AR,'Captain Wse '!BD4,Summary!$R:$R)</f>
        <v>0</v>
      </c>
      <c r="BE37" s="36">
        <f>SUMIF(Summary!$AR:$AR,'Captain Wse '!BE4,Summary!$R:$R)</f>
        <v>0</v>
      </c>
      <c r="BF37" s="36">
        <f>SUMIF(Summary!$AR:$AR,'Captain Wse '!BF4,Summary!$R:$R)</f>
        <v>0</v>
      </c>
      <c r="BG37" s="36">
        <f>SUMIF(Summary!$AR:$AR,'Captain Wse '!BG4,Summary!$R:$R)</f>
        <v>0</v>
      </c>
      <c r="BH37" s="143">
        <v>1</v>
      </c>
    </row>
    <row r="38" spans="1:60">
      <c r="A38" s="188" t="s">
        <v>33</v>
      </c>
      <c r="B38" s="37" t="e">
        <f t="shared" ref="B38:AI38" si="40">B37/B$32</f>
        <v>#DIV/0!</v>
      </c>
      <c r="C38" s="37" t="e">
        <f t="shared" si="40"/>
        <v>#DIV/0!</v>
      </c>
      <c r="D38" s="37" t="e">
        <f t="shared" ref="D38:I38" si="41">D37/D$32</f>
        <v>#DIV/0!</v>
      </c>
      <c r="E38" s="37" t="e">
        <f t="shared" si="41"/>
        <v>#DIV/0!</v>
      </c>
      <c r="F38" s="37" t="e">
        <f t="shared" si="41"/>
        <v>#DIV/0!</v>
      </c>
      <c r="G38" s="37" t="e">
        <f t="shared" si="41"/>
        <v>#DIV/0!</v>
      </c>
      <c r="H38" s="37" t="e">
        <f t="shared" si="41"/>
        <v>#DIV/0!</v>
      </c>
      <c r="I38" s="37" t="e">
        <f t="shared" si="41"/>
        <v>#DIV/0!</v>
      </c>
      <c r="J38" s="37" t="e">
        <f t="shared" si="40"/>
        <v>#DIV/0!</v>
      </c>
      <c r="K38" s="37" t="e">
        <f t="shared" si="40"/>
        <v>#DIV/0!</v>
      </c>
      <c r="L38" s="37" t="e">
        <f t="shared" si="40"/>
        <v>#DIV/0!</v>
      </c>
      <c r="M38" s="37" t="e">
        <f t="shared" si="40"/>
        <v>#DIV/0!</v>
      </c>
      <c r="N38" s="37" t="e">
        <f t="shared" si="40"/>
        <v>#DIV/0!</v>
      </c>
      <c r="O38" s="37" t="e">
        <f t="shared" si="40"/>
        <v>#DIV/0!</v>
      </c>
      <c r="P38" s="37" t="e">
        <f t="shared" si="40"/>
        <v>#DIV/0!</v>
      </c>
      <c r="Q38" s="37" t="e">
        <f t="shared" si="40"/>
        <v>#DIV/0!</v>
      </c>
      <c r="R38" s="37" t="e">
        <f t="shared" si="40"/>
        <v>#DIV/0!</v>
      </c>
      <c r="S38" s="37" t="e">
        <f t="shared" si="40"/>
        <v>#DIV/0!</v>
      </c>
      <c r="T38" s="37" t="e">
        <f t="shared" si="40"/>
        <v>#DIV/0!</v>
      </c>
      <c r="U38" s="37" t="e">
        <f t="shared" si="40"/>
        <v>#DIV/0!</v>
      </c>
      <c r="V38" s="37" t="e">
        <f t="shared" si="40"/>
        <v>#DIV/0!</v>
      </c>
      <c r="W38" s="37" t="e">
        <f t="shared" si="40"/>
        <v>#DIV/0!</v>
      </c>
      <c r="X38" s="37" t="e">
        <f t="shared" si="40"/>
        <v>#DIV/0!</v>
      </c>
      <c r="Y38" s="37" t="e">
        <f t="shared" si="40"/>
        <v>#DIV/0!</v>
      </c>
      <c r="Z38" s="37" t="e">
        <f t="shared" si="40"/>
        <v>#DIV/0!</v>
      </c>
      <c r="AA38" s="37" t="e">
        <f t="shared" si="40"/>
        <v>#DIV/0!</v>
      </c>
      <c r="AB38" s="37" t="e">
        <f t="shared" si="40"/>
        <v>#DIV/0!</v>
      </c>
      <c r="AC38" s="37" t="e">
        <f t="shared" si="40"/>
        <v>#DIV/0!</v>
      </c>
      <c r="AD38" s="37" t="e">
        <f t="shared" si="40"/>
        <v>#DIV/0!</v>
      </c>
      <c r="AE38" s="37" t="e">
        <f t="shared" si="40"/>
        <v>#DIV/0!</v>
      </c>
      <c r="AF38" s="37" t="e">
        <f t="shared" si="40"/>
        <v>#DIV/0!</v>
      </c>
      <c r="AG38" s="37" t="e">
        <f t="shared" si="40"/>
        <v>#DIV/0!</v>
      </c>
      <c r="AH38" s="37" t="e">
        <f t="shared" si="40"/>
        <v>#DIV/0!</v>
      </c>
      <c r="AI38" s="37" t="e">
        <f t="shared" si="40"/>
        <v>#DIV/0!</v>
      </c>
      <c r="AK38" s="37" t="e">
        <f t="shared" ref="AK38:BG38" si="42">AK37/AK$32</f>
        <v>#DIV/0!</v>
      </c>
      <c r="AL38" s="37" t="e">
        <f t="shared" si="42"/>
        <v>#DIV/0!</v>
      </c>
      <c r="AM38" s="37" t="e">
        <f t="shared" si="42"/>
        <v>#DIV/0!</v>
      </c>
      <c r="AN38" s="37" t="e">
        <f t="shared" si="42"/>
        <v>#DIV/0!</v>
      </c>
      <c r="AO38" s="37" t="e">
        <f t="shared" si="42"/>
        <v>#DIV/0!</v>
      </c>
      <c r="AP38" s="37" t="e">
        <f t="shared" si="42"/>
        <v>#DIV/0!</v>
      </c>
      <c r="AQ38" s="37" t="e">
        <f t="shared" si="42"/>
        <v>#DIV/0!</v>
      </c>
      <c r="AR38" s="37" t="e">
        <f t="shared" si="42"/>
        <v>#DIV/0!</v>
      </c>
      <c r="AS38" s="37" t="e">
        <f t="shared" si="42"/>
        <v>#DIV/0!</v>
      </c>
      <c r="AT38" s="37" t="e">
        <f t="shared" si="42"/>
        <v>#DIV/0!</v>
      </c>
      <c r="AU38" s="37" t="e">
        <f t="shared" si="42"/>
        <v>#DIV/0!</v>
      </c>
      <c r="AV38" s="37" t="e">
        <f t="shared" si="42"/>
        <v>#DIV/0!</v>
      </c>
      <c r="AW38" s="37" t="e">
        <f t="shared" si="42"/>
        <v>#DIV/0!</v>
      </c>
      <c r="AX38" s="37" t="e">
        <f t="shared" si="42"/>
        <v>#DIV/0!</v>
      </c>
      <c r="AY38" s="37" t="e">
        <f t="shared" si="42"/>
        <v>#DIV/0!</v>
      </c>
      <c r="AZ38" s="37" t="e">
        <f t="shared" si="42"/>
        <v>#DIV/0!</v>
      </c>
      <c r="BA38" s="37" t="e">
        <f t="shared" si="42"/>
        <v>#DIV/0!</v>
      </c>
      <c r="BB38" s="37" t="e">
        <f t="shared" si="42"/>
        <v>#DIV/0!</v>
      </c>
      <c r="BC38" s="37" t="e">
        <f t="shared" si="42"/>
        <v>#DIV/0!</v>
      </c>
      <c r="BD38" s="37" t="e">
        <f t="shared" si="42"/>
        <v>#DIV/0!</v>
      </c>
      <c r="BE38" s="37" t="e">
        <f t="shared" si="42"/>
        <v>#DIV/0!</v>
      </c>
      <c r="BF38" s="37" t="e">
        <f t="shared" si="42"/>
        <v>#DIV/0!</v>
      </c>
      <c r="BG38" s="37" t="e">
        <f t="shared" si="42"/>
        <v>#DIV/0!</v>
      </c>
      <c r="BH38" s="143">
        <v>1</v>
      </c>
    </row>
    <row r="39" spans="1:60">
      <c r="A39" s="187" t="s">
        <v>95</v>
      </c>
      <c r="B39" s="170">
        <f>SUM(C39:BG39)</f>
        <v>0</v>
      </c>
      <c r="C39" s="36">
        <f>SUMIF(Summary!$BD:$BD,'Captain Wse '!C4,Summary!$U:$U)</f>
        <v>0</v>
      </c>
      <c r="D39" s="36">
        <f>SUMIF(Summary!$BD:$BD,'Captain Wse '!D4,Summary!$U:$U)</f>
        <v>0</v>
      </c>
      <c r="E39" s="36">
        <f>SUMIF(Summary!$BD:$BD,'Captain Wse '!E4,Summary!$U:$U)</f>
        <v>0</v>
      </c>
      <c r="F39" s="36">
        <f>SUMIF(Summary!$BD:$BD,'Captain Wse '!F4,Summary!$U:$U)</f>
        <v>0</v>
      </c>
      <c r="G39" s="36">
        <f>SUMIF(Summary!$BD:$BD,'Captain Wse '!G4,Summary!$U:$U)</f>
        <v>0</v>
      </c>
      <c r="H39" s="36">
        <f>SUMIF(Summary!$BD:$BD,'Captain Wse '!H4,Summary!$U:$U)</f>
        <v>0</v>
      </c>
      <c r="I39" s="36">
        <f>SUMIF(Summary!$BD:$BD,'Captain Wse '!I4,Summary!$U:$U)</f>
        <v>0</v>
      </c>
      <c r="J39" s="36">
        <f>SUMIF(Summary!$AR:$AR,'Captain Wse '!J4,Summary!$U:$U)</f>
        <v>0</v>
      </c>
      <c r="K39" s="36">
        <f>SUMIF(Summary!$AR:$AR,'Captain Wse '!K4,Summary!$U:$U)</f>
        <v>0</v>
      </c>
      <c r="L39" s="36">
        <f>SUMIF(Summary!$AR:$AR,'Captain Wse '!L4,Summary!$U:$U)</f>
        <v>0</v>
      </c>
      <c r="M39" s="36">
        <f>SUMIF(Summary!$AR:$AR,'Captain Wse '!M4,Summary!$U:$U)</f>
        <v>0</v>
      </c>
      <c r="N39" s="36">
        <f>SUMIF(Summary!$AR:$AR,'Captain Wse '!N4,Summary!$U:$U)</f>
        <v>0</v>
      </c>
      <c r="O39" s="36">
        <f>SUMIF(Summary!$AR:$AR,'Captain Wse '!O4,Summary!$U:$U)</f>
        <v>0</v>
      </c>
      <c r="P39" s="36">
        <f>SUMIF(Summary!$AR:$AR,'Captain Wse '!P4,Summary!$U:$U)</f>
        <v>0</v>
      </c>
      <c r="Q39" s="36">
        <f>SUMIF(Summary!$AR:$AR,'Captain Wse '!Q4,Summary!$U:$U)</f>
        <v>0</v>
      </c>
      <c r="R39" s="36">
        <f>SUMIF(Summary!$AR:$AR,'Captain Wse '!R4,Summary!$U:$U)</f>
        <v>0</v>
      </c>
      <c r="S39" s="36">
        <f>SUMIF(Summary!$AR:$AR,'Captain Wse '!S4,Summary!$U:$U)</f>
        <v>0</v>
      </c>
      <c r="T39" s="36">
        <f>SUMIF(Summary!$AR:$AR,'Captain Wse '!T4,Summary!$U:$U)</f>
        <v>0</v>
      </c>
      <c r="U39" s="36">
        <f>SUMIF(Summary!$AR:$AR,'Captain Wse '!U4,Summary!$U:$U)</f>
        <v>0</v>
      </c>
      <c r="V39" s="36">
        <f>SUMIF(Summary!$AR:$AR,'Captain Wse '!V4,Summary!$U:$U)</f>
        <v>0</v>
      </c>
      <c r="W39" s="36">
        <f>SUMIF(Summary!$AR:$AR,'Captain Wse '!W4,Summary!$U:$U)</f>
        <v>0</v>
      </c>
      <c r="X39" s="36">
        <f>SUMIF(Summary!$AR:$AR,'Captain Wse '!X4,Summary!$U:$U)</f>
        <v>0</v>
      </c>
      <c r="Y39" s="36">
        <f>SUMIF(Summary!$AR:$AR,'Captain Wse '!Y4,Summary!$U:$U)</f>
        <v>0</v>
      </c>
      <c r="Z39" s="36">
        <f>SUMIF(Summary!$AR:$AR,'Captain Wse '!Z4,Summary!$U:$U)</f>
        <v>0</v>
      </c>
      <c r="AA39" s="36">
        <f>SUMIF(Summary!$AR:$AR,'Captain Wse '!AA4,Summary!$U:$U)</f>
        <v>0</v>
      </c>
      <c r="AB39" s="36">
        <f>SUMIF(Summary!$AR:$AR,'Captain Wse '!AB4,Summary!$U:$U)</f>
        <v>0</v>
      </c>
      <c r="AC39" s="36">
        <f>SUMIF(Summary!$AR:$AR,'Captain Wse '!AC4,Summary!$U:$U)</f>
        <v>0</v>
      </c>
      <c r="AD39" s="36">
        <f>SUMIF(Summary!$AR:$AR,'Captain Wse '!AD4,Summary!$U:$U)</f>
        <v>0</v>
      </c>
      <c r="AE39" s="36">
        <f>SUMIF(Summary!$AR:$AR,'Captain Wse '!AE4,Summary!$U:$U)</f>
        <v>0</v>
      </c>
      <c r="AF39" s="36">
        <f>SUMIF(Summary!$AR:$AR,'Captain Wse '!AF4,Summary!$U:$U)</f>
        <v>0</v>
      </c>
      <c r="AG39" s="36">
        <f>SUMIF(Summary!$AR:$AR,'Captain Wse '!AG4,Summary!$U:$U)</f>
        <v>0</v>
      </c>
      <c r="AH39" s="36">
        <f>SUMIF(Summary!$AR:$AR,'Captain Wse '!AH4,Summary!$U:$U)</f>
        <v>0</v>
      </c>
      <c r="AI39" s="36">
        <f>SUMIF(Summary!$AR:$AR,'Captain Wse '!AI4,Summary!$U:$U)</f>
        <v>0</v>
      </c>
      <c r="AK39" s="36">
        <f>SUMIF(Summary!$AR:$AR,'Captain Wse '!AK4,Summary!$U:$U)</f>
        <v>0</v>
      </c>
      <c r="AL39" s="36">
        <f>SUMIF(Summary!$AR:$AR,'Captain Wse '!AL4,Summary!$U:$U)</f>
        <v>0</v>
      </c>
      <c r="AM39" s="36">
        <f>SUMIF(Summary!$AR:$AR,'Captain Wse '!AM4,Summary!$U:$U)</f>
        <v>0</v>
      </c>
      <c r="AN39" s="36">
        <f>SUMIF(Summary!$AR:$AR,'Captain Wse '!AN4,Summary!$U:$U)</f>
        <v>0</v>
      </c>
      <c r="AO39" s="36">
        <f>SUMIF(Summary!$AR:$AR,'Captain Wse '!AO4,Summary!$U:$U)</f>
        <v>0</v>
      </c>
      <c r="AP39" s="36">
        <f>SUMIF(Summary!$AR:$AR,'Captain Wse '!AP4,Summary!$U:$U)</f>
        <v>0</v>
      </c>
      <c r="AQ39" s="36">
        <f>SUMIF(Summary!$AR:$AR,'Captain Wse '!AQ4,Summary!$U:$U)</f>
        <v>0</v>
      </c>
      <c r="AR39" s="36">
        <f>SUMIF(Summary!$AR:$AR,'Captain Wse '!AR4,Summary!$U:$U)</f>
        <v>0</v>
      </c>
      <c r="AS39" s="36">
        <f>SUMIF(Summary!$AR:$AR,'Captain Wse '!AS4,Summary!$U:$U)</f>
        <v>0</v>
      </c>
      <c r="AT39" s="36">
        <f>SUMIF(Summary!$AR:$AR,'Captain Wse '!AT4,Summary!$U:$U)</f>
        <v>0</v>
      </c>
      <c r="AU39" s="36">
        <f>SUMIF(Summary!$AR:$AR,'Captain Wse '!AU4,Summary!$U:$U)</f>
        <v>0</v>
      </c>
      <c r="AV39" s="36">
        <f>SUMIF(Summary!$AR:$AR,'Captain Wse '!AV4,Summary!$U:$U)</f>
        <v>0</v>
      </c>
      <c r="AW39" s="36">
        <f>SUMIF(Summary!$AR:$AR,'Captain Wse '!AW4,Summary!$U:$U)</f>
        <v>0</v>
      </c>
      <c r="AX39" s="36">
        <f>SUMIF(Summary!$AR:$AR,'Captain Wse '!AX4,Summary!$U:$U)</f>
        <v>0</v>
      </c>
      <c r="AY39" s="36">
        <f>SUMIF(Summary!$AR:$AR,'Captain Wse '!AY4,Summary!$U:$U)</f>
        <v>0</v>
      </c>
      <c r="AZ39" s="36">
        <f>SUMIF(Summary!$AR:$AR,'Captain Wse '!AZ4,Summary!$U:$U)</f>
        <v>0</v>
      </c>
      <c r="BA39" s="36">
        <f>SUMIF(Summary!$AR:$AR,'Captain Wse '!BA4,Summary!$U:$U)</f>
        <v>0</v>
      </c>
      <c r="BB39" s="36">
        <f>SUMIF(Summary!$AR:$AR,'Captain Wse '!BB4,Summary!$U:$U)</f>
        <v>0</v>
      </c>
      <c r="BC39" s="36">
        <f>SUMIF(Summary!$AR:$AR,'Captain Wse '!BC4,Summary!$U:$U)</f>
        <v>0</v>
      </c>
      <c r="BD39" s="36">
        <f>SUMIF(Summary!$AR:$AR,'Captain Wse '!BD4,Summary!$U:$U)</f>
        <v>0</v>
      </c>
      <c r="BE39" s="36">
        <f>SUMIF(Summary!$AR:$AR,'Captain Wse '!BE4,Summary!$U:$U)</f>
        <v>0</v>
      </c>
      <c r="BF39" s="36">
        <f>SUMIF(Summary!$AR:$AR,'Captain Wse '!BF4,Summary!$U:$U)</f>
        <v>0</v>
      </c>
      <c r="BG39" s="36">
        <f>SUMIF(Summary!$AR:$AR,'Captain Wse '!BG4,Summary!$U:$U)</f>
        <v>0</v>
      </c>
      <c r="BH39" s="143">
        <v>1</v>
      </c>
    </row>
    <row r="40" spans="1:60">
      <c r="A40" s="188" t="s">
        <v>33</v>
      </c>
      <c r="B40" s="37" t="e">
        <f t="shared" ref="B40:AI40" si="43">B39/B$32</f>
        <v>#DIV/0!</v>
      </c>
      <c r="C40" s="37" t="e">
        <f t="shared" si="43"/>
        <v>#DIV/0!</v>
      </c>
      <c r="D40" s="37" t="e">
        <f t="shared" ref="D40:I40" si="44">D39/D$32</f>
        <v>#DIV/0!</v>
      </c>
      <c r="E40" s="37" t="e">
        <f t="shared" si="44"/>
        <v>#DIV/0!</v>
      </c>
      <c r="F40" s="37" t="e">
        <f t="shared" si="44"/>
        <v>#DIV/0!</v>
      </c>
      <c r="G40" s="37" t="e">
        <f t="shared" si="44"/>
        <v>#DIV/0!</v>
      </c>
      <c r="H40" s="37" t="e">
        <f t="shared" si="44"/>
        <v>#DIV/0!</v>
      </c>
      <c r="I40" s="37" t="e">
        <f t="shared" si="44"/>
        <v>#DIV/0!</v>
      </c>
      <c r="J40" s="37" t="e">
        <f t="shared" si="43"/>
        <v>#DIV/0!</v>
      </c>
      <c r="K40" s="37" t="e">
        <f t="shared" si="43"/>
        <v>#DIV/0!</v>
      </c>
      <c r="L40" s="37" t="e">
        <f t="shared" si="43"/>
        <v>#DIV/0!</v>
      </c>
      <c r="M40" s="37" t="e">
        <f t="shared" si="43"/>
        <v>#DIV/0!</v>
      </c>
      <c r="N40" s="37" t="e">
        <f t="shared" si="43"/>
        <v>#DIV/0!</v>
      </c>
      <c r="O40" s="37" t="e">
        <f t="shared" si="43"/>
        <v>#DIV/0!</v>
      </c>
      <c r="P40" s="37" t="e">
        <f t="shared" si="43"/>
        <v>#DIV/0!</v>
      </c>
      <c r="Q40" s="37" t="e">
        <f t="shared" si="43"/>
        <v>#DIV/0!</v>
      </c>
      <c r="R40" s="37" t="e">
        <f t="shared" si="43"/>
        <v>#DIV/0!</v>
      </c>
      <c r="S40" s="37" t="e">
        <f t="shared" si="43"/>
        <v>#DIV/0!</v>
      </c>
      <c r="T40" s="37" t="e">
        <f t="shared" si="43"/>
        <v>#DIV/0!</v>
      </c>
      <c r="U40" s="37" t="e">
        <f t="shared" si="43"/>
        <v>#DIV/0!</v>
      </c>
      <c r="V40" s="37" t="e">
        <f t="shared" si="43"/>
        <v>#DIV/0!</v>
      </c>
      <c r="W40" s="37" t="e">
        <f t="shared" si="43"/>
        <v>#DIV/0!</v>
      </c>
      <c r="X40" s="37" t="e">
        <f t="shared" si="43"/>
        <v>#DIV/0!</v>
      </c>
      <c r="Y40" s="37" t="e">
        <f t="shared" si="43"/>
        <v>#DIV/0!</v>
      </c>
      <c r="Z40" s="37" t="e">
        <f t="shared" si="43"/>
        <v>#DIV/0!</v>
      </c>
      <c r="AA40" s="37" t="e">
        <f t="shared" si="43"/>
        <v>#DIV/0!</v>
      </c>
      <c r="AB40" s="37" t="e">
        <f t="shared" si="43"/>
        <v>#DIV/0!</v>
      </c>
      <c r="AC40" s="37" t="e">
        <f t="shared" si="43"/>
        <v>#DIV/0!</v>
      </c>
      <c r="AD40" s="37" t="e">
        <f t="shared" si="43"/>
        <v>#DIV/0!</v>
      </c>
      <c r="AE40" s="37" t="e">
        <f t="shared" si="43"/>
        <v>#DIV/0!</v>
      </c>
      <c r="AF40" s="37" t="e">
        <f t="shared" si="43"/>
        <v>#DIV/0!</v>
      </c>
      <c r="AG40" s="37" t="e">
        <f t="shared" si="43"/>
        <v>#DIV/0!</v>
      </c>
      <c r="AH40" s="37" t="e">
        <f t="shared" si="43"/>
        <v>#DIV/0!</v>
      </c>
      <c r="AI40" s="37" t="e">
        <f t="shared" si="43"/>
        <v>#DIV/0!</v>
      </c>
      <c r="AK40" s="37" t="e">
        <f t="shared" ref="AK40:BG40" si="45">AK39/AK$32</f>
        <v>#DIV/0!</v>
      </c>
      <c r="AL40" s="37" t="e">
        <f t="shared" si="45"/>
        <v>#DIV/0!</v>
      </c>
      <c r="AM40" s="37" t="e">
        <f t="shared" si="45"/>
        <v>#DIV/0!</v>
      </c>
      <c r="AN40" s="37" t="e">
        <f t="shared" si="45"/>
        <v>#DIV/0!</v>
      </c>
      <c r="AO40" s="37" t="e">
        <f t="shared" si="45"/>
        <v>#DIV/0!</v>
      </c>
      <c r="AP40" s="37" t="e">
        <f t="shared" si="45"/>
        <v>#DIV/0!</v>
      </c>
      <c r="AQ40" s="37" t="e">
        <f t="shared" si="45"/>
        <v>#DIV/0!</v>
      </c>
      <c r="AR40" s="37" t="e">
        <f t="shared" si="45"/>
        <v>#DIV/0!</v>
      </c>
      <c r="AS40" s="37" t="e">
        <f t="shared" si="45"/>
        <v>#DIV/0!</v>
      </c>
      <c r="AT40" s="37" t="e">
        <f t="shared" si="45"/>
        <v>#DIV/0!</v>
      </c>
      <c r="AU40" s="37" t="e">
        <f t="shared" si="45"/>
        <v>#DIV/0!</v>
      </c>
      <c r="AV40" s="37" t="e">
        <f t="shared" si="45"/>
        <v>#DIV/0!</v>
      </c>
      <c r="AW40" s="37" t="e">
        <f t="shared" si="45"/>
        <v>#DIV/0!</v>
      </c>
      <c r="AX40" s="37" t="e">
        <f t="shared" si="45"/>
        <v>#DIV/0!</v>
      </c>
      <c r="AY40" s="37" t="e">
        <f t="shared" si="45"/>
        <v>#DIV/0!</v>
      </c>
      <c r="AZ40" s="37" t="e">
        <f t="shared" si="45"/>
        <v>#DIV/0!</v>
      </c>
      <c r="BA40" s="37" t="e">
        <f t="shared" si="45"/>
        <v>#DIV/0!</v>
      </c>
      <c r="BB40" s="37" t="e">
        <f t="shared" si="45"/>
        <v>#DIV/0!</v>
      </c>
      <c r="BC40" s="37" t="e">
        <f t="shared" si="45"/>
        <v>#DIV/0!</v>
      </c>
      <c r="BD40" s="37" t="e">
        <f t="shared" si="45"/>
        <v>#DIV/0!</v>
      </c>
      <c r="BE40" s="37" t="e">
        <f t="shared" si="45"/>
        <v>#DIV/0!</v>
      </c>
      <c r="BF40" s="37" t="e">
        <f t="shared" si="45"/>
        <v>#DIV/0!</v>
      </c>
      <c r="BG40" s="37" t="e">
        <f t="shared" si="45"/>
        <v>#DIV/0!</v>
      </c>
      <c r="BH40" s="143">
        <v>1</v>
      </c>
    </row>
    <row r="41" spans="1:60">
      <c r="A41" s="187" t="s">
        <v>47</v>
      </c>
      <c r="B41" s="170">
        <f>SUM(C41:BG41)</f>
        <v>0</v>
      </c>
      <c r="C41" s="195">
        <f>SUMIF(Summary!$BD:$BD,'Captain Wse '!C4,Summary!$X:$X)</f>
        <v>0</v>
      </c>
      <c r="D41" s="195">
        <f>SUMIF(Summary!$BD:$BD,'Captain Wse '!D4,Summary!$X:$X)</f>
        <v>0</v>
      </c>
      <c r="E41" s="195">
        <f>SUMIF(Summary!$BD:$BD,'Captain Wse '!E4,Summary!$X:$X)</f>
        <v>0</v>
      </c>
      <c r="F41" s="195">
        <f>SUMIF(Summary!$BD:$BD,'Captain Wse '!F4,Summary!$X:$X)</f>
        <v>0</v>
      </c>
      <c r="G41" s="195">
        <f>SUMIF(Summary!$BD:$BD,'Captain Wse '!G4,Summary!$X:$X)</f>
        <v>0</v>
      </c>
      <c r="H41" s="195">
        <f>SUMIF(Summary!$BD:$BD,'Captain Wse '!H4,Summary!$X:$X)</f>
        <v>0</v>
      </c>
      <c r="I41" s="195">
        <f>SUMIF(Summary!$BD:$BD,'Captain Wse '!I4,Summary!$X:$X)</f>
        <v>0</v>
      </c>
      <c r="J41" s="195">
        <f>SUMIF(Summary!$AR:$AR,'Captain Wse '!J4,Summary!$X:$X)</f>
        <v>0</v>
      </c>
      <c r="K41" s="195">
        <f>SUMIF(Summary!$AR:$AR,'Captain Wse '!K4,Summary!$X:$X)</f>
        <v>0</v>
      </c>
      <c r="L41" s="195">
        <f>SUMIF(Summary!$AR:$AR,'Captain Wse '!L4,Summary!$X:$X)</f>
        <v>0</v>
      </c>
      <c r="M41" s="195">
        <f>SUMIF(Summary!$AR:$AR,'Captain Wse '!M4,Summary!$X:$X)</f>
        <v>0</v>
      </c>
      <c r="N41" s="195">
        <f>SUMIF(Summary!$AR:$AR,'Captain Wse '!N4,Summary!$X:$X)</f>
        <v>0</v>
      </c>
      <c r="O41" s="195">
        <f>SUMIF(Summary!$AR:$AR,'Captain Wse '!O4,Summary!$X:$X)</f>
        <v>0</v>
      </c>
      <c r="P41" s="195">
        <f>SUMIF(Summary!$AR:$AR,'Captain Wse '!P4,Summary!$X:$X)</f>
        <v>0</v>
      </c>
      <c r="Q41" s="195">
        <f>SUMIF(Summary!$AR:$AR,'Captain Wse '!Q4,Summary!$X:$X)</f>
        <v>0</v>
      </c>
      <c r="R41" s="195">
        <f>SUMIF(Summary!$AR:$AR,'Captain Wse '!R4,Summary!$X:$X)</f>
        <v>0</v>
      </c>
      <c r="S41" s="195">
        <f>SUMIF(Summary!$AR:$AR,'Captain Wse '!S4,Summary!$X:$X)</f>
        <v>0</v>
      </c>
      <c r="T41" s="195">
        <f>SUMIF(Summary!$AR:$AR,'Captain Wse '!T4,Summary!$X:$X)</f>
        <v>0</v>
      </c>
      <c r="U41" s="195">
        <f>SUMIF(Summary!$AR:$AR,'Captain Wse '!U4,Summary!$X:$X)</f>
        <v>0</v>
      </c>
      <c r="V41" s="195">
        <f>SUMIF(Summary!$AR:$AR,'Captain Wse '!V4,Summary!$X:$X)</f>
        <v>0</v>
      </c>
      <c r="W41" s="195">
        <f>SUMIF(Summary!$AR:$AR,'Captain Wse '!W4,Summary!$X:$X)</f>
        <v>0</v>
      </c>
      <c r="X41" s="195">
        <f>SUMIF(Summary!$AR:$AR,'Captain Wse '!X4,Summary!$X:$X)</f>
        <v>0</v>
      </c>
      <c r="Y41" s="195">
        <f>SUMIF(Summary!$AR:$AR,'Captain Wse '!Y4,Summary!$X:$X)</f>
        <v>0</v>
      </c>
      <c r="Z41" s="195">
        <f>SUMIF(Summary!$AR:$AR,'Captain Wse '!Z4,Summary!$X:$X)</f>
        <v>0</v>
      </c>
      <c r="AA41" s="195">
        <f>SUMIF(Summary!$AR:$AR,'Captain Wse '!AA4,Summary!$X:$X)</f>
        <v>0</v>
      </c>
      <c r="AB41" s="195">
        <f>SUMIF(Summary!$AR:$AR,'Captain Wse '!AB4,Summary!$X:$X)</f>
        <v>0</v>
      </c>
      <c r="AC41" s="195">
        <f>SUMIF(Summary!$AR:$AR,'Captain Wse '!AC4,Summary!$X:$X)</f>
        <v>0</v>
      </c>
      <c r="AD41" s="195">
        <f>SUMIF(Summary!$AR:$AR,'Captain Wse '!AD4,Summary!$X:$X)</f>
        <v>0</v>
      </c>
      <c r="AE41" s="195">
        <f>SUMIF(Summary!$AR:$AR,'Captain Wse '!AE4,Summary!$X:$X)</f>
        <v>0</v>
      </c>
      <c r="AF41" s="195">
        <f>SUMIF(Summary!$AR:$AR,'Captain Wse '!AF4,Summary!$X:$X)</f>
        <v>0</v>
      </c>
      <c r="AG41" s="195">
        <f>SUMIF(Summary!$AR:$AR,'Captain Wse '!AG4,Summary!$X:$X)</f>
        <v>0</v>
      </c>
      <c r="AH41" s="195">
        <f>SUMIF(Summary!$AR:$AR,'Captain Wse '!AH4,Summary!$X:$X)</f>
        <v>0</v>
      </c>
      <c r="AI41" s="195">
        <f>SUMIF(Summary!$AR:$AR,'Captain Wse '!AI4,Summary!$X:$X)</f>
        <v>0</v>
      </c>
      <c r="AK41" s="195">
        <f>SUMIF(Summary!$AR:$AR,'Captain Wse '!AK4,Summary!$X:$X)</f>
        <v>0</v>
      </c>
      <c r="AL41" s="195">
        <f>SUMIF(Summary!$AR:$AR,'Captain Wse '!AL4,Summary!$X:$X)</f>
        <v>0</v>
      </c>
      <c r="AM41" s="195">
        <f>SUMIF(Summary!$AR:$AR,'Captain Wse '!AM4,Summary!$X:$X)</f>
        <v>0</v>
      </c>
      <c r="AN41" s="195">
        <f>SUMIF(Summary!$AR:$AR,'Captain Wse '!AN4,Summary!$X:$X)</f>
        <v>0</v>
      </c>
      <c r="AO41" s="195">
        <f>SUMIF(Summary!$AR:$AR,'Captain Wse '!AO4,Summary!$X:$X)</f>
        <v>0</v>
      </c>
      <c r="AP41" s="195">
        <f>SUMIF(Summary!$AR:$AR,'Captain Wse '!AP4,Summary!$X:$X)</f>
        <v>0</v>
      </c>
      <c r="AQ41" s="195">
        <f>SUMIF(Summary!$AR:$AR,'Captain Wse '!AQ4,Summary!$X:$X)</f>
        <v>0</v>
      </c>
      <c r="AR41" s="195">
        <f>SUMIF(Summary!$AR:$AR,'Captain Wse '!AR4,Summary!$X:$X)</f>
        <v>0</v>
      </c>
      <c r="AS41" s="195">
        <f>SUMIF(Summary!$AR:$AR,'Captain Wse '!AS4,Summary!$X:$X)</f>
        <v>0</v>
      </c>
      <c r="AT41" s="195">
        <f>SUMIF(Summary!$AR:$AR,'Captain Wse '!AT4,Summary!$X:$X)</f>
        <v>0</v>
      </c>
      <c r="AU41" s="195">
        <f>SUMIF(Summary!$AR:$AR,'Captain Wse '!AU4,Summary!$X:$X)</f>
        <v>0</v>
      </c>
      <c r="AV41" s="195">
        <f>SUMIF(Summary!$AR:$AR,'Captain Wse '!AV4,Summary!$X:$X)</f>
        <v>0</v>
      </c>
      <c r="AW41" s="195">
        <f>SUMIF(Summary!$AR:$AR,'Captain Wse '!AW4,Summary!$X:$X)</f>
        <v>0</v>
      </c>
      <c r="AX41" s="195">
        <f>SUMIF(Summary!$AR:$AR,'Captain Wse '!AX4,Summary!$X:$X)</f>
        <v>0</v>
      </c>
      <c r="AY41" s="195">
        <f>SUMIF(Summary!$AR:$AR,'Captain Wse '!AY4,Summary!$X:$X)</f>
        <v>0</v>
      </c>
      <c r="AZ41" s="195">
        <f>SUMIF(Summary!$AR:$AR,'Captain Wse '!AZ4,Summary!$X:$X)</f>
        <v>0</v>
      </c>
      <c r="BA41" s="195">
        <f>SUMIF(Summary!$AR:$AR,'Captain Wse '!BA4,Summary!$X:$X)</f>
        <v>0</v>
      </c>
      <c r="BB41" s="195">
        <f>SUMIF(Summary!$AR:$AR,'Captain Wse '!BB4,Summary!$X:$X)</f>
        <v>0</v>
      </c>
      <c r="BC41" s="195">
        <f>SUMIF(Summary!$AR:$AR,'Captain Wse '!BC4,Summary!$X:$X)</f>
        <v>0</v>
      </c>
      <c r="BD41" s="195">
        <f>SUMIF(Summary!$AR:$AR,'Captain Wse '!BD4,Summary!$X:$X)</f>
        <v>0</v>
      </c>
      <c r="BE41" s="195">
        <f>SUMIF(Summary!$AR:$AR,'Captain Wse '!BE4,Summary!$X:$X)</f>
        <v>0</v>
      </c>
      <c r="BF41" s="195">
        <f>SUMIF(Summary!$AR:$AR,'Captain Wse '!BF4,Summary!$X:$X)</f>
        <v>0</v>
      </c>
      <c r="BG41" s="195">
        <f>SUMIF(Summary!$AR:$AR,'Captain Wse '!BG4,Summary!$X:$X)</f>
        <v>0</v>
      </c>
      <c r="BH41" s="143">
        <v>1</v>
      </c>
    </row>
    <row r="42" spans="1:60">
      <c r="A42" s="188" t="s">
        <v>33</v>
      </c>
      <c r="B42" s="37" t="e">
        <f t="shared" ref="B42:AI42" si="46">B41/B$32</f>
        <v>#DIV/0!</v>
      </c>
      <c r="C42" s="37" t="e">
        <f t="shared" si="46"/>
        <v>#DIV/0!</v>
      </c>
      <c r="D42" s="37" t="e">
        <f t="shared" ref="D42:I42" si="47">D41/D$32</f>
        <v>#DIV/0!</v>
      </c>
      <c r="E42" s="37" t="e">
        <f t="shared" si="47"/>
        <v>#DIV/0!</v>
      </c>
      <c r="F42" s="37" t="e">
        <f t="shared" si="47"/>
        <v>#DIV/0!</v>
      </c>
      <c r="G42" s="37" t="e">
        <f t="shared" si="47"/>
        <v>#DIV/0!</v>
      </c>
      <c r="H42" s="37" t="e">
        <f t="shared" si="47"/>
        <v>#DIV/0!</v>
      </c>
      <c r="I42" s="37" t="e">
        <f t="shared" si="47"/>
        <v>#DIV/0!</v>
      </c>
      <c r="J42" s="37" t="e">
        <f t="shared" si="46"/>
        <v>#DIV/0!</v>
      </c>
      <c r="K42" s="37" t="e">
        <f t="shared" si="46"/>
        <v>#DIV/0!</v>
      </c>
      <c r="L42" s="37" t="e">
        <f t="shared" si="46"/>
        <v>#DIV/0!</v>
      </c>
      <c r="M42" s="37" t="e">
        <f t="shared" si="46"/>
        <v>#DIV/0!</v>
      </c>
      <c r="N42" s="37" t="e">
        <f t="shared" si="46"/>
        <v>#DIV/0!</v>
      </c>
      <c r="O42" s="37" t="e">
        <f t="shared" si="46"/>
        <v>#DIV/0!</v>
      </c>
      <c r="P42" s="37" t="e">
        <f t="shared" si="46"/>
        <v>#DIV/0!</v>
      </c>
      <c r="Q42" s="37" t="e">
        <f t="shared" si="46"/>
        <v>#DIV/0!</v>
      </c>
      <c r="R42" s="37" t="e">
        <f t="shared" si="46"/>
        <v>#DIV/0!</v>
      </c>
      <c r="S42" s="37" t="e">
        <f t="shared" si="46"/>
        <v>#DIV/0!</v>
      </c>
      <c r="T42" s="37" t="e">
        <f t="shared" si="46"/>
        <v>#DIV/0!</v>
      </c>
      <c r="U42" s="37" t="e">
        <f t="shared" si="46"/>
        <v>#DIV/0!</v>
      </c>
      <c r="V42" s="37" t="e">
        <f t="shared" si="46"/>
        <v>#DIV/0!</v>
      </c>
      <c r="W42" s="37" t="e">
        <f t="shared" si="46"/>
        <v>#DIV/0!</v>
      </c>
      <c r="X42" s="37" t="e">
        <f t="shared" si="46"/>
        <v>#DIV/0!</v>
      </c>
      <c r="Y42" s="37" t="e">
        <f t="shared" si="46"/>
        <v>#DIV/0!</v>
      </c>
      <c r="Z42" s="37" t="e">
        <f t="shared" si="46"/>
        <v>#DIV/0!</v>
      </c>
      <c r="AA42" s="37" t="e">
        <f t="shared" si="46"/>
        <v>#DIV/0!</v>
      </c>
      <c r="AB42" s="37" t="e">
        <f t="shared" si="46"/>
        <v>#DIV/0!</v>
      </c>
      <c r="AC42" s="37" t="e">
        <f t="shared" si="46"/>
        <v>#DIV/0!</v>
      </c>
      <c r="AD42" s="37" t="e">
        <f t="shared" si="46"/>
        <v>#DIV/0!</v>
      </c>
      <c r="AE42" s="37" t="e">
        <f t="shared" si="46"/>
        <v>#DIV/0!</v>
      </c>
      <c r="AF42" s="37" t="e">
        <f t="shared" si="46"/>
        <v>#DIV/0!</v>
      </c>
      <c r="AG42" s="37" t="e">
        <f t="shared" si="46"/>
        <v>#DIV/0!</v>
      </c>
      <c r="AH42" s="37" t="e">
        <f t="shared" si="46"/>
        <v>#DIV/0!</v>
      </c>
      <c r="AI42" s="37" t="e">
        <f t="shared" si="46"/>
        <v>#DIV/0!</v>
      </c>
      <c r="AK42" s="37" t="e">
        <f t="shared" ref="AK42:BG42" si="48">AK41/AK$32</f>
        <v>#DIV/0!</v>
      </c>
      <c r="AL42" s="37" t="e">
        <f t="shared" si="48"/>
        <v>#DIV/0!</v>
      </c>
      <c r="AM42" s="37" t="e">
        <f t="shared" si="48"/>
        <v>#DIV/0!</v>
      </c>
      <c r="AN42" s="37" t="e">
        <f t="shared" si="48"/>
        <v>#DIV/0!</v>
      </c>
      <c r="AO42" s="37" t="e">
        <f t="shared" si="48"/>
        <v>#DIV/0!</v>
      </c>
      <c r="AP42" s="37" t="e">
        <f t="shared" si="48"/>
        <v>#DIV/0!</v>
      </c>
      <c r="AQ42" s="37" t="e">
        <f t="shared" si="48"/>
        <v>#DIV/0!</v>
      </c>
      <c r="AR42" s="37" t="e">
        <f t="shared" si="48"/>
        <v>#DIV/0!</v>
      </c>
      <c r="AS42" s="37" t="e">
        <f t="shared" si="48"/>
        <v>#DIV/0!</v>
      </c>
      <c r="AT42" s="37" t="e">
        <f t="shared" si="48"/>
        <v>#DIV/0!</v>
      </c>
      <c r="AU42" s="37" t="e">
        <f t="shared" si="48"/>
        <v>#DIV/0!</v>
      </c>
      <c r="AV42" s="37" t="e">
        <f t="shared" si="48"/>
        <v>#DIV/0!</v>
      </c>
      <c r="AW42" s="37" t="e">
        <f t="shared" si="48"/>
        <v>#DIV/0!</v>
      </c>
      <c r="AX42" s="37" t="e">
        <f t="shared" si="48"/>
        <v>#DIV/0!</v>
      </c>
      <c r="AY42" s="37" t="e">
        <f t="shared" si="48"/>
        <v>#DIV/0!</v>
      </c>
      <c r="AZ42" s="37" t="e">
        <f t="shared" si="48"/>
        <v>#DIV/0!</v>
      </c>
      <c r="BA42" s="37" t="e">
        <f t="shared" si="48"/>
        <v>#DIV/0!</v>
      </c>
      <c r="BB42" s="37" t="e">
        <f t="shared" si="48"/>
        <v>#DIV/0!</v>
      </c>
      <c r="BC42" s="37" t="e">
        <f t="shared" si="48"/>
        <v>#DIV/0!</v>
      </c>
      <c r="BD42" s="37" t="e">
        <f t="shared" si="48"/>
        <v>#DIV/0!</v>
      </c>
      <c r="BE42" s="37" t="e">
        <f t="shared" si="48"/>
        <v>#DIV/0!</v>
      </c>
      <c r="BF42" s="37" t="e">
        <f t="shared" si="48"/>
        <v>#DIV/0!</v>
      </c>
      <c r="BG42" s="37" t="e">
        <f t="shared" si="48"/>
        <v>#DIV/0!</v>
      </c>
      <c r="BH42" s="143">
        <v>1</v>
      </c>
    </row>
    <row r="43" spans="1:60" hidden="1">
      <c r="BH43" s="143">
        <v>1</v>
      </c>
    </row>
    <row r="44" spans="1:60" hidden="1">
      <c r="A44" s="189"/>
    </row>
    <row r="45" spans="1:60">
      <c r="A45" s="190"/>
    </row>
    <row r="46" spans="1:60">
      <c r="A46" s="179" t="s">
        <v>48</v>
      </c>
      <c r="B46" s="42">
        <f>SUM(C46:BG46)</f>
        <v>0</v>
      </c>
      <c r="C46" s="42">
        <f t="shared" ref="C46:AI46" si="49">C47+C49+C51+C53+C55</f>
        <v>0</v>
      </c>
      <c r="D46" s="42">
        <f t="shared" ref="D46:I46" si="50">D47+D49+D51+D53+D55</f>
        <v>0</v>
      </c>
      <c r="E46" s="42">
        <f t="shared" si="50"/>
        <v>0</v>
      </c>
      <c r="F46" s="42">
        <f t="shared" si="50"/>
        <v>0</v>
      </c>
      <c r="G46" s="42">
        <f t="shared" si="50"/>
        <v>0</v>
      </c>
      <c r="H46" s="42">
        <f t="shared" si="50"/>
        <v>0</v>
      </c>
      <c r="I46" s="42">
        <f t="shared" si="50"/>
        <v>0</v>
      </c>
      <c r="J46" s="42">
        <f t="shared" si="49"/>
        <v>0</v>
      </c>
      <c r="K46" s="42">
        <f t="shared" si="49"/>
        <v>0</v>
      </c>
      <c r="L46" s="42">
        <f t="shared" si="49"/>
        <v>0</v>
      </c>
      <c r="M46" s="42">
        <f t="shared" si="49"/>
        <v>0</v>
      </c>
      <c r="N46" s="42">
        <f t="shared" si="49"/>
        <v>0</v>
      </c>
      <c r="O46" s="42">
        <f t="shared" si="49"/>
        <v>0</v>
      </c>
      <c r="P46" s="42">
        <f t="shared" si="49"/>
        <v>0</v>
      </c>
      <c r="Q46" s="42">
        <f t="shared" si="49"/>
        <v>0</v>
      </c>
      <c r="R46" s="42">
        <f t="shared" si="49"/>
        <v>0</v>
      </c>
      <c r="S46" s="42">
        <f t="shared" si="49"/>
        <v>0</v>
      </c>
      <c r="T46" s="42">
        <f t="shared" si="49"/>
        <v>0</v>
      </c>
      <c r="U46" s="42">
        <f t="shared" si="49"/>
        <v>0</v>
      </c>
      <c r="V46" s="42">
        <f t="shared" si="49"/>
        <v>0</v>
      </c>
      <c r="W46" s="42">
        <f t="shared" si="49"/>
        <v>0</v>
      </c>
      <c r="X46" s="42">
        <f t="shared" si="49"/>
        <v>0</v>
      </c>
      <c r="Y46" s="42">
        <f t="shared" si="49"/>
        <v>0</v>
      </c>
      <c r="Z46" s="42">
        <f t="shared" si="49"/>
        <v>0</v>
      </c>
      <c r="AA46" s="42">
        <f t="shared" si="49"/>
        <v>0</v>
      </c>
      <c r="AB46" s="42">
        <f t="shared" si="49"/>
        <v>0</v>
      </c>
      <c r="AC46" s="42">
        <f t="shared" si="49"/>
        <v>0</v>
      </c>
      <c r="AD46" s="42">
        <f t="shared" si="49"/>
        <v>0</v>
      </c>
      <c r="AE46" s="42">
        <f t="shared" si="49"/>
        <v>0</v>
      </c>
      <c r="AF46" s="42">
        <f t="shared" si="49"/>
        <v>0</v>
      </c>
      <c r="AG46" s="42">
        <f t="shared" si="49"/>
        <v>0</v>
      </c>
      <c r="AH46" s="42">
        <f t="shared" si="49"/>
        <v>0</v>
      </c>
      <c r="AI46" s="42">
        <f t="shared" si="49"/>
        <v>0</v>
      </c>
      <c r="AK46" s="42">
        <f t="shared" ref="AK46:BG46" si="51">AK47+AK49+AK51+AK53+AK55</f>
        <v>0</v>
      </c>
      <c r="AL46" s="42">
        <f t="shared" si="51"/>
        <v>0</v>
      </c>
      <c r="AM46" s="42">
        <f t="shared" si="51"/>
        <v>0</v>
      </c>
      <c r="AN46" s="42">
        <f t="shared" si="51"/>
        <v>0</v>
      </c>
      <c r="AO46" s="42">
        <f t="shared" si="51"/>
        <v>0</v>
      </c>
      <c r="AP46" s="42">
        <f t="shared" si="51"/>
        <v>0</v>
      </c>
      <c r="AQ46" s="42">
        <f t="shared" si="51"/>
        <v>0</v>
      </c>
      <c r="AR46" s="42">
        <f t="shared" si="51"/>
        <v>0</v>
      </c>
      <c r="AS46" s="42">
        <f t="shared" si="51"/>
        <v>0</v>
      </c>
      <c r="AT46" s="42">
        <f t="shared" si="51"/>
        <v>0</v>
      </c>
      <c r="AU46" s="42">
        <f t="shared" si="51"/>
        <v>0</v>
      </c>
      <c r="AV46" s="42">
        <f t="shared" si="51"/>
        <v>0</v>
      </c>
      <c r="AW46" s="42">
        <f t="shared" si="51"/>
        <v>0</v>
      </c>
      <c r="AX46" s="42">
        <f t="shared" si="51"/>
        <v>0</v>
      </c>
      <c r="AY46" s="42">
        <f t="shared" si="51"/>
        <v>0</v>
      </c>
      <c r="AZ46" s="42">
        <f t="shared" si="51"/>
        <v>0</v>
      </c>
      <c r="BA46" s="42">
        <f t="shared" si="51"/>
        <v>0</v>
      </c>
      <c r="BB46" s="42">
        <f t="shared" si="51"/>
        <v>0</v>
      </c>
      <c r="BC46" s="42">
        <f t="shared" si="51"/>
        <v>0</v>
      </c>
      <c r="BD46" s="42">
        <f t="shared" si="51"/>
        <v>0</v>
      </c>
      <c r="BE46" s="42">
        <f t="shared" si="51"/>
        <v>0</v>
      </c>
      <c r="BF46" s="42">
        <f t="shared" si="51"/>
        <v>0</v>
      </c>
      <c r="BG46" s="42">
        <f t="shared" si="51"/>
        <v>0</v>
      </c>
      <c r="BH46" s="143">
        <v>1</v>
      </c>
    </row>
    <row r="47" spans="1:60">
      <c r="A47" s="191" t="s">
        <v>49</v>
      </c>
      <c r="B47" s="172">
        <f>SUM(C47:BG47)</f>
        <v>0</v>
      </c>
      <c r="C47" s="47">
        <f>SUMIF(Summary!$BD:$BD,'Captain Wse '!C4,Summary!$M:$M)</f>
        <v>0</v>
      </c>
      <c r="D47" s="47">
        <f>SUMIF(Summary!$BD:$BD,'Captain Wse '!D4,Summary!$M:$M)</f>
        <v>0</v>
      </c>
      <c r="E47" s="47">
        <f>SUMIF(Summary!$BD:$BD,'Captain Wse '!E4,Summary!$M:$M)</f>
        <v>0</v>
      </c>
      <c r="F47" s="47">
        <f>SUMIF(Summary!$BD:$BD,'Captain Wse '!F4,Summary!$M:$M)</f>
        <v>0</v>
      </c>
      <c r="G47" s="47">
        <f>SUMIF(Summary!$BD:$BD,'Captain Wse '!G4,Summary!$M:$M)</f>
        <v>0</v>
      </c>
      <c r="H47" s="47">
        <f>SUMIF(Summary!$BD:$BD,'Captain Wse '!H4,Summary!$M:$M)</f>
        <v>0</v>
      </c>
      <c r="I47" s="47">
        <f>SUMIF(Summary!$BD:$BD,'Captain Wse '!I4,Summary!$M:$M)</f>
        <v>0</v>
      </c>
      <c r="J47" s="47">
        <f>SUMIF(Summary!$AQ:$AQ,'Captain Wse '!J4,Summary!$M:$M)</f>
        <v>0</v>
      </c>
      <c r="K47" s="47">
        <f>SUMIF(Summary!$AQ:$AQ,'Captain Wse '!K4,Summary!$M:$M)</f>
        <v>0</v>
      </c>
      <c r="L47" s="47">
        <f>SUMIF(Summary!$AQ:$AQ,'Captain Wse '!L4,Summary!$M:$M)</f>
        <v>0</v>
      </c>
      <c r="M47" s="47">
        <f>SUMIF(Summary!$AQ:$AQ,'Captain Wse '!M4,Summary!$M:$M)</f>
        <v>0</v>
      </c>
      <c r="N47" s="47">
        <f>SUMIF(Summary!$AQ:$AQ,'Captain Wse '!N4,Summary!$M:$M)</f>
        <v>0</v>
      </c>
      <c r="O47" s="47">
        <f>SUMIF(Summary!$AQ:$AQ,'Captain Wse '!O4,Summary!$M:$M)</f>
        <v>0</v>
      </c>
      <c r="P47" s="47">
        <f>SUMIF(Summary!$AQ:$AQ,'Captain Wse '!P4,Summary!$M:$M)</f>
        <v>0</v>
      </c>
      <c r="Q47" s="47">
        <f>SUMIF(Summary!$AQ:$AQ,'Captain Wse '!Q4,Summary!$M:$M)</f>
        <v>0</v>
      </c>
      <c r="R47" s="47">
        <f>SUMIF(Summary!$AQ:$AQ,'Captain Wse '!R4,Summary!$M:$M)</f>
        <v>0</v>
      </c>
      <c r="S47" s="47">
        <f>SUMIF(Summary!$AQ:$AQ,'Captain Wse '!S4,Summary!$M:$M)</f>
        <v>0</v>
      </c>
      <c r="T47" s="47">
        <f>SUMIF(Summary!$AQ:$AQ,'Captain Wse '!T4,Summary!$M:$M)</f>
        <v>0</v>
      </c>
      <c r="U47" s="47">
        <f>SUMIF(Summary!$AQ:$AQ,'Captain Wse '!U4,Summary!$M:$M)</f>
        <v>0</v>
      </c>
      <c r="V47" s="47">
        <f>SUMIF(Summary!$AQ:$AQ,'Captain Wse '!V4,Summary!$M:$M)</f>
        <v>0</v>
      </c>
      <c r="W47" s="47">
        <f>SUMIF(Summary!$AQ:$AQ,'Captain Wse '!W4,Summary!$M:$M)</f>
        <v>0</v>
      </c>
      <c r="X47" s="47">
        <f>SUMIF(Summary!$AQ:$AQ,'Captain Wse '!X4,Summary!$M:$M)</f>
        <v>0</v>
      </c>
      <c r="Y47" s="47">
        <f>SUMIF(Summary!$AQ:$AQ,'Captain Wse '!Y4,Summary!$M:$M)</f>
        <v>0</v>
      </c>
      <c r="Z47" s="47">
        <f>SUMIF(Summary!$AQ:$AQ,'Captain Wse '!Z4,Summary!$M:$M)</f>
        <v>0</v>
      </c>
      <c r="AA47" s="47">
        <f>SUMIF(Summary!$AQ:$AQ,'Captain Wse '!AA4,Summary!$M:$M)</f>
        <v>0</v>
      </c>
      <c r="AB47" s="47">
        <f>SUMIF(Summary!$AQ:$AQ,'Captain Wse '!AB4,Summary!$M:$M)</f>
        <v>0</v>
      </c>
      <c r="AC47" s="47">
        <f>SUMIF(Summary!$AQ:$AQ,'Captain Wse '!AC4,Summary!$M:$M)</f>
        <v>0</v>
      </c>
      <c r="AD47" s="47">
        <f>SUMIF(Summary!$AQ:$AQ,'Captain Wse '!AD4,Summary!$M:$M)</f>
        <v>0</v>
      </c>
      <c r="AE47" s="47">
        <f>SUMIF(Summary!$AQ:$AQ,'Captain Wse '!AE4,Summary!$M:$M)</f>
        <v>0</v>
      </c>
      <c r="AF47" s="47">
        <f>SUMIF(Summary!$AQ:$AQ,'Captain Wse '!AF4,Summary!$M:$M)</f>
        <v>0</v>
      </c>
      <c r="AG47" s="47">
        <f>SUMIF(Summary!$AQ:$AQ,'Captain Wse '!AG4,Summary!$M:$M)</f>
        <v>0</v>
      </c>
      <c r="AH47" s="47">
        <f>SUMIF(Summary!$AQ:$AQ,'Captain Wse '!AH4,Summary!$M:$M)</f>
        <v>0</v>
      </c>
      <c r="AI47" s="47">
        <f>SUMIF(Summary!$AQ:$AQ,'Captain Wse '!AI4,Summary!$M:$M)</f>
        <v>0</v>
      </c>
      <c r="AK47" s="47">
        <f>SUMIF(Summary!$AQ:$AQ,'Captain Wse '!AK4,Summary!$M:$M)</f>
        <v>0</v>
      </c>
      <c r="AL47" s="47">
        <f>SUMIF(Summary!$AQ:$AQ,'Captain Wse '!AL4,Summary!$M:$M)</f>
        <v>0</v>
      </c>
      <c r="AM47" s="47">
        <f>SUMIF(Summary!$AQ:$AQ,'Captain Wse '!AM4,Summary!$M:$M)</f>
        <v>0</v>
      </c>
      <c r="AN47" s="47">
        <f>SUMIF(Summary!$AQ:$AQ,'Captain Wse '!AN4,Summary!$M:$M)</f>
        <v>0</v>
      </c>
      <c r="AO47" s="47">
        <f>SUMIF(Summary!$AQ:$AQ,'Captain Wse '!AO4,Summary!$M:$M)</f>
        <v>0</v>
      </c>
      <c r="AP47" s="47">
        <f>SUMIF(Summary!$AQ:$AQ,'Captain Wse '!AP4,Summary!$M:$M)</f>
        <v>0</v>
      </c>
      <c r="AQ47" s="47">
        <f>SUMIF(Summary!$AQ:$AQ,'Captain Wse '!AQ4,Summary!$M:$M)</f>
        <v>0</v>
      </c>
      <c r="AR47" s="47">
        <f>SUMIF(Summary!$AQ:$AQ,'Captain Wse '!AR4,Summary!$M:$M)</f>
        <v>0</v>
      </c>
      <c r="AS47" s="47">
        <f>SUMIF(Summary!$AQ:$AQ,'Captain Wse '!AS4,Summary!$M:$M)</f>
        <v>0</v>
      </c>
      <c r="AT47" s="47">
        <f>SUMIF(Summary!$AQ:$AQ,'Captain Wse '!AT4,Summary!$M:$M)</f>
        <v>0</v>
      </c>
      <c r="AU47" s="47">
        <f>SUMIF(Summary!$AQ:$AQ,'Captain Wse '!AU4,Summary!$M:$M)</f>
        <v>0</v>
      </c>
      <c r="AV47" s="47">
        <f>SUMIF(Summary!$AQ:$AQ,'Captain Wse '!AV4,Summary!$M:$M)</f>
        <v>0</v>
      </c>
      <c r="AW47" s="47">
        <f>SUMIF(Summary!$AQ:$AQ,'Captain Wse '!AW4,Summary!$M:$M)</f>
        <v>0</v>
      </c>
      <c r="AX47" s="47">
        <f>SUMIF(Summary!$AQ:$AQ,'Captain Wse '!AX4,Summary!$M:$M)</f>
        <v>0</v>
      </c>
      <c r="AY47" s="47">
        <f>SUMIF(Summary!$AQ:$AQ,'Captain Wse '!AY4,Summary!$M:$M)</f>
        <v>0</v>
      </c>
      <c r="AZ47" s="47">
        <f>SUMIF(Summary!$AQ:$AQ,'Captain Wse '!AZ4,Summary!$M:$M)</f>
        <v>0</v>
      </c>
      <c r="BA47" s="47">
        <f>SUMIF(Summary!$AQ:$AQ,'Captain Wse '!BA4,Summary!$M:$M)</f>
        <v>0</v>
      </c>
      <c r="BB47" s="47">
        <f>SUMIF(Summary!$AQ:$AQ,'Captain Wse '!BB4,Summary!$M:$M)</f>
        <v>0</v>
      </c>
      <c r="BC47" s="47">
        <f>SUMIF(Summary!$AQ:$AQ,'Captain Wse '!BC4,Summary!$M:$M)</f>
        <v>0</v>
      </c>
      <c r="BD47" s="47">
        <f>SUMIF(Summary!$AQ:$AQ,'Captain Wse '!BD4,Summary!$M:$M)</f>
        <v>0</v>
      </c>
      <c r="BE47" s="47">
        <f>SUMIF(Summary!$AQ:$AQ,'Captain Wse '!BE4,Summary!$M:$M)</f>
        <v>0</v>
      </c>
      <c r="BF47" s="47">
        <f>SUMIF(Summary!$AQ:$AQ,'Captain Wse '!BF4,Summary!$M:$M)</f>
        <v>0</v>
      </c>
      <c r="BG47" s="47">
        <f>SUMIF(Summary!$AQ:$AQ,'Captain Wse '!BG4,Summary!$M:$M)</f>
        <v>0</v>
      </c>
      <c r="BH47" s="143">
        <v>1</v>
      </c>
    </row>
    <row r="48" spans="1:60">
      <c r="A48" s="166" t="s">
        <v>33</v>
      </c>
      <c r="B48" s="48" t="e">
        <f t="shared" ref="B48:AI48" si="52">B47/B$46</f>
        <v>#DIV/0!</v>
      </c>
      <c r="C48" s="48" t="e">
        <f t="shared" si="52"/>
        <v>#DIV/0!</v>
      </c>
      <c r="D48" s="48" t="e">
        <f t="shared" ref="D48:I48" si="53">D47/D$46</f>
        <v>#DIV/0!</v>
      </c>
      <c r="E48" s="48" t="e">
        <f t="shared" si="53"/>
        <v>#DIV/0!</v>
      </c>
      <c r="F48" s="48" t="e">
        <f t="shared" si="53"/>
        <v>#DIV/0!</v>
      </c>
      <c r="G48" s="48" t="e">
        <f t="shared" si="53"/>
        <v>#DIV/0!</v>
      </c>
      <c r="H48" s="48" t="e">
        <f t="shared" si="53"/>
        <v>#DIV/0!</v>
      </c>
      <c r="I48" s="48" t="e">
        <f t="shared" si="53"/>
        <v>#DIV/0!</v>
      </c>
      <c r="J48" s="48" t="e">
        <f t="shared" si="52"/>
        <v>#DIV/0!</v>
      </c>
      <c r="K48" s="48" t="e">
        <f t="shared" si="52"/>
        <v>#DIV/0!</v>
      </c>
      <c r="L48" s="48" t="e">
        <f t="shared" si="52"/>
        <v>#DIV/0!</v>
      </c>
      <c r="M48" s="48" t="e">
        <f t="shared" si="52"/>
        <v>#DIV/0!</v>
      </c>
      <c r="N48" s="48" t="e">
        <f t="shared" si="52"/>
        <v>#DIV/0!</v>
      </c>
      <c r="O48" s="48" t="e">
        <f t="shared" si="52"/>
        <v>#DIV/0!</v>
      </c>
      <c r="P48" s="48" t="e">
        <f t="shared" si="52"/>
        <v>#DIV/0!</v>
      </c>
      <c r="Q48" s="48" t="e">
        <f t="shared" si="52"/>
        <v>#DIV/0!</v>
      </c>
      <c r="R48" s="48" t="e">
        <f t="shared" si="52"/>
        <v>#DIV/0!</v>
      </c>
      <c r="S48" s="48" t="e">
        <f t="shared" si="52"/>
        <v>#DIV/0!</v>
      </c>
      <c r="T48" s="48" t="e">
        <f t="shared" si="52"/>
        <v>#DIV/0!</v>
      </c>
      <c r="U48" s="48" t="e">
        <f t="shared" si="52"/>
        <v>#DIV/0!</v>
      </c>
      <c r="V48" s="48" t="e">
        <f t="shared" si="52"/>
        <v>#DIV/0!</v>
      </c>
      <c r="W48" s="48" t="e">
        <f t="shared" si="52"/>
        <v>#DIV/0!</v>
      </c>
      <c r="X48" s="48" t="e">
        <f t="shared" si="52"/>
        <v>#DIV/0!</v>
      </c>
      <c r="Y48" s="48" t="e">
        <f t="shared" si="52"/>
        <v>#DIV/0!</v>
      </c>
      <c r="Z48" s="48" t="e">
        <f t="shared" si="52"/>
        <v>#DIV/0!</v>
      </c>
      <c r="AA48" s="48" t="e">
        <f t="shared" si="52"/>
        <v>#DIV/0!</v>
      </c>
      <c r="AB48" s="48" t="e">
        <f t="shared" si="52"/>
        <v>#DIV/0!</v>
      </c>
      <c r="AC48" s="48" t="e">
        <f t="shared" si="52"/>
        <v>#DIV/0!</v>
      </c>
      <c r="AD48" s="48" t="e">
        <f t="shared" si="52"/>
        <v>#DIV/0!</v>
      </c>
      <c r="AE48" s="48" t="e">
        <f t="shared" si="52"/>
        <v>#DIV/0!</v>
      </c>
      <c r="AF48" s="48" t="e">
        <f t="shared" si="52"/>
        <v>#DIV/0!</v>
      </c>
      <c r="AG48" s="48" t="e">
        <f t="shared" si="52"/>
        <v>#DIV/0!</v>
      </c>
      <c r="AH48" s="48" t="e">
        <f t="shared" si="52"/>
        <v>#DIV/0!</v>
      </c>
      <c r="AI48" s="48" t="e">
        <f t="shared" si="52"/>
        <v>#DIV/0!</v>
      </c>
      <c r="AK48" s="48" t="e">
        <f t="shared" ref="AK48:BG48" si="54">AK47/AK$46</f>
        <v>#DIV/0!</v>
      </c>
      <c r="AL48" s="48" t="e">
        <f t="shared" si="54"/>
        <v>#DIV/0!</v>
      </c>
      <c r="AM48" s="48" t="e">
        <f t="shared" si="54"/>
        <v>#DIV/0!</v>
      </c>
      <c r="AN48" s="48" t="e">
        <f t="shared" si="54"/>
        <v>#DIV/0!</v>
      </c>
      <c r="AO48" s="48" t="e">
        <f t="shared" si="54"/>
        <v>#DIV/0!</v>
      </c>
      <c r="AP48" s="48" t="e">
        <f t="shared" si="54"/>
        <v>#DIV/0!</v>
      </c>
      <c r="AQ48" s="48" t="e">
        <f t="shared" si="54"/>
        <v>#DIV/0!</v>
      </c>
      <c r="AR48" s="48" t="e">
        <f t="shared" si="54"/>
        <v>#DIV/0!</v>
      </c>
      <c r="AS48" s="48" t="e">
        <f t="shared" si="54"/>
        <v>#DIV/0!</v>
      </c>
      <c r="AT48" s="48" t="e">
        <f t="shared" si="54"/>
        <v>#DIV/0!</v>
      </c>
      <c r="AU48" s="48" t="e">
        <f t="shared" si="54"/>
        <v>#DIV/0!</v>
      </c>
      <c r="AV48" s="48" t="e">
        <f t="shared" si="54"/>
        <v>#DIV/0!</v>
      </c>
      <c r="AW48" s="48" t="e">
        <f t="shared" si="54"/>
        <v>#DIV/0!</v>
      </c>
      <c r="AX48" s="48" t="e">
        <f t="shared" si="54"/>
        <v>#DIV/0!</v>
      </c>
      <c r="AY48" s="48" t="e">
        <f t="shared" si="54"/>
        <v>#DIV/0!</v>
      </c>
      <c r="AZ48" s="48" t="e">
        <f t="shared" si="54"/>
        <v>#DIV/0!</v>
      </c>
      <c r="BA48" s="48" t="e">
        <f t="shared" si="54"/>
        <v>#DIV/0!</v>
      </c>
      <c r="BB48" s="48" t="e">
        <f t="shared" si="54"/>
        <v>#DIV/0!</v>
      </c>
      <c r="BC48" s="48" t="e">
        <f t="shared" si="54"/>
        <v>#DIV/0!</v>
      </c>
      <c r="BD48" s="48" t="e">
        <f t="shared" si="54"/>
        <v>#DIV/0!</v>
      </c>
      <c r="BE48" s="48" t="e">
        <f t="shared" si="54"/>
        <v>#DIV/0!</v>
      </c>
      <c r="BF48" s="48" t="e">
        <f t="shared" si="54"/>
        <v>#DIV/0!</v>
      </c>
      <c r="BG48" s="48" t="e">
        <f t="shared" si="54"/>
        <v>#DIV/0!</v>
      </c>
      <c r="BH48" s="143">
        <v>1</v>
      </c>
    </row>
    <row r="49" spans="1:60">
      <c r="A49" s="191" t="s">
        <v>50</v>
      </c>
      <c r="B49" s="172">
        <f>SUM(C49:BG49)</f>
        <v>0</v>
      </c>
      <c r="C49" s="47">
        <f>SUMIF(Summary!$BD:$BD,'Captain Wse '!C4,Summary!$P:$P)</f>
        <v>0</v>
      </c>
      <c r="D49" s="47">
        <f>SUMIF(Summary!$BD:$BD,'Captain Wse '!D4,Summary!$P:$P)</f>
        <v>0</v>
      </c>
      <c r="E49" s="47">
        <f>SUMIF(Summary!$BD:$BD,'Captain Wse '!E4,Summary!$P:$P)</f>
        <v>0</v>
      </c>
      <c r="F49" s="47">
        <f>SUMIF(Summary!$BD:$BD,'Captain Wse '!F4,Summary!$P:$P)</f>
        <v>0</v>
      </c>
      <c r="G49" s="47">
        <f>SUMIF(Summary!$BD:$BD,'Captain Wse '!G4,Summary!$P:$P)</f>
        <v>0</v>
      </c>
      <c r="H49" s="47">
        <f>SUMIF(Summary!$BD:$BD,'Captain Wse '!H4,Summary!$P:$P)</f>
        <v>0</v>
      </c>
      <c r="I49" s="47">
        <f>SUMIF(Summary!$BD:$BD,'Captain Wse '!I4,Summary!$P:$P)</f>
        <v>0</v>
      </c>
      <c r="J49" s="47">
        <f>SUMIF(Summary!$AR:$AR,'Captain Wse '!J4,Summary!$P:$P)</f>
        <v>0</v>
      </c>
      <c r="K49" s="47">
        <f>SUMIF(Summary!$AR:$AR,'Captain Wse '!K4,Summary!$P:$P)</f>
        <v>0</v>
      </c>
      <c r="L49" s="47">
        <f>SUMIF(Summary!$AR:$AR,'Captain Wse '!L4,Summary!$P:$P)</f>
        <v>0</v>
      </c>
      <c r="M49" s="47">
        <f>SUMIF(Summary!$AR:$AR,'Captain Wse '!M4,Summary!$P:$P)</f>
        <v>0</v>
      </c>
      <c r="N49" s="47">
        <f>SUMIF(Summary!$AR:$AR,'Captain Wse '!N4,Summary!$P:$P)</f>
        <v>0</v>
      </c>
      <c r="O49" s="47">
        <f>SUMIF(Summary!$AR:$AR,'Captain Wse '!O4,Summary!$P:$P)</f>
        <v>0</v>
      </c>
      <c r="P49" s="47">
        <f>SUMIF(Summary!$AR:$AR,'Captain Wse '!P4,Summary!$P:$P)</f>
        <v>0</v>
      </c>
      <c r="Q49" s="47">
        <f>SUMIF(Summary!$AR:$AR,'Captain Wse '!Q4,Summary!$P:$P)</f>
        <v>0</v>
      </c>
      <c r="R49" s="47">
        <f>SUMIF(Summary!$AR:$AR,'Captain Wse '!R4,Summary!$P:$P)</f>
        <v>0</v>
      </c>
      <c r="S49" s="47">
        <f>SUMIF(Summary!$AR:$AR,'Captain Wse '!S4,Summary!$P:$P)</f>
        <v>0</v>
      </c>
      <c r="T49" s="47">
        <f>SUMIF(Summary!$AR:$AR,'Captain Wse '!T4,Summary!$P:$P)</f>
        <v>0</v>
      </c>
      <c r="U49" s="47">
        <f>SUMIF(Summary!$AR:$AR,'Captain Wse '!U4,Summary!$P:$P)</f>
        <v>0</v>
      </c>
      <c r="V49" s="47">
        <f>SUMIF(Summary!$AR:$AR,'Captain Wse '!V4,Summary!$P:$P)</f>
        <v>0</v>
      </c>
      <c r="W49" s="47">
        <f>SUMIF(Summary!$AR:$AR,'Captain Wse '!W4,Summary!$P:$P)</f>
        <v>0</v>
      </c>
      <c r="X49" s="47">
        <f>SUMIF(Summary!$AR:$AR,'Captain Wse '!X4,Summary!$P:$P)</f>
        <v>0</v>
      </c>
      <c r="Y49" s="47">
        <f>SUMIF(Summary!$AR:$AR,'Captain Wse '!Y4,Summary!$P:$P)</f>
        <v>0</v>
      </c>
      <c r="Z49" s="47">
        <f>SUMIF(Summary!$AR:$AR,'Captain Wse '!Z4,Summary!$P:$P)</f>
        <v>0</v>
      </c>
      <c r="AA49" s="47">
        <f>SUMIF(Summary!$AR:$AR,'Captain Wse '!AA4,Summary!$P:$P)</f>
        <v>0</v>
      </c>
      <c r="AB49" s="47">
        <f>SUMIF(Summary!$AR:$AR,'Captain Wse '!AB4,Summary!$P:$P)</f>
        <v>0</v>
      </c>
      <c r="AC49" s="47">
        <f>SUMIF(Summary!$AR:$AR,'Captain Wse '!AC4,Summary!$P:$P)</f>
        <v>0</v>
      </c>
      <c r="AD49" s="47">
        <f>SUMIF(Summary!$AR:$AR,'Captain Wse '!AD4,Summary!$P:$P)</f>
        <v>0</v>
      </c>
      <c r="AE49" s="47">
        <f>SUMIF(Summary!$AR:$AR,'Captain Wse '!AE4,Summary!$P:$P)</f>
        <v>0</v>
      </c>
      <c r="AF49" s="47">
        <f>SUMIF(Summary!$AR:$AR,'Captain Wse '!AF4,Summary!$P:$P)</f>
        <v>0</v>
      </c>
      <c r="AG49" s="47">
        <f>SUMIF(Summary!$AR:$AR,'Captain Wse '!AG4,Summary!$P:$P)</f>
        <v>0</v>
      </c>
      <c r="AH49" s="47">
        <f>SUMIF(Summary!$AR:$AR,'Captain Wse '!AH4,Summary!$P:$P)</f>
        <v>0</v>
      </c>
      <c r="AI49" s="47">
        <f>SUMIF(Summary!$AR:$AR,'Captain Wse '!AI4,Summary!$P:$P)</f>
        <v>0</v>
      </c>
      <c r="AK49" s="47">
        <f>SUMIF(Summary!$AR:$AR,'Captain Wse '!AK4,Summary!$P:$P)</f>
        <v>0</v>
      </c>
      <c r="AL49" s="47">
        <f>SUMIF(Summary!$AR:$AR,'Captain Wse '!AL4,Summary!$P:$P)</f>
        <v>0</v>
      </c>
      <c r="AM49" s="47">
        <f>SUMIF(Summary!$AR:$AR,'Captain Wse '!AM4,Summary!$P:$P)</f>
        <v>0</v>
      </c>
      <c r="AN49" s="47">
        <f>SUMIF(Summary!$AR:$AR,'Captain Wse '!AN4,Summary!$P:$P)</f>
        <v>0</v>
      </c>
      <c r="AO49" s="47">
        <f>SUMIF(Summary!$AR:$AR,'Captain Wse '!AO4,Summary!$P:$P)</f>
        <v>0</v>
      </c>
      <c r="AP49" s="47">
        <f>SUMIF(Summary!$AR:$AR,'Captain Wse '!AP4,Summary!$P:$P)</f>
        <v>0</v>
      </c>
      <c r="AQ49" s="47">
        <f>SUMIF(Summary!$AR:$AR,'Captain Wse '!AQ4,Summary!$P:$P)</f>
        <v>0</v>
      </c>
      <c r="AR49" s="47">
        <f>SUMIF(Summary!$AR:$AR,'Captain Wse '!AR4,Summary!$P:$P)</f>
        <v>0</v>
      </c>
      <c r="AS49" s="47">
        <f>SUMIF(Summary!$AR:$AR,'Captain Wse '!AS4,Summary!$P:$P)</f>
        <v>0</v>
      </c>
      <c r="AT49" s="47">
        <f>SUMIF(Summary!$AR:$AR,'Captain Wse '!AT4,Summary!$P:$P)</f>
        <v>0</v>
      </c>
      <c r="AU49" s="47">
        <f>SUMIF(Summary!$AR:$AR,'Captain Wse '!AU4,Summary!$P:$P)</f>
        <v>0</v>
      </c>
      <c r="AV49" s="47">
        <f>SUMIF(Summary!$AR:$AR,'Captain Wse '!AV4,Summary!$P:$P)</f>
        <v>0</v>
      </c>
      <c r="AW49" s="47">
        <f>SUMIF(Summary!$AR:$AR,'Captain Wse '!AW4,Summary!$P:$P)</f>
        <v>0</v>
      </c>
      <c r="AX49" s="47">
        <f>SUMIF(Summary!$AR:$AR,'Captain Wse '!AX4,Summary!$P:$P)</f>
        <v>0</v>
      </c>
      <c r="AY49" s="47">
        <f>SUMIF(Summary!$AR:$AR,'Captain Wse '!AY4,Summary!$P:$P)</f>
        <v>0</v>
      </c>
      <c r="AZ49" s="47">
        <f>SUMIF(Summary!$AR:$AR,'Captain Wse '!AZ4,Summary!$P:$P)</f>
        <v>0</v>
      </c>
      <c r="BA49" s="47">
        <f>SUMIF(Summary!$AR:$AR,'Captain Wse '!BA4,Summary!$P:$P)</f>
        <v>0</v>
      </c>
      <c r="BB49" s="47">
        <f>SUMIF(Summary!$AR:$AR,'Captain Wse '!BB4,Summary!$P:$P)</f>
        <v>0</v>
      </c>
      <c r="BC49" s="47">
        <f>SUMIF(Summary!$AR:$AR,'Captain Wse '!BC4,Summary!$P:$P)</f>
        <v>0</v>
      </c>
      <c r="BD49" s="47">
        <f>SUMIF(Summary!$AR:$AR,'Captain Wse '!BD4,Summary!$P:$P)</f>
        <v>0</v>
      </c>
      <c r="BE49" s="47">
        <f>SUMIF(Summary!$AR:$AR,'Captain Wse '!BE4,Summary!$P:$P)</f>
        <v>0</v>
      </c>
      <c r="BF49" s="47">
        <f>SUMIF(Summary!$AR:$AR,'Captain Wse '!BF4,Summary!$P:$P)</f>
        <v>0</v>
      </c>
      <c r="BG49" s="47">
        <f>SUMIF(Summary!$AR:$AR,'Captain Wse '!BG4,Summary!$P:$P)</f>
        <v>0</v>
      </c>
      <c r="BH49" s="143">
        <v>1</v>
      </c>
    </row>
    <row r="50" spans="1:60">
      <c r="A50" s="166" t="s">
        <v>33</v>
      </c>
      <c r="B50" s="48" t="e">
        <f t="shared" ref="B50:AI50" si="55">B49/B$46</f>
        <v>#DIV/0!</v>
      </c>
      <c r="C50" s="48" t="e">
        <f t="shared" si="55"/>
        <v>#DIV/0!</v>
      </c>
      <c r="D50" s="48" t="e">
        <f t="shared" ref="D50:I50" si="56">D49/D$46</f>
        <v>#DIV/0!</v>
      </c>
      <c r="E50" s="48" t="e">
        <f t="shared" si="56"/>
        <v>#DIV/0!</v>
      </c>
      <c r="F50" s="48" t="e">
        <f t="shared" si="56"/>
        <v>#DIV/0!</v>
      </c>
      <c r="G50" s="48" t="e">
        <f t="shared" si="56"/>
        <v>#DIV/0!</v>
      </c>
      <c r="H50" s="48" t="e">
        <f t="shared" si="56"/>
        <v>#DIV/0!</v>
      </c>
      <c r="I50" s="48" t="e">
        <f t="shared" si="56"/>
        <v>#DIV/0!</v>
      </c>
      <c r="J50" s="48" t="e">
        <f t="shared" si="55"/>
        <v>#DIV/0!</v>
      </c>
      <c r="K50" s="48" t="e">
        <f t="shared" si="55"/>
        <v>#DIV/0!</v>
      </c>
      <c r="L50" s="48" t="e">
        <f t="shared" si="55"/>
        <v>#DIV/0!</v>
      </c>
      <c r="M50" s="48" t="e">
        <f t="shared" si="55"/>
        <v>#DIV/0!</v>
      </c>
      <c r="N50" s="48" t="e">
        <f t="shared" si="55"/>
        <v>#DIV/0!</v>
      </c>
      <c r="O50" s="48" t="e">
        <f t="shared" si="55"/>
        <v>#DIV/0!</v>
      </c>
      <c r="P50" s="48" t="e">
        <f t="shared" si="55"/>
        <v>#DIV/0!</v>
      </c>
      <c r="Q50" s="48" t="e">
        <f t="shared" si="55"/>
        <v>#DIV/0!</v>
      </c>
      <c r="R50" s="48" t="e">
        <f t="shared" si="55"/>
        <v>#DIV/0!</v>
      </c>
      <c r="S50" s="48" t="e">
        <f t="shared" si="55"/>
        <v>#DIV/0!</v>
      </c>
      <c r="T50" s="48" t="e">
        <f t="shared" si="55"/>
        <v>#DIV/0!</v>
      </c>
      <c r="U50" s="48" t="e">
        <f t="shared" si="55"/>
        <v>#DIV/0!</v>
      </c>
      <c r="V50" s="48" t="e">
        <f t="shared" si="55"/>
        <v>#DIV/0!</v>
      </c>
      <c r="W50" s="48" t="e">
        <f t="shared" si="55"/>
        <v>#DIV/0!</v>
      </c>
      <c r="X50" s="48" t="e">
        <f t="shared" si="55"/>
        <v>#DIV/0!</v>
      </c>
      <c r="Y50" s="48" t="e">
        <f t="shared" si="55"/>
        <v>#DIV/0!</v>
      </c>
      <c r="Z50" s="48" t="e">
        <f t="shared" si="55"/>
        <v>#DIV/0!</v>
      </c>
      <c r="AA50" s="48" t="e">
        <f t="shared" si="55"/>
        <v>#DIV/0!</v>
      </c>
      <c r="AB50" s="48" t="e">
        <f t="shared" si="55"/>
        <v>#DIV/0!</v>
      </c>
      <c r="AC50" s="48" t="e">
        <f t="shared" si="55"/>
        <v>#DIV/0!</v>
      </c>
      <c r="AD50" s="48" t="e">
        <f t="shared" si="55"/>
        <v>#DIV/0!</v>
      </c>
      <c r="AE50" s="48" t="e">
        <f t="shared" si="55"/>
        <v>#DIV/0!</v>
      </c>
      <c r="AF50" s="48" t="e">
        <f t="shared" si="55"/>
        <v>#DIV/0!</v>
      </c>
      <c r="AG50" s="48" t="e">
        <f t="shared" si="55"/>
        <v>#DIV/0!</v>
      </c>
      <c r="AH50" s="48" t="e">
        <f t="shared" si="55"/>
        <v>#DIV/0!</v>
      </c>
      <c r="AI50" s="48" t="e">
        <f t="shared" si="55"/>
        <v>#DIV/0!</v>
      </c>
      <c r="AK50" s="48" t="e">
        <f t="shared" ref="AK50:BG50" si="57">AK49/AK$46</f>
        <v>#DIV/0!</v>
      </c>
      <c r="AL50" s="48" t="e">
        <f t="shared" si="57"/>
        <v>#DIV/0!</v>
      </c>
      <c r="AM50" s="48" t="e">
        <f t="shared" si="57"/>
        <v>#DIV/0!</v>
      </c>
      <c r="AN50" s="48" t="e">
        <f t="shared" si="57"/>
        <v>#DIV/0!</v>
      </c>
      <c r="AO50" s="48" t="e">
        <f t="shared" si="57"/>
        <v>#DIV/0!</v>
      </c>
      <c r="AP50" s="48" t="e">
        <f t="shared" si="57"/>
        <v>#DIV/0!</v>
      </c>
      <c r="AQ50" s="48" t="e">
        <f t="shared" si="57"/>
        <v>#DIV/0!</v>
      </c>
      <c r="AR50" s="48" t="e">
        <f t="shared" si="57"/>
        <v>#DIV/0!</v>
      </c>
      <c r="AS50" s="48" t="e">
        <f t="shared" si="57"/>
        <v>#DIV/0!</v>
      </c>
      <c r="AT50" s="48" t="e">
        <f t="shared" si="57"/>
        <v>#DIV/0!</v>
      </c>
      <c r="AU50" s="48" t="e">
        <f t="shared" si="57"/>
        <v>#DIV/0!</v>
      </c>
      <c r="AV50" s="48" t="e">
        <f t="shared" si="57"/>
        <v>#DIV/0!</v>
      </c>
      <c r="AW50" s="48" t="e">
        <f t="shared" si="57"/>
        <v>#DIV/0!</v>
      </c>
      <c r="AX50" s="48" t="e">
        <f t="shared" si="57"/>
        <v>#DIV/0!</v>
      </c>
      <c r="AY50" s="48" t="e">
        <f t="shared" si="57"/>
        <v>#DIV/0!</v>
      </c>
      <c r="AZ50" s="48" t="e">
        <f t="shared" si="57"/>
        <v>#DIV/0!</v>
      </c>
      <c r="BA50" s="48" t="e">
        <f t="shared" si="57"/>
        <v>#DIV/0!</v>
      </c>
      <c r="BB50" s="48" t="e">
        <f t="shared" si="57"/>
        <v>#DIV/0!</v>
      </c>
      <c r="BC50" s="48" t="e">
        <f t="shared" si="57"/>
        <v>#DIV/0!</v>
      </c>
      <c r="BD50" s="48" t="e">
        <f t="shared" si="57"/>
        <v>#DIV/0!</v>
      </c>
      <c r="BE50" s="48" t="e">
        <f t="shared" si="57"/>
        <v>#DIV/0!</v>
      </c>
      <c r="BF50" s="48" t="e">
        <f t="shared" si="57"/>
        <v>#DIV/0!</v>
      </c>
      <c r="BG50" s="48" t="e">
        <f t="shared" si="57"/>
        <v>#DIV/0!</v>
      </c>
      <c r="BH50" s="143">
        <v>1</v>
      </c>
    </row>
    <row r="51" spans="1:60">
      <c r="A51" s="191" t="s">
        <v>51</v>
      </c>
      <c r="B51" s="172">
        <f>SUM(C51:BG51)</f>
        <v>0</v>
      </c>
      <c r="C51" s="47">
        <f>SUMIF(Summary!$BD:$BD,'Captain Wse '!C4,Summary!$S:$S)</f>
        <v>0</v>
      </c>
      <c r="D51" s="47">
        <f>SUMIF(Summary!$BD:$BD,'Captain Wse '!D4,Summary!$S:$S)</f>
        <v>0</v>
      </c>
      <c r="E51" s="47">
        <f>SUMIF(Summary!$BD:$BD,'Captain Wse '!E4,Summary!$S:$S)</f>
        <v>0</v>
      </c>
      <c r="F51" s="47">
        <f>SUMIF(Summary!$BD:$BD,'Captain Wse '!F4,Summary!$S:$S)</f>
        <v>0</v>
      </c>
      <c r="G51" s="47">
        <f>SUMIF(Summary!$BD:$BD,'Captain Wse '!G4,Summary!$S:$S)</f>
        <v>0</v>
      </c>
      <c r="H51" s="47">
        <f>SUMIF(Summary!$BD:$BD,'Captain Wse '!H4,Summary!$S:$S)</f>
        <v>0</v>
      </c>
      <c r="I51" s="47">
        <f>SUMIF(Summary!$BD:$BD,'Captain Wse '!I4,Summary!$S:$S)</f>
        <v>0</v>
      </c>
      <c r="J51" s="47">
        <f>SUMIF(Summary!$AR:$AR,'Captain Wse '!J4,Summary!$S:$S)</f>
        <v>0</v>
      </c>
      <c r="K51" s="47">
        <f>SUMIF(Summary!$AR:$AR,'Captain Wse '!K4,Summary!$S:$S)</f>
        <v>0</v>
      </c>
      <c r="L51" s="47">
        <f>SUMIF(Summary!$AR:$AR,'Captain Wse '!L4,Summary!$S:$S)</f>
        <v>0</v>
      </c>
      <c r="M51" s="47">
        <f>SUMIF(Summary!$AR:$AR,'Captain Wse '!M4,Summary!$S:$S)</f>
        <v>0</v>
      </c>
      <c r="N51" s="47">
        <f>SUMIF(Summary!$AR:$AR,'Captain Wse '!N4,Summary!$S:$S)</f>
        <v>0</v>
      </c>
      <c r="O51" s="47">
        <f>SUMIF(Summary!$AR:$AR,'Captain Wse '!O4,Summary!$S:$S)</f>
        <v>0</v>
      </c>
      <c r="P51" s="47">
        <f>SUMIF(Summary!$AR:$AR,'Captain Wse '!P4,Summary!$S:$S)</f>
        <v>0</v>
      </c>
      <c r="Q51" s="47">
        <f>SUMIF(Summary!$AR:$AR,'Captain Wse '!Q4,Summary!$S:$S)</f>
        <v>0</v>
      </c>
      <c r="R51" s="47">
        <f>SUMIF(Summary!$AR:$AR,'Captain Wse '!R4,Summary!$S:$S)</f>
        <v>0</v>
      </c>
      <c r="S51" s="47">
        <f>SUMIF(Summary!$AR:$AR,'Captain Wse '!S4,Summary!$S:$S)</f>
        <v>0</v>
      </c>
      <c r="T51" s="47">
        <f>SUMIF(Summary!$AR:$AR,'Captain Wse '!T4,Summary!$S:$S)</f>
        <v>0</v>
      </c>
      <c r="U51" s="47">
        <f>SUMIF(Summary!$AR:$AR,'Captain Wse '!U4,Summary!$S:$S)</f>
        <v>0</v>
      </c>
      <c r="V51" s="47">
        <f>SUMIF(Summary!$AR:$AR,'Captain Wse '!V4,Summary!$S:$S)</f>
        <v>0</v>
      </c>
      <c r="W51" s="47">
        <f>SUMIF(Summary!$AR:$AR,'Captain Wse '!W4,Summary!$S:$S)</f>
        <v>0</v>
      </c>
      <c r="X51" s="47">
        <f>SUMIF(Summary!$AR:$AR,'Captain Wse '!X4,Summary!$S:$S)</f>
        <v>0</v>
      </c>
      <c r="Y51" s="47">
        <f>SUMIF(Summary!$AR:$AR,'Captain Wse '!Y4,Summary!$S:$S)</f>
        <v>0</v>
      </c>
      <c r="Z51" s="47">
        <f>SUMIF(Summary!$AR:$AR,'Captain Wse '!Z4,Summary!$S:$S)</f>
        <v>0</v>
      </c>
      <c r="AA51" s="47">
        <f>SUMIF(Summary!$AR:$AR,'Captain Wse '!AA4,Summary!$S:$S)</f>
        <v>0</v>
      </c>
      <c r="AB51" s="47">
        <f>SUMIF(Summary!$AR:$AR,'Captain Wse '!AB4,Summary!$S:$S)</f>
        <v>0</v>
      </c>
      <c r="AC51" s="47">
        <f>SUMIF(Summary!$AR:$AR,'Captain Wse '!AC4,Summary!$S:$S)</f>
        <v>0</v>
      </c>
      <c r="AD51" s="47">
        <f>SUMIF(Summary!$AR:$AR,'Captain Wse '!AD4,Summary!$S:$S)</f>
        <v>0</v>
      </c>
      <c r="AE51" s="47">
        <f>SUMIF(Summary!$AR:$AR,'Captain Wse '!AE4,Summary!$S:$S)</f>
        <v>0</v>
      </c>
      <c r="AF51" s="47">
        <f>SUMIF(Summary!$AR:$AR,'Captain Wse '!AF4,Summary!$S:$S)</f>
        <v>0</v>
      </c>
      <c r="AG51" s="47">
        <f>SUMIF(Summary!$AR:$AR,'Captain Wse '!AG4,Summary!$S:$S)</f>
        <v>0</v>
      </c>
      <c r="AH51" s="47">
        <f>SUMIF(Summary!$AR:$AR,'Captain Wse '!AH4,Summary!$S:$S)</f>
        <v>0</v>
      </c>
      <c r="AI51" s="47">
        <f>SUMIF(Summary!$AR:$AR,'Captain Wse '!AI4,Summary!$S:$S)</f>
        <v>0</v>
      </c>
      <c r="AK51" s="47">
        <f>SUMIF(Summary!$AR:$AR,'Captain Wse '!AK4,Summary!$S:$S)</f>
        <v>0</v>
      </c>
      <c r="AL51" s="47">
        <f>SUMIF(Summary!$AR:$AR,'Captain Wse '!AL4,Summary!$S:$S)</f>
        <v>0</v>
      </c>
      <c r="AM51" s="47">
        <f>SUMIF(Summary!$AR:$AR,'Captain Wse '!AM4,Summary!$S:$S)</f>
        <v>0</v>
      </c>
      <c r="AN51" s="47">
        <f>SUMIF(Summary!$AR:$AR,'Captain Wse '!AN4,Summary!$S:$S)</f>
        <v>0</v>
      </c>
      <c r="AO51" s="47">
        <f>SUMIF(Summary!$AR:$AR,'Captain Wse '!AO4,Summary!$S:$S)</f>
        <v>0</v>
      </c>
      <c r="AP51" s="47">
        <f>SUMIF(Summary!$AR:$AR,'Captain Wse '!AP4,Summary!$S:$S)</f>
        <v>0</v>
      </c>
      <c r="AQ51" s="47">
        <f>SUMIF(Summary!$AR:$AR,'Captain Wse '!AQ4,Summary!$S:$S)</f>
        <v>0</v>
      </c>
      <c r="AR51" s="47">
        <f>SUMIF(Summary!$AR:$AR,'Captain Wse '!AR4,Summary!$S:$S)</f>
        <v>0</v>
      </c>
      <c r="AS51" s="47">
        <f>SUMIF(Summary!$AR:$AR,'Captain Wse '!AS4,Summary!$S:$S)</f>
        <v>0</v>
      </c>
      <c r="AT51" s="47">
        <f>SUMIF(Summary!$AR:$AR,'Captain Wse '!AT4,Summary!$S:$S)</f>
        <v>0</v>
      </c>
      <c r="AU51" s="47">
        <f>SUMIF(Summary!$AR:$AR,'Captain Wse '!AU4,Summary!$S:$S)</f>
        <v>0</v>
      </c>
      <c r="AV51" s="47">
        <f>SUMIF(Summary!$AR:$AR,'Captain Wse '!AV4,Summary!$S:$S)</f>
        <v>0</v>
      </c>
      <c r="AW51" s="47">
        <f>SUMIF(Summary!$AR:$AR,'Captain Wse '!AW4,Summary!$S:$S)</f>
        <v>0</v>
      </c>
      <c r="AX51" s="47">
        <f>SUMIF(Summary!$AR:$AR,'Captain Wse '!AX4,Summary!$S:$S)</f>
        <v>0</v>
      </c>
      <c r="AY51" s="47">
        <f>SUMIF(Summary!$AR:$AR,'Captain Wse '!AY4,Summary!$S:$S)</f>
        <v>0</v>
      </c>
      <c r="AZ51" s="47">
        <f>SUMIF(Summary!$AR:$AR,'Captain Wse '!AZ4,Summary!$S:$S)</f>
        <v>0</v>
      </c>
      <c r="BA51" s="47">
        <f>SUMIF(Summary!$AR:$AR,'Captain Wse '!BA4,Summary!$S:$S)</f>
        <v>0</v>
      </c>
      <c r="BB51" s="47">
        <f>SUMIF(Summary!$AR:$AR,'Captain Wse '!BB4,Summary!$S:$S)</f>
        <v>0</v>
      </c>
      <c r="BC51" s="47">
        <f>SUMIF(Summary!$AR:$AR,'Captain Wse '!BC4,Summary!$S:$S)</f>
        <v>0</v>
      </c>
      <c r="BD51" s="47">
        <f>SUMIF(Summary!$AR:$AR,'Captain Wse '!BD4,Summary!$S:$S)</f>
        <v>0</v>
      </c>
      <c r="BE51" s="47">
        <f>SUMIF(Summary!$AR:$AR,'Captain Wse '!BE4,Summary!$S:$S)</f>
        <v>0</v>
      </c>
      <c r="BF51" s="47">
        <f>SUMIF(Summary!$AR:$AR,'Captain Wse '!BF4,Summary!$S:$S)</f>
        <v>0</v>
      </c>
      <c r="BG51" s="47">
        <f>SUMIF(Summary!$AR:$AR,'Captain Wse '!BG4,Summary!$S:$S)</f>
        <v>0</v>
      </c>
      <c r="BH51" s="143">
        <v>1</v>
      </c>
    </row>
    <row r="52" spans="1:60">
      <c r="A52" s="166" t="s">
        <v>33</v>
      </c>
      <c r="B52" s="48" t="e">
        <f t="shared" ref="B52:AI52" si="58">B51/B$46</f>
        <v>#DIV/0!</v>
      </c>
      <c r="C52" s="48" t="e">
        <f t="shared" si="58"/>
        <v>#DIV/0!</v>
      </c>
      <c r="D52" s="48" t="e">
        <f t="shared" ref="D52:I52" si="59">D51/D$46</f>
        <v>#DIV/0!</v>
      </c>
      <c r="E52" s="48" t="e">
        <f t="shared" si="59"/>
        <v>#DIV/0!</v>
      </c>
      <c r="F52" s="48" t="e">
        <f t="shared" si="59"/>
        <v>#DIV/0!</v>
      </c>
      <c r="G52" s="48" t="e">
        <f t="shared" si="59"/>
        <v>#DIV/0!</v>
      </c>
      <c r="H52" s="48" t="e">
        <f t="shared" si="59"/>
        <v>#DIV/0!</v>
      </c>
      <c r="I52" s="48" t="e">
        <f t="shared" si="59"/>
        <v>#DIV/0!</v>
      </c>
      <c r="J52" s="48" t="e">
        <f t="shared" si="58"/>
        <v>#DIV/0!</v>
      </c>
      <c r="K52" s="48" t="e">
        <f t="shared" si="58"/>
        <v>#DIV/0!</v>
      </c>
      <c r="L52" s="48" t="e">
        <f t="shared" si="58"/>
        <v>#DIV/0!</v>
      </c>
      <c r="M52" s="48" t="e">
        <f t="shared" si="58"/>
        <v>#DIV/0!</v>
      </c>
      <c r="N52" s="48" t="e">
        <f t="shared" si="58"/>
        <v>#DIV/0!</v>
      </c>
      <c r="O52" s="48" t="e">
        <f t="shared" si="58"/>
        <v>#DIV/0!</v>
      </c>
      <c r="P52" s="48" t="e">
        <f t="shared" si="58"/>
        <v>#DIV/0!</v>
      </c>
      <c r="Q52" s="48" t="e">
        <f t="shared" si="58"/>
        <v>#DIV/0!</v>
      </c>
      <c r="R52" s="48" t="e">
        <f t="shared" si="58"/>
        <v>#DIV/0!</v>
      </c>
      <c r="S52" s="48" t="e">
        <f t="shared" si="58"/>
        <v>#DIV/0!</v>
      </c>
      <c r="T52" s="48" t="e">
        <f t="shared" si="58"/>
        <v>#DIV/0!</v>
      </c>
      <c r="U52" s="48" t="e">
        <f t="shared" si="58"/>
        <v>#DIV/0!</v>
      </c>
      <c r="V52" s="48" t="e">
        <f t="shared" si="58"/>
        <v>#DIV/0!</v>
      </c>
      <c r="W52" s="48" t="e">
        <f t="shared" si="58"/>
        <v>#DIV/0!</v>
      </c>
      <c r="X52" s="48" t="e">
        <f t="shared" si="58"/>
        <v>#DIV/0!</v>
      </c>
      <c r="Y52" s="48" t="e">
        <f t="shared" si="58"/>
        <v>#DIV/0!</v>
      </c>
      <c r="Z52" s="48" t="e">
        <f t="shared" si="58"/>
        <v>#DIV/0!</v>
      </c>
      <c r="AA52" s="48" t="e">
        <f t="shared" si="58"/>
        <v>#DIV/0!</v>
      </c>
      <c r="AB52" s="48" t="e">
        <f t="shared" si="58"/>
        <v>#DIV/0!</v>
      </c>
      <c r="AC52" s="48" t="e">
        <f t="shared" si="58"/>
        <v>#DIV/0!</v>
      </c>
      <c r="AD52" s="48" t="e">
        <f t="shared" si="58"/>
        <v>#DIV/0!</v>
      </c>
      <c r="AE52" s="48" t="e">
        <f t="shared" si="58"/>
        <v>#DIV/0!</v>
      </c>
      <c r="AF52" s="48" t="e">
        <f t="shared" si="58"/>
        <v>#DIV/0!</v>
      </c>
      <c r="AG52" s="48" t="e">
        <f t="shared" si="58"/>
        <v>#DIV/0!</v>
      </c>
      <c r="AH52" s="48" t="e">
        <f t="shared" si="58"/>
        <v>#DIV/0!</v>
      </c>
      <c r="AI52" s="48" t="e">
        <f t="shared" si="58"/>
        <v>#DIV/0!</v>
      </c>
      <c r="AK52" s="48" t="e">
        <f t="shared" ref="AK52:BG52" si="60">AK51/AK$46</f>
        <v>#DIV/0!</v>
      </c>
      <c r="AL52" s="48" t="e">
        <f t="shared" si="60"/>
        <v>#DIV/0!</v>
      </c>
      <c r="AM52" s="48" t="e">
        <f t="shared" si="60"/>
        <v>#DIV/0!</v>
      </c>
      <c r="AN52" s="48" t="e">
        <f t="shared" si="60"/>
        <v>#DIV/0!</v>
      </c>
      <c r="AO52" s="48" t="e">
        <f t="shared" si="60"/>
        <v>#DIV/0!</v>
      </c>
      <c r="AP52" s="48" t="e">
        <f t="shared" si="60"/>
        <v>#DIV/0!</v>
      </c>
      <c r="AQ52" s="48" t="e">
        <f t="shared" si="60"/>
        <v>#DIV/0!</v>
      </c>
      <c r="AR52" s="48" t="e">
        <f t="shared" si="60"/>
        <v>#DIV/0!</v>
      </c>
      <c r="AS52" s="48" t="e">
        <f t="shared" si="60"/>
        <v>#DIV/0!</v>
      </c>
      <c r="AT52" s="48" t="e">
        <f t="shared" si="60"/>
        <v>#DIV/0!</v>
      </c>
      <c r="AU52" s="48" t="e">
        <f t="shared" si="60"/>
        <v>#DIV/0!</v>
      </c>
      <c r="AV52" s="48" t="e">
        <f t="shared" si="60"/>
        <v>#DIV/0!</v>
      </c>
      <c r="AW52" s="48" t="e">
        <f t="shared" si="60"/>
        <v>#DIV/0!</v>
      </c>
      <c r="AX52" s="48" t="e">
        <f t="shared" si="60"/>
        <v>#DIV/0!</v>
      </c>
      <c r="AY52" s="48" t="e">
        <f t="shared" si="60"/>
        <v>#DIV/0!</v>
      </c>
      <c r="AZ52" s="48" t="e">
        <f t="shared" si="60"/>
        <v>#DIV/0!</v>
      </c>
      <c r="BA52" s="48" t="e">
        <f t="shared" si="60"/>
        <v>#DIV/0!</v>
      </c>
      <c r="BB52" s="48" t="e">
        <f t="shared" si="60"/>
        <v>#DIV/0!</v>
      </c>
      <c r="BC52" s="48" t="e">
        <f t="shared" si="60"/>
        <v>#DIV/0!</v>
      </c>
      <c r="BD52" s="48" t="e">
        <f t="shared" si="60"/>
        <v>#DIV/0!</v>
      </c>
      <c r="BE52" s="48" t="e">
        <f t="shared" si="60"/>
        <v>#DIV/0!</v>
      </c>
      <c r="BF52" s="48" t="e">
        <f t="shared" si="60"/>
        <v>#DIV/0!</v>
      </c>
      <c r="BG52" s="48" t="e">
        <f t="shared" si="60"/>
        <v>#DIV/0!</v>
      </c>
      <c r="BH52" s="143">
        <v>1</v>
      </c>
    </row>
    <row r="53" spans="1:60">
      <c r="A53" s="191" t="s">
        <v>96</v>
      </c>
      <c r="B53" s="172">
        <f>SUM(C53:BG53)</f>
        <v>0</v>
      </c>
      <c r="C53" s="47">
        <f>SUMIF(Summary!$BD:$BD,'Captain Wse '!C4,Summary!$V:$V)</f>
        <v>0</v>
      </c>
      <c r="D53" s="47">
        <f>SUMIF(Summary!$BD:$BD,'Captain Wse '!D4,Summary!$V:$V)</f>
        <v>0</v>
      </c>
      <c r="E53" s="47">
        <f>SUMIF(Summary!$BD:$BD,'Captain Wse '!E4,Summary!$V:$V)</f>
        <v>0</v>
      </c>
      <c r="F53" s="47">
        <f>SUMIF(Summary!$BD:$BD,'Captain Wse '!F4,Summary!$V:$V)</f>
        <v>0</v>
      </c>
      <c r="G53" s="47">
        <f>SUMIF(Summary!$BD:$BD,'Captain Wse '!G4,Summary!$V:$V)</f>
        <v>0</v>
      </c>
      <c r="H53" s="47">
        <f>SUMIF(Summary!$BD:$BD,'Captain Wse '!H4,Summary!$V:$V)</f>
        <v>0</v>
      </c>
      <c r="I53" s="47">
        <f>SUMIF(Summary!$BD:$BD,'Captain Wse '!I4,Summary!$V:$V)</f>
        <v>0</v>
      </c>
      <c r="J53" s="47">
        <f>SUMIF(Summary!$AR:$AR,'Captain Wse '!J4,Summary!$V:$V)</f>
        <v>0</v>
      </c>
      <c r="K53" s="47">
        <f>SUMIF(Summary!$AR:$AR,'Captain Wse '!K4,Summary!$V:$V)</f>
        <v>0</v>
      </c>
      <c r="L53" s="47">
        <f>SUMIF(Summary!$AR:$AR,'Captain Wse '!L4,Summary!$V:$V)</f>
        <v>0</v>
      </c>
      <c r="M53" s="47">
        <f>SUMIF(Summary!$AR:$AR,'Captain Wse '!M4,Summary!$V:$V)</f>
        <v>0</v>
      </c>
      <c r="N53" s="47">
        <f>SUMIF(Summary!$AR:$AR,'Captain Wse '!N4,Summary!$V:$V)</f>
        <v>0</v>
      </c>
      <c r="O53" s="47">
        <f>SUMIF(Summary!$AR:$AR,'Captain Wse '!O4,Summary!$V:$V)</f>
        <v>0</v>
      </c>
      <c r="P53" s="47">
        <f>SUMIF(Summary!$AR:$AR,'Captain Wse '!P4,Summary!$V:$V)</f>
        <v>0</v>
      </c>
      <c r="Q53" s="47">
        <f>SUMIF(Summary!$AR:$AR,'Captain Wse '!Q4,Summary!$V:$V)</f>
        <v>0</v>
      </c>
      <c r="R53" s="47">
        <f>SUMIF(Summary!$AR:$AR,'Captain Wse '!R4,Summary!$V:$V)</f>
        <v>0</v>
      </c>
      <c r="S53" s="47">
        <f>SUMIF(Summary!$AR:$AR,'Captain Wse '!S4,Summary!$V:$V)</f>
        <v>0</v>
      </c>
      <c r="T53" s="47">
        <f>SUMIF(Summary!$AR:$AR,'Captain Wse '!T4,Summary!$V:$V)</f>
        <v>0</v>
      </c>
      <c r="U53" s="47">
        <f>SUMIF(Summary!$AR:$AR,'Captain Wse '!U4,Summary!$V:$V)</f>
        <v>0</v>
      </c>
      <c r="V53" s="47">
        <f>SUMIF(Summary!$AR:$AR,'Captain Wse '!V4,Summary!$V:$V)</f>
        <v>0</v>
      </c>
      <c r="W53" s="47">
        <f>SUMIF(Summary!$AR:$AR,'Captain Wse '!W4,Summary!$V:$V)</f>
        <v>0</v>
      </c>
      <c r="X53" s="47">
        <f>SUMIF(Summary!$AR:$AR,'Captain Wse '!X4,Summary!$V:$V)</f>
        <v>0</v>
      </c>
      <c r="Y53" s="47">
        <f>SUMIF(Summary!$AR:$AR,'Captain Wse '!Y4,Summary!$V:$V)</f>
        <v>0</v>
      </c>
      <c r="Z53" s="47">
        <f>SUMIF(Summary!$AR:$AR,'Captain Wse '!Z4,Summary!$V:$V)</f>
        <v>0</v>
      </c>
      <c r="AA53" s="47">
        <f>SUMIF(Summary!$AR:$AR,'Captain Wse '!AA4,Summary!$V:$V)</f>
        <v>0</v>
      </c>
      <c r="AB53" s="47">
        <f>SUMIF(Summary!$AR:$AR,'Captain Wse '!AB4,Summary!$V:$V)</f>
        <v>0</v>
      </c>
      <c r="AC53" s="47">
        <f>SUMIF(Summary!$AR:$AR,'Captain Wse '!AC4,Summary!$V:$V)</f>
        <v>0</v>
      </c>
      <c r="AD53" s="47">
        <f>SUMIF(Summary!$AR:$AR,'Captain Wse '!AD4,Summary!$V:$V)</f>
        <v>0</v>
      </c>
      <c r="AE53" s="47">
        <f>SUMIF(Summary!$AR:$AR,'Captain Wse '!AE4,Summary!$V:$V)</f>
        <v>0</v>
      </c>
      <c r="AF53" s="47">
        <f>SUMIF(Summary!$AR:$AR,'Captain Wse '!AF4,Summary!$V:$V)</f>
        <v>0</v>
      </c>
      <c r="AG53" s="47">
        <f>SUMIF(Summary!$AR:$AR,'Captain Wse '!AG4,Summary!$V:$V)</f>
        <v>0</v>
      </c>
      <c r="AH53" s="47">
        <f>SUMIF(Summary!$AR:$AR,'Captain Wse '!AH4,Summary!$V:$V)</f>
        <v>0</v>
      </c>
      <c r="AI53" s="47">
        <f>SUMIF(Summary!$AR:$AR,'Captain Wse '!AI4,Summary!$V:$V)</f>
        <v>0</v>
      </c>
      <c r="AK53" s="47">
        <f>SUMIF(Summary!$AR:$AR,'Captain Wse '!AK4,Summary!$V:$V)</f>
        <v>0</v>
      </c>
      <c r="AL53" s="47">
        <f>SUMIF(Summary!$AR:$AR,'Captain Wse '!AL4,Summary!$V:$V)</f>
        <v>0</v>
      </c>
      <c r="AM53" s="47">
        <f>SUMIF(Summary!$AR:$AR,'Captain Wse '!AM4,Summary!$V:$V)</f>
        <v>0</v>
      </c>
      <c r="AN53" s="47">
        <f>SUMIF(Summary!$AR:$AR,'Captain Wse '!AN4,Summary!$V:$V)</f>
        <v>0</v>
      </c>
      <c r="AO53" s="47">
        <f>SUMIF(Summary!$AR:$AR,'Captain Wse '!AO4,Summary!$V:$V)</f>
        <v>0</v>
      </c>
      <c r="AP53" s="47">
        <f>SUMIF(Summary!$AR:$AR,'Captain Wse '!AP4,Summary!$V:$V)</f>
        <v>0</v>
      </c>
      <c r="AQ53" s="47">
        <f>SUMIF(Summary!$AR:$AR,'Captain Wse '!AQ4,Summary!$V:$V)</f>
        <v>0</v>
      </c>
      <c r="AR53" s="47">
        <f>SUMIF(Summary!$AR:$AR,'Captain Wse '!AR4,Summary!$V:$V)</f>
        <v>0</v>
      </c>
      <c r="AS53" s="47">
        <f>SUMIF(Summary!$AR:$AR,'Captain Wse '!AS4,Summary!$V:$V)</f>
        <v>0</v>
      </c>
      <c r="AT53" s="47">
        <f>SUMIF(Summary!$AR:$AR,'Captain Wse '!AT4,Summary!$V:$V)</f>
        <v>0</v>
      </c>
      <c r="AU53" s="47">
        <f>SUMIF(Summary!$AR:$AR,'Captain Wse '!AU4,Summary!$V:$V)</f>
        <v>0</v>
      </c>
      <c r="AV53" s="47">
        <f>SUMIF(Summary!$AR:$AR,'Captain Wse '!AV4,Summary!$V:$V)</f>
        <v>0</v>
      </c>
      <c r="AW53" s="47">
        <f>SUMIF(Summary!$AR:$AR,'Captain Wse '!AW4,Summary!$V:$V)</f>
        <v>0</v>
      </c>
      <c r="AX53" s="47">
        <f>SUMIF(Summary!$AR:$AR,'Captain Wse '!AX4,Summary!$V:$V)</f>
        <v>0</v>
      </c>
      <c r="AY53" s="47">
        <f>SUMIF(Summary!$AR:$AR,'Captain Wse '!AY4,Summary!$V:$V)</f>
        <v>0</v>
      </c>
      <c r="AZ53" s="47">
        <f>SUMIF(Summary!$AR:$AR,'Captain Wse '!AZ4,Summary!$V:$V)</f>
        <v>0</v>
      </c>
      <c r="BA53" s="47">
        <f>SUMIF(Summary!$AR:$AR,'Captain Wse '!BA4,Summary!$V:$V)</f>
        <v>0</v>
      </c>
      <c r="BB53" s="47">
        <f>SUMIF(Summary!$AR:$AR,'Captain Wse '!BB4,Summary!$V:$V)</f>
        <v>0</v>
      </c>
      <c r="BC53" s="47">
        <f>SUMIF(Summary!$AR:$AR,'Captain Wse '!BC4,Summary!$V:$V)</f>
        <v>0</v>
      </c>
      <c r="BD53" s="47">
        <f>SUMIF(Summary!$AR:$AR,'Captain Wse '!BD4,Summary!$V:$V)</f>
        <v>0</v>
      </c>
      <c r="BE53" s="47">
        <f>SUMIF(Summary!$AR:$AR,'Captain Wse '!BE4,Summary!$V:$V)</f>
        <v>0</v>
      </c>
      <c r="BF53" s="47">
        <f>SUMIF(Summary!$AR:$AR,'Captain Wse '!BF4,Summary!$V:$V)</f>
        <v>0</v>
      </c>
      <c r="BG53" s="47">
        <f>SUMIF(Summary!$AR:$AR,'Captain Wse '!BG4,Summary!$V:$V)</f>
        <v>0</v>
      </c>
      <c r="BH53" s="143">
        <v>1</v>
      </c>
    </row>
    <row r="54" spans="1:60">
      <c r="A54" s="166" t="s">
        <v>33</v>
      </c>
      <c r="B54" s="48" t="e">
        <f t="shared" ref="B54:AI54" si="61">B53/B$46</f>
        <v>#DIV/0!</v>
      </c>
      <c r="C54" s="48" t="e">
        <f t="shared" si="61"/>
        <v>#DIV/0!</v>
      </c>
      <c r="D54" s="48" t="e">
        <f t="shared" ref="D54:I54" si="62">D53/D$46</f>
        <v>#DIV/0!</v>
      </c>
      <c r="E54" s="48" t="e">
        <f t="shared" si="62"/>
        <v>#DIV/0!</v>
      </c>
      <c r="F54" s="48" t="e">
        <f t="shared" si="62"/>
        <v>#DIV/0!</v>
      </c>
      <c r="G54" s="48" t="e">
        <f t="shared" si="62"/>
        <v>#DIV/0!</v>
      </c>
      <c r="H54" s="48" t="e">
        <f t="shared" si="62"/>
        <v>#DIV/0!</v>
      </c>
      <c r="I54" s="48" t="e">
        <f t="shared" si="62"/>
        <v>#DIV/0!</v>
      </c>
      <c r="J54" s="48" t="e">
        <f t="shared" si="61"/>
        <v>#DIV/0!</v>
      </c>
      <c r="K54" s="48" t="e">
        <f t="shared" si="61"/>
        <v>#DIV/0!</v>
      </c>
      <c r="L54" s="48" t="e">
        <f t="shared" si="61"/>
        <v>#DIV/0!</v>
      </c>
      <c r="M54" s="48" t="e">
        <f t="shared" si="61"/>
        <v>#DIV/0!</v>
      </c>
      <c r="N54" s="48" t="e">
        <f t="shared" si="61"/>
        <v>#DIV/0!</v>
      </c>
      <c r="O54" s="48" t="e">
        <f t="shared" si="61"/>
        <v>#DIV/0!</v>
      </c>
      <c r="P54" s="48" t="e">
        <f t="shared" si="61"/>
        <v>#DIV/0!</v>
      </c>
      <c r="Q54" s="48" t="e">
        <f t="shared" si="61"/>
        <v>#DIV/0!</v>
      </c>
      <c r="R54" s="48" t="e">
        <f t="shared" si="61"/>
        <v>#DIV/0!</v>
      </c>
      <c r="S54" s="48" t="e">
        <f t="shared" si="61"/>
        <v>#DIV/0!</v>
      </c>
      <c r="T54" s="48" t="e">
        <f t="shared" si="61"/>
        <v>#DIV/0!</v>
      </c>
      <c r="U54" s="48" t="e">
        <f t="shared" si="61"/>
        <v>#DIV/0!</v>
      </c>
      <c r="V54" s="48" t="e">
        <f t="shared" si="61"/>
        <v>#DIV/0!</v>
      </c>
      <c r="W54" s="48" t="e">
        <f t="shared" si="61"/>
        <v>#DIV/0!</v>
      </c>
      <c r="X54" s="48" t="e">
        <f t="shared" si="61"/>
        <v>#DIV/0!</v>
      </c>
      <c r="Y54" s="48" t="e">
        <f t="shared" si="61"/>
        <v>#DIV/0!</v>
      </c>
      <c r="Z54" s="48" t="e">
        <f t="shared" si="61"/>
        <v>#DIV/0!</v>
      </c>
      <c r="AA54" s="48" t="e">
        <f t="shared" si="61"/>
        <v>#DIV/0!</v>
      </c>
      <c r="AB54" s="48" t="e">
        <f t="shared" si="61"/>
        <v>#DIV/0!</v>
      </c>
      <c r="AC54" s="48" t="e">
        <f t="shared" si="61"/>
        <v>#DIV/0!</v>
      </c>
      <c r="AD54" s="48" t="e">
        <f t="shared" si="61"/>
        <v>#DIV/0!</v>
      </c>
      <c r="AE54" s="48" t="e">
        <f t="shared" si="61"/>
        <v>#DIV/0!</v>
      </c>
      <c r="AF54" s="48" t="e">
        <f t="shared" si="61"/>
        <v>#DIV/0!</v>
      </c>
      <c r="AG54" s="48" t="e">
        <f t="shared" si="61"/>
        <v>#DIV/0!</v>
      </c>
      <c r="AH54" s="48" t="e">
        <f t="shared" si="61"/>
        <v>#DIV/0!</v>
      </c>
      <c r="AI54" s="48" t="e">
        <f t="shared" si="61"/>
        <v>#DIV/0!</v>
      </c>
      <c r="AK54" s="48" t="e">
        <f t="shared" ref="AK54:BG54" si="63">AK53/AK$46</f>
        <v>#DIV/0!</v>
      </c>
      <c r="AL54" s="48" t="e">
        <f t="shared" si="63"/>
        <v>#DIV/0!</v>
      </c>
      <c r="AM54" s="48" t="e">
        <f t="shared" si="63"/>
        <v>#DIV/0!</v>
      </c>
      <c r="AN54" s="48" t="e">
        <f t="shared" si="63"/>
        <v>#DIV/0!</v>
      </c>
      <c r="AO54" s="48" t="e">
        <f t="shared" si="63"/>
        <v>#DIV/0!</v>
      </c>
      <c r="AP54" s="48" t="e">
        <f t="shared" si="63"/>
        <v>#DIV/0!</v>
      </c>
      <c r="AQ54" s="48" t="e">
        <f t="shared" si="63"/>
        <v>#DIV/0!</v>
      </c>
      <c r="AR54" s="48" t="e">
        <f t="shared" si="63"/>
        <v>#DIV/0!</v>
      </c>
      <c r="AS54" s="48" t="e">
        <f t="shared" si="63"/>
        <v>#DIV/0!</v>
      </c>
      <c r="AT54" s="48" t="e">
        <f t="shared" si="63"/>
        <v>#DIV/0!</v>
      </c>
      <c r="AU54" s="48" t="e">
        <f t="shared" si="63"/>
        <v>#DIV/0!</v>
      </c>
      <c r="AV54" s="48" t="e">
        <f t="shared" si="63"/>
        <v>#DIV/0!</v>
      </c>
      <c r="AW54" s="48" t="e">
        <f t="shared" si="63"/>
        <v>#DIV/0!</v>
      </c>
      <c r="AX54" s="48" t="e">
        <f t="shared" si="63"/>
        <v>#DIV/0!</v>
      </c>
      <c r="AY54" s="48" t="e">
        <f t="shared" si="63"/>
        <v>#DIV/0!</v>
      </c>
      <c r="AZ54" s="48" t="e">
        <f t="shared" si="63"/>
        <v>#DIV/0!</v>
      </c>
      <c r="BA54" s="48" t="e">
        <f t="shared" si="63"/>
        <v>#DIV/0!</v>
      </c>
      <c r="BB54" s="48" t="e">
        <f t="shared" si="63"/>
        <v>#DIV/0!</v>
      </c>
      <c r="BC54" s="48" t="e">
        <f t="shared" si="63"/>
        <v>#DIV/0!</v>
      </c>
      <c r="BD54" s="48" t="e">
        <f t="shared" si="63"/>
        <v>#DIV/0!</v>
      </c>
      <c r="BE54" s="48" t="e">
        <f t="shared" si="63"/>
        <v>#DIV/0!</v>
      </c>
      <c r="BF54" s="48" t="e">
        <f t="shared" si="63"/>
        <v>#DIV/0!</v>
      </c>
      <c r="BG54" s="48" t="e">
        <f t="shared" si="63"/>
        <v>#DIV/0!</v>
      </c>
      <c r="BH54" s="143">
        <v>1</v>
      </c>
    </row>
    <row r="55" spans="1:60" s="197" customFormat="1">
      <c r="A55" s="198" t="s">
        <v>52</v>
      </c>
      <c r="B55" s="196">
        <f>SUM(C55:BG55)</f>
        <v>0</v>
      </c>
      <c r="C55" s="196">
        <f>SUMIF(Summary!$BD:$BD,'Captain Wse '!C4,Summary!$Y:$Y)</f>
        <v>0</v>
      </c>
      <c r="D55" s="196">
        <f>SUMIF(Summary!$BD:$BD,'Captain Wse '!D4,Summary!$Y:$Y)</f>
        <v>0</v>
      </c>
      <c r="E55" s="196">
        <f>SUMIF(Summary!$BD:$BD,'Captain Wse '!E4,Summary!$Y:$Y)</f>
        <v>0</v>
      </c>
      <c r="F55" s="196">
        <f>SUMIF(Summary!$BD:$BD,'Captain Wse '!F4,Summary!$Y:$Y)</f>
        <v>0</v>
      </c>
      <c r="G55" s="196">
        <f>SUMIF(Summary!$BD:$BD,'Captain Wse '!G4,Summary!$Y:$Y)</f>
        <v>0</v>
      </c>
      <c r="H55" s="196">
        <f>SUMIF(Summary!$BD:$BD,'Captain Wse '!H4,Summary!$Y:$Y)</f>
        <v>0</v>
      </c>
      <c r="I55" s="196">
        <f>SUMIF(Summary!$BD:$BD,'Captain Wse '!I4,Summary!$Y:$Y)</f>
        <v>0</v>
      </c>
      <c r="J55" s="196">
        <f>SUMIF(Summary!$AR:$AR,'Captain Wse '!J4,Summary!$Y:$Y)</f>
        <v>0</v>
      </c>
      <c r="K55" s="196">
        <f>SUMIF(Summary!$AR:$AR,'Captain Wse '!K4,Summary!$Y:$Y)</f>
        <v>0</v>
      </c>
      <c r="L55" s="196">
        <f>SUMIF(Summary!$AR:$AR,'Captain Wse '!L4,Summary!$Y:$Y)</f>
        <v>0</v>
      </c>
      <c r="M55" s="196">
        <f>SUMIF(Summary!$AR:$AR,'Captain Wse '!M4,Summary!$Y:$Y)</f>
        <v>0</v>
      </c>
      <c r="N55" s="196">
        <f>SUMIF(Summary!$AR:$AR,'Captain Wse '!N4,Summary!$Y:$Y)</f>
        <v>0</v>
      </c>
      <c r="O55" s="196">
        <f>SUMIF(Summary!$AR:$AR,'Captain Wse '!O4,Summary!$Y:$Y)</f>
        <v>0</v>
      </c>
      <c r="P55" s="196">
        <f>SUMIF(Summary!$AR:$AR,'Captain Wse '!P4,Summary!$Y:$Y)</f>
        <v>0</v>
      </c>
      <c r="Q55" s="196">
        <f>SUMIF(Summary!$AR:$AR,'Captain Wse '!Q4,Summary!$Y:$Y)</f>
        <v>0</v>
      </c>
      <c r="R55" s="196">
        <f>SUMIF(Summary!$AR:$AR,'Captain Wse '!R4,Summary!$Y:$Y)</f>
        <v>0</v>
      </c>
      <c r="S55" s="196">
        <f>SUMIF(Summary!$AR:$AR,'Captain Wse '!S4,Summary!$Y:$Y)</f>
        <v>0</v>
      </c>
      <c r="T55" s="196">
        <f>SUMIF(Summary!$AR:$AR,'Captain Wse '!T4,Summary!$Y:$Y)</f>
        <v>0</v>
      </c>
      <c r="U55" s="196">
        <f>SUMIF(Summary!$AR:$AR,'Captain Wse '!U4,Summary!$Y:$Y)</f>
        <v>0</v>
      </c>
      <c r="V55" s="196">
        <f>SUMIF(Summary!$AR:$AR,'Captain Wse '!V4,Summary!$Y:$Y)</f>
        <v>0</v>
      </c>
      <c r="W55" s="196">
        <f>SUMIF(Summary!$AR:$AR,'Captain Wse '!W4,Summary!$Y:$Y)</f>
        <v>0</v>
      </c>
      <c r="X55" s="196">
        <f>SUMIF(Summary!$AR:$AR,'Captain Wse '!X4,Summary!$Y:$Y)</f>
        <v>0</v>
      </c>
      <c r="Y55" s="196">
        <f>SUMIF(Summary!$AR:$AR,'Captain Wse '!Y4,Summary!$Y:$Y)</f>
        <v>0</v>
      </c>
      <c r="Z55" s="196">
        <f>SUMIF(Summary!$AR:$AR,'Captain Wse '!Z4,Summary!$Y:$Y)</f>
        <v>0</v>
      </c>
      <c r="AA55" s="196">
        <f>SUMIF(Summary!$AR:$AR,'Captain Wse '!AA4,Summary!$Y:$Y)</f>
        <v>0</v>
      </c>
      <c r="AB55" s="196">
        <f>SUMIF(Summary!$AR:$AR,'Captain Wse '!AB4,Summary!$Y:$Y)</f>
        <v>0</v>
      </c>
      <c r="AC55" s="196">
        <f>SUMIF(Summary!$AR:$AR,'Captain Wse '!AC4,Summary!$Y:$Y)</f>
        <v>0</v>
      </c>
      <c r="AD55" s="196">
        <f>SUMIF(Summary!$AR:$AR,'Captain Wse '!AD4,Summary!$Y:$Y)</f>
        <v>0</v>
      </c>
      <c r="AE55" s="196">
        <f>SUMIF(Summary!$AR:$AR,'Captain Wse '!AE4,Summary!$Y:$Y)</f>
        <v>0</v>
      </c>
      <c r="AF55" s="196">
        <f>SUMIF(Summary!$AR:$AR,'Captain Wse '!AF4,Summary!$Y:$Y)</f>
        <v>0</v>
      </c>
      <c r="AG55" s="196">
        <f>SUMIF(Summary!$AR:$AR,'Captain Wse '!AG4,Summary!$Y:$Y)</f>
        <v>0</v>
      </c>
      <c r="AH55" s="196">
        <f>SUMIF(Summary!$AR:$AR,'Captain Wse '!AH4,Summary!$Y:$Y)</f>
        <v>0</v>
      </c>
      <c r="AI55" s="196">
        <f>SUMIF(Summary!$AR:$AR,'Captain Wse '!AI4,Summary!$Y:$Y)</f>
        <v>0</v>
      </c>
      <c r="AK55" s="196">
        <f>SUMIF(Summary!$AR:$AR,'Captain Wse '!AK4,Summary!$Y:$Y)</f>
        <v>0</v>
      </c>
      <c r="AL55" s="196">
        <f>SUMIF(Summary!$AR:$AR,'Captain Wse '!AL4,Summary!$Y:$Y)</f>
        <v>0</v>
      </c>
      <c r="AM55" s="196">
        <f>SUMIF(Summary!$AR:$AR,'Captain Wse '!AM4,Summary!$Y:$Y)</f>
        <v>0</v>
      </c>
      <c r="AN55" s="196">
        <f>SUMIF(Summary!$AR:$AR,'Captain Wse '!AN4,Summary!$Y:$Y)</f>
        <v>0</v>
      </c>
      <c r="AO55" s="196">
        <f>SUMIF(Summary!$AR:$AR,'Captain Wse '!AO4,Summary!$Y:$Y)</f>
        <v>0</v>
      </c>
      <c r="AP55" s="196">
        <f>SUMIF(Summary!$AR:$AR,'Captain Wse '!AP4,Summary!$Y:$Y)</f>
        <v>0</v>
      </c>
      <c r="AQ55" s="196">
        <f>SUMIF(Summary!$AR:$AR,'Captain Wse '!AQ4,Summary!$Y:$Y)</f>
        <v>0</v>
      </c>
      <c r="AR55" s="196">
        <f>SUMIF(Summary!$AR:$AR,'Captain Wse '!AR4,Summary!$Y:$Y)</f>
        <v>0</v>
      </c>
      <c r="AS55" s="196">
        <f>SUMIF(Summary!$AR:$AR,'Captain Wse '!AS4,Summary!$Y:$Y)</f>
        <v>0</v>
      </c>
      <c r="AT55" s="196">
        <f>SUMIF(Summary!$AR:$AR,'Captain Wse '!AT4,Summary!$Y:$Y)</f>
        <v>0</v>
      </c>
      <c r="AU55" s="196">
        <f>SUMIF(Summary!$AR:$AR,'Captain Wse '!AU4,Summary!$Y:$Y)</f>
        <v>0</v>
      </c>
      <c r="AV55" s="196">
        <f>SUMIF(Summary!$AR:$AR,'Captain Wse '!AV4,Summary!$Y:$Y)</f>
        <v>0</v>
      </c>
      <c r="AW55" s="196">
        <f>SUMIF(Summary!$AR:$AR,'Captain Wse '!AW4,Summary!$Y:$Y)</f>
        <v>0</v>
      </c>
      <c r="AX55" s="196">
        <f>SUMIF(Summary!$AR:$AR,'Captain Wse '!AX4,Summary!$Y:$Y)</f>
        <v>0</v>
      </c>
      <c r="AY55" s="196">
        <f>SUMIF(Summary!$AR:$AR,'Captain Wse '!AY4,Summary!$Y:$Y)</f>
        <v>0</v>
      </c>
      <c r="AZ55" s="196">
        <f>SUMIF(Summary!$AR:$AR,'Captain Wse '!AZ4,Summary!$Y:$Y)</f>
        <v>0</v>
      </c>
      <c r="BA55" s="196">
        <f>SUMIF(Summary!$AR:$AR,'Captain Wse '!BA4,Summary!$Y:$Y)</f>
        <v>0</v>
      </c>
      <c r="BB55" s="196">
        <f>SUMIF(Summary!$AR:$AR,'Captain Wse '!BB4,Summary!$Y:$Y)</f>
        <v>0</v>
      </c>
      <c r="BC55" s="196">
        <f>SUMIF(Summary!$AR:$AR,'Captain Wse '!BC4,Summary!$Y:$Y)</f>
        <v>0</v>
      </c>
      <c r="BD55" s="196">
        <f>SUMIF(Summary!$AR:$AR,'Captain Wse '!BD4,Summary!$Y:$Y)</f>
        <v>0</v>
      </c>
      <c r="BE55" s="196">
        <f>SUMIF(Summary!$AR:$AR,'Captain Wse '!BE4,Summary!$Y:$Y)</f>
        <v>0</v>
      </c>
      <c r="BF55" s="196">
        <f>SUMIF(Summary!$AR:$AR,'Captain Wse '!BF4,Summary!$Y:$Y)</f>
        <v>0</v>
      </c>
      <c r="BG55" s="196">
        <f>SUMIF(Summary!$AR:$AR,'Captain Wse '!BG4,Summary!$Y:$Y)</f>
        <v>0</v>
      </c>
      <c r="BH55" s="197">
        <v>1</v>
      </c>
    </row>
    <row r="56" spans="1:60">
      <c r="A56" s="166" t="s">
        <v>33</v>
      </c>
      <c r="B56" s="48" t="e">
        <f t="shared" ref="B56:AI56" si="64">B55/B$46</f>
        <v>#DIV/0!</v>
      </c>
      <c r="C56" s="48" t="e">
        <f t="shared" si="64"/>
        <v>#DIV/0!</v>
      </c>
      <c r="D56" s="48" t="e">
        <f t="shared" ref="D56:I56" si="65">D55/D$46</f>
        <v>#DIV/0!</v>
      </c>
      <c r="E56" s="48" t="e">
        <f t="shared" si="65"/>
        <v>#DIV/0!</v>
      </c>
      <c r="F56" s="48" t="e">
        <f t="shared" si="65"/>
        <v>#DIV/0!</v>
      </c>
      <c r="G56" s="48" t="e">
        <f t="shared" si="65"/>
        <v>#DIV/0!</v>
      </c>
      <c r="H56" s="48" t="e">
        <f t="shared" si="65"/>
        <v>#DIV/0!</v>
      </c>
      <c r="I56" s="48" t="e">
        <f t="shared" si="65"/>
        <v>#DIV/0!</v>
      </c>
      <c r="J56" s="48" t="e">
        <f t="shared" si="64"/>
        <v>#DIV/0!</v>
      </c>
      <c r="K56" s="48" t="e">
        <f t="shared" si="64"/>
        <v>#DIV/0!</v>
      </c>
      <c r="L56" s="48" t="e">
        <f t="shared" si="64"/>
        <v>#DIV/0!</v>
      </c>
      <c r="M56" s="48" t="e">
        <f t="shared" si="64"/>
        <v>#DIV/0!</v>
      </c>
      <c r="N56" s="48" t="e">
        <f t="shared" si="64"/>
        <v>#DIV/0!</v>
      </c>
      <c r="O56" s="48" t="e">
        <f t="shared" si="64"/>
        <v>#DIV/0!</v>
      </c>
      <c r="P56" s="48" t="e">
        <f t="shared" si="64"/>
        <v>#DIV/0!</v>
      </c>
      <c r="Q56" s="48" t="e">
        <f t="shared" si="64"/>
        <v>#DIV/0!</v>
      </c>
      <c r="R56" s="48" t="e">
        <f t="shared" si="64"/>
        <v>#DIV/0!</v>
      </c>
      <c r="S56" s="48" t="e">
        <f t="shared" si="64"/>
        <v>#DIV/0!</v>
      </c>
      <c r="T56" s="48" t="e">
        <f t="shared" si="64"/>
        <v>#DIV/0!</v>
      </c>
      <c r="U56" s="48" t="e">
        <f t="shared" si="64"/>
        <v>#DIV/0!</v>
      </c>
      <c r="V56" s="48" t="e">
        <f t="shared" si="64"/>
        <v>#DIV/0!</v>
      </c>
      <c r="W56" s="48" t="e">
        <f t="shared" si="64"/>
        <v>#DIV/0!</v>
      </c>
      <c r="X56" s="48" t="e">
        <f t="shared" si="64"/>
        <v>#DIV/0!</v>
      </c>
      <c r="Y56" s="48" t="e">
        <f t="shared" si="64"/>
        <v>#DIV/0!</v>
      </c>
      <c r="Z56" s="48" t="e">
        <f t="shared" si="64"/>
        <v>#DIV/0!</v>
      </c>
      <c r="AA56" s="48" t="e">
        <f t="shared" si="64"/>
        <v>#DIV/0!</v>
      </c>
      <c r="AB56" s="48" t="e">
        <f t="shared" si="64"/>
        <v>#DIV/0!</v>
      </c>
      <c r="AC56" s="48" t="e">
        <f t="shared" si="64"/>
        <v>#DIV/0!</v>
      </c>
      <c r="AD56" s="48" t="e">
        <f t="shared" si="64"/>
        <v>#DIV/0!</v>
      </c>
      <c r="AE56" s="48" t="e">
        <f t="shared" si="64"/>
        <v>#DIV/0!</v>
      </c>
      <c r="AF56" s="48" t="e">
        <f t="shared" si="64"/>
        <v>#DIV/0!</v>
      </c>
      <c r="AG56" s="48" t="e">
        <f t="shared" si="64"/>
        <v>#DIV/0!</v>
      </c>
      <c r="AH56" s="48" t="e">
        <f t="shared" si="64"/>
        <v>#DIV/0!</v>
      </c>
      <c r="AI56" s="48" t="e">
        <f t="shared" si="64"/>
        <v>#DIV/0!</v>
      </c>
      <c r="AK56" s="48" t="e">
        <f t="shared" ref="AK56:BG56" si="66">AK55/AK$46</f>
        <v>#DIV/0!</v>
      </c>
      <c r="AL56" s="48" t="e">
        <f t="shared" si="66"/>
        <v>#DIV/0!</v>
      </c>
      <c r="AM56" s="48" t="e">
        <f t="shared" si="66"/>
        <v>#DIV/0!</v>
      </c>
      <c r="AN56" s="48" t="e">
        <f t="shared" si="66"/>
        <v>#DIV/0!</v>
      </c>
      <c r="AO56" s="48" t="e">
        <f t="shared" si="66"/>
        <v>#DIV/0!</v>
      </c>
      <c r="AP56" s="48" t="e">
        <f t="shared" si="66"/>
        <v>#DIV/0!</v>
      </c>
      <c r="AQ56" s="48" t="e">
        <f t="shared" si="66"/>
        <v>#DIV/0!</v>
      </c>
      <c r="AR56" s="48" t="e">
        <f t="shared" si="66"/>
        <v>#DIV/0!</v>
      </c>
      <c r="AS56" s="48" t="e">
        <f t="shared" si="66"/>
        <v>#DIV/0!</v>
      </c>
      <c r="AT56" s="48" t="e">
        <f t="shared" si="66"/>
        <v>#DIV/0!</v>
      </c>
      <c r="AU56" s="48" t="e">
        <f t="shared" si="66"/>
        <v>#DIV/0!</v>
      </c>
      <c r="AV56" s="48" t="e">
        <f t="shared" si="66"/>
        <v>#DIV/0!</v>
      </c>
      <c r="AW56" s="48" t="e">
        <f t="shared" si="66"/>
        <v>#DIV/0!</v>
      </c>
      <c r="AX56" s="48" t="e">
        <f t="shared" si="66"/>
        <v>#DIV/0!</v>
      </c>
      <c r="AY56" s="48" t="e">
        <f t="shared" si="66"/>
        <v>#DIV/0!</v>
      </c>
      <c r="AZ56" s="48" t="e">
        <f t="shared" si="66"/>
        <v>#DIV/0!</v>
      </c>
      <c r="BA56" s="48" t="e">
        <f t="shared" si="66"/>
        <v>#DIV/0!</v>
      </c>
      <c r="BB56" s="48" t="e">
        <f t="shared" si="66"/>
        <v>#DIV/0!</v>
      </c>
      <c r="BC56" s="48" t="e">
        <f t="shared" si="66"/>
        <v>#DIV/0!</v>
      </c>
      <c r="BD56" s="48" t="e">
        <f t="shared" si="66"/>
        <v>#DIV/0!</v>
      </c>
      <c r="BE56" s="48" t="e">
        <f t="shared" si="66"/>
        <v>#DIV/0!</v>
      </c>
      <c r="BF56" s="48" t="e">
        <f t="shared" si="66"/>
        <v>#DIV/0!</v>
      </c>
      <c r="BG56" s="48" t="e">
        <f t="shared" si="66"/>
        <v>#DIV/0!</v>
      </c>
      <c r="BH56" s="143">
        <v>1</v>
      </c>
    </row>
    <row r="57" spans="1:60">
      <c r="A57" s="192"/>
      <c r="BH57" s="143">
        <v>1</v>
      </c>
    </row>
    <row r="58" spans="1:60">
      <c r="A58" s="179" t="s">
        <v>53</v>
      </c>
      <c r="B58" s="42">
        <f>SUM(C58:BG58)</f>
        <v>0</v>
      </c>
      <c r="C58" s="42">
        <f t="shared" ref="C58:AI58" si="67">C59+C61+C63+C65+C67</f>
        <v>0</v>
      </c>
      <c r="D58" s="42">
        <f t="shared" ref="D58:I58" si="68">D59+D61+D63+D65+D67</f>
        <v>0</v>
      </c>
      <c r="E58" s="42">
        <f t="shared" si="68"/>
        <v>0</v>
      </c>
      <c r="F58" s="42">
        <f t="shared" si="68"/>
        <v>0</v>
      </c>
      <c r="G58" s="42">
        <f t="shared" si="68"/>
        <v>0</v>
      </c>
      <c r="H58" s="42">
        <f t="shared" si="68"/>
        <v>0</v>
      </c>
      <c r="I58" s="42">
        <f t="shared" si="68"/>
        <v>0</v>
      </c>
      <c r="J58" s="42">
        <f t="shared" si="67"/>
        <v>0</v>
      </c>
      <c r="K58" s="42">
        <f t="shared" si="67"/>
        <v>0</v>
      </c>
      <c r="L58" s="42">
        <f t="shared" si="67"/>
        <v>0</v>
      </c>
      <c r="M58" s="42">
        <f t="shared" si="67"/>
        <v>0</v>
      </c>
      <c r="N58" s="42">
        <f t="shared" si="67"/>
        <v>0</v>
      </c>
      <c r="O58" s="42">
        <f t="shared" si="67"/>
        <v>0</v>
      </c>
      <c r="P58" s="42">
        <f t="shared" si="67"/>
        <v>0</v>
      </c>
      <c r="Q58" s="42">
        <f t="shared" si="67"/>
        <v>0</v>
      </c>
      <c r="R58" s="42">
        <f t="shared" si="67"/>
        <v>0</v>
      </c>
      <c r="S58" s="42">
        <f t="shared" si="67"/>
        <v>0</v>
      </c>
      <c r="T58" s="42">
        <f t="shared" si="67"/>
        <v>0</v>
      </c>
      <c r="U58" s="42">
        <f t="shared" si="67"/>
        <v>0</v>
      </c>
      <c r="V58" s="42">
        <f t="shared" si="67"/>
        <v>0</v>
      </c>
      <c r="W58" s="42">
        <f t="shared" si="67"/>
        <v>0</v>
      </c>
      <c r="X58" s="42">
        <f t="shared" si="67"/>
        <v>0</v>
      </c>
      <c r="Y58" s="42">
        <f t="shared" si="67"/>
        <v>0</v>
      </c>
      <c r="Z58" s="42">
        <f t="shared" si="67"/>
        <v>0</v>
      </c>
      <c r="AA58" s="42">
        <f t="shared" si="67"/>
        <v>0</v>
      </c>
      <c r="AB58" s="42">
        <f t="shared" si="67"/>
        <v>0</v>
      </c>
      <c r="AC58" s="42">
        <f t="shared" si="67"/>
        <v>0</v>
      </c>
      <c r="AD58" s="42">
        <f t="shared" si="67"/>
        <v>0</v>
      </c>
      <c r="AE58" s="42">
        <f t="shared" si="67"/>
        <v>0</v>
      </c>
      <c r="AF58" s="42">
        <f t="shared" si="67"/>
        <v>0</v>
      </c>
      <c r="AG58" s="42">
        <f t="shared" si="67"/>
        <v>0</v>
      </c>
      <c r="AH58" s="42">
        <f t="shared" si="67"/>
        <v>0</v>
      </c>
      <c r="AI58" s="42">
        <f t="shared" si="67"/>
        <v>0</v>
      </c>
      <c r="AK58" s="42">
        <f t="shared" ref="AK58:BG58" si="69">AK59+AK61+AK63+AK65+AK67</f>
        <v>0</v>
      </c>
      <c r="AL58" s="42">
        <f t="shared" si="69"/>
        <v>0</v>
      </c>
      <c r="AM58" s="42">
        <f t="shared" si="69"/>
        <v>0</v>
      </c>
      <c r="AN58" s="42">
        <f t="shared" si="69"/>
        <v>0</v>
      </c>
      <c r="AO58" s="42">
        <f t="shared" si="69"/>
        <v>0</v>
      </c>
      <c r="AP58" s="42">
        <f t="shared" si="69"/>
        <v>0</v>
      </c>
      <c r="AQ58" s="42">
        <f t="shared" si="69"/>
        <v>0</v>
      </c>
      <c r="AR58" s="42">
        <f t="shared" si="69"/>
        <v>0</v>
      </c>
      <c r="AS58" s="42">
        <f t="shared" si="69"/>
        <v>0</v>
      </c>
      <c r="AT58" s="42">
        <f t="shared" si="69"/>
        <v>0</v>
      </c>
      <c r="AU58" s="42">
        <f t="shared" si="69"/>
        <v>0</v>
      </c>
      <c r="AV58" s="42">
        <f t="shared" si="69"/>
        <v>0</v>
      </c>
      <c r="AW58" s="42">
        <f t="shared" si="69"/>
        <v>0</v>
      </c>
      <c r="AX58" s="42">
        <f t="shared" si="69"/>
        <v>0</v>
      </c>
      <c r="AY58" s="42">
        <f t="shared" si="69"/>
        <v>0</v>
      </c>
      <c r="AZ58" s="42">
        <f t="shared" si="69"/>
        <v>0</v>
      </c>
      <c r="BA58" s="42">
        <f t="shared" si="69"/>
        <v>0</v>
      </c>
      <c r="BB58" s="42">
        <f t="shared" si="69"/>
        <v>0</v>
      </c>
      <c r="BC58" s="42">
        <f t="shared" si="69"/>
        <v>0</v>
      </c>
      <c r="BD58" s="42">
        <f t="shared" si="69"/>
        <v>0</v>
      </c>
      <c r="BE58" s="42">
        <f t="shared" si="69"/>
        <v>0</v>
      </c>
      <c r="BF58" s="42">
        <f t="shared" si="69"/>
        <v>0</v>
      </c>
      <c r="BG58" s="42">
        <f t="shared" si="69"/>
        <v>0</v>
      </c>
      <c r="BH58" s="143">
        <v>1</v>
      </c>
    </row>
    <row r="59" spans="1:60">
      <c r="A59" s="191" t="s">
        <v>54</v>
      </c>
      <c r="B59" s="172">
        <f>SUM(C59:BG59)</f>
        <v>0</v>
      </c>
      <c r="C59" s="47">
        <f>SUMIF(Summary!$BD:$BD,'Captain Wse '!C4,Summary!$N:$N)</f>
        <v>0</v>
      </c>
      <c r="D59" s="47">
        <f>SUMIF(Summary!$BD:$BD,'Captain Wse '!D4,Summary!$N:$N)</f>
        <v>0</v>
      </c>
      <c r="E59" s="47">
        <f>SUMIF(Summary!$BD:$BD,'Captain Wse '!E4,Summary!$N:$N)</f>
        <v>0</v>
      </c>
      <c r="F59" s="47">
        <f>SUMIF(Summary!$BD:$BD,'Captain Wse '!F4,Summary!$N:$N)</f>
        <v>0</v>
      </c>
      <c r="G59" s="47">
        <f>SUMIF(Summary!$BD:$BD,'Captain Wse '!G4,Summary!$N:$N)</f>
        <v>0</v>
      </c>
      <c r="H59" s="47">
        <f>SUMIF(Summary!$BD:$BD,'Captain Wse '!H4,Summary!$N:$N)</f>
        <v>0</v>
      </c>
      <c r="I59" s="47">
        <f>SUMIF(Summary!$BD:$BD,'Captain Wse '!I4,Summary!$N:$N)</f>
        <v>0</v>
      </c>
      <c r="J59" s="47">
        <f>SUMIF(Summary!$AR:$AR,'Captain Wse '!J4,Summary!$N:$N)</f>
        <v>0</v>
      </c>
      <c r="K59" s="47">
        <f>SUMIF(Summary!$AR:$AR,'Captain Wse '!K4,Summary!$N:$N)</f>
        <v>0</v>
      </c>
      <c r="L59" s="47">
        <f>SUMIF(Summary!$AR:$AR,'Captain Wse '!L4,Summary!$N:$N)</f>
        <v>0</v>
      </c>
      <c r="M59" s="47">
        <f>SUMIF(Summary!$AR:$AR,'Captain Wse '!M4,Summary!$N:$N)</f>
        <v>0</v>
      </c>
      <c r="N59" s="47">
        <f>SUMIF(Summary!$AR:$AR,'Captain Wse '!N4,Summary!$N:$N)</f>
        <v>0</v>
      </c>
      <c r="O59" s="47">
        <f>SUMIF(Summary!$AR:$AR,'Captain Wse '!O4,Summary!$N:$N)</f>
        <v>0</v>
      </c>
      <c r="P59" s="47">
        <f>SUMIF(Summary!$AR:$AR,'Captain Wse '!P4,Summary!$N:$N)</f>
        <v>0</v>
      </c>
      <c r="Q59" s="47">
        <f>SUMIF(Summary!$AR:$AR,'Captain Wse '!Q4,Summary!$N:$N)</f>
        <v>0</v>
      </c>
      <c r="R59" s="47">
        <f>SUMIF(Summary!$AR:$AR,'Captain Wse '!R4,Summary!$N:$N)</f>
        <v>0</v>
      </c>
      <c r="S59" s="47">
        <f>SUMIF(Summary!$AR:$AR,'Captain Wse '!S4,Summary!$N:$N)</f>
        <v>0</v>
      </c>
      <c r="T59" s="47">
        <f>SUMIF(Summary!$AR:$AR,'Captain Wse '!T4,Summary!$N:$N)</f>
        <v>0</v>
      </c>
      <c r="U59" s="47">
        <f>SUMIF(Summary!$AR:$AR,'Captain Wse '!U4,Summary!$N:$N)</f>
        <v>0</v>
      </c>
      <c r="V59" s="47">
        <f>SUMIF(Summary!$AR:$AR,'Captain Wse '!V4,Summary!$N:$N)</f>
        <v>0</v>
      </c>
      <c r="W59" s="47">
        <f>SUMIF(Summary!$AR:$AR,'Captain Wse '!W4,Summary!$N:$N)</f>
        <v>0</v>
      </c>
      <c r="X59" s="47">
        <f>SUMIF(Summary!$AR:$AR,'Captain Wse '!X4,Summary!$N:$N)</f>
        <v>0</v>
      </c>
      <c r="Y59" s="47">
        <f>SUMIF(Summary!$AR:$AR,'Captain Wse '!Y4,Summary!$N:$N)</f>
        <v>0</v>
      </c>
      <c r="Z59" s="47">
        <f>SUMIF(Summary!$AR:$AR,'Captain Wse '!Z4,Summary!$N:$N)</f>
        <v>0</v>
      </c>
      <c r="AA59" s="47">
        <f>SUMIF(Summary!$AR:$AR,'Captain Wse '!AA4,Summary!$N:$N)</f>
        <v>0</v>
      </c>
      <c r="AB59" s="47">
        <f>SUMIF(Summary!$AR:$AR,'Captain Wse '!AB4,Summary!$N:$N)</f>
        <v>0</v>
      </c>
      <c r="AC59" s="47">
        <f>SUMIF(Summary!$AR:$AR,'Captain Wse '!AC4,Summary!$N:$N)</f>
        <v>0</v>
      </c>
      <c r="AD59" s="47">
        <f>SUMIF(Summary!$AR:$AR,'Captain Wse '!AD4,Summary!$N:$N)</f>
        <v>0</v>
      </c>
      <c r="AE59" s="47">
        <f>SUMIF(Summary!$AR:$AR,'Captain Wse '!AE4,Summary!$N:$N)</f>
        <v>0</v>
      </c>
      <c r="AF59" s="47">
        <f>SUMIF(Summary!$AR:$AR,'Captain Wse '!AF4,Summary!$N:$N)</f>
        <v>0</v>
      </c>
      <c r="AG59" s="47">
        <f>SUMIF(Summary!$AR:$AR,'Captain Wse '!AG4,Summary!$N:$N)</f>
        <v>0</v>
      </c>
      <c r="AH59" s="47">
        <f>SUMIF(Summary!$AR:$AR,'Captain Wse '!AH4,Summary!$N:$N)</f>
        <v>0</v>
      </c>
      <c r="AI59" s="47">
        <f>SUMIF(Summary!$AR:$AR,'Captain Wse '!AI4,Summary!$N:$N)</f>
        <v>0</v>
      </c>
      <c r="AK59" s="47">
        <f>SUMIF(Summary!$AR:$AR,'Captain Wse '!AK4,Summary!$N:$N)</f>
        <v>0</v>
      </c>
      <c r="AL59" s="47">
        <f>SUMIF(Summary!$AR:$AR,'Captain Wse '!AL4,Summary!$N:$N)</f>
        <v>0</v>
      </c>
      <c r="AM59" s="47">
        <f>SUMIF(Summary!$AR:$AR,'Captain Wse '!AM4,Summary!$N:$N)</f>
        <v>0</v>
      </c>
      <c r="AN59" s="47">
        <f>SUMIF(Summary!$AR:$AR,'Captain Wse '!AN4,Summary!$N:$N)</f>
        <v>0</v>
      </c>
      <c r="AO59" s="47">
        <f>SUMIF(Summary!$AR:$AR,'Captain Wse '!AO4,Summary!$N:$N)</f>
        <v>0</v>
      </c>
      <c r="AP59" s="47">
        <f>SUMIF(Summary!$AR:$AR,'Captain Wse '!AP4,Summary!$N:$N)</f>
        <v>0</v>
      </c>
      <c r="AQ59" s="47">
        <f>SUMIF(Summary!$AR:$AR,'Captain Wse '!AQ4,Summary!$N:$N)</f>
        <v>0</v>
      </c>
      <c r="AR59" s="47">
        <f>SUMIF(Summary!$AR:$AR,'Captain Wse '!AR4,Summary!$N:$N)</f>
        <v>0</v>
      </c>
      <c r="AS59" s="47">
        <f>SUMIF(Summary!$AR:$AR,'Captain Wse '!AS4,Summary!$N:$N)</f>
        <v>0</v>
      </c>
      <c r="AT59" s="47">
        <f>SUMIF(Summary!$AR:$AR,'Captain Wse '!AT4,Summary!$N:$N)</f>
        <v>0</v>
      </c>
      <c r="AU59" s="47">
        <f>SUMIF(Summary!$AR:$AR,'Captain Wse '!AU4,Summary!$N:$N)</f>
        <v>0</v>
      </c>
      <c r="AV59" s="47">
        <f>SUMIF(Summary!$AR:$AR,'Captain Wse '!AV4,Summary!$N:$N)</f>
        <v>0</v>
      </c>
      <c r="AW59" s="47">
        <f>SUMIF(Summary!$AR:$AR,'Captain Wse '!AW4,Summary!$N:$N)</f>
        <v>0</v>
      </c>
      <c r="AX59" s="47">
        <f>SUMIF(Summary!$AR:$AR,'Captain Wse '!AX4,Summary!$N:$N)</f>
        <v>0</v>
      </c>
      <c r="AY59" s="47">
        <f>SUMIF(Summary!$AR:$AR,'Captain Wse '!AY4,Summary!$N:$N)</f>
        <v>0</v>
      </c>
      <c r="AZ59" s="47">
        <f>SUMIF(Summary!$AR:$AR,'Captain Wse '!AZ4,Summary!$N:$N)</f>
        <v>0</v>
      </c>
      <c r="BA59" s="47">
        <f>SUMIF(Summary!$AR:$AR,'Captain Wse '!BA4,Summary!$N:$N)</f>
        <v>0</v>
      </c>
      <c r="BB59" s="47">
        <f>SUMIF(Summary!$AR:$AR,'Captain Wse '!BB4,Summary!$N:$N)</f>
        <v>0</v>
      </c>
      <c r="BC59" s="47">
        <f>SUMIF(Summary!$AR:$AR,'Captain Wse '!BC4,Summary!$N:$N)</f>
        <v>0</v>
      </c>
      <c r="BD59" s="47">
        <f>SUMIF(Summary!$AR:$AR,'Captain Wse '!BD4,Summary!$N:$N)</f>
        <v>0</v>
      </c>
      <c r="BE59" s="47">
        <f>SUMIF(Summary!$AR:$AR,'Captain Wse '!BE4,Summary!$N:$N)</f>
        <v>0</v>
      </c>
      <c r="BF59" s="47">
        <f>SUMIF(Summary!$AR:$AR,'Captain Wse '!BF4,Summary!$N:$N)</f>
        <v>0</v>
      </c>
      <c r="BG59" s="47">
        <f>SUMIF(Summary!$AR:$AR,'Captain Wse '!BG4,Summary!$N:$N)</f>
        <v>0</v>
      </c>
      <c r="BH59" s="143">
        <v>1</v>
      </c>
    </row>
    <row r="60" spans="1:60">
      <c r="A60" s="191" t="s">
        <v>33</v>
      </c>
      <c r="B60" s="48" t="e">
        <f t="shared" ref="B60:AI60" si="70">B59/B$58</f>
        <v>#DIV/0!</v>
      </c>
      <c r="C60" s="48" t="e">
        <f t="shared" si="70"/>
        <v>#DIV/0!</v>
      </c>
      <c r="D60" s="48" t="e">
        <f t="shared" ref="D60:I60" si="71">D59/D$58</f>
        <v>#DIV/0!</v>
      </c>
      <c r="E60" s="48" t="e">
        <f t="shared" si="71"/>
        <v>#DIV/0!</v>
      </c>
      <c r="F60" s="48" t="e">
        <f t="shared" si="71"/>
        <v>#DIV/0!</v>
      </c>
      <c r="G60" s="48" t="e">
        <f t="shared" si="71"/>
        <v>#DIV/0!</v>
      </c>
      <c r="H60" s="48" t="e">
        <f t="shared" si="71"/>
        <v>#DIV/0!</v>
      </c>
      <c r="I60" s="48" t="e">
        <f t="shared" si="71"/>
        <v>#DIV/0!</v>
      </c>
      <c r="J60" s="48" t="e">
        <f t="shared" si="70"/>
        <v>#DIV/0!</v>
      </c>
      <c r="K60" s="48" t="e">
        <f t="shared" si="70"/>
        <v>#DIV/0!</v>
      </c>
      <c r="L60" s="48" t="e">
        <f t="shared" si="70"/>
        <v>#DIV/0!</v>
      </c>
      <c r="M60" s="48" t="e">
        <f t="shared" si="70"/>
        <v>#DIV/0!</v>
      </c>
      <c r="N60" s="48" t="e">
        <f t="shared" si="70"/>
        <v>#DIV/0!</v>
      </c>
      <c r="O60" s="48" t="e">
        <f t="shared" si="70"/>
        <v>#DIV/0!</v>
      </c>
      <c r="P60" s="48" t="e">
        <f t="shared" si="70"/>
        <v>#DIV/0!</v>
      </c>
      <c r="Q60" s="48" t="e">
        <f t="shared" si="70"/>
        <v>#DIV/0!</v>
      </c>
      <c r="R60" s="48" t="e">
        <f t="shared" si="70"/>
        <v>#DIV/0!</v>
      </c>
      <c r="S60" s="48" t="e">
        <f t="shared" si="70"/>
        <v>#DIV/0!</v>
      </c>
      <c r="T60" s="48" t="e">
        <f t="shared" si="70"/>
        <v>#DIV/0!</v>
      </c>
      <c r="U60" s="48" t="e">
        <f t="shared" si="70"/>
        <v>#DIV/0!</v>
      </c>
      <c r="V60" s="48" t="e">
        <f t="shared" si="70"/>
        <v>#DIV/0!</v>
      </c>
      <c r="W60" s="48" t="e">
        <f t="shared" si="70"/>
        <v>#DIV/0!</v>
      </c>
      <c r="X60" s="48" t="e">
        <f t="shared" si="70"/>
        <v>#DIV/0!</v>
      </c>
      <c r="Y60" s="48" t="e">
        <f t="shared" si="70"/>
        <v>#DIV/0!</v>
      </c>
      <c r="Z60" s="48" t="e">
        <f t="shared" si="70"/>
        <v>#DIV/0!</v>
      </c>
      <c r="AA60" s="48" t="e">
        <f t="shared" si="70"/>
        <v>#DIV/0!</v>
      </c>
      <c r="AB60" s="48" t="e">
        <f t="shared" si="70"/>
        <v>#DIV/0!</v>
      </c>
      <c r="AC60" s="48" t="e">
        <f t="shared" si="70"/>
        <v>#DIV/0!</v>
      </c>
      <c r="AD60" s="48" t="e">
        <f t="shared" si="70"/>
        <v>#DIV/0!</v>
      </c>
      <c r="AE60" s="48" t="e">
        <f t="shared" si="70"/>
        <v>#DIV/0!</v>
      </c>
      <c r="AF60" s="48" t="e">
        <f t="shared" si="70"/>
        <v>#DIV/0!</v>
      </c>
      <c r="AG60" s="48" t="e">
        <f t="shared" si="70"/>
        <v>#DIV/0!</v>
      </c>
      <c r="AH60" s="48" t="e">
        <f t="shared" si="70"/>
        <v>#DIV/0!</v>
      </c>
      <c r="AI60" s="48" t="e">
        <f t="shared" si="70"/>
        <v>#DIV/0!</v>
      </c>
      <c r="AK60" s="48" t="e">
        <f t="shared" ref="AK60:BG60" si="72">AK59/AK$58</f>
        <v>#DIV/0!</v>
      </c>
      <c r="AL60" s="48" t="e">
        <f t="shared" si="72"/>
        <v>#DIV/0!</v>
      </c>
      <c r="AM60" s="48" t="e">
        <f t="shared" si="72"/>
        <v>#DIV/0!</v>
      </c>
      <c r="AN60" s="48" t="e">
        <f t="shared" si="72"/>
        <v>#DIV/0!</v>
      </c>
      <c r="AO60" s="48" t="e">
        <f t="shared" si="72"/>
        <v>#DIV/0!</v>
      </c>
      <c r="AP60" s="48" t="e">
        <f t="shared" si="72"/>
        <v>#DIV/0!</v>
      </c>
      <c r="AQ60" s="48" t="e">
        <f t="shared" si="72"/>
        <v>#DIV/0!</v>
      </c>
      <c r="AR60" s="48" t="e">
        <f t="shared" si="72"/>
        <v>#DIV/0!</v>
      </c>
      <c r="AS60" s="48" t="e">
        <f t="shared" si="72"/>
        <v>#DIV/0!</v>
      </c>
      <c r="AT60" s="48" t="e">
        <f t="shared" si="72"/>
        <v>#DIV/0!</v>
      </c>
      <c r="AU60" s="48" t="e">
        <f t="shared" si="72"/>
        <v>#DIV/0!</v>
      </c>
      <c r="AV60" s="48" t="e">
        <f t="shared" si="72"/>
        <v>#DIV/0!</v>
      </c>
      <c r="AW60" s="48" t="e">
        <f t="shared" si="72"/>
        <v>#DIV/0!</v>
      </c>
      <c r="AX60" s="48" t="e">
        <f t="shared" si="72"/>
        <v>#DIV/0!</v>
      </c>
      <c r="AY60" s="48" t="e">
        <f t="shared" si="72"/>
        <v>#DIV/0!</v>
      </c>
      <c r="AZ60" s="48" t="e">
        <f t="shared" si="72"/>
        <v>#DIV/0!</v>
      </c>
      <c r="BA60" s="48" t="e">
        <f t="shared" si="72"/>
        <v>#DIV/0!</v>
      </c>
      <c r="BB60" s="48" t="e">
        <f t="shared" si="72"/>
        <v>#DIV/0!</v>
      </c>
      <c r="BC60" s="48" t="e">
        <f t="shared" si="72"/>
        <v>#DIV/0!</v>
      </c>
      <c r="BD60" s="48" t="e">
        <f t="shared" si="72"/>
        <v>#DIV/0!</v>
      </c>
      <c r="BE60" s="48" t="e">
        <f t="shared" si="72"/>
        <v>#DIV/0!</v>
      </c>
      <c r="BF60" s="48" t="e">
        <f t="shared" si="72"/>
        <v>#DIV/0!</v>
      </c>
      <c r="BG60" s="48" t="e">
        <f t="shared" si="72"/>
        <v>#DIV/0!</v>
      </c>
      <c r="BH60" s="143">
        <v>1</v>
      </c>
    </row>
    <row r="61" spans="1:60">
      <c r="A61" s="191" t="s">
        <v>55</v>
      </c>
      <c r="B61" s="172">
        <f>SUM(C61:BG61)</f>
        <v>0</v>
      </c>
      <c r="C61" s="47">
        <f>SUMIF(Summary!$BD:$BD,'Captain Wse '!C4,Summary!$Q:$Q)</f>
        <v>0</v>
      </c>
      <c r="D61" s="47">
        <f>SUMIF(Summary!$BD:$BD,'Captain Wse '!D4,Summary!$Q:$Q)</f>
        <v>0</v>
      </c>
      <c r="E61" s="47">
        <f>SUMIF(Summary!$BD:$BD,'Captain Wse '!E4,Summary!$Q:$Q)</f>
        <v>0</v>
      </c>
      <c r="F61" s="47">
        <f>SUMIF(Summary!$BD:$BD,'Captain Wse '!F4,Summary!$Q:$Q)</f>
        <v>0</v>
      </c>
      <c r="G61" s="47">
        <f>SUMIF(Summary!$BD:$BD,'Captain Wse '!G4,Summary!$Q:$Q)</f>
        <v>0</v>
      </c>
      <c r="H61" s="47">
        <f>SUMIF(Summary!$BD:$BD,'Captain Wse '!H4,Summary!$Q:$Q)</f>
        <v>0</v>
      </c>
      <c r="I61" s="47">
        <f>SUMIF(Summary!$BD:$BD,'Captain Wse '!I4,Summary!$Q:$Q)</f>
        <v>0</v>
      </c>
      <c r="J61" s="47">
        <f>SUMIF(Summary!$AR:$AR,'Captain Wse '!J4,Summary!$Q:$Q)</f>
        <v>0</v>
      </c>
      <c r="K61" s="47">
        <f>SUMIF(Summary!$AR:$AR,'Captain Wse '!K4,Summary!$Q:$Q)</f>
        <v>0</v>
      </c>
      <c r="L61" s="47">
        <f>SUMIF(Summary!$AR:$AR,'Captain Wse '!L4,Summary!$Q:$Q)</f>
        <v>0</v>
      </c>
      <c r="M61" s="47">
        <f>SUMIF(Summary!$AR:$AR,'Captain Wse '!M4,Summary!$Q:$Q)</f>
        <v>0</v>
      </c>
      <c r="N61" s="47">
        <f>SUMIF(Summary!$AR:$AR,'Captain Wse '!N4,Summary!$Q:$Q)</f>
        <v>0</v>
      </c>
      <c r="O61" s="47">
        <f>SUMIF(Summary!$AR:$AR,'Captain Wse '!O4,Summary!$Q:$Q)</f>
        <v>0</v>
      </c>
      <c r="P61" s="47">
        <f>SUMIF(Summary!$AR:$AR,'Captain Wse '!P4,Summary!$Q:$Q)</f>
        <v>0</v>
      </c>
      <c r="Q61" s="47">
        <f>SUMIF(Summary!$AR:$AR,'Captain Wse '!Q4,Summary!$Q:$Q)</f>
        <v>0</v>
      </c>
      <c r="R61" s="47">
        <f>SUMIF(Summary!$AR:$AR,'Captain Wse '!R4,Summary!$Q:$Q)</f>
        <v>0</v>
      </c>
      <c r="S61" s="47">
        <f>SUMIF(Summary!$AR:$AR,'Captain Wse '!S4,Summary!$Q:$Q)</f>
        <v>0</v>
      </c>
      <c r="T61" s="47">
        <f>SUMIF(Summary!$AR:$AR,'Captain Wse '!T4,Summary!$Q:$Q)</f>
        <v>0</v>
      </c>
      <c r="U61" s="47">
        <f>SUMIF(Summary!$AR:$AR,'Captain Wse '!U4,Summary!$Q:$Q)</f>
        <v>0</v>
      </c>
      <c r="V61" s="47">
        <f>SUMIF(Summary!$AR:$AR,'Captain Wse '!V4,Summary!$Q:$Q)</f>
        <v>0</v>
      </c>
      <c r="W61" s="47">
        <f>SUMIF(Summary!$AR:$AR,'Captain Wse '!W4,Summary!$Q:$Q)</f>
        <v>0</v>
      </c>
      <c r="X61" s="47">
        <f>SUMIF(Summary!$AR:$AR,'Captain Wse '!X4,Summary!$Q:$Q)</f>
        <v>0</v>
      </c>
      <c r="Y61" s="47">
        <f>SUMIF(Summary!$AR:$AR,'Captain Wse '!Y4,Summary!$Q:$Q)</f>
        <v>0</v>
      </c>
      <c r="Z61" s="47">
        <f>SUMIF(Summary!$AR:$AR,'Captain Wse '!Z4,Summary!$Q:$Q)</f>
        <v>0</v>
      </c>
      <c r="AA61" s="47">
        <f>SUMIF(Summary!$AR:$AR,'Captain Wse '!AA4,Summary!$Q:$Q)</f>
        <v>0</v>
      </c>
      <c r="AB61" s="47">
        <f>SUMIF(Summary!$AR:$AR,'Captain Wse '!AB4,Summary!$Q:$Q)</f>
        <v>0</v>
      </c>
      <c r="AC61" s="47">
        <f>SUMIF(Summary!$AR:$AR,'Captain Wse '!AC4,Summary!$Q:$Q)</f>
        <v>0</v>
      </c>
      <c r="AD61" s="47">
        <f>SUMIF(Summary!$AR:$AR,'Captain Wse '!AD4,Summary!$Q:$Q)</f>
        <v>0</v>
      </c>
      <c r="AE61" s="47">
        <f>SUMIF(Summary!$AR:$AR,'Captain Wse '!AE4,Summary!$Q:$Q)</f>
        <v>0</v>
      </c>
      <c r="AF61" s="47">
        <f>SUMIF(Summary!$AR:$AR,'Captain Wse '!AF4,Summary!$Q:$Q)</f>
        <v>0</v>
      </c>
      <c r="AG61" s="47">
        <f>SUMIF(Summary!$AR:$AR,'Captain Wse '!AG4,Summary!$Q:$Q)</f>
        <v>0</v>
      </c>
      <c r="AH61" s="47">
        <f>SUMIF(Summary!$AR:$AR,'Captain Wse '!AH4,Summary!$Q:$Q)</f>
        <v>0</v>
      </c>
      <c r="AI61" s="47">
        <f>SUMIF(Summary!$AR:$AR,'Captain Wse '!AI4,Summary!$Q:$Q)</f>
        <v>0</v>
      </c>
      <c r="AK61" s="47">
        <f>SUMIF(Summary!$AR:$AR,'Captain Wse '!AK4,Summary!$Q:$Q)</f>
        <v>0</v>
      </c>
      <c r="AL61" s="47">
        <f>SUMIF(Summary!$AR:$AR,'Captain Wse '!AL4,Summary!$Q:$Q)</f>
        <v>0</v>
      </c>
      <c r="AM61" s="47">
        <f>SUMIF(Summary!$AR:$AR,'Captain Wse '!AM4,Summary!$Q:$Q)</f>
        <v>0</v>
      </c>
      <c r="AN61" s="47">
        <f>SUMIF(Summary!$AR:$AR,'Captain Wse '!AN4,Summary!$Q:$Q)</f>
        <v>0</v>
      </c>
      <c r="AO61" s="47">
        <f>SUMIF(Summary!$AR:$AR,'Captain Wse '!AO4,Summary!$Q:$Q)</f>
        <v>0</v>
      </c>
      <c r="AP61" s="47">
        <f>SUMIF(Summary!$AR:$AR,'Captain Wse '!AP4,Summary!$Q:$Q)</f>
        <v>0</v>
      </c>
      <c r="AQ61" s="47">
        <f>SUMIF(Summary!$AR:$AR,'Captain Wse '!AQ4,Summary!$Q:$Q)</f>
        <v>0</v>
      </c>
      <c r="AR61" s="47">
        <f>SUMIF(Summary!$AR:$AR,'Captain Wse '!AR4,Summary!$Q:$Q)</f>
        <v>0</v>
      </c>
      <c r="AS61" s="47">
        <f>SUMIF(Summary!$AR:$AR,'Captain Wse '!AS4,Summary!$Q:$Q)</f>
        <v>0</v>
      </c>
      <c r="AT61" s="47">
        <f>SUMIF(Summary!$AR:$AR,'Captain Wse '!AT4,Summary!$Q:$Q)</f>
        <v>0</v>
      </c>
      <c r="AU61" s="47">
        <f>SUMIF(Summary!$AR:$AR,'Captain Wse '!AU4,Summary!$Q:$Q)</f>
        <v>0</v>
      </c>
      <c r="AV61" s="47">
        <f>SUMIF(Summary!$AR:$AR,'Captain Wse '!AV4,Summary!$Q:$Q)</f>
        <v>0</v>
      </c>
      <c r="AW61" s="47">
        <f>SUMIF(Summary!$AR:$AR,'Captain Wse '!AW4,Summary!$Q:$Q)</f>
        <v>0</v>
      </c>
      <c r="AX61" s="47">
        <f>SUMIF(Summary!$AR:$AR,'Captain Wse '!AX4,Summary!$Q:$Q)</f>
        <v>0</v>
      </c>
      <c r="AY61" s="47">
        <f>SUMIF(Summary!$AR:$AR,'Captain Wse '!AY4,Summary!$Q:$Q)</f>
        <v>0</v>
      </c>
      <c r="AZ61" s="47">
        <f>SUMIF(Summary!$AR:$AR,'Captain Wse '!AZ4,Summary!$Q:$Q)</f>
        <v>0</v>
      </c>
      <c r="BA61" s="47">
        <f>SUMIF(Summary!$AR:$AR,'Captain Wse '!BA4,Summary!$Q:$Q)</f>
        <v>0</v>
      </c>
      <c r="BB61" s="47">
        <f>SUMIF(Summary!$AR:$AR,'Captain Wse '!BB4,Summary!$Q:$Q)</f>
        <v>0</v>
      </c>
      <c r="BC61" s="47">
        <f>SUMIF(Summary!$AR:$AR,'Captain Wse '!BC4,Summary!$Q:$Q)</f>
        <v>0</v>
      </c>
      <c r="BD61" s="47">
        <f>SUMIF(Summary!$AR:$AR,'Captain Wse '!BD4,Summary!$Q:$Q)</f>
        <v>0</v>
      </c>
      <c r="BE61" s="47">
        <f>SUMIF(Summary!$AR:$AR,'Captain Wse '!BE4,Summary!$Q:$Q)</f>
        <v>0</v>
      </c>
      <c r="BF61" s="47">
        <f>SUMIF(Summary!$AR:$AR,'Captain Wse '!BF4,Summary!$Q:$Q)</f>
        <v>0</v>
      </c>
      <c r="BG61" s="47">
        <f>SUMIF(Summary!$AR:$AR,'Captain Wse '!BG4,Summary!$Q:$Q)</f>
        <v>0</v>
      </c>
      <c r="BH61" s="143">
        <v>1</v>
      </c>
    </row>
    <row r="62" spans="1:60">
      <c r="A62" s="191" t="s">
        <v>33</v>
      </c>
      <c r="B62" s="48" t="e">
        <f t="shared" ref="B62:AI62" si="73">B61/B$58</f>
        <v>#DIV/0!</v>
      </c>
      <c r="C62" s="48" t="e">
        <f t="shared" si="73"/>
        <v>#DIV/0!</v>
      </c>
      <c r="D62" s="48" t="e">
        <f t="shared" ref="D62:I62" si="74">D61/D$58</f>
        <v>#DIV/0!</v>
      </c>
      <c r="E62" s="48" t="e">
        <f t="shared" si="74"/>
        <v>#DIV/0!</v>
      </c>
      <c r="F62" s="48" t="e">
        <f t="shared" si="74"/>
        <v>#DIV/0!</v>
      </c>
      <c r="G62" s="48" t="e">
        <f t="shared" si="74"/>
        <v>#DIV/0!</v>
      </c>
      <c r="H62" s="48" t="e">
        <f t="shared" si="74"/>
        <v>#DIV/0!</v>
      </c>
      <c r="I62" s="48" t="e">
        <f t="shared" si="74"/>
        <v>#DIV/0!</v>
      </c>
      <c r="J62" s="48" t="e">
        <f t="shared" si="73"/>
        <v>#DIV/0!</v>
      </c>
      <c r="K62" s="48" t="e">
        <f t="shared" si="73"/>
        <v>#DIV/0!</v>
      </c>
      <c r="L62" s="48" t="e">
        <f t="shared" si="73"/>
        <v>#DIV/0!</v>
      </c>
      <c r="M62" s="48" t="e">
        <f t="shared" si="73"/>
        <v>#DIV/0!</v>
      </c>
      <c r="N62" s="48" t="e">
        <f t="shared" si="73"/>
        <v>#DIV/0!</v>
      </c>
      <c r="O62" s="48" t="e">
        <f t="shared" si="73"/>
        <v>#DIV/0!</v>
      </c>
      <c r="P62" s="48" t="e">
        <f t="shared" si="73"/>
        <v>#DIV/0!</v>
      </c>
      <c r="Q62" s="48" t="e">
        <f t="shared" si="73"/>
        <v>#DIV/0!</v>
      </c>
      <c r="R62" s="48" t="e">
        <f t="shared" si="73"/>
        <v>#DIV/0!</v>
      </c>
      <c r="S62" s="48" t="e">
        <f t="shared" si="73"/>
        <v>#DIV/0!</v>
      </c>
      <c r="T62" s="48" t="e">
        <f t="shared" si="73"/>
        <v>#DIV/0!</v>
      </c>
      <c r="U62" s="48" t="e">
        <f t="shared" si="73"/>
        <v>#DIV/0!</v>
      </c>
      <c r="V62" s="48" t="e">
        <f t="shared" si="73"/>
        <v>#DIV/0!</v>
      </c>
      <c r="W62" s="48" t="e">
        <f t="shared" si="73"/>
        <v>#DIV/0!</v>
      </c>
      <c r="X62" s="48" t="e">
        <f t="shared" si="73"/>
        <v>#DIV/0!</v>
      </c>
      <c r="Y62" s="48" t="e">
        <f t="shared" si="73"/>
        <v>#DIV/0!</v>
      </c>
      <c r="Z62" s="48" t="e">
        <f t="shared" si="73"/>
        <v>#DIV/0!</v>
      </c>
      <c r="AA62" s="48" t="e">
        <f t="shared" si="73"/>
        <v>#DIV/0!</v>
      </c>
      <c r="AB62" s="48" t="e">
        <f t="shared" si="73"/>
        <v>#DIV/0!</v>
      </c>
      <c r="AC62" s="48" t="e">
        <f t="shared" si="73"/>
        <v>#DIV/0!</v>
      </c>
      <c r="AD62" s="48" t="e">
        <f t="shared" si="73"/>
        <v>#DIV/0!</v>
      </c>
      <c r="AE62" s="48" t="e">
        <f t="shared" si="73"/>
        <v>#DIV/0!</v>
      </c>
      <c r="AF62" s="48" t="e">
        <f t="shared" si="73"/>
        <v>#DIV/0!</v>
      </c>
      <c r="AG62" s="48" t="e">
        <f t="shared" si="73"/>
        <v>#DIV/0!</v>
      </c>
      <c r="AH62" s="48" t="e">
        <f t="shared" si="73"/>
        <v>#DIV/0!</v>
      </c>
      <c r="AI62" s="48" t="e">
        <f t="shared" si="73"/>
        <v>#DIV/0!</v>
      </c>
      <c r="AK62" s="48" t="e">
        <f t="shared" ref="AK62:BG62" si="75">AK61/AK$58</f>
        <v>#DIV/0!</v>
      </c>
      <c r="AL62" s="48" t="e">
        <f t="shared" si="75"/>
        <v>#DIV/0!</v>
      </c>
      <c r="AM62" s="48" t="e">
        <f t="shared" si="75"/>
        <v>#DIV/0!</v>
      </c>
      <c r="AN62" s="48" t="e">
        <f t="shared" si="75"/>
        <v>#DIV/0!</v>
      </c>
      <c r="AO62" s="48" t="e">
        <f t="shared" si="75"/>
        <v>#DIV/0!</v>
      </c>
      <c r="AP62" s="48" t="e">
        <f t="shared" si="75"/>
        <v>#DIV/0!</v>
      </c>
      <c r="AQ62" s="48" t="e">
        <f t="shared" si="75"/>
        <v>#DIV/0!</v>
      </c>
      <c r="AR62" s="48" t="e">
        <f t="shared" si="75"/>
        <v>#DIV/0!</v>
      </c>
      <c r="AS62" s="48" t="e">
        <f t="shared" si="75"/>
        <v>#DIV/0!</v>
      </c>
      <c r="AT62" s="48" t="e">
        <f t="shared" si="75"/>
        <v>#DIV/0!</v>
      </c>
      <c r="AU62" s="48" t="e">
        <f t="shared" si="75"/>
        <v>#DIV/0!</v>
      </c>
      <c r="AV62" s="48" t="e">
        <f t="shared" si="75"/>
        <v>#DIV/0!</v>
      </c>
      <c r="AW62" s="48" t="e">
        <f t="shared" si="75"/>
        <v>#DIV/0!</v>
      </c>
      <c r="AX62" s="48" t="e">
        <f t="shared" si="75"/>
        <v>#DIV/0!</v>
      </c>
      <c r="AY62" s="48" t="e">
        <f t="shared" si="75"/>
        <v>#DIV/0!</v>
      </c>
      <c r="AZ62" s="48" t="e">
        <f t="shared" si="75"/>
        <v>#DIV/0!</v>
      </c>
      <c r="BA62" s="48" t="e">
        <f t="shared" si="75"/>
        <v>#DIV/0!</v>
      </c>
      <c r="BB62" s="48" t="e">
        <f t="shared" si="75"/>
        <v>#DIV/0!</v>
      </c>
      <c r="BC62" s="48" t="e">
        <f t="shared" si="75"/>
        <v>#DIV/0!</v>
      </c>
      <c r="BD62" s="48" t="e">
        <f t="shared" si="75"/>
        <v>#DIV/0!</v>
      </c>
      <c r="BE62" s="48" t="e">
        <f t="shared" si="75"/>
        <v>#DIV/0!</v>
      </c>
      <c r="BF62" s="48" t="e">
        <f t="shared" si="75"/>
        <v>#DIV/0!</v>
      </c>
      <c r="BG62" s="48" t="e">
        <f t="shared" si="75"/>
        <v>#DIV/0!</v>
      </c>
      <c r="BH62" s="143">
        <v>1</v>
      </c>
    </row>
    <row r="63" spans="1:60">
      <c r="A63" s="191" t="s">
        <v>56</v>
      </c>
      <c r="B63" s="172">
        <f>SUM(C63:BG63)</f>
        <v>0</v>
      </c>
      <c r="C63" s="47">
        <f>SUMIF(Summary!$BD:$BD,'Captain Wse '!C4,Summary!$T:$T)</f>
        <v>0</v>
      </c>
      <c r="D63" s="47">
        <f>SUMIF(Summary!$BD:$BD,'Captain Wse '!D4,Summary!$T:$T)</f>
        <v>0</v>
      </c>
      <c r="E63" s="47">
        <f>SUMIF(Summary!$BD:$BD,'Captain Wse '!E4,Summary!$T:$T)</f>
        <v>0</v>
      </c>
      <c r="F63" s="47">
        <f>SUMIF(Summary!$BD:$BD,'Captain Wse '!F4,Summary!$T:$T)</f>
        <v>0</v>
      </c>
      <c r="G63" s="47">
        <f>SUMIF(Summary!$BD:$BD,'Captain Wse '!G4,Summary!$T:$T)</f>
        <v>0</v>
      </c>
      <c r="H63" s="47">
        <f>SUMIF(Summary!$BD:$BD,'Captain Wse '!H4,Summary!$T:$T)</f>
        <v>0</v>
      </c>
      <c r="I63" s="47">
        <f>SUMIF(Summary!$BD:$BD,'Captain Wse '!I4,Summary!$T:$T)</f>
        <v>0</v>
      </c>
      <c r="J63" s="47">
        <f>SUMIF(Summary!$AR:$AR,'Captain Wse '!J4,Summary!$T:$T)</f>
        <v>0</v>
      </c>
      <c r="K63" s="47">
        <f>SUMIF(Summary!$AR:$AR,'Captain Wse '!K4,Summary!$T:$T)</f>
        <v>0</v>
      </c>
      <c r="L63" s="47">
        <f>SUMIF(Summary!$AR:$AR,'Captain Wse '!L4,Summary!$T:$T)</f>
        <v>0</v>
      </c>
      <c r="M63" s="47">
        <f>SUMIF(Summary!$AR:$AR,'Captain Wse '!M4,Summary!$T:$T)</f>
        <v>0</v>
      </c>
      <c r="N63" s="47">
        <f>SUMIF(Summary!$AR:$AR,'Captain Wse '!N4,Summary!$T:$T)</f>
        <v>0</v>
      </c>
      <c r="O63" s="47">
        <f>SUMIF(Summary!$AR:$AR,'Captain Wse '!O4,Summary!$T:$T)</f>
        <v>0</v>
      </c>
      <c r="P63" s="47">
        <f>SUMIF(Summary!$AR:$AR,'Captain Wse '!P4,Summary!$T:$T)</f>
        <v>0</v>
      </c>
      <c r="Q63" s="47">
        <f>SUMIF(Summary!$AR:$AR,'Captain Wse '!Q4,Summary!$T:$T)</f>
        <v>0</v>
      </c>
      <c r="R63" s="47">
        <f>SUMIF(Summary!$AR:$AR,'Captain Wse '!R4,Summary!$T:$T)</f>
        <v>0</v>
      </c>
      <c r="S63" s="47">
        <f>SUMIF(Summary!$AR:$AR,'Captain Wse '!S4,Summary!$T:$T)</f>
        <v>0</v>
      </c>
      <c r="T63" s="47">
        <f>SUMIF(Summary!$AR:$AR,'Captain Wse '!T4,Summary!$T:$T)</f>
        <v>0</v>
      </c>
      <c r="U63" s="47">
        <f>SUMIF(Summary!$AR:$AR,'Captain Wse '!U4,Summary!$T:$T)</f>
        <v>0</v>
      </c>
      <c r="V63" s="47">
        <f>SUMIF(Summary!$AR:$AR,'Captain Wse '!V4,Summary!$T:$T)</f>
        <v>0</v>
      </c>
      <c r="W63" s="47">
        <f>SUMIF(Summary!$AR:$AR,'Captain Wse '!W4,Summary!$T:$T)</f>
        <v>0</v>
      </c>
      <c r="X63" s="47">
        <f>SUMIF(Summary!$AR:$AR,'Captain Wse '!X4,Summary!$T:$T)</f>
        <v>0</v>
      </c>
      <c r="Y63" s="47">
        <f>SUMIF(Summary!$AR:$AR,'Captain Wse '!Y4,Summary!$T:$T)</f>
        <v>0</v>
      </c>
      <c r="Z63" s="47">
        <f>SUMIF(Summary!$AR:$AR,'Captain Wse '!Z4,Summary!$T:$T)</f>
        <v>0</v>
      </c>
      <c r="AA63" s="47">
        <f>SUMIF(Summary!$AR:$AR,'Captain Wse '!AA4,Summary!$T:$T)</f>
        <v>0</v>
      </c>
      <c r="AB63" s="47">
        <f>SUMIF(Summary!$AR:$AR,'Captain Wse '!AB4,Summary!$T:$T)</f>
        <v>0</v>
      </c>
      <c r="AC63" s="47">
        <f>SUMIF(Summary!$AR:$AR,'Captain Wse '!AC4,Summary!$T:$T)</f>
        <v>0</v>
      </c>
      <c r="AD63" s="47">
        <f>SUMIF(Summary!$AR:$AR,'Captain Wse '!AD4,Summary!$T:$T)</f>
        <v>0</v>
      </c>
      <c r="AE63" s="47">
        <f>SUMIF(Summary!$AR:$AR,'Captain Wse '!AE4,Summary!$T:$T)</f>
        <v>0</v>
      </c>
      <c r="AF63" s="47">
        <f>SUMIF(Summary!$AR:$AR,'Captain Wse '!AF4,Summary!$T:$T)</f>
        <v>0</v>
      </c>
      <c r="AG63" s="47">
        <f>SUMIF(Summary!$AR:$AR,'Captain Wse '!AG4,Summary!$T:$T)</f>
        <v>0</v>
      </c>
      <c r="AH63" s="47">
        <f>SUMIF(Summary!$AR:$AR,'Captain Wse '!AH4,Summary!$T:$T)</f>
        <v>0</v>
      </c>
      <c r="AI63" s="47">
        <f>SUMIF(Summary!$AR:$AR,'Captain Wse '!AI4,Summary!$T:$T)</f>
        <v>0</v>
      </c>
      <c r="AK63" s="47">
        <f>SUMIF(Summary!$AR:$AR,'Captain Wse '!AK4,Summary!$T:$T)</f>
        <v>0</v>
      </c>
      <c r="AL63" s="47">
        <f>SUMIF(Summary!$AR:$AR,'Captain Wse '!AL4,Summary!$T:$T)</f>
        <v>0</v>
      </c>
      <c r="AM63" s="47">
        <f>SUMIF(Summary!$AR:$AR,'Captain Wse '!AM4,Summary!$T:$T)</f>
        <v>0</v>
      </c>
      <c r="AN63" s="47">
        <f>SUMIF(Summary!$AR:$AR,'Captain Wse '!AN4,Summary!$T:$T)</f>
        <v>0</v>
      </c>
      <c r="AO63" s="47">
        <f>SUMIF(Summary!$AR:$AR,'Captain Wse '!AO4,Summary!$T:$T)</f>
        <v>0</v>
      </c>
      <c r="AP63" s="47">
        <f>SUMIF(Summary!$AR:$AR,'Captain Wse '!AP4,Summary!$T:$T)</f>
        <v>0</v>
      </c>
      <c r="AQ63" s="47">
        <f>SUMIF(Summary!$AR:$AR,'Captain Wse '!AQ4,Summary!$T:$T)</f>
        <v>0</v>
      </c>
      <c r="AR63" s="47">
        <f>SUMIF(Summary!$AR:$AR,'Captain Wse '!AR4,Summary!$T:$T)</f>
        <v>0</v>
      </c>
      <c r="AS63" s="47">
        <f>SUMIF(Summary!$AR:$AR,'Captain Wse '!AS4,Summary!$T:$T)</f>
        <v>0</v>
      </c>
      <c r="AT63" s="47">
        <f>SUMIF(Summary!$AR:$AR,'Captain Wse '!AT4,Summary!$T:$T)</f>
        <v>0</v>
      </c>
      <c r="AU63" s="47">
        <f>SUMIF(Summary!$AR:$AR,'Captain Wse '!AU4,Summary!$T:$T)</f>
        <v>0</v>
      </c>
      <c r="AV63" s="47">
        <f>SUMIF(Summary!$AR:$AR,'Captain Wse '!AV4,Summary!$T:$T)</f>
        <v>0</v>
      </c>
      <c r="AW63" s="47">
        <f>SUMIF(Summary!$AR:$AR,'Captain Wse '!AW4,Summary!$T:$T)</f>
        <v>0</v>
      </c>
      <c r="AX63" s="47">
        <f>SUMIF(Summary!$AR:$AR,'Captain Wse '!AX4,Summary!$T:$T)</f>
        <v>0</v>
      </c>
      <c r="AY63" s="47">
        <f>SUMIF(Summary!$AR:$AR,'Captain Wse '!AY4,Summary!$T:$T)</f>
        <v>0</v>
      </c>
      <c r="AZ63" s="47">
        <f>SUMIF(Summary!$AR:$AR,'Captain Wse '!AZ4,Summary!$T:$T)</f>
        <v>0</v>
      </c>
      <c r="BA63" s="47">
        <f>SUMIF(Summary!$AR:$AR,'Captain Wse '!BA4,Summary!$T:$T)</f>
        <v>0</v>
      </c>
      <c r="BB63" s="47">
        <f>SUMIF(Summary!$AR:$AR,'Captain Wse '!BB4,Summary!$T:$T)</f>
        <v>0</v>
      </c>
      <c r="BC63" s="47">
        <f>SUMIF(Summary!$AR:$AR,'Captain Wse '!BC4,Summary!$T:$T)</f>
        <v>0</v>
      </c>
      <c r="BD63" s="47">
        <f>SUMIF(Summary!$AR:$AR,'Captain Wse '!BD4,Summary!$T:$T)</f>
        <v>0</v>
      </c>
      <c r="BE63" s="47">
        <f>SUMIF(Summary!$AR:$AR,'Captain Wse '!BE4,Summary!$T:$T)</f>
        <v>0</v>
      </c>
      <c r="BF63" s="47">
        <f>SUMIF(Summary!$AR:$AR,'Captain Wse '!BF4,Summary!$T:$T)</f>
        <v>0</v>
      </c>
      <c r="BG63" s="47">
        <f>SUMIF(Summary!$AR:$AR,'Captain Wse '!BG4,Summary!$T:$T)</f>
        <v>0</v>
      </c>
      <c r="BH63" s="143">
        <v>1</v>
      </c>
    </row>
    <row r="64" spans="1:60">
      <c r="A64" s="191" t="s">
        <v>33</v>
      </c>
      <c r="B64" s="48" t="e">
        <f t="shared" ref="B64:AI64" si="76">B63/B$58</f>
        <v>#DIV/0!</v>
      </c>
      <c r="C64" s="48" t="e">
        <f t="shared" si="76"/>
        <v>#DIV/0!</v>
      </c>
      <c r="D64" s="48" t="e">
        <f t="shared" ref="D64:I64" si="77">D63/D$58</f>
        <v>#DIV/0!</v>
      </c>
      <c r="E64" s="48" t="e">
        <f t="shared" si="77"/>
        <v>#DIV/0!</v>
      </c>
      <c r="F64" s="48" t="e">
        <f t="shared" si="77"/>
        <v>#DIV/0!</v>
      </c>
      <c r="G64" s="48" t="e">
        <f t="shared" si="77"/>
        <v>#DIV/0!</v>
      </c>
      <c r="H64" s="48" t="e">
        <f t="shared" si="77"/>
        <v>#DIV/0!</v>
      </c>
      <c r="I64" s="48" t="e">
        <f t="shared" si="77"/>
        <v>#DIV/0!</v>
      </c>
      <c r="J64" s="48" t="e">
        <f t="shared" si="76"/>
        <v>#DIV/0!</v>
      </c>
      <c r="K64" s="48" t="e">
        <f t="shared" si="76"/>
        <v>#DIV/0!</v>
      </c>
      <c r="L64" s="48" t="e">
        <f t="shared" si="76"/>
        <v>#DIV/0!</v>
      </c>
      <c r="M64" s="48" t="e">
        <f t="shared" si="76"/>
        <v>#DIV/0!</v>
      </c>
      <c r="N64" s="48" t="e">
        <f t="shared" si="76"/>
        <v>#DIV/0!</v>
      </c>
      <c r="O64" s="48" t="e">
        <f t="shared" si="76"/>
        <v>#DIV/0!</v>
      </c>
      <c r="P64" s="48" t="e">
        <f t="shared" si="76"/>
        <v>#DIV/0!</v>
      </c>
      <c r="Q64" s="48" t="e">
        <f t="shared" si="76"/>
        <v>#DIV/0!</v>
      </c>
      <c r="R64" s="48" t="e">
        <f t="shared" si="76"/>
        <v>#DIV/0!</v>
      </c>
      <c r="S64" s="48" t="e">
        <f t="shared" si="76"/>
        <v>#DIV/0!</v>
      </c>
      <c r="T64" s="48" t="e">
        <f t="shared" si="76"/>
        <v>#DIV/0!</v>
      </c>
      <c r="U64" s="48" t="e">
        <f t="shared" si="76"/>
        <v>#DIV/0!</v>
      </c>
      <c r="V64" s="48" t="e">
        <f t="shared" si="76"/>
        <v>#DIV/0!</v>
      </c>
      <c r="W64" s="48" t="e">
        <f t="shared" si="76"/>
        <v>#DIV/0!</v>
      </c>
      <c r="X64" s="48" t="e">
        <f t="shared" si="76"/>
        <v>#DIV/0!</v>
      </c>
      <c r="Y64" s="48" t="e">
        <f t="shared" si="76"/>
        <v>#DIV/0!</v>
      </c>
      <c r="Z64" s="48" t="e">
        <f t="shared" si="76"/>
        <v>#DIV/0!</v>
      </c>
      <c r="AA64" s="48" t="e">
        <f t="shared" si="76"/>
        <v>#DIV/0!</v>
      </c>
      <c r="AB64" s="48" t="e">
        <f t="shared" si="76"/>
        <v>#DIV/0!</v>
      </c>
      <c r="AC64" s="48" t="e">
        <f t="shared" si="76"/>
        <v>#DIV/0!</v>
      </c>
      <c r="AD64" s="48" t="e">
        <f t="shared" si="76"/>
        <v>#DIV/0!</v>
      </c>
      <c r="AE64" s="48" t="e">
        <f t="shared" si="76"/>
        <v>#DIV/0!</v>
      </c>
      <c r="AF64" s="48" t="e">
        <f t="shared" si="76"/>
        <v>#DIV/0!</v>
      </c>
      <c r="AG64" s="48" t="e">
        <f t="shared" si="76"/>
        <v>#DIV/0!</v>
      </c>
      <c r="AH64" s="48" t="e">
        <f t="shared" si="76"/>
        <v>#DIV/0!</v>
      </c>
      <c r="AI64" s="48" t="e">
        <f t="shared" si="76"/>
        <v>#DIV/0!</v>
      </c>
      <c r="AK64" s="48" t="e">
        <f t="shared" ref="AK64:BG64" si="78">AK63/AK$58</f>
        <v>#DIV/0!</v>
      </c>
      <c r="AL64" s="48" t="e">
        <f t="shared" si="78"/>
        <v>#DIV/0!</v>
      </c>
      <c r="AM64" s="48" t="e">
        <f t="shared" si="78"/>
        <v>#DIV/0!</v>
      </c>
      <c r="AN64" s="48" t="e">
        <f t="shared" si="78"/>
        <v>#DIV/0!</v>
      </c>
      <c r="AO64" s="48" t="e">
        <f t="shared" si="78"/>
        <v>#DIV/0!</v>
      </c>
      <c r="AP64" s="48" t="e">
        <f t="shared" si="78"/>
        <v>#DIV/0!</v>
      </c>
      <c r="AQ64" s="48" t="e">
        <f t="shared" si="78"/>
        <v>#DIV/0!</v>
      </c>
      <c r="AR64" s="48" t="e">
        <f t="shared" si="78"/>
        <v>#DIV/0!</v>
      </c>
      <c r="AS64" s="48" t="e">
        <f t="shared" si="78"/>
        <v>#DIV/0!</v>
      </c>
      <c r="AT64" s="48" t="e">
        <f t="shared" si="78"/>
        <v>#DIV/0!</v>
      </c>
      <c r="AU64" s="48" t="e">
        <f t="shared" si="78"/>
        <v>#DIV/0!</v>
      </c>
      <c r="AV64" s="48" t="e">
        <f t="shared" si="78"/>
        <v>#DIV/0!</v>
      </c>
      <c r="AW64" s="48" t="e">
        <f t="shared" si="78"/>
        <v>#DIV/0!</v>
      </c>
      <c r="AX64" s="48" t="e">
        <f t="shared" si="78"/>
        <v>#DIV/0!</v>
      </c>
      <c r="AY64" s="48" t="e">
        <f t="shared" si="78"/>
        <v>#DIV/0!</v>
      </c>
      <c r="AZ64" s="48" t="e">
        <f t="shared" si="78"/>
        <v>#DIV/0!</v>
      </c>
      <c r="BA64" s="48" t="e">
        <f t="shared" si="78"/>
        <v>#DIV/0!</v>
      </c>
      <c r="BB64" s="48" t="e">
        <f t="shared" si="78"/>
        <v>#DIV/0!</v>
      </c>
      <c r="BC64" s="48" t="e">
        <f t="shared" si="78"/>
        <v>#DIV/0!</v>
      </c>
      <c r="BD64" s="48" t="e">
        <f t="shared" si="78"/>
        <v>#DIV/0!</v>
      </c>
      <c r="BE64" s="48" t="e">
        <f t="shared" si="78"/>
        <v>#DIV/0!</v>
      </c>
      <c r="BF64" s="48" t="e">
        <f t="shared" si="78"/>
        <v>#DIV/0!</v>
      </c>
      <c r="BG64" s="48" t="e">
        <f t="shared" si="78"/>
        <v>#DIV/0!</v>
      </c>
      <c r="BH64" s="143">
        <v>1</v>
      </c>
    </row>
    <row r="65" spans="1:60">
      <c r="A65" s="191" t="s">
        <v>97</v>
      </c>
      <c r="B65" s="172">
        <f>SUM(C65:BG65)</f>
        <v>0</v>
      </c>
      <c r="C65" s="47">
        <f>SUMIF(Summary!$BD:$BD,'Captain Wse '!C4,Summary!$W:$W)</f>
        <v>0</v>
      </c>
      <c r="D65" s="47">
        <f>SUMIF(Summary!$BD:$BD,'Captain Wse '!D4,Summary!$W:$W)</f>
        <v>0</v>
      </c>
      <c r="E65" s="47">
        <f>SUMIF(Summary!$BD:$BD,'Captain Wse '!E4,Summary!$W:$W)</f>
        <v>0</v>
      </c>
      <c r="F65" s="47">
        <f>SUMIF(Summary!$BD:$BD,'Captain Wse '!F4,Summary!$W:$W)</f>
        <v>0</v>
      </c>
      <c r="G65" s="47">
        <f>SUMIF(Summary!$BD:$BD,'Captain Wse '!G4,Summary!$W:$W)</f>
        <v>0</v>
      </c>
      <c r="H65" s="47">
        <f>SUMIF(Summary!$BD:$BD,'Captain Wse '!H4,Summary!$W:$W)</f>
        <v>0</v>
      </c>
      <c r="I65" s="47">
        <f>SUMIF(Summary!$BD:$BD,'Captain Wse '!I4,Summary!$W:$W)</f>
        <v>0</v>
      </c>
      <c r="J65" s="47">
        <f>SUMIF(Summary!$AR:$AR,'Captain Wse '!J4,Summary!$W:$W)</f>
        <v>0</v>
      </c>
      <c r="K65" s="47">
        <f>SUMIF(Summary!$AR:$AR,'Captain Wse '!K4,Summary!$W:$W)</f>
        <v>0</v>
      </c>
      <c r="L65" s="47">
        <f>SUMIF(Summary!$AR:$AR,'Captain Wse '!L4,Summary!$W:$W)</f>
        <v>0</v>
      </c>
      <c r="M65" s="47">
        <f>SUMIF(Summary!$AR:$AR,'Captain Wse '!M4,Summary!$W:$W)</f>
        <v>0</v>
      </c>
      <c r="N65" s="47">
        <f>SUMIF(Summary!$AR:$AR,'Captain Wse '!N4,Summary!$W:$W)</f>
        <v>0</v>
      </c>
      <c r="O65" s="47">
        <f>SUMIF(Summary!$AR:$AR,'Captain Wse '!O4,Summary!$W:$W)</f>
        <v>0</v>
      </c>
      <c r="P65" s="47">
        <f>SUMIF(Summary!$AR:$AR,'Captain Wse '!P4,Summary!$W:$W)</f>
        <v>0</v>
      </c>
      <c r="Q65" s="47">
        <f>SUMIF(Summary!$AR:$AR,'Captain Wse '!Q4,Summary!$W:$W)</f>
        <v>0</v>
      </c>
      <c r="R65" s="47">
        <f>SUMIF(Summary!$AR:$AR,'Captain Wse '!R4,Summary!$W:$W)</f>
        <v>0</v>
      </c>
      <c r="S65" s="47">
        <f>SUMIF(Summary!$AR:$AR,'Captain Wse '!S4,Summary!$W:$W)</f>
        <v>0</v>
      </c>
      <c r="T65" s="47">
        <f>SUMIF(Summary!$AR:$AR,'Captain Wse '!T4,Summary!$W:$W)</f>
        <v>0</v>
      </c>
      <c r="U65" s="47">
        <f>SUMIF(Summary!$AR:$AR,'Captain Wse '!U4,Summary!$W:$W)</f>
        <v>0</v>
      </c>
      <c r="V65" s="47">
        <f>SUMIF(Summary!$AR:$AR,'Captain Wse '!V4,Summary!$W:$W)</f>
        <v>0</v>
      </c>
      <c r="W65" s="47">
        <f>SUMIF(Summary!$AR:$AR,'Captain Wse '!W4,Summary!$W:$W)</f>
        <v>0</v>
      </c>
      <c r="X65" s="47">
        <f>SUMIF(Summary!$AR:$AR,'Captain Wse '!X4,Summary!$W:$W)</f>
        <v>0</v>
      </c>
      <c r="Y65" s="47">
        <f>SUMIF(Summary!$AR:$AR,'Captain Wse '!Y4,Summary!$W:$W)</f>
        <v>0</v>
      </c>
      <c r="Z65" s="47">
        <f>SUMIF(Summary!$AR:$AR,'Captain Wse '!Z4,Summary!$W:$W)</f>
        <v>0</v>
      </c>
      <c r="AA65" s="47">
        <f>SUMIF(Summary!$AR:$AR,'Captain Wse '!AA4,Summary!$W:$W)</f>
        <v>0</v>
      </c>
      <c r="AB65" s="47">
        <f>SUMIF(Summary!$AR:$AR,'Captain Wse '!AB4,Summary!$W:$W)</f>
        <v>0</v>
      </c>
      <c r="AC65" s="47">
        <f>SUMIF(Summary!$AR:$AR,'Captain Wse '!AC4,Summary!$W:$W)</f>
        <v>0</v>
      </c>
      <c r="AD65" s="47">
        <f>SUMIF(Summary!$AR:$AR,'Captain Wse '!AD4,Summary!$W:$W)</f>
        <v>0</v>
      </c>
      <c r="AE65" s="47">
        <f>SUMIF(Summary!$AR:$AR,'Captain Wse '!AE4,Summary!$W:$W)</f>
        <v>0</v>
      </c>
      <c r="AF65" s="47">
        <f>SUMIF(Summary!$AR:$AR,'Captain Wse '!AF4,Summary!$W:$W)</f>
        <v>0</v>
      </c>
      <c r="AG65" s="47">
        <f>SUMIF(Summary!$AR:$AR,'Captain Wse '!AG4,Summary!$W:$W)</f>
        <v>0</v>
      </c>
      <c r="AH65" s="47">
        <f>SUMIF(Summary!$AR:$AR,'Captain Wse '!AH4,Summary!$W:$W)</f>
        <v>0</v>
      </c>
      <c r="AI65" s="47">
        <f>SUMIF(Summary!$AR:$AR,'Captain Wse '!AI4,Summary!$W:$W)</f>
        <v>0</v>
      </c>
      <c r="AK65" s="47">
        <f>SUMIF(Summary!$AR:$AR,'Captain Wse '!AK4,Summary!$W:$W)</f>
        <v>0</v>
      </c>
      <c r="AL65" s="47">
        <f>SUMIF(Summary!$AR:$AR,'Captain Wse '!AL4,Summary!$W:$W)</f>
        <v>0</v>
      </c>
      <c r="AM65" s="47">
        <f>SUMIF(Summary!$AR:$AR,'Captain Wse '!AM4,Summary!$W:$W)</f>
        <v>0</v>
      </c>
      <c r="AN65" s="47">
        <f>SUMIF(Summary!$AR:$AR,'Captain Wse '!AN4,Summary!$W:$W)</f>
        <v>0</v>
      </c>
      <c r="AO65" s="47">
        <f>SUMIF(Summary!$AR:$AR,'Captain Wse '!AO4,Summary!$W:$W)</f>
        <v>0</v>
      </c>
      <c r="AP65" s="47">
        <f>SUMIF(Summary!$AR:$AR,'Captain Wse '!AP4,Summary!$W:$W)</f>
        <v>0</v>
      </c>
      <c r="AQ65" s="47">
        <f>SUMIF(Summary!$AR:$AR,'Captain Wse '!AQ4,Summary!$W:$W)</f>
        <v>0</v>
      </c>
      <c r="AR65" s="47">
        <f>SUMIF(Summary!$AR:$AR,'Captain Wse '!AR4,Summary!$W:$W)</f>
        <v>0</v>
      </c>
      <c r="AS65" s="47">
        <f>SUMIF(Summary!$AR:$AR,'Captain Wse '!AS4,Summary!$W:$W)</f>
        <v>0</v>
      </c>
      <c r="AT65" s="47">
        <f>SUMIF(Summary!$AR:$AR,'Captain Wse '!AT4,Summary!$W:$W)</f>
        <v>0</v>
      </c>
      <c r="AU65" s="47">
        <f>SUMIF(Summary!$AR:$AR,'Captain Wse '!AU4,Summary!$W:$W)</f>
        <v>0</v>
      </c>
      <c r="AV65" s="47">
        <f>SUMIF(Summary!$AR:$AR,'Captain Wse '!AV4,Summary!$W:$W)</f>
        <v>0</v>
      </c>
      <c r="AW65" s="47">
        <f>SUMIF(Summary!$AR:$AR,'Captain Wse '!AW4,Summary!$W:$W)</f>
        <v>0</v>
      </c>
      <c r="AX65" s="47">
        <f>SUMIF(Summary!$AR:$AR,'Captain Wse '!AX4,Summary!$W:$W)</f>
        <v>0</v>
      </c>
      <c r="AY65" s="47">
        <f>SUMIF(Summary!$AR:$AR,'Captain Wse '!AY4,Summary!$W:$W)</f>
        <v>0</v>
      </c>
      <c r="AZ65" s="47">
        <f>SUMIF(Summary!$AR:$AR,'Captain Wse '!AZ4,Summary!$W:$W)</f>
        <v>0</v>
      </c>
      <c r="BA65" s="47">
        <f>SUMIF(Summary!$AR:$AR,'Captain Wse '!BA4,Summary!$W:$W)</f>
        <v>0</v>
      </c>
      <c r="BB65" s="47">
        <f>SUMIF(Summary!$AR:$AR,'Captain Wse '!BB4,Summary!$W:$W)</f>
        <v>0</v>
      </c>
      <c r="BC65" s="47">
        <f>SUMIF(Summary!$AR:$AR,'Captain Wse '!BC4,Summary!$W:$W)</f>
        <v>0</v>
      </c>
      <c r="BD65" s="47">
        <f>SUMIF(Summary!$AR:$AR,'Captain Wse '!BD4,Summary!$W:$W)</f>
        <v>0</v>
      </c>
      <c r="BE65" s="47">
        <f>SUMIF(Summary!$AR:$AR,'Captain Wse '!BE4,Summary!$W:$W)</f>
        <v>0</v>
      </c>
      <c r="BF65" s="47">
        <f>SUMIF(Summary!$AR:$AR,'Captain Wse '!BF4,Summary!$W:$W)</f>
        <v>0</v>
      </c>
      <c r="BG65" s="47">
        <f>SUMIF(Summary!$AR:$AR,'Captain Wse '!BG4,Summary!$W:$W)</f>
        <v>0</v>
      </c>
      <c r="BH65" s="143">
        <v>1</v>
      </c>
    </row>
    <row r="66" spans="1:60">
      <c r="A66" s="191" t="s">
        <v>33</v>
      </c>
      <c r="B66" s="48" t="e">
        <f t="shared" ref="B66:AI66" si="79">B65/B$58</f>
        <v>#DIV/0!</v>
      </c>
      <c r="C66" s="48" t="e">
        <f t="shared" si="79"/>
        <v>#DIV/0!</v>
      </c>
      <c r="D66" s="48" t="e">
        <f t="shared" ref="D66:I66" si="80">D65/D$58</f>
        <v>#DIV/0!</v>
      </c>
      <c r="E66" s="48" t="e">
        <f t="shared" si="80"/>
        <v>#DIV/0!</v>
      </c>
      <c r="F66" s="48" t="e">
        <f t="shared" si="80"/>
        <v>#DIV/0!</v>
      </c>
      <c r="G66" s="48" t="e">
        <f t="shared" si="80"/>
        <v>#DIV/0!</v>
      </c>
      <c r="H66" s="48" t="e">
        <f t="shared" si="80"/>
        <v>#DIV/0!</v>
      </c>
      <c r="I66" s="48" t="e">
        <f t="shared" si="80"/>
        <v>#DIV/0!</v>
      </c>
      <c r="J66" s="48" t="e">
        <f t="shared" si="79"/>
        <v>#DIV/0!</v>
      </c>
      <c r="K66" s="48" t="e">
        <f t="shared" si="79"/>
        <v>#DIV/0!</v>
      </c>
      <c r="L66" s="48" t="e">
        <f t="shared" si="79"/>
        <v>#DIV/0!</v>
      </c>
      <c r="M66" s="48" t="e">
        <f t="shared" si="79"/>
        <v>#DIV/0!</v>
      </c>
      <c r="N66" s="48" t="e">
        <f t="shared" si="79"/>
        <v>#DIV/0!</v>
      </c>
      <c r="O66" s="48" t="e">
        <f t="shared" si="79"/>
        <v>#DIV/0!</v>
      </c>
      <c r="P66" s="48" t="e">
        <f t="shared" si="79"/>
        <v>#DIV/0!</v>
      </c>
      <c r="Q66" s="48" t="e">
        <f t="shared" si="79"/>
        <v>#DIV/0!</v>
      </c>
      <c r="R66" s="48" t="e">
        <f t="shared" si="79"/>
        <v>#DIV/0!</v>
      </c>
      <c r="S66" s="48" t="e">
        <f t="shared" si="79"/>
        <v>#DIV/0!</v>
      </c>
      <c r="T66" s="48" t="e">
        <f t="shared" si="79"/>
        <v>#DIV/0!</v>
      </c>
      <c r="U66" s="48" t="e">
        <f t="shared" si="79"/>
        <v>#DIV/0!</v>
      </c>
      <c r="V66" s="48" t="e">
        <f t="shared" si="79"/>
        <v>#DIV/0!</v>
      </c>
      <c r="W66" s="48" t="e">
        <f t="shared" si="79"/>
        <v>#DIV/0!</v>
      </c>
      <c r="X66" s="48" t="e">
        <f t="shared" si="79"/>
        <v>#DIV/0!</v>
      </c>
      <c r="Y66" s="48" t="e">
        <f t="shared" si="79"/>
        <v>#DIV/0!</v>
      </c>
      <c r="Z66" s="48" t="e">
        <f t="shared" si="79"/>
        <v>#DIV/0!</v>
      </c>
      <c r="AA66" s="48" t="e">
        <f t="shared" si="79"/>
        <v>#DIV/0!</v>
      </c>
      <c r="AB66" s="48" t="e">
        <f t="shared" si="79"/>
        <v>#DIV/0!</v>
      </c>
      <c r="AC66" s="48" t="e">
        <f t="shared" si="79"/>
        <v>#DIV/0!</v>
      </c>
      <c r="AD66" s="48" t="e">
        <f t="shared" si="79"/>
        <v>#DIV/0!</v>
      </c>
      <c r="AE66" s="48" t="e">
        <f t="shared" si="79"/>
        <v>#DIV/0!</v>
      </c>
      <c r="AF66" s="48" t="e">
        <f t="shared" si="79"/>
        <v>#DIV/0!</v>
      </c>
      <c r="AG66" s="48" t="e">
        <f t="shared" si="79"/>
        <v>#DIV/0!</v>
      </c>
      <c r="AH66" s="48" t="e">
        <f t="shared" si="79"/>
        <v>#DIV/0!</v>
      </c>
      <c r="AI66" s="48" t="e">
        <f t="shared" si="79"/>
        <v>#DIV/0!</v>
      </c>
      <c r="AK66" s="48" t="e">
        <f t="shared" ref="AK66:BG66" si="81">AK65/AK$58</f>
        <v>#DIV/0!</v>
      </c>
      <c r="AL66" s="48" t="e">
        <f t="shared" si="81"/>
        <v>#DIV/0!</v>
      </c>
      <c r="AM66" s="48" t="e">
        <f t="shared" si="81"/>
        <v>#DIV/0!</v>
      </c>
      <c r="AN66" s="48" t="e">
        <f t="shared" si="81"/>
        <v>#DIV/0!</v>
      </c>
      <c r="AO66" s="48" t="e">
        <f t="shared" si="81"/>
        <v>#DIV/0!</v>
      </c>
      <c r="AP66" s="48" t="e">
        <f t="shared" si="81"/>
        <v>#DIV/0!</v>
      </c>
      <c r="AQ66" s="48" t="e">
        <f t="shared" si="81"/>
        <v>#DIV/0!</v>
      </c>
      <c r="AR66" s="48" t="e">
        <f t="shared" si="81"/>
        <v>#DIV/0!</v>
      </c>
      <c r="AS66" s="48" t="e">
        <f t="shared" si="81"/>
        <v>#DIV/0!</v>
      </c>
      <c r="AT66" s="48" t="e">
        <f t="shared" si="81"/>
        <v>#DIV/0!</v>
      </c>
      <c r="AU66" s="48" t="e">
        <f t="shared" si="81"/>
        <v>#DIV/0!</v>
      </c>
      <c r="AV66" s="48" t="e">
        <f t="shared" si="81"/>
        <v>#DIV/0!</v>
      </c>
      <c r="AW66" s="48" t="e">
        <f t="shared" si="81"/>
        <v>#DIV/0!</v>
      </c>
      <c r="AX66" s="48" t="e">
        <f t="shared" si="81"/>
        <v>#DIV/0!</v>
      </c>
      <c r="AY66" s="48" t="e">
        <f t="shared" si="81"/>
        <v>#DIV/0!</v>
      </c>
      <c r="AZ66" s="48" t="e">
        <f t="shared" si="81"/>
        <v>#DIV/0!</v>
      </c>
      <c r="BA66" s="48" t="e">
        <f t="shared" si="81"/>
        <v>#DIV/0!</v>
      </c>
      <c r="BB66" s="48" t="e">
        <f t="shared" si="81"/>
        <v>#DIV/0!</v>
      </c>
      <c r="BC66" s="48" t="e">
        <f t="shared" si="81"/>
        <v>#DIV/0!</v>
      </c>
      <c r="BD66" s="48" t="e">
        <f t="shared" si="81"/>
        <v>#DIV/0!</v>
      </c>
      <c r="BE66" s="48" t="e">
        <f t="shared" si="81"/>
        <v>#DIV/0!</v>
      </c>
      <c r="BF66" s="48" t="e">
        <f t="shared" si="81"/>
        <v>#DIV/0!</v>
      </c>
      <c r="BG66" s="48" t="e">
        <f t="shared" si="81"/>
        <v>#DIV/0!</v>
      </c>
      <c r="BH66" s="143">
        <v>1</v>
      </c>
    </row>
    <row r="67" spans="1:60">
      <c r="A67" s="191" t="s">
        <v>57</v>
      </c>
      <c r="B67" s="172">
        <f>SUM(C67:BG67)</f>
        <v>0</v>
      </c>
      <c r="C67" s="173">
        <f>SUMIF(Summary!$BD:$BD,'Captain Wse '!C4,Summary!$Z:$Z)</f>
        <v>0</v>
      </c>
      <c r="D67" s="173">
        <f>SUMIF(Summary!$BD:$BD,'Captain Wse '!D4,Summary!$Z:$Z)</f>
        <v>0</v>
      </c>
      <c r="E67" s="173">
        <f>SUMIF(Summary!$BD:$BD,'Captain Wse '!E4,Summary!$Z:$Z)</f>
        <v>0</v>
      </c>
      <c r="F67" s="173">
        <f>SUMIF(Summary!$BD:$BD,'Captain Wse '!F4,Summary!$Z:$Z)</f>
        <v>0</v>
      </c>
      <c r="G67" s="173">
        <f>SUMIF(Summary!$BD:$BD,'Captain Wse '!G4,Summary!$Z:$Z)</f>
        <v>0</v>
      </c>
      <c r="H67" s="173">
        <f>SUMIF(Summary!$BD:$BD,'Captain Wse '!H4,Summary!$Z:$Z)</f>
        <v>0</v>
      </c>
      <c r="I67" s="173">
        <f>SUMIF(Summary!$BD:$BD,'Captain Wse '!I4,Summary!$Z:$Z)</f>
        <v>0</v>
      </c>
      <c r="J67" s="173">
        <f>SUMIF(Summary!$AR:$AR,'Captain Wse '!J4,Summary!$Z:$Z)</f>
        <v>0</v>
      </c>
      <c r="K67" s="173">
        <f>SUMIF(Summary!$AR:$AR,'Captain Wse '!K4,Summary!$Z:$Z)</f>
        <v>0</v>
      </c>
      <c r="L67" s="173">
        <f>SUMIF(Summary!$AR:$AR,'Captain Wse '!L4,Summary!$Z:$Z)</f>
        <v>0</v>
      </c>
      <c r="M67" s="173">
        <f>SUMIF(Summary!$AR:$AR,'Captain Wse '!M4,Summary!$Z:$Z)</f>
        <v>0</v>
      </c>
      <c r="N67" s="173">
        <f>SUMIF(Summary!$AR:$AR,'Captain Wse '!N4,Summary!$Z:$Z)</f>
        <v>0</v>
      </c>
      <c r="O67" s="173">
        <f>SUMIF(Summary!$AR:$AR,'Captain Wse '!O4,Summary!$Z:$Z)</f>
        <v>0</v>
      </c>
      <c r="P67" s="173">
        <f>SUMIF(Summary!$AR:$AR,'Captain Wse '!P4,Summary!$Z:$Z)</f>
        <v>0</v>
      </c>
      <c r="Q67" s="173">
        <f>SUMIF(Summary!$AR:$AR,'Captain Wse '!Q4,Summary!$Z:$Z)</f>
        <v>0</v>
      </c>
      <c r="R67" s="173">
        <f>SUMIF(Summary!$AR:$AR,'Captain Wse '!R4,Summary!$Z:$Z)</f>
        <v>0</v>
      </c>
      <c r="S67" s="173">
        <f>SUMIF(Summary!$AR:$AR,'Captain Wse '!S4,Summary!$Z:$Z)</f>
        <v>0</v>
      </c>
      <c r="T67" s="173">
        <f>SUMIF(Summary!$AR:$AR,'Captain Wse '!T4,Summary!$Z:$Z)</f>
        <v>0</v>
      </c>
      <c r="U67" s="173">
        <f>SUMIF(Summary!$AR:$AR,'Captain Wse '!U4,Summary!$Z:$Z)</f>
        <v>0</v>
      </c>
      <c r="V67" s="173">
        <f>SUMIF(Summary!$AR:$AR,'Captain Wse '!V4,Summary!$Z:$Z)</f>
        <v>0</v>
      </c>
      <c r="W67" s="173">
        <f>SUMIF(Summary!$AR:$AR,'Captain Wse '!W4,Summary!$Z:$Z)</f>
        <v>0</v>
      </c>
      <c r="X67" s="173">
        <f>SUMIF(Summary!$AR:$AR,'Captain Wse '!X4,Summary!$Z:$Z)</f>
        <v>0</v>
      </c>
      <c r="Y67" s="173">
        <f>SUMIF(Summary!$AR:$AR,'Captain Wse '!Y4,Summary!$Z:$Z)</f>
        <v>0</v>
      </c>
      <c r="Z67" s="173">
        <f>SUMIF(Summary!$AR:$AR,'Captain Wse '!Z4,Summary!$Z:$Z)</f>
        <v>0</v>
      </c>
      <c r="AA67" s="173">
        <f>SUMIF(Summary!$AR:$AR,'Captain Wse '!AA4,Summary!$Z:$Z)</f>
        <v>0</v>
      </c>
      <c r="AB67" s="173">
        <f>SUMIF(Summary!$AR:$AR,'Captain Wse '!AB4,Summary!$Z:$Z)</f>
        <v>0</v>
      </c>
      <c r="AC67" s="173">
        <f>SUMIF(Summary!$AR:$AR,'Captain Wse '!AC4,Summary!$Z:$Z)</f>
        <v>0</v>
      </c>
      <c r="AD67" s="173">
        <f>SUMIF(Summary!$AR:$AR,'Captain Wse '!AD4,Summary!$Z:$Z)</f>
        <v>0</v>
      </c>
      <c r="AE67" s="173">
        <f>SUMIF(Summary!$AR:$AR,'Captain Wse '!AE4,Summary!$Z:$Z)</f>
        <v>0</v>
      </c>
      <c r="AF67" s="173">
        <f>SUMIF(Summary!$AR:$AR,'Captain Wse '!AF4,Summary!$Z:$Z)</f>
        <v>0</v>
      </c>
      <c r="AG67" s="173">
        <f>SUMIF(Summary!$AR:$AR,'Captain Wse '!AG4,Summary!$Z:$Z)</f>
        <v>0</v>
      </c>
      <c r="AH67" s="173">
        <f>SUMIF(Summary!$AR:$AR,'Captain Wse '!AH4,Summary!$Z:$Z)</f>
        <v>0</v>
      </c>
      <c r="AI67" s="173">
        <f>SUMIF(Summary!$AR:$AR,'Captain Wse '!AI4,Summary!$Z:$Z)</f>
        <v>0</v>
      </c>
      <c r="AK67" s="173">
        <f>SUMIF(Summary!$AR:$AR,'Captain Wse '!AK4,Summary!$Z:$Z)</f>
        <v>0</v>
      </c>
      <c r="AL67" s="173">
        <f>SUMIF(Summary!$AR:$AR,'Captain Wse '!AL4,Summary!$Z:$Z)</f>
        <v>0</v>
      </c>
      <c r="AM67" s="173">
        <f>SUMIF(Summary!$AR:$AR,'Captain Wse '!AM4,Summary!$Z:$Z)</f>
        <v>0</v>
      </c>
      <c r="AN67" s="173">
        <f>SUMIF(Summary!$AR:$AR,'Captain Wse '!AN4,Summary!$Z:$Z)</f>
        <v>0</v>
      </c>
      <c r="AO67" s="173">
        <f>SUMIF(Summary!$AR:$AR,'Captain Wse '!AO4,Summary!$Z:$Z)</f>
        <v>0</v>
      </c>
      <c r="AP67" s="173">
        <f>SUMIF(Summary!$AR:$AR,'Captain Wse '!AP4,Summary!$Z:$Z)</f>
        <v>0</v>
      </c>
      <c r="AQ67" s="173">
        <f>SUMIF(Summary!$AR:$AR,'Captain Wse '!AQ4,Summary!$Z:$Z)</f>
        <v>0</v>
      </c>
      <c r="AR67" s="173">
        <f>SUMIF(Summary!$AR:$AR,'Captain Wse '!AR4,Summary!$Z:$Z)</f>
        <v>0</v>
      </c>
      <c r="AS67" s="173">
        <f>SUMIF(Summary!$AR:$AR,'Captain Wse '!AS4,Summary!$Z:$Z)</f>
        <v>0</v>
      </c>
      <c r="AT67" s="173">
        <f>SUMIF(Summary!$AR:$AR,'Captain Wse '!AT4,Summary!$Z:$Z)</f>
        <v>0</v>
      </c>
      <c r="AU67" s="173">
        <f>SUMIF(Summary!$AR:$AR,'Captain Wse '!AU4,Summary!$Z:$Z)</f>
        <v>0</v>
      </c>
      <c r="AV67" s="173">
        <f>SUMIF(Summary!$AR:$AR,'Captain Wse '!AV4,Summary!$Z:$Z)</f>
        <v>0</v>
      </c>
      <c r="AW67" s="173">
        <f>SUMIF(Summary!$AR:$AR,'Captain Wse '!AW4,Summary!$Z:$Z)</f>
        <v>0</v>
      </c>
      <c r="AX67" s="173">
        <f>SUMIF(Summary!$AR:$AR,'Captain Wse '!AX4,Summary!$Z:$Z)</f>
        <v>0</v>
      </c>
      <c r="AY67" s="173">
        <f>SUMIF(Summary!$AR:$AR,'Captain Wse '!AY4,Summary!$Z:$Z)</f>
        <v>0</v>
      </c>
      <c r="AZ67" s="173">
        <f>SUMIF(Summary!$AR:$AR,'Captain Wse '!AZ4,Summary!$Z:$Z)</f>
        <v>0</v>
      </c>
      <c r="BA67" s="173">
        <f>SUMIF(Summary!$AR:$AR,'Captain Wse '!BA4,Summary!$Z:$Z)</f>
        <v>0</v>
      </c>
      <c r="BB67" s="173">
        <f>SUMIF(Summary!$AR:$AR,'Captain Wse '!BB4,Summary!$Z:$Z)</f>
        <v>0</v>
      </c>
      <c r="BC67" s="173">
        <f>SUMIF(Summary!$AR:$AR,'Captain Wse '!BC4,Summary!$Z:$Z)</f>
        <v>0</v>
      </c>
      <c r="BD67" s="173">
        <f>SUMIF(Summary!$AR:$AR,'Captain Wse '!BD4,Summary!$Z:$Z)</f>
        <v>0</v>
      </c>
      <c r="BE67" s="173">
        <f>SUMIF(Summary!$AR:$AR,'Captain Wse '!BE4,Summary!$Z:$Z)</f>
        <v>0</v>
      </c>
      <c r="BF67" s="173">
        <f>SUMIF(Summary!$AR:$AR,'Captain Wse '!BF4,Summary!$Z:$Z)</f>
        <v>0</v>
      </c>
      <c r="BG67" s="173">
        <f>SUMIF(Summary!$AR:$AR,'Captain Wse '!BG4,Summary!$Z:$Z)</f>
        <v>0</v>
      </c>
      <c r="BH67" s="143">
        <v>1</v>
      </c>
    </row>
    <row r="68" spans="1:60">
      <c r="A68" s="191" t="s">
        <v>33</v>
      </c>
      <c r="B68" s="48" t="e">
        <f t="shared" ref="B68:AI68" si="82">B67/B$58</f>
        <v>#DIV/0!</v>
      </c>
      <c r="C68" s="48" t="e">
        <f t="shared" si="82"/>
        <v>#DIV/0!</v>
      </c>
      <c r="D68" s="48" t="e">
        <f t="shared" ref="D68:I68" si="83">D67/D$58</f>
        <v>#DIV/0!</v>
      </c>
      <c r="E68" s="48" t="e">
        <f t="shared" si="83"/>
        <v>#DIV/0!</v>
      </c>
      <c r="F68" s="48" t="e">
        <f t="shared" si="83"/>
        <v>#DIV/0!</v>
      </c>
      <c r="G68" s="48" t="e">
        <f t="shared" si="83"/>
        <v>#DIV/0!</v>
      </c>
      <c r="H68" s="48" t="e">
        <f t="shared" si="83"/>
        <v>#DIV/0!</v>
      </c>
      <c r="I68" s="48" t="e">
        <f t="shared" si="83"/>
        <v>#DIV/0!</v>
      </c>
      <c r="J68" s="48" t="e">
        <f t="shared" si="82"/>
        <v>#DIV/0!</v>
      </c>
      <c r="K68" s="48" t="e">
        <f t="shared" si="82"/>
        <v>#DIV/0!</v>
      </c>
      <c r="L68" s="48" t="e">
        <f t="shared" si="82"/>
        <v>#DIV/0!</v>
      </c>
      <c r="M68" s="48" t="e">
        <f t="shared" si="82"/>
        <v>#DIV/0!</v>
      </c>
      <c r="N68" s="48" t="e">
        <f t="shared" si="82"/>
        <v>#DIV/0!</v>
      </c>
      <c r="O68" s="48" t="e">
        <f t="shared" si="82"/>
        <v>#DIV/0!</v>
      </c>
      <c r="P68" s="48" t="e">
        <f t="shared" si="82"/>
        <v>#DIV/0!</v>
      </c>
      <c r="Q68" s="48" t="e">
        <f t="shared" si="82"/>
        <v>#DIV/0!</v>
      </c>
      <c r="R68" s="48" t="e">
        <f t="shared" si="82"/>
        <v>#DIV/0!</v>
      </c>
      <c r="S68" s="48" t="e">
        <f t="shared" si="82"/>
        <v>#DIV/0!</v>
      </c>
      <c r="T68" s="48" t="e">
        <f t="shared" si="82"/>
        <v>#DIV/0!</v>
      </c>
      <c r="U68" s="48" t="e">
        <f t="shared" si="82"/>
        <v>#DIV/0!</v>
      </c>
      <c r="V68" s="48" t="e">
        <f t="shared" si="82"/>
        <v>#DIV/0!</v>
      </c>
      <c r="W68" s="48" t="e">
        <f t="shared" si="82"/>
        <v>#DIV/0!</v>
      </c>
      <c r="X68" s="48" t="e">
        <f t="shared" si="82"/>
        <v>#DIV/0!</v>
      </c>
      <c r="Y68" s="48" t="e">
        <f t="shared" si="82"/>
        <v>#DIV/0!</v>
      </c>
      <c r="Z68" s="48" t="e">
        <f t="shared" si="82"/>
        <v>#DIV/0!</v>
      </c>
      <c r="AA68" s="48" t="e">
        <f t="shared" si="82"/>
        <v>#DIV/0!</v>
      </c>
      <c r="AB68" s="48" t="e">
        <f t="shared" si="82"/>
        <v>#DIV/0!</v>
      </c>
      <c r="AC68" s="48" t="e">
        <f t="shared" si="82"/>
        <v>#DIV/0!</v>
      </c>
      <c r="AD68" s="48" t="e">
        <f t="shared" si="82"/>
        <v>#DIV/0!</v>
      </c>
      <c r="AE68" s="48" t="e">
        <f t="shared" si="82"/>
        <v>#DIV/0!</v>
      </c>
      <c r="AF68" s="48" t="e">
        <f t="shared" si="82"/>
        <v>#DIV/0!</v>
      </c>
      <c r="AG68" s="48" t="e">
        <f t="shared" si="82"/>
        <v>#DIV/0!</v>
      </c>
      <c r="AH68" s="48" t="e">
        <f t="shared" si="82"/>
        <v>#DIV/0!</v>
      </c>
      <c r="AI68" s="48" t="e">
        <f t="shared" si="82"/>
        <v>#DIV/0!</v>
      </c>
      <c r="AK68" s="48" t="e">
        <f t="shared" ref="AK68:BG68" si="84">AK67/AK$58</f>
        <v>#DIV/0!</v>
      </c>
      <c r="AL68" s="48" t="e">
        <f t="shared" si="84"/>
        <v>#DIV/0!</v>
      </c>
      <c r="AM68" s="48" t="e">
        <f t="shared" si="84"/>
        <v>#DIV/0!</v>
      </c>
      <c r="AN68" s="48" t="e">
        <f t="shared" si="84"/>
        <v>#DIV/0!</v>
      </c>
      <c r="AO68" s="48" t="e">
        <f t="shared" si="84"/>
        <v>#DIV/0!</v>
      </c>
      <c r="AP68" s="48" t="e">
        <f t="shared" si="84"/>
        <v>#DIV/0!</v>
      </c>
      <c r="AQ68" s="48" t="e">
        <f t="shared" si="84"/>
        <v>#DIV/0!</v>
      </c>
      <c r="AR68" s="48" t="e">
        <f t="shared" si="84"/>
        <v>#DIV/0!</v>
      </c>
      <c r="AS68" s="48" t="e">
        <f t="shared" si="84"/>
        <v>#DIV/0!</v>
      </c>
      <c r="AT68" s="48" t="e">
        <f t="shared" si="84"/>
        <v>#DIV/0!</v>
      </c>
      <c r="AU68" s="48" t="e">
        <f t="shared" si="84"/>
        <v>#DIV/0!</v>
      </c>
      <c r="AV68" s="48" t="e">
        <f t="shared" si="84"/>
        <v>#DIV/0!</v>
      </c>
      <c r="AW68" s="48" t="e">
        <f t="shared" si="84"/>
        <v>#DIV/0!</v>
      </c>
      <c r="AX68" s="48" t="e">
        <f t="shared" si="84"/>
        <v>#DIV/0!</v>
      </c>
      <c r="AY68" s="48" t="e">
        <f t="shared" si="84"/>
        <v>#DIV/0!</v>
      </c>
      <c r="AZ68" s="48" t="e">
        <f t="shared" si="84"/>
        <v>#DIV/0!</v>
      </c>
      <c r="BA68" s="48" t="e">
        <f t="shared" si="84"/>
        <v>#DIV/0!</v>
      </c>
      <c r="BB68" s="48" t="e">
        <f t="shared" si="84"/>
        <v>#DIV/0!</v>
      </c>
      <c r="BC68" s="48" t="e">
        <f t="shared" si="84"/>
        <v>#DIV/0!</v>
      </c>
      <c r="BD68" s="48" t="e">
        <f t="shared" si="84"/>
        <v>#DIV/0!</v>
      </c>
      <c r="BE68" s="48" t="e">
        <f t="shared" si="84"/>
        <v>#DIV/0!</v>
      </c>
      <c r="BF68" s="48" t="e">
        <f t="shared" si="84"/>
        <v>#DIV/0!</v>
      </c>
      <c r="BG68" s="48" t="e">
        <f t="shared" si="84"/>
        <v>#DIV/0!</v>
      </c>
      <c r="BH68" s="143">
        <v>1</v>
      </c>
    </row>
    <row r="69" spans="1:60">
      <c r="A69" s="192"/>
      <c r="BH69" s="143">
        <v>1</v>
      </c>
    </row>
    <row r="70" spans="1:60">
      <c r="A70" s="185" t="s">
        <v>34</v>
      </c>
      <c r="B70" s="44" t="e">
        <f t="shared" ref="B70:AI71" si="85">B32/B58</f>
        <v>#DIV/0!</v>
      </c>
      <c r="C70" s="44" t="e">
        <f t="shared" si="85"/>
        <v>#DIV/0!</v>
      </c>
      <c r="D70" s="44" t="e">
        <f t="shared" ref="D70:I70" si="86">D32/D58</f>
        <v>#DIV/0!</v>
      </c>
      <c r="E70" s="44" t="e">
        <f t="shared" si="86"/>
        <v>#DIV/0!</v>
      </c>
      <c r="F70" s="44" t="e">
        <f t="shared" si="86"/>
        <v>#DIV/0!</v>
      </c>
      <c r="G70" s="44" t="e">
        <f t="shared" si="86"/>
        <v>#DIV/0!</v>
      </c>
      <c r="H70" s="44" t="e">
        <f t="shared" si="86"/>
        <v>#DIV/0!</v>
      </c>
      <c r="I70" s="44" t="e">
        <f t="shared" si="86"/>
        <v>#DIV/0!</v>
      </c>
      <c r="J70" s="44" t="e">
        <f t="shared" si="85"/>
        <v>#DIV/0!</v>
      </c>
      <c r="K70" s="44" t="e">
        <f t="shared" si="85"/>
        <v>#DIV/0!</v>
      </c>
      <c r="L70" s="44" t="e">
        <f t="shared" si="85"/>
        <v>#DIV/0!</v>
      </c>
      <c r="M70" s="44" t="e">
        <f t="shared" si="85"/>
        <v>#DIV/0!</v>
      </c>
      <c r="N70" s="44" t="e">
        <f t="shared" si="85"/>
        <v>#DIV/0!</v>
      </c>
      <c r="O70" s="44" t="e">
        <f t="shared" si="85"/>
        <v>#DIV/0!</v>
      </c>
      <c r="P70" s="44" t="e">
        <f t="shared" si="85"/>
        <v>#DIV/0!</v>
      </c>
      <c r="Q70" s="44" t="e">
        <f t="shared" si="85"/>
        <v>#DIV/0!</v>
      </c>
      <c r="R70" s="44" t="e">
        <f t="shared" si="85"/>
        <v>#DIV/0!</v>
      </c>
      <c r="S70" s="44" t="e">
        <f t="shared" si="85"/>
        <v>#DIV/0!</v>
      </c>
      <c r="T70" s="44" t="e">
        <f t="shared" si="85"/>
        <v>#DIV/0!</v>
      </c>
      <c r="U70" s="44" t="e">
        <f t="shared" si="85"/>
        <v>#DIV/0!</v>
      </c>
      <c r="V70" s="44" t="e">
        <f t="shared" si="85"/>
        <v>#DIV/0!</v>
      </c>
      <c r="W70" s="44" t="e">
        <f t="shared" si="85"/>
        <v>#DIV/0!</v>
      </c>
      <c r="X70" s="44" t="e">
        <f t="shared" si="85"/>
        <v>#DIV/0!</v>
      </c>
      <c r="Y70" s="44" t="e">
        <f t="shared" si="85"/>
        <v>#DIV/0!</v>
      </c>
      <c r="Z70" s="44" t="e">
        <f t="shared" si="85"/>
        <v>#DIV/0!</v>
      </c>
      <c r="AA70" s="44" t="e">
        <f t="shared" si="85"/>
        <v>#DIV/0!</v>
      </c>
      <c r="AB70" s="44" t="e">
        <f t="shared" si="85"/>
        <v>#DIV/0!</v>
      </c>
      <c r="AC70" s="44" t="e">
        <f t="shared" si="85"/>
        <v>#DIV/0!</v>
      </c>
      <c r="AD70" s="44" t="e">
        <f t="shared" si="85"/>
        <v>#DIV/0!</v>
      </c>
      <c r="AE70" s="44" t="e">
        <f t="shared" si="85"/>
        <v>#DIV/0!</v>
      </c>
      <c r="AF70" s="44" t="e">
        <f t="shared" si="85"/>
        <v>#DIV/0!</v>
      </c>
      <c r="AG70" s="44" t="e">
        <f t="shared" si="85"/>
        <v>#DIV/0!</v>
      </c>
      <c r="AH70" s="44" t="e">
        <f t="shared" si="85"/>
        <v>#DIV/0!</v>
      </c>
      <c r="AI70" s="44" t="e">
        <f t="shared" si="85"/>
        <v>#DIV/0!</v>
      </c>
      <c r="AK70" s="44" t="e">
        <f t="shared" ref="AK70:BG71" si="87">AK32/AK58</f>
        <v>#DIV/0!</v>
      </c>
      <c r="AL70" s="44" t="e">
        <f t="shared" si="87"/>
        <v>#DIV/0!</v>
      </c>
      <c r="AM70" s="44" t="e">
        <f t="shared" si="87"/>
        <v>#DIV/0!</v>
      </c>
      <c r="AN70" s="44" t="e">
        <f t="shared" si="87"/>
        <v>#DIV/0!</v>
      </c>
      <c r="AO70" s="44" t="e">
        <f t="shared" si="87"/>
        <v>#DIV/0!</v>
      </c>
      <c r="AP70" s="44" t="e">
        <f t="shared" si="87"/>
        <v>#DIV/0!</v>
      </c>
      <c r="AQ70" s="44" t="e">
        <f t="shared" si="87"/>
        <v>#DIV/0!</v>
      </c>
      <c r="AR70" s="44" t="e">
        <f t="shared" si="87"/>
        <v>#DIV/0!</v>
      </c>
      <c r="AS70" s="44" t="e">
        <f t="shared" si="87"/>
        <v>#DIV/0!</v>
      </c>
      <c r="AT70" s="44" t="e">
        <f t="shared" si="87"/>
        <v>#DIV/0!</v>
      </c>
      <c r="AU70" s="44" t="e">
        <f t="shared" si="87"/>
        <v>#DIV/0!</v>
      </c>
      <c r="AV70" s="44" t="e">
        <f t="shared" si="87"/>
        <v>#DIV/0!</v>
      </c>
      <c r="AW70" s="44" t="e">
        <f t="shared" si="87"/>
        <v>#DIV/0!</v>
      </c>
      <c r="AX70" s="44" t="e">
        <f t="shared" si="87"/>
        <v>#DIV/0!</v>
      </c>
      <c r="AY70" s="44" t="e">
        <f t="shared" si="87"/>
        <v>#DIV/0!</v>
      </c>
      <c r="AZ70" s="44" t="e">
        <f t="shared" si="87"/>
        <v>#DIV/0!</v>
      </c>
      <c r="BA70" s="44" t="e">
        <f t="shared" si="87"/>
        <v>#DIV/0!</v>
      </c>
      <c r="BB70" s="44" t="e">
        <f t="shared" si="87"/>
        <v>#DIV/0!</v>
      </c>
      <c r="BC70" s="44" t="e">
        <f t="shared" si="87"/>
        <v>#DIV/0!</v>
      </c>
      <c r="BD70" s="44" t="e">
        <f t="shared" si="87"/>
        <v>#DIV/0!</v>
      </c>
      <c r="BE70" s="44" t="e">
        <f t="shared" si="87"/>
        <v>#DIV/0!</v>
      </c>
      <c r="BF70" s="44" t="e">
        <f t="shared" si="87"/>
        <v>#DIV/0!</v>
      </c>
      <c r="BG70" s="44" t="e">
        <f t="shared" si="87"/>
        <v>#DIV/0!</v>
      </c>
      <c r="BH70" s="174">
        <v>1</v>
      </c>
    </row>
    <row r="71" spans="1:60">
      <c r="A71" s="187" t="s">
        <v>58</v>
      </c>
      <c r="B71" s="36" t="e">
        <f t="shared" si="85"/>
        <v>#DIV/0!</v>
      </c>
      <c r="C71" s="36" t="e">
        <f t="shared" si="85"/>
        <v>#DIV/0!</v>
      </c>
      <c r="D71" s="36" t="e">
        <f t="shared" ref="D71:I71" si="88">D33/D59</f>
        <v>#DIV/0!</v>
      </c>
      <c r="E71" s="36" t="e">
        <f t="shared" si="88"/>
        <v>#DIV/0!</v>
      </c>
      <c r="F71" s="36" t="e">
        <f t="shared" si="88"/>
        <v>#DIV/0!</v>
      </c>
      <c r="G71" s="36" t="e">
        <f t="shared" si="88"/>
        <v>#DIV/0!</v>
      </c>
      <c r="H71" s="36" t="e">
        <f t="shared" si="88"/>
        <v>#DIV/0!</v>
      </c>
      <c r="I71" s="36" t="e">
        <f t="shared" si="88"/>
        <v>#DIV/0!</v>
      </c>
      <c r="J71" s="36" t="e">
        <f t="shared" si="85"/>
        <v>#DIV/0!</v>
      </c>
      <c r="K71" s="36" t="e">
        <f t="shared" si="85"/>
        <v>#DIV/0!</v>
      </c>
      <c r="L71" s="36" t="e">
        <f t="shared" si="85"/>
        <v>#DIV/0!</v>
      </c>
      <c r="M71" s="36" t="e">
        <f t="shared" si="85"/>
        <v>#DIV/0!</v>
      </c>
      <c r="N71" s="36" t="e">
        <f t="shared" si="85"/>
        <v>#DIV/0!</v>
      </c>
      <c r="O71" s="36" t="e">
        <f t="shared" si="85"/>
        <v>#DIV/0!</v>
      </c>
      <c r="P71" s="36" t="e">
        <f t="shared" si="85"/>
        <v>#DIV/0!</v>
      </c>
      <c r="Q71" s="36" t="e">
        <f t="shared" si="85"/>
        <v>#DIV/0!</v>
      </c>
      <c r="R71" s="36" t="e">
        <f t="shared" si="85"/>
        <v>#DIV/0!</v>
      </c>
      <c r="S71" s="36" t="e">
        <f t="shared" si="85"/>
        <v>#DIV/0!</v>
      </c>
      <c r="T71" s="36" t="e">
        <f t="shared" si="85"/>
        <v>#DIV/0!</v>
      </c>
      <c r="U71" s="36" t="e">
        <f t="shared" si="85"/>
        <v>#DIV/0!</v>
      </c>
      <c r="V71" s="36" t="e">
        <f t="shared" si="85"/>
        <v>#DIV/0!</v>
      </c>
      <c r="W71" s="36" t="e">
        <f t="shared" si="85"/>
        <v>#DIV/0!</v>
      </c>
      <c r="X71" s="36" t="e">
        <f t="shared" si="85"/>
        <v>#DIV/0!</v>
      </c>
      <c r="Y71" s="36" t="e">
        <f t="shared" si="85"/>
        <v>#DIV/0!</v>
      </c>
      <c r="Z71" s="36" t="e">
        <f t="shared" si="85"/>
        <v>#DIV/0!</v>
      </c>
      <c r="AA71" s="36" t="e">
        <f t="shared" si="85"/>
        <v>#DIV/0!</v>
      </c>
      <c r="AB71" s="36" t="e">
        <f t="shared" si="85"/>
        <v>#DIV/0!</v>
      </c>
      <c r="AC71" s="36" t="e">
        <f t="shared" si="85"/>
        <v>#DIV/0!</v>
      </c>
      <c r="AD71" s="36" t="e">
        <f t="shared" si="85"/>
        <v>#DIV/0!</v>
      </c>
      <c r="AE71" s="36" t="e">
        <f t="shared" si="85"/>
        <v>#DIV/0!</v>
      </c>
      <c r="AF71" s="36" t="e">
        <f t="shared" si="85"/>
        <v>#DIV/0!</v>
      </c>
      <c r="AG71" s="36" t="e">
        <f t="shared" si="85"/>
        <v>#DIV/0!</v>
      </c>
      <c r="AH71" s="36" t="e">
        <f t="shared" si="85"/>
        <v>#DIV/0!</v>
      </c>
      <c r="AI71" s="36" t="e">
        <f t="shared" si="85"/>
        <v>#DIV/0!</v>
      </c>
      <c r="AK71" s="36" t="e">
        <f t="shared" si="87"/>
        <v>#DIV/0!</v>
      </c>
      <c r="AL71" s="36" t="e">
        <f t="shared" si="87"/>
        <v>#DIV/0!</v>
      </c>
      <c r="AM71" s="36" t="e">
        <f t="shared" si="87"/>
        <v>#DIV/0!</v>
      </c>
      <c r="AN71" s="36" t="e">
        <f t="shared" si="87"/>
        <v>#DIV/0!</v>
      </c>
      <c r="AO71" s="36" t="e">
        <f t="shared" si="87"/>
        <v>#DIV/0!</v>
      </c>
      <c r="AP71" s="36" t="e">
        <f t="shared" si="87"/>
        <v>#DIV/0!</v>
      </c>
      <c r="AQ71" s="36" t="e">
        <f t="shared" si="87"/>
        <v>#DIV/0!</v>
      </c>
      <c r="AR71" s="36" t="e">
        <f t="shared" si="87"/>
        <v>#DIV/0!</v>
      </c>
      <c r="AS71" s="36" t="e">
        <f t="shared" si="87"/>
        <v>#DIV/0!</v>
      </c>
      <c r="AT71" s="36" t="e">
        <f t="shared" si="87"/>
        <v>#DIV/0!</v>
      </c>
      <c r="AU71" s="36" t="e">
        <f t="shared" si="87"/>
        <v>#DIV/0!</v>
      </c>
      <c r="AV71" s="36" t="e">
        <f t="shared" si="87"/>
        <v>#DIV/0!</v>
      </c>
      <c r="AW71" s="36" t="e">
        <f t="shared" si="87"/>
        <v>#DIV/0!</v>
      </c>
      <c r="AX71" s="36" t="e">
        <f t="shared" si="87"/>
        <v>#DIV/0!</v>
      </c>
      <c r="AY71" s="36" t="e">
        <f t="shared" si="87"/>
        <v>#DIV/0!</v>
      </c>
      <c r="AZ71" s="36" t="e">
        <f t="shared" si="87"/>
        <v>#DIV/0!</v>
      </c>
      <c r="BA71" s="36" t="e">
        <f t="shared" si="87"/>
        <v>#DIV/0!</v>
      </c>
      <c r="BB71" s="36" t="e">
        <f t="shared" si="87"/>
        <v>#DIV/0!</v>
      </c>
      <c r="BC71" s="36" t="e">
        <f t="shared" si="87"/>
        <v>#DIV/0!</v>
      </c>
      <c r="BD71" s="36" t="e">
        <f t="shared" si="87"/>
        <v>#DIV/0!</v>
      </c>
      <c r="BE71" s="36" t="e">
        <f t="shared" si="87"/>
        <v>#DIV/0!</v>
      </c>
      <c r="BF71" s="36" t="e">
        <f t="shared" si="87"/>
        <v>#DIV/0!</v>
      </c>
      <c r="BG71" s="36" t="e">
        <f t="shared" si="87"/>
        <v>#DIV/0!</v>
      </c>
      <c r="BH71" s="174">
        <v>1</v>
      </c>
    </row>
    <row r="72" spans="1:60">
      <c r="A72" s="187" t="s">
        <v>59</v>
      </c>
      <c r="B72" s="36" t="e">
        <f t="shared" ref="B72:AI72" si="89">B35/B61</f>
        <v>#DIV/0!</v>
      </c>
      <c r="C72" s="36" t="e">
        <f t="shared" si="89"/>
        <v>#DIV/0!</v>
      </c>
      <c r="D72" s="36" t="e">
        <f t="shared" ref="D72:I72" si="90">D35/D61</f>
        <v>#DIV/0!</v>
      </c>
      <c r="E72" s="36" t="e">
        <f t="shared" si="90"/>
        <v>#DIV/0!</v>
      </c>
      <c r="F72" s="36" t="e">
        <f t="shared" si="90"/>
        <v>#DIV/0!</v>
      </c>
      <c r="G72" s="36" t="e">
        <f t="shared" si="90"/>
        <v>#DIV/0!</v>
      </c>
      <c r="H72" s="36" t="e">
        <f t="shared" si="90"/>
        <v>#DIV/0!</v>
      </c>
      <c r="I72" s="36" t="e">
        <f t="shared" si="90"/>
        <v>#DIV/0!</v>
      </c>
      <c r="J72" s="36" t="e">
        <f t="shared" si="89"/>
        <v>#DIV/0!</v>
      </c>
      <c r="K72" s="36" t="e">
        <f t="shared" si="89"/>
        <v>#DIV/0!</v>
      </c>
      <c r="L72" s="36" t="e">
        <f t="shared" si="89"/>
        <v>#DIV/0!</v>
      </c>
      <c r="M72" s="36" t="e">
        <f t="shared" si="89"/>
        <v>#DIV/0!</v>
      </c>
      <c r="N72" s="36" t="e">
        <f t="shared" si="89"/>
        <v>#DIV/0!</v>
      </c>
      <c r="O72" s="36" t="e">
        <f t="shared" si="89"/>
        <v>#DIV/0!</v>
      </c>
      <c r="P72" s="36" t="e">
        <f t="shared" si="89"/>
        <v>#DIV/0!</v>
      </c>
      <c r="Q72" s="36" t="e">
        <f t="shared" si="89"/>
        <v>#DIV/0!</v>
      </c>
      <c r="R72" s="36" t="e">
        <f t="shared" si="89"/>
        <v>#DIV/0!</v>
      </c>
      <c r="S72" s="36" t="e">
        <f t="shared" si="89"/>
        <v>#DIV/0!</v>
      </c>
      <c r="T72" s="36" t="e">
        <f t="shared" si="89"/>
        <v>#DIV/0!</v>
      </c>
      <c r="U72" s="36" t="e">
        <f t="shared" si="89"/>
        <v>#DIV/0!</v>
      </c>
      <c r="V72" s="36" t="e">
        <f t="shared" si="89"/>
        <v>#DIV/0!</v>
      </c>
      <c r="W72" s="36" t="e">
        <f t="shared" si="89"/>
        <v>#DIV/0!</v>
      </c>
      <c r="X72" s="36" t="e">
        <f t="shared" si="89"/>
        <v>#DIV/0!</v>
      </c>
      <c r="Y72" s="36" t="e">
        <f t="shared" si="89"/>
        <v>#DIV/0!</v>
      </c>
      <c r="Z72" s="36" t="e">
        <f t="shared" si="89"/>
        <v>#DIV/0!</v>
      </c>
      <c r="AA72" s="36" t="e">
        <f t="shared" si="89"/>
        <v>#DIV/0!</v>
      </c>
      <c r="AB72" s="36" t="e">
        <f t="shared" si="89"/>
        <v>#DIV/0!</v>
      </c>
      <c r="AC72" s="36" t="e">
        <f t="shared" si="89"/>
        <v>#DIV/0!</v>
      </c>
      <c r="AD72" s="36" t="e">
        <f t="shared" si="89"/>
        <v>#DIV/0!</v>
      </c>
      <c r="AE72" s="36" t="e">
        <f t="shared" si="89"/>
        <v>#DIV/0!</v>
      </c>
      <c r="AF72" s="36" t="e">
        <f t="shared" si="89"/>
        <v>#DIV/0!</v>
      </c>
      <c r="AG72" s="36" t="e">
        <f t="shared" si="89"/>
        <v>#DIV/0!</v>
      </c>
      <c r="AH72" s="36" t="e">
        <f t="shared" si="89"/>
        <v>#DIV/0!</v>
      </c>
      <c r="AI72" s="36" t="e">
        <f t="shared" si="89"/>
        <v>#DIV/0!</v>
      </c>
      <c r="AK72" s="36" t="e">
        <f t="shared" ref="AK72:BG72" si="91">AK35/AK61</f>
        <v>#DIV/0!</v>
      </c>
      <c r="AL72" s="36" t="e">
        <f t="shared" si="91"/>
        <v>#DIV/0!</v>
      </c>
      <c r="AM72" s="36" t="e">
        <f t="shared" si="91"/>
        <v>#DIV/0!</v>
      </c>
      <c r="AN72" s="36" t="e">
        <f t="shared" si="91"/>
        <v>#DIV/0!</v>
      </c>
      <c r="AO72" s="36" t="e">
        <f t="shared" si="91"/>
        <v>#DIV/0!</v>
      </c>
      <c r="AP72" s="36" t="e">
        <f t="shared" si="91"/>
        <v>#DIV/0!</v>
      </c>
      <c r="AQ72" s="36" t="e">
        <f t="shared" si="91"/>
        <v>#DIV/0!</v>
      </c>
      <c r="AR72" s="36" t="e">
        <f t="shared" si="91"/>
        <v>#DIV/0!</v>
      </c>
      <c r="AS72" s="36" t="e">
        <f t="shared" si="91"/>
        <v>#DIV/0!</v>
      </c>
      <c r="AT72" s="36" t="e">
        <f t="shared" si="91"/>
        <v>#DIV/0!</v>
      </c>
      <c r="AU72" s="36" t="e">
        <f t="shared" si="91"/>
        <v>#DIV/0!</v>
      </c>
      <c r="AV72" s="36" t="e">
        <f t="shared" si="91"/>
        <v>#DIV/0!</v>
      </c>
      <c r="AW72" s="36" t="e">
        <f t="shared" si="91"/>
        <v>#DIV/0!</v>
      </c>
      <c r="AX72" s="36" t="e">
        <f t="shared" si="91"/>
        <v>#DIV/0!</v>
      </c>
      <c r="AY72" s="36" t="e">
        <f t="shared" si="91"/>
        <v>#DIV/0!</v>
      </c>
      <c r="AZ72" s="36" t="e">
        <f t="shared" si="91"/>
        <v>#DIV/0!</v>
      </c>
      <c r="BA72" s="36" t="e">
        <f t="shared" si="91"/>
        <v>#DIV/0!</v>
      </c>
      <c r="BB72" s="36" t="e">
        <f t="shared" si="91"/>
        <v>#DIV/0!</v>
      </c>
      <c r="BC72" s="36" t="e">
        <f t="shared" si="91"/>
        <v>#DIV/0!</v>
      </c>
      <c r="BD72" s="36" t="e">
        <f t="shared" si="91"/>
        <v>#DIV/0!</v>
      </c>
      <c r="BE72" s="36" t="e">
        <f t="shared" si="91"/>
        <v>#DIV/0!</v>
      </c>
      <c r="BF72" s="36" t="e">
        <f t="shared" si="91"/>
        <v>#DIV/0!</v>
      </c>
      <c r="BG72" s="36" t="e">
        <f t="shared" si="91"/>
        <v>#DIV/0!</v>
      </c>
      <c r="BH72" s="174">
        <v>1</v>
      </c>
    </row>
    <row r="73" spans="1:60">
      <c r="A73" s="187" t="s">
        <v>60</v>
      </c>
      <c r="B73" s="36" t="e">
        <f t="shared" ref="B73:AI73" si="92">B37/B63</f>
        <v>#DIV/0!</v>
      </c>
      <c r="C73" s="36" t="e">
        <f t="shared" si="92"/>
        <v>#DIV/0!</v>
      </c>
      <c r="D73" s="36" t="e">
        <f t="shared" ref="D73:I73" si="93">D37/D63</f>
        <v>#DIV/0!</v>
      </c>
      <c r="E73" s="36" t="e">
        <f t="shared" si="93"/>
        <v>#DIV/0!</v>
      </c>
      <c r="F73" s="36" t="e">
        <f t="shared" si="93"/>
        <v>#DIV/0!</v>
      </c>
      <c r="G73" s="36" t="e">
        <f t="shared" si="93"/>
        <v>#DIV/0!</v>
      </c>
      <c r="H73" s="36" t="e">
        <f t="shared" si="93"/>
        <v>#DIV/0!</v>
      </c>
      <c r="I73" s="36" t="e">
        <f t="shared" si="93"/>
        <v>#DIV/0!</v>
      </c>
      <c r="J73" s="36" t="e">
        <f t="shared" si="92"/>
        <v>#DIV/0!</v>
      </c>
      <c r="K73" s="36" t="e">
        <f t="shared" si="92"/>
        <v>#DIV/0!</v>
      </c>
      <c r="L73" s="36" t="e">
        <f t="shared" si="92"/>
        <v>#DIV/0!</v>
      </c>
      <c r="M73" s="36" t="e">
        <f t="shared" si="92"/>
        <v>#DIV/0!</v>
      </c>
      <c r="N73" s="36" t="e">
        <f t="shared" si="92"/>
        <v>#DIV/0!</v>
      </c>
      <c r="O73" s="36" t="e">
        <f t="shared" si="92"/>
        <v>#DIV/0!</v>
      </c>
      <c r="P73" s="36" t="e">
        <f t="shared" si="92"/>
        <v>#DIV/0!</v>
      </c>
      <c r="Q73" s="36" t="e">
        <f t="shared" si="92"/>
        <v>#DIV/0!</v>
      </c>
      <c r="R73" s="36" t="e">
        <f t="shared" si="92"/>
        <v>#DIV/0!</v>
      </c>
      <c r="S73" s="36" t="e">
        <f t="shared" si="92"/>
        <v>#DIV/0!</v>
      </c>
      <c r="T73" s="36" t="e">
        <f t="shared" si="92"/>
        <v>#DIV/0!</v>
      </c>
      <c r="U73" s="36" t="e">
        <f t="shared" si="92"/>
        <v>#DIV/0!</v>
      </c>
      <c r="V73" s="36" t="e">
        <f t="shared" si="92"/>
        <v>#DIV/0!</v>
      </c>
      <c r="W73" s="36" t="e">
        <f t="shared" si="92"/>
        <v>#DIV/0!</v>
      </c>
      <c r="X73" s="36" t="e">
        <f t="shared" si="92"/>
        <v>#DIV/0!</v>
      </c>
      <c r="Y73" s="36" t="e">
        <f t="shared" si="92"/>
        <v>#DIV/0!</v>
      </c>
      <c r="Z73" s="36" t="e">
        <f t="shared" si="92"/>
        <v>#DIV/0!</v>
      </c>
      <c r="AA73" s="36" t="e">
        <f t="shared" si="92"/>
        <v>#DIV/0!</v>
      </c>
      <c r="AB73" s="36" t="e">
        <f t="shared" si="92"/>
        <v>#DIV/0!</v>
      </c>
      <c r="AC73" s="36" t="e">
        <f t="shared" si="92"/>
        <v>#DIV/0!</v>
      </c>
      <c r="AD73" s="36" t="e">
        <f t="shared" si="92"/>
        <v>#DIV/0!</v>
      </c>
      <c r="AE73" s="36" t="e">
        <f t="shared" si="92"/>
        <v>#DIV/0!</v>
      </c>
      <c r="AF73" s="36" t="e">
        <f t="shared" si="92"/>
        <v>#DIV/0!</v>
      </c>
      <c r="AG73" s="36" t="e">
        <f t="shared" si="92"/>
        <v>#DIV/0!</v>
      </c>
      <c r="AH73" s="36" t="e">
        <f t="shared" si="92"/>
        <v>#DIV/0!</v>
      </c>
      <c r="AI73" s="36" t="e">
        <f t="shared" si="92"/>
        <v>#DIV/0!</v>
      </c>
      <c r="AK73" s="36" t="e">
        <f t="shared" ref="AK73:BG73" si="94">AK37/AK63</f>
        <v>#DIV/0!</v>
      </c>
      <c r="AL73" s="36" t="e">
        <f t="shared" si="94"/>
        <v>#DIV/0!</v>
      </c>
      <c r="AM73" s="36" t="e">
        <f t="shared" si="94"/>
        <v>#DIV/0!</v>
      </c>
      <c r="AN73" s="36" t="e">
        <f t="shared" si="94"/>
        <v>#DIV/0!</v>
      </c>
      <c r="AO73" s="36" t="e">
        <f t="shared" si="94"/>
        <v>#DIV/0!</v>
      </c>
      <c r="AP73" s="36" t="e">
        <f t="shared" si="94"/>
        <v>#DIV/0!</v>
      </c>
      <c r="AQ73" s="36" t="e">
        <f t="shared" si="94"/>
        <v>#DIV/0!</v>
      </c>
      <c r="AR73" s="36" t="e">
        <f t="shared" si="94"/>
        <v>#DIV/0!</v>
      </c>
      <c r="AS73" s="36" t="e">
        <f t="shared" si="94"/>
        <v>#DIV/0!</v>
      </c>
      <c r="AT73" s="36" t="e">
        <f t="shared" si="94"/>
        <v>#DIV/0!</v>
      </c>
      <c r="AU73" s="36" t="e">
        <f t="shared" si="94"/>
        <v>#DIV/0!</v>
      </c>
      <c r="AV73" s="36" t="e">
        <f t="shared" si="94"/>
        <v>#DIV/0!</v>
      </c>
      <c r="AW73" s="36" t="e">
        <f t="shared" si="94"/>
        <v>#DIV/0!</v>
      </c>
      <c r="AX73" s="36" t="e">
        <f t="shared" si="94"/>
        <v>#DIV/0!</v>
      </c>
      <c r="AY73" s="36" t="e">
        <f t="shared" si="94"/>
        <v>#DIV/0!</v>
      </c>
      <c r="AZ73" s="36" t="e">
        <f t="shared" si="94"/>
        <v>#DIV/0!</v>
      </c>
      <c r="BA73" s="36" t="e">
        <f t="shared" si="94"/>
        <v>#DIV/0!</v>
      </c>
      <c r="BB73" s="36" t="e">
        <f t="shared" si="94"/>
        <v>#DIV/0!</v>
      </c>
      <c r="BC73" s="36" t="e">
        <f t="shared" si="94"/>
        <v>#DIV/0!</v>
      </c>
      <c r="BD73" s="36" t="e">
        <f t="shared" si="94"/>
        <v>#DIV/0!</v>
      </c>
      <c r="BE73" s="36" t="e">
        <f t="shared" si="94"/>
        <v>#DIV/0!</v>
      </c>
      <c r="BF73" s="36" t="e">
        <f t="shared" si="94"/>
        <v>#DIV/0!</v>
      </c>
      <c r="BG73" s="36" t="e">
        <f t="shared" si="94"/>
        <v>#DIV/0!</v>
      </c>
      <c r="BH73" s="174">
        <v>1</v>
      </c>
    </row>
    <row r="74" spans="1:60">
      <c r="A74" s="187" t="s">
        <v>98</v>
      </c>
      <c r="B74" s="36" t="e">
        <f t="shared" ref="B74:AI74" si="95">B39/B65</f>
        <v>#DIV/0!</v>
      </c>
      <c r="C74" s="36" t="e">
        <f t="shared" si="95"/>
        <v>#DIV/0!</v>
      </c>
      <c r="D74" s="36" t="e">
        <f t="shared" ref="D74:I74" si="96">D39/D65</f>
        <v>#DIV/0!</v>
      </c>
      <c r="E74" s="36" t="e">
        <f t="shared" si="96"/>
        <v>#DIV/0!</v>
      </c>
      <c r="F74" s="36" t="e">
        <f t="shared" si="96"/>
        <v>#DIV/0!</v>
      </c>
      <c r="G74" s="36" t="e">
        <f t="shared" si="96"/>
        <v>#DIV/0!</v>
      </c>
      <c r="H74" s="36" t="e">
        <f t="shared" si="96"/>
        <v>#DIV/0!</v>
      </c>
      <c r="I74" s="36" t="e">
        <f t="shared" si="96"/>
        <v>#DIV/0!</v>
      </c>
      <c r="J74" s="36" t="e">
        <f t="shared" si="95"/>
        <v>#DIV/0!</v>
      </c>
      <c r="K74" s="36" t="e">
        <f t="shared" si="95"/>
        <v>#DIV/0!</v>
      </c>
      <c r="L74" s="36" t="e">
        <f t="shared" si="95"/>
        <v>#DIV/0!</v>
      </c>
      <c r="M74" s="36" t="e">
        <f t="shared" si="95"/>
        <v>#DIV/0!</v>
      </c>
      <c r="N74" s="36" t="e">
        <f t="shared" si="95"/>
        <v>#DIV/0!</v>
      </c>
      <c r="O74" s="36" t="e">
        <f t="shared" si="95"/>
        <v>#DIV/0!</v>
      </c>
      <c r="P74" s="36" t="e">
        <f t="shared" si="95"/>
        <v>#DIV/0!</v>
      </c>
      <c r="Q74" s="36" t="e">
        <f t="shared" si="95"/>
        <v>#DIV/0!</v>
      </c>
      <c r="R74" s="36" t="e">
        <f t="shared" si="95"/>
        <v>#DIV/0!</v>
      </c>
      <c r="S74" s="36" t="e">
        <f t="shared" si="95"/>
        <v>#DIV/0!</v>
      </c>
      <c r="T74" s="36" t="e">
        <f t="shared" si="95"/>
        <v>#DIV/0!</v>
      </c>
      <c r="U74" s="36" t="e">
        <f t="shared" si="95"/>
        <v>#DIV/0!</v>
      </c>
      <c r="V74" s="36" t="e">
        <f t="shared" si="95"/>
        <v>#DIV/0!</v>
      </c>
      <c r="W74" s="36" t="e">
        <f t="shared" si="95"/>
        <v>#DIV/0!</v>
      </c>
      <c r="X74" s="36" t="e">
        <f t="shared" si="95"/>
        <v>#DIV/0!</v>
      </c>
      <c r="Y74" s="36" t="e">
        <f t="shared" si="95"/>
        <v>#DIV/0!</v>
      </c>
      <c r="Z74" s="36" t="e">
        <f t="shared" si="95"/>
        <v>#DIV/0!</v>
      </c>
      <c r="AA74" s="36" t="e">
        <f t="shared" si="95"/>
        <v>#DIV/0!</v>
      </c>
      <c r="AB74" s="36" t="e">
        <f t="shared" si="95"/>
        <v>#DIV/0!</v>
      </c>
      <c r="AC74" s="36" t="e">
        <f t="shared" si="95"/>
        <v>#DIV/0!</v>
      </c>
      <c r="AD74" s="36" t="e">
        <f t="shared" si="95"/>
        <v>#DIV/0!</v>
      </c>
      <c r="AE74" s="36" t="e">
        <f t="shared" si="95"/>
        <v>#DIV/0!</v>
      </c>
      <c r="AF74" s="36" t="e">
        <f t="shared" si="95"/>
        <v>#DIV/0!</v>
      </c>
      <c r="AG74" s="36" t="e">
        <f t="shared" si="95"/>
        <v>#DIV/0!</v>
      </c>
      <c r="AH74" s="36" t="e">
        <f t="shared" si="95"/>
        <v>#DIV/0!</v>
      </c>
      <c r="AI74" s="36" t="e">
        <f t="shared" si="95"/>
        <v>#DIV/0!</v>
      </c>
      <c r="AK74" s="36" t="e">
        <f t="shared" ref="AK74:BG74" si="97">AK39/AK65</f>
        <v>#DIV/0!</v>
      </c>
      <c r="AL74" s="36" t="e">
        <f t="shared" si="97"/>
        <v>#DIV/0!</v>
      </c>
      <c r="AM74" s="36" t="e">
        <f t="shared" si="97"/>
        <v>#DIV/0!</v>
      </c>
      <c r="AN74" s="36" t="e">
        <f t="shared" si="97"/>
        <v>#DIV/0!</v>
      </c>
      <c r="AO74" s="36" t="e">
        <f t="shared" si="97"/>
        <v>#DIV/0!</v>
      </c>
      <c r="AP74" s="36" t="e">
        <f t="shared" si="97"/>
        <v>#DIV/0!</v>
      </c>
      <c r="AQ74" s="36" t="e">
        <f t="shared" si="97"/>
        <v>#DIV/0!</v>
      </c>
      <c r="AR74" s="36" t="e">
        <f t="shared" si="97"/>
        <v>#DIV/0!</v>
      </c>
      <c r="AS74" s="36" t="e">
        <f t="shared" si="97"/>
        <v>#DIV/0!</v>
      </c>
      <c r="AT74" s="36" t="e">
        <f t="shared" si="97"/>
        <v>#DIV/0!</v>
      </c>
      <c r="AU74" s="36" t="e">
        <f t="shared" si="97"/>
        <v>#DIV/0!</v>
      </c>
      <c r="AV74" s="36" t="e">
        <f t="shared" si="97"/>
        <v>#DIV/0!</v>
      </c>
      <c r="AW74" s="36" t="e">
        <f t="shared" si="97"/>
        <v>#DIV/0!</v>
      </c>
      <c r="AX74" s="36" t="e">
        <f t="shared" si="97"/>
        <v>#DIV/0!</v>
      </c>
      <c r="AY74" s="36" t="e">
        <f t="shared" si="97"/>
        <v>#DIV/0!</v>
      </c>
      <c r="AZ74" s="36" t="e">
        <f t="shared" si="97"/>
        <v>#DIV/0!</v>
      </c>
      <c r="BA74" s="36" t="e">
        <f t="shared" si="97"/>
        <v>#DIV/0!</v>
      </c>
      <c r="BB74" s="36" t="e">
        <f t="shared" si="97"/>
        <v>#DIV/0!</v>
      </c>
      <c r="BC74" s="36" t="e">
        <f t="shared" si="97"/>
        <v>#DIV/0!</v>
      </c>
      <c r="BD74" s="36" t="e">
        <f t="shared" si="97"/>
        <v>#DIV/0!</v>
      </c>
      <c r="BE74" s="36" t="e">
        <f t="shared" si="97"/>
        <v>#DIV/0!</v>
      </c>
      <c r="BF74" s="36" t="e">
        <f t="shared" si="97"/>
        <v>#DIV/0!</v>
      </c>
      <c r="BG74" s="36" t="e">
        <f t="shared" si="97"/>
        <v>#DIV/0!</v>
      </c>
      <c r="BH74" s="174">
        <v>1</v>
      </c>
    </row>
    <row r="75" spans="1:60">
      <c r="A75" s="187" t="s">
        <v>61</v>
      </c>
      <c r="B75" s="36" t="e">
        <f t="shared" ref="B75:AI75" si="98">B41/B67</f>
        <v>#DIV/0!</v>
      </c>
      <c r="C75" s="36" t="e">
        <f t="shared" si="98"/>
        <v>#DIV/0!</v>
      </c>
      <c r="D75" s="36" t="e">
        <f t="shared" ref="D75:I75" si="99">D41/D67</f>
        <v>#DIV/0!</v>
      </c>
      <c r="E75" s="36" t="e">
        <f t="shared" si="99"/>
        <v>#DIV/0!</v>
      </c>
      <c r="F75" s="36" t="e">
        <f t="shared" si="99"/>
        <v>#DIV/0!</v>
      </c>
      <c r="G75" s="36" t="e">
        <f t="shared" si="99"/>
        <v>#DIV/0!</v>
      </c>
      <c r="H75" s="36" t="e">
        <f t="shared" si="99"/>
        <v>#DIV/0!</v>
      </c>
      <c r="I75" s="36" t="e">
        <f t="shared" si="99"/>
        <v>#DIV/0!</v>
      </c>
      <c r="J75" s="36" t="e">
        <f t="shared" si="98"/>
        <v>#DIV/0!</v>
      </c>
      <c r="K75" s="36" t="e">
        <f t="shared" si="98"/>
        <v>#DIV/0!</v>
      </c>
      <c r="L75" s="36" t="e">
        <f t="shared" si="98"/>
        <v>#DIV/0!</v>
      </c>
      <c r="M75" s="36" t="e">
        <f t="shared" si="98"/>
        <v>#DIV/0!</v>
      </c>
      <c r="N75" s="36" t="e">
        <f t="shared" si="98"/>
        <v>#DIV/0!</v>
      </c>
      <c r="O75" s="36" t="e">
        <f t="shared" si="98"/>
        <v>#DIV/0!</v>
      </c>
      <c r="P75" s="36" t="e">
        <f t="shared" si="98"/>
        <v>#DIV/0!</v>
      </c>
      <c r="Q75" s="36" t="e">
        <f t="shared" si="98"/>
        <v>#DIV/0!</v>
      </c>
      <c r="R75" s="36" t="e">
        <f t="shared" si="98"/>
        <v>#DIV/0!</v>
      </c>
      <c r="S75" s="36" t="e">
        <f t="shared" si="98"/>
        <v>#DIV/0!</v>
      </c>
      <c r="T75" s="36" t="e">
        <f t="shared" si="98"/>
        <v>#DIV/0!</v>
      </c>
      <c r="U75" s="36" t="e">
        <f t="shared" si="98"/>
        <v>#DIV/0!</v>
      </c>
      <c r="V75" s="36" t="e">
        <f t="shared" si="98"/>
        <v>#DIV/0!</v>
      </c>
      <c r="W75" s="36" t="e">
        <f t="shared" si="98"/>
        <v>#DIV/0!</v>
      </c>
      <c r="X75" s="36" t="e">
        <f t="shared" si="98"/>
        <v>#DIV/0!</v>
      </c>
      <c r="Y75" s="36" t="e">
        <f t="shared" si="98"/>
        <v>#DIV/0!</v>
      </c>
      <c r="Z75" s="36" t="e">
        <f t="shared" si="98"/>
        <v>#DIV/0!</v>
      </c>
      <c r="AA75" s="36" t="e">
        <f t="shared" si="98"/>
        <v>#DIV/0!</v>
      </c>
      <c r="AB75" s="36" t="e">
        <f t="shared" si="98"/>
        <v>#DIV/0!</v>
      </c>
      <c r="AC75" s="36" t="e">
        <f t="shared" si="98"/>
        <v>#DIV/0!</v>
      </c>
      <c r="AD75" s="36" t="e">
        <f t="shared" si="98"/>
        <v>#DIV/0!</v>
      </c>
      <c r="AE75" s="36" t="e">
        <f t="shared" si="98"/>
        <v>#DIV/0!</v>
      </c>
      <c r="AF75" s="36" t="e">
        <f t="shared" si="98"/>
        <v>#DIV/0!</v>
      </c>
      <c r="AG75" s="36" t="e">
        <f t="shared" si="98"/>
        <v>#DIV/0!</v>
      </c>
      <c r="AH75" s="36" t="e">
        <f t="shared" si="98"/>
        <v>#DIV/0!</v>
      </c>
      <c r="AI75" s="36" t="e">
        <f t="shared" si="98"/>
        <v>#DIV/0!</v>
      </c>
      <c r="AK75" s="36" t="e">
        <f t="shared" ref="AK75:BG75" si="100">AK41/AK67</f>
        <v>#DIV/0!</v>
      </c>
      <c r="AL75" s="36" t="e">
        <f t="shared" si="100"/>
        <v>#DIV/0!</v>
      </c>
      <c r="AM75" s="36" t="e">
        <f t="shared" si="100"/>
        <v>#DIV/0!</v>
      </c>
      <c r="AN75" s="36" t="e">
        <f t="shared" si="100"/>
        <v>#DIV/0!</v>
      </c>
      <c r="AO75" s="36" t="e">
        <f t="shared" si="100"/>
        <v>#DIV/0!</v>
      </c>
      <c r="AP75" s="36" t="e">
        <f t="shared" si="100"/>
        <v>#DIV/0!</v>
      </c>
      <c r="AQ75" s="36" t="e">
        <f t="shared" si="100"/>
        <v>#DIV/0!</v>
      </c>
      <c r="AR75" s="36" t="e">
        <f t="shared" si="100"/>
        <v>#DIV/0!</v>
      </c>
      <c r="AS75" s="36" t="e">
        <f t="shared" si="100"/>
        <v>#DIV/0!</v>
      </c>
      <c r="AT75" s="36" t="e">
        <f t="shared" si="100"/>
        <v>#DIV/0!</v>
      </c>
      <c r="AU75" s="36" t="e">
        <f t="shared" si="100"/>
        <v>#DIV/0!</v>
      </c>
      <c r="AV75" s="36" t="e">
        <f t="shared" si="100"/>
        <v>#DIV/0!</v>
      </c>
      <c r="AW75" s="36" t="e">
        <f t="shared" si="100"/>
        <v>#DIV/0!</v>
      </c>
      <c r="AX75" s="36" t="e">
        <f t="shared" si="100"/>
        <v>#DIV/0!</v>
      </c>
      <c r="AY75" s="36" t="e">
        <f t="shared" si="100"/>
        <v>#DIV/0!</v>
      </c>
      <c r="AZ75" s="36" t="e">
        <f t="shared" si="100"/>
        <v>#DIV/0!</v>
      </c>
      <c r="BA75" s="36" t="e">
        <f t="shared" si="100"/>
        <v>#DIV/0!</v>
      </c>
      <c r="BB75" s="36" t="e">
        <f t="shared" si="100"/>
        <v>#DIV/0!</v>
      </c>
      <c r="BC75" s="36" t="e">
        <f t="shared" si="100"/>
        <v>#DIV/0!</v>
      </c>
      <c r="BD75" s="36" t="e">
        <f t="shared" si="100"/>
        <v>#DIV/0!</v>
      </c>
      <c r="BE75" s="36" t="e">
        <f t="shared" si="100"/>
        <v>#DIV/0!</v>
      </c>
      <c r="BF75" s="36" t="e">
        <f t="shared" si="100"/>
        <v>#DIV/0!</v>
      </c>
      <c r="BG75" s="36" t="e">
        <f t="shared" si="100"/>
        <v>#DIV/0!</v>
      </c>
      <c r="BH75" s="174">
        <v>1</v>
      </c>
    </row>
    <row r="76" spans="1:60">
      <c r="A76" s="192"/>
      <c r="BH76" s="175">
        <v>1</v>
      </c>
    </row>
    <row r="77" spans="1:60">
      <c r="A77" s="179" t="s">
        <v>62</v>
      </c>
      <c r="B77" s="44" t="e">
        <f t="shared" ref="B77:AI77" si="101">B46/B58</f>
        <v>#DIV/0!</v>
      </c>
      <c r="C77" s="44" t="e">
        <f t="shared" si="101"/>
        <v>#DIV/0!</v>
      </c>
      <c r="D77" s="44" t="e">
        <f t="shared" ref="D77:I77" si="102">D46/D58</f>
        <v>#DIV/0!</v>
      </c>
      <c r="E77" s="44" t="e">
        <f t="shared" si="102"/>
        <v>#DIV/0!</v>
      </c>
      <c r="F77" s="44" t="e">
        <f t="shared" si="102"/>
        <v>#DIV/0!</v>
      </c>
      <c r="G77" s="44" t="e">
        <f t="shared" si="102"/>
        <v>#DIV/0!</v>
      </c>
      <c r="H77" s="44" t="e">
        <f t="shared" si="102"/>
        <v>#DIV/0!</v>
      </c>
      <c r="I77" s="44" t="e">
        <f t="shared" si="102"/>
        <v>#DIV/0!</v>
      </c>
      <c r="J77" s="44" t="e">
        <f t="shared" si="101"/>
        <v>#DIV/0!</v>
      </c>
      <c r="K77" s="44" t="e">
        <f t="shared" si="101"/>
        <v>#DIV/0!</v>
      </c>
      <c r="L77" s="44" t="e">
        <f t="shared" si="101"/>
        <v>#DIV/0!</v>
      </c>
      <c r="M77" s="44" t="e">
        <f t="shared" si="101"/>
        <v>#DIV/0!</v>
      </c>
      <c r="N77" s="44" t="e">
        <f t="shared" si="101"/>
        <v>#DIV/0!</v>
      </c>
      <c r="O77" s="44" t="e">
        <f t="shared" si="101"/>
        <v>#DIV/0!</v>
      </c>
      <c r="P77" s="44" t="e">
        <f t="shared" si="101"/>
        <v>#DIV/0!</v>
      </c>
      <c r="Q77" s="44" t="e">
        <f t="shared" si="101"/>
        <v>#DIV/0!</v>
      </c>
      <c r="R77" s="44" t="e">
        <f t="shared" si="101"/>
        <v>#DIV/0!</v>
      </c>
      <c r="S77" s="44" t="e">
        <f t="shared" si="101"/>
        <v>#DIV/0!</v>
      </c>
      <c r="T77" s="44" t="e">
        <f t="shared" si="101"/>
        <v>#DIV/0!</v>
      </c>
      <c r="U77" s="44" t="e">
        <f t="shared" si="101"/>
        <v>#DIV/0!</v>
      </c>
      <c r="V77" s="44" t="e">
        <f t="shared" si="101"/>
        <v>#DIV/0!</v>
      </c>
      <c r="W77" s="44" t="e">
        <f t="shared" si="101"/>
        <v>#DIV/0!</v>
      </c>
      <c r="X77" s="44" t="e">
        <f t="shared" si="101"/>
        <v>#DIV/0!</v>
      </c>
      <c r="Y77" s="44" t="e">
        <f t="shared" si="101"/>
        <v>#DIV/0!</v>
      </c>
      <c r="Z77" s="44" t="e">
        <f t="shared" si="101"/>
        <v>#DIV/0!</v>
      </c>
      <c r="AA77" s="44" t="e">
        <f t="shared" si="101"/>
        <v>#DIV/0!</v>
      </c>
      <c r="AB77" s="44" t="e">
        <f t="shared" si="101"/>
        <v>#DIV/0!</v>
      </c>
      <c r="AC77" s="44" t="e">
        <f t="shared" si="101"/>
        <v>#DIV/0!</v>
      </c>
      <c r="AD77" s="44" t="e">
        <f t="shared" si="101"/>
        <v>#DIV/0!</v>
      </c>
      <c r="AE77" s="44" t="e">
        <f t="shared" si="101"/>
        <v>#DIV/0!</v>
      </c>
      <c r="AF77" s="44" t="e">
        <f t="shared" si="101"/>
        <v>#DIV/0!</v>
      </c>
      <c r="AG77" s="44" t="e">
        <f t="shared" si="101"/>
        <v>#DIV/0!</v>
      </c>
      <c r="AH77" s="44" t="e">
        <f t="shared" si="101"/>
        <v>#DIV/0!</v>
      </c>
      <c r="AI77" s="44" t="e">
        <f t="shared" si="101"/>
        <v>#DIV/0!</v>
      </c>
      <c r="AK77" s="44" t="e">
        <f t="shared" ref="AK77:BG77" si="103">AK46/AK58</f>
        <v>#DIV/0!</v>
      </c>
      <c r="AL77" s="44" t="e">
        <f t="shared" si="103"/>
        <v>#DIV/0!</v>
      </c>
      <c r="AM77" s="44" t="e">
        <f t="shared" si="103"/>
        <v>#DIV/0!</v>
      </c>
      <c r="AN77" s="44" t="e">
        <f t="shared" si="103"/>
        <v>#DIV/0!</v>
      </c>
      <c r="AO77" s="44" t="e">
        <f t="shared" si="103"/>
        <v>#DIV/0!</v>
      </c>
      <c r="AP77" s="44" t="e">
        <f t="shared" si="103"/>
        <v>#DIV/0!</v>
      </c>
      <c r="AQ77" s="44" t="e">
        <f t="shared" si="103"/>
        <v>#DIV/0!</v>
      </c>
      <c r="AR77" s="44" t="e">
        <f t="shared" si="103"/>
        <v>#DIV/0!</v>
      </c>
      <c r="AS77" s="44" t="e">
        <f t="shared" si="103"/>
        <v>#DIV/0!</v>
      </c>
      <c r="AT77" s="44" t="e">
        <f t="shared" si="103"/>
        <v>#DIV/0!</v>
      </c>
      <c r="AU77" s="44" t="e">
        <f t="shared" si="103"/>
        <v>#DIV/0!</v>
      </c>
      <c r="AV77" s="44" t="e">
        <f t="shared" si="103"/>
        <v>#DIV/0!</v>
      </c>
      <c r="AW77" s="44" t="e">
        <f t="shared" si="103"/>
        <v>#DIV/0!</v>
      </c>
      <c r="AX77" s="44" t="e">
        <f t="shared" si="103"/>
        <v>#DIV/0!</v>
      </c>
      <c r="AY77" s="44" t="e">
        <f t="shared" si="103"/>
        <v>#DIV/0!</v>
      </c>
      <c r="AZ77" s="44" t="e">
        <f t="shared" si="103"/>
        <v>#DIV/0!</v>
      </c>
      <c r="BA77" s="44" t="e">
        <f t="shared" si="103"/>
        <v>#DIV/0!</v>
      </c>
      <c r="BB77" s="44" t="e">
        <f t="shared" si="103"/>
        <v>#DIV/0!</v>
      </c>
      <c r="BC77" s="44" t="e">
        <f t="shared" si="103"/>
        <v>#DIV/0!</v>
      </c>
      <c r="BD77" s="44" t="e">
        <f t="shared" si="103"/>
        <v>#DIV/0!</v>
      </c>
      <c r="BE77" s="44" t="e">
        <f t="shared" si="103"/>
        <v>#DIV/0!</v>
      </c>
      <c r="BF77" s="44" t="e">
        <f t="shared" si="103"/>
        <v>#DIV/0!</v>
      </c>
      <c r="BG77" s="44" t="e">
        <f t="shared" si="103"/>
        <v>#DIV/0!</v>
      </c>
      <c r="BH77" s="143">
        <v>1</v>
      </c>
    </row>
    <row r="78" spans="1:60">
      <c r="A78" s="187" t="s">
        <v>58</v>
      </c>
      <c r="B78" s="36">
        <v>0</v>
      </c>
      <c r="C78" s="36">
        <v>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36">
        <v>0</v>
      </c>
      <c r="BA78" s="36">
        <v>0</v>
      </c>
      <c r="BB78" s="36">
        <v>0</v>
      </c>
      <c r="BC78" s="36">
        <v>0</v>
      </c>
      <c r="BD78" s="36">
        <v>0</v>
      </c>
      <c r="BE78" s="36">
        <v>0</v>
      </c>
      <c r="BF78" s="36">
        <v>0</v>
      </c>
      <c r="BG78" s="36">
        <v>0</v>
      </c>
      <c r="BH78" s="143">
        <v>1</v>
      </c>
    </row>
    <row r="79" spans="1:60">
      <c r="A79" s="187" t="s">
        <v>63</v>
      </c>
      <c r="B79" s="36" t="e">
        <f t="shared" ref="B79:AI79" si="104">B49/B61</f>
        <v>#DIV/0!</v>
      </c>
      <c r="C79" s="36" t="e">
        <f t="shared" si="104"/>
        <v>#DIV/0!</v>
      </c>
      <c r="D79" s="36" t="e">
        <f t="shared" ref="D79:I79" si="105">D49/D61</f>
        <v>#DIV/0!</v>
      </c>
      <c r="E79" s="36" t="e">
        <f t="shared" si="105"/>
        <v>#DIV/0!</v>
      </c>
      <c r="F79" s="36" t="e">
        <f t="shared" si="105"/>
        <v>#DIV/0!</v>
      </c>
      <c r="G79" s="36" t="e">
        <f t="shared" si="105"/>
        <v>#DIV/0!</v>
      </c>
      <c r="H79" s="36" t="e">
        <f t="shared" si="105"/>
        <v>#DIV/0!</v>
      </c>
      <c r="I79" s="36" t="e">
        <f t="shared" si="105"/>
        <v>#DIV/0!</v>
      </c>
      <c r="J79" s="36" t="e">
        <f t="shared" si="104"/>
        <v>#DIV/0!</v>
      </c>
      <c r="K79" s="36" t="e">
        <f t="shared" si="104"/>
        <v>#DIV/0!</v>
      </c>
      <c r="L79" s="36" t="e">
        <f t="shared" si="104"/>
        <v>#DIV/0!</v>
      </c>
      <c r="M79" s="36" t="e">
        <f t="shared" si="104"/>
        <v>#DIV/0!</v>
      </c>
      <c r="N79" s="36" t="e">
        <f t="shared" si="104"/>
        <v>#DIV/0!</v>
      </c>
      <c r="O79" s="36" t="e">
        <f t="shared" si="104"/>
        <v>#DIV/0!</v>
      </c>
      <c r="P79" s="36" t="e">
        <f t="shared" si="104"/>
        <v>#DIV/0!</v>
      </c>
      <c r="Q79" s="36" t="e">
        <f t="shared" si="104"/>
        <v>#DIV/0!</v>
      </c>
      <c r="R79" s="36" t="e">
        <f t="shared" si="104"/>
        <v>#DIV/0!</v>
      </c>
      <c r="S79" s="36" t="e">
        <f t="shared" si="104"/>
        <v>#DIV/0!</v>
      </c>
      <c r="T79" s="36" t="e">
        <f t="shared" si="104"/>
        <v>#DIV/0!</v>
      </c>
      <c r="U79" s="36" t="e">
        <f t="shared" si="104"/>
        <v>#DIV/0!</v>
      </c>
      <c r="V79" s="36" t="e">
        <f t="shared" si="104"/>
        <v>#DIV/0!</v>
      </c>
      <c r="W79" s="36" t="e">
        <f t="shared" si="104"/>
        <v>#DIV/0!</v>
      </c>
      <c r="X79" s="36" t="e">
        <f t="shared" si="104"/>
        <v>#DIV/0!</v>
      </c>
      <c r="Y79" s="36" t="e">
        <f t="shared" si="104"/>
        <v>#DIV/0!</v>
      </c>
      <c r="Z79" s="36" t="e">
        <f t="shared" si="104"/>
        <v>#DIV/0!</v>
      </c>
      <c r="AA79" s="36" t="e">
        <f t="shared" si="104"/>
        <v>#DIV/0!</v>
      </c>
      <c r="AB79" s="36" t="e">
        <f t="shared" si="104"/>
        <v>#DIV/0!</v>
      </c>
      <c r="AC79" s="36" t="e">
        <f t="shared" si="104"/>
        <v>#DIV/0!</v>
      </c>
      <c r="AD79" s="36" t="e">
        <f t="shared" si="104"/>
        <v>#DIV/0!</v>
      </c>
      <c r="AE79" s="36" t="e">
        <f t="shared" si="104"/>
        <v>#DIV/0!</v>
      </c>
      <c r="AF79" s="36" t="e">
        <f t="shared" si="104"/>
        <v>#DIV/0!</v>
      </c>
      <c r="AG79" s="36" t="e">
        <f t="shared" si="104"/>
        <v>#DIV/0!</v>
      </c>
      <c r="AH79" s="36" t="e">
        <f t="shared" si="104"/>
        <v>#DIV/0!</v>
      </c>
      <c r="AI79" s="36" t="e">
        <f t="shared" si="104"/>
        <v>#DIV/0!</v>
      </c>
      <c r="AK79" s="36" t="e">
        <f t="shared" ref="AK79:BG79" si="106">AK49/AK61</f>
        <v>#DIV/0!</v>
      </c>
      <c r="AL79" s="36" t="e">
        <f t="shared" si="106"/>
        <v>#DIV/0!</v>
      </c>
      <c r="AM79" s="36" t="e">
        <f t="shared" si="106"/>
        <v>#DIV/0!</v>
      </c>
      <c r="AN79" s="36" t="e">
        <f t="shared" si="106"/>
        <v>#DIV/0!</v>
      </c>
      <c r="AO79" s="36" t="e">
        <f t="shared" si="106"/>
        <v>#DIV/0!</v>
      </c>
      <c r="AP79" s="36" t="e">
        <f t="shared" si="106"/>
        <v>#DIV/0!</v>
      </c>
      <c r="AQ79" s="36" t="e">
        <f t="shared" si="106"/>
        <v>#DIV/0!</v>
      </c>
      <c r="AR79" s="36" t="e">
        <f t="shared" si="106"/>
        <v>#DIV/0!</v>
      </c>
      <c r="AS79" s="36" t="e">
        <f t="shared" si="106"/>
        <v>#DIV/0!</v>
      </c>
      <c r="AT79" s="36" t="e">
        <f t="shared" si="106"/>
        <v>#DIV/0!</v>
      </c>
      <c r="AU79" s="36" t="e">
        <f t="shared" si="106"/>
        <v>#DIV/0!</v>
      </c>
      <c r="AV79" s="36" t="e">
        <f t="shared" si="106"/>
        <v>#DIV/0!</v>
      </c>
      <c r="AW79" s="36" t="e">
        <f t="shared" si="106"/>
        <v>#DIV/0!</v>
      </c>
      <c r="AX79" s="36" t="e">
        <f t="shared" si="106"/>
        <v>#DIV/0!</v>
      </c>
      <c r="AY79" s="36" t="e">
        <f t="shared" si="106"/>
        <v>#DIV/0!</v>
      </c>
      <c r="AZ79" s="36" t="e">
        <f t="shared" si="106"/>
        <v>#DIV/0!</v>
      </c>
      <c r="BA79" s="36" t="e">
        <f t="shared" si="106"/>
        <v>#DIV/0!</v>
      </c>
      <c r="BB79" s="36" t="e">
        <f t="shared" si="106"/>
        <v>#DIV/0!</v>
      </c>
      <c r="BC79" s="36" t="e">
        <f t="shared" si="106"/>
        <v>#DIV/0!</v>
      </c>
      <c r="BD79" s="36" t="e">
        <f t="shared" si="106"/>
        <v>#DIV/0!</v>
      </c>
      <c r="BE79" s="36" t="e">
        <f t="shared" si="106"/>
        <v>#DIV/0!</v>
      </c>
      <c r="BF79" s="36" t="e">
        <f t="shared" si="106"/>
        <v>#DIV/0!</v>
      </c>
      <c r="BG79" s="36" t="e">
        <f t="shared" si="106"/>
        <v>#DIV/0!</v>
      </c>
      <c r="BH79" s="143">
        <v>1</v>
      </c>
    </row>
    <row r="80" spans="1:60">
      <c r="A80" s="187" t="s">
        <v>60</v>
      </c>
      <c r="B80" s="36" t="e">
        <f t="shared" ref="B80:AI80" si="107">B51/B63</f>
        <v>#DIV/0!</v>
      </c>
      <c r="C80" s="36" t="e">
        <f t="shared" si="107"/>
        <v>#DIV/0!</v>
      </c>
      <c r="D80" s="36" t="e">
        <f t="shared" ref="D80:I80" si="108">D51/D63</f>
        <v>#DIV/0!</v>
      </c>
      <c r="E80" s="36" t="e">
        <f t="shared" si="108"/>
        <v>#DIV/0!</v>
      </c>
      <c r="F80" s="36" t="e">
        <f t="shared" si="108"/>
        <v>#DIV/0!</v>
      </c>
      <c r="G80" s="36" t="e">
        <f t="shared" si="108"/>
        <v>#DIV/0!</v>
      </c>
      <c r="H80" s="36" t="e">
        <f t="shared" si="108"/>
        <v>#DIV/0!</v>
      </c>
      <c r="I80" s="36" t="e">
        <f t="shared" si="108"/>
        <v>#DIV/0!</v>
      </c>
      <c r="J80" s="36" t="e">
        <f t="shared" si="107"/>
        <v>#DIV/0!</v>
      </c>
      <c r="K80" s="36" t="e">
        <f t="shared" si="107"/>
        <v>#DIV/0!</v>
      </c>
      <c r="L80" s="36" t="e">
        <f t="shared" si="107"/>
        <v>#DIV/0!</v>
      </c>
      <c r="M80" s="36" t="e">
        <f t="shared" si="107"/>
        <v>#DIV/0!</v>
      </c>
      <c r="N80" s="36" t="e">
        <f t="shared" si="107"/>
        <v>#DIV/0!</v>
      </c>
      <c r="O80" s="36" t="e">
        <f t="shared" si="107"/>
        <v>#DIV/0!</v>
      </c>
      <c r="P80" s="36" t="e">
        <f t="shared" si="107"/>
        <v>#DIV/0!</v>
      </c>
      <c r="Q80" s="36" t="e">
        <f t="shared" si="107"/>
        <v>#DIV/0!</v>
      </c>
      <c r="R80" s="36" t="e">
        <f t="shared" si="107"/>
        <v>#DIV/0!</v>
      </c>
      <c r="S80" s="36" t="e">
        <f t="shared" si="107"/>
        <v>#DIV/0!</v>
      </c>
      <c r="T80" s="36" t="e">
        <f t="shared" si="107"/>
        <v>#DIV/0!</v>
      </c>
      <c r="U80" s="36" t="e">
        <f t="shared" si="107"/>
        <v>#DIV/0!</v>
      </c>
      <c r="V80" s="36" t="e">
        <f t="shared" si="107"/>
        <v>#DIV/0!</v>
      </c>
      <c r="W80" s="36" t="e">
        <f t="shared" si="107"/>
        <v>#DIV/0!</v>
      </c>
      <c r="X80" s="36" t="e">
        <f t="shared" si="107"/>
        <v>#DIV/0!</v>
      </c>
      <c r="Y80" s="36" t="e">
        <f t="shared" si="107"/>
        <v>#DIV/0!</v>
      </c>
      <c r="Z80" s="36" t="e">
        <f t="shared" si="107"/>
        <v>#DIV/0!</v>
      </c>
      <c r="AA80" s="36" t="e">
        <f t="shared" si="107"/>
        <v>#DIV/0!</v>
      </c>
      <c r="AB80" s="36" t="e">
        <f t="shared" si="107"/>
        <v>#DIV/0!</v>
      </c>
      <c r="AC80" s="36" t="e">
        <f t="shared" si="107"/>
        <v>#DIV/0!</v>
      </c>
      <c r="AD80" s="36" t="e">
        <f t="shared" si="107"/>
        <v>#DIV/0!</v>
      </c>
      <c r="AE80" s="36" t="e">
        <f t="shared" si="107"/>
        <v>#DIV/0!</v>
      </c>
      <c r="AF80" s="36" t="e">
        <f t="shared" si="107"/>
        <v>#DIV/0!</v>
      </c>
      <c r="AG80" s="36" t="e">
        <f t="shared" si="107"/>
        <v>#DIV/0!</v>
      </c>
      <c r="AH80" s="36" t="e">
        <f t="shared" si="107"/>
        <v>#DIV/0!</v>
      </c>
      <c r="AI80" s="36" t="e">
        <f t="shared" si="107"/>
        <v>#DIV/0!</v>
      </c>
      <c r="AK80" s="36" t="e">
        <f t="shared" ref="AK80:BG80" si="109">AK51/AK63</f>
        <v>#DIV/0!</v>
      </c>
      <c r="AL80" s="36" t="e">
        <f t="shared" si="109"/>
        <v>#DIV/0!</v>
      </c>
      <c r="AM80" s="36" t="e">
        <f t="shared" si="109"/>
        <v>#DIV/0!</v>
      </c>
      <c r="AN80" s="36" t="e">
        <f t="shared" si="109"/>
        <v>#DIV/0!</v>
      </c>
      <c r="AO80" s="36" t="e">
        <f t="shared" si="109"/>
        <v>#DIV/0!</v>
      </c>
      <c r="AP80" s="36" t="e">
        <f t="shared" si="109"/>
        <v>#DIV/0!</v>
      </c>
      <c r="AQ80" s="36" t="e">
        <f t="shared" si="109"/>
        <v>#DIV/0!</v>
      </c>
      <c r="AR80" s="36" t="e">
        <f t="shared" si="109"/>
        <v>#DIV/0!</v>
      </c>
      <c r="AS80" s="36" t="e">
        <f t="shared" si="109"/>
        <v>#DIV/0!</v>
      </c>
      <c r="AT80" s="36" t="e">
        <f t="shared" si="109"/>
        <v>#DIV/0!</v>
      </c>
      <c r="AU80" s="36" t="e">
        <f t="shared" si="109"/>
        <v>#DIV/0!</v>
      </c>
      <c r="AV80" s="36" t="e">
        <f t="shared" si="109"/>
        <v>#DIV/0!</v>
      </c>
      <c r="AW80" s="36" t="e">
        <f t="shared" si="109"/>
        <v>#DIV/0!</v>
      </c>
      <c r="AX80" s="36" t="e">
        <f t="shared" si="109"/>
        <v>#DIV/0!</v>
      </c>
      <c r="AY80" s="36" t="e">
        <f t="shared" si="109"/>
        <v>#DIV/0!</v>
      </c>
      <c r="AZ80" s="36" t="e">
        <f t="shared" si="109"/>
        <v>#DIV/0!</v>
      </c>
      <c r="BA80" s="36" t="e">
        <f t="shared" si="109"/>
        <v>#DIV/0!</v>
      </c>
      <c r="BB80" s="36" t="e">
        <f t="shared" si="109"/>
        <v>#DIV/0!</v>
      </c>
      <c r="BC80" s="36" t="e">
        <f t="shared" si="109"/>
        <v>#DIV/0!</v>
      </c>
      <c r="BD80" s="36" t="e">
        <f t="shared" si="109"/>
        <v>#DIV/0!</v>
      </c>
      <c r="BE80" s="36" t="e">
        <f t="shared" si="109"/>
        <v>#DIV/0!</v>
      </c>
      <c r="BF80" s="36" t="e">
        <f t="shared" si="109"/>
        <v>#DIV/0!</v>
      </c>
      <c r="BG80" s="36" t="e">
        <f t="shared" si="109"/>
        <v>#DIV/0!</v>
      </c>
      <c r="BH80" s="143">
        <v>1</v>
      </c>
    </row>
    <row r="81" spans="1:60">
      <c r="A81" s="187" t="s">
        <v>98</v>
      </c>
      <c r="B81" s="36" t="e">
        <f t="shared" ref="B81:AI81" si="110">B53/B65</f>
        <v>#DIV/0!</v>
      </c>
      <c r="C81" s="36" t="e">
        <f t="shared" si="110"/>
        <v>#DIV/0!</v>
      </c>
      <c r="D81" s="36" t="e">
        <f t="shared" ref="D81:I81" si="111">D53/D65</f>
        <v>#DIV/0!</v>
      </c>
      <c r="E81" s="36" t="e">
        <f t="shared" si="111"/>
        <v>#DIV/0!</v>
      </c>
      <c r="F81" s="36" t="e">
        <f t="shared" si="111"/>
        <v>#DIV/0!</v>
      </c>
      <c r="G81" s="36" t="e">
        <f t="shared" si="111"/>
        <v>#DIV/0!</v>
      </c>
      <c r="H81" s="36" t="e">
        <f t="shared" si="111"/>
        <v>#DIV/0!</v>
      </c>
      <c r="I81" s="36" t="e">
        <f t="shared" si="111"/>
        <v>#DIV/0!</v>
      </c>
      <c r="J81" s="36" t="e">
        <f t="shared" si="110"/>
        <v>#DIV/0!</v>
      </c>
      <c r="K81" s="36" t="e">
        <f t="shared" si="110"/>
        <v>#DIV/0!</v>
      </c>
      <c r="L81" s="36" t="e">
        <f t="shared" si="110"/>
        <v>#DIV/0!</v>
      </c>
      <c r="M81" s="36" t="e">
        <f t="shared" si="110"/>
        <v>#DIV/0!</v>
      </c>
      <c r="N81" s="36" t="e">
        <f t="shared" si="110"/>
        <v>#DIV/0!</v>
      </c>
      <c r="O81" s="36" t="e">
        <f t="shared" si="110"/>
        <v>#DIV/0!</v>
      </c>
      <c r="P81" s="36" t="e">
        <f t="shared" si="110"/>
        <v>#DIV/0!</v>
      </c>
      <c r="Q81" s="36" t="e">
        <f t="shared" si="110"/>
        <v>#DIV/0!</v>
      </c>
      <c r="R81" s="36" t="e">
        <f t="shared" si="110"/>
        <v>#DIV/0!</v>
      </c>
      <c r="S81" s="36" t="e">
        <f t="shared" si="110"/>
        <v>#DIV/0!</v>
      </c>
      <c r="T81" s="36" t="e">
        <f t="shared" si="110"/>
        <v>#DIV/0!</v>
      </c>
      <c r="U81" s="36" t="e">
        <f t="shared" si="110"/>
        <v>#DIV/0!</v>
      </c>
      <c r="V81" s="36" t="e">
        <f t="shared" si="110"/>
        <v>#DIV/0!</v>
      </c>
      <c r="W81" s="36" t="e">
        <f t="shared" si="110"/>
        <v>#DIV/0!</v>
      </c>
      <c r="X81" s="36" t="e">
        <f t="shared" si="110"/>
        <v>#DIV/0!</v>
      </c>
      <c r="Y81" s="36" t="e">
        <f t="shared" si="110"/>
        <v>#DIV/0!</v>
      </c>
      <c r="Z81" s="36" t="e">
        <f t="shared" si="110"/>
        <v>#DIV/0!</v>
      </c>
      <c r="AA81" s="36" t="e">
        <f t="shared" si="110"/>
        <v>#DIV/0!</v>
      </c>
      <c r="AB81" s="36" t="e">
        <f t="shared" si="110"/>
        <v>#DIV/0!</v>
      </c>
      <c r="AC81" s="36" t="e">
        <f t="shared" si="110"/>
        <v>#DIV/0!</v>
      </c>
      <c r="AD81" s="36" t="e">
        <f t="shared" si="110"/>
        <v>#DIV/0!</v>
      </c>
      <c r="AE81" s="36" t="e">
        <f t="shared" si="110"/>
        <v>#DIV/0!</v>
      </c>
      <c r="AF81" s="36" t="e">
        <f t="shared" si="110"/>
        <v>#DIV/0!</v>
      </c>
      <c r="AG81" s="36" t="e">
        <f t="shared" si="110"/>
        <v>#DIV/0!</v>
      </c>
      <c r="AH81" s="36" t="e">
        <f t="shared" si="110"/>
        <v>#DIV/0!</v>
      </c>
      <c r="AI81" s="36" t="e">
        <f t="shared" si="110"/>
        <v>#DIV/0!</v>
      </c>
      <c r="AK81" s="36" t="e">
        <f t="shared" ref="AK81:BG81" si="112">AK53/AK65</f>
        <v>#DIV/0!</v>
      </c>
      <c r="AL81" s="36" t="e">
        <f t="shared" si="112"/>
        <v>#DIV/0!</v>
      </c>
      <c r="AM81" s="36" t="e">
        <f t="shared" si="112"/>
        <v>#DIV/0!</v>
      </c>
      <c r="AN81" s="36" t="e">
        <f t="shared" si="112"/>
        <v>#DIV/0!</v>
      </c>
      <c r="AO81" s="36" t="e">
        <f t="shared" si="112"/>
        <v>#DIV/0!</v>
      </c>
      <c r="AP81" s="36" t="e">
        <f t="shared" si="112"/>
        <v>#DIV/0!</v>
      </c>
      <c r="AQ81" s="36" t="e">
        <f t="shared" si="112"/>
        <v>#DIV/0!</v>
      </c>
      <c r="AR81" s="36" t="e">
        <f t="shared" si="112"/>
        <v>#DIV/0!</v>
      </c>
      <c r="AS81" s="36" t="e">
        <f t="shared" si="112"/>
        <v>#DIV/0!</v>
      </c>
      <c r="AT81" s="36" t="e">
        <f t="shared" si="112"/>
        <v>#DIV/0!</v>
      </c>
      <c r="AU81" s="36" t="e">
        <f t="shared" si="112"/>
        <v>#DIV/0!</v>
      </c>
      <c r="AV81" s="36" t="e">
        <f t="shared" si="112"/>
        <v>#DIV/0!</v>
      </c>
      <c r="AW81" s="36" t="e">
        <f t="shared" si="112"/>
        <v>#DIV/0!</v>
      </c>
      <c r="AX81" s="36" t="e">
        <f t="shared" si="112"/>
        <v>#DIV/0!</v>
      </c>
      <c r="AY81" s="36" t="e">
        <f t="shared" si="112"/>
        <v>#DIV/0!</v>
      </c>
      <c r="AZ81" s="36" t="e">
        <f t="shared" si="112"/>
        <v>#DIV/0!</v>
      </c>
      <c r="BA81" s="36" t="e">
        <f t="shared" si="112"/>
        <v>#DIV/0!</v>
      </c>
      <c r="BB81" s="36" t="e">
        <f t="shared" si="112"/>
        <v>#DIV/0!</v>
      </c>
      <c r="BC81" s="36" t="e">
        <f t="shared" si="112"/>
        <v>#DIV/0!</v>
      </c>
      <c r="BD81" s="36" t="e">
        <f t="shared" si="112"/>
        <v>#DIV/0!</v>
      </c>
      <c r="BE81" s="36" t="e">
        <f t="shared" si="112"/>
        <v>#DIV/0!</v>
      </c>
      <c r="BF81" s="36" t="e">
        <f t="shared" si="112"/>
        <v>#DIV/0!</v>
      </c>
      <c r="BG81" s="36" t="e">
        <f t="shared" si="112"/>
        <v>#DIV/0!</v>
      </c>
      <c r="BH81" s="143">
        <v>1</v>
      </c>
    </row>
    <row r="82" spans="1:60">
      <c r="A82" s="187" t="s">
        <v>61</v>
      </c>
      <c r="B82" s="36" t="e">
        <f t="shared" ref="B82:AI82" si="113">B55/B67</f>
        <v>#DIV/0!</v>
      </c>
      <c r="C82" s="36" t="e">
        <f t="shared" si="113"/>
        <v>#DIV/0!</v>
      </c>
      <c r="D82" s="36" t="e">
        <f t="shared" ref="D82:I82" si="114">D55/D67</f>
        <v>#DIV/0!</v>
      </c>
      <c r="E82" s="36" t="e">
        <f t="shared" si="114"/>
        <v>#DIV/0!</v>
      </c>
      <c r="F82" s="36" t="e">
        <f t="shared" si="114"/>
        <v>#DIV/0!</v>
      </c>
      <c r="G82" s="36" t="e">
        <f t="shared" si="114"/>
        <v>#DIV/0!</v>
      </c>
      <c r="H82" s="36" t="e">
        <f t="shared" si="114"/>
        <v>#DIV/0!</v>
      </c>
      <c r="I82" s="36" t="e">
        <f t="shared" si="114"/>
        <v>#DIV/0!</v>
      </c>
      <c r="J82" s="36" t="e">
        <f t="shared" si="113"/>
        <v>#DIV/0!</v>
      </c>
      <c r="K82" s="36" t="e">
        <f t="shared" si="113"/>
        <v>#DIV/0!</v>
      </c>
      <c r="L82" s="36" t="e">
        <f t="shared" si="113"/>
        <v>#DIV/0!</v>
      </c>
      <c r="M82" s="36" t="e">
        <f t="shared" si="113"/>
        <v>#DIV/0!</v>
      </c>
      <c r="N82" s="36" t="e">
        <f t="shared" si="113"/>
        <v>#DIV/0!</v>
      </c>
      <c r="O82" s="36" t="e">
        <f t="shared" si="113"/>
        <v>#DIV/0!</v>
      </c>
      <c r="P82" s="36" t="e">
        <f t="shared" si="113"/>
        <v>#DIV/0!</v>
      </c>
      <c r="Q82" s="36" t="e">
        <f t="shared" si="113"/>
        <v>#DIV/0!</v>
      </c>
      <c r="R82" s="36" t="e">
        <f t="shared" si="113"/>
        <v>#DIV/0!</v>
      </c>
      <c r="S82" s="36" t="e">
        <f t="shared" si="113"/>
        <v>#DIV/0!</v>
      </c>
      <c r="T82" s="36" t="e">
        <f t="shared" si="113"/>
        <v>#DIV/0!</v>
      </c>
      <c r="U82" s="36" t="e">
        <f t="shared" si="113"/>
        <v>#DIV/0!</v>
      </c>
      <c r="V82" s="36" t="e">
        <f t="shared" si="113"/>
        <v>#DIV/0!</v>
      </c>
      <c r="W82" s="36" t="e">
        <f t="shared" si="113"/>
        <v>#DIV/0!</v>
      </c>
      <c r="X82" s="36" t="e">
        <f t="shared" si="113"/>
        <v>#DIV/0!</v>
      </c>
      <c r="Y82" s="36" t="e">
        <f t="shared" si="113"/>
        <v>#DIV/0!</v>
      </c>
      <c r="Z82" s="36" t="e">
        <f t="shared" si="113"/>
        <v>#DIV/0!</v>
      </c>
      <c r="AA82" s="36" t="e">
        <f t="shared" si="113"/>
        <v>#DIV/0!</v>
      </c>
      <c r="AB82" s="36" t="e">
        <f t="shared" si="113"/>
        <v>#DIV/0!</v>
      </c>
      <c r="AC82" s="36" t="e">
        <f t="shared" si="113"/>
        <v>#DIV/0!</v>
      </c>
      <c r="AD82" s="36" t="e">
        <f t="shared" si="113"/>
        <v>#DIV/0!</v>
      </c>
      <c r="AE82" s="36" t="e">
        <f t="shared" si="113"/>
        <v>#DIV/0!</v>
      </c>
      <c r="AF82" s="36" t="e">
        <f t="shared" si="113"/>
        <v>#DIV/0!</v>
      </c>
      <c r="AG82" s="36" t="e">
        <f t="shared" si="113"/>
        <v>#DIV/0!</v>
      </c>
      <c r="AH82" s="36" t="e">
        <f t="shared" si="113"/>
        <v>#DIV/0!</v>
      </c>
      <c r="AI82" s="36" t="e">
        <f t="shared" si="113"/>
        <v>#DIV/0!</v>
      </c>
      <c r="AK82" s="36" t="e">
        <f t="shared" ref="AK82:BG82" si="115">AK55/AK67</f>
        <v>#DIV/0!</v>
      </c>
      <c r="AL82" s="36" t="e">
        <f t="shared" si="115"/>
        <v>#DIV/0!</v>
      </c>
      <c r="AM82" s="36" t="e">
        <f t="shared" si="115"/>
        <v>#DIV/0!</v>
      </c>
      <c r="AN82" s="36" t="e">
        <f t="shared" si="115"/>
        <v>#DIV/0!</v>
      </c>
      <c r="AO82" s="36" t="e">
        <f t="shared" si="115"/>
        <v>#DIV/0!</v>
      </c>
      <c r="AP82" s="36" t="e">
        <f t="shared" si="115"/>
        <v>#DIV/0!</v>
      </c>
      <c r="AQ82" s="36" t="e">
        <f t="shared" si="115"/>
        <v>#DIV/0!</v>
      </c>
      <c r="AR82" s="36" t="e">
        <f t="shared" si="115"/>
        <v>#DIV/0!</v>
      </c>
      <c r="AS82" s="36" t="e">
        <f t="shared" si="115"/>
        <v>#DIV/0!</v>
      </c>
      <c r="AT82" s="36" t="e">
        <f t="shared" si="115"/>
        <v>#DIV/0!</v>
      </c>
      <c r="AU82" s="36" t="e">
        <f t="shared" si="115"/>
        <v>#DIV/0!</v>
      </c>
      <c r="AV82" s="36" t="e">
        <f t="shared" si="115"/>
        <v>#DIV/0!</v>
      </c>
      <c r="AW82" s="36" t="e">
        <f t="shared" si="115"/>
        <v>#DIV/0!</v>
      </c>
      <c r="AX82" s="36" t="e">
        <f t="shared" si="115"/>
        <v>#DIV/0!</v>
      </c>
      <c r="AY82" s="36" t="e">
        <f t="shared" si="115"/>
        <v>#DIV/0!</v>
      </c>
      <c r="AZ82" s="36" t="e">
        <f t="shared" si="115"/>
        <v>#DIV/0!</v>
      </c>
      <c r="BA82" s="36" t="e">
        <f t="shared" si="115"/>
        <v>#DIV/0!</v>
      </c>
      <c r="BB82" s="36" t="e">
        <f t="shared" si="115"/>
        <v>#DIV/0!</v>
      </c>
      <c r="BC82" s="36" t="e">
        <f t="shared" si="115"/>
        <v>#DIV/0!</v>
      </c>
      <c r="BD82" s="36" t="e">
        <f t="shared" si="115"/>
        <v>#DIV/0!</v>
      </c>
      <c r="BE82" s="36" t="e">
        <f t="shared" si="115"/>
        <v>#DIV/0!</v>
      </c>
      <c r="BF82" s="36" t="e">
        <f t="shared" si="115"/>
        <v>#DIV/0!</v>
      </c>
      <c r="BG82" s="36" t="e">
        <f t="shared" si="115"/>
        <v>#DIV/0!</v>
      </c>
      <c r="BH82" s="143">
        <v>1</v>
      </c>
    </row>
    <row r="83" spans="1:60">
      <c r="A83" s="143"/>
    </row>
    <row r="84" spans="1:60">
      <c r="A84" s="193" t="s">
        <v>24</v>
      </c>
      <c r="B84" s="42">
        <f>SUM(C84:BG84)</f>
        <v>0</v>
      </c>
      <c r="C84" s="43">
        <f>SUMIF(Summary!$BD:$BD,'Captain Wse '!C4,Summary!$K:$K)</f>
        <v>0</v>
      </c>
      <c r="D84" s="43">
        <f>SUMIF(Summary!$BD:$BD,'Captain Wse '!D4,Summary!$K:$K)</f>
        <v>0</v>
      </c>
      <c r="E84" s="43">
        <f>SUMIF(Summary!$BD:$BD,'Captain Wse '!E4,Summary!$K:$K)</f>
        <v>0</v>
      </c>
      <c r="F84" s="43">
        <f>SUMIF(Summary!$BD:$BD,'Captain Wse '!F4,Summary!$K:$K)</f>
        <v>0</v>
      </c>
      <c r="G84" s="43">
        <f>SUMIF(Summary!$BD:$BD,'Captain Wse '!G4,Summary!$K:$K)</f>
        <v>0</v>
      </c>
      <c r="H84" s="43">
        <f>SUMIF(Summary!$BD:$BD,'Captain Wse '!H4,Summary!$K:$K)</f>
        <v>0</v>
      </c>
      <c r="I84" s="43">
        <f>SUMIF(Summary!$BD:$BD,'Captain Wse '!I4,Summary!$K:$K)</f>
        <v>0</v>
      </c>
      <c r="J84" s="43">
        <f>SUMIF(Summary!$AR:$AR,'Captain Wse '!J4,Summary!$K:$K)</f>
        <v>0</v>
      </c>
      <c r="K84" s="43">
        <f>SUMIF(Summary!$AR:$AR,'Captain Wse '!K4,Summary!$K:$K)</f>
        <v>0</v>
      </c>
      <c r="L84" s="43">
        <f>SUMIF(Summary!$AR:$AR,'Captain Wse '!L4,Summary!$K:$K)</f>
        <v>0</v>
      </c>
      <c r="M84" s="43">
        <f>SUMIF(Summary!$AR:$AR,'Captain Wse '!M4,Summary!$K:$K)</f>
        <v>0</v>
      </c>
      <c r="N84" s="43">
        <f>SUMIF(Summary!$AR:$AR,'Captain Wse '!N4,Summary!$K:$K)</f>
        <v>0</v>
      </c>
      <c r="O84" s="43">
        <f>SUMIF(Summary!$AR:$AR,'Captain Wse '!O4,Summary!$K:$K)</f>
        <v>0</v>
      </c>
      <c r="P84" s="43">
        <f>SUMIF(Summary!$AR:$AR,'Captain Wse '!P4,Summary!$K:$K)</f>
        <v>0</v>
      </c>
      <c r="Q84" s="43">
        <f>SUMIF(Summary!$AR:$AR,'Captain Wse '!Q4,Summary!$K:$K)</f>
        <v>0</v>
      </c>
      <c r="R84" s="43">
        <f>SUMIF(Summary!$AR:$AR,'Captain Wse '!R4,Summary!$K:$K)</f>
        <v>0</v>
      </c>
      <c r="S84" s="43">
        <f>SUMIF(Summary!$AR:$AR,'Captain Wse '!S4,Summary!$K:$K)</f>
        <v>0</v>
      </c>
      <c r="T84" s="43">
        <f>SUMIF(Summary!$AR:$AR,'Captain Wse '!T4,Summary!$K:$K)</f>
        <v>0</v>
      </c>
      <c r="U84" s="43">
        <f>SUMIF(Summary!$AR:$AR,'Captain Wse '!U4,Summary!$K:$K)</f>
        <v>0</v>
      </c>
      <c r="V84" s="43">
        <f>SUMIF(Summary!$AR:$AR,'Captain Wse '!V4,Summary!$K:$K)</f>
        <v>0</v>
      </c>
      <c r="W84" s="43">
        <f>SUMIF(Summary!$AR:$AR,'Captain Wse '!W4,Summary!$K:$K)</f>
        <v>0</v>
      </c>
      <c r="X84" s="43">
        <f>SUMIF(Summary!$AR:$AR,'Captain Wse '!X4,Summary!$K:$K)</f>
        <v>0</v>
      </c>
      <c r="Y84" s="43">
        <f>SUMIF(Summary!$AR:$AR,'Captain Wse '!Y4,Summary!$K:$K)</f>
        <v>0</v>
      </c>
      <c r="Z84" s="43">
        <f>SUMIF(Summary!$AR:$AR,'Captain Wse '!Z4,Summary!$K:$K)</f>
        <v>0</v>
      </c>
      <c r="AA84" s="43">
        <f>SUMIF(Summary!$AR:$AR,'Captain Wse '!AA4,Summary!$K:$K)</f>
        <v>0</v>
      </c>
      <c r="AB84" s="43">
        <f>SUMIF(Summary!$AR:$AR,'Captain Wse '!AB4,Summary!$K:$K)</f>
        <v>0</v>
      </c>
      <c r="AC84" s="43">
        <f>SUMIF(Summary!$AR:$AR,'Captain Wse '!AC4,Summary!$K:$K)</f>
        <v>0</v>
      </c>
      <c r="AD84" s="43">
        <f>SUMIF(Summary!$AR:$AR,'Captain Wse '!AD4,Summary!$K:$K)</f>
        <v>0</v>
      </c>
      <c r="AE84" s="43">
        <f>SUMIF(Summary!$AR:$AR,'Captain Wse '!AE4,Summary!$K:$K)</f>
        <v>0</v>
      </c>
      <c r="AF84" s="43">
        <f>SUMIF(Summary!$AR:$AR,'Captain Wse '!AF4,Summary!$K:$K)</f>
        <v>0</v>
      </c>
      <c r="AG84" s="43">
        <f>SUMIF(Summary!$AR:$AR,'Captain Wse '!AG4,Summary!$K:$K)</f>
        <v>0</v>
      </c>
      <c r="AH84" s="43">
        <f>SUMIF(Summary!$AR:$AR,'Captain Wse '!AH4,Summary!$K:$K)</f>
        <v>0</v>
      </c>
      <c r="AI84" s="43">
        <f>SUMIF(Summary!$AR:$AR,'Captain Wse '!AI4,Summary!$K:$K)</f>
        <v>0</v>
      </c>
      <c r="AK84" s="43">
        <f>SUMIF(Summary!$AR:$AR,'Captain Wse '!AK4,Summary!$K:$K)</f>
        <v>0</v>
      </c>
      <c r="AL84" s="43">
        <f>SUMIF(Summary!$AR:$AR,'Captain Wse '!AL4,Summary!$K:$K)</f>
        <v>0</v>
      </c>
      <c r="AM84" s="43">
        <f>SUMIF(Summary!$AR:$AR,'Captain Wse '!AM4,Summary!$K:$K)</f>
        <v>0</v>
      </c>
      <c r="AN84" s="43">
        <f>SUMIF(Summary!$AR:$AR,'Captain Wse '!AN4,Summary!$K:$K)</f>
        <v>0</v>
      </c>
      <c r="AO84" s="43">
        <f>SUMIF(Summary!$AR:$AR,'Captain Wse '!AO4,Summary!$K:$K)</f>
        <v>0</v>
      </c>
      <c r="AP84" s="43">
        <f>SUMIF(Summary!$AR:$AR,'Captain Wse '!AP4,Summary!$K:$K)</f>
        <v>0</v>
      </c>
      <c r="AQ84" s="43">
        <f>SUMIF(Summary!$AR:$AR,'Captain Wse '!AQ4,Summary!$K:$K)</f>
        <v>0</v>
      </c>
      <c r="AR84" s="43">
        <f>SUMIF(Summary!$AR:$AR,'Captain Wse '!AR4,Summary!$K:$K)</f>
        <v>0</v>
      </c>
      <c r="AS84" s="43">
        <f>SUMIF(Summary!$AR:$AR,'Captain Wse '!AS4,Summary!$K:$K)</f>
        <v>0</v>
      </c>
      <c r="AT84" s="43">
        <f>SUMIF(Summary!$AR:$AR,'Captain Wse '!AT4,Summary!$K:$K)</f>
        <v>0</v>
      </c>
      <c r="AU84" s="43">
        <f>SUMIF(Summary!$AR:$AR,'Captain Wse '!AU4,Summary!$K:$K)</f>
        <v>0</v>
      </c>
      <c r="AV84" s="43">
        <f>SUMIF(Summary!$AR:$AR,'Captain Wse '!AV4,Summary!$K:$K)</f>
        <v>0</v>
      </c>
      <c r="AW84" s="43">
        <f>SUMIF(Summary!$AR:$AR,'Captain Wse '!AW4,Summary!$K:$K)</f>
        <v>0</v>
      </c>
      <c r="AX84" s="43">
        <f>SUMIF(Summary!$AR:$AR,'Captain Wse '!AX4,Summary!$K:$K)</f>
        <v>0</v>
      </c>
      <c r="AY84" s="43">
        <f>SUMIF(Summary!$AR:$AR,'Captain Wse '!AY4,Summary!$K:$K)</f>
        <v>0</v>
      </c>
      <c r="AZ84" s="43">
        <f>SUMIF(Summary!$AR:$AR,'Captain Wse '!AZ4,Summary!$K:$K)</f>
        <v>0</v>
      </c>
      <c r="BA84" s="43">
        <f>SUMIF(Summary!$AR:$AR,'Captain Wse '!BA4,Summary!$K:$K)</f>
        <v>0</v>
      </c>
      <c r="BB84" s="43">
        <f>SUMIF(Summary!$AR:$AR,'Captain Wse '!BB4,Summary!$K:$K)</f>
        <v>0</v>
      </c>
      <c r="BC84" s="43">
        <f>SUMIF(Summary!$AR:$AR,'Captain Wse '!BC4,Summary!$K:$K)</f>
        <v>0</v>
      </c>
      <c r="BD84" s="43">
        <f>SUMIF(Summary!$AR:$AR,'Captain Wse '!BD4,Summary!$K:$K)</f>
        <v>0</v>
      </c>
      <c r="BE84" s="43">
        <f>SUMIF(Summary!$AR:$AR,'Captain Wse '!BE4,Summary!$K:$K)</f>
        <v>0</v>
      </c>
      <c r="BF84" s="43">
        <f>SUMIF(Summary!$AR:$AR,'Captain Wse '!BF4,Summary!$K:$K)</f>
        <v>0</v>
      </c>
      <c r="BG84" s="43">
        <f>SUMIF(Summary!$AR:$AR,'Captain Wse '!BG4,Summary!$K:$K)</f>
        <v>0</v>
      </c>
      <c r="BH84" s="143">
        <v>1</v>
      </c>
    </row>
    <row r="85" spans="1:60">
      <c r="A85" s="194" t="s">
        <v>80</v>
      </c>
      <c r="B85" s="53" t="e">
        <f>(SUM(Summary!AK2:AK15)/B9)/B5</f>
        <v>#DIV/0!</v>
      </c>
      <c r="C85" s="361" t="e">
        <f>(SUMIF(Summary!$BD:$BD,C4,Summary!$AK:$AK)/C5)/C9</f>
        <v>#DIV/0!</v>
      </c>
      <c r="D85" s="51" t="e">
        <f>(SUMIF(Summary!$BD:$BD,D4,Summary!$AK:$AK)/D5)/D9</f>
        <v>#DIV/0!</v>
      </c>
      <c r="E85" s="51" t="e">
        <f>(SUMIF(Summary!$BD:$BD,E4,Summary!$AK:$AK)/E5)/E9</f>
        <v>#DIV/0!</v>
      </c>
      <c r="F85" s="51" t="e">
        <f>(SUMIF(Summary!$BD:$BD,F4,Summary!$AK:$AK)/F5)/F9</f>
        <v>#DIV/0!</v>
      </c>
      <c r="G85" s="51" t="e">
        <f>(SUMIF(Summary!$BD:$BD,G4,Summary!$AK:$AK)/G5)/G9</f>
        <v>#DIV/0!</v>
      </c>
      <c r="H85" s="51" t="e">
        <f>(SUMIF(Summary!$BD:$BD,H4,Summary!$AK:$AK)/H5)/H9</f>
        <v>#DIV/0!</v>
      </c>
      <c r="I85" s="51" t="e">
        <f>(SUMIF(Summary!$BD:$BD,I4,Summary!$AK:$AK)/I5)/I9</f>
        <v>#DIV/0!</v>
      </c>
      <c r="J85" s="51" t="e">
        <f>(SUMIF(Summary!$AR:$AR,J4,Summary!$AK:$AK)/J5)/J9</f>
        <v>#DIV/0!</v>
      </c>
      <c r="K85" s="51" t="e">
        <f>(SUMIF(Summary!$AR:$AR,K4,Summary!$AK:$AK)/K5)/K9</f>
        <v>#DIV/0!</v>
      </c>
      <c r="L85" s="51" t="e">
        <f>(SUMIF(Summary!$AR:$AR,L4,Summary!$AK:$AK)/L5)/L9</f>
        <v>#DIV/0!</v>
      </c>
      <c r="M85" s="51" t="e">
        <f>(SUMIF(Summary!$AR:$AR,M4,Summary!$AK:$AK)/M5)/M9</f>
        <v>#DIV/0!</v>
      </c>
      <c r="N85" s="51" t="e">
        <f>(SUMIF(Summary!$AR:$AR,N4,Summary!$AK:$AK)/N5)/N9</f>
        <v>#DIV/0!</v>
      </c>
      <c r="O85" s="51" t="e">
        <f>(SUMIF(Summary!$AR:$AR,O4,Summary!$AK:$AK)/O5)/O9</f>
        <v>#DIV/0!</v>
      </c>
      <c r="P85" s="51" t="e">
        <f>(SUMIF(Summary!$AR:$AR,P4,Summary!$AK:$AK)/P5)/P9</f>
        <v>#DIV/0!</v>
      </c>
      <c r="Q85" s="51" t="e">
        <f>(SUMIF(Summary!$AR:$AR,Q4,Summary!$AK:$AK)/Q5)/Q9</f>
        <v>#DIV/0!</v>
      </c>
      <c r="R85" s="51" t="e">
        <f>(SUMIF(Summary!$AR:$AR,R4,Summary!$AK:$AK)/R5)/R9</f>
        <v>#DIV/0!</v>
      </c>
      <c r="S85" s="51" t="e">
        <f>(SUMIF(Summary!$AR:$AR,S4,Summary!$AK:$AK)/S5)/S9</f>
        <v>#DIV/0!</v>
      </c>
      <c r="T85" s="51" t="e">
        <f>(SUMIF(Summary!$AR:$AR,T4,Summary!$AK:$AK)/T5)/T9</f>
        <v>#DIV/0!</v>
      </c>
      <c r="U85" s="51" t="e">
        <f>(SUMIF(Summary!$AR:$AR,U4,Summary!$AK:$AK)/U5)/U9</f>
        <v>#DIV/0!</v>
      </c>
      <c r="V85" s="51" t="e">
        <f>(SUMIF(Summary!$AR:$AR,V4,Summary!$AK:$AK)/V5)/V9</f>
        <v>#DIV/0!</v>
      </c>
      <c r="W85" s="51" t="e">
        <f>(SUMIF(Summary!$AR:$AR,W4,Summary!$AK:$AK)/W5)/W9</f>
        <v>#DIV/0!</v>
      </c>
      <c r="X85" s="51" t="e">
        <f>(SUMIF(Summary!$AR:$AR,X4,Summary!$AK:$AK)/X5)/X9</f>
        <v>#DIV/0!</v>
      </c>
      <c r="Y85" s="51" t="e">
        <f>(SUMIF(Summary!$AR:$AR,Y4,Summary!$AK:$AK)/Y5)/Y9</f>
        <v>#DIV/0!</v>
      </c>
      <c r="Z85" s="51" t="e">
        <f>(SUMIF(Summary!$AR:$AR,Z4,Summary!$AK:$AK)/Z5)/Z9</f>
        <v>#DIV/0!</v>
      </c>
      <c r="AA85" s="51" t="e">
        <f>(SUMIF(Summary!$AR:$AR,AA4,Summary!$AK:$AK)/AA5)/AA9</f>
        <v>#DIV/0!</v>
      </c>
      <c r="AB85" s="51" t="e">
        <f>(SUMIF(Summary!$AR:$AR,AB4,Summary!$AK:$AK)/AB5)/AB9</f>
        <v>#DIV/0!</v>
      </c>
      <c r="AC85" s="51" t="e">
        <f>(SUMIF(Summary!$AR:$AR,AC4,Summary!$AK:$AK)/AC5)/AC9</f>
        <v>#DIV/0!</v>
      </c>
      <c r="AD85" s="51" t="e">
        <f>(SUMIF(Summary!$AR:$AR,AD4,Summary!$AK:$AK)/AD5)/AD9</f>
        <v>#DIV/0!</v>
      </c>
      <c r="AE85" s="51" t="e">
        <f>(SUMIF(Summary!$AR:$AR,AE4,Summary!$AK:$AK)/AE5)/AE9</f>
        <v>#DIV/0!</v>
      </c>
      <c r="AF85" s="51" t="e">
        <f>(SUMIF(Summary!$AR:$AR,AF4,Summary!$AK:$AK)/AF5)/AF9</f>
        <v>#DIV/0!</v>
      </c>
      <c r="AG85" s="51" t="e">
        <f>(SUMIF(Summary!$AR:$AR,AG4,Summary!$AK:$AK)/AG5)/AG9</f>
        <v>#DIV/0!</v>
      </c>
      <c r="AH85" s="51" t="e">
        <f>(SUMIF(Summary!$AR:$AR,AH4,Summary!$AK:$AK)/AH5)/AH9</f>
        <v>#DIV/0!</v>
      </c>
      <c r="AI85" s="51" t="e">
        <f>(SUMIF(Summary!$AR:$AR,AI4,Summary!$AK:$AK)/AI5)/AI9</f>
        <v>#DIV/0!</v>
      </c>
      <c r="AK85" s="51" t="e">
        <f>(SUMIF(Summary!$AR:$AR,AK4,Summary!$AK:$AK)/AK5)/AK9</f>
        <v>#DIV/0!</v>
      </c>
      <c r="AL85" s="51" t="e">
        <f>(SUMIF(Summary!$AR:$AR,AL4,Summary!$AK:$AK)/AL5)/AL9</f>
        <v>#DIV/0!</v>
      </c>
      <c r="AM85" s="51" t="e">
        <f>(SUMIF(Summary!$AR:$AR,AM4,Summary!$AK:$AK)/AM5)/AM9</f>
        <v>#DIV/0!</v>
      </c>
      <c r="AN85" s="51" t="e">
        <f>(SUMIF(Summary!$AR:$AR,AN4,Summary!$AK:$AK)/AN5)/AN9</f>
        <v>#DIV/0!</v>
      </c>
      <c r="AO85" s="51" t="e">
        <f>(SUMIF(Summary!$AR:$AR,AO4,Summary!$AK:$AK)/AO5)/AO9</f>
        <v>#DIV/0!</v>
      </c>
      <c r="AP85" s="51" t="e">
        <f>(SUMIF(Summary!$AR:$AR,AP4,Summary!$AK:$AK)/AP5)/AP9</f>
        <v>#DIV/0!</v>
      </c>
      <c r="AQ85" s="51" t="e">
        <f>(SUMIF(Summary!$AR:$AR,AQ4,Summary!$AK:$AK)/AQ5)/AQ9</f>
        <v>#DIV/0!</v>
      </c>
      <c r="AR85" s="51" t="e">
        <f>(SUMIF(Summary!$AR:$AR,AR4,Summary!$AK:$AK)/AR5)/AR9</f>
        <v>#DIV/0!</v>
      </c>
      <c r="AS85" s="51" t="e">
        <f>(SUMIF(Summary!$AR:$AR,AS4,Summary!$AK:$AK)/AS5)/AS9</f>
        <v>#DIV/0!</v>
      </c>
      <c r="AT85" s="51" t="e">
        <f>(SUMIF(Summary!$AR:$AR,AT4,Summary!$AK:$AK)/AT5)/AT9</f>
        <v>#DIV/0!</v>
      </c>
      <c r="AU85" s="51" t="e">
        <f>(SUMIF(Summary!$AR:$AR,AU4,Summary!$AK:$AK)/AU5)/AU9</f>
        <v>#DIV/0!</v>
      </c>
      <c r="AV85" s="51" t="e">
        <f>(SUMIF(Summary!$AR:$AR,AV4,Summary!$AK:$AK)/AV5)/AV9</f>
        <v>#DIV/0!</v>
      </c>
      <c r="AW85" s="51" t="e">
        <f>(SUMIF(Summary!$AR:$AR,AW4,Summary!$AK:$AK)/AW5)/AW9</f>
        <v>#DIV/0!</v>
      </c>
      <c r="AX85" s="51" t="e">
        <f>(SUMIF(Summary!$AR:$AR,AX4,Summary!$AK:$AK)/AX5)/AX9</f>
        <v>#DIV/0!</v>
      </c>
      <c r="AY85" s="51" t="e">
        <f>(SUMIF(Summary!$AR:$AR,AY4,Summary!$AK:$AK)/AY5)/AY9</f>
        <v>#DIV/0!</v>
      </c>
      <c r="AZ85" s="51" t="e">
        <f>(SUMIF(Summary!$AR:$AR,AZ4,Summary!$AK:$AK)/AZ5)/AZ9</f>
        <v>#DIV/0!</v>
      </c>
      <c r="BA85" s="51" t="e">
        <f>(SUMIF(Summary!$AR:$AR,BA4,Summary!$AK:$AK)/BA5)/BA9</f>
        <v>#DIV/0!</v>
      </c>
      <c r="BB85" s="51" t="e">
        <f>(SUMIF(Summary!$AR:$AR,BB4,Summary!$AK:$AK)/BB5)/BB9</f>
        <v>#DIV/0!</v>
      </c>
      <c r="BC85" s="51" t="e">
        <f>(SUMIF(Summary!$AR:$AR,BC4,Summary!$AK:$AK)/BC5)/BC9</f>
        <v>#DIV/0!</v>
      </c>
      <c r="BD85" s="51" t="e">
        <f>(SUMIF(Summary!$AR:$AR,BD4,Summary!$AK:$AK)/BD5)/BD9</f>
        <v>#DIV/0!</v>
      </c>
      <c r="BE85" s="51" t="e">
        <f>(SUMIF(Summary!$AR:$AR,BE4,Summary!$AK:$AK)/BE5)/BE9</f>
        <v>#DIV/0!</v>
      </c>
      <c r="BF85" s="51" t="e">
        <f>(SUMIF(Summary!$AR:$AR,BF4,Summary!$AK:$AK)/BF5)/BF9</f>
        <v>#DIV/0!</v>
      </c>
      <c r="BG85" s="51" t="e">
        <f>(SUMIF(Summary!$AR:$AR,BG4,Summary!$AK:$AK)/BG5)/BG9</f>
        <v>#DIV/0!</v>
      </c>
      <c r="BH85" s="143">
        <v>1</v>
      </c>
    </row>
    <row r="86" spans="1:60">
      <c r="A86" s="194" t="s">
        <v>81</v>
      </c>
      <c r="B86" s="53" t="e">
        <f>(SUM(Summary!AL2:AL15)/B9)/B5</f>
        <v>#DIV/0!</v>
      </c>
      <c r="C86" s="361" t="e">
        <f>(SUMIF(Summary!$BD:$BD,C4,Summary!$AL:$AL)/C5)/C9</f>
        <v>#DIV/0!</v>
      </c>
      <c r="D86" s="51" t="e">
        <f>(SUMIF(Summary!$BD:$BD,D4,Summary!$AL:$AL)/D5)/D9</f>
        <v>#DIV/0!</v>
      </c>
      <c r="E86" s="51" t="e">
        <f>(SUMIF(Summary!$BD:$BD,E4,Summary!$AL:$AL)/E5)/E9</f>
        <v>#DIV/0!</v>
      </c>
      <c r="F86" s="51" t="e">
        <f>(SUMIF(Summary!$BD:$BD,F4,Summary!$AL:$AL)/F5)/F9</f>
        <v>#DIV/0!</v>
      </c>
      <c r="G86" s="51" t="e">
        <f>(SUMIF(Summary!$BD:$BD,G4,Summary!$AL:$AL)/G5)/G9</f>
        <v>#DIV/0!</v>
      </c>
      <c r="H86" s="51" t="e">
        <f>(SUMIF(Summary!$BD:$BD,H4,Summary!$AL:$AL)/H5)/H9</f>
        <v>#DIV/0!</v>
      </c>
      <c r="I86" s="51" t="e">
        <f>(SUMIF(Summary!$BD:$BD,I4,Summary!$AL:$AL)/I5)/I9</f>
        <v>#DIV/0!</v>
      </c>
      <c r="J86" s="51" t="e">
        <f>(SUMIF(Summary!$AR:$AR,J4,Summary!$AL:$AL)/J5)/J9</f>
        <v>#DIV/0!</v>
      </c>
      <c r="K86" s="51" t="e">
        <f>(SUMIF(Summary!$AR:$AR,K4,Summary!$AL:$AL)/K5)/K9</f>
        <v>#DIV/0!</v>
      </c>
      <c r="L86" s="51" t="e">
        <f>(SUMIF(Summary!$AR:$AR,L4,Summary!$AL:$AL)/L5)/L9</f>
        <v>#DIV/0!</v>
      </c>
      <c r="M86" s="51" t="e">
        <f>(SUMIF(Summary!$AR:$AR,M4,Summary!$AL:$AL)/M5)/M9</f>
        <v>#DIV/0!</v>
      </c>
      <c r="N86" s="51" t="e">
        <f>(SUMIF(Summary!$AR:$AR,N4,Summary!$AL:$AL)/N5)/N9</f>
        <v>#DIV/0!</v>
      </c>
      <c r="O86" s="51" t="e">
        <f>(SUMIF(Summary!$AR:$AR,O4,Summary!$AL:$AL)/O5)/O9</f>
        <v>#DIV/0!</v>
      </c>
      <c r="P86" s="51" t="e">
        <f>(SUMIF(Summary!$AR:$AR,P4,Summary!$AL:$AL)/P5)/P9</f>
        <v>#DIV/0!</v>
      </c>
      <c r="Q86" s="51" t="e">
        <f>(SUMIF(Summary!$AR:$AR,Q4,Summary!$AL:$AL)/Q5)/Q9</f>
        <v>#DIV/0!</v>
      </c>
      <c r="R86" s="51" t="e">
        <f>(SUMIF(Summary!$AR:$AR,R4,Summary!$AL:$AL)/R5)/R9</f>
        <v>#DIV/0!</v>
      </c>
      <c r="S86" s="51" t="e">
        <f>(SUMIF(Summary!$AR:$AR,S4,Summary!$AL:$AL)/S5)/S9</f>
        <v>#DIV/0!</v>
      </c>
      <c r="T86" s="51" t="e">
        <f>(SUMIF(Summary!$AR:$AR,T4,Summary!$AL:$AL)/T5)/T9</f>
        <v>#DIV/0!</v>
      </c>
      <c r="U86" s="51" t="e">
        <f>(SUMIF(Summary!$AR:$AR,U4,Summary!$AL:$AL)/U5)/U9</f>
        <v>#DIV/0!</v>
      </c>
      <c r="V86" s="51" t="e">
        <f>(SUMIF(Summary!$AR:$AR,V4,Summary!$AL:$AL)/V5)/V9</f>
        <v>#DIV/0!</v>
      </c>
      <c r="W86" s="51" t="e">
        <f>(SUMIF(Summary!$AR:$AR,W4,Summary!$AL:$AL)/W5)/W9</f>
        <v>#DIV/0!</v>
      </c>
      <c r="X86" s="51" t="e">
        <f>(SUMIF(Summary!$AR:$AR,X4,Summary!$AL:$AL)/X5)/X9</f>
        <v>#DIV/0!</v>
      </c>
      <c r="Y86" s="51" t="e">
        <f>(SUMIF(Summary!$AR:$AR,Y4,Summary!$AL:$AL)/Y5)/Y9</f>
        <v>#DIV/0!</v>
      </c>
      <c r="Z86" s="51" t="e">
        <f>(SUMIF(Summary!$AR:$AR,Z4,Summary!$AL:$AL)/Z5)/Z9</f>
        <v>#DIV/0!</v>
      </c>
      <c r="AA86" s="51" t="e">
        <f>(SUMIF(Summary!$AR:$AR,AA4,Summary!$AL:$AL)/AA5)/AA9</f>
        <v>#DIV/0!</v>
      </c>
      <c r="AB86" s="51" t="e">
        <f>(SUMIF(Summary!$AR:$AR,AB4,Summary!$AL:$AL)/AB5)/AB9</f>
        <v>#DIV/0!</v>
      </c>
      <c r="AC86" s="51" t="e">
        <f>(SUMIF(Summary!$AR:$AR,AC4,Summary!$AL:$AL)/AC5)/AC9</f>
        <v>#DIV/0!</v>
      </c>
      <c r="AD86" s="51" t="e">
        <f>(SUMIF(Summary!$AR:$AR,AD4,Summary!$AL:$AL)/AD5)/AD9</f>
        <v>#DIV/0!</v>
      </c>
      <c r="AE86" s="51" t="e">
        <f>(SUMIF(Summary!$AR:$AR,AE4,Summary!$AL:$AL)/AE5)/AE9</f>
        <v>#DIV/0!</v>
      </c>
      <c r="AF86" s="51" t="e">
        <f>(SUMIF(Summary!$AR:$AR,AF4,Summary!$AL:$AL)/AF5)/AF9</f>
        <v>#DIV/0!</v>
      </c>
      <c r="AG86" s="51" t="e">
        <f>(SUMIF(Summary!$AR:$AR,AG4,Summary!$AL:$AL)/AG5)/AG9</f>
        <v>#DIV/0!</v>
      </c>
      <c r="AH86" s="51" t="e">
        <f>(SUMIF(Summary!$AR:$AR,AH4,Summary!$AL:$AL)/AH5)/AH9</f>
        <v>#DIV/0!</v>
      </c>
      <c r="AI86" s="51" t="e">
        <f>(SUMIF(Summary!$AR:$AR,AI4,Summary!$AL:$AL)/AI5)/AI9</f>
        <v>#DIV/0!</v>
      </c>
      <c r="AK86" s="51" t="e">
        <f>(SUMIF(Summary!$AR:$AR,AK4,Summary!$AL:$AL)/AK5)/AK9</f>
        <v>#DIV/0!</v>
      </c>
      <c r="AL86" s="51" t="e">
        <f>(SUMIF(Summary!$AR:$AR,AL4,Summary!$AL:$AL)/AL5)/AL9</f>
        <v>#DIV/0!</v>
      </c>
      <c r="AM86" s="51" t="e">
        <f>(SUMIF(Summary!$AR:$AR,AM4,Summary!$AL:$AL)/AM5)/AM9</f>
        <v>#DIV/0!</v>
      </c>
      <c r="AN86" s="51" t="e">
        <f>(SUMIF(Summary!$AR:$AR,AN4,Summary!$AL:$AL)/AN5)/AN9</f>
        <v>#DIV/0!</v>
      </c>
      <c r="AO86" s="51" t="e">
        <f>(SUMIF(Summary!$AR:$AR,AO4,Summary!$AL:$AL)/AO5)/AO9</f>
        <v>#DIV/0!</v>
      </c>
      <c r="AP86" s="51" t="e">
        <f>(SUMIF(Summary!$AR:$AR,AP4,Summary!$AL:$AL)/AP5)/AP9</f>
        <v>#DIV/0!</v>
      </c>
      <c r="AQ86" s="51" t="e">
        <f>(SUMIF(Summary!$AR:$AR,AQ4,Summary!$AL:$AL)/AQ5)/AQ9</f>
        <v>#DIV/0!</v>
      </c>
      <c r="AR86" s="51" t="e">
        <f>(SUMIF(Summary!$AR:$AR,AR4,Summary!$AL:$AL)/AR5)/AR9</f>
        <v>#DIV/0!</v>
      </c>
      <c r="AS86" s="51" t="e">
        <f>(SUMIF(Summary!$AR:$AR,AS4,Summary!$AL:$AL)/AS5)/AS9</f>
        <v>#DIV/0!</v>
      </c>
      <c r="AT86" s="51" t="e">
        <f>(SUMIF(Summary!$AR:$AR,AT4,Summary!$AL:$AL)/AT5)/AT9</f>
        <v>#DIV/0!</v>
      </c>
      <c r="AU86" s="51" t="e">
        <f>(SUMIF(Summary!$AR:$AR,AU4,Summary!$AL:$AL)/AU5)/AU9</f>
        <v>#DIV/0!</v>
      </c>
      <c r="AV86" s="51" t="e">
        <f>(SUMIF(Summary!$AR:$AR,AV4,Summary!$AL:$AL)/AV5)/AV9</f>
        <v>#DIV/0!</v>
      </c>
      <c r="AW86" s="51" t="e">
        <f>(SUMIF(Summary!$AR:$AR,AW4,Summary!$AL:$AL)/AW5)/AW9</f>
        <v>#DIV/0!</v>
      </c>
      <c r="AX86" s="51" t="e">
        <f>(SUMIF(Summary!$AR:$AR,AX4,Summary!$AL:$AL)/AX5)/AX9</f>
        <v>#DIV/0!</v>
      </c>
      <c r="AY86" s="51" t="e">
        <f>(SUMIF(Summary!$AR:$AR,AY4,Summary!$AL:$AL)/AY5)/AY9</f>
        <v>#DIV/0!</v>
      </c>
      <c r="AZ86" s="51" t="e">
        <f>(SUMIF(Summary!$AR:$AR,AZ4,Summary!$AL:$AL)/AZ5)/AZ9</f>
        <v>#DIV/0!</v>
      </c>
      <c r="BA86" s="51" t="e">
        <f>(SUMIF(Summary!$AR:$AR,BA4,Summary!$AL:$AL)/BA5)/BA9</f>
        <v>#DIV/0!</v>
      </c>
      <c r="BB86" s="51" t="e">
        <f>(SUMIF(Summary!$AR:$AR,BB4,Summary!$AL:$AL)/BB5)/BB9</f>
        <v>#DIV/0!</v>
      </c>
      <c r="BC86" s="51" t="e">
        <f>(SUMIF(Summary!$AR:$AR,BC4,Summary!$AL:$AL)/BC5)/BC9</f>
        <v>#DIV/0!</v>
      </c>
      <c r="BD86" s="51" t="e">
        <f>(SUMIF(Summary!$AR:$AR,BD4,Summary!$AL:$AL)/BD5)/BD9</f>
        <v>#DIV/0!</v>
      </c>
      <c r="BE86" s="51" t="e">
        <f>(SUMIF(Summary!$AR:$AR,BE4,Summary!$AL:$AL)/BE5)/BE9</f>
        <v>#DIV/0!</v>
      </c>
      <c r="BF86" s="51" t="e">
        <f>(SUMIF(Summary!$AR:$AR,BF4,Summary!$AL:$AL)/BF5)/BF9</f>
        <v>#DIV/0!</v>
      </c>
      <c r="BG86" s="51" t="e">
        <f>(SUMIF(Summary!$AR:$AR,BG4,Summary!$AL:$AL)/BG5)/BG9</f>
        <v>#DIV/0!</v>
      </c>
      <c r="BH86" s="143">
        <v>1</v>
      </c>
    </row>
    <row r="87" spans="1:60">
      <c r="A87" s="194" t="s">
        <v>77</v>
      </c>
      <c r="B87" s="53" t="e">
        <f>(SUM(Summary!AM2:AM15)/B9)/B5</f>
        <v>#DIV/0!</v>
      </c>
      <c r="C87" s="361" t="e">
        <f>(SUMIF(Summary!$BD:$BD,C4,Summary!$AM:$AM)/C5)/C9</f>
        <v>#DIV/0!</v>
      </c>
      <c r="D87" s="51" t="e">
        <f>(SUMIF(Summary!$BD:$BD,D4,Summary!$AM:$AM)/D5)/D9</f>
        <v>#DIV/0!</v>
      </c>
      <c r="E87" s="51" t="e">
        <f>(SUMIF(Summary!$BD:$BD,E4,Summary!$AM:$AM)/E5)/E9</f>
        <v>#DIV/0!</v>
      </c>
      <c r="F87" s="51" t="e">
        <f>(SUMIF(Summary!$BD:$BD,F4,Summary!$AM:$AM)/F5)/F9</f>
        <v>#DIV/0!</v>
      </c>
      <c r="G87" s="51" t="e">
        <f>(SUMIF(Summary!$BD:$BD,G4,Summary!$AM:$AM)/G5)/G9</f>
        <v>#DIV/0!</v>
      </c>
      <c r="H87" s="51" t="e">
        <f>(SUMIF(Summary!$BD:$BD,H4,Summary!$AM:$AM)/H5)/H9</f>
        <v>#DIV/0!</v>
      </c>
      <c r="I87" s="51" t="e">
        <f>(SUMIF(Summary!$BD:$BD,I4,Summary!$AM:$AM)/I5)/I9</f>
        <v>#DIV/0!</v>
      </c>
      <c r="J87" s="51" t="e">
        <f>(SUMIF(Summary!$AR:$AR,J4,Summary!$AM:$AM)/J5)/J9</f>
        <v>#DIV/0!</v>
      </c>
      <c r="K87" s="51" t="e">
        <f>(SUMIF(Summary!$AR:$AR,K4,Summary!$AM:$AM)/K5)/K9</f>
        <v>#DIV/0!</v>
      </c>
      <c r="L87" s="51" t="e">
        <f>(SUMIF(Summary!$AR:$AR,L4,Summary!$AM:$AM)/L5)/L9</f>
        <v>#DIV/0!</v>
      </c>
      <c r="M87" s="51" t="e">
        <f>(SUMIF(Summary!$AR:$AR,M4,Summary!$AM:$AM)/M5)/M9</f>
        <v>#DIV/0!</v>
      </c>
      <c r="N87" s="51" t="e">
        <f>(SUMIF(Summary!$AR:$AR,N4,Summary!$AM:$AM)/N5)/N9</f>
        <v>#DIV/0!</v>
      </c>
      <c r="O87" s="51" t="e">
        <f>(SUMIF(Summary!$AR:$AR,O4,Summary!$AM:$AM)/O5)/O9</f>
        <v>#DIV/0!</v>
      </c>
      <c r="P87" s="51" t="e">
        <f>(SUMIF(Summary!$AR:$AR,P4,Summary!$AM:$AM)/P5)/P9</f>
        <v>#DIV/0!</v>
      </c>
      <c r="Q87" s="51" t="e">
        <f>(SUMIF(Summary!$AR:$AR,Q4,Summary!$AM:$AM)/Q5)/Q9</f>
        <v>#DIV/0!</v>
      </c>
      <c r="R87" s="51" t="e">
        <f>(SUMIF(Summary!$AR:$AR,R4,Summary!$AM:$AM)/R5)/R9</f>
        <v>#DIV/0!</v>
      </c>
      <c r="S87" s="51" t="e">
        <f>(SUMIF(Summary!$AR:$AR,S4,Summary!$AM:$AM)/S5)/S9</f>
        <v>#DIV/0!</v>
      </c>
      <c r="T87" s="51" t="e">
        <f>(SUMIF(Summary!$AR:$AR,T4,Summary!$AM:$AM)/T5)/T9</f>
        <v>#DIV/0!</v>
      </c>
      <c r="U87" s="51" t="e">
        <f>(SUMIF(Summary!$AR:$AR,U4,Summary!$AM:$AM)/U5)/U9</f>
        <v>#DIV/0!</v>
      </c>
      <c r="V87" s="51" t="e">
        <f>(SUMIF(Summary!$AR:$AR,V4,Summary!$AM:$AM)/V5)/V9</f>
        <v>#DIV/0!</v>
      </c>
      <c r="W87" s="51" t="e">
        <f>(SUMIF(Summary!$AR:$AR,W4,Summary!$AM:$AM)/W5)/W9</f>
        <v>#DIV/0!</v>
      </c>
      <c r="X87" s="51" t="e">
        <f>(SUMIF(Summary!$AR:$AR,X4,Summary!$AM:$AM)/X5)/X9</f>
        <v>#DIV/0!</v>
      </c>
      <c r="Y87" s="51" t="e">
        <f>(SUMIF(Summary!$AR:$AR,Y4,Summary!$AM:$AM)/Y5)/Y9</f>
        <v>#DIV/0!</v>
      </c>
      <c r="Z87" s="51" t="e">
        <f>(SUMIF(Summary!$AR:$AR,Z4,Summary!$AM:$AM)/Z5)/Z9</f>
        <v>#DIV/0!</v>
      </c>
      <c r="AA87" s="51" t="e">
        <f>(SUMIF(Summary!$AR:$AR,AA4,Summary!$AM:$AM)/AA5)/AA9</f>
        <v>#DIV/0!</v>
      </c>
      <c r="AB87" s="51" t="e">
        <f>(SUMIF(Summary!$AR:$AR,AB4,Summary!$AM:$AM)/AB5)/AB9</f>
        <v>#DIV/0!</v>
      </c>
      <c r="AC87" s="51" t="e">
        <f>(SUMIF(Summary!$AR:$AR,AC4,Summary!$AM:$AM)/AC5)/AC9</f>
        <v>#DIV/0!</v>
      </c>
      <c r="AD87" s="51" t="e">
        <f>(SUMIF(Summary!$AR:$AR,AD4,Summary!$AM:$AM)/AD5)/AD9</f>
        <v>#DIV/0!</v>
      </c>
      <c r="AE87" s="51" t="e">
        <f>(SUMIF(Summary!$AR:$AR,AE4,Summary!$AM:$AM)/AE5)/AE9</f>
        <v>#DIV/0!</v>
      </c>
      <c r="AF87" s="51" t="e">
        <f>(SUMIF(Summary!$AR:$AR,AF4,Summary!$AM:$AM)/AF5)/AF9</f>
        <v>#DIV/0!</v>
      </c>
      <c r="AG87" s="51" t="e">
        <f>(SUMIF(Summary!$AR:$AR,AG4,Summary!$AM:$AM)/AG5)/AG9</f>
        <v>#DIV/0!</v>
      </c>
      <c r="AH87" s="51" t="e">
        <f>(SUMIF(Summary!$AR:$AR,AH4,Summary!$AM:$AM)/AH5)/AH9</f>
        <v>#DIV/0!</v>
      </c>
      <c r="AI87" s="51" t="e">
        <f>(SUMIF(Summary!$AR:$AR,AI4,Summary!$AM:$AM)/AI5)/AI9</f>
        <v>#DIV/0!</v>
      </c>
      <c r="AK87" s="51" t="e">
        <f>(SUMIF(Summary!$AR:$AR,AK4,Summary!$AM:$AM)/AK5)/AK9</f>
        <v>#DIV/0!</v>
      </c>
      <c r="AL87" s="51" t="e">
        <f>(SUMIF(Summary!$AR:$AR,AL4,Summary!$AM:$AM)/AL5)/AL9</f>
        <v>#DIV/0!</v>
      </c>
      <c r="AM87" s="51" t="e">
        <f>(SUMIF(Summary!$AR:$AR,AM4,Summary!$AM:$AM)/AM5)/AM9</f>
        <v>#DIV/0!</v>
      </c>
      <c r="AN87" s="51" t="e">
        <f>(SUMIF(Summary!$AR:$AR,AN4,Summary!$AM:$AM)/AN5)/AN9</f>
        <v>#DIV/0!</v>
      </c>
      <c r="AO87" s="51" t="e">
        <f>(SUMIF(Summary!$AR:$AR,AO4,Summary!$AM:$AM)/AO5)/AO9</f>
        <v>#DIV/0!</v>
      </c>
      <c r="AP87" s="51" t="e">
        <f>(SUMIF(Summary!$AR:$AR,AP4,Summary!$AM:$AM)/AP5)/AP9</f>
        <v>#DIV/0!</v>
      </c>
      <c r="AQ87" s="51" t="e">
        <f>(SUMIF(Summary!$AR:$AR,AQ4,Summary!$AM:$AM)/AQ5)/AQ9</f>
        <v>#DIV/0!</v>
      </c>
      <c r="AR87" s="51" t="e">
        <f>(SUMIF(Summary!$AR:$AR,AR4,Summary!$AM:$AM)/AR5)/AR9</f>
        <v>#DIV/0!</v>
      </c>
      <c r="AS87" s="51" t="e">
        <f>(SUMIF(Summary!$AR:$AR,AS4,Summary!$AM:$AM)/AS5)/AS9</f>
        <v>#DIV/0!</v>
      </c>
      <c r="AT87" s="51" t="e">
        <f>(SUMIF(Summary!$AR:$AR,AT4,Summary!$AM:$AM)/AT5)/AT9</f>
        <v>#DIV/0!</v>
      </c>
      <c r="AU87" s="51" t="e">
        <f>(SUMIF(Summary!$AR:$AR,AU4,Summary!$AM:$AM)/AU5)/AU9</f>
        <v>#DIV/0!</v>
      </c>
      <c r="AV87" s="51" t="e">
        <f>(SUMIF(Summary!$AR:$AR,AV4,Summary!$AM:$AM)/AV5)/AV9</f>
        <v>#DIV/0!</v>
      </c>
      <c r="AW87" s="51" t="e">
        <f>(SUMIF(Summary!$AR:$AR,AW4,Summary!$AM:$AM)/AW5)/AW9</f>
        <v>#DIV/0!</v>
      </c>
      <c r="AX87" s="51" t="e">
        <f>(SUMIF(Summary!$AR:$AR,AX4,Summary!$AM:$AM)/AX5)/AX9</f>
        <v>#DIV/0!</v>
      </c>
      <c r="AY87" s="51" t="e">
        <f>(SUMIF(Summary!$AR:$AR,AY4,Summary!$AM:$AM)/AY5)/AY9</f>
        <v>#DIV/0!</v>
      </c>
      <c r="AZ87" s="51" t="e">
        <f>(SUMIF(Summary!$AR:$AR,AZ4,Summary!$AM:$AM)/AZ5)/AZ9</f>
        <v>#DIV/0!</v>
      </c>
      <c r="BA87" s="51" t="e">
        <f>(SUMIF(Summary!$AR:$AR,BA4,Summary!$AM:$AM)/BA5)/BA9</f>
        <v>#DIV/0!</v>
      </c>
      <c r="BB87" s="51" t="e">
        <f>(SUMIF(Summary!$AR:$AR,BB4,Summary!$AM:$AM)/BB5)/BB9</f>
        <v>#DIV/0!</v>
      </c>
      <c r="BC87" s="51" t="e">
        <f>(SUMIF(Summary!$AR:$AR,BC4,Summary!$AM:$AM)/BC5)/BC9</f>
        <v>#DIV/0!</v>
      </c>
      <c r="BD87" s="51" t="e">
        <f>(SUMIF(Summary!$AR:$AR,BD4,Summary!$AM:$AM)/BD5)/BD9</f>
        <v>#DIV/0!</v>
      </c>
      <c r="BE87" s="51" t="e">
        <f>(SUMIF(Summary!$AR:$AR,BE4,Summary!$AM:$AM)/BE5)/BE9</f>
        <v>#DIV/0!</v>
      </c>
      <c r="BF87" s="51" t="e">
        <f>(SUMIF(Summary!$AR:$AR,BF4,Summary!$AM:$AM)/BF5)/BF9</f>
        <v>#DIV/0!</v>
      </c>
      <c r="BG87" s="51" t="e">
        <f>(SUMIF(Summary!$AR:$AR,BG4,Summary!$AM:$AM)/BG5)/BG9</f>
        <v>#DIV/0!</v>
      </c>
      <c r="BH87" s="143">
        <v>1</v>
      </c>
    </row>
    <row r="88" spans="1:60">
      <c r="A88" s="194" t="s">
        <v>78</v>
      </c>
      <c r="B88" s="44" t="e">
        <f>(SUM(Summary!AN2:AN15)/B7)</f>
        <v>#DIV/0!</v>
      </c>
      <c r="C88" s="361" t="e">
        <f>SUMIF(Summary!$BD:$BD,C4,Summary!$AN:$AN)/C7</f>
        <v>#DIV/0!</v>
      </c>
      <c r="D88" s="42" t="e">
        <f>SUMIF(Summary!$BD:$BD,D4,Summary!$AN:$AN)/D7</f>
        <v>#DIV/0!</v>
      </c>
      <c r="E88" s="42" t="e">
        <f>SUMIF(Summary!$BD:$BD,E4,Summary!$AN:$AN)/E7</f>
        <v>#DIV/0!</v>
      </c>
      <c r="F88" s="42" t="e">
        <f>SUMIF(Summary!$BD:$BD,F4,Summary!$AN:$AN)/F7</f>
        <v>#DIV/0!</v>
      </c>
      <c r="G88" s="42" t="e">
        <f>SUMIF(Summary!$BD:$BD,G4,Summary!$AN:$AN)/G7</f>
        <v>#DIV/0!</v>
      </c>
      <c r="H88" s="42" t="e">
        <f>SUMIF(Summary!$BD:$BD,H4,Summary!$AN:$AN)/H7</f>
        <v>#DIV/0!</v>
      </c>
      <c r="I88" s="42" t="e">
        <f>SUMIF(Summary!$BD:$BD,I4,Summary!$AN:$AN)/I7</f>
        <v>#DIV/0!</v>
      </c>
      <c r="J88" s="42" t="e">
        <f>SUMIF(Summary!$AR:$AR,J4,Summary!$AN:$AN)/J7</f>
        <v>#DIV/0!</v>
      </c>
      <c r="K88" s="42" t="e">
        <f>SUMIF(Summary!$AR:$AR,K4,Summary!$AN:$AN)/K7</f>
        <v>#DIV/0!</v>
      </c>
      <c r="L88" s="42" t="e">
        <f>SUMIF(Summary!$AR:$AR,L4,Summary!$AN:$AN)/L7</f>
        <v>#DIV/0!</v>
      </c>
      <c r="M88" s="42" t="e">
        <f>SUMIF(Summary!$AR:$AR,M4,Summary!$AN:$AN)/M7</f>
        <v>#DIV/0!</v>
      </c>
      <c r="N88" s="42" t="e">
        <f>SUMIF(Summary!$AR:$AR,N4,Summary!$AN:$AN)/N7</f>
        <v>#DIV/0!</v>
      </c>
      <c r="O88" s="42" t="e">
        <f>SUMIF(Summary!$AR:$AR,O4,Summary!$AN:$AN)/O7</f>
        <v>#DIV/0!</v>
      </c>
      <c r="P88" s="42" t="e">
        <f>SUMIF(Summary!$AR:$AR,P4,Summary!$AN:$AN)/P7</f>
        <v>#DIV/0!</v>
      </c>
      <c r="Q88" s="42" t="e">
        <f>SUMIF(Summary!$AR:$AR,Q4,Summary!$AN:$AN)/Q7</f>
        <v>#DIV/0!</v>
      </c>
      <c r="R88" s="42" t="e">
        <f>SUMIF(Summary!$AR:$AR,R4,Summary!$AN:$AN)/R7</f>
        <v>#DIV/0!</v>
      </c>
      <c r="S88" s="42" t="e">
        <f>SUMIF(Summary!$AR:$AR,S4,Summary!$AN:$AN)/S7</f>
        <v>#DIV/0!</v>
      </c>
      <c r="T88" s="42" t="e">
        <f>SUMIF(Summary!$AR:$AR,T4,Summary!$AN:$AN)/T7</f>
        <v>#DIV/0!</v>
      </c>
      <c r="U88" s="42" t="e">
        <f>SUMIF(Summary!$AR:$AR,U4,Summary!$AN:$AN)/U7</f>
        <v>#DIV/0!</v>
      </c>
      <c r="V88" s="42" t="e">
        <f>SUMIF(Summary!$AR:$AR,V4,Summary!$AN:$AN)/V7</f>
        <v>#DIV/0!</v>
      </c>
      <c r="W88" s="42" t="e">
        <f>SUMIF(Summary!$AR:$AR,W4,Summary!$AN:$AN)/W7</f>
        <v>#DIV/0!</v>
      </c>
      <c r="X88" s="42" t="e">
        <f>SUMIF(Summary!$AR:$AR,X4,Summary!$AN:$AN)/X7</f>
        <v>#DIV/0!</v>
      </c>
      <c r="Y88" s="42" t="e">
        <f>SUMIF(Summary!$AR:$AR,Y4,Summary!$AN:$AN)/Y7</f>
        <v>#DIV/0!</v>
      </c>
      <c r="Z88" s="42" t="e">
        <f>SUMIF(Summary!$AR:$AR,Z4,Summary!$AN:$AN)/Z7</f>
        <v>#DIV/0!</v>
      </c>
      <c r="AA88" s="42" t="e">
        <f>SUMIF(Summary!$AR:$AR,AA4,Summary!$AN:$AN)/AA7</f>
        <v>#DIV/0!</v>
      </c>
      <c r="AB88" s="42" t="e">
        <f>SUMIF(Summary!$AR:$AR,AB4,Summary!$AN:$AN)/AB7</f>
        <v>#DIV/0!</v>
      </c>
      <c r="AC88" s="42" t="e">
        <f>SUMIF(Summary!$AR:$AR,AC4,Summary!$AN:$AN)/AC7</f>
        <v>#DIV/0!</v>
      </c>
      <c r="AD88" s="42" t="e">
        <f>SUMIF(Summary!$AR:$AR,AD4,Summary!$AN:$AN)/AD7</f>
        <v>#DIV/0!</v>
      </c>
      <c r="AE88" s="42" t="e">
        <f>SUMIF(Summary!$AR:$AR,AE4,Summary!$AN:$AN)/AE7</f>
        <v>#DIV/0!</v>
      </c>
      <c r="AF88" s="42" t="e">
        <f>SUMIF(Summary!$AR:$AR,AF4,Summary!$AN:$AN)/AF7</f>
        <v>#DIV/0!</v>
      </c>
      <c r="AG88" s="42" t="e">
        <f>SUMIF(Summary!$AR:$AR,AG4,Summary!$AN:$AN)/AG7</f>
        <v>#DIV/0!</v>
      </c>
      <c r="AH88" s="42" t="e">
        <f>SUMIF(Summary!$AR:$AR,AH4,Summary!$AN:$AN)/AH7</f>
        <v>#DIV/0!</v>
      </c>
      <c r="AI88" s="42" t="e">
        <f>SUMIF(Summary!$AR:$AR,AI4,Summary!$AN:$AN)/AI7</f>
        <v>#DIV/0!</v>
      </c>
      <c r="AK88" s="42" t="e">
        <f>SUMIF(Summary!$AR:$AR,AK4,Summary!$AN:$AN)/AK7</f>
        <v>#DIV/0!</v>
      </c>
      <c r="AL88" s="42" t="e">
        <f>SUMIF(Summary!$AR:$AR,AL4,Summary!$AN:$AN)/AL7</f>
        <v>#DIV/0!</v>
      </c>
      <c r="AM88" s="42" t="e">
        <f>SUMIF(Summary!$AR:$AR,AM4,Summary!$AN:$AN)/AM7</f>
        <v>#DIV/0!</v>
      </c>
      <c r="AN88" s="42" t="e">
        <f>SUMIF(Summary!$AR:$AR,AN4,Summary!$AN:$AN)/AN7</f>
        <v>#DIV/0!</v>
      </c>
      <c r="AO88" s="42" t="e">
        <f>SUMIF(Summary!$AR:$AR,AO4,Summary!$AN:$AN)/AO7</f>
        <v>#DIV/0!</v>
      </c>
      <c r="AP88" s="42" t="e">
        <f>SUMIF(Summary!$AR:$AR,AP4,Summary!$AN:$AN)/AP7</f>
        <v>#DIV/0!</v>
      </c>
      <c r="AQ88" s="42" t="e">
        <f>SUMIF(Summary!$AR:$AR,AQ4,Summary!$AN:$AN)/AQ7</f>
        <v>#DIV/0!</v>
      </c>
      <c r="AR88" s="42" t="e">
        <f>SUMIF(Summary!$AR:$AR,AR4,Summary!$AN:$AN)/AR7</f>
        <v>#DIV/0!</v>
      </c>
      <c r="AS88" s="42" t="e">
        <f>SUMIF(Summary!$AR:$AR,AS4,Summary!$AN:$AN)/AS7</f>
        <v>#DIV/0!</v>
      </c>
      <c r="AT88" s="42" t="e">
        <f>SUMIF(Summary!$AR:$AR,AT4,Summary!$AN:$AN)/AT7</f>
        <v>#DIV/0!</v>
      </c>
      <c r="AU88" s="42" t="e">
        <f>SUMIF(Summary!$AR:$AR,AU4,Summary!$AN:$AN)/AU7</f>
        <v>#DIV/0!</v>
      </c>
      <c r="AV88" s="42" t="e">
        <f>SUMIF(Summary!$AR:$AR,AV4,Summary!$AN:$AN)/AV7</f>
        <v>#DIV/0!</v>
      </c>
      <c r="AW88" s="42" t="e">
        <f>SUMIF(Summary!$AR:$AR,AW4,Summary!$AN:$AN)/AW7</f>
        <v>#DIV/0!</v>
      </c>
      <c r="AX88" s="42" t="e">
        <f>SUMIF(Summary!$AR:$AR,AX4,Summary!$AN:$AN)/AX7</f>
        <v>#DIV/0!</v>
      </c>
      <c r="AY88" s="42" t="e">
        <f>SUMIF(Summary!$AR:$AR,AY4,Summary!$AN:$AN)/AY7</f>
        <v>#DIV/0!</v>
      </c>
      <c r="AZ88" s="42" t="e">
        <f>SUMIF(Summary!$AR:$AR,AZ4,Summary!$AN:$AN)/AZ7</f>
        <v>#DIV/0!</v>
      </c>
      <c r="BA88" s="42" t="e">
        <f>SUMIF(Summary!$AR:$AR,BA4,Summary!$AN:$AN)/BA7</f>
        <v>#DIV/0!</v>
      </c>
      <c r="BB88" s="42" t="e">
        <f>SUMIF(Summary!$AR:$AR,BB4,Summary!$AN:$AN)/BB7</f>
        <v>#DIV/0!</v>
      </c>
      <c r="BC88" s="42" t="e">
        <f>SUMIF(Summary!$AR:$AR,BC4,Summary!$AN:$AN)/BC7</f>
        <v>#DIV/0!</v>
      </c>
      <c r="BD88" s="42" t="e">
        <f>SUMIF(Summary!$AR:$AR,BD4,Summary!$AN:$AN)/BD7</f>
        <v>#DIV/0!</v>
      </c>
      <c r="BE88" s="42" t="e">
        <f>SUMIF(Summary!$AR:$AR,BE4,Summary!$AN:$AN)/BE7</f>
        <v>#DIV/0!</v>
      </c>
      <c r="BF88" s="42" t="e">
        <f>SUMIF(Summary!$AR:$AR,BF4,Summary!$AN:$AN)/BF7</f>
        <v>#DIV/0!</v>
      </c>
      <c r="BG88" s="42" t="e">
        <f>SUMIF(Summary!$AR:$AR,BG4,Summary!$AN:$AN)/BG7</f>
        <v>#DIV/0!</v>
      </c>
      <c r="BH88" s="143">
        <v>1</v>
      </c>
    </row>
    <row r="92" spans="1:60">
      <c r="A92" s="290" t="s">
        <v>226</v>
      </c>
      <c r="B92" s="312">
        <f>SUBTOTAL(9,Summary!AW:AW)/B5</f>
        <v>436577.55853702145</v>
      </c>
      <c r="C92" s="312">
        <f>SUMIFS(Summary!$AW:$AW,Summary!$AR:$AR,'Captain Wse '!C4)/C5</f>
        <v>16531.086345013799</v>
      </c>
      <c r="D92" s="312">
        <f>SUMIFS(Summary!$AW:$AW,Summary!$AR:$AR,'Captain Wse '!D4)/D5</f>
        <v>5128.4938270802922</v>
      </c>
      <c r="E92" s="312">
        <f>SUMIFS(Summary!$AW:$AW,Summary!$AR:$AR,'Captain Wse '!E4)/E5</f>
        <v>0</v>
      </c>
      <c r="F92" s="312">
        <f>SUMIFS(Summary!$AW:$AW,Summary!$AR:$AR,'Captain Wse '!F4)/F5</f>
        <v>0</v>
      </c>
      <c r="G92" s="312">
        <f>SUMIFS(Summary!$AW:$AW,Summary!$AR:$AR,'Captain Wse '!G4)/G5</f>
        <v>0</v>
      </c>
      <c r="H92" s="312">
        <f>SUMIFS(Summary!$AW:$AW,Summary!$AR:$AR,'Captain Wse '!H4)/H5</f>
        <v>0</v>
      </c>
      <c r="I92" s="312">
        <f>SUMIFS(Summary!$AW:$AW,Summary!$AR:$AR,'Captain Wse '!I4)/I5</f>
        <v>0</v>
      </c>
      <c r="J92" s="312">
        <f>SUMIFS(Summary!$AW:$AW,Summary!$AR:$AR,'Captain Wse '!J4)/J5</f>
        <v>0</v>
      </c>
      <c r="K92" s="312">
        <f>SUMIFS(Summary!$AW:$AW,Summary!$AR:$AR,'Captain Wse '!K4)/K5</f>
        <v>0</v>
      </c>
      <c r="L92" s="312">
        <f>SUMIFS(Summary!$AW:$AW,Summary!$AR:$AR,'Captain Wse '!L4)/L5</f>
        <v>0</v>
      </c>
      <c r="M92" s="312">
        <f>SUMIFS(Summary!$AW:$AW,Summary!$AR:$AR,'Captain Wse '!M4)/M5</f>
        <v>0</v>
      </c>
      <c r="N92" s="312">
        <f>SUMIFS(Summary!$AW:$AW,Summary!$AR:$AR,'Captain Wse '!N4)/N5</f>
        <v>0</v>
      </c>
      <c r="O92" s="312">
        <f>SUMIFS(Summary!$AW:$AW,Summary!$AR:$AR,'Captain Wse '!O4)/O5</f>
        <v>0</v>
      </c>
      <c r="P92" s="312">
        <f>SUMIFS(Summary!$AW:$AW,Summary!$AR:$AR,'Captain Wse '!P4)/P5</f>
        <v>0</v>
      </c>
      <c r="Q92" s="312">
        <f>SUMIFS(Summary!$AW:$AW,Summary!$AR:$AR,'Captain Wse '!Q4)/Q5</f>
        <v>0</v>
      </c>
      <c r="R92" s="312">
        <f>SUMIFS(Summary!$AW:$AW,Summary!$AR:$AR,'Captain Wse '!R4)/R5</f>
        <v>0</v>
      </c>
      <c r="S92" s="312">
        <f>SUMIFS(Summary!$AW:$AW,Summary!$AR:$AR,'Captain Wse '!S4)/S5</f>
        <v>0</v>
      </c>
      <c r="T92" s="312">
        <f>SUMIFS(Summary!$AW:$AW,Summary!$AR:$AR,'Captain Wse '!T4)/T5</f>
        <v>0</v>
      </c>
      <c r="U92" s="312">
        <f>SUMIFS(Summary!$AW:$AW,Summary!$AR:$AR,'Captain Wse '!U4)/U5</f>
        <v>0</v>
      </c>
      <c r="V92" s="312">
        <f>SUMIFS(Summary!$AW:$AW,Summary!$AR:$AR,'Captain Wse '!V4)/V5</f>
        <v>0</v>
      </c>
      <c r="W92" s="312">
        <f>SUMIFS(Summary!$AW:$AW,Summary!$AR:$AR,'Captain Wse '!W4)/W5</f>
        <v>0</v>
      </c>
      <c r="X92" s="312">
        <f>SUMIFS(Summary!$AW:$AW,Summary!$AR:$AR,'Captain Wse '!X4)/X5</f>
        <v>0</v>
      </c>
      <c r="Y92" s="312">
        <f>SUMIFS(Summary!$AW:$AW,Summary!$AR:$AR,'Captain Wse '!Y4)/Y5</f>
        <v>0</v>
      </c>
      <c r="Z92" s="312">
        <f>SUMIFS(Summary!$AW:$AW,Summary!$AR:$AR,'Captain Wse '!Z4)/Z5</f>
        <v>0</v>
      </c>
      <c r="AA92" s="312">
        <f>SUMIFS(Summary!$AW:$AW,Summary!$AR:$AR,'Captain Wse '!AA4)/AA5</f>
        <v>0</v>
      </c>
      <c r="AB92" s="312">
        <f>SUMIFS(Summary!$AW:$AW,Summary!$AR:$AR,'Captain Wse '!AB4)/AB5</f>
        <v>0</v>
      </c>
      <c r="AC92" s="312">
        <f>SUMIFS(Summary!$AW:$AW,Summary!$AR:$AR,'Captain Wse '!AC4)/AC5</f>
        <v>0</v>
      </c>
      <c r="AD92" s="312">
        <f>SUMIFS(Summary!$AW:$AW,Summary!$AR:$AR,'Captain Wse '!AD4)/AD5</f>
        <v>0</v>
      </c>
      <c r="AE92" s="312">
        <f t="shared" ref="AE92" si="116">(AE22*84.9%)+((AE21-AE22)*38.13%)</f>
        <v>0</v>
      </c>
      <c r="AF92" s="312">
        <f t="shared" ref="AF92:AI92" si="117">(AF22*90.76%)+((AF21-AF22)*33.01%)</f>
        <v>0</v>
      </c>
      <c r="AG92" s="312">
        <f t="shared" si="117"/>
        <v>0</v>
      </c>
      <c r="AH92" s="312">
        <f t="shared" si="117"/>
        <v>0</v>
      </c>
      <c r="AI92" s="312">
        <f t="shared" si="117"/>
        <v>0</v>
      </c>
    </row>
    <row r="93" spans="1:60">
      <c r="A93" s="290" t="s">
        <v>227</v>
      </c>
      <c r="B93" s="312" t="e">
        <f>B92/B9</f>
        <v>#DIV/0!</v>
      </c>
      <c r="C93" s="312" t="e">
        <f t="shared" ref="C93:AD93" si="118">C92/C9</f>
        <v>#DIV/0!</v>
      </c>
      <c r="D93" s="312" t="e">
        <f t="shared" ref="D93:I93" si="119">D92/D9</f>
        <v>#DIV/0!</v>
      </c>
      <c r="E93" s="312" t="e">
        <f t="shared" si="119"/>
        <v>#DIV/0!</v>
      </c>
      <c r="F93" s="312" t="e">
        <f t="shared" si="119"/>
        <v>#DIV/0!</v>
      </c>
      <c r="G93" s="312" t="e">
        <f t="shared" si="119"/>
        <v>#DIV/0!</v>
      </c>
      <c r="H93" s="312" t="e">
        <f t="shared" si="119"/>
        <v>#DIV/0!</v>
      </c>
      <c r="I93" s="312" t="e">
        <f t="shared" si="119"/>
        <v>#DIV/0!</v>
      </c>
      <c r="J93" s="312" t="e">
        <f t="shared" si="118"/>
        <v>#DIV/0!</v>
      </c>
      <c r="K93" s="312" t="e">
        <f t="shared" si="118"/>
        <v>#DIV/0!</v>
      </c>
      <c r="L93" s="312" t="e">
        <f t="shared" si="118"/>
        <v>#DIV/0!</v>
      </c>
      <c r="M93" s="312" t="e">
        <f t="shared" si="118"/>
        <v>#DIV/0!</v>
      </c>
      <c r="N93" s="312" t="e">
        <f t="shared" si="118"/>
        <v>#DIV/0!</v>
      </c>
      <c r="O93" s="312" t="e">
        <f t="shared" si="118"/>
        <v>#DIV/0!</v>
      </c>
      <c r="P93" s="312" t="e">
        <f t="shared" si="118"/>
        <v>#DIV/0!</v>
      </c>
      <c r="Q93" s="312" t="e">
        <f t="shared" si="118"/>
        <v>#DIV/0!</v>
      </c>
      <c r="R93" s="312" t="e">
        <f t="shared" si="118"/>
        <v>#DIV/0!</v>
      </c>
      <c r="S93" s="312" t="e">
        <f t="shared" si="118"/>
        <v>#DIV/0!</v>
      </c>
      <c r="T93" s="312" t="e">
        <f t="shared" si="118"/>
        <v>#DIV/0!</v>
      </c>
      <c r="U93" s="312" t="e">
        <f t="shared" si="118"/>
        <v>#DIV/0!</v>
      </c>
      <c r="V93" s="312" t="e">
        <f t="shared" si="118"/>
        <v>#DIV/0!</v>
      </c>
      <c r="W93" s="312" t="e">
        <f t="shared" si="118"/>
        <v>#DIV/0!</v>
      </c>
      <c r="X93" s="312" t="e">
        <f t="shared" si="118"/>
        <v>#DIV/0!</v>
      </c>
      <c r="Y93" s="312" t="e">
        <f t="shared" si="118"/>
        <v>#DIV/0!</v>
      </c>
      <c r="Z93" s="312" t="e">
        <f t="shared" si="118"/>
        <v>#DIV/0!</v>
      </c>
      <c r="AA93" s="312" t="e">
        <f t="shared" si="118"/>
        <v>#DIV/0!</v>
      </c>
      <c r="AB93" s="312" t="e">
        <f t="shared" si="118"/>
        <v>#DIV/0!</v>
      </c>
      <c r="AC93" s="312" t="e">
        <f t="shared" si="118"/>
        <v>#DIV/0!</v>
      </c>
      <c r="AD93" s="312" t="e">
        <f t="shared" si="118"/>
        <v>#DIV/0!</v>
      </c>
      <c r="AE93" s="312" t="e">
        <f t="shared" ref="AE93" si="120">(AE28*84.9%)+((AE27-AE28)*38.13%)</f>
        <v>#DIV/0!</v>
      </c>
      <c r="AF93" s="312" t="e">
        <f t="shared" ref="AF93:AI93" si="121">(AF28*90.76%)+((AF27-AF28)*33.01%)</f>
        <v>#DIV/0!</v>
      </c>
      <c r="AG93" s="312" t="e">
        <f t="shared" si="121"/>
        <v>#DIV/0!</v>
      </c>
      <c r="AH93" s="312" t="e">
        <f t="shared" si="121"/>
        <v>#DIV/0!</v>
      </c>
      <c r="AI93" s="312" t="e">
        <f t="shared" si="121"/>
        <v>#DIV/0!</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C6"/>
  <sheetViews>
    <sheetView workbookViewId="0">
      <selection activeCell="B4" sqref="B4"/>
    </sheetView>
  </sheetViews>
  <sheetFormatPr defaultRowHeight="15"/>
  <cols>
    <col min="3" max="3" width="9.7109375" bestFit="1" customWidth="1"/>
  </cols>
  <sheetData>
    <row r="1" spans="1:3">
      <c r="C1" s="203">
        <f ca="1">TODAY()</f>
        <v>45479</v>
      </c>
    </row>
    <row r="2" spans="1:3">
      <c r="A2">
        <v>0</v>
      </c>
      <c r="B2" t="s">
        <v>143</v>
      </c>
    </row>
    <row r="3" spans="1:3">
      <c r="A3">
        <v>31</v>
      </c>
      <c r="B3" t="s">
        <v>280</v>
      </c>
    </row>
    <row r="4" spans="1:3">
      <c r="A4">
        <v>91</v>
      </c>
      <c r="B4" t="s">
        <v>281</v>
      </c>
    </row>
    <row r="5" spans="1:3">
      <c r="A5">
        <v>181</v>
      </c>
      <c r="B5" t="s">
        <v>144</v>
      </c>
    </row>
    <row r="6" spans="1:3">
      <c r="A6">
        <v>365</v>
      </c>
      <c r="B6" t="s">
        <v>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Comparison City Headwise </vt:lpstr>
      <vt:lpstr>Comparison Mgr's Wise</vt:lpstr>
      <vt:lpstr>Yesterdays Product summary</vt:lpstr>
      <vt:lpstr>Sale Dashbaord -JDA</vt:lpstr>
      <vt:lpstr>Comparison YOY-MOM</vt:lpstr>
      <vt:lpstr>Comparison-Day Wise</vt:lpstr>
      <vt:lpstr>Tenurewise KPI</vt:lpstr>
      <vt:lpstr>Seniors Vs Juniors </vt:lpstr>
      <vt:lpstr>Western VS Central</vt:lpstr>
      <vt:lpstr>(D)</vt:lpstr>
      <vt:lpstr>Comparison Mgr's Wisr </vt:lpstr>
      <vt:lpstr>Mgr's n Tenurewise</vt:lpstr>
      <vt:lpstr>Mgr's n Source</vt:lpstr>
      <vt:lpstr> Mgr's</vt:lpstr>
      <vt:lpstr>City Headwise</vt:lpstr>
      <vt:lpstr>City Head's N Tenurewise</vt:lpstr>
      <vt:lpstr>Mentor Wse</vt:lpstr>
      <vt:lpstr>Mentor Wise</vt:lpstr>
      <vt:lpstr>Asst.Manager  Wise</vt:lpstr>
      <vt:lpstr>Summary</vt:lpstr>
      <vt:lpstr>Sheet4</vt:lpstr>
      <vt:lpstr>Details</vt:lpstr>
      <vt:lpstr>Pivot_1</vt:lpstr>
      <vt:lpstr>Y'day Tenure Wise Productvity</vt:lpstr>
      <vt:lpstr>Captain Wse </vt:lpstr>
      <vt:lpstr>Sheet5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2024-07-06T15:30:06Z</dcterms:modified>
</cp:coreProperties>
</file>